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66925"/>
  <mc:AlternateContent xmlns:mc="http://schemas.openxmlformats.org/markup-compatibility/2006">
    <mc:Choice Requires="x15">
      <x15ac:absPath xmlns:x15ac="http://schemas.microsoft.com/office/spreadsheetml/2010/11/ac" url="C:\Users\Marshall\Dropbox\Next 10 Social Programs in Electric Rates\OriginalData\ferc_form_1\"/>
    </mc:Choice>
  </mc:AlternateContent>
  <xr:revisionPtr revIDLastSave="0" documentId="13_ncr:1_{0992EEA5-F692-458F-A18A-7763D52EC8BC}" xr6:coauthVersionLast="44" xr6:coauthVersionMax="44" xr10:uidLastSave="{00000000-0000-0000-0000-000000000000}"/>
  <bookViews>
    <workbookView xWindow="-108" yWindow="-108" windowWidth="23256" windowHeight="12576" firstSheet="1" activeTab="2" xr2:uid="{DA77066F-3533-412E-89C1-1ADC3324A88E}"/>
  </bookViews>
  <sheets>
    <sheet name="__snloffice" sheetId="2" state="veryHidden" r:id="rId1"/>
    <sheet name="Sheet1" sheetId="1" r:id="rId2"/>
    <sheet name="cleaned" sheetId="3" r:id="rId3"/>
  </sheets>
  <externalReferences>
    <externalReference r:id="rId4"/>
  </externalReferences>
  <definedNames>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snl__E1657884_12D8_4099_8391_6D78F48990FB_" localSheetId="1" hidden="1">Sheet1!$A$1,Sheet1!$D$4:$Y$4675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1" i="1" l="1"/>
  <c r="BL2" i="1"/>
  <c r="DX2" i="1"/>
  <c r="GJ2" i="1"/>
  <c r="IV2" i="1"/>
  <c r="LH2" i="1"/>
  <c r="NT2" i="1"/>
  <c r="QF2" i="1"/>
  <c r="E2" i="1"/>
  <c r="BQ2" i="1"/>
  <c r="EC2" i="1"/>
  <c r="GO2" i="1"/>
  <c r="JA2" i="1"/>
  <c r="LM2" i="1"/>
  <c r="NY2" i="1"/>
  <c r="F2" i="1"/>
  <c r="BR2" i="1"/>
  <c r="ED2" i="1"/>
  <c r="GP2" i="1"/>
  <c r="JB2" i="1"/>
  <c r="LN2" i="1"/>
  <c r="NZ2" i="1"/>
  <c r="QL2" i="1"/>
  <c r="HC2" i="1"/>
  <c r="QO2" i="1"/>
  <c r="TO2" i="1"/>
  <c r="WA2" i="1"/>
  <c r="BS2" i="1"/>
  <c r="LO2" i="1"/>
  <c r="SD2" i="1"/>
  <c r="UR2" i="1"/>
  <c r="H2" i="1"/>
  <c r="BT2" i="1"/>
  <c r="EF2" i="1"/>
  <c r="GR2" i="1"/>
  <c r="JD2" i="1"/>
  <c r="LP2" i="1"/>
  <c r="OB2" i="1"/>
  <c r="QN2" i="1"/>
  <c r="M2" i="1"/>
  <c r="BY2" i="1"/>
  <c r="EK2" i="1"/>
  <c r="GW2" i="1"/>
  <c r="JI2" i="1"/>
  <c r="LU2" i="1"/>
  <c r="OG2" i="1"/>
  <c r="N2" i="1"/>
  <c r="BZ2" i="1"/>
  <c r="EL2" i="1"/>
  <c r="GX2" i="1"/>
  <c r="JJ2" i="1"/>
  <c r="LV2" i="1"/>
  <c r="OH2" i="1"/>
  <c r="QT2" i="1"/>
  <c r="II2" i="1"/>
  <c r="RB2" i="1"/>
  <c r="TW2" i="1"/>
  <c r="WI2" i="1"/>
  <c r="CY2" i="1"/>
  <c r="MU2" i="1"/>
  <c r="SN2" i="1"/>
  <c r="UZ2" i="1"/>
  <c r="AR2" i="1"/>
  <c r="DD2" i="1"/>
  <c r="FP2" i="1"/>
  <c r="IB2" i="1"/>
  <c r="KN2" i="1"/>
  <c r="MZ2" i="1"/>
  <c r="PL2" i="1"/>
  <c r="RX2" i="1"/>
  <c r="AW2" i="1"/>
  <c r="DI2" i="1"/>
  <c r="FU2" i="1"/>
  <c r="IG2" i="1"/>
  <c r="KS2" i="1"/>
  <c r="NE2" i="1"/>
  <c r="PQ2" i="1"/>
  <c r="AX2" i="1"/>
  <c r="DJ2" i="1"/>
  <c r="FV2" i="1"/>
  <c r="IH2" i="1"/>
  <c r="KT2" i="1"/>
  <c r="NF2" i="1"/>
  <c r="PR2" i="1"/>
  <c r="EA2" i="1"/>
  <c r="NW2" i="1"/>
  <c r="SU2" i="1"/>
  <c r="VG2" i="1"/>
  <c r="XS2" i="1"/>
  <c r="IM2" i="1"/>
  <c r="RC2" i="1"/>
  <c r="TX2" i="1"/>
  <c r="WJ2" i="1"/>
  <c r="CM2" i="1"/>
  <c r="HD2" i="1"/>
  <c r="QZ2" i="1"/>
  <c r="HI2" i="1"/>
  <c r="Z2" i="1"/>
  <c r="JV2" i="1"/>
  <c r="KE2" i="1"/>
  <c r="EU2" i="1"/>
  <c r="WR2" i="1"/>
  <c r="GE2" i="1"/>
  <c r="QA2" i="1"/>
  <c r="TI2" i="1"/>
  <c r="VU2" i="1"/>
  <c r="AE2" i="1"/>
  <c r="KA2" i="1"/>
  <c r="RQ2" i="1"/>
  <c r="UP2" i="1"/>
  <c r="VN2" i="1"/>
  <c r="SL2" i="1"/>
  <c r="HT2" i="1"/>
  <c r="RP2" i="1"/>
  <c r="HY2" i="1"/>
  <c r="AP2" i="1"/>
  <c r="KL2" i="1"/>
  <c r="MQ2" i="1"/>
  <c r="HG2" i="1"/>
  <c r="WV2" i="1"/>
  <c r="GU2" i="1"/>
  <c r="QK2" i="1"/>
  <c r="TM2" i="1"/>
  <c r="VY2" i="1"/>
  <c r="AU2" i="1"/>
  <c r="KQ2" i="1"/>
  <c r="G2" i="1"/>
  <c r="P2" i="1"/>
  <c r="CB2" i="1"/>
  <c r="EN2" i="1"/>
  <c r="GZ2" i="1"/>
  <c r="JL2" i="1"/>
  <c r="LX2" i="1"/>
  <c r="OJ2" i="1"/>
  <c r="QV2" i="1"/>
  <c r="U2" i="1"/>
  <c r="CG2" i="1"/>
  <c r="ES2" i="1"/>
  <c r="HE2" i="1"/>
  <c r="JQ2" i="1"/>
  <c r="MC2" i="1"/>
  <c r="OO2" i="1"/>
  <c r="V2" i="1"/>
  <c r="CH2" i="1"/>
  <c r="ET2" i="1"/>
  <c r="HF2" i="1"/>
  <c r="JR2" i="1"/>
  <c r="MD2" i="1"/>
  <c r="OP2" i="1"/>
  <c r="S2" i="1"/>
  <c r="JO2" i="1"/>
  <c r="RM2" i="1"/>
  <c r="UE2" i="1"/>
  <c r="WQ2" i="1"/>
  <c r="EE2" i="1"/>
  <c r="OA2" i="1"/>
  <c r="SV2" i="1"/>
  <c r="VH2" i="1"/>
  <c r="X2" i="1"/>
  <c r="CJ2" i="1"/>
  <c r="EV2" i="1"/>
  <c r="HH2" i="1"/>
  <c r="JT2" i="1"/>
  <c r="MF2" i="1"/>
  <c r="OR2" i="1"/>
  <c r="RD2" i="1"/>
  <c r="AC2" i="1"/>
  <c r="CO2" i="1"/>
  <c r="FA2" i="1"/>
  <c r="HM2" i="1"/>
  <c r="JY2" i="1"/>
  <c r="MK2" i="1"/>
  <c r="OW2" i="1"/>
  <c r="AD2" i="1"/>
  <c r="CP2" i="1"/>
  <c r="FB2" i="1"/>
  <c r="HN2" i="1"/>
  <c r="JZ2" i="1"/>
  <c r="ML2" i="1"/>
  <c r="OX2" i="1"/>
  <c r="AY2" i="1"/>
  <c r="KU2" i="1"/>
  <c r="RW2" i="1"/>
  <c r="UM2" i="1"/>
  <c r="WY2" i="1"/>
  <c r="FK2" i="1"/>
  <c r="PG2" i="1"/>
  <c r="TD2" i="1"/>
  <c r="VP2" i="1"/>
  <c r="BH2" i="1"/>
  <c r="DT2" i="1"/>
  <c r="GF2" i="1"/>
  <c r="IR2" i="1"/>
  <c r="LD2" i="1"/>
  <c r="NP2" i="1"/>
  <c r="QB2" i="1"/>
  <c r="A2" i="1"/>
  <c r="BM2" i="1"/>
  <c r="DY2" i="1"/>
  <c r="GK2" i="1"/>
  <c r="IW2" i="1"/>
  <c r="LI2" i="1"/>
  <c r="NU2" i="1"/>
  <c r="B2" i="1"/>
  <c r="BN2" i="1"/>
  <c r="DZ2" i="1"/>
  <c r="GL2" i="1"/>
  <c r="IX2" i="1"/>
  <c r="LJ2" i="1"/>
  <c r="NV2" i="1"/>
  <c r="QH2" i="1"/>
  <c r="GM2" i="1"/>
  <c r="QG2" i="1"/>
  <c r="TK2" i="1"/>
  <c r="VW2" i="1"/>
  <c r="BC2" i="1"/>
  <c r="KY2" i="1"/>
  <c r="RY2" i="1"/>
  <c r="UN2" i="1"/>
  <c r="WZ2" i="1"/>
  <c r="T2" i="1"/>
  <c r="JP2" i="1"/>
  <c r="Y2" i="1"/>
  <c r="JU2" i="1"/>
  <c r="CL2" i="1"/>
  <c r="MH2" i="1"/>
  <c r="RR2" i="1"/>
  <c r="OQ2" i="1"/>
  <c r="XL2" i="1"/>
  <c r="IQ2" i="1"/>
  <c r="RE2" i="1"/>
  <c r="TY2" i="1"/>
  <c r="WK2" i="1"/>
  <c r="CQ2" i="1"/>
  <c r="MM2" i="1"/>
  <c r="TF2" i="1"/>
  <c r="XB2" i="1"/>
  <c r="XF2" i="1"/>
  <c r="AJ2" i="1"/>
  <c r="KF2" i="1"/>
  <c r="AO2" i="1"/>
  <c r="KK2" i="1"/>
  <c r="AF2" i="1"/>
  <c r="CR2" i="1"/>
  <c r="FD2" i="1"/>
  <c r="HP2" i="1"/>
  <c r="KB2" i="1"/>
  <c r="MN2" i="1"/>
  <c r="OZ2" i="1"/>
  <c r="RL2" i="1"/>
  <c r="AK2" i="1"/>
  <c r="CW2" i="1"/>
  <c r="FI2" i="1"/>
  <c r="HU2" i="1"/>
  <c r="KG2" i="1"/>
  <c r="MS2" i="1"/>
  <c r="PE2" i="1"/>
  <c r="AL2" i="1"/>
  <c r="CX2" i="1"/>
  <c r="FJ2" i="1"/>
  <c r="HV2" i="1"/>
  <c r="KH2" i="1"/>
  <c r="MT2" i="1"/>
  <c r="PF2" i="1"/>
  <c r="CE2" i="1"/>
  <c r="MA2" i="1"/>
  <c r="SH2" i="1"/>
  <c r="UU2" i="1"/>
  <c r="XG2" i="1"/>
  <c r="GQ2" i="1"/>
  <c r="QI2" i="1"/>
  <c r="TL2" i="1"/>
  <c r="VX2" i="1"/>
  <c r="AN2" i="1"/>
  <c r="CZ2" i="1"/>
  <c r="FL2" i="1"/>
  <c r="HX2" i="1"/>
  <c r="KJ2" i="1"/>
  <c r="MV2" i="1"/>
  <c r="PH2" i="1"/>
  <c r="RT2" i="1"/>
  <c r="AS2" i="1"/>
  <c r="DE2" i="1"/>
  <c r="FQ2" i="1"/>
  <c r="IC2" i="1"/>
  <c r="KO2" i="1"/>
  <c r="NA2" i="1"/>
  <c r="PM2" i="1"/>
  <c r="AT2" i="1"/>
  <c r="DF2" i="1"/>
  <c r="FR2" i="1"/>
  <c r="ID2" i="1"/>
  <c r="KP2" i="1"/>
  <c r="NB2" i="1"/>
  <c r="PN2" i="1"/>
  <c r="DK2" i="1"/>
  <c r="NG2" i="1"/>
  <c r="SQ2" i="1"/>
  <c r="VC2" i="1"/>
  <c r="XO2" i="1"/>
  <c r="HW2" i="1"/>
  <c r="QX2" i="1"/>
  <c r="TT2" i="1"/>
  <c r="L2" i="1"/>
  <c r="BX2" i="1"/>
  <c r="EJ2" i="1"/>
  <c r="GV2" i="1"/>
  <c r="JH2" i="1"/>
  <c r="LT2" i="1"/>
  <c r="OF2" i="1"/>
  <c r="QR2" i="1"/>
  <c r="Q2" i="1"/>
  <c r="CC2" i="1"/>
  <c r="EO2" i="1"/>
  <c r="HA2" i="1"/>
  <c r="JM2" i="1"/>
  <c r="LY2" i="1"/>
  <c r="OK2" i="1"/>
  <c r="R2" i="1"/>
  <c r="CD2" i="1"/>
  <c r="EP2" i="1"/>
  <c r="HB2" i="1"/>
  <c r="JN2" i="1"/>
  <c r="LZ2" i="1"/>
  <c r="OL2" i="1"/>
  <c r="C2" i="1"/>
  <c r="IY2" i="1"/>
  <c r="RG2" i="1"/>
  <c r="UA2" i="1"/>
  <c r="WM2" i="1"/>
  <c r="DO2" i="1"/>
  <c r="NK2" i="1"/>
  <c r="SR2" i="1"/>
  <c r="VD2" i="1"/>
  <c r="XP2" i="1"/>
  <c r="CF2" i="1"/>
  <c r="MB2" i="1"/>
  <c r="CK2" i="1"/>
  <c r="MG2" i="1"/>
  <c r="EX2" i="1"/>
  <c r="OT2" i="1"/>
  <c r="UI2" i="1"/>
  <c r="SZ2" i="1"/>
  <c r="AQ2" i="1"/>
  <c r="LC2" i="1"/>
  <c r="RZ2" i="1"/>
  <c r="UO2" i="1"/>
  <c r="XA2" i="1"/>
  <c r="FC2" i="1"/>
  <c r="OY2" i="1"/>
  <c r="VR2" i="1"/>
  <c r="UD2" i="1"/>
  <c r="XJ2" i="1"/>
  <c r="CV2" i="1"/>
  <c r="MR2" i="1"/>
  <c r="DA2" i="1"/>
  <c r="MW2" i="1"/>
  <c r="FN2" i="1"/>
  <c r="PJ2" i="1"/>
  <c r="UY2" i="1"/>
  <c r="TP2" i="1"/>
  <c r="BG2" i="1"/>
  <c r="LS2" i="1"/>
  <c r="SE2" i="1"/>
  <c r="US2" i="1"/>
  <c r="XE2" i="1"/>
  <c r="FS2" i="1"/>
  <c r="PO2" i="1"/>
  <c r="WH2" i="1"/>
  <c r="AV2" i="1"/>
  <c r="KR2" i="1"/>
  <c r="BA2" i="1"/>
  <c r="KW2" i="1"/>
  <c r="DN2" i="1"/>
  <c r="NJ2" i="1"/>
  <c r="SY2" i="1"/>
  <c r="RI2" i="1"/>
  <c r="DP2" i="1"/>
  <c r="NL2" i="1"/>
  <c r="DU2" i="1"/>
  <c r="NQ2" i="1"/>
  <c r="GH2" i="1"/>
  <c r="QD2" i="1"/>
  <c r="VS2" i="1"/>
  <c r="UJ2" i="1"/>
  <c r="HL2" i="1"/>
  <c r="RH2" i="1"/>
  <c r="HQ2" i="1"/>
  <c r="AH2" i="1"/>
  <c r="KD2" i="1"/>
  <c r="LK2" i="1"/>
  <c r="GA2" i="1"/>
  <c r="AA2" i="1"/>
  <c r="OS2" i="1"/>
  <c r="VL2" i="1"/>
  <c r="VE2" i="1"/>
  <c r="SA2" i="1"/>
  <c r="PD2" i="1"/>
  <c r="HZ2" i="1"/>
  <c r="XK2" i="1"/>
  <c r="EI2" i="1"/>
  <c r="SW2" i="1"/>
  <c r="XU2" i="1"/>
  <c r="RA2" i="1"/>
  <c r="XR2" i="1"/>
  <c r="DL2" i="1"/>
  <c r="NH2" i="1"/>
  <c r="DQ2" i="1"/>
  <c r="NM2" i="1"/>
  <c r="GD2" i="1"/>
  <c r="PZ2" i="1"/>
  <c r="VO2" i="1"/>
  <c r="UF2" i="1"/>
  <c r="BW2" i="1"/>
  <c r="MI2" i="1"/>
  <c r="SK2" i="1"/>
  <c r="UW2" i="1"/>
  <c r="XI2" i="1"/>
  <c r="GI2" i="1"/>
  <c r="VJ2" i="1"/>
  <c r="EG2" i="1"/>
  <c r="QP2" i="1"/>
  <c r="SO2" i="1"/>
  <c r="XN2" i="1"/>
  <c r="WN2" i="1"/>
  <c r="VQ2" i="1"/>
  <c r="UH2" i="1"/>
  <c r="DH2" i="1"/>
  <c r="ND2" i="1"/>
  <c r="DM2" i="1"/>
  <c r="NI2" i="1"/>
  <c r="FZ2" i="1"/>
  <c r="PV2" i="1"/>
  <c r="VK2" i="1"/>
  <c r="UB2" i="1"/>
  <c r="GB2" i="1"/>
  <c r="PX2" i="1"/>
  <c r="GG2" i="1"/>
  <c r="QC2" i="1"/>
  <c r="IT2" i="1"/>
  <c r="FW2" i="1"/>
  <c r="AM2" i="1"/>
  <c r="AB2" i="1"/>
  <c r="JX2" i="1"/>
  <c r="AG2" i="1"/>
  <c r="KC2" i="1"/>
  <c r="CT2" i="1"/>
  <c r="MP2" i="1"/>
  <c r="SC2" i="1"/>
  <c r="PW2" i="1"/>
  <c r="ER2" i="1"/>
  <c r="HJ2" i="1"/>
  <c r="DS2" i="1"/>
  <c r="XQ2" i="1"/>
  <c r="WP2" i="1"/>
  <c r="FM2" i="1"/>
  <c r="MX2" i="1"/>
  <c r="QQ2" i="1"/>
  <c r="JG2" i="1"/>
  <c r="UC2" i="1"/>
  <c r="DG2" i="1"/>
  <c r="TV2" i="1"/>
  <c r="UT2" i="1"/>
  <c r="FX2" i="1"/>
  <c r="PT2" i="1"/>
  <c r="GC2" i="1"/>
  <c r="PY2" i="1"/>
  <c r="IP2" i="1"/>
  <c r="FG2" i="1"/>
  <c r="W2" i="1"/>
  <c r="WF2" i="1"/>
  <c r="EY2" i="1"/>
  <c r="OU2" i="1"/>
  <c r="TA2" i="1"/>
  <c r="VM2" i="1"/>
  <c r="XY2" i="1"/>
  <c r="IU2" i="1"/>
  <c r="RF2" i="1"/>
  <c r="TJ2" i="1"/>
  <c r="TR2" i="1"/>
  <c r="GN2" i="1"/>
  <c r="QJ2" i="1"/>
  <c r="GS2" i="1"/>
  <c r="J2" i="1"/>
  <c r="CI2" i="1"/>
  <c r="TE2" i="1"/>
  <c r="XZ2" i="1"/>
  <c r="FT2" i="1"/>
  <c r="PP2" i="1"/>
  <c r="FY2" i="1"/>
  <c r="PU2" i="1"/>
  <c r="IL2" i="1"/>
  <c r="EQ2" i="1"/>
  <c r="XW2" i="1"/>
  <c r="D2" i="1"/>
  <c r="IN2" i="1"/>
  <c r="SJ2" i="1"/>
  <c r="IS2" i="1"/>
  <c r="BJ2" i="1"/>
  <c r="LF2" i="1"/>
  <c r="PS2" i="1"/>
  <c r="KI2" i="1"/>
  <c r="CN2" i="1"/>
  <c r="MJ2" i="1"/>
  <c r="CS2" i="1"/>
  <c r="MO2" i="1"/>
  <c r="FF2" i="1"/>
  <c r="PB2" i="1"/>
  <c r="UQ2" i="1"/>
  <c r="TH2" i="1"/>
  <c r="ON2" i="1"/>
  <c r="AI2" i="1"/>
  <c r="NO2" i="1"/>
  <c r="HO2" i="1"/>
  <c r="WT2" i="1"/>
  <c r="PI2" i="1"/>
  <c r="CU2" i="1"/>
  <c r="WB2" i="1"/>
  <c r="OE2" i="1"/>
  <c r="VI2" i="1"/>
  <c r="IE2" i="1"/>
  <c r="ST2" i="1"/>
  <c r="TB2" i="1"/>
  <c r="IJ2" i="1"/>
  <c r="SF2" i="1"/>
  <c r="IO2" i="1"/>
  <c r="BF2" i="1"/>
  <c r="LB2" i="1"/>
  <c r="PC2" i="1"/>
  <c r="JS2" i="1"/>
  <c r="XD2" i="1"/>
  <c r="HK2" i="1"/>
  <c r="QS2" i="1"/>
  <c r="TQ2" i="1"/>
  <c r="WC2" i="1"/>
  <c r="BK2" i="1"/>
  <c r="LG2" i="1"/>
  <c r="RV2" i="1"/>
  <c r="VV2" i="1"/>
  <c r="UX2" i="1"/>
  <c r="IZ2" i="1"/>
  <c r="I2" i="1"/>
  <c r="JE2" i="1"/>
  <c r="BV2" i="1"/>
  <c r="LR2" i="1"/>
  <c r="QW2" i="1"/>
  <c r="ME2" i="1"/>
  <c r="XH2" i="1"/>
  <c r="IA2" i="1"/>
  <c r="QY2" i="1"/>
  <c r="TU2" i="1"/>
  <c r="WG2" i="1"/>
  <c r="CA2" i="1"/>
  <c r="LW2" i="1"/>
  <c r="SP2" i="1"/>
  <c r="WL2" i="1"/>
  <c r="TN2" i="1"/>
  <c r="WX2" i="1"/>
  <c r="EB2" i="1"/>
  <c r="OC2" i="1"/>
  <c r="WE2" i="1"/>
  <c r="DC2" i="1"/>
  <c r="VA2" i="1"/>
  <c r="GY2" i="1"/>
  <c r="VZ2" i="1"/>
  <c r="HS2" i="1"/>
  <c r="PK2" i="1"/>
  <c r="JK2" i="1"/>
  <c r="TZ2" i="1"/>
  <c r="IF2" i="1"/>
  <c r="SB2" i="1"/>
  <c r="IK2" i="1"/>
  <c r="BB2" i="1"/>
  <c r="KX2" i="1"/>
  <c r="OM2" i="1"/>
  <c r="JC2" i="1"/>
  <c r="BD2" i="1"/>
  <c r="KZ2" i="1"/>
  <c r="BI2" i="1"/>
  <c r="LE2" i="1"/>
  <c r="DV2" i="1"/>
  <c r="NR2" i="1"/>
  <c r="TG2" i="1"/>
  <c r="RS2" i="1"/>
  <c r="EZ2" i="1"/>
  <c r="OV2" i="1"/>
  <c r="FE2" i="1"/>
  <c r="PA2" i="1"/>
  <c r="HR2" i="1"/>
  <c r="BO2" i="1"/>
  <c r="XC2" i="1"/>
  <c r="VT2" i="1"/>
  <c r="EW2" i="1"/>
  <c r="WU2" i="1"/>
  <c r="SS2" i="1"/>
  <c r="QU2" i="1"/>
  <c r="FH2" i="1"/>
  <c r="DB2" i="1"/>
  <c r="SM2" i="1"/>
  <c r="XT2" i="1"/>
  <c r="RJ2" i="1"/>
  <c r="WO2" i="1"/>
  <c r="NC2" i="1"/>
  <c r="VF2" i="1"/>
  <c r="AZ2" i="1"/>
  <c r="KV2" i="1"/>
  <c r="BE2" i="1"/>
  <c r="LA2" i="1"/>
  <c r="DR2" i="1"/>
  <c r="NN2" i="1"/>
  <c r="TC2" i="1"/>
  <c r="RN2" i="1"/>
  <c r="XX2" i="1"/>
  <c r="JW2" i="1"/>
  <c r="RO2" i="1"/>
  <c r="UG2" i="1"/>
  <c r="WS2" i="1"/>
  <c r="DW2" i="1"/>
  <c r="NS2" i="1"/>
  <c r="UL2" i="1"/>
  <c r="SG2" i="1"/>
  <c r="BP2" i="1"/>
  <c r="LL2" i="1"/>
  <c r="BU2" i="1"/>
  <c r="LQ2" i="1"/>
  <c r="EH2" i="1"/>
  <c r="OD2" i="1"/>
  <c r="TS2" i="1"/>
  <c r="SI2" i="1"/>
  <c r="K2" i="1"/>
  <c r="KM2" i="1"/>
  <c r="RU2" i="1"/>
  <c r="UK2" i="1"/>
  <c r="WW2" i="1"/>
  <c r="EM2" i="1"/>
  <c r="OI2" i="1"/>
  <c r="VB2" i="1"/>
  <c r="SX2" i="1"/>
  <c r="WD2" i="1"/>
  <c r="QE2" i="1"/>
  <c r="NX2" i="1"/>
  <c r="GT2" i="1"/>
  <c r="UV2" i="1"/>
  <c r="MY2" i="1"/>
  <c r="XM2" i="1"/>
  <c r="QM2" i="1"/>
  <c r="XV2" i="1"/>
  <c r="JF2" i="1"/>
  <c r="FO2" i="1"/>
  <c r="O2" i="1"/>
  <c r="RK2" i="1"/>
</calcChain>
</file>

<file path=xl/sharedStrings.xml><?xml version="1.0" encoding="utf-8"?>
<sst xmlns="http://schemas.openxmlformats.org/spreadsheetml/2006/main" count="69173" uniqueCount="917">
  <si>
    <t>2019Y</t>
  </si>
  <si>
    <t>2018Y</t>
  </si>
  <si>
    <t>2017Y</t>
  </si>
  <si>
    <t>2016Y</t>
  </si>
  <si>
    <t>2015Y</t>
  </si>
  <si>
    <t>2014Y</t>
  </si>
  <si>
    <t>2013Y</t>
  </si>
  <si>
    <t>2012Y</t>
  </si>
  <si>
    <t>2011Y</t>
  </si>
  <si>
    <t>2010Y</t>
  </si>
  <si>
    <t>2009Y</t>
  </si>
  <si>
    <t>2008Y</t>
  </si>
  <si>
    <t>2007Y</t>
  </si>
  <si>
    <t>2006Y</t>
  </si>
  <si>
    <t>2005Y</t>
  </si>
  <si>
    <t>2004Y</t>
  </si>
  <si>
    <t>2003Y</t>
  </si>
  <si>
    <t>2002Y</t>
  </si>
  <si>
    <t>2001Y</t>
  </si>
  <si>
    <t>2000Y</t>
  </si>
  <si>
    <t>1999Y</t>
  </si>
  <si>
    <t>1998Y</t>
  </si>
  <si>
    <t>1997Y</t>
  </si>
  <si>
    <t>1996Y</t>
  </si>
  <si>
    <t>1995Y</t>
  </si>
  <si>
    <t>1994Y</t>
  </si>
  <si>
    <t>1993Y</t>
  </si>
  <si>
    <t>1992Y</t>
  </si>
  <si>
    <t>1991Y</t>
  </si>
  <si>
    <t>1990Y</t>
  </si>
  <si>
    <t>1989Y</t>
  </si>
  <si>
    <t>1988Y</t>
  </si>
  <si>
    <t>AEP Texas Central Company</t>
  </si>
  <si>
    <t>NA</t>
  </si>
  <si>
    <t>AEP Texas Inc.</t>
  </si>
  <si>
    <t>AEP Texas North Company</t>
  </si>
  <si>
    <t>Alabama Power Company</t>
  </si>
  <si>
    <t>Alaska Electric Light and Power Company</t>
  </si>
  <si>
    <t>ALLETE (Minnesota Power)</t>
  </si>
  <si>
    <t>Ameren Illinois Company</t>
  </si>
  <si>
    <t>Appalachian Power Company</t>
  </si>
  <si>
    <t>Arizona Public Service Company</t>
  </si>
  <si>
    <t>Atlantic City Electric Company</t>
  </si>
  <si>
    <t>Avista Corporation</t>
  </si>
  <si>
    <t>Baltimore Gas and Electric Company</t>
  </si>
  <si>
    <t>Black Hills Colorado Electric, Inc.</t>
  </si>
  <si>
    <t>Black Hills Power, Inc.</t>
  </si>
  <si>
    <t>CenterPoint Energy Houston Electric, LLC</t>
  </si>
  <si>
    <t>Central Hudson Gas &amp; Electric Corporation</t>
  </si>
  <si>
    <t>Central Maine Power Company</t>
  </si>
  <si>
    <t>Chesapeake Utilities Corporation</t>
  </si>
  <si>
    <t>Cheyenne Light, Fuel and Power Company</t>
  </si>
  <si>
    <t>Cleco Power LLC</t>
  </si>
  <si>
    <t>Cleveland Electric Illuminating Company</t>
  </si>
  <si>
    <t>Commonwealth Edison Company</t>
  </si>
  <si>
    <t>Connecticut Light and Power Company</t>
  </si>
  <si>
    <t>Consolidated Edison Company of New York, Inc.</t>
  </si>
  <si>
    <t>Consolidated Water Power Company</t>
  </si>
  <si>
    <t>Consumers Energy Company</t>
  </si>
  <si>
    <t>Dayton Power and Light Company</t>
  </si>
  <si>
    <t>Delmarva Power &amp; Light Company</t>
  </si>
  <si>
    <t>Dominion Energy South Carolina, Inc.</t>
  </si>
  <si>
    <t>DTE Electric Company</t>
  </si>
  <si>
    <t>Duke Energy Carolinas, LLC</t>
  </si>
  <si>
    <t>Duke Energy Florida, LLC</t>
  </si>
  <si>
    <t>Duke Energy Indiana, LLC</t>
  </si>
  <si>
    <t>Duke Energy Kentucky, Inc.</t>
  </si>
  <si>
    <t>Duke Energy Ohio, Inc.</t>
  </si>
  <si>
    <t>Duke Energy Progress, LLC</t>
  </si>
  <si>
    <t>Duquesne Light Company</t>
  </si>
  <si>
    <t>El Paso Electric Company</t>
  </si>
  <si>
    <t>Empire District Electric Company</t>
  </si>
  <si>
    <t>Entergy Arkansas, LLC</t>
  </si>
  <si>
    <t>Entergy Louisiana, LLC</t>
  </si>
  <si>
    <t>Entergy Mississippi, LLC</t>
  </si>
  <si>
    <t>Entergy New Orleans, LLC</t>
  </si>
  <si>
    <t>Entergy Texas, Inc.</t>
  </si>
  <si>
    <t>Evergy Kansas South, Inc.</t>
  </si>
  <si>
    <t>Evergy Metro, Inc.</t>
  </si>
  <si>
    <t>Evergy Missouri West, Inc.</t>
  </si>
  <si>
    <t>Fitchburg Gas and Electric Light Company</t>
  </si>
  <si>
    <t>Florida Power &amp; Light Company</t>
  </si>
  <si>
    <t>Florida Public Utilities Company</t>
  </si>
  <si>
    <t>Georgia Power Company</t>
  </si>
  <si>
    <t>Golden State Water Company</t>
  </si>
  <si>
    <t>Green Mountain Power Corporation</t>
  </si>
  <si>
    <t>GridLiance High Plains LLC</t>
  </si>
  <si>
    <t>Gulf Power Company</t>
  </si>
  <si>
    <t>Hawaii Electric Light Company, Inc.</t>
  </si>
  <si>
    <t>Hawaiian Electric Company, Inc.</t>
  </si>
  <si>
    <t>Idaho Power Company</t>
  </si>
  <si>
    <t>Indiana Michigan Power Company</t>
  </si>
  <si>
    <t>Indianapolis Power &amp; Light Company</t>
  </si>
  <si>
    <t>Interstate Power and Light Company</t>
  </si>
  <si>
    <t>ITC Interconnection LLC</t>
  </si>
  <si>
    <t>Jersey Central Power &amp; Light Company</t>
  </si>
  <si>
    <t>Kentucky Power Company</t>
  </si>
  <si>
    <t>Kentucky Utilities Company</t>
  </si>
  <si>
    <t>Kingsport Power Company</t>
  </si>
  <si>
    <t>Liberty Utilities (Granite State Electric) Corp.</t>
  </si>
  <si>
    <t>Lockhart Power Company</t>
  </si>
  <si>
    <t>Louisville Gas and Electric Company</t>
  </si>
  <si>
    <t>Madison Gas and Electric Company</t>
  </si>
  <si>
    <t>Massachusetts Electric Company</t>
  </si>
  <si>
    <t>Maui Electric Company, Limited</t>
  </si>
  <si>
    <t>MDU Resources Group Inc.</t>
  </si>
  <si>
    <t>Metropolitan Edison Company</t>
  </si>
  <si>
    <t>MidAmerican Energy Company</t>
  </si>
  <si>
    <t>Mississippi Power Company</t>
  </si>
  <si>
    <t>Monongahela Power Company</t>
  </si>
  <si>
    <t>Mt. Carmel Public Utility Company</t>
  </si>
  <si>
    <t>Nantucket Electric Co.</t>
  </si>
  <si>
    <t>Narragansett Electric Company</t>
  </si>
  <si>
    <t>Nevada Power Company</t>
  </si>
  <si>
    <t>New York State Electric &amp; Gas Corporation</t>
  </si>
  <si>
    <t>New York Transco LLC</t>
  </si>
  <si>
    <t>Niagara Mohawk Power Corporation</t>
  </si>
  <si>
    <t>North Central Power Co., Inc.</t>
  </si>
  <si>
    <t>Northern Indiana Public Service Company</t>
  </si>
  <si>
    <t>Northern States Power Company - MN</t>
  </si>
  <si>
    <t>Northern States Power Company - WI</t>
  </si>
  <si>
    <t>NorthWestern Corporation</t>
  </si>
  <si>
    <t>Northwestern Wisconsin Electric Company</t>
  </si>
  <si>
    <t>NSTAR Electric Company</t>
  </si>
  <si>
    <t>Ohio Edison Company</t>
  </si>
  <si>
    <t>Ohio Power Company</t>
  </si>
  <si>
    <t>Oklahoma Gas and Electric Company</t>
  </si>
  <si>
    <t>Oncor Electric Delivery Company LLC</t>
  </si>
  <si>
    <t>Orange and Rockland Utilities, Inc.</t>
  </si>
  <si>
    <t>Otter Tail Power Company</t>
  </si>
  <si>
    <t>Pacific Gas and Electric Company</t>
  </si>
  <si>
    <t>PacifiCorp</t>
  </si>
  <si>
    <t>PECO Energy Co.</t>
  </si>
  <si>
    <t>Pennsylvania Electric Company</t>
  </si>
  <si>
    <t>Pennsylvania Power Company</t>
  </si>
  <si>
    <t>Pike County Light and Power Company</t>
  </si>
  <si>
    <t>Pioneer Power and Light Company</t>
  </si>
  <si>
    <t>Portland General Electric Company</t>
  </si>
  <si>
    <t>Potomac Edison Company</t>
  </si>
  <si>
    <t>Potomac Electric Power Company</t>
  </si>
  <si>
    <t>PPL Electric Utilities Corporation</t>
  </si>
  <si>
    <t>Public Service Company of Colorado</t>
  </si>
  <si>
    <t>Public Service Company of New Hampshire</t>
  </si>
  <si>
    <t>Public Service Company of New Mexico</t>
  </si>
  <si>
    <t>Public Service Company of Oklahoma</t>
  </si>
  <si>
    <t>Public Service Electric and Gas Company</t>
  </si>
  <si>
    <t>Puget Sound Energy, Inc.</t>
  </si>
  <si>
    <t>Rochester Gas and Electric Corporation</t>
  </si>
  <si>
    <t>Rockland Electric Company</t>
  </si>
  <si>
    <t>San Diego Gas &amp; Electric Company</t>
  </si>
  <si>
    <t>Sharyland Utilities, LLC</t>
  </si>
  <si>
    <t>Sierra Pacific Power Company</t>
  </si>
  <si>
    <t>Southern California Edison Company</t>
  </si>
  <si>
    <t>Southern Indiana Gas and Electric Company</t>
  </si>
  <si>
    <t>Southwestern Electric Power Company</t>
  </si>
  <si>
    <t>Southwestern Public Service Company</t>
  </si>
  <si>
    <t>Superior Water, Light and Power Company</t>
  </si>
  <si>
    <t>Tampa Electric Company</t>
  </si>
  <si>
    <t>Texas-New Mexico Power Company</t>
  </si>
  <si>
    <t>Toledo Edison Company</t>
  </si>
  <si>
    <t>Transource Maryland, LLC</t>
  </si>
  <si>
    <t>Transource Pennsylvania, LLC</t>
  </si>
  <si>
    <t>Tucson Electric Power Company</t>
  </si>
  <si>
    <t>UGI Utilities, Inc.</t>
  </si>
  <si>
    <t>Union Electric Company</t>
  </si>
  <si>
    <t>United Illuminating Company</t>
  </si>
  <si>
    <t>Unitil Energy Systems, Inc.</t>
  </si>
  <si>
    <t>UNS Electric, Inc.</t>
  </si>
  <si>
    <t>Upper Michigan Energy Resources Corporation</t>
  </si>
  <si>
    <t>Upper Peninsula Power Company</t>
  </si>
  <si>
    <t>Versant Power</t>
  </si>
  <si>
    <t>Virginia Electric and Power Company</t>
  </si>
  <si>
    <t>West Penn Power Company</t>
  </si>
  <si>
    <t>Westar Energy (KPL)</t>
  </si>
  <si>
    <t>Western Massachusetts Electric Company</t>
  </si>
  <si>
    <t>Wheeling Power Company</t>
  </si>
  <si>
    <t>Wisconsin Electric Power Company</t>
  </si>
  <si>
    <t>Wisconsin Power and Light Company</t>
  </si>
  <si>
    <t>Wisconsin Public Service Corporation</t>
  </si>
  <si>
    <t>No</t>
  </si>
  <si>
    <t>Yes</t>
  </si>
  <si>
    <t>TX</t>
  </si>
  <si>
    <t>AL</t>
  </si>
  <si>
    <t>AK</t>
  </si>
  <si>
    <t>MN, ND</t>
  </si>
  <si>
    <t>IL</t>
  </si>
  <si>
    <t>IN, OH, VA, WV</t>
  </si>
  <si>
    <t>AZ, NM</t>
  </si>
  <si>
    <t>NJ</t>
  </si>
  <si>
    <t>AK, ID, MT, OR, WA</t>
  </si>
  <si>
    <t>MD</t>
  </si>
  <si>
    <t>CO</t>
  </si>
  <si>
    <t>MT, SD, WY</t>
  </si>
  <si>
    <t>NY</t>
  </si>
  <si>
    <t>ME</t>
  </si>
  <si>
    <t>FL</t>
  </si>
  <si>
    <t>WY</t>
  </si>
  <si>
    <t>LA</t>
  </si>
  <si>
    <t>OH</t>
  </si>
  <si>
    <t>CT</t>
  </si>
  <si>
    <t>WI</t>
  </si>
  <si>
    <t>MI</t>
  </si>
  <si>
    <t>IN, OH</t>
  </si>
  <si>
    <t>DE, MD</t>
  </si>
  <si>
    <t>GA, SC</t>
  </si>
  <si>
    <t>CA, MI</t>
  </si>
  <si>
    <t>NC, SC</t>
  </si>
  <si>
    <t>KY, OH</t>
  </si>
  <si>
    <t>IN, KY, OH</t>
  </si>
  <si>
    <t>PA</t>
  </si>
  <si>
    <t>AZ, NM, TX</t>
  </si>
  <si>
    <t>AR, KS, MO, OK</t>
  </si>
  <si>
    <t>AR, LA, TN</t>
  </si>
  <si>
    <t>AR, LA</t>
  </si>
  <si>
    <t>AR, MS</t>
  </si>
  <si>
    <t>LA, TX</t>
  </si>
  <si>
    <t>KS</t>
  </si>
  <si>
    <t>KS, MO</t>
  </si>
  <si>
    <t>CA, KS, MO, MS</t>
  </si>
  <si>
    <t>MA</t>
  </si>
  <si>
    <t>FL, GA</t>
  </si>
  <si>
    <t>AL, GA</t>
  </si>
  <si>
    <t>CA</t>
  </si>
  <si>
    <t>CT, MA, ME, NH, NY, VT</t>
  </si>
  <si>
    <t>FL, GA, MS</t>
  </si>
  <si>
    <t>HI</t>
  </si>
  <si>
    <t>ID, NV, OR, WY</t>
  </si>
  <si>
    <t>IN, MI, OH</t>
  </si>
  <si>
    <t>IN</t>
  </si>
  <si>
    <t>IA, MN</t>
  </si>
  <si>
    <t>KY, WV</t>
  </si>
  <si>
    <t>IL, IN, KY, OH, TN, VA</t>
  </si>
  <si>
    <t>TN</t>
  </si>
  <si>
    <t>NH</t>
  </si>
  <si>
    <t>SC</t>
  </si>
  <si>
    <t>IA, WI</t>
  </si>
  <si>
    <t>MT, ND, SD, WY</t>
  </si>
  <si>
    <t>IA, IL, SD, TX</t>
  </si>
  <si>
    <t>AL, MS</t>
  </si>
  <si>
    <t>RI</t>
  </si>
  <si>
    <t>NV</t>
  </si>
  <si>
    <t>MN, ND, SD</t>
  </si>
  <si>
    <t>MI, WI</t>
  </si>
  <si>
    <t>IA, MT, ND, SD, WY</t>
  </si>
  <si>
    <t>MN, WI</t>
  </si>
  <si>
    <t>OH, PA</t>
  </si>
  <si>
    <t>AR, OK</t>
  </si>
  <si>
    <t>NJ, NY</t>
  </si>
  <si>
    <t>AZ, CA, CO, ID, MT, OR, UT, WA, WY</t>
  </si>
  <si>
    <t>NY, PA</t>
  </si>
  <si>
    <t>MT, OR, WA</t>
  </si>
  <si>
    <t>MD, WV</t>
  </si>
  <si>
    <t>DC, MD</t>
  </si>
  <si>
    <t>ME, NH</t>
  </si>
  <si>
    <t>OK, TX</t>
  </si>
  <si>
    <t>MT, WA</t>
  </si>
  <si>
    <t>CA, NV</t>
  </si>
  <si>
    <t>AZ, CA</t>
  </si>
  <si>
    <t>AR, LA, TX</t>
  </si>
  <si>
    <t>NM, TX</t>
  </si>
  <si>
    <t>IA, IL, MO</t>
  </si>
  <si>
    <t>AZ</t>
  </si>
  <si>
    <t>NC, VA, WV</t>
  </si>
  <si>
    <t>KS, OK</t>
  </si>
  <si>
    <t>WV</t>
  </si>
  <si>
    <t>IA, MI, WI</t>
  </si>
  <si>
    <t xml:space="preserve">Company Name </t>
  </si>
  <si>
    <t xml:space="preserve">SNL Institution Key </t>
  </si>
  <si>
    <t xml:space="preserve">EIA Utility Code </t>
  </si>
  <si>
    <t>Electric? Yes/No</t>
  </si>
  <si>
    <t>Electric Generation? Yes/No</t>
  </si>
  <si>
    <t>Regulated Generation? Yes/No</t>
  </si>
  <si>
    <t>IPP/Merchant? Yes/No</t>
  </si>
  <si>
    <t>Electric Transmission? Yes/No</t>
  </si>
  <si>
    <t>Electric Distribution? Yes/No</t>
  </si>
  <si>
    <t xml:space="preserve">Electric States of Operation </t>
  </si>
  <si>
    <t>Total Intangible Plant: Add ($000) 2019</t>
  </si>
  <si>
    <t>Total Intangible Plant: Add ($000) 2018</t>
  </si>
  <si>
    <t>Total Intangible Plant: Add ($000) 2017</t>
  </si>
  <si>
    <t>Total Intangible Plant: Add ($000) 2016</t>
  </si>
  <si>
    <t>Total Intangible Plant: Add ($000) 2015</t>
  </si>
  <si>
    <t>Total Intangible Plant: Add ($000) 2014</t>
  </si>
  <si>
    <t>Total Intangible Plant: Add ($000) 2013</t>
  </si>
  <si>
    <t>Total Intangible Plant: Add ($000) 2012</t>
  </si>
  <si>
    <t>Total Intangible Plant: Add ($000) 2011</t>
  </si>
  <si>
    <t>Total Intangible Plant: Add ($000) 2010</t>
  </si>
  <si>
    <t>Total Intangible Plant: Add ($000) 2009</t>
  </si>
  <si>
    <t>Total Intangible Plant: Add ($000) 2008</t>
  </si>
  <si>
    <t>Total Intangible Plant: Add ($000) 2007</t>
  </si>
  <si>
    <t>Total Intangible Plant: Add ($000) 2006</t>
  </si>
  <si>
    <t>Total Intangible Plant: Add ($000) 2005</t>
  </si>
  <si>
    <t>Total Intangible Plant: Add ($000) 2004</t>
  </si>
  <si>
    <t>Total Intangible Plant: Add ($000) 2003</t>
  </si>
  <si>
    <t>Total Intangible Plant: Add ($000) 2002</t>
  </si>
  <si>
    <t>Total Intangible Plant: Add ($000) 2001</t>
  </si>
  <si>
    <t>Total Intangible Plant: Add ($000) 2000</t>
  </si>
  <si>
    <t>Total Intangible Plant: Add ($000) 1999</t>
  </si>
  <si>
    <t>Total Intangible Plant: Add ($000) 1998</t>
  </si>
  <si>
    <t>Total Intangible Plant: Add ($000) 1997</t>
  </si>
  <si>
    <t>Total Intangible Plant: Add ($000) 1996</t>
  </si>
  <si>
    <t>Total Intangible Plant: Add ($000) 1995</t>
  </si>
  <si>
    <t>Total Intangible Plant: Add ($000) 1994</t>
  </si>
  <si>
    <t>Total Intangible Plant: Add ($000) 1993</t>
  </si>
  <si>
    <t>Total Intangible Plant: Add ($000) 1992</t>
  </si>
  <si>
    <t>Total Intangible Plant: Add ($000) 1991</t>
  </si>
  <si>
    <t>Total Intangible Plant: Add ($000) 1990</t>
  </si>
  <si>
    <t>Total Intangible Plant: Add ($000) 1989</t>
  </si>
  <si>
    <t>Total Intangible Plant: Add ($000) 1988</t>
  </si>
  <si>
    <t>Total Production Plant: Add ($000) 2019</t>
  </si>
  <si>
    <t>Total Production Plant: Add ($000) 2018</t>
  </si>
  <si>
    <t>Total Production Plant: Add ($000) 2017</t>
  </si>
  <si>
    <t>Total Production Plant: Add ($000) 2016</t>
  </si>
  <si>
    <t>Total Production Plant: Add ($000) 2015</t>
  </si>
  <si>
    <t>Total Production Plant: Add ($000) 2014</t>
  </si>
  <si>
    <t>Total Production Plant: Add ($000) 2013</t>
  </si>
  <si>
    <t>Total Production Plant: Add ($000) 2012</t>
  </si>
  <si>
    <t>Total Production Plant: Add ($000) 2011</t>
  </si>
  <si>
    <t>Total Production Plant: Add ($000) 2010</t>
  </si>
  <si>
    <t>Total Production Plant: Add ($000) 2009</t>
  </si>
  <si>
    <t>Total Production Plant: Add ($000) 2008</t>
  </si>
  <si>
    <t>Total Production Plant: Add ($000) 2007</t>
  </si>
  <si>
    <t>Total Production Plant: Add ($000) 2006</t>
  </si>
  <si>
    <t>Total Production Plant: Add ($000) 2005</t>
  </si>
  <si>
    <t>Total Production Plant: Add ($000) 2004</t>
  </si>
  <si>
    <t>Total Production Plant: Add ($000) 2003</t>
  </si>
  <si>
    <t>Total Production Plant: Add ($000) 2002</t>
  </si>
  <si>
    <t>Total Production Plant: Add ($000) 2001</t>
  </si>
  <si>
    <t>Total Production Plant: Add ($000) 2000</t>
  </si>
  <si>
    <t>Total Production Plant: Add ($000) 1999</t>
  </si>
  <si>
    <t>Total Production Plant: Add ($000) 1998</t>
  </si>
  <si>
    <t>Total Production Plant: Add ($000) 1997</t>
  </si>
  <si>
    <t>Total Production Plant: Add ($000) 1996</t>
  </si>
  <si>
    <t>Total Production Plant: Add ($000) 1995</t>
  </si>
  <si>
    <t>Total Production Plant: Add ($000) 1994</t>
  </si>
  <si>
    <t>Total Production Plant: Add ($000) 1993</t>
  </si>
  <si>
    <t>Total Production Plant: Add ($000) 1992</t>
  </si>
  <si>
    <t>Total Production Plant: Add ($000) 1991</t>
  </si>
  <si>
    <t>Total Production Plant: Add ($000) 1990</t>
  </si>
  <si>
    <t>Total Production Plant: Add ($000) 1989</t>
  </si>
  <si>
    <t>Total Production Plant: Add ($000) 1988</t>
  </si>
  <si>
    <t>Total Transmission Plant: Add ($000) 2019</t>
  </si>
  <si>
    <t>Total Transmission Plant: Add ($000) 2018</t>
  </si>
  <si>
    <t>Total Transmission Plant: Add ($000) 2017</t>
  </si>
  <si>
    <t>Total Transmission Plant: Add ($000) 2016</t>
  </si>
  <si>
    <t>Total Transmission Plant: Add ($000) 2015</t>
  </si>
  <si>
    <t>Total Transmission Plant: Add ($000) 2014</t>
  </si>
  <si>
    <t>Total Transmission Plant: Add ($000) 2013</t>
  </si>
  <si>
    <t>Total Transmission Plant: Add ($000) 2012</t>
  </si>
  <si>
    <t>Total Transmission Plant: Add ($000) 2011</t>
  </si>
  <si>
    <t>Total Transmission Plant: Add ($000) 2010</t>
  </si>
  <si>
    <t>Total Transmission Plant: Add ($000) 2009</t>
  </si>
  <si>
    <t>Total Transmission Plant: Add ($000) 2008</t>
  </si>
  <si>
    <t>Total Transmission Plant: Add ($000) 2007</t>
  </si>
  <si>
    <t>Total Transmission Plant: Add ($000) 2006</t>
  </si>
  <si>
    <t>Total Transmission Plant: Add ($000) 2005</t>
  </si>
  <si>
    <t>Total Transmission Plant: Add ($000) 2004</t>
  </si>
  <si>
    <t>Total Transmission Plant: Add ($000) 2003</t>
  </si>
  <si>
    <t>Total Transmission Plant: Add ($000) 2002</t>
  </si>
  <si>
    <t>Total Transmission Plant: Add ($000) 2001</t>
  </si>
  <si>
    <t>Total Transmission Plant: Add ($000) 2000</t>
  </si>
  <si>
    <t>Total Transmission Plant: Add ($000) 1999</t>
  </si>
  <si>
    <t>Total Transmission Plant: Add ($000) 1998</t>
  </si>
  <si>
    <t>Total Transmission Plant: Add ($000) 1997</t>
  </si>
  <si>
    <t>Total Transmission Plant: Add ($000) 1996</t>
  </si>
  <si>
    <t>Total Transmission Plant: Add ($000) 1995</t>
  </si>
  <si>
    <t>Total Transmission Plant: Add ($000) 1994</t>
  </si>
  <si>
    <t>Total Transmission Plant: Add ($000) 1993</t>
  </si>
  <si>
    <t>Total Transmission Plant: Add ($000) 1992</t>
  </si>
  <si>
    <t>Total Transmission Plant: Add ($000) 1991</t>
  </si>
  <si>
    <t>Total Transmission Plant: Add ($000) 1990</t>
  </si>
  <si>
    <t>Total Transmission Plant: Add ($000) 1989</t>
  </si>
  <si>
    <t>Total Transmission Plant: Add ($000) 1988</t>
  </si>
  <si>
    <t>Total Distribution Plant: Add ($000) 2019</t>
  </si>
  <si>
    <t>Total Distribution Plant: Add ($000) 2018</t>
  </si>
  <si>
    <t>Total Distribution Plant: Add ($000) 2017</t>
  </si>
  <si>
    <t>Total Distribution Plant: Add ($000) 2016</t>
  </si>
  <si>
    <t>Total Distribution Plant: Add ($000) 2015</t>
  </si>
  <si>
    <t>Total Distribution Plant: Add ($000) 2014</t>
  </si>
  <si>
    <t>Total Distribution Plant: Add ($000) 2013</t>
  </si>
  <si>
    <t>Total Distribution Plant: Add ($000) 2012</t>
  </si>
  <si>
    <t>Total Distribution Plant: Add ($000) 2011</t>
  </si>
  <si>
    <t>Total Distribution Plant: Add ($000) 2010</t>
  </si>
  <si>
    <t>Total Distribution Plant: Add ($000) 2009</t>
  </si>
  <si>
    <t>Total Distribution Plant: Add ($000) 2008</t>
  </si>
  <si>
    <t>Total Distribution Plant: Add ($000) 2007</t>
  </si>
  <si>
    <t>Total Distribution Plant: Add ($000) 2006</t>
  </si>
  <si>
    <t>Total Distribution Plant: Add ($000) 2005</t>
  </si>
  <si>
    <t>Total Distribution Plant: Add ($000) 2004</t>
  </si>
  <si>
    <t>Total Distribution Plant: Add ($000) 2003</t>
  </si>
  <si>
    <t>Total Distribution Plant: Add ($000) 2002</t>
  </si>
  <si>
    <t>Total Distribution Plant: Add ($000) 2001</t>
  </si>
  <si>
    <t>Total Distribution Plant: Add ($000) 2000</t>
  </si>
  <si>
    <t>Total Distribution Plant: Add ($000) 1999</t>
  </si>
  <si>
    <t>Total Distribution Plant: Add ($000) 1998</t>
  </si>
  <si>
    <t>Total Distribution Plant: Add ($000) 1997</t>
  </si>
  <si>
    <t>Total Distribution Plant: Add ($000) 1996</t>
  </si>
  <si>
    <t>Total Distribution Plant: Add ($000) 1995</t>
  </si>
  <si>
    <t>Total Distribution Plant: Add ($000) 1994</t>
  </si>
  <si>
    <t>Total Distribution Plant: Add ($000) 1993</t>
  </si>
  <si>
    <t>Total Distribution Plant: Add ($000) 1992</t>
  </si>
  <si>
    <t>Total Distribution Plant: Add ($000) 1991</t>
  </si>
  <si>
    <t>Total Distribution Plant: Add ($000) 1990</t>
  </si>
  <si>
    <t>Total Distribution Plant: Add ($000) 1989</t>
  </si>
  <si>
    <t>Total Distribution Plant: Add ($000) 1988</t>
  </si>
  <si>
    <t>Total General Plant: Add ($000) 2019</t>
  </si>
  <si>
    <t>Total General Plant: Add ($000) 2018</t>
  </si>
  <si>
    <t>Total General Plant: Add ($000) 2017</t>
  </si>
  <si>
    <t>Total General Plant: Add ($000) 2016</t>
  </si>
  <si>
    <t>Total General Plant: Add ($000) 2015</t>
  </si>
  <si>
    <t>Total General Plant: Add ($000) 2014</t>
  </si>
  <si>
    <t>Total General Plant: Add ($000) 2013</t>
  </si>
  <si>
    <t>Total General Plant: Add ($000) 2012</t>
  </si>
  <si>
    <t>Total General Plant: Add ($000) 2011</t>
  </si>
  <si>
    <t>Total General Plant: Add ($000) 2010</t>
  </si>
  <si>
    <t>Total General Plant: Add ($000) 2009</t>
  </si>
  <si>
    <t>Total General Plant: Add ($000) 2008</t>
  </si>
  <si>
    <t>Total General Plant: Add ($000) 2007</t>
  </si>
  <si>
    <t>Total General Plant: Add ($000) 2006</t>
  </si>
  <si>
    <t>Total General Plant: Add ($000) 2005</t>
  </si>
  <si>
    <t>Total General Plant: Add ($000) 2004</t>
  </si>
  <si>
    <t>Total General Plant: Add ($000) 2003</t>
  </si>
  <si>
    <t>Total General Plant: Add ($000) 2002</t>
  </si>
  <si>
    <t>Total General Plant: Add ($000) 2001</t>
  </si>
  <si>
    <t>Total General Plant: Add ($000) 2000</t>
  </si>
  <si>
    <t>Total General Plant: Add ($000) 1999</t>
  </si>
  <si>
    <t>Total General Plant: Add ($000) 1998</t>
  </si>
  <si>
    <t>Total General Plant: Add ($000) 1997</t>
  </si>
  <si>
    <t>Total General Plant: Add ($000) 1996</t>
  </si>
  <si>
    <t>Total General Plant: Add ($000) 1995</t>
  </si>
  <si>
    <t>Total General Plant: Add ($000) 1994</t>
  </si>
  <si>
    <t>Total General Plant: Add ($000) 1993</t>
  </si>
  <si>
    <t>Total General Plant: Add ($000) 1992</t>
  </si>
  <si>
    <t>Total General Plant: Add ($000) 1991</t>
  </si>
  <si>
    <t>Total General Plant: Add ($000) 1990</t>
  </si>
  <si>
    <t>Total General Plant: Add ($000) 1989</t>
  </si>
  <si>
    <t>Total General Plant: Add ($000) 1988</t>
  </si>
  <si>
    <t>Total Regional Transmission &amp; Mkt Oper: Add ($000) 2019</t>
  </si>
  <si>
    <t>Total Regional Transmission &amp; Mkt Oper: Add ($000) 2018</t>
  </si>
  <si>
    <t>Total Regional Transmission &amp; Mkt Oper: Add ($000) 2017</t>
  </si>
  <si>
    <t>Total Regional Transmission &amp; Mkt Oper: Add ($000) 2016</t>
  </si>
  <si>
    <t>Total Regional Transmission &amp; Mkt Oper: Add ($000) 2015</t>
  </si>
  <si>
    <t>Total Regional Transmission &amp; Mkt Oper: Add ($000) 2014</t>
  </si>
  <si>
    <t>Total Regional Transmission &amp; Mkt Oper: Add ($000) 2013</t>
  </si>
  <si>
    <t>Total Regional Transmission &amp; Mkt Oper: Add ($000) 2012</t>
  </si>
  <si>
    <t>Total Regional Transmission &amp; Mkt Oper: Add ($000) 2011</t>
  </si>
  <si>
    <t>Total Regional Transmission &amp; Mkt Oper: Add ($000) 2010</t>
  </si>
  <si>
    <t>Total Regional Transmission &amp; Mkt Oper: Add ($000) 2009</t>
  </si>
  <si>
    <t>Total Regional Transmission &amp; Mkt Oper: Add ($000) 2008</t>
  </si>
  <si>
    <t>Total Regional Transmission &amp; Mkt Oper: Add ($000) 2007</t>
  </si>
  <si>
    <t>Total Regional Transmission &amp; Mkt Oper: Add ($000) 2006</t>
  </si>
  <si>
    <t>Total Regional Transmission &amp; Mkt Oper: Add ($000) 2005</t>
  </si>
  <si>
    <t>Total Regional Transmission &amp; Mkt Oper: Add ($000) 2004</t>
  </si>
  <si>
    <t>Total Regional Transmission &amp; Mkt Oper: Add ($000) 2003</t>
  </si>
  <si>
    <t>Total Regional Transmission &amp; Mkt Oper: Add ($000) 2002</t>
  </si>
  <si>
    <t>Total Regional Transmission &amp; Mkt Oper: Add ($000) 2001</t>
  </si>
  <si>
    <t>Total Regional Transmission &amp; Mkt Oper: Add ($000) 2000</t>
  </si>
  <si>
    <t>Total Regional Transmission &amp; Mkt Oper: Add ($000) 1999</t>
  </si>
  <si>
    <t>Total Regional Transmission &amp; Mkt Oper: Add ($000) 1998</t>
  </si>
  <si>
    <t>Total Regional Transmission &amp; Mkt Oper: Add ($000) 1997</t>
  </si>
  <si>
    <t>Total Regional Transmission &amp; Mkt Oper: Add ($000) 1996</t>
  </si>
  <si>
    <t>Total Regional Transmission &amp; Mkt Oper: Add ($000) 1995</t>
  </si>
  <si>
    <t>Total Regional Transmission &amp; Mkt Oper: Add ($000) 1994</t>
  </si>
  <si>
    <t>Total Regional Transmission &amp; Mkt Oper: Add ($000) 1993</t>
  </si>
  <si>
    <t>Total Regional Transmission &amp; Mkt Oper: Add ($000) 1992</t>
  </si>
  <si>
    <t>Total Regional Transmission &amp; Mkt Oper: Add ($000) 1991</t>
  </si>
  <si>
    <t>Total Regional Transmission &amp; Mkt Oper: Add ($000) 1990</t>
  </si>
  <si>
    <t>Total Regional Transmission &amp; Mkt Oper: Add ($000) 1989</t>
  </si>
  <si>
    <t>Total Regional Transmission &amp; Mkt Oper: Add ($000) 1988</t>
  </si>
  <si>
    <t>Total Elec Plant In Svc: Add ($000) 2019</t>
  </si>
  <si>
    <t>Total Elec Plant In Svc: Add ($000) 2018</t>
  </si>
  <si>
    <t>Total Elec Plant In Svc: Add ($000) 2017</t>
  </si>
  <si>
    <t>Total Elec Plant In Svc: Add ($000) 2016</t>
  </si>
  <si>
    <t>Total Elec Plant In Svc: Add ($000) 2015</t>
  </si>
  <si>
    <t>Total Elec Plant In Svc: Add ($000) 2014</t>
  </si>
  <si>
    <t>Total Elec Plant In Svc: Add ($000) 2013</t>
  </si>
  <si>
    <t>Total Elec Plant In Svc: Add ($000) 2012</t>
  </si>
  <si>
    <t>Total Elec Plant In Svc: Add ($000) 2011</t>
  </si>
  <si>
    <t>Total Elec Plant In Svc: Add ($000) 2010</t>
  </si>
  <si>
    <t>Total Elec Plant In Svc: Add ($000) 2009</t>
  </si>
  <si>
    <t>Total Elec Plant In Svc: Add ($000) 2008</t>
  </si>
  <si>
    <t>Total Elec Plant In Svc: Add ($000) 2007</t>
  </si>
  <si>
    <t>Total Elec Plant In Svc: Add ($000) 2006</t>
  </si>
  <si>
    <t>Total Elec Plant In Svc: Add ($000) 2005</t>
  </si>
  <si>
    <t>Total Elec Plant In Svc: Add ($000) 2004</t>
  </si>
  <si>
    <t>Total Elec Plant In Svc: Add ($000) 2003</t>
  </si>
  <si>
    <t>Total Elec Plant In Svc: Add ($000) 2002</t>
  </si>
  <si>
    <t>Total Elec Plant In Svc: Add ($000) 2001</t>
  </si>
  <si>
    <t>Total Elec Plant In Svc: Add ($000) 2000</t>
  </si>
  <si>
    <t>Total Elec Plant In Svc: Add ($000) 1999</t>
  </si>
  <si>
    <t>Total Elec Plant In Svc: Add ($000) 1998</t>
  </si>
  <si>
    <t>Total Elec Plant In Svc: Add ($000) 1997</t>
  </si>
  <si>
    <t>Total Elec Plant In Svc: Add ($000) 1996</t>
  </si>
  <si>
    <t>Total Elec Plant In Svc: Add ($000) 1995</t>
  </si>
  <si>
    <t>Total Elec Plant In Svc: Add ($000) 1994</t>
  </si>
  <si>
    <t>Total Elec Plant In Svc: Add ($000) 1993</t>
  </si>
  <si>
    <t>Total Elec Plant In Svc: Add ($000) 1992</t>
  </si>
  <si>
    <t>Total Elec Plant In Svc: Add ($000) 1991</t>
  </si>
  <si>
    <t>Total Elec Plant In Svc: Add ($000) 1990</t>
  </si>
  <si>
    <t>Total Elec Plant In Svc: Add ($000) 1989</t>
  </si>
  <si>
    <t>Total Elec Plant In Svc: Add ($000) 1988</t>
  </si>
  <si>
    <t>Power Production Total Operations Expense ($000) 2019</t>
  </si>
  <si>
    <t>Power Production Total Operations Expense ($000) 2018</t>
  </si>
  <si>
    <t>Power Production Total Operations Expense ($000) 2017</t>
  </si>
  <si>
    <t>Power Production Total Operations Expense ($000) 2016</t>
  </si>
  <si>
    <t>Power Production Total Operations Expense ($000) 2015</t>
  </si>
  <si>
    <t>Power Production Total Operations Expense ($000) 2014</t>
  </si>
  <si>
    <t>Power Production Total Operations Expense ($000) 2013</t>
  </si>
  <si>
    <t>Power Production Total Operations Expense ($000) 2012</t>
  </si>
  <si>
    <t>Power Production Total Operations Expense ($000) 2011</t>
  </si>
  <si>
    <t>Power Production Total Operations Expense ($000) 2010</t>
  </si>
  <si>
    <t>Power Production Total Operations Expense ($000) 2009</t>
  </si>
  <si>
    <t>Power Production Total Operations Expense ($000) 2008</t>
  </si>
  <si>
    <t>Power Production Total Operations Expense ($000) 2007</t>
  </si>
  <si>
    <t>Power Production Total Operations Expense ($000) 2006</t>
  </si>
  <si>
    <t>Power Production Total Operations Expense ($000) 2005</t>
  </si>
  <si>
    <t>Power Production Total Operations Expense ($000) 2004</t>
  </si>
  <si>
    <t>Power Production Total Operations Expense ($000) 2003</t>
  </si>
  <si>
    <t>Power Production Total Operations Expense ($000) 2002</t>
  </si>
  <si>
    <t>Power Production Total Operations Expense ($000) 2001</t>
  </si>
  <si>
    <t>Power Production Total Operations Expense ($000) 2000</t>
  </si>
  <si>
    <t>Power Production Total Operations Expense ($000) 1999</t>
  </si>
  <si>
    <t>Power Production Total Operations Expense ($000) 1998</t>
  </si>
  <si>
    <t>Power Production Total Operations Expense ($000) 1997</t>
  </si>
  <si>
    <t>Power Production Total Operations Expense ($000) 1996</t>
  </si>
  <si>
    <t>Power Production Total Operations Expense ($000) 1995</t>
  </si>
  <si>
    <t>Power Production Total Operations Expense ($000) 1994</t>
  </si>
  <si>
    <t>Power Production Total Operations Expense ($000) 1993</t>
  </si>
  <si>
    <t>Power Production Total Operations Expense ($000) 1992</t>
  </si>
  <si>
    <t>Power Production Total Operations Expense ($000) 1991</t>
  </si>
  <si>
    <t>Power Production Total Operations Expense ($000) 1990</t>
  </si>
  <si>
    <t>Power Production Total Operations Expense ($000) 1989</t>
  </si>
  <si>
    <t>Power Production Total Operations Expense ($000) 1988</t>
  </si>
  <si>
    <t>Power Production Total Maintenance Expense ($000) 2019</t>
  </si>
  <si>
    <t>Power Production Total Maintenance Expense ($000) 2018</t>
  </si>
  <si>
    <t>Power Production Total Maintenance Expense ($000) 2017</t>
  </si>
  <si>
    <t>Power Production Total Maintenance Expense ($000) 2016</t>
  </si>
  <si>
    <t>Power Production Total Maintenance Expense ($000) 2015</t>
  </si>
  <si>
    <t>Power Production Total Maintenance Expense ($000) 2014</t>
  </si>
  <si>
    <t>Power Production Total Maintenance Expense ($000) 2013</t>
  </si>
  <si>
    <t>Power Production Total Maintenance Expense ($000) 2012</t>
  </si>
  <si>
    <t>Power Production Total Maintenance Expense ($000) 2011</t>
  </si>
  <si>
    <t>Power Production Total Maintenance Expense ($000) 2010</t>
  </si>
  <si>
    <t>Power Production Total Maintenance Expense ($000) 2009</t>
  </si>
  <si>
    <t>Power Production Total Maintenance Expense ($000) 2008</t>
  </si>
  <si>
    <t>Power Production Total Maintenance Expense ($000) 2007</t>
  </si>
  <si>
    <t>Power Production Total Maintenance Expense ($000) 2006</t>
  </si>
  <si>
    <t>Power Production Total Maintenance Expense ($000) 2005</t>
  </si>
  <si>
    <t>Power Production Total Maintenance Expense ($000) 2004</t>
  </si>
  <si>
    <t>Power Production Total Maintenance Expense ($000) 2003</t>
  </si>
  <si>
    <t>Power Production Total Maintenance Expense ($000) 2002</t>
  </si>
  <si>
    <t>Power Production Total Maintenance Expense ($000) 2001</t>
  </si>
  <si>
    <t>Power Production Total Maintenance Expense ($000) 2000</t>
  </si>
  <si>
    <t>Power Production Total Maintenance Expense ($000) 1999</t>
  </si>
  <si>
    <t>Power Production Total Maintenance Expense ($000) 1998</t>
  </si>
  <si>
    <t>Power Production Total Maintenance Expense ($000) 1997</t>
  </si>
  <si>
    <t>Power Production Total Maintenance Expense ($000) 1996</t>
  </si>
  <si>
    <t>Power Production Total Maintenance Expense ($000) 1995</t>
  </si>
  <si>
    <t>Power Production Total Maintenance Expense ($000) 1994</t>
  </si>
  <si>
    <t>Power Production Total Maintenance Expense ($000) 1993</t>
  </si>
  <si>
    <t>Power Production Total Maintenance Expense ($000) 1992</t>
  </si>
  <si>
    <t>Power Production Total Maintenance Expense ($000) 1991</t>
  </si>
  <si>
    <t>Power Production Total Maintenance Expense ($000) 1990</t>
  </si>
  <si>
    <t>Power Production Total Maintenance Expense ($000) 1989</t>
  </si>
  <si>
    <t>Power Production Total Maintenance Expense ($000) 1988</t>
  </si>
  <si>
    <t>Transmission Total Operations Expense ($000) 2019</t>
  </si>
  <si>
    <t>Transmission Total Operations Expense ($000) 2018</t>
  </si>
  <si>
    <t>Transmission Total Operations Expense ($000) 2017</t>
  </si>
  <si>
    <t>Transmission Total Operations Expense ($000) 2016</t>
  </si>
  <si>
    <t>Transmission Total Operations Expense ($000) 2015</t>
  </si>
  <si>
    <t>Transmission Total Operations Expense ($000) 2014</t>
  </si>
  <si>
    <t>Transmission Total Operations Expense ($000) 2013</t>
  </si>
  <si>
    <t>Transmission Total Operations Expense ($000) 2012</t>
  </si>
  <si>
    <t>Transmission Total Operations Expense ($000) 2011</t>
  </si>
  <si>
    <t>Transmission Total Operations Expense ($000) 2010</t>
  </si>
  <si>
    <t>Transmission Total Operations Expense ($000) 2009</t>
  </si>
  <si>
    <t>Transmission Total Operations Expense ($000) 2008</t>
  </si>
  <si>
    <t>Transmission Total Operations Expense ($000) 2007</t>
  </si>
  <si>
    <t>Transmission Total Operations Expense ($000) 2006</t>
  </si>
  <si>
    <t>Transmission Total Operations Expense ($000) 2005</t>
  </si>
  <si>
    <t>Transmission Total Operations Expense ($000) 2004</t>
  </si>
  <si>
    <t>Transmission Total Operations Expense ($000) 2003</t>
  </si>
  <si>
    <t>Transmission Total Operations Expense ($000) 2002</t>
  </si>
  <si>
    <t>Transmission Total Operations Expense ($000) 2001</t>
  </si>
  <si>
    <t>Transmission Total Operations Expense ($000) 2000</t>
  </si>
  <si>
    <t>Transmission Total Operations Expense ($000) 1999</t>
  </si>
  <si>
    <t>Transmission Total Operations Expense ($000) 1998</t>
  </si>
  <si>
    <t>Transmission Total Operations Expense ($000) 1997</t>
  </si>
  <si>
    <t>Transmission Total Operations Expense ($000) 1996</t>
  </si>
  <si>
    <t>Transmission Total Operations Expense ($000) 1995</t>
  </si>
  <si>
    <t>Transmission Total Operations Expense ($000) 1994</t>
  </si>
  <si>
    <t>Transmission Total Operations Expense ($000) 1993</t>
  </si>
  <si>
    <t>Transmission Total Operations Expense ($000) 1992</t>
  </si>
  <si>
    <t>Transmission Total Operations Expense ($000) 1991</t>
  </si>
  <si>
    <t>Transmission Total Operations Expense ($000) 1990</t>
  </si>
  <si>
    <t>Transmission Total Operations Expense ($000) 1989</t>
  </si>
  <si>
    <t>Transmission Total Operations Expense ($000) 1988</t>
  </si>
  <si>
    <t>Transmission Total Maintenance Expense ($000) 2019</t>
  </si>
  <si>
    <t>Transmission Total Maintenance Expense ($000) 2018</t>
  </si>
  <si>
    <t>Transmission Total Maintenance Expense ($000) 2017</t>
  </si>
  <si>
    <t>Transmission Total Maintenance Expense ($000) 2016</t>
  </si>
  <si>
    <t>Transmission Total Maintenance Expense ($000) 2015</t>
  </si>
  <si>
    <t>Transmission Total Maintenance Expense ($000) 2014</t>
  </si>
  <si>
    <t>Transmission Total Maintenance Expense ($000) 2013</t>
  </si>
  <si>
    <t>Transmission Total Maintenance Expense ($000) 2012</t>
  </si>
  <si>
    <t>Transmission Total Maintenance Expense ($000) 2011</t>
  </si>
  <si>
    <t>Transmission Total Maintenance Expense ($000) 2010</t>
  </si>
  <si>
    <t>Transmission Total Maintenance Expense ($000) 2009</t>
  </si>
  <si>
    <t>Transmission Total Maintenance Expense ($000) 2008</t>
  </si>
  <si>
    <t>Transmission Total Maintenance Expense ($000) 2007</t>
  </si>
  <si>
    <t>Transmission Total Maintenance Expense ($000) 2006</t>
  </si>
  <si>
    <t>Transmission Total Maintenance Expense ($000) 2005</t>
  </si>
  <si>
    <t>Transmission Total Maintenance Expense ($000) 2004</t>
  </si>
  <si>
    <t>Transmission Total Maintenance Expense ($000) 2003</t>
  </si>
  <si>
    <t>Transmission Total Maintenance Expense ($000) 2002</t>
  </si>
  <si>
    <t>Transmission Total Maintenance Expense ($000) 2001</t>
  </si>
  <si>
    <t>Transmission Total Maintenance Expense ($000) 2000</t>
  </si>
  <si>
    <t>Transmission Total Maintenance Expense ($000) 1999</t>
  </si>
  <si>
    <t>Transmission Total Maintenance Expense ($000) 1998</t>
  </si>
  <si>
    <t>Transmission Total Maintenance Expense ($000) 1997</t>
  </si>
  <si>
    <t>Transmission Total Maintenance Expense ($000) 1996</t>
  </si>
  <si>
    <t>Transmission Total Maintenance Expense ($000) 1995</t>
  </si>
  <si>
    <t>Transmission Total Maintenance Expense ($000) 1994</t>
  </si>
  <si>
    <t>Transmission Total Maintenance Expense ($000) 1993</t>
  </si>
  <si>
    <t>Transmission Total Maintenance Expense ($000) 1992</t>
  </si>
  <si>
    <t>Transmission Total Maintenance Expense ($000) 1991</t>
  </si>
  <si>
    <t>Transmission Total Maintenance Expense ($000) 1990</t>
  </si>
  <si>
    <t>Transmission Total Maintenance Expense ($000) 1989</t>
  </si>
  <si>
    <t>Transmission Total Maintenance Expense ($000) 1988</t>
  </si>
  <si>
    <t>Regional Mkt Total Operations Expense ($000) 2019</t>
  </si>
  <si>
    <t>Regional Mkt Total Operations Expense ($000) 2018</t>
  </si>
  <si>
    <t>Regional Mkt Total Operations Expense ($000) 2017</t>
  </si>
  <si>
    <t>Regional Mkt Total Operations Expense ($000) 2016</t>
  </si>
  <si>
    <t>Regional Mkt Total Operations Expense ($000) 2015</t>
  </si>
  <si>
    <t>Regional Mkt Total Operations Expense ($000) 2014</t>
  </si>
  <si>
    <t>Regional Mkt Total Operations Expense ($000) 2013</t>
  </si>
  <si>
    <t>Regional Mkt Total Operations Expense ($000) 2012</t>
  </si>
  <si>
    <t>Regional Mkt Total Operations Expense ($000) 2011</t>
  </si>
  <si>
    <t>Regional Mkt Total Operations Expense ($000) 2010</t>
  </si>
  <si>
    <t>Regional Mkt Total Operations Expense ($000) 2009</t>
  </si>
  <si>
    <t>Regional Mkt Total Operations Expense ($000) 2008</t>
  </si>
  <si>
    <t>Regional Mkt Total Operations Expense ($000) 2007</t>
  </si>
  <si>
    <t>Regional Mkt Total Operations Expense ($000) 2006</t>
  </si>
  <si>
    <t>Regional Mkt Total Operations Expense ($000) 2005</t>
  </si>
  <si>
    <t>Regional Mkt Total Operations Expense ($000) 2004</t>
  </si>
  <si>
    <t>Regional Mkt Total Operations Expense ($000) 2003</t>
  </si>
  <si>
    <t>Regional Mkt Total Operations Expense ($000) 2002</t>
  </si>
  <si>
    <t>Regional Mkt Total Operations Expense ($000) 2001</t>
  </si>
  <si>
    <t>Regional Mkt Total Operations Expense ($000) 2000</t>
  </si>
  <si>
    <t>Regional Mkt Total Operations Expense ($000) 1999</t>
  </si>
  <si>
    <t>Regional Mkt Total Operations Expense ($000) 1998</t>
  </si>
  <si>
    <t>Regional Mkt Total Operations Expense ($000) 1997</t>
  </si>
  <si>
    <t>Regional Mkt Total Operations Expense ($000) 1996</t>
  </si>
  <si>
    <t>Regional Mkt Total Operations Expense ($000) 1995</t>
  </si>
  <si>
    <t>Regional Mkt Total Operations Expense ($000) 1994</t>
  </si>
  <si>
    <t>Regional Mkt Total Operations Expense ($000) 1993</t>
  </si>
  <si>
    <t>Regional Mkt Total Operations Expense ($000) 1992</t>
  </si>
  <si>
    <t>Regional Mkt Total Operations Expense ($000) 1991</t>
  </si>
  <si>
    <t>Regional Mkt Total Operations Expense ($000) 1990</t>
  </si>
  <si>
    <t>Regional Mkt Total Operations Expense ($000) 1989</t>
  </si>
  <si>
    <t>Regional Mkt Total Operations Expense ($000) 1988</t>
  </si>
  <si>
    <t>Regional Market Total Maintenance Expense ($000) 2019</t>
  </si>
  <si>
    <t>Regional Market Total Maintenance Expense ($000) 2018</t>
  </si>
  <si>
    <t>Regional Market Total Maintenance Expense ($000) 2017</t>
  </si>
  <si>
    <t>Regional Market Total Maintenance Expense ($000) 2016</t>
  </si>
  <si>
    <t>Regional Market Total Maintenance Expense ($000) 2015</t>
  </si>
  <si>
    <t>Regional Market Total Maintenance Expense ($000) 2014</t>
  </si>
  <si>
    <t>Regional Market Total Maintenance Expense ($000) 2013</t>
  </si>
  <si>
    <t>Regional Market Total Maintenance Expense ($000) 2012</t>
  </si>
  <si>
    <t>Regional Market Total Maintenance Expense ($000) 2011</t>
  </si>
  <si>
    <t>Regional Market Total Maintenance Expense ($000) 2010</t>
  </si>
  <si>
    <t>Regional Market Total Maintenance Expense ($000) 2009</t>
  </si>
  <si>
    <t>Regional Market Total Maintenance Expense ($000) 2008</t>
  </si>
  <si>
    <t>Regional Market Total Maintenance Expense ($000) 2007</t>
  </si>
  <si>
    <t>Regional Market Total Maintenance Expense ($000) 2006</t>
  </si>
  <si>
    <t>Regional Market Total Maintenance Expense ($000) 2005</t>
  </si>
  <si>
    <t>Regional Market Total Maintenance Expense ($000) 2004</t>
  </si>
  <si>
    <t>Regional Market Total Maintenance Expense ($000) 2003</t>
  </si>
  <si>
    <t>Regional Market Total Maintenance Expense ($000) 2002</t>
  </si>
  <si>
    <t>Regional Market Total Maintenance Expense ($000) 2001</t>
  </si>
  <si>
    <t>Regional Market Total Maintenance Expense ($000) 2000</t>
  </si>
  <si>
    <t>Regional Market Total Maintenance Expense ($000) 1999</t>
  </si>
  <si>
    <t>Regional Market Total Maintenance Expense ($000) 1998</t>
  </si>
  <si>
    <t>Regional Market Total Maintenance Expense ($000) 1997</t>
  </si>
  <si>
    <t>Regional Market Total Maintenance Expense ($000) 1996</t>
  </si>
  <si>
    <t>Regional Market Total Maintenance Expense ($000) 1995</t>
  </si>
  <si>
    <t>Regional Market Total Maintenance Expense ($000) 1994</t>
  </si>
  <si>
    <t>Regional Market Total Maintenance Expense ($000) 1993</t>
  </si>
  <si>
    <t>Regional Market Total Maintenance Expense ($000) 1992</t>
  </si>
  <si>
    <t>Regional Market Total Maintenance Expense ($000) 1991</t>
  </si>
  <si>
    <t>Regional Market Total Maintenance Expense ($000) 1990</t>
  </si>
  <si>
    <t>Regional Market Total Maintenance Expense ($000) 1989</t>
  </si>
  <si>
    <t>Regional Market Total Maintenance Expense ($000) 1988</t>
  </si>
  <si>
    <t>Distribution Total Operations Expense ($000) 2019</t>
  </si>
  <si>
    <t>Distribution Total Operations Expense ($000) 2018</t>
  </si>
  <si>
    <t>Distribution Total Operations Expense ($000) 2017</t>
  </si>
  <si>
    <t>Distribution Total Operations Expense ($000) 2016</t>
  </si>
  <si>
    <t>Distribution Total Operations Expense ($000) 2015</t>
  </si>
  <si>
    <t>Distribution Total Operations Expense ($000) 2014</t>
  </si>
  <si>
    <t>Distribution Total Operations Expense ($000) 2013</t>
  </si>
  <si>
    <t>Distribution Total Operations Expense ($000) 2012</t>
  </si>
  <si>
    <t>Distribution Total Operations Expense ($000) 2011</t>
  </si>
  <si>
    <t>Distribution Total Operations Expense ($000) 2010</t>
  </si>
  <si>
    <t>Distribution Total Operations Expense ($000) 2009</t>
  </si>
  <si>
    <t>Distribution Total Operations Expense ($000) 2008</t>
  </si>
  <si>
    <t>Distribution Total Operations Expense ($000) 2007</t>
  </si>
  <si>
    <t>Distribution Total Operations Expense ($000) 2006</t>
  </si>
  <si>
    <t>Distribution Total Operations Expense ($000) 2005</t>
  </si>
  <si>
    <t>Distribution Total Operations Expense ($000) 2004</t>
  </si>
  <si>
    <t>Distribution Total Operations Expense ($000) 2003</t>
  </si>
  <si>
    <t>Distribution Total Operations Expense ($000) 2002</t>
  </si>
  <si>
    <t>Distribution Total Operations Expense ($000) 2001</t>
  </si>
  <si>
    <t>Distribution Total Operations Expense ($000) 2000</t>
  </si>
  <si>
    <t>Distribution Total Operations Expense ($000) 1999</t>
  </si>
  <si>
    <t>Distribution Total Operations Expense ($000) 1998</t>
  </si>
  <si>
    <t>Distribution Total Operations Expense ($000) 1997</t>
  </si>
  <si>
    <t>Distribution Total Operations Expense ($000) 1996</t>
  </si>
  <si>
    <t>Distribution Total Operations Expense ($000) 1995</t>
  </si>
  <si>
    <t>Distribution Total Operations Expense ($000) 1994</t>
  </si>
  <si>
    <t>Distribution Total Operations Expense ($000) 1993</t>
  </si>
  <si>
    <t>Distribution Total Operations Expense ($000) 1992</t>
  </si>
  <si>
    <t>Distribution Total Operations Expense ($000) 1991</t>
  </si>
  <si>
    <t>Distribution Total Operations Expense ($000) 1990</t>
  </si>
  <si>
    <t>Distribution Total Operations Expense ($000) 1989</t>
  </si>
  <si>
    <t>Distribution Total Operations Expense ($000) 1988</t>
  </si>
  <si>
    <t>Distribution Total Maintenance Expense ($000) 2019</t>
  </si>
  <si>
    <t>Distribution Total Maintenance Expense ($000) 2018</t>
  </si>
  <si>
    <t>Distribution Total Maintenance Expense ($000) 2017</t>
  </si>
  <si>
    <t>Distribution Total Maintenance Expense ($000) 2016</t>
  </si>
  <si>
    <t>Distribution Total Maintenance Expense ($000) 2015</t>
  </si>
  <si>
    <t>Distribution Total Maintenance Expense ($000) 2014</t>
  </si>
  <si>
    <t>Distribution Total Maintenance Expense ($000) 2013</t>
  </si>
  <si>
    <t>Distribution Total Maintenance Expense ($000) 2012</t>
  </si>
  <si>
    <t>Distribution Total Maintenance Expense ($000) 2011</t>
  </si>
  <si>
    <t>Distribution Total Maintenance Expense ($000) 2010</t>
  </si>
  <si>
    <t>Distribution Total Maintenance Expense ($000) 2009</t>
  </si>
  <si>
    <t>Distribution Total Maintenance Expense ($000) 2008</t>
  </si>
  <si>
    <t>Distribution Total Maintenance Expense ($000) 2007</t>
  </si>
  <si>
    <t>Distribution Total Maintenance Expense ($000) 2006</t>
  </si>
  <si>
    <t>Distribution Total Maintenance Expense ($000) 2005</t>
  </si>
  <si>
    <t>Distribution Total Maintenance Expense ($000) 2004</t>
  </si>
  <si>
    <t>Distribution Total Maintenance Expense ($000) 2003</t>
  </si>
  <si>
    <t>Distribution Total Maintenance Expense ($000) 2002</t>
  </si>
  <si>
    <t>Distribution Total Maintenance Expense ($000) 2001</t>
  </si>
  <si>
    <t>Distribution Total Maintenance Expense ($000) 2000</t>
  </si>
  <si>
    <t>Distribution Total Maintenance Expense ($000) 1999</t>
  </si>
  <si>
    <t>Distribution Total Maintenance Expense ($000) 1998</t>
  </si>
  <si>
    <t>Distribution Total Maintenance Expense ($000) 1997</t>
  </si>
  <si>
    <t>Distribution Total Maintenance Expense ($000) 1996</t>
  </si>
  <si>
    <t>Distribution Total Maintenance Expense ($000) 1995</t>
  </si>
  <si>
    <t>Distribution Total Maintenance Expense ($000) 1994</t>
  </si>
  <si>
    <t>Distribution Total Maintenance Expense ($000) 1993</t>
  </si>
  <si>
    <t>Distribution Total Maintenance Expense ($000) 1992</t>
  </si>
  <si>
    <t>Distribution Total Maintenance Expense ($000) 1991</t>
  </si>
  <si>
    <t>Distribution Total Maintenance Expense ($000) 1990</t>
  </si>
  <si>
    <t>Distribution Total Maintenance Expense ($000) 1989</t>
  </si>
  <si>
    <t>Distribution Total Maintenance Expense ($000) 1988</t>
  </si>
  <si>
    <t>Total Customer Accounts Expense ($000) 2019</t>
  </si>
  <si>
    <t>Total Customer Accounts Expense ($000) 2018</t>
  </si>
  <si>
    <t>Total Customer Accounts Expense ($000) 2017</t>
  </si>
  <si>
    <t>Total Customer Accounts Expense ($000) 2016</t>
  </si>
  <si>
    <t>Total Customer Accounts Expense ($000) 2015</t>
  </si>
  <si>
    <t>Total Customer Accounts Expense ($000) 2014</t>
  </si>
  <si>
    <t>Total Customer Accounts Expense ($000) 2013</t>
  </si>
  <si>
    <t>Total Customer Accounts Expense ($000) 2012</t>
  </si>
  <si>
    <t>Total Customer Accounts Expense ($000) 2011</t>
  </si>
  <si>
    <t>Total Customer Accounts Expense ($000) 2010</t>
  </si>
  <si>
    <t>Total Customer Accounts Expense ($000) 2009</t>
  </si>
  <si>
    <t>Total Customer Accounts Expense ($000) 2008</t>
  </si>
  <si>
    <t>Total Customer Accounts Expense ($000) 2007</t>
  </si>
  <si>
    <t>Total Customer Accounts Expense ($000) 2006</t>
  </si>
  <si>
    <t>Total Customer Accounts Expense ($000) 2005</t>
  </si>
  <si>
    <t>Total Customer Accounts Expense ($000) 2004</t>
  </si>
  <si>
    <t>Total Customer Accounts Expense ($000) 2003</t>
  </si>
  <si>
    <t>Total Customer Accounts Expense ($000) 2002</t>
  </si>
  <si>
    <t>Total Customer Accounts Expense ($000) 2001</t>
  </si>
  <si>
    <t>Total Customer Accounts Expense ($000) 2000</t>
  </si>
  <si>
    <t>Total Customer Accounts Expense ($000) 1999</t>
  </si>
  <si>
    <t>Total Customer Accounts Expense ($000) 1998</t>
  </si>
  <si>
    <t>Total Customer Accounts Expense ($000) 1997</t>
  </si>
  <si>
    <t>Total Customer Accounts Expense ($000) 1996</t>
  </si>
  <si>
    <t>Total Customer Accounts Expense ($000) 1995</t>
  </si>
  <si>
    <t>Total Customer Accounts Expense ($000) 1994</t>
  </si>
  <si>
    <t>Total Customer Accounts Expense ($000) 1993</t>
  </si>
  <si>
    <t>Total Customer Accounts Expense ($000) 1992</t>
  </si>
  <si>
    <t>Total Customer Accounts Expense ($000) 1991</t>
  </si>
  <si>
    <t>Total Customer Accounts Expense ($000) 1990</t>
  </si>
  <si>
    <t>Total Customer Accounts Expense ($000) 1989</t>
  </si>
  <si>
    <t>Total Customer Accounts Expense ($000) 1988</t>
  </si>
  <si>
    <t>Total Customer Svc &amp; Informational Expense ($000) 2019</t>
  </si>
  <si>
    <t>Total Customer Svc &amp; Informational Expense ($000) 2018</t>
  </si>
  <si>
    <t>Total Customer Svc &amp; Informational Expense ($000) 2017</t>
  </si>
  <si>
    <t>Total Customer Svc &amp; Informational Expense ($000) 2016</t>
  </si>
  <si>
    <t>Total Customer Svc &amp; Informational Expense ($000) 2015</t>
  </si>
  <si>
    <t>Total Customer Svc &amp; Informational Expense ($000) 2014</t>
  </si>
  <si>
    <t>Total Customer Svc &amp; Informational Expense ($000) 2013</t>
  </si>
  <si>
    <t>Total Customer Svc &amp; Informational Expense ($000) 2012</t>
  </si>
  <si>
    <t>Total Customer Svc &amp; Informational Expense ($000) 2011</t>
  </si>
  <si>
    <t>Total Customer Svc &amp; Informational Expense ($000) 2010</t>
  </si>
  <si>
    <t>Total Customer Svc &amp; Informational Expense ($000) 2009</t>
  </si>
  <si>
    <t>Total Customer Svc &amp; Informational Expense ($000) 2008</t>
  </si>
  <si>
    <t>Total Customer Svc &amp; Informational Expense ($000) 2007</t>
  </si>
  <si>
    <t>Total Customer Svc &amp; Informational Expense ($000) 2006</t>
  </si>
  <si>
    <t>Total Customer Svc &amp; Informational Expense ($000) 2005</t>
  </si>
  <si>
    <t>Total Customer Svc &amp; Informational Expense ($000) 2004</t>
  </si>
  <si>
    <t>Total Customer Svc &amp; Informational Expense ($000) 2003</t>
  </si>
  <si>
    <t>Total Customer Svc &amp; Informational Expense ($000) 2002</t>
  </si>
  <si>
    <t>Total Customer Svc &amp; Informational Expense ($000) 2001</t>
  </si>
  <si>
    <t>Total Customer Svc &amp; Informational Expense ($000) 2000</t>
  </si>
  <si>
    <t>Total Customer Svc &amp; Informational Expense ($000) 1999</t>
  </si>
  <si>
    <t>Total Customer Svc &amp; Informational Expense ($000) 1998</t>
  </si>
  <si>
    <t>Total Customer Svc &amp; Informational Expense ($000) 1997</t>
  </si>
  <si>
    <t>Total Customer Svc &amp; Informational Expense ($000) 1996</t>
  </si>
  <si>
    <t>Total Customer Svc &amp; Informational Expense ($000) 1995</t>
  </si>
  <si>
    <t>Total Customer Svc &amp; Informational Expense ($000) 1994</t>
  </si>
  <si>
    <t>Total Customer Svc &amp; Informational Expense ($000) 1993</t>
  </si>
  <si>
    <t>Total Customer Svc &amp; Informational Expense ($000) 1992</t>
  </si>
  <si>
    <t>Total Customer Svc &amp; Informational Expense ($000) 1991</t>
  </si>
  <si>
    <t>Total Customer Svc &amp; Informational Expense ($000) 1990</t>
  </si>
  <si>
    <t>Total Customer Svc &amp; Informational Expense ($000) 1989</t>
  </si>
  <si>
    <t>Total Customer Svc &amp; Informational Expense ($000) 1988</t>
  </si>
  <si>
    <t>Total Sales Expense ($000) 2019</t>
  </si>
  <si>
    <t>Total Sales Expense ($000) 2018</t>
  </si>
  <si>
    <t>Total Sales Expense ($000) 2017</t>
  </si>
  <si>
    <t>Total Sales Expense ($000) 2016</t>
  </si>
  <si>
    <t>Total Sales Expense ($000) 2015</t>
  </si>
  <si>
    <t>Total Sales Expense ($000) 2014</t>
  </si>
  <si>
    <t>Total Sales Expense ($000) 2013</t>
  </si>
  <si>
    <t>Total Sales Expense ($000) 2012</t>
  </si>
  <si>
    <t>Total Sales Expense ($000) 2011</t>
  </si>
  <si>
    <t>Total Sales Expense ($000) 2010</t>
  </si>
  <si>
    <t>Total Sales Expense ($000) 2009</t>
  </si>
  <si>
    <t>Total Sales Expense ($000) 2008</t>
  </si>
  <si>
    <t>Total Sales Expense ($000) 2007</t>
  </si>
  <si>
    <t>Total Sales Expense ($000) 2006</t>
  </si>
  <si>
    <t>Total Sales Expense ($000) 2005</t>
  </si>
  <si>
    <t>Total Sales Expense ($000) 2004</t>
  </si>
  <si>
    <t>Total Sales Expense ($000) 2003</t>
  </si>
  <si>
    <t>Total Sales Expense ($000) 2002</t>
  </si>
  <si>
    <t>Total Sales Expense ($000) 2001</t>
  </si>
  <si>
    <t>Total Sales Expense ($000) 2000</t>
  </si>
  <si>
    <t>Total Sales Expense ($000) 1999</t>
  </si>
  <si>
    <t>Total Sales Expense ($000) 1998</t>
  </si>
  <si>
    <t>Total Sales Expense ($000) 1997</t>
  </si>
  <si>
    <t>Total Sales Expense ($000) 1996</t>
  </si>
  <si>
    <t>Total Sales Expense ($000) 1995</t>
  </si>
  <si>
    <t>Total Sales Expense ($000) 1994</t>
  </si>
  <si>
    <t>Total Sales Expense ($000) 1993</t>
  </si>
  <si>
    <t>Total Sales Expense ($000) 1992</t>
  </si>
  <si>
    <t>Total Sales Expense ($000) 1991</t>
  </si>
  <si>
    <t>Total Sales Expense ($000) 1990</t>
  </si>
  <si>
    <t>Total Sales Expense ($000) 1989</t>
  </si>
  <si>
    <t>Total Sales Expense ($000) 1988</t>
  </si>
  <si>
    <t>Adminstrative &amp; General Total Operations Expense ($000) 2019</t>
  </si>
  <si>
    <t>Adminstrative &amp; General Total Operations Expense ($000) 2018</t>
  </si>
  <si>
    <t>Adminstrative &amp; General Total Operations Expense ($000) 2017</t>
  </si>
  <si>
    <t>Adminstrative &amp; General Total Operations Expense ($000) 2016</t>
  </si>
  <si>
    <t>Adminstrative &amp; General Total Operations Expense ($000) 2015</t>
  </si>
  <si>
    <t>Adminstrative &amp; General Total Operations Expense ($000) 2014</t>
  </si>
  <si>
    <t>Adminstrative &amp; General Total Operations Expense ($000) 2013</t>
  </si>
  <si>
    <t>Adminstrative &amp; General Total Operations Expense ($000) 2012</t>
  </si>
  <si>
    <t>Adminstrative &amp; General Total Operations Expense ($000) 2011</t>
  </si>
  <si>
    <t>Adminstrative &amp; General Total Operations Expense ($000) 2010</t>
  </si>
  <si>
    <t>Adminstrative &amp; General Total Operations Expense ($000) 2009</t>
  </si>
  <si>
    <t>Adminstrative &amp; General Total Operations Expense ($000) 2008</t>
  </si>
  <si>
    <t>Adminstrative &amp; General Total Operations Expense ($000) 2007</t>
  </si>
  <si>
    <t>Adminstrative &amp; General Total Operations Expense ($000) 2006</t>
  </si>
  <si>
    <t>Adminstrative &amp; General Total Operations Expense ($000) 2005</t>
  </si>
  <si>
    <t>Adminstrative &amp; General Total Operations Expense ($000) 2004</t>
  </si>
  <si>
    <t>Adminstrative &amp; General Total Operations Expense ($000) 2003</t>
  </si>
  <si>
    <t>Adminstrative &amp; General Total Operations Expense ($000) 2002</t>
  </si>
  <si>
    <t>Adminstrative &amp; General Total Operations Expense ($000) 2001</t>
  </si>
  <si>
    <t>Adminstrative &amp; General Total Operations Expense ($000) 2000</t>
  </si>
  <si>
    <t>Adminstrative &amp; General Total Operations Expense ($000) 1999</t>
  </si>
  <si>
    <t>Adminstrative &amp; General Total Operations Expense ($000) 1998</t>
  </si>
  <si>
    <t>Adminstrative &amp; General Total Operations Expense ($000) 1997</t>
  </si>
  <si>
    <t>Adminstrative &amp; General Total Operations Expense ($000) 1996</t>
  </si>
  <si>
    <t>Adminstrative &amp; General Total Operations Expense ($000) 1995</t>
  </si>
  <si>
    <t>Adminstrative &amp; General Total Operations Expense ($000) 1994</t>
  </si>
  <si>
    <t>Adminstrative &amp; General Total Operations Expense ($000) 1993</t>
  </si>
  <si>
    <t>Adminstrative &amp; General Total Operations Expense ($000) 1992</t>
  </si>
  <si>
    <t>Adminstrative &amp; General Total Operations Expense ($000) 1991</t>
  </si>
  <si>
    <t>Adminstrative &amp; General Total Operations Expense ($000) 1990</t>
  </si>
  <si>
    <t>Adminstrative &amp; General Total Operations Expense ($000) 1989</t>
  </si>
  <si>
    <t>Adminstrative &amp; General Total Operations Expense ($000) 1988</t>
  </si>
  <si>
    <t>Adminstrative &amp; General Maintenance Expense ($000) 2019</t>
  </si>
  <si>
    <t>Adminstrative &amp; General Maintenance Expense ($000) 2018</t>
  </si>
  <si>
    <t>Adminstrative &amp; General Maintenance Expense ($000) 2017</t>
  </si>
  <si>
    <t>Adminstrative &amp; General Maintenance Expense ($000) 2016</t>
  </si>
  <si>
    <t>Adminstrative &amp; General Maintenance Expense ($000) 2015</t>
  </si>
  <si>
    <t>Adminstrative &amp; General Maintenance Expense ($000) 2014</t>
  </si>
  <si>
    <t>Adminstrative &amp; General Maintenance Expense ($000) 2013</t>
  </si>
  <si>
    <t>Adminstrative &amp; General Maintenance Expense ($000) 2012</t>
  </si>
  <si>
    <t>Adminstrative &amp; General Maintenance Expense ($000) 2011</t>
  </si>
  <si>
    <t>Adminstrative &amp; General Maintenance Expense ($000) 2010</t>
  </si>
  <si>
    <t>Adminstrative &amp; General Maintenance Expense ($000) 2009</t>
  </si>
  <si>
    <t>Adminstrative &amp; General Maintenance Expense ($000) 2008</t>
  </si>
  <si>
    <t>Adminstrative &amp; General Maintenance Expense ($000) 2007</t>
  </si>
  <si>
    <t>Adminstrative &amp; General Maintenance Expense ($000) 2006</t>
  </si>
  <si>
    <t>Adminstrative &amp; General Maintenance Expense ($000) 2005</t>
  </si>
  <si>
    <t>Adminstrative &amp; General Maintenance Expense ($000) 2004</t>
  </si>
  <si>
    <t>Adminstrative &amp; General Maintenance Expense ($000) 2003</t>
  </si>
  <si>
    <t>Adminstrative &amp; General Maintenance Expense ($000) 2002</t>
  </si>
  <si>
    <t>Adminstrative &amp; General Maintenance Expense ($000) 2001</t>
  </si>
  <si>
    <t>Adminstrative &amp; General Maintenance Expense ($000) 2000</t>
  </si>
  <si>
    <t>Adminstrative &amp; General Maintenance Expense ($000) 1999</t>
  </si>
  <si>
    <t>Adminstrative &amp; General Maintenance Expense ($000) 1998</t>
  </si>
  <si>
    <t>Adminstrative &amp; General Maintenance Expense ($000) 1997</t>
  </si>
  <si>
    <t>Adminstrative &amp; General Maintenance Expense ($000) 1996</t>
  </si>
  <si>
    <t>Adminstrative &amp; General Maintenance Expense ($000) 1995</t>
  </si>
  <si>
    <t>Adminstrative &amp; General Maintenance Expense ($000) 1994</t>
  </si>
  <si>
    <t>Adminstrative &amp; General Maintenance Expense ($000) 1993</t>
  </si>
  <si>
    <t>Adminstrative &amp; General Maintenance Expense ($000) 1992</t>
  </si>
  <si>
    <t>Adminstrative &amp; General Maintenance Expense ($000) 1991</t>
  </si>
  <si>
    <t>Adminstrative &amp; General Maintenance Expense ($000) 1990</t>
  </si>
  <si>
    <t>Adminstrative &amp; General Maintenance Expense ($000) 1989</t>
  </si>
  <si>
    <t>Adminstrative &amp; General Maintenance Expense ($000) 1988</t>
  </si>
  <si>
    <t>允䅁䕁䅕䅁䍁䅁䅁䅁摁䅁䅁䅄䅁䑁䅅兏㑁䑁䅧兗䅁䍁䅉䅁䵁䅁䅁免㕁䑁䅧兏婂䅁䅁䅐䅁䅁䅷䅁硁䑁䅫兏睁䙁䅫䅁ぁ䅁䅁䅄䅁䑁䅅兏㕁䑁䅅兗䅁䍁䅑䅁䵁䅁䅁免㕁䑁䅫杍婂䅁䅁兌䅁䅁䅷䅁硁䑁䅫兏穁䙁䅫䅁㉁䅁䅁䅄䅁䑁䅅兏㕁䑁䅑兗䅁䍁䄸䅁䵁䅁䅁免㕁䑁䅫兎婂䅁䅁杊䅁䅁䅷䅁硁䑁䅫兏㉁䙁䅫䅁潁䅁䅁䅄䅁䑁䅅兏㕁䑁䅣兗䅁䍁䅁䅁䵁䅁䅁免㕁䑁䅫䅏婂䅁䅁睏䅁䅁䅷䅁硁䑁䅫兏㕁䙁䅫䅁㙁䅁䅁䅄䅁䑁䅉䅍睁䑁䅁兗䅁䍁䅫䅁䵁䅁䅁杍睁䑁䅁免婂䅁䅁睊䅁䅁䅷䅁祁䑁䅁䅍祁䙁䅫䅁㍁䅁䅁䅄䅁䑁䅉䅍睁䑁䅍兗䅁䑁䅕䅁䵁䅁䅁杍睁䑁䅁䅎婂䅁䅁兏䅁䅁䅷䅁祁䑁䅁䅍ㅁ䙁䅫䅁㑁䅁䅁䅄䅁䑁䅉䅍睁䑁䅙兗䅁䍁䅳䅁䵁䅁䅁杍睁䑁䅁睎婂䅁䅁睍䅁䅁䅷䅁祁䑁䅁䅍㑁䙁䅫䅁祁䅁䅁䅄䅁䑁䅉䅍睁䑁䅫兗䅁䍁䅅䅁䵁䅁䅁杍睁䑁䅅䅍婂䅁䅁杋䅁䅁䅷䅁祁䑁䅁免硁䙁䅫䅁畁䅁䅁䅄䅁䑁䅉䅍硁䑁䅉兗䅁䑁䅅䅁䵁䅁䅁杍睁䑁䅅睍婂䅁䅁睉䅁䅁䅷䅁祁䑁䅁免ぁ䙁䅫䅁睁䅁䅁䅄䅁䑁䅉䅍硁䑁䅕兗䅁䍁䅕䅁䵁䅁䅁杍睁䑁䅅李婂䅁䅁䅈䅁䅁䅷䅁祁䑁䅁免㍁䙁䅫䅁敁䅁䅁䅄䅁䑁䅉䅍硁䑁䅧兗䅁䍁䅷䅁䵁䅁䅁杍睁䑁䅅兏婂䅁䅁睈䅁䝁䅙䅁䉂䝁䅑兢灂䝁䄴督あ䡁䅉兙あ䝁䅫杤求䍁䅁杊杁䕁䅣党畂䝁䅕杣桂䝁䅷䅉乂䝁䅅兡畂䡁䅑党畂䝁䅅杢橂䝁䅕䅉䙂䡁䅧䅣求䝁䄴督求䍁䅁䅋歁䑁䅁䅍睁䍁䅫䅁扁䅁䅁䅣䅁䕁䅅䅚瑂䝁䅫杢穂䡁䅑杣桂䡁䅑兡㉂䝁䅕䅉流䍁䅁睒求䝁䄴党祂䝁䅅䅢杁䙁䅑睢あ䝁䅅䅢杁䕁䄸䅣求䡁䅉兙あ䝁䅫睢畂䡁䅍䅉䙂䡁䅧䅣求䝁䄴督求䍁䅁䅋歁䑁䅁䅍睁䍁䅫䅁慁䅁䅁䅈䅁䕁䅍睢瑂䡁䅁兙畂䡁䅫䅉佂䝁䅅兢求䍁䅁䅁䝁䅁䅁䅘䅁䕁䅑兡穂䡁䅑杣灂䝁䅉兤あ䝁䅫睢畂䍁䅁䅖療䡁䅑兙獂䍁䅁兔桂䝁䅫杢あ䝁䅕杢桂䝁䄴睙求䍁䅁兒㑂䡁䅁党畂䡁䅍党杁䍁䅧䅊睁䑁䅁䅍灁䅁䅁杆䅁䙁䅯䅁䕂䝁䅫督あ䡁䅉兡楂䡁䅕䅤灂䝁䄸杢杁䙁䅑睢あ䝁䅅䅢杁䕁䄸䅣求䡁䅉兙あ䝁䅫睢畂䡁䅍䅉䙂䡁䅧䅣求䝁䄴督求䍁䅁䅋歁䑁䅁䅍睁䍁䅫䅁噁䅁䅁䅊䅁䕁䅕兓䉂䍁䅁兖あ䝁䅫䅢灂䡁䅑入杁䕁䅍睢歂䝁䅕䅉䅁䑁䄴䅁㡁䅁䅁兒獂䝁䅕睙あ䡁䅉兡橂䍁䅁䅒灂䡁䅍䅤祂䝁䅫杙ㅂ䡁䅑兡療䝁䄴睐杁䙁䅫党穂䍁䄸杔療䅁䅁睑䅁䑁䅧䅁䙂䝁䅷党橂䡁䅑杣灂䝁䅍䅉䡂䝁䅕杢求䡁䅉兙あ䝁䅫睢畂䑁䄸䅉婂䝁䅕督癁䕁䄴睢䅁䕁䅁䅁㡁䅁䅁兒獂䝁䅕睙あ䡁䅉兡橂䍁䅁睕あ䝁䅅䅤求䡁䅍䅉療䝁䅙䅉偂䡁䅁党祂䝁䅅䅤灂䝁䄸杢杁䅁䅁䅒䅁䑁䅷䅁䙂䝁䅷党橂䡁䅑杣灂䝁䅍䅉啂䡁䅉兙畂䡁䅍兢灂䡁䅍督灂䝁䄸杢⽁䍁䅁兗求䡁䅍睌佂䝁䄸䅁䍂䅁䅁杉䅁䕁䅕䅢求䝁䅍䅤祂䝁䅫睙⽁䍁䅁兗求䡁䅍睌佂䝁䄸䅁⽁䅁䅁杋䅁䕁䅫䅕兂䍁䄸兔求䡁䅉睙潂䝁䅅杢あ䑁䄸䅉婂䝁䅕督癁䕁䄴睢䅁䕁䅅䅁佃䅁䅁睔睂䡁䅑兡療䝁䄴督㙁䕁䅍兤祂䡁䅉児卂䝁䅕䅣療䡁䅉䅤求䝁䅑䅉橂䡁䅕杣祂䝁䅕杢橂䡁䅫䅌乂䝁䅅睚㥁䕁䄰兓穂䡁䅑兙畂䝁䅑兙祂䝁䅑䅌䑂䝁䄸杢㉂䕁䄰党あ䝁䅧睢歂䑁䄰兔䩂䡁䅉党橂䝁䄸兢瑂䝁䅕杢歂䝁䅕䅚䅁䅁䅕䅁歂䅁䅁䅕療䡁䅣党祂䍁䅁䅕祂䝁䄸䅚ㅂ䝁䅍䅤灂䝁䄸杢杁䙁䅑睢あ䝁䅅䅢杁䕁䄰兙灂䝁䄴䅤求䝁䄴兙畂䝁䅍党杁䕁䅕䅥睂䝁䅕杢穂䝁䅕䅉潁䍁䅑䅍睁䑁䅁克䅁䉁䅅䅁楂䅁䅁䅕療䡁䅣党祂䍁䅁䅕祂䝁䄸䅚ㅂ䝁䅍䅤灂䝁䄸杢杁䙁䅑睢あ䝁䅅䅢杁䕁䄸䅣求䡁䅉兙あ䝁䅫睢畂䡁䅍䅉䙂䡁䅧䅣求䝁䄴督求䍁䅁䅋歁䑁䅁䅍睁䍁䅫䅁允䅁䅁杙䅁䙁䅉党湂䝁䅫睢畂䝁䅅䅢杁䕁䄰兙祂䝁䅳党あ䍁䅁䅖療䡁䅑兙獂䍁䅁兔桂䝁䅫杢あ䝁䅕杢桂䝁䄴睙求䍁䅁兒㑂䡁䅁党畂䡁䅍党杁䍁䅧䅊睁䑁䅁䅍灁䅁䅁䅆䅁䙁䅯䅁卂䝁䅕睚灂䝁䄸杢桂䝁䅷䅉乂䝁䅳䅤杁䙁䅑睢あ䝁䅅䅢杁䕁䄸䅣求䡁䅉兙あ䝁䅫睢畂䡁䅍䅉䙂䡁䅧䅣求䝁䄴督求䍁䅁䅋歁䑁䅁䅍睁䍁䅫䅁䥁䅁䅁杏䅁䙁䅉党湂䡁䅕䅢桂䡁䅑党歂䍁䅁睒求䝁䄴党祂䝁䅅䅤灂䝁䄸杢⽁䍁䅁兗求䡁䅍睌佂䝁䄸䅁㥁䅁䅁杋䅁䙁䅍杔䵂䍁䅁兓畂䡁䅍䅤灂䡁䅑兤あ䝁䅫睢畂䍁䅁睓求䡁䅫䅉䅁䅁䅣䅁十䅁䅁睕佂䕁䅷䅖桂䝁䅉䅢求䅁䅁䅂䅁䕁䄴䅁啂䝁䄸䅤桂䝁䅷䅉䑂䡁䅕督あ䝁䄸兢求䡁䅉䅉䉂䝁䅍睙療䡁䅕杢あ䡁䅍䅉䙂䡁䅧䅣求䝁䄴督求䍁䅁䅋歁䑁䅁䅍睁䍁䅫䅁塁䅁䅁䅚䅁䙁䅑睢あ䝁䅅䅢杁䕁䅍兤穂䡁䅑睢瑂䝁䅕杣杁䙁䅍杤橂䍁䅁杊杁䕁䅫杢浂䝁䄸杣瑂䝁䅅䅤灂䝁䄸杢桂䝁䅷䅉䙂䡁䅧䅣求䝁䄴督求䍁䅁䅋歁䑁䅁䅍睁䍁䅫䅁奁䅁䅁杓䅁䙁䅑睢あ䝁䅅䅢杁䕁䅑兡穂䡁䅑杣灂䝁䅉兤あ䝁䅫睢畂䍁䅁䅕獂䝁䅅杢あ䑁䅯䅉䉂䝁䅑䅚杁䍁䅧䅊睁䑁䅁䅍灁䅁䅁䅄䅁䕁䅧䅁啂䝁䄸䅤桂䝁䅷䅉䙂䝁䅷党橂䍁䅁䅕獂䝁䅅杢あ䍁䅁兓畂䍁䅁睕㉂䝁䅍杏杁䕁䅅䅚歂䍁䅁䅋歁䑁䅁䅍睁䍁䅫䅁偁䅁䅁䅑䅁䙁䅑睢あ䝁䅅䅢杁䕁䅣党畂䝁䅕杣桂䝁䅷䅉兂䝁䅷兙畂䡁䅑杏杁䕁䅅䅚歂䍁䅁䅋歁䑁䅁䅍睁䍁䅫䅁乁䅁䅁杒䅁䙁䅑睢あ䝁䅅䅢杁䕁䅫杢あ䝁䅅杢湂䝁䅫杙獂䝁䅕䅉兂䝁䅷兙畂䡁䅑杏杁䕁䅅䅚歂䍁䅁䅋歁䑁䅁䅍睁䍁䅫䅁䭁䅁䅁杒䅁䙁䅑睢あ䝁䅅䅢杁䙁䅁杣療䝁䅑兤橂䡁䅑兡療䝁䄴䅉兂䝁䅷兙畂䡁䅑杏杁䕁䅅䅚歂䍁䅁䅋歁䑁䅁䅍睁䍁䅫䅁䱁䅁䅁杚䅁䙁䅑睢あ䝁䅅䅢杁䙁䅉党湂䝁䅫睢畂䝁䅅䅢杁䙁䅑杣桂䝁䄴督瑂䝁䅫督穂䝁䅫睢畂䍁䅁杊杁䕁䄰睡あ䍁䅁睔睂䝁䅕杣㙁䍁䅁兑歂䝁䅑䅉潁䍁䅑䅍睁䑁䅁克䅁䅁䄴䅁㉁䅁䅁䅖療䡁䅑兙獂䍁䅁睕桂䝁䅷党穂䍁䅁兒㑂䡁䅁党畂䡁䅍党杁䍁䅧䅊睁䑁䅁䅍灁䅁䅁兇䅁䕁䅯䅁啂䝁䄸䅤桂䝁䅷䅉啂䡁䅉兙畂䡁䅍兢灂䡁䅍督灂䝁䄸杢杁䙁䅁䅢桂䝁䄴䅤㙁䍁䅁兑歂䝁䅑䅉潁䍁䅑䅍睁䑁䅁克䅁䅁䅫䅁捂䅁䅁䅖祂䝁䅅杢穂䝁䄰兡穂䡁䅍兡療䝁䄴䅉啂䝁䄸䅤桂䝁䅷䅉乂䝁䅅兡畂䡁䅑党畂䝁䅅杢橂䝁䅕䅉䙂䡁䅧䅣求䝁䄴督求䍁䅁䅋歁䑁䅁䅍睁䍁䅫䅁呁䅁䅁杗䅁䙁䅑杣桂䝁䄴督瑂䝁䅫督穂䝁䅫睢畂䍁䅁䅖療䡁䅑兙獂䍁䅁睔睂䝁䅕杣桂䡁䅑兡療䝁䄴督杁䕁䅕䅥睂䝁䅕杢穂䝁䅕䅉潁䍁䅑䅍睁䑁䅁克䅁䉁䅉䅁流䅁䅁睗䍂䝁䄸睢牂䑁䅅兘呂䝁䅧党求䡁䅑免桁䍁䅑兑歁䑁䅅䅁䅁䅁䅁李䅁䙁䅳村療䝁䄸睡硁䙁䄰睕潂䝁䅕党あ䑁䅅光歁䕁䅅䅊ぁ䑁䅯䅊䉂䍁䅑䅎㉁䑁䅣兎䅁䅁䅅䅁㉁䅁䅁睗䍂䝁䄸睢牂䑁䅅兘呂䝁䅧党求䡁䅑免桁䍁䅑村歁䑁䅑杏歁䕁䅉䅊ぁ䑁䅙睎ㅁ䅁䅁睁䅁䑁䅁䅁扂䕁䅉睢療䝁䅳免摂䙁䅍䅡求䝁䅕䅤硁䍁䅅䅊䕂䍁䅑睍㙁䍁䅑兗歁䑁䅍䅁䍁䅁䅁杩䅉䅁杷允䅁䅁䅕䅁䑁䅁䅍䅁䙁䅁䅁䅁䅁䍁䅚兂䅁䅁䅁䭗䤴兑䅯睈䅁䅁䅯先䅁䅁䅅䅁䉁䅁䅁权䭁䅁䅁䍄䉁䅁䅁兂䅁䅁䅍睁䅁䅁䅕䅁䅁䅁䅁歊䙁䅁䅁䅁允睷䉨权楁䅁䅁权摁䅁䅁允䅁䅁䅅䅁䭁䉁䅉䅁䵁䅉䅅䅁䙁䅁䅁睁䑁䅁䅁兂䅁䅁䅁䅁流䅑䅕䅁䅁佁䑪䕃䭅䍁䅅䅁䭁䉁䄰䅁䉁䅁䅁允䅁䅁䅯䅆䅁䅁杷允䅁䅁䅕䅁䑁䅁䅍䅁䙁䅁䅁䅁䅁䍁䅚兂䅁䅁䅁䵵䥍兑䅯睈䅁䅁䅯先䅁䅁䅅䅁䉁䅁䅁权䥁䅁䅁䍄䉁䅁䅁兂䅁䅁䅍睁䅁䅁䅕䅁䅁䅁䅁歊䙁䅁䅁䅁奃䅸䉨权杁䅁䅁权摁䅁䅁允䅁䅁䅅䅁䭁䉁䅙䅁䵁䅉䅅䅁䙁䅁䅁睁䑁䅁䅁兂䅁䅁䅁䅁流䅑䅕䅁䅁䩁䙪䕃䭅䑁䅧䅁䭁䉁䄰䅁䉁䅁䅁允䅁䅁䅯睇䅁䅁杷允䅁䅁䅕䅁䑁䅁䅍䅁䙁䅁䅁䅁䅁䍁䅚兂䅁䅁䅁䭗䤴兑䅯杍䅁䅁䅯先䅁䅁䅅䅁䉁䅁䅁权䭁䅁䅁䍄䉁䅁䅁兂䅁䅁䅍睁䅁䅁䅕䅁䅁䅁䅁歊䙁䅁䅁䅁潄睷䉨权楁䅁䅁权摁䅁䅁允䅁䅁䅅䅁䭁䉁䅑䅁䵁䅉䅅䅁䙁䅁䅁睁䑁䅁䅁兂䅁䅁䅁䅁流䅑䅕䅁䅁䕁䕪䕃䭅䑁䅯䅁䭁䉁䄰䅁䉁䅁䅁允䅁䅁䅯兆䅁䅁杷允䅁䅁䅕䅁䑁䅁䅍䅁䙁䅁䅁䅁䅁䍁䅚兂䅁䅁䅁䱓䤰兑䅯睉䅁䅁䅯先䅁䅁䅅䅁䉁䅁䅁权偁䅁䅁䍄䉁䅁䅁兂䅁䅁䅍睁䅁䅁䅕䅁䅁䅁䅁歊䙁䅁䅁䅁奃典䉨权流䅁䅁权摁䅁䅁允䅁䅁䅅䅁䭁䉁䅳䅁䵁䅉䅅䅁䙁䅁䅁睁䑁䅁䅁兂䅁䅁䅁䅁流䅑䅕䅁䅁䱁䑪䕃䭅䍁䅅䅁䭁䉁䄰䅁䉁䅁䅁允䅁䅁䅯䅃䅁䅁杷允䅁䅁䅕䅁䑁䅁䅍䅁䙁䅁䅁䅁䅁䍁䅚兂䅁䅁䅁䭵䥁兑䅯杈䅁䅁䅯先䅁䅁䅅䅁䉁䅁䅁权䵁䅁䅁䍄䉁䅁䅁兂䅁䅁䅍睁䅁䅁䅕䅁䅁䅁䅁歊䙁䅁䅁䅁兄䅸䉨权癁䅁䅁权摁䅁䅁允䅁䅁䅅䅁䭁䉁䅣䅁䵁䅉䅅䅁䙁䅁䅁睁䑁䅁䅁兂䅁䅁䅁䅁流䅑䅕䅁䅁佁䑪䕃䭅䑁䅕䅁䭁䉁䄰䅁䉁䅁䅁允䅁䅁䅯䅆䅁䅁杷允䅁䅁䅕䅁䑁䅁䅍䅁䙁䅁䅁䅁䅁䍁䅚兂䅁䅁䅁䵭䥑兑䅯兏䅁䅁䅯先䅁䅁䅅䅁䉁䅁䅁权坁䅁䅁䍄䉁䅁䅁兂䅁䅁䅍睁䅁䅁䅕䅁䅁䅁䅁歊䙁䅁䅁䅁睃䅵䉨权ㅁ䅁䅁权摁䅁䅁允䅁䅁䅅䅁䭁䅁䅳䅁䵁䅉䅅䅁䙁䅁䅁睁䑁䅁䅁兂䅁䅁䅁䅁流䅑䅕䅁䅁䉁䑄䕃䭅䑁䅕䅁䭁䉁䄰䅁䉁䅁䅁允䅁䅁䅯杅䅁䅁杷允䅁䅁䅕䅁䑁䅁䅍䅁䙁䅁䅁䅁䅁䍁䅚兂䅁䅁䅁䱗䥷兑䅯杉䅁䅁䅯先䅁䅁䅅䅁䉁䅁䅁权佁䅁䅁䍄䉁䅁䅁兂䅁䅁䅍睁䅁䅁䅕䅁䅁䅁䅁歊䙁䅁䅁䅁奂杲䉨权杁䅁䅁权摁䅁䅁允䅁䅁䅅䅁䭁䅁䅯䅁䵁䅉䅅䅁䙁䅁䅁睁䑁䅁䅁兂䅁䅁䅁䅁流䅑䅕䅁䅁乁㙩䕃䭅䍁䅙䅁䭁䉁䄰䅁䉁䅁䅁允䅁䅁䅯元䅁䅁杷允䅁䅁䅕䅁䑁䅁䅍䅁䙁䅁䅁䅁䅁䍁䅚兂䅁䅁䅁䱳䥧兑䅯杈䅁䅁䅯先䅁䅁䅅䅁䉁䅁䅁权䱁䅁䅁䍄䉁䅁䅁兂䅁䅁䅍睁䅁䅁䅕䅁䅁䅁䅁歊䙁䅁䅁䅁奂䅶䉨权潁䅁䅁权摁䅁䅁允䅁䅁䅅䅁䭁䅁䄴䅁䵁䅉䅅䅁䙁䅁䅁睁䑁䅁䅁兂䅁䅁䅁䅁流䅑䅕䅁䅁䙁畩䕃䭅䍁䅧䅁䭁䉁䄰䅁䉁䅁䅁允䅁䅁䅯权䅁䅁杷允䅁䅁䅕䅁䑁䅁䅍䅁䙁䅁䅁䅁䅁䍁䅚兂䅁䅁䅁䱓䤰兑䅯兎䅁䅁䅯先䅁䅁䅅䅁䉁䅁䅁权偁䅁䅁䍄䉁䅁䅁兂䅁䅁䅍睁䅁䅁䅕䅁䅁䅁䅁歊䙁䅁䅁䅁睃䅵䉨权捁䅁䅁权摁䅁䅁允䅁䅁䅅䅁䭁䅁䅳䅁䵁䅉䅅䅁䙁䅁䅁睁䑁䅁䅁兂䅁䅁䅁䅁流䅑䅕䅁䅁䕁㥩䕃䭅䑁䅉䅁䭁䉁䄰䅁䉁䅁䅁允䅁䅁䅯睄䅁䅁杷允䅁䅁䅕䅁䑁䅁䅍䅁䙁䅁䅁䅁䅁䍁䅚兂䅁䅁䅁䵧䥉兑䅯睋䅁䅁䅯先䅁䅁䅅䅁䉁䅁䅁权剁䅁䅁䍄䉁䅁䅁兂䅁䅁䅍睁䅁䅁䅕䅁䅁䅁䅁歊䙁䅁䅁䅁权杰䉨权潁䅁䅁权摁䅁䅁允䅁䅁䅅䅁䭁䅁䄰䅁䵁䅉䅅䅁䙁䅁䅁睁䑁䅁䅁兂䅁䅁䅁䅁流䅑䅕䅁䅁䩁䙄䕃䭅䍁䅫䅁䭁䉁䄰䅁䉁䅁䅁允䅁䅁䅯杇䅁䅁杷允䅁䅁䅕䅁䑁䅁䅍䅁䙁䅁䅁䅁䅁䍁䅚兂䅁䅁䅁䱳䥧兑䅯杊䅁䅁䅯先䅁䅁䅅䅁䉁䅁䅁权䱁䅁䅁䍄䉁䅁䅁兂䅁䅁䅍睁䅁䅁䅕䅁䅁䅁䅁歊䙁䅁䅁䅁杁典䉨权㡁䅁䅁权摁䅁䅁允䅁䅁䅅䅁䭁䉁䅫䅁䵁䅉䅅䅁䙁䅁䅁睁䑁䅁䅁兂䅁䅁䅁䅁流䅑䅕䅁䅁䱁㑃䕃䭅䍁䄸䅁䭁䉁䄰䅁䉁䅁䅁允䅁䅁䅯睃䅁䅁杷允䅁䅁䅕䅁䑁䅁䅍䅁䙁䅁䅁䅁䅁䍁䅚兂䅁䅁䅁䱓䤰兑䅯䅌䅁䅁䅯先䅁䅁䅅䅁䉁䅁䅁权偁䅁䅁䍄䉁䅁䅁兂䅁䅁䅍睁䅁䅁䅕䅁䅁䅁䅁歊䙁䅁䅁䅁允睷䉨权㕁䅁䅁权摁䅁䅁允䅁䅁䅅䅁䭁䉁䅉䅁䵁䅉䅅䅁䙁䅁䅁睁䑁䅁䅁兂䅁䅁䅁䅁流䅑䅕䅁䅁䡁䍪䕃䭅䍁䅫䅁䭁䉁䄰䅁䉁䅁䅁允䅁䅁䅯䅅䅁䅁杷允䅁䅁䅕䅁䑁䅁䅍䅁䙁䅁䅁䅁䅁䍁䅚兂䅁䅁䅁䭗䤴兑䅯克䅁䅁䅯先䅁䅁䅅䅁䉁䅁䅁权䭁䅁䅁䍄䉁䅁䅁兂䅁䅁䅍睁䅁䅁䅕䅁䅁䅁䅁歊䙁䅁䅁䅁奃典䉨权杁䅁䅁权摁䅁䅁允䅁䅁䅅䅁䭁䉁䅳䅁䵁䅉䅅䅁䙁䅁䅁睁䑁䅁䅁兂䅁䅁䅁䅁流䅑䅕䅁䅁䙁畩䕃䭅䉁䅷䅁䭁䉁䄰䅁䉁䅁䅁允䅁䅁䅯权䅁䅁杷允䅁䅁䅕䅁䑁䅁䅍䅁䙁䅁䅁䅁䅁䍁䅚兂䅁䅁䅁䭗䤴兑䅯睉䅁䅁䅯先䅁䅁䅅䅁䉁䅁䅁权䭁䅁䅁䍄䉁䅁䅁兂䅁䅁䅍睁䅁䅁䅕䅁䅁䅁䅁歊䙁䅁䅁䅁元典䉨权瑁䅁䅁权摁䅁䅁允䅁䅁䅅䅁䭁䉁䅯䅁䵁䅉䅅䅁䙁䅁䅁睁䑁䅁䅁兂䅁䅁䅁䅁流䅑䅕䅁䅁䱁㑃䕃䭅䍁䅁䅁䭁䉁䄰䅁䉁䅁䅁允䅁䅁䅯睃䅁䅁杷允䅁䅁䅕䅁䑁䅁䅍䅁䙁䅁䅁䅁䅁䍁䅚兂䅁䅁䅁䵭䥕兑䅯睋䅁䅁䅯先䅁䅁䅅䅁䉁䅁䅁权扁䅁䅁䍄䉁䅁䅁兂䅁䅁䅍睁䅁䅁䅕䅁䅁䅁䅁歊䙁䅁䅁䅁潄睷䉨权晁䅁䅁权摁䅁䅁允䅁䅁䅅䅁䭁䉁䅑䅁䵁䅉䅅䅁䙁䅁䅁睁䑁䅁䅁兂䅁䅁䅁䅁流䅑䅕䅁䅁䭁浃䕃䭅䍁䅉䅁䭁䉁䄰䅁䉁䅁䅁允䅁䅁䅯兄䅁䅁杷允䅁䅁䅕䅁䑁䅁䅍䅁䙁䅁䅁䅁䅁䍁䅚兂䅁䅁䅁䵧䥉兑䅯杋䅁䅁䅯先䅁䅁䅅䅁䉁䅁䅁权剁䅁䅁䍄䉁䅁䅁兂䅁䅁䅍睁䅁䅁䅕䅁䅁䅁䅁歊䙁䅁䅁䅁兄䅸䉨权㉁䅁䅁权摁䅁䅁允䅁䅁䅅䅁䭁䉁䅣䅁䵁䅉䅅䅁䙁䅁䅁睁䑁䅁䅁兂䅁䅁䅁䅁流䅑䅕䅁䅁䩁䙪䕃䭅䑁䅉䅁䭁䉁䄰䅁䉁䅁䅁允䅁䅁䅯睇䅁䅁杷允䅁䅁䅕䅁䑁䅁䅍䅁䙁䅁䅁䅁䅁䍁䅚兂䅁䅁䅁䭗䤴兑䅯䅊䅁䅁䅯先䅁䅁䅅䅁䉁䅁䅁权䭁䅁䅁䍄䉁䅁䅁兂䅁䅁䅍睁䅁䅁䅕䅁䅁䅁䅁歊䙁䅁䅁䅁允睷䉨权流䅁䅁权摁䅁䅁允䅁䅁䅅䅁䭁䉁䅉䅁䵁䅉䅅䅁䙁䅁䅁睁䑁䅁䅁兂䅁䅁䅁䅁流䅑䅕䅁䅁䱁杩䕃䭅䍁䅑䅁䭁䉁䄰䅁䉁䅁䅁允䅁䅁䅯䅄䅁䅁杷允䅁䅁䅕䅁䑁䅁䅍䅁䙁䅁䅁䅁䅁䍁䅚兂䅁䅁䅁䵉䥕兑䅯睌䅁䅁䅯先䅁䅁䅅䅁䉁䅁䅁权婁䅁䅁䍄䉁䅁䅁兂䅁䅁䅍睁䅁䅁䅕䅁䅁䅁䅁歊䙁䅁䅁䅁奂杲䉨权汁䅁䅁权摁䅁䅁允䅁䅁䅅䅁䭁䅁䅯䅁䵁䅉䅅䅁䙁䅁䅁睁䑁䅁䅁兂䅁䅁䅁䅁流䅑䅕䅁䅁䱁杩䕃䭅䍁䅧䅁䭁䉁䄰䅁䉁䅁䅁允䅁䅁䅯䅄䅁䅁杷允䅁䅁䅕䅁䑁䅁䅍䅁䙁䅁䅁䅁䅁䍁䅚兂䅁䅁䅁䭗䤴兑䅯杉䅁䅁䅯先䅁䅁䅅䅁䉁䅁䅁权䭁䅁䅁䍄䉁䅁䅁兂䅁䅁䅍睁䅁䅁䅕䅁䅁䅁䅁歊䙁䅁䅁䅁㑂杷䉨权流䅁䅁权摁䅁䅁允䅁䅁䅅䅁䭁䉁䅁䅁䵁䅉䅅䅁䙁䅁䅁睁䑁䅁䅁兂䅁䅁䅁䅁流䅑䅕䅁䅁䱁㑃䕃䭅䍁䅣䅁䭁䉁䄰䅁䉁䅁䅁允䅁䅁䅯睃䅁䅁杷允䅁䅁䅕䅁䑁䅁䅍䅁䙁䅁䅁䅁䅁䍁䅚兂䅁䅁䅁䱗䥷兑䅯兊䅁䅁䅯先䅁䅁䅅䅁䉁䅁䅁权佁䅁䅁䍄䉁䅁䅁兂䅁䅁䅍睁䅁䅁䅕䅁䅁䅁䅁歊䙁䅁䅁䅁䥂䅸䉨权敁䅁䅁权摁䅁䅁允䅁䅁䅅䅁䭁䉁䅕䅁䵁䅉䅅䅁䙁䅁䅁睁䑁䅁䅁兂䅁䅁䅁䅁流䅑䅕䅁䅁乁㙩䕃䭅䍁䅯䅁䭁䉁䄰䅁䉁䅁䅁允䅁䅁䅯元䅁䅁杷允䅁䅁䅕䅁䑁䅁䅍䅁䙁䅁䅁䅁䅁䍁䅚兂䅁䅁䅁䱓䤰兑䅯䅍䅁䅁䅯先䅁䅁䅅䅁䉁䅁䅁权偁䅁䅁䍄䉁䅁䅁兂䅁䅁䅍睁䅁䅁䅕䅁䅁䅁䅁歊䙁䅁䅁䅁允睷䉨权桁䅁䅁权摁䅁䅁允䅁䅁䅅䅁䭁䉁䅉䅁䵁䅉䅅䅁䙁䅁䅁睁䑁䅁䅁兂䅁䅁䅁䅁流䅑䅕䅁䅁䭁浃䕃䭅䉁䄸䅁䭁䉁䄰䅁䉁䅁䅁允䅁䅁䅯兄䅁䅁杷允䅁䅁䅕䅁䑁䅁䅍䅁䙁䅁䅁䅁䅁䍁䅚兂䅁䅁䅁䭗䤴兑䅯兌䅁䅁䅯先䅁䅁䅅䅁䉁䅁䅁权䭁䅁䅁䍄䉁䅁䅁兂䅁䅁䅍睁䅁䅁䅕䅁䅁䅁䅁歊䙁䅁䅁䅁奃䅸䉨权湁䅁䅁权摁䅁䅁允䅁䅁䅅䅁䭁䉁䅙䅁䵁䅉䅅䅁䙁䅁䅁睁䑁䅁䅁兂䅁䅁䅁䅁流䅑䅕䅁䅁䱁杩䕃䭅䍁䅁䅁䭁䉁䄰䅁䉁䅁䅁允䅁䅁䅯䅄䅁䅁杷允䅁䅁䅕䅁䑁䅁䅍䅁䙁䅁䅁䅁䅁䍁䅚兂䅁䅁䅁䭗䤴兑䅯杋䅁䅁䅯先䅁䅁䅅䅁䉁䅁䅁权䭁䅁䅁䍄䉁䅁䅁兂䅁䅁䅍睁䅁䅁䅕䅁䅁䅁䅁歊䙁䅁䅁䅁奂䅶䉨权睁䅁䅁权摁䅁䅁允䅁䅁䅅䅁䭁䅁䄴䅁䵁䅉䅅䅁䙁䅁䅁睁䑁䅁䅁兂䅁䅁䅁䅁流䅑䅕䅁䅁䱁㑃䕃䭅䍁䅧䅁䭁䉁䄰䅁䉁䅁䅁允䅁䅁䅯睃䅁䅁杷允䅁䅁䅕䅁䑁䅁䅍䅁䙁䅁䅁䅁䅁䍁䅚兂䅁䅁䅁䱓䤰兑䅯克䅁䅁䅯先䅁䅁䅅䅁䉁䅁䅁权偁䅁䅁䍄䉁䅁䅁兂䅁䅁䅍睁䅁䅁䅕䅁䅁䅁䅁歊䙁䅁䅁䅁权杰䉨权牁䅁䅁权摁䅁䅁允䅁䅁䅅䅁䭁䅁䄰䅁䵁䅉䅅䅁䙁䅁䅁睁䑁䅁䅁兂䅁䅁䅁䅁流䅑䅕䅁䅁䍁䙄䕃䭅䍁䅯䅁䭁䉁䄰䅁䉁䅁䅁允䅁䅁䅯兇䅁䅁杷允䅁䅁䅕䅁䑁䅁䅍䅁䙁䅁䅁䅁䅁䍁䅚兂䅁䅁䅁䰲䥯兑䅯睈䅁䅁䅯先䅁䅁䅅䅁䉁䅁䅁权䩁䅁䅁䍄䉁䅁䅁兂䅁䅁䅍睁䅁䅁䅕䅁䅁䅁䅁歊䙁䅁䅁䅁奄杵䉨权杁䅁䅁权摁䅁䅁允䅁䅁䅅䅁䭁䅁䅫䅁䵁䅉䅅䅁䙁䅁䅁睁䑁䅁䅁兂䅁䅁䅁䅁流䅑䅕䅁䅁䩁䙪䕃䭅䑁䅍䅁䭁䉁䄰䅁䉁䅁䅁允䅁䅁䅯睇䅁䅁杷允䅁䅁䅕䅁䑁䅁䅍䅁䙁䅁䅁䅁䅁䍁䅚兂䅁䅁䅁䴶䥍兑䅯兊䅁䅁䅯先䅁䅁䅅䅁䉁䅁䅁权啁䅁䅁䍄䉁䅁䅁兂䅁䅁䅍睁䅁䅁䅕䅁䅁䅁䅁歊䙁䅁䅁䅁奂杲䉨权獁䅁䅁权摁䅁䅁允䅁䅁䅅䅁䭁䅁䅯䅁䵁䅉䅅䅁䙁䅁䅁睁䑁䅁䅁兂䅁䅁䅁䅁流䅑䅕䅁䅁䙁畩䕃䭅䉁䄴䅁䭁䉁䄰䅁䉁䅁䅁允䅁䅁䅯权䅁䅁杷允䅁䅁䅕䅁䑁䅁䅍䅁䙁䅁䅁䅁䅁䍁䅚兂䅁䅁䅁䵅䥍兑䅯䅉䅁䅁䅯先䅁䅁䅅䅁䉁䅁䅁权十䅁䅁䍄䉁䅁䅁兂䅁䅁䅍睁䅁䅁䅕䅁䅁䅁䅁歊䙁䅁䅁䅁杁典䉨权汁䅁䅁权摁䅁䅁允䅁䅁䅅䅁䭁䉁䅫䅁䵁䅉䅅䅁䙁䅁䅁睁䑁䅁䅁兂䅁䅁䅁䅁流䅑䅕䅁䅁䥁䍄䕃䭅䍁䅫䅁䭁䉁䄰䅁䉁䅁䅁允䅁䅁䅯充䅁䅁杷允䅁䅁䅕䅁䑁䅁䅍䅁䙁䅁䅁䅁䅁䍁䅚兂䅁䅁䅁䭗䤴兑䅯杌䅁䅁䅯先䅁䅁䅅䅁䉁䅁䅁权䭁䅁䅁䍄䉁䅁䅁兂䅁䅁䅍睁䅁䅁䅕䅁䅁䅁䅁歊䙁䅁䅁䅁䥂其䉨权硁䅁䅁权摁䅁䅁允䅁䅁䅅䅁䭁䅁䄸䅁䵁䅉䅅䅁䙁䅁䅁睁䑁䅁䅁兂䅁䅁䅁䅁流䅑䅕䅁䅁䉁䑄䕃䭅䉁䄸䅁䭁䉁䄰䅁䉁䅁䅁允䅁䅁䅯杅䅁䅁杷允䅁䅁䅕䅁䑁䅁䅍䅁䙁䅁䅁䅁䅁䍁䅚兂䅁䅁䅁䵫䥕兑䅯䅊䅁䅁䅯先䅁䅁䅅䅁䉁䅁䅁权慁䅁䅁䍄䉁䅁䅁兂䅁䅁䅍睁䅁䅁䅕䅁䅁䅁䅁歊䙁䅁䅁䅁㑂杷䉨权楁䅁䅁权摁䅁䅁允䅁䅁䅅䅁䭁䉁䅁䅁䵁䅉䅅䅁䙁䅁䅁睁䑁䅁䅁兂䅁䅁䅁䅁流䅑䅕䅁䅁䝁䑪䕃䭅䑁䅙䅁䭁䉁䄰䅁䉁䅁䅁允䅁䅁䅯睅䅁䅁杷允䅁䅁䅕䅁䑁䅁䅍䅁䙁䅁䅁䅁䅁䍁䅚兂䅁䅁䅁䭗䤴兑䅯杊䅁䅁䅯先䅁䅁䅅䅁䉁䅁䅁权䭁䅁䅁䍄䉁䅁䅁兂䅁䅁䅍睁䅁䅁䅕䅁䅁䅁䅁歊䙁䅁䅁䅁奂杲䉨权睁䅁䅁权摁䅁䅁允䅁䅁䅅䅁䭁䅁䅯䅁䵁䅉䅅䅁䙁䅁䅁睁䑁䅁䅁兂䅁䅁䅁䅁流䅑䅕䅁䅁乁㙩䕃䭅䑁䅧䅁䭁䉁䄰䅁䉁䅁䅁允䅁䅁䅯元䅁䅁杷允䅁䅁䅕䅁䑁䅁䅍䅁䙁䅁䅁䅁䅁䍁䅚兂䅁䅁䅁䵭䥑兑䅯䅐䅁䅁䅯先䅁䅁䅅䅁䉁䅁䅁权坁䅁䅁䍄䉁䅁䅁兂䅁䅁䅍睁䅁䅁䅕䅁䅁䅁䅁歊䙁䅁䅁䅁奂杲䉨权硁䅁䅁权摁䅁䅁允䅁䅁䅅䅁䭁䅁䅯䅁䵁䅉䅅䅁䙁䅁䅁睁䑁䅁䅁兂䅁䅁䅁䅁流䅑䅕䅁䅁乁㙩䕃䭅䍁䅳䅁䭁䉁䄰䅁䉁䅁䅁允䅁䅁䅯元䅁䅁杷允䅁䅁䅕䅁䑁䅁䅍䅁䙁䅁䅁䅁䅁䍁䅚兂䅁䅁䅁䵅䥍兑䅯杍䅁䅁䅯先䅁䅁䅅䅁䉁䅁䅁权十䅁䅁䍄䉁䅁䅁兂䅁䅁䅍睁䅁䅁䅕䅁䅁䅁䅁歊䙁䅁䅁䅁㑃䅯䉨权穁䅁䅁权摁䅁䅁允䅁䅁䅅䅁䭁䅁䅷䅁䵁䅉䅅䅁䙁䅁䅁睁䑁䅁䅁兂䅁䅁䅁䅁流䅑䅕䅁䅁䙁畩䕃䭅䑁䅑䅁䭁䉁䄰䅁䉁䅁䅁允䅁䅁䅯权䅁䅁杷允䅁䅁䅕䅁䑁䅁䅍䅁䙁䅁䅁䅁䅁䍁䅚兂䅁䅁䅁䱗䥷兑䅯李䅁䅁䅯先䅁䅁䅅䅁䉁䅁䅁权佁䅁䅁䍄䉁䅁䅁兂䅁䅁䅍睁䅁䅁䅕䅁䅁䅁䅁歊䙁䅁䅁䅁权杰䉨权ぁ䅁䅁权摁䅁䅁允䅁䅁䅅䅁䭁䅁䄰䅁䵁䅉䅅䅁䙁䅁䅁睁䑁䅁䅁兂䅁䅁䅁䅁流䅑䅕䅁䅁䡁䍪䕃䭅䑁䅙䅁䭁䉁䄰䅁䉁䅁䅁允䅁䅁䅯䅅䅁䅁杷允䅁䅁䅕䅁䑁䅁䅍䅁䙁䅁䅁䅁䅁䍁䅚兂䅁䅁䅁䵡䥍兑䅯䅈䅁䅁䅯先䅁䅁䅅䅁䉁䅁䅁权呁䅁䅁䍄䉁䅁䅁兂䅁䅁䅍睁䅁䅁䅕䅁䅁䅁䅁歊䙁䅁䅁䅁䅃杷䉨权捁䅁䅁权摁䅁䅁允䅁䅁䅅䅁䭁䉁䅅䅁䵁䅉䅅䅁䙁䅁䅁睁䑁䅁䅁兂䅁䅁䅁䅁流䅑䅕䅁䅁䥁䍄䕃䭅䑁䅕䅁䭁䉁䄰䅁䉁䅁䅁允䅁䅁䅯充䅁䅁杷允䅁䅁䅕䅁䑁䅁䅍䅁䙁䅁䅁䅁䅁䍁䅚兂䅁䅁䅁䭗䤴兑䅯光䅁䅁䅯先䅁䅁䅅䅁䉁䅁䅁权䭁䅁䅁䍄䉁䅁䅁兂䅁䅁䅍睁䅁䅁䅕䅁䅁䅁䅁歊䙁䅁䅁䅁㑃䅯䉨权煁䅁䅁权摁䅁䅁允䅁䅁䅅䅁䭁䅁䅷䅁䵁䅉䅅䅁䙁䅁䅁睁䑁䅁䅁兂䅁䅁䅁䅁流䅑䅕䅁䅁䡁䍪䕃䭅䉁䄸䅁䭁䉁䄰䅁䉁䅁䅁允䅁䅁䅯䅅䅁䅁杷允䅁䅁䅕䅁䑁䅁䅍䅁䙁䅁䅁䅁䅁䍁䅚兂䅁䅁䅁䱗䥷兑䅯免䅁䅁䅯先䅁䅁䅅䅁䉁䅁䅁权佁䅁䅁䍄䉁䅁䅁兂䅁䅁䅍睁䅁䅁䅕䅁䅁䅁䅁歊䙁䅁䅁䅁权杰䉨权㡁䅁䅁权摁䅁䅁允䅁䅁䅅䅁䭁䅁䄰䅁䵁䅉䅅䅁䙁䅁䅁睁䑁䅁䅁兂䅁䅁䅁䅁流䅑䅕䅁䅁䩁䕪䕃䭅䍁䅯䅁䭁䉁䄰䅁䉁䅁䅁允䅁䅁䅯杆䅁䅁杷允䅁䅁䅕䅁䑁䅁䅍䅁䙁䅁䅁䅁䅁䍁䅚兂䅁䅁䅁䭗䤴兑䅯睍䅁䅁䅯先䅁䅁䅅䅁䉁䅁䅁权䭁䅁䅁䍄䉁䅁䅁兂䅁䅁䅍睁䅁䅁䅕䅁䅁䅁䅁歊䙁䅁䅁䅁奂杲䉨权牁䅁䅁权摁䅁䅁允䅁䅁䅅䅁䭁䅁䅯䅁䵁䅉䅅䅁䙁䅁䅁睁䑁䅁䅁兂䅁䅁䅁䅁流䅑䅕䅁䅁䭁浃䕃䭅䑁䅅䅁䭁䉁䄰䅁䉁䅁䅁允䅁䅁䅯兄䅁䅁杷允䅁䅁䅕䅁䑁䅁䅍䅁䙁䅁䅁䅁䅁䍁䅚兂䅁䅁䅁䵉䥕兑䅯杈䅁䅁䅯先䅁䅁䅅䅁䉁䅁䅁权婁䅁䅁䍄䉁䅁䅁兂䅁䅁䅍睁䅁䅁䅕䅁䅁䅁䅁歊䙁䅁䅁䅁潂睷䉨权瑁䅁䅁权摁䅁䅁允䅁䅁䅅䅁䭁䉁䅍䅁䵁䅉䅅䅁䙁䅁䅁睁䑁䅁䅁兂䅁䅁䅁䅁流䅑䅕䅁䅁䩁䕪䕃䭅䑁䅯䅁䭁䉁䄰䅁䉁䅁䅁允䅁䅁䅯杆䅁䅁杷允䅁䅁䅕䅁䑁䅁䅍䅁䙁䅁䅁䅁䅁䍁䅚兂䅁䅁䅁䴫䥑兑䅯光䅁䅁䅯先䅁䅁䅅䅁䉁䅁䅁权奁䅁䅁䍄䉁䅁䅁兂䅁䅁䅍睁䅁䅁䅕䅁䅁䅁䅁歊䙁䅁䅁䅁潂睷䉨权獁䅁䅁权摁䅁䅁允䅁䅁䅅䅁䭁䉁䅍䅁䵁䅉䅅䅁䙁䅁䅁睁䑁䅁䅁兂䅁䅁䅁䅁流䅑䅕䅁䅁䩁䙄䕃䭅䑁䅑䅁䭁䉁䄰䅁䉁䅁䅁允䅁䅁䅯杇䅁䅁杷允䅁䅁䅕䅁䑁䅁䅍䅁䙁䅁䅁䅁䅁䍁䅚兂䅁䅁䅁䭗䤴兑䅯兎䅁䅁䅯先䅁䅁䅅䅁䉁䅁䅁权䭁䅁䅁䍄䉁䅁䅁兂䅁䅁䅍睁䅁䅁䅕䅁䅁䅁䅁歊䙁䅁䅁䅁允睷䉨权瑁䅁䅁权摁䅁䅁允䅁䅁䅅䅁䭁䉁䅉䅁䵁䅉䅅䅁䙁䅁䅁睁䑁䅁䅁兂䅁䅁䅁䅁流䅑䅕䅁䅁䙁畩䕃䭅䑁䅙䅁䭁䉁䄰䅁䉁䅁䅁允䅁䅁䅯权䅁䅁杷允䅁䅁䅕䅁䑁䅁䅍䅁䙁䅁䅁䅁䅁䍁䅚兂䅁䅁䅁䵵䥍兑䅯睊䅁䅁䅯先䅁䅁䅅䅁䉁䅁䅁权䥁䅁䅁䍄䉁䅁䅁兂䅁䅁䅍睁䅁䅁䅕䅁䅁䅁䅁歊䙁䅁䅁䅁权杰䉨权敁䅁䅁权摁䅁䅁允䅁䅁䅅䅁䭁䅁䄰䅁䵁䅉䅅䅁䙁䅁䅁睁䑁䅁䅁兂䅁䅁䅁䅁流䅑䅕䅁䅁䙁畩䕃䭅䑁䅣䅁䭁䉁䄰䅁䉁䅁䅁允䅁䅁䅯权䅁䅁杷允䅁䅁䅕䅁䑁䅁䅍䅁䙁䅁䅁䅁䅁䍁䅚兂䅁䅁䅁䰲䥯兑䅯䅊䅁䅁䅯先䅁䅁䅅䅁䉁䅁䅁权䩁䅁䅁䍄䉁䅁䅁兂䅁䅁䅍睁䅁䅁䅕䅁䅁䅁䅁歊䙁䅁䅁䅁䥂其䉨权桁䅁䅁权摁䅁䅁允䅁䅁䅅䅁䭁䅁䄸䅁䵁䅉䅅䅁䙁䅁䅁睁䑁䅁䅁兂䅁䅁䅁䅁流䅑䅕䅁䅁䙁畩䕃䭅䑁䅧䅁䭁䉁䄰䅁䉁䅁䅁允䅁䅁䅯权䅁䅁杷允䅁䅁䅕䅁䑁䅁䅍䅁䙁䅁䅁䅁䅁䍁䅚兂䅁䅁䅁䭯䥙兑䅯睉䅁䅁䅯先䅁䅁䅅䅁䉁䅁䅁权乁䅁䅁䍄䉁䅁䅁兂䅁䅁䅍睁䅁䅁䅕䅁䅁䅁䅁歊䙁䅁䅁䅁䅃兪䉨权摁䅁䅁权摁䅁䅁允䅁䅁䅅䅁䭁䅁䅣䅁䵁䅉䅅䅁䙁䅁䅁睁䑁䅁䅁兂䅁䅁䅁䅁流䅑䅕䅁䅁乁㙩䕃䭅䍁䄰䅁䭁䉁䄰䅁䉁䅁䅁允䅁䅁䅯元䅁䅁杷允䅁䅁䅕䅁䑁䅁䅍䅁䙁䅁䅁䅁䅁䍁䅚兂䅁䅁䅁䱗䥷兑䅯䅈䅁䅁䅯先䅁䅁䅅䅁䉁䅁䅁权佁䅁䅁䍄䉁䅁䅁兂䅁䅁䅍睁䅁䅁䅕䅁䅁䅁䅁歊䙁䅁䅁䅁元典䉨权汁䅁䅁权摁䅁䅁允䅁䅁䅅䅁䭁䉁䅯䅁䵁䅉䅅䅁䙁䅁䅁睁䑁䅁䅁兂䅁䅁䅁䅁流䅑䅕䅁䅁䱁㑃䕃䭅䑁䅷䅁䭁䉁䄰䅁䉁䅁䅁允䅁䅁䅯睃䅁䅁杷允䅁䅁䅕䅁䑁䅁䅍䅁䙁䅁䅁䅁䅁䍁䅚兂䅁䅁䅁䱓䤰兑䅯兊䅁䅁䅯先䅁䅁䅅䅁䉁䅁䅁权偁䅁䅁䍄䉁䅁䅁兂䅁䅁䅍睁䅁䅁䅕䅁䅁䅁䅁歊䙁䅁䅁䅁兄䅸䉨权汁䅁䅁权摁䅁䅁允䅁䅁䅅䅁䭁䉁䅣䅁䵁䅉䅅䅁䙁䅁䅁睁䑁䅁䅁兂䅁䅁䅁䅁流䅑䅕䅁䅁䍁䙄䕃䭅䑁䅅䅁䭁䉁䄰䅁䉁䅁䅁允䅁䅁䅯兇䅁䅁杷允䅁䅁䅕䅁䑁䅁䅍䅁䙁䅁䅁䅁䅁䍁䅚兂䅁䅁䅁䭗䤴兑䅯兏䅁䅁䅯先䅁䅁䅅䅁䉁䅁䅁权䭁䅁䅁䍄䉁䅁䅁兂䅁䅁䅍睁䅁䅁䅕䅁䅁䅁䅁歊䙁䅁䅁䅁睃䅵䉨权灁䅁䅁权摁䅁䅁允䅁䅁䅅䅁䭁䅁䅳䅁䵁䅉䅅䅁䙁䅁䅁睁䑁䅁䅁兂䅁䅁䅁䅁流䅑䅕䅁䅁䩁䕪䕃䭅䍁䄴䅁䭁䉁䄰䅁䉁䅁䅁允䅁䅁䅯杆䅁䅁杷允䅁䅁䅕䅁䑁䅁䅍䅁䙁䅁䅁䅁䅁䍁䅚兂䅁䅁䅁䵭䥑兑䅯䅍䅁䅁䅯先䅁䅁䅅䅁䉁䅁䅁权坁䅁䅁䍄䉁䅁䅁兂䅁䅁䅍睁䅁䅁䅕䅁䅁䅁䅁歊䙁䅁䅁䅁奂杲䉨权湁䅁䅁权摁䅁䅁允䅁䅁䅅䅁䭁䅁䅯䅁䵁䅉䅅䅁䙁䅁䅁睁䑁䅁䅁兂䅁䅁䅁䅁流䅑䅕䅁䅁䕁䕪䕃䭅䑁䅍䅁䭁䉁䄰䅁䉁䅁䅁允䅁䅁䅯兆䅁䅁杷允䅁䅁䅕䅁䑁䅁䅍䅁䙁䅁䅁䅁䅁䍁䅚兂䅁䅁䅁䱳䥧兑䅯䅎䅁䅁䅯先䅁䅁䅅䅁䉁䅁䅁权䱁䅁䅁䍄䉁䅁䅁兂䅁䅁䅍睁䅁䅁䅕䅁䅁䅁䅁歊䙁䅁䅁䅁㑂杷䉨权㙁䅁䅁权摁䅁䅁允䅁䅁䅅䅁䭁䉁䅁䅁䵁䅉䅅䅁䙁䅁䅁睁䑁䅁䅁兂䅁䅁䅁䅁流䅑䅕䅁䅁䩁䕪䕃䭅䍁䅙䅁䭁䉁䄰䅁䉁䅁䅁允䅁䅁䅯杆䅁䅁杷允䅁䅁䅕䅁䑁䅁䅍䅁䙁䅁䅁䅁䅁䍁䅚兂䅁䅁䅁䱳䥧兑䅯兊䅁䅁䅯先䅁䅁䅅䅁䉁䅁䅁权䱁䅁䅁䍄䉁䅁䅁兂䅁䅁䅍睁䅁䅁䅕䅁䅁䅁䅁歊䙁䅁䅁䅁奃䅸䉨权瑁䅁䅁权摁䅁䅁允䅁䅁䅅䅁䭁䉁䅙䅁䵁䅉䅅䅁䙁䅁䅁睁䑁䅁䅁兂䅁䅁䅁䅁流䅑䅕䅁䅁䡁䍪䕃䭅䍁䅣䅁䭁䉁䄰䅁䉁䅁䅁允䅁䅁䅯䅅䅁䅁杷允䅁䅁䅕䅁䑁䅁䅍䅁䙁䅁䅁䅁䅁䍁䅚兂䅁䅁䅁䵥䥉兑䅯免䅁䅁䅯先䅁䅁䅅䅁䉁䅁䅁权允䅁䅁䍄䉁䅁䅁兂䅁䅁䅍睁䅁䅁䅕䅁䅁䅁䅁歊䙁䅁䅁䅁杁典䉨权畁䅁䅁权摁䅁䅁允䅁䅁䅅䅁䭁䉁䅫䅁䵁䅉䅅䅁䙁䅁䅁睁䑁䅁䅁兂䅁䅁䅁䅁流䅑䅕䅁䅁䩁䙪䕃䭅䑁䅅䅁䭁䉁䄰䅁䉁䅁䅁允䅁䅁䅯睇䅁䅁杷允䅁䅁䅕䅁䑁䅁䅍䅁䙁䅁䅁䅁䅁䍁䅚兂䅁䅁䅁䱳䥧兑䅯杋䅁䅁䅯先䅁䅁䅅䅁䉁䅁䅁权䱁䅁䅁䍄䉁䅁䅁兂䅁䅁䅍睁䅁䅁䅕䅁䅁䅁䅁歊䙁䅁䅁䅁㑂杷䉨权杁䅁䅁权摁䅁䅁允䅁䅁䅅䅁䭁䉁䅁䅁䵁䅉䅅䅁䙁䅁䅁睁䑁䅁䅁兂䅁䅁䅁䅁流䅑䅕䅁䅁佁䑪䕃䭅䍁䅍䅁䭁䉁䄰䅁䉁䅁䅁允䅁䅁䅯䅆䅁䅁杷允䅁䅁䅕䅁䑁䅁䅍䅁䙁䅁䅁䅁䅁䍁䅚兂䅁䅁䅁䴶䥍兑䅯睍䅁䅁䅯先䅁䅁䅅䅁䉁䅁䅁权啁䅁䅁䍄䉁䅁䅁兂䅁䅁䅍睁䅁䅁䅕䅁䅁䅁䅁歊䙁䅁䅁䅁㑄䅸䉨权祁䅁䅁权摁䅁䅁允䅁䅁䅅䅁䭁䉁䅧䅁䵁䅉䅅䅁䙁䅁䅁睁䑁䅁䅁兂䅁䅁䅁䅁流䅑䅕䅁䅁䕁䕪䕃䭅䑁䅫䅁䭁䉁䄰䅁䉁䅁䅁允䅁䅁䅯兆䅁䅁杷允䅁䅁䅕䅁䑁䅁䅍䅁䙁䅁䅁䅁䅁䍁䅚兂䅁䅁䅁䵉䥕兑䅯光䅁䅁䅯先䅁䅁䅅䅁䉁䅁䅁权婁䅁䅁䍄䉁䅁䅁兂䅁䅁䅍睁䅁䅁䅕䅁䅁䅁䅁歊䙁䅁䅁䅁权杰䉨权流䅁䅁权摁䅁䅁允䅁䅁䅅䅁䭁䅁䄰䅁䵁䅉䅅䅁䙁䅁䅁睁䑁䅁䅁兂䅁䅁䅁䅁流䅑䅕䅁䅁䕁䕪䕃䭅䍁䅍䅁䭁䉁䄰䅁䉁䅁䅁允䅁䅁䅯兆䅁䅁杷允䅁䅁䅕䅁䑁䅁䅍䅁䙁䅁䅁䅁䅁䍁䅚兂䅁䅁䅁䵉䥕兑䅯䅍䅁䅁䅯先䅁䅁䅅䅁䉁䅁䅁权婁䅁䅁䍄䉁䅁䅁兂䅁䅁䅍睁䅁䅁䅕䅁䅁䅁䅁歊䙁䅁䅁䅁奂杲䉨权㙁䅁䅁权摁䅁䅁允䅁䅁䅅䅁䭁䅁䅯䅁䵁䅉䅅䅁䙁䅁䅁睁䑁䅁䅁兂䅁䅁䅁䅁流䅑䅕䅁䅁乁䕄䕃䭅䍁䅣䅁䭁䉁䄰䅁䉁䅁䅁允䅁䅁䅯睆䅁䅁杷允䅁䅁䅕䅁䑁䅁䅍䅁䙁䅁䅁䅁䅁䍁䅚兂䅁䅁䅁䭗䤴兑䅯睏䅁䅁䅯先䅁䅁䅅䅁䉁䅁䅁权䭁䅁䅁䍄䉁䅁䅁兂䅁䅁䅍睁䅁䅁䅕䅁䅁䅁䅁歊䙁䅁䅁䅁䥂其䉨权晁䅁䅁权摁䅁䅁允䅁䅁䅅䅁䭁䅁䄸䅁䵁䅉䅅䅁䙁䅁䅁睁䑁䅁䅁兂䅁䅁䅁䅁流䅑䅕䅁䅁䥁䍄䕃䭅䍁䅣䅁䭁䉁䄰䅁䉁䅁䅁允䅁䅁䅯充䅁䅁杷允䅁䅁䅕䅁䑁䅁䅍䅁䙁䅁䅁䅁䅁䍁䅚兂䅁䅁䅁䵡䥍兑䅯兏䅁䅁䅯先䅁䅁䅅䅁䉁䅁䅁权呁䅁䅁䍄䉁䅁䅁兂䅁䅁䅍睁䅁䅁䅕䅁䅁䅁䅁歊䙁䅁䅁䅁奄杵䉨权硁䅁䅁权摁䅁䅁允䅁䅁䅅䅁䭁䅁䅫䅁䵁䅉䅅䅁䙁䅁䅁睁䑁䅁䅁兂䅁䅁䅁䅁流䅑䅕䅁䅁䥁䍄䕃䭅䑁䅉䅁䭁䉁䄰䅁䉁䅁䅁允䅁䅁䅯充䅁䅁杷允䅁䅁䅕䅁䑁䅁䅍䅁䙁䅁䅁䅁䅁䍁䅚兂䅁䅁䅁䴰䥑兑䅯睍䅁䅁䅯先䅁䅁䅅䅁䉁䅁䅁权塁䅁䅁䍄䉁䅁䅁兂䅁䅁䅍睁䅁䅁䅕䅁䅁䅁䅁歊䙁䅁䅁䅁奃典䉨权潁䅁䅁权摁䅁䅁允䅁䅁䅅䅁䭁䉁䅳䅁䵁䅉䅅䅁䙁䅁䅁睁䑁䅁䅁兂䅁䅁䅁䅁流䅑䅕䅁䅁乁䕄䕃䭅䍁䅑䅁䭁䉁䄰䅁䉁䅁䅁允䅁䅁䅯睆䅁䅁杷允䅁䅁䅕䅁䑁䅁䅍䅁䙁䅁䅁䅁䅁䍁䅚兂䅁䅁䅁䱳䥧兑䅯李䅁䅁䅯先䅁䅁䅅䅁䉁䅁䅁权䱁䅁䅁䍄䉁䅁䅁兂䅁䅁䅍睁䅁䅁䅕䅁䅁䅁䅁歊䙁䅁䅁䅁㑃䅯䉨权祁䅁䅁权摁䅁䅁允䅁䅁䅅䅁䭁䅁䅷䅁䵁䅉䅅䅁䙁䅁䅁睁䑁䅁䅁兂䅁䅁䅁䅁流䅑䅕䅁䅁䱁杩䕃䭅䑁䅯䅁䭁䉁䄰䅁䉁䅁䅁允䅁䅁䅯䅄䅁䅁杷允䅁䅁䅕䅁䑁䅁䅍䅁䙁䅁䅁䅁䅁䍁䅚兂䅁䅁䅁䭗䤴兑䅯睌䅁䅁䅯先䅁䅁䅅䅁䉁䅁䅁权䭁䅁䅁䍄䉁䅁䅁兂䅁䅁䅍睁䅁䅁䅕䅁䅁䅁䅁歊䙁䅁䅁䅁奃䅸䉨权敁䅁䅁权摁䅁䅁允䅁䅁䅅䅁䭁䉁䅙䅁䵁䅉䅅䅁䙁䅁䅁睁䑁䅁䅁兂䅁䅁䅁䅁流䅑䅕䅁䅁䩁䙄䕃䭅䑁䅙䅁䭁䉁䄰䅁䉁䅁䅁允䅁䅁䅯杇䅁䅁杷允䅁䅁䅕䅁䑁䅁䅍䅁䙁䅁䅁䅁䅁䍁䅚兂䅁䅁䅁䭯䥙兑䅯䅉䅁䅁䅯先䅁䅁䅅䅁䉁䅁䅁权乁䅁䅁䍄䉁䅁䅁兂䅁䅁䅍睁䅁䅁䅕䅁䅁䅁䅁歊䙁䅁䅁䅁䥂其䉨权㙁䅁䅁权摁䅁䅁允䅁䅁䅅䅁䭁䅁䄸䅁䵁䅉䅅䅁䙁䅁䅁睁䑁䅁䅁兂䅁䅁䅁䅁流䅑䅕䅁䅁䱁䑪䕃䭅䑁䅧䅁䭁䉁䄰䅁䉁䅁䅁允䅁䅁䅯䅃䅁䅁杷允䅁䅁䅕䅁䑁䅁䅍䅁䙁䅁䅁䅁䅁䍁䅚兂䅁䅁䅁䵧䥉兑䅯䅋䅁䅁䅯先䅁䅁䅅䅁䉁䅁䅁权剁䅁䅁䍄䉁䅁䅁兂䅁䅁䅍睁䅁䅁䅕䅁䅁䅁䅁歊䙁䅁䅁䅁权杰䉨权祁䅁䅁权摁䅁䅁允䅁䅁䅅䅁䭁䅁䄰䅁䵁䅉䅅䅁䙁䅁䅁睁䑁䅁䅁兂䅁䅁䅁䅁流䅑䅕䅁䅁乁㙩䕃䭅䍁䄴䅁䭁䉁䄰䅁䉁䅁䅁允䅁䅁䅯元䅁䅁杷允䅁䅁䅕䅁䑁䅁䅍䅁䙁䅁䅁䅁䅁䍁䅚兂䅁䅁䅁䭗䤴兑䅯䅐䅁䅁䅯先䅁䅁䅅䅁䉁䅁䅁权䭁䅁䅁䍄䉁䅁䅁兂䅁䅁䅍睁䅁䅁䅕䅁䅁䅁䅁歊䙁䅁䅁䅁㑃䅯䉨权汁䅁䅁权摁䅁䅁允䅁䅁䅅䅁䭁䅁䅷䅁䵁䅉䅅䅁䙁䅁䅁睁䑁䅁䅁兂䅁䅁䅁䅁流䅑䅕䅁䅁䉁䑄䕃䭅䍁䅧䅁䭁䉁䄰䅁䉁䅁䅁允䅁䅁䅯杅䅁䅁杷允䅁䅁䅕䅁䑁䅁䅍䅁䙁䅁䅁䅁䅁䍁䅚兂䅁䅁䅁䭵䥁兑䅯睊䅁䅁䅯先䅁䅁䅅䅁䉁䅁䅁权䵁䅁䅁䍄䉁䅁䅁兂䅁䅁䅍睁䅁䅁䅕䅁䅁䅁䅁歊䙁䅁䅁䅁睃䅵䉨权晁䅁䅁权摁䅁䅁允䅁䅁䅅䅁䭁䅁䅳䅁䵁䅉䅅䅁䙁䅁䅁睁䑁䅁䅁兂䅁䅁䅁䅁流䅑䅕䅁䅁乁㙩䕃䭅䍁䅉䅁䭁䉁䄰䅁䉁䅁䅁允䅁䅁䅯元䅁䅁杷允䅁䅁䅕䅁䑁䅁䅍䅁䙁䅁䅁䅁䅁䍁䅚兂䅁䅁䅁䴫䥑兑䅯䅉䅁䅁䅯先䅁䅁䅅䅁䉁䅁䅁权奁䅁䅁䍄䉁䅁䅁兂䅁䅁䅍睁䅁䅁䅕䅁䅁䅁䅁歊䙁䅁䅁䅁潂睷䉨权灁䅁䅁权摁䅁䅁允䅁䅁䅅䅁䭁䉁䅍䅁䵁䅉䅅䅁䙁䅁䅁睁䑁䅁䅁兂䅁䅁䅁䅁流䅑䅕䅁䅁䡁䍪䕃䭅䍁䅧䅁䭁䉁䄰䅁䉁䅁䅁允䅁䅁䅯䅅䅁䅁杷允䅁䅁䅕䅁䑁䅁䅍䅁䙁䅁䅁䅁䅁䍁䅚兂䅁䅁䅁䵫䥕兑䅯免䅁䅁䅯先䅁䅁䅅䅁䉁䅁䅁权慁䅁䅁䍄䉁䅁䅁兂䅁䅁䅍睁䅁䅁䅕䅁䅁䅁䅁歊䙁䅁䅁䅁睃䅵䉨权獁䅁䅁权摁䅁䅁允䅁䅁䅅䅁䭁䅁䅳䅁䵁䅉䅅䅁䙁䅁䅁睁䑁䅁䅁兂䅁䅁䅁䅁流䅑䅕䅁䅁乁㙩䕃䭅䍁䄸䅁䭁䉁䄰䅁䉁䅁䅁允䅁䅁䅯元䅁䅁杷允䅁䅁䅕䅁䑁䅁䅍䅁䙁䅁䅁䅁䅁䍁䅚兂䅁䅁䅁䵡䥍兑䅯䅋䅁䅁䅯先䅁䅁䅅䅁䉁䅁䅁权呁䅁䅁䍄䉁䅁䅁兂䅁䅁䅍睁䅁䅁䅕䅁䅁䅁䅁歊䙁䅁䅁䅁睃䅵䉨权歁䅁䅁权摁䅁䅁允䅁䅁䅅䅁䭁䅁䅳䅁䵁䅉䅅䅁䙁䅁䅁睁䑁䅁䅁兂䅁䅁䅁䅁流䅑䅕䅁䅁䱁㑃䕃䭅䑁䅁䅁䭁䉁䄰䅁䉁䅁䅁允䅁䅁䅯睃䅁䅁杷允䅁䅁䅕䅁䑁䅁䅍䅁䙁䅁䅁䅁䅁䍁䅚兂䅁䅁䅁䱳䥧兑䅯杍䅁䅁䅯先䅁䅁䅅䅁䉁䅁䅁权䱁䅁䅁䍄䉁䅁䅁兂䅁䅁䅍睁䅁䅁䅕䅁䅁䅁䅁歊䙁䅁䅁䅁潂睷䉨权㝁䅁䅁权摁䅁䅁允䅁䅁䅅䅁䭁䉁䅍䅁䵁䅉䅅䅁䙁䅁䅁睁䑁䅁䅁兂䅁䅁䅁䅁流䅑䅕䅁䅁䩁䙄䕃䭅䉁䅷䅁䭁䉁䄰䅁䉁䅁䅁允䅁䅁䅯杇䅁䅁杷允䅁䅁䅕䅁䑁䅁䅍䅁䙁䅁䅁䅁䅁䍁䅚兂䅁䅁䅁䤰䭑兑䅯先䅁䅁䅯先䅁䅁䅅䅁䉁䅁䅁权㥁䅁䅁䍄䉁䅁䅁兂䅁䅁䅍睁䅁䅁䅕䅁䅁䅁䅁歊䙁䅁䅁䅁睃䅵䉨权橁䅁䅁权摁䅁䅁允䅁䅁䅅䅁䭁䅁䅳䅁䵁䅉䅅䅁䙁䅁䅁睁䑁䅁䅁兂䅁䅁䅁䅁流䅑䅕䅁䅁佁䑪䕃䭅䍁䄸䅁䭁䉁䄰䅁䉁䅁䅁允䅁䅁䅯䅆䅁䅁杷允䅁䅁䅕䅁䑁䅁䅍䅁䙁䅁䅁䅁䅁䍁䅚兂䅁䅁䅁䵉䥕兑䅯睎䅁䅁䅯先䅁䅁䅅䅁䉁䅁䅁权婁䅁䅁䍄䉁䅁䅁兂䅁䅁䅍睁䅁䅁䅕䅁䅁䅁䅁歊䙁䅁䅁䅁睃䅵䉨权硁䅁䅁权摁䅁䅁允䅁䅁䅅䅁䭁䅁䅳䅁䵁䅉䅅䅁䙁䅁䅁睁䑁䅁䅁兂䅁䅁䅁䅁流䅑䅕䅁䅁䉁䑄䕃䭅䑁䅍䅁䭁䉁䄰䅁䉁䅁䅁允䅁䅁䅯杅䅁䅁杷允䅁䅁䅕䅁䑁䅁䅍䅁䙁䅁䅁䅁䅁䍁䅚兂䅁䅁䅁䵓䥑兑䅯䅍䅁䅁䅯先䅁䅁䅅䅁䉁䅁䅁权噁䅁䅁䍄䉁䅁䅁兂䅁䅁䅍睁䅁䅁䅕䅁䅁䅁䅁歊䙁䅁䅁䅁元典䉨权橁䅁䅁权摁䅁䅁允䅁䅁䅅䅁䭁䉁䅯䅁䵁䅉䅅䅁䙁䅁䅁睁䑁䅁䅁兂䅁䅁䅁䅁流䅑䅕䅁䅁乁䕄䕃䭅䑁䅣䅁䭁䉁䄰䅁䉁䅁䅁允䅁䅁䅯睆䅁䅁杷允䅁䅁䅕䅁䑁䅁䅍䅁䙁䅁䅁䅁䅁䍁䅚兂䅁䅁䅁䭵䥁兑䅯兎䅁䅁䅯先䅁䅁䅅䅁䉁䅁䅁权䵁䅁䅁䍄䉁䅁䅁兂䅁䅁䅍睁䅁䅁䅕䅁䅁䅁䅁歊䙁䅁䅁䅁睃䅵䉨权畁䅁䅁权摁䅁䅁允䅁䅁䅅䅁䭁䅁䅳䅁䵁䅉䅅䅁䙁䅁䅁睁䑁䅁䅁兂䅁䅁䅁䅁流䅑䅕䅁䅁䕁䕪䕃䭅䑁䅙䅁䭁䉁䄰䅁䉁䅁䅁允䅁䅁䅯兆䅁䅁杷允䅁䅁䅕䅁䑁䅁䅍䅁䙁䅁䅁䅁䅁䍁䅚兂䅁䅁䅁䴫䥑兑䅯睌䅁䅁䅯先䅁䅁䅅䅁䉁䅁䅁权奁䅁䅁䍄䉁䅁䅁兂䅁䅁䅍睁䅁䅁䅕䅁䅁䅁䅁歊䙁䅁䅁䅁㑃䅯䉨权㡁䅁䅁权摁䅁䅁允䅁䅁䅅䅁䭁䅁䅷䅁䵁䅉䅅䅁䙁䅁䅁睁䑁䅁䅁兂䅁䅁䅁䅁流䅑䅕䅁䅁䙁㡩䕃䭅䑁䅍䅁䭁䉁䄰䅁䉁䅁䅁允䅁䅁䅯杄䅁䅁杷允䅁䅁䅕䅁䑁䅁䅍䅁䙁䅁䅁䅁䅁䍁䅚兂䅁䅁䅁䵧䥉兑䅯杊䅁䅁䅯先䅁䅁䅅䅁䉁䅁䅁权剁䅁䅁䍄䉁䅁䅁兂䅁䅁䅍睁䅁䅁䅕䅁䅁䅁䅁歊䙁䅁䅁䅁睃䅵䉨权牁䅁䅁权摁䅁䅁允䅁䅁䅅䅁䭁䅁䅳䅁䵁䅉䅅䅁䙁䅁䅁睁䑁䅁䅁兂䅁䅁䅁䅁流䅑䅕䅁䅁䙁㡩䕃䭅䍁䅁䅁䭁䉁䄰䅁䉁䅁䅁允䅁䅁䅯杄䅁䅁杷允䅁䅁䅕䅁䑁䅁䅍䅁䙁䅁䅁䅁䅁䍁䅚兂䅁䅁䅁䵥䥉兑䅯睋䅁䅁䅯先䅁䅁䅅䅁䉁䅁䅁权允䅁䅁䍄䉁䅁䅁兂䅁䅁䅍睁䅁䅁䅕䅁䅁䅁䅁歊䙁䅁䅁䅁睃䅵䉨权㑁䅁䅁权摁䅁䅁允䅁䅁䅅䅁䭁䅁䅳䅁䵁䅉䅅䅁䙁䅁䅁睁䑁䅁䅁兂䅁䅁䅁䅁流䅑䅕䅁䅁䩁䕪䕃䭅䍁䅑䅁䭁䉁䄰䅁䉁䅁䅁允䅁䅁䅯杆䅁䅁杷允䅁䅁䅕䅁䑁䅁䅍䅁䙁䅁䅁䅁䅁䍁䅚兂䅁䅁䅁䭵䥁兑䅯䅏䅁䅁䅯先䅁䅁䅅䅁䉁䅁䅁权䵁䅁䅁䍄䉁䅁䅁兂䅁䅁䅍睁䅁䅁䅕䅁䅁䅁䅁歊䙁䅁䅁䅁䥂其䉨权㍁䅁䅁权摁䅁䅁允䅁䅁䅅䅁䭁䅁䄸䅁䵁䅉䅅䅁䙁䅁䅁睁䑁䅁䅁兂䅁䅁䅁䅁流䅑䅕䅁䅁䱁㑃䕃䭅䍁䅅䅁䭁䉁䄰䅁䉁䅁䅁允䅁䅁䅯睃䅁䅁杷允䅁䅁䅕䅁䑁䅁䅍䅁䙁䅁䅁䅁䅁䍁䅚兂䅁䅁䅁䭵䥁兑䅯免䅁䅁䅯先䅁䅁䅅䅁䉁䅁䅁权䵁䅁䅁䍄䉁䅁䅁兂䅁䅁䅍睁䅁䅁䅕䅁䅁䅁䅁歊䙁䅁䅁䅁奃䅸䉨权㑁䅁䅁权摁䅁䅁允䅁䅁䅅䅁䭁䉁䅙䅁䵁䅉䅅䅁䙁䅁䅁睁䑁䅁䅁兂䅁䅁䅁䅁流䅑䅕䅁䅁䙁㡩䕃䭅䍁䅙䅁䭁䉁䄰䅁䉁䅁䅁允䅁䅁䅯杄䅁䅁杷允䅁䅁䅕䅁䑁䅁䅍䅁䙁䅁䅁䅁䅁䍁䅚兂䅁䅁䅁䵡䥍兑䅯睎䅁䅁䅯先䅁䅁䅅䅁䉁䅁䅁权呁䅁䅁䍄䉁䅁䅁兂䅁䅁䅍睁䅁䅁䅕䅁䅁䅁䅁歊䙁䅁䅁䅁潄睷䉨权㡁䅁䅁权摁䅁䅁允䅁䅁䅅䅁䭁䉁䅑䅁䵁䅉䅅䅁䙁䅁䅁睁䑁䅁䅁兂䅁䅁䅁䅁流䅑䅕䅁䅁䕁㥩䕃䭅䍁䄸䅁䭁䉁䄰䅁䉁䅁䅁允䅁䅁䅯睄䅁䅁杷允䅁䅁䅕䅁䑁䅁䅍䅁䙁䅁䅁䅁䅁䍁䅚兂䅁䅁䅁䱳䥧兑䅯睍䅁䅁䅯先䅁䅁䅅䅁䉁䅁䅁权䱁䅁䅁䍄䉁䅁䅁兂䅁䅁䅍睁䅁䅁䅕䅁䅁䅁䅁歊䙁䅁䅁䅁睃䅵䉨权㕁䅁䅁权摁䅁䅁允䅁䅁䅅䅁䭁䅁䅳䅁䵁䅉䅅䅁䙁䅁䅁睁䑁䅁䅁兂䅁䅁䅁䅁流䅑䅕䅁䅁䱁㑃䕃䭅䍁䄰䅁䭁䉁䄰䅁䉁䅁䅁允䅁䅁䅯睃䅁䅁杷允䅁䅁䅕䅁䑁䅁䅍䅁䙁䅁䅁䅁䅁䍁䅚兂䅁䅁䅁䱳䥧兑䅯杏䅁䅁䅯先䅁䅁䅅䅁䉁䅁䅁权䱁䅁䅁䍄䉁䅁䅁兂䅁䅁䅍睁䅁䅁䅕䅁䅁䅁䅁歊䙁䅁䅁䅁睃䅵䉨权㍁䅁䅁权摁䅁䅁允䅁䅁䅅䅁䭁䅁䅳䅁䵁䅉䅅䅁䙁䅁䅁睁䑁䅁䅁兂䅁䅁䅁䅁流䅑䅕䅁䅁䙁㡩䕃䭅䑁䅷䅁䭁䉁䄰䅁䉁䅁䅁允䅁䅁䅯杄䅁䅁杷允䅁䅁䅕䅁䑁䅁䅍䅁䙁䅁䅁䅁䅁䍁䅚兂䅁䅁䅁䴰䥑兑䅯睉䅁䅁䅯先䅁䅁䅅䅁䉁䅁䅁权塁䅁䅁䍄䉁䅁䅁兂䅁䅁䅍睁䅁䅁䅕䅁䅁䅁䅁歊䙁䅁䅁䅁元典䉨权睁䅁䅁权摁䅁䅁允䅁䅁䅅䅁䭁䉁䅯䅁䵁䅉䅅䅁䙁䅁䅁睁䑁䅁䅁兂䅁䅁䅁䅁流䅑䅕䅁䅁䭁浃䕃䭅䍁䅕䅁䭁䉁䄰䅁䉁䅁䅁允䅁䅁䅯兄䅁䅁杷允䅁䅁䅕䅁䑁䅁䅍䅁䙁䅁䅁䅁䅁䍁䅚兂䅁䅁䅁䰲䥯兑䅯䅈䅁䅁䅯先䅁䅁䅅䅁䉁䅁䅁权䩁䅁䅁䍄䉁䅁䅁兂䅁䅁䅍睁䅁䅁䅕䅁䅁䅁䅁歊䙁䅁䅁䅁㑄䅸䉨权潁䅁䅁权摁䅁䅁允䅁䅁䅅䅁䭁䉁䅧䅁䵁䅉䅅䅁䙁䅁䅁睁䑁䅁䅁兂䅁䅁䅁䅁流䅑䅕䅁䅁䱁䑪䕃䭅䍁䅳䅁䭁䉁䄰䅁䉁䅁䅁允䅁䅁䅯䅃䅁䅁杷允䅁䅁䅕䅁䑁䅁䅍䅁䙁䅁䅁䅁䅁䍁䅚兂䅁䅁䅁䭵䥁兑䅯睎䅁䅁䅯先䅁䅁䅅䅁䉁䅁䅁权䵁䅁䅁䍄䉁䅁䅁兂䅁䅁䅍睁䅁䅁䅕䅁䅁䅁䅁歊䙁䅁䅁䅁奃䅸䉨权牁䅁䅁权摁䅁䅁允䅁䅁䅅䅁䭁䉁䅙䅁䵁䅉䅅䅁䙁䅁䅁睁䑁䅁䅁兂䅁䅁䅁䅁流䅑䅕䅁䅁䱁杩䕃䭅䍁䄰䅁䭁䉁䄰䅁䉁䅁䅁允䅁䅁䅯䅄䅁䅁杷允䅁䅁䅕䅁䑁䅁䅍䅁䙁䅁䅁䅁䅁䍁䅚兂䅁䅁䅁䱳䥧兑䅯杉䅁䅁䅯先䅁䅁䅅䅁䉁䅁䅁权䱁䅁䅁䍄䉁䅁䅁兂䅁䅁䅍睁䅁䅁䅕䅁䅁䅁䅁歊䙁䅁䅁䅁奂䅶䉨权獁䅁䅁权摁䅁䅁允䅁䅁䅅䅁䭁䅁䄴䅁䵁䅉䅅䅁䙁䅁䅁睁䑁䅁䅁兂䅁䅁䅁䅁流䅑䅕䅁䅁䕁䕪䕃䭅䍁䅕䅁䭁䉁䄰䅁䉁䅁䅁允䅁䅁䅯兆䅁䅁杷允䅁䅁䅕䅁䑁䅁䅍䅁䙁䅁䅁䅁䅁䍁䅚兂䅁䅁䅁䵵䥍兑䅯睏䅁䅁䅯先䅁䅁䅅䅁䉁䅁䅁权䥁䅁䅁䍄䉁䅁䅁兂䅁䅁䅍睁䅁䅁䅕䅁䅁䅁䅁歊䙁䅁䅁䅁奃䅸䉨权穁䅁䅁权摁䅁䅁允䅁䅁䅅䅁䭁䉁䅙䅁䵁䅉䅅䅁䙁䅁䅁睁䑁䅁䅁兂䅁䅁䅁䅁流䅑䅕䅁䅁䱁㑃䕃䭅䑁䅳䅁䭁䉁䄰䅁䉁䅁䅁允䅁䅁䅯睃䅁䅁杷允䅁䅁䅕䅁䑁䅁䅍䅁䙁䅁䅁䅁䅁䍁䅚兂䅁䅁䅁䵅䥍兑䅯克䅁䅁䅯先䅁䅁䅅䅁䉁䅁䅁权十䅁䅁䍄䉁䅁䅁兂䅁䅁䅍睁䅁䅁䅕䅁䅁䅁䅁歊䙁䅁䅁䅁䅃杷䉨权杁䅁䅁权摁䅁䅁允䅁䅁䅅䅁䭁䉁䅅䅁䵁䅉䅅䅁䙁䅁䅁睁䑁䅁䅁兂䅁䅁䅁䅁流䅑䅕䅁䅁乁㙩䕃䭅䍁䅷䅁䭁䉁䄰䅁䉁䅁䅁允䅁䅁䅯元䅁䅁杷允䅁䅁䅕䅁䑁䅁䅍䅁䙁䅁䅁䅁䅁䍁䅚兂䅁䅁䅁䵓䥑兑䅯䅎䅁䅁䅯先䅁䅁䅅䅁䉁䅁䅁权噁䅁䅁䍄䉁䅁䅁兂䅁䅁䅍睁䅁䅁䅕䅁䅁䅁䅁歊䙁䅁䅁䅁㑃䅯䉨权桁䅁䅁权摁䅁䅁允䅁䅁䅅䅁䭁䅁䅷䅁䵁䅉䅅䅁䙁䅁䅁睁䑁䅁䅁兂䅁䅁䅁䅁流䅑䅕䅁䅁乁㙩䕃䭅䉁䄴䅁䭁䉁䄰䅁䉁䅁䅁允䅁䅁䅯元䅁䅁杷允䅁䅁䅕䅁䑁䅁䅍䅁䙁䅁䅁䅁䅁䍁䅚兂䅁䅁䅁䵭䥑兑䅯光䅁䅁䅯先䅁䅁䅅䅁䉁䅁䅁权坁䅁䅁䍄䉁䅁䅁兂䅁䅁䅍睁䅁䅁䅕䅁䅁䅁䅁歊䙁䅁䅁䅁奄杵䉨权汁䅁䅁权摁䅁䅁允䅁䅁䅅䅁䭁䅁䅫䅁䵁䅉䅅䅁䙁䅁䅁睁䑁䅁䅁兂䅁䅁䅁䅁流䅑䅕䅁䅁䉁䑄䕃䭅䍁䅕䅁䭁䉁䄰䅁䉁䅁䅁允䅁䅁䅯杅䅁䅁杷允䅁䅁䅕䅁䑁䅁䅍䅁䙁䅁䅁䅁䅁䍁䅚兂䅁䅁䅁䵅䥍兑䅯䅐䅁䅁䅯先䅁䅁䅅䅁䉁䅁䅁权十䅁䅁䍄䉁䅁䅁兂䅁䅁䅍睁䅁䅁䅕䅁䅁䅁䅁歊䙁䅁䅁䅁允睷䉨权捁䅁䅁权摁䅁䅁允䅁䅁䅅䅁䭁䉁䅉䅁䵁䅉䅅䅁䙁䅁䅁睁䑁䅁䅁兂䅁䅁䅁䅁流䅑䅕䅁䅁乁䕄䕃䭅䑁䅧䅁䭁䉁䄰䅁䉁䅁䅁允䅁䅁䅯睆䅁䅁杷允䅁䅁䅕䅁䑁䅁䅍䅁䙁䅁䅁䅁䅁䍁䅚兂䅁䅁䅁䰲䥯兑䅯䅍䅁䅁䅯先䅁䅁䅅䅁䉁䅁䅁权䩁䅁䅁䍄䉁䅁䅁兂䅁䅁䅍睁䅁䅁䅕䅁䅁䅁䅁歊䙁䅁䅁䅁奄杵䉨权橁䅁䅁权摁䅁䅁允䅁䅁䅅䅁䭁䅁䅫䅁䵁䅉䅅䅁䙁䅁䅁睁䑁䅁䅁兂䅁䅁䅁䅁流䅑䅕䅁䅁佁䑪䕃䭅䑁䅫䅁䭁䉁䄰䅁䉁䅁䅁允䅁䅁䅯䅆䅁䅁杷允䅁䅁䅕䅁䑁䅁䅍䅁䙁䅁䅁䅁䅁䍁䅚兂䅁䅁䅁䰲䥯兑䅯光䅁䅁䅯先䅁䅁䅅䅁䉁䅁䅁权䩁䅁䅁䍄䉁䅁䅁兂䅁䅁䅍睁䅁䅁䅕䅁䅁䅁䅁歊䙁䅁䅁䅁奄杵䉨权祁䅁䅁权摁䅁䅁允䅁䅁䅅䅁䭁䅁䅫䅁䵁䅉䅅䅁䙁䅁䅁睁䑁䅁䅁兂䅁䅁䅁䅁流䅑䅕䅁䅁䭁浃䕃䭅䍁䅑䅁䭁䉁䄰䅁䉁䅁䅁允䅁䅁䅯兄䅁䅁杷允䅁䅁䅕䅁䑁䅁䅍䅁䙁䅁䅁䅁䅁䍁䅚兂䅁䅁䅁䵓䥑兑䅯睌䅁䅁䅯先䅁䅁䅅䅁䉁䅁䅁权噁䅁䅁䍄䉁䅁䅁兂䅁䅁䅍睁䅁䅁䅕䅁䅁䅁䅁歊䙁䅁䅁䅁允睷䉨权湁䅁䅁权摁䅁䅁允䅁䅁䅅䅁䭁䉁䅉䅁䵁䅉䅅䅁䙁䅁䅁睁䑁䅁䅁兂䅁䅁䅁䅁流䅑䅕䅁䅁乁㙩䕃䭅䑁䅍䅁䭁䉁䄰䅁䉁䅁䅁允䅁䅁䅯元䅁䅁杷允䅁䅁䅕䅁䑁䅁䅍䅁䙁䅁䅁䅁䅁䍁䅚兂䅁䅁䅁䱗䥷兑䅯䅎䅁䅁䅯先䅁䅁䅅䅁䉁䅁䅁权佁䅁䅁䍄䉁䅁䅁兂䅁䅁䅍睁䅁䅁䅕䅁䅁䅁䅁歊䙁䅁䅁䅁潂睷䉨权㙁䅁䅁权摁䅁䅁允䅁䅁䅅䅁䭁䉁䅍䅁䵁䅉䅅䅁䙁䅁䅁睁䑁䅁䅁兂䅁䅁䅁䅁流䅑䅕䅁䅁䙁㡩䕃䭅䑁䅧䅁䭁䉁䄰䅁䉁䅁䅁允䅁䅁䅯杄䅁䅁杷允䅁䅁䅕䅁䑁䅁䅍䅁䙁䅁䅁䅁䅁䍁䅚兂䅁䅁䅁䴶䥍兑䅯䅋䅁䅁䅯先䅁䅁䅅䅁䉁䅁䅁权啁䅁䅁䍄䉁䅁䅁兂䅁䅁䅍睁䅁䅁䅕䅁䅁䅁䅁歊䙁䅁䅁䅁奄杵䉨权㕁䅁䅁权摁䅁䅁允䅁䅁䅅䅁䭁䅁䅫䅁䵁䅉䅅䅁䙁䅁䅁睁䑁䅁䅁兂䅁䅁䅁䅁流䅑䅕䅁䅁䩁䙄䕃䭅䑁䅣䅁䭁䉁䄰䅁䉁䅁䅁允䅁䅁䅯杇䅁䅁杷允䅁䅁䅕䅁䑁䅁䅍䅁䙁䅁䅁䅁䅁䍁䅚兂䅁䅁䅁䵥䥉兑䅯䅌䅁䅁䅯先䅁䅁䅅䅁䉁䅁䅁权允䅁䅁䍄䉁䅁䅁兂䅁䅁䅍睁䅁䅁䅕䅁䅁䅁䅁歊䙁䅁䅁䅁奃䅸䉨权灁䅁䅁权摁䅁䅁允䅁䅁䅅䅁䭁䉁䅙䅁䵁䅉䅅䅁䙁䅁䅁睁䑁䅁䅁兂䅁䅁䅁䅁流䅑䅕䅁䅁䱁杩䕃䭅䍁䅷䅁䭁䉁䄰䅁䉁䅁䅁允䅁䅁䅯䅄䅁䅁杷允䅁䅁䅕䅁䑁䅁䅍䅁䙁䅁䅁䅁䅁䍁䅚兂䅁䅁䅁䴰䥑兑䅯兌䅁䅁䅯先䅁䅁䅅䅁䉁䅁䅁权塁䅁䅁䍄䉁䅁䅁兂䅁䅁䅍睁䅁䅁䅕䅁䅁䅁䅁歊䙁䅁䅁䅁奃典䉨权桁䅁䅁权摁䅁䅁允䅁䅁䅅䅁䭁䉁䅳䅁䵁䅉䅅䅁䙁䅁䅁睁䑁䅁䅁兂䅁䅁䅁䅁流䅑䅕䅁䅁乁㙩䕃䭅䑁䅕䅁䭁䉁䄰䅁䉁䅁䅁允䅁䅁䅯元䅁䅁杷允䅁䅁䅕䅁䑁䅁䅍䅁䙁䅁䅁䅁䅁䍁䅚兂䅁䅁䅁䰲䥯兑䅯睎䅁䅁䅯先䅁䅁䅅䅁䉁䅁䅁权䩁䅁䅁䍄䉁䅁䅁兂䅁䅁䅍睁䅁䅁䅕䅁䅁䅁䅁歊䙁䅁䅁䅁㑃睷䉨权㍁䅁䅁权摁䅁䅁允䅁䅁䅅䅁䭁䅁䅧䅁䵁䅉䅅䅁䙁䅁䅁睁䑁䅁䅁兂䅁䅁䅁䅁流䅑䅕䅁䅁乁㙩䕃䭅䍁䅣䅁䭁䉁䄰䅁䉁䅁䅁允䅁䅁䅯元䅁䅁杷允䅁䅁䅕䅁䑁䅁䅍䅁䙁䅁䅁䅁䅁䍁䅚兂䅁䅁䅁䱗䥷兑䅯睈䅁䅁䅯先䅁䅁䅅䅁䉁䅁䅁权佁䅁䅁䍄䉁䅁䅁兂䅁䅁䅍睁䅁䅁䅕䅁䅁䅁䅁歊䙁䅁䅁䅁䥂其䉨权牁䅁䅁权摁䅁䅁允䅁䅁䅅䅁䭁䅁䄸䅁䵁䅉䅅䅁䙁䅁䅁睁䑁䅁䅁兂䅁䅁䅁䅁流䅑䅕䅁䅁䝁䑪䕃䭅䍁䅁䅁䭁䉁䄰䅁䉁䅁䅁允䅁䅁䅯睅䅁䅁杷允䅁䅁䅕䅁䑁䅁䅍䅁䙁䅁䅁䅁䅁䍁䅚兂䅁䅁䅁䵓䥑兑䅯光䅁䅁䅯先䅁䅁䅅䅁䉁䅁䅁权噁䅁䅁䍄䉁䅁䅁兂䅁䅁䅍睁䅁䅁䅕䅁䅁䅁䅁歊䙁䅁䅁䅁㑃䅯䉨权癁䅁䅁权摁䅁䅁允䅁䅁䅅䅁䭁䅁䅷䅁䵁䅉䅅䅁䙁䅁䅁睁䑁䅁䅁兂䅁䅁䅁䅁流䅑䅕䅁䅁乁㙩䕃䭅䍁䅫䅁䭁䉁䄰䅁䉁䅁䅁允䅁䅁䅯元䅁䅁杷允䅁䅁䅕䅁䑁䅁䅍䅁䙁䅁䅁䅁䅁䍁䅚兂䅁䅁䅁䴫䥑兑䅯克䅁䅁䅯先䅁䅁䅅䅁䉁䅁䅁权奁䅁䅁䍄䉁䅁䅁兂䅁䅁䅍睁䅁䅁䅕䅁䅁䅁䅁歊䙁䅁䅁䅁奄杵䉨权㙁䅁䅁权摁䅁䅁允䅁䅁䅅䅁䭁䅁䅫䅁䵁䅉䅅䅁䙁䅁䅁睁䑁䅁䅁兂䅁䅁䅁䅁流䅑䅕䅁䅁䥁䍄䕃䭅䑁䅣䅁䭁䉁䄰䅁䉁䅁䅁允䅁䅁䅯充䅁䅁杷允䅁䅁䅕䅁䑁䅁䅍䅁䙁䅁䅁䅁䅁䍁䅚兂䅁䅁䅁䵅䥍兑䅯睉䅁䅁䅯先䅁䅁䅅䅁䉁䅁䅁权十䅁䅁䍄䉁䅁䅁兂䅁䅁䅍睁䅁䅁䅕䅁䅁䅁䅁歊䙁䅁䅁䅁奄杵䉨权㝁䅁䅁权摁䅁䅁允䅁䅁䅅䅁䭁䅁䅫䅁䵁䅉䅅䅁䙁䅁䅁睁䑁䅁䅁兂䅁䅁䅁䅁流䅑䅕䅁䅁乁㙩䕃䭅䍁䅧䅁䭁䉁䄰䅁䉁䅁䅁允䅁䅁䅯元䅁䅁杷允䅁䅁䅕䅁䑁䅁䅍䅁䙁䅁䅁䅁䅁䍁䅚兂䅁䅁䅁䴶䥍兑䅯睏䅁䅁䅯先䅁䅁䅅䅁䉁䅁䅁权啁䅁䅁䍄䉁䅁䅁兂䅁䅁䅍睁䅁䅁䅕䅁䅁䅁䅁歊䙁䅁䅁䅁奃䅸䉨权硁䅁䅁权摁䅁䅁允䅁䅁䅅䅁䭁䉁䅙䅁䵁䅉䅅䅁䙁䅁䅁睁䑁䅁䅁兂䅁䅁䅁䅁流䅑䅕䅁䅁乁䕄䕃䭅䍁䅧䅁䭁䉁䄰䅁䉁䅁䅁允䅁䅁䅯睆䅁䅁杷允䅁䅁䅕䅁䑁䅁䅍䅁䙁䅁䅁䅁䅁䍁䅚兂䅁䅁䅁䱓䤰兑䅯䅏䅁䅁䅯先䅁䅁䅅䅁䉁䅁䅁权偁䅁䅁䍄䉁䅁䅁兂䅁䅁䅍睁䅁䅁䅕䅁䅁䅁䅁歊䙁䅁䅁䅁潂睷䉨权桁䅁䅁权摁䅁䅁允䅁䅁䅅䅁䭁䉁䅍䅁䵁䅉䅅䅁䙁䅁䅁睁䑁䅁䅁兂䅁䅁䅁䅁流䅑䅕䅁䅁䍁䙄䕃䭅䑁䅍䅁䭁䉁䄰䅁䉁䅁䅁允䅁䅁䅯兇䅁䅁杷允䅁䅁䅕䅁䑁䅁䅍䅁䙁䅁䅁䅁䅁䍁䅚兂䅁䅁䅁䵓䥑兑䅯䅐䅁䅁䅯先䅁䅁䅅䅁䉁䅁䅁权噁䅁䅁䍄䉁䅁䅁兂䅁䅁䅍睁䅁䅁䅕䅁䅁䅁䅁歊䙁䅁䅁䅁奄杵䉨权㉁䅁䅁权摁䅁䅁允䅁䅁䅅䅁䭁䅁䅫䅁䵁䅉䅅䅁䙁䅁䅁睁䑁䅁䅁兂䅁䅁䅁䅁流䅑䅕䅁䅁䝁䑪䕃䭅䍁䅯䅁䭁䉁䄰䅁䉁䅁䅁允䅁䅁䅯睅䅁䅁杷允䅁䅁䅕䅁䑁䅁䅍䅁䙁䅁䅁䅁䅁䍁䅚兂䅁䅁䅁䵅䥍兑䅯杏䅁䅁䅯先䅁䅁䅅䅁䉁䅁䅁权十䅁䅁䍄䉁䅁䅁兂䅁䅁䅍睁䅁䅁䅕䅁䅁䅁䅁歊䙁䅁䅁䅁潂睷䉨权祁䅁䅁权摁䅁䅁允䅁䅁䅅䅁䭁䉁䅍䅁䵁䅉䅅䅁䙁䅁䅁睁䑁䅁䅁兂䅁䅁䅁䅁流䅑䅕䅁䅁䩁䙪䕃䭅䍁䅍䅁䭁䉁䄰䅁䉁䅁䅁允䅁䅁䅯睇䅁䅁杷允䅁䅁䅕䅁䑁䅁䅍䅁䙁䅁䅁䅁䅁䍁䅚兂䅁䅁䅁䰲䥯兑䅯䅎䅁䅁䅯先䅁䅁䅅䅁䉁䅁䅁权䩁䅁䅁䍄䉁䅁䅁兂䅁䅁䅍睁䅁䅁䅕䅁䅁䅁䅁歊䙁䅁䅁䅁元典䉨权楁䅁䅁权摁䅁䅁允䅁䅁䅅䅁䭁䉁䅯䅁䵁䅉䅅䅁䙁䅁䅁睁䑁䅁䅁兂䅁䅁䅁䅁流䅑䅕䅁䅁佁䑪䕃䭅䍁䅙䅁䭁䉁䄰䅁䉁䅁䅁允䅁䅁䅯䅆䅁䅁杷允䅁䅁䅕䅁䑁䅁䅍䅁䙁䅁䅁䅁䅁䍁䅚兂䅁䅁䅁䴫䥑兑䅯杊䅁䅁䅯先䅁䅁䅅䅁䉁䅁䅁权奁䅁䅁䍄䉁䅁䅁兂䅁䅁䅍睁䅁䅁䅕䅁䅁䅁䅁歊䙁䅁䅁䅁奄杵䉨权㡁䅁䅁权摁䅁䅁允䅁䅁䅅䅁䭁䅁䅫䅁䵁䅉䅅䅁䙁䅁䅁睁䑁䅁䅁兂䅁䅁䅁䅁流䅑䅕䅁䅁䕁㥩䕃䭅䑁䅍䅁䭁䉁䄰䅁䉁䅁䅁允䅁䅁䅯睄䅁䅁杷允䅁䅁䅕䅁䑁䅁䅍䅁䙁䅁䅁䅁䅁䍁䅚兂䅁䅁䅁䭯䥙兑䅯杌䅁䅁䅯先䅁䅁䅅䅁䉁䅁䅁权乁䅁䅁䍄䉁䅁䅁兂䅁䅁䅍睁䅁䅁䅕䅁䅁䅁䅁歊䙁䅁䅁䅁奂䅶䉨权祁䅁䅁权摁䅁䅁允䅁䅁䅅䅁䭁䅁䄴䅁䵁䅉䅅䅁䙁䅁䅁睁䑁䅁䅁兂䅁䅁䅁䅁流䅑䅕䅁䅁䱁䑪䕃䭅䍁䅍䅁䭁䉁䄰䅁䉁䅁䅁允䅁䅁䅯䅃䅁䅁杷允䅁䅁䅕䅁䑁䅁䅍䅁䙁䅁䅁䅁䅁䍁䅚兂䅁䅁䅁䴶䥍兑䅯睎䅁䅁䅯先䅁䅁䅅䅁䉁䅁䅁权啁䅁䅁䍄䉁䅁䅁兂䅁䅁䅍睁䅁䅁䅕䅁䅁䅁䅁歊䙁䅁䅁䅁㑃䅯䉨权晁䅁䅁权摁䅁䅁允䅁䅁䅅䅁䭁䅁䅷䅁䵁䅉䅅䅁䙁䅁䅁睁䑁䅁䅁兂䅁䅁䅁䅁流䅑䅕䅁䅁䩁䙄䕃䭅䍁䅷䅁䭁䉁䄰䅁䉁䅁䅁允䅁䅁䅯杇䅁䅁杷允䅁䅁䅕䅁䑁䅁䅍䅁䙁䅁䅁䅁䅁䍁䅚兂䅁䅁䅁䵭䥕兑䅯䅍䅁䅁䅯先䅁䅁䅅䅁䉁䅁䅁权扁䅁䅁䍄䉁䅁䅁兂䅁䅁䅍睁䅁䅁䅕䅁䅁䅁䅁歊䙁䅁䅁䅁㑃䅯䉨权捁䅁䅁权摁䅁䅁允䅁䅁䅅䅁䭁䅁䅷䅁䵁䅉䅅䅁䙁䅁䅁睁䑁䅁䅁兂䅁䅁䅁䅁流䅑䅕䅁䅁䡁䍪䕃䭅䍁䅕䅁䭁䉁䄰䅁䉁䅁䅁允䅁䅁䅯䅅䅁䅁杷允䅁䅁䅕䅁䑁䅁䅍䅁䙁䅁䅁䅁䅁䍁䅚兂䅁䅁䅁䭵䥁兑䅯䅍䅁䅁䅯先䅁䅁䅅䅁䉁䅁䅁权䵁䅁䅁䍄䉁䅁䅁兂䅁䅁䅍睁䅁䅁䅕䅁䅁䅁䅁歊䙁䅁䅁䅁㑃睷䉨权穁䅁䅁权摁䅁䅁允䅁䅁䅅䅁䭁䅁䅧䅁䵁䅉䅅䅁䙁䅁䅁睁䑁䅁䅁兂䅁䅁䅁䅁流䅑䅕䅁䅁䱁䑪䕃䭅䍁䅉䅁䭁䉁䄰䅁䉁䅁䅁允䅁䅁䅯䅃䅁䅁杷允䅁䅁䅕䅁䑁䅁䅍䅁䙁䅁䅁䅁䅁䍁䅚兂䅁䅁䅁䱗䥷兑䅯睌䅁䅁䅯先䅁䅁䅅䅁䉁䅁䅁权佁䅁䅁䍄䉁䅁䅁兂䅁䅁䅍睁䅁䅁䅕䅁䅁䅁䅁歊䙁䅁䅁䅁䅄䅨䉰权摁䅁䅁权摁䅁䅁允䅁䅁䅅䅁䭁䑁䄸䅁䵁䅉䅅䅁䙁䅁䅁睁䑁䅁䅁兂䅁䅁䅁䅁流䅑䅕䅁䅁䥁䍄䕃䭅䍁䅷䅁䭁䉁䄰䅁䉁䅁䅁允䅁䅁䅯充䅁䅁杷允䅁䅁䅕䅁䑁䅁䅍䅁䙁䅁䅁䅁䅁䍁䅚兂䅁䅁䅁䵵䥍兑䅯杌䅁䅁䅯先䅁䅁䅅䅁䉁䅁䅁权䥁䅁䅁䍄䉁䅁䅁兂䅁䅁䅍睁䅁䅁䅕䅁䅁䅁䅁歊䙁䅁䅁䅁权杰䉨权ㅁ䅁䅁权摁䅁䅁允䅁䅁䅅䅁䭁䅁䄰䅁䵁䅉䅅䅁䙁䅁䅁睁䑁䅁䅁兂䅁䅁䅁䅁流䅑䅕䅁䅁䝁䑪䕃䭅䍁䄴䅁䭁䉁䄰䅁䉁䅁䅁允䅁䅁䅯睅䅁䅁杷允䅁䅁䅕䅁䑁䅁䅍䅁䙁䅁䅁䅁䅁䍁䅚兂䅁䅁䅁䴰䥑兑䅯杈䅁䅁䅯先䅁䅁䅅䅁䉁䅁䅁权塁䅁䅁䍄䉁䅁䅁兂䅁䅁䅍睁䅁䅁䅕䅁䅁䅁䅁歊䙁䅁䅁䅁㑃䅯䉨权橁䅁䅁权摁䅁䅁允䅁䅁䅅䅁䭁䅁䅷䅁䵁䅉䅅䅁䙁䅁䅁睁䑁䅁䅁兂䅁䅁䅁䅁流䅑䅕䅁䅁偁䕪䕃䭅䍁䄴䅁䭁䉁䄰䅁䉁䅁䅁允䅁䅁䅯䅇䅁䅁杷允䅁䅁䅕䅁䑁䅁䅍䅁䙁䅁䅁䅁䅁䍁䅚兂䅁䅁䅁䵫䥕兑䅯杍䅁䅁䅯先䅁䅁䅅䅁䉁䅁䅁权慁䅁䅁䍄䉁䅁䅁兂䅁䅁䅍睁䅁䅁䅕䅁䅁䅁䅁歊䙁䅁䅁䅁㑂杷䉨权桁䅁䅁权摁䅁䅁允䅁䅁䅅䅁䭁䉁䅁䅁䵁䅉䅅䅁䙁䅁䅁睁䑁䅁䅁兂䅁䅁䅁䅁流䅑䅕䅁䅁䱁䑪䕃䭅䑁䅁䅁䭁䉁䄰䅁䉁䅁䅁允䅁䅁䅯䅃䅁䅁杷允䅁䅁䅕䅁䑁䅁䅍䅁䙁䅁䅁䅁䅁䍁䅚兂䅁䅁䅁䵫䥕兑䅯䅐䅁䅁䅯先䅁䅁䅅䅁䉁䅁䅁权慁䅁䅁䍄䉁䅁䅁兂䅁䅁䅍睁䅁䅁䅕䅁䅁䅁䅁歊䙁䅁䅁䅁㑃䅯䉨权畁䅁䅁权摁䅁䅁允䅁䅁䅅䅁䭁䅁䅷䅁䵁䅉䅅䅁䙁䅁䅁睁䑁䅁䅁兂䅁䅁䅁䅁流䅑䅕䅁䅁䝁䑪䕃䭅䉁䄸䅁䭁䉁䄰䅁䉁䅁䅁允䅁䅁䅯睅䅁䅁杷允䅁䅁䅕䅁䑁䅁䅍䅁䙁䅁䅁䅁䅁䍁䅚兂䅁䅁䅁䭵䥁兑䅯睋䅁䅁䅯先䅁䅁䅅䅁䉁䅁䅁权䵁䅁䅁䍄䉁䅁䅁兂䅁䅁䅍睁䅁䅁䅕䅁䅁䅁䅁歊䙁䅁䅁䅁兄䅸䉨权ぁ䅁䅁权摁䅁䅁允䅁䅁䅅䅁䭁䉁䅣䅁䵁䅉䅅䅁䙁䅁䅁睁䑁䅁䅁兂䅁䅁䅁䅁流䅑䅕䅁䅁䱁杩䕃䭅䑁䅫䅁䭁䉁䄰䅁䉁䅁䅁允䅁䅁䅯䅄䅁䅁杷允䅁䅁䅕䅁䑁䅁䅍䅁䙁䅁䅁䅁䅁䍁䅚兂䅁䅁䅁䵫䥕兑䅯䅏䅁䅁䅯先䅁䅁䅅䅁䉁䅁䅁权慁䅁䅁䍄䉁䅁䅁兂䅁䅁䅍睁䅁䅁䅕䅁䅁䅁䅁歊䙁䅁䅁䅁㑃䅯䉨权灁䅁䅁权摁䅁䅁允䅁䅁䅅䅁䭁䅁䅷䅁䵁䅉䅅䅁䙁䅁䅁睁䑁䅁䅁兂䅁䅁䅁䅁流䅑䅕䅁䅁䱁杩䕃䭅䑁䅳䅁䭁䉁䄰䅁䉁䅁䅁允䅁䅁䅯䅄䅁䅁杷允䅁䅁䅕䅁䑁䅁䅍䅁䙁䅁䅁䅁䅁䍁䅚兂䅁䅁䅁䵧䥉兑䅯杉䅁䅁䅯先䅁䅁䅅䅁䉁䅁䅁权剁䅁䅁䍄䉁䅁䅁兂䅁䅁䅍睁䅁䅁䅕䅁䅁䅁䅁歊䙁䅁䅁䅁䥂其䉨权ぁ䅁䅁权摁䅁䅁允䅁䅁䅅䅁䭁䅁䄸䅁䵁䅉䅅䅁䙁䅁䅁睁䑁䅁䅁兂䅁䅁䅁䅁流䅑䅕䅁䅁䱁杩䕃䭅䍁䅙䅁䭁䉁䄰䅁䉁䅁䅁允䅁䅁䅯䅄䅁䅁杷允䅁䅁䅕䅁䑁䅁䅍䅁䙁䅁䅁䅁䅁䍁䅚兂䅁䅁䅁䵫䥕兑䅯䅋䅁䅁䅯先䅁䅁䅅䅁䉁䅁䅁权慁䅁䅁䍄䉁䅁䅁兂䅁䅁䅍睁䅁䅁䅕䅁䅁䅁䅁歊䙁䅁䅁䅁㑃䅯䉨权㉁䅁䅁权摁䅁䅁允䅁䅁䅅䅁䭁䅁䅷䅁䵁䅉䅅䅁䙁䅁䅁睁䑁䅁䅁兂䅁䅁䅁䅁流䅑䅕䅁䅁䕁㥩䕃䭅䑁䅙䅁䭁䉁䄰䅁䉁䅁䅁允䅁䅁䅯睄䅁䅁杷允䅁䅁䅕䅁䑁䅁䅍䅁䙁䅁䅁䅁䅁䍁䅚兂䅁䅁䅁䵭䥕兑䅯睊䅁䅁䅯先䅁䅁䅅䅁䉁䅁䅁权扁䅁䅁䍄䉁䅁䅁兂䅁䅁䅍睁䅁䅁䅕䅁䅁䅁䅁歊䙁䅁䅁䅁䅃杷䉨权晁䅁䅁权摁䅁䅁允䅁䅁䅅䅁䭁䉁䅅䅁䵁䅉䅅䅁䙁䅁䅁睁䑁䅁䅁兂䅁䅁䅁䅁流䅑䅕䅁䅁䩁䙄䕃䭅䉁䄴䅁䭁䉁䄰䅁䉁䅁䅁允䅁䅁䅯杇䅁䅁杷允䅁䅁䅕䅁䑁䅁䅍䅁䙁䅁䅁䅁䅁䍁䅚兂䅁䅁䅁䱗䥷兑䅯杏䅁䅁䅯先䅁䅁䅅䅁䉁䅁䅁权佁䅁䅁䍄䉁䅁䅁兂䅁䅁䅍睁䅁䅁䅕䅁䅁䅁䅁歊䙁䅁䅁䅁允睷䉨权㍁䅁䅁权摁䅁䅁允䅁䅁䅅䅁䭁䉁䅉䅁䵁䅉䅅䅁䙁䅁䅁睁䑁䅁䅁兂䅁䅁䅁䅁流䅑䅕䅁䅁䩁䙪䕃䭅䍁䅕䅁䭁䉁䄰䅁䉁䅁䅁允䅁䅁䅯睇䅁䅁杷允䅁䅁䅕䅁䑁䅁䅍䅁䙁䅁䅁䅁䅁䍁䅚兂䅁䅁䅁䭵䥁兑䅯䅎䅁䅁䅯先䅁䅁䅅䅁䉁䅁䅁权䵁䅁䅁䍄䉁䅁䅁兂䅁䅁䅍睁䅁䅁䅕䅁䅁䅁䅁歊䙁䅁䅁䅁潂睷䉨权穁䅁䅁权摁䅁䅁允䅁䅁䅅䅁䭁䉁䅍䅁䵁䅉䅅䅁䙁䅁䅁睁䑁䅁䅁兂䅁䅁䅁䅁流䅑䅕䅁䅁䱁杩䕃䭅䍁䅉䅁䭁䉁䄰䅁䉁䅁䅁允䅁䅁䅯䅄䅁䅁杷允䅁䅁䅕䅁䑁䅁䅍䅁䙁䅁䅁䅁䅁䍁䅚兂䅁䅁䅁䵧䥉兑䅯睏䅁䅁䅯先䅁䅁䅅䅁䉁䅁䅁权剁䅁䅁䍄䉁䅁䅁兂䅁䅁䅍睁䅁䅁䅕䅁䅁䅁䅁歊䙁䅁䅁䅁权杰䉨权捁䅁䅁权摁䅁䅁允䅁䅁䅅䅁䭁䅁䄰䅁䵁䅉䅅䅁䙁䅁䅁睁䑁䅁䅁兂䅁䅁䅁䅁流䅑䅕䅁䅁䥁䍄䕃䭅䑁䅙䅁䭁䉁䄰䅁䉁䅁䅁允䅁䅁䅯充䅁䅁杷允䅁䅁䅕䅁䑁䅁䅍䅁䙁䅁䅁䅁䅁䍁䅚兂䅁䅁䅁䭯䥙兑䅯䅌䅁䅁䅯先䅁䅁䅅䅁䉁䅁䅁权乁䅁䅁䍄䉁䅁䅁兂䅁䅁䅍睁䅁䅁䅕䅁䅁䅁䅁歊䙁䅁䅁䅁奃䅸䉨权癁䅁䅁权摁䅁䅁允䅁䅁䅅䅁䭁䉁䅙䅁䵁䅉䅅䅁䙁䅁䅁睁䑁䅁䅁兂䅁䅁䅁䅁流䅑䅕䅁䅁䱁䑪䕃䭅䍁䅑䅁䭁䉁䄰䅁䉁䅁䅁允䅁䅁䅯䅃䅁䅁杷允䅁䅁䅕䅁䑁䅁䅍䅁䙁䅁䅁䅁䅁䍁䅚兂䅁䅁䅁䴰䥑兑䅯克䅁䅁䅯先䅁䅁䅅䅁䉁䅁䅁权塁䅁䅁䍄䉁䅁䅁兂䅁䅁䅍睁䅁䅁䅕䅁䅁䅁䅁歊䙁䅁䅁䅁奃典䉨权煁䅁䅁权摁䅁䅁允䅁䅁䅅䅁䭁䉁䅳䅁䵁䅉䅅䅁䙁䅁䅁睁䑁䅁䅁兂䅁䅁䅁䅁流䅑䅕䅁䅁䙁㡩䕃䭅䑁䅣䅁䭁䉁䄰䅁䉁䅁䅁允䅁䅁䅯杄䅁䅁杷允䅁䅁䅕䅁䑁䅁䅍䅁䙁䅁䅁䅁䅁䍁䅚兂䅁䅁䅁䭯䥙兑䅯䅍䅁䅁䅯先䅁䅁䅅䅁䉁䅁䅁权乁䅁䅁䍄䉁䅁䅁兂䅁䅁䅍睁䅁䅁䅕䅁䅁䅁䅁歊䙁䅁䅁䅁䥂䅸䉨权㍁䅁䅁权摁䅁䅁允䅁䅁䅅䅁䭁䉁䅕䅁䵁䅉䅅䅁䙁䅁䅁睁䑁䅁䅁兂䅁䅁䅁䅁流䅑䅕䅁䅁乁䕄䕃䭅䑁䅯䅁䭁䉁䄰䅁䉁䅁䅁允䅁䅁䅯睆䅁䅁杷允䅁䅁䅕䅁䑁䅁䅍䅁䙁䅁䅁䅁䅁䍁䅚兂䅁䅁䅁䵭䥕兑䅯睈䅁䅁䅯先䅁䅁䅅䅁䉁䅁䅁权扁䅁䅁䍄䉁䅁䅁兂䅁䅁䅍睁䅁䅁䅕䅁䅁䅁䅁歊䙁䅁䅁䅁䥂其䉨权楁䅁䅁权摁䅁䅁允䅁䅁䅅䅁䭁䅁䄸䅁䵁䅉䅅䅁䙁䅁䅁睁䑁䅁䅁兂䅁䅁䅁䅁流䅑䅕䅁䅁䭁浃䕃䭅䍁䅯䅁䭁䉁䄰䅁䉁䅁䅁允䅁䅁䅯兄䅁䅁杷允䅁䅁䅕䅁䑁䅁䅍䅁䙁䅁䅁䅁䅁䍁䅚兂䅁䅁䅁䴶䥍兑䅯䅌䅁䅁䅯先䅁䅁䅅䅁䉁䅁䅁权啁䅁䅁䍄䉁䅁䅁兂䅁䅁䅍睁䅁䅁䅕䅁䅁䅁䅁歊䙁䅁䅁䅁䥂䅸䉨权杁䅁䅁权摁䅁䅁允䅁䅁䅅䅁䭁䉁䅕䅁䵁䅉䅅䅁䙁䅁䅁睁䑁䅁䅁兂䅁䅁䅁䅁流䅑䅕䅁䅁䭁浃䕃䭅䍁䅅䅁䭁䉁䄰䅁䉁䅁䅁允䅁䅁䅯兄䅁䅁杷允䅁䅁䅕䅁䑁䅁䅍䅁䙁䅁䅁䅁䅁䍁䅚兂䅁䅁䅁䵵䥍兑䅯兌䅁䅁䅯先䅁䅁䅅䅁䉁䅁䅁权䥁䅁䅁䍄䉁䅁䅁兂䅁䅁䅍睁䅁䅁䅕䅁䅁䅁䅁歊䙁䅁䅁䅁奃䅸䉨权㉁䅁䅁权摁䅁䅁允䅁䅁䅅䅁䭁䉁䅙䅁䵁䅉䅅䅁䙁䅁䅁睁䑁䅁䅁兂䅁䅁䅁䅁流䅑䅕䅁䅁䱁䑪䕃䭅䍁䄸䅁䭁䉁䄰䅁䉁䅁䅁允䅁䅁䅯䅃䅁䅁杷允䅁䅁䅕䅁䑁䅁䅍䅁䙁䅁䅁䅁䅁䍁䅚兂䅁䅁䅁䭯䥙兑䅯睍䅁䅁䅯先䅁䅁䅅䅁䉁䅁䅁权乁䅁䅁䍄䉁䅁䅁兂䅁䅁䅍睁䅁䅁䅕䅁䅁䅁䅁歊䙁䅁䅁䅁兄䅸䉨权㝁䅁䅁权摁䅁䅁允䅁䅁䅅䅁䭁䉁䅣䅁䵁䅉䅅䅁䙁䅁䅁睁䑁䅁䅁兂䅁䅁䅁䅁流䅑䅕䅁䅁䥁䍄䕃䭅䍁䅅䅁䭁䉁䄰䅁䉁䅁䅁允䅁䅁䅯充䅁䅁杷允䅁䅁䅕䅁䑁䅁䅍䅁䙁䅁䅁䅁䅁䍁䅚兂䅁䅁䅁䵧䥉兑䅯免䅁䅁䅯先䅁䅁䅅䅁䉁䅁䅁权剁䅁䅁䍄䉁䅁䅁兂䅁䅁䅍睁䅁䅁䅕䅁䅁䅁䅁歊䙁䅁䅁䅁权杰䉨权㑁䅁䅁权摁䅁䅁允䅁䅁䅅䅁䭁䅁䄰䅁䵁䅉䅅䅁䙁䅁䅁睁䑁䅁䅁兂䅁䅁䅁䅁流䅑䅕䅁䅁䭁浃䕃䭅䑁䅫䅁䭁䉁䄰䅁䉁䅁䅁允䅁䅁䅯兄䅁䅁杷允䅁䅁䅕䅁䑁䅁䅍䅁䙁䅁䅁䅁䅁䍁䅚兂䅁䅁䅁䴰䥑兑䅯杌䅁䅁䅯先䅁䅁䅅䅁䉁䅁䅁权塁䅁䅁䍄䉁䅁䅁兂䅁䅁䅍睁䅁䅁䅕䅁䅁䅁䅁歊䙁䅁䅁䅁䅃杷䉨权㕁䅁䅁权摁䅁䅁允䅁䅁䅅䅁䭁䉁䅅䅁䵁䅉䅅䅁䙁䅁䅁睁䑁䅁䅁兂䅁䅁䅁䅁流䅑䅕䅁䅁䉁䑄䕃䭅䑁䅳䅁䭁䉁䄰䅁䉁䅁䅁允䅁䅁䅯杅䅁䅁杷允䅁䅁䅕䅁䑁䅁䅍䅁䙁䅁䅁䅁䅁䍁䅚兂䅁䅁䅁䵥䥉兑䅯杌䅁䅁䅯先䅁䅁䅅䅁䉁䅁䅁权允䅁䅁䍄䉁䅁䅁兂䅁䅁䅍睁䅁䅁䅕䅁䅁䅁䅁歊䙁䅁䅁䅁㑃睷䉨权㡁䅁䅁权摁䅁䅁允䅁䅁䅅䅁䭁䅁䅧䅁䵁䅉䅅䅁䙁䅁䅁睁䑁䅁䅁兂䅁䅁䅁䅁流䅑䅕䅁䅁䭁浃䕃䭅䑁䅣䅁䭁䉁䄰䅁䉁䅁䅁允䅁䅁䅯兄䅁䅁杷允䅁䅁䅕䅁䑁䅁䅍䅁䙁䅁䅁䅁䅁䍁䅚兂䅁䅁䅁䭯䥙兑䅯睏䅁䅁䅯先䅁䅁䅅䅁䉁䅁䅁权乁䅁䅁䍄䉁䅁䅁兂䅁䅁䅍睁䅁䅁䅕䅁䅁䅁䅁歊䙁䅁䅁䅁奂䅶䉨权灁䅁䅁权摁䅁䅁允䅁䅁䅅䅁䭁䅁䄴䅁䵁䅉䅅䅁䙁䅁䅁睁䑁䅁䅁兂䅁䅁䅁䅁流䅑䅕䅁䅁䭁浃䕃䭅䍁䅣䅁䭁䉁䄰䅁䉁䅁䅁允䅁䅁䅯兄䅁䅁杷允䅁䅁䅕䅁䑁䅁䅍䅁䙁䅁䅁䅁䅁䍁䅚兂䅁䅁䅁䭯䥙兑䅯克䅁䅁䅯先䅁䅁䅅䅁䉁䅁䅁权乁䅁䅁䍄䉁䅁䅁兂䅁䅁䅍睁䅁䅁䅕䅁䅁䅁䅁歊䙁䅁䅁䅁㑂杷䉨权ㅁ䅁䅁权摁䅁䅁允䅁䅁䅅䅁䭁䉁䅁䅁䵁䅉䅅䅁䙁䅁䅁睁䑁䅁䅁兂䅁䅁䅁䅁流䅑䅕䅁䅁䝁䑪䕃䭅䉁䄴䅁䭁䉁䄰䅁䉁䅁䅁允䅁䅁䅯睅䅁䅁杷允䅁䅁䅕䅁䑁䅁䅍䅁䙁䅁䅁䅁䅁䍁䅚兂䅁䅁䅁䭯䥙兑䅯杏䅁䅁䅯先䅁䅁䅅䅁䉁䅁䅁权乁䅁䅁䍄䉁䅁䅁兂䅁䅁䅍睁䅁䅁䅕䅁䅁䅁䅁歊䙁䅁䅁䅁奂䅶䉨权牁䅁䅁权摁䅁䅁允䅁䅁䅅䅁䭁䅁䄴䅁䵁䅉䅅䅁䙁䅁䅁睁䑁䅁䅁兂䅁䅁䅁䅁流䅑䅕䅁䅁䡁䍪䕃䭅䑁䅳䅁䭁䉁䄰䅁䉁䅁䅁允䅁䅁䅯䅅䅁䅁杷允䅁䅁䅕䅁䑁䅁䅍䅁䙁䅁䅁䅁䅁䍁䅚兂䅁䅁䅁䵡䥍兑䅯睉䅁䅁䅯先䅁䅁䅅䅁䉁䅁䅁权呁䅁䅁䍄䉁䅁䅁兂䅁䅁䅍睁䅁䅁䅕䅁䅁䅁䅁歊䙁䅁䅁䅁兄䅸䉨权流䅁䅁权摁䅁䅁允䅁䅁䅅䅁䭁䉁䅣䅁䵁䅉䅅䅁䙁䅁䅁睁䑁䅁䅁兂䅁䅁䅁䅁流䅑䅕䅁䅁䕁㥩䕃䭅䉁䅷䅁䭁䉁䄰䅁䉁䅁䅁允䅁䅁䅯睄䅁䅁杷允䅁䅁䅕䅁䑁䅁䅍䅁䙁䅁䅁䅁䅁䍁䅚兂䅁䅁䅁䭯䥙兑䅯睌䅁䅁䅯先䅁䅁䅅䅁䉁䅁䅁权乁䅁䅁䍄䉁䅁䅁兂䅁䅁䅍睁䅁䅁䅕䅁䅁䅁䅁歊䙁䅁䅁䅁权杰䉨权㉁䅁䅁权摁䅁䅁允䅁䅁䅅䅁䭁䅁䄰䅁䵁䅉䅅䅁䙁䅁䅁睁䑁䅁䅁兂䅁䅁䅁䅁流䅑䅕䅁䅁䭁浃䕃䭅䍁䄰䅁䭁䉁䄰䅁䉁䅁䅁允䅁䅁䅯兄䅁䅁杷允䅁䅁䅕䅁䑁䅁䅍䅁䙁䅁䅁䅁䅁䍁䅚兂䅁䅁䅁䵧䥉兑䅯杈䅁䅁䅯先䅁䅁䅅䅁䉁䅁䅁权剁䅁䅁䍄䉁䅁䅁兂䅁䅁䅍睁䅁䅁䅕䅁䅁䅁䅁歊䙁䅁䅁䅁奂䅶䉨权桁䅁䅁权摁䅁䅁允䅁䅁䅅䅁䭁䅁䄴䅁䵁䅉䅅䅁䙁䅁䅁睁䑁䅁䅁兂䅁䅁䅁䅁流䅑䅕䅁䅁䕁㥩䕃䭅䍁䄰䅁䭁䉁䄰䅁䉁䅁䅁允䅁䅁䅯睄䅁䅁杷允䅁䅁䅕䅁䑁䅁䅍䅁䙁䅁䅁䅁䅁䍁䅚兂䅁䅁䅁䴶䥍兑䅯兌䅁䅁䅯先䅁䅁䅅䅁䉁䅁䅁权啁䅁䅁䍄䉁䅁䅁兂䅁䅁䅍睁䅁䅁䅕䅁䅁䅁䅁歊䙁䅁䅁䅁杁典䉨权㙁䅁䅁权摁䅁䅁允䅁䅁䅅䅁䭁䉁䅫䅁䵁䅉䅅䅁䙁䅁䅁睁䑁䅁䅁兂䅁䅁䅁䅁流䅑䅕䅁䅁䕁䕪䕃䭅䍁䄰䅁䭁䉁䄰䅁䉁䅁䅁允䅁䅁䅯兆䅁䅁杷允䅁䅁䅕䅁䑁䅁䅍䅁䙁䅁䅁䅁䅁䍁䅚兂䅁䅁䅁䱗䥷兑䅯睉䅁䅁䅯先䅁䅁䅅䅁䉁䅁䅁权佁䅁䅁䍄䉁䅁䅁兂䅁䅁䅍睁䅁䅁䅕䅁䅁䅁䅁歊䙁䅁䅁䅁杁典䉨权杁䅁䅁权摁䅁䅁允䅁䅁䅅䅁䭁䉁䅫䅁䵁䅉䅅䅁䙁䅁䅁睁䑁䅁䅁兂䅁䅁䅁䅁流䅑䅕䅁䅁䙁㡩䕃䭅䉁䄴䅁䭁䉁䄰䅁䉁䅁䅁允䅁䅁䅯杄䅁䅁杷允䅁䅁䅕䅁䑁䅁䅍䅁䙁䅁䅁䅁䅁䍁䅚兂䅁䅁䅁䵅䥍兑䅯杌䅁䅁䅯先䅁䅁䅅䅁䉁䅁䅁权十䅁䅁䍄䉁䅁䅁兂䅁䅁䅍睁䅁䅁䅕䅁䅁䅁䅁歊䙁䅁䅁䅁允睷䉨权歁䅁䅁权摁䅁䅁允䅁䅁䅅䅁䭁䉁䅉䅁䵁䅉䅅䅁䙁䅁䅁睁䑁䅁䅁兂䅁䅁䅁䅁流䅑䅕䅁䅁䱁䑪䕃䭅䑁䅯䅁䭁䉁䄰䅁䉁䅁䅁允䅁䅁䅯䅃䅁䅁杷允䅁䅁䅕䅁䑁䅁䅍䅁䙁䅁䅁䅁䅁䍁䅚兂䅁䅁䅁䵵䥍兑䅯兏䅁䅁䅯先䅁䅁䅅䅁䉁䅁䅁权䥁䅁䅁䍄䉁䅁䅁兂䅁䅁䅍睁䅁䅁䅕䅁䅁䅁䅁歊䙁䅁䅁䅁奃䅸䉨权㍁䅁䅁权摁䅁䅁允䅁䅁䅅䅁䭁䉁䅙䅁䵁䅉䅅䅁䙁䅁䅁睁䑁䅁䅁兂䅁䅁䅁䅁流䅑䅕䅁䅁乁䕄䕃䭅䑁䅕䅁䭁䉁䄰䅁䉁䅁䅁允䅁䅁䅯睆䅁䅁杷允䅁䅁䅕䅁䑁䅁䅍䅁䙁䅁䅁䅁䅁䍁䅚兂䅁䅁䅁䱗䥷兑䅯杌䅁䅁䅯先䅁䅁䅅䅁䉁䅁䅁权佁䅁䅁䍄䉁䅁䅁兂䅁䅁䅍睁䅁䅁䅕䅁䅁䅁䅁歊䙁䅁䅁䅁䥂其䉨权畁䅁䅁权摁䅁䅁允䅁䅁䅅䅁䭁䅁䄸䅁䵁䅉䅅䅁䙁䅁䅁睁䑁䅁䅁兂䅁䅁䅁䅁流䅑䅕䅁䅁䙁㡩䕃䭅䍁䅯䅁䭁䉁䄰䅁䉁䅁䅁允䅁䅁䅯杄䅁䅁杷允䅁䅁䅕䅁䑁䅁䅍䅁䙁䅁䅁䅁䅁䍁䅚兂䅁䅁䅁䱗䥷兑䅯兏䅁䅁䅯先䅁䅁䅅䅁䉁䅁䅁权佁䅁䅁䍄䉁䅁䅁兂䅁䅁䅍睁䅁䅁䅕䅁䅁䅁䅁歊䙁䅁䅁䅁奂䅶䉨权ㅁ䅁䅁权摁䅁䅁允䅁䅁䅅䅁䭁䅁䄴䅁䵁䅉䅅䅁䙁䅁䅁睁䑁䅁䅁兂䅁䅁䅁䅁流䅑䅕䅁䅁䍁䙄䕃䭅䑁䅫䅁䭁䉁䄰䅁䉁䅁䅁允䅁䅁䅯兇䅁䅁杷允䅁䅁䅕䅁䑁䅁䅍䅁䙁䅁䅁䅁䅁䍁䅚兂䅁䅁䅁䱗䥷兑䅯睊䅁䅁䅯先䅁䅁䅅䅁䉁䅁䅁权佁䅁䅁䍄䉁䅁䅁兂䅁䅁䅍睁䅁䅁䅕䅁䅁䅁䅁歊䙁䅁䅁䅁㑄䅸䉨权捁䅁䅁权摁䅁䅁允䅁䅁䅅䅁䭁䉁䅧䅁䵁䅉䅅䅁䙁䅁䅁睁䑁䅁䅁兂䅁䅁䅁䅁流䅑䅕䅁䅁䙁㡩䕃䭅䑁䅳䅁䭁䉁䄰䅁䉁䅁䅁允䅁䅁䅯杄䅁䅁杷允䅁䅁䅕䅁䑁䅁䅍䅁䙁䅁䅁䅁䅁䍁䅚兂䅁䅁䅁䵵䥍兑䅯兎䅁䅁䅯先䅁䅁䅅䅁䉁䅁䅁权䥁䅁䅁䍄䉁䅁䅁兂䅁䅁䅍睁䅁䅁䅕䅁䅁䅁䅁歊䙁䅁䅁䅁奃䅸䉨权晁䅁䅁权摁䅁䅁允䅁䅁䅅䅁䭁䉁䅙䅁䵁䅉䅅䅁䙁䅁䅁睁䑁䅁䅁兂䅁䅁䅁䅁流䅑䅕䅁䅁䙁㡩䕃䭅䍁䄰䅁䭁䉁䄰䅁䉁䅁䅁允䅁䅁䅯杄䅁䅁杷允䅁䅁䅕䅁䑁䅁䅍䅁䙁䅁䅁䅁䅁䍁䅚兂䅁䅁䅁䴶䥍兑䅯睋䅁䅁䅯先䅁䅁䅅䅁䉁䅁䅁权啁䅁䅁䍄䉁䅁䅁兂䅁䅁䅍睁䅁䅁䅕䅁䅁䅁䅁歊䙁䅁䅁䅁奂䅶䉨权歁䅁䅁权摁䅁䅁允䅁䅁䅅䅁䭁䅁䄴䅁䵁䅉䅅䅁䙁䅁䅁睁䑁䅁䅁兂䅁䅁䅁䅁流䅑䅕䅁䅁䕁㥩䕃䭅䑁䅳䅁䭁䉁䄰䅁䉁䅁䅁允䅁䅁䅯睄䅁䅁杷允䅁䅁䅕䅁䑁䅁䅍䅁䙁䅁䅁䅁䅁䍁䅚兂䅁䅁䅁䱓䤰兑䅯杈䅁䅁䅯先䅁䅁䅅䅁䉁䅁䅁权偁䅁䅁䍄䉁䅁䅁兂䅁䅁䅍睁䅁䅁䅕䅁䅁䅁䅁歊䙁䅁䅁䅁䥂其䉨权煁䅁䅁权摁䅁䅁允䅁䅁䅅䅁䭁䅁䄸䅁䵁䅉䅅䅁䙁䅁䅁睁䑁䅁䅁兂䅁䅁䅁䅁流䅑䅕䅁䅁䕁㥩䕃䭅䑁䅫䅁䭁䉁䄰䅁䉁䅁䅁允䅁䅁䅯睄䅁䅁杷允䅁䅁䅕䅁䑁䅁䅍䅁䙁䅁䅁䅁䅁䍁䅚兂䅁䅁䅁䵥䥉兑䅯兌䅁䅁䅯先䅁䅁䅅䅁䉁䅁䅁权允䅁䅁䍄䉁䅁䅁兂䅁䅁䅍睁䅁䅁䅕䅁䅁䅁䅁歊䙁䅁䅁䅁䥂其䉨权湁䅁䅁权摁䅁䅁允䅁䅁䅅䅁䭁䅁䄸䅁䵁䅉䅅䅁䙁䅁䅁睁䑁䅁䅁兂䅁䅁䅁䅁流䅑䅕䅁䅁䉁䑄䕃䭅䍁䄸䅁䭁䉁䄰䅁䉁䅁䅁允䅁䅁䅯杅䅁䅁杷允䅁䅁䅕䅁䑁䅁䅍䅁䙁䅁䅁䅁䅁䍁䅚兂䅁䅁䅁䵅䥍兑䅯䅏䅁䅁䅯先䅁䅁䅅䅁䉁䅁䅁权十䅁䅁䍄䉁䅁䅁兂䅁䅁䅍睁䅁䅁䅕䅁䅁䅁䅁歊䙁䅁䅁䅁䅃杷䉨权橁䅁䅁权摁䅁䅁允䅁䅁䅅䅁䭁䉁䅅䅁䵁䅉䅅䅁䙁䅁䅁睁䑁䅁䅁兂䅁䅁䅁䅁流䅑䅕䅁䅁䕁㥩䕃䭅䍁䅁䅁䭁䉁䄰䅁䉁䅁䅁允䅁䅁䅯睄䅁䅁杷允䅁䅁䅕䅁䑁䅁䅍䅁䙁䅁䅁䅁䅁䍁䅚兂䅁䅁䅁䵉䥕兑䅯䅌䅁䅁䅯先䅁䅁䅅䅁䉁䅁䅁权婁䅁䅁䍄䉁䅁䅁兂䅁䅁䅍睁䅁䅁䅕䅁䅁䅁䅁歊䙁䅁䅁䅁元典䉨权湁䅁䅁权摁䅁䅁允䅁䅁䅅䅁䭁䉁䅯䅁䵁䅉䅅䅁䙁䅁䅁睁䑁䅁䅁兂䅁䅁䅁䅁流䅑䅕䅁䅁䕁㥩䕃䭅䍁䅧䅁䭁䉁䄰䅁䉁䅁䅁允䅁䅁䅯睄䅁䅁杷允䅁䅁䅕䅁䑁䅁䅍䅁䙁䅁䅁䅁䅁䍁䅚兂䅁䅁䅁䱓䤰兑䅯杊䅁䅁䅯先䅁䅁䅅䅁䉁䅁䅁权偁䅁䅁䍄䉁䅁䅁兂䅁䅁䅍睁䅁䅁䅕䅁䅁䅁䅁歊䙁䅁䅁䅁䥂其䉨权歁䅁䅁权摁䅁䅁允䅁䅁䅅䅁䭁䅁䄸䅁䵁䅉䅅䅁䙁䅁䅁睁䑁䅁䅁兂䅁䅁䅁䅁流䅑䅕䅁䅁䕁㥩䕃䭅䑁䅷䅁䭁䉁䄰䅁䉁䅁䅁允䅁䅁䅯睄䅁䅁杷允䅁䅁䅕䅁䑁䅁䅍䅁䙁䅁䅁䅁䅁䍁䅚兂䅁䅁䅁䵅䥍兑䅯李䅁䅁䅯先䅁䅁䅅䅁䉁䅁䅁权十䅁䅁䍄䉁䅁䅁兂䅁䅁䅍睁䅁䅁䅕䅁䅁䅁䅁歊䙁䅁䅁䅁㑄䅸䉨权穁䅁䅁权摁䅁䅁允䅁䅁䅅䅁䭁䉁䅧䅁䵁䅉䅅䅁䙁䅁䅁睁䑁䅁䅁兂䅁䅁䅁䅁流䅑䅕䅁䅁䡁䍪䕃䭅䉁䄴䅁䭁䉁䄰䅁䉁䅁䅁允䅁䅁䅯䅅䅁䅁杷允䅁䅁䅕䅁䑁䅁䅍䅁䙁䅁䅁䅁䅁䍁䅚兂䅁䅁䅁䵥䥉兑䅯䅈䅁䅁䅯先䅁䅁䅅䅁䉁䅁䅁权允䅁䅁䍄䉁䅁䅁兂䅁䅁䅍睁䅁䅁䅕䅁䅁䅁䅁歊䙁䅁䅁䅁㑂杷䉨权睁䅁䅁权摁䅁䅁允䅁䅁䅅䅁䭁䉁䅁䅁䵁䅉䅅䅁䙁䅁䅁睁䑁䅁䅁兂䅁䅁䅁䅁流䅑䅕䅁䅁乁䕄䕃䭅䑁䅅䅁䭁䉁䄰䅁䉁䅁䅁允䅁䅁䅯睆䅁䅁杷允䅁䅁䅕䅁䑁䅁䅍䅁䙁䅁䅁䅁䅁䍁䅚兂䅁䅁䅁䵫䥕兑䅯睍䅁䅁䅯先䅁䅁䅅䅁䉁䅁䅁权慁䅁䅁䍄䉁䅁䅁兂䅁䅁䅍睁䅁䅁䅕䅁䅁䅁䅁歊䙁䅁䅁䅁潄睷䉨权㙁䅁䅁权摁䅁䅁允䅁䅁䅅䅁䭁䉁䅑䅁䵁䅉䅅䅁䙁䅁䅁睁䑁䅁䅁兂䅁䅁䅁䅁流䅑䅕䅁䅁䡁䍪䕃䭅䍁䅍䅁䭁䉁䄰䅁䉁䅁䅁允䅁䅁䅯䅅䅁䅁杷允䅁䅁䅕䅁䑁䅁䅍䅁䙁䅁䅁䅁䅁䍁䅚兂䅁䅁䅁䵡䥍兑䅯䅊䅁䅁䅯先䅁䅁䅅䅁䉁䅁䅁权呁䅁䅁䍄䉁䅁䅁兂䅁䅁䅍睁䅁䅁䅕䅁䅁䅁䅁歊䙁䅁䅁䅁㑂杷䉨权煁䅁䅁权摁䅁䅁允䅁䅁䅅䅁䭁䉁䅁䅁䵁䅉䅅䅁䙁䅁䅁睁䑁䅁䅁兂䅁䅁䅁䅁流䅑䅕䅁䅁偁䕪䕃䭅䉁䄸䅁䭁䉁䄰䅁䉁䅁䅁允䅁䅁䅯䅇䅁䅁杷允䅁䅁䅕䅁䑁䅁䅍䅁䙁䅁䅁䅁䅁䍁䅚兂䅁䅁䅁䵥䥉兑䅯杍䅁䅁䅯先䅁䅁䅅䅁䉁䅁䅁权允䅁䅁䍄䉁䅁䅁兂䅁䅁䅍睁䅁䅁䅕䅁䅁䅁䅁歊䙁䅁䅁䅁允睷䉨权ぁ䅁䅁权摁䅁䅁允䅁䅁䅅䅁䭁䉁䅉䅁䵁䅉䅅䅁䙁䅁䅁睁䑁䅁䅁兂䅁䅁䅁䅁流䅑䅕䅁䅁䡁䍪䕃䭅䑁䅍䅁䭁䉁䄰䅁䉁䅁䅁允䅁䅁䅯䅅䅁䅁杷允䅁䅁䅕䅁䑁䅁䅍䅁䙁䅁䅁䅁䅁䍁䅚兂䅁䅁䅁䵥䥉兑䅯䅏䅁䅁䅯先䅁䅁䅅䅁䉁䅁䅁权允䅁䅁䍄䉁䅁䅁兂䅁䅁䅍睁䅁䅁䅕䅁䅁䅁䅁歊䙁䅁䅁䅁䅃杷䉨权歁䅁䅁权摁䅁䅁允䅁䅁䅅䅁䭁䉁䅅䅁䵁䅉䅅䅁䙁䅁䅁睁䑁䅁䅁兂䅁䅁䅁䅁流䅑䅕䅁䅁䝁䑪䕃䭅䑁䅅䅁䭁䉁䄰䅁䉁䅁䅁允䅁䅁䅯睅䅁䅁杷允䅁䅁䅕䅁䑁䅁䅍䅁䙁䅁䅁䅁䅁䍁䅚兂䅁䅁䅁䵵䥍兑䅯䅎䅁䅁䅯先䅁䅁䅅䅁䉁䅁䅁权䥁䅁䅁䍄䉁䅁䅁兂䅁䅁䅍睁䅁䅁䅕䅁䅁䅁䅁歊䙁䅁䅁䅁㑄䅸䉨权湁䅁䅁权摁䅁䅁允䅁䅁䅅䅁䭁䉁䅧䅁䵁䅉䅅䅁䙁䅁䅁睁䑁䅁䅁兂䅁䅁䅁䅁流䅑䅕䅁䅁䡁䍪䕃䭅䑁䅫䅁䭁䉁䄰䅁䉁䅁䅁允䅁䅁䅯䅅䅁䅁杷允䅁䅁䅕䅁䑁䅁䅍䅁䙁䅁䅁䅁䅁䍁䅚兂䅁䅁䅁䵥䥉兑䅯睎䅁䅁䅯先䅁䅁䅅䅁䉁䅁䅁权允䅁䅁䍄䉁䅁䅁兂䅁䅁䅍睁䅁䅁䅕䅁䅁䅁䅁歊䙁䅁䅁䅁允睷䉨权硁䅁䅁权摁䅁䅁允䅁䅁䅅䅁䭁䉁䅉䅁䵁䅉䅅䅁䙁䅁䅁睁䑁䅁䅁兂䅁䅁䅁䅁流䅑䅕䅁䅁䥁䍄䕃䭅䑁䅷䅁䭁䉁䄰䅁䉁䅁䅁允䅁䅁䅯充䅁䅁杷允䅁䅁䅕䅁䑁䅁䅍䅁䙁䅁䅁䅁䅁䍁䅚兂䅁䅁䅁䵧䥉兑䅯䅍䅁䅁䅯先䅁䅁䅅䅁䉁䅁䅁权剁䅁䅁䍄䉁䅁䅁兂䅁䅁䅍睁䅁䅁䅕䅁䅁䅁䅁歊䙁䅁䅁䅁㑃睷䉨权灁䅁䅁权摁䅁䅁允䅁䅁䅅䅁䭁䅁䅧䅁䵁䅉䅅䅁䙁䅁䅁睁䑁䅁䅁兂䅁䅁䅁䅁流䅑䅕䅁䅁偁䕪䕃䭅䑁䅑䅁䭁䉁䄰䅁䉁䅁䅁允䅁䅁䅯䅇䅁䅁杷允䅁䅁䅕䅁䑁䅁䅍䅁䙁䅁䅁䅁䅁䍁䅚兂䅁䅁䅁䵫䥕兑䅯杋䅁䅁䅯先䅁䅁䅅䅁䉁䅁䅁权慁䅁䅁䍄䉁䅁䅁兂䅁䅁䅍睁䅁䅁䅕䅁䅁䅁䅁歊䙁䅁䅁䅁㑂杷䉨权癁䅁䅁权摁䅁䅁允䅁䅁䅅䅁䭁䉁䅁䅁䵁䅉䅅䅁䙁䅁䅁睁䑁䅁䅁兂䅁䅁䅁䅁流䅑䅕䅁䅁偁䕪䕃䭅䍁䅑䅁䭁䉁䄰䅁䉁䅁䅁允䅁䅁䅯䅇䅁䅁杷允䅁䅁䅕䅁䑁䅁䅍䅁䙁䅁䅁䅁䅁䍁䅚兂䅁䅁䅁䵥䥉兑䅯䅊䅁䅁䅯先䅁䅁䅅䅁䉁䅁䅁权允䅁䅁䍄䉁䅁䅁兂䅁䅁䅍睁䅁䅁䅕䅁䅁䅁䅁歊䙁䅁䅁䅁㑃睷䉨权汁䅁䅁权摁䅁䅁允䅁䅁䅅䅁䭁䅁䅧䅁䵁䅉䅅䅁䙁䅁䅁睁䑁䅁䅁兂䅁䅁䅁䅁流䅑䅕䅁䅁䡁䍪䕃䭅䑁䅑䅁䭁䉁䄰䅁䉁䅁䅁允䅁䅁䅯䅅䅁䅁杷允䅁䅁䅕䅁䑁䅁䅍䅁䙁䅁䅁䅁䅁䍁䅚兂䅁䅁䅁䵥䥉兑䅯䅐䅁䅁䅯先䅁䅁䅅䅁䉁䅁䅁权允䅁䅁䍄䉁䅁䅁兂䅁䅁䅍睁䅁䅁䅕䅁䅁䅁䅁歊䙁䅁䅁䅁䅃杷䉨权汁䅁䅁权摁䅁䅁允䅁䅁䅅䅁䭁䉁䅅䅁䵁䅉䅅䅁䙁䅁䅁睁䑁䅁䅁兂䅁䅁䅁䅁流䅑䅕䅁䅁䥁䍄䕃䭅䑁䅧䅁䭁䉁䄰䅁䉁䅁䅁允䅁䅁䅯充䅁䅁杷允䅁䅁䅕䅁䑁䅁䅍䅁䙁䅁䅁䅁䅁䍁䅚兂䅁䅁䅁䴶䥍兑䅯杍䅁䅁䅯先䅁䅁䅅䅁䉁䅁䅁权啁䅁䅁䍄䉁䅁䅁兂䅁䅁䅍睁䅁䅁䅕䅁䅁䅁䅁歊䙁䅁䅁䅁奃䅸䉨权橁䅁䅁权摁䅁䅁允䅁䅁䅅䅁䭁䉁䅙䅁䵁䅉䅅䅁䙁䅁䅁睁䑁䅁䅁兂䅁䅁䅁䅁流䅑䅕䅁䅁䥁䍄䕃䭅䍁䄴䅁䭁䉁䄰䅁䉁䅁䅁允䅁䅁䅯充䅁䅁杷允䅁䅁䅕䅁䑁䅁䅍䅁䙁䅁䅁䅁䅁䍁䅚兂䅁䅁䅁䵧䥉兑䅯睍䅁䅁䅯先䅁䅁䅅䅁䉁䅁䅁权剁䅁䅁䍄䉁䅁䅁兂䅁䅁䅍睁䅁䅁䅕䅁䅁䅁䅁歊䙁䅁䅁䅁潂睷䉨权湁䅁䅁权摁䅁䅁允䅁䅁䅅䅁䭁䉁䅍䅁䵁䅉䅅䅁䙁䅁䅁睁䑁䅁䅁兂䅁䅁䅁䅁流䅑䅕䅁䅁䕁䕪䕃䭅䑁䅉䅁䭁䉁䄰䅁䉁䅁䅁允䅁䅁䅯兆䅁䅁杷允䅁䅁䅕䅁䑁䅁䅍䅁䙁䅁䅁䅁䅁䍁䅚兂䅁䅁䅁䴫䥑兑䅯兊䅁䅁䅯先䅁䅁䅅䅁䉁䅁䅁权奁䅁䅁䍄䉁䅁䅁兂䅁䅁䅍睁䅁䅁䅕䅁䅁䅁䅁歊䙁䅁䅁䅁䅃杷䉨权㙁䅁䅁权摁䅁䅁允䅁䅁䅅䅁䭁䉁䅅䅁䵁䅉䅅䅁䙁䅁䅁睁䑁䅁䅁兂䅁䅁䅁䅁流䅑䅕䅁䅁䥁䍄䕃䭅䍁䄸䅁䭁䉁䄰䅁䉁䅁䅁允䅁䅁䅯充䅁䅁杷允䅁䅁䅕䅁䑁䅁䅍䅁䙁䅁䅁䅁䅁䍁䅚兂䅁䅁䅁䴰䥑兑䅯䅈䅁䅁䅯先䅁䅁䅅䅁䉁䅁䅁权塁䅁䅁䍄䉁䅁䅁兂䅁䅁䅍睁䅁䅁䅕䅁䅁䅁䅁歊䙁䅁䅁䅁䅃杷䉨权瑁䅁䅁权摁䅁䅁允䅁䅁䅅䅁䭁䉁䅅䅁䵁䅉䅅䅁䙁䅁䅁睁䑁䅁䅁兂䅁䅁䅁䅁流䅑䅕䅁䅁䝁䑪䕃䭅䍁䅳䅁䭁䉁䄰䅁䉁䅁䅁允䅁䅁䅯睅䅁䅁杷允䅁䅁䅕䅁䑁䅁䅍䅁䙁䅁䅁䅁䅁䍁䅚兂䅁䅁䅁䵧䥉兑䅯䅎䅁䅁䅯先䅁䅁䅅䅁䉁䅁䅁权剁䅁䅁䍄䉁䅁䅁兂䅁䅁䅍睁䅁䅁䅕䅁䅁䅁䅁歊䙁䅁䅁䅁潂睷䉨权睁䅁䅁权摁䅁䅁允䅁䅁䅅䅁䭁䉁䅍䅁䵁䅉䅅䅁䙁䅁䅁睁䑁䅁䅁兂䅁䅁䅁䅁流䅑䅕䅁䅁䉁䑄䕃䭅䍁䅷䅁䭁䉁䄰䅁䉁䅁䅁允䅁䅁䅯杅䅁䅁杷允䅁䅁䅕䅁䑁䅁䅍䅁䙁䅁䅁䅁䅁䍁䅚兂䅁䅁䅁䵅䥍兑䅯杈䅁䅁䅯先䅁䅁䅅䅁䉁䅁䅁权十䅁䅁䍄䉁䅁䅁兂䅁䅁䅍睁䅁䅁䅕䅁䅁䅁䅁歊䙁䅁䅁䅁杁典䉨权流䅁䅁权摁䅁䅁允䅁䅁䅅䅁䭁䉁䅫䅁䵁䅉䅅䅁䙁䅁䅁睁䑁䅁䅁兂䅁䅁䅁䅁流䅑䅕䅁䅁䉁䑄䕃䭅䑁䅁䅁䭁䉁䄰䅁䉁䅁䅁允䅁䅁䅯杅䅁䅁杷允䅁䅁䅕䅁䑁䅁䅍䅁䙁䅁䅁䅁䅁䍁䅚兂䅁䅁䅁䴶䥍兑䅯李䅁䅁䅯先䅁䅁䅅䅁䉁䅁䅁权啁䅁䅁䍄䉁䅁䅁兂䅁䅁䅍睁䅁䅁䅕䅁䅁䅁䅁歊䙁䅁䅁䅁兄䅸䉨权牁䅁䅁权摁䅁䅁允䅁䅁䅅䅁䭁䉁䅣䅁䵁䅉䅅䅁䙁䅁䅁睁䑁䅁䅁兂䅁䅁䅁䅁流䅑䅕䅁䅁乁䕄䕃䭅䍁䅁䅁䭁䉁䄰䅁䉁䅁䅁允䅁䅁䅯睆䅁䅁杷允䅁䅁䅕䅁䑁䅁䅍䅁䙁䅁䅁䅁䅁䍁䅚兂䅁䅁䅁䵅䥍兑䅯杋䅁䅁䅯先䅁䅁䅅䅁䉁䅁䅁权十䅁䅁䍄䉁䅁䅁兂䅁䅁䅍睁䅁䅁䅕䅁䅁䅁䅁歊䙁䅁䅁䅁允睷䉨权牁䅁䅁权摁䅁䅁允䅁䅁䅅䅁䭁䉁䅉䅁䵁䅉䅅䅁䙁䅁䅁睁䑁䅁䅁兂䅁䅁䅁䅁流䅑䅕䅁䅁䩁䕪䕃䭅䉁䅷䅁䭁䉁䄰䅁䉁䅁䅁允䅁䅁䅯杆䅁䅁杷允䅁䅁䅕䅁䑁䅁䅍䅁䙁䅁䅁䅁䅁䍁䅚兂䅁䅁䅁䵡䥍兑䅯兎䅁䅁䅯先䅁䅁䅅䅁䉁䅁䅁权呁䅁䅁䍄䉁䅁䅁兂䅁䅁䅍睁䅁䅁䅕䅁䅁䅁䅁歊䙁䅁䅁䅁䥂䅸䉨权湁䅁䅁权摁䅁䅁允䅁䅁䅅䅁䭁䉁䅕䅁䵁䅉䅅䅁䙁䅁䅁睁䑁䅁䅁兂䅁䅁䅁䅁流䅑䅕䅁䅁䱁䑪䕃䭅䉁䄴䅁䭁䉁䄰䅁䉁䅁䅁允䅁䅁䅯䅃䅁䅁杷允䅁䅁䅕䅁䑁䅁䅍䅁䙁䅁䅁䅁䅁䍁䅚兂䅁䅁䅁䴰䥑兑䅯䅐䅁䅁䅯先䅁䅁䅅䅁䉁䅁䅁权塁䅁䅁䍄䉁䅁䅁兂䅁䅁䅍睁䅁䅁䅕䅁䅁䅁䅁歊䙁䅁䅁䅁䥂䅸䉨权㑁䅁䅁权摁䅁䅁允䅁䅁䅅䅁䭁䉁䅕䅁䵁䅉䅅䅁䙁䅁䅁睁䑁䅁䅁兂䅁䅁䅁䅁流䅑䅕䅁䅁䝁䑪䕃䭅䍁䅕䅁䭁䉁䄰䅁䉁䅁䅁允䅁䅁䅯睅䅁䅁杷允䅁䅁䅕䅁䑁䅁䅍䅁䙁䅁䅁䅁䅁䍁䅚兂䅁䅁䅁䵡䥍兑䅯杊䅁䅁䅯先䅁䅁䅅䅁䉁䅁䅁权呁䅁䅁䍄䉁䅁䅁兂䅁䅁䅍睁䅁䅁䅕䅁䅁䅁䅁歊䙁䅁䅁䅁潂睷䉨权㑁䅁䅁权摁䅁䅁允䅁䅁䅅䅁䭁䉁䅍䅁䵁䅉䅅䅁䙁䅁䅁睁䑁䅁䅁兂䅁䅁䅁䅁流䅑䅕䅁䅁偁䕪䕃䭅䍁䄰䅁䭁䉁䄰䅁䉁䅁䅁允䅁䅁䅯䅇䅁䅁杷允䅁䅁䅕䅁䑁䅁䅍䅁䙁䅁䅁䅁䅁䍁䅚兂䅁䅁䅁䵵䥍兑䅯䅈䅁䅁䅯先䅁䅁䅅䅁䉁䅁䅁权䥁䅁䅁䍄䉁䅁䅁兂䅁䅁䅍睁䅁䅁䅕䅁䅁䅁䅁歊䙁䅁䅁䅁奃䅸䉨权汁䅁䅁权摁䅁䅁允䅁䅁䅅䅁䭁䉁䅙䅁䵁䅉䅅䅁䙁䅁䅁睁䑁䅁䅁兂䅁䅁䅁䅁流䅑䅕䅁䅁偁䕪䕃䭅䍁䅯䅁䭁䉁䄰䅁䉁䅁䅁允䅁䅁䅯䅇䅁䅁杷允䅁䅁䅕䅁䑁䅁䅍䅁䙁䅁䅁䅁䅁䍁䅚兂䅁䅁䅁䵡䥍兑䅯睌䅁䅁䅯先䅁䅁䅅䅁䉁䅁䅁权呁䅁䅁䍄䉁䅁䅁兂䅁䅁䅍睁䅁䅁䅕䅁䅁䅁䅁歊䙁䅁䅁䅁䥂䅸䉨权楁䅁䅁权摁䅁䅁允䅁䅁䅅䅁䭁䉁䅕䅁䵁䅉䅅䅁䙁䅁䅁睁䑁䅁䅁兂䅁䅁䅁䅁流䅑䅕䅁䅁䝁䑪䕃䭅䑁䅑䅁䭁䉁䄰䅁䉁䅁䅁允䅁䅁䅯睅䅁䅁杷允䅁䅁䅕䅁䑁䅁䅍䅁䙁䅁䅁䅁䅁䍁䅚兂䅁䅁䅁䵡䥍兑䅯䅐䅁䅁䅯先䅁䅁䅅䅁䉁䅁䅁权呁䅁䅁䍄䉁䅁䅁兂䅁䅁䅍睁䅁䅁䅕䅁䅁䅁䅁歊䙁䅁䅁䅁潂睷䉨权楁䅁䅁权摁䅁䅁允䅁䅁䅅䅁䭁䉁䅍䅁䵁䅉䅅䅁䙁䅁䅁睁䑁䅁䅁兂䅁䅁䅁䅁流䅑䅕䅁䅁䩁䕪䕃䭅䑁䅑䅁䭁䉁䄰䅁䉁䅁䅁允䅁䅁䅯杆䅁䅁杷允䅁䅁䅕䅁䑁䅁䅍䅁䙁䅁䅁䅁䅁䍁䅚兂䅁䅁䅁䵵䥍兑䅯䅌䅁䅁䅯先䅁䅁䅅䅁䉁䅁䅁权䥁䅁䅁䍄䉁䅁䅁兂䅁䅁䅍睁䅁䅁䅕䅁䅁䅁䅁歊䙁䅁䅁䅁潄睷䉨权灁䅁䅁权摁䅁䅁允䅁䅁䅅䅁䭁䉁䅑䅁䵁䅉䅅䅁䙁䅁䅁睁䑁䅁䅁兂䅁䅁䅁䅁流䅑䅕䅁䅁䩁䕪䕃䭅䑁䅉䅁䭁䉁䄰䅁䉁䅁䅁允䅁䅁䅯杆䅁䅁杷允䅁䅁䅕䅁䑁䅁䅍䅁䙁䅁䅁䅁䅁䍁䅚兂䅁䅁䅁䵵䥍兑䅯免䅁䅁䅯先䅁䅁䅅䅁䉁䅁䅁权䥁䅁䅁䍄䉁䅁䅁兂䅁䅁䅍睁䅁䅁䅕䅁䅁䅁䅁歊䙁䅁䅁䅁㑃睷䉨权煁䅁䅁权摁䅁䅁允䅁䅁䅅䅁䭁䅁䅧䅁䵁䅉䅅䅁䙁䅁䅁睁䑁䅁䅁兂䅁䅁䅁䅁流䅑䅕䅁䅁䍁䙄䕃䭅䍁䅧䅁䭁䉁䄰䅁䉁䅁䅁允䅁䅁䅯兇䅁䅁杷允䅁䅁䅕䅁䑁䅁䅍䅁䙁䅁䅁䅁䅁䍁䅚兂䅁䅁䅁䵫䥕兑䅯睋䅁䅁䅯先䅁䅁䅅䅁䉁䅁䅁权慁䅁䅁䍄䉁䅁䅁兂䅁䅁䅍睁䅁䅁䅕䅁䅁䅁䅁歊䙁䅁䅁䅁㑃睷䉨权祁䅁䅁权摁䅁䅁允䅁䅁䅅䅁䭁䅁䅧䅁䵁䅉䅅䅁䙁䅁䅁睁䑁䅁䅁兂䅁䅁䅁䅁流䅑䅕䅁䅁乁䕄䕃䭅䑁䅁䅁䭁䉁䄰䅁䉁䅁䅁允䅁䅁䅯睆䅁䅁杷允䅁䅁䅕䅁䑁䅁䅍䅁䙁䅁䅁䅁䅁䍁䅚兂䅁䅁䅁䵵䥍兑䅯䅉䅁䅁䅯先䅁䅁䅅䅁䉁䅁䅁权䥁䅁䅁䍄䉁䅁䅁兂䅁䅁䅍睁䅁䅁䅕䅁䅁䅁䅁歊䙁䅁䅁䅁㑃睷䉨权潁䅁䅁权摁䅁䅁允䅁䅁䅅䅁䭁䅁䅧䅁䵁䅉䅅䅁䙁䅁䅁睁䑁䅁䅁兂䅁䅁䅁䅁流䅑䅕䅁䅁䱁䑪䕃䭅䍁䅙䅁䭁䉁䄰䅁䉁䅁䅁允䅁䅁䅯䅃䅁䅁杷允䅁䅁䅕䅁䑁䅁䅍䅁䙁䅁䅁䅁䅁䍁䅚兂䅁䅁䅁䵵䥍兑䅯李䅁䅁䅯先䅁䅁䅅䅁䉁䅁䅁权䥁䅁䅁䍄䉁䅁䅁兂䅁䅁䅍睁䅁䅁䅕䅁䅁䅁䅁歊䙁䅁䅁䅁潄睷䉨权敁䅁䅁权摁䅁䅁允䅁䅁䅅䅁䭁䉁䅑䅁䵁䅉䅅䅁䙁䅁䅁睁䑁䅁䅁兂䅁䅁䅁䅁流䅑䅕䅁䅁佁䑪䕃䭅䉁䅷䅁䭁䉁䄰䅁䉁䅁䅁允䅁䅁䅯䅆䅁䅁杷允䅁䅁䅕䅁䑁䅁䅍䅁䙁䅁䅁䅁䅁䍁䅚兂䅁䅁䅁䴶䥍兑䅯䅍䅁䅁䅯先䅁䅁䅅䅁䉁䅁䅁权啁䅁䅁䍄䉁䅁䅁兂䅁䅁䅍睁䅁䅁䅕䅁䅁䅁䅁歊䙁䅁䅁䅁潄睷䉨权硁䅁䅁权摁䅁䅁允䅁䅁䅅䅁䭁䉁䅑䅁䵁䅉䅅䅁䙁䅁䅁睁䑁䅁䅁兂䅁䅁䅁䅁流䅑䅕䅁䅁佁䑪䕃䭅䍁䄴䅁䭁䉁䄰䅁䉁䅁䅁允䅁䅁䅯䅆䅁䅁杷允䅁䅁䅕䅁䑁䅁䅍䅁䙁䅁䅁䅁䅁䍁䅚兂䅁䅁䅁䴫䥑兑䅯䅐䅁䅁䅯先䅁䅁䅅䅁䉁䅁䅁权奁䅁䅁䍄䉁䅁䅁兂䅁䅁䅍睁䅁䅁䅕䅁䅁䅁䅁歊䙁䅁䅁䅁元典䉨权ㅁ䅁䅁权摁䅁䅁允䅁䅁䅅䅁䭁䉁䅯䅁䵁䅉䅅䅁䙁䅁䅁睁䑁䅁䅁兂䅁䅁䅁䅁流䅑䅕䅁䅁佁䑪䕃䭅䍁䅯䅁䭁䉁䄰䅁䉁䅁䅁允䅁䅁䅯䅆䅁䅁杷允䅁䅁䅕䅁䑁䅁䅍䅁䙁䅁䅁䅁䅁䍁䅚兂䅁䅁䅁䴶䥍兑䅯䅏䅁䅁䅯先䅁䅁䅅䅁䉁䅁䅁权啁䅁䅁䍄䉁䅁䅁兂䅁䅁䅍睁䅁䅁䅕䅁䅁䅁䅁歊䙁䅁䅁䅁潄睷䉨权湁䅁䅁权摁䅁䅁允䅁䅁䅅䅁䭁䉁䅑䅁䵁䅉䅅䅁䙁䅁䅁睁䑁䅁䅁兂䅁䅁䅁䅁流䅑䅕䅁䅁佁䑪䕃䭅䍁䅁䅁䭁䉁䄰䅁䉁䅁䅁允䅁䅁䅯䅆䅁䅁杷允䅁䅁䅕䅁䑁䅁䅍䅁䙁䅁䅁䅁䅁䍁䅚兂䅁䅁䅁䴶䥍兑䅯䅊䅁䅁䅯先䅁䅁䅅䅁䉁䅁䅁权啁䅁䅁䍄䉁䅁䅁兂䅁䅁䅍睁䅁䅁䅕䅁䅁䅁䅁歊䙁䅁䅁䅁潄睷䉨权ぁ䅁䅁权摁䅁䅁允䅁䅁䅅䅁䭁䉁䅑䅁䵁䅉䅅䅁䙁䅁䅁睁䑁䅁䅁兂䅁䅁䅁䅁流䅑䅕䅁䅁䕁䕪䕃䭅䉁䄸䅁䭁䉁䄰䅁䉁䅁䅁允䅁䅁䅯兆䅁䅁杷允䅁䅁䅕䅁䑁䅁䅍䅁䙁䅁䅁䅁䅁䍁䅚兂䅁䅁䅁䴰䥑兑䅯兏䅁䅁䅯先䅁䅁䅅䅁䉁䅁䅁权塁䅁䅁䍄䉁䅁䅁兂䅁䅁䅍睁䅁䅁䅕䅁䅁䅁䅁歊䙁䅁䅁䅁䥂䅸䉨权獁䅁䅁权摁䅁䅁允䅁䅁䅅䅁䭁䉁䅕䅁䵁䅉䅅䅁䙁䅁䅁睁䑁䅁䅁兂䅁䅁䅁䅁流䅑䅕䅁䅁䕁䕪䕃䭅䉁䅷䅁䭁䉁䄰䅁䉁䅁䅁允䅁䅁䅯兆䅁䅁杷允䅁䅁䅕䅁䑁䅁䅍䅁䙁䅁䅁䅁䅁䍁䅚兂䅁䅁䅁䵓䥑兑䅯免䅁䅁䅯先䅁䅁䅅䅁䉁䅁䅁权噁䅁䅁䍄䉁䅁䅁兂䅁䅁䅍睁䅁䅁䅕䅁䅁䅁䅁歊䙁䅁䅁䅁䥂䅸䉨权畁䅁䅁权摁䅁䅁允䅁䅁䅅䅁䭁䉁䅕䅁䵁䅉䅅䅁䙁䅁䅁睁䑁䅁䅁兂䅁䅁䅁䅁流䅑䅕䅁䅁䩁䙪䕃䭅䑁䅕䅁䭁䉁䄰䅁䉁䅁䅁允䅁䅁䅯睇䅁䅁杷允䅁䅁䅕䅁䑁䅁䅍䅁䙁䅁䅁䅁䅁䍁䅚兂䅁䅁䅁䵓䥑兑䅯杋䅁䅁䅯先䅁䅁䅅䅁䉁䅁䅁权噁䅁䅁䍄䉁䅁䅁兂䅁䅁䅍睁䅁䅁䅕䅁䅁䅁䅁歊䙁䅁䅁䅁䥂䅸䉨权牁䅁䅁权摁䅁䅁允䅁䅁䅅䅁䭁䉁䅕䅁䵁䅉䅅䅁䙁䅁䅁睁䑁䅁䅁兂䅁䅁䅁䅁流䅑䅕䅁䅁䕁䕪䕃䭅䑁䅕䅁䭁䉁䄰䅁䉁䅁䅁允䅁䅁䅯兆䅁䅁杷允䅁䅁䅕䅁䑁䅁䅍䅁䙁䅁䅁䅁䅁䍁䅚兂䅁䅁䅁䵭䥕兑䅯睌䅁䅁䅯先䅁䅁䅅䅁䉁䅁䅁权扁䅁䅁䍄䉁䅁䅁兂䅁䅁䅍睁䅁䅁䅕䅁䅁䅁䅁歊䙁䅁䅁䅁䥂䅸䉨权灁䅁䅁权摁䅁䅁允䅁䅁䅅䅁䭁䉁䅕䅁䵁䅉䅅䅁䙁䅁䅁睁䑁䅁䅁兂䅁䅁䅁䅁流䅑䅕䅁䅁䩁䙄䕃䭅䑁䅫䅁䭁䉁䄰䅁䉁䅁䅁允䅁䅁䅯杇䅁䅁杷允䅁䅁䅕䅁䑁䅁䅍䅁䙁䅁䅁䅁䅁䍁䅚兂䅁䅁䅁䵓䥑兑䅯睏䅁䅁䅯先䅁䅁䅅䅁䉁䅁䅁权噁䅁䅁䍄䉁䅁䅁兂䅁䅁䅍睁䅁䅁䅕䅁䅁䅁䅁歊䙁䅁䅁䅁䥂䅸䉨权潁䅁䅁权摁䅁䅁允䅁䅁䅅䅁䭁䉁䅕䅁䵁䅉䅅䅁䙁䅁䅁睁䑁䅁䅁兂䅁䅁䅁䅁流䅑䅕䅁䅁䩁䙪䕃䭅䍁䅷䅁䭁䉁䄰䅁䉁䅁䅁允䅁䅁䅯睇䅁䅁杷允䅁䅁䅕䅁䑁䅁䅍䅁䙁䅁䅁䅁䅁䍁䅚兂䅁䅁䅁䵓䥑兑䅯杊䅁䅁䅯先䅁䅁䅅䅁䉁䅁䅁权噁䅁䅁䍄䉁䅁䅁兂䅁䅁䅍睁䅁䅁䅕䅁䅁䅁䅁歊䙁䅁䅁䅁䥂䅸䉨权歁䅁䅁权摁䅁䅁允䅁䅁䅅䅁䭁䉁䅕䅁䵁䅉䅅䅁䙁䅁䅁睁䑁䅁䅁兂䅁䅁䅁䅁流䅑䅕䅁䅁䩁䕪䕃䭅䍁䅷䅁䭁䉁䄰䅁䉁䅁䅁允䅁䅁䅯杆䅁䅁杷允䅁䅁䅕䅁䑁䅁䅍䅁䙁䅁䅁䅁䅁䍁䅚兂䅁䅁䅁䵭䥑兑䅯兎䅁䅁䅯先䅁䅁䅅䅁䉁䅁䅁权坁䅁䅁䍄䉁䅁䅁兂䅁䅁䅍睁䅁䅁䅕䅁䅁䅁䅁歊䙁䅁䅁䅁奃䅸䉨权㝁䅁䅁权摁䅁䅁允䅁䅁䅅䅁䭁䉁䅙䅁䵁䅉䅅䅁䙁䅁䅁睁䑁䅁䅁兂䅁䅁䅁䅁流䅑䅕䅁䅁䍁䙄䕃䭅䍁䅉䅁䭁䉁䄰䅁䉁䅁䅁允䅁䅁䅯兇䅁䅁杷允䅁䅁䅕䅁䑁䅁䅍䅁䙁䅁䅁䅁䅁䍁䅚兂䅁䅁䅁䵭䥑兑䅯䅋䅁䅁䅯先䅁䅁䅅䅁䉁䅁䅁权坁䅁䅁䍄䉁䅁䅁兂䅁䅁䅍睁䅁䅁䅕䅁䅁䅁䅁歊䙁䅁䅁䅁兄䅸䉨权煁䅁䅁权摁䅁䅁允䅁䅁䅅䅁䭁䉁䅣䅁䵁䅉䅅䅁䙁䅁䅁睁䑁䅁䅁兂䅁䅁䅁䅁流䅑䅕䅁䅁䩁䕪䕃䭅䍁䅉䅁䭁䉁䄰䅁䉁䅁䅁允䅁䅁䅯杆䅁䅁杷允䅁䅁䅕䅁䑁䅁䅍䅁䙁䅁䅁䅁䅁䍁䅚兂䅁䅁䅁䴰䥑兑䅯睈䅁䅁䅯先䅁䅁䅅䅁䉁䅁䅁权塁䅁䅁䍄䉁䅁䅁兂䅁䅁䅍睁䅁䅁䅕䅁䅁䅁䅁歊䙁䅁䅁䅁兄䅸䉨权獁䅁䅁权摁䅁䅁允䅁䅁䅅䅁䭁䉁䅣䅁䵁䅉䅅䅁䙁䅁䅁睁䑁䅁䅁兂䅁䅁䅁䅁流䅑䅕䅁䅁乁䕄䕃䭅䍁䅅䅁䭁䉁䄰䅁䉁䅁䅁允䅁䅁䅯睆䅁䅁杷允䅁䅁䅕䅁䑁䅁䅍䅁䙁䅁䅁䅁䅁䍁䅚兂䅁䅁䅁䴰䥑兑䅯杍䅁䅁䅯先䅁䅁䅅䅁䉁䅁䅁权塁䅁䅁䍄䉁䅁䅁兂䅁䅁䅍睁䅁䅁䅕䅁䅁䅁䅁歊䙁䅁䅁䅁兄䅸䉨权楁䅁䅁权摁䅁䅁允䅁䅁䅅䅁䭁䉁䅣䅁䵁䅉䅅䅁䙁䅁䅁睁䑁䅁䅁兂䅁䅁䅁䅁流䅑䅕䅁䅁偁䕪䕃䭅䍁䅷䅁䭁䉁䄰䅁䉁䅁䅁允䅁䅁䅯䅇䅁䅁杷允䅁䅁䅕䅁䑁䅁䅍䅁䙁䅁䅁䅁䅁䍁䅚兂䅁䅁䅁䴫䥑兑䅯䅏䅁䅁䅯先䅁䅁䅅䅁䉁䅁䅁权奁䅁䅁䍄䉁䅁䅁兂䅁䅁䅍睁䅁䅁䅕䅁䅁䅁䅁歊䙁䅁䅁䅁㑄䅸䉨权敁䅁䅁权摁䅁䅁允䅁䅁䅅䅁䭁䉁䅧䅁䵁䅉䅅䅁䙁䅁䅁睁䑁䅁䅁兂䅁䅁䅁䅁流䅑䅕䅁䅁䩁䙄䕃䭅䑁䅳䅁䭁䉁䄰䅁䉁䅁䅁允䅁䅁䅯杇䅁䅁杷允䅁䅁䅕䅁䑁䅁䅍䅁䙁䅁䅁䅁䅁䍁䅚兂䅁䅁䅁䴫䥑兑䅯䅍䅁䅁䅯先䅁䅁䅅䅁䉁䅁䅁权奁䅁䅁䍄䉁䅁䅁兂䅁䅁䅍睁䅁䅁䅕䅁䅁䅁䅁歊䙁䅁䅁䅁奃典䉨权畁䅁䅁权摁䅁䅁允䅁䅁䅅䅁䭁䉁䅳䅁䵁䅉䅅䅁䙁䅁䅁睁䑁䅁䅁兂䅁䅁䅁䅁流䅑䅕䅁䅁偁䕪䕃䭅䍁䅍䅁䭁䉁䄰䅁䉁䅁䅁允䅁䅁䅯䅇䅁䅁杷允䅁䅁䅕䅁䑁䅁䅍䅁䙁䅁䅁䅁䅁䍁䅚兂䅁䅁䅁䴫䥑兑䅯免䅁䅁䅯先䅁䅁䅅䅁䉁䅁䅁权奁䅁䅁䍄䉁䅁䅁兂䅁䅁䅍睁䅁䅁䅕䅁䅁䅁䅁歊䙁䅁䅁䅁元典䉨权晁䅁䅁权摁䅁䅁允䅁䅁䅅䅁䭁䉁䅯䅁䵁䅉䅅䅁䙁䅁䅁睁䑁䅁䅁兂䅁䅁䅁䅁流䅑䅕䅁䅁佁䕃歃䭅䉁䄰䅁䭁䉁䄰䅁䉁䅁䅁允䅁䅁䅯村䅁䅁杷允䅁䅁䅕䅁䑁䅁䅍䅁䙁䅁䅁䅁䅁䍁䅚兂䅁䅁䅁䵭䥕兑䅯䅐䅁䅁䅯先䅁䅁䅅䅁䉁䅁䅁权扁䅁䅁䍄䉁䅁䅁兂䅁䅁䅍睁䅁䅁䅕䅁䅁䅁䅁歊䙁䅁䅁䅁㑄䅸䉨权牁䅁䅁权摁䅁䅁允䅁䅁䅅䅁䭁䉁䅧䅁䵁䅉䅅䅁䙁䅁䅁睁䑁䅁䅁兂䅁䅁䅁䅁流䅑䅕䅁䅁偁䕪䕃䭅䑁䅫䅁䭁䉁䄰䅁䉁䅁䅁允䅁䅁䅯䅇䅁䅁杷允䅁䅁䅕䅁䑁䅁䅍䅁䙁䅁䅁䅁䅁䍁䅚兂䅁䅁䅁䴫䥑兑䅯兎䅁䅁䅯先䅁䅁䅅䅁䉁䅁䅁权奁䅁䅁䍄䉁䅁䅁兂䅁䅁䅍睁䅁䅁䅕䅁䅁䅁䅁歊䙁䅁䅁䅁㑄䅸䉨权㍁䅁䅁权摁䅁䅁允䅁䅁䅅䅁䭁䉁䅧䅁䵁䅉䅅䅁䙁䅁䅁睁䑁䅁䅁兂䅁䅁䅁䅁流䅑䅕䅁䅁偁䕪䕃䭅䑁䅯䅁䭁䉁䄰䅁䉁䅁䅁允䅁䅁䅯䅇䅁䅁杷允䅁䅁䅕䅁䑁䅁䅍䅁䙁䅁䅁䅁䅁䍁䅚兂䅁䅁䅁䴫䥑兑䅯睏䅁䅁䅯先䅁䅁䅅䅁䉁䅁䅁权奁䅁䅁䍄䉁䅁䅁兂䅁䅁䅍睁䅁䅁䅕䅁䅁䅁䅁歊䙁䅁䅁䅁㑄䅸䉨权㉁䅁䅁权摁䅁䅁允䅁䅁䅅䅁䭁䉁䅧䅁䵁䅉䅅䅁䙁䅁䅁睁䑁䅁䅁兂䅁䅁䅁䅁流䅑䅕䅁䅁偁䕪䕃䭅䍁䅉䅁䭁䉁䄰䅁䉁䅁䅁允䅁䅁䅯䅇䅁䅁杷允䅁䅁䅕䅁䑁䅁䅍䅁䙁䅁䅁䅁䅁䍁䅚兂䅁䅁䅁䵉䥕兑䅯睈䅁䅁䅯先䅁䅁䅅䅁䉁䅁䅁权婁䅁䅁䍄䉁䅁䅁兂䅁䅁䅍睁䅁䅁䅕䅁䅁䅁䅁歊䙁䅁䅁䅁杁典䉨权捁䅁䅁权摁䅁䅁允䅁䅁䅅䅁䭁䉁䅫䅁䵁䅉䅅䅁䙁䅁䅁睁䑁䅁䅁兂䅁䅁䅁䅁流䅑䅕䅁䅁䍁䙄䕃䭅䍁䅍䅁䭁䉁䄰䅁䉁䅁䅁允䅁䅁䅯兇䅁䅁杷允䅁䅁䅕䅁䑁䅁䅍䅁䙁䅁䅁䅁䅁䍁䅚兂䅁䅁䅁䵉䥕兑䅯杍䅁䅁䅯先䅁䅁䅅䅁䉁䅁䅁权婁䅁䅁䍄䉁䅁䅁兂䅁䅁䅍睁䅁䅁䅕䅁䅁䅁䅁歊䙁䅁䅁䅁杁典䉨权牁䅁䅁权摁䅁䅁允䅁䅁䅅䅁䭁䉁䅫䅁䵁䅉䅅䅁䙁䅁䅁睁䑁䅁䅁兂䅁䅁䅁䅁流䅑䅕䅁䅁䍁䙄䕃䭅䑁䅧䅁䭁䉁䄰䅁䉁䅁䅁允䅁䅁䅯兇䅁䅁杷允䅁䅁䅕䅁䑁䅁䅍䅁䙁䅁䅁䅁䅁䍁䅚兂䅁䅁䅁䤲䭑兑䅯先䅁䅁䅯先䅁䅁䅅䅁䉁䅁䅁权䉂䅁䅁䍄䉁䅁䅁兂䅁䅁䅍睁䅁䅁䅕䅁䅁䅁䅁歊䙁䅁䅁䅁杁典䉨权ㅁ䅁䅁权摁䅁䅁允䅁䅁䅅䅁䭁䉁䅫䅁䵁䅉䅅䅁䙁䅁䅁睁䑁䅁䅁兂䅁䅁䅁䅁流䅑䅕䅁䅁䍁䙄䕃䭅䍁䅣䅁䭁䉁䄰䅁䉁䅁䅁允䅁䅁䅯兇䅁䅁杷允䅁䅁䅕䅁䑁䅁䅍䅁䙁䅁䅁䅁䅁䍁䅚兂䅁䅁䅁䵉䥕兑䅯克䅁䅁䅯先䅁䅁䅅䅁䉁䅁䅁权婁䅁䅁䍄䉁䅁䅁兂䅁䅁䅍睁䅁䅁䅕䅁䅁䅁䅁歊䙁䅁䅁䅁杁典䉨权㝁䅁䅁权摁䅁䅁允䅁䅁䅅䅁䭁䉁䅫䅁䵁䅉䅅䅁䙁䅁䅁睁䑁䅁䅁兂䅁䅁䅁䅁流䅑䅕䅁䅁䍁䙄䕃䭅䑁䅙䅁䭁䉁䄰䅁䉁䅁䅁允䅁䅁䅯兇䅁䅁杷允䅁䅁䅕䅁䑁䅁䅍䅁䙁䅁䅁䅁䅁䍁䅚兂䅁䅁䅁䵉䥕兑䅯兌䅁䅁䅯先䅁䅁䅅䅁䉁䅁䅁权婁䅁䅁䍄䉁䅁䅁兂䅁䅁䅍睁䅁䅁䅕䅁䅁䅁䅁歊䙁䅁䅁䅁杁典䉨权歁䅁䅁权摁䅁䅁允䅁䅁䅅䅁䭁䉁䅫䅁䵁䅉䅅䅁䙁䅁䅁睁䑁䅁䅁兂䅁䅁䅁䅁流䅑䅕䅁䅁䍁䙄䕃䭅䑁䅑䅁䭁䉁䄰䅁䉁䅁䅁允䅁䅁䅯兇䅁䅁杷允䅁䅁䅕䅁䑁䅁䅍䅁䙁䅁䅁䅁䅁䍁䅚兂䅁䅁䅁䵫䥕兑䅯杌䅁䅁䅯先䅁䅁䅅䅁䉁䅁䅁权慁䅁䅁䍄䉁䅁䅁兂䅁䅁䅍睁䅁䅁䅕䅁䅁䅁䅁歊䙁䅁䅁䅁元典䉨权桁䅁䅁权摁䅁䅁允䅁䅁䅅䅁䭁䉁䅯䅁䵁䅉䅅䅁䙁䅁䅁睁䑁䅁䅁兂䅁䅁䅁䅁流䅑䅕䅁䅁䩁䙪䕃䭅䍁䄰䅁䭁䉁䄰䅁䉁䅁䅁允䅁䅁䅯睇䅁䅁杷允䅁䅁䅕䅁䑁䅁䅍䅁䙁䅁䅁䅁䅁䍁䅚兂䅁䅁䅁䵭䥕兑䅯杏䅁䅁䅯先䅁䅁䅅䅁䉁䅁䅁权扁䅁䅁䍄䉁䅁䅁兂䅁䅁䅍睁䅁䅁䅕䅁䅁䅁䅁歊䙁䅁䅁䅁元典䉨权㙁䅁䅁权摁䅁䅁允䅁䅁䅅䅁䭁䉁䅯䅁䵁䅉䅅䅁䙁䅁䅁睁䑁䅁䅁兂䅁䅁䅁䅁流䅑䅕䅁䅁䩁䙄䕃䭅䍁䅁䅁䭁䉁䄰䅁䉁䅁䅁允䅁䅁䅯杇䅁䅁杷允䅁䅁䅕䅁䑁䅁䅍䅁䙁䅁䅁䅁䅁䍁䅚兂䅁䅁䅁䵭䥕兑䅯兏䅁䅁䅯先䅁䅁䅅䅁䉁䅁䅁权扁䅁䅁䍄䉁䅁䅁兂䅁䅁䅍睁䅁䅁䅕䅁䅁䅁䅁歊䙁䅁䅁䅁元典䉨权流䅁䅁权摁䅁䅁允䅁䅁䅅䅁䭁䉁䅯䅁䵁䅉䅅䅁䙁䅁䅁睁䑁䅁䅁兂䅁䅁䅁䅁流䅑䅕䅁䅁䩁䙄䕃䭅䍁䄸䅁䭁䉁䄰䅁䉁䅁䅁允䅁䅁䅯杇䅁䅁杷允䅁䅁䅕䅁䑁䅁䅍䅁䙁䅁䅁䅁䅁䍁䅚兂䅁䅁䅁䵭䥕兑䅯杈䅁䅁䅯先䅁䅁䅅䅁䉁䅁䅁权扁䅁䅁䍄䉁䅁䅁兂䅁䅁䅍睁䅁䅁䅕䅁䅁䅁䅁歊䙁䅁䅁䅁奃典䉨权捁䅁䅁权摁䅁䅁允䅁䅁䅅䅁䭁䉁䅳䅁䵁䅉䅅䅁䙁䅁䅁睁䑁䅁䅁兂䅁䅁䅁䅁流䅑䅕䅁䅁䩁䙪䕃䭅䑁䅙䅁䭁䉁䄰䅁䉁䅁䅁允䅁䅁䅯睇䅁䅁杷允䅁䅁䅕䅁䑁䅁䅍䅁䙁䅁䅁䅁䅁䍁䅚兂䅁䅁䅁䵭䥕兑䅯睎䅁䅁䅯先䅁䅁䅅䅁䉁䅁䅁权扁䅁䅁䍄䉁䅁䅁兂䅁䅁䅍睁䅁䅁䅕䅁䅁䅁䅁歊䙁䅁䅁䅁奃典䉨权灁䅁䅁权摁䅁䅁允䅁䅁䅅䅁䭁䉁䅳䅁䵁䅉䅅䅁䙁䅁䅁睁䑁䅁䅁兂䅁䅁䅁䅁流䅑䅕䅁䅁䩁䙪䕃䭅䍁䅉䅁䭁䉁䄰䅁䉁䅁䅁允䅁䅁䅯睇䅁䅁杷允䅁䅁䅕䅁䑁䅁䅍䅁䙁䅁䅁䅁䅁䍁䅚兂䅁䅁䅁䵭䥕兑䅯睏䅁䅁䅯先䅁䅁䅅䅁䉁䅁䅁权扁䅁䅁䍄䉁䅁䅁兂䅁䅁䅍睁䅁䅁䅕䅁䅁䅁䅁歊䙁䅁䅁䅁奃典䉨权歁䅁䅁权摁䅁䅁允䅁䅁䅅䅁䭁䉁䅳䅁䵁䅉䅅䅁䙁䅁䅁睁䑁䅁䅁兂䅁䅁䅁䅁流䅑䅕䅁䅁䩁䙪䕃䭅䑁䅑䅁䭁䉁䄰䅁䉁䅁䅁允䅁䅁䅯睇䅁䅁杷允䅁䅁䅕䅁䑁䅁䅍䅁䙁䅁䅁䅁䅁䍁䅚兂䅁䅁䅁䥓䤰兑䅯先䅁䅁䅯先䅁䅁䅅䅁䉁䅁䅁权䝁䅁䅁䍄䉁䅁䅁兂䅁䅁䅍睁䅁䅁䅕䅁䅁䅁䅁歊䙁䅁䅁䅁㑂兪䉨权摁䅁䅁权摁䅁䅁允䅁䅁䅅䅁䭁䑁䄴䅁䵁䅉䅅䅁䙁䅁䅁睁䑁䅁䅁兂䅁䅁䅁䅁流䅑䅕䅁䅁䵁䕩歃䭅䉁䄰䅁䭁䉁䄰䅁䉁䅁䅁允䅁䅁䅯䅑䅁䅁杷允䅁䅁䅕䅁䑁䅁䅍䅁䙁䅁䅁䅁䅁䍁䅚兂䅁䅁䅁䤶䭑兑䅯先䅁䅁䅯先䅁䅁䅅䅁䉁䅁䅁权䑂䅁䅁䍄䉁䅁䅁兂䅁䅁䅍睁䅁䅁䅕䅁䅁䅁䅁歊䙁䅁䅁䅁潂睔䉸权摁䅁䅁权摁䅁䅁允䅁䅁䅅䅁䭁䕁䅑䅁㵁</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</si>
</sst>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1" fontId="0" fillId="0" borderId="0" xfId="0" applyNumberFormat="1" applyAlignment="1">
      <alignment horizontal="right"/>
    </xf>
    <xf numFmtId="0" fontId="0" fillId="0" borderId="0" xfId="0" applyNumberFormat="1" applyAlignment="1">
      <alignment horizontal="right"/>
    </xf>
    <xf numFmtId="0" fontId="0" fillId="0" borderId="0" xfId="0" applyNumberFormat="1" applyAlignment="1">
      <alignment horizontal="left"/>
    </xf>
    <xf numFmtId="0" fontId="0" fillId="0" borderId="0" xfId="0" applyAlignment="1"/>
    <xf numFmtId="3" fontId="0" fillId="0" borderId="0" xfId="0" applyNumberFormat="1" applyAlignment="1">
      <alignment horizontal="right"/>
    </xf>
    <xf numFmtId="1" fontId="0" fillId="0" borderId="0" xfId="0" applyNumberFormat="1"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Program%20Files/SNL%20Financial/SNLxl/SNLXLAddin.xla"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s>
    <definedNames>
      <definedName name="SNLLabel"/>
      <definedName name="SNLTable"/>
    </definedNames>
    <sheetDataSet>
      <sheetData sheetId="0"/>
      <sheetData sheetId="1"/>
      <sheetData sheetId="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01A1AF-C276-4E9F-BB3D-31738D049101}">
  <dimension ref="A1"/>
  <sheetViews>
    <sheetView workbookViewId="0"/>
  </sheetViews>
  <sheetFormatPr defaultRowHeight="14.4" x14ac:dyDescent="0.3"/>
  <sheetData>
    <row r="1" spans="1:1" x14ac:dyDescent="0.3">
      <c r="A1" t="s">
        <v>916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403FA0-37EF-4D47-834A-3855835F8BB4}">
  <dimension ref="A1:XZ4675"/>
  <sheetViews>
    <sheetView topLeftCell="XS4647" workbookViewId="0">
      <selection sqref="A1:XFD4675"/>
    </sheetView>
  </sheetViews>
  <sheetFormatPr defaultRowHeight="14.4" x14ac:dyDescent="0.3"/>
  <cols>
    <col min="1" max="1" width="40.77734375" bestFit="1" customWidth="1"/>
    <col min="2" max="2" width="16.77734375" bestFit="1" customWidth="1"/>
    <col min="3" max="3" width="28.33203125" bestFit="1" customWidth="1"/>
    <col min="4" max="4" width="40.77734375" bestFit="1" customWidth="1"/>
    <col min="5" max="34" width="28.33203125" bestFit="1" customWidth="1"/>
    <col min="35" max="66" width="29.21875" bestFit="1" customWidth="1"/>
    <col min="67" max="98" width="31" bestFit="1" customWidth="1"/>
    <col min="99" max="130" width="29.88671875" bestFit="1" customWidth="1"/>
    <col min="131" max="162" width="26.6640625" bestFit="1" customWidth="1"/>
    <col min="163" max="194" width="44.109375" bestFit="1" customWidth="1"/>
    <col min="195" max="226" width="28.77734375" bestFit="1" customWidth="1"/>
    <col min="227" max="258" width="43.21875" bestFit="1" customWidth="1"/>
    <col min="259" max="290" width="44.88671875" bestFit="1" customWidth="1"/>
    <col min="291" max="322" width="39.109375" bestFit="1" customWidth="1"/>
    <col min="323" max="354" width="40.77734375" bestFit="1" customWidth="1"/>
    <col min="355" max="386" width="39.21875" bestFit="1" customWidth="1"/>
    <col min="387" max="418" width="43.6640625" bestFit="1" customWidth="1"/>
    <col min="419" max="450" width="38" bestFit="1" customWidth="1"/>
    <col min="451" max="482" width="39.6640625" bestFit="1" customWidth="1"/>
    <col min="483" max="514" width="34.77734375" bestFit="1" customWidth="1"/>
    <col min="515" max="546" width="43.6640625" bestFit="1" customWidth="1"/>
    <col min="547" max="578" width="22.77734375" bestFit="1" customWidth="1"/>
    <col min="579" max="610" width="48.5546875" bestFit="1" customWidth="1"/>
    <col min="611" max="642" width="45.44140625" bestFit="1" customWidth="1"/>
    <col min="643" max="643" width="14.21875" bestFit="1" customWidth="1"/>
    <col min="644" max="644" width="14.44140625" bestFit="1" customWidth="1"/>
    <col min="645" max="645" width="24.21875" bestFit="1" customWidth="1"/>
    <col min="646" max="646" width="26.44140625" bestFit="1" customWidth="1"/>
    <col min="647" max="647" width="19.77734375" bestFit="1" customWidth="1"/>
    <col min="648" max="648" width="25.77734375" bestFit="1" customWidth="1"/>
    <col min="649" max="649" width="24.5546875" bestFit="1" customWidth="1"/>
    <col min="650" max="650" width="30.21875" bestFit="1" customWidth="1"/>
  </cols>
  <sheetData>
    <row r="1" spans="1:650" x14ac:dyDescent="0.3">
      <c r="A1" t="str">
        <f>[1]!SNLTable(11,$B$6:$B$151,$C$3:$XZ$3)</f>
        <v>SNLTable</v>
      </c>
    </row>
    <row r="2" spans="1:650" x14ac:dyDescent="0.3">
      <c r="A2" s="3" t="str">
        <f>[1]!SNLLabel(11,201129,"","")</f>
        <v xml:space="preserve">Company Name </v>
      </c>
      <c r="B2" s="3" t="str">
        <f>[1]!SNLLabel(11,201136,"","")</f>
        <v xml:space="preserve">SNL Institution Key </v>
      </c>
      <c r="C2" s="3" t="str">
        <f>[1]!SNLLabel(11,202187,"2019Y","")</f>
        <v>Total Intangible Plant: Add ($000)</v>
      </c>
      <c r="D2" s="3" t="str">
        <f>[1]!SNLLabel(11,202187,"2018Y","")</f>
        <v>Total Intangible Plant: Add ($000)</v>
      </c>
      <c r="E2" s="3" t="str">
        <f>[1]!SNLLabel(11,202187,"2017Y","")</f>
        <v>Total Intangible Plant: Add ($000)</v>
      </c>
      <c r="F2" s="3" t="str">
        <f>[1]!SNLLabel(11,202187,"2016Y","")</f>
        <v>Total Intangible Plant: Add ($000)</v>
      </c>
      <c r="G2" s="3" t="str">
        <f>[1]!SNLLabel(11,202187,"2015Y","")</f>
        <v>Total Intangible Plant: Add ($000)</v>
      </c>
      <c r="H2" s="3" t="str">
        <f>[1]!SNLLabel(11,202187,"2014Y","")</f>
        <v>Total Intangible Plant: Add ($000)</v>
      </c>
      <c r="I2" s="3" t="str">
        <f>[1]!SNLLabel(11,202187,"2013Y","")</f>
        <v>Total Intangible Plant: Add ($000)</v>
      </c>
      <c r="J2" s="3" t="str">
        <f>[1]!SNLLabel(11,202187,"2012Y","")</f>
        <v>Total Intangible Plant: Add ($000)</v>
      </c>
      <c r="K2" s="3" t="str">
        <f>[1]!SNLLabel(11,202187,"2011Y","")</f>
        <v>Total Intangible Plant: Add ($000)</v>
      </c>
      <c r="L2" s="3" t="str">
        <f>[1]!SNLLabel(11,202187,"2010Y","")</f>
        <v>Total Intangible Plant: Add ($000)</v>
      </c>
      <c r="M2" s="3" t="str">
        <f>[1]!SNLLabel(11,202187,"2009Y","")</f>
        <v>Total Intangible Plant: Add ($000)</v>
      </c>
      <c r="N2" s="3" t="str">
        <f>[1]!SNLLabel(11,202187,"2008Y","")</f>
        <v>Total Intangible Plant: Add ($000)</v>
      </c>
      <c r="O2" s="3" t="str">
        <f>[1]!SNLLabel(11,202187,"2007Y","")</f>
        <v>Total Intangible Plant: Add ($000)</v>
      </c>
      <c r="P2" s="3" t="str">
        <f>[1]!SNLLabel(11,202187,"2006Y","")</f>
        <v>Total Intangible Plant: Add ($000)</v>
      </c>
      <c r="Q2" s="3" t="str">
        <f>[1]!SNLLabel(11,202187,"2005Y","")</f>
        <v>Total Intangible Plant: Add ($000)</v>
      </c>
      <c r="R2" s="3" t="str">
        <f>[1]!SNLLabel(11,202187,"2004Y","")</f>
        <v>Total Intangible Plant: Add ($000)</v>
      </c>
      <c r="S2" s="3" t="str">
        <f>[1]!SNLLabel(11,202187,"2003Y","")</f>
        <v>Total Intangible Plant: Add ($000)</v>
      </c>
      <c r="T2" s="3" t="str">
        <f>[1]!SNLLabel(11,202187,"2002Y","")</f>
        <v>Total Intangible Plant: Add ($000)</v>
      </c>
      <c r="U2" s="3" t="str">
        <f>[1]!SNLLabel(11,202187,"2001Y","")</f>
        <v>Total Intangible Plant: Add ($000)</v>
      </c>
      <c r="V2" s="3" t="str">
        <f>[1]!SNLLabel(11,202187,"2000Y","")</f>
        <v>Total Intangible Plant: Add ($000)</v>
      </c>
      <c r="W2" s="3" t="str">
        <f>[1]!SNLLabel(11,202187,"1999Y","")</f>
        <v>Total Intangible Plant: Add ($000)</v>
      </c>
      <c r="X2" s="3" t="str">
        <f>[1]!SNLLabel(11,202187,"1998Y","")</f>
        <v>Total Intangible Plant: Add ($000)</v>
      </c>
      <c r="Y2" s="3" t="str">
        <f>[1]!SNLLabel(11,202187,"1997Y","")</f>
        <v>Total Intangible Plant: Add ($000)</v>
      </c>
      <c r="Z2" s="3" t="str">
        <f>[1]!SNLLabel(11,202187,"1996Y","")</f>
        <v>Total Intangible Plant: Add ($000)</v>
      </c>
      <c r="AA2" s="3" t="str">
        <f>[1]!SNLLabel(11,202187,"1995Y","")</f>
        <v>Total Intangible Plant: Add ($000)</v>
      </c>
      <c r="AB2" s="3" t="str">
        <f>[1]!SNLLabel(11,202187,"1994Y","")</f>
        <v>Total Intangible Plant: Add ($000)</v>
      </c>
      <c r="AC2" s="3" t="str">
        <f>[1]!SNLLabel(11,202187,"1993Y","")</f>
        <v>Total Intangible Plant: Add ($000)</v>
      </c>
      <c r="AD2" s="3" t="str">
        <f>[1]!SNLLabel(11,202187,"1992Y","")</f>
        <v>Total Intangible Plant: Add ($000)</v>
      </c>
      <c r="AE2" s="3" t="str">
        <f>[1]!SNLLabel(11,202187,"1991Y","")</f>
        <v>Total Intangible Plant: Add ($000)</v>
      </c>
      <c r="AF2" s="3" t="str">
        <f>[1]!SNLLabel(11,202187,"1990Y","")</f>
        <v>Total Intangible Plant: Add ($000)</v>
      </c>
      <c r="AG2" s="3" t="str">
        <f>[1]!SNLLabel(11,202187,"1989Y","")</f>
        <v>Total Intangible Plant: Add ($000)</v>
      </c>
      <c r="AH2" s="3" t="str">
        <f>[1]!SNLLabel(11,202187,"1988Y","")</f>
        <v>Total Intangible Plant: Add ($000)</v>
      </c>
      <c r="AI2" s="3" t="str">
        <f>[1]!SNLLabel(11,202518,"2019Y","")</f>
        <v>Total Production Plant: Add ($000)</v>
      </c>
      <c r="AJ2" s="3" t="str">
        <f>[1]!SNLLabel(11,202518,"2018Y","")</f>
        <v>Total Production Plant: Add ($000)</v>
      </c>
      <c r="AK2" s="3" t="str">
        <f>[1]!SNLLabel(11,202518,"2017Y","")</f>
        <v>Total Production Plant: Add ($000)</v>
      </c>
      <c r="AL2" s="3" t="str">
        <f>[1]!SNLLabel(11,202518,"2016Y","")</f>
        <v>Total Production Plant: Add ($000)</v>
      </c>
      <c r="AM2" s="3" t="str">
        <f>[1]!SNLLabel(11,202518,"2015Y","")</f>
        <v>Total Production Plant: Add ($000)</v>
      </c>
      <c r="AN2" s="3" t="str">
        <f>[1]!SNLLabel(11,202518,"2014Y","")</f>
        <v>Total Production Plant: Add ($000)</v>
      </c>
      <c r="AO2" s="3" t="str">
        <f>[1]!SNLLabel(11,202518,"2013Y","")</f>
        <v>Total Production Plant: Add ($000)</v>
      </c>
      <c r="AP2" s="3" t="str">
        <f>[1]!SNLLabel(11,202518,"2012Y","")</f>
        <v>Total Production Plant: Add ($000)</v>
      </c>
      <c r="AQ2" s="3" t="str">
        <f>[1]!SNLLabel(11,202518,"2011Y","")</f>
        <v>Total Production Plant: Add ($000)</v>
      </c>
      <c r="AR2" s="3" t="str">
        <f>[1]!SNLLabel(11,202518,"2010Y","")</f>
        <v>Total Production Plant: Add ($000)</v>
      </c>
      <c r="AS2" s="3" t="str">
        <f>[1]!SNLLabel(11,202518,"2009Y","")</f>
        <v>Total Production Plant: Add ($000)</v>
      </c>
      <c r="AT2" s="3" t="str">
        <f>[1]!SNLLabel(11,202518,"2008Y","")</f>
        <v>Total Production Plant: Add ($000)</v>
      </c>
      <c r="AU2" s="3" t="str">
        <f>[1]!SNLLabel(11,202518,"2007Y","")</f>
        <v>Total Production Plant: Add ($000)</v>
      </c>
      <c r="AV2" s="3" t="str">
        <f>[1]!SNLLabel(11,202518,"2006Y","")</f>
        <v>Total Production Plant: Add ($000)</v>
      </c>
      <c r="AW2" s="3" t="str">
        <f>[1]!SNLLabel(11,202518,"2005Y","")</f>
        <v>Total Production Plant: Add ($000)</v>
      </c>
      <c r="AX2" s="3" t="str">
        <f>[1]!SNLLabel(11,202518,"2004Y","")</f>
        <v>Total Production Plant: Add ($000)</v>
      </c>
      <c r="AY2" s="3" t="str">
        <f>[1]!SNLLabel(11,202518,"2003Y","")</f>
        <v>Total Production Plant: Add ($000)</v>
      </c>
      <c r="AZ2" s="3" t="str">
        <f>[1]!SNLLabel(11,202518,"2002Y","")</f>
        <v>Total Production Plant: Add ($000)</v>
      </c>
      <c r="BA2" s="3" t="str">
        <f>[1]!SNLLabel(11,202518,"2001Y","")</f>
        <v>Total Production Plant: Add ($000)</v>
      </c>
      <c r="BB2" s="3" t="str">
        <f>[1]!SNLLabel(11,202518,"2000Y","")</f>
        <v>Total Production Plant: Add ($000)</v>
      </c>
      <c r="BC2" s="3" t="str">
        <f>[1]!SNLLabel(11,202518,"1999Y","")</f>
        <v>Total Production Plant: Add ($000)</v>
      </c>
      <c r="BD2" s="3" t="str">
        <f>[1]!SNLLabel(11,202518,"1998Y","")</f>
        <v>Total Production Plant: Add ($000)</v>
      </c>
      <c r="BE2" s="3" t="str">
        <f>[1]!SNLLabel(11,202518,"1997Y","")</f>
        <v>Total Production Plant: Add ($000)</v>
      </c>
      <c r="BF2" s="3" t="str">
        <f>[1]!SNLLabel(11,202518,"1996Y","")</f>
        <v>Total Production Plant: Add ($000)</v>
      </c>
      <c r="BG2" s="3" t="str">
        <f>[1]!SNLLabel(11,202518,"1995Y","")</f>
        <v>Total Production Plant: Add ($000)</v>
      </c>
      <c r="BH2" s="3" t="str">
        <f>[1]!SNLLabel(11,202518,"1994Y","")</f>
        <v>Total Production Plant: Add ($000)</v>
      </c>
      <c r="BI2" s="3" t="str">
        <f>[1]!SNLLabel(11,202518,"1993Y","")</f>
        <v>Total Production Plant: Add ($000)</v>
      </c>
      <c r="BJ2" s="3" t="str">
        <f>[1]!SNLLabel(11,202518,"1992Y","")</f>
        <v>Total Production Plant: Add ($000)</v>
      </c>
      <c r="BK2" s="3" t="str">
        <f>[1]!SNLLabel(11,202518,"1991Y","")</f>
        <v>Total Production Plant: Add ($000)</v>
      </c>
      <c r="BL2" s="3" t="str">
        <f>[1]!SNLLabel(11,202518,"1990Y","")</f>
        <v>Total Production Plant: Add ($000)</v>
      </c>
      <c r="BM2" s="3" t="str">
        <f>[1]!SNLLabel(11,202518,"1989Y","")</f>
        <v>Total Production Plant: Add ($000)</v>
      </c>
      <c r="BN2" s="3" t="str">
        <f>[1]!SNLLabel(11,202518,"1988Y","")</f>
        <v>Total Production Plant: Add ($000)</v>
      </c>
      <c r="BO2" s="3" t="str">
        <f>[1]!SNLLabel(11,202587,"2019Y","")</f>
        <v>Total Transmission Plant: Add ($000)</v>
      </c>
      <c r="BP2" s="3" t="str">
        <f>[1]!SNLLabel(11,202587,"2018Y","")</f>
        <v>Total Transmission Plant: Add ($000)</v>
      </c>
      <c r="BQ2" s="3" t="str">
        <f>[1]!SNLLabel(11,202587,"2017Y","")</f>
        <v>Total Transmission Plant: Add ($000)</v>
      </c>
      <c r="BR2" s="3" t="str">
        <f>[1]!SNLLabel(11,202587,"2016Y","")</f>
        <v>Total Transmission Plant: Add ($000)</v>
      </c>
      <c r="BS2" s="3" t="str">
        <f>[1]!SNLLabel(11,202587,"2015Y","")</f>
        <v>Total Transmission Plant: Add ($000)</v>
      </c>
      <c r="BT2" s="3" t="str">
        <f>[1]!SNLLabel(11,202587,"2014Y","")</f>
        <v>Total Transmission Plant: Add ($000)</v>
      </c>
      <c r="BU2" s="3" t="str">
        <f>[1]!SNLLabel(11,202587,"2013Y","")</f>
        <v>Total Transmission Plant: Add ($000)</v>
      </c>
      <c r="BV2" s="3" t="str">
        <f>[1]!SNLLabel(11,202587,"2012Y","")</f>
        <v>Total Transmission Plant: Add ($000)</v>
      </c>
      <c r="BW2" s="3" t="str">
        <f>[1]!SNLLabel(11,202587,"2011Y","")</f>
        <v>Total Transmission Plant: Add ($000)</v>
      </c>
      <c r="BX2" s="3" t="str">
        <f>[1]!SNLLabel(11,202587,"2010Y","")</f>
        <v>Total Transmission Plant: Add ($000)</v>
      </c>
      <c r="BY2" s="3" t="str">
        <f>[1]!SNLLabel(11,202587,"2009Y","")</f>
        <v>Total Transmission Plant: Add ($000)</v>
      </c>
      <c r="BZ2" s="3" t="str">
        <f>[1]!SNLLabel(11,202587,"2008Y","")</f>
        <v>Total Transmission Plant: Add ($000)</v>
      </c>
      <c r="CA2" s="3" t="str">
        <f>[1]!SNLLabel(11,202587,"2007Y","")</f>
        <v>Total Transmission Plant: Add ($000)</v>
      </c>
      <c r="CB2" s="3" t="str">
        <f>[1]!SNLLabel(11,202587,"2006Y","")</f>
        <v>Total Transmission Plant: Add ($000)</v>
      </c>
      <c r="CC2" s="3" t="str">
        <f>[1]!SNLLabel(11,202587,"2005Y","")</f>
        <v>Total Transmission Plant: Add ($000)</v>
      </c>
      <c r="CD2" s="3" t="str">
        <f>[1]!SNLLabel(11,202587,"2004Y","")</f>
        <v>Total Transmission Plant: Add ($000)</v>
      </c>
      <c r="CE2" s="3" t="str">
        <f>[1]!SNLLabel(11,202587,"2003Y","")</f>
        <v>Total Transmission Plant: Add ($000)</v>
      </c>
      <c r="CF2" s="3" t="str">
        <f>[1]!SNLLabel(11,202587,"2002Y","")</f>
        <v>Total Transmission Plant: Add ($000)</v>
      </c>
      <c r="CG2" s="3" t="str">
        <f>[1]!SNLLabel(11,202587,"2001Y","")</f>
        <v>Total Transmission Plant: Add ($000)</v>
      </c>
      <c r="CH2" s="3" t="str">
        <f>[1]!SNLLabel(11,202587,"2000Y","")</f>
        <v>Total Transmission Plant: Add ($000)</v>
      </c>
      <c r="CI2" s="3" t="str">
        <f>[1]!SNLLabel(11,202587,"1999Y","")</f>
        <v>Total Transmission Plant: Add ($000)</v>
      </c>
      <c r="CJ2" s="3" t="str">
        <f>[1]!SNLLabel(11,202587,"1998Y","")</f>
        <v>Total Transmission Plant: Add ($000)</v>
      </c>
      <c r="CK2" s="3" t="str">
        <f>[1]!SNLLabel(11,202587,"1997Y","")</f>
        <v>Total Transmission Plant: Add ($000)</v>
      </c>
      <c r="CL2" s="3" t="str">
        <f>[1]!SNLLabel(11,202587,"1996Y","")</f>
        <v>Total Transmission Plant: Add ($000)</v>
      </c>
      <c r="CM2" s="3" t="str">
        <f>[1]!SNLLabel(11,202587,"1995Y","")</f>
        <v>Total Transmission Plant: Add ($000)</v>
      </c>
      <c r="CN2" s="3" t="str">
        <f>[1]!SNLLabel(11,202587,"1994Y","")</f>
        <v>Total Transmission Plant: Add ($000)</v>
      </c>
      <c r="CO2" s="3" t="str">
        <f>[1]!SNLLabel(11,202587,"1993Y","")</f>
        <v>Total Transmission Plant: Add ($000)</v>
      </c>
      <c r="CP2" s="3" t="str">
        <f>[1]!SNLLabel(11,202587,"1992Y","")</f>
        <v>Total Transmission Plant: Add ($000)</v>
      </c>
      <c r="CQ2" s="3" t="str">
        <f>[1]!SNLLabel(11,202587,"1991Y","")</f>
        <v>Total Transmission Plant: Add ($000)</v>
      </c>
      <c r="CR2" s="3" t="str">
        <f>[1]!SNLLabel(11,202587,"1990Y","")</f>
        <v>Total Transmission Plant: Add ($000)</v>
      </c>
      <c r="CS2" s="3" t="str">
        <f>[1]!SNLLabel(11,202587,"1989Y","")</f>
        <v>Total Transmission Plant: Add ($000)</v>
      </c>
      <c r="CT2" s="3" t="str">
        <f>[1]!SNLLabel(11,202587,"1988Y","")</f>
        <v>Total Transmission Plant: Add ($000)</v>
      </c>
      <c r="CU2" s="3" t="str">
        <f>[1]!SNLLabel(11,201751,"2019Y","")</f>
        <v>Total Distribution Plant: Add ($000)</v>
      </c>
      <c r="CV2" s="3" t="str">
        <f>[1]!SNLLabel(11,201751,"2018Y","")</f>
        <v>Total Distribution Plant: Add ($000)</v>
      </c>
      <c r="CW2" s="3" t="str">
        <f>[1]!SNLLabel(11,201751,"2017Y","")</f>
        <v>Total Distribution Plant: Add ($000)</v>
      </c>
      <c r="CX2" s="3" t="str">
        <f>[1]!SNLLabel(11,201751,"2016Y","")</f>
        <v>Total Distribution Plant: Add ($000)</v>
      </c>
      <c r="CY2" s="3" t="str">
        <f>[1]!SNLLabel(11,201751,"2015Y","")</f>
        <v>Total Distribution Plant: Add ($000)</v>
      </c>
      <c r="CZ2" s="3" t="str">
        <f>[1]!SNLLabel(11,201751,"2014Y","")</f>
        <v>Total Distribution Plant: Add ($000)</v>
      </c>
      <c r="DA2" s="3" t="str">
        <f>[1]!SNLLabel(11,201751,"2013Y","")</f>
        <v>Total Distribution Plant: Add ($000)</v>
      </c>
      <c r="DB2" s="3" t="str">
        <f>[1]!SNLLabel(11,201751,"2012Y","")</f>
        <v>Total Distribution Plant: Add ($000)</v>
      </c>
      <c r="DC2" s="3" t="str">
        <f>[1]!SNLLabel(11,201751,"2011Y","")</f>
        <v>Total Distribution Plant: Add ($000)</v>
      </c>
      <c r="DD2" s="3" t="str">
        <f>[1]!SNLLabel(11,201751,"2010Y","")</f>
        <v>Total Distribution Plant: Add ($000)</v>
      </c>
      <c r="DE2" s="3" t="str">
        <f>[1]!SNLLabel(11,201751,"2009Y","")</f>
        <v>Total Distribution Plant: Add ($000)</v>
      </c>
      <c r="DF2" s="3" t="str">
        <f>[1]!SNLLabel(11,201751,"2008Y","")</f>
        <v>Total Distribution Plant: Add ($000)</v>
      </c>
      <c r="DG2" s="3" t="str">
        <f>[1]!SNLLabel(11,201751,"2007Y","")</f>
        <v>Total Distribution Plant: Add ($000)</v>
      </c>
      <c r="DH2" s="3" t="str">
        <f>[1]!SNLLabel(11,201751,"2006Y","")</f>
        <v>Total Distribution Plant: Add ($000)</v>
      </c>
      <c r="DI2" s="3" t="str">
        <f>[1]!SNLLabel(11,201751,"2005Y","")</f>
        <v>Total Distribution Plant: Add ($000)</v>
      </c>
      <c r="DJ2" s="3" t="str">
        <f>[1]!SNLLabel(11,201751,"2004Y","")</f>
        <v>Total Distribution Plant: Add ($000)</v>
      </c>
      <c r="DK2" s="3" t="str">
        <f>[1]!SNLLabel(11,201751,"2003Y","")</f>
        <v>Total Distribution Plant: Add ($000)</v>
      </c>
      <c r="DL2" s="3" t="str">
        <f>[1]!SNLLabel(11,201751,"2002Y","")</f>
        <v>Total Distribution Plant: Add ($000)</v>
      </c>
      <c r="DM2" s="3" t="str">
        <f>[1]!SNLLabel(11,201751,"2001Y","")</f>
        <v>Total Distribution Plant: Add ($000)</v>
      </c>
      <c r="DN2" s="3" t="str">
        <f>[1]!SNLLabel(11,201751,"2000Y","")</f>
        <v>Total Distribution Plant: Add ($000)</v>
      </c>
      <c r="DO2" s="3" t="str">
        <f>[1]!SNLLabel(11,201751,"1999Y","")</f>
        <v>Total Distribution Plant: Add ($000)</v>
      </c>
      <c r="DP2" s="3" t="str">
        <f>[1]!SNLLabel(11,201751,"1998Y","")</f>
        <v>Total Distribution Plant: Add ($000)</v>
      </c>
      <c r="DQ2" s="3" t="str">
        <f>[1]!SNLLabel(11,201751,"1997Y","")</f>
        <v>Total Distribution Plant: Add ($000)</v>
      </c>
      <c r="DR2" s="3" t="str">
        <f>[1]!SNLLabel(11,201751,"1996Y","")</f>
        <v>Total Distribution Plant: Add ($000)</v>
      </c>
      <c r="DS2" s="3" t="str">
        <f>[1]!SNLLabel(11,201751,"1995Y","")</f>
        <v>Total Distribution Plant: Add ($000)</v>
      </c>
      <c r="DT2" s="3" t="str">
        <f>[1]!SNLLabel(11,201751,"1994Y","")</f>
        <v>Total Distribution Plant: Add ($000)</v>
      </c>
      <c r="DU2" s="3" t="str">
        <f>[1]!SNLLabel(11,201751,"1993Y","")</f>
        <v>Total Distribution Plant: Add ($000)</v>
      </c>
      <c r="DV2" s="3" t="str">
        <f>[1]!SNLLabel(11,201751,"1992Y","")</f>
        <v>Total Distribution Plant: Add ($000)</v>
      </c>
      <c r="DW2" s="3" t="str">
        <f>[1]!SNLLabel(11,201751,"1991Y","")</f>
        <v>Total Distribution Plant: Add ($000)</v>
      </c>
      <c r="DX2" s="3" t="str">
        <f>[1]!SNLLabel(11,201751,"1990Y","")</f>
        <v>Total Distribution Plant: Add ($000)</v>
      </c>
      <c r="DY2" s="3" t="str">
        <f>[1]!SNLLabel(11,201751,"1989Y","")</f>
        <v>Total Distribution Plant: Add ($000)</v>
      </c>
      <c r="DZ2" s="3" t="str">
        <f>[1]!SNLLabel(11,201751,"1988Y","")</f>
        <v>Total Distribution Plant: Add ($000)</v>
      </c>
      <c r="EA2" s="3" t="str">
        <f>[1]!SNLLabel(11,201940,"2019Y","")</f>
        <v>Total General Plant: Add ($000)</v>
      </c>
      <c r="EB2" s="3" t="str">
        <f>[1]!SNLLabel(11,201940,"2018Y","")</f>
        <v>Total General Plant: Add ($000)</v>
      </c>
      <c r="EC2" s="3" t="str">
        <f>[1]!SNLLabel(11,201940,"2017Y","")</f>
        <v>Total General Plant: Add ($000)</v>
      </c>
      <c r="ED2" s="3" t="str">
        <f>[1]!SNLLabel(11,201940,"2016Y","")</f>
        <v>Total General Plant: Add ($000)</v>
      </c>
      <c r="EE2" s="3" t="str">
        <f>[1]!SNLLabel(11,201940,"2015Y","")</f>
        <v>Total General Plant: Add ($000)</v>
      </c>
      <c r="EF2" s="3" t="str">
        <f>[1]!SNLLabel(11,201940,"2014Y","")</f>
        <v>Total General Plant: Add ($000)</v>
      </c>
      <c r="EG2" s="3" t="str">
        <f>[1]!SNLLabel(11,201940,"2013Y","")</f>
        <v>Total General Plant: Add ($000)</v>
      </c>
      <c r="EH2" s="3" t="str">
        <f>[1]!SNLLabel(11,201940,"2012Y","")</f>
        <v>Total General Plant: Add ($000)</v>
      </c>
      <c r="EI2" s="3" t="str">
        <f>[1]!SNLLabel(11,201940,"2011Y","")</f>
        <v>Total General Plant: Add ($000)</v>
      </c>
      <c r="EJ2" s="3" t="str">
        <f>[1]!SNLLabel(11,201940,"2010Y","")</f>
        <v>Total General Plant: Add ($000)</v>
      </c>
      <c r="EK2" s="3" t="str">
        <f>[1]!SNLLabel(11,201940,"2009Y","")</f>
        <v>Total General Plant: Add ($000)</v>
      </c>
      <c r="EL2" s="3" t="str">
        <f>[1]!SNLLabel(11,201940,"2008Y","")</f>
        <v>Total General Plant: Add ($000)</v>
      </c>
      <c r="EM2" s="3" t="str">
        <f>[1]!SNLLabel(11,201940,"2007Y","")</f>
        <v>Total General Plant: Add ($000)</v>
      </c>
      <c r="EN2" s="3" t="str">
        <f>[1]!SNLLabel(11,201940,"2006Y","")</f>
        <v>Total General Plant: Add ($000)</v>
      </c>
      <c r="EO2" s="3" t="str">
        <f>[1]!SNLLabel(11,201940,"2005Y","")</f>
        <v>Total General Plant: Add ($000)</v>
      </c>
      <c r="EP2" s="3" t="str">
        <f>[1]!SNLLabel(11,201940,"2004Y","")</f>
        <v>Total General Plant: Add ($000)</v>
      </c>
      <c r="EQ2" s="3" t="str">
        <f>[1]!SNLLabel(11,201940,"2003Y","")</f>
        <v>Total General Plant: Add ($000)</v>
      </c>
      <c r="ER2" s="3" t="str">
        <f>[1]!SNLLabel(11,201940,"2002Y","")</f>
        <v>Total General Plant: Add ($000)</v>
      </c>
      <c r="ES2" s="3" t="str">
        <f>[1]!SNLLabel(11,201940,"2001Y","")</f>
        <v>Total General Plant: Add ($000)</v>
      </c>
      <c r="ET2" s="3" t="str">
        <f>[1]!SNLLabel(11,201940,"2000Y","")</f>
        <v>Total General Plant: Add ($000)</v>
      </c>
      <c r="EU2" s="3" t="str">
        <f>[1]!SNLLabel(11,201940,"1999Y","")</f>
        <v>Total General Plant: Add ($000)</v>
      </c>
      <c r="EV2" s="3" t="str">
        <f>[1]!SNLLabel(11,201940,"1998Y","")</f>
        <v>Total General Plant: Add ($000)</v>
      </c>
      <c r="EW2" s="3" t="str">
        <f>[1]!SNLLabel(11,201940,"1997Y","")</f>
        <v>Total General Plant: Add ($000)</v>
      </c>
      <c r="EX2" s="3" t="str">
        <f>[1]!SNLLabel(11,201940,"1996Y","")</f>
        <v>Total General Plant: Add ($000)</v>
      </c>
      <c r="EY2" s="3" t="str">
        <f>[1]!SNLLabel(11,201940,"1995Y","")</f>
        <v>Total General Plant: Add ($000)</v>
      </c>
      <c r="EZ2" s="3" t="str">
        <f>[1]!SNLLabel(11,201940,"1994Y","")</f>
        <v>Total General Plant: Add ($000)</v>
      </c>
      <c r="FA2" s="3" t="str">
        <f>[1]!SNLLabel(11,201940,"1993Y","")</f>
        <v>Total General Plant: Add ($000)</v>
      </c>
      <c r="FB2" s="3" t="str">
        <f>[1]!SNLLabel(11,201940,"1992Y","")</f>
        <v>Total General Plant: Add ($000)</v>
      </c>
      <c r="FC2" s="3" t="str">
        <f>[1]!SNLLabel(11,201940,"1991Y","")</f>
        <v>Total General Plant: Add ($000)</v>
      </c>
      <c r="FD2" s="3" t="str">
        <f>[1]!SNLLabel(11,201940,"1990Y","")</f>
        <v>Total General Plant: Add ($000)</v>
      </c>
      <c r="FE2" s="3" t="str">
        <f>[1]!SNLLabel(11,201940,"1989Y","")</f>
        <v>Total General Plant: Add ($000)</v>
      </c>
      <c r="FF2" s="3" t="str">
        <f>[1]!SNLLabel(11,201940,"1988Y","")</f>
        <v>Total General Plant: Add ($000)</v>
      </c>
      <c r="FG2" s="3" t="str">
        <f>[1]!SNLLabel(11,202635,"2019Y","")</f>
        <v>Total Regional Transmission &amp; Mkt Oper: Add ($000)</v>
      </c>
      <c r="FH2" s="3" t="str">
        <f>[1]!SNLLabel(11,202635,"2018Y","")</f>
        <v>Total Regional Transmission &amp; Mkt Oper: Add ($000)</v>
      </c>
      <c r="FI2" s="3" t="str">
        <f>[1]!SNLLabel(11,202635,"2017Y","")</f>
        <v>Total Regional Transmission &amp; Mkt Oper: Add ($000)</v>
      </c>
      <c r="FJ2" s="3" t="str">
        <f>[1]!SNLLabel(11,202635,"2016Y","")</f>
        <v>Total Regional Transmission &amp; Mkt Oper: Add ($000)</v>
      </c>
      <c r="FK2" s="3" t="str">
        <f>[1]!SNLLabel(11,202635,"2015Y","")</f>
        <v>Total Regional Transmission &amp; Mkt Oper: Add ($000)</v>
      </c>
      <c r="FL2" s="3" t="str">
        <f>[1]!SNLLabel(11,202635,"2014Y","")</f>
        <v>Total Regional Transmission &amp; Mkt Oper: Add ($000)</v>
      </c>
      <c r="FM2" s="3" t="str">
        <f>[1]!SNLLabel(11,202635,"2013Y","")</f>
        <v>Total Regional Transmission &amp; Mkt Oper: Add ($000)</v>
      </c>
      <c r="FN2" s="3" t="str">
        <f>[1]!SNLLabel(11,202635,"2012Y","")</f>
        <v>Total Regional Transmission &amp; Mkt Oper: Add ($000)</v>
      </c>
      <c r="FO2" s="3" t="str">
        <f>[1]!SNLLabel(11,202635,"2011Y","")</f>
        <v>Total Regional Transmission &amp; Mkt Oper: Add ($000)</v>
      </c>
      <c r="FP2" s="3" t="str">
        <f>[1]!SNLLabel(11,202635,"2010Y","")</f>
        <v>Total Regional Transmission &amp; Mkt Oper: Add ($000)</v>
      </c>
      <c r="FQ2" s="3" t="str">
        <f>[1]!SNLLabel(11,202635,"2009Y","")</f>
        <v>Total Regional Transmission &amp; Mkt Oper: Add ($000)</v>
      </c>
      <c r="FR2" s="3" t="str">
        <f>[1]!SNLLabel(11,202635,"2008Y","")</f>
        <v>Total Regional Transmission &amp; Mkt Oper: Add ($000)</v>
      </c>
      <c r="FS2" s="3" t="str">
        <f>[1]!SNLLabel(11,202635,"2007Y","")</f>
        <v>Total Regional Transmission &amp; Mkt Oper: Add ($000)</v>
      </c>
      <c r="FT2" s="3" t="str">
        <f>[1]!SNLLabel(11,202635,"2006Y","")</f>
        <v>Total Regional Transmission &amp; Mkt Oper: Add ($000)</v>
      </c>
      <c r="FU2" s="3" t="str">
        <f>[1]!SNLLabel(11,202635,"2005Y","")</f>
        <v>Total Regional Transmission &amp; Mkt Oper: Add ($000)</v>
      </c>
      <c r="FV2" s="3" t="str">
        <f>[1]!SNLLabel(11,202635,"2004Y","")</f>
        <v>Total Regional Transmission &amp; Mkt Oper: Add ($000)</v>
      </c>
      <c r="FW2" s="3" t="str">
        <f>[1]!SNLLabel(11,202635,"2003Y","")</f>
        <v>Total Regional Transmission &amp; Mkt Oper: Add ($000)</v>
      </c>
      <c r="FX2" s="3" t="str">
        <f>[1]!SNLLabel(11,202635,"2002Y","")</f>
        <v>Total Regional Transmission &amp; Mkt Oper: Add ($000)</v>
      </c>
      <c r="FY2" s="3" t="str">
        <f>[1]!SNLLabel(11,202635,"2001Y","")</f>
        <v>Total Regional Transmission &amp; Mkt Oper: Add ($000)</v>
      </c>
      <c r="FZ2" s="3" t="str">
        <f>[1]!SNLLabel(11,202635,"2000Y","")</f>
        <v>Total Regional Transmission &amp; Mkt Oper: Add ($000)</v>
      </c>
      <c r="GA2" s="3" t="str">
        <f>[1]!SNLLabel(11,202635,"1999Y","")</f>
        <v>Total Regional Transmission &amp; Mkt Oper: Add ($000)</v>
      </c>
      <c r="GB2" s="3" t="str">
        <f>[1]!SNLLabel(11,202635,"1998Y","")</f>
        <v>Total Regional Transmission &amp; Mkt Oper: Add ($000)</v>
      </c>
      <c r="GC2" s="3" t="str">
        <f>[1]!SNLLabel(11,202635,"1997Y","")</f>
        <v>Total Regional Transmission &amp; Mkt Oper: Add ($000)</v>
      </c>
      <c r="GD2" s="3" t="str">
        <f>[1]!SNLLabel(11,202635,"1996Y","")</f>
        <v>Total Regional Transmission &amp; Mkt Oper: Add ($000)</v>
      </c>
      <c r="GE2" s="3" t="str">
        <f>[1]!SNLLabel(11,202635,"1995Y","")</f>
        <v>Total Regional Transmission &amp; Mkt Oper: Add ($000)</v>
      </c>
      <c r="GF2" s="3" t="str">
        <f>[1]!SNLLabel(11,202635,"1994Y","")</f>
        <v>Total Regional Transmission &amp; Mkt Oper: Add ($000)</v>
      </c>
      <c r="GG2" s="3" t="str">
        <f>[1]!SNLLabel(11,202635,"1993Y","")</f>
        <v>Total Regional Transmission &amp; Mkt Oper: Add ($000)</v>
      </c>
      <c r="GH2" s="3" t="str">
        <f>[1]!SNLLabel(11,202635,"1992Y","")</f>
        <v>Total Regional Transmission &amp; Mkt Oper: Add ($000)</v>
      </c>
      <c r="GI2" s="3" t="str">
        <f>[1]!SNLLabel(11,202635,"1991Y","")</f>
        <v>Total Regional Transmission &amp; Mkt Oper: Add ($000)</v>
      </c>
      <c r="GJ2" s="3" t="str">
        <f>[1]!SNLLabel(11,202635,"1990Y","")</f>
        <v>Total Regional Transmission &amp; Mkt Oper: Add ($000)</v>
      </c>
      <c r="GK2" s="3" t="str">
        <f>[1]!SNLLabel(11,202635,"1989Y","")</f>
        <v>Total Regional Transmission &amp; Mkt Oper: Add ($000)</v>
      </c>
      <c r="GL2" s="3" t="str">
        <f>[1]!SNLLabel(11,202635,"1988Y","")</f>
        <v>Total Regional Transmission &amp; Mkt Oper: Add ($000)</v>
      </c>
      <c r="GM2" s="3" t="str">
        <f>[1]!SNLLabel(11,202665,"2019Y","")</f>
        <v>Total Elec Plant In Svc: Add ($000)</v>
      </c>
      <c r="GN2" s="3" t="str">
        <f>[1]!SNLLabel(11,202665,"2018Y","")</f>
        <v>Total Elec Plant In Svc: Add ($000)</v>
      </c>
      <c r="GO2" s="3" t="str">
        <f>[1]!SNLLabel(11,202665,"2017Y","")</f>
        <v>Total Elec Plant In Svc: Add ($000)</v>
      </c>
      <c r="GP2" s="3" t="str">
        <f>[1]!SNLLabel(11,202665,"2016Y","")</f>
        <v>Total Elec Plant In Svc: Add ($000)</v>
      </c>
      <c r="GQ2" s="3" t="str">
        <f>[1]!SNLLabel(11,202665,"2015Y","")</f>
        <v>Total Elec Plant In Svc: Add ($000)</v>
      </c>
      <c r="GR2" s="3" t="str">
        <f>[1]!SNLLabel(11,202665,"2014Y","")</f>
        <v>Total Elec Plant In Svc: Add ($000)</v>
      </c>
      <c r="GS2" s="3" t="str">
        <f>[1]!SNLLabel(11,202665,"2013Y","")</f>
        <v>Total Elec Plant In Svc: Add ($000)</v>
      </c>
      <c r="GT2" s="3" t="str">
        <f>[1]!SNLLabel(11,202665,"2012Y","")</f>
        <v>Total Elec Plant In Svc: Add ($000)</v>
      </c>
      <c r="GU2" s="3" t="str">
        <f>[1]!SNLLabel(11,202665,"2011Y","")</f>
        <v>Total Elec Plant In Svc: Add ($000)</v>
      </c>
      <c r="GV2" s="3" t="str">
        <f>[1]!SNLLabel(11,202665,"2010Y","")</f>
        <v>Total Elec Plant In Svc: Add ($000)</v>
      </c>
      <c r="GW2" s="3" t="str">
        <f>[1]!SNLLabel(11,202665,"2009Y","")</f>
        <v>Total Elec Plant In Svc: Add ($000)</v>
      </c>
      <c r="GX2" s="3" t="str">
        <f>[1]!SNLLabel(11,202665,"2008Y","")</f>
        <v>Total Elec Plant In Svc: Add ($000)</v>
      </c>
      <c r="GY2" s="3" t="str">
        <f>[1]!SNLLabel(11,202665,"2007Y","")</f>
        <v>Total Elec Plant In Svc: Add ($000)</v>
      </c>
      <c r="GZ2" s="3" t="str">
        <f>[1]!SNLLabel(11,202665,"2006Y","")</f>
        <v>Total Elec Plant In Svc: Add ($000)</v>
      </c>
      <c r="HA2" s="3" t="str">
        <f>[1]!SNLLabel(11,202665,"2005Y","")</f>
        <v>Total Elec Plant In Svc: Add ($000)</v>
      </c>
      <c r="HB2" s="3" t="str">
        <f>[1]!SNLLabel(11,202665,"2004Y","")</f>
        <v>Total Elec Plant In Svc: Add ($000)</v>
      </c>
      <c r="HC2" s="3" t="str">
        <f>[1]!SNLLabel(11,202665,"2003Y","")</f>
        <v>Total Elec Plant In Svc: Add ($000)</v>
      </c>
      <c r="HD2" s="3" t="str">
        <f>[1]!SNLLabel(11,202665,"2002Y","")</f>
        <v>Total Elec Plant In Svc: Add ($000)</v>
      </c>
      <c r="HE2" s="3" t="str">
        <f>[1]!SNLLabel(11,202665,"2001Y","")</f>
        <v>Total Elec Plant In Svc: Add ($000)</v>
      </c>
      <c r="HF2" s="3" t="str">
        <f>[1]!SNLLabel(11,202665,"2000Y","")</f>
        <v>Total Elec Plant In Svc: Add ($000)</v>
      </c>
      <c r="HG2" s="3" t="str">
        <f>[1]!SNLLabel(11,202665,"1999Y","")</f>
        <v>Total Elec Plant In Svc: Add ($000)</v>
      </c>
      <c r="HH2" s="3" t="str">
        <f>[1]!SNLLabel(11,202665,"1998Y","")</f>
        <v>Total Elec Plant In Svc: Add ($000)</v>
      </c>
      <c r="HI2" s="3" t="str">
        <f>[1]!SNLLabel(11,202665,"1997Y","")</f>
        <v>Total Elec Plant In Svc: Add ($000)</v>
      </c>
      <c r="HJ2" s="3" t="str">
        <f>[1]!SNLLabel(11,202665,"1996Y","")</f>
        <v>Total Elec Plant In Svc: Add ($000)</v>
      </c>
      <c r="HK2" s="3" t="str">
        <f>[1]!SNLLabel(11,202665,"1995Y","")</f>
        <v>Total Elec Plant In Svc: Add ($000)</v>
      </c>
      <c r="HL2" s="3" t="str">
        <f>[1]!SNLLabel(11,202665,"1994Y","")</f>
        <v>Total Elec Plant In Svc: Add ($000)</v>
      </c>
      <c r="HM2" s="3" t="str">
        <f>[1]!SNLLabel(11,202665,"1993Y","")</f>
        <v>Total Elec Plant In Svc: Add ($000)</v>
      </c>
      <c r="HN2" s="3" t="str">
        <f>[1]!SNLLabel(11,202665,"1992Y","")</f>
        <v>Total Elec Plant In Svc: Add ($000)</v>
      </c>
      <c r="HO2" s="3" t="str">
        <f>[1]!SNLLabel(11,202665,"1991Y","")</f>
        <v>Total Elec Plant In Svc: Add ($000)</v>
      </c>
      <c r="HP2" s="3" t="str">
        <f>[1]!SNLLabel(11,202665,"1990Y","")</f>
        <v>Total Elec Plant In Svc: Add ($000)</v>
      </c>
      <c r="HQ2" s="3" t="str">
        <f>[1]!SNLLabel(11,202665,"1989Y","")</f>
        <v>Total Elec Plant In Svc: Add ($000)</v>
      </c>
      <c r="HR2" s="3" t="str">
        <f>[1]!SNLLabel(11,202665,"1988Y","")</f>
        <v>Total Elec Plant In Svc: Add ($000)</v>
      </c>
      <c r="HS2" s="3" t="str">
        <f>[1]!SNLLabel(11,202831,"2019Y","")</f>
        <v>Power Production Total Operations Expense ($000)</v>
      </c>
      <c r="HT2" s="3" t="str">
        <f>[1]!SNLLabel(11,202831,"2018Y","")</f>
        <v>Power Production Total Operations Expense ($000)</v>
      </c>
      <c r="HU2" s="3" t="str">
        <f>[1]!SNLLabel(11,202831,"2017Y","")</f>
        <v>Power Production Total Operations Expense ($000)</v>
      </c>
      <c r="HV2" s="3" t="str">
        <f>[1]!SNLLabel(11,202831,"2016Y","")</f>
        <v>Power Production Total Operations Expense ($000)</v>
      </c>
      <c r="HW2" s="3" t="str">
        <f>[1]!SNLLabel(11,202831,"2015Y","")</f>
        <v>Power Production Total Operations Expense ($000)</v>
      </c>
      <c r="HX2" s="3" t="str">
        <f>[1]!SNLLabel(11,202831,"2014Y","")</f>
        <v>Power Production Total Operations Expense ($000)</v>
      </c>
      <c r="HY2" s="3" t="str">
        <f>[1]!SNLLabel(11,202831,"2013Y","")</f>
        <v>Power Production Total Operations Expense ($000)</v>
      </c>
      <c r="HZ2" s="3" t="str">
        <f>[1]!SNLLabel(11,202831,"2012Y","")</f>
        <v>Power Production Total Operations Expense ($000)</v>
      </c>
      <c r="IA2" s="3" t="str">
        <f>[1]!SNLLabel(11,202831,"2011Y","")</f>
        <v>Power Production Total Operations Expense ($000)</v>
      </c>
      <c r="IB2" s="3" t="str">
        <f>[1]!SNLLabel(11,202831,"2010Y","")</f>
        <v>Power Production Total Operations Expense ($000)</v>
      </c>
      <c r="IC2" s="3" t="str">
        <f>[1]!SNLLabel(11,202831,"2009Y","")</f>
        <v>Power Production Total Operations Expense ($000)</v>
      </c>
      <c r="ID2" s="3" t="str">
        <f>[1]!SNLLabel(11,202831,"2008Y","")</f>
        <v>Power Production Total Operations Expense ($000)</v>
      </c>
      <c r="IE2" s="3" t="str">
        <f>[1]!SNLLabel(11,202831,"2007Y","")</f>
        <v>Power Production Total Operations Expense ($000)</v>
      </c>
      <c r="IF2" s="3" t="str">
        <f>[1]!SNLLabel(11,202831,"2006Y","")</f>
        <v>Power Production Total Operations Expense ($000)</v>
      </c>
      <c r="IG2" s="3" t="str">
        <f>[1]!SNLLabel(11,202831,"2005Y","")</f>
        <v>Power Production Total Operations Expense ($000)</v>
      </c>
      <c r="IH2" s="3" t="str">
        <f>[1]!SNLLabel(11,202831,"2004Y","")</f>
        <v>Power Production Total Operations Expense ($000)</v>
      </c>
      <c r="II2" s="3" t="str">
        <f>[1]!SNLLabel(11,202831,"2003Y","")</f>
        <v>Power Production Total Operations Expense ($000)</v>
      </c>
      <c r="IJ2" s="3" t="str">
        <f>[1]!SNLLabel(11,202831,"2002Y","")</f>
        <v>Power Production Total Operations Expense ($000)</v>
      </c>
      <c r="IK2" s="3" t="str">
        <f>[1]!SNLLabel(11,202831,"2001Y","")</f>
        <v>Power Production Total Operations Expense ($000)</v>
      </c>
      <c r="IL2" s="3" t="str">
        <f>[1]!SNLLabel(11,202831,"2000Y","")</f>
        <v>Power Production Total Operations Expense ($000)</v>
      </c>
      <c r="IM2" s="3" t="str">
        <f>[1]!SNLLabel(11,202831,"1999Y","")</f>
        <v>Power Production Total Operations Expense ($000)</v>
      </c>
      <c r="IN2" s="3" t="str">
        <f>[1]!SNLLabel(11,202831,"1998Y","")</f>
        <v>Power Production Total Operations Expense ($000)</v>
      </c>
      <c r="IO2" s="3" t="str">
        <f>[1]!SNLLabel(11,202831,"1997Y","")</f>
        <v>Power Production Total Operations Expense ($000)</v>
      </c>
      <c r="IP2" s="3" t="str">
        <f>[1]!SNLLabel(11,202831,"1996Y","")</f>
        <v>Power Production Total Operations Expense ($000)</v>
      </c>
      <c r="IQ2" s="3" t="str">
        <f>[1]!SNLLabel(11,202831,"1995Y","")</f>
        <v>Power Production Total Operations Expense ($000)</v>
      </c>
      <c r="IR2" s="3" t="str">
        <f>[1]!SNLLabel(11,202831,"1994Y","")</f>
        <v>Power Production Total Operations Expense ($000)</v>
      </c>
      <c r="IS2" s="3" t="str">
        <f>[1]!SNLLabel(11,202831,"1993Y","")</f>
        <v>Power Production Total Operations Expense ($000)</v>
      </c>
      <c r="IT2" s="3" t="str">
        <f>[1]!SNLLabel(11,202831,"1992Y","")</f>
        <v>Power Production Total Operations Expense ($000)</v>
      </c>
      <c r="IU2" s="3" t="str">
        <f>[1]!SNLLabel(11,202831,"1991Y","")</f>
        <v>Power Production Total Operations Expense ($000)</v>
      </c>
      <c r="IV2" s="3" t="str">
        <f>[1]!SNLLabel(11,202831,"1990Y","")</f>
        <v>Power Production Total Operations Expense ($000)</v>
      </c>
      <c r="IW2" s="3" t="str">
        <f>[1]!SNLLabel(11,202831,"1989Y","")</f>
        <v>Power Production Total Operations Expense ($000)</v>
      </c>
      <c r="IX2" s="3" t="str">
        <f>[1]!SNLLabel(11,202831,"1988Y","")</f>
        <v>Power Production Total Operations Expense ($000)</v>
      </c>
      <c r="IY2" s="3" t="str">
        <f>[1]!SNLLabel(11,202832,"2019Y","")</f>
        <v>Power Production Total Maintenance Expense ($000)</v>
      </c>
      <c r="IZ2" s="3" t="str">
        <f>[1]!SNLLabel(11,202832,"2018Y","")</f>
        <v>Power Production Total Maintenance Expense ($000)</v>
      </c>
      <c r="JA2" s="3" t="str">
        <f>[1]!SNLLabel(11,202832,"2017Y","")</f>
        <v>Power Production Total Maintenance Expense ($000)</v>
      </c>
      <c r="JB2" s="3" t="str">
        <f>[1]!SNLLabel(11,202832,"2016Y","")</f>
        <v>Power Production Total Maintenance Expense ($000)</v>
      </c>
      <c r="JC2" s="3" t="str">
        <f>[1]!SNLLabel(11,202832,"2015Y","")</f>
        <v>Power Production Total Maintenance Expense ($000)</v>
      </c>
      <c r="JD2" s="3" t="str">
        <f>[1]!SNLLabel(11,202832,"2014Y","")</f>
        <v>Power Production Total Maintenance Expense ($000)</v>
      </c>
      <c r="JE2" s="3" t="str">
        <f>[1]!SNLLabel(11,202832,"2013Y","")</f>
        <v>Power Production Total Maintenance Expense ($000)</v>
      </c>
      <c r="JF2" s="3" t="str">
        <f>[1]!SNLLabel(11,202832,"2012Y","")</f>
        <v>Power Production Total Maintenance Expense ($000)</v>
      </c>
      <c r="JG2" s="3" t="str">
        <f>[1]!SNLLabel(11,202832,"2011Y","")</f>
        <v>Power Production Total Maintenance Expense ($000)</v>
      </c>
      <c r="JH2" s="3" t="str">
        <f>[1]!SNLLabel(11,202832,"2010Y","")</f>
        <v>Power Production Total Maintenance Expense ($000)</v>
      </c>
      <c r="JI2" s="3" t="str">
        <f>[1]!SNLLabel(11,202832,"2009Y","")</f>
        <v>Power Production Total Maintenance Expense ($000)</v>
      </c>
      <c r="JJ2" s="3" t="str">
        <f>[1]!SNLLabel(11,202832,"2008Y","")</f>
        <v>Power Production Total Maintenance Expense ($000)</v>
      </c>
      <c r="JK2" s="3" t="str">
        <f>[1]!SNLLabel(11,202832,"2007Y","")</f>
        <v>Power Production Total Maintenance Expense ($000)</v>
      </c>
      <c r="JL2" s="3" t="str">
        <f>[1]!SNLLabel(11,202832,"2006Y","")</f>
        <v>Power Production Total Maintenance Expense ($000)</v>
      </c>
      <c r="JM2" s="3" t="str">
        <f>[1]!SNLLabel(11,202832,"2005Y","")</f>
        <v>Power Production Total Maintenance Expense ($000)</v>
      </c>
      <c r="JN2" s="3" t="str">
        <f>[1]!SNLLabel(11,202832,"2004Y","")</f>
        <v>Power Production Total Maintenance Expense ($000)</v>
      </c>
      <c r="JO2" s="3" t="str">
        <f>[1]!SNLLabel(11,202832,"2003Y","")</f>
        <v>Power Production Total Maintenance Expense ($000)</v>
      </c>
      <c r="JP2" s="3" t="str">
        <f>[1]!SNLLabel(11,202832,"2002Y","")</f>
        <v>Power Production Total Maintenance Expense ($000)</v>
      </c>
      <c r="JQ2" s="3" t="str">
        <f>[1]!SNLLabel(11,202832,"2001Y","")</f>
        <v>Power Production Total Maintenance Expense ($000)</v>
      </c>
      <c r="JR2" s="3" t="str">
        <f>[1]!SNLLabel(11,202832,"2000Y","")</f>
        <v>Power Production Total Maintenance Expense ($000)</v>
      </c>
      <c r="JS2" s="3" t="str">
        <f>[1]!SNLLabel(11,202832,"1999Y","")</f>
        <v>Power Production Total Maintenance Expense ($000)</v>
      </c>
      <c r="JT2" s="3" t="str">
        <f>[1]!SNLLabel(11,202832,"1998Y","")</f>
        <v>Power Production Total Maintenance Expense ($000)</v>
      </c>
      <c r="JU2" s="3" t="str">
        <f>[1]!SNLLabel(11,202832,"1997Y","")</f>
        <v>Power Production Total Maintenance Expense ($000)</v>
      </c>
      <c r="JV2" s="3" t="str">
        <f>[1]!SNLLabel(11,202832,"1996Y","")</f>
        <v>Power Production Total Maintenance Expense ($000)</v>
      </c>
      <c r="JW2" s="3" t="str">
        <f>[1]!SNLLabel(11,202832,"1995Y","")</f>
        <v>Power Production Total Maintenance Expense ($000)</v>
      </c>
      <c r="JX2" s="3" t="str">
        <f>[1]!SNLLabel(11,202832,"1994Y","")</f>
        <v>Power Production Total Maintenance Expense ($000)</v>
      </c>
      <c r="JY2" s="3" t="str">
        <f>[1]!SNLLabel(11,202832,"1993Y","")</f>
        <v>Power Production Total Maintenance Expense ($000)</v>
      </c>
      <c r="JZ2" s="3" t="str">
        <f>[1]!SNLLabel(11,202832,"1992Y","")</f>
        <v>Power Production Total Maintenance Expense ($000)</v>
      </c>
      <c r="KA2" s="3" t="str">
        <f>[1]!SNLLabel(11,202832,"1991Y","")</f>
        <v>Power Production Total Maintenance Expense ($000)</v>
      </c>
      <c r="KB2" s="3" t="str">
        <f>[1]!SNLLabel(11,202832,"1990Y","")</f>
        <v>Power Production Total Maintenance Expense ($000)</v>
      </c>
      <c r="KC2" s="3" t="str">
        <f>[1]!SNLLabel(11,202832,"1989Y","")</f>
        <v>Power Production Total Maintenance Expense ($000)</v>
      </c>
      <c r="KD2" s="3" t="str">
        <f>[1]!SNLLabel(11,202832,"1988Y","")</f>
        <v>Power Production Total Maintenance Expense ($000)</v>
      </c>
      <c r="KE2" s="3" t="str">
        <f>[1]!SNLLabel(11,202850,"2019Y","")</f>
        <v>Transmission Total Operations Expense ($000)</v>
      </c>
      <c r="KF2" s="3" t="str">
        <f>[1]!SNLLabel(11,202850,"2018Y","")</f>
        <v>Transmission Total Operations Expense ($000)</v>
      </c>
      <c r="KG2" s="3" t="str">
        <f>[1]!SNLLabel(11,202850,"2017Y","")</f>
        <v>Transmission Total Operations Expense ($000)</v>
      </c>
      <c r="KH2" s="3" t="str">
        <f>[1]!SNLLabel(11,202850,"2016Y","")</f>
        <v>Transmission Total Operations Expense ($000)</v>
      </c>
      <c r="KI2" s="3" t="str">
        <f>[1]!SNLLabel(11,202850,"2015Y","")</f>
        <v>Transmission Total Operations Expense ($000)</v>
      </c>
      <c r="KJ2" s="3" t="str">
        <f>[1]!SNLLabel(11,202850,"2014Y","")</f>
        <v>Transmission Total Operations Expense ($000)</v>
      </c>
      <c r="KK2" s="3" t="str">
        <f>[1]!SNLLabel(11,202850,"2013Y","")</f>
        <v>Transmission Total Operations Expense ($000)</v>
      </c>
      <c r="KL2" s="3" t="str">
        <f>[1]!SNLLabel(11,202850,"2012Y","")</f>
        <v>Transmission Total Operations Expense ($000)</v>
      </c>
      <c r="KM2" s="3" t="str">
        <f>[1]!SNLLabel(11,202850,"2011Y","")</f>
        <v>Transmission Total Operations Expense ($000)</v>
      </c>
      <c r="KN2" s="3" t="str">
        <f>[1]!SNLLabel(11,202850,"2010Y","")</f>
        <v>Transmission Total Operations Expense ($000)</v>
      </c>
      <c r="KO2" s="3" t="str">
        <f>[1]!SNLLabel(11,202850,"2009Y","")</f>
        <v>Transmission Total Operations Expense ($000)</v>
      </c>
      <c r="KP2" s="3" t="str">
        <f>[1]!SNLLabel(11,202850,"2008Y","")</f>
        <v>Transmission Total Operations Expense ($000)</v>
      </c>
      <c r="KQ2" s="3" t="str">
        <f>[1]!SNLLabel(11,202850,"2007Y","")</f>
        <v>Transmission Total Operations Expense ($000)</v>
      </c>
      <c r="KR2" s="3" t="str">
        <f>[1]!SNLLabel(11,202850,"2006Y","")</f>
        <v>Transmission Total Operations Expense ($000)</v>
      </c>
      <c r="KS2" s="3" t="str">
        <f>[1]!SNLLabel(11,202850,"2005Y","")</f>
        <v>Transmission Total Operations Expense ($000)</v>
      </c>
      <c r="KT2" s="3" t="str">
        <f>[1]!SNLLabel(11,202850,"2004Y","")</f>
        <v>Transmission Total Operations Expense ($000)</v>
      </c>
      <c r="KU2" s="3" t="str">
        <f>[1]!SNLLabel(11,202850,"2003Y","")</f>
        <v>Transmission Total Operations Expense ($000)</v>
      </c>
      <c r="KV2" s="3" t="str">
        <f>[1]!SNLLabel(11,202850,"2002Y","")</f>
        <v>Transmission Total Operations Expense ($000)</v>
      </c>
      <c r="KW2" s="3" t="str">
        <f>[1]!SNLLabel(11,202850,"2001Y","")</f>
        <v>Transmission Total Operations Expense ($000)</v>
      </c>
      <c r="KX2" s="3" t="str">
        <f>[1]!SNLLabel(11,202850,"2000Y","")</f>
        <v>Transmission Total Operations Expense ($000)</v>
      </c>
      <c r="KY2" s="3" t="str">
        <f>[1]!SNLLabel(11,202850,"1999Y","")</f>
        <v>Transmission Total Operations Expense ($000)</v>
      </c>
      <c r="KZ2" s="3" t="str">
        <f>[1]!SNLLabel(11,202850,"1998Y","")</f>
        <v>Transmission Total Operations Expense ($000)</v>
      </c>
      <c r="LA2" s="3" t="str">
        <f>[1]!SNLLabel(11,202850,"1997Y","")</f>
        <v>Transmission Total Operations Expense ($000)</v>
      </c>
      <c r="LB2" s="3" t="str">
        <f>[1]!SNLLabel(11,202850,"1996Y","")</f>
        <v>Transmission Total Operations Expense ($000)</v>
      </c>
      <c r="LC2" s="3" t="str">
        <f>[1]!SNLLabel(11,202850,"1995Y","")</f>
        <v>Transmission Total Operations Expense ($000)</v>
      </c>
      <c r="LD2" s="3" t="str">
        <f>[1]!SNLLabel(11,202850,"1994Y","")</f>
        <v>Transmission Total Operations Expense ($000)</v>
      </c>
      <c r="LE2" s="3" t="str">
        <f>[1]!SNLLabel(11,202850,"1993Y","")</f>
        <v>Transmission Total Operations Expense ($000)</v>
      </c>
      <c r="LF2" s="3" t="str">
        <f>[1]!SNLLabel(11,202850,"1992Y","")</f>
        <v>Transmission Total Operations Expense ($000)</v>
      </c>
      <c r="LG2" s="3" t="str">
        <f>[1]!SNLLabel(11,202850,"1991Y","")</f>
        <v>Transmission Total Operations Expense ($000)</v>
      </c>
      <c r="LH2" s="3" t="str">
        <f>[1]!SNLLabel(11,202850,"1990Y","")</f>
        <v>Transmission Total Operations Expense ($000)</v>
      </c>
      <c r="LI2" s="3" t="str">
        <f>[1]!SNLLabel(11,202850,"1989Y","")</f>
        <v>Transmission Total Operations Expense ($000)</v>
      </c>
      <c r="LJ2" s="3" t="str">
        <f>[1]!SNLLabel(11,202850,"1988Y","")</f>
        <v>Transmission Total Operations Expense ($000)</v>
      </c>
      <c r="LK2" s="3" t="str">
        <f>[1]!SNLLabel(11,202861,"2019Y","")</f>
        <v>Transmission Total Maintenance Expense ($000)</v>
      </c>
      <c r="LL2" s="3" t="str">
        <f>[1]!SNLLabel(11,202861,"2018Y","")</f>
        <v>Transmission Total Maintenance Expense ($000)</v>
      </c>
      <c r="LM2" s="3" t="str">
        <f>[1]!SNLLabel(11,202861,"2017Y","")</f>
        <v>Transmission Total Maintenance Expense ($000)</v>
      </c>
      <c r="LN2" s="3" t="str">
        <f>[1]!SNLLabel(11,202861,"2016Y","")</f>
        <v>Transmission Total Maintenance Expense ($000)</v>
      </c>
      <c r="LO2" s="3" t="str">
        <f>[1]!SNLLabel(11,202861,"2015Y","")</f>
        <v>Transmission Total Maintenance Expense ($000)</v>
      </c>
      <c r="LP2" s="3" t="str">
        <f>[1]!SNLLabel(11,202861,"2014Y","")</f>
        <v>Transmission Total Maintenance Expense ($000)</v>
      </c>
      <c r="LQ2" s="3" t="str">
        <f>[1]!SNLLabel(11,202861,"2013Y","")</f>
        <v>Transmission Total Maintenance Expense ($000)</v>
      </c>
      <c r="LR2" s="3" t="str">
        <f>[1]!SNLLabel(11,202861,"2012Y","")</f>
        <v>Transmission Total Maintenance Expense ($000)</v>
      </c>
      <c r="LS2" s="3" t="str">
        <f>[1]!SNLLabel(11,202861,"2011Y","")</f>
        <v>Transmission Total Maintenance Expense ($000)</v>
      </c>
      <c r="LT2" s="3" t="str">
        <f>[1]!SNLLabel(11,202861,"2010Y","")</f>
        <v>Transmission Total Maintenance Expense ($000)</v>
      </c>
      <c r="LU2" s="3" t="str">
        <f>[1]!SNLLabel(11,202861,"2009Y","")</f>
        <v>Transmission Total Maintenance Expense ($000)</v>
      </c>
      <c r="LV2" s="3" t="str">
        <f>[1]!SNLLabel(11,202861,"2008Y","")</f>
        <v>Transmission Total Maintenance Expense ($000)</v>
      </c>
      <c r="LW2" s="3" t="str">
        <f>[1]!SNLLabel(11,202861,"2007Y","")</f>
        <v>Transmission Total Maintenance Expense ($000)</v>
      </c>
      <c r="LX2" s="3" t="str">
        <f>[1]!SNLLabel(11,202861,"2006Y","")</f>
        <v>Transmission Total Maintenance Expense ($000)</v>
      </c>
      <c r="LY2" s="3" t="str">
        <f>[1]!SNLLabel(11,202861,"2005Y","")</f>
        <v>Transmission Total Maintenance Expense ($000)</v>
      </c>
      <c r="LZ2" s="3" t="str">
        <f>[1]!SNLLabel(11,202861,"2004Y","")</f>
        <v>Transmission Total Maintenance Expense ($000)</v>
      </c>
      <c r="MA2" s="3" t="str">
        <f>[1]!SNLLabel(11,202861,"2003Y","")</f>
        <v>Transmission Total Maintenance Expense ($000)</v>
      </c>
      <c r="MB2" s="3" t="str">
        <f>[1]!SNLLabel(11,202861,"2002Y","")</f>
        <v>Transmission Total Maintenance Expense ($000)</v>
      </c>
      <c r="MC2" s="3" t="str">
        <f>[1]!SNLLabel(11,202861,"2001Y","")</f>
        <v>Transmission Total Maintenance Expense ($000)</v>
      </c>
      <c r="MD2" s="3" t="str">
        <f>[1]!SNLLabel(11,202861,"2000Y","")</f>
        <v>Transmission Total Maintenance Expense ($000)</v>
      </c>
      <c r="ME2" s="3" t="str">
        <f>[1]!SNLLabel(11,202861,"1999Y","")</f>
        <v>Transmission Total Maintenance Expense ($000)</v>
      </c>
      <c r="MF2" s="3" t="str">
        <f>[1]!SNLLabel(11,202861,"1998Y","")</f>
        <v>Transmission Total Maintenance Expense ($000)</v>
      </c>
      <c r="MG2" s="3" t="str">
        <f>[1]!SNLLabel(11,202861,"1997Y","")</f>
        <v>Transmission Total Maintenance Expense ($000)</v>
      </c>
      <c r="MH2" s="3" t="str">
        <f>[1]!SNLLabel(11,202861,"1996Y","")</f>
        <v>Transmission Total Maintenance Expense ($000)</v>
      </c>
      <c r="MI2" s="3" t="str">
        <f>[1]!SNLLabel(11,202861,"1995Y","")</f>
        <v>Transmission Total Maintenance Expense ($000)</v>
      </c>
      <c r="MJ2" s="3" t="str">
        <f>[1]!SNLLabel(11,202861,"1994Y","")</f>
        <v>Transmission Total Maintenance Expense ($000)</v>
      </c>
      <c r="MK2" s="3" t="str">
        <f>[1]!SNLLabel(11,202861,"1993Y","")</f>
        <v>Transmission Total Maintenance Expense ($000)</v>
      </c>
      <c r="ML2" s="3" t="str">
        <f>[1]!SNLLabel(11,202861,"1992Y","")</f>
        <v>Transmission Total Maintenance Expense ($000)</v>
      </c>
      <c r="MM2" s="3" t="str">
        <f>[1]!SNLLabel(11,202861,"1991Y","")</f>
        <v>Transmission Total Maintenance Expense ($000)</v>
      </c>
      <c r="MN2" s="3" t="str">
        <f>[1]!SNLLabel(11,202861,"1990Y","")</f>
        <v>Transmission Total Maintenance Expense ($000)</v>
      </c>
      <c r="MO2" s="3" t="str">
        <f>[1]!SNLLabel(11,202861,"1989Y","")</f>
        <v>Transmission Total Maintenance Expense ($000)</v>
      </c>
      <c r="MP2" s="3" t="str">
        <f>[1]!SNLLabel(11,202861,"1988Y","")</f>
        <v>Transmission Total Maintenance Expense ($000)</v>
      </c>
      <c r="MQ2" s="3" t="str">
        <f>[1]!SNLLabel(11,202871,"2019Y","")</f>
        <v>Regional Mkt Total Operations Expense ($000)</v>
      </c>
      <c r="MR2" s="3" t="str">
        <f>[1]!SNLLabel(11,202871,"2018Y","")</f>
        <v>Regional Mkt Total Operations Expense ($000)</v>
      </c>
      <c r="MS2" s="3" t="str">
        <f>[1]!SNLLabel(11,202871,"2017Y","")</f>
        <v>Regional Mkt Total Operations Expense ($000)</v>
      </c>
      <c r="MT2" s="3" t="str">
        <f>[1]!SNLLabel(11,202871,"2016Y","")</f>
        <v>Regional Mkt Total Operations Expense ($000)</v>
      </c>
      <c r="MU2" s="3" t="str">
        <f>[1]!SNLLabel(11,202871,"2015Y","")</f>
        <v>Regional Mkt Total Operations Expense ($000)</v>
      </c>
      <c r="MV2" s="3" t="str">
        <f>[1]!SNLLabel(11,202871,"2014Y","")</f>
        <v>Regional Mkt Total Operations Expense ($000)</v>
      </c>
      <c r="MW2" s="3" t="str">
        <f>[1]!SNLLabel(11,202871,"2013Y","")</f>
        <v>Regional Mkt Total Operations Expense ($000)</v>
      </c>
      <c r="MX2" s="3" t="str">
        <f>[1]!SNLLabel(11,202871,"2012Y","")</f>
        <v>Regional Mkt Total Operations Expense ($000)</v>
      </c>
      <c r="MY2" s="3" t="str">
        <f>[1]!SNLLabel(11,202871,"2011Y","")</f>
        <v>Regional Mkt Total Operations Expense ($000)</v>
      </c>
      <c r="MZ2" s="3" t="str">
        <f>[1]!SNLLabel(11,202871,"2010Y","")</f>
        <v>Regional Mkt Total Operations Expense ($000)</v>
      </c>
      <c r="NA2" s="3" t="str">
        <f>[1]!SNLLabel(11,202871,"2009Y","")</f>
        <v>Regional Mkt Total Operations Expense ($000)</v>
      </c>
      <c r="NB2" s="3" t="str">
        <f>[1]!SNLLabel(11,202871,"2008Y","")</f>
        <v>Regional Mkt Total Operations Expense ($000)</v>
      </c>
      <c r="NC2" s="3" t="str">
        <f>[1]!SNLLabel(11,202871,"2007Y","")</f>
        <v>Regional Mkt Total Operations Expense ($000)</v>
      </c>
      <c r="ND2" s="3" t="str">
        <f>[1]!SNLLabel(11,202871,"2006Y","")</f>
        <v>Regional Mkt Total Operations Expense ($000)</v>
      </c>
      <c r="NE2" s="3" t="str">
        <f>[1]!SNLLabel(11,202871,"2005Y","")</f>
        <v>Regional Mkt Total Operations Expense ($000)</v>
      </c>
      <c r="NF2" s="3" t="str">
        <f>[1]!SNLLabel(11,202871,"2004Y","")</f>
        <v>Regional Mkt Total Operations Expense ($000)</v>
      </c>
      <c r="NG2" s="3" t="str">
        <f>[1]!SNLLabel(11,202871,"2003Y","")</f>
        <v>Regional Mkt Total Operations Expense ($000)</v>
      </c>
      <c r="NH2" s="3" t="str">
        <f>[1]!SNLLabel(11,202871,"2002Y","")</f>
        <v>Regional Mkt Total Operations Expense ($000)</v>
      </c>
      <c r="NI2" s="3" t="str">
        <f>[1]!SNLLabel(11,202871,"2001Y","")</f>
        <v>Regional Mkt Total Operations Expense ($000)</v>
      </c>
      <c r="NJ2" s="3" t="str">
        <f>[1]!SNLLabel(11,202871,"2000Y","")</f>
        <v>Regional Mkt Total Operations Expense ($000)</v>
      </c>
      <c r="NK2" s="3" t="str">
        <f>[1]!SNLLabel(11,202871,"1999Y","")</f>
        <v>Regional Mkt Total Operations Expense ($000)</v>
      </c>
      <c r="NL2" s="3" t="str">
        <f>[1]!SNLLabel(11,202871,"1998Y","")</f>
        <v>Regional Mkt Total Operations Expense ($000)</v>
      </c>
      <c r="NM2" s="3" t="str">
        <f>[1]!SNLLabel(11,202871,"1997Y","")</f>
        <v>Regional Mkt Total Operations Expense ($000)</v>
      </c>
      <c r="NN2" s="3" t="str">
        <f>[1]!SNLLabel(11,202871,"1996Y","")</f>
        <v>Regional Mkt Total Operations Expense ($000)</v>
      </c>
      <c r="NO2" s="3" t="str">
        <f>[1]!SNLLabel(11,202871,"1995Y","")</f>
        <v>Regional Mkt Total Operations Expense ($000)</v>
      </c>
      <c r="NP2" s="3" t="str">
        <f>[1]!SNLLabel(11,202871,"1994Y","")</f>
        <v>Regional Mkt Total Operations Expense ($000)</v>
      </c>
      <c r="NQ2" s="3" t="str">
        <f>[1]!SNLLabel(11,202871,"1993Y","")</f>
        <v>Regional Mkt Total Operations Expense ($000)</v>
      </c>
      <c r="NR2" s="3" t="str">
        <f>[1]!SNLLabel(11,202871,"1992Y","")</f>
        <v>Regional Mkt Total Operations Expense ($000)</v>
      </c>
      <c r="NS2" s="3" t="str">
        <f>[1]!SNLLabel(11,202871,"1991Y","")</f>
        <v>Regional Mkt Total Operations Expense ($000)</v>
      </c>
      <c r="NT2" s="3" t="str">
        <f>[1]!SNLLabel(11,202871,"1990Y","")</f>
        <v>Regional Mkt Total Operations Expense ($000)</v>
      </c>
      <c r="NU2" s="3" t="str">
        <f>[1]!SNLLabel(11,202871,"1989Y","")</f>
        <v>Regional Mkt Total Operations Expense ($000)</v>
      </c>
      <c r="NV2" s="3" t="str">
        <f>[1]!SNLLabel(11,202871,"1988Y","")</f>
        <v>Regional Mkt Total Operations Expense ($000)</v>
      </c>
      <c r="NW2" s="3" t="str">
        <f>[1]!SNLLabel(11,202877,"2019Y","")</f>
        <v>Regional Market Total Maintenance Expense ($000)</v>
      </c>
      <c r="NX2" s="3" t="str">
        <f>[1]!SNLLabel(11,202877,"2018Y","")</f>
        <v>Regional Market Total Maintenance Expense ($000)</v>
      </c>
      <c r="NY2" s="3" t="str">
        <f>[1]!SNLLabel(11,202877,"2017Y","")</f>
        <v>Regional Market Total Maintenance Expense ($000)</v>
      </c>
      <c r="NZ2" s="3" t="str">
        <f>[1]!SNLLabel(11,202877,"2016Y","")</f>
        <v>Regional Market Total Maintenance Expense ($000)</v>
      </c>
      <c r="OA2" s="3" t="str">
        <f>[1]!SNLLabel(11,202877,"2015Y","")</f>
        <v>Regional Market Total Maintenance Expense ($000)</v>
      </c>
      <c r="OB2" s="3" t="str">
        <f>[1]!SNLLabel(11,202877,"2014Y","")</f>
        <v>Regional Market Total Maintenance Expense ($000)</v>
      </c>
      <c r="OC2" s="3" t="str">
        <f>[1]!SNLLabel(11,202877,"2013Y","")</f>
        <v>Regional Market Total Maintenance Expense ($000)</v>
      </c>
      <c r="OD2" s="3" t="str">
        <f>[1]!SNLLabel(11,202877,"2012Y","")</f>
        <v>Regional Market Total Maintenance Expense ($000)</v>
      </c>
      <c r="OE2" s="3" t="str">
        <f>[1]!SNLLabel(11,202877,"2011Y","")</f>
        <v>Regional Market Total Maintenance Expense ($000)</v>
      </c>
      <c r="OF2" s="3" t="str">
        <f>[1]!SNLLabel(11,202877,"2010Y","")</f>
        <v>Regional Market Total Maintenance Expense ($000)</v>
      </c>
      <c r="OG2" s="3" t="str">
        <f>[1]!SNLLabel(11,202877,"2009Y","")</f>
        <v>Regional Market Total Maintenance Expense ($000)</v>
      </c>
      <c r="OH2" s="3" t="str">
        <f>[1]!SNLLabel(11,202877,"2008Y","")</f>
        <v>Regional Market Total Maintenance Expense ($000)</v>
      </c>
      <c r="OI2" s="3" t="str">
        <f>[1]!SNLLabel(11,202877,"2007Y","")</f>
        <v>Regional Market Total Maintenance Expense ($000)</v>
      </c>
      <c r="OJ2" s="3" t="str">
        <f>[1]!SNLLabel(11,202877,"2006Y","")</f>
        <v>Regional Market Total Maintenance Expense ($000)</v>
      </c>
      <c r="OK2" s="3" t="str">
        <f>[1]!SNLLabel(11,202877,"2005Y","")</f>
        <v>Regional Market Total Maintenance Expense ($000)</v>
      </c>
      <c r="OL2" s="3" t="str">
        <f>[1]!SNLLabel(11,202877,"2004Y","")</f>
        <v>Regional Market Total Maintenance Expense ($000)</v>
      </c>
      <c r="OM2" s="3" t="str">
        <f>[1]!SNLLabel(11,202877,"2003Y","")</f>
        <v>Regional Market Total Maintenance Expense ($000)</v>
      </c>
      <c r="ON2" s="3" t="str">
        <f>[1]!SNLLabel(11,202877,"2002Y","")</f>
        <v>Regional Market Total Maintenance Expense ($000)</v>
      </c>
      <c r="OO2" s="3" t="str">
        <f>[1]!SNLLabel(11,202877,"2001Y","")</f>
        <v>Regional Market Total Maintenance Expense ($000)</v>
      </c>
      <c r="OP2" s="3" t="str">
        <f>[1]!SNLLabel(11,202877,"2000Y","")</f>
        <v>Regional Market Total Maintenance Expense ($000)</v>
      </c>
      <c r="OQ2" s="3" t="str">
        <f>[1]!SNLLabel(11,202877,"1999Y","")</f>
        <v>Regional Market Total Maintenance Expense ($000)</v>
      </c>
      <c r="OR2" s="3" t="str">
        <f>[1]!SNLLabel(11,202877,"1998Y","")</f>
        <v>Regional Market Total Maintenance Expense ($000)</v>
      </c>
      <c r="OS2" s="3" t="str">
        <f>[1]!SNLLabel(11,202877,"1997Y","")</f>
        <v>Regional Market Total Maintenance Expense ($000)</v>
      </c>
      <c r="OT2" s="3" t="str">
        <f>[1]!SNLLabel(11,202877,"1996Y","")</f>
        <v>Regional Market Total Maintenance Expense ($000)</v>
      </c>
      <c r="OU2" s="3" t="str">
        <f>[1]!SNLLabel(11,202877,"1995Y","")</f>
        <v>Regional Market Total Maintenance Expense ($000)</v>
      </c>
      <c r="OV2" s="3" t="str">
        <f>[1]!SNLLabel(11,202877,"1994Y","")</f>
        <v>Regional Market Total Maintenance Expense ($000)</v>
      </c>
      <c r="OW2" s="3" t="str">
        <f>[1]!SNLLabel(11,202877,"1993Y","")</f>
        <v>Regional Market Total Maintenance Expense ($000)</v>
      </c>
      <c r="OX2" s="3" t="str">
        <f>[1]!SNLLabel(11,202877,"1992Y","")</f>
        <v>Regional Market Total Maintenance Expense ($000)</v>
      </c>
      <c r="OY2" s="3" t="str">
        <f>[1]!SNLLabel(11,202877,"1991Y","")</f>
        <v>Regional Market Total Maintenance Expense ($000)</v>
      </c>
      <c r="OZ2" s="3" t="str">
        <f>[1]!SNLLabel(11,202877,"1990Y","")</f>
        <v>Regional Market Total Maintenance Expense ($000)</v>
      </c>
      <c r="PA2" s="3" t="str">
        <f>[1]!SNLLabel(11,202877,"1989Y","")</f>
        <v>Regional Market Total Maintenance Expense ($000)</v>
      </c>
      <c r="PB2" s="3" t="str">
        <f>[1]!SNLLabel(11,202877,"1988Y","")</f>
        <v>Regional Market Total Maintenance Expense ($000)</v>
      </c>
      <c r="PC2" s="3" t="str">
        <f>[1]!SNLLabel(11,202889,"2019Y","")</f>
        <v>Distribution Total Operations Expense ($000)</v>
      </c>
      <c r="PD2" s="3" t="str">
        <f>[1]!SNLLabel(11,202889,"2018Y","")</f>
        <v>Distribution Total Operations Expense ($000)</v>
      </c>
      <c r="PE2" s="3" t="str">
        <f>[1]!SNLLabel(11,202889,"2017Y","")</f>
        <v>Distribution Total Operations Expense ($000)</v>
      </c>
      <c r="PF2" s="3" t="str">
        <f>[1]!SNLLabel(11,202889,"2016Y","")</f>
        <v>Distribution Total Operations Expense ($000)</v>
      </c>
      <c r="PG2" s="3" t="str">
        <f>[1]!SNLLabel(11,202889,"2015Y","")</f>
        <v>Distribution Total Operations Expense ($000)</v>
      </c>
      <c r="PH2" s="3" t="str">
        <f>[1]!SNLLabel(11,202889,"2014Y","")</f>
        <v>Distribution Total Operations Expense ($000)</v>
      </c>
      <c r="PI2" s="3" t="str">
        <f>[1]!SNLLabel(11,202889,"2013Y","")</f>
        <v>Distribution Total Operations Expense ($000)</v>
      </c>
      <c r="PJ2" s="3" t="str">
        <f>[1]!SNLLabel(11,202889,"2012Y","")</f>
        <v>Distribution Total Operations Expense ($000)</v>
      </c>
      <c r="PK2" s="3" t="str">
        <f>[1]!SNLLabel(11,202889,"2011Y","")</f>
        <v>Distribution Total Operations Expense ($000)</v>
      </c>
      <c r="PL2" s="3" t="str">
        <f>[1]!SNLLabel(11,202889,"2010Y","")</f>
        <v>Distribution Total Operations Expense ($000)</v>
      </c>
      <c r="PM2" s="3" t="str">
        <f>[1]!SNLLabel(11,202889,"2009Y","")</f>
        <v>Distribution Total Operations Expense ($000)</v>
      </c>
      <c r="PN2" s="3" t="str">
        <f>[1]!SNLLabel(11,202889,"2008Y","")</f>
        <v>Distribution Total Operations Expense ($000)</v>
      </c>
      <c r="PO2" s="3" t="str">
        <f>[1]!SNLLabel(11,202889,"2007Y","")</f>
        <v>Distribution Total Operations Expense ($000)</v>
      </c>
      <c r="PP2" s="3" t="str">
        <f>[1]!SNLLabel(11,202889,"2006Y","")</f>
        <v>Distribution Total Operations Expense ($000)</v>
      </c>
      <c r="PQ2" s="3" t="str">
        <f>[1]!SNLLabel(11,202889,"2005Y","")</f>
        <v>Distribution Total Operations Expense ($000)</v>
      </c>
      <c r="PR2" s="3" t="str">
        <f>[1]!SNLLabel(11,202889,"2004Y","")</f>
        <v>Distribution Total Operations Expense ($000)</v>
      </c>
      <c r="PS2" s="3" t="str">
        <f>[1]!SNLLabel(11,202889,"2003Y","")</f>
        <v>Distribution Total Operations Expense ($000)</v>
      </c>
      <c r="PT2" s="3" t="str">
        <f>[1]!SNLLabel(11,202889,"2002Y","")</f>
        <v>Distribution Total Operations Expense ($000)</v>
      </c>
      <c r="PU2" s="3" t="str">
        <f>[1]!SNLLabel(11,202889,"2001Y","")</f>
        <v>Distribution Total Operations Expense ($000)</v>
      </c>
      <c r="PV2" s="3" t="str">
        <f>[1]!SNLLabel(11,202889,"2000Y","")</f>
        <v>Distribution Total Operations Expense ($000)</v>
      </c>
      <c r="PW2" s="3" t="str">
        <f>[1]!SNLLabel(11,202889,"1999Y","")</f>
        <v>Distribution Total Operations Expense ($000)</v>
      </c>
      <c r="PX2" s="3" t="str">
        <f>[1]!SNLLabel(11,202889,"1998Y","")</f>
        <v>Distribution Total Operations Expense ($000)</v>
      </c>
      <c r="PY2" s="3" t="str">
        <f>[1]!SNLLabel(11,202889,"1997Y","")</f>
        <v>Distribution Total Operations Expense ($000)</v>
      </c>
      <c r="PZ2" s="3" t="str">
        <f>[1]!SNLLabel(11,202889,"1996Y","")</f>
        <v>Distribution Total Operations Expense ($000)</v>
      </c>
      <c r="QA2" s="3" t="str">
        <f>[1]!SNLLabel(11,202889,"1995Y","")</f>
        <v>Distribution Total Operations Expense ($000)</v>
      </c>
      <c r="QB2" s="3" t="str">
        <f>[1]!SNLLabel(11,202889,"1994Y","")</f>
        <v>Distribution Total Operations Expense ($000)</v>
      </c>
      <c r="QC2" s="3" t="str">
        <f>[1]!SNLLabel(11,202889,"1993Y","")</f>
        <v>Distribution Total Operations Expense ($000)</v>
      </c>
      <c r="QD2" s="3" t="str">
        <f>[1]!SNLLabel(11,202889,"1992Y","")</f>
        <v>Distribution Total Operations Expense ($000)</v>
      </c>
      <c r="QE2" s="3" t="str">
        <f>[1]!SNLLabel(11,202889,"1991Y","")</f>
        <v>Distribution Total Operations Expense ($000)</v>
      </c>
      <c r="QF2" s="3" t="str">
        <f>[1]!SNLLabel(11,202889,"1990Y","")</f>
        <v>Distribution Total Operations Expense ($000)</v>
      </c>
      <c r="QG2" s="3" t="str">
        <f>[1]!SNLLabel(11,202889,"1989Y","")</f>
        <v>Distribution Total Operations Expense ($000)</v>
      </c>
      <c r="QH2" s="3" t="str">
        <f>[1]!SNLLabel(11,202889,"1988Y","")</f>
        <v>Distribution Total Operations Expense ($000)</v>
      </c>
      <c r="QI2" s="3" t="str">
        <f>[1]!SNLLabel(11,202899,"2019Y","")</f>
        <v>Distribution Total Maintenance Expense ($000)</v>
      </c>
      <c r="QJ2" s="3" t="str">
        <f>[1]!SNLLabel(11,202899,"2018Y","")</f>
        <v>Distribution Total Maintenance Expense ($000)</v>
      </c>
      <c r="QK2" s="3" t="str">
        <f>[1]!SNLLabel(11,202899,"2017Y","")</f>
        <v>Distribution Total Maintenance Expense ($000)</v>
      </c>
      <c r="QL2" s="3" t="str">
        <f>[1]!SNLLabel(11,202899,"2016Y","")</f>
        <v>Distribution Total Maintenance Expense ($000)</v>
      </c>
      <c r="QM2" s="3" t="str">
        <f>[1]!SNLLabel(11,202899,"2015Y","")</f>
        <v>Distribution Total Maintenance Expense ($000)</v>
      </c>
      <c r="QN2" s="3" t="str">
        <f>[1]!SNLLabel(11,202899,"2014Y","")</f>
        <v>Distribution Total Maintenance Expense ($000)</v>
      </c>
      <c r="QO2" s="3" t="str">
        <f>[1]!SNLLabel(11,202899,"2013Y","")</f>
        <v>Distribution Total Maintenance Expense ($000)</v>
      </c>
      <c r="QP2" s="3" t="str">
        <f>[1]!SNLLabel(11,202899,"2012Y","")</f>
        <v>Distribution Total Maintenance Expense ($000)</v>
      </c>
      <c r="QQ2" s="3" t="str">
        <f>[1]!SNLLabel(11,202899,"2011Y","")</f>
        <v>Distribution Total Maintenance Expense ($000)</v>
      </c>
      <c r="QR2" s="3" t="str">
        <f>[1]!SNLLabel(11,202899,"2010Y","")</f>
        <v>Distribution Total Maintenance Expense ($000)</v>
      </c>
      <c r="QS2" s="3" t="str">
        <f>[1]!SNLLabel(11,202899,"2009Y","")</f>
        <v>Distribution Total Maintenance Expense ($000)</v>
      </c>
      <c r="QT2" s="3" t="str">
        <f>[1]!SNLLabel(11,202899,"2008Y","")</f>
        <v>Distribution Total Maintenance Expense ($000)</v>
      </c>
      <c r="QU2" s="3" t="str">
        <f>[1]!SNLLabel(11,202899,"2007Y","")</f>
        <v>Distribution Total Maintenance Expense ($000)</v>
      </c>
      <c r="QV2" s="3" t="str">
        <f>[1]!SNLLabel(11,202899,"2006Y","")</f>
        <v>Distribution Total Maintenance Expense ($000)</v>
      </c>
      <c r="QW2" s="3" t="str">
        <f>[1]!SNLLabel(11,202899,"2005Y","")</f>
        <v>Distribution Total Maintenance Expense ($000)</v>
      </c>
      <c r="QX2" s="3" t="str">
        <f>[1]!SNLLabel(11,202899,"2004Y","")</f>
        <v>Distribution Total Maintenance Expense ($000)</v>
      </c>
      <c r="QY2" s="3" t="str">
        <f>[1]!SNLLabel(11,202899,"2003Y","")</f>
        <v>Distribution Total Maintenance Expense ($000)</v>
      </c>
      <c r="QZ2" s="3" t="str">
        <f>[1]!SNLLabel(11,202899,"2002Y","")</f>
        <v>Distribution Total Maintenance Expense ($000)</v>
      </c>
      <c r="RA2" s="3" t="str">
        <f>[1]!SNLLabel(11,202899,"2001Y","")</f>
        <v>Distribution Total Maintenance Expense ($000)</v>
      </c>
      <c r="RB2" s="3" t="str">
        <f>[1]!SNLLabel(11,202899,"2000Y","")</f>
        <v>Distribution Total Maintenance Expense ($000)</v>
      </c>
      <c r="RC2" s="3" t="str">
        <f>[1]!SNLLabel(11,202899,"1999Y","")</f>
        <v>Distribution Total Maintenance Expense ($000)</v>
      </c>
      <c r="RD2" s="3" t="str">
        <f>[1]!SNLLabel(11,202899,"1998Y","")</f>
        <v>Distribution Total Maintenance Expense ($000)</v>
      </c>
      <c r="RE2" s="3" t="str">
        <f>[1]!SNLLabel(11,202899,"1997Y","")</f>
        <v>Distribution Total Maintenance Expense ($000)</v>
      </c>
      <c r="RF2" s="3" t="str">
        <f>[1]!SNLLabel(11,202899,"1996Y","")</f>
        <v>Distribution Total Maintenance Expense ($000)</v>
      </c>
      <c r="RG2" s="3" t="str">
        <f>[1]!SNLLabel(11,202899,"1995Y","")</f>
        <v>Distribution Total Maintenance Expense ($000)</v>
      </c>
      <c r="RH2" s="3" t="str">
        <f>[1]!SNLLabel(11,202899,"1994Y","")</f>
        <v>Distribution Total Maintenance Expense ($000)</v>
      </c>
      <c r="RI2" s="3" t="str">
        <f>[1]!SNLLabel(11,202899,"1993Y","")</f>
        <v>Distribution Total Maintenance Expense ($000)</v>
      </c>
      <c r="RJ2" s="3" t="str">
        <f>[1]!SNLLabel(11,202899,"1992Y","")</f>
        <v>Distribution Total Maintenance Expense ($000)</v>
      </c>
      <c r="RK2" s="3" t="str">
        <f>[1]!SNLLabel(11,202899,"1991Y","")</f>
        <v>Distribution Total Maintenance Expense ($000)</v>
      </c>
      <c r="RL2" s="3" t="str">
        <f>[1]!SNLLabel(11,202899,"1990Y","")</f>
        <v>Distribution Total Maintenance Expense ($000)</v>
      </c>
      <c r="RM2" s="3" t="str">
        <f>[1]!SNLLabel(11,202899,"1989Y","")</f>
        <v>Distribution Total Maintenance Expense ($000)</v>
      </c>
      <c r="RN2" s="3" t="str">
        <f>[1]!SNLLabel(11,202899,"1988Y","")</f>
        <v>Distribution Total Maintenance Expense ($000)</v>
      </c>
      <c r="RO2" s="3" t="str">
        <f>[1]!SNLLabel(11,202906,"2019Y","")</f>
        <v>Total Customer Accounts Expense ($000)</v>
      </c>
      <c r="RP2" s="3" t="str">
        <f>[1]!SNLLabel(11,202906,"2018Y","")</f>
        <v>Total Customer Accounts Expense ($000)</v>
      </c>
      <c r="RQ2" s="3" t="str">
        <f>[1]!SNLLabel(11,202906,"2017Y","")</f>
        <v>Total Customer Accounts Expense ($000)</v>
      </c>
      <c r="RR2" s="3" t="str">
        <f>[1]!SNLLabel(11,202906,"2016Y","")</f>
        <v>Total Customer Accounts Expense ($000)</v>
      </c>
      <c r="RS2" s="3" t="str">
        <f>[1]!SNLLabel(11,202906,"2015Y","")</f>
        <v>Total Customer Accounts Expense ($000)</v>
      </c>
      <c r="RT2" s="3" t="str">
        <f>[1]!SNLLabel(11,202906,"2014Y","")</f>
        <v>Total Customer Accounts Expense ($000)</v>
      </c>
      <c r="RU2" s="3" t="str">
        <f>[1]!SNLLabel(11,202906,"2013Y","")</f>
        <v>Total Customer Accounts Expense ($000)</v>
      </c>
      <c r="RV2" s="3" t="str">
        <f>[1]!SNLLabel(11,202906,"2012Y","")</f>
        <v>Total Customer Accounts Expense ($000)</v>
      </c>
      <c r="RW2" s="3" t="str">
        <f>[1]!SNLLabel(11,202906,"2011Y","")</f>
        <v>Total Customer Accounts Expense ($000)</v>
      </c>
      <c r="RX2" s="3" t="str">
        <f>[1]!SNLLabel(11,202906,"2010Y","")</f>
        <v>Total Customer Accounts Expense ($000)</v>
      </c>
      <c r="RY2" s="3" t="str">
        <f>[1]!SNLLabel(11,202906,"2009Y","")</f>
        <v>Total Customer Accounts Expense ($000)</v>
      </c>
      <c r="RZ2" s="3" t="str">
        <f>[1]!SNLLabel(11,202906,"2008Y","")</f>
        <v>Total Customer Accounts Expense ($000)</v>
      </c>
      <c r="SA2" s="3" t="str">
        <f>[1]!SNLLabel(11,202906,"2007Y","")</f>
        <v>Total Customer Accounts Expense ($000)</v>
      </c>
      <c r="SB2" s="3" t="str">
        <f>[1]!SNLLabel(11,202906,"2006Y","")</f>
        <v>Total Customer Accounts Expense ($000)</v>
      </c>
      <c r="SC2" s="3" t="str">
        <f>[1]!SNLLabel(11,202906,"2005Y","")</f>
        <v>Total Customer Accounts Expense ($000)</v>
      </c>
      <c r="SD2" s="3" t="str">
        <f>[1]!SNLLabel(11,202906,"2004Y","")</f>
        <v>Total Customer Accounts Expense ($000)</v>
      </c>
      <c r="SE2" s="3" t="str">
        <f>[1]!SNLLabel(11,202906,"2003Y","")</f>
        <v>Total Customer Accounts Expense ($000)</v>
      </c>
      <c r="SF2" s="3" t="str">
        <f>[1]!SNLLabel(11,202906,"2002Y","")</f>
        <v>Total Customer Accounts Expense ($000)</v>
      </c>
      <c r="SG2" s="3" t="str">
        <f>[1]!SNLLabel(11,202906,"2001Y","")</f>
        <v>Total Customer Accounts Expense ($000)</v>
      </c>
      <c r="SH2" s="3" t="str">
        <f>[1]!SNLLabel(11,202906,"2000Y","")</f>
        <v>Total Customer Accounts Expense ($000)</v>
      </c>
      <c r="SI2" s="3" t="str">
        <f>[1]!SNLLabel(11,202906,"1999Y","")</f>
        <v>Total Customer Accounts Expense ($000)</v>
      </c>
      <c r="SJ2" s="3" t="str">
        <f>[1]!SNLLabel(11,202906,"1998Y","")</f>
        <v>Total Customer Accounts Expense ($000)</v>
      </c>
      <c r="SK2" s="3" t="str">
        <f>[1]!SNLLabel(11,202906,"1997Y","")</f>
        <v>Total Customer Accounts Expense ($000)</v>
      </c>
      <c r="SL2" s="3" t="str">
        <f>[1]!SNLLabel(11,202906,"1996Y","")</f>
        <v>Total Customer Accounts Expense ($000)</v>
      </c>
      <c r="SM2" s="3" t="str">
        <f>[1]!SNLLabel(11,202906,"1995Y","")</f>
        <v>Total Customer Accounts Expense ($000)</v>
      </c>
      <c r="SN2" s="3" t="str">
        <f>[1]!SNLLabel(11,202906,"1994Y","")</f>
        <v>Total Customer Accounts Expense ($000)</v>
      </c>
      <c r="SO2" s="3" t="str">
        <f>[1]!SNLLabel(11,202906,"1993Y","")</f>
        <v>Total Customer Accounts Expense ($000)</v>
      </c>
      <c r="SP2" s="3" t="str">
        <f>[1]!SNLLabel(11,202906,"1992Y","")</f>
        <v>Total Customer Accounts Expense ($000)</v>
      </c>
      <c r="SQ2" s="3" t="str">
        <f>[1]!SNLLabel(11,202906,"1991Y","")</f>
        <v>Total Customer Accounts Expense ($000)</v>
      </c>
      <c r="SR2" s="3" t="str">
        <f>[1]!SNLLabel(11,202906,"1990Y","")</f>
        <v>Total Customer Accounts Expense ($000)</v>
      </c>
      <c r="SS2" s="3" t="str">
        <f>[1]!SNLLabel(11,202906,"1989Y","")</f>
        <v>Total Customer Accounts Expense ($000)</v>
      </c>
      <c r="ST2" s="3" t="str">
        <f>[1]!SNLLabel(11,202906,"1988Y","")</f>
        <v>Total Customer Accounts Expense ($000)</v>
      </c>
      <c r="SU2" s="3" t="str">
        <f>[1]!SNLLabel(11,202911,"2019Y","")</f>
        <v>Total Customer Svc &amp; Informational Expense ($000)</v>
      </c>
      <c r="SV2" s="3" t="str">
        <f>[1]!SNLLabel(11,202911,"2018Y","")</f>
        <v>Total Customer Svc &amp; Informational Expense ($000)</v>
      </c>
      <c r="SW2" s="3" t="str">
        <f>[1]!SNLLabel(11,202911,"2017Y","")</f>
        <v>Total Customer Svc &amp; Informational Expense ($000)</v>
      </c>
      <c r="SX2" s="3" t="str">
        <f>[1]!SNLLabel(11,202911,"2016Y","")</f>
        <v>Total Customer Svc &amp; Informational Expense ($000)</v>
      </c>
      <c r="SY2" s="3" t="str">
        <f>[1]!SNLLabel(11,202911,"2015Y","")</f>
        <v>Total Customer Svc &amp; Informational Expense ($000)</v>
      </c>
      <c r="SZ2" s="3" t="str">
        <f>[1]!SNLLabel(11,202911,"2014Y","")</f>
        <v>Total Customer Svc &amp; Informational Expense ($000)</v>
      </c>
      <c r="TA2" s="3" t="str">
        <f>[1]!SNLLabel(11,202911,"2013Y","")</f>
        <v>Total Customer Svc &amp; Informational Expense ($000)</v>
      </c>
      <c r="TB2" s="3" t="str">
        <f>[1]!SNLLabel(11,202911,"2012Y","")</f>
        <v>Total Customer Svc &amp; Informational Expense ($000)</v>
      </c>
      <c r="TC2" s="3" t="str">
        <f>[1]!SNLLabel(11,202911,"2011Y","")</f>
        <v>Total Customer Svc &amp; Informational Expense ($000)</v>
      </c>
      <c r="TD2" s="3" t="str">
        <f>[1]!SNLLabel(11,202911,"2010Y","")</f>
        <v>Total Customer Svc &amp; Informational Expense ($000)</v>
      </c>
      <c r="TE2" s="3" t="str">
        <f>[1]!SNLLabel(11,202911,"2009Y","")</f>
        <v>Total Customer Svc &amp; Informational Expense ($000)</v>
      </c>
      <c r="TF2" s="3" t="str">
        <f>[1]!SNLLabel(11,202911,"2008Y","")</f>
        <v>Total Customer Svc &amp; Informational Expense ($000)</v>
      </c>
      <c r="TG2" s="3" t="str">
        <f>[1]!SNLLabel(11,202911,"2007Y","")</f>
        <v>Total Customer Svc &amp; Informational Expense ($000)</v>
      </c>
      <c r="TH2" s="3" t="str">
        <f>[1]!SNLLabel(11,202911,"2006Y","")</f>
        <v>Total Customer Svc &amp; Informational Expense ($000)</v>
      </c>
      <c r="TI2" s="3" t="str">
        <f>[1]!SNLLabel(11,202911,"2005Y","")</f>
        <v>Total Customer Svc &amp; Informational Expense ($000)</v>
      </c>
      <c r="TJ2" s="3" t="str">
        <f>[1]!SNLLabel(11,202911,"2004Y","")</f>
        <v>Total Customer Svc &amp; Informational Expense ($000)</v>
      </c>
      <c r="TK2" s="3" t="str">
        <f>[1]!SNLLabel(11,202911,"2003Y","")</f>
        <v>Total Customer Svc &amp; Informational Expense ($000)</v>
      </c>
      <c r="TL2" s="3" t="str">
        <f>[1]!SNLLabel(11,202911,"2002Y","")</f>
        <v>Total Customer Svc &amp; Informational Expense ($000)</v>
      </c>
      <c r="TM2" s="3" t="str">
        <f>[1]!SNLLabel(11,202911,"2001Y","")</f>
        <v>Total Customer Svc &amp; Informational Expense ($000)</v>
      </c>
      <c r="TN2" s="3" t="str">
        <f>[1]!SNLLabel(11,202911,"2000Y","")</f>
        <v>Total Customer Svc &amp; Informational Expense ($000)</v>
      </c>
      <c r="TO2" s="3" t="str">
        <f>[1]!SNLLabel(11,202911,"1999Y","")</f>
        <v>Total Customer Svc &amp; Informational Expense ($000)</v>
      </c>
      <c r="TP2" s="3" t="str">
        <f>[1]!SNLLabel(11,202911,"1998Y","")</f>
        <v>Total Customer Svc &amp; Informational Expense ($000)</v>
      </c>
      <c r="TQ2" s="3" t="str">
        <f>[1]!SNLLabel(11,202911,"1997Y","")</f>
        <v>Total Customer Svc &amp; Informational Expense ($000)</v>
      </c>
      <c r="TR2" s="3" t="str">
        <f>[1]!SNLLabel(11,202911,"1996Y","")</f>
        <v>Total Customer Svc &amp; Informational Expense ($000)</v>
      </c>
      <c r="TS2" s="3" t="str">
        <f>[1]!SNLLabel(11,202911,"1995Y","")</f>
        <v>Total Customer Svc &amp; Informational Expense ($000)</v>
      </c>
      <c r="TT2" s="3" t="str">
        <f>[1]!SNLLabel(11,202911,"1994Y","")</f>
        <v>Total Customer Svc &amp; Informational Expense ($000)</v>
      </c>
      <c r="TU2" s="3" t="str">
        <f>[1]!SNLLabel(11,202911,"1993Y","")</f>
        <v>Total Customer Svc &amp; Informational Expense ($000)</v>
      </c>
      <c r="TV2" s="3" t="str">
        <f>[1]!SNLLabel(11,202911,"1992Y","")</f>
        <v>Total Customer Svc &amp; Informational Expense ($000)</v>
      </c>
      <c r="TW2" s="3" t="str">
        <f>[1]!SNLLabel(11,202911,"1991Y","")</f>
        <v>Total Customer Svc &amp; Informational Expense ($000)</v>
      </c>
      <c r="TX2" s="3" t="str">
        <f>[1]!SNLLabel(11,202911,"1990Y","")</f>
        <v>Total Customer Svc &amp; Informational Expense ($000)</v>
      </c>
      <c r="TY2" s="3" t="str">
        <f>[1]!SNLLabel(11,202911,"1989Y","")</f>
        <v>Total Customer Svc &amp; Informational Expense ($000)</v>
      </c>
      <c r="TZ2" s="3" t="str">
        <f>[1]!SNLLabel(11,202911,"1988Y","")</f>
        <v>Total Customer Svc &amp; Informational Expense ($000)</v>
      </c>
      <c r="UA2" s="3" t="str">
        <f>[1]!SNLLabel(11,202916,"2019Y","")</f>
        <v>Total Sales Expense ($000)</v>
      </c>
      <c r="UB2" s="3" t="str">
        <f>[1]!SNLLabel(11,202916,"2018Y","")</f>
        <v>Total Sales Expense ($000)</v>
      </c>
      <c r="UC2" s="3" t="str">
        <f>[1]!SNLLabel(11,202916,"2017Y","")</f>
        <v>Total Sales Expense ($000)</v>
      </c>
      <c r="UD2" s="3" t="str">
        <f>[1]!SNLLabel(11,202916,"2016Y","")</f>
        <v>Total Sales Expense ($000)</v>
      </c>
      <c r="UE2" s="3" t="str">
        <f>[1]!SNLLabel(11,202916,"2015Y","")</f>
        <v>Total Sales Expense ($000)</v>
      </c>
      <c r="UF2" s="3" t="str">
        <f>[1]!SNLLabel(11,202916,"2014Y","")</f>
        <v>Total Sales Expense ($000)</v>
      </c>
      <c r="UG2" s="3" t="str">
        <f>[1]!SNLLabel(11,202916,"2013Y","")</f>
        <v>Total Sales Expense ($000)</v>
      </c>
      <c r="UH2" s="3" t="str">
        <f>[1]!SNLLabel(11,202916,"2012Y","")</f>
        <v>Total Sales Expense ($000)</v>
      </c>
      <c r="UI2" s="3" t="str">
        <f>[1]!SNLLabel(11,202916,"2011Y","")</f>
        <v>Total Sales Expense ($000)</v>
      </c>
      <c r="UJ2" s="3" t="str">
        <f>[1]!SNLLabel(11,202916,"2010Y","")</f>
        <v>Total Sales Expense ($000)</v>
      </c>
      <c r="UK2" s="3" t="str">
        <f>[1]!SNLLabel(11,202916,"2009Y","")</f>
        <v>Total Sales Expense ($000)</v>
      </c>
      <c r="UL2" s="3" t="str">
        <f>[1]!SNLLabel(11,202916,"2008Y","")</f>
        <v>Total Sales Expense ($000)</v>
      </c>
      <c r="UM2" s="3" t="str">
        <f>[1]!SNLLabel(11,202916,"2007Y","")</f>
        <v>Total Sales Expense ($000)</v>
      </c>
      <c r="UN2" s="3" t="str">
        <f>[1]!SNLLabel(11,202916,"2006Y","")</f>
        <v>Total Sales Expense ($000)</v>
      </c>
      <c r="UO2" s="3" t="str">
        <f>[1]!SNLLabel(11,202916,"2005Y","")</f>
        <v>Total Sales Expense ($000)</v>
      </c>
      <c r="UP2" s="3" t="str">
        <f>[1]!SNLLabel(11,202916,"2004Y","")</f>
        <v>Total Sales Expense ($000)</v>
      </c>
      <c r="UQ2" s="3" t="str">
        <f>[1]!SNLLabel(11,202916,"2003Y","")</f>
        <v>Total Sales Expense ($000)</v>
      </c>
      <c r="UR2" s="3" t="str">
        <f>[1]!SNLLabel(11,202916,"2002Y","")</f>
        <v>Total Sales Expense ($000)</v>
      </c>
      <c r="US2" s="3" t="str">
        <f>[1]!SNLLabel(11,202916,"2001Y","")</f>
        <v>Total Sales Expense ($000)</v>
      </c>
      <c r="UT2" s="3" t="str">
        <f>[1]!SNLLabel(11,202916,"2000Y","")</f>
        <v>Total Sales Expense ($000)</v>
      </c>
      <c r="UU2" s="3" t="str">
        <f>[1]!SNLLabel(11,202916,"1999Y","")</f>
        <v>Total Sales Expense ($000)</v>
      </c>
      <c r="UV2" s="3" t="str">
        <f>[1]!SNLLabel(11,202916,"1998Y","")</f>
        <v>Total Sales Expense ($000)</v>
      </c>
      <c r="UW2" s="3" t="str">
        <f>[1]!SNLLabel(11,202916,"1997Y","")</f>
        <v>Total Sales Expense ($000)</v>
      </c>
      <c r="UX2" s="3" t="str">
        <f>[1]!SNLLabel(11,202916,"1996Y","")</f>
        <v>Total Sales Expense ($000)</v>
      </c>
      <c r="UY2" s="3" t="str">
        <f>[1]!SNLLabel(11,202916,"1995Y","")</f>
        <v>Total Sales Expense ($000)</v>
      </c>
      <c r="UZ2" s="3" t="str">
        <f>[1]!SNLLabel(11,202916,"1994Y","")</f>
        <v>Total Sales Expense ($000)</v>
      </c>
      <c r="VA2" s="3" t="str">
        <f>[1]!SNLLabel(11,202916,"1993Y","")</f>
        <v>Total Sales Expense ($000)</v>
      </c>
      <c r="VB2" s="3" t="str">
        <f>[1]!SNLLabel(11,202916,"1992Y","")</f>
        <v>Total Sales Expense ($000)</v>
      </c>
      <c r="VC2" s="3" t="str">
        <f>[1]!SNLLabel(11,202916,"1991Y","")</f>
        <v>Total Sales Expense ($000)</v>
      </c>
      <c r="VD2" s="3" t="str">
        <f>[1]!SNLLabel(11,202916,"1990Y","")</f>
        <v>Total Sales Expense ($000)</v>
      </c>
      <c r="VE2" s="3" t="str">
        <f>[1]!SNLLabel(11,202916,"1989Y","")</f>
        <v>Total Sales Expense ($000)</v>
      </c>
      <c r="VF2" s="3" t="str">
        <f>[1]!SNLLabel(11,202916,"1988Y","")</f>
        <v>Total Sales Expense ($000)</v>
      </c>
      <c r="VG2" s="3" t="str">
        <f>[1]!SNLLabel(11,202930,"2019Y","")</f>
        <v>Adminstrative &amp; General Total Operations Expense ($000)</v>
      </c>
      <c r="VH2" s="3" t="str">
        <f>[1]!SNLLabel(11,202930,"2018Y","")</f>
        <v>Adminstrative &amp; General Total Operations Expense ($000)</v>
      </c>
      <c r="VI2" s="3" t="str">
        <f>[1]!SNLLabel(11,202930,"2017Y","")</f>
        <v>Adminstrative &amp; General Total Operations Expense ($000)</v>
      </c>
      <c r="VJ2" s="3" t="str">
        <f>[1]!SNLLabel(11,202930,"2016Y","")</f>
        <v>Adminstrative &amp; General Total Operations Expense ($000)</v>
      </c>
      <c r="VK2" s="3" t="str">
        <f>[1]!SNLLabel(11,202930,"2015Y","")</f>
        <v>Adminstrative &amp; General Total Operations Expense ($000)</v>
      </c>
      <c r="VL2" s="3" t="str">
        <f>[1]!SNLLabel(11,202930,"2014Y","")</f>
        <v>Adminstrative &amp; General Total Operations Expense ($000)</v>
      </c>
      <c r="VM2" s="3" t="str">
        <f>[1]!SNLLabel(11,202930,"2013Y","")</f>
        <v>Adminstrative &amp; General Total Operations Expense ($000)</v>
      </c>
      <c r="VN2" s="3" t="str">
        <f>[1]!SNLLabel(11,202930,"2012Y","")</f>
        <v>Adminstrative &amp; General Total Operations Expense ($000)</v>
      </c>
      <c r="VO2" s="3" t="str">
        <f>[1]!SNLLabel(11,202930,"2011Y","")</f>
        <v>Adminstrative &amp; General Total Operations Expense ($000)</v>
      </c>
      <c r="VP2" s="3" t="str">
        <f>[1]!SNLLabel(11,202930,"2010Y","")</f>
        <v>Adminstrative &amp; General Total Operations Expense ($000)</v>
      </c>
      <c r="VQ2" s="3" t="str">
        <f>[1]!SNLLabel(11,202930,"2009Y","")</f>
        <v>Adminstrative &amp; General Total Operations Expense ($000)</v>
      </c>
      <c r="VR2" s="3" t="str">
        <f>[1]!SNLLabel(11,202930,"2008Y","")</f>
        <v>Adminstrative &amp; General Total Operations Expense ($000)</v>
      </c>
      <c r="VS2" s="3" t="str">
        <f>[1]!SNLLabel(11,202930,"2007Y","")</f>
        <v>Adminstrative &amp; General Total Operations Expense ($000)</v>
      </c>
      <c r="VT2" s="3" t="str">
        <f>[1]!SNLLabel(11,202930,"2006Y","")</f>
        <v>Adminstrative &amp; General Total Operations Expense ($000)</v>
      </c>
      <c r="VU2" s="3" t="str">
        <f>[1]!SNLLabel(11,202930,"2005Y","")</f>
        <v>Adminstrative &amp; General Total Operations Expense ($000)</v>
      </c>
      <c r="VV2" s="3" t="str">
        <f>[1]!SNLLabel(11,202930,"2004Y","")</f>
        <v>Adminstrative &amp; General Total Operations Expense ($000)</v>
      </c>
      <c r="VW2" s="3" t="str">
        <f>[1]!SNLLabel(11,202930,"2003Y","")</f>
        <v>Adminstrative &amp; General Total Operations Expense ($000)</v>
      </c>
      <c r="VX2" s="3" t="str">
        <f>[1]!SNLLabel(11,202930,"2002Y","")</f>
        <v>Adminstrative &amp; General Total Operations Expense ($000)</v>
      </c>
      <c r="VY2" s="3" t="str">
        <f>[1]!SNLLabel(11,202930,"2001Y","")</f>
        <v>Adminstrative &amp; General Total Operations Expense ($000)</v>
      </c>
      <c r="VZ2" s="3" t="str">
        <f>[1]!SNLLabel(11,202930,"2000Y","")</f>
        <v>Adminstrative &amp; General Total Operations Expense ($000)</v>
      </c>
      <c r="WA2" s="3" t="str">
        <f>[1]!SNLLabel(11,202930,"1999Y","")</f>
        <v>Adminstrative &amp; General Total Operations Expense ($000)</v>
      </c>
      <c r="WB2" s="3" t="str">
        <f>[1]!SNLLabel(11,202930,"1998Y","")</f>
        <v>Adminstrative &amp; General Total Operations Expense ($000)</v>
      </c>
      <c r="WC2" s="3" t="str">
        <f>[1]!SNLLabel(11,202930,"1997Y","")</f>
        <v>Adminstrative &amp; General Total Operations Expense ($000)</v>
      </c>
      <c r="WD2" s="3" t="str">
        <f>[1]!SNLLabel(11,202930,"1996Y","")</f>
        <v>Adminstrative &amp; General Total Operations Expense ($000)</v>
      </c>
      <c r="WE2" s="3" t="str">
        <f>[1]!SNLLabel(11,202930,"1995Y","")</f>
        <v>Adminstrative &amp; General Total Operations Expense ($000)</v>
      </c>
      <c r="WF2" s="3" t="str">
        <f>[1]!SNLLabel(11,202930,"1994Y","")</f>
        <v>Adminstrative &amp; General Total Operations Expense ($000)</v>
      </c>
      <c r="WG2" s="3" t="str">
        <f>[1]!SNLLabel(11,202930,"1993Y","")</f>
        <v>Adminstrative &amp; General Total Operations Expense ($000)</v>
      </c>
      <c r="WH2" s="3" t="str">
        <f>[1]!SNLLabel(11,202930,"1992Y","")</f>
        <v>Adminstrative &amp; General Total Operations Expense ($000)</v>
      </c>
      <c r="WI2" s="3" t="str">
        <f>[1]!SNLLabel(11,202930,"1991Y","")</f>
        <v>Adminstrative &amp; General Total Operations Expense ($000)</v>
      </c>
      <c r="WJ2" s="3" t="str">
        <f>[1]!SNLLabel(11,202930,"1990Y","")</f>
        <v>Adminstrative &amp; General Total Operations Expense ($000)</v>
      </c>
      <c r="WK2" s="3" t="str">
        <f>[1]!SNLLabel(11,202930,"1989Y","")</f>
        <v>Adminstrative &amp; General Total Operations Expense ($000)</v>
      </c>
      <c r="WL2" s="3" t="str">
        <f>[1]!SNLLabel(11,202930,"1988Y","")</f>
        <v>Adminstrative &amp; General Total Operations Expense ($000)</v>
      </c>
      <c r="WM2" s="3" t="str">
        <f>[1]!SNLLabel(11,202931,"2019Y","")</f>
        <v>Adminstrative &amp; General Maintenance Expense ($000)</v>
      </c>
      <c r="WN2" s="3" t="str">
        <f>[1]!SNLLabel(11,202931,"2018Y","")</f>
        <v>Adminstrative &amp; General Maintenance Expense ($000)</v>
      </c>
      <c r="WO2" s="3" t="str">
        <f>[1]!SNLLabel(11,202931,"2017Y","")</f>
        <v>Adminstrative &amp; General Maintenance Expense ($000)</v>
      </c>
      <c r="WP2" s="3" t="str">
        <f>[1]!SNLLabel(11,202931,"2016Y","")</f>
        <v>Adminstrative &amp; General Maintenance Expense ($000)</v>
      </c>
      <c r="WQ2" s="3" t="str">
        <f>[1]!SNLLabel(11,202931,"2015Y","")</f>
        <v>Adminstrative &amp; General Maintenance Expense ($000)</v>
      </c>
      <c r="WR2" s="3" t="str">
        <f>[1]!SNLLabel(11,202931,"2014Y","")</f>
        <v>Adminstrative &amp; General Maintenance Expense ($000)</v>
      </c>
      <c r="WS2" s="3" t="str">
        <f>[1]!SNLLabel(11,202931,"2013Y","")</f>
        <v>Adminstrative &amp; General Maintenance Expense ($000)</v>
      </c>
      <c r="WT2" s="3" t="str">
        <f>[1]!SNLLabel(11,202931,"2012Y","")</f>
        <v>Adminstrative &amp; General Maintenance Expense ($000)</v>
      </c>
      <c r="WU2" s="3" t="str">
        <f>[1]!SNLLabel(11,202931,"2011Y","")</f>
        <v>Adminstrative &amp; General Maintenance Expense ($000)</v>
      </c>
      <c r="WV2" s="3" t="str">
        <f>[1]!SNLLabel(11,202931,"2010Y","")</f>
        <v>Adminstrative &amp; General Maintenance Expense ($000)</v>
      </c>
      <c r="WW2" s="3" t="str">
        <f>[1]!SNLLabel(11,202931,"2009Y","")</f>
        <v>Adminstrative &amp; General Maintenance Expense ($000)</v>
      </c>
      <c r="WX2" s="3" t="str">
        <f>[1]!SNLLabel(11,202931,"2008Y","")</f>
        <v>Adminstrative &amp; General Maintenance Expense ($000)</v>
      </c>
      <c r="WY2" s="3" t="str">
        <f>[1]!SNLLabel(11,202931,"2007Y","")</f>
        <v>Adminstrative &amp; General Maintenance Expense ($000)</v>
      </c>
      <c r="WZ2" s="3" t="str">
        <f>[1]!SNLLabel(11,202931,"2006Y","")</f>
        <v>Adminstrative &amp; General Maintenance Expense ($000)</v>
      </c>
      <c r="XA2" s="3" t="str">
        <f>[1]!SNLLabel(11,202931,"2005Y","")</f>
        <v>Adminstrative &amp; General Maintenance Expense ($000)</v>
      </c>
      <c r="XB2" s="3" t="str">
        <f>[1]!SNLLabel(11,202931,"2004Y","")</f>
        <v>Adminstrative &amp; General Maintenance Expense ($000)</v>
      </c>
      <c r="XC2" s="3" t="str">
        <f>[1]!SNLLabel(11,202931,"2003Y","")</f>
        <v>Adminstrative &amp; General Maintenance Expense ($000)</v>
      </c>
      <c r="XD2" s="3" t="str">
        <f>[1]!SNLLabel(11,202931,"2002Y","")</f>
        <v>Adminstrative &amp; General Maintenance Expense ($000)</v>
      </c>
      <c r="XE2" s="3" t="str">
        <f>[1]!SNLLabel(11,202931,"2001Y","")</f>
        <v>Adminstrative &amp; General Maintenance Expense ($000)</v>
      </c>
      <c r="XF2" s="3" t="str">
        <f>[1]!SNLLabel(11,202931,"2000Y","")</f>
        <v>Adminstrative &amp; General Maintenance Expense ($000)</v>
      </c>
      <c r="XG2" s="3" t="str">
        <f>[1]!SNLLabel(11,202931,"1999Y","")</f>
        <v>Adminstrative &amp; General Maintenance Expense ($000)</v>
      </c>
      <c r="XH2" s="3" t="str">
        <f>[1]!SNLLabel(11,202931,"1998Y","")</f>
        <v>Adminstrative &amp; General Maintenance Expense ($000)</v>
      </c>
      <c r="XI2" s="3" t="str">
        <f>[1]!SNLLabel(11,202931,"1997Y","")</f>
        <v>Adminstrative &amp; General Maintenance Expense ($000)</v>
      </c>
      <c r="XJ2" s="3" t="str">
        <f>[1]!SNLLabel(11,202931,"1996Y","")</f>
        <v>Adminstrative &amp; General Maintenance Expense ($000)</v>
      </c>
      <c r="XK2" s="3" t="str">
        <f>[1]!SNLLabel(11,202931,"1995Y","")</f>
        <v>Adminstrative &amp; General Maintenance Expense ($000)</v>
      </c>
      <c r="XL2" s="3" t="str">
        <f>[1]!SNLLabel(11,202931,"1994Y","")</f>
        <v>Adminstrative &amp; General Maintenance Expense ($000)</v>
      </c>
      <c r="XM2" s="3" t="str">
        <f>[1]!SNLLabel(11,202931,"1993Y","")</f>
        <v>Adminstrative &amp; General Maintenance Expense ($000)</v>
      </c>
      <c r="XN2" s="3" t="str">
        <f>[1]!SNLLabel(11,202931,"1992Y","")</f>
        <v>Adminstrative &amp; General Maintenance Expense ($000)</v>
      </c>
      <c r="XO2" s="3" t="str">
        <f>[1]!SNLLabel(11,202931,"1991Y","")</f>
        <v>Adminstrative &amp; General Maintenance Expense ($000)</v>
      </c>
      <c r="XP2" s="3" t="str">
        <f>[1]!SNLLabel(11,202931,"1990Y","")</f>
        <v>Adminstrative &amp; General Maintenance Expense ($000)</v>
      </c>
      <c r="XQ2" s="3" t="str">
        <f>[1]!SNLLabel(11,202931,"1989Y","")</f>
        <v>Adminstrative &amp; General Maintenance Expense ($000)</v>
      </c>
      <c r="XR2" s="3" t="str">
        <f>[1]!SNLLabel(11,202931,"1988Y","")</f>
        <v>Adminstrative &amp; General Maintenance Expense ($000)</v>
      </c>
      <c r="XS2" s="3" t="str">
        <f>[1]!SNLLabel(11,201135,"","")</f>
        <v xml:space="preserve">EIA Utility Code </v>
      </c>
      <c r="XT2" s="3" t="str">
        <f>[1]!SNLLabel(11,217240,"","")</f>
        <v>Electric? Yes/No</v>
      </c>
      <c r="XU2" s="3" t="str">
        <f>[1]!SNLLabel(11,217241,"","")</f>
        <v>Electric Generation? Yes/No</v>
      </c>
      <c r="XV2" s="3" t="str">
        <f>[1]!SNLLabel(11,217242,"","")</f>
        <v>Regulated Generation? Yes/No</v>
      </c>
      <c r="XW2" s="3" t="str">
        <f>[1]!SNLLabel(11,217243,"","")</f>
        <v>IPP/Merchant? Yes/No</v>
      </c>
      <c r="XX2" s="3" t="str">
        <f>[1]!SNLLabel(11,217244,"","")</f>
        <v>Electric Transmission? Yes/No</v>
      </c>
      <c r="XY2" s="3" t="str">
        <f>[1]!SNLLabel(11,217245,"","")</f>
        <v>Electric Distribution? Yes/No</v>
      </c>
      <c r="XZ2" s="3" t="str">
        <f>[1]!SNLLabel(11,231917,"","")</f>
        <v xml:space="preserve">Electric States of Operation </v>
      </c>
    </row>
    <row r="3" spans="1:650" x14ac:dyDescent="0.3">
      <c r="A3" s="1">
        <v>201129</v>
      </c>
      <c r="B3" s="1">
        <v>201136</v>
      </c>
      <c r="C3" s="1">
        <v>202187</v>
      </c>
      <c r="D3" s="1">
        <v>202187</v>
      </c>
      <c r="E3" s="1">
        <v>202187</v>
      </c>
      <c r="F3" s="1">
        <v>202187</v>
      </c>
      <c r="G3" s="1">
        <v>202187</v>
      </c>
      <c r="H3" s="1">
        <v>202187</v>
      </c>
      <c r="I3" s="1">
        <v>202187</v>
      </c>
      <c r="J3" s="1">
        <v>202187</v>
      </c>
      <c r="K3" s="1">
        <v>202187</v>
      </c>
      <c r="L3" s="1">
        <v>202187</v>
      </c>
      <c r="M3" s="1">
        <v>202187</v>
      </c>
      <c r="N3" s="1">
        <v>202187</v>
      </c>
      <c r="O3" s="1">
        <v>202187</v>
      </c>
      <c r="P3" s="1">
        <v>202187</v>
      </c>
      <c r="Q3" s="1">
        <v>202187</v>
      </c>
      <c r="R3" s="1">
        <v>202187</v>
      </c>
      <c r="S3" s="1">
        <v>202187</v>
      </c>
      <c r="T3" s="1">
        <v>202187</v>
      </c>
      <c r="U3" s="1">
        <v>202187</v>
      </c>
      <c r="V3" s="1">
        <v>202187</v>
      </c>
      <c r="W3" s="1">
        <v>202187</v>
      </c>
      <c r="X3" s="1">
        <v>202187</v>
      </c>
      <c r="Y3" s="1">
        <v>202187</v>
      </c>
      <c r="Z3" s="1">
        <v>202187</v>
      </c>
      <c r="AA3" s="1">
        <v>202187</v>
      </c>
      <c r="AB3" s="1">
        <v>202187</v>
      </c>
      <c r="AC3" s="1">
        <v>202187</v>
      </c>
      <c r="AD3" s="1">
        <v>202187</v>
      </c>
      <c r="AE3" s="1">
        <v>202187</v>
      </c>
      <c r="AF3" s="1">
        <v>202187</v>
      </c>
      <c r="AG3" s="1">
        <v>202187</v>
      </c>
      <c r="AH3" s="1">
        <v>202187</v>
      </c>
      <c r="AI3" s="1">
        <v>202518</v>
      </c>
      <c r="AJ3" s="1">
        <v>202518</v>
      </c>
      <c r="AK3" s="1">
        <v>202518</v>
      </c>
      <c r="AL3" s="1">
        <v>202518</v>
      </c>
      <c r="AM3" s="1">
        <v>202518</v>
      </c>
      <c r="AN3" s="1">
        <v>202518</v>
      </c>
      <c r="AO3" s="1">
        <v>202518</v>
      </c>
      <c r="AP3" s="1">
        <v>202518</v>
      </c>
      <c r="AQ3" s="1">
        <v>202518</v>
      </c>
      <c r="AR3" s="1">
        <v>202518</v>
      </c>
      <c r="AS3" s="1">
        <v>202518</v>
      </c>
      <c r="AT3" s="1">
        <v>202518</v>
      </c>
      <c r="AU3" s="1">
        <v>202518</v>
      </c>
      <c r="AV3" s="1">
        <v>202518</v>
      </c>
      <c r="AW3" s="1">
        <v>202518</v>
      </c>
      <c r="AX3" s="1">
        <v>202518</v>
      </c>
      <c r="AY3" s="1">
        <v>202518</v>
      </c>
      <c r="AZ3" s="1">
        <v>202518</v>
      </c>
      <c r="BA3" s="1">
        <v>202518</v>
      </c>
      <c r="BB3" s="1">
        <v>202518</v>
      </c>
      <c r="BC3" s="1">
        <v>202518</v>
      </c>
      <c r="BD3" s="1">
        <v>202518</v>
      </c>
      <c r="BE3" s="1">
        <v>202518</v>
      </c>
      <c r="BF3" s="1">
        <v>202518</v>
      </c>
      <c r="BG3" s="1">
        <v>202518</v>
      </c>
      <c r="BH3" s="1">
        <v>202518</v>
      </c>
      <c r="BI3" s="1">
        <v>202518</v>
      </c>
      <c r="BJ3" s="1">
        <v>202518</v>
      </c>
      <c r="BK3" s="1">
        <v>202518</v>
      </c>
      <c r="BL3" s="1">
        <v>202518</v>
      </c>
      <c r="BM3" s="1">
        <v>202518</v>
      </c>
      <c r="BN3" s="1">
        <v>202518</v>
      </c>
      <c r="BO3" s="1">
        <v>202587</v>
      </c>
      <c r="BP3" s="1">
        <v>202587</v>
      </c>
      <c r="BQ3" s="1">
        <v>202587</v>
      </c>
      <c r="BR3" s="1">
        <v>202587</v>
      </c>
      <c r="BS3" s="1">
        <v>202587</v>
      </c>
      <c r="BT3" s="1">
        <v>202587</v>
      </c>
      <c r="BU3" s="1">
        <v>202587</v>
      </c>
      <c r="BV3" s="1">
        <v>202587</v>
      </c>
      <c r="BW3" s="1">
        <v>202587</v>
      </c>
      <c r="BX3" s="1">
        <v>202587</v>
      </c>
      <c r="BY3" s="1">
        <v>202587</v>
      </c>
      <c r="BZ3" s="1">
        <v>202587</v>
      </c>
      <c r="CA3" s="1">
        <v>202587</v>
      </c>
      <c r="CB3" s="1">
        <v>202587</v>
      </c>
      <c r="CC3" s="1">
        <v>202587</v>
      </c>
      <c r="CD3" s="1">
        <v>202587</v>
      </c>
      <c r="CE3" s="1">
        <v>202587</v>
      </c>
      <c r="CF3" s="1">
        <v>202587</v>
      </c>
      <c r="CG3" s="1">
        <v>202587</v>
      </c>
      <c r="CH3" s="1">
        <v>202587</v>
      </c>
      <c r="CI3" s="1">
        <v>202587</v>
      </c>
      <c r="CJ3" s="1">
        <v>202587</v>
      </c>
      <c r="CK3" s="1">
        <v>202587</v>
      </c>
      <c r="CL3" s="1">
        <v>202587</v>
      </c>
      <c r="CM3" s="1">
        <v>202587</v>
      </c>
      <c r="CN3" s="1">
        <v>202587</v>
      </c>
      <c r="CO3" s="1">
        <v>202587</v>
      </c>
      <c r="CP3" s="1">
        <v>202587</v>
      </c>
      <c r="CQ3" s="1">
        <v>202587</v>
      </c>
      <c r="CR3" s="1">
        <v>202587</v>
      </c>
      <c r="CS3" s="1">
        <v>202587</v>
      </c>
      <c r="CT3" s="1">
        <v>202587</v>
      </c>
      <c r="CU3" s="1">
        <v>201751</v>
      </c>
      <c r="CV3" s="1">
        <v>201751</v>
      </c>
      <c r="CW3" s="1">
        <v>201751</v>
      </c>
      <c r="CX3" s="1">
        <v>201751</v>
      </c>
      <c r="CY3" s="1">
        <v>201751</v>
      </c>
      <c r="CZ3" s="1">
        <v>201751</v>
      </c>
      <c r="DA3" s="1">
        <v>201751</v>
      </c>
      <c r="DB3" s="1">
        <v>201751</v>
      </c>
      <c r="DC3" s="1">
        <v>201751</v>
      </c>
      <c r="DD3" s="1">
        <v>201751</v>
      </c>
      <c r="DE3" s="1">
        <v>201751</v>
      </c>
      <c r="DF3" s="1">
        <v>201751</v>
      </c>
      <c r="DG3" s="1">
        <v>201751</v>
      </c>
      <c r="DH3" s="1">
        <v>201751</v>
      </c>
      <c r="DI3" s="1">
        <v>201751</v>
      </c>
      <c r="DJ3" s="1">
        <v>201751</v>
      </c>
      <c r="DK3" s="1">
        <v>201751</v>
      </c>
      <c r="DL3" s="1">
        <v>201751</v>
      </c>
      <c r="DM3" s="1">
        <v>201751</v>
      </c>
      <c r="DN3" s="1">
        <v>201751</v>
      </c>
      <c r="DO3" s="1">
        <v>201751</v>
      </c>
      <c r="DP3" s="1">
        <v>201751</v>
      </c>
      <c r="DQ3" s="1">
        <v>201751</v>
      </c>
      <c r="DR3" s="1">
        <v>201751</v>
      </c>
      <c r="DS3" s="1">
        <v>201751</v>
      </c>
      <c r="DT3" s="1">
        <v>201751</v>
      </c>
      <c r="DU3" s="1">
        <v>201751</v>
      </c>
      <c r="DV3" s="1">
        <v>201751</v>
      </c>
      <c r="DW3" s="1">
        <v>201751</v>
      </c>
      <c r="DX3" s="1">
        <v>201751</v>
      </c>
      <c r="DY3" s="1">
        <v>201751</v>
      </c>
      <c r="DZ3" s="1">
        <v>201751</v>
      </c>
      <c r="EA3" s="1">
        <v>201940</v>
      </c>
      <c r="EB3" s="1">
        <v>201940</v>
      </c>
      <c r="EC3" s="1">
        <v>201940</v>
      </c>
      <c r="ED3" s="1">
        <v>201940</v>
      </c>
      <c r="EE3" s="1">
        <v>201940</v>
      </c>
      <c r="EF3" s="1">
        <v>201940</v>
      </c>
      <c r="EG3" s="1">
        <v>201940</v>
      </c>
      <c r="EH3" s="1">
        <v>201940</v>
      </c>
      <c r="EI3" s="1">
        <v>201940</v>
      </c>
      <c r="EJ3" s="1">
        <v>201940</v>
      </c>
      <c r="EK3" s="1">
        <v>201940</v>
      </c>
      <c r="EL3" s="1">
        <v>201940</v>
      </c>
      <c r="EM3" s="1">
        <v>201940</v>
      </c>
      <c r="EN3" s="1">
        <v>201940</v>
      </c>
      <c r="EO3" s="1">
        <v>201940</v>
      </c>
      <c r="EP3" s="1">
        <v>201940</v>
      </c>
      <c r="EQ3" s="1">
        <v>201940</v>
      </c>
      <c r="ER3" s="1">
        <v>201940</v>
      </c>
      <c r="ES3" s="1">
        <v>201940</v>
      </c>
      <c r="ET3" s="1">
        <v>201940</v>
      </c>
      <c r="EU3" s="1">
        <v>201940</v>
      </c>
      <c r="EV3" s="1">
        <v>201940</v>
      </c>
      <c r="EW3" s="1">
        <v>201940</v>
      </c>
      <c r="EX3" s="1">
        <v>201940</v>
      </c>
      <c r="EY3" s="1">
        <v>201940</v>
      </c>
      <c r="EZ3" s="1">
        <v>201940</v>
      </c>
      <c r="FA3" s="1">
        <v>201940</v>
      </c>
      <c r="FB3" s="1">
        <v>201940</v>
      </c>
      <c r="FC3" s="1">
        <v>201940</v>
      </c>
      <c r="FD3" s="1">
        <v>201940</v>
      </c>
      <c r="FE3" s="1">
        <v>201940</v>
      </c>
      <c r="FF3" s="1">
        <v>201940</v>
      </c>
      <c r="FG3" s="1">
        <v>202635</v>
      </c>
      <c r="FH3" s="1">
        <v>202635</v>
      </c>
      <c r="FI3" s="1">
        <v>202635</v>
      </c>
      <c r="FJ3" s="1">
        <v>202635</v>
      </c>
      <c r="FK3" s="1">
        <v>202635</v>
      </c>
      <c r="FL3" s="1">
        <v>202635</v>
      </c>
      <c r="FM3" s="1">
        <v>202635</v>
      </c>
      <c r="FN3" s="1">
        <v>202635</v>
      </c>
      <c r="FO3" s="1">
        <v>202635</v>
      </c>
      <c r="FP3" s="1">
        <v>202635</v>
      </c>
      <c r="FQ3" s="1">
        <v>202635</v>
      </c>
      <c r="FR3" s="1">
        <v>202635</v>
      </c>
      <c r="FS3" s="1">
        <v>202635</v>
      </c>
      <c r="FT3" s="1">
        <v>202635</v>
      </c>
      <c r="FU3" s="1">
        <v>202635</v>
      </c>
      <c r="FV3" s="1">
        <v>202635</v>
      </c>
      <c r="FW3" s="1">
        <v>202635</v>
      </c>
      <c r="FX3" s="1">
        <v>202635</v>
      </c>
      <c r="FY3" s="1">
        <v>202635</v>
      </c>
      <c r="FZ3" s="1">
        <v>202635</v>
      </c>
      <c r="GA3" s="1">
        <v>202635</v>
      </c>
      <c r="GB3" s="1">
        <v>202635</v>
      </c>
      <c r="GC3" s="1">
        <v>202635</v>
      </c>
      <c r="GD3" s="1">
        <v>202635</v>
      </c>
      <c r="GE3" s="1">
        <v>202635</v>
      </c>
      <c r="GF3" s="1">
        <v>202635</v>
      </c>
      <c r="GG3" s="1">
        <v>202635</v>
      </c>
      <c r="GH3" s="1">
        <v>202635</v>
      </c>
      <c r="GI3" s="1">
        <v>202635</v>
      </c>
      <c r="GJ3" s="1">
        <v>202635</v>
      </c>
      <c r="GK3" s="1">
        <v>202635</v>
      </c>
      <c r="GL3" s="1">
        <v>202635</v>
      </c>
      <c r="GM3" s="1">
        <v>202665</v>
      </c>
      <c r="GN3" s="1">
        <v>202665</v>
      </c>
      <c r="GO3" s="1">
        <v>202665</v>
      </c>
      <c r="GP3" s="1">
        <v>202665</v>
      </c>
      <c r="GQ3" s="1">
        <v>202665</v>
      </c>
      <c r="GR3" s="1">
        <v>202665</v>
      </c>
      <c r="GS3" s="1">
        <v>202665</v>
      </c>
      <c r="GT3" s="1">
        <v>202665</v>
      </c>
      <c r="GU3" s="1">
        <v>202665</v>
      </c>
      <c r="GV3" s="1">
        <v>202665</v>
      </c>
      <c r="GW3" s="1">
        <v>202665</v>
      </c>
      <c r="GX3" s="1">
        <v>202665</v>
      </c>
      <c r="GY3" s="1">
        <v>202665</v>
      </c>
      <c r="GZ3" s="1">
        <v>202665</v>
      </c>
      <c r="HA3" s="1">
        <v>202665</v>
      </c>
      <c r="HB3" s="1">
        <v>202665</v>
      </c>
      <c r="HC3" s="1">
        <v>202665</v>
      </c>
      <c r="HD3" s="1">
        <v>202665</v>
      </c>
      <c r="HE3" s="1">
        <v>202665</v>
      </c>
      <c r="HF3" s="1">
        <v>202665</v>
      </c>
      <c r="HG3" s="1">
        <v>202665</v>
      </c>
      <c r="HH3" s="1">
        <v>202665</v>
      </c>
      <c r="HI3" s="1">
        <v>202665</v>
      </c>
      <c r="HJ3" s="1">
        <v>202665</v>
      </c>
      <c r="HK3" s="1">
        <v>202665</v>
      </c>
      <c r="HL3" s="1">
        <v>202665</v>
      </c>
      <c r="HM3" s="1">
        <v>202665</v>
      </c>
      <c r="HN3" s="1">
        <v>202665</v>
      </c>
      <c r="HO3" s="1">
        <v>202665</v>
      </c>
      <c r="HP3" s="1">
        <v>202665</v>
      </c>
      <c r="HQ3" s="1">
        <v>202665</v>
      </c>
      <c r="HR3" s="1">
        <v>202665</v>
      </c>
      <c r="HS3" s="1">
        <v>202831</v>
      </c>
      <c r="HT3" s="1">
        <v>202831</v>
      </c>
      <c r="HU3" s="1">
        <v>202831</v>
      </c>
      <c r="HV3" s="1">
        <v>202831</v>
      </c>
      <c r="HW3" s="1">
        <v>202831</v>
      </c>
      <c r="HX3" s="1">
        <v>202831</v>
      </c>
      <c r="HY3" s="1">
        <v>202831</v>
      </c>
      <c r="HZ3" s="1">
        <v>202831</v>
      </c>
      <c r="IA3" s="1">
        <v>202831</v>
      </c>
      <c r="IB3" s="1">
        <v>202831</v>
      </c>
      <c r="IC3" s="1">
        <v>202831</v>
      </c>
      <c r="ID3" s="1">
        <v>202831</v>
      </c>
      <c r="IE3" s="1">
        <v>202831</v>
      </c>
      <c r="IF3" s="1">
        <v>202831</v>
      </c>
      <c r="IG3" s="1">
        <v>202831</v>
      </c>
      <c r="IH3" s="1">
        <v>202831</v>
      </c>
      <c r="II3" s="1">
        <v>202831</v>
      </c>
      <c r="IJ3" s="1">
        <v>202831</v>
      </c>
      <c r="IK3" s="1">
        <v>202831</v>
      </c>
      <c r="IL3" s="1">
        <v>202831</v>
      </c>
      <c r="IM3" s="1">
        <v>202831</v>
      </c>
      <c r="IN3" s="1">
        <v>202831</v>
      </c>
      <c r="IO3" s="1">
        <v>202831</v>
      </c>
      <c r="IP3" s="1">
        <v>202831</v>
      </c>
      <c r="IQ3" s="1">
        <v>202831</v>
      </c>
      <c r="IR3" s="1">
        <v>202831</v>
      </c>
      <c r="IS3" s="1">
        <v>202831</v>
      </c>
      <c r="IT3" s="1">
        <v>202831</v>
      </c>
      <c r="IU3" s="1">
        <v>202831</v>
      </c>
      <c r="IV3" s="1">
        <v>202831</v>
      </c>
      <c r="IW3" s="1">
        <v>202831</v>
      </c>
      <c r="IX3" s="1">
        <v>202831</v>
      </c>
      <c r="IY3" s="1">
        <v>202832</v>
      </c>
      <c r="IZ3" s="1">
        <v>202832</v>
      </c>
      <c r="JA3" s="1">
        <v>202832</v>
      </c>
      <c r="JB3" s="1">
        <v>202832</v>
      </c>
      <c r="JC3" s="1">
        <v>202832</v>
      </c>
      <c r="JD3" s="1">
        <v>202832</v>
      </c>
      <c r="JE3" s="1">
        <v>202832</v>
      </c>
      <c r="JF3" s="1">
        <v>202832</v>
      </c>
      <c r="JG3" s="1">
        <v>202832</v>
      </c>
      <c r="JH3" s="1">
        <v>202832</v>
      </c>
      <c r="JI3" s="1">
        <v>202832</v>
      </c>
      <c r="JJ3" s="1">
        <v>202832</v>
      </c>
      <c r="JK3" s="1">
        <v>202832</v>
      </c>
      <c r="JL3" s="1">
        <v>202832</v>
      </c>
      <c r="JM3" s="1">
        <v>202832</v>
      </c>
      <c r="JN3" s="1">
        <v>202832</v>
      </c>
      <c r="JO3" s="1">
        <v>202832</v>
      </c>
      <c r="JP3" s="1">
        <v>202832</v>
      </c>
      <c r="JQ3" s="1">
        <v>202832</v>
      </c>
      <c r="JR3" s="1">
        <v>202832</v>
      </c>
      <c r="JS3" s="1">
        <v>202832</v>
      </c>
      <c r="JT3" s="1">
        <v>202832</v>
      </c>
      <c r="JU3" s="1">
        <v>202832</v>
      </c>
      <c r="JV3" s="1">
        <v>202832</v>
      </c>
      <c r="JW3" s="1">
        <v>202832</v>
      </c>
      <c r="JX3" s="1">
        <v>202832</v>
      </c>
      <c r="JY3" s="1">
        <v>202832</v>
      </c>
      <c r="JZ3" s="1">
        <v>202832</v>
      </c>
      <c r="KA3" s="1">
        <v>202832</v>
      </c>
      <c r="KB3" s="1">
        <v>202832</v>
      </c>
      <c r="KC3" s="1">
        <v>202832</v>
      </c>
      <c r="KD3" s="1">
        <v>202832</v>
      </c>
      <c r="KE3" s="1">
        <v>202850</v>
      </c>
      <c r="KF3" s="1">
        <v>202850</v>
      </c>
      <c r="KG3" s="1">
        <v>202850</v>
      </c>
      <c r="KH3" s="1">
        <v>202850</v>
      </c>
      <c r="KI3" s="1">
        <v>202850</v>
      </c>
      <c r="KJ3" s="1">
        <v>202850</v>
      </c>
      <c r="KK3" s="1">
        <v>202850</v>
      </c>
      <c r="KL3" s="1">
        <v>202850</v>
      </c>
      <c r="KM3" s="1">
        <v>202850</v>
      </c>
      <c r="KN3" s="1">
        <v>202850</v>
      </c>
      <c r="KO3" s="1">
        <v>202850</v>
      </c>
      <c r="KP3" s="1">
        <v>202850</v>
      </c>
      <c r="KQ3" s="1">
        <v>202850</v>
      </c>
      <c r="KR3" s="1">
        <v>202850</v>
      </c>
      <c r="KS3" s="1">
        <v>202850</v>
      </c>
      <c r="KT3" s="1">
        <v>202850</v>
      </c>
      <c r="KU3" s="1">
        <v>202850</v>
      </c>
      <c r="KV3" s="1">
        <v>202850</v>
      </c>
      <c r="KW3" s="1">
        <v>202850</v>
      </c>
      <c r="KX3" s="1">
        <v>202850</v>
      </c>
      <c r="KY3" s="1">
        <v>202850</v>
      </c>
      <c r="KZ3" s="1">
        <v>202850</v>
      </c>
      <c r="LA3" s="1">
        <v>202850</v>
      </c>
      <c r="LB3" s="1">
        <v>202850</v>
      </c>
      <c r="LC3" s="1">
        <v>202850</v>
      </c>
      <c r="LD3" s="1">
        <v>202850</v>
      </c>
      <c r="LE3" s="1">
        <v>202850</v>
      </c>
      <c r="LF3" s="1">
        <v>202850</v>
      </c>
      <c r="LG3" s="1">
        <v>202850</v>
      </c>
      <c r="LH3" s="1">
        <v>202850</v>
      </c>
      <c r="LI3" s="1">
        <v>202850</v>
      </c>
      <c r="LJ3" s="1">
        <v>202850</v>
      </c>
      <c r="LK3" s="1">
        <v>202861</v>
      </c>
      <c r="LL3" s="1">
        <v>202861</v>
      </c>
      <c r="LM3" s="1">
        <v>202861</v>
      </c>
      <c r="LN3" s="1">
        <v>202861</v>
      </c>
      <c r="LO3" s="1">
        <v>202861</v>
      </c>
      <c r="LP3" s="1">
        <v>202861</v>
      </c>
      <c r="LQ3" s="1">
        <v>202861</v>
      </c>
      <c r="LR3" s="1">
        <v>202861</v>
      </c>
      <c r="LS3" s="1">
        <v>202861</v>
      </c>
      <c r="LT3" s="1">
        <v>202861</v>
      </c>
      <c r="LU3" s="1">
        <v>202861</v>
      </c>
      <c r="LV3" s="1">
        <v>202861</v>
      </c>
      <c r="LW3" s="1">
        <v>202861</v>
      </c>
      <c r="LX3" s="1">
        <v>202861</v>
      </c>
      <c r="LY3" s="1">
        <v>202861</v>
      </c>
      <c r="LZ3" s="1">
        <v>202861</v>
      </c>
      <c r="MA3" s="1">
        <v>202861</v>
      </c>
      <c r="MB3" s="1">
        <v>202861</v>
      </c>
      <c r="MC3" s="1">
        <v>202861</v>
      </c>
      <c r="MD3" s="1">
        <v>202861</v>
      </c>
      <c r="ME3" s="1">
        <v>202861</v>
      </c>
      <c r="MF3" s="1">
        <v>202861</v>
      </c>
      <c r="MG3" s="1">
        <v>202861</v>
      </c>
      <c r="MH3" s="1">
        <v>202861</v>
      </c>
      <c r="MI3" s="1">
        <v>202861</v>
      </c>
      <c r="MJ3" s="1">
        <v>202861</v>
      </c>
      <c r="MK3" s="1">
        <v>202861</v>
      </c>
      <c r="ML3" s="1">
        <v>202861</v>
      </c>
      <c r="MM3" s="1">
        <v>202861</v>
      </c>
      <c r="MN3" s="1">
        <v>202861</v>
      </c>
      <c r="MO3" s="1">
        <v>202861</v>
      </c>
      <c r="MP3" s="1">
        <v>202861</v>
      </c>
      <c r="MQ3" s="1">
        <v>202871</v>
      </c>
      <c r="MR3" s="1">
        <v>202871</v>
      </c>
      <c r="MS3" s="1">
        <v>202871</v>
      </c>
      <c r="MT3" s="1">
        <v>202871</v>
      </c>
      <c r="MU3" s="1">
        <v>202871</v>
      </c>
      <c r="MV3" s="1">
        <v>202871</v>
      </c>
      <c r="MW3" s="1">
        <v>202871</v>
      </c>
      <c r="MX3" s="1">
        <v>202871</v>
      </c>
      <c r="MY3" s="1">
        <v>202871</v>
      </c>
      <c r="MZ3" s="1">
        <v>202871</v>
      </c>
      <c r="NA3" s="1">
        <v>202871</v>
      </c>
      <c r="NB3" s="1">
        <v>202871</v>
      </c>
      <c r="NC3" s="1">
        <v>202871</v>
      </c>
      <c r="ND3" s="1">
        <v>202871</v>
      </c>
      <c r="NE3" s="1">
        <v>202871</v>
      </c>
      <c r="NF3" s="1">
        <v>202871</v>
      </c>
      <c r="NG3" s="1">
        <v>202871</v>
      </c>
      <c r="NH3" s="1">
        <v>202871</v>
      </c>
      <c r="NI3" s="1">
        <v>202871</v>
      </c>
      <c r="NJ3" s="1">
        <v>202871</v>
      </c>
      <c r="NK3" s="1">
        <v>202871</v>
      </c>
      <c r="NL3" s="1">
        <v>202871</v>
      </c>
      <c r="NM3" s="1">
        <v>202871</v>
      </c>
      <c r="NN3" s="1">
        <v>202871</v>
      </c>
      <c r="NO3" s="1">
        <v>202871</v>
      </c>
      <c r="NP3" s="1">
        <v>202871</v>
      </c>
      <c r="NQ3" s="1">
        <v>202871</v>
      </c>
      <c r="NR3" s="1">
        <v>202871</v>
      </c>
      <c r="NS3" s="1">
        <v>202871</v>
      </c>
      <c r="NT3" s="1">
        <v>202871</v>
      </c>
      <c r="NU3" s="1">
        <v>202871</v>
      </c>
      <c r="NV3" s="1">
        <v>202871</v>
      </c>
      <c r="NW3" s="1">
        <v>202877</v>
      </c>
      <c r="NX3" s="1">
        <v>202877</v>
      </c>
      <c r="NY3" s="1">
        <v>202877</v>
      </c>
      <c r="NZ3" s="1">
        <v>202877</v>
      </c>
      <c r="OA3" s="1">
        <v>202877</v>
      </c>
      <c r="OB3" s="1">
        <v>202877</v>
      </c>
      <c r="OC3" s="1">
        <v>202877</v>
      </c>
      <c r="OD3" s="1">
        <v>202877</v>
      </c>
      <c r="OE3" s="1">
        <v>202877</v>
      </c>
      <c r="OF3" s="1">
        <v>202877</v>
      </c>
      <c r="OG3" s="1">
        <v>202877</v>
      </c>
      <c r="OH3" s="1">
        <v>202877</v>
      </c>
      <c r="OI3" s="1">
        <v>202877</v>
      </c>
      <c r="OJ3" s="1">
        <v>202877</v>
      </c>
      <c r="OK3" s="1">
        <v>202877</v>
      </c>
      <c r="OL3" s="1">
        <v>202877</v>
      </c>
      <c r="OM3" s="1">
        <v>202877</v>
      </c>
      <c r="ON3" s="1">
        <v>202877</v>
      </c>
      <c r="OO3" s="1">
        <v>202877</v>
      </c>
      <c r="OP3" s="1">
        <v>202877</v>
      </c>
      <c r="OQ3" s="1">
        <v>202877</v>
      </c>
      <c r="OR3" s="1">
        <v>202877</v>
      </c>
      <c r="OS3" s="1">
        <v>202877</v>
      </c>
      <c r="OT3" s="1">
        <v>202877</v>
      </c>
      <c r="OU3" s="1">
        <v>202877</v>
      </c>
      <c r="OV3" s="1">
        <v>202877</v>
      </c>
      <c r="OW3" s="1">
        <v>202877</v>
      </c>
      <c r="OX3" s="1">
        <v>202877</v>
      </c>
      <c r="OY3" s="1">
        <v>202877</v>
      </c>
      <c r="OZ3" s="1">
        <v>202877</v>
      </c>
      <c r="PA3" s="1">
        <v>202877</v>
      </c>
      <c r="PB3" s="1">
        <v>202877</v>
      </c>
      <c r="PC3" s="1">
        <v>202889</v>
      </c>
      <c r="PD3" s="1">
        <v>202889</v>
      </c>
      <c r="PE3" s="1">
        <v>202889</v>
      </c>
      <c r="PF3" s="1">
        <v>202889</v>
      </c>
      <c r="PG3" s="1">
        <v>202889</v>
      </c>
      <c r="PH3" s="1">
        <v>202889</v>
      </c>
      <c r="PI3" s="1">
        <v>202889</v>
      </c>
      <c r="PJ3" s="1">
        <v>202889</v>
      </c>
      <c r="PK3" s="1">
        <v>202889</v>
      </c>
      <c r="PL3" s="1">
        <v>202889</v>
      </c>
      <c r="PM3" s="1">
        <v>202889</v>
      </c>
      <c r="PN3" s="1">
        <v>202889</v>
      </c>
      <c r="PO3" s="1">
        <v>202889</v>
      </c>
      <c r="PP3" s="1">
        <v>202889</v>
      </c>
      <c r="PQ3" s="1">
        <v>202889</v>
      </c>
      <c r="PR3" s="1">
        <v>202889</v>
      </c>
      <c r="PS3" s="1">
        <v>202889</v>
      </c>
      <c r="PT3" s="1">
        <v>202889</v>
      </c>
      <c r="PU3" s="1">
        <v>202889</v>
      </c>
      <c r="PV3" s="1">
        <v>202889</v>
      </c>
      <c r="PW3" s="1">
        <v>202889</v>
      </c>
      <c r="PX3" s="1">
        <v>202889</v>
      </c>
      <c r="PY3" s="1">
        <v>202889</v>
      </c>
      <c r="PZ3" s="1">
        <v>202889</v>
      </c>
      <c r="QA3" s="1">
        <v>202889</v>
      </c>
      <c r="QB3" s="1">
        <v>202889</v>
      </c>
      <c r="QC3" s="1">
        <v>202889</v>
      </c>
      <c r="QD3" s="1">
        <v>202889</v>
      </c>
      <c r="QE3" s="1">
        <v>202889</v>
      </c>
      <c r="QF3" s="1">
        <v>202889</v>
      </c>
      <c r="QG3" s="1">
        <v>202889</v>
      </c>
      <c r="QH3" s="1">
        <v>202889</v>
      </c>
      <c r="QI3" s="1">
        <v>202899</v>
      </c>
      <c r="QJ3" s="1">
        <v>202899</v>
      </c>
      <c r="QK3" s="1">
        <v>202899</v>
      </c>
      <c r="QL3" s="1">
        <v>202899</v>
      </c>
      <c r="QM3" s="1">
        <v>202899</v>
      </c>
      <c r="QN3" s="1">
        <v>202899</v>
      </c>
      <c r="QO3" s="1">
        <v>202899</v>
      </c>
      <c r="QP3" s="1">
        <v>202899</v>
      </c>
      <c r="QQ3" s="1">
        <v>202899</v>
      </c>
      <c r="QR3" s="1">
        <v>202899</v>
      </c>
      <c r="QS3" s="1">
        <v>202899</v>
      </c>
      <c r="QT3" s="1">
        <v>202899</v>
      </c>
      <c r="QU3" s="1">
        <v>202899</v>
      </c>
      <c r="QV3" s="1">
        <v>202899</v>
      </c>
      <c r="QW3" s="1">
        <v>202899</v>
      </c>
      <c r="QX3" s="1">
        <v>202899</v>
      </c>
      <c r="QY3" s="1">
        <v>202899</v>
      </c>
      <c r="QZ3" s="1">
        <v>202899</v>
      </c>
      <c r="RA3" s="1">
        <v>202899</v>
      </c>
      <c r="RB3" s="1">
        <v>202899</v>
      </c>
      <c r="RC3" s="1">
        <v>202899</v>
      </c>
      <c r="RD3" s="1">
        <v>202899</v>
      </c>
      <c r="RE3" s="1">
        <v>202899</v>
      </c>
      <c r="RF3" s="1">
        <v>202899</v>
      </c>
      <c r="RG3" s="1">
        <v>202899</v>
      </c>
      <c r="RH3" s="1">
        <v>202899</v>
      </c>
      <c r="RI3" s="1">
        <v>202899</v>
      </c>
      <c r="RJ3" s="1">
        <v>202899</v>
      </c>
      <c r="RK3" s="1">
        <v>202899</v>
      </c>
      <c r="RL3" s="1">
        <v>202899</v>
      </c>
      <c r="RM3" s="1">
        <v>202899</v>
      </c>
      <c r="RN3" s="1">
        <v>202899</v>
      </c>
      <c r="RO3" s="1">
        <v>202906</v>
      </c>
      <c r="RP3" s="1">
        <v>202906</v>
      </c>
      <c r="RQ3" s="1">
        <v>202906</v>
      </c>
      <c r="RR3" s="1">
        <v>202906</v>
      </c>
      <c r="RS3" s="1">
        <v>202906</v>
      </c>
      <c r="RT3" s="1">
        <v>202906</v>
      </c>
      <c r="RU3" s="1">
        <v>202906</v>
      </c>
      <c r="RV3" s="1">
        <v>202906</v>
      </c>
      <c r="RW3" s="1">
        <v>202906</v>
      </c>
      <c r="RX3" s="1">
        <v>202906</v>
      </c>
      <c r="RY3" s="1">
        <v>202906</v>
      </c>
      <c r="RZ3" s="1">
        <v>202906</v>
      </c>
      <c r="SA3" s="1">
        <v>202906</v>
      </c>
      <c r="SB3" s="1">
        <v>202906</v>
      </c>
      <c r="SC3" s="1">
        <v>202906</v>
      </c>
      <c r="SD3" s="1">
        <v>202906</v>
      </c>
      <c r="SE3" s="1">
        <v>202906</v>
      </c>
      <c r="SF3" s="1">
        <v>202906</v>
      </c>
      <c r="SG3" s="1">
        <v>202906</v>
      </c>
      <c r="SH3" s="1">
        <v>202906</v>
      </c>
      <c r="SI3" s="1">
        <v>202906</v>
      </c>
      <c r="SJ3" s="1">
        <v>202906</v>
      </c>
      <c r="SK3" s="1">
        <v>202906</v>
      </c>
      <c r="SL3" s="1">
        <v>202906</v>
      </c>
      <c r="SM3" s="1">
        <v>202906</v>
      </c>
      <c r="SN3" s="1">
        <v>202906</v>
      </c>
      <c r="SO3" s="1">
        <v>202906</v>
      </c>
      <c r="SP3" s="1">
        <v>202906</v>
      </c>
      <c r="SQ3" s="1">
        <v>202906</v>
      </c>
      <c r="SR3" s="1">
        <v>202906</v>
      </c>
      <c r="SS3" s="1">
        <v>202906</v>
      </c>
      <c r="ST3" s="1">
        <v>202906</v>
      </c>
      <c r="SU3" s="1">
        <v>202911</v>
      </c>
      <c r="SV3" s="1">
        <v>202911</v>
      </c>
      <c r="SW3" s="1">
        <v>202911</v>
      </c>
      <c r="SX3" s="1">
        <v>202911</v>
      </c>
      <c r="SY3" s="1">
        <v>202911</v>
      </c>
      <c r="SZ3" s="1">
        <v>202911</v>
      </c>
      <c r="TA3" s="1">
        <v>202911</v>
      </c>
      <c r="TB3" s="1">
        <v>202911</v>
      </c>
      <c r="TC3" s="1">
        <v>202911</v>
      </c>
      <c r="TD3" s="1">
        <v>202911</v>
      </c>
      <c r="TE3" s="1">
        <v>202911</v>
      </c>
      <c r="TF3" s="1">
        <v>202911</v>
      </c>
      <c r="TG3" s="1">
        <v>202911</v>
      </c>
      <c r="TH3" s="1">
        <v>202911</v>
      </c>
      <c r="TI3" s="1">
        <v>202911</v>
      </c>
      <c r="TJ3" s="1">
        <v>202911</v>
      </c>
      <c r="TK3" s="1">
        <v>202911</v>
      </c>
      <c r="TL3" s="1">
        <v>202911</v>
      </c>
      <c r="TM3" s="1">
        <v>202911</v>
      </c>
      <c r="TN3" s="1">
        <v>202911</v>
      </c>
      <c r="TO3" s="1">
        <v>202911</v>
      </c>
      <c r="TP3" s="1">
        <v>202911</v>
      </c>
      <c r="TQ3" s="1">
        <v>202911</v>
      </c>
      <c r="TR3" s="1">
        <v>202911</v>
      </c>
      <c r="TS3" s="1">
        <v>202911</v>
      </c>
      <c r="TT3" s="1">
        <v>202911</v>
      </c>
      <c r="TU3" s="1">
        <v>202911</v>
      </c>
      <c r="TV3" s="1">
        <v>202911</v>
      </c>
      <c r="TW3" s="1">
        <v>202911</v>
      </c>
      <c r="TX3" s="1">
        <v>202911</v>
      </c>
      <c r="TY3" s="1">
        <v>202911</v>
      </c>
      <c r="TZ3" s="1">
        <v>202911</v>
      </c>
      <c r="UA3" s="1">
        <v>202916</v>
      </c>
      <c r="UB3" s="1">
        <v>202916</v>
      </c>
      <c r="UC3" s="1">
        <v>202916</v>
      </c>
      <c r="UD3" s="1">
        <v>202916</v>
      </c>
      <c r="UE3" s="1">
        <v>202916</v>
      </c>
      <c r="UF3" s="1">
        <v>202916</v>
      </c>
      <c r="UG3" s="1">
        <v>202916</v>
      </c>
      <c r="UH3" s="1">
        <v>202916</v>
      </c>
      <c r="UI3" s="1">
        <v>202916</v>
      </c>
      <c r="UJ3" s="1">
        <v>202916</v>
      </c>
      <c r="UK3" s="1">
        <v>202916</v>
      </c>
      <c r="UL3" s="1">
        <v>202916</v>
      </c>
      <c r="UM3" s="1">
        <v>202916</v>
      </c>
      <c r="UN3" s="1">
        <v>202916</v>
      </c>
      <c r="UO3" s="1">
        <v>202916</v>
      </c>
      <c r="UP3" s="1">
        <v>202916</v>
      </c>
      <c r="UQ3" s="1">
        <v>202916</v>
      </c>
      <c r="UR3" s="1">
        <v>202916</v>
      </c>
      <c r="US3" s="1">
        <v>202916</v>
      </c>
      <c r="UT3" s="1">
        <v>202916</v>
      </c>
      <c r="UU3" s="1">
        <v>202916</v>
      </c>
      <c r="UV3" s="1">
        <v>202916</v>
      </c>
      <c r="UW3" s="1">
        <v>202916</v>
      </c>
      <c r="UX3" s="1">
        <v>202916</v>
      </c>
      <c r="UY3" s="1">
        <v>202916</v>
      </c>
      <c r="UZ3" s="1">
        <v>202916</v>
      </c>
      <c r="VA3" s="1">
        <v>202916</v>
      </c>
      <c r="VB3" s="1">
        <v>202916</v>
      </c>
      <c r="VC3" s="1">
        <v>202916</v>
      </c>
      <c r="VD3" s="1">
        <v>202916</v>
      </c>
      <c r="VE3" s="1">
        <v>202916</v>
      </c>
      <c r="VF3" s="1">
        <v>202916</v>
      </c>
      <c r="VG3" s="1">
        <v>202930</v>
      </c>
      <c r="VH3" s="1">
        <v>202930</v>
      </c>
      <c r="VI3" s="1">
        <v>202930</v>
      </c>
      <c r="VJ3" s="1">
        <v>202930</v>
      </c>
      <c r="VK3" s="1">
        <v>202930</v>
      </c>
      <c r="VL3" s="1">
        <v>202930</v>
      </c>
      <c r="VM3" s="1">
        <v>202930</v>
      </c>
      <c r="VN3" s="1">
        <v>202930</v>
      </c>
      <c r="VO3" s="1">
        <v>202930</v>
      </c>
      <c r="VP3" s="1">
        <v>202930</v>
      </c>
      <c r="VQ3" s="1">
        <v>202930</v>
      </c>
      <c r="VR3" s="1">
        <v>202930</v>
      </c>
      <c r="VS3" s="1">
        <v>202930</v>
      </c>
      <c r="VT3" s="1">
        <v>202930</v>
      </c>
      <c r="VU3" s="1">
        <v>202930</v>
      </c>
      <c r="VV3" s="1">
        <v>202930</v>
      </c>
      <c r="VW3" s="1">
        <v>202930</v>
      </c>
      <c r="VX3" s="1">
        <v>202930</v>
      </c>
      <c r="VY3" s="1">
        <v>202930</v>
      </c>
      <c r="VZ3" s="1">
        <v>202930</v>
      </c>
      <c r="WA3" s="1">
        <v>202930</v>
      </c>
      <c r="WB3" s="1">
        <v>202930</v>
      </c>
      <c r="WC3" s="1">
        <v>202930</v>
      </c>
      <c r="WD3" s="1">
        <v>202930</v>
      </c>
      <c r="WE3" s="1">
        <v>202930</v>
      </c>
      <c r="WF3" s="1">
        <v>202930</v>
      </c>
      <c r="WG3" s="1">
        <v>202930</v>
      </c>
      <c r="WH3" s="1">
        <v>202930</v>
      </c>
      <c r="WI3" s="1">
        <v>202930</v>
      </c>
      <c r="WJ3" s="1">
        <v>202930</v>
      </c>
      <c r="WK3" s="1">
        <v>202930</v>
      </c>
      <c r="WL3" s="1">
        <v>202930</v>
      </c>
      <c r="WM3" s="1">
        <v>202931</v>
      </c>
      <c r="WN3" s="1">
        <v>202931</v>
      </c>
      <c r="WO3" s="1">
        <v>202931</v>
      </c>
      <c r="WP3" s="1">
        <v>202931</v>
      </c>
      <c r="WQ3" s="1">
        <v>202931</v>
      </c>
      <c r="WR3" s="1">
        <v>202931</v>
      </c>
      <c r="WS3" s="1">
        <v>202931</v>
      </c>
      <c r="WT3" s="1">
        <v>202931</v>
      </c>
      <c r="WU3" s="1">
        <v>202931</v>
      </c>
      <c r="WV3" s="1">
        <v>202931</v>
      </c>
      <c r="WW3" s="1">
        <v>202931</v>
      </c>
      <c r="WX3" s="1">
        <v>202931</v>
      </c>
      <c r="WY3" s="1">
        <v>202931</v>
      </c>
      <c r="WZ3" s="1">
        <v>202931</v>
      </c>
      <c r="XA3" s="1">
        <v>202931</v>
      </c>
      <c r="XB3" s="1">
        <v>202931</v>
      </c>
      <c r="XC3" s="1">
        <v>202931</v>
      </c>
      <c r="XD3" s="1">
        <v>202931</v>
      </c>
      <c r="XE3" s="1">
        <v>202931</v>
      </c>
      <c r="XF3" s="1">
        <v>202931</v>
      </c>
      <c r="XG3" s="1">
        <v>202931</v>
      </c>
      <c r="XH3" s="1">
        <v>202931</v>
      </c>
      <c r="XI3" s="1">
        <v>202931</v>
      </c>
      <c r="XJ3" s="1">
        <v>202931</v>
      </c>
      <c r="XK3" s="1">
        <v>202931</v>
      </c>
      <c r="XL3" s="1">
        <v>202931</v>
      </c>
      <c r="XM3" s="1">
        <v>202931</v>
      </c>
      <c r="XN3" s="1">
        <v>202931</v>
      </c>
      <c r="XO3" s="1">
        <v>202931</v>
      </c>
      <c r="XP3" s="1">
        <v>202931</v>
      </c>
      <c r="XQ3" s="1">
        <v>202931</v>
      </c>
      <c r="XR3" s="1">
        <v>202931</v>
      </c>
      <c r="XS3" s="1">
        <v>201135</v>
      </c>
      <c r="XT3" s="1">
        <v>217240</v>
      </c>
      <c r="XU3" s="1">
        <v>217241</v>
      </c>
      <c r="XV3" s="1">
        <v>217242</v>
      </c>
      <c r="XW3" s="1">
        <v>217243</v>
      </c>
      <c r="XX3" s="1">
        <v>217244</v>
      </c>
      <c r="XY3" s="1">
        <v>217245</v>
      </c>
      <c r="XZ3" s="1">
        <v>231917</v>
      </c>
    </row>
    <row r="4" spans="1:650" x14ac:dyDescent="0.3">
      <c r="A4" s="2"/>
      <c r="B4" s="2"/>
      <c r="C4" s="1" t="s">
        <v>0</v>
      </c>
      <c r="D4" s="1" t="s">
        <v>1</v>
      </c>
      <c r="E4" s="1" t="s">
        <v>2</v>
      </c>
      <c r="F4" s="1" t="s">
        <v>3</v>
      </c>
      <c r="G4" s="1" t="s">
        <v>4</v>
      </c>
      <c r="H4" s="1" t="s">
        <v>5</v>
      </c>
      <c r="I4" s="1" t="s">
        <v>6</v>
      </c>
      <c r="J4" s="1" t="s">
        <v>7</v>
      </c>
      <c r="K4" s="1" t="s">
        <v>8</v>
      </c>
      <c r="L4" s="1" t="s">
        <v>9</v>
      </c>
      <c r="M4" s="1" t="s">
        <v>10</v>
      </c>
      <c r="N4" s="1" t="s">
        <v>11</v>
      </c>
      <c r="O4" s="1" t="s">
        <v>12</v>
      </c>
      <c r="P4" s="1" t="s">
        <v>13</v>
      </c>
      <c r="Q4" s="1" t="s">
        <v>14</v>
      </c>
      <c r="R4" s="1" t="s">
        <v>15</v>
      </c>
      <c r="S4" s="1" t="s">
        <v>16</v>
      </c>
      <c r="T4" s="1" t="s">
        <v>17</v>
      </c>
      <c r="U4" s="1" t="s">
        <v>18</v>
      </c>
      <c r="V4" s="1" t="s">
        <v>19</v>
      </c>
      <c r="W4" s="1" t="s">
        <v>20</v>
      </c>
      <c r="X4" s="1" t="s">
        <v>21</v>
      </c>
      <c r="Y4" s="1" t="s">
        <v>22</v>
      </c>
      <c r="Z4" s="1" t="s">
        <v>23</v>
      </c>
      <c r="AA4" s="1" t="s">
        <v>24</v>
      </c>
      <c r="AB4" s="1" t="s">
        <v>25</v>
      </c>
      <c r="AC4" s="1" t="s">
        <v>26</v>
      </c>
      <c r="AD4" s="1" t="s">
        <v>27</v>
      </c>
      <c r="AE4" s="1" t="s">
        <v>28</v>
      </c>
      <c r="AF4" s="1" t="s">
        <v>29</v>
      </c>
      <c r="AG4" s="1" t="s">
        <v>30</v>
      </c>
      <c r="AH4" s="1" t="s">
        <v>31</v>
      </c>
      <c r="AI4" s="1" t="s">
        <v>0</v>
      </c>
      <c r="AJ4" s="1" t="s">
        <v>1</v>
      </c>
      <c r="AK4" s="1" t="s">
        <v>2</v>
      </c>
      <c r="AL4" s="1" t="s">
        <v>3</v>
      </c>
      <c r="AM4" s="1" t="s">
        <v>4</v>
      </c>
      <c r="AN4" s="1" t="s">
        <v>5</v>
      </c>
      <c r="AO4" s="1" t="s">
        <v>6</v>
      </c>
      <c r="AP4" s="1" t="s">
        <v>7</v>
      </c>
      <c r="AQ4" s="1" t="s">
        <v>8</v>
      </c>
      <c r="AR4" s="1" t="s">
        <v>9</v>
      </c>
      <c r="AS4" s="1" t="s">
        <v>10</v>
      </c>
      <c r="AT4" s="1" t="s">
        <v>11</v>
      </c>
      <c r="AU4" s="1" t="s">
        <v>12</v>
      </c>
      <c r="AV4" s="1" t="s">
        <v>13</v>
      </c>
      <c r="AW4" s="1" t="s">
        <v>14</v>
      </c>
      <c r="AX4" s="1" t="s">
        <v>15</v>
      </c>
      <c r="AY4" s="1" t="s">
        <v>16</v>
      </c>
      <c r="AZ4" s="1" t="s">
        <v>17</v>
      </c>
      <c r="BA4" s="1" t="s">
        <v>18</v>
      </c>
      <c r="BB4" s="1" t="s">
        <v>19</v>
      </c>
      <c r="BC4" s="1" t="s">
        <v>20</v>
      </c>
      <c r="BD4" s="1" t="s">
        <v>21</v>
      </c>
      <c r="BE4" s="1" t="s">
        <v>22</v>
      </c>
      <c r="BF4" s="1" t="s">
        <v>23</v>
      </c>
      <c r="BG4" s="1" t="s">
        <v>24</v>
      </c>
      <c r="BH4" s="1" t="s">
        <v>25</v>
      </c>
      <c r="BI4" s="1" t="s">
        <v>26</v>
      </c>
      <c r="BJ4" s="1" t="s">
        <v>27</v>
      </c>
      <c r="BK4" s="1" t="s">
        <v>28</v>
      </c>
      <c r="BL4" s="1" t="s">
        <v>29</v>
      </c>
      <c r="BM4" s="1" t="s">
        <v>30</v>
      </c>
      <c r="BN4" s="1" t="s">
        <v>31</v>
      </c>
      <c r="BO4" s="1" t="s">
        <v>0</v>
      </c>
      <c r="BP4" s="1" t="s">
        <v>1</v>
      </c>
      <c r="BQ4" s="1" t="s">
        <v>2</v>
      </c>
      <c r="BR4" s="1" t="s">
        <v>3</v>
      </c>
      <c r="BS4" s="1" t="s">
        <v>4</v>
      </c>
      <c r="BT4" s="1" t="s">
        <v>5</v>
      </c>
      <c r="BU4" s="1" t="s">
        <v>6</v>
      </c>
      <c r="BV4" s="1" t="s">
        <v>7</v>
      </c>
      <c r="BW4" s="1" t="s">
        <v>8</v>
      </c>
      <c r="BX4" s="1" t="s">
        <v>9</v>
      </c>
      <c r="BY4" s="1" t="s">
        <v>10</v>
      </c>
      <c r="BZ4" s="1" t="s">
        <v>11</v>
      </c>
      <c r="CA4" s="1" t="s">
        <v>12</v>
      </c>
      <c r="CB4" s="1" t="s">
        <v>13</v>
      </c>
      <c r="CC4" s="1" t="s">
        <v>14</v>
      </c>
      <c r="CD4" s="1" t="s">
        <v>15</v>
      </c>
      <c r="CE4" s="1" t="s">
        <v>16</v>
      </c>
      <c r="CF4" s="1" t="s">
        <v>17</v>
      </c>
      <c r="CG4" s="1" t="s">
        <v>18</v>
      </c>
      <c r="CH4" s="1" t="s">
        <v>19</v>
      </c>
      <c r="CI4" s="1" t="s">
        <v>20</v>
      </c>
      <c r="CJ4" s="1" t="s">
        <v>21</v>
      </c>
      <c r="CK4" s="1" t="s">
        <v>22</v>
      </c>
      <c r="CL4" s="1" t="s">
        <v>23</v>
      </c>
      <c r="CM4" s="1" t="s">
        <v>24</v>
      </c>
      <c r="CN4" s="1" t="s">
        <v>25</v>
      </c>
      <c r="CO4" s="1" t="s">
        <v>26</v>
      </c>
      <c r="CP4" s="1" t="s">
        <v>27</v>
      </c>
      <c r="CQ4" s="1" t="s">
        <v>28</v>
      </c>
      <c r="CR4" s="1" t="s">
        <v>29</v>
      </c>
      <c r="CS4" s="1" t="s">
        <v>30</v>
      </c>
      <c r="CT4" s="1" t="s">
        <v>31</v>
      </c>
      <c r="CU4" s="1" t="s">
        <v>0</v>
      </c>
      <c r="CV4" s="1" t="s">
        <v>1</v>
      </c>
      <c r="CW4" s="1" t="s">
        <v>2</v>
      </c>
      <c r="CX4" s="1" t="s">
        <v>3</v>
      </c>
      <c r="CY4" s="1" t="s">
        <v>4</v>
      </c>
      <c r="CZ4" s="1" t="s">
        <v>5</v>
      </c>
      <c r="DA4" s="1" t="s">
        <v>6</v>
      </c>
      <c r="DB4" s="1" t="s">
        <v>7</v>
      </c>
      <c r="DC4" s="1" t="s">
        <v>8</v>
      </c>
      <c r="DD4" s="1" t="s">
        <v>9</v>
      </c>
      <c r="DE4" s="1" t="s">
        <v>10</v>
      </c>
      <c r="DF4" s="1" t="s">
        <v>11</v>
      </c>
      <c r="DG4" s="1" t="s">
        <v>12</v>
      </c>
      <c r="DH4" s="1" t="s">
        <v>13</v>
      </c>
      <c r="DI4" s="1" t="s">
        <v>14</v>
      </c>
      <c r="DJ4" s="1" t="s">
        <v>15</v>
      </c>
      <c r="DK4" s="1" t="s">
        <v>16</v>
      </c>
      <c r="DL4" s="1" t="s">
        <v>17</v>
      </c>
      <c r="DM4" s="1" t="s">
        <v>18</v>
      </c>
      <c r="DN4" s="1" t="s">
        <v>19</v>
      </c>
      <c r="DO4" s="1" t="s">
        <v>20</v>
      </c>
      <c r="DP4" s="1" t="s">
        <v>21</v>
      </c>
      <c r="DQ4" s="1" t="s">
        <v>22</v>
      </c>
      <c r="DR4" s="1" t="s">
        <v>23</v>
      </c>
      <c r="DS4" s="1" t="s">
        <v>24</v>
      </c>
      <c r="DT4" s="1" t="s">
        <v>25</v>
      </c>
      <c r="DU4" s="1" t="s">
        <v>26</v>
      </c>
      <c r="DV4" s="1" t="s">
        <v>27</v>
      </c>
      <c r="DW4" s="1" t="s">
        <v>28</v>
      </c>
      <c r="DX4" s="1" t="s">
        <v>29</v>
      </c>
      <c r="DY4" s="1" t="s">
        <v>30</v>
      </c>
      <c r="DZ4" s="1" t="s">
        <v>31</v>
      </c>
      <c r="EA4" s="1" t="s">
        <v>0</v>
      </c>
      <c r="EB4" s="1" t="s">
        <v>1</v>
      </c>
      <c r="EC4" s="1" t="s">
        <v>2</v>
      </c>
      <c r="ED4" s="1" t="s">
        <v>3</v>
      </c>
      <c r="EE4" s="1" t="s">
        <v>4</v>
      </c>
      <c r="EF4" s="1" t="s">
        <v>5</v>
      </c>
      <c r="EG4" s="1" t="s">
        <v>6</v>
      </c>
      <c r="EH4" s="1" t="s">
        <v>7</v>
      </c>
      <c r="EI4" s="1" t="s">
        <v>8</v>
      </c>
      <c r="EJ4" s="1" t="s">
        <v>9</v>
      </c>
      <c r="EK4" s="1" t="s">
        <v>10</v>
      </c>
      <c r="EL4" s="1" t="s">
        <v>11</v>
      </c>
      <c r="EM4" s="1" t="s">
        <v>12</v>
      </c>
      <c r="EN4" s="1" t="s">
        <v>13</v>
      </c>
      <c r="EO4" s="1" t="s">
        <v>14</v>
      </c>
      <c r="EP4" s="1" t="s">
        <v>15</v>
      </c>
      <c r="EQ4" s="1" t="s">
        <v>16</v>
      </c>
      <c r="ER4" s="1" t="s">
        <v>17</v>
      </c>
      <c r="ES4" s="1" t="s">
        <v>18</v>
      </c>
      <c r="ET4" s="1" t="s">
        <v>19</v>
      </c>
      <c r="EU4" s="1" t="s">
        <v>20</v>
      </c>
      <c r="EV4" s="1" t="s">
        <v>21</v>
      </c>
      <c r="EW4" s="1" t="s">
        <v>22</v>
      </c>
      <c r="EX4" s="1" t="s">
        <v>23</v>
      </c>
      <c r="EY4" s="1" t="s">
        <v>24</v>
      </c>
      <c r="EZ4" s="1" t="s">
        <v>25</v>
      </c>
      <c r="FA4" s="1" t="s">
        <v>26</v>
      </c>
      <c r="FB4" s="1" t="s">
        <v>27</v>
      </c>
      <c r="FC4" s="1" t="s">
        <v>28</v>
      </c>
      <c r="FD4" s="1" t="s">
        <v>29</v>
      </c>
      <c r="FE4" s="1" t="s">
        <v>30</v>
      </c>
      <c r="FF4" s="1" t="s">
        <v>31</v>
      </c>
      <c r="FG4" s="1" t="s">
        <v>0</v>
      </c>
      <c r="FH4" s="1" t="s">
        <v>1</v>
      </c>
      <c r="FI4" s="1" t="s">
        <v>2</v>
      </c>
      <c r="FJ4" s="1" t="s">
        <v>3</v>
      </c>
      <c r="FK4" s="1" t="s">
        <v>4</v>
      </c>
      <c r="FL4" s="1" t="s">
        <v>5</v>
      </c>
      <c r="FM4" s="1" t="s">
        <v>6</v>
      </c>
      <c r="FN4" s="1" t="s">
        <v>7</v>
      </c>
      <c r="FO4" s="1" t="s">
        <v>8</v>
      </c>
      <c r="FP4" s="1" t="s">
        <v>9</v>
      </c>
      <c r="FQ4" s="1" t="s">
        <v>10</v>
      </c>
      <c r="FR4" s="1" t="s">
        <v>11</v>
      </c>
      <c r="FS4" s="1" t="s">
        <v>12</v>
      </c>
      <c r="FT4" s="1" t="s">
        <v>13</v>
      </c>
      <c r="FU4" s="1" t="s">
        <v>14</v>
      </c>
      <c r="FV4" s="1" t="s">
        <v>15</v>
      </c>
      <c r="FW4" s="1" t="s">
        <v>16</v>
      </c>
      <c r="FX4" s="1" t="s">
        <v>17</v>
      </c>
      <c r="FY4" s="1" t="s">
        <v>18</v>
      </c>
      <c r="FZ4" s="1" t="s">
        <v>19</v>
      </c>
      <c r="GA4" s="1" t="s">
        <v>20</v>
      </c>
      <c r="GB4" s="1" t="s">
        <v>21</v>
      </c>
      <c r="GC4" s="1" t="s">
        <v>22</v>
      </c>
      <c r="GD4" s="1" t="s">
        <v>23</v>
      </c>
      <c r="GE4" s="1" t="s">
        <v>24</v>
      </c>
      <c r="GF4" s="1" t="s">
        <v>25</v>
      </c>
      <c r="GG4" s="1" t="s">
        <v>26</v>
      </c>
      <c r="GH4" s="1" t="s">
        <v>27</v>
      </c>
      <c r="GI4" s="1" t="s">
        <v>28</v>
      </c>
      <c r="GJ4" s="1" t="s">
        <v>29</v>
      </c>
      <c r="GK4" s="1" t="s">
        <v>30</v>
      </c>
      <c r="GL4" s="1" t="s">
        <v>31</v>
      </c>
      <c r="GM4" s="1" t="s">
        <v>0</v>
      </c>
      <c r="GN4" s="1" t="s">
        <v>1</v>
      </c>
      <c r="GO4" s="1" t="s">
        <v>2</v>
      </c>
      <c r="GP4" s="1" t="s">
        <v>3</v>
      </c>
      <c r="GQ4" s="1" t="s">
        <v>4</v>
      </c>
      <c r="GR4" s="1" t="s">
        <v>5</v>
      </c>
      <c r="GS4" s="1" t="s">
        <v>6</v>
      </c>
      <c r="GT4" s="1" t="s">
        <v>7</v>
      </c>
      <c r="GU4" s="1" t="s">
        <v>8</v>
      </c>
      <c r="GV4" s="1" t="s">
        <v>9</v>
      </c>
      <c r="GW4" s="1" t="s">
        <v>10</v>
      </c>
      <c r="GX4" s="1" t="s">
        <v>11</v>
      </c>
      <c r="GY4" s="1" t="s">
        <v>12</v>
      </c>
      <c r="GZ4" s="1" t="s">
        <v>13</v>
      </c>
      <c r="HA4" s="1" t="s">
        <v>14</v>
      </c>
      <c r="HB4" s="1" t="s">
        <v>15</v>
      </c>
      <c r="HC4" s="1" t="s">
        <v>16</v>
      </c>
      <c r="HD4" s="1" t="s">
        <v>17</v>
      </c>
      <c r="HE4" s="1" t="s">
        <v>18</v>
      </c>
      <c r="HF4" s="1" t="s">
        <v>19</v>
      </c>
      <c r="HG4" s="1" t="s">
        <v>20</v>
      </c>
      <c r="HH4" s="1" t="s">
        <v>21</v>
      </c>
      <c r="HI4" s="1" t="s">
        <v>22</v>
      </c>
      <c r="HJ4" s="1" t="s">
        <v>23</v>
      </c>
      <c r="HK4" s="1" t="s">
        <v>24</v>
      </c>
      <c r="HL4" s="1" t="s">
        <v>25</v>
      </c>
      <c r="HM4" s="1" t="s">
        <v>26</v>
      </c>
      <c r="HN4" s="1" t="s">
        <v>27</v>
      </c>
      <c r="HO4" s="1" t="s">
        <v>28</v>
      </c>
      <c r="HP4" s="1" t="s">
        <v>29</v>
      </c>
      <c r="HQ4" s="1" t="s">
        <v>30</v>
      </c>
      <c r="HR4" s="1" t="s">
        <v>31</v>
      </c>
      <c r="HS4" s="1" t="s">
        <v>0</v>
      </c>
      <c r="HT4" s="1" t="s">
        <v>1</v>
      </c>
      <c r="HU4" s="1" t="s">
        <v>2</v>
      </c>
      <c r="HV4" s="1" t="s">
        <v>3</v>
      </c>
      <c r="HW4" s="1" t="s">
        <v>4</v>
      </c>
      <c r="HX4" s="1" t="s">
        <v>5</v>
      </c>
      <c r="HY4" s="1" t="s">
        <v>6</v>
      </c>
      <c r="HZ4" s="1" t="s">
        <v>7</v>
      </c>
      <c r="IA4" s="1" t="s">
        <v>8</v>
      </c>
      <c r="IB4" s="1" t="s">
        <v>9</v>
      </c>
      <c r="IC4" s="1" t="s">
        <v>10</v>
      </c>
      <c r="ID4" s="1" t="s">
        <v>11</v>
      </c>
      <c r="IE4" s="1" t="s">
        <v>12</v>
      </c>
      <c r="IF4" s="1" t="s">
        <v>13</v>
      </c>
      <c r="IG4" s="1" t="s">
        <v>14</v>
      </c>
      <c r="IH4" s="1" t="s">
        <v>15</v>
      </c>
      <c r="II4" s="1" t="s">
        <v>16</v>
      </c>
      <c r="IJ4" s="1" t="s">
        <v>17</v>
      </c>
      <c r="IK4" s="1" t="s">
        <v>18</v>
      </c>
      <c r="IL4" s="1" t="s">
        <v>19</v>
      </c>
      <c r="IM4" s="1" t="s">
        <v>20</v>
      </c>
      <c r="IN4" s="1" t="s">
        <v>21</v>
      </c>
      <c r="IO4" s="1" t="s">
        <v>22</v>
      </c>
      <c r="IP4" s="1" t="s">
        <v>23</v>
      </c>
      <c r="IQ4" s="1" t="s">
        <v>24</v>
      </c>
      <c r="IR4" s="1" t="s">
        <v>25</v>
      </c>
      <c r="IS4" s="1" t="s">
        <v>26</v>
      </c>
      <c r="IT4" s="1" t="s">
        <v>27</v>
      </c>
      <c r="IU4" s="1" t="s">
        <v>28</v>
      </c>
      <c r="IV4" s="1" t="s">
        <v>29</v>
      </c>
      <c r="IW4" s="1" t="s">
        <v>30</v>
      </c>
      <c r="IX4" s="1" t="s">
        <v>31</v>
      </c>
      <c r="IY4" s="1" t="s">
        <v>0</v>
      </c>
      <c r="IZ4" s="1" t="s">
        <v>1</v>
      </c>
      <c r="JA4" s="1" t="s">
        <v>2</v>
      </c>
      <c r="JB4" s="1" t="s">
        <v>3</v>
      </c>
      <c r="JC4" s="1" t="s">
        <v>4</v>
      </c>
      <c r="JD4" s="1" t="s">
        <v>5</v>
      </c>
      <c r="JE4" s="1" t="s">
        <v>6</v>
      </c>
      <c r="JF4" s="1" t="s">
        <v>7</v>
      </c>
      <c r="JG4" s="1" t="s">
        <v>8</v>
      </c>
      <c r="JH4" s="1" t="s">
        <v>9</v>
      </c>
      <c r="JI4" s="1" t="s">
        <v>10</v>
      </c>
      <c r="JJ4" s="1" t="s">
        <v>11</v>
      </c>
      <c r="JK4" s="1" t="s">
        <v>12</v>
      </c>
      <c r="JL4" s="1" t="s">
        <v>13</v>
      </c>
      <c r="JM4" s="1" t="s">
        <v>14</v>
      </c>
      <c r="JN4" s="1" t="s">
        <v>15</v>
      </c>
      <c r="JO4" s="1" t="s">
        <v>16</v>
      </c>
      <c r="JP4" s="1" t="s">
        <v>17</v>
      </c>
      <c r="JQ4" s="1" t="s">
        <v>18</v>
      </c>
      <c r="JR4" s="1" t="s">
        <v>19</v>
      </c>
      <c r="JS4" s="1" t="s">
        <v>20</v>
      </c>
      <c r="JT4" s="1" t="s">
        <v>21</v>
      </c>
      <c r="JU4" s="1" t="s">
        <v>22</v>
      </c>
      <c r="JV4" s="1" t="s">
        <v>23</v>
      </c>
      <c r="JW4" s="1" t="s">
        <v>24</v>
      </c>
      <c r="JX4" s="1" t="s">
        <v>25</v>
      </c>
      <c r="JY4" s="1" t="s">
        <v>26</v>
      </c>
      <c r="JZ4" s="1" t="s">
        <v>27</v>
      </c>
      <c r="KA4" s="1" t="s">
        <v>28</v>
      </c>
      <c r="KB4" s="1" t="s">
        <v>29</v>
      </c>
      <c r="KC4" s="1" t="s">
        <v>30</v>
      </c>
      <c r="KD4" s="1" t="s">
        <v>31</v>
      </c>
      <c r="KE4" s="1" t="s">
        <v>0</v>
      </c>
      <c r="KF4" s="1" t="s">
        <v>1</v>
      </c>
      <c r="KG4" s="1" t="s">
        <v>2</v>
      </c>
      <c r="KH4" s="1" t="s">
        <v>3</v>
      </c>
      <c r="KI4" s="1" t="s">
        <v>4</v>
      </c>
      <c r="KJ4" s="1" t="s">
        <v>5</v>
      </c>
      <c r="KK4" s="1" t="s">
        <v>6</v>
      </c>
      <c r="KL4" s="1" t="s">
        <v>7</v>
      </c>
      <c r="KM4" s="1" t="s">
        <v>8</v>
      </c>
      <c r="KN4" s="1" t="s">
        <v>9</v>
      </c>
      <c r="KO4" s="1" t="s">
        <v>10</v>
      </c>
      <c r="KP4" s="1" t="s">
        <v>11</v>
      </c>
      <c r="KQ4" s="1" t="s">
        <v>12</v>
      </c>
      <c r="KR4" s="1" t="s">
        <v>13</v>
      </c>
      <c r="KS4" s="1" t="s">
        <v>14</v>
      </c>
      <c r="KT4" s="1" t="s">
        <v>15</v>
      </c>
      <c r="KU4" s="1" t="s">
        <v>16</v>
      </c>
      <c r="KV4" s="1" t="s">
        <v>17</v>
      </c>
      <c r="KW4" s="1" t="s">
        <v>18</v>
      </c>
      <c r="KX4" s="1" t="s">
        <v>19</v>
      </c>
      <c r="KY4" s="1" t="s">
        <v>20</v>
      </c>
      <c r="KZ4" s="1" t="s">
        <v>21</v>
      </c>
      <c r="LA4" s="1" t="s">
        <v>22</v>
      </c>
      <c r="LB4" s="1" t="s">
        <v>23</v>
      </c>
      <c r="LC4" s="1" t="s">
        <v>24</v>
      </c>
      <c r="LD4" s="1" t="s">
        <v>25</v>
      </c>
      <c r="LE4" s="1" t="s">
        <v>26</v>
      </c>
      <c r="LF4" s="1" t="s">
        <v>27</v>
      </c>
      <c r="LG4" s="1" t="s">
        <v>28</v>
      </c>
      <c r="LH4" s="1" t="s">
        <v>29</v>
      </c>
      <c r="LI4" s="1" t="s">
        <v>30</v>
      </c>
      <c r="LJ4" s="1" t="s">
        <v>31</v>
      </c>
      <c r="LK4" s="1" t="s">
        <v>0</v>
      </c>
      <c r="LL4" s="1" t="s">
        <v>1</v>
      </c>
      <c r="LM4" s="1" t="s">
        <v>2</v>
      </c>
      <c r="LN4" s="1" t="s">
        <v>3</v>
      </c>
      <c r="LO4" s="1" t="s">
        <v>4</v>
      </c>
      <c r="LP4" s="1" t="s">
        <v>5</v>
      </c>
      <c r="LQ4" s="1" t="s">
        <v>6</v>
      </c>
      <c r="LR4" s="1" t="s">
        <v>7</v>
      </c>
      <c r="LS4" s="1" t="s">
        <v>8</v>
      </c>
      <c r="LT4" s="1" t="s">
        <v>9</v>
      </c>
      <c r="LU4" s="1" t="s">
        <v>10</v>
      </c>
      <c r="LV4" s="1" t="s">
        <v>11</v>
      </c>
      <c r="LW4" s="1" t="s">
        <v>12</v>
      </c>
      <c r="LX4" s="1" t="s">
        <v>13</v>
      </c>
      <c r="LY4" s="1" t="s">
        <v>14</v>
      </c>
      <c r="LZ4" s="1" t="s">
        <v>15</v>
      </c>
      <c r="MA4" s="1" t="s">
        <v>16</v>
      </c>
      <c r="MB4" s="1" t="s">
        <v>17</v>
      </c>
      <c r="MC4" s="1" t="s">
        <v>18</v>
      </c>
      <c r="MD4" s="1" t="s">
        <v>19</v>
      </c>
      <c r="ME4" s="1" t="s">
        <v>20</v>
      </c>
      <c r="MF4" s="1" t="s">
        <v>21</v>
      </c>
      <c r="MG4" s="1" t="s">
        <v>22</v>
      </c>
      <c r="MH4" s="1" t="s">
        <v>23</v>
      </c>
      <c r="MI4" s="1" t="s">
        <v>24</v>
      </c>
      <c r="MJ4" s="1" t="s">
        <v>25</v>
      </c>
      <c r="MK4" s="1" t="s">
        <v>26</v>
      </c>
      <c r="ML4" s="1" t="s">
        <v>27</v>
      </c>
      <c r="MM4" s="1" t="s">
        <v>28</v>
      </c>
      <c r="MN4" s="1" t="s">
        <v>29</v>
      </c>
      <c r="MO4" s="1" t="s">
        <v>30</v>
      </c>
      <c r="MP4" s="1" t="s">
        <v>31</v>
      </c>
      <c r="MQ4" s="1" t="s">
        <v>0</v>
      </c>
      <c r="MR4" s="1" t="s">
        <v>1</v>
      </c>
      <c r="MS4" s="1" t="s">
        <v>2</v>
      </c>
      <c r="MT4" s="1" t="s">
        <v>3</v>
      </c>
      <c r="MU4" s="1" t="s">
        <v>4</v>
      </c>
      <c r="MV4" s="1" t="s">
        <v>5</v>
      </c>
      <c r="MW4" s="1" t="s">
        <v>6</v>
      </c>
      <c r="MX4" s="1" t="s">
        <v>7</v>
      </c>
      <c r="MY4" s="1" t="s">
        <v>8</v>
      </c>
      <c r="MZ4" s="1" t="s">
        <v>9</v>
      </c>
      <c r="NA4" s="1" t="s">
        <v>10</v>
      </c>
      <c r="NB4" s="1" t="s">
        <v>11</v>
      </c>
      <c r="NC4" s="1" t="s">
        <v>12</v>
      </c>
      <c r="ND4" s="1" t="s">
        <v>13</v>
      </c>
      <c r="NE4" s="1" t="s">
        <v>14</v>
      </c>
      <c r="NF4" s="1" t="s">
        <v>15</v>
      </c>
      <c r="NG4" s="1" t="s">
        <v>16</v>
      </c>
      <c r="NH4" s="1" t="s">
        <v>17</v>
      </c>
      <c r="NI4" s="1" t="s">
        <v>18</v>
      </c>
      <c r="NJ4" s="1" t="s">
        <v>19</v>
      </c>
      <c r="NK4" s="1" t="s">
        <v>20</v>
      </c>
      <c r="NL4" s="1" t="s">
        <v>21</v>
      </c>
      <c r="NM4" s="1" t="s">
        <v>22</v>
      </c>
      <c r="NN4" s="1" t="s">
        <v>23</v>
      </c>
      <c r="NO4" s="1" t="s">
        <v>24</v>
      </c>
      <c r="NP4" s="1" t="s">
        <v>25</v>
      </c>
      <c r="NQ4" s="1" t="s">
        <v>26</v>
      </c>
      <c r="NR4" s="1" t="s">
        <v>27</v>
      </c>
      <c r="NS4" s="1" t="s">
        <v>28</v>
      </c>
      <c r="NT4" s="1" t="s">
        <v>29</v>
      </c>
      <c r="NU4" s="1" t="s">
        <v>30</v>
      </c>
      <c r="NV4" s="1" t="s">
        <v>31</v>
      </c>
      <c r="NW4" s="1" t="s">
        <v>0</v>
      </c>
      <c r="NX4" s="1" t="s">
        <v>1</v>
      </c>
      <c r="NY4" s="1" t="s">
        <v>2</v>
      </c>
      <c r="NZ4" s="1" t="s">
        <v>3</v>
      </c>
      <c r="OA4" s="1" t="s">
        <v>4</v>
      </c>
      <c r="OB4" s="1" t="s">
        <v>5</v>
      </c>
      <c r="OC4" s="1" t="s">
        <v>6</v>
      </c>
      <c r="OD4" s="1" t="s">
        <v>7</v>
      </c>
      <c r="OE4" s="1" t="s">
        <v>8</v>
      </c>
      <c r="OF4" s="1" t="s">
        <v>9</v>
      </c>
      <c r="OG4" s="1" t="s">
        <v>10</v>
      </c>
      <c r="OH4" s="1" t="s">
        <v>11</v>
      </c>
      <c r="OI4" s="1" t="s">
        <v>12</v>
      </c>
      <c r="OJ4" s="1" t="s">
        <v>13</v>
      </c>
      <c r="OK4" s="1" t="s">
        <v>14</v>
      </c>
      <c r="OL4" s="1" t="s">
        <v>15</v>
      </c>
      <c r="OM4" s="1" t="s">
        <v>16</v>
      </c>
      <c r="ON4" s="1" t="s">
        <v>17</v>
      </c>
      <c r="OO4" s="1" t="s">
        <v>18</v>
      </c>
      <c r="OP4" s="1" t="s">
        <v>19</v>
      </c>
      <c r="OQ4" s="1" t="s">
        <v>20</v>
      </c>
      <c r="OR4" s="1" t="s">
        <v>21</v>
      </c>
      <c r="OS4" s="1" t="s">
        <v>22</v>
      </c>
      <c r="OT4" s="1" t="s">
        <v>23</v>
      </c>
      <c r="OU4" s="1" t="s">
        <v>24</v>
      </c>
      <c r="OV4" s="1" t="s">
        <v>25</v>
      </c>
      <c r="OW4" s="1" t="s">
        <v>26</v>
      </c>
      <c r="OX4" s="1" t="s">
        <v>27</v>
      </c>
      <c r="OY4" s="1" t="s">
        <v>28</v>
      </c>
      <c r="OZ4" s="1" t="s">
        <v>29</v>
      </c>
      <c r="PA4" s="1" t="s">
        <v>30</v>
      </c>
      <c r="PB4" s="1" t="s">
        <v>31</v>
      </c>
      <c r="PC4" s="1" t="s">
        <v>0</v>
      </c>
      <c r="PD4" s="1" t="s">
        <v>1</v>
      </c>
      <c r="PE4" s="1" t="s">
        <v>2</v>
      </c>
      <c r="PF4" s="1" t="s">
        <v>3</v>
      </c>
      <c r="PG4" s="1" t="s">
        <v>4</v>
      </c>
      <c r="PH4" s="1" t="s">
        <v>5</v>
      </c>
      <c r="PI4" s="1" t="s">
        <v>6</v>
      </c>
      <c r="PJ4" s="1" t="s">
        <v>7</v>
      </c>
      <c r="PK4" s="1" t="s">
        <v>8</v>
      </c>
      <c r="PL4" s="1" t="s">
        <v>9</v>
      </c>
      <c r="PM4" s="1" t="s">
        <v>10</v>
      </c>
      <c r="PN4" s="1" t="s">
        <v>11</v>
      </c>
      <c r="PO4" s="1" t="s">
        <v>12</v>
      </c>
      <c r="PP4" s="1" t="s">
        <v>13</v>
      </c>
      <c r="PQ4" s="1" t="s">
        <v>14</v>
      </c>
      <c r="PR4" s="1" t="s">
        <v>15</v>
      </c>
      <c r="PS4" s="1" t="s">
        <v>16</v>
      </c>
      <c r="PT4" s="1" t="s">
        <v>17</v>
      </c>
      <c r="PU4" s="1" t="s">
        <v>18</v>
      </c>
      <c r="PV4" s="1" t="s">
        <v>19</v>
      </c>
      <c r="PW4" s="1" t="s">
        <v>20</v>
      </c>
      <c r="PX4" s="1" t="s">
        <v>21</v>
      </c>
      <c r="PY4" s="1" t="s">
        <v>22</v>
      </c>
      <c r="PZ4" s="1" t="s">
        <v>23</v>
      </c>
      <c r="QA4" s="1" t="s">
        <v>24</v>
      </c>
      <c r="QB4" s="1" t="s">
        <v>25</v>
      </c>
      <c r="QC4" s="1" t="s">
        <v>26</v>
      </c>
      <c r="QD4" s="1" t="s">
        <v>27</v>
      </c>
      <c r="QE4" s="1" t="s">
        <v>28</v>
      </c>
      <c r="QF4" s="1" t="s">
        <v>29</v>
      </c>
      <c r="QG4" s="1" t="s">
        <v>30</v>
      </c>
      <c r="QH4" s="1" t="s">
        <v>31</v>
      </c>
      <c r="QI4" s="1" t="s">
        <v>0</v>
      </c>
      <c r="QJ4" s="1" t="s">
        <v>1</v>
      </c>
      <c r="QK4" s="1" t="s">
        <v>2</v>
      </c>
      <c r="QL4" s="1" t="s">
        <v>3</v>
      </c>
      <c r="QM4" s="1" t="s">
        <v>4</v>
      </c>
      <c r="QN4" s="1" t="s">
        <v>5</v>
      </c>
      <c r="QO4" s="1" t="s">
        <v>6</v>
      </c>
      <c r="QP4" s="1" t="s">
        <v>7</v>
      </c>
      <c r="QQ4" s="1" t="s">
        <v>8</v>
      </c>
      <c r="QR4" s="1" t="s">
        <v>9</v>
      </c>
      <c r="QS4" s="1" t="s">
        <v>10</v>
      </c>
      <c r="QT4" s="1" t="s">
        <v>11</v>
      </c>
      <c r="QU4" s="1" t="s">
        <v>12</v>
      </c>
      <c r="QV4" s="1" t="s">
        <v>13</v>
      </c>
      <c r="QW4" s="1" t="s">
        <v>14</v>
      </c>
      <c r="QX4" s="1" t="s">
        <v>15</v>
      </c>
      <c r="QY4" s="1" t="s">
        <v>16</v>
      </c>
      <c r="QZ4" s="1" t="s">
        <v>17</v>
      </c>
      <c r="RA4" s="1" t="s">
        <v>18</v>
      </c>
      <c r="RB4" s="1" t="s">
        <v>19</v>
      </c>
      <c r="RC4" s="1" t="s">
        <v>20</v>
      </c>
      <c r="RD4" s="1" t="s">
        <v>21</v>
      </c>
      <c r="RE4" s="1" t="s">
        <v>22</v>
      </c>
      <c r="RF4" s="1" t="s">
        <v>23</v>
      </c>
      <c r="RG4" s="1" t="s">
        <v>24</v>
      </c>
      <c r="RH4" s="1" t="s">
        <v>25</v>
      </c>
      <c r="RI4" s="1" t="s">
        <v>26</v>
      </c>
      <c r="RJ4" s="1" t="s">
        <v>27</v>
      </c>
      <c r="RK4" s="1" t="s">
        <v>28</v>
      </c>
      <c r="RL4" s="1" t="s">
        <v>29</v>
      </c>
      <c r="RM4" s="1" t="s">
        <v>30</v>
      </c>
      <c r="RN4" s="1" t="s">
        <v>31</v>
      </c>
      <c r="RO4" s="1" t="s">
        <v>0</v>
      </c>
      <c r="RP4" s="1" t="s">
        <v>1</v>
      </c>
      <c r="RQ4" s="1" t="s">
        <v>2</v>
      </c>
      <c r="RR4" s="1" t="s">
        <v>3</v>
      </c>
      <c r="RS4" s="1" t="s">
        <v>4</v>
      </c>
      <c r="RT4" s="1" t="s">
        <v>5</v>
      </c>
      <c r="RU4" s="1" t="s">
        <v>6</v>
      </c>
      <c r="RV4" s="1" t="s">
        <v>7</v>
      </c>
      <c r="RW4" s="1" t="s">
        <v>8</v>
      </c>
      <c r="RX4" s="1" t="s">
        <v>9</v>
      </c>
      <c r="RY4" s="1" t="s">
        <v>10</v>
      </c>
      <c r="RZ4" s="1" t="s">
        <v>11</v>
      </c>
      <c r="SA4" s="1" t="s">
        <v>12</v>
      </c>
      <c r="SB4" s="1" t="s">
        <v>13</v>
      </c>
      <c r="SC4" s="1" t="s">
        <v>14</v>
      </c>
      <c r="SD4" s="1" t="s">
        <v>15</v>
      </c>
      <c r="SE4" s="1" t="s">
        <v>16</v>
      </c>
      <c r="SF4" s="1" t="s">
        <v>17</v>
      </c>
      <c r="SG4" s="1" t="s">
        <v>18</v>
      </c>
      <c r="SH4" s="1" t="s">
        <v>19</v>
      </c>
      <c r="SI4" s="1" t="s">
        <v>20</v>
      </c>
      <c r="SJ4" s="1" t="s">
        <v>21</v>
      </c>
      <c r="SK4" s="1" t="s">
        <v>22</v>
      </c>
      <c r="SL4" s="1" t="s">
        <v>23</v>
      </c>
      <c r="SM4" s="1" t="s">
        <v>24</v>
      </c>
      <c r="SN4" s="1" t="s">
        <v>25</v>
      </c>
      <c r="SO4" s="1" t="s">
        <v>26</v>
      </c>
      <c r="SP4" s="1" t="s">
        <v>27</v>
      </c>
      <c r="SQ4" s="1" t="s">
        <v>28</v>
      </c>
      <c r="SR4" s="1" t="s">
        <v>29</v>
      </c>
      <c r="SS4" s="1" t="s">
        <v>30</v>
      </c>
      <c r="ST4" s="1" t="s">
        <v>31</v>
      </c>
      <c r="SU4" s="1" t="s">
        <v>0</v>
      </c>
      <c r="SV4" s="1" t="s">
        <v>1</v>
      </c>
      <c r="SW4" s="1" t="s">
        <v>2</v>
      </c>
      <c r="SX4" s="1" t="s">
        <v>3</v>
      </c>
      <c r="SY4" s="1" t="s">
        <v>4</v>
      </c>
      <c r="SZ4" s="1" t="s">
        <v>5</v>
      </c>
      <c r="TA4" s="1" t="s">
        <v>6</v>
      </c>
      <c r="TB4" s="1" t="s">
        <v>7</v>
      </c>
      <c r="TC4" s="1" t="s">
        <v>8</v>
      </c>
      <c r="TD4" s="1" t="s">
        <v>9</v>
      </c>
      <c r="TE4" s="1" t="s">
        <v>10</v>
      </c>
      <c r="TF4" s="1" t="s">
        <v>11</v>
      </c>
      <c r="TG4" s="1" t="s">
        <v>12</v>
      </c>
      <c r="TH4" s="1" t="s">
        <v>13</v>
      </c>
      <c r="TI4" s="1" t="s">
        <v>14</v>
      </c>
      <c r="TJ4" s="1" t="s">
        <v>15</v>
      </c>
      <c r="TK4" s="1" t="s">
        <v>16</v>
      </c>
      <c r="TL4" s="1" t="s">
        <v>17</v>
      </c>
      <c r="TM4" s="1" t="s">
        <v>18</v>
      </c>
      <c r="TN4" s="1" t="s">
        <v>19</v>
      </c>
      <c r="TO4" s="1" t="s">
        <v>20</v>
      </c>
      <c r="TP4" s="1" t="s">
        <v>21</v>
      </c>
      <c r="TQ4" s="1" t="s">
        <v>22</v>
      </c>
      <c r="TR4" s="1" t="s">
        <v>23</v>
      </c>
      <c r="TS4" s="1" t="s">
        <v>24</v>
      </c>
      <c r="TT4" s="1" t="s">
        <v>25</v>
      </c>
      <c r="TU4" s="1" t="s">
        <v>26</v>
      </c>
      <c r="TV4" s="1" t="s">
        <v>27</v>
      </c>
      <c r="TW4" s="1" t="s">
        <v>28</v>
      </c>
      <c r="TX4" s="1" t="s">
        <v>29</v>
      </c>
      <c r="TY4" s="1" t="s">
        <v>30</v>
      </c>
      <c r="TZ4" s="1" t="s">
        <v>31</v>
      </c>
      <c r="UA4" s="1" t="s">
        <v>0</v>
      </c>
      <c r="UB4" s="1" t="s">
        <v>1</v>
      </c>
      <c r="UC4" s="1" t="s">
        <v>2</v>
      </c>
      <c r="UD4" s="1" t="s">
        <v>3</v>
      </c>
      <c r="UE4" s="1" t="s">
        <v>4</v>
      </c>
      <c r="UF4" s="1" t="s">
        <v>5</v>
      </c>
      <c r="UG4" s="1" t="s">
        <v>6</v>
      </c>
      <c r="UH4" s="1" t="s">
        <v>7</v>
      </c>
      <c r="UI4" s="1" t="s">
        <v>8</v>
      </c>
      <c r="UJ4" s="1" t="s">
        <v>9</v>
      </c>
      <c r="UK4" s="1" t="s">
        <v>10</v>
      </c>
      <c r="UL4" s="1" t="s">
        <v>11</v>
      </c>
      <c r="UM4" s="1" t="s">
        <v>12</v>
      </c>
      <c r="UN4" s="1" t="s">
        <v>13</v>
      </c>
      <c r="UO4" s="1" t="s">
        <v>14</v>
      </c>
      <c r="UP4" s="1" t="s">
        <v>15</v>
      </c>
      <c r="UQ4" s="1" t="s">
        <v>16</v>
      </c>
      <c r="UR4" s="1" t="s">
        <v>17</v>
      </c>
      <c r="US4" s="1" t="s">
        <v>18</v>
      </c>
      <c r="UT4" s="1" t="s">
        <v>19</v>
      </c>
      <c r="UU4" s="1" t="s">
        <v>20</v>
      </c>
      <c r="UV4" s="1" t="s">
        <v>21</v>
      </c>
      <c r="UW4" s="1" t="s">
        <v>22</v>
      </c>
      <c r="UX4" s="1" t="s">
        <v>23</v>
      </c>
      <c r="UY4" s="1" t="s">
        <v>24</v>
      </c>
      <c r="UZ4" s="1" t="s">
        <v>25</v>
      </c>
      <c r="VA4" s="1" t="s">
        <v>26</v>
      </c>
      <c r="VB4" s="1" t="s">
        <v>27</v>
      </c>
      <c r="VC4" s="1" t="s">
        <v>28</v>
      </c>
      <c r="VD4" s="1" t="s">
        <v>29</v>
      </c>
      <c r="VE4" s="1" t="s">
        <v>30</v>
      </c>
      <c r="VF4" s="1" t="s">
        <v>31</v>
      </c>
      <c r="VG4" s="1" t="s">
        <v>0</v>
      </c>
      <c r="VH4" s="1" t="s">
        <v>1</v>
      </c>
      <c r="VI4" s="1" t="s">
        <v>2</v>
      </c>
      <c r="VJ4" s="1" t="s">
        <v>3</v>
      </c>
      <c r="VK4" s="1" t="s">
        <v>4</v>
      </c>
      <c r="VL4" s="1" t="s">
        <v>5</v>
      </c>
      <c r="VM4" s="1" t="s">
        <v>6</v>
      </c>
      <c r="VN4" s="1" t="s">
        <v>7</v>
      </c>
      <c r="VO4" s="1" t="s">
        <v>8</v>
      </c>
      <c r="VP4" s="1" t="s">
        <v>9</v>
      </c>
      <c r="VQ4" s="1" t="s">
        <v>10</v>
      </c>
      <c r="VR4" s="1" t="s">
        <v>11</v>
      </c>
      <c r="VS4" s="1" t="s">
        <v>12</v>
      </c>
      <c r="VT4" s="1" t="s">
        <v>13</v>
      </c>
      <c r="VU4" s="1" t="s">
        <v>14</v>
      </c>
      <c r="VV4" s="1" t="s">
        <v>15</v>
      </c>
      <c r="VW4" s="1" t="s">
        <v>16</v>
      </c>
      <c r="VX4" s="1" t="s">
        <v>17</v>
      </c>
      <c r="VY4" s="1" t="s">
        <v>18</v>
      </c>
      <c r="VZ4" s="1" t="s">
        <v>19</v>
      </c>
      <c r="WA4" s="1" t="s">
        <v>20</v>
      </c>
      <c r="WB4" s="1" t="s">
        <v>21</v>
      </c>
      <c r="WC4" s="1" t="s">
        <v>22</v>
      </c>
      <c r="WD4" s="1" t="s">
        <v>23</v>
      </c>
      <c r="WE4" s="1" t="s">
        <v>24</v>
      </c>
      <c r="WF4" s="1" t="s">
        <v>25</v>
      </c>
      <c r="WG4" s="1" t="s">
        <v>26</v>
      </c>
      <c r="WH4" s="1" t="s">
        <v>27</v>
      </c>
      <c r="WI4" s="1" t="s">
        <v>28</v>
      </c>
      <c r="WJ4" s="1" t="s">
        <v>29</v>
      </c>
      <c r="WK4" s="1" t="s">
        <v>30</v>
      </c>
      <c r="WL4" s="1" t="s">
        <v>31</v>
      </c>
      <c r="WM4" s="1" t="s">
        <v>0</v>
      </c>
      <c r="WN4" s="1" t="s">
        <v>1</v>
      </c>
      <c r="WO4" s="1" t="s">
        <v>2</v>
      </c>
      <c r="WP4" s="1" t="s">
        <v>3</v>
      </c>
      <c r="WQ4" s="1" t="s">
        <v>4</v>
      </c>
      <c r="WR4" s="1" t="s">
        <v>5</v>
      </c>
      <c r="WS4" s="1" t="s">
        <v>6</v>
      </c>
      <c r="WT4" s="1" t="s">
        <v>7</v>
      </c>
      <c r="WU4" s="1" t="s">
        <v>8</v>
      </c>
      <c r="WV4" s="1" t="s">
        <v>9</v>
      </c>
      <c r="WW4" s="1" t="s">
        <v>10</v>
      </c>
      <c r="WX4" s="1" t="s">
        <v>11</v>
      </c>
      <c r="WY4" s="1" t="s">
        <v>12</v>
      </c>
      <c r="WZ4" s="1" t="s">
        <v>13</v>
      </c>
      <c r="XA4" s="1" t="s">
        <v>14</v>
      </c>
      <c r="XB4" s="1" t="s">
        <v>15</v>
      </c>
      <c r="XC4" s="1" t="s">
        <v>16</v>
      </c>
      <c r="XD4" s="1" t="s">
        <v>17</v>
      </c>
      <c r="XE4" s="1" t="s">
        <v>18</v>
      </c>
      <c r="XF4" s="1" t="s">
        <v>19</v>
      </c>
      <c r="XG4" s="1" t="s">
        <v>20</v>
      </c>
      <c r="XH4" s="1" t="s">
        <v>21</v>
      </c>
      <c r="XI4" s="1" t="s">
        <v>22</v>
      </c>
      <c r="XJ4" s="1" t="s">
        <v>23</v>
      </c>
      <c r="XK4" s="1" t="s">
        <v>24</v>
      </c>
      <c r="XL4" s="1" t="s">
        <v>25</v>
      </c>
      <c r="XM4" s="1" t="s">
        <v>26</v>
      </c>
      <c r="XN4" s="1" t="s">
        <v>27</v>
      </c>
      <c r="XO4" s="1" t="s">
        <v>28</v>
      </c>
      <c r="XP4" s="1" t="s">
        <v>29</v>
      </c>
      <c r="XQ4" s="1" t="s">
        <v>30</v>
      </c>
      <c r="XR4" s="1" t="s">
        <v>31</v>
      </c>
      <c r="XS4" s="1"/>
      <c r="XT4" s="1"/>
      <c r="XU4" s="1"/>
      <c r="XV4" s="1"/>
      <c r="XW4" s="1"/>
      <c r="XX4" s="1"/>
      <c r="XY4" s="1"/>
      <c r="XZ4" s="1"/>
    </row>
    <row r="5" spans="1:650" x14ac:dyDescent="0.3">
      <c r="A5" s="2"/>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c r="BI5" s="2"/>
      <c r="BJ5" s="2"/>
      <c r="BK5" s="2"/>
      <c r="BL5" s="2"/>
      <c r="BM5" s="2"/>
      <c r="BN5" s="2"/>
      <c r="BO5" s="2"/>
      <c r="BP5" s="2"/>
      <c r="BQ5" s="2"/>
      <c r="BR5" s="2"/>
      <c r="BS5" s="2"/>
      <c r="BT5" s="2"/>
      <c r="BU5" s="2"/>
      <c r="BV5" s="2"/>
      <c r="BW5" s="2"/>
      <c r="BX5" s="2"/>
      <c r="BY5" s="2"/>
      <c r="BZ5" s="2"/>
      <c r="CA5" s="2"/>
      <c r="CB5" s="2"/>
      <c r="CC5" s="2"/>
      <c r="CD5" s="2"/>
      <c r="CE5" s="2"/>
      <c r="CF5" s="2"/>
      <c r="CG5" s="2"/>
      <c r="CH5" s="2"/>
      <c r="CI5" s="2"/>
      <c r="CJ5" s="2"/>
      <c r="CK5" s="2"/>
      <c r="CL5" s="2"/>
      <c r="CM5" s="2"/>
      <c r="CN5" s="2"/>
      <c r="CO5" s="2"/>
      <c r="CP5" s="2"/>
      <c r="CQ5" s="2"/>
      <c r="CR5" s="2"/>
      <c r="CS5" s="2"/>
      <c r="CT5" s="2"/>
      <c r="CU5" s="2"/>
      <c r="CV5" s="2"/>
      <c r="CW5" s="2"/>
      <c r="CX5" s="2"/>
      <c r="CY5" s="2"/>
      <c r="CZ5" s="2"/>
      <c r="DA5" s="2"/>
      <c r="DB5" s="2"/>
      <c r="DC5" s="2"/>
      <c r="DD5" s="2"/>
      <c r="DE5" s="2"/>
      <c r="DF5" s="2"/>
      <c r="DG5" s="2"/>
      <c r="DH5" s="2"/>
      <c r="DI5" s="2"/>
      <c r="DJ5" s="2"/>
      <c r="DK5" s="2"/>
      <c r="DL5" s="2"/>
      <c r="DM5" s="2"/>
      <c r="DN5" s="2"/>
      <c r="DO5" s="2"/>
      <c r="DP5" s="2"/>
      <c r="DQ5" s="2"/>
      <c r="DR5" s="2"/>
      <c r="DS5" s="2"/>
      <c r="DT5" s="2"/>
      <c r="DU5" s="2"/>
      <c r="DV5" s="2"/>
      <c r="DW5" s="2"/>
      <c r="DX5" s="2"/>
      <c r="DY5" s="2"/>
      <c r="DZ5" s="2"/>
      <c r="EA5" s="2"/>
      <c r="EB5" s="2"/>
      <c r="EC5" s="2"/>
      <c r="ED5" s="2"/>
      <c r="EE5" s="2"/>
      <c r="EF5" s="2"/>
      <c r="EG5" s="2"/>
      <c r="EH5" s="2"/>
      <c r="EI5" s="2"/>
      <c r="EJ5" s="2"/>
      <c r="EK5" s="2"/>
      <c r="EL5" s="2"/>
      <c r="EM5" s="2"/>
      <c r="EN5" s="2"/>
      <c r="EO5" s="2"/>
      <c r="EP5" s="2"/>
      <c r="EQ5" s="2"/>
      <c r="ER5" s="2"/>
      <c r="ES5" s="2"/>
      <c r="ET5" s="2"/>
      <c r="EU5" s="2"/>
      <c r="EV5" s="2"/>
      <c r="EW5" s="2"/>
      <c r="EX5" s="2"/>
      <c r="EY5" s="2"/>
      <c r="EZ5" s="2"/>
      <c r="FA5" s="2"/>
      <c r="FB5" s="2"/>
      <c r="FC5" s="2"/>
      <c r="FD5" s="2"/>
      <c r="FE5" s="2"/>
      <c r="FF5" s="2"/>
      <c r="FG5" s="2"/>
      <c r="FH5" s="2"/>
      <c r="FI5" s="2"/>
      <c r="FJ5" s="2"/>
      <c r="FK5" s="2"/>
      <c r="FL5" s="2"/>
      <c r="FM5" s="2"/>
      <c r="FN5" s="2"/>
      <c r="FO5" s="2"/>
      <c r="FP5" s="2"/>
      <c r="FQ5" s="2"/>
      <c r="FR5" s="2"/>
      <c r="FS5" s="2"/>
      <c r="FT5" s="2"/>
      <c r="FU5" s="2"/>
      <c r="FV5" s="2"/>
      <c r="FW5" s="2"/>
      <c r="FX5" s="2"/>
      <c r="FY5" s="2"/>
      <c r="FZ5" s="2"/>
      <c r="GA5" s="2"/>
      <c r="GB5" s="2"/>
      <c r="GC5" s="2"/>
      <c r="GD5" s="2"/>
      <c r="GE5" s="2"/>
      <c r="GF5" s="2"/>
      <c r="GG5" s="2"/>
      <c r="GH5" s="2"/>
      <c r="GI5" s="2"/>
      <c r="GJ5" s="2"/>
      <c r="GK5" s="2"/>
      <c r="GL5" s="2"/>
      <c r="GM5" s="2"/>
      <c r="GN5" s="2"/>
      <c r="GO5" s="2"/>
      <c r="GP5" s="2"/>
      <c r="GQ5" s="2"/>
      <c r="GR5" s="2"/>
      <c r="GS5" s="2"/>
      <c r="GT5" s="2"/>
      <c r="GU5" s="2"/>
      <c r="GV5" s="2"/>
      <c r="GW5" s="2"/>
      <c r="GX5" s="2"/>
      <c r="GY5" s="2"/>
      <c r="GZ5" s="2"/>
      <c r="HA5" s="2"/>
      <c r="HB5" s="2"/>
      <c r="HC5" s="2"/>
      <c r="HD5" s="2"/>
      <c r="HE5" s="2"/>
      <c r="HF5" s="2"/>
      <c r="HG5" s="2"/>
      <c r="HH5" s="2"/>
      <c r="HI5" s="2"/>
      <c r="HJ5" s="2"/>
      <c r="HK5" s="2"/>
      <c r="HL5" s="2"/>
      <c r="HM5" s="2"/>
      <c r="HN5" s="2"/>
      <c r="HO5" s="2"/>
      <c r="HP5" s="2"/>
      <c r="HQ5" s="2"/>
      <c r="HR5" s="2"/>
      <c r="HS5" s="2"/>
      <c r="HT5" s="2"/>
      <c r="HU5" s="2"/>
      <c r="HV5" s="2"/>
      <c r="HW5" s="2"/>
      <c r="HX5" s="2"/>
      <c r="HY5" s="2"/>
      <c r="HZ5" s="2"/>
      <c r="IA5" s="2"/>
      <c r="IB5" s="2"/>
      <c r="IC5" s="2"/>
      <c r="ID5" s="2"/>
      <c r="IE5" s="2"/>
      <c r="IF5" s="2"/>
      <c r="IG5" s="2"/>
      <c r="IH5" s="2"/>
      <c r="II5" s="2"/>
      <c r="IJ5" s="2"/>
      <c r="IK5" s="2"/>
      <c r="IL5" s="2"/>
      <c r="IM5" s="2"/>
      <c r="IN5" s="2"/>
      <c r="IO5" s="2"/>
      <c r="IP5" s="2"/>
      <c r="IQ5" s="2"/>
      <c r="IR5" s="2"/>
      <c r="IS5" s="2"/>
      <c r="IT5" s="2"/>
      <c r="IU5" s="2"/>
      <c r="IV5" s="2"/>
      <c r="IW5" s="2"/>
      <c r="IX5" s="2"/>
      <c r="IY5" s="2"/>
      <c r="IZ5" s="2"/>
      <c r="JA5" s="2"/>
      <c r="JB5" s="2"/>
      <c r="JC5" s="2"/>
      <c r="JD5" s="2"/>
      <c r="JE5" s="2"/>
      <c r="JF5" s="2"/>
      <c r="JG5" s="2"/>
      <c r="JH5" s="2"/>
      <c r="JI5" s="2"/>
      <c r="JJ5" s="2"/>
      <c r="JK5" s="2"/>
      <c r="JL5" s="2"/>
      <c r="JM5" s="2"/>
      <c r="JN5" s="2"/>
      <c r="JO5" s="2"/>
      <c r="JP5" s="2"/>
      <c r="JQ5" s="2"/>
      <c r="JR5" s="2"/>
      <c r="JS5" s="2"/>
      <c r="JT5" s="2"/>
      <c r="JU5" s="2"/>
      <c r="JV5" s="2"/>
      <c r="JW5" s="2"/>
      <c r="JX5" s="2"/>
      <c r="JY5" s="2"/>
      <c r="JZ5" s="2"/>
      <c r="KA5" s="2"/>
      <c r="KB5" s="2"/>
      <c r="KC5" s="2"/>
      <c r="KD5" s="2"/>
      <c r="KE5" s="2"/>
      <c r="KF5" s="2"/>
      <c r="KG5" s="2"/>
      <c r="KH5" s="2"/>
      <c r="KI5" s="2"/>
      <c r="KJ5" s="2"/>
      <c r="KK5" s="2"/>
      <c r="KL5" s="2"/>
      <c r="KM5" s="2"/>
      <c r="KN5" s="2"/>
      <c r="KO5" s="2"/>
      <c r="KP5" s="2"/>
      <c r="KQ5" s="2"/>
      <c r="KR5" s="2"/>
      <c r="KS5" s="2"/>
      <c r="KT5" s="2"/>
      <c r="KU5" s="2"/>
      <c r="KV5" s="2"/>
      <c r="KW5" s="2"/>
      <c r="KX5" s="2"/>
      <c r="KY5" s="2"/>
      <c r="KZ5" s="2"/>
      <c r="LA5" s="2"/>
      <c r="LB5" s="2"/>
      <c r="LC5" s="2"/>
      <c r="LD5" s="2"/>
      <c r="LE5" s="2"/>
      <c r="LF5" s="2"/>
      <c r="LG5" s="2"/>
      <c r="LH5" s="2"/>
      <c r="LI5" s="2"/>
      <c r="LJ5" s="2"/>
      <c r="LK5" s="2"/>
      <c r="LL5" s="2"/>
      <c r="LM5" s="2"/>
      <c r="LN5" s="2"/>
      <c r="LO5" s="2"/>
      <c r="LP5" s="2"/>
      <c r="LQ5" s="2"/>
      <c r="LR5" s="2"/>
      <c r="LS5" s="2"/>
      <c r="LT5" s="2"/>
      <c r="LU5" s="2"/>
      <c r="LV5" s="2"/>
      <c r="LW5" s="2"/>
      <c r="LX5" s="2"/>
      <c r="LY5" s="2"/>
      <c r="LZ5" s="2"/>
      <c r="MA5" s="2"/>
      <c r="MB5" s="2"/>
      <c r="MC5" s="2"/>
      <c r="MD5" s="2"/>
      <c r="ME5" s="2"/>
      <c r="MF5" s="2"/>
      <c r="MG5" s="2"/>
      <c r="MH5" s="2"/>
      <c r="MI5" s="2"/>
      <c r="MJ5" s="2"/>
      <c r="MK5" s="2"/>
      <c r="ML5" s="2"/>
      <c r="MM5" s="2"/>
      <c r="MN5" s="2"/>
      <c r="MO5" s="2"/>
      <c r="MP5" s="2"/>
      <c r="MQ5" s="2"/>
      <c r="MR5" s="2"/>
      <c r="MS5" s="2"/>
      <c r="MT5" s="2"/>
      <c r="MU5" s="2"/>
      <c r="MV5" s="2"/>
      <c r="MW5" s="2"/>
      <c r="MX5" s="2"/>
      <c r="MY5" s="2"/>
      <c r="MZ5" s="2"/>
      <c r="NA5" s="2"/>
      <c r="NB5" s="2"/>
      <c r="NC5" s="2"/>
      <c r="ND5" s="2"/>
      <c r="NE5" s="2"/>
      <c r="NF5" s="2"/>
      <c r="NG5" s="2"/>
      <c r="NH5" s="2"/>
      <c r="NI5" s="2"/>
      <c r="NJ5" s="2"/>
      <c r="NK5" s="2"/>
      <c r="NL5" s="2"/>
      <c r="NM5" s="2"/>
      <c r="NN5" s="2"/>
      <c r="NO5" s="2"/>
      <c r="NP5" s="2"/>
      <c r="NQ5" s="2"/>
      <c r="NR5" s="2"/>
      <c r="NS5" s="2"/>
      <c r="NT5" s="2"/>
      <c r="NU5" s="2"/>
      <c r="NV5" s="2"/>
      <c r="NW5" s="2"/>
      <c r="NX5" s="2"/>
      <c r="NY5" s="2"/>
      <c r="NZ5" s="2"/>
      <c r="OA5" s="2"/>
      <c r="OB5" s="2"/>
      <c r="OC5" s="2"/>
      <c r="OD5" s="2"/>
      <c r="OE5" s="2"/>
      <c r="OF5" s="2"/>
      <c r="OG5" s="2"/>
      <c r="OH5" s="2"/>
      <c r="OI5" s="2"/>
      <c r="OJ5" s="2"/>
      <c r="OK5" s="2"/>
      <c r="OL5" s="2"/>
      <c r="OM5" s="2"/>
      <c r="ON5" s="2"/>
      <c r="OO5" s="2"/>
      <c r="OP5" s="2"/>
      <c r="OQ5" s="2"/>
      <c r="OR5" s="2"/>
      <c r="OS5" s="2"/>
      <c r="OT5" s="2"/>
      <c r="OU5" s="2"/>
      <c r="OV5" s="2"/>
      <c r="OW5" s="2"/>
      <c r="OX5" s="2"/>
      <c r="OY5" s="2"/>
      <c r="OZ5" s="2"/>
      <c r="PA5" s="2"/>
      <c r="PB5" s="2"/>
      <c r="PC5" s="2"/>
      <c r="PD5" s="2"/>
      <c r="PE5" s="2"/>
      <c r="PF5" s="2"/>
      <c r="PG5" s="2"/>
      <c r="PH5" s="2"/>
      <c r="PI5" s="2"/>
      <c r="PJ5" s="2"/>
      <c r="PK5" s="2"/>
      <c r="PL5" s="2"/>
      <c r="PM5" s="2"/>
      <c r="PN5" s="2"/>
      <c r="PO5" s="2"/>
      <c r="PP5" s="2"/>
      <c r="PQ5" s="2"/>
      <c r="PR5" s="2"/>
      <c r="PS5" s="2"/>
      <c r="PT5" s="2"/>
      <c r="PU5" s="2"/>
      <c r="PV5" s="2"/>
      <c r="PW5" s="2"/>
      <c r="PX5" s="2"/>
      <c r="PY5" s="2"/>
      <c r="PZ5" s="2"/>
      <c r="QA5" s="2"/>
      <c r="QB5" s="2"/>
      <c r="QC5" s="2"/>
      <c r="QD5" s="2"/>
      <c r="QE5" s="2"/>
      <c r="QF5" s="2"/>
      <c r="QG5" s="2"/>
      <c r="QH5" s="2"/>
      <c r="QI5" s="2"/>
      <c r="QJ5" s="2"/>
      <c r="QK5" s="2"/>
      <c r="QL5" s="2"/>
      <c r="QM5" s="2"/>
      <c r="QN5" s="2"/>
      <c r="QO5" s="2"/>
      <c r="QP5" s="2"/>
      <c r="QQ5" s="2"/>
      <c r="QR5" s="2"/>
      <c r="QS5" s="2"/>
      <c r="QT5" s="2"/>
      <c r="QU5" s="2"/>
      <c r="QV5" s="2"/>
      <c r="QW5" s="2"/>
      <c r="QX5" s="2"/>
      <c r="QY5" s="2"/>
      <c r="QZ5" s="2"/>
      <c r="RA5" s="2"/>
      <c r="RB5" s="2"/>
      <c r="RC5" s="2"/>
      <c r="RD5" s="2"/>
      <c r="RE5" s="2"/>
      <c r="RF5" s="2"/>
      <c r="RG5" s="2"/>
      <c r="RH5" s="2"/>
      <c r="RI5" s="2"/>
      <c r="RJ5" s="2"/>
      <c r="RK5" s="2"/>
      <c r="RL5" s="2"/>
      <c r="RM5" s="2"/>
      <c r="RN5" s="2"/>
      <c r="RO5" s="2"/>
      <c r="RP5" s="2"/>
      <c r="RQ5" s="2"/>
      <c r="RR5" s="2"/>
      <c r="RS5" s="2"/>
      <c r="RT5" s="2"/>
      <c r="RU5" s="2"/>
      <c r="RV5" s="2"/>
      <c r="RW5" s="2"/>
      <c r="RX5" s="2"/>
      <c r="RY5" s="2"/>
      <c r="RZ5" s="2"/>
      <c r="SA5" s="2"/>
      <c r="SB5" s="2"/>
      <c r="SC5" s="2"/>
      <c r="SD5" s="2"/>
      <c r="SE5" s="2"/>
      <c r="SF5" s="2"/>
      <c r="SG5" s="2"/>
      <c r="SH5" s="2"/>
      <c r="SI5" s="2"/>
      <c r="SJ5" s="2"/>
      <c r="SK5" s="2"/>
      <c r="SL5" s="2"/>
      <c r="SM5" s="2"/>
      <c r="SN5" s="2"/>
      <c r="SO5" s="2"/>
      <c r="SP5" s="2"/>
      <c r="SQ5" s="2"/>
      <c r="SR5" s="2"/>
      <c r="SS5" s="2"/>
      <c r="ST5" s="2"/>
      <c r="SU5" s="2"/>
      <c r="SV5" s="2"/>
      <c r="SW5" s="2"/>
      <c r="SX5" s="2"/>
      <c r="SY5" s="2"/>
      <c r="SZ5" s="2"/>
      <c r="TA5" s="2"/>
      <c r="TB5" s="2"/>
      <c r="TC5" s="2"/>
      <c r="TD5" s="2"/>
      <c r="TE5" s="2"/>
      <c r="TF5" s="2"/>
      <c r="TG5" s="2"/>
      <c r="TH5" s="2"/>
      <c r="TI5" s="2"/>
      <c r="TJ5" s="2"/>
      <c r="TK5" s="2"/>
      <c r="TL5" s="2"/>
      <c r="TM5" s="2"/>
      <c r="TN5" s="2"/>
      <c r="TO5" s="2"/>
      <c r="TP5" s="2"/>
      <c r="TQ5" s="2"/>
      <c r="TR5" s="2"/>
      <c r="TS5" s="2"/>
      <c r="TT5" s="2"/>
      <c r="TU5" s="2"/>
      <c r="TV5" s="2"/>
      <c r="TW5" s="2"/>
      <c r="TX5" s="2"/>
      <c r="TY5" s="2"/>
      <c r="TZ5" s="2"/>
      <c r="UA5" s="2"/>
      <c r="UB5" s="2"/>
      <c r="UC5" s="2"/>
      <c r="UD5" s="2"/>
      <c r="UE5" s="2"/>
      <c r="UF5" s="2"/>
      <c r="UG5" s="2"/>
      <c r="UH5" s="2"/>
      <c r="UI5" s="2"/>
      <c r="UJ5" s="2"/>
      <c r="UK5" s="2"/>
      <c r="UL5" s="2"/>
      <c r="UM5" s="2"/>
      <c r="UN5" s="2"/>
      <c r="UO5" s="2"/>
      <c r="UP5" s="2"/>
      <c r="UQ5" s="2"/>
      <c r="UR5" s="2"/>
      <c r="US5" s="2"/>
      <c r="UT5" s="2"/>
      <c r="UU5" s="2"/>
      <c r="UV5" s="2"/>
      <c r="UW5" s="2"/>
      <c r="UX5" s="2"/>
      <c r="UY5" s="2"/>
      <c r="UZ5" s="2"/>
      <c r="VA5" s="2"/>
      <c r="VB5" s="2"/>
      <c r="VC5" s="2"/>
      <c r="VD5" s="2"/>
      <c r="VE5" s="2"/>
      <c r="VF5" s="2"/>
      <c r="VG5" s="2"/>
      <c r="VH5" s="2"/>
      <c r="VI5" s="2"/>
      <c r="VJ5" s="2"/>
      <c r="VK5" s="2"/>
      <c r="VL5" s="2"/>
      <c r="VM5" s="2"/>
      <c r="VN5" s="2"/>
      <c r="VO5" s="2"/>
      <c r="VP5" s="2"/>
      <c r="VQ5" s="2"/>
      <c r="VR5" s="2"/>
      <c r="VS5" s="2"/>
      <c r="VT5" s="2"/>
      <c r="VU5" s="2"/>
      <c r="VV5" s="2"/>
      <c r="VW5" s="2"/>
      <c r="VX5" s="2"/>
      <c r="VY5" s="2"/>
      <c r="VZ5" s="2"/>
      <c r="WA5" s="2"/>
      <c r="WB5" s="2"/>
      <c r="WC5" s="2"/>
      <c r="WD5" s="2"/>
      <c r="WE5" s="2"/>
      <c r="WF5" s="2"/>
      <c r="WG5" s="2"/>
      <c r="WH5" s="2"/>
      <c r="WI5" s="2"/>
      <c r="WJ5" s="2"/>
      <c r="WK5" s="2"/>
      <c r="WL5" s="2"/>
      <c r="WM5" s="2"/>
      <c r="WN5" s="2"/>
      <c r="WO5" s="2"/>
      <c r="WP5" s="2"/>
      <c r="WQ5" s="2"/>
      <c r="WR5" s="2"/>
      <c r="WS5" s="2"/>
      <c r="WT5" s="2"/>
      <c r="WU5" s="2"/>
      <c r="WV5" s="2"/>
      <c r="WW5" s="2"/>
      <c r="WX5" s="2"/>
      <c r="WY5" s="2"/>
      <c r="WZ5" s="2"/>
      <c r="XA5" s="2"/>
      <c r="XB5" s="2"/>
      <c r="XC5" s="2"/>
      <c r="XD5" s="2"/>
      <c r="XE5" s="2"/>
      <c r="XF5" s="2"/>
      <c r="XG5" s="2"/>
      <c r="XH5" s="2"/>
      <c r="XI5" s="2"/>
      <c r="XJ5" s="2"/>
      <c r="XK5" s="2"/>
      <c r="XL5" s="2"/>
      <c r="XM5" s="2"/>
      <c r="XN5" s="2"/>
      <c r="XO5" s="2"/>
      <c r="XP5" s="2"/>
      <c r="XQ5" s="2"/>
      <c r="XR5" s="2"/>
      <c r="XS5" s="2"/>
      <c r="XT5" s="2"/>
      <c r="XU5" s="2"/>
      <c r="XV5" s="2"/>
      <c r="XW5" s="2"/>
      <c r="XX5" s="2"/>
      <c r="XY5" s="2"/>
      <c r="XZ5" s="2"/>
    </row>
    <row r="6" spans="1:650" x14ac:dyDescent="0.3">
      <c r="A6" s="6" t="s">
        <v>32</v>
      </c>
      <c r="B6" s="1">
        <v>4056979</v>
      </c>
      <c r="C6" s="5" t="s">
        <v>33</v>
      </c>
      <c r="D6" s="5" t="s">
        <v>33</v>
      </c>
      <c r="E6" s="5" t="s">
        <v>33</v>
      </c>
      <c r="F6" s="5">
        <v>21405</v>
      </c>
      <c r="G6" s="5">
        <v>16057</v>
      </c>
      <c r="H6" s="5">
        <v>15016</v>
      </c>
      <c r="I6" s="5">
        <v>10870</v>
      </c>
      <c r="J6" s="5">
        <v>11445</v>
      </c>
      <c r="K6" s="5">
        <v>9940</v>
      </c>
      <c r="L6" s="5">
        <v>21833</v>
      </c>
      <c r="M6" s="5">
        <v>1778</v>
      </c>
      <c r="N6" s="5">
        <v>6683</v>
      </c>
      <c r="O6" s="5">
        <v>5714</v>
      </c>
      <c r="P6" s="5">
        <v>5288</v>
      </c>
      <c r="Q6" s="5">
        <v>5713</v>
      </c>
      <c r="R6" s="5">
        <v>5882</v>
      </c>
      <c r="S6" s="5">
        <v>14113</v>
      </c>
      <c r="T6" s="5">
        <v>14152</v>
      </c>
      <c r="U6" s="5">
        <v>341</v>
      </c>
      <c r="V6" s="5">
        <v>739</v>
      </c>
      <c r="W6" s="5">
        <v>1822</v>
      </c>
      <c r="X6" s="5">
        <v>7431</v>
      </c>
      <c r="Y6" s="5">
        <v>14699</v>
      </c>
      <c r="Z6" s="5">
        <v>4727</v>
      </c>
      <c r="AA6" s="5">
        <v>10481</v>
      </c>
      <c r="AB6" s="5">
        <v>562</v>
      </c>
      <c r="AC6" s="5">
        <v>1444</v>
      </c>
      <c r="AD6" s="5">
        <v>22</v>
      </c>
      <c r="AE6" s="5">
        <v>3900</v>
      </c>
      <c r="AF6" s="5">
        <v>1660</v>
      </c>
      <c r="AG6" s="5">
        <v>735</v>
      </c>
      <c r="AH6" s="5">
        <v>0</v>
      </c>
      <c r="AI6" s="5" t="s">
        <v>33</v>
      </c>
      <c r="AJ6" s="5" t="s">
        <v>33</v>
      </c>
      <c r="AK6" s="5" t="s">
        <v>33</v>
      </c>
      <c r="AL6" s="5">
        <v>0</v>
      </c>
      <c r="AM6" s="5">
        <v>0</v>
      </c>
      <c r="AN6" s="5">
        <v>0</v>
      </c>
      <c r="AO6" s="5">
        <v>0</v>
      </c>
      <c r="AP6" s="5">
        <v>0</v>
      </c>
      <c r="AQ6" s="5">
        <v>0</v>
      </c>
      <c r="AR6" s="5">
        <v>0</v>
      </c>
      <c r="AS6" s="5">
        <v>0</v>
      </c>
      <c r="AT6" s="5">
        <v>0</v>
      </c>
      <c r="AU6" s="5">
        <v>0</v>
      </c>
      <c r="AV6" s="5">
        <v>199</v>
      </c>
      <c r="AW6" s="5">
        <v>450</v>
      </c>
      <c r="AX6" s="5">
        <v>16951</v>
      </c>
      <c r="AY6" s="5">
        <v>120995</v>
      </c>
      <c r="AZ6" s="5">
        <v>8521</v>
      </c>
      <c r="BA6" s="5">
        <v>8995</v>
      </c>
      <c r="BB6" s="5">
        <v>55010</v>
      </c>
      <c r="BC6" s="5">
        <v>8782</v>
      </c>
      <c r="BD6" s="5">
        <v>30003</v>
      </c>
      <c r="BE6" s="5">
        <v>25476</v>
      </c>
      <c r="BF6" s="5">
        <v>14774</v>
      </c>
      <c r="BG6" s="5">
        <v>41340</v>
      </c>
      <c r="BH6" s="5">
        <v>8761</v>
      </c>
      <c r="BI6" s="5">
        <v>9531</v>
      </c>
      <c r="BJ6" s="5">
        <v>9190</v>
      </c>
      <c r="BK6" s="5">
        <v>24923</v>
      </c>
      <c r="BL6" s="5">
        <v>380799</v>
      </c>
      <c r="BM6" s="5">
        <v>712888</v>
      </c>
      <c r="BN6" s="5">
        <v>1565774</v>
      </c>
      <c r="BO6" s="5" t="s">
        <v>33</v>
      </c>
      <c r="BP6" s="5" t="s">
        <v>33</v>
      </c>
      <c r="BQ6" s="5" t="s">
        <v>33</v>
      </c>
      <c r="BR6" s="5">
        <v>207620</v>
      </c>
      <c r="BS6" s="5">
        <v>229635</v>
      </c>
      <c r="BT6" s="5">
        <v>226753</v>
      </c>
      <c r="BU6" s="5">
        <v>115815</v>
      </c>
      <c r="BV6" s="5">
        <v>62889</v>
      </c>
      <c r="BW6" s="5">
        <v>75294</v>
      </c>
      <c r="BX6" s="5">
        <v>8620</v>
      </c>
      <c r="BY6" s="5">
        <v>12776</v>
      </c>
      <c r="BZ6" s="5">
        <v>133956</v>
      </c>
      <c r="CA6" s="5">
        <v>66221</v>
      </c>
      <c r="CB6" s="5">
        <v>96819</v>
      </c>
      <c r="CC6" s="5">
        <v>23751</v>
      </c>
      <c r="CD6" s="5">
        <v>23371</v>
      </c>
      <c r="CE6" s="5">
        <v>83321</v>
      </c>
      <c r="CF6" s="5">
        <v>36099</v>
      </c>
      <c r="CG6" s="5">
        <v>83705</v>
      </c>
      <c r="CH6" s="5">
        <v>17036</v>
      </c>
      <c r="CI6" s="5">
        <v>42382</v>
      </c>
      <c r="CJ6" s="5">
        <v>9562</v>
      </c>
      <c r="CK6" s="5">
        <v>14370</v>
      </c>
      <c r="CL6" s="5">
        <v>19384</v>
      </c>
      <c r="CM6" s="5">
        <v>35209</v>
      </c>
      <c r="CN6" s="5">
        <v>102443</v>
      </c>
      <c r="CO6" s="5">
        <v>22190</v>
      </c>
      <c r="CP6" s="5">
        <v>1655</v>
      </c>
      <c r="CQ6" s="5">
        <v>10732</v>
      </c>
      <c r="CR6" s="5">
        <v>13427</v>
      </c>
      <c r="CS6" s="5">
        <v>2959</v>
      </c>
      <c r="CT6" s="5">
        <v>15605</v>
      </c>
      <c r="CU6" s="5" t="s">
        <v>33</v>
      </c>
      <c r="CV6" s="5" t="s">
        <v>33</v>
      </c>
      <c r="CW6" s="5" t="s">
        <v>33</v>
      </c>
      <c r="CX6" s="5">
        <v>182424</v>
      </c>
      <c r="CY6" s="5">
        <v>172350</v>
      </c>
      <c r="CZ6" s="5">
        <v>174479</v>
      </c>
      <c r="DA6" s="5">
        <v>196024</v>
      </c>
      <c r="DB6" s="5">
        <v>148950</v>
      </c>
      <c r="DC6" s="5">
        <v>126069</v>
      </c>
      <c r="DD6" s="5">
        <v>112294</v>
      </c>
      <c r="DE6" s="5">
        <v>86907</v>
      </c>
      <c r="DF6" s="5">
        <v>133016</v>
      </c>
      <c r="DG6" s="5">
        <v>109972</v>
      </c>
      <c r="DH6" s="5">
        <v>137995</v>
      </c>
      <c r="DI6" s="5">
        <v>81108</v>
      </c>
      <c r="DJ6" s="5">
        <v>77560</v>
      </c>
      <c r="DK6" s="5">
        <v>108477</v>
      </c>
      <c r="DL6" s="5">
        <v>36448</v>
      </c>
      <c r="DM6" s="5">
        <v>68236</v>
      </c>
      <c r="DN6" s="5">
        <v>74695</v>
      </c>
      <c r="DO6" s="5">
        <v>91382</v>
      </c>
      <c r="DP6" s="5">
        <v>75273</v>
      </c>
      <c r="DQ6" s="5">
        <v>73444</v>
      </c>
      <c r="DR6" s="5">
        <v>77513</v>
      </c>
      <c r="DS6" s="5">
        <v>57464</v>
      </c>
      <c r="DT6" s="5">
        <v>75019</v>
      </c>
      <c r="DU6" s="5">
        <v>57940</v>
      </c>
      <c r="DV6" s="5">
        <v>43103</v>
      </c>
      <c r="DW6" s="5">
        <v>46390</v>
      </c>
      <c r="DX6" s="5">
        <v>41694</v>
      </c>
      <c r="DY6" s="5">
        <v>39659</v>
      </c>
      <c r="DZ6" s="5">
        <v>34665</v>
      </c>
      <c r="EA6" s="5" t="s">
        <v>33</v>
      </c>
      <c r="EB6" s="5" t="s">
        <v>33</v>
      </c>
      <c r="EC6" s="5" t="s">
        <v>33</v>
      </c>
      <c r="ED6" s="5">
        <v>12751</v>
      </c>
      <c r="EE6" s="5">
        <v>15601</v>
      </c>
      <c r="EF6" s="5">
        <v>6615</v>
      </c>
      <c r="EG6" s="5">
        <v>15988</v>
      </c>
      <c r="EH6" s="5">
        <v>9986</v>
      </c>
      <c r="EI6" s="5">
        <v>11988</v>
      </c>
      <c r="EJ6" s="5">
        <v>6418</v>
      </c>
      <c r="EK6" s="5">
        <v>9470</v>
      </c>
      <c r="EL6" s="5">
        <v>8940</v>
      </c>
      <c r="EM6" s="5">
        <v>10090</v>
      </c>
      <c r="EN6" s="5">
        <v>2343</v>
      </c>
      <c r="EO6" s="5">
        <v>1286</v>
      </c>
      <c r="EP6" s="5">
        <v>8377</v>
      </c>
      <c r="EQ6" s="5">
        <v>13847</v>
      </c>
      <c r="ER6" s="5">
        <v>5229</v>
      </c>
      <c r="ES6" s="5">
        <v>6750</v>
      </c>
      <c r="ET6" s="5">
        <v>5419</v>
      </c>
      <c r="EU6" s="5">
        <v>16804</v>
      </c>
      <c r="EV6" s="5">
        <v>5352</v>
      </c>
      <c r="EW6" s="5">
        <v>15488</v>
      </c>
      <c r="EX6" s="5">
        <v>24806</v>
      </c>
      <c r="EY6" s="5">
        <v>21844</v>
      </c>
      <c r="EZ6" s="5">
        <v>17467</v>
      </c>
      <c r="FA6" s="5">
        <v>4718</v>
      </c>
      <c r="FB6" s="5">
        <v>2482</v>
      </c>
      <c r="FC6" s="5">
        <v>4861</v>
      </c>
      <c r="FD6" s="5">
        <v>5288</v>
      </c>
      <c r="FE6" s="5">
        <v>8157</v>
      </c>
      <c r="FF6" s="5">
        <v>3470</v>
      </c>
      <c r="FG6" s="5" t="s">
        <v>33</v>
      </c>
      <c r="FH6" s="5" t="s">
        <v>33</v>
      </c>
      <c r="FI6" s="5" t="s">
        <v>33</v>
      </c>
      <c r="FJ6" s="5">
        <v>0</v>
      </c>
      <c r="FK6" s="5">
        <v>0</v>
      </c>
      <c r="FL6" s="5">
        <v>0</v>
      </c>
      <c r="FM6" s="5">
        <v>0</v>
      </c>
      <c r="FN6" s="5">
        <v>0</v>
      </c>
      <c r="FO6" s="5">
        <v>0</v>
      </c>
      <c r="FP6" s="5">
        <v>0</v>
      </c>
      <c r="FQ6" s="5">
        <v>0</v>
      </c>
      <c r="FR6" s="5">
        <v>0</v>
      </c>
      <c r="FS6" s="5">
        <v>0</v>
      </c>
      <c r="FT6" s="5">
        <v>0</v>
      </c>
      <c r="FU6" s="5" t="s">
        <v>33</v>
      </c>
      <c r="FV6" s="5" t="s">
        <v>33</v>
      </c>
      <c r="FW6" s="5" t="s">
        <v>33</v>
      </c>
      <c r="FX6" s="5" t="s">
        <v>33</v>
      </c>
      <c r="FY6" s="5" t="s">
        <v>33</v>
      </c>
      <c r="FZ6" s="5" t="s">
        <v>33</v>
      </c>
      <c r="GA6" s="5" t="s">
        <v>33</v>
      </c>
      <c r="GB6" s="5" t="s">
        <v>33</v>
      </c>
      <c r="GC6" s="5" t="s">
        <v>33</v>
      </c>
      <c r="GD6" s="5" t="s">
        <v>33</v>
      </c>
      <c r="GE6" s="5" t="s">
        <v>33</v>
      </c>
      <c r="GF6" s="5" t="s">
        <v>33</v>
      </c>
      <c r="GG6" s="5" t="s">
        <v>33</v>
      </c>
      <c r="GH6" s="5" t="s">
        <v>33</v>
      </c>
      <c r="GI6" s="5" t="s">
        <v>33</v>
      </c>
      <c r="GJ6" s="5" t="s">
        <v>33</v>
      </c>
      <c r="GK6" s="5" t="s">
        <v>33</v>
      </c>
      <c r="GL6" s="5" t="s">
        <v>33</v>
      </c>
      <c r="GM6" s="5" t="s">
        <v>33</v>
      </c>
      <c r="GN6" s="5" t="s">
        <v>33</v>
      </c>
      <c r="GO6" s="5" t="s">
        <v>33</v>
      </c>
      <c r="GP6" s="5">
        <v>424200</v>
      </c>
      <c r="GQ6" s="5">
        <v>433643</v>
      </c>
      <c r="GR6" s="5">
        <v>422863</v>
      </c>
      <c r="GS6" s="5">
        <v>338696</v>
      </c>
      <c r="GT6" s="5">
        <v>233270</v>
      </c>
      <c r="GU6" s="5">
        <v>223292</v>
      </c>
      <c r="GV6" s="5">
        <v>149165</v>
      </c>
      <c r="GW6" s="5">
        <v>110932</v>
      </c>
      <c r="GX6" s="5">
        <v>282595</v>
      </c>
      <c r="GY6" s="5">
        <v>191998</v>
      </c>
      <c r="GZ6" s="5">
        <v>242645</v>
      </c>
      <c r="HA6" s="5">
        <v>112307</v>
      </c>
      <c r="HB6" s="5">
        <v>132141</v>
      </c>
      <c r="HC6" s="5">
        <v>340753</v>
      </c>
      <c r="HD6" s="5">
        <v>100450</v>
      </c>
      <c r="HE6" s="5">
        <v>168026</v>
      </c>
      <c r="HF6" s="5">
        <v>152900</v>
      </c>
      <c r="HG6" s="5">
        <v>161171</v>
      </c>
      <c r="HH6" s="5">
        <v>127620</v>
      </c>
      <c r="HI6" s="5">
        <v>143478</v>
      </c>
      <c r="HJ6" s="5">
        <v>141204</v>
      </c>
      <c r="HK6" s="5">
        <v>166338</v>
      </c>
      <c r="HL6" s="5">
        <v>204252</v>
      </c>
      <c r="HM6" s="5">
        <v>95823</v>
      </c>
      <c r="HN6" s="5">
        <v>56452</v>
      </c>
      <c r="HO6" s="5">
        <v>20309</v>
      </c>
      <c r="HP6" s="5">
        <v>442868</v>
      </c>
      <c r="HQ6" s="5">
        <v>764398</v>
      </c>
      <c r="HR6" s="5">
        <v>1619514</v>
      </c>
      <c r="HS6" s="5" t="s">
        <v>33</v>
      </c>
      <c r="HT6" s="5" t="s">
        <v>33</v>
      </c>
      <c r="HU6" s="5" t="s">
        <v>33</v>
      </c>
      <c r="HV6" s="5">
        <v>0</v>
      </c>
      <c r="HW6" s="5">
        <v>0</v>
      </c>
      <c r="HX6" s="5">
        <v>0</v>
      </c>
      <c r="HY6" s="5">
        <v>0</v>
      </c>
      <c r="HZ6" s="5">
        <v>0</v>
      </c>
      <c r="IA6" s="5">
        <v>0</v>
      </c>
      <c r="IB6" s="5">
        <v>0</v>
      </c>
      <c r="IC6" s="5">
        <v>32</v>
      </c>
      <c r="ID6" s="5">
        <v>730</v>
      </c>
      <c r="IE6" s="5">
        <v>4757</v>
      </c>
      <c r="IF6" s="5">
        <v>13097</v>
      </c>
      <c r="IG6" s="5">
        <v>57420</v>
      </c>
      <c r="IH6" s="5">
        <v>416723</v>
      </c>
      <c r="II6" s="5">
        <v>729292</v>
      </c>
      <c r="IJ6" s="5">
        <v>533238</v>
      </c>
      <c r="IK6" s="5">
        <v>2317807</v>
      </c>
      <c r="IL6" s="5">
        <v>779640</v>
      </c>
      <c r="IM6" s="5">
        <v>520925</v>
      </c>
      <c r="IN6" s="5">
        <v>478098</v>
      </c>
      <c r="IO6" s="5">
        <v>497915</v>
      </c>
      <c r="IP6" s="5">
        <v>442009</v>
      </c>
      <c r="IQ6" s="5">
        <v>354550</v>
      </c>
      <c r="IR6" s="5">
        <v>420855</v>
      </c>
      <c r="IS6" s="5">
        <v>469203</v>
      </c>
      <c r="IT6" s="5">
        <v>363422</v>
      </c>
      <c r="IU6" s="5">
        <v>358407</v>
      </c>
      <c r="IV6" s="5">
        <v>361599</v>
      </c>
      <c r="IW6" s="5">
        <v>372749</v>
      </c>
      <c r="IX6" s="5">
        <v>364881</v>
      </c>
      <c r="IY6" s="5" t="s">
        <v>33</v>
      </c>
      <c r="IZ6" s="5" t="s">
        <v>33</v>
      </c>
      <c r="JA6" s="5" t="s">
        <v>33</v>
      </c>
      <c r="JB6" s="5">
        <v>0</v>
      </c>
      <c r="JC6" s="5">
        <v>0</v>
      </c>
      <c r="JD6" s="5">
        <v>0</v>
      </c>
      <c r="JE6" s="5">
        <v>0</v>
      </c>
      <c r="JF6" s="5">
        <v>0</v>
      </c>
      <c r="JG6" s="5">
        <v>0</v>
      </c>
      <c r="JH6" s="5">
        <v>0</v>
      </c>
      <c r="JI6" s="5">
        <v>0</v>
      </c>
      <c r="JJ6" s="5">
        <v>0</v>
      </c>
      <c r="JK6" s="5">
        <v>125</v>
      </c>
      <c r="JL6" s="5">
        <v>1002</v>
      </c>
      <c r="JM6" s="5">
        <v>14669</v>
      </c>
      <c r="JN6" s="5">
        <v>30657</v>
      </c>
      <c r="JO6" s="5">
        <v>43075</v>
      </c>
      <c r="JP6" s="5">
        <v>37707</v>
      </c>
      <c r="JQ6" s="5">
        <v>47560</v>
      </c>
      <c r="JR6" s="5">
        <v>35415</v>
      </c>
      <c r="JS6" s="5">
        <v>44123</v>
      </c>
      <c r="JT6" s="5">
        <v>38734</v>
      </c>
      <c r="JU6" s="5">
        <v>39801</v>
      </c>
      <c r="JV6" s="5">
        <v>34669</v>
      </c>
      <c r="JW6" s="5">
        <v>42988</v>
      </c>
      <c r="JX6" s="5">
        <v>44778</v>
      </c>
      <c r="JY6" s="5">
        <v>55296</v>
      </c>
      <c r="JZ6" s="5">
        <v>37750</v>
      </c>
      <c r="KA6" s="5">
        <v>43660</v>
      </c>
      <c r="KB6" s="5">
        <v>39846</v>
      </c>
      <c r="KC6" s="5">
        <v>38540</v>
      </c>
      <c r="KD6" s="5">
        <v>21456</v>
      </c>
      <c r="KE6" s="5" t="s">
        <v>33</v>
      </c>
      <c r="KF6" s="5" t="s">
        <v>33</v>
      </c>
      <c r="KG6" s="5" t="s">
        <v>33</v>
      </c>
      <c r="KH6" s="5">
        <v>248525</v>
      </c>
      <c r="KI6" s="5">
        <v>231760</v>
      </c>
      <c r="KJ6" s="5">
        <v>209423</v>
      </c>
      <c r="KK6" s="5">
        <v>151362</v>
      </c>
      <c r="KL6" s="5">
        <v>137111</v>
      </c>
      <c r="KM6" s="5">
        <v>121357</v>
      </c>
      <c r="KN6" s="5">
        <v>118728</v>
      </c>
      <c r="KO6" s="5">
        <v>108416</v>
      </c>
      <c r="KP6" s="5">
        <v>99664</v>
      </c>
      <c r="KQ6" s="5">
        <v>94202</v>
      </c>
      <c r="KR6" s="5">
        <v>90410</v>
      </c>
      <c r="KS6" s="5">
        <v>83740</v>
      </c>
      <c r="KT6" s="5">
        <v>83112</v>
      </c>
      <c r="KU6" s="5">
        <v>73449</v>
      </c>
      <c r="KV6" s="5">
        <v>67498</v>
      </c>
      <c r="KW6" s="5">
        <v>85945</v>
      </c>
      <c r="KX6" s="5">
        <v>76633</v>
      </c>
      <c r="KY6" s="5">
        <v>65219</v>
      </c>
      <c r="KZ6" s="5">
        <v>52266</v>
      </c>
      <c r="LA6" s="5">
        <v>51706</v>
      </c>
      <c r="LB6" s="5">
        <v>19381</v>
      </c>
      <c r="LC6" s="5">
        <v>11884</v>
      </c>
      <c r="LD6" s="5">
        <v>10111</v>
      </c>
      <c r="LE6" s="5">
        <v>10934</v>
      </c>
      <c r="LF6" s="5">
        <v>9704</v>
      </c>
      <c r="LG6" s="5">
        <v>11042</v>
      </c>
      <c r="LH6" s="5">
        <v>10000</v>
      </c>
      <c r="LI6" s="5">
        <v>11101</v>
      </c>
      <c r="LJ6" s="5">
        <v>5250</v>
      </c>
      <c r="LK6" s="5" t="s">
        <v>33</v>
      </c>
      <c r="LL6" s="5" t="s">
        <v>33</v>
      </c>
      <c r="LM6" s="5" t="s">
        <v>33</v>
      </c>
      <c r="LN6" s="5">
        <v>10026</v>
      </c>
      <c r="LO6" s="5">
        <v>10849</v>
      </c>
      <c r="LP6" s="5">
        <v>9673</v>
      </c>
      <c r="LQ6" s="5">
        <v>7781</v>
      </c>
      <c r="LR6" s="5">
        <v>6772</v>
      </c>
      <c r="LS6" s="5">
        <v>9013</v>
      </c>
      <c r="LT6" s="5">
        <v>7655</v>
      </c>
      <c r="LU6" s="5">
        <v>8282</v>
      </c>
      <c r="LV6" s="5">
        <v>7727</v>
      </c>
      <c r="LW6" s="5">
        <v>7402</v>
      </c>
      <c r="LX6" s="5">
        <v>8638</v>
      </c>
      <c r="LY6" s="5">
        <v>8191</v>
      </c>
      <c r="LZ6" s="5">
        <v>5464</v>
      </c>
      <c r="MA6" s="5">
        <v>5719</v>
      </c>
      <c r="MB6" s="5">
        <v>5446</v>
      </c>
      <c r="MC6" s="5">
        <v>4614</v>
      </c>
      <c r="MD6" s="5">
        <v>3811</v>
      </c>
      <c r="ME6" s="5">
        <v>4819</v>
      </c>
      <c r="MF6" s="5">
        <v>3889</v>
      </c>
      <c r="MG6" s="5">
        <v>2316</v>
      </c>
      <c r="MH6" s="5">
        <v>2763</v>
      </c>
      <c r="MI6" s="5">
        <v>3377</v>
      </c>
      <c r="MJ6" s="5">
        <v>4252</v>
      </c>
      <c r="MK6" s="5">
        <v>4754</v>
      </c>
      <c r="ML6" s="5">
        <v>4691</v>
      </c>
      <c r="MM6" s="5">
        <v>5338</v>
      </c>
      <c r="MN6" s="5">
        <v>4911</v>
      </c>
      <c r="MO6" s="5">
        <v>5180</v>
      </c>
      <c r="MP6" s="5">
        <v>3953</v>
      </c>
      <c r="MQ6" s="5" t="s">
        <v>33</v>
      </c>
      <c r="MR6" s="5" t="s">
        <v>33</v>
      </c>
      <c r="MS6" s="5" t="s">
        <v>33</v>
      </c>
      <c r="MT6" s="5">
        <v>0</v>
      </c>
      <c r="MU6" s="5">
        <v>0</v>
      </c>
      <c r="MV6" s="5">
        <v>0</v>
      </c>
      <c r="MW6" s="5">
        <v>0</v>
      </c>
      <c r="MX6" s="5">
        <v>0</v>
      </c>
      <c r="MY6" s="5">
        <v>0</v>
      </c>
      <c r="MZ6" s="5">
        <v>0</v>
      </c>
      <c r="NA6" s="5">
        <v>0</v>
      </c>
      <c r="NB6" s="5">
        <v>0</v>
      </c>
      <c r="NC6" s="5">
        <v>0</v>
      </c>
      <c r="ND6" s="5">
        <v>0</v>
      </c>
      <c r="NE6" s="5" t="s">
        <v>33</v>
      </c>
      <c r="NF6" s="5" t="s">
        <v>33</v>
      </c>
      <c r="NG6" s="5" t="s">
        <v>33</v>
      </c>
      <c r="NH6" s="5" t="s">
        <v>33</v>
      </c>
      <c r="NI6" s="5" t="s">
        <v>33</v>
      </c>
      <c r="NJ6" s="5" t="s">
        <v>33</v>
      </c>
      <c r="NK6" s="5" t="s">
        <v>33</v>
      </c>
      <c r="NL6" s="5" t="s">
        <v>33</v>
      </c>
      <c r="NM6" s="5" t="s">
        <v>33</v>
      </c>
      <c r="NN6" s="5" t="s">
        <v>33</v>
      </c>
      <c r="NO6" s="5" t="s">
        <v>33</v>
      </c>
      <c r="NP6" s="5" t="s">
        <v>33</v>
      </c>
      <c r="NQ6" s="5" t="s">
        <v>33</v>
      </c>
      <c r="NR6" s="5" t="s">
        <v>33</v>
      </c>
      <c r="NS6" s="5" t="s">
        <v>33</v>
      </c>
      <c r="NT6" s="5" t="s">
        <v>33</v>
      </c>
      <c r="NU6" s="5" t="s">
        <v>33</v>
      </c>
      <c r="NV6" s="5" t="s">
        <v>33</v>
      </c>
      <c r="NW6" s="5" t="s">
        <v>33</v>
      </c>
      <c r="NX6" s="5" t="s">
        <v>33</v>
      </c>
      <c r="NY6" s="5" t="s">
        <v>33</v>
      </c>
      <c r="NZ6" s="5">
        <v>0</v>
      </c>
      <c r="OA6" s="5">
        <v>0</v>
      </c>
      <c r="OB6" s="5">
        <v>0</v>
      </c>
      <c r="OC6" s="5">
        <v>0</v>
      </c>
      <c r="OD6" s="5">
        <v>0</v>
      </c>
      <c r="OE6" s="5">
        <v>0</v>
      </c>
      <c r="OF6" s="5">
        <v>0</v>
      </c>
      <c r="OG6" s="5">
        <v>0</v>
      </c>
      <c r="OH6" s="5">
        <v>0</v>
      </c>
      <c r="OI6" s="5">
        <v>0</v>
      </c>
      <c r="OJ6" s="5">
        <v>0</v>
      </c>
      <c r="OK6" s="5" t="s">
        <v>33</v>
      </c>
      <c r="OL6" s="5" t="s">
        <v>33</v>
      </c>
      <c r="OM6" s="5" t="s">
        <v>33</v>
      </c>
      <c r="ON6" s="5" t="s">
        <v>33</v>
      </c>
      <c r="OO6" s="5" t="s">
        <v>33</v>
      </c>
      <c r="OP6" s="5" t="s">
        <v>33</v>
      </c>
      <c r="OQ6" s="5" t="s">
        <v>33</v>
      </c>
      <c r="OR6" s="5" t="s">
        <v>33</v>
      </c>
      <c r="OS6" s="5" t="s">
        <v>33</v>
      </c>
      <c r="OT6" s="5" t="s">
        <v>33</v>
      </c>
      <c r="OU6" s="5" t="s">
        <v>33</v>
      </c>
      <c r="OV6" s="5" t="s">
        <v>33</v>
      </c>
      <c r="OW6" s="5" t="s">
        <v>33</v>
      </c>
      <c r="OX6" s="5" t="s">
        <v>33</v>
      </c>
      <c r="OY6" s="5" t="s">
        <v>33</v>
      </c>
      <c r="OZ6" s="5" t="s">
        <v>33</v>
      </c>
      <c r="PA6" s="5" t="s">
        <v>33</v>
      </c>
      <c r="PB6" s="5" t="s">
        <v>33</v>
      </c>
      <c r="PC6" s="5" t="s">
        <v>33</v>
      </c>
      <c r="PD6" s="5" t="s">
        <v>33</v>
      </c>
      <c r="PE6" s="5" t="s">
        <v>33</v>
      </c>
      <c r="PF6" s="5">
        <v>41309</v>
      </c>
      <c r="PG6" s="5">
        <v>46524</v>
      </c>
      <c r="PH6" s="5">
        <v>41856</v>
      </c>
      <c r="PI6" s="5">
        <v>38306</v>
      </c>
      <c r="PJ6" s="5">
        <v>34617</v>
      </c>
      <c r="PK6" s="5">
        <v>38121</v>
      </c>
      <c r="PL6" s="5">
        <v>60383</v>
      </c>
      <c r="PM6" s="5">
        <v>29838</v>
      </c>
      <c r="PN6" s="5">
        <v>33075</v>
      </c>
      <c r="PO6" s="5">
        <v>34133</v>
      </c>
      <c r="PP6" s="5">
        <v>30651</v>
      </c>
      <c r="PQ6" s="5">
        <v>35668</v>
      </c>
      <c r="PR6" s="5">
        <v>30527</v>
      </c>
      <c r="PS6" s="5">
        <v>26869</v>
      </c>
      <c r="PT6" s="5">
        <v>40593</v>
      </c>
      <c r="PU6" s="5">
        <v>29693</v>
      </c>
      <c r="PV6" s="5">
        <v>21678</v>
      </c>
      <c r="PW6" s="5">
        <v>17028</v>
      </c>
      <c r="PX6" s="5">
        <v>13280</v>
      </c>
      <c r="PY6" s="5">
        <v>17321</v>
      </c>
      <c r="PZ6" s="5">
        <v>14056</v>
      </c>
      <c r="QA6" s="5">
        <v>16890</v>
      </c>
      <c r="QB6" s="5">
        <v>16429</v>
      </c>
      <c r="QC6" s="5">
        <v>18848</v>
      </c>
      <c r="QD6" s="5">
        <v>15554</v>
      </c>
      <c r="QE6" s="5">
        <v>15798</v>
      </c>
      <c r="QF6" s="5">
        <v>16338</v>
      </c>
      <c r="QG6" s="5">
        <v>16036</v>
      </c>
      <c r="QH6" s="5">
        <v>14148</v>
      </c>
      <c r="QI6" s="5" t="s">
        <v>33</v>
      </c>
      <c r="QJ6" s="5" t="s">
        <v>33</v>
      </c>
      <c r="QK6" s="5" t="s">
        <v>33</v>
      </c>
      <c r="QL6" s="5">
        <v>27366</v>
      </c>
      <c r="QM6" s="5">
        <v>30798</v>
      </c>
      <c r="QN6" s="5">
        <v>27377</v>
      </c>
      <c r="QO6" s="5">
        <v>23765</v>
      </c>
      <c r="QP6" s="5">
        <v>22437</v>
      </c>
      <c r="QQ6" s="5">
        <v>23180</v>
      </c>
      <c r="QR6" s="5">
        <v>19855</v>
      </c>
      <c r="QS6" s="5">
        <v>21143</v>
      </c>
      <c r="QT6" s="5">
        <v>24206</v>
      </c>
      <c r="QU6" s="5">
        <v>25285</v>
      </c>
      <c r="QV6" s="5">
        <v>22834</v>
      </c>
      <c r="QW6" s="5">
        <v>22660</v>
      </c>
      <c r="QX6" s="5">
        <v>21468</v>
      </c>
      <c r="QY6" s="5">
        <v>14775</v>
      </c>
      <c r="QZ6" s="5">
        <v>13680</v>
      </c>
      <c r="RA6" s="5">
        <v>13310</v>
      </c>
      <c r="RB6" s="5">
        <v>14873</v>
      </c>
      <c r="RC6" s="5">
        <v>14925</v>
      </c>
      <c r="RD6" s="5">
        <v>13833</v>
      </c>
      <c r="RE6" s="5">
        <v>12379</v>
      </c>
      <c r="RF6" s="5">
        <v>11269</v>
      </c>
      <c r="RG6" s="5">
        <v>12588</v>
      </c>
      <c r="RH6" s="5">
        <v>14879</v>
      </c>
      <c r="RI6" s="5">
        <v>14848</v>
      </c>
      <c r="RJ6" s="5">
        <v>14492</v>
      </c>
      <c r="RK6" s="5">
        <v>15247</v>
      </c>
      <c r="RL6" s="5">
        <v>13948</v>
      </c>
      <c r="RM6" s="5">
        <v>14904</v>
      </c>
      <c r="RN6" s="5">
        <v>14153</v>
      </c>
      <c r="RO6" s="5" t="s">
        <v>33</v>
      </c>
      <c r="RP6" s="5" t="s">
        <v>33</v>
      </c>
      <c r="RQ6" s="5" t="s">
        <v>33</v>
      </c>
      <c r="RR6" s="5">
        <v>7701</v>
      </c>
      <c r="RS6" s="5">
        <v>10081</v>
      </c>
      <c r="RT6" s="5">
        <v>9440</v>
      </c>
      <c r="RU6" s="5">
        <v>11717</v>
      </c>
      <c r="RV6" s="5">
        <v>15921</v>
      </c>
      <c r="RW6" s="5">
        <v>17731</v>
      </c>
      <c r="RX6" s="5">
        <v>18747</v>
      </c>
      <c r="RY6" s="5">
        <v>19269</v>
      </c>
      <c r="RZ6" s="5">
        <v>20891</v>
      </c>
      <c r="SA6" s="5">
        <v>21227</v>
      </c>
      <c r="SB6" s="5">
        <v>22668</v>
      </c>
      <c r="SC6" s="5">
        <v>26868</v>
      </c>
      <c r="SD6" s="5">
        <v>23369</v>
      </c>
      <c r="SE6" s="5">
        <v>21935</v>
      </c>
      <c r="SF6" s="5">
        <v>25946</v>
      </c>
      <c r="SG6" s="5">
        <v>30993</v>
      </c>
      <c r="SH6" s="5">
        <v>27664</v>
      </c>
      <c r="SI6" s="5">
        <v>24304</v>
      </c>
      <c r="SJ6" s="5">
        <v>15876</v>
      </c>
      <c r="SK6" s="5">
        <v>15896</v>
      </c>
      <c r="SL6" s="5">
        <v>17340</v>
      </c>
      <c r="SM6" s="5">
        <v>13884</v>
      </c>
      <c r="SN6" s="5">
        <v>17128</v>
      </c>
      <c r="SO6" s="5">
        <v>18118</v>
      </c>
      <c r="SP6" s="5">
        <v>17721</v>
      </c>
      <c r="SQ6" s="5">
        <v>17326</v>
      </c>
      <c r="SR6" s="5">
        <v>16691</v>
      </c>
      <c r="SS6" s="5">
        <v>27613</v>
      </c>
      <c r="ST6" s="5">
        <v>25935</v>
      </c>
      <c r="SU6" s="5" t="s">
        <v>33</v>
      </c>
      <c r="SV6" s="5" t="s">
        <v>33</v>
      </c>
      <c r="SW6" s="5" t="s">
        <v>33</v>
      </c>
      <c r="SX6" s="5">
        <v>15645</v>
      </c>
      <c r="SY6" s="5">
        <v>16602</v>
      </c>
      <c r="SZ6" s="5">
        <v>15026</v>
      </c>
      <c r="TA6" s="5">
        <v>15471</v>
      </c>
      <c r="TB6" s="5">
        <v>14752</v>
      </c>
      <c r="TC6" s="5">
        <v>17033</v>
      </c>
      <c r="TD6" s="5">
        <v>20231</v>
      </c>
      <c r="TE6" s="5">
        <v>18710</v>
      </c>
      <c r="TF6" s="5">
        <v>10366</v>
      </c>
      <c r="TG6" s="5">
        <v>10193</v>
      </c>
      <c r="TH6" s="5">
        <v>10720</v>
      </c>
      <c r="TI6" s="5">
        <v>8913</v>
      </c>
      <c r="TJ6" s="5">
        <v>7028</v>
      </c>
      <c r="TK6" s="5">
        <v>8808</v>
      </c>
      <c r="TL6" s="5">
        <v>9199</v>
      </c>
      <c r="TM6" s="5">
        <v>10902</v>
      </c>
      <c r="TN6" s="5">
        <v>10509</v>
      </c>
      <c r="TO6" s="5">
        <v>11300</v>
      </c>
      <c r="TP6" s="5">
        <v>10338</v>
      </c>
      <c r="TQ6" s="5">
        <v>17833</v>
      </c>
      <c r="TR6" s="5">
        <v>9948</v>
      </c>
      <c r="TS6" s="5">
        <v>5714</v>
      </c>
      <c r="TT6" s="5">
        <v>3920</v>
      </c>
      <c r="TU6" s="5">
        <v>3113</v>
      </c>
      <c r="TV6" s="5">
        <v>2984</v>
      </c>
      <c r="TW6" s="5">
        <v>3042</v>
      </c>
      <c r="TX6" s="5">
        <v>3047</v>
      </c>
      <c r="TY6" s="5">
        <v>2805</v>
      </c>
      <c r="TZ6" s="5">
        <v>2700</v>
      </c>
      <c r="UA6" s="5" t="s">
        <v>33</v>
      </c>
      <c r="UB6" s="5" t="s">
        <v>33</v>
      </c>
      <c r="UC6" s="5" t="s">
        <v>33</v>
      </c>
      <c r="UD6" s="5">
        <v>189</v>
      </c>
      <c r="UE6" s="5">
        <v>225</v>
      </c>
      <c r="UF6" s="5">
        <v>261</v>
      </c>
      <c r="UG6" s="5">
        <v>139</v>
      </c>
      <c r="UH6" s="5">
        <v>9</v>
      </c>
      <c r="UI6" s="5">
        <v>8</v>
      </c>
      <c r="UJ6" s="5">
        <v>14</v>
      </c>
      <c r="UK6" s="5">
        <v>26</v>
      </c>
      <c r="UL6" s="5">
        <v>17</v>
      </c>
      <c r="UM6" s="5">
        <v>21</v>
      </c>
      <c r="UN6" s="5">
        <v>122</v>
      </c>
      <c r="UO6" s="5">
        <v>170</v>
      </c>
      <c r="UP6" s="5">
        <v>172</v>
      </c>
      <c r="UQ6" s="5">
        <v>120</v>
      </c>
      <c r="UR6" s="5">
        <v>118</v>
      </c>
      <c r="US6" s="5">
        <v>29</v>
      </c>
      <c r="UT6" s="5">
        <v>14</v>
      </c>
      <c r="UU6" s="5">
        <v>0</v>
      </c>
      <c r="UV6" s="5">
        <v>0</v>
      </c>
      <c r="UW6" s="5">
        <v>4</v>
      </c>
      <c r="UX6" s="5">
        <v>43</v>
      </c>
      <c r="UY6" s="5">
        <v>4083</v>
      </c>
      <c r="UZ6" s="5">
        <v>3988</v>
      </c>
      <c r="VA6" s="5">
        <v>4274</v>
      </c>
      <c r="VB6" s="5">
        <v>3759</v>
      </c>
      <c r="VC6" s="5">
        <v>2981</v>
      </c>
      <c r="VD6" s="5">
        <v>3129</v>
      </c>
      <c r="VE6" s="5">
        <v>2756</v>
      </c>
      <c r="VF6" s="5">
        <v>2242</v>
      </c>
      <c r="VG6" s="5" t="s">
        <v>33</v>
      </c>
      <c r="VH6" s="5" t="s">
        <v>33</v>
      </c>
      <c r="VI6" s="5" t="s">
        <v>33</v>
      </c>
      <c r="VJ6" s="5">
        <v>36012</v>
      </c>
      <c r="VK6" s="5">
        <v>38234</v>
      </c>
      <c r="VL6" s="5">
        <v>37147</v>
      </c>
      <c r="VM6" s="5">
        <v>35507</v>
      </c>
      <c r="VN6" s="5">
        <v>33757</v>
      </c>
      <c r="VO6" s="5">
        <v>42193</v>
      </c>
      <c r="VP6" s="5">
        <v>50416</v>
      </c>
      <c r="VQ6" s="5">
        <v>56716</v>
      </c>
      <c r="VR6" s="5">
        <v>68429</v>
      </c>
      <c r="VS6" s="5">
        <v>71583</v>
      </c>
      <c r="VT6" s="5">
        <v>79286</v>
      </c>
      <c r="VU6" s="5">
        <v>86361</v>
      </c>
      <c r="VV6" s="5">
        <v>95928</v>
      </c>
      <c r="VW6" s="5">
        <v>90597</v>
      </c>
      <c r="VX6" s="5">
        <v>97554</v>
      </c>
      <c r="VY6" s="5">
        <v>84722</v>
      </c>
      <c r="VZ6" s="5">
        <v>108064</v>
      </c>
      <c r="WA6" s="5">
        <v>100834</v>
      </c>
      <c r="WB6" s="5">
        <v>96500</v>
      </c>
      <c r="WC6" s="5">
        <v>113698</v>
      </c>
      <c r="WD6" s="5">
        <v>117983</v>
      </c>
      <c r="WE6" s="5">
        <v>73928</v>
      </c>
      <c r="WF6" s="5">
        <v>111002</v>
      </c>
      <c r="WG6" s="5">
        <v>136278</v>
      </c>
      <c r="WH6" s="5">
        <v>84147</v>
      </c>
      <c r="WI6" s="5">
        <v>92089</v>
      </c>
      <c r="WJ6" s="5">
        <v>126544</v>
      </c>
      <c r="WK6" s="5">
        <v>85849</v>
      </c>
      <c r="WL6" s="5">
        <v>65685</v>
      </c>
      <c r="WM6" s="5" t="s">
        <v>33</v>
      </c>
      <c r="WN6" s="5" t="s">
        <v>33</v>
      </c>
      <c r="WO6" s="5" t="s">
        <v>33</v>
      </c>
      <c r="WP6" s="5">
        <v>11229</v>
      </c>
      <c r="WQ6" s="5">
        <v>13782</v>
      </c>
      <c r="WR6" s="5">
        <v>10073</v>
      </c>
      <c r="WS6" s="5">
        <v>8138</v>
      </c>
      <c r="WT6" s="5">
        <v>7404</v>
      </c>
      <c r="WU6" s="5">
        <v>8398</v>
      </c>
      <c r="WV6" s="5">
        <v>7779</v>
      </c>
      <c r="WW6" s="5">
        <v>7104</v>
      </c>
      <c r="WX6" s="5">
        <v>6311</v>
      </c>
      <c r="WY6" s="5">
        <v>6367</v>
      </c>
      <c r="WZ6" s="5">
        <v>5991</v>
      </c>
      <c r="XA6" s="5">
        <v>5368</v>
      </c>
      <c r="XB6" s="5">
        <v>6010</v>
      </c>
      <c r="XC6" s="5">
        <v>7792</v>
      </c>
      <c r="XD6" s="5">
        <v>6559</v>
      </c>
      <c r="XE6" s="5">
        <v>5726</v>
      </c>
      <c r="XF6" s="5">
        <v>6429</v>
      </c>
      <c r="XG6" s="5">
        <v>6298</v>
      </c>
      <c r="XH6" s="5">
        <v>7323</v>
      </c>
      <c r="XI6" s="5">
        <v>5296</v>
      </c>
      <c r="XJ6" s="5">
        <v>4376</v>
      </c>
      <c r="XK6" s="5">
        <v>4249</v>
      </c>
      <c r="XL6" s="5">
        <v>4628</v>
      </c>
      <c r="XM6" s="5">
        <v>6454</v>
      </c>
      <c r="XN6" s="5">
        <v>4465</v>
      </c>
      <c r="XO6" s="5">
        <v>3846</v>
      </c>
      <c r="XP6" s="5">
        <v>2979</v>
      </c>
      <c r="XQ6" s="5">
        <v>2811</v>
      </c>
      <c r="XR6" s="5">
        <v>2776</v>
      </c>
      <c r="XS6" s="1">
        <v>3278</v>
      </c>
      <c r="XT6" s="3" t="s">
        <v>33</v>
      </c>
      <c r="XU6" s="3" t="s">
        <v>179</v>
      </c>
      <c r="XV6" s="3" t="s">
        <v>179</v>
      </c>
      <c r="XW6" s="3" t="s">
        <v>179</v>
      </c>
      <c r="XX6" s="3" t="s">
        <v>179</v>
      </c>
      <c r="XY6" s="3" t="s">
        <v>179</v>
      </c>
      <c r="XZ6" s="3"/>
    </row>
    <row r="7" spans="1:650" x14ac:dyDescent="0.3">
      <c r="A7" s="6" t="s">
        <v>34</v>
      </c>
      <c r="B7" s="1">
        <v>4056935</v>
      </c>
      <c r="C7" s="5">
        <v>44964</v>
      </c>
      <c r="D7" s="5">
        <v>36877</v>
      </c>
      <c r="E7" s="5">
        <v>37903</v>
      </c>
      <c r="F7" s="5" t="s">
        <v>33</v>
      </c>
      <c r="G7" s="5" t="s">
        <v>33</v>
      </c>
      <c r="H7" s="5" t="s">
        <v>33</v>
      </c>
      <c r="I7" s="5" t="s">
        <v>33</v>
      </c>
      <c r="J7" s="5" t="s">
        <v>33</v>
      </c>
      <c r="K7" s="5" t="s">
        <v>33</v>
      </c>
      <c r="L7" s="5" t="s">
        <v>33</v>
      </c>
      <c r="M7" s="5" t="s">
        <v>33</v>
      </c>
      <c r="N7" s="5" t="s">
        <v>33</v>
      </c>
      <c r="O7" s="5" t="s">
        <v>33</v>
      </c>
      <c r="P7" s="5" t="s">
        <v>33</v>
      </c>
      <c r="Q7" s="5" t="s">
        <v>33</v>
      </c>
      <c r="R7" s="5" t="s">
        <v>33</v>
      </c>
      <c r="S7" s="5" t="s">
        <v>33</v>
      </c>
      <c r="T7" s="5" t="s">
        <v>33</v>
      </c>
      <c r="U7" s="5" t="s">
        <v>33</v>
      </c>
      <c r="V7" s="5" t="s">
        <v>33</v>
      </c>
      <c r="W7" s="5" t="s">
        <v>33</v>
      </c>
      <c r="X7" s="5" t="s">
        <v>33</v>
      </c>
      <c r="Y7" s="5" t="s">
        <v>33</v>
      </c>
      <c r="Z7" s="5" t="s">
        <v>33</v>
      </c>
      <c r="AA7" s="5" t="s">
        <v>33</v>
      </c>
      <c r="AB7" s="5" t="s">
        <v>33</v>
      </c>
      <c r="AC7" s="5" t="s">
        <v>33</v>
      </c>
      <c r="AD7" s="5" t="s">
        <v>33</v>
      </c>
      <c r="AE7" s="5" t="s">
        <v>33</v>
      </c>
      <c r="AF7" s="5" t="s">
        <v>33</v>
      </c>
      <c r="AG7" s="5" t="s">
        <v>33</v>
      </c>
      <c r="AH7" s="5" t="s">
        <v>33</v>
      </c>
      <c r="AI7" s="5">
        <v>1</v>
      </c>
      <c r="AJ7" s="5">
        <v>2071</v>
      </c>
      <c r="AK7" s="5">
        <v>1710</v>
      </c>
      <c r="AL7" s="5" t="s">
        <v>33</v>
      </c>
      <c r="AM7" s="5" t="s">
        <v>33</v>
      </c>
      <c r="AN7" s="5" t="s">
        <v>33</v>
      </c>
      <c r="AO7" s="5" t="s">
        <v>33</v>
      </c>
      <c r="AP7" s="5" t="s">
        <v>33</v>
      </c>
      <c r="AQ7" s="5" t="s">
        <v>33</v>
      </c>
      <c r="AR7" s="5" t="s">
        <v>33</v>
      </c>
      <c r="AS7" s="5" t="s">
        <v>33</v>
      </c>
      <c r="AT7" s="5" t="s">
        <v>33</v>
      </c>
      <c r="AU7" s="5" t="s">
        <v>33</v>
      </c>
      <c r="AV7" s="5" t="s">
        <v>33</v>
      </c>
      <c r="AW7" s="5" t="s">
        <v>33</v>
      </c>
      <c r="AX7" s="5" t="s">
        <v>33</v>
      </c>
      <c r="AY7" s="5" t="s">
        <v>33</v>
      </c>
      <c r="AZ7" s="5" t="s">
        <v>33</v>
      </c>
      <c r="BA7" s="5" t="s">
        <v>33</v>
      </c>
      <c r="BB7" s="5" t="s">
        <v>33</v>
      </c>
      <c r="BC7" s="5" t="s">
        <v>33</v>
      </c>
      <c r="BD7" s="5" t="s">
        <v>33</v>
      </c>
      <c r="BE7" s="5" t="s">
        <v>33</v>
      </c>
      <c r="BF7" s="5" t="s">
        <v>33</v>
      </c>
      <c r="BG7" s="5" t="s">
        <v>33</v>
      </c>
      <c r="BH7" s="5" t="s">
        <v>33</v>
      </c>
      <c r="BI7" s="5" t="s">
        <v>33</v>
      </c>
      <c r="BJ7" s="5" t="s">
        <v>33</v>
      </c>
      <c r="BK7" s="5" t="s">
        <v>33</v>
      </c>
      <c r="BL7" s="5" t="s">
        <v>33</v>
      </c>
      <c r="BM7" s="5" t="s">
        <v>33</v>
      </c>
      <c r="BN7" s="5" t="s">
        <v>33</v>
      </c>
      <c r="BO7" s="5">
        <v>835125</v>
      </c>
      <c r="BP7" s="5">
        <v>658152</v>
      </c>
      <c r="BQ7" s="5">
        <v>447585</v>
      </c>
      <c r="BR7" s="5" t="s">
        <v>33</v>
      </c>
      <c r="BS7" s="5" t="s">
        <v>33</v>
      </c>
      <c r="BT7" s="5" t="s">
        <v>33</v>
      </c>
      <c r="BU7" s="5" t="s">
        <v>33</v>
      </c>
      <c r="BV7" s="5" t="s">
        <v>33</v>
      </c>
      <c r="BW7" s="5" t="s">
        <v>33</v>
      </c>
      <c r="BX7" s="5" t="s">
        <v>33</v>
      </c>
      <c r="BY7" s="5" t="s">
        <v>33</v>
      </c>
      <c r="BZ7" s="5" t="s">
        <v>33</v>
      </c>
      <c r="CA7" s="5" t="s">
        <v>33</v>
      </c>
      <c r="CB7" s="5" t="s">
        <v>33</v>
      </c>
      <c r="CC7" s="5" t="s">
        <v>33</v>
      </c>
      <c r="CD7" s="5" t="s">
        <v>33</v>
      </c>
      <c r="CE7" s="5" t="s">
        <v>33</v>
      </c>
      <c r="CF7" s="5" t="s">
        <v>33</v>
      </c>
      <c r="CG7" s="5" t="s">
        <v>33</v>
      </c>
      <c r="CH7" s="5" t="s">
        <v>33</v>
      </c>
      <c r="CI7" s="5" t="s">
        <v>33</v>
      </c>
      <c r="CJ7" s="5" t="s">
        <v>33</v>
      </c>
      <c r="CK7" s="5" t="s">
        <v>33</v>
      </c>
      <c r="CL7" s="5" t="s">
        <v>33</v>
      </c>
      <c r="CM7" s="5" t="s">
        <v>33</v>
      </c>
      <c r="CN7" s="5" t="s">
        <v>33</v>
      </c>
      <c r="CO7" s="5" t="s">
        <v>33</v>
      </c>
      <c r="CP7" s="5" t="s">
        <v>33</v>
      </c>
      <c r="CQ7" s="5" t="s">
        <v>33</v>
      </c>
      <c r="CR7" s="5" t="s">
        <v>33</v>
      </c>
      <c r="CS7" s="5" t="s">
        <v>33</v>
      </c>
      <c r="CT7" s="5" t="s">
        <v>33</v>
      </c>
      <c r="CU7" s="5">
        <v>389836</v>
      </c>
      <c r="CV7" s="5">
        <v>402934</v>
      </c>
      <c r="CW7" s="5">
        <v>249463</v>
      </c>
      <c r="CX7" s="5" t="s">
        <v>33</v>
      </c>
      <c r="CY7" s="5" t="s">
        <v>33</v>
      </c>
      <c r="CZ7" s="5" t="s">
        <v>33</v>
      </c>
      <c r="DA7" s="5" t="s">
        <v>33</v>
      </c>
      <c r="DB7" s="5" t="s">
        <v>33</v>
      </c>
      <c r="DC7" s="5" t="s">
        <v>33</v>
      </c>
      <c r="DD7" s="5" t="s">
        <v>33</v>
      </c>
      <c r="DE7" s="5" t="s">
        <v>33</v>
      </c>
      <c r="DF7" s="5" t="s">
        <v>33</v>
      </c>
      <c r="DG7" s="5" t="s">
        <v>33</v>
      </c>
      <c r="DH7" s="5" t="s">
        <v>33</v>
      </c>
      <c r="DI7" s="5" t="s">
        <v>33</v>
      </c>
      <c r="DJ7" s="5" t="s">
        <v>33</v>
      </c>
      <c r="DK7" s="5" t="s">
        <v>33</v>
      </c>
      <c r="DL7" s="5" t="s">
        <v>33</v>
      </c>
      <c r="DM7" s="5" t="s">
        <v>33</v>
      </c>
      <c r="DN7" s="5" t="s">
        <v>33</v>
      </c>
      <c r="DO7" s="5" t="s">
        <v>33</v>
      </c>
      <c r="DP7" s="5" t="s">
        <v>33</v>
      </c>
      <c r="DQ7" s="5" t="s">
        <v>33</v>
      </c>
      <c r="DR7" s="5" t="s">
        <v>33</v>
      </c>
      <c r="DS7" s="5" t="s">
        <v>33</v>
      </c>
      <c r="DT7" s="5" t="s">
        <v>33</v>
      </c>
      <c r="DU7" s="5" t="s">
        <v>33</v>
      </c>
      <c r="DV7" s="5" t="s">
        <v>33</v>
      </c>
      <c r="DW7" s="5" t="s">
        <v>33</v>
      </c>
      <c r="DX7" s="5" t="s">
        <v>33</v>
      </c>
      <c r="DY7" s="5" t="s">
        <v>33</v>
      </c>
      <c r="DZ7" s="5" t="s">
        <v>33</v>
      </c>
      <c r="EA7" s="5">
        <v>68306</v>
      </c>
      <c r="EB7" s="5">
        <v>253348</v>
      </c>
      <c r="EC7" s="5">
        <v>10712</v>
      </c>
      <c r="ED7" s="5" t="s">
        <v>33</v>
      </c>
      <c r="EE7" s="5" t="s">
        <v>33</v>
      </c>
      <c r="EF7" s="5" t="s">
        <v>33</v>
      </c>
      <c r="EG7" s="5" t="s">
        <v>33</v>
      </c>
      <c r="EH7" s="5" t="s">
        <v>33</v>
      </c>
      <c r="EI7" s="5" t="s">
        <v>33</v>
      </c>
      <c r="EJ7" s="5" t="s">
        <v>33</v>
      </c>
      <c r="EK7" s="5" t="s">
        <v>33</v>
      </c>
      <c r="EL7" s="5" t="s">
        <v>33</v>
      </c>
      <c r="EM7" s="5" t="s">
        <v>33</v>
      </c>
      <c r="EN7" s="5" t="s">
        <v>33</v>
      </c>
      <c r="EO7" s="5" t="s">
        <v>33</v>
      </c>
      <c r="EP7" s="5" t="s">
        <v>33</v>
      </c>
      <c r="EQ7" s="5" t="s">
        <v>33</v>
      </c>
      <c r="ER7" s="5" t="s">
        <v>33</v>
      </c>
      <c r="ES7" s="5" t="s">
        <v>33</v>
      </c>
      <c r="ET7" s="5" t="s">
        <v>33</v>
      </c>
      <c r="EU7" s="5" t="s">
        <v>33</v>
      </c>
      <c r="EV7" s="5" t="s">
        <v>33</v>
      </c>
      <c r="EW7" s="5" t="s">
        <v>33</v>
      </c>
      <c r="EX7" s="5" t="s">
        <v>33</v>
      </c>
      <c r="EY7" s="5" t="s">
        <v>33</v>
      </c>
      <c r="EZ7" s="5" t="s">
        <v>33</v>
      </c>
      <c r="FA7" s="5" t="s">
        <v>33</v>
      </c>
      <c r="FB7" s="5" t="s">
        <v>33</v>
      </c>
      <c r="FC7" s="5" t="s">
        <v>33</v>
      </c>
      <c r="FD7" s="5" t="s">
        <v>33</v>
      </c>
      <c r="FE7" s="5" t="s">
        <v>33</v>
      </c>
      <c r="FF7" s="5" t="s">
        <v>33</v>
      </c>
      <c r="FG7" s="5">
        <v>0</v>
      </c>
      <c r="FH7" s="5">
        <v>0</v>
      </c>
      <c r="FI7" s="5">
        <v>0</v>
      </c>
      <c r="FJ7" s="5" t="s">
        <v>33</v>
      </c>
      <c r="FK7" s="5" t="s">
        <v>33</v>
      </c>
      <c r="FL7" s="5" t="s">
        <v>33</v>
      </c>
      <c r="FM7" s="5" t="s">
        <v>33</v>
      </c>
      <c r="FN7" s="5" t="s">
        <v>33</v>
      </c>
      <c r="FO7" s="5" t="s">
        <v>33</v>
      </c>
      <c r="FP7" s="5" t="s">
        <v>33</v>
      </c>
      <c r="FQ7" s="5" t="s">
        <v>33</v>
      </c>
      <c r="FR7" s="5" t="s">
        <v>33</v>
      </c>
      <c r="FS7" s="5" t="s">
        <v>33</v>
      </c>
      <c r="FT7" s="5" t="s">
        <v>33</v>
      </c>
      <c r="FU7" s="5" t="s">
        <v>33</v>
      </c>
      <c r="FV7" s="5" t="s">
        <v>33</v>
      </c>
      <c r="FW7" s="5" t="s">
        <v>33</v>
      </c>
      <c r="FX7" s="5" t="s">
        <v>33</v>
      </c>
      <c r="FY7" s="5" t="s">
        <v>33</v>
      </c>
      <c r="FZ7" s="5" t="s">
        <v>33</v>
      </c>
      <c r="GA7" s="5" t="s">
        <v>33</v>
      </c>
      <c r="GB7" s="5" t="s">
        <v>33</v>
      </c>
      <c r="GC7" s="5" t="s">
        <v>33</v>
      </c>
      <c r="GD7" s="5" t="s">
        <v>33</v>
      </c>
      <c r="GE7" s="5" t="s">
        <v>33</v>
      </c>
      <c r="GF7" s="5" t="s">
        <v>33</v>
      </c>
      <c r="GG7" s="5" t="s">
        <v>33</v>
      </c>
      <c r="GH7" s="5" t="s">
        <v>33</v>
      </c>
      <c r="GI7" s="5" t="s">
        <v>33</v>
      </c>
      <c r="GJ7" s="5" t="s">
        <v>33</v>
      </c>
      <c r="GK7" s="5" t="s">
        <v>33</v>
      </c>
      <c r="GL7" s="5" t="s">
        <v>33</v>
      </c>
      <c r="GM7" s="5">
        <v>1338231</v>
      </c>
      <c r="GN7" s="5">
        <v>1353381</v>
      </c>
      <c r="GO7" s="5">
        <v>747373</v>
      </c>
      <c r="GP7" s="5" t="s">
        <v>33</v>
      </c>
      <c r="GQ7" s="5" t="s">
        <v>33</v>
      </c>
      <c r="GR7" s="5" t="s">
        <v>33</v>
      </c>
      <c r="GS7" s="5" t="s">
        <v>33</v>
      </c>
      <c r="GT7" s="5" t="s">
        <v>33</v>
      </c>
      <c r="GU7" s="5" t="s">
        <v>33</v>
      </c>
      <c r="GV7" s="5" t="s">
        <v>33</v>
      </c>
      <c r="GW7" s="5" t="s">
        <v>33</v>
      </c>
      <c r="GX7" s="5" t="s">
        <v>33</v>
      </c>
      <c r="GY7" s="5" t="s">
        <v>33</v>
      </c>
      <c r="GZ7" s="5" t="s">
        <v>33</v>
      </c>
      <c r="HA7" s="5" t="s">
        <v>33</v>
      </c>
      <c r="HB7" s="5" t="s">
        <v>33</v>
      </c>
      <c r="HC7" s="5" t="s">
        <v>33</v>
      </c>
      <c r="HD7" s="5" t="s">
        <v>33</v>
      </c>
      <c r="HE7" s="5" t="s">
        <v>33</v>
      </c>
      <c r="HF7" s="5" t="s">
        <v>33</v>
      </c>
      <c r="HG7" s="5" t="s">
        <v>33</v>
      </c>
      <c r="HH7" s="5" t="s">
        <v>33</v>
      </c>
      <c r="HI7" s="5" t="s">
        <v>33</v>
      </c>
      <c r="HJ7" s="5" t="s">
        <v>33</v>
      </c>
      <c r="HK7" s="5" t="s">
        <v>33</v>
      </c>
      <c r="HL7" s="5" t="s">
        <v>33</v>
      </c>
      <c r="HM7" s="5" t="s">
        <v>33</v>
      </c>
      <c r="HN7" s="5" t="s">
        <v>33</v>
      </c>
      <c r="HO7" s="5" t="s">
        <v>33</v>
      </c>
      <c r="HP7" s="5" t="s">
        <v>33</v>
      </c>
      <c r="HQ7" s="5" t="s">
        <v>33</v>
      </c>
      <c r="HR7" s="5" t="s">
        <v>33</v>
      </c>
      <c r="HS7" s="5">
        <v>38645</v>
      </c>
      <c r="HT7" s="5">
        <v>48585</v>
      </c>
      <c r="HU7" s="5">
        <v>26847</v>
      </c>
      <c r="HV7" s="5" t="s">
        <v>33</v>
      </c>
      <c r="HW7" s="5" t="s">
        <v>33</v>
      </c>
      <c r="HX7" s="5" t="s">
        <v>33</v>
      </c>
      <c r="HY7" s="5" t="s">
        <v>33</v>
      </c>
      <c r="HZ7" s="5" t="s">
        <v>33</v>
      </c>
      <c r="IA7" s="5" t="s">
        <v>33</v>
      </c>
      <c r="IB7" s="5" t="s">
        <v>33</v>
      </c>
      <c r="IC7" s="5" t="s">
        <v>33</v>
      </c>
      <c r="ID7" s="5" t="s">
        <v>33</v>
      </c>
      <c r="IE7" s="5" t="s">
        <v>33</v>
      </c>
      <c r="IF7" s="5" t="s">
        <v>33</v>
      </c>
      <c r="IG7" s="5" t="s">
        <v>33</v>
      </c>
      <c r="IH7" s="5" t="s">
        <v>33</v>
      </c>
      <c r="II7" s="5" t="s">
        <v>33</v>
      </c>
      <c r="IJ7" s="5" t="s">
        <v>33</v>
      </c>
      <c r="IK7" s="5" t="s">
        <v>33</v>
      </c>
      <c r="IL7" s="5" t="s">
        <v>33</v>
      </c>
      <c r="IM7" s="5" t="s">
        <v>33</v>
      </c>
      <c r="IN7" s="5" t="s">
        <v>33</v>
      </c>
      <c r="IO7" s="5" t="s">
        <v>33</v>
      </c>
      <c r="IP7" s="5" t="s">
        <v>33</v>
      </c>
      <c r="IQ7" s="5" t="s">
        <v>33</v>
      </c>
      <c r="IR7" s="5" t="s">
        <v>33</v>
      </c>
      <c r="IS7" s="5" t="s">
        <v>33</v>
      </c>
      <c r="IT7" s="5" t="s">
        <v>33</v>
      </c>
      <c r="IU7" s="5" t="s">
        <v>33</v>
      </c>
      <c r="IV7" s="5" t="s">
        <v>33</v>
      </c>
      <c r="IW7" s="5" t="s">
        <v>33</v>
      </c>
      <c r="IX7" s="5" t="s">
        <v>33</v>
      </c>
      <c r="IY7" s="5">
        <v>5889</v>
      </c>
      <c r="IZ7" s="5">
        <v>6611</v>
      </c>
      <c r="JA7" s="5">
        <v>6043</v>
      </c>
      <c r="JB7" s="5" t="s">
        <v>33</v>
      </c>
      <c r="JC7" s="5" t="s">
        <v>33</v>
      </c>
      <c r="JD7" s="5" t="s">
        <v>33</v>
      </c>
      <c r="JE7" s="5" t="s">
        <v>33</v>
      </c>
      <c r="JF7" s="5" t="s">
        <v>33</v>
      </c>
      <c r="JG7" s="5" t="s">
        <v>33</v>
      </c>
      <c r="JH7" s="5" t="s">
        <v>33</v>
      </c>
      <c r="JI7" s="5" t="s">
        <v>33</v>
      </c>
      <c r="JJ7" s="5" t="s">
        <v>33</v>
      </c>
      <c r="JK7" s="5" t="s">
        <v>33</v>
      </c>
      <c r="JL7" s="5" t="s">
        <v>33</v>
      </c>
      <c r="JM7" s="5" t="s">
        <v>33</v>
      </c>
      <c r="JN7" s="5" t="s">
        <v>33</v>
      </c>
      <c r="JO7" s="5" t="s">
        <v>33</v>
      </c>
      <c r="JP7" s="5" t="s">
        <v>33</v>
      </c>
      <c r="JQ7" s="5" t="s">
        <v>33</v>
      </c>
      <c r="JR7" s="5" t="s">
        <v>33</v>
      </c>
      <c r="JS7" s="5" t="s">
        <v>33</v>
      </c>
      <c r="JT7" s="5" t="s">
        <v>33</v>
      </c>
      <c r="JU7" s="5" t="s">
        <v>33</v>
      </c>
      <c r="JV7" s="5" t="s">
        <v>33</v>
      </c>
      <c r="JW7" s="5" t="s">
        <v>33</v>
      </c>
      <c r="JX7" s="5" t="s">
        <v>33</v>
      </c>
      <c r="JY7" s="5" t="s">
        <v>33</v>
      </c>
      <c r="JZ7" s="5" t="s">
        <v>33</v>
      </c>
      <c r="KA7" s="5" t="s">
        <v>33</v>
      </c>
      <c r="KB7" s="5" t="s">
        <v>33</v>
      </c>
      <c r="KC7" s="5" t="s">
        <v>33</v>
      </c>
      <c r="KD7" s="5" t="s">
        <v>33</v>
      </c>
      <c r="KE7" s="5">
        <v>317033</v>
      </c>
      <c r="KF7" s="5">
        <v>324354</v>
      </c>
      <c r="KG7" s="5">
        <v>306894</v>
      </c>
      <c r="KH7" s="5" t="s">
        <v>33</v>
      </c>
      <c r="KI7" s="5" t="s">
        <v>33</v>
      </c>
      <c r="KJ7" s="5" t="s">
        <v>33</v>
      </c>
      <c r="KK7" s="5" t="s">
        <v>33</v>
      </c>
      <c r="KL7" s="5" t="s">
        <v>33</v>
      </c>
      <c r="KM7" s="5" t="s">
        <v>33</v>
      </c>
      <c r="KN7" s="5" t="s">
        <v>33</v>
      </c>
      <c r="KO7" s="5" t="s">
        <v>33</v>
      </c>
      <c r="KP7" s="5" t="s">
        <v>33</v>
      </c>
      <c r="KQ7" s="5" t="s">
        <v>33</v>
      </c>
      <c r="KR7" s="5" t="s">
        <v>33</v>
      </c>
      <c r="KS7" s="5" t="s">
        <v>33</v>
      </c>
      <c r="KT7" s="5" t="s">
        <v>33</v>
      </c>
      <c r="KU7" s="5" t="s">
        <v>33</v>
      </c>
      <c r="KV7" s="5" t="s">
        <v>33</v>
      </c>
      <c r="KW7" s="5" t="s">
        <v>33</v>
      </c>
      <c r="KX7" s="5" t="s">
        <v>33</v>
      </c>
      <c r="KY7" s="5" t="s">
        <v>33</v>
      </c>
      <c r="KZ7" s="5" t="s">
        <v>33</v>
      </c>
      <c r="LA7" s="5" t="s">
        <v>33</v>
      </c>
      <c r="LB7" s="5" t="s">
        <v>33</v>
      </c>
      <c r="LC7" s="5" t="s">
        <v>33</v>
      </c>
      <c r="LD7" s="5" t="s">
        <v>33</v>
      </c>
      <c r="LE7" s="5" t="s">
        <v>33</v>
      </c>
      <c r="LF7" s="5" t="s">
        <v>33</v>
      </c>
      <c r="LG7" s="5" t="s">
        <v>33</v>
      </c>
      <c r="LH7" s="5" t="s">
        <v>33</v>
      </c>
      <c r="LI7" s="5" t="s">
        <v>33</v>
      </c>
      <c r="LJ7" s="5" t="s">
        <v>33</v>
      </c>
      <c r="LK7" s="5">
        <v>20202</v>
      </c>
      <c r="LL7" s="5">
        <v>19708</v>
      </c>
      <c r="LM7" s="5">
        <v>12069</v>
      </c>
      <c r="LN7" s="5" t="s">
        <v>33</v>
      </c>
      <c r="LO7" s="5" t="s">
        <v>33</v>
      </c>
      <c r="LP7" s="5" t="s">
        <v>33</v>
      </c>
      <c r="LQ7" s="5" t="s">
        <v>33</v>
      </c>
      <c r="LR7" s="5" t="s">
        <v>33</v>
      </c>
      <c r="LS7" s="5" t="s">
        <v>33</v>
      </c>
      <c r="LT7" s="5" t="s">
        <v>33</v>
      </c>
      <c r="LU7" s="5" t="s">
        <v>33</v>
      </c>
      <c r="LV7" s="5" t="s">
        <v>33</v>
      </c>
      <c r="LW7" s="5" t="s">
        <v>33</v>
      </c>
      <c r="LX7" s="5" t="s">
        <v>33</v>
      </c>
      <c r="LY7" s="5" t="s">
        <v>33</v>
      </c>
      <c r="LZ7" s="5" t="s">
        <v>33</v>
      </c>
      <c r="MA7" s="5" t="s">
        <v>33</v>
      </c>
      <c r="MB7" s="5" t="s">
        <v>33</v>
      </c>
      <c r="MC7" s="5" t="s">
        <v>33</v>
      </c>
      <c r="MD7" s="5" t="s">
        <v>33</v>
      </c>
      <c r="ME7" s="5" t="s">
        <v>33</v>
      </c>
      <c r="MF7" s="5" t="s">
        <v>33</v>
      </c>
      <c r="MG7" s="5" t="s">
        <v>33</v>
      </c>
      <c r="MH7" s="5" t="s">
        <v>33</v>
      </c>
      <c r="MI7" s="5" t="s">
        <v>33</v>
      </c>
      <c r="MJ7" s="5" t="s">
        <v>33</v>
      </c>
      <c r="MK7" s="5" t="s">
        <v>33</v>
      </c>
      <c r="ML7" s="5" t="s">
        <v>33</v>
      </c>
      <c r="MM7" s="5" t="s">
        <v>33</v>
      </c>
      <c r="MN7" s="5" t="s">
        <v>33</v>
      </c>
      <c r="MO7" s="5" t="s">
        <v>33</v>
      </c>
      <c r="MP7" s="5" t="s">
        <v>33</v>
      </c>
      <c r="MQ7" s="5">
        <v>0</v>
      </c>
      <c r="MR7" s="5">
        <v>0</v>
      </c>
      <c r="MS7" s="5">
        <v>0</v>
      </c>
      <c r="MT7" s="5" t="s">
        <v>33</v>
      </c>
      <c r="MU7" s="5" t="s">
        <v>33</v>
      </c>
      <c r="MV7" s="5" t="s">
        <v>33</v>
      </c>
      <c r="MW7" s="5" t="s">
        <v>33</v>
      </c>
      <c r="MX7" s="5" t="s">
        <v>33</v>
      </c>
      <c r="MY7" s="5" t="s">
        <v>33</v>
      </c>
      <c r="MZ7" s="5" t="s">
        <v>33</v>
      </c>
      <c r="NA7" s="5" t="s">
        <v>33</v>
      </c>
      <c r="NB7" s="5" t="s">
        <v>33</v>
      </c>
      <c r="NC7" s="5" t="s">
        <v>33</v>
      </c>
      <c r="ND7" s="5" t="s">
        <v>33</v>
      </c>
      <c r="NE7" s="5" t="s">
        <v>33</v>
      </c>
      <c r="NF7" s="5" t="s">
        <v>33</v>
      </c>
      <c r="NG7" s="5" t="s">
        <v>33</v>
      </c>
      <c r="NH7" s="5" t="s">
        <v>33</v>
      </c>
      <c r="NI7" s="5" t="s">
        <v>33</v>
      </c>
      <c r="NJ7" s="5" t="s">
        <v>33</v>
      </c>
      <c r="NK7" s="5" t="s">
        <v>33</v>
      </c>
      <c r="NL7" s="5" t="s">
        <v>33</v>
      </c>
      <c r="NM7" s="5" t="s">
        <v>33</v>
      </c>
      <c r="NN7" s="5" t="s">
        <v>33</v>
      </c>
      <c r="NO7" s="5" t="s">
        <v>33</v>
      </c>
      <c r="NP7" s="5" t="s">
        <v>33</v>
      </c>
      <c r="NQ7" s="5" t="s">
        <v>33</v>
      </c>
      <c r="NR7" s="5" t="s">
        <v>33</v>
      </c>
      <c r="NS7" s="5" t="s">
        <v>33</v>
      </c>
      <c r="NT7" s="5" t="s">
        <v>33</v>
      </c>
      <c r="NU7" s="5" t="s">
        <v>33</v>
      </c>
      <c r="NV7" s="5" t="s">
        <v>33</v>
      </c>
      <c r="NW7" s="5">
        <v>0</v>
      </c>
      <c r="NX7" s="5">
        <v>0</v>
      </c>
      <c r="NY7" s="5">
        <v>0</v>
      </c>
      <c r="NZ7" s="5" t="s">
        <v>33</v>
      </c>
      <c r="OA7" s="5" t="s">
        <v>33</v>
      </c>
      <c r="OB7" s="5" t="s">
        <v>33</v>
      </c>
      <c r="OC7" s="5" t="s">
        <v>33</v>
      </c>
      <c r="OD7" s="5" t="s">
        <v>33</v>
      </c>
      <c r="OE7" s="5" t="s">
        <v>33</v>
      </c>
      <c r="OF7" s="5" t="s">
        <v>33</v>
      </c>
      <c r="OG7" s="5" t="s">
        <v>33</v>
      </c>
      <c r="OH7" s="5" t="s">
        <v>33</v>
      </c>
      <c r="OI7" s="5" t="s">
        <v>33</v>
      </c>
      <c r="OJ7" s="5" t="s">
        <v>33</v>
      </c>
      <c r="OK7" s="5" t="s">
        <v>33</v>
      </c>
      <c r="OL7" s="5" t="s">
        <v>33</v>
      </c>
      <c r="OM7" s="5" t="s">
        <v>33</v>
      </c>
      <c r="ON7" s="5" t="s">
        <v>33</v>
      </c>
      <c r="OO7" s="5" t="s">
        <v>33</v>
      </c>
      <c r="OP7" s="5" t="s">
        <v>33</v>
      </c>
      <c r="OQ7" s="5" t="s">
        <v>33</v>
      </c>
      <c r="OR7" s="5" t="s">
        <v>33</v>
      </c>
      <c r="OS7" s="5" t="s">
        <v>33</v>
      </c>
      <c r="OT7" s="5" t="s">
        <v>33</v>
      </c>
      <c r="OU7" s="5" t="s">
        <v>33</v>
      </c>
      <c r="OV7" s="5" t="s">
        <v>33</v>
      </c>
      <c r="OW7" s="5" t="s">
        <v>33</v>
      </c>
      <c r="OX7" s="5" t="s">
        <v>33</v>
      </c>
      <c r="OY7" s="5" t="s">
        <v>33</v>
      </c>
      <c r="OZ7" s="5" t="s">
        <v>33</v>
      </c>
      <c r="PA7" s="5" t="s">
        <v>33</v>
      </c>
      <c r="PB7" s="5" t="s">
        <v>33</v>
      </c>
      <c r="PC7" s="5">
        <v>57393</v>
      </c>
      <c r="PD7" s="5">
        <v>58684</v>
      </c>
      <c r="PE7" s="5">
        <v>54081</v>
      </c>
      <c r="PF7" s="5" t="s">
        <v>33</v>
      </c>
      <c r="PG7" s="5" t="s">
        <v>33</v>
      </c>
      <c r="PH7" s="5" t="s">
        <v>33</v>
      </c>
      <c r="PI7" s="5" t="s">
        <v>33</v>
      </c>
      <c r="PJ7" s="5" t="s">
        <v>33</v>
      </c>
      <c r="PK7" s="5" t="s">
        <v>33</v>
      </c>
      <c r="PL7" s="5" t="s">
        <v>33</v>
      </c>
      <c r="PM7" s="5" t="s">
        <v>33</v>
      </c>
      <c r="PN7" s="5" t="s">
        <v>33</v>
      </c>
      <c r="PO7" s="5" t="s">
        <v>33</v>
      </c>
      <c r="PP7" s="5" t="s">
        <v>33</v>
      </c>
      <c r="PQ7" s="5" t="s">
        <v>33</v>
      </c>
      <c r="PR7" s="5" t="s">
        <v>33</v>
      </c>
      <c r="PS7" s="5" t="s">
        <v>33</v>
      </c>
      <c r="PT7" s="5" t="s">
        <v>33</v>
      </c>
      <c r="PU7" s="5" t="s">
        <v>33</v>
      </c>
      <c r="PV7" s="5" t="s">
        <v>33</v>
      </c>
      <c r="PW7" s="5" t="s">
        <v>33</v>
      </c>
      <c r="PX7" s="5" t="s">
        <v>33</v>
      </c>
      <c r="PY7" s="5" t="s">
        <v>33</v>
      </c>
      <c r="PZ7" s="5" t="s">
        <v>33</v>
      </c>
      <c r="QA7" s="5" t="s">
        <v>33</v>
      </c>
      <c r="QB7" s="5" t="s">
        <v>33</v>
      </c>
      <c r="QC7" s="5" t="s">
        <v>33</v>
      </c>
      <c r="QD7" s="5" t="s">
        <v>33</v>
      </c>
      <c r="QE7" s="5" t="s">
        <v>33</v>
      </c>
      <c r="QF7" s="5" t="s">
        <v>33</v>
      </c>
      <c r="QG7" s="5" t="s">
        <v>33</v>
      </c>
      <c r="QH7" s="5" t="s">
        <v>33</v>
      </c>
      <c r="QI7" s="5">
        <v>114005</v>
      </c>
      <c r="QJ7" s="5">
        <v>45510</v>
      </c>
      <c r="QK7" s="5">
        <v>43239</v>
      </c>
      <c r="QL7" s="5" t="s">
        <v>33</v>
      </c>
      <c r="QM7" s="5" t="s">
        <v>33</v>
      </c>
      <c r="QN7" s="5" t="s">
        <v>33</v>
      </c>
      <c r="QO7" s="5" t="s">
        <v>33</v>
      </c>
      <c r="QP7" s="5" t="s">
        <v>33</v>
      </c>
      <c r="QQ7" s="5" t="s">
        <v>33</v>
      </c>
      <c r="QR7" s="5" t="s">
        <v>33</v>
      </c>
      <c r="QS7" s="5" t="s">
        <v>33</v>
      </c>
      <c r="QT7" s="5" t="s">
        <v>33</v>
      </c>
      <c r="QU7" s="5" t="s">
        <v>33</v>
      </c>
      <c r="QV7" s="5" t="s">
        <v>33</v>
      </c>
      <c r="QW7" s="5" t="s">
        <v>33</v>
      </c>
      <c r="QX7" s="5" t="s">
        <v>33</v>
      </c>
      <c r="QY7" s="5" t="s">
        <v>33</v>
      </c>
      <c r="QZ7" s="5" t="s">
        <v>33</v>
      </c>
      <c r="RA7" s="5" t="s">
        <v>33</v>
      </c>
      <c r="RB7" s="5" t="s">
        <v>33</v>
      </c>
      <c r="RC7" s="5" t="s">
        <v>33</v>
      </c>
      <c r="RD7" s="5" t="s">
        <v>33</v>
      </c>
      <c r="RE7" s="5" t="s">
        <v>33</v>
      </c>
      <c r="RF7" s="5" t="s">
        <v>33</v>
      </c>
      <c r="RG7" s="5" t="s">
        <v>33</v>
      </c>
      <c r="RH7" s="5" t="s">
        <v>33</v>
      </c>
      <c r="RI7" s="5" t="s">
        <v>33</v>
      </c>
      <c r="RJ7" s="5" t="s">
        <v>33</v>
      </c>
      <c r="RK7" s="5" t="s">
        <v>33</v>
      </c>
      <c r="RL7" s="5" t="s">
        <v>33</v>
      </c>
      <c r="RM7" s="5" t="s">
        <v>33</v>
      </c>
      <c r="RN7" s="5" t="s">
        <v>33</v>
      </c>
      <c r="RO7" s="5">
        <v>12978</v>
      </c>
      <c r="RP7" s="5">
        <v>12348</v>
      </c>
      <c r="RQ7" s="5">
        <v>11154</v>
      </c>
      <c r="RR7" s="5" t="s">
        <v>33</v>
      </c>
      <c r="RS7" s="5" t="s">
        <v>33</v>
      </c>
      <c r="RT7" s="5" t="s">
        <v>33</v>
      </c>
      <c r="RU7" s="5" t="s">
        <v>33</v>
      </c>
      <c r="RV7" s="5" t="s">
        <v>33</v>
      </c>
      <c r="RW7" s="5" t="s">
        <v>33</v>
      </c>
      <c r="RX7" s="5" t="s">
        <v>33</v>
      </c>
      <c r="RY7" s="5" t="s">
        <v>33</v>
      </c>
      <c r="RZ7" s="5" t="s">
        <v>33</v>
      </c>
      <c r="SA7" s="5" t="s">
        <v>33</v>
      </c>
      <c r="SB7" s="5" t="s">
        <v>33</v>
      </c>
      <c r="SC7" s="5" t="s">
        <v>33</v>
      </c>
      <c r="SD7" s="5" t="s">
        <v>33</v>
      </c>
      <c r="SE7" s="5" t="s">
        <v>33</v>
      </c>
      <c r="SF7" s="5" t="s">
        <v>33</v>
      </c>
      <c r="SG7" s="5" t="s">
        <v>33</v>
      </c>
      <c r="SH7" s="5" t="s">
        <v>33</v>
      </c>
      <c r="SI7" s="5" t="s">
        <v>33</v>
      </c>
      <c r="SJ7" s="5" t="s">
        <v>33</v>
      </c>
      <c r="SK7" s="5" t="s">
        <v>33</v>
      </c>
      <c r="SL7" s="5" t="s">
        <v>33</v>
      </c>
      <c r="SM7" s="5" t="s">
        <v>33</v>
      </c>
      <c r="SN7" s="5" t="s">
        <v>33</v>
      </c>
      <c r="SO7" s="5" t="s">
        <v>33</v>
      </c>
      <c r="SP7" s="5" t="s">
        <v>33</v>
      </c>
      <c r="SQ7" s="5" t="s">
        <v>33</v>
      </c>
      <c r="SR7" s="5" t="s">
        <v>33</v>
      </c>
      <c r="SS7" s="5" t="s">
        <v>33</v>
      </c>
      <c r="ST7" s="5" t="s">
        <v>33</v>
      </c>
      <c r="SU7" s="5">
        <v>19003</v>
      </c>
      <c r="SV7" s="5">
        <v>19043</v>
      </c>
      <c r="SW7" s="5">
        <v>17611</v>
      </c>
      <c r="SX7" s="5" t="s">
        <v>33</v>
      </c>
      <c r="SY7" s="5" t="s">
        <v>33</v>
      </c>
      <c r="SZ7" s="5" t="s">
        <v>33</v>
      </c>
      <c r="TA7" s="5" t="s">
        <v>33</v>
      </c>
      <c r="TB7" s="5" t="s">
        <v>33</v>
      </c>
      <c r="TC7" s="5" t="s">
        <v>33</v>
      </c>
      <c r="TD7" s="5" t="s">
        <v>33</v>
      </c>
      <c r="TE7" s="5" t="s">
        <v>33</v>
      </c>
      <c r="TF7" s="5" t="s">
        <v>33</v>
      </c>
      <c r="TG7" s="5" t="s">
        <v>33</v>
      </c>
      <c r="TH7" s="5" t="s">
        <v>33</v>
      </c>
      <c r="TI7" s="5" t="s">
        <v>33</v>
      </c>
      <c r="TJ7" s="5" t="s">
        <v>33</v>
      </c>
      <c r="TK7" s="5" t="s">
        <v>33</v>
      </c>
      <c r="TL7" s="5" t="s">
        <v>33</v>
      </c>
      <c r="TM7" s="5" t="s">
        <v>33</v>
      </c>
      <c r="TN7" s="5" t="s">
        <v>33</v>
      </c>
      <c r="TO7" s="5" t="s">
        <v>33</v>
      </c>
      <c r="TP7" s="5" t="s">
        <v>33</v>
      </c>
      <c r="TQ7" s="5" t="s">
        <v>33</v>
      </c>
      <c r="TR7" s="5" t="s">
        <v>33</v>
      </c>
      <c r="TS7" s="5" t="s">
        <v>33</v>
      </c>
      <c r="TT7" s="5" t="s">
        <v>33</v>
      </c>
      <c r="TU7" s="5" t="s">
        <v>33</v>
      </c>
      <c r="TV7" s="5" t="s">
        <v>33</v>
      </c>
      <c r="TW7" s="5" t="s">
        <v>33</v>
      </c>
      <c r="TX7" s="5" t="s">
        <v>33</v>
      </c>
      <c r="TY7" s="5" t="s">
        <v>33</v>
      </c>
      <c r="TZ7" s="5" t="s">
        <v>33</v>
      </c>
      <c r="UA7" s="5">
        <v>450</v>
      </c>
      <c r="UB7" s="5">
        <v>318</v>
      </c>
      <c r="UC7" s="5">
        <v>298</v>
      </c>
      <c r="UD7" s="5" t="s">
        <v>33</v>
      </c>
      <c r="UE7" s="5" t="s">
        <v>33</v>
      </c>
      <c r="UF7" s="5" t="s">
        <v>33</v>
      </c>
      <c r="UG7" s="5" t="s">
        <v>33</v>
      </c>
      <c r="UH7" s="5" t="s">
        <v>33</v>
      </c>
      <c r="UI7" s="5" t="s">
        <v>33</v>
      </c>
      <c r="UJ7" s="5" t="s">
        <v>33</v>
      </c>
      <c r="UK7" s="5" t="s">
        <v>33</v>
      </c>
      <c r="UL7" s="5" t="s">
        <v>33</v>
      </c>
      <c r="UM7" s="5" t="s">
        <v>33</v>
      </c>
      <c r="UN7" s="5" t="s">
        <v>33</v>
      </c>
      <c r="UO7" s="5" t="s">
        <v>33</v>
      </c>
      <c r="UP7" s="5" t="s">
        <v>33</v>
      </c>
      <c r="UQ7" s="5" t="s">
        <v>33</v>
      </c>
      <c r="UR7" s="5" t="s">
        <v>33</v>
      </c>
      <c r="US7" s="5" t="s">
        <v>33</v>
      </c>
      <c r="UT7" s="5" t="s">
        <v>33</v>
      </c>
      <c r="UU7" s="5" t="s">
        <v>33</v>
      </c>
      <c r="UV7" s="5" t="s">
        <v>33</v>
      </c>
      <c r="UW7" s="5" t="s">
        <v>33</v>
      </c>
      <c r="UX7" s="5" t="s">
        <v>33</v>
      </c>
      <c r="UY7" s="5" t="s">
        <v>33</v>
      </c>
      <c r="UZ7" s="5" t="s">
        <v>33</v>
      </c>
      <c r="VA7" s="5" t="s">
        <v>33</v>
      </c>
      <c r="VB7" s="5" t="s">
        <v>33</v>
      </c>
      <c r="VC7" s="5" t="s">
        <v>33</v>
      </c>
      <c r="VD7" s="5" t="s">
        <v>33</v>
      </c>
      <c r="VE7" s="5" t="s">
        <v>33</v>
      </c>
      <c r="VF7" s="5" t="s">
        <v>33</v>
      </c>
      <c r="VG7" s="5">
        <v>49515</v>
      </c>
      <c r="VH7" s="5">
        <v>43559</v>
      </c>
      <c r="VI7" s="5">
        <v>49820</v>
      </c>
      <c r="VJ7" s="5" t="s">
        <v>33</v>
      </c>
      <c r="VK7" s="5" t="s">
        <v>33</v>
      </c>
      <c r="VL7" s="5" t="s">
        <v>33</v>
      </c>
      <c r="VM7" s="5" t="s">
        <v>33</v>
      </c>
      <c r="VN7" s="5" t="s">
        <v>33</v>
      </c>
      <c r="VO7" s="5" t="s">
        <v>33</v>
      </c>
      <c r="VP7" s="5" t="s">
        <v>33</v>
      </c>
      <c r="VQ7" s="5" t="s">
        <v>33</v>
      </c>
      <c r="VR7" s="5" t="s">
        <v>33</v>
      </c>
      <c r="VS7" s="5" t="s">
        <v>33</v>
      </c>
      <c r="VT7" s="5" t="s">
        <v>33</v>
      </c>
      <c r="VU7" s="5" t="s">
        <v>33</v>
      </c>
      <c r="VV7" s="5" t="s">
        <v>33</v>
      </c>
      <c r="VW7" s="5" t="s">
        <v>33</v>
      </c>
      <c r="VX7" s="5" t="s">
        <v>33</v>
      </c>
      <c r="VY7" s="5" t="s">
        <v>33</v>
      </c>
      <c r="VZ7" s="5" t="s">
        <v>33</v>
      </c>
      <c r="WA7" s="5" t="s">
        <v>33</v>
      </c>
      <c r="WB7" s="5" t="s">
        <v>33</v>
      </c>
      <c r="WC7" s="5" t="s">
        <v>33</v>
      </c>
      <c r="WD7" s="5" t="s">
        <v>33</v>
      </c>
      <c r="WE7" s="5" t="s">
        <v>33</v>
      </c>
      <c r="WF7" s="5" t="s">
        <v>33</v>
      </c>
      <c r="WG7" s="5" t="s">
        <v>33</v>
      </c>
      <c r="WH7" s="5" t="s">
        <v>33</v>
      </c>
      <c r="WI7" s="5" t="s">
        <v>33</v>
      </c>
      <c r="WJ7" s="5" t="s">
        <v>33</v>
      </c>
      <c r="WK7" s="5" t="s">
        <v>33</v>
      </c>
      <c r="WL7" s="5" t="s">
        <v>33</v>
      </c>
      <c r="WM7" s="5">
        <v>18696</v>
      </c>
      <c r="WN7" s="5">
        <v>17602</v>
      </c>
      <c r="WO7" s="5">
        <v>14554</v>
      </c>
      <c r="WP7" s="5" t="s">
        <v>33</v>
      </c>
      <c r="WQ7" s="5" t="s">
        <v>33</v>
      </c>
      <c r="WR7" s="5" t="s">
        <v>33</v>
      </c>
      <c r="WS7" s="5" t="s">
        <v>33</v>
      </c>
      <c r="WT7" s="5" t="s">
        <v>33</v>
      </c>
      <c r="WU7" s="5" t="s">
        <v>33</v>
      </c>
      <c r="WV7" s="5" t="s">
        <v>33</v>
      </c>
      <c r="WW7" s="5" t="s">
        <v>33</v>
      </c>
      <c r="WX7" s="5" t="s">
        <v>33</v>
      </c>
      <c r="WY7" s="5" t="s">
        <v>33</v>
      </c>
      <c r="WZ7" s="5" t="s">
        <v>33</v>
      </c>
      <c r="XA7" s="5" t="s">
        <v>33</v>
      </c>
      <c r="XB7" s="5" t="s">
        <v>33</v>
      </c>
      <c r="XC7" s="5" t="s">
        <v>33</v>
      </c>
      <c r="XD7" s="5" t="s">
        <v>33</v>
      </c>
      <c r="XE7" s="5" t="s">
        <v>33</v>
      </c>
      <c r="XF7" s="5" t="s">
        <v>33</v>
      </c>
      <c r="XG7" s="5" t="s">
        <v>33</v>
      </c>
      <c r="XH7" s="5" t="s">
        <v>33</v>
      </c>
      <c r="XI7" s="5" t="s">
        <v>33</v>
      </c>
      <c r="XJ7" s="5" t="s">
        <v>33</v>
      </c>
      <c r="XK7" s="5" t="s">
        <v>33</v>
      </c>
      <c r="XL7" s="5" t="s">
        <v>33</v>
      </c>
      <c r="XM7" s="5" t="s">
        <v>33</v>
      </c>
      <c r="XN7" s="5" t="s">
        <v>33</v>
      </c>
      <c r="XO7" s="5" t="s">
        <v>33</v>
      </c>
      <c r="XP7" s="5" t="s">
        <v>33</v>
      </c>
      <c r="XQ7" s="5" t="s">
        <v>33</v>
      </c>
      <c r="XR7" s="5" t="s">
        <v>33</v>
      </c>
      <c r="XS7" s="1" t="s">
        <v>33</v>
      </c>
      <c r="XT7" s="3" t="s">
        <v>180</v>
      </c>
      <c r="XU7" s="3" t="s">
        <v>180</v>
      </c>
      <c r="XV7" s="3" t="s">
        <v>180</v>
      </c>
      <c r="XW7" s="3" t="s">
        <v>180</v>
      </c>
      <c r="XX7" s="3" t="s">
        <v>180</v>
      </c>
      <c r="XY7" s="3" t="s">
        <v>179</v>
      </c>
      <c r="XZ7" s="3" t="s">
        <v>181</v>
      </c>
    </row>
    <row r="8" spans="1:650" x14ac:dyDescent="0.3">
      <c r="A8" s="6" t="s">
        <v>35</v>
      </c>
      <c r="B8" s="1">
        <v>4057034</v>
      </c>
      <c r="C8" s="5" t="s">
        <v>33</v>
      </c>
      <c r="D8" s="5" t="s">
        <v>33</v>
      </c>
      <c r="E8" s="5" t="s">
        <v>33</v>
      </c>
      <c r="F8" s="5">
        <v>6595</v>
      </c>
      <c r="G8" s="5">
        <v>5558</v>
      </c>
      <c r="H8" s="5">
        <v>4257</v>
      </c>
      <c r="I8" s="5">
        <v>3050</v>
      </c>
      <c r="J8" s="5">
        <v>3615</v>
      </c>
      <c r="K8" s="5">
        <v>3406</v>
      </c>
      <c r="L8" s="5">
        <v>6633</v>
      </c>
      <c r="M8" s="5">
        <v>1016</v>
      </c>
      <c r="N8" s="5">
        <v>2315</v>
      </c>
      <c r="O8" s="5">
        <v>2027</v>
      </c>
      <c r="P8" s="5">
        <v>2306</v>
      </c>
      <c r="Q8" s="5">
        <v>3048</v>
      </c>
      <c r="R8" s="5">
        <v>2733</v>
      </c>
      <c r="S8" s="5">
        <v>4987</v>
      </c>
      <c r="T8" s="5">
        <v>4991</v>
      </c>
      <c r="U8" s="5">
        <v>338</v>
      </c>
      <c r="V8" s="5">
        <v>103</v>
      </c>
      <c r="W8" s="5">
        <v>366</v>
      </c>
      <c r="X8" s="5">
        <v>1027</v>
      </c>
      <c r="Y8" s="5">
        <v>7298</v>
      </c>
      <c r="Z8" s="5">
        <v>3948</v>
      </c>
      <c r="AA8" s="5">
        <v>4409</v>
      </c>
      <c r="AB8" s="5">
        <v>0</v>
      </c>
      <c r="AC8" s="5">
        <v>717</v>
      </c>
      <c r="AD8" s="5">
        <v>0</v>
      </c>
      <c r="AE8" s="5">
        <v>0</v>
      </c>
      <c r="AF8" s="5">
        <v>675</v>
      </c>
      <c r="AG8" s="5">
        <v>0</v>
      </c>
      <c r="AH8" s="5">
        <v>0</v>
      </c>
      <c r="AI8" s="5" t="s">
        <v>33</v>
      </c>
      <c r="AJ8" s="5" t="s">
        <v>33</v>
      </c>
      <c r="AK8" s="5" t="s">
        <v>33</v>
      </c>
      <c r="AL8" s="5">
        <v>8232</v>
      </c>
      <c r="AM8" s="5">
        <v>28977</v>
      </c>
      <c r="AN8" s="5">
        <v>6644</v>
      </c>
      <c r="AO8" s="5">
        <v>2195</v>
      </c>
      <c r="AP8" s="5">
        <v>2587</v>
      </c>
      <c r="AQ8" s="5">
        <v>5845</v>
      </c>
      <c r="AR8" s="5">
        <v>5445</v>
      </c>
      <c r="AS8" s="5">
        <v>9646</v>
      </c>
      <c r="AT8" s="5">
        <v>4505</v>
      </c>
      <c r="AU8" s="5">
        <v>3887</v>
      </c>
      <c r="AV8" s="5">
        <v>2880</v>
      </c>
      <c r="AW8" s="5">
        <v>1896</v>
      </c>
      <c r="AX8" s="5">
        <v>2027</v>
      </c>
      <c r="AY8" s="5">
        <v>7368</v>
      </c>
      <c r="AZ8" s="5">
        <v>2217</v>
      </c>
      <c r="BA8" s="5">
        <v>13580</v>
      </c>
      <c r="BB8" s="5">
        <v>8832</v>
      </c>
      <c r="BC8" s="5">
        <v>4781</v>
      </c>
      <c r="BD8" s="5">
        <v>12048</v>
      </c>
      <c r="BE8" s="5">
        <v>3499</v>
      </c>
      <c r="BF8" s="5">
        <v>4880</v>
      </c>
      <c r="BG8" s="5">
        <v>48</v>
      </c>
      <c r="BH8" s="5">
        <v>2898</v>
      </c>
      <c r="BI8" s="5">
        <v>2531</v>
      </c>
      <c r="BJ8" s="5">
        <v>3051</v>
      </c>
      <c r="BK8" s="5">
        <v>34</v>
      </c>
      <c r="BL8" s="5">
        <v>5232</v>
      </c>
      <c r="BM8" s="5">
        <v>1031</v>
      </c>
      <c r="BN8" s="5">
        <v>1298</v>
      </c>
      <c r="BO8" s="5" t="s">
        <v>33</v>
      </c>
      <c r="BP8" s="5" t="s">
        <v>33</v>
      </c>
      <c r="BQ8" s="5" t="s">
        <v>33</v>
      </c>
      <c r="BR8" s="5">
        <v>77706</v>
      </c>
      <c r="BS8" s="5">
        <v>58836</v>
      </c>
      <c r="BT8" s="5">
        <v>40616</v>
      </c>
      <c r="BU8" s="5">
        <v>32878</v>
      </c>
      <c r="BV8" s="5">
        <v>22245</v>
      </c>
      <c r="BW8" s="5">
        <v>41048</v>
      </c>
      <c r="BX8" s="5">
        <v>1844</v>
      </c>
      <c r="BY8" s="5">
        <v>74739</v>
      </c>
      <c r="BZ8" s="5">
        <v>71961</v>
      </c>
      <c r="CA8" s="5">
        <v>33571</v>
      </c>
      <c r="CB8" s="5">
        <v>44313</v>
      </c>
      <c r="CC8" s="5">
        <v>14688</v>
      </c>
      <c r="CD8" s="5">
        <v>13560</v>
      </c>
      <c r="CE8" s="5">
        <v>13990</v>
      </c>
      <c r="CF8" s="5">
        <v>5525</v>
      </c>
      <c r="CG8" s="5">
        <v>14943</v>
      </c>
      <c r="CH8" s="5">
        <v>15359</v>
      </c>
      <c r="CI8" s="5">
        <v>7359</v>
      </c>
      <c r="CJ8" s="5">
        <v>4770</v>
      </c>
      <c r="CK8" s="5">
        <v>8622</v>
      </c>
      <c r="CL8" s="5">
        <v>2230</v>
      </c>
      <c r="CM8" s="5">
        <v>4806</v>
      </c>
      <c r="CN8" s="5">
        <v>4343</v>
      </c>
      <c r="CO8" s="5">
        <v>3687</v>
      </c>
      <c r="CP8" s="5">
        <v>5323</v>
      </c>
      <c r="CQ8" s="5">
        <v>3024</v>
      </c>
      <c r="CR8" s="5">
        <v>5075</v>
      </c>
      <c r="CS8" s="5">
        <v>7926</v>
      </c>
      <c r="CT8" s="5">
        <v>6599</v>
      </c>
      <c r="CU8" s="5" t="s">
        <v>33</v>
      </c>
      <c r="CV8" s="5" t="s">
        <v>33</v>
      </c>
      <c r="CW8" s="5" t="s">
        <v>33</v>
      </c>
      <c r="CX8" s="5">
        <v>52971</v>
      </c>
      <c r="CY8" s="5">
        <v>59762</v>
      </c>
      <c r="CZ8" s="5">
        <v>56654</v>
      </c>
      <c r="DA8" s="5">
        <v>43937</v>
      </c>
      <c r="DB8" s="5">
        <v>42537</v>
      </c>
      <c r="DC8" s="5">
        <v>41466</v>
      </c>
      <c r="DD8" s="5">
        <v>33991</v>
      </c>
      <c r="DE8" s="5">
        <v>25122</v>
      </c>
      <c r="DF8" s="5">
        <v>33873</v>
      </c>
      <c r="DG8" s="5">
        <v>24942</v>
      </c>
      <c r="DH8" s="5">
        <v>25291</v>
      </c>
      <c r="DI8" s="5">
        <v>22574</v>
      </c>
      <c r="DJ8" s="5">
        <v>22820</v>
      </c>
      <c r="DK8" s="5">
        <v>22128</v>
      </c>
      <c r="DL8" s="5">
        <v>15284</v>
      </c>
      <c r="DM8" s="5">
        <v>18804</v>
      </c>
      <c r="DN8" s="5">
        <v>16676</v>
      </c>
      <c r="DO8" s="5">
        <v>25914</v>
      </c>
      <c r="DP8" s="5">
        <v>19223</v>
      </c>
      <c r="DQ8" s="5">
        <v>18577</v>
      </c>
      <c r="DR8" s="5">
        <v>23613</v>
      </c>
      <c r="DS8" s="5">
        <v>20983</v>
      </c>
      <c r="DT8" s="5">
        <v>20245</v>
      </c>
      <c r="DU8" s="5">
        <v>18280</v>
      </c>
      <c r="DV8" s="5">
        <v>15175</v>
      </c>
      <c r="DW8" s="5">
        <v>16441</v>
      </c>
      <c r="DX8" s="5">
        <v>14350</v>
      </c>
      <c r="DY8" s="5">
        <v>15564</v>
      </c>
      <c r="DZ8" s="5">
        <v>14015</v>
      </c>
      <c r="EA8" s="5" t="s">
        <v>33</v>
      </c>
      <c r="EB8" s="5" t="s">
        <v>33</v>
      </c>
      <c r="EC8" s="5" t="s">
        <v>33</v>
      </c>
      <c r="ED8" s="5">
        <v>8157</v>
      </c>
      <c r="EE8" s="5">
        <v>6772</v>
      </c>
      <c r="EF8" s="5">
        <v>873</v>
      </c>
      <c r="EG8" s="5">
        <v>8639</v>
      </c>
      <c r="EH8" s="5">
        <v>5451</v>
      </c>
      <c r="EI8" s="5">
        <v>5230</v>
      </c>
      <c r="EJ8" s="5">
        <v>1500</v>
      </c>
      <c r="EK8" s="5">
        <v>1988</v>
      </c>
      <c r="EL8" s="5">
        <v>4181</v>
      </c>
      <c r="EM8" s="5">
        <v>1911</v>
      </c>
      <c r="EN8" s="5">
        <v>2192</v>
      </c>
      <c r="EO8" s="5">
        <v>1046</v>
      </c>
      <c r="EP8" s="5">
        <v>1813</v>
      </c>
      <c r="EQ8" s="5">
        <v>4436</v>
      </c>
      <c r="ER8" s="5">
        <v>1107</v>
      </c>
      <c r="ES8" s="5">
        <v>4242</v>
      </c>
      <c r="ET8" s="5">
        <v>3926</v>
      </c>
      <c r="EU8" s="5">
        <v>8782</v>
      </c>
      <c r="EV8" s="5">
        <v>3831</v>
      </c>
      <c r="EW8" s="5">
        <v>10943</v>
      </c>
      <c r="EX8" s="5">
        <v>9964</v>
      </c>
      <c r="EY8" s="5">
        <v>8087</v>
      </c>
      <c r="EZ8" s="5">
        <v>5242</v>
      </c>
      <c r="FA8" s="5">
        <v>7010</v>
      </c>
      <c r="FB8" s="5">
        <v>5655</v>
      </c>
      <c r="FC8" s="5">
        <v>4050</v>
      </c>
      <c r="FD8" s="5">
        <v>2542</v>
      </c>
      <c r="FE8" s="5">
        <v>2978</v>
      </c>
      <c r="FF8" s="5">
        <v>2894</v>
      </c>
      <c r="FG8" s="5" t="s">
        <v>33</v>
      </c>
      <c r="FH8" s="5" t="s">
        <v>33</v>
      </c>
      <c r="FI8" s="5" t="s">
        <v>33</v>
      </c>
      <c r="FJ8" s="5">
        <v>0</v>
      </c>
      <c r="FK8" s="5">
        <v>0</v>
      </c>
      <c r="FL8" s="5">
        <v>0</v>
      </c>
      <c r="FM8" s="5">
        <v>0</v>
      </c>
      <c r="FN8" s="5">
        <v>0</v>
      </c>
      <c r="FO8" s="5">
        <v>0</v>
      </c>
      <c r="FP8" s="5">
        <v>0</v>
      </c>
      <c r="FQ8" s="5">
        <v>0</v>
      </c>
      <c r="FR8" s="5">
        <v>0</v>
      </c>
      <c r="FS8" s="5">
        <v>0</v>
      </c>
      <c r="FT8" s="5">
        <v>0</v>
      </c>
      <c r="FU8" s="5" t="s">
        <v>33</v>
      </c>
      <c r="FV8" s="5" t="s">
        <v>33</v>
      </c>
      <c r="FW8" s="5" t="s">
        <v>33</v>
      </c>
      <c r="FX8" s="5" t="s">
        <v>33</v>
      </c>
      <c r="FY8" s="5" t="s">
        <v>33</v>
      </c>
      <c r="FZ8" s="5" t="s">
        <v>33</v>
      </c>
      <c r="GA8" s="5" t="s">
        <v>33</v>
      </c>
      <c r="GB8" s="5" t="s">
        <v>33</v>
      </c>
      <c r="GC8" s="5" t="s">
        <v>33</v>
      </c>
      <c r="GD8" s="5" t="s">
        <v>33</v>
      </c>
      <c r="GE8" s="5" t="s">
        <v>33</v>
      </c>
      <c r="GF8" s="5" t="s">
        <v>33</v>
      </c>
      <c r="GG8" s="5" t="s">
        <v>33</v>
      </c>
      <c r="GH8" s="5" t="s">
        <v>33</v>
      </c>
      <c r="GI8" s="5" t="s">
        <v>33</v>
      </c>
      <c r="GJ8" s="5" t="s">
        <v>33</v>
      </c>
      <c r="GK8" s="5" t="s">
        <v>33</v>
      </c>
      <c r="GL8" s="5" t="s">
        <v>33</v>
      </c>
      <c r="GM8" s="5" t="s">
        <v>33</v>
      </c>
      <c r="GN8" s="5" t="s">
        <v>33</v>
      </c>
      <c r="GO8" s="5" t="s">
        <v>33</v>
      </c>
      <c r="GP8" s="5">
        <v>153660</v>
      </c>
      <c r="GQ8" s="5">
        <v>159905</v>
      </c>
      <c r="GR8" s="5">
        <v>109044</v>
      </c>
      <c r="GS8" s="5">
        <v>90699</v>
      </c>
      <c r="GT8" s="5">
        <v>76435</v>
      </c>
      <c r="GU8" s="5">
        <v>96995</v>
      </c>
      <c r="GV8" s="5">
        <v>49413</v>
      </c>
      <c r="GW8" s="5">
        <v>112511</v>
      </c>
      <c r="GX8" s="5">
        <v>116835</v>
      </c>
      <c r="GY8" s="5">
        <v>66338</v>
      </c>
      <c r="GZ8" s="5">
        <v>76982</v>
      </c>
      <c r="HA8" s="5">
        <v>43251</v>
      </c>
      <c r="HB8" s="5">
        <v>42953</v>
      </c>
      <c r="HC8" s="5">
        <v>52909</v>
      </c>
      <c r="HD8" s="5">
        <v>29124</v>
      </c>
      <c r="HE8" s="5">
        <v>51907</v>
      </c>
      <c r="HF8" s="5">
        <v>44896</v>
      </c>
      <c r="HG8" s="5">
        <v>47202</v>
      </c>
      <c r="HH8" s="5">
        <v>40899</v>
      </c>
      <c r="HI8" s="5">
        <v>48938</v>
      </c>
      <c r="HJ8" s="5">
        <v>44635</v>
      </c>
      <c r="HK8" s="5">
        <v>38416</v>
      </c>
      <c r="HL8" s="5">
        <v>32727</v>
      </c>
      <c r="HM8" s="5">
        <v>32224</v>
      </c>
      <c r="HN8" s="5">
        <v>29204</v>
      </c>
      <c r="HO8" s="5">
        <v>23548</v>
      </c>
      <c r="HP8" s="5">
        <v>27874</v>
      </c>
      <c r="HQ8" s="5">
        <v>27499</v>
      </c>
      <c r="HR8" s="5">
        <v>24807</v>
      </c>
      <c r="HS8" s="5" t="s">
        <v>33</v>
      </c>
      <c r="HT8" s="5" t="s">
        <v>33</v>
      </c>
      <c r="HU8" s="5" t="s">
        <v>33</v>
      </c>
      <c r="HV8" s="5">
        <v>38102</v>
      </c>
      <c r="HW8" s="5">
        <v>38105</v>
      </c>
      <c r="HX8" s="5">
        <v>52507</v>
      </c>
      <c r="HY8" s="5">
        <v>61602</v>
      </c>
      <c r="HZ8" s="5">
        <v>46860</v>
      </c>
      <c r="IA8" s="5">
        <v>46479</v>
      </c>
      <c r="IB8" s="5">
        <v>46967</v>
      </c>
      <c r="IC8" s="5">
        <v>48907</v>
      </c>
      <c r="ID8" s="5">
        <v>65496</v>
      </c>
      <c r="IE8" s="5">
        <v>51728</v>
      </c>
      <c r="IF8" s="5">
        <v>137312</v>
      </c>
      <c r="IG8" s="5">
        <v>184996</v>
      </c>
      <c r="IH8" s="5">
        <v>253184</v>
      </c>
      <c r="II8" s="5">
        <v>223864</v>
      </c>
      <c r="IJ8" s="5">
        <v>276966</v>
      </c>
      <c r="IK8" s="5">
        <v>828977</v>
      </c>
      <c r="IL8" s="5">
        <v>325646</v>
      </c>
      <c r="IM8" s="5">
        <v>193578</v>
      </c>
      <c r="IN8" s="5">
        <v>182735</v>
      </c>
      <c r="IO8" s="5">
        <v>178846</v>
      </c>
      <c r="IP8" s="5">
        <v>172751</v>
      </c>
      <c r="IQ8" s="5">
        <v>143616</v>
      </c>
      <c r="IR8" s="5">
        <v>146760</v>
      </c>
      <c r="IS8" s="5">
        <v>152478</v>
      </c>
      <c r="IT8" s="5">
        <v>131693</v>
      </c>
      <c r="IU8" s="5">
        <v>129812</v>
      </c>
      <c r="IV8" s="5">
        <v>145079</v>
      </c>
      <c r="IW8" s="5">
        <v>145329</v>
      </c>
      <c r="IX8" s="5">
        <v>122501</v>
      </c>
      <c r="IY8" s="5" t="s">
        <v>33</v>
      </c>
      <c r="IZ8" s="5" t="s">
        <v>33</v>
      </c>
      <c r="JA8" s="5" t="s">
        <v>33</v>
      </c>
      <c r="JB8" s="5">
        <v>6692</v>
      </c>
      <c r="JC8" s="5">
        <v>10752</v>
      </c>
      <c r="JD8" s="5">
        <v>12450</v>
      </c>
      <c r="JE8" s="5">
        <v>9662</v>
      </c>
      <c r="JF8" s="5">
        <v>7230</v>
      </c>
      <c r="JG8" s="5">
        <v>6623</v>
      </c>
      <c r="JH8" s="5">
        <v>7809</v>
      </c>
      <c r="JI8" s="5">
        <v>11646</v>
      </c>
      <c r="JJ8" s="5">
        <v>9047</v>
      </c>
      <c r="JK8" s="5">
        <v>9169</v>
      </c>
      <c r="JL8" s="5">
        <v>8295</v>
      </c>
      <c r="JM8" s="5">
        <v>11232</v>
      </c>
      <c r="JN8" s="5">
        <v>8805</v>
      </c>
      <c r="JO8" s="5">
        <v>9487</v>
      </c>
      <c r="JP8" s="5">
        <v>12390</v>
      </c>
      <c r="JQ8" s="5">
        <v>13622</v>
      </c>
      <c r="JR8" s="5">
        <v>11572</v>
      </c>
      <c r="JS8" s="5">
        <v>9791</v>
      </c>
      <c r="JT8" s="5">
        <v>8945</v>
      </c>
      <c r="JU8" s="5">
        <v>7360</v>
      </c>
      <c r="JV8" s="5">
        <v>7555</v>
      </c>
      <c r="JW8" s="5">
        <v>7540</v>
      </c>
      <c r="JX8" s="5">
        <v>8150</v>
      </c>
      <c r="JY8" s="5">
        <v>6155</v>
      </c>
      <c r="JZ8" s="5">
        <v>5445</v>
      </c>
      <c r="KA8" s="5">
        <v>7415</v>
      </c>
      <c r="KB8" s="5">
        <v>8303</v>
      </c>
      <c r="KC8" s="5">
        <v>8756</v>
      </c>
      <c r="KD8" s="5">
        <v>7743</v>
      </c>
      <c r="KE8" s="5" t="s">
        <v>33</v>
      </c>
      <c r="KF8" s="5" t="s">
        <v>33</v>
      </c>
      <c r="KG8" s="5" t="s">
        <v>33</v>
      </c>
      <c r="KH8" s="5">
        <v>61731</v>
      </c>
      <c r="KI8" s="5">
        <v>60034</v>
      </c>
      <c r="KJ8" s="5">
        <v>54139</v>
      </c>
      <c r="KK8" s="5">
        <v>46031</v>
      </c>
      <c r="KL8" s="5">
        <v>41709</v>
      </c>
      <c r="KM8" s="5">
        <v>37295</v>
      </c>
      <c r="KN8" s="5">
        <v>39237</v>
      </c>
      <c r="KO8" s="5">
        <v>33132</v>
      </c>
      <c r="KP8" s="5">
        <v>29030</v>
      </c>
      <c r="KQ8" s="5">
        <v>28969</v>
      </c>
      <c r="KR8" s="5">
        <v>26948</v>
      </c>
      <c r="KS8" s="5">
        <v>26044</v>
      </c>
      <c r="KT8" s="5">
        <v>25100</v>
      </c>
      <c r="KU8" s="5">
        <v>23479</v>
      </c>
      <c r="KV8" s="5">
        <v>28441</v>
      </c>
      <c r="KW8" s="5">
        <v>32855</v>
      </c>
      <c r="KX8" s="5">
        <v>20252</v>
      </c>
      <c r="KY8" s="5">
        <v>29265</v>
      </c>
      <c r="KZ8" s="5">
        <v>24366</v>
      </c>
      <c r="LA8" s="5">
        <v>20412</v>
      </c>
      <c r="LB8" s="5">
        <v>2846</v>
      </c>
      <c r="LC8" s="5">
        <v>2827</v>
      </c>
      <c r="LD8" s="5">
        <v>2231</v>
      </c>
      <c r="LE8" s="5">
        <v>2372</v>
      </c>
      <c r="LF8" s="5">
        <v>2436</v>
      </c>
      <c r="LG8" s="5">
        <v>4683</v>
      </c>
      <c r="LH8" s="5">
        <v>1838</v>
      </c>
      <c r="LI8" s="5">
        <v>5920</v>
      </c>
      <c r="LJ8" s="5">
        <v>1820</v>
      </c>
      <c r="LK8" s="5" t="s">
        <v>33</v>
      </c>
      <c r="LL8" s="5" t="s">
        <v>33</v>
      </c>
      <c r="LM8" s="5" t="s">
        <v>33</v>
      </c>
      <c r="LN8" s="5">
        <v>6165</v>
      </c>
      <c r="LO8" s="5">
        <v>7183</v>
      </c>
      <c r="LP8" s="5">
        <v>6993</v>
      </c>
      <c r="LQ8" s="5">
        <v>4627</v>
      </c>
      <c r="LR8" s="5">
        <v>4692</v>
      </c>
      <c r="LS8" s="5">
        <v>4421</v>
      </c>
      <c r="LT8" s="5">
        <v>5016</v>
      </c>
      <c r="LU8" s="5">
        <v>4698</v>
      </c>
      <c r="LV8" s="5">
        <v>4463</v>
      </c>
      <c r="LW8" s="5">
        <v>4634</v>
      </c>
      <c r="LX8" s="5">
        <v>4789</v>
      </c>
      <c r="LY8" s="5">
        <v>3965</v>
      </c>
      <c r="LZ8" s="5">
        <v>2718</v>
      </c>
      <c r="MA8" s="5">
        <v>1942</v>
      </c>
      <c r="MB8" s="5">
        <v>2604</v>
      </c>
      <c r="MC8" s="5">
        <v>1856</v>
      </c>
      <c r="MD8" s="5">
        <v>2019</v>
      </c>
      <c r="ME8" s="5">
        <v>2367</v>
      </c>
      <c r="MF8" s="5">
        <v>1151</v>
      </c>
      <c r="MG8" s="5">
        <v>766</v>
      </c>
      <c r="MH8" s="5">
        <v>1181</v>
      </c>
      <c r="MI8" s="5">
        <v>1264</v>
      </c>
      <c r="MJ8" s="5">
        <v>1294</v>
      </c>
      <c r="MK8" s="5">
        <v>1013</v>
      </c>
      <c r="ML8" s="5">
        <v>1016</v>
      </c>
      <c r="MM8" s="5">
        <v>1121</v>
      </c>
      <c r="MN8" s="5">
        <v>1431</v>
      </c>
      <c r="MO8" s="5">
        <v>1362</v>
      </c>
      <c r="MP8" s="5">
        <v>958</v>
      </c>
      <c r="MQ8" s="5" t="s">
        <v>33</v>
      </c>
      <c r="MR8" s="5" t="s">
        <v>33</v>
      </c>
      <c r="MS8" s="5" t="s">
        <v>33</v>
      </c>
      <c r="MT8" s="5">
        <v>0</v>
      </c>
      <c r="MU8" s="5">
        <v>0</v>
      </c>
      <c r="MV8" s="5">
        <v>0</v>
      </c>
      <c r="MW8" s="5">
        <v>0</v>
      </c>
      <c r="MX8" s="5">
        <v>0</v>
      </c>
      <c r="MY8" s="5">
        <v>0</v>
      </c>
      <c r="MZ8" s="5">
        <v>0</v>
      </c>
      <c r="NA8" s="5">
        <v>0</v>
      </c>
      <c r="NB8" s="5">
        <v>0</v>
      </c>
      <c r="NC8" s="5">
        <v>1</v>
      </c>
      <c r="ND8" s="5">
        <v>6</v>
      </c>
      <c r="NE8" s="5" t="s">
        <v>33</v>
      </c>
      <c r="NF8" s="5" t="s">
        <v>33</v>
      </c>
      <c r="NG8" s="5" t="s">
        <v>33</v>
      </c>
      <c r="NH8" s="5" t="s">
        <v>33</v>
      </c>
      <c r="NI8" s="5" t="s">
        <v>33</v>
      </c>
      <c r="NJ8" s="5" t="s">
        <v>33</v>
      </c>
      <c r="NK8" s="5" t="s">
        <v>33</v>
      </c>
      <c r="NL8" s="5" t="s">
        <v>33</v>
      </c>
      <c r="NM8" s="5" t="s">
        <v>33</v>
      </c>
      <c r="NN8" s="5" t="s">
        <v>33</v>
      </c>
      <c r="NO8" s="5" t="s">
        <v>33</v>
      </c>
      <c r="NP8" s="5" t="s">
        <v>33</v>
      </c>
      <c r="NQ8" s="5" t="s">
        <v>33</v>
      </c>
      <c r="NR8" s="5" t="s">
        <v>33</v>
      </c>
      <c r="NS8" s="5" t="s">
        <v>33</v>
      </c>
      <c r="NT8" s="5" t="s">
        <v>33</v>
      </c>
      <c r="NU8" s="5" t="s">
        <v>33</v>
      </c>
      <c r="NV8" s="5" t="s">
        <v>33</v>
      </c>
      <c r="NW8" s="5" t="s">
        <v>33</v>
      </c>
      <c r="NX8" s="5" t="s">
        <v>33</v>
      </c>
      <c r="NY8" s="5" t="s">
        <v>33</v>
      </c>
      <c r="NZ8" s="5">
        <v>0</v>
      </c>
      <c r="OA8" s="5">
        <v>0</v>
      </c>
      <c r="OB8" s="5">
        <v>0</v>
      </c>
      <c r="OC8" s="5">
        <v>0</v>
      </c>
      <c r="OD8" s="5">
        <v>0</v>
      </c>
      <c r="OE8" s="5">
        <v>0</v>
      </c>
      <c r="OF8" s="5">
        <v>0</v>
      </c>
      <c r="OG8" s="5">
        <v>0</v>
      </c>
      <c r="OH8" s="5">
        <v>0</v>
      </c>
      <c r="OI8" s="5">
        <v>0</v>
      </c>
      <c r="OJ8" s="5">
        <v>0</v>
      </c>
      <c r="OK8" s="5" t="s">
        <v>33</v>
      </c>
      <c r="OL8" s="5" t="s">
        <v>33</v>
      </c>
      <c r="OM8" s="5" t="s">
        <v>33</v>
      </c>
      <c r="ON8" s="5" t="s">
        <v>33</v>
      </c>
      <c r="OO8" s="5" t="s">
        <v>33</v>
      </c>
      <c r="OP8" s="5" t="s">
        <v>33</v>
      </c>
      <c r="OQ8" s="5" t="s">
        <v>33</v>
      </c>
      <c r="OR8" s="5" t="s">
        <v>33</v>
      </c>
      <c r="OS8" s="5" t="s">
        <v>33</v>
      </c>
      <c r="OT8" s="5" t="s">
        <v>33</v>
      </c>
      <c r="OU8" s="5" t="s">
        <v>33</v>
      </c>
      <c r="OV8" s="5" t="s">
        <v>33</v>
      </c>
      <c r="OW8" s="5" t="s">
        <v>33</v>
      </c>
      <c r="OX8" s="5" t="s">
        <v>33</v>
      </c>
      <c r="OY8" s="5" t="s">
        <v>33</v>
      </c>
      <c r="OZ8" s="5" t="s">
        <v>33</v>
      </c>
      <c r="PA8" s="5" t="s">
        <v>33</v>
      </c>
      <c r="PB8" s="5" t="s">
        <v>33</v>
      </c>
      <c r="PC8" s="5" t="s">
        <v>33</v>
      </c>
      <c r="PD8" s="5" t="s">
        <v>33</v>
      </c>
      <c r="PE8" s="5" t="s">
        <v>33</v>
      </c>
      <c r="PF8" s="5">
        <v>13675</v>
      </c>
      <c r="PG8" s="5">
        <v>16022</v>
      </c>
      <c r="PH8" s="5">
        <v>13792</v>
      </c>
      <c r="PI8" s="5">
        <v>10852</v>
      </c>
      <c r="PJ8" s="5">
        <v>10778</v>
      </c>
      <c r="PK8" s="5">
        <v>12737</v>
      </c>
      <c r="PL8" s="5">
        <v>17594</v>
      </c>
      <c r="PM8" s="5">
        <v>10546</v>
      </c>
      <c r="PN8" s="5">
        <v>11370</v>
      </c>
      <c r="PO8" s="5">
        <v>11004</v>
      </c>
      <c r="PP8" s="5">
        <v>11323</v>
      </c>
      <c r="PQ8" s="5">
        <v>14218</v>
      </c>
      <c r="PR8" s="5">
        <v>13223</v>
      </c>
      <c r="PS8" s="5">
        <v>11552</v>
      </c>
      <c r="PT8" s="5">
        <v>13198</v>
      </c>
      <c r="PU8" s="5">
        <v>12016</v>
      </c>
      <c r="PV8" s="5">
        <v>9389</v>
      </c>
      <c r="PW8" s="5">
        <v>7794</v>
      </c>
      <c r="PX8" s="5">
        <v>5769</v>
      </c>
      <c r="PY8" s="5">
        <v>6461</v>
      </c>
      <c r="PZ8" s="5">
        <v>3386</v>
      </c>
      <c r="QA8" s="5">
        <v>5979</v>
      </c>
      <c r="QB8" s="5">
        <v>6740</v>
      </c>
      <c r="QC8" s="5">
        <v>6932</v>
      </c>
      <c r="QD8" s="5">
        <v>7062</v>
      </c>
      <c r="QE8" s="5">
        <v>6878</v>
      </c>
      <c r="QF8" s="5">
        <v>6926</v>
      </c>
      <c r="QG8" s="5">
        <v>6999</v>
      </c>
      <c r="QH8" s="5">
        <v>7329</v>
      </c>
      <c r="QI8" s="5" t="s">
        <v>33</v>
      </c>
      <c r="QJ8" s="5" t="s">
        <v>33</v>
      </c>
      <c r="QK8" s="5" t="s">
        <v>33</v>
      </c>
      <c r="QL8" s="5">
        <v>8386</v>
      </c>
      <c r="QM8" s="5">
        <v>13091</v>
      </c>
      <c r="QN8" s="5">
        <v>10462</v>
      </c>
      <c r="QO8" s="5">
        <v>8695</v>
      </c>
      <c r="QP8" s="5">
        <v>6516</v>
      </c>
      <c r="QQ8" s="5">
        <v>6604</v>
      </c>
      <c r="QR8" s="5">
        <v>4810</v>
      </c>
      <c r="QS8" s="5">
        <v>4807</v>
      </c>
      <c r="QT8" s="5">
        <v>5645</v>
      </c>
      <c r="QU8" s="5">
        <v>5064</v>
      </c>
      <c r="QV8" s="5">
        <v>5929</v>
      </c>
      <c r="QW8" s="5">
        <v>6482</v>
      </c>
      <c r="QX8" s="5">
        <v>6774</v>
      </c>
      <c r="QY8" s="5">
        <v>4641</v>
      </c>
      <c r="QZ8" s="5">
        <v>4448</v>
      </c>
      <c r="RA8" s="5">
        <v>5108</v>
      </c>
      <c r="RB8" s="5">
        <v>5638</v>
      </c>
      <c r="RC8" s="5">
        <v>5549</v>
      </c>
      <c r="RD8" s="5">
        <v>4689</v>
      </c>
      <c r="RE8" s="5">
        <v>4315</v>
      </c>
      <c r="RF8" s="5">
        <v>3983</v>
      </c>
      <c r="RG8" s="5">
        <v>3839</v>
      </c>
      <c r="RH8" s="5">
        <v>4418</v>
      </c>
      <c r="RI8" s="5">
        <v>4477</v>
      </c>
      <c r="RJ8" s="5">
        <v>4531</v>
      </c>
      <c r="RK8" s="5">
        <v>4969</v>
      </c>
      <c r="RL8" s="5">
        <v>5265</v>
      </c>
      <c r="RM8" s="5">
        <v>5360</v>
      </c>
      <c r="RN8" s="5">
        <v>4576</v>
      </c>
      <c r="RO8" s="5" t="s">
        <v>33</v>
      </c>
      <c r="RP8" s="5" t="s">
        <v>33</v>
      </c>
      <c r="RQ8" s="5" t="s">
        <v>33</v>
      </c>
      <c r="RR8" s="5">
        <v>1908</v>
      </c>
      <c r="RS8" s="5">
        <v>2519</v>
      </c>
      <c r="RT8" s="5">
        <v>2358</v>
      </c>
      <c r="RU8" s="5">
        <v>2881</v>
      </c>
      <c r="RV8" s="5">
        <v>3907</v>
      </c>
      <c r="RW8" s="5">
        <v>4073</v>
      </c>
      <c r="RX8" s="5">
        <v>5481</v>
      </c>
      <c r="RY8" s="5">
        <v>5633</v>
      </c>
      <c r="RZ8" s="5">
        <v>6017</v>
      </c>
      <c r="SA8" s="5">
        <v>6246</v>
      </c>
      <c r="SB8" s="5">
        <v>6462</v>
      </c>
      <c r="SC8" s="5">
        <v>6120</v>
      </c>
      <c r="SD8" s="5">
        <v>7068</v>
      </c>
      <c r="SE8" s="5">
        <v>5049</v>
      </c>
      <c r="SF8" s="5">
        <v>7914</v>
      </c>
      <c r="SG8" s="5">
        <v>9810</v>
      </c>
      <c r="SH8" s="5">
        <v>7374</v>
      </c>
      <c r="SI8" s="5">
        <v>7792</v>
      </c>
      <c r="SJ8" s="5">
        <v>5848</v>
      </c>
      <c r="SK8" s="5">
        <v>6045</v>
      </c>
      <c r="SL8" s="5">
        <v>5700</v>
      </c>
      <c r="SM8" s="5">
        <v>5456</v>
      </c>
      <c r="SN8" s="5">
        <v>6713</v>
      </c>
      <c r="SO8" s="5">
        <v>6755</v>
      </c>
      <c r="SP8" s="5">
        <v>6598</v>
      </c>
      <c r="SQ8" s="5">
        <v>6803</v>
      </c>
      <c r="SR8" s="5">
        <v>6960</v>
      </c>
      <c r="SS8" s="5">
        <v>11364</v>
      </c>
      <c r="ST8" s="5">
        <v>10321</v>
      </c>
      <c r="SU8" s="5" t="s">
        <v>33</v>
      </c>
      <c r="SV8" s="5" t="s">
        <v>33</v>
      </c>
      <c r="SW8" s="5" t="s">
        <v>33</v>
      </c>
      <c r="SX8" s="5">
        <v>2846</v>
      </c>
      <c r="SY8" s="5">
        <v>3295</v>
      </c>
      <c r="SZ8" s="5">
        <v>3077</v>
      </c>
      <c r="TA8" s="5">
        <v>3542</v>
      </c>
      <c r="TB8" s="5">
        <v>3036</v>
      </c>
      <c r="TC8" s="5">
        <v>2801</v>
      </c>
      <c r="TD8" s="5">
        <v>3087</v>
      </c>
      <c r="TE8" s="5">
        <v>2047</v>
      </c>
      <c r="TF8" s="5">
        <v>2047</v>
      </c>
      <c r="TG8" s="5">
        <v>2109</v>
      </c>
      <c r="TH8" s="5">
        <v>1997</v>
      </c>
      <c r="TI8" s="5">
        <v>1621</v>
      </c>
      <c r="TJ8" s="5">
        <v>1527</v>
      </c>
      <c r="TK8" s="5">
        <v>1630</v>
      </c>
      <c r="TL8" s="5">
        <v>2913</v>
      </c>
      <c r="TM8" s="5">
        <v>2836</v>
      </c>
      <c r="TN8" s="5">
        <v>4504</v>
      </c>
      <c r="TO8" s="5">
        <v>4954</v>
      </c>
      <c r="TP8" s="5">
        <v>3559</v>
      </c>
      <c r="TQ8" s="5">
        <v>10060</v>
      </c>
      <c r="TR8" s="5">
        <v>4151</v>
      </c>
      <c r="TS8" s="5">
        <v>2240</v>
      </c>
      <c r="TT8" s="5">
        <v>2568</v>
      </c>
      <c r="TU8" s="5">
        <v>2726</v>
      </c>
      <c r="TV8" s="5">
        <v>2460</v>
      </c>
      <c r="TW8" s="5">
        <v>2607</v>
      </c>
      <c r="TX8" s="5">
        <v>2312</v>
      </c>
      <c r="TY8" s="5">
        <v>1973</v>
      </c>
      <c r="TZ8" s="5">
        <v>1890</v>
      </c>
      <c r="UA8" s="5" t="s">
        <v>33</v>
      </c>
      <c r="UB8" s="5" t="s">
        <v>33</v>
      </c>
      <c r="UC8" s="5" t="s">
        <v>33</v>
      </c>
      <c r="UD8" s="5">
        <v>43</v>
      </c>
      <c r="UE8" s="5">
        <v>51</v>
      </c>
      <c r="UF8" s="5">
        <v>59</v>
      </c>
      <c r="UG8" s="5">
        <v>31</v>
      </c>
      <c r="UH8" s="5">
        <v>0</v>
      </c>
      <c r="UI8" s="5">
        <v>0</v>
      </c>
      <c r="UJ8" s="5">
        <v>0</v>
      </c>
      <c r="UK8" s="5">
        <v>0</v>
      </c>
      <c r="UL8" s="5">
        <v>0</v>
      </c>
      <c r="UM8" s="5">
        <v>0</v>
      </c>
      <c r="UN8" s="5">
        <v>0</v>
      </c>
      <c r="UO8" s="5">
        <v>1</v>
      </c>
      <c r="UP8" s="5">
        <v>1</v>
      </c>
      <c r="UQ8" s="5">
        <v>2</v>
      </c>
      <c r="UR8" s="5">
        <v>5</v>
      </c>
      <c r="US8" s="5">
        <v>5</v>
      </c>
      <c r="UT8" s="5">
        <v>3</v>
      </c>
      <c r="UU8" s="5">
        <v>0</v>
      </c>
      <c r="UV8" s="5">
        <v>0</v>
      </c>
      <c r="UW8" s="5">
        <v>766</v>
      </c>
      <c r="UX8" s="5">
        <v>37</v>
      </c>
      <c r="UY8" s="5">
        <v>1327</v>
      </c>
      <c r="UZ8" s="5">
        <v>952</v>
      </c>
      <c r="VA8" s="5">
        <v>589</v>
      </c>
      <c r="VB8" s="5">
        <v>537</v>
      </c>
      <c r="VC8" s="5">
        <v>403</v>
      </c>
      <c r="VD8" s="5">
        <v>281</v>
      </c>
      <c r="VE8" s="5">
        <v>203</v>
      </c>
      <c r="VF8" s="5">
        <v>201</v>
      </c>
      <c r="VG8" s="5" t="s">
        <v>33</v>
      </c>
      <c r="VH8" s="5" t="s">
        <v>33</v>
      </c>
      <c r="VI8" s="5" t="s">
        <v>33</v>
      </c>
      <c r="VJ8" s="5">
        <v>13417</v>
      </c>
      <c r="VK8" s="5">
        <v>13518</v>
      </c>
      <c r="VL8" s="5">
        <v>13223</v>
      </c>
      <c r="VM8" s="5">
        <v>13306</v>
      </c>
      <c r="VN8" s="5">
        <v>13976</v>
      </c>
      <c r="VO8" s="5">
        <v>14856</v>
      </c>
      <c r="VP8" s="5">
        <v>18145</v>
      </c>
      <c r="VQ8" s="5">
        <v>18725</v>
      </c>
      <c r="VR8" s="5">
        <v>17481</v>
      </c>
      <c r="VS8" s="5">
        <v>17368</v>
      </c>
      <c r="VT8" s="5">
        <v>20785</v>
      </c>
      <c r="VU8" s="5">
        <v>21009</v>
      </c>
      <c r="VV8" s="5">
        <v>28223</v>
      </c>
      <c r="VW8" s="5">
        <v>29417</v>
      </c>
      <c r="VX8" s="5">
        <v>35478</v>
      </c>
      <c r="VY8" s="5">
        <v>33017</v>
      </c>
      <c r="VZ8" s="5">
        <v>32639</v>
      </c>
      <c r="WA8" s="5">
        <v>31794</v>
      </c>
      <c r="WB8" s="5">
        <v>34882</v>
      </c>
      <c r="WC8" s="5">
        <v>36993</v>
      </c>
      <c r="WD8" s="5">
        <v>40157</v>
      </c>
      <c r="WE8" s="5">
        <v>20976</v>
      </c>
      <c r="WF8" s="5">
        <v>32493</v>
      </c>
      <c r="WG8" s="5">
        <v>45391</v>
      </c>
      <c r="WH8" s="5">
        <v>27911</v>
      </c>
      <c r="WI8" s="5">
        <v>28922</v>
      </c>
      <c r="WJ8" s="5">
        <v>24467</v>
      </c>
      <c r="WK8" s="5">
        <v>22284</v>
      </c>
      <c r="WL8" s="5">
        <v>22346</v>
      </c>
      <c r="WM8" s="5" t="s">
        <v>33</v>
      </c>
      <c r="WN8" s="5" t="s">
        <v>33</v>
      </c>
      <c r="WO8" s="5" t="s">
        <v>33</v>
      </c>
      <c r="WP8" s="5">
        <v>3934</v>
      </c>
      <c r="WQ8" s="5">
        <v>4451</v>
      </c>
      <c r="WR8" s="5">
        <v>3885</v>
      </c>
      <c r="WS8" s="5">
        <v>3133</v>
      </c>
      <c r="WT8" s="5">
        <v>2801</v>
      </c>
      <c r="WU8" s="5">
        <v>2818</v>
      </c>
      <c r="WV8" s="5">
        <v>2773</v>
      </c>
      <c r="WW8" s="5">
        <v>2572</v>
      </c>
      <c r="WX8" s="5">
        <v>2292</v>
      </c>
      <c r="WY8" s="5">
        <v>2577</v>
      </c>
      <c r="WZ8" s="5">
        <v>2832</v>
      </c>
      <c r="XA8" s="5">
        <v>1956</v>
      </c>
      <c r="XB8" s="5">
        <v>2305</v>
      </c>
      <c r="XC8" s="5">
        <v>2890</v>
      </c>
      <c r="XD8" s="5">
        <v>2853</v>
      </c>
      <c r="XE8" s="5">
        <v>1757</v>
      </c>
      <c r="XF8" s="5">
        <v>2012</v>
      </c>
      <c r="XG8" s="5">
        <v>1896</v>
      </c>
      <c r="XH8" s="5">
        <v>1881</v>
      </c>
      <c r="XI8" s="5">
        <v>1572</v>
      </c>
      <c r="XJ8" s="5">
        <v>1403</v>
      </c>
      <c r="XK8" s="5">
        <v>1288</v>
      </c>
      <c r="XL8" s="5">
        <v>1116</v>
      </c>
      <c r="XM8" s="5">
        <v>1607</v>
      </c>
      <c r="XN8" s="5">
        <v>967</v>
      </c>
      <c r="XO8" s="5">
        <v>989</v>
      </c>
      <c r="XP8" s="5">
        <v>963</v>
      </c>
      <c r="XQ8" s="5">
        <v>989</v>
      </c>
      <c r="XR8" s="5">
        <v>802</v>
      </c>
      <c r="XS8" s="1">
        <v>20404</v>
      </c>
      <c r="XT8" s="3" t="s">
        <v>33</v>
      </c>
      <c r="XU8" s="3" t="s">
        <v>179</v>
      </c>
      <c r="XV8" s="3" t="s">
        <v>179</v>
      </c>
      <c r="XW8" s="3" t="s">
        <v>179</v>
      </c>
      <c r="XX8" s="3" t="s">
        <v>179</v>
      </c>
      <c r="XY8" s="3" t="s">
        <v>179</v>
      </c>
      <c r="XZ8" s="3"/>
    </row>
    <row r="9" spans="1:650" x14ac:dyDescent="0.3">
      <c r="A9" s="6" t="s">
        <v>36</v>
      </c>
      <c r="B9" s="1">
        <v>4014956</v>
      </c>
      <c r="C9" s="5">
        <v>26890</v>
      </c>
      <c r="D9" s="5">
        <v>28726</v>
      </c>
      <c r="E9" s="5">
        <v>8524</v>
      </c>
      <c r="F9" s="5">
        <v>5281</v>
      </c>
      <c r="G9" s="5">
        <v>19842</v>
      </c>
      <c r="H9" s="5">
        <v>19934</v>
      </c>
      <c r="I9" s="5">
        <v>77821</v>
      </c>
      <c r="J9" s="5">
        <v>64458</v>
      </c>
      <c r="K9" s="5">
        <v>14748</v>
      </c>
      <c r="L9" s="5">
        <v>24496</v>
      </c>
      <c r="M9" s="5">
        <v>10043</v>
      </c>
      <c r="N9" s="5">
        <v>607</v>
      </c>
      <c r="O9" s="5">
        <v>316</v>
      </c>
      <c r="P9" s="5">
        <v>203</v>
      </c>
      <c r="Q9" s="5">
        <v>18218</v>
      </c>
      <c r="R9" s="5">
        <v>3389</v>
      </c>
      <c r="S9" s="5">
        <v>6602</v>
      </c>
      <c r="T9" s="5">
        <v>4938</v>
      </c>
      <c r="U9" s="5">
        <v>6713</v>
      </c>
      <c r="V9" s="5">
        <v>3715</v>
      </c>
      <c r="W9" s="5">
        <v>860</v>
      </c>
      <c r="X9" s="5">
        <v>1198</v>
      </c>
      <c r="Y9" s="5">
        <v>897</v>
      </c>
      <c r="Z9" s="5">
        <v>3462</v>
      </c>
      <c r="AA9" s="5">
        <v>3929</v>
      </c>
      <c r="AB9" s="5">
        <v>1075</v>
      </c>
      <c r="AC9" s="5">
        <v>2126</v>
      </c>
      <c r="AD9" s="5">
        <v>871</v>
      </c>
      <c r="AE9" s="5">
        <v>0</v>
      </c>
      <c r="AF9" s="5">
        <v>0</v>
      </c>
      <c r="AG9" s="5">
        <v>0</v>
      </c>
      <c r="AH9" s="5">
        <v>0</v>
      </c>
      <c r="AI9" s="5">
        <v>1483707</v>
      </c>
      <c r="AJ9" s="5">
        <v>2623931</v>
      </c>
      <c r="AK9" s="5">
        <v>777636</v>
      </c>
      <c r="AL9" s="5">
        <v>1106894</v>
      </c>
      <c r="AM9" s="5">
        <v>1350809</v>
      </c>
      <c r="AN9" s="5">
        <v>459017</v>
      </c>
      <c r="AO9" s="5">
        <v>291560</v>
      </c>
      <c r="AP9" s="5">
        <v>184475</v>
      </c>
      <c r="AQ9" s="5">
        <v>428405</v>
      </c>
      <c r="AR9" s="5">
        <v>1034825</v>
      </c>
      <c r="AS9" s="5">
        <v>589332</v>
      </c>
      <c r="AT9" s="5">
        <v>640342</v>
      </c>
      <c r="AU9" s="5">
        <v>267972</v>
      </c>
      <c r="AV9" s="5">
        <v>363318</v>
      </c>
      <c r="AW9" s="5">
        <v>390370</v>
      </c>
      <c r="AX9" s="5">
        <v>187604</v>
      </c>
      <c r="AY9" s="5">
        <v>410915</v>
      </c>
      <c r="AZ9" s="5">
        <v>151119</v>
      </c>
      <c r="BA9" s="5">
        <v>361953</v>
      </c>
      <c r="BB9" s="5">
        <v>505876</v>
      </c>
      <c r="BC9" s="5">
        <v>252374</v>
      </c>
      <c r="BD9" s="5">
        <v>49413</v>
      </c>
      <c r="BE9" s="5">
        <v>75629</v>
      </c>
      <c r="BF9" s="5">
        <v>139182</v>
      </c>
      <c r="BG9" s="5">
        <v>179263</v>
      </c>
      <c r="BH9" s="5">
        <v>85478</v>
      </c>
      <c r="BI9" s="5">
        <v>52264</v>
      </c>
      <c r="BJ9" s="5">
        <v>55805</v>
      </c>
      <c r="BK9" s="5">
        <v>591042</v>
      </c>
      <c r="BL9" s="5">
        <v>68276</v>
      </c>
      <c r="BM9" s="5">
        <v>668184</v>
      </c>
      <c r="BN9" s="5">
        <v>52047</v>
      </c>
      <c r="BO9" s="5">
        <v>390428</v>
      </c>
      <c r="BP9" s="5">
        <v>297792</v>
      </c>
      <c r="BQ9" s="5">
        <v>228714</v>
      </c>
      <c r="BR9" s="5">
        <v>168478</v>
      </c>
      <c r="BS9" s="5">
        <v>225560</v>
      </c>
      <c r="BT9" s="5">
        <v>316899</v>
      </c>
      <c r="BU9" s="5">
        <v>176759</v>
      </c>
      <c r="BV9" s="5">
        <v>153363</v>
      </c>
      <c r="BW9" s="5">
        <v>216314</v>
      </c>
      <c r="BX9" s="5">
        <v>136374</v>
      </c>
      <c r="BY9" s="5">
        <v>159052</v>
      </c>
      <c r="BZ9" s="5">
        <v>134557</v>
      </c>
      <c r="CA9" s="5">
        <v>141334</v>
      </c>
      <c r="CB9" s="5">
        <v>111000</v>
      </c>
      <c r="CC9" s="5">
        <v>116297</v>
      </c>
      <c r="CD9" s="5">
        <v>123461</v>
      </c>
      <c r="CE9" s="5">
        <v>173820</v>
      </c>
      <c r="CF9" s="5">
        <v>137894</v>
      </c>
      <c r="CG9" s="5">
        <v>272529</v>
      </c>
      <c r="CH9" s="5">
        <v>44102</v>
      </c>
      <c r="CI9" s="5">
        <v>69633</v>
      </c>
      <c r="CJ9" s="5">
        <v>78452</v>
      </c>
      <c r="CK9" s="5">
        <v>74182</v>
      </c>
      <c r="CL9" s="5">
        <v>83688</v>
      </c>
      <c r="CM9" s="5">
        <v>53096</v>
      </c>
      <c r="CN9" s="5">
        <v>42989</v>
      </c>
      <c r="CO9" s="5">
        <v>42454</v>
      </c>
      <c r="CP9" s="5">
        <v>43707</v>
      </c>
      <c r="CQ9" s="5">
        <v>57157</v>
      </c>
      <c r="CR9" s="5">
        <v>49154</v>
      </c>
      <c r="CS9" s="5">
        <v>44937</v>
      </c>
      <c r="CT9" s="5">
        <v>32548</v>
      </c>
      <c r="CU9" s="5">
        <v>521506</v>
      </c>
      <c r="CV9" s="5">
        <v>463330</v>
      </c>
      <c r="CW9" s="5">
        <v>408891</v>
      </c>
      <c r="CX9" s="5">
        <v>346170</v>
      </c>
      <c r="CY9" s="5">
        <v>301021</v>
      </c>
      <c r="CZ9" s="5">
        <v>321366</v>
      </c>
      <c r="DA9" s="5">
        <v>287329</v>
      </c>
      <c r="DB9" s="5">
        <v>258338</v>
      </c>
      <c r="DC9" s="5">
        <v>351345</v>
      </c>
      <c r="DD9" s="5">
        <v>296012</v>
      </c>
      <c r="DE9" s="5">
        <v>313134</v>
      </c>
      <c r="DF9" s="5">
        <v>313713</v>
      </c>
      <c r="DG9" s="5">
        <v>290603</v>
      </c>
      <c r="DH9" s="5">
        <v>300956</v>
      </c>
      <c r="DI9" s="5">
        <v>258051</v>
      </c>
      <c r="DJ9" s="5">
        <v>240588</v>
      </c>
      <c r="DK9" s="5">
        <v>247278</v>
      </c>
      <c r="DL9" s="5">
        <v>137323</v>
      </c>
      <c r="DM9" s="5">
        <v>221841</v>
      </c>
      <c r="DN9" s="5">
        <v>195244</v>
      </c>
      <c r="DO9" s="5">
        <v>201581</v>
      </c>
      <c r="DP9" s="5">
        <v>187881</v>
      </c>
      <c r="DQ9" s="5">
        <v>180935</v>
      </c>
      <c r="DR9" s="5">
        <v>172394</v>
      </c>
      <c r="DS9" s="5">
        <v>199078</v>
      </c>
      <c r="DT9" s="5">
        <v>194861</v>
      </c>
      <c r="DU9" s="5">
        <v>157881</v>
      </c>
      <c r="DV9" s="5">
        <v>148068</v>
      </c>
      <c r="DW9" s="5">
        <v>161829</v>
      </c>
      <c r="DX9" s="5">
        <v>146303</v>
      </c>
      <c r="DY9" s="5">
        <v>130597</v>
      </c>
      <c r="DZ9" s="5">
        <v>130664</v>
      </c>
      <c r="EA9" s="5">
        <v>130711</v>
      </c>
      <c r="EB9" s="5">
        <v>145878</v>
      </c>
      <c r="EC9" s="5">
        <v>129235</v>
      </c>
      <c r="ED9" s="5">
        <v>136548</v>
      </c>
      <c r="EE9" s="5">
        <v>79725</v>
      </c>
      <c r="EF9" s="5">
        <v>78117</v>
      </c>
      <c r="EG9" s="5">
        <v>76536</v>
      </c>
      <c r="EH9" s="5">
        <v>92924</v>
      </c>
      <c r="EI9" s="5">
        <v>53348</v>
      </c>
      <c r="EJ9" s="5">
        <v>71751</v>
      </c>
      <c r="EK9" s="5">
        <v>60641</v>
      </c>
      <c r="EL9" s="5">
        <v>56726</v>
      </c>
      <c r="EM9" s="5">
        <v>83808</v>
      </c>
      <c r="EN9" s="5">
        <v>41484</v>
      </c>
      <c r="EO9" s="5">
        <v>29901</v>
      </c>
      <c r="EP9" s="5">
        <v>40132</v>
      </c>
      <c r="EQ9" s="5">
        <v>24424</v>
      </c>
      <c r="ER9" s="5">
        <v>28951</v>
      </c>
      <c r="ES9" s="5">
        <v>18662</v>
      </c>
      <c r="ET9" s="5">
        <v>37458</v>
      </c>
      <c r="EU9" s="5">
        <v>40520</v>
      </c>
      <c r="EV9" s="5">
        <v>40144</v>
      </c>
      <c r="EW9" s="5">
        <v>30500</v>
      </c>
      <c r="EX9" s="5">
        <v>57813</v>
      </c>
      <c r="EY9" s="5">
        <v>30293</v>
      </c>
      <c r="EZ9" s="5">
        <v>58647</v>
      </c>
      <c r="FA9" s="5">
        <v>68351</v>
      </c>
      <c r="FB9" s="5">
        <v>49303</v>
      </c>
      <c r="FC9" s="5">
        <v>67491</v>
      </c>
      <c r="FD9" s="5">
        <v>22147</v>
      </c>
      <c r="FE9" s="5">
        <v>39507</v>
      </c>
      <c r="FF9" s="5">
        <v>93679</v>
      </c>
      <c r="FG9" s="5">
        <v>0</v>
      </c>
      <c r="FH9" s="5">
        <v>0</v>
      </c>
      <c r="FI9" s="5">
        <v>0</v>
      </c>
      <c r="FJ9" s="5">
        <v>0</v>
      </c>
      <c r="FK9" s="5">
        <v>0</v>
      </c>
      <c r="FL9" s="5">
        <v>0</v>
      </c>
      <c r="FM9" s="5">
        <v>0</v>
      </c>
      <c r="FN9" s="5">
        <v>0</v>
      </c>
      <c r="FO9" s="5">
        <v>0</v>
      </c>
      <c r="FP9" s="5">
        <v>0</v>
      </c>
      <c r="FQ9" s="5">
        <v>0</v>
      </c>
      <c r="FR9" s="5">
        <v>0</v>
      </c>
      <c r="FS9" s="5">
        <v>0</v>
      </c>
      <c r="FT9" s="5">
        <v>0</v>
      </c>
      <c r="FU9" s="5" t="s">
        <v>33</v>
      </c>
      <c r="FV9" s="5" t="s">
        <v>33</v>
      </c>
      <c r="FW9" s="5" t="s">
        <v>33</v>
      </c>
      <c r="FX9" s="5" t="s">
        <v>33</v>
      </c>
      <c r="FY9" s="5" t="s">
        <v>33</v>
      </c>
      <c r="FZ9" s="5" t="s">
        <v>33</v>
      </c>
      <c r="GA9" s="5" t="s">
        <v>33</v>
      </c>
      <c r="GB9" s="5" t="s">
        <v>33</v>
      </c>
      <c r="GC9" s="5" t="s">
        <v>33</v>
      </c>
      <c r="GD9" s="5" t="s">
        <v>33</v>
      </c>
      <c r="GE9" s="5" t="s">
        <v>33</v>
      </c>
      <c r="GF9" s="5" t="s">
        <v>33</v>
      </c>
      <c r="GG9" s="5" t="s">
        <v>33</v>
      </c>
      <c r="GH9" s="5" t="s">
        <v>33</v>
      </c>
      <c r="GI9" s="5" t="s">
        <v>33</v>
      </c>
      <c r="GJ9" s="5" t="s">
        <v>33</v>
      </c>
      <c r="GK9" s="5" t="s">
        <v>33</v>
      </c>
      <c r="GL9" s="5" t="s">
        <v>33</v>
      </c>
      <c r="GM9" s="5">
        <v>2553242</v>
      </c>
      <c r="GN9" s="5">
        <v>3559658</v>
      </c>
      <c r="GO9" s="5">
        <v>1553000</v>
      </c>
      <c r="GP9" s="5">
        <v>1763371</v>
      </c>
      <c r="GQ9" s="5">
        <v>1976957</v>
      </c>
      <c r="GR9" s="5">
        <v>1195334</v>
      </c>
      <c r="GS9" s="5">
        <v>910005</v>
      </c>
      <c r="GT9" s="5">
        <v>753559</v>
      </c>
      <c r="GU9" s="5">
        <v>1064160</v>
      </c>
      <c r="GV9" s="5">
        <v>1563458</v>
      </c>
      <c r="GW9" s="5">
        <v>1132202</v>
      </c>
      <c r="GX9" s="5">
        <v>1145946</v>
      </c>
      <c r="GY9" s="5">
        <v>784034</v>
      </c>
      <c r="GZ9" s="5">
        <v>816960</v>
      </c>
      <c r="HA9" s="5">
        <v>812836</v>
      </c>
      <c r="HB9" s="5">
        <v>595173</v>
      </c>
      <c r="HC9" s="5">
        <v>863039</v>
      </c>
      <c r="HD9" s="5">
        <v>460225</v>
      </c>
      <c r="HE9" s="5">
        <v>881698</v>
      </c>
      <c r="HF9" s="5">
        <v>786395</v>
      </c>
      <c r="HG9" s="5">
        <v>564967</v>
      </c>
      <c r="HH9" s="5">
        <v>357089</v>
      </c>
      <c r="HI9" s="5">
        <v>362143</v>
      </c>
      <c r="HJ9" s="5">
        <v>456539</v>
      </c>
      <c r="HK9" s="5">
        <v>465660</v>
      </c>
      <c r="HL9" s="5">
        <v>383049</v>
      </c>
      <c r="HM9" s="5">
        <v>323077</v>
      </c>
      <c r="HN9" s="5">
        <v>297753</v>
      </c>
      <c r="HO9" s="5">
        <v>877519</v>
      </c>
      <c r="HP9" s="5">
        <v>285880</v>
      </c>
      <c r="HQ9" s="5">
        <v>883225</v>
      </c>
      <c r="HR9" s="5">
        <v>308938</v>
      </c>
      <c r="HS9" s="5">
        <v>1934656</v>
      </c>
      <c r="HT9" s="5">
        <v>2087121</v>
      </c>
      <c r="HU9" s="5">
        <v>1904862</v>
      </c>
      <c r="HV9" s="5">
        <v>2002467</v>
      </c>
      <c r="HW9" s="5">
        <v>2043883</v>
      </c>
      <c r="HX9" s="5">
        <v>2339132</v>
      </c>
      <c r="HY9" s="5">
        <v>2172688</v>
      </c>
      <c r="HZ9" s="5">
        <v>2066271</v>
      </c>
      <c r="IA9" s="5">
        <v>2249263</v>
      </c>
      <c r="IB9" s="5">
        <v>2424432</v>
      </c>
      <c r="IC9" s="5">
        <v>2383023</v>
      </c>
      <c r="ID9" s="5">
        <v>2999057</v>
      </c>
      <c r="IE9" s="5">
        <v>2442567</v>
      </c>
      <c r="IF9" s="5">
        <v>2328495</v>
      </c>
      <c r="IG9" s="5">
        <v>2128563</v>
      </c>
      <c r="IH9" s="5">
        <v>1803971</v>
      </c>
      <c r="II9" s="5">
        <v>1593827</v>
      </c>
      <c r="IJ9" s="5">
        <v>1413918</v>
      </c>
      <c r="IK9" s="5">
        <v>1470361</v>
      </c>
      <c r="IL9" s="5">
        <v>1487653</v>
      </c>
      <c r="IM9" s="5">
        <v>1291509</v>
      </c>
      <c r="IN9" s="5">
        <v>1306253</v>
      </c>
      <c r="IO9" s="5">
        <v>1190894</v>
      </c>
      <c r="IP9" s="5">
        <v>1165268</v>
      </c>
      <c r="IQ9" s="5">
        <v>1099863</v>
      </c>
      <c r="IR9" s="5">
        <v>1070615</v>
      </c>
      <c r="IS9" s="5">
        <v>1171129</v>
      </c>
      <c r="IT9" s="5">
        <v>1081849</v>
      </c>
      <c r="IU9" s="5">
        <v>1097705</v>
      </c>
      <c r="IV9" s="5">
        <v>950067</v>
      </c>
      <c r="IW9" s="5">
        <v>891172</v>
      </c>
      <c r="IX9" s="5">
        <v>905137</v>
      </c>
      <c r="IY9" s="5">
        <v>352302</v>
      </c>
      <c r="IZ9" s="5">
        <v>367391</v>
      </c>
      <c r="JA9" s="5">
        <v>400794</v>
      </c>
      <c r="JB9" s="5">
        <v>340315</v>
      </c>
      <c r="JC9" s="5">
        <v>341792</v>
      </c>
      <c r="JD9" s="5">
        <v>349581</v>
      </c>
      <c r="JE9" s="5">
        <v>259411</v>
      </c>
      <c r="JF9" s="5">
        <v>257947</v>
      </c>
      <c r="JG9" s="5">
        <v>254917</v>
      </c>
      <c r="JH9" s="5">
        <v>301161</v>
      </c>
      <c r="JI9" s="5">
        <v>247134</v>
      </c>
      <c r="JJ9" s="5">
        <v>257318</v>
      </c>
      <c r="JK9" s="5">
        <v>240227</v>
      </c>
      <c r="JL9" s="5">
        <v>209311</v>
      </c>
      <c r="JM9" s="5">
        <v>202456</v>
      </c>
      <c r="JN9" s="5">
        <v>184829</v>
      </c>
      <c r="JO9" s="5">
        <v>185157</v>
      </c>
      <c r="JP9" s="5">
        <v>174268</v>
      </c>
      <c r="JQ9" s="5">
        <v>166324</v>
      </c>
      <c r="JR9" s="5">
        <v>183109</v>
      </c>
      <c r="JS9" s="5">
        <v>178493</v>
      </c>
      <c r="JT9" s="5">
        <v>176688</v>
      </c>
      <c r="JU9" s="5">
        <v>157772</v>
      </c>
      <c r="JV9" s="5">
        <v>161567</v>
      </c>
      <c r="JW9" s="5">
        <v>137809</v>
      </c>
      <c r="JX9" s="5">
        <v>127374</v>
      </c>
      <c r="JY9" s="5">
        <v>161098</v>
      </c>
      <c r="JZ9" s="5">
        <v>155507</v>
      </c>
      <c r="KA9" s="5">
        <v>143951</v>
      </c>
      <c r="KB9" s="5">
        <v>135457</v>
      </c>
      <c r="KC9" s="5">
        <v>128349</v>
      </c>
      <c r="KD9" s="5">
        <v>122617</v>
      </c>
      <c r="KE9" s="5">
        <v>42408</v>
      </c>
      <c r="KF9" s="5">
        <v>41180</v>
      </c>
      <c r="KG9" s="5">
        <v>39046</v>
      </c>
      <c r="KH9" s="5">
        <v>39917</v>
      </c>
      <c r="KI9" s="5">
        <v>38744</v>
      </c>
      <c r="KJ9" s="5">
        <v>35875</v>
      </c>
      <c r="KK9" s="5">
        <v>30753</v>
      </c>
      <c r="KL9" s="5">
        <v>30249</v>
      </c>
      <c r="KM9" s="5">
        <v>30341</v>
      </c>
      <c r="KN9" s="5">
        <v>31743</v>
      </c>
      <c r="KO9" s="5">
        <v>27945</v>
      </c>
      <c r="KP9" s="5">
        <v>32296</v>
      </c>
      <c r="KQ9" s="5">
        <v>28418</v>
      </c>
      <c r="KR9" s="5">
        <v>27449</v>
      </c>
      <c r="KS9" s="5">
        <v>24117</v>
      </c>
      <c r="KT9" s="5">
        <v>23893</v>
      </c>
      <c r="KU9" s="5">
        <v>22965</v>
      </c>
      <c r="KV9" s="5">
        <v>19774</v>
      </c>
      <c r="KW9" s="5">
        <v>19508</v>
      </c>
      <c r="KX9" s="5">
        <v>22640</v>
      </c>
      <c r="KY9" s="5">
        <v>22085</v>
      </c>
      <c r="KZ9" s="5">
        <v>20108</v>
      </c>
      <c r="LA9" s="5">
        <v>18417</v>
      </c>
      <c r="LB9" s="5">
        <v>18581</v>
      </c>
      <c r="LC9" s="5">
        <v>14522</v>
      </c>
      <c r="LD9" s="5">
        <v>13326</v>
      </c>
      <c r="LE9" s="5">
        <v>13370</v>
      </c>
      <c r="LF9" s="5">
        <v>13158</v>
      </c>
      <c r="LG9" s="5">
        <v>13125</v>
      </c>
      <c r="LH9" s="5">
        <v>12914</v>
      </c>
      <c r="LI9" s="5">
        <v>12010</v>
      </c>
      <c r="LJ9" s="5">
        <v>11865</v>
      </c>
      <c r="LK9" s="5">
        <v>48178</v>
      </c>
      <c r="LL9" s="5">
        <v>43948</v>
      </c>
      <c r="LM9" s="5">
        <v>49517</v>
      </c>
      <c r="LN9" s="5">
        <v>42050</v>
      </c>
      <c r="LO9" s="5">
        <v>32860</v>
      </c>
      <c r="LP9" s="5">
        <v>37414</v>
      </c>
      <c r="LQ9" s="5">
        <v>29880</v>
      </c>
      <c r="LR9" s="5">
        <v>31640</v>
      </c>
      <c r="LS9" s="5">
        <v>39844</v>
      </c>
      <c r="LT9" s="5">
        <v>62676</v>
      </c>
      <c r="LU9" s="5">
        <v>45216</v>
      </c>
      <c r="LV9" s="5">
        <v>46741</v>
      </c>
      <c r="LW9" s="5">
        <v>37703</v>
      </c>
      <c r="LX9" s="5">
        <v>36749</v>
      </c>
      <c r="LY9" s="5">
        <v>32805</v>
      </c>
      <c r="LZ9" s="5">
        <v>26369</v>
      </c>
      <c r="MA9" s="5">
        <v>26082</v>
      </c>
      <c r="MB9" s="5">
        <v>18792</v>
      </c>
      <c r="MC9" s="5">
        <v>22862</v>
      </c>
      <c r="MD9" s="5">
        <v>24349</v>
      </c>
      <c r="ME9" s="5">
        <v>23847</v>
      </c>
      <c r="MF9" s="5">
        <v>26459</v>
      </c>
      <c r="MG9" s="5">
        <v>16844</v>
      </c>
      <c r="MH9" s="5">
        <v>18239</v>
      </c>
      <c r="MI9" s="5">
        <v>19794</v>
      </c>
      <c r="MJ9" s="5">
        <v>30397</v>
      </c>
      <c r="MK9" s="5">
        <v>18675</v>
      </c>
      <c r="ML9" s="5">
        <v>16725</v>
      </c>
      <c r="MM9" s="5">
        <v>18055</v>
      </c>
      <c r="MN9" s="5">
        <v>15236</v>
      </c>
      <c r="MO9" s="5">
        <v>14847</v>
      </c>
      <c r="MP9" s="5">
        <v>14040</v>
      </c>
      <c r="MQ9" s="5">
        <v>0</v>
      </c>
      <c r="MR9" s="5">
        <v>0</v>
      </c>
      <c r="MS9" s="5">
        <v>0</v>
      </c>
      <c r="MT9" s="5">
        <v>0</v>
      </c>
      <c r="MU9" s="5">
        <v>0</v>
      </c>
      <c r="MV9" s="5">
        <v>0</v>
      </c>
      <c r="MW9" s="5">
        <v>0</v>
      </c>
      <c r="MX9" s="5">
        <v>0</v>
      </c>
      <c r="MY9" s="5">
        <v>0</v>
      </c>
      <c r="MZ9" s="5">
        <v>0</v>
      </c>
      <c r="NA9" s="5">
        <v>0</v>
      </c>
      <c r="NB9" s="5">
        <v>0</v>
      </c>
      <c r="NC9" s="5">
        <v>0</v>
      </c>
      <c r="ND9" s="5">
        <v>0</v>
      </c>
      <c r="NE9" s="5" t="s">
        <v>33</v>
      </c>
      <c r="NF9" s="5" t="s">
        <v>33</v>
      </c>
      <c r="NG9" s="5" t="s">
        <v>33</v>
      </c>
      <c r="NH9" s="5" t="s">
        <v>33</v>
      </c>
      <c r="NI9" s="5" t="s">
        <v>33</v>
      </c>
      <c r="NJ9" s="5" t="s">
        <v>33</v>
      </c>
      <c r="NK9" s="5" t="s">
        <v>33</v>
      </c>
      <c r="NL9" s="5" t="s">
        <v>33</v>
      </c>
      <c r="NM9" s="5" t="s">
        <v>33</v>
      </c>
      <c r="NN9" s="5" t="s">
        <v>33</v>
      </c>
      <c r="NO9" s="5" t="s">
        <v>33</v>
      </c>
      <c r="NP9" s="5" t="s">
        <v>33</v>
      </c>
      <c r="NQ9" s="5" t="s">
        <v>33</v>
      </c>
      <c r="NR9" s="5" t="s">
        <v>33</v>
      </c>
      <c r="NS9" s="5" t="s">
        <v>33</v>
      </c>
      <c r="NT9" s="5" t="s">
        <v>33</v>
      </c>
      <c r="NU9" s="5" t="s">
        <v>33</v>
      </c>
      <c r="NV9" s="5" t="s">
        <v>33</v>
      </c>
      <c r="NW9" s="5">
        <v>0</v>
      </c>
      <c r="NX9" s="5">
        <v>0</v>
      </c>
      <c r="NY9" s="5">
        <v>0</v>
      </c>
      <c r="NZ9" s="5">
        <v>0</v>
      </c>
      <c r="OA9" s="5">
        <v>0</v>
      </c>
      <c r="OB9" s="5">
        <v>0</v>
      </c>
      <c r="OC9" s="5">
        <v>0</v>
      </c>
      <c r="OD9" s="5">
        <v>0</v>
      </c>
      <c r="OE9" s="5">
        <v>0</v>
      </c>
      <c r="OF9" s="5">
        <v>0</v>
      </c>
      <c r="OG9" s="5">
        <v>0</v>
      </c>
      <c r="OH9" s="5">
        <v>0</v>
      </c>
      <c r="OI9" s="5">
        <v>0</v>
      </c>
      <c r="OJ9" s="5">
        <v>0</v>
      </c>
      <c r="OK9" s="5" t="s">
        <v>33</v>
      </c>
      <c r="OL9" s="5" t="s">
        <v>33</v>
      </c>
      <c r="OM9" s="5" t="s">
        <v>33</v>
      </c>
      <c r="ON9" s="5" t="s">
        <v>33</v>
      </c>
      <c r="OO9" s="5" t="s">
        <v>33</v>
      </c>
      <c r="OP9" s="5" t="s">
        <v>33</v>
      </c>
      <c r="OQ9" s="5" t="s">
        <v>33</v>
      </c>
      <c r="OR9" s="5" t="s">
        <v>33</v>
      </c>
      <c r="OS9" s="5" t="s">
        <v>33</v>
      </c>
      <c r="OT9" s="5" t="s">
        <v>33</v>
      </c>
      <c r="OU9" s="5" t="s">
        <v>33</v>
      </c>
      <c r="OV9" s="5" t="s">
        <v>33</v>
      </c>
      <c r="OW9" s="5" t="s">
        <v>33</v>
      </c>
      <c r="OX9" s="5" t="s">
        <v>33</v>
      </c>
      <c r="OY9" s="5" t="s">
        <v>33</v>
      </c>
      <c r="OZ9" s="5" t="s">
        <v>33</v>
      </c>
      <c r="PA9" s="5" t="s">
        <v>33</v>
      </c>
      <c r="PB9" s="5" t="s">
        <v>33</v>
      </c>
      <c r="PC9" s="5">
        <v>79336</v>
      </c>
      <c r="PD9" s="5">
        <v>82145</v>
      </c>
      <c r="PE9" s="5">
        <v>76353</v>
      </c>
      <c r="PF9" s="5">
        <v>74118</v>
      </c>
      <c r="PG9" s="5">
        <v>68504</v>
      </c>
      <c r="PH9" s="5">
        <v>68450</v>
      </c>
      <c r="PI9" s="5">
        <v>61190</v>
      </c>
      <c r="PJ9" s="5">
        <v>55432</v>
      </c>
      <c r="PK9" s="5">
        <v>52967</v>
      </c>
      <c r="PL9" s="5">
        <v>59009</v>
      </c>
      <c r="PM9" s="5">
        <v>55559</v>
      </c>
      <c r="PN9" s="5">
        <v>58620</v>
      </c>
      <c r="PO9" s="5">
        <v>55016</v>
      </c>
      <c r="PP9" s="5">
        <v>50289</v>
      </c>
      <c r="PQ9" s="5">
        <v>48024</v>
      </c>
      <c r="PR9" s="5">
        <v>41182</v>
      </c>
      <c r="PS9" s="5">
        <v>43918</v>
      </c>
      <c r="PT9" s="5">
        <v>40958</v>
      </c>
      <c r="PU9" s="5">
        <v>37261</v>
      </c>
      <c r="PV9" s="5">
        <v>44797</v>
      </c>
      <c r="PW9" s="5">
        <v>38674</v>
      </c>
      <c r="PX9" s="5">
        <v>38538</v>
      </c>
      <c r="PY9" s="5">
        <v>33316</v>
      </c>
      <c r="PZ9" s="5">
        <v>33382</v>
      </c>
      <c r="QA9" s="5">
        <v>30950</v>
      </c>
      <c r="QB9" s="5">
        <v>27781</v>
      </c>
      <c r="QC9" s="5">
        <v>26389</v>
      </c>
      <c r="QD9" s="5">
        <v>25281</v>
      </c>
      <c r="QE9" s="5">
        <v>24084</v>
      </c>
      <c r="QF9" s="5">
        <v>21279</v>
      </c>
      <c r="QG9" s="5">
        <v>19484</v>
      </c>
      <c r="QH9" s="5">
        <v>19211</v>
      </c>
      <c r="QI9" s="5">
        <v>289165</v>
      </c>
      <c r="QJ9" s="5">
        <v>173464</v>
      </c>
      <c r="QK9" s="5">
        <v>162930</v>
      </c>
      <c r="QL9" s="5">
        <v>110158</v>
      </c>
      <c r="QM9" s="5">
        <v>108611</v>
      </c>
      <c r="QN9" s="5">
        <v>120250</v>
      </c>
      <c r="QO9" s="5">
        <v>109221</v>
      </c>
      <c r="QP9" s="5">
        <v>106348</v>
      </c>
      <c r="QQ9" s="5">
        <v>132835</v>
      </c>
      <c r="QR9" s="5">
        <v>181646</v>
      </c>
      <c r="QS9" s="5">
        <v>149152</v>
      </c>
      <c r="QT9" s="5">
        <v>139468</v>
      </c>
      <c r="QU9" s="5">
        <v>135829</v>
      </c>
      <c r="QV9" s="5">
        <v>123198</v>
      </c>
      <c r="QW9" s="5">
        <v>122815</v>
      </c>
      <c r="QX9" s="5">
        <v>99006</v>
      </c>
      <c r="QY9" s="5">
        <v>94669</v>
      </c>
      <c r="QZ9" s="5">
        <v>82884</v>
      </c>
      <c r="RA9" s="5">
        <v>82694</v>
      </c>
      <c r="RB9" s="5">
        <v>89144</v>
      </c>
      <c r="RC9" s="5">
        <v>69935</v>
      </c>
      <c r="RD9" s="5">
        <v>89504</v>
      </c>
      <c r="RE9" s="5">
        <v>62123</v>
      </c>
      <c r="RF9" s="5">
        <v>73167</v>
      </c>
      <c r="RG9" s="5">
        <v>77149</v>
      </c>
      <c r="RH9" s="5">
        <v>96380</v>
      </c>
      <c r="RI9" s="5">
        <v>64500</v>
      </c>
      <c r="RJ9" s="5">
        <v>56823</v>
      </c>
      <c r="RK9" s="5">
        <v>59242</v>
      </c>
      <c r="RL9" s="5">
        <v>57498</v>
      </c>
      <c r="RM9" s="5">
        <v>52752</v>
      </c>
      <c r="RN9" s="5">
        <v>54822</v>
      </c>
      <c r="RO9" s="5">
        <v>97010</v>
      </c>
      <c r="RP9" s="5">
        <v>90894</v>
      </c>
      <c r="RQ9" s="5">
        <v>89807</v>
      </c>
      <c r="RR9" s="5">
        <v>94943</v>
      </c>
      <c r="RS9" s="5">
        <v>97311</v>
      </c>
      <c r="RT9" s="5">
        <v>100081</v>
      </c>
      <c r="RU9" s="5">
        <v>90103</v>
      </c>
      <c r="RV9" s="5">
        <v>88847</v>
      </c>
      <c r="RW9" s="5">
        <v>91960</v>
      </c>
      <c r="RX9" s="5">
        <v>95834</v>
      </c>
      <c r="RY9" s="5">
        <v>101814</v>
      </c>
      <c r="RZ9" s="5">
        <v>107273</v>
      </c>
      <c r="SA9" s="5">
        <v>99745</v>
      </c>
      <c r="SB9" s="5">
        <v>95023</v>
      </c>
      <c r="SC9" s="5">
        <v>92603</v>
      </c>
      <c r="SD9" s="5">
        <v>84468</v>
      </c>
      <c r="SE9" s="5">
        <v>88607</v>
      </c>
      <c r="SF9" s="5">
        <v>82608</v>
      </c>
      <c r="SG9" s="5">
        <v>77229</v>
      </c>
      <c r="SH9" s="5">
        <v>74142</v>
      </c>
      <c r="SI9" s="5">
        <v>70373</v>
      </c>
      <c r="SJ9" s="5">
        <v>71026</v>
      </c>
      <c r="SK9" s="5">
        <v>73736</v>
      </c>
      <c r="SL9" s="5">
        <v>64140</v>
      </c>
      <c r="SM9" s="5">
        <v>52197</v>
      </c>
      <c r="SN9" s="5">
        <v>25352</v>
      </c>
      <c r="SO9" s="5">
        <v>25659</v>
      </c>
      <c r="SP9" s="5">
        <v>23282</v>
      </c>
      <c r="SQ9" s="5">
        <v>26085</v>
      </c>
      <c r="SR9" s="5">
        <v>39718</v>
      </c>
      <c r="SS9" s="5">
        <v>38155</v>
      </c>
      <c r="ST9" s="5">
        <v>57924</v>
      </c>
      <c r="SU9" s="5">
        <v>44042</v>
      </c>
      <c r="SV9" s="5">
        <v>39917</v>
      </c>
      <c r="SW9" s="5">
        <v>48938</v>
      </c>
      <c r="SX9" s="5">
        <v>42361</v>
      </c>
      <c r="SY9" s="5">
        <v>40201</v>
      </c>
      <c r="SZ9" s="5">
        <v>38459</v>
      </c>
      <c r="TA9" s="5">
        <v>34907</v>
      </c>
      <c r="TB9" s="5">
        <v>34380</v>
      </c>
      <c r="TC9" s="5">
        <v>32479</v>
      </c>
      <c r="TD9" s="5">
        <v>37962</v>
      </c>
      <c r="TE9" s="5">
        <v>30150</v>
      </c>
      <c r="TF9" s="5">
        <v>34841</v>
      </c>
      <c r="TG9" s="5">
        <v>34400</v>
      </c>
      <c r="TH9" s="5">
        <v>30484</v>
      </c>
      <c r="TI9" s="5">
        <v>32150</v>
      </c>
      <c r="TJ9" s="5">
        <v>29365</v>
      </c>
      <c r="TK9" s="5">
        <v>33682</v>
      </c>
      <c r="TL9" s="5">
        <v>34478</v>
      </c>
      <c r="TM9" s="5">
        <v>31406</v>
      </c>
      <c r="TN9" s="5">
        <v>28362</v>
      </c>
      <c r="TO9" s="5">
        <v>27897</v>
      </c>
      <c r="TP9" s="5">
        <v>27874</v>
      </c>
      <c r="TQ9" s="5">
        <v>27673</v>
      </c>
      <c r="TR9" s="5">
        <v>27098</v>
      </c>
      <c r="TS9" s="5">
        <v>31635</v>
      </c>
      <c r="TT9" s="5">
        <v>29843</v>
      </c>
      <c r="TU9" s="5">
        <v>25686</v>
      </c>
      <c r="TV9" s="5">
        <v>24723</v>
      </c>
      <c r="TW9" s="5">
        <v>25856</v>
      </c>
      <c r="TX9" s="5">
        <v>24393</v>
      </c>
      <c r="TY9" s="5">
        <v>22856</v>
      </c>
      <c r="TZ9" s="5">
        <v>25250</v>
      </c>
      <c r="UA9" s="5">
        <v>6391</v>
      </c>
      <c r="UB9" s="5">
        <v>6450</v>
      </c>
      <c r="UC9" s="5">
        <v>6618</v>
      </c>
      <c r="UD9" s="5">
        <v>6972</v>
      </c>
      <c r="UE9" s="5">
        <v>9180</v>
      </c>
      <c r="UF9" s="5">
        <v>8779</v>
      </c>
      <c r="UG9" s="5">
        <v>9154</v>
      </c>
      <c r="UH9" s="5">
        <v>9501</v>
      </c>
      <c r="UI9" s="5">
        <v>8989</v>
      </c>
      <c r="UJ9" s="5">
        <v>10849</v>
      </c>
      <c r="UK9" s="5">
        <v>11004</v>
      </c>
      <c r="UL9" s="5">
        <v>13564</v>
      </c>
      <c r="UM9" s="5">
        <v>13463</v>
      </c>
      <c r="UN9" s="5">
        <v>14554</v>
      </c>
      <c r="UO9" s="5">
        <v>13791</v>
      </c>
      <c r="UP9" s="5">
        <v>12550</v>
      </c>
      <c r="UQ9" s="5">
        <v>12101</v>
      </c>
      <c r="UR9" s="5">
        <v>12671</v>
      </c>
      <c r="US9" s="5">
        <v>12271</v>
      </c>
      <c r="UT9" s="5">
        <v>13330</v>
      </c>
      <c r="UU9" s="5">
        <v>13598</v>
      </c>
      <c r="UV9" s="5">
        <v>14393</v>
      </c>
      <c r="UW9" s="5">
        <v>12934</v>
      </c>
      <c r="UX9" s="5">
        <v>13828</v>
      </c>
      <c r="UY9" s="5">
        <v>4852</v>
      </c>
      <c r="UZ9" s="5">
        <v>4433</v>
      </c>
      <c r="VA9" s="5">
        <v>3025</v>
      </c>
      <c r="VB9" s="5">
        <v>3061</v>
      </c>
      <c r="VC9" s="5">
        <v>3267</v>
      </c>
      <c r="VD9" s="5">
        <v>2934</v>
      </c>
      <c r="VE9" s="5">
        <v>3718</v>
      </c>
      <c r="VF9" s="5">
        <v>3413</v>
      </c>
      <c r="VG9" s="5">
        <v>330769</v>
      </c>
      <c r="VH9" s="5">
        <v>360186</v>
      </c>
      <c r="VI9" s="5">
        <v>418385</v>
      </c>
      <c r="VJ9" s="5">
        <v>379537</v>
      </c>
      <c r="VK9" s="5">
        <v>404868</v>
      </c>
      <c r="VL9" s="5">
        <v>352692</v>
      </c>
      <c r="VM9" s="5">
        <v>343011</v>
      </c>
      <c r="VN9" s="5">
        <v>346766</v>
      </c>
      <c r="VO9" s="5">
        <v>301759</v>
      </c>
      <c r="VP9" s="5">
        <v>326450</v>
      </c>
      <c r="VQ9" s="5">
        <v>272529</v>
      </c>
      <c r="VR9" s="5">
        <v>283388</v>
      </c>
      <c r="VS9" s="5">
        <v>291446</v>
      </c>
      <c r="VT9" s="5">
        <v>273308</v>
      </c>
      <c r="VU9" s="5">
        <v>258155</v>
      </c>
      <c r="VV9" s="5">
        <v>237957</v>
      </c>
      <c r="VW9" s="5">
        <v>207381</v>
      </c>
      <c r="VX9" s="5">
        <v>191875</v>
      </c>
      <c r="VY9" s="5">
        <v>154013</v>
      </c>
      <c r="VZ9" s="5">
        <v>179775</v>
      </c>
      <c r="WA9" s="5">
        <v>196960</v>
      </c>
      <c r="WB9" s="5">
        <v>190442</v>
      </c>
      <c r="WC9" s="5">
        <v>186580</v>
      </c>
      <c r="WD9" s="5">
        <v>188976</v>
      </c>
      <c r="WE9" s="5">
        <v>202566</v>
      </c>
      <c r="WF9" s="5">
        <v>205561</v>
      </c>
      <c r="WG9" s="5">
        <v>220782</v>
      </c>
      <c r="WH9" s="5">
        <v>191032</v>
      </c>
      <c r="WI9" s="5">
        <v>184317</v>
      </c>
      <c r="WJ9" s="5">
        <v>175541</v>
      </c>
      <c r="WK9" s="5">
        <v>153165</v>
      </c>
      <c r="WL9" s="5">
        <v>155986</v>
      </c>
      <c r="WM9" s="5">
        <v>3885</v>
      </c>
      <c r="WN9" s="5">
        <v>8444</v>
      </c>
      <c r="WO9" s="5">
        <v>8186</v>
      </c>
      <c r="WP9" s="5">
        <v>7584</v>
      </c>
      <c r="WQ9" s="5">
        <v>8562</v>
      </c>
      <c r="WR9" s="5">
        <v>7619</v>
      </c>
      <c r="WS9" s="5">
        <v>8520</v>
      </c>
      <c r="WT9" s="5">
        <v>8437</v>
      </c>
      <c r="WU9" s="5">
        <v>8846</v>
      </c>
      <c r="WV9" s="5">
        <v>11679</v>
      </c>
      <c r="WW9" s="5">
        <v>6936</v>
      </c>
      <c r="WX9" s="5">
        <v>8978</v>
      </c>
      <c r="WY9" s="5">
        <v>8320</v>
      </c>
      <c r="WZ9" s="5">
        <v>7423</v>
      </c>
      <c r="XA9" s="5">
        <v>3756</v>
      </c>
      <c r="XB9" s="5">
        <v>3204</v>
      </c>
      <c r="XC9" s="5">
        <v>3543</v>
      </c>
      <c r="XD9" s="5">
        <v>3462</v>
      </c>
      <c r="XE9" s="5">
        <v>3630</v>
      </c>
      <c r="XF9" s="5">
        <v>4444</v>
      </c>
      <c r="XG9" s="5">
        <v>5448</v>
      </c>
      <c r="XH9" s="5">
        <v>7734</v>
      </c>
      <c r="XI9" s="5">
        <v>5953</v>
      </c>
      <c r="XJ9" s="5">
        <v>5508</v>
      </c>
      <c r="XK9" s="5">
        <v>8466</v>
      </c>
      <c r="XL9" s="5">
        <v>7950</v>
      </c>
      <c r="XM9" s="5">
        <v>8232</v>
      </c>
      <c r="XN9" s="5">
        <v>8015</v>
      </c>
      <c r="XO9" s="5">
        <v>7866</v>
      </c>
      <c r="XP9" s="5">
        <v>7112</v>
      </c>
      <c r="XQ9" s="5">
        <v>6685</v>
      </c>
      <c r="XR9" s="5">
        <v>5747</v>
      </c>
      <c r="XS9" s="1">
        <v>195</v>
      </c>
      <c r="XT9" s="3" t="s">
        <v>180</v>
      </c>
      <c r="XU9" s="3" t="s">
        <v>180</v>
      </c>
      <c r="XV9" s="3" t="s">
        <v>180</v>
      </c>
      <c r="XW9" s="3" t="s">
        <v>179</v>
      </c>
      <c r="XX9" s="3" t="s">
        <v>180</v>
      </c>
      <c r="XY9" s="3" t="s">
        <v>180</v>
      </c>
      <c r="XZ9" s="3" t="s">
        <v>182</v>
      </c>
    </row>
    <row r="10" spans="1:650" x14ac:dyDescent="0.3">
      <c r="A10" s="6" t="s">
        <v>37</v>
      </c>
      <c r="B10" s="1">
        <v>4058371</v>
      </c>
      <c r="C10" s="5">
        <v>0</v>
      </c>
      <c r="D10" s="5">
        <v>1284</v>
      </c>
      <c r="E10" s="5">
        <v>0</v>
      </c>
      <c r="F10" s="5">
        <v>861</v>
      </c>
      <c r="G10" s="5">
        <v>0</v>
      </c>
      <c r="H10" s="5">
        <v>0</v>
      </c>
      <c r="I10" s="5">
        <v>0</v>
      </c>
      <c r="J10" s="5">
        <v>0</v>
      </c>
      <c r="K10" s="5">
        <v>0</v>
      </c>
      <c r="L10" s="5">
        <v>141</v>
      </c>
      <c r="M10" s="5">
        <v>3445</v>
      </c>
      <c r="N10" s="5">
        <v>0</v>
      </c>
      <c r="O10" s="5">
        <v>0</v>
      </c>
      <c r="P10" s="5">
        <v>0</v>
      </c>
      <c r="Q10" s="5">
        <v>0</v>
      </c>
      <c r="R10" s="5">
        <v>0</v>
      </c>
      <c r="S10" s="5">
        <v>0</v>
      </c>
      <c r="T10" s="5">
        <v>0</v>
      </c>
      <c r="U10" s="5">
        <v>0</v>
      </c>
      <c r="V10" s="5">
        <v>0</v>
      </c>
      <c r="W10" s="5">
        <v>0</v>
      </c>
      <c r="X10" s="5">
        <v>0</v>
      </c>
      <c r="Y10" s="5">
        <v>0</v>
      </c>
      <c r="Z10" s="5">
        <v>0</v>
      </c>
      <c r="AA10" s="5">
        <v>0</v>
      </c>
      <c r="AB10" s="5">
        <v>0</v>
      </c>
      <c r="AC10" s="5" t="s">
        <v>33</v>
      </c>
      <c r="AD10" s="5" t="s">
        <v>33</v>
      </c>
      <c r="AE10" s="5" t="s">
        <v>33</v>
      </c>
      <c r="AF10" s="5" t="s">
        <v>33</v>
      </c>
      <c r="AG10" s="5" t="s">
        <v>33</v>
      </c>
      <c r="AH10" s="5" t="s">
        <v>33</v>
      </c>
      <c r="AI10" s="5">
        <v>711</v>
      </c>
      <c r="AJ10" s="5">
        <v>2264</v>
      </c>
      <c r="AK10" s="5">
        <v>3078</v>
      </c>
      <c r="AL10" s="5">
        <v>22707</v>
      </c>
      <c r="AM10" s="5">
        <v>432</v>
      </c>
      <c r="AN10" s="5">
        <v>1327</v>
      </c>
      <c r="AO10" s="5">
        <v>443</v>
      </c>
      <c r="AP10" s="5">
        <v>507</v>
      </c>
      <c r="AQ10" s="5">
        <v>513</v>
      </c>
      <c r="AR10" s="5">
        <v>2106</v>
      </c>
      <c r="AS10" s="5">
        <v>66499</v>
      </c>
      <c r="AT10" s="5">
        <v>973</v>
      </c>
      <c r="AU10" s="5">
        <v>214</v>
      </c>
      <c r="AV10" s="5">
        <v>620</v>
      </c>
      <c r="AW10" s="5">
        <v>214</v>
      </c>
      <c r="AX10" s="5">
        <v>1019</v>
      </c>
      <c r="AY10" s="5">
        <v>265</v>
      </c>
      <c r="AZ10" s="5">
        <v>456</v>
      </c>
      <c r="BA10" s="5">
        <v>248</v>
      </c>
      <c r="BB10" s="5">
        <v>163</v>
      </c>
      <c r="BC10" s="5">
        <v>137</v>
      </c>
      <c r="BD10" s="5">
        <v>985</v>
      </c>
      <c r="BE10" s="5">
        <v>1168</v>
      </c>
      <c r="BF10" s="5">
        <v>556</v>
      </c>
      <c r="BG10" s="5">
        <v>581</v>
      </c>
      <c r="BH10" s="5">
        <v>4267</v>
      </c>
      <c r="BI10" s="5" t="s">
        <v>33</v>
      </c>
      <c r="BJ10" s="5" t="s">
        <v>33</v>
      </c>
      <c r="BK10" s="5" t="s">
        <v>33</v>
      </c>
      <c r="BL10" s="5" t="s">
        <v>33</v>
      </c>
      <c r="BM10" s="5" t="s">
        <v>33</v>
      </c>
      <c r="BN10" s="5" t="s">
        <v>33</v>
      </c>
      <c r="BO10" s="5">
        <v>912</v>
      </c>
      <c r="BP10" s="5">
        <v>1045</v>
      </c>
      <c r="BQ10" s="5">
        <v>1227</v>
      </c>
      <c r="BR10" s="5">
        <v>1518</v>
      </c>
      <c r="BS10" s="5">
        <v>503</v>
      </c>
      <c r="BT10" s="5">
        <v>752</v>
      </c>
      <c r="BU10" s="5">
        <v>638</v>
      </c>
      <c r="BV10" s="5">
        <v>972</v>
      </c>
      <c r="BW10" s="5">
        <v>345</v>
      </c>
      <c r="BX10" s="5">
        <v>434</v>
      </c>
      <c r="BY10" s="5">
        <v>8794</v>
      </c>
      <c r="BZ10" s="5">
        <v>399</v>
      </c>
      <c r="CA10" s="5">
        <v>2121</v>
      </c>
      <c r="CB10" s="5">
        <v>2417</v>
      </c>
      <c r="CC10" s="5">
        <v>357</v>
      </c>
      <c r="CD10" s="5">
        <v>201</v>
      </c>
      <c r="CE10" s="5">
        <v>290</v>
      </c>
      <c r="CF10" s="5">
        <v>669</v>
      </c>
      <c r="CG10" s="5">
        <v>1050</v>
      </c>
      <c r="CH10" s="5">
        <v>511</v>
      </c>
      <c r="CI10" s="5">
        <v>423</v>
      </c>
      <c r="CJ10" s="5">
        <v>1128</v>
      </c>
      <c r="CK10" s="5">
        <v>182</v>
      </c>
      <c r="CL10" s="5">
        <v>94</v>
      </c>
      <c r="CM10" s="5">
        <v>147</v>
      </c>
      <c r="CN10" s="5">
        <v>730</v>
      </c>
      <c r="CO10" s="5" t="s">
        <v>33</v>
      </c>
      <c r="CP10" s="5" t="s">
        <v>33</v>
      </c>
      <c r="CQ10" s="5" t="s">
        <v>33</v>
      </c>
      <c r="CR10" s="5" t="s">
        <v>33</v>
      </c>
      <c r="CS10" s="5" t="s">
        <v>33</v>
      </c>
      <c r="CT10" s="5" t="s">
        <v>33</v>
      </c>
      <c r="CU10" s="5">
        <v>2197</v>
      </c>
      <c r="CV10" s="5">
        <v>1886</v>
      </c>
      <c r="CW10" s="5">
        <v>1190</v>
      </c>
      <c r="CX10" s="5">
        <v>1325</v>
      </c>
      <c r="CY10" s="5">
        <v>1357</v>
      </c>
      <c r="CZ10" s="5">
        <v>1849</v>
      </c>
      <c r="DA10" s="5">
        <v>1199</v>
      </c>
      <c r="DB10" s="5">
        <v>727</v>
      </c>
      <c r="DC10" s="5">
        <v>817</v>
      </c>
      <c r="DD10" s="5">
        <v>1010</v>
      </c>
      <c r="DE10" s="5">
        <v>660</v>
      </c>
      <c r="DF10" s="5">
        <v>1217</v>
      </c>
      <c r="DG10" s="5">
        <v>873</v>
      </c>
      <c r="DH10" s="5">
        <v>1357</v>
      </c>
      <c r="DI10" s="5">
        <v>935</v>
      </c>
      <c r="DJ10" s="5">
        <v>905</v>
      </c>
      <c r="DK10" s="5">
        <v>872</v>
      </c>
      <c r="DL10" s="5">
        <v>1841</v>
      </c>
      <c r="DM10" s="5">
        <v>541</v>
      </c>
      <c r="DN10" s="5">
        <v>1045</v>
      </c>
      <c r="DO10" s="5">
        <v>1219</v>
      </c>
      <c r="DP10" s="5">
        <v>1379</v>
      </c>
      <c r="DQ10" s="5">
        <v>979</v>
      </c>
      <c r="DR10" s="5">
        <v>1002</v>
      </c>
      <c r="DS10" s="5">
        <v>1185</v>
      </c>
      <c r="DT10" s="5">
        <v>1093</v>
      </c>
      <c r="DU10" s="5" t="s">
        <v>33</v>
      </c>
      <c r="DV10" s="5" t="s">
        <v>33</v>
      </c>
      <c r="DW10" s="5" t="s">
        <v>33</v>
      </c>
      <c r="DX10" s="5" t="s">
        <v>33</v>
      </c>
      <c r="DY10" s="5" t="s">
        <v>33</v>
      </c>
      <c r="DZ10" s="5" t="s">
        <v>33</v>
      </c>
      <c r="EA10" s="5">
        <v>1866</v>
      </c>
      <c r="EB10" s="5">
        <v>637</v>
      </c>
      <c r="EC10" s="5">
        <v>729</v>
      </c>
      <c r="ED10" s="5">
        <v>1001</v>
      </c>
      <c r="EE10" s="5">
        <v>360</v>
      </c>
      <c r="EF10" s="5">
        <v>513</v>
      </c>
      <c r="EG10" s="5">
        <v>893</v>
      </c>
      <c r="EH10" s="5">
        <v>511</v>
      </c>
      <c r="EI10" s="5">
        <v>311</v>
      </c>
      <c r="EJ10" s="5">
        <v>907</v>
      </c>
      <c r="EK10" s="5">
        <v>392</v>
      </c>
      <c r="EL10" s="5">
        <v>1204</v>
      </c>
      <c r="EM10" s="5">
        <v>2447</v>
      </c>
      <c r="EN10" s="5">
        <v>634</v>
      </c>
      <c r="EO10" s="5">
        <v>282</v>
      </c>
      <c r="EP10" s="5">
        <v>882</v>
      </c>
      <c r="EQ10" s="5">
        <v>697</v>
      </c>
      <c r="ER10" s="5">
        <v>421</v>
      </c>
      <c r="ES10" s="5">
        <v>415</v>
      </c>
      <c r="ET10" s="5">
        <v>442</v>
      </c>
      <c r="EU10" s="5">
        <v>479</v>
      </c>
      <c r="EV10" s="5">
        <v>758</v>
      </c>
      <c r="EW10" s="5">
        <v>909</v>
      </c>
      <c r="EX10" s="5">
        <v>4817</v>
      </c>
      <c r="EY10" s="5">
        <v>489</v>
      </c>
      <c r="EZ10" s="5">
        <v>614</v>
      </c>
      <c r="FA10" s="5" t="s">
        <v>33</v>
      </c>
      <c r="FB10" s="5" t="s">
        <v>33</v>
      </c>
      <c r="FC10" s="5" t="s">
        <v>33</v>
      </c>
      <c r="FD10" s="5" t="s">
        <v>33</v>
      </c>
      <c r="FE10" s="5" t="s">
        <v>33</v>
      </c>
      <c r="FF10" s="5" t="s">
        <v>33</v>
      </c>
      <c r="FG10" s="5">
        <v>0</v>
      </c>
      <c r="FH10" s="5">
        <v>0</v>
      </c>
      <c r="FI10" s="5">
        <v>0</v>
      </c>
      <c r="FJ10" s="5">
        <v>0</v>
      </c>
      <c r="FK10" s="5">
        <v>0</v>
      </c>
      <c r="FL10" s="5">
        <v>0</v>
      </c>
      <c r="FM10" s="5">
        <v>0</v>
      </c>
      <c r="FN10" s="5">
        <v>0</v>
      </c>
      <c r="FO10" s="5">
        <v>0</v>
      </c>
      <c r="FP10" s="5">
        <v>0</v>
      </c>
      <c r="FQ10" s="5">
        <v>0</v>
      </c>
      <c r="FR10" s="5">
        <v>0</v>
      </c>
      <c r="FS10" s="5">
        <v>0</v>
      </c>
      <c r="FT10" s="5">
        <v>0</v>
      </c>
      <c r="FU10" s="5" t="s">
        <v>33</v>
      </c>
      <c r="FV10" s="5" t="s">
        <v>33</v>
      </c>
      <c r="FW10" s="5" t="s">
        <v>33</v>
      </c>
      <c r="FX10" s="5" t="s">
        <v>33</v>
      </c>
      <c r="FY10" s="5" t="s">
        <v>33</v>
      </c>
      <c r="FZ10" s="5" t="s">
        <v>33</v>
      </c>
      <c r="GA10" s="5" t="s">
        <v>33</v>
      </c>
      <c r="GB10" s="5" t="s">
        <v>33</v>
      </c>
      <c r="GC10" s="5" t="s">
        <v>33</v>
      </c>
      <c r="GD10" s="5" t="s">
        <v>33</v>
      </c>
      <c r="GE10" s="5" t="s">
        <v>33</v>
      </c>
      <c r="GF10" s="5" t="s">
        <v>33</v>
      </c>
      <c r="GG10" s="5" t="s">
        <v>33</v>
      </c>
      <c r="GH10" s="5" t="s">
        <v>33</v>
      </c>
      <c r="GI10" s="5" t="s">
        <v>33</v>
      </c>
      <c r="GJ10" s="5" t="s">
        <v>33</v>
      </c>
      <c r="GK10" s="5" t="s">
        <v>33</v>
      </c>
      <c r="GL10" s="5" t="s">
        <v>33</v>
      </c>
      <c r="GM10" s="5">
        <v>5687</v>
      </c>
      <c r="GN10" s="5">
        <v>7115</v>
      </c>
      <c r="GO10" s="5">
        <v>6224</v>
      </c>
      <c r="GP10" s="5">
        <v>27412</v>
      </c>
      <c r="GQ10" s="5">
        <v>2652</v>
      </c>
      <c r="GR10" s="5">
        <v>4440</v>
      </c>
      <c r="GS10" s="5">
        <v>3172</v>
      </c>
      <c r="GT10" s="5">
        <v>2717</v>
      </c>
      <c r="GU10" s="5">
        <v>1986</v>
      </c>
      <c r="GV10" s="5">
        <v>4599</v>
      </c>
      <c r="GW10" s="5">
        <v>79789</v>
      </c>
      <c r="GX10" s="5">
        <v>3792</v>
      </c>
      <c r="GY10" s="5">
        <v>5655</v>
      </c>
      <c r="GZ10" s="5">
        <v>5028</v>
      </c>
      <c r="HA10" s="5">
        <v>1788</v>
      </c>
      <c r="HB10" s="5">
        <v>3007</v>
      </c>
      <c r="HC10" s="5">
        <v>2125</v>
      </c>
      <c r="HD10" s="5">
        <v>3388</v>
      </c>
      <c r="HE10" s="5">
        <v>2254</v>
      </c>
      <c r="HF10" s="5">
        <v>2160</v>
      </c>
      <c r="HG10" s="5">
        <v>2258</v>
      </c>
      <c r="HH10" s="5">
        <v>4249</v>
      </c>
      <c r="HI10" s="5">
        <v>3239</v>
      </c>
      <c r="HJ10" s="5">
        <v>6469</v>
      </c>
      <c r="HK10" s="5">
        <v>2401</v>
      </c>
      <c r="HL10" s="5">
        <v>6705</v>
      </c>
      <c r="HM10" s="5" t="s">
        <v>33</v>
      </c>
      <c r="HN10" s="5" t="s">
        <v>33</v>
      </c>
      <c r="HO10" s="5" t="s">
        <v>33</v>
      </c>
      <c r="HP10" s="5" t="s">
        <v>33</v>
      </c>
      <c r="HQ10" s="5" t="s">
        <v>33</v>
      </c>
      <c r="HR10" s="5" t="s">
        <v>33</v>
      </c>
      <c r="HS10" s="5">
        <v>12558</v>
      </c>
      <c r="HT10" s="5">
        <v>12319</v>
      </c>
      <c r="HU10" s="5">
        <v>12483</v>
      </c>
      <c r="HV10" s="5">
        <v>11897</v>
      </c>
      <c r="HW10" s="5">
        <v>12139</v>
      </c>
      <c r="HX10" s="5">
        <v>12412</v>
      </c>
      <c r="HY10" s="5">
        <v>12583</v>
      </c>
      <c r="HZ10" s="5">
        <v>12610</v>
      </c>
      <c r="IA10" s="5">
        <v>13167</v>
      </c>
      <c r="IB10" s="5">
        <v>11916</v>
      </c>
      <c r="IC10" s="5">
        <v>15530</v>
      </c>
      <c r="ID10" s="5">
        <v>25561</v>
      </c>
      <c r="IE10" s="5">
        <v>10849</v>
      </c>
      <c r="IF10" s="5">
        <v>10158</v>
      </c>
      <c r="IG10" s="5">
        <v>9666</v>
      </c>
      <c r="IH10" s="5">
        <v>9414</v>
      </c>
      <c r="II10" s="5">
        <v>9352</v>
      </c>
      <c r="IJ10" s="5">
        <v>9877</v>
      </c>
      <c r="IK10" s="5">
        <v>8626</v>
      </c>
      <c r="IL10" s="5">
        <v>9047</v>
      </c>
      <c r="IM10" s="5">
        <v>9550</v>
      </c>
      <c r="IN10" s="5">
        <v>8198</v>
      </c>
      <c r="IO10" s="5">
        <v>9819</v>
      </c>
      <c r="IP10" s="5">
        <v>9882</v>
      </c>
      <c r="IQ10" s="5">
        <v>9156</v>
      </c>
      <c r="IR10" s="5">
        <v>8518</v>
      </c>
      <c r="IS10" s="5" t="s">
        <v>33</v>
      </c>
      <c r="IT10" s="5" t="s">
        <v>33</v>
      </c>
      <c r="IU10" s="5" t="s">
        <v>33</v>
      </c>
      <c r="IV10" s="5" t="s">
        <v>33</v>
      </c>
      <c r="IW10" s="5" t="s">
        <v>33</v>
      </c>
      <c r="IX10" s="5" t="s">
        <v>33</v>
      </c>
      <c r="IY10" s="5">
        <v>962</v>
      </c>
      <c r="IZ10" s="5">
        <v>945</v>
      </c>
      <c r="JA10" s="5">
        <v>1107</v>
      </c>
      <c r="JB10" s="5">
        <v>637</v>
      </c>
      <c r="JC10" s="5">
        <v>837</v>
      </c>
      <c r="JD10" s="5">
        <v>948</v>
      </c>
      <c r="JE10" s="5">
        <v>753</v>
      </c>
      <c r="JF10" s="5">
        <v>1031</v>
      </c>
      <c r="JG10" s="5">
        <v>699</v>
      </c>
      <c r="JH10" s="5">
        <v>778</v>
      </c>
      <c r="JI10" s="5">
        <v>877</v>
      </c>
      <c r="JJ10" s="5">
        <v>889</v>
      </c>
      <c r="JK10" s="5">
        <v>547</v>
      </c>
      <c r="JL10" s="5">
        <v>745</v>
      </c>
      <c r="JM10" s="5">
        <v>622</v>
      </c>
      <c r="JN10" s="5">
        <v>631</v>
      </c>
      <c r="JO10" s="5">
        <v>805</v>
      </c>
      <c r="JP10" s="5">
        <v>1049</v>
      </c>
      <c r="JQ10" s="5">
        <v>768</v>
      </c>
      <c r="JR10" s="5">
        <v>727</v>
      </c>
      <c r="JS10" s="5">
        <v>820</v>
      </c>
      <c r="JT10" s="5">
        <v>670</v>
      </c>
      <c r="JU10" s="5">
        <v>765</v>
      </c>
      <c r="JV10" s="5">
        <v>663</v>
      </c>
      <c r="JW10" s="5">
        <v>769</v>
      </c>
      <c r="JX10" s="5">
        <v>474</v>
      </c>
      <c r="JY10" s="5" t="s">
        <v>33</v>
      </c>
      <c r="JZ10" s="5" t="s">
        <v>33</v>
      </c>
      <c r="KA10" s="5" t="s">
        <v>33</v>
      </c>
      <c r="KB10" s="5" t="s">
        <v>33</v>
      </c>
      <c r="KC10" s="5" t="s">
        <v>33</v>
      </c>
      <c r="KD10" s="5" t="s">
        <v>33</v>
      </c>
      <c r="KE10" s="5">
        <v>125</v>
      </c>
      <c r="KF10" s="5">
        <v>227</v>
      </c>
      <c r="KG10" s="5">
        <v>252</v>
      </c>
      <c r="KH10" s="5">
        <v>209</v>
      </c>
      <c r="KI10" s="5">
        <v>94</v>
      </c>
      <c r="KJ10" s="5">
        <v>86</v>
      </c>
      <c r="KK10" s="5">
        <v>102</v>
      </c>
      <c r="KL10" s="5">
        <v>193</v>
      </c>
      <c r="KM10" s="5">
        <v>88</v>
      </c>
      <c r="KN10" s="5">
        <v>88</v>
      </c>
      <c r="KO10" s="5">
        <v>89</v>
      </c>
      <c r="KP10" s="5">
        <v>86</v>
      </c>
      <c r="KQ10" s="5">
        <v>58</v>
      </c>
      <c r="KR10" s="5">
        <v>70</v>
      </c>
      <c r="KS10" s="5">
        <v>88</v>
      </c>
      <c r="KT10" s="5">
        <v>68</v>
      </c>
      <c r="KU10" s="5">
        <v>117</v>
      </c>
      <c r="KV10" s="5">
        <v>77</v>
      </c>
      <c r="KW10" s="5">
        <v>72</v>
      </c>
      <c r="KX10" s="5">
        <v>115</v>
      </c>
      <c r="KY10" s="5">
        <v>63</v>
      </c>
      <c r="KZ10" s="5">
        <v>122</v>
      </c>
      <c r="LA10" s="5">
        <v>62</v>
      </c>
      <c r="LB10" s="5">
        <v>56</v>
      </c>
      <c r="LC10" s="5">
        <v>63</v>
      </c>
      <c r="LD10" s="5">
        <v>58</v>
      </c>
      <c r="LE10" s="5" t="s">
        <v>33</v>
      </c>
      <c r="LF10" s="5" t="s">
        <v>33</v>
      </c>
      <c r="LG10" s="5" t="s">
        <v>33</v>
      </c>
      <c r="LH10" s="5" t="s">
        <v>33</v>
      </c>
      <c r="LI10" s="5" t="s">
        <v>33</v>
      </c>
      <c r="LJ10" s="5" t="s">
        <v>33</v>
      </c>
      <c r="LK10" s="5">
        <v>521</v>
      </c>
      <c r="LL10" s="5">
        <v>497</v>
      </c>
      <c r="LM10" s="5">
        <v>465</v>
      </c>
      <c r="LN10" s="5">
        <v>414</v>
      </c>
      <c r="LO10" s="5">
        <v>376</v>
      </c>
      <c r="LP10" s="5">
        <v>470</v>
      </c>
      <c r="LQ10" s="5">
        <v>422</v>
      </c>
      <c r="LR10" s="5">
        <v>312</v>
      </c>
      <c r="LS10" s="5">
        <v>275</v>
      </c>
      <c r="LT10" s="5">
        <v>272</v>
      </c>
      <c r="LU10" s="5">
        <v>211</v>
      </c>
      <c r="LV10" s="5">
        <v>169</v>
      </c>
      <c r="LW10" s="5">
        <v>131</v>
      </c>
      <c r="LX10" s="5">
        <v>73</v>
      </c>
      <c r="LY10" s="5">
        <v>44</v>
      </c>
      <c r="LZ10" s="5">
        <v>170</v>
      </c>
      <c r="MA10" s="5">
        <v>124</v>
      </c>
      <c r="MB10" s="5">
        <v>85</v>
      </c>
      <c r="MC10" s="5">
        <v>88</v>
      </c>
      <c r="MD10" s="5">
        <v>166</v>
      </c>
      <c r="ME10" s="5">
        <v>89</v>
      </c>
      <c r="MF10" s="5">
        <v>90</v>
      </c>
      <c r="MG10" s="5">
        <v>102</v>
      </c>
      <c r="MH10" s="5">
        <v>107</v>
      </c>
      <c r="MI10" s="5">
        <v>71</v>
      </c>
      <c r="MJ10" s="5">
        <v>81</v>
      </c>
      <c r="MK10" s="5" t="s">
        <v>33</v>
      </c>
      <c r="ML10" s="5" t="s">
        <v>33</v>
      </c>
      <c r="MM10" s="5" t="s">
        <v>33</v>
      </c>
      <c r="MN10" s="5" t="s">
        <v>33</v>
      </c>
      <c r="MO10" s="5" t="s">
        <v>33</v>
      </c>
      <c r="MP10" s="5" t="s">
        <v>33</v>
      </c>
      <c r="MQ10" s="5">
        <v>0</v>
      </c>
      <c r="MR10" s="5">
        <v>0</v>
      </c>
      <c r="MS10" s="5">
        <v>0</v>
      </c>
      <c r="MT10" s="5">
        <v>0</v>
      </c>
      <c r="MU10" s="5">
        <v>0</v>
      </c>
      <c r="MV10" s="5">
        <v>0</v>
      </c>
      <c r="MW10" s="5">
        <v>0</v>
      </c>
      <c r="MX10" s="5">
        <v>0</v>
      </c>
      <c r="MY10" s="5">
        <v>0</v>
      </c>
      <c r="MZ10" s="5">
        <v>0</v>
      </c>
      <c r="NA10" s="5">
        <v>0</v>
      </c>
      <c r="NB10" s="5">
        <v>0</v>
      </c>
      <c r="NC10" s="5">
        <v>0</v>
      </c>
      <c r="ND10" s="5">
        <v>0</v>
      </c>
      <c r="NE10" s="5" t="s">
        <v>33</v>
      </c>
      <c r="NF10" s="5" t="s">
        <v>33</v>
      </c>
      <c r="NG10" s="5" t="s">
        <v>33</v>
      </c>
      <c r="NH10" s="5" t="s">
        <v>33</v>
      </c>
      <c r="NI10" s="5" t="s">
        <v>33</v>
      </c>
      <c r="NJ10" s="5" t="s">
        <v>33</v>
      </c>
      <c r="NK10" s="5" t="s">
        <v>33</v>
      </c>
      <c r="NL10" s="5" t="s">
        <v>33</v>
      </c>
      <c r="NM10" s="5" t="s">
        <v>33</v>
      </c>
      <c r="NN10" s="5" t="s">
        <v>33</v>
      </c>
      <c r="NO10" s="5" t="s">
        <v>33</v>
      </c>
      <c r="NP10" s="5" t="s">
        <v>33</v>
      </c>
      <c r="NQ10" s="5" t="s">
        <v>33</v>
      </c>
      <c r="NR10" s="5" t="s">
        <v>33</v>
      </c>
      <c r="NS10" s="5" t="s">
        <v>33</v>
      </c>
      <c r="NT10" s="5" t="s">
        <v>33</v>
      </c>
      <c r="NU10" s="5" t="s">
        <v>33</v>
      </c>
      <c r="NV10" s="5" t="s">
        <v>33</v>
      </c>
      <c r="NW10" s="5">
        <v>0</v>
      </c>
      <c r="NX10" s="5">
        <v>0</v>
      </c>
      <c r="NY10" s="5">
        <v>0</v>
      </c>
      <c r="NZ10" s="5">
        <v>0</v>
      </c>
      <c r="OA10" s="5">
        <v>0</v>
      </c>
      <c r="OB10" s="5">
        <v>0</v>
      </c>
      <c r="OC10" s="5">
        <v>0</v>
      </c>
      <c r="OD10" s="5">
        <v>0</v>
      </c>
      <c r="OE10" s="5">
        <v>0</v>
      </c>
      <c r="OF10" s="5">
        <v>0</v>
      </c>
      <c r="OG10" s="5">
        <v>0</v>
      </c>
      <c r="OH10" s="5">
        <v>0</v>
      </c>
      <c r="OI10" s="5">
        <v>0</v>
      </c>
      <c r="OJ10" s="5">
        <v>0</v>
      </c>
      <c r="OK10" s="5" t="s">
        <v>33</v>
      </c>
      <c r="OL10" s="5" t="s">
        <v>33</v>
      </c>
      <c r="OM10" s="5" t="s">
        <v>33</v>
      </c>
      <c r="ON10" s="5" t="s">
        <v>33</v>
      </c>
      <c r="OO10" s="5" t="s">
        <v>33</v>
      </c>
      <c r="OP10" s="5" t="s">
        <v>33</v>
      </c>
      <c r="OQ10" s="5" t="s">
        <v>33</v>
      </c>
      <c r="OR10" s="5" t="s">
        <v>33</v>
      </c>
      <c r="OS10" s="5" t="s">
        <v>33</v>
      </c>
      <c r="OT10" s="5" t="s">
        <v>33</v>
      </c>
      <c r="OU10" s="5" t="s">
        <v>33</v>
      </c>
      <c r="OV10" s="5" t="s">
        <v>33</v>
      </c>
      <c r="OW10" s="5" t="s">
        <v>33</v>
      </c>
      <c r="OX10" s="5" t="s">
        <v>33</v>
      </c>
      <c r="OY10" s="5" t="s">
        <v>33</v>
      </c>
      <c r="OZ10" s="5" t="s">
        <v>33</v>
      </c>
      <c r="PA10" s="5" t="s">
        <v>33</v>
      </c>
      <c r="PB10" s="5" t="s">
        <v>33</v>
      </c>
      <c r="PC10" s="5">
        <v>1557</v>
      </c>
      <c r="PD10" s="5">
        <v>1457</v>
      </c>
      <c r="PE10" s="5">
        <v>1404</v>
      </c>
      <c r="PF10" s="5">
        <v>1261</v>
      </c>
      <c r="PG10" s="5">
        <v>1220</v>
      </c>
      <c r="PH10" s="5">
        <v>1141</v>
      </c>
      <c r="PI10" s="5">
        <v>1143</v>
      </c>
      <c r="PJ10" s="5">
        <v>1122</v>
      </c>
      <c r="PK10" s="5">
        <v>1016</v>
      </c>
      <c r="PL10" s="5">
        <v>949</v>
      </c>
      <c r="PM10" s="5">
        <v>884</v>
      </c>
      <c r="PN10" s="5">
        <v>875</v>
      </c>
      <c r="PO10" s="5">
        <v>868</v>
      </c>
      <c r="PP10" s="5">
        <v>796</v>
      </c>
      <c r="PQ10" s="5">
        <v>758</v>
      </c>
      <c r="PR10" s="5">
        <v>760</v>
      </c>
      <c r="PS10" s="5">
        <v>711</v>
      </c>
      <c r="PT10" s="5">
        <v>671</v>
      </c>
      <c r="PU10" s="5">
        <v>717</v>
      </c>
      <c r="PV10" s="5">
        <v>714</v>
      </c>
      <c r="PW10" s="5">
        <v>755</v>
      </c>
      <c r="PX10" s="5">
        <v>751</v>
      </c>
      <c r="PY10" s="5">
        <v>867</v>
      </c>
      <c r="PZ10" s="5">
        <v>701</v>
      </c>
      <c r="QA10" s="5">
        <v>737</v>
      </c>
      <c r="QB10" s="5">
        <v>757</v>
      </c>
      <c r="QC10" s="5" t="s">
        <v>33</v>
      </c>
      <c r="QD10" s="5" t="s">
        <v>33</v>
      </c>
      <c r="QE10" s="5" t="s">
        <v>33</v>
      </c>
      <c r="QF10" s="5" t="s">
        <v>33</v>
      </c>
      <c r="QG10" s="5" t="s">
        <v>33</v>
      </c>
      <c r="QH10" s="5" t="s">
        <v>33</v>
      </c>
      <c r="QI10" s="5">
        <v>1906</v>
      </c>
      <c r="QJ10" s="5">
        <v>1845</v>
      </c>
      <c r="QK10" s="5">
        <v>1743</v>
      </c>
      <c r="QL10" s="5">
        <v>1615</v>
      </c>
      <c r="QM10" s="5">
        <v>1535</v>
      </c>
      <c r="QN10" s="5">
        <v>1631</v>
      </c>
      <c r="QO10" s="5">
        <v>1706</v>
      </c>
      <c r="QP10" s="5">
        <v>1292</v>
      </c>
      <c r="QQ10" s="5">
        <v>1128</v>
      </c>
      <c r="QR10" s="5">
        <v>1304</v>
      </c>
      <c r="QS10" s="5">
        <v>1070</v>
      </c>
      <c r="QT10" s="5">
        <v>922</v>
      </c>
      <c r="QU10" s="5">
        <v>820</v>
      </c>
      <c r="QV10" s="5">
        <v>945</v>
      </c>
      <c r="QW10" s="5">
        <v>708</v>
      </c>
      <c r="QX10" s="5">
        <v>756</v>
      </c>
      <c r="QY10" s="5">
        <v>712</v>
      </c>
      <c r="QZ10" s="5">
        <v>582</v>
      </c>
      <c r="RA10" s="5">
        <v>598</v>
      </c>
      <c r="RB10" s="5">
        <v>609</v>
      </c>
      <c r="RC10" s="5">
        <v>578</v>
      </c>
      <c r="RD10" s="5">
        <v>527</v>
      </c>
      <c r="RE10" s="5">
        <v>624</v>
      </c>
      <c r="RF10" s="5">
        <v>621</v>
      </c>
      <c r="RG10" s="5">
        <v>643</v>
      </c>
      <c r="RH10" s="5">
        <v>591</v>
      </c>
      <c r="RI10" s="5" t="s">
        <v>33</v>
      </c>
      <c r="RJ10" s="5" t="s">
        <v>33</v>
      </c>
      <c r="RK10" s="5" t="s">
        <v>33</v>
      </c>
      <c r="RL10" s="5" t="s">
        <v>33</v>
      </c>
      <c r="RM10" s="5" t="s">
        <v>33</v>
      </c>
      <c r="RN10" s="5" t="s">
        <v>33</v>
      </c>
      <c r="RO10" s="5">
        <v>1258</v>
      </c>
      <c r="RP10" s="5">
        <v>1081</v>
      </c>
      <c r="RQ10" s="5">
        <v>1182</v>
      </c>
      <c r="RR10" s="5">
        <v>1109</v>
      </c>
      <c r="RS10" s="5">
        <v>1114</v>
      </c>
      <c r="RT10" s="5">
        <v>1168</v>
      </c>
      <c r="RU10" s="5">
        <v>1160</v>
      </c>
      <c r="RV10" s="5">
        <v>1083</v>
      </c>
      <c r="RW10" s="5">
        <v>1195</v>
      </c>
      <c r="RX10" s="5">
        <v>1213</v>
      </c>
      <c r="RY10" s="5">
        <v>1127</v>
      </c>
      <c r="RZ10" s="5">
        <v>1180</v>
      </c>
      <c r="SA10" s="5">
        <v>989</v>
      </c>
      <c r="SB10" s="5">
        <v>1107</v>
      </c>
      <c r="SC10" s="5">
        <v>867</v>
      </c>
      <c r="SD10" s="5">
        <v>935</v>
      </c>
      <c r="SE10" s="5">
        <v>880</v>
      </c>
      <c r="SF10" s="5">
        <v>867</v>
      </c>
      <c r="SG10" s="5">
        <v>842</v>
      </c>
      <c r="SH10" s="5">
        <v>802</v>
      </c>
      <c r="SI10" s="5">
        <v>777</v>
      </c>
      <c r="SJ10" s="5">
        <v>705</v>
      </c>
      <c r="SK10" s="5">
        <v>743</v>
      </c>
      <c r="SL10" s="5">
        <v>716</v>
      </c>
      <c r="SM10" s="5">
        <v>721</v>
      </c>
      <c r="SN10" s="5">
        <v>680</v>
      </c>
      <c r="SO10" s="5" t="s">
        <v>33</v>
      </c>
      <c r="SP10" s="5" t="s">
        <v>33</v>
      </c>
      <c r="SQ10" s="5" t="s">
        <v>33</v>
      </c>
      <c r="SR10" s="5" t="s">
        <v>33</v>
      </c>
      <c r="SS10" s="5" t="s">
        <v>33</v>
      </c>
      <c r="ST10" s="5" t="s">
        <v>33</v>
      </c>
      <c r="SU10" s="5">
        <v>3</v>
      </c>
      <c r="SV10" s="5">
        <v>9</v>
      </c>
      <c r="SW10" s="5">
        <v>19</v>
      </c>
      <c r="SX10" s="5">
        <v>4</v>
      </c>
      <c r="SY10" s="5">
        <v>4</v>
      </c>
      <c r="SZ10" s="5">
        <v>2</v>
      </c>
      <c r="TA10" s="5">
        <v>5</v>
      </c>
      <c r="TB10" s="5">
        <v>5</v>
      </c>
      <c r="TC10" s="5">
        <v>4</v>
      </c>
      <c r="TD10" s="5">
        <v>9</v>
      </c>
      <c r="TE10" s="5">
        <v>15</v>
      </c>
      <c r="TF10" s="5">
        <v>25</v>
      </c>
      <c r="TG10" s="5">
        <v>46</v>
      </c>
      <c r="TH10" s="5">
        <v>29</v>
      </c>
      <c r="TI10" s="5">
        <v>40</v>
      </c>
      <c r="TJ10" s="5">
        <v>26</v>
      </c>
      <c r="TK10" s="5">
        <v>23</v>
      </c>
      <c r="TL10" s="5">
        <v>30</v>
      </c>
      <c r="TM10" s="5">
        <v>37</v>
      </c>
      <c r="TN10" s="5">
        <v>42</v>
      </c>
      <c r="TO10" s="5">
        <v>0</v>
      </c>
      <c r="TP10" s="5">
        <v>0</v>
      </c>
      <c r="TQ10" s="5">
        <v>0</v>
      </c>
      <c r="TR10" s="5">
        <v>6</v>
      </c>
      <c r="TS10" s="5">
        <v>4</v>
      </c>
      <c r="TT10" s="5">
        <v>12</v>
      </c>
      <c r="TU10" s="5" t="s">
        <v>33</v>
      </c>
      <c r="TV10" s="5" t="s">
        <v>33</v>
      </c>
      <c r="TW10" s="5" t="s">
        <v>33</v>
      </c>
      <c r="TX10" s="5" t="s">
        <v>33</v>
      </c>
      <c r="TY10" s="5" t="s">
        <v>33</v>
      </c>
      <c r="TZ10" s="5" t="s">
        <v>33</v>
      </c>
      <c r="UA10" s="5">
        <v>0</v>
      </c>
      <c r="UB10" s="5">
        <v>0</v>
      </c>
      <c r="UC10" s="5">
        <v>0</v>
      </c>
      <c r="UD10" s="5">
        <v>0</v>
      </c>
      <c r="UE10" s="5">
        <v>0</v>
      </c>
      <c r="UF10" s="5">
        <v>0</v>
      </c>
      <c r="UG10" s="5">
        <v>0</v>
      </c>
      <c r="UH10" s="5">
        <v>0</v>
      </c>
      <c r="UI10" s="5">
        <v>0</v>
      </c>
      <c r="UJ10" s="5">
        <v>0</v>
      </c>
      <c r="UK10" s="5">
        <v>0</v>
      </c>
      <c r="UL10" s="5">
        <v>0</v>
      </c>
      <c r="UM10" s="5">
        <v>0</v>
      </c>
      <c r="UN10" s="5">
        <v>0</v>
      </c>
      <c r="UO10" s="5">
        <v>0</v>
      </c>
      <c r="UP10" s="5">
        <v>0</v>
      </c>
      <c r="UQ10" s="5">
        <v>0</v>
      </c>
      <c r="UR10" s="5">
        <v>0</v>
      </c>
      <c r="US10" s="5">
        <v>0</v>
      </c>
      <c r="UT10" s="5">
        <v>0</v>
      </c>
      <c r="UU10" s="5">
        <v>0</v>
      </c>
      <c r="UV10" s="5">
        <v>0</v>
      </c>
      <c r="UW10" s="5">
        <v>0</v>
      </c>
      <c r="UX10" s="5">
        <v>0</v>
      </c>
      <c r="UY10" s="5">
        <v>0</v>
      </c>
      <c r="UZ10" s="5">
        <v>0</v>
      </c>
      <c r="VA10" s="5" t="s">
        <v>33</v>
      </c>
      <c r="VB10" s="5" t="s">
        <v>33</v>
      </c>
      <c r="VC10" s="5" t="s">
        <v>33</v>
      </c>
      <c r="VD10" s="5" t="s">
        <v>33</v>
      </c>
      <c r="VE10" s="5" t="s">
        <v>33</v>
      </c>
      <c r="VF10" s="5" t="s">
        <v>33</v>
      </c>
      <c r="VG10" s="5">
        <v>4248</v>
      </c>
      <c r="VH10" s="5">
        <v>4351</v>
      </c>
      <c r="VI10" s="5">
        <v>4153</v>
      </c>
      <c r="VJ10" s="5">
        <v>3921</v>
      </c>
      <c r="VK10" s="5">
        <v>3943</v>
      </c>
      <c r="VL10" s="5">
        <v>3800</v>
      </c>
      <c r="VM10" s="5">
        <v>3904</v>
      </c>
      <c r="VN10" s="5">
        <v>3756</v>
      </c>
      <c r="VO10" s="5">
        <v>3762</v>
      </c>
      <c r="VP10" s="5">
        <v>3429</v>
      </c>
      <c r="VQ10" s="5">
        <v>3294</v>
      </c>
      <c r="VR10" s="5">
        <v>4003</v>
      </c>
      <c r="VS10" s="5">
        <v>3219</v>
      </c>
      <c r="VT10" s="5">
        <v>2911</v>
      </c>
      <c r="VU10" s="5">
        <v>2773</v>
      </c>
      <c r="VV10" s="5">
        <v>2320</v>
      </c>
      <c r="VW10" s="5">
        <v>2235</v>
      </c>
      <c r="VX10" s="5">
        <v>2155</v>
      </c>
      <c r="VY10" s="5">
        <v>1950</v>
      </c>
      <c r="VZ10" s="5">
        <v>1839</v>
      </c>
      <c r="WA10" s="5">
        <v>1724</v>
      </c>
      <c r="WB10" s="5">
        <v>1698</v>
      </c>
      <c r="WC10" s="5">
        <v>1668</v>
      </c>
      <c r="WD10" s="5">
        <v>1682</v>
      </c>
      <c r="WE10" s="5">
        <v>1803</v>
      </c>
      <c r="WF10" s="5">
        <v>1710</v>
      </c>
      <c r="WG10" s="5" t="s">
        <v>33</v>
      </c>
      <c r="WH10" s="5" t="s">
        <v>33</v>
      </c>
      <c r="WI10" s="5" t="s">
        <v>33</v>
      </c>
      <c r="WJ10" s="5" t="s">
        <v>33</v>
      </c>
      <c r="WK10" s="5" t="s">
        <v>33</v>
      </c>
      <c r="WL10" s="5" t="s">
        <v>33</v>
      </c>
      <c r="WM10" s="5">
        <v>515</v>
      </c>
      <c r="WN10" s="5">
        <v>536</v>
      </c>
      <c r="WO10" s="5">
        <v>423</v>
      </c>
      <c r="WP10" s="5">
        <v>409</v>
      </c>
      <c r="WQ10" s="5">
        <v>486</v>
      </c>
      <c r="WR10" s="5">
        <v>391</v>
      </c>
      <c r="WS10" s="5">
        <v>412</v>
      </c>
      <c r="WT10" s="5">
        <v>423</v>
      </c>
      <c r="WU10" s="5">
        <v>382</v>
      </c>
      <c r="WV10" s="5">
        <v>389</v>
      </c>
      <c r="WW10" s="5">
        <v>367</v>
      </c>
      <c r="WX10" s="5">
        <v>364</v>
      </c>
      <c r="WY10" s="5">
        <v>385</v>
      </c>
      <c r="WZ10" s="5">
        <v>391</v>
      </c>
      <c r="XA10" s="5">
        <v>301</v>
      </c>
      <c r="XB10" s="5">
        <v>324</v>
      </c>
      <c r="XC10" s="5">
        <v>334</v>
      </c>
      <c r="XD10" s="5">
        <v>293</v>
      </c>
      <c r="XE10" s="5">
        <v>318</v>
      </c>
      <c r="XF10" s="5">
        <v>279</v>
      </c>
      <c r="XG10" s="5">
        <v>272</v>
      </c>
      <c r="XH10" s="5">
        <v>232</v>
      </c>
      <c r="XI10" s="5">
        <v>205</v>
      </c>
      <c r="XJ10" s="5">
        <v>130</v>
      </c>
      <c r="XK10" s="5">
        <v>104</v>
      </c>
      <c r="XL10" s="5">
        <v>109</v>
      </c>
      <c r="XM10" s="5" t="s">
        <v>33</v>
      </c>
      <c r="XN10" s="5" t="s">
        <v>33</v>
      </c>
      <c r="XO10" s="5" t="s">
        <v>33</v>
      </c>
      <c r="XP10" s="5" t="s">
        <v>33</v>
      </c>
      <c r="XQ10" s="5" t="s">
        <v>33</v>
      </c>
      <c r="XR10" s="5" t="s">
        <v>33</v>
      </c>
      <c r="XS10" s="1">
        <v>213</v>
      </c>
      <c r="XT10" s="3" t="s">
        <v>180</v>
      </c>
      <c r="XU10" s="3" t="s">
        <v>180</v>
      </c>
      <c r="XV10" s="3" t="s">
        <v>180</v>
      </c>
      <c r="XW10" s="3" t="s">
        <v>179</v>
      </c>
      <c r="XX10" s="3" t="s">
        <v>180</v>
      </c>
      <c r="XY10" s="3" t="s">
        <v>180</v>
      </c>
      <c r="XZ10" s="3" t="s">
        <v>183</v>
      </c>
    </row>
    <row r="11" spans="1:650" x14ac:dyDescent="0.3">
      <c r="A11" s="6" t="s">
        <v>38</v>
      </c>
      <c r="B11" s="1">
        <v>4061513</v>
      </c>
      <c r="C11" s="5">
        <v>2428</v>
      </c>
      <c r="D11" s="5">
        <v>2591</v>
      </c>
      <c r="E11" s="5">
        <v>4306</v>
      </c>
      <c r="F11" s="5">
        <v>1044</v>
      </c>
      <c r="G11" s="5">
        <v>19160</v>
      </c>
      <c r="H11" s="5">
        <v>2328</v>
      </c>
      <c r="I11" s="5">
        <v>1891</v>
      </c>
      <c r="J11" s="5">
        <v>8247</v>
      </c>
      <c r="K11" s="5">
        <v>645</v>
      </c>
      <c r="L11" s="5">
        <v>424</v>
      </c>
      <c r="M11" s="5">
        <v>1218</v>
      </c>
      <c r="N11" s="5">
        <v>-422</v>
      </c>
      <c r="O11" s="5">
        <v>-1416</v>
      </c>
      <c r="P11" s="5">
        <v>2446</v>
      </c>
      <c r="Q11" s="5">
        <v>400</v>
      </c>
      <c r="R11" s="5">
        <v>1661</v>
      </c>
      <c r="S11" s="5">
        <v>1666</v>
      </c>
      <c r="T11" s="5">
        <v>224</v>
      </c>
      <c r="U11" s="5">
        <v>1153</v>
      </c>
      <c r="V11" s="5">
        <v>1464</v>
      </c>
      <c r="W11" s="5">
        <v>2027</v>
      </c>
      <c r="X11" s="5">
        <v>4763</v>
      </c>
      <c r="Y11" s="5">
        <v>2314</v>
      </c>
      <c r="Z11" s="5">
        <v>1634</v>
      </c>
      <c r="AA11" s="5">
        <v>6049</v>
      </c>
      <c r="AB11" s="5">
        <v>4443</v>
      </c>
      <c r="AC11" s="5">
        <v>3397</v>
      </c>
      <c r="AD11" s="5">
        <v>705</v>
      </c>
      <c r="AE11" s="5">
        <v>0</v>
      </c>
      <c r="AF11" s="5">
        <v>0</v>
      </c>
      <c r="AG11" s="5">
        <v>318</v>
      </c>
      <c r="AH11" s="5">
        <v>0</v>
      </c>
      <c r="AI11" s="5">
        <v>25652</v>
      </c>
      <c r="AJ11" s="5">
        <v>34550</v>
      </c>
      <c r="AK11" s="5">
        <v>13618</v>
      </c>
      <c r="AL11" s="5">
        <v>61635</v>
      </c>
      <c r="AM11" s="5">
        <v>353809</v>
      </c>
      <c r="AN11" s="5">
        <v>407534</v>
      </c>
      <c r="AO11" s="5">
        <v>47650</v>
      </c>
      <c r="AP11" s="5">
        <v>378971</v>
      </c>
      <c r="AQ11" s="5">
        <v>118515</v>
      </c>
      <c r="AR11" s="5">
        <v>190889</v>
      </c>
      <c r="AS11" s="5">
        <v>433406</v>
      </c>
      <c r="AT11" s="5">
        <v>126162</v>
      </c>
      <c r="AU11" s="5">
        <v>70101</v>
      </c>
      <c r="AV11" s="5">
        <v>22645</v>
      </c>
      <c r="AW11" s="5">
        <v>15553</v>
      </c>
      <c r="AX11" s="5">
        <v>10990</v>
      </c>
      <c r="AY11" s="5">
        <v>16526</v>
      </c>
      <c r="AZ11" s="5">
        <v>72182</v>
      </c>
      <c r="BA11" s="5">
        <v>21152</v>
      </c>
      <c r="BB11" s="5">
        <v>23291</v>
      </c>
      <c r="BC11" s="5">
        <v>11418</v>
      </c>
      <c r="BD11" s="5">
        <v>7580</v>
      </c>
      <c r="BE11" s="5">
        <v>8393</v>
      </c>
      <c r="BF11" s="5">
        <v>8861</v>
      </c>
      <c r="BG11" s="5">
        <v>9183</v>
      </c>
      <c r="BH11" s="5">
        <v>6913</v>
      </c>
      <c r="BI11" s="5">
        <v>7134</v>
      </c>
      <c r="BJ11" s="5">
        <v>8848</v>
      </c>
      <c r="BK11" s="5">
        <v>374</v>
      </c>
      <c r="BL11" s="5">
        <v>6592</v>
      </c>
      <c r="BM11" s="5">
        <v>4726</v>
      </c>
      <c r="BN11" s="5">
        <v>12521</v>
      </c>
      <c r="BO11" s="5">
        <v>35019</v>
      </c>
      <c r="BP11" s="5">
        <v>9497</v>
      </c>
      <c r="BQ11" s="5">
        <v>47055</v>
      </c>
      <c r="BR11" s="5">
        <v>36978</v>
      </c>
      <c r="BS11" s="5">
        <v>85769</v>
      </c>
      <c r="BT11" s="5">
        <v>101995</v>
      </c>
      <c r="BU11" s="5">
        <v>73786</v>
      </c>
      <c r="BV11" s="5">
        <v>34181</v>
      </c>
      <c r="BW11" s="5">
        <v>13764</v>
      </c>
      <c r="BX11" s="5">
        <v>36789</v>
      </c>
      <c r="BY11" s="5">
        <v>138585</v>
      </c>
      <c r="BZ11" s="5">
        <v>4044</v>
      </c>
      <c r="CA11" s="5">
        <v>8392</v>
      </c>
      <c r="CB11" s="5">
        <v>8240</v>
      </c>
      <c r="CC11" s="5">
        <v>3101</v>
      </c>
      <c r="CD11" s="5">
        <v>6456</v>
      </c>
      <c r="CE11" s="5">
        <v>5755</v>
      </c>
      <c r="CF11" s="5">
        <v>7105</v>
      </c>
      <c r="CG11" s="5">
        <v>5117</v>
      </c>
      <c r="CH11" s="5">
        <v>4248</v>
      </c>
      <c r="CI11" s="5">
        <v>3780</v>
      </c>
      <c r="CJ11" s="5">
        <v>1813</v>
      </c>
      <c r="CK11" s="5">
        <v>1693</v>
      </c>
      <c r="CL11" s="5">
        <v>4843</v>
      </c>
      <c r="CM11" s="5">
        <v>3884</v>
      </c>
      <c r="CN11" s="5">
        <v>2958</v>
      </c>
      <c r="CO11" s="5">
        <v>7153</v>
      </c>
      <c r="CP11" s="5">
        <v>6137</v>
      </c>
      <c r="CQ11" s="5">
        <v>3542</v>
      </c>
      <c r="CR11" s="5">
        <v>3248</v>
      </c>
      <c r="CS11" s="5">
        <v>2649</v>
      </c>
      <c r="CT11" s="5">
        <v>3465</v>
      </c>
      <c r="CU11" s="5">
        <v>23850</v>
      </c>
      <c r="CV11" s="5">
        <v>35640</v>
      </c>
      <c r="CW11" s="5">
        <v>27828</v>
      </c>
      <c r="CX11" s="5">
        <v>37084</v>
      </c>
      <c r="CY11" s="5">
        <v>20733</v>
      </c>
      <c r="CZ11" s="5">
        <v>23412</v>
      </c>
      <c r="DA11" s="5">
        <v>21045</v>
      </c>
      <c r="DB11" s="5">
        <v>19160</v>
      </c>
      <c r="DC11" s="5">
        <v>22579</v>
      </c>
      <c r="DD11" s="5">
        <v>13964</v>
      </c>
      <c r="DE11" s="5">
        <v>12555</v>
      </c>
      <c r="DF11" s="5">
        <v>22647</v>
      </c>
      <c r="DG11" s="5">
        <v>33499</v>
      </c>
      <c r="DH11" s="5">
        <v>14524</v>
      </c>
      <c r="DI11" s="5">
        <v>14075</v>
      </c>
      <c r="DJ11" s="5">
        <v>13454</v>
      </c>
      <c r="DK11" s="5">
        <v>17192</v>
      </c>
      <c r="DL11" s="5">
        <v>14862</v>
      </c>
      <c r="DM11" s="5">
        <v>8007</v>
      </c>
      <c r="DN11" s="5">
        <v>8930</v>
      </c>
      <c r="DO11" s="5">
        <v>5794</v>
      </c>
      <c r="DP11" s="5">
        <v>8380</v>
      </c>
      <c r="DQ11" s="5">
        <v>8331</v>
      </c>
      <c r="DR11" s="5">
        <v>9767</v>
      </c>
      <c r="DS11" s="5">
        <v>13894</v>
      </c>
      <c r="DT11" s="5">
        <v>14452</v>
      </c>
      <c r="DU11" s="5">
        <v>14545</v>
      </c>
      <c r="DV11" s="5">
        <v>15277</v>
      </c>
      <c r="DW11" s="5">
        <v>14383</v>
      </c>
      <c r="DX11" s="5">
        <v>14922</v>
      </c>
      <c r="DY11" s="5">
        <v>11770</v>
      </c>
      <c r="DZ11" s="5">
        <v>10127</v>
      </c>
      <c r="EA11" s="5">
        <v>11770</v>
      </c>
      <c r="EB11" s="5">
        <v>12347</v>
      </c>
      <c r="EC11" s="5">
        <v>19393</v>
      </c>
      <c r="ED11" s="5">
        <v>10513</v>
      </c>
      <c r="EE11" s="5">
        <v>13589</v>
      </c>
      <c r="EF11" s="5">
        <v>6159</v>
      </c>
      <c r="EG11" s="5">
        <v>15592</v>
      </c>
      <c r="EH11" s="5">
        <v>4112</v>
      </c>
      <c r="EI11" s="5">
        <v>19259</v>
      </c>
      <c r="EJ11" s="5">
        <v>7138</v>
      </c>
      <c r="EK11" s="5">
        <v>9489</v>
      </c>
      <c r="EL11" s="5">
        <v>10027</v>
      </c>
      <c r="EM11" s="5">
        <v>11401</v>
      </c>
      <c r="EN11" s="5">
        <v>4024</v>
      </c>
      <c r="EO11" s="5">
        <v>4437</v>
      </c>
      <c r="EP11" s="5">
        <v>4079</v>
      </c>
      <c r="EQ11" s="5">
        <v>5029</v>
      </c>
      <c r="ER11" s="5">
        <v>10127</v>
      </c>
      <c r="ES11" s="5">
        <v>3818</v>
      </c>
      <c r="ET11" s="5">
        <v>6229</v>
      </c>
      <c r="EU11" s="5">
        <v>5781</v>
      </c>
      <c r="EV11" s="5">
        <v>7179</v>
      </c>
      <c r="EW11" s="5">
        <v>4268</v>
      </c>
      <c r="EX11" s="5">
        <v>5348</v>
      </c>
      <c r="EY11" s="5">
        <v>12321</v>
      </c>
      <c r="EZ11" s="5">
        <v>5308</v>
      </c>
      <c r="FA11" s="5">
        <v>11492</v>
      </c>
      <c r="FB11" s="5">
        <v>10880</v>
      </c>
      <c r="FC11" s="5">
        <v>8524</v>
      </c>
      <c r="FD11" s="5">
        <v>10101</v>
      </c>
      <c r="FE11" s="5">
        <v>4758</v>
      </c>
      <c r="FF11" s="5">
        <v>8438</v>
      </c>
      <c r="FG11" s="5">
        <v>0</v>
      </c>
      <c r="FH11" s="5">
        <v>0</v>
      </c>
      <c r="FI11" s="5">
        <v>0</v>
      </c>
      <c r="FJ11" s="5">
        <v>0</v>
      </c>
      <c r="FK11" s="5">
        <v>0</v>
      </c>
      <c r="FL11" s="5">
        <v>0</v>
      </c>
      <c r="FM11" s="5">
        <v>0</v>
      </c>
      <c r="FN11" s="5">
        <v>0</v>
      </c>
      <c r="FO11" s="5">
        <v>0</v>
      </c>
      <c r="FP11" s="5">
        <v>0</v>
      </c>
      <c r="FQ11" s="5">
        <v>0</v>
      </c>
      <c r="FR11" s="5">
        <v>0</v>
      </c>
      <c r="FS11" s="5">
        <v>0</v>
      </c>
      <c r="FT11" s="5">
        <v>0</v>
      </c>
      <c r="FU11" s="5" t="s">
        <v>33</v>
      </c>
      <c r="FV11" s="5" t="s">
        <v>33</v>
      </c>
      <c r="FW11" s="5" t="s">
        <v>33</v>
      </c>
      <c r="FX11" s="5" t="s">
        <v>33</v>
      </c>
      <c r="FY11" s="5" t="s">
        <v>33</v>
      </c>
      <c r="FZ11" s="5" t="s">
        <v>33</v>
      </c>
      <c r="GA11" s="5" t="s">
        <v>33</v>
      </c>
      <c r="GB11" s="5" t="s">
        <v>33</v>
      </c>
      <c r="GC11" s="5" t="s">
        <v>33</v>
      </c>
      <c r="GD11" s="5" t="s">
        <v>33</v>
      </c>
      <c r="GE11" s="5" t="s">
        <v>33</v>
      </c>
      <c r="GF11" s="5" t="s">
        <v>33</v>
      </c>
      <c r="GG11" s="5" t="s">
        <v>33</v>
      </c>
      <c r="GH11" s="5" t="s">
        <v>33</v>
      </c>
      <c r="GI11" s="5" t="s">
        <v>33</v>
      </c>
      <c r="GJ11" s="5" t="s">
        <v>33</v>
      </c>
      <c r="GK11" s="5" t="s">
        <v>33</v>
      </c>
      <c r="GL11" s="5" t="s">
        <v>33</v>
      </c>
      <c r="GM11" s="5">
        <v>98719</v>
      </c>
      <c r="GN11" s="5">
        <v>94626</v>
      </c>
      <c r="GO11" s="5">
        <v>112200</v>
      </c>
      <c r="GP11" s="5">
        <v>147253</v>
      </c>
      <c r="GQ11" s="5">
        <v>493060</v>
      </c>
      <c r="GR11" s="5">
        <v>541428</v>
      </c>
      <c r="GS11" s="5">
        <v>159964</v>
      </c>
      <c r="GT11" s="5">
        <v>444670</v>
      </c>
      <c r="GU11" s="5">
        <v>174761</v>
      </c>
      <c r="GV11" s="5">
        <v>249204</v>
      </c>
      <c r="GW11" s="5">
        <v>595252</v>
      </c>
      <c r="GX11" s="5">
        <v>162457</v>
      </c>
      <c r="GY11" s="5">
        <v>121977</v>
      </c>
      <c r="GZ11" s="5">
        <v>51879</v>
      </c>
      <c r="HA11" s="5">
        <v>37567</v>
      </c>
      <c r="HB11" s="5">
        <v>36642</v>
      </c>
      <c r="HC11" s="5">
        <v>46168</v>
      </c>
      <c r="HD11" s="5">
        <v>104500</v>
      </c>
      <c r="HE11" s="5">
        <v>39246</v>
      </c>
      <c r="HF11" s="5">
        <v>44163</v>
      </c>
      <c r="HG11" s="5">
        <v>28800</v>
      </c>
      <c r="HH11" s="5">
        <v>29716</v>
      </c>
      <c r="HI11" s="5">
        <v>24999</v>
      </c>
      <c r="HJ11" s="5">
        <v>30453</v>
      </c>
      <c r="HK11" s="5">
        <v>45331</v>
      </c>
      <c r="HL11" s="5">
        <v>34073</v>
      </c>
      <c r="HM11" s="5">
        <v>43721</v>
      </c>
      <c r="HN11" s="5">
        <v>41847</v>
      </c>
      <c r="HO11" s="5">
        <v>26822</v>
      </c>
      <c r="HP11" s="5">
        <v>34863</v>
      </c>
      <c r="HQ11" s="5">
        <v>24221</v>
      </c>
      <c r="HR11" s="5">
        <v>34551</v>
      </c>
      <c r="HS11" s="5">
        <v>413389</v>
      </c>
      <c r="HT11" s="5">
        <v>433522</v>
      </c>
      <c r="HU11" s="5">
        <v>407917</v>
      </c>
      <c r="HV11" s="5">
        <v>385358</v>
      </c>
      <c r="HW11" s="5">
        <v>371746</v>
      </c>
      <c r="HX11" s="5">
        <v>398453</v>
      </c>
      <c r="HY11" s="5">
        <v>387046</v>
      </c>
      <c r="HZ11" s="5">
        <v>361526</v>
      </c>
      <c r="IA11" s="5">
        <v>354308</v>
      </c>
      <c r="IB11" s="5">
        <v>375213</v>
      </c>
      <c r="IC11" s="5">
        <v>330887</v>
      </c>
      <c r="ID11" s="5">
        <v>332430</v>
      </c>
      <c r="IE11" s="5">
        <v>395476</v>
      </c>
      <c r="IF11" s="5">
        <v>316653</v>
      </c>
      <c r="IG11" s="5">
        <v>273096</v>
      </c>
      <c r="IH11" s="5">
        <v>275163</v>
      </c>
      <c r="II11" s="5">
        <v>239293</v>
      </c>
      <c r="IJ11" s="5">
        <v>231778</v>
      </c>
      <c r="IK11" s="5">
        <v>253247</v>
      </c>
      <c r="IL11" s="5">
        <v>246682</v>
      </c>
      <c r="IM11" s="5">
        <v>215005</v>
      </c>
      <c r="IN11" s="5">
        <v>222682</v>
      </c>
      <c r="IO11" s="5">
        <v>208616</v>
      </c>
      <c r="IP11" s="5">
        <v>213027</v>
      </c>
      <c r="IQ11" s="5">
        <v>197767</v>
      </c>
      <c r="IR11" s="5">
        <v>172250</v>
      </c>
      <c r="IS11" s="5">
        <v>183558</v>
      </c>
      <c r="IT11" s="5">
        <v>180566</v>
      </c>
      <c r="IU11" s="5">
        <v>201262</v>
      </c>
      <c r="IV11" s="5">
        <v>184368</v>
      </c>
      <c r="IW11" s="5">
        <v>177496</v>
      </c>
      <c r="IX11" s="5">
        <v>181139</v>
      </c>
      <c r="IY11" s="5">
        <v>29565</v>
      </c>
      <c r="IZ11" s="5">
        <v>36051</v>
      </c>
      <c r="JA11" s="5">
        <v>38555</v>
      </c>
      <c r="JB11" s="5">
        <v>38506</v>
      </c>
      <c r="JC11" s="5">
        <v>40475</v>
      </c>
      <c r="JD11" s="5">
        <v>42236</v>
      </c>
      <c r="JE11" s="5">
        <v>41288</v>
      </c>
      <c r="JF11" s="5">
        <v>44658</v>
      </c>
      <c r="JG11" s="5">
        <v>46776</v>
      </c>
      <c r="JH11" s="5">
        <v>45710</v>
      </c>
      <c r="JI11" s="5">
        <v>29550</v>
      </c>
      <c r="JJ11" s="5">
        <v>30024</v>
      </c>
      <c r="JK11" s="5">
        <v>34498</v>
      </c>
      <c r="JL11" s="5">
        <v>29556</v>
      </c>
      <c r="JM11" s="5">
        <v>24414</v>
      </c>
      <c r="JN11" s="5">
        <v>22441</v>
      </c>
      <c r="JO11" s="5">
        <v>18985</v>
      </c>
      <c r="JP11" s="5">
        <v>19783</v>
      </c>
      <c r="JQ11" s="5">
        <v>17292</v>
      </c>
      <c r="JR11" s="5">
        <v>16226</v>
      </c>
      <c r="JS11" s="5">
        <v>19792</v>
      </c>
      <c r="JT11" s="5">
        <v>15483</v>
      </c>
      <c r="JU11" s="5">
        <v>14182</v>
      </c>
      <c r="JV11" s="5">
        <v>14704</v>
      </c>
      <c r="JW11" s="5">
        <v>15518</v>
      </c>
      <c r="JX11" s="5">
        <v>12697</v>
      </c>
      <c r="JY11" s="5">
        <v>11427</v>
      </c>
      <c r="JZ11" s="5">
        <v>9440</v>
      </c>
      <c r="KA11" s="5">
        <v>10920</v>
      </c>
      <c r="KB11" s="5">
        <v>10521</v>
      </c>
      <c r="KC11" s="5">
        <v>12331</v>
      </c>
      <c r="KD11" s="5">
        <v>9963</v>
      </c>
      <c r="KE11" s="5">
        <v>80246</v>
      </c>
      <c r="KF11" s="5">
        <v>82220</v>
      </c>
      <c r="KG11" s="5">
        <v>83205</v>
      </c>
      <c r="KH11" s="5">
        <v>76041</v>
      </c>
      <c r="KI11" s="5">
        <v>65560</v>
      </c>
      <c r="KJ11" s="5">
        <v>55394</v>
      </c>
      <c r="KK11" s="5">
        <v>42183</v>
      </c>
      <c r="KL11" s="5">
        <v>40722</v>
      </c>
      <c r="KM11" s="5">
        <v>31917</v>
      </c>
      <c r="KN11" s="5">
        <v>36032</v>
      </c>
      <c r="KO11" s="5">
        <v>17298</v>
      </c>
      <c r="KP11" s="5">
        <v>15798</v>
      </c>
      <c r="KQ11" s="5">
        <v>12940</v>
      </c>
      <c r="KR11" s="5">
        <v>13900</v>
      </c>
      <c r="KS11" s="5">
        <v>13175</v>
      </c>
      <c r="KT11" s="5">
        <v>4857</v>
      </c>
      <c r="KU11" s="5">
        <v>4137</v>
      </c>
      <c r="KV11" s="5">
        <v>4403</v>
      </c>
      <c r="KW11" s="5">
        <v>3981</v>
      </c>
      <c r="KX11" s="5">
        <v>4043</v>
      </c>
      <c r="KY11" s="5">
        <v>5210</v>
      </c>
      <c r="KZ11" s="5">
        <v>4653</v>
      </c>
      <c r="LA11" s="5">
        <v>4255</v>
      </c>
      <c r="LB11" s="5">
        <v>3705</v>
      </c>
      <c r="LC11" s="5">
        <v>3836</v>
      </c>
      <c r="LD11" s="5">
        <v>1597</v>
      </c>
      <c r="LE11" s="5">
        <v>1686</v>
      </c>
      <c r="LF11" s="5">
        <v>1494</v>
      </c>
      <c r="LG11" s="5">
        <v>1388</v>
      </c>
      <c r="LH11" s="5">
        <v>1425</v>
      </c>
      <c r="LI11" s="5">
        <v>1476</v>
      </c>
      <c r="LJ11" s="5">
        <v>1598</v>
      </c>
      <c r="LK11" s="5">
        <v>9132</v>
      </c>
      <c r="LL11" s="5">
        <v>7697</v>
      </c>
      <c r="LM11" s="5">
        <v>9076</v>
      </c>
      <c r="LN11" s="5">
        <v>8232</v>
      </c>
      <c r="LO11" s="5">
        <v>7974</v>
      </c>
      <c r="LP11" s="5">
        <v>9424</v>
      </c>
      <c r="LQ11" s="5">
        <v>10002</v>
      </c>
      <c r="LR11" s="5">
        <v>8735</v>
      </c>
      <c r="LS11" s="5">
        <v>7799</v>
      </c>
      <c r="LT11" s="5">
        <v>8187</v>
      </c>
      <c r="LU11" s="5">
        <v>4613</v>
      </c>
      <c r="LV11" s="5">
        <v>4953</v>
      </c>
      <c r="LW11" s="5">
        <v>5058</v>
      </c>
      <c r="LX11" s="5">
        <v>4470</v>
      </c>
      <c r="LY11" s="5">
        <v>3842</v>
      </c>
      <c r="LZ11" s="5">
        <v>2965</v>
      </c>
      <c r="MA11" s="5">
        <v>3085</v>
      </c>
      <c r="MB11" s="5">
        <v>2832</v>
      </c>
      <c r="MC11" s="5">
        <v>2634</v>
      </c>
      <c r="MD11" s="5">
        <v>2247</v>
      </c>
      <c r="ME11" s="5">
        <v>2097</v>
      </c>
      <c r="MF11" s="5">
        <v>2513</v>
      </c>
      <c r="MG11" s="5">
        <v>2208</v>
      </c>
      <c r="MH11" s="5">
        <v>1895</v>
      </c>
      <c r="MI11" s="5">
        <v>1698</v>
      </c>
      <c r="MJ11" s="5">
        <v>1510</v>
      </c>
      <c r="MK11" s="5">
        <v>1579</v>
      </c>
      <c r="ML11" s="5">
        <v>1579</v>
      </c>
      <c r="MM11" s="5">
        <v>1472</v>
      </c>
      <c r="MN11" s="5">
        <v>1827</v>
      </c>
      <c r="MO11" s="5">
        <v>1449</v>
      </c>
      <c r="MP11" s="5">
        <v>1431</v>
      </c>
      <c r="MQ11" s="5">
        <v>0</v>
      </c>
      <c r="MR11" s="5">
        <v>0</v>
      </c>
      <c r="MS11" s="5">
        <v>0</v>
      </c>
      <c r="MT11" s="5">
        <v>0</v>
      </c>
      <c r="MU11" s="5">
        <v>0</v>
      </c>
      <c r="MV11" s="5">
        <v>0</v>
      </c>
      <c r="MW11" s="5">
        <v>6</v>
      </c>
      <c r="MX11" s="5">
        <v>-16</v>
      </c>
      <c r="MY11" s="5">
        <v>30</v>
      </c>
      <c r="MZ11" s="5">
        <v>42</v>
      </c>
      <c r="NA11" s="5">
        <v>69</v>
      </c>
      <c r="NB11" s="5">
        <v>84</v>
      </c>
      <c r="NC11" s="5">
        <v>58</v>
      </c>
      <c r="ND11" s="5">
        <v>58</v>
      </c>
      <c r="NE11" s="5" t="s">
        <v>33</v>
      </c>
      <c r="NF11" s="5" t="s">
        <v>33</v>
      </c>
      <c r="NG11" s="5" t="s">
        <v>33</v>
      </c>
      <c r="NH11" s="5" t="s">
        <v>33</v>
      </c>
      <c r="NI11" s="5" t="s">
        <v>33</v>
      </c>
      <c r="NJ11" s="5" t="s">
        <v>33</v>
      </c>
      <c r="NK11" s="5" t="s">
        <v>33</v>
      </c>
      <c r="NL11" s="5" t="s">
        <v>33</v>
      </c>
      <c r="NM11" s="5" t="s">
        <v>33</v>
      </c>
      <c r="NN11" s="5" t="s">
        <v>33</v>
      </c>
      <c r="NO11" s="5" t="s">
        <v>33</v>
      </c>
      <c r="NP11" s="5" t="s">
        <v>33</v>
      </c>
      <c r="NQ11" s="5" t="s">
        <v>33</v>
      </c>
      <c r="NR11" s="5" t="s">
        <v>33</v>
      </c>
      <c r="NS11" s="5" t="s">
        <v>33</v>
      </c>
      <c r="NT11" s="5" t="s">
        <v>33</v>
      </c>
      <c r="NU11" s="5" t="s">
        <v>33</v>
      </c>
      <c r="NV11" s="5" t="s">
        <v>33</v>
      </c>
      <c r="NW11" s="5">
        <v>0</v>
      </c>
      <c r="NX11" s="5">
        <v>0</v>
      </c>
      <c r="NY11" s="5">
        <v>0</v>
      </c>
      <c r="NZ11" s="5">
        <v>0</v>
      </c>
      <c r="OA11" s="5">
        <v>0</v>
      </c>
      <c r="OB11" s="5">
        <v>0</v>
      </c>
      <c r="OC11" s="5">
        <v>0</v>
      </c>
      <c r="OD11" s="5">
        <v>0</v>
      </c>
      <c r="OE11" s="5">
        <v>0</v>
      </c>
      <c r="OF11" s="5">
        <v>0</v>
      </c>
      <c r="OG11" s="5">
        <v>0</v>
      </c>
      <c r="OH11" s="5">
        <v>0</v>
      </c>
      <c r="OI11" s="5">
        <v>0</v>
      </c>
      <c r="OJ11" s="5">
        <v>0</v>
      </c>
      <c r="OK11" s="5" t="s">
        <v>33</v>
      </c>
      <c r="OL11" s="5" t="s">
        <v>33</v>
      </c>
      <c r="OM11" s="5" t="s">
        <v>33</v>
      </c>
      <c r="ON11" s="5" t="s">
        <v>33</v>
      </c>
      <c r="OO11" s="5" t="s">
        <v>33</v>
      </c>
      <c r="OP11" s="5" t="s">
        <v>33</v>
      </c>
      <c r="OQ11" s="5" t="s">
        <v>33</v>
      </c>
      <c r="OR11" s="5" t="s">
        <v>33</v>
      </c>
      <c r="OS11" s="5" t="s">
        <v>33</v>
      </c>
      <c r="OT11" s="5" t="s">
        <v>33</v>
      </c>
      <c r="OU11" s="5" t="s">
        <v>33</v>
      </c>
      <c r="OV11" s="5" t="s">
        <v>33</v>
      </c>
      <c r="OW11" s="5" t="s">
        <v>33</v>
      </c>
      <c r="OX11" s="5" t="s">
        <v>33</v>
      </c>
      <c r="OY11" s="5" t="s">
        <v>33</v>
      </c>
      <c r="OZ11" s="5" t="s">
        <v>33</v>
      </c>
      <c r="PA11" s="5" t="s">
        <v>33</v>
      </c>
      <c r="PB11" s="5" t="s">
        <v>33</v>
      </c>
      <c r="PC11" s="5">
        <v>8324</v>
      </c>
      <c r="PD11" s="5">
        <v>7538</v>
      </c>
      <c r="PE11" s="5">
        <v>9694</v>
      </c>
      <c r="PF11" s="5">
        <v>9610</v>
      </c>
      <c r="PG11" s="5">
        <v>10325</v>
      </c>
      <c r="PH11" s="5">
        <v>12178</v>
      </c>
      <c r="PI11" s="5">
        <v>10219</v>
      </c>
      <c r="PJ11" s="5">
        <v>13318</v>
      </c>
      <c r="PK11" s="5">
        <v>5106</v>
      </c>
      <c r="PL11" s="5">
        <v>5071</v>
      </c>
      <c r="PM11" s="5">
        <v>4947</v>
      </c>
      <c r="PN11" s="5">
        <v>5038</v>
      </c>
      <c r="PO11" s="5">
        <v>5041</v>
      </c>
      <c r="PP11" s="5">
        <v>4693</v>
      </c>
      <c r="PQ11" s="5">
        <v>4867</v>
      </c>
      <c r="PR11" s="5">
        <v>4561</v>
      </c>
      <c r="PS11" s="5">
        <v>2613</v>
      </c>
      <c r="PT11" s="5">
        <v>2646</v>
      </c>
      <c r="PU11" s="5">
        <v>2473</v>
      </c>
      <c r="PV11" s="5">
        <v>2214</v>
      </c>
      <c r="PW11" s="5">
        <v>3701</v>
      </c>
      <c r="PX11" s="5">
        <v>3896</v>
      </c>
      <c r="PY11" s="5">
        <v>3729</v>
      </c>
      <c r="PZ11" s="5">
        <v>9227</v>
      </c>
      <c r="QA11" s="5">
        <v>7905</v>
      </c>
      <c r="QB11" s="5">
        <v>5726</v>
      </c>
      <c r="QC11" s="5">
        <v>5740</v>
      </c>
      <c r="QD11" s="5">
        <v>5359</v>
      </c>
      <c r="QE11" s="5">
        <v>4991</v>
      </c>
      <c r="QF11" s="5">
        <v>4352</v>
      </c>
      <c r="QG11" s="5">
        <v>4145</v>
      </c>
      <c r="QH11" s="5">
        <v>3979</v>
      </c>
      <c r="QI11" s="5">
        <v>11914</v>
      </c>
      <c r="QJ11" s="5">
        <v>12676</v>
      </c>
      <c r="QK11" s="5">
        <v>15899</v>
      </c>
      <c r="QL11" s="5">
        <v>17812</v>
      </c>
      <c r="QM11" s="5">
        <v>13862</v>
      </c>
      <c r="QN11" s="5">
        <v>12434</v>
      </c>
      <c r="QO11" s="5">
        <v>11962</v>
      </c>
      <c r="QP11" s="5">
        <v>11470</v>
      </c>
      <c r="QQ11" s="5">
        <v>18631</v>
      </c>
      <c r="QR11" s="5">
        <v>17457</v>
      </c>
      <c r="QS11" s="5">
        <v>15947</v>
      </c>
      <c r="QT11" s="5">
        <v>15981</v>
      </c>
      <c r="QU11" s="5">
        <v>16773</v>
      </c>
      <c r="QV11" s="5">
        <v>14497</v>
      </c>
      <c r="QW11" s="5">
        <v>13615</v>
      </c>
      <c r="QX11" s="5">
        <v>11902</v>
      </c>
      <c r="QY11" s="5">
        <v>11857</v>
      </c>
      <c r="QZ11" s="5">
        <v>11536</v>
      </c>
      <c r="RA11" s="5">
        <v>12732</v>
      </c>
      <c r="RB11" s="5">
        <v>10271</v>
      </c>
      <c r="RC11" s="5">
        <v>11363</v>
      </c>
      <c r="RD11" s="5">
        <v>7873</v>
      </c>
      <c r="RE11" s="5">
        <v>7741</v>
      </c>
      <c r="RF11" s="5">
        <v>5604</v>
      </c>
      <c r="RG11" s="5">
        <v>6260</v>
      </c>
      <c r="RH11" s="5">
        <v>6337</v>
      </c>
      <c r="RI11" s="5">
        <v>5680</v>
      </c>
      <c r="RJ11" s="5">
        <v>6139</v>
      </c>
      <c r="RK11" s="5">
        <v>6167</v>
      </c>
      <c r="RL11" s="5">
        <v>6155</v>
      </c>
      <c r="RM11" s="5">
        <v>5714</v>
      </c>
      <c r="RN11" s="5">
        <v>5061</v>
      </c>
      <c r="RO11" s="5">
        <v>4581</v>
      </c>
      <c r="RP11" s="5">
        <v>6036</v>
      </c>
      <c r="RQ11" s="5">
        <v>6572</v>
      </c>
      <c r="RR11" s="5">
        <v>5802</v>
      </c>
      <c r="RS11" s="5">
        <v>5473</v>
      </c>
      <c r="RT11" s="5">
        <v>5600</v>
      </c>
      <c r="RU11" s="5">
        <v>5824</v>
      </c>
      <c r="RV11" s="5">
        <v>5722</v>
      </c>
      <c r="RW11" s="5">
        <v>7023</v>
      </c>
      <c r="RX11" s="5">
        <v>6516</v>
      </c>
      <c r="RY11" s="5">
        <v>6269</v>
      </c>
      <c r="RZ11" s="5">
        <v>5871</v>
      </c>
      <c r="SA11" s="5">
        <v>5982</v>
      </c>
      <c r="SB11" s="5">
        <v>5549</v>
      </c>
      <c r="SC11" s="5">
        <v>5467</v>
      </c>
      <c r="SD11" s="5">
        <v>5680</v>
      </c>
      <c r="SE11" s="5">
        <v>5478</v>
      </c>
      <c r="SF11" s="5">
        <v>6439</v>
      </c>
      <c r="SG11" s="5">
        <v>5249</v>
      </c>
      <c r="SH11" s="5">
        <v>4665</v>
      </c>
      <c r="SI11" s="5">
        <v>4774</v>
      </c>
      <c r="SJ11" s="5">
        <v>5705</v>
      </c>
      <c r="SK11" s="5">
        <v>5295</v>
      </c>
      <c r="SL11" s="5">
        <v>6009</v>
      </c>
      <c r="SM11" s="5">
        <v>5425</v>
      </c>
      <c r="SN11" s="5">
        <v>3769</v>
      </c>
      <c r="SO11" s="5">
        <v>4205</v>
      </c>
      <c r="SP11" s="5">
        <v>4017</v>
      </c>
      <c r="SQ11" s="5">
        <v>3997</v>
      </c>
      <c r="SR11" s="5">
        <v>7491</v>
      </c>
      <c r="SS11" s="5">
        <v>6993</v>
      </c>
      <c r="ST11" s="5">
        <v>6176</v>
      </c>
      <c r="SU11" s="5">
        <v>14321</v>
      </c>
      <c r="SV11" s="5">
        <v>15168</v>
      </c>
      <c r="SW11" s="5">
        <v>11667</v>
      </c>
      <c r="SX11" s="5">
        <v>4018</v>
      </c>
      <c r="SY11" s="5">
        <v>8402</v>
      </c>
      <c r="SZ11" s="5">
        <v>11771</v>
      </c>
      <c r="TA11" s="5">
        <v>13459</v>
      </c>
      <c r="TB11" s="5">
        <v>10722</v>
      </c>
      <c r="TC11" s="5">
        <v>12944</v>
      </c>
      <c r="TD11" s="5">
        <v>11081</v>
      </c>
      <c r="TE11" s="5">
        <v>10370</v>
      </c>
      <c r="TF11" s="5">
        <v>9288</v>
      </c>
      <c r="TG11" s="5">
        <v>7469</v>
      </c>
      <c r="TH11" s="5">
        <v>9530</v>
      </c>
      <c r="TI11" s="5">
        <v>10987</v>
      </c>
      <c r="TJ11" s="5">
        <v>10845</v>
      </c>
      <c r="TK11" s="5">
        <v>8722</v>
      </c>
      <c r="TL11" s="5">
        <v>10003</v>
      </c>
      <c r="TM11" s="5">
        <v>13796</v>
      </c>
      <c r="TN11" s="5">
        <v>20924</v>
      </c>
      <c r="TO11" s="5">
        <v>20996</v>
      </c>
      <c r="TP11" s="5">
        <v>22422</v>
      </c>
      <c r="TQ11" s="5">
        <v>20544</v>
      </c>
      <c r="TR11" s="5">
        <v>17240</v>
      </c>
      <c r="TS11" s="5">
        <v>14838</v>
      </c>
      <c r="TT11" s="5">
        <v>7495</v>
      </c>
      <c r="TU11" s="5">
        <v>1898</v>
      </c>
      <c r="TV11" s="5">
        <v>1806</v>
      </c>
      <c r="TW11" s="5">
        <v>1993</v>
      </c>
      <c r="TX11" s="5">
        <v>2026</v>
      </c>
      <c r="TY11" s="5">
        <v>1627</v>
      </c>
      <c r="TZ11" s="5">
        <v>1460</v>
      </c>
      <c r="UA11" s="5">
        <v>92</v>
      </c>
      <c r="UB11" s="5">
        <v>139</v>
      </c>
      <c r="UC11" s="5">
        <v>219</v>
      </c>
      <c r="UD11" s="5">
        <v>163</v>
      </c>
      <c r="UE11" s="5">
        <v>127</v>
      </c>
      <c r="UF11" s="5">
        <v>143</v>
      </c>
      <c r="UG11" s="5">
        <v>217</v>
      </c>
      <c r="UH11" s="5">
        <v>195</v>
      </c>
      <c r="UI11" s="5">
        <v>87</v>
      </c>
      <c r="UJ11" s="5">
        <v>352</v>
      </c>
      <c r="UK11" s="5">
        <v>264</v>
      </c>
      <c r="UL11" s="5">
        <v>69</v>
      </c>
      <c r="UM11" s="5">
        <v>159</v>
      </c>
      <c r="UN11" s="5">
        <v>396</v>
      </c>
      <c r="UO11" s="5">
        <v>248</v>
      </c>
      <c r="UP11" s="5">
        <v>151</v>
      </c>
      <c r="UQ11" s="5">
        <v>331</v>
      </c>
      <c r="UR11" s="5">
        <v>352</v>
      </c>
      <c r="US11" s="5">
        <v>614</v>
      </c>
      <c r="UT11" s="5">
        <v>1327</v>
      </c>
      <c r="UU11" s="5">
        <v>3593</v>
      </c>
      <c r="UV11" s="5">
        <v>562</v>
      </c>
      <c r="UW11" s="5">
        <v>993</v>
      </c>
      <c r="UX11" s="5">
        <v>206</v>
      </c>
      <c r="UY11" s="5">
        <v>374</v>
      </c>
      <c r="UZ11" s="5">
        <v>309</v>
      </c>
      <c r="VA11" s="5">
        <v>360</v>
      </c>
      <c r="VB11" s="5">
        <v>373</v>
      </c>
      <c r="VC11" s="5">
        <v>459</v>
      </c>
      <c r="VD11" s="5">
        <v>642</v>
      </c>
      <c r="VE11" s="5">
        <v>627</v>
      </c>
      <c r="VF11" s="5">
        <v>651</v>
      </c>
      <c r="VG11" s="5">
        <v>48502</v>
      </c>
      <c r="VH11" s="5">
        <v>54955</v>
      </c>
      <c r="VI11" s="5">
        <v>76164</v>
      </c>
      <c r="VJ11" s="5">
        <v>55544</v>
      </c>
      <c r="VK11" s="5">
        <v>68824</v>
      </c>
      <c r="VL11" s="5">
        <v>75706</v>
      </c>
      <c r="VM11" s="5">
        <v>64751</v>
      </c>
      <c r="VN11" s="5">
        <v>58892</v>
      </c>
      <c r="VO11" s="5">
        <v>60219</v>
      </c>
      <c r="VP11" s="5">
        <v>55007</v>
      </c>
      <c r="VQ11" s="5">
        <v>46539</v>
      </c>
      <c r="VR11" s="5">
        <v>69833</v>
      </c>
      <c r="VS11" s="5">
        <v>41112</v>
      </c>
      <c r="VT11" s="5">
        <v>49305</v>
      </c>
      <c r="VU11" s="5">
        <v>40468</v>
      </c>
      <c r="VV11" s="5">
        <v>41294</v>
      </c>
      <c r="VW11" s="5">
        <v>41996</v>
      </c>
      <c r="VX11" s="5">
        <v>26339</v>
      </c>
      <c r="VY11" s="5">
        <v>37022</v>
      </c>
      <c r="VZ11" s="5">
        <v>32609</v>
      </c>
      <c r="WA11" s="5">
        <v>33882</v>
      </c>
      <c r="WB11" s="5">
        <v>35258</v>
      </c>
      <c r="WC11" s="5">
        <v>41387</v>
      </c>
      <c r="WD11" s="5">
        <v>33442</v>
      </c>
      <c r="WE11" s="5">
        <v>27428</v>
      </c>
      <c r="WF11" s="5">
        <v>39108</v>
      </c>
      <c r="WG11" s="5">
        <v>33718</v>
      </c>
      <c r="WH11" s="5">
        <v>37696</v>
      </c>
      <c r="WI11" s="5">
        <v>34598</v>
      </c>
      <c r="WJ11" s="5">
        <v>36886</v>
      </c>
      <c r="WK11" s="5">
        <v>35936</v>
      </c>
      <c r="WL11" s="5">
        <v>32927</v>
      </c>
      <c r="WM11" s="5">
        <v>13706</v>
      </c>
      <c r="WN11" s="5">
        <v>13618</v>
      </c>
      <c r="WO11" s="5">
        <v>11068</v>
      </c>
      <c r="WP11" s="5">
        <v>4684</v>
      </c>
      <c r="WQ11" s="5">
        <v>4592</v>
      </c>
      <c r="WR11" s="5">
        <v>5114</v>
      </c>
      <c r="WS11" s="5">
        <v>4541</v>
      </c>
      <c r="WT11" s="5">
        <v>3991</v>
      </c>
      <c r="WU11" s="5">
        <v>5699</v>
      </c>
      <c r="WV11" s="5">
        <v>5982</v>
      </c>
      <c r="WW11" s="5">
        <v>5494</v>
      </c>
      <c r="WX11" s="5">
        <v>5625</v>
      </c>
      <c r="WY11" s="5">
        <v>5827</v>
      </c>
      <c r="WZ11" s="5">
        <v>5256</v>
      </c>
      <c r="XA11" s="5">
        <v>6069</v>
      </c>
      <c r="XB11" s="5">
        <v>5889</v>
      </c>
      <c r="XC11" s="5">
        <v>6078</v>
      </c>
      <c r="XD11" s="5">
        <v>5339</v>
      </c>
      <c r="XE11" s="5">
        <v>5806</v>
      </c>
      <c r="XF11" s="5">
        <v>5105</v>
      </c>
      <c r="XG11" s="5">
        <v>5170</v>
      </c>
      <c r="XH11" s="5">
        <v>2846</v>
      </c>
      <c r="XI11" s="5">
        <v>3067</v>
      </c>
      <c r="XJ11" s="5">
        <v>2133</v>
      </c>
      <c r="XK11" s="5">
        <v>3190</v>
      </c>
      <c r="XL11" s="5">
        <v>2743</v>
      </c>
      <c r="XM11" s="5">
        <v>2524</v>
      </c>
      <c r="XN11" s="5">
        <v>2624</v>
      </c>
      <c r="XO11" s="5">
        <v>2450</v>
      </c>
      <c r="XP11" s="5">
        <v>3265</v>
      </c>
      <c r="XQ11" s="5">
        <v>3046</v>
      </c>
      <c r="XR11" s="5">
        <v>2901</v>
      </c>
      <c r="XS11" s="1">
        <v>12647</v>
      </c>
      <c r="XT11" s="3" t="s">
        <v>180</v>
      </c>
      <c r="XU11" s="3" t="s">
        <v>180</v>
      </c>
      <c r="XV11" s="3" t="s">
        <v>180</v>
      </c>
      <c r="XW11" s="3" t="s">
        <v>179</v>
      </c>
      <c r="XX11" s="3" t="s">
        <v>180</v>
      </c>
      <c r="XY11" s="3" t="s">
        <v>180</v>
      </c>
      <c r="XZ11" s="3" t="s">
        <v>184</v>
      </c>
    </row>
    <row r="12" spans="1:650" x14ac:dyDescent="0.3">
      <c r="A12" s="6" t="s">
        <v>39</v>
      </c>
      <c r="B12" s="1">
        <v>4272394</v>
      </c>
      <c r="C12" s="5">
        <v>77398</v>
      </c>
      <c r="D12" s="5">
        <v>50027</v>
      </c>
      <c r="E12" s="5">
        <v>16140</v>
      </c>
      <c r="F12" s="5">
        <v>37243</v>
      </c>
      <c r="G12" s="5">
        <v>25679</v>
      </c>
      <c r="H12" s="5">
        <v>68262</v>
      </c>
      <c r="I12" s="5">
        <v>6361</v>
      </c>
      <c r="J12" s="5">
        <v>7109</v>
      </c>
      <c r="K12" s="5">
        <v>1691</v>
      </c>
      <c r="L12" s="5">
        <v>2558</v>
      </c>
      <c r="M12" s="5" t="s">
        <v>33</v>
      </c>
      <c r="N12" s="5" t="s">
        <v>33</v>
      </c>
      <c r="O12" s="5" t="s">
        <v>33</v>
      </c>
      <c r="P12" s="5" t="s">
        <v>33</v>
      </c>
      <c r="Q12" s="5" t="s">
        <v>33</v>
      </c>
      <c r="R12" s="5" t="s">
        <v>33</v>
      </c>
      <c r="S12" s="5" t="s">
        <v>33</v>
      </c>
      <c r="T12" s="5" t="s">
        <v>33</v>
      </c>
      <c r="U12" s="5" t="s">
        <v>33</v>
      </c>
      <c r="V12" s="5" t="s">
        <v>33</v>
      </c>
      <c r="W12" s="5" t="s">
        <v>33</v>
      </c>
      <c r="X12" s="5" t="s">
        <v>33</v>
      </c>
      <c r="Y12" s="5" t="s">
        <v>33</v>
      </c>
      <c r="Z12" s="5" t="s">
        <v>33</v>
      </c>
      <c r="AA12" s="5" t="s">
        <v>33</v>
      </c>
      <c r="AB12" s="5" t="s">
        <v>33</v>
      </c>
      <c r="AC12" s="5" t="s">
        <v>33</v>
      </c>
      <c r="AD12" s="5" t="s">
        <v>33</v>
      </c>
      <c r="AE12" s="5" t="s">
        <v>33</v>
      </c>
      <c r="AF12" s="5" t="s">
        <v>33</v>
      </c>
      <c r="AG12" s="5" t="s">
        <v>33</v>
      </c>
      <c r="AH12" s="5" t="s">
        <v>33</v>
      </c>
      <c r="AI12" s="5">
        <v>860</v>
      </c>
      <c r="AJ12" s="5">
        <v>0</v>
      </c>
      <c r="AK12" s="5">
        <v>0</v>
      </c>
      <c r="AL12" s="5">
        <v>0</v>
      </c>
      <c r="AM12" s="5">
        <v>0</v>
      </c>
      <c r="AN12" s="5">
        <v>0</v>
      </c>
      <c r="AO12" s="5">
        <v>0</v>
      </c>
      <c r="AP12" s="5">
        <v>0</v>
      </c>
      <c r="AQ12" s="5">
        <v>0</v>
      </c>
      <c r="AR12" s="5">
        <v>0</v>
      </c>
      <c r="AS12" s="5" t="s">
        <v>33</v>
      </c>
      <c r="AT12" s="5" t="s">
        <v>33</v>
      </c>
      <c r="AU12" s="5" t="s">
        <v>33</v>
      </c>
      <c r="AV12" s="5" t="s">
        <v>33</v>
      </c>
      <c r="AW12" s="5" t="s">
        <v>33</v>
      </c>
      <c r="AX12" s="5" t="s">
        <v>33</v>
      </c>
      <c r="AY12" s="5" t="s">
        <v>33</v>
      </c>
      <c r="AZ12" s="5" t="s">
        <v>33</v>
      </c>
      <c r="BA12" s="5" t="s">
        <v>33</v>
      </c>
      <c r="BB12" s="5" t="s">
        <v>33</v>
      </c>
      <c r="BC12" s="5" t="s">
        <v>33</v>
      </c>
      <c r="BD12" s="5" t="s">
        <v>33</v>
      </c>
      <c r="BE12" s="5" t="s">
        <v>33</v>
      </c>
      <c r="BF12" s="5" t="s">
        <v>33</v>
      </c>
      <c r="BG12" s="5" t="s">
        <v>33</v>
      </c>
      <c r="BH12" s="5" t="s">
        <v>33</v>
      </c>
      <c r="BI12" s="5" t="s">
        <v>33</v>
      </c>
      <c r="BJ12" s="5" t="s">
        <v>33</v>
      </c>
      <c r="BK12" s="5" t="s">
        <v>33</v>
      </c>
      <c r="BL12" s="5" t="s">
        <v>33</v>
      </c>
      <c r="BM12" s="5" t="s">
        <v>33</v>
      </c>
      <c r="BN12" s="5" t="s">
        <v>33</v>
      </c>
      <c r="BO12" s="5">
        <v>472757</v>
      </c>
      <c r="BP12" s="5">
        <v>372992</v>
      </c>
      <c r="BQ12" s="5">
        <v>295663</v>
      </c>
      <c r="BR12" s="5">
        <v>348069</v>
      </c>
      <c r="BS12" s="5">
        <v>310717</v>
      </c>
      <c r="BT12" s="5">
        <v>246147</v>
      </c>
      <c r="BU12" s="5">
        <v>197815</v>
      </c>
      <c r="BV12" s="5">
        <v>88413</v>
      </c>
      <c r="BW12" s="5">
        <v>72367</v>
      </c>
      <c r="BX12" s="5">
        <v>33354</v>
      </c>
      <c r="BY12" s="5" t="s">
        <v>33</v>
      </c>
      <c r="BZ12" s="5" t="s">
        <v>33</v>
      </c>
      <c r="CA12" s="5" t="s">
        <v>33</v>
      </c>
      <c r="CB12" s="5" t="s">
        <v>33</v>
      </c>
      <c r="CC12" s="5" t="s">
        <v>33</v>
      </c>
      <c r="CD12" s="5" t="s">
        <v>33</v>
      </c>
      <c r="CE12" s="5" t="s">
        <v>33</v>
      </c>
      <c r="CF12" s="5" t="s">
        <v>33</v>
      </c>
      <c r="CG12" s="5" t="s">
        <v>33</v>
      </c>
      <c r="CH12" s="5" t="s">
        <v>33</v>
      </c>
      <c r="CI12" s="5" t="s">
        <v>33</v>
      </c>
      <c r="CJ12" s="5" t="s">
        <v>33</v>
      </c>
      <c r="CK12" s="5" t="s">
        <v>33</v>
      </c>
      <c r="CL12" s="5" t="s">
        <v>33</v>
      </c>
      <c r="CM12" s="5" t="s">
        <v>33</v>
      </c>
      <c r="CN12" s="5" t="s">
        <v>33</v>
      </c>
      <c r="CO12" s="5" t="s">
        <v>33</v>
      </c>
      <c r="CP12" s="5" t="s">
        <v>33</v>
      </c>
      <c r="CQ12" s="5" t="s">
        <v>33</v>
      </c>
      <c r="CR12" s="5" t="s">
        <v>33</v>
      </c>
      <c r="CS12" s="5" t="s">
        <v>33</v>
      </c>
      <c r="CT12" s="5" t="s">
        <v>33</v>
      </c>
      <c r="CU12" s="5">
        <v>362666</v>
      </c>
      <c r="CV12" s="5">
        <v>360174</v>
      </c>
      <c r="CW12" s="5">
        <v>379177</v>
      </c>
      <c r="CX12" s="5">
        <v>353320</v>
      </c>
      <c r="CY12" s="5">
        <v>388443</v>
      </c>
      <c r="CZ12" s="5">
        <v>278301</v>
      </c>
      <c r="DA12" s="5">
        <v>250806</v>
      </c>
      <c r="DB12" s="5">
        <v>199367</v>
      </c>
      <c r="DC12" s="5">
        <v>154881</v>
      </c>
      <c r="DD12" s="5">
        <v>162402</v>
      </c>
      <c r="DE12" s="5" t="s">
        <v>33</v>
      </c>
      <c r="DF12" s="5" t="s">
        <v>33</v>
      </c>
      <c r="DG12" s="5" t="s">
        <v>33</v>
      </c>
      <c r="DH12" s="5" t="s">
        <v>33</v>
      </c>
      <c r="DI12" s="5" t="s">
        <v>33</v>
      </c>
      <c r="DJ12" s="5" t="s">
        <v>33</v>
      </c>
      <c r="DK12" s="5" t="s">
        <v>33</v>
      </c>
      <c r="DL12" s="5" t="s">
        <v>33</v>
      </c>
      <c r="DM12" s="5" t="s">
        <v>33</v>
      </c>
      <c r="DN12" s="5" t="s">
        <v>33</v>
      </c>
      <c r="DO12" s="5" t="s">
        <v>33</v>
      </c>
      <c r="DP12" s="5" t="s">
        <v>33</v>
      </c>
      <c r="DQ12" s="5" t="s">
        <v>33</v>
      </c>
      <c r="DR12" s="5" t="s">
        <v>33</v>
      </c>
      <c r="DS12" s="5" t="s">
        <v>33</v>
      </c>
      <c r="DT12" s="5" t="s">
        <v>33</v>
      </c>
      <c r="DU12" s="5" t="s">
        <v>33</v>
      </c>
      <c r="DV12" s="5" t="s">
        <v>33</v>
      </c>
      <c r="DW12" s="5" t="s">
        <v>33</v>
      </c>
      <c r="DX12" s="5" t="s">
        <v>33</v>
      </c>
      <c r="DY12" s="5" t="s">
        <v>33</v>
      </c>
      <c r="DZ12" s="5" t="s">
        <v>33</v>
      </c>
      <c r="EA12" s="5">
        <v>79930</v>
      </c>
      <c r="EB12" s="5">
        <v>78837</v>
      </c>
      <c r="EC12" s="5">
        <v>41969</v>
      </c>
      <c r="ED12" s="5">
        <v>75026</v>
      </c>
      <c r="EE12" s="5">
        <v>50550</v>
      </c>
      <c r="EF12" s="5">
        <v>65726</v>
      </c>
      <c r="EG12" s="5">
        <v>45304</v>
      </c>
      <c r="EH12" s="5">
        <v>45589</v>
      </c>
      <c r="EI12" s="5">
        <v>9714</v>
      </c>
      <c r="EJ12" s="5">
        <v>9067</v>
      </c>
      <c r="EK12" s="5" t="s">
        <v>33</v>
      </c>
      <c r="EL12" s="5" t="s">
        <v>33</v>
      </c>
      <c r="EM12" s="5" t="s">
        <v>33</v>
      </c>
      <c r="EN12" s="5" t="s">
        <v>33</v>
      </c>
      <c r="EO12" s="5" t="s">
        <v>33</v>
      </c>
      <c r="EP12" s="5" t="s">
        <v>33</v>
      </c>
      <c r="EQ12" s="5" t="s">
        <v>33</v>
      </c>
      <c r="ER12" s="5" t="s">
        <v>33</v>
      </c>
      <c r="ES12" s="5" t="s">
        <v>33</v>
      </c>
      <c r="ET12" s="5" t="s">
        <v>33</v>
      </c>
      <c r="EU12" s="5" t="s">
        <v>33</v>
      </c>
      <c r="EV12" s="5" t="s">
        <v>33</v>
      </c>
      <c r="EW12" s="5" t="s">
        <v>33</v>
      </c>
      <c r="EX12" s="5" t="s">
        <v>33</v>
      </c>
      <c r="EY12" s="5" t="s">
        <v>33</v>
      </c>
      <c r="EZ12" s="5" t="s">
        <v>33</v>
      </c>
      <c r="FA12" s="5" t="s">
        <v>33</v>
      </c>
      <c r="FB12" s="5" t="s">
        <v>33</v>
      </c>
      <c r="FC12" s="5" t="s">
        <v>33</v>
      </c>
      <c r="FD12" s="5" t="s">
        <v>33</v>
      </c>
      <c r="FE12" s="5" t="s">
        <v>33</v>
      </c>
      <c r="FF12" s="5" t="s">
        <v>33</v>
      </c>
      <c r="FG12" s="5">
        <v>0</v>
      </c>
      <c r="FH12" s="5">
        <v>0</v>
      </c>
      <c r="FI12" s="5">
        <v>0</v>
      </c>
      <c r="FJ12" s="5">
        <v>0</v>
      </c>
      <c r="FK12" s="5">
        <v>0</v>
      </c>
      <c r="FL12" s="5">
        <v>0</v>
      </c>
      <c r="FM12" s="5">
        <v>0</v>
      </c>
      <c r="FN12" s="5">
        <v>0</v>
      </c>
      <c r="FO12" s="5">
        <v>0</v>
      </c>
      <c r="FP12" s="5">
        <v>0</v>
      </c>
      <c r="FQ12" s="5" t="s">
        <v>33</v>
      </c>
      <c r="FR12" s="5" t="s">
        <v>33</v>
      </c>
      <c r="FS12" s="5" t="s">
        <v>33</v>
      </c>
      <c r="FT12" s="5" t="s">
        <v>33</v>
      </c>
      <c r="FU12" s="5" t="s">
        <v>33</v>
      </c>
      <c r="FV12" s="5" t="s">
        <v>33</v>
      </c>
      <c r="FW12" s="5" t="s">
        <v>33</v>
      </c>
      <c r="FX12" s="5" t="s">
        <v>33</v>
      </c>
      <c r="FY12" s="5" t="s">
        <v>33</v>
      </c>
      <c r="FZ12" s="5" t="s">
        <v>33</v>
      </c>
      <c r="GA12" s="5" t="s">
        <v>33</v>
      </c>
      <c r="GB12" s="5" t="s">
        <v>33</v>
      </c>
      <c r="GC12" s="5" t="s">
        <v>33</v>
      </c>
      <c r="GD12" s="5" t="s">
        <v>33</v>
      </c>
      <c r="GE12" s="5" t="s">
        <v>33</v>
      </c>
      <c r="GF12" s="5" t="s">
        <v>33</v>
      </c>
      <c r="GG12" s="5" t="s">
        <v>33</v>
      </c>
      <c r="GH12" s="5" t="s">
        <v>33</v>
      </c>
      <c r="GI12" s="5" t="s">
        <v>33</v>
      </c>
      <c r="GJ12" s="5" t="s">
        <v>33</v>
      </c>
      <c r="GK12" s="5" t="s">
        <v>33</v>
      </c>
      <c r="GL12" s="5" t="s">
        <v>33</v>
      </c>
      <c r="GM12" s="5">
        <v>993610</v>
      </c>
      <c r="GN12" s="5">
        <v>862030</v>
      </c>
      <c r="GO12" s="5">
        <v>732949</v>
      </c>
      <c r="GP12" s="5">
        <v>813659</v>
      </c>
      <c r="GQ12" s="5">
        <v>775389</v>
      </c>
      <c r="GR12" s="5">
        <v>658436</v>
      </c>
      <c r="GS12" s="5">
        <v>500286</v>
      </c>
      <c r="GT12" s="5">
        <v>340478</v>
      </c>
      <c r="GU12" s="5">
        <v>238653</v>
      </c>
      <c r="GV12" s="5">
        <v>207381</v>
      </c>
      <c r="GW12" s="5" t="s">
        <v>33</v>
      </c>
      <c r="GX12" s="5" t="s">
        <v>33</v>
      </c>
      <c r="GY12" s="5" t="s">
        <v>33</v>
      </c>
      <c r="GZ12" s="5" t="s">
        <v>33</v>
      </c>
      <c r="HA12" s="5" t="s">
        <v>33</v>
      </c>
      <c r="HB12" s="5" t="s">
        <v>33</v>
      </c>
      <c r="HC12" s="5" t="s">
        <v>33</v>
      </c>
      <c r="HD12" s="5" t="s">
        <v>33</v>
      </c>
      <c r="HE12" s="5" t="s">
        <v>33</v>
      </c>
      <c r="HF12" s="5" t="s">
        <v>33</v>
      </c>
      <c r="HG12" s="5" t="s">
        <v>33</v>
      </c>
      <c r="HH12" s="5" t="s">
        <v>33</v>
      </c>
      <c r="HI12" s="5" t="s">
        <v>33</v>
      </c>
      <c r="HJ12" s="5" t="s">
        <v>33</v>
      </c>
      <c r="HK12" s="5" t="s">
        <v>33</v>
      </c>
      <c r="HL12" s="5" t="s">
        <v>33</v>
      </c>
      <c r="HM12" s="5" t="s">
        <v>33</v>
      </c>
      <c r="HN12" s="5" t="s">
        <v>33</v>
      </c>
      <c r="HO12" s="5" t="s">
        <v>33</v>
      </c>
      <c r="HP12" s="5" t="s">
        <v>33</v>
      </c>
      <c r="HQ12" s="5" t="s">
        <v>33</v>
      </c>
      <c r="HR12" s="5" t="s">
        <v>33</v>
      </c>
      <c r="HS12" s="5">
        <v>348654</v>
      </c>
      <c r="HT12" s="5">
        <v>411679</v>
      </c>
      <c r="HU12" s="5">
        <v>404213</v>
      </c>
      <c r="HV12" s="5">
        <v>388028</v>
      </c>
      <c r="HW12" s="5">
        <v>420075</v>
      </c>
      <c r="HX12" s="5">
        <v>365697</v>
      </c>
      <c r="HY12" s="5">
        <v>396401</v>
      </c>
      <c r="HZ12" s="5">
        <v>690332</v>
      </c>
      <c r="IA12" s="5">
        <v>838269</v>
      </c>
      <c r="IB12" s="5">
        <v>954056</v>
      </c>
      <c r="IC12" s="5" t="s">
        <v>33</v>
      </c>
      <c r="ID12" s="5" t="s">
        <v>33</v>
      </c>
      <c r="IE12" s="5" t="s">
        <v>33</v>
      </c>
      <c r="IF12" s="5" t="s">
        <v>33</v>
      </c>
      <c r="IG12" s="5" t="s">
        <v>33</v>
      </c>
      <c r="IH12" s="5" t="s">
        <v>33</v>
      </c>
      <c r="II12" s="5" t="s">
        <v>33</v>
      </c>
      <c r="IJ12" s="5" t="s">
        <v>33</v>
      </c>
      <c r="IK12" s="5" t="s">
        <v>33</v>
      </c>
      <c r="IL12" s="5" t="s">
        <v>33</v>
      </c>
      <c r="IM12" s="5" t="s">
        <v>33</v>
      </c>
      <c r="IN12" s="5" t="s">
        <v>33</v>
      </c>
      <c r="IO12" s="5" t="s">
        <v>33</v>
      </c>
      <c r="IP12" s="5" t="s">
        <v>33</v>
      </c>
      <c r="IQ12" s="5" t="s">
        <v>33</v>
      </c>
      <c r="IR12" s="5" t="s">
        <v>33</v>
      </c>
      <c r="IS12" s="5" t="s">
        <v>33</v>
      </c>
      <c r="IT12" s="5" t="s">
        <v>33</v>
      </c>
      <c r="IU12" s="5" t="s">
        <v>33</v>
      </c>
      <c r="IV12" s="5" t="s">
        <v>33</v>
      </c>
      <c r="IW12" s="5" t="s">
        <v>33</v>
      </c>
      <c r="IX12" s="5" t="s">
        <v>33</v>
      </c>
      <c r="IY12" s="5">
        <v>0</v>
      </c>
      <c r="IZ12" s="5">
        <v>0</v>
      </c>
      <c r="JA12" s="5">
        <v>0</v>
      </c>
      <c r="JB12" s="5">
        <v>0</v>
      </c>
      <c r="JC12" s="5">
        <v>0</v>
      </c>
      <c r="JD12" s="5">
        <v>0</v>
      </c>
      <c r="JE12" s="5">
        <v>0</v>
      </c>
      <c r="JF12" s="5">
        <v>0</v>
      </c>
      <c r="JG12" s="5">
        <v>0</v>
      </c>
      <c r="JH12" s="5">
        <v>11</v>
      </c>
      <c r="JI12" s="5" t="s">
        <v>33</v>
      </c>
      <c r="JJ12" s="5" t="s">
        <v>33</v>
      </c>
      <c r="JK12" s="5" t="s">
        <v>33</v>
      </c>
      <c r="JL12" s="5" t="s">
        <v>33</v>
      </c>
      <c r="JM12" s="5" t="s">
        <v>33</v>
      </c>
      <c r="JN12" s="5" t="s">
        <v>33</v>
      </c>
      <c r="JO12" s="5" t="s">
        <v>33</v>
      </c>
      <c r="JP12" s="5" t="s">
        <v>33</v>
      </c>
      <c r="JQ12" s="5" t="s">
        <v>33</v>
      </c>
      <c r="JR12" s="5" t="s">
        <v>33</v>
      </c>
      <c r="JS12" s="5" t="s">
        <v>33</v>
      </c>
      <c r="JT12" s="5" t="s">
        <v>33</v>
      </c>
      <c r="JU12" s="5" t="s">
        <v>33</v>
      </c>
      <c r="JV12" s="5" t="s">
        <v>33</v>
      </c>
      <c r="JW12" s="5" t="s">
        <v>33</v>
      </c>
      <c r="JX12" s="5" t="s">
        <v>33</v>
      </c>
      <c r="JY12" s="5" t="s">
        <v>33</v>
      </c>
      <c r="JZ12" s="5" t="s">
        <v>33</v>
      </c>
      <c r="KA12" s="5" t="s">
        <v>33</v>
      </c>
      <c r="KB12" s="5" t="s">
        <v>33</v>
      </c>
      <c r="KC12" s="5" t="s">
        <v>33</v>
      </c>
      <c r="KD12" s="5" t="s">
        <v>33</v>
      </c>
      <c r="KE12" s="5">
        <v>41857</v>
      </c>
      <c r="KF12" s="5">
        <v>40346</v>
      </c>
      <c r="KG12" s="5">
        <v>38947</v>
      </c>
      <c r="KH12" s="5">
        <v>37552</v>
      </c>
      <c r="KI12" s="5">
        <v>32886</v>
      </c>
      <c r="KJ12" s="5">
        <v>27291</v>
      </c>
      <c r="KK12" s="5">
        <v>24197</v>
      </c>
      <c r="KL12" s="5">
        <v>26133</v>
      </c>
      <c r="KM12" s="5">
        <v>25114</v>
      </c>
      <c r="KN12" s="5">
        <v>19638</v>
      </c>
      <c r="KO12" s="5" t="s">
        <v>33</v>
      </c>
      <c r="KP12" s="5" t="s">
        <v>33</v>
      </c>
      <c r="KQ12" s="5" t="s">
        <v>33</v>
      </c>
      <c r="KR12" s="5" t="s">
        <v>33</v>
      </c>
      <c r="KS12" s="5" t="s">
        <v>33</v>
      </c>
      <c r="KT12" s="5" t="s">
        <v>33</v>
      </c>
      <c r="KU12" s="5" t="s">
        <v>33</v>
      </c>
      <c r="KV12" s="5" t="s">
        <v>33</v>
      </c>
      <c r="KW12" s="5" t="s">
        <v>33</v>
      </c>
      <c r="KX12" s="5" t="s">
        <v>33</v>
      </c>
      <c r="KY12" s="5" t="s">
        <v>33</v>
      </c>
      <c r="KZ12" s="5" t="s">
        <v>33</v>
      </c>
      <c r="LA12" s="5" t="s">
        <v>33</v>
      </c>
      <c r="LB12" s="5" t="s">
        <v>33</v>
      </c>
      <c r="LC12" s="5" t="s">
        <v>33</v>
      </c>
      <c r="LD12" s="5" t="s">
        <v>33</v>
      </c>
      <c r="LE12" s="5" t="s">
        <v>33</v>
      </c>
      <c r="LF12" s="5" t="s">
        <v>33</v>
      </c>
      <c r="LG12" s="5" t="s">
        <v>33</v>
      </c>
      <c r="LH12" s="5" t="s">
        <v>33</v>
      </c>
      <c r="LI12" s="5" t="s">
        <v>33</v>
      </c>
      <c r="LJ12" s="5" t="s">
        <v>33</v>
      </c>
      <c r="LK12" s="5">
        <v>20454</v>
      </c>
      <c r="LL12" s="5">
        <v>19637</v>
      </c>
      <c r="LM12" s="5">
        <v>20608</v>
      </c>
      <c r="LN12" s="5">
        <v>21391</v>
      </c>
      <c r="LO12" s="5">
        <v>20679</v>
      </c>
      <c r="LP12" s="5">
        <v>20232</v>
      </c>
      <c r="LQ12" s="5">
        <v>18148</v>
      </c>
      <c r="LR12" s="5">
        <v>18054</v>
      </c>
      <c r="LS12" s="5">
        <v>16061</v>
      </c>
      <c r="LT12" s="5">
        <v>12557</v>
      </c>
      <c r="LU12" s="5" t="s">
        <v>33</v>
      </c>
      <c r="LV12" s="5" t="s">
        <v>33</v>
      </c>
      <c r="LW12" s="5" t="s">
        <v>33</v>
      </c>
      <c r="LX12" s="5" t="s">
        <v>33</v>
      </c>
      <c r="LY12" s="5" t="s">
        <v>33</v>
      </c>
      <c r="LZ12" s="5" t="s">
        <v>33</v>
      </c>
      <c r="MA12" s="5" t="s">
        <v>33</v>
      </c>
      <c r="MB12" s="5" t="s">
        <v>33</v>
      </c>
      <c r="MC12" s="5" t="s">
        <v>33</v>
      </c>
      <c r="MD12" s="5" t="s">
        <v>33</v>
      </c>
      <c r="ME12" s="5" t="s">
        <v>33</v>
      </c>
      <c r="MF12" s="5" t="s">
        <v>33</v>
      </c>
      <c r="MG12" s="5" t="s">
        <v>33</v>
      </c>
      <c r="MH12" s="5" t="s">
        <v>33</v>
      </c>
      <c r="MI12" s="5" t="s">
        <v>33</v>
      </c>
      <c r="MJ12" s="5" t="s">
        <v>33</v>
      </c>
      <c r="MK12" s="5" t="s">
        <v>33</v>
      </c>
      <c r="ML12" s="5" t="s">
        <v>33</v>
      </c>
      <c r="MM12" s="5" t="s">
        <v>33</v>
      </c>
      <c r="MN12" s="5" t="s">
        <v>33</v>
      </c>
      <c r="MO12" s="5" t="s">
        <v>33</v>
      </c>
      <c r="MP12" s="5" t="s">
        <v>33</v>
      </c>
      <c r="MQ12" s="5">
        <v>816</v>
      </c>
      <c r="MR12" s="5">
        <v>893</v>
      </c>
      <c r="MS12" s="5">
        <v>769</v>
      </c>
      <c r="MT12" s="5">
        <v>756</v>
      </c>
      <c r="MU12" s="5">
        <v>948</v>
      </c>
      <c r="MV12" s="5">
        <v>845</v>
      </c>
      <c r="MW12" s="5">
        <v>1231</v>
      </c>
      <c r="MX12" s="5">
        <v>1272</v>
      </c>
      <c r="MY12" s="5">
        <v>1771</v>
      </c>
      <c r="MZ12" s="5">
        <v>1744</v>
      </c>
      <c r="NA12" s="5" t="s">
        <v>33</v>
      </c>
      <c r="NB12" s="5" t="s">
        <v>33</v>
      </c>
      <c r="NC12" s="5" t="s">
        <v>33</v>
      </c>
      <c r="ND12" s="5" t="s">
        <v>33</v>
      </c>
      <c r="NE12" s="5" t="s">
        <v>33</v>
      </c>
      <c r="NF12" s="5" t="s">
        <v>33</v>
      </c>
      <c r="NG12" s="5" t="s">
        <v>33</v>
      </c>
      <c r="NH12" s="5" t="s">
        <v>33</v>
      </c>
      <c r="NI12" s="5" t="s">
        <v>33</v>
      </c>
      <c r="NJ12" s="5" t="s">
        <v>33</v>
      </c>
      <c r="NK12" s="5" t="s">
        <v>33</v>
      </c>
      <c r="NL12" s="5" t="s">
        <v>33</v>
      </c>
      <c r="NM12" s="5" t="s">
        <v>33</v>
      </c>
      <c r="NN12" s="5" t="s">
        <v>33</v>
      </c>
      <c r="NO12" s="5" t="s">
        <v>33</v>
      </c>
      <c r="NP12" s="5" t="s">
        <v>33</v>
      </c>
      <c r="NQ12" s="5" t="s">
        <v>33</v>
      </c>
      <c r="NR12" s="5" t="s">
        <v>33</v>
      </c>
      <c r="NS12" s="5" t="s">
        <v>33</v>
      </c>
      <c r="NT12" s="5" t="s">
        <v>33</v>
      </c>
      <c r="NU12" s="5" t="s">
        <v>33</v>
      </c>
      <c r="NV12" s="5" t="s">
        <v>33</v>
      </c>
      <c r="NW12" s="5">
        <v>0</v>
      </c>
      <c r="NX12" s="5">
        <v>0</v>
      </c>
      <c r="NY12" s="5">
        <v>0</v>
      </c>
      <c r="NZ12" s="5">
        <v>0</v>
      </c>
      <c r="OA12" s="5">
        <v>0</v>
      </c>
      <c r="OB12" s="5">
        <v>0</v>
      </c>
      <c r="OC12" s="5">
        <v>0</v>
      </c>
      <c r="OD12" s="5">
        <v>0</v>
      </c>
      <c r="OE12" s="5">
        <v>0</v>
      </c>
      <c r="OF12" s="5">
        <v>0</v>
      </c>
      <c r="OG12" s="5" t="s">
        <v>33</v>
      </c>
      <c r="OH12" s="5" t="s">
        <v>33</v>
      </c>
      <c r="OI12" s="5" t="s">
        <v>33</v>
      </c>
      <c r="OJ12" s="5" t="s">
        <v>33</v>
      </c>
      <c r="OK12" s="5" t="s">
        <v>33</v>
      </c>
      <c r="OL12" s="5" t="s">
        <v>33</v>
      </c>
      <c r="OM12" s="5" t="s">
        <v>33</v>
      </c>
      <c r="ON12" s="5" t="s">
        <v>33</v>
      </c>
      <c r="OO12" s="5" t="s">
        <v>33</v>
      </c>
      <c r="OP12" s="5" t="s">
        <v>33</v>
      </c>
      <c r="OQ12" s="5" t="s">
        <v>33</v>
      </c>
      <c r="OR12" s="5" t="s">
        <v>33</v>
      </c>
      <c r="OS12" s="5" t="s">
        <v>33</v>
      </c>
      <c r="OT12" s="5" t="s">
        <v>33</v>
      </c>
      <c r="OU12" s="5" t="s">
        <v>33</v>
      </c>
      <c r="OV12" s="5" t="s">
        <v>33</v>
      </c>
      <c r="OW12" s="5" t="s">
        <v>33</v>
      </c>
      <c r="OX12" s="5" t="s">
        <v>33</v>
      </c>
      <c r="OY12" s="5" t="s">
        <v>33</v>
      </c>
      <c r="OZ12" s="5" t="s">
        <v>33</v>
      </c>
      <c r="PA12" s="5" t="s">
        <v>33</v>
      </c>
      <c r="PB12" s="5" t="s">
        <v>33</v>
      </c>
      <c r="PC12" s="5">
        <v>106882</v>
      </c>
      <c r="PD12" s="5">
        <v>105952</v>
      </c>
      <c r="PE12" s="5">
        <v>97912</v>
      </c>
      <c r="PF12" s="5">
        <v>95818</v>
      </c>
      <c r="PG12" s="5">
        <v>95364</v>
      </c>
      <c r="PH12" s="5">
        <v>91492</v>
      </c>
      <c r="PI12" s="5">
        <v>77753</v>
      </c>
      <c r="PJ12" s="5">
        <v>71877</v>
      </c>
      <c r="PK12" s="5">
        <v>62756</v>
      </c>
      <c r="PL12" s="5">
        <v>61895</v>
      </c>
      <c r="PM12" s="5" t="s">
        <v>33</v>
      </c>
      <c r="PN12" s="5" t="s">
        <v>33</v>
      </c>
      <c r="PO12" s="5" t="s">
        <v>33</v>
      </c>
      <c r="PP12" s="5" t="s">
        <v>33</v>
      </c>
      <c r="PQ12" s="5" t="s">
        <v>33</v>
      </c>
      <c r="PR12" s="5" t="s">
        <v>33</v>
      </c>
      <c r="PS12" s="5" t="s">
        <v>33</v>
      </c>
      <c r="PT12" s="5" t="s">
        <v>33</v>
      </c>
      <c r="PU12" s="5" t="s">
        <v>33</v>
      </c>
      <c r="PV12" s="5" t="s">
        <v>33</v>
      </c>
      <c r="PW12" s="5" t="s">
        <v>33</v>
      </c>
      <c r="PX12" s="5" t="s">
        <v>33</v>
      </c>
      <c r="PY12" s="5" t="s">
        <v>33</v>
      </c>
      <c r="PZ12" s="5" t="s">
        <v>33</v>
      </c>
      <c r="QA12" s="5" t="s">
        <v>33</v>
      </c>
      <c r="QB12" s="5" t="s">
        <v>33</v>
      </c>
      <c r="QC12" s="5" t="s">
        <v>33</v>
      </c>
      <c r="QD12" s="5" t="s">
        <v>33</v>
      </c>
      <c r="QE12" s="5" t="s">
        <v>33</v>
      </c>
      <c r="QF12" s="5" t="s">
        <v>33</v>
      </c>
      <c r="QG12" s="5" t="s">
        <v>33</v>
      </c>
      <c r="QH12" s="5" t="s">
        <v>33</v>
      </c>
      <c r="QI12" s="5">
        <v>143199</v>
      </c>
      <c r="QJ12" s="5">
        <v>144411</v>
      </c>
      <c r="QK12" s="5">
        <v>140785</v>
      </c>
      <c r="QL12" s="5">
        <v>153674</v>
      </c>
      <c r="QM12" s="5">
        <v>146451</v>
      </c>
      <c r="QN12" s="5">
        <v>132617</v>
      </c>
      <c r="QO12" s="5">
        <v>129390</v>
      </c>
      <c r="QP12" s="5">
        <v>120126</v>
      </c>
      <c r="QQ12" s="5">
        <v>117982</v>
      </c>
      <c r="QR12" s="5">
        <v>110052</v>
      </c>
      <c r="QS12" s="5" t="s">
        <v>33</v>
      </c>
      <c r="QT12" s="5" t="s">
        <v>33</v>
      </c>
      <c r="QU12" s="5" t="s">
        <v>33</v>
      </c>
      <c r="QV12" s="5" t="s">
        <v>33</v>
      </c>
      <c r="QW12" s="5" t="s">
        <v>33</v>
      </c>
      <c r="QX12" s="5" t="s">
        <v>33</v>
      </c>
      <c r="QY12" s="5" t="s">
        <v>33</v>
      </c>
      <c r="QZ12" s="5" t="s">
        <v>33</v>
      </c>
      <c r="RA12" s="5" t="s">
        <v>33</v>
      </c>
      <c r="RB12" s="5" t="s">
        <v>33</v>
      </c>
      <c r="RC12" s="5" t="s">
        <v>33</v>
      </c>
      <c r="RD12" s="5" t="s">
        <v>33</v>
      </c>
      <c r="RE12" s="5" t="s">
        <v>33</v>
      </c>
      <c r="RF12" s="5" t="s">
        <v>33</v>
      </c>
      <c r="RG12" s="5" t="s">
        <v>33</v>
      </c>
      <c r="RH12" s="5" t="s">
        <v>33</v>
      </c>
      <c r="RI12" s="5" t="s">
        <v>33</v>
      </c>
      <c r="RJ12" s="5" t="s">
        <v>33</v>
      </c>
      <c r="RK12" s="5" t="s">
        <v>33</v>
      </c>
      <c r="RL12" s="5" t="s">
        <v>33</v>
      </c>
      <c r="RM12" s="5" t="s">
        <v>33</v>
      </c>
      <c r="RN12" s="5" t="s">
        <v>33</v>
      </c>
      <c r="RO12" s="5">
        <v>43055</v>
      </c>
      <c r="RP12" s="5">
        <v>49777</v>
      </c>
      <c r="RQ12" s="5">
        <v>52232</v>
      </c>
      <c r="RR12" s="5">
        <v>55984</v>
      </c>
      <c r="RS12" s="5">
        <v>54084</v>
      </c>
      <c r="RT12" s="5">
        <v>49945</v>
      </c>
      <c r="RU12" s="5">
        <v>50285</v>
      </c>
      <c r="RV12" s="5">
        <v>51549</v>
      </c>
      <c r="RW12" s="5">
        <v>54119</v>
      </c>
      <c r="RX12" s="5">
        <v>54323</v>
      </c>
      <c r="RY12" s="5" t="s">
        <v>33</v>
      </c>
      <c r="RZ12" s="5" t="s">
        <v>33</v>
      </c>
      <c r="SA12" s="5" t="s">
        <v>33</v>
      </c>
      <c r="SB12" s="5" t="s">
        <v>33</v>
      </c>
      <c r="SC12" s="5" t="s">
        <v>33</v>
      </c>
      <c r="SD12" s="5" t="s">
        <v>33</v>
      </c>
      <c r="SE12" s="5" t="s">
        <v>33</v>
      </c>
      <c r="SF12" s="5" t="s">
        <v>33</v>
      </c>
      <c r="SG12" s="5" t="s">
        <v>33</v>
      </c>
      <c r="SH12" s="5" t="s">
        <v>33</v>
      </c>
      <c r="SI12" s="5" t="s">
        <v>33</v>
      </c>
      <c r="SJ12" s="5" t="s">
        <v>33</v>
      </c>
      <c r="SK12" s="5" t="s">
        <v>33</v>
      </c>
      <c r="SL12" s="5" t="s">
        <v>33</v>
      </c>
      <c r="SM12" s="5" t="s">
        <v>33</v>
      </c>
      <c r="SN12" s="5" t="s">
        <v>33</v>
      </c>
      <c r="SO12" s="5" t="s">
        <v>33</v>
      </c>
      <c r="SP12" s="5" t="s">
        <v>33</v>
      </c>
      <c r="SQ12" s="5" t="s">
        <v>33</v>
      </c>
      <c r="SR12" s="5" t="s">
        <v>33</v>
      </c>
      <c r="SS12" s="5" t="s">
        <v>33</v>
      </c>
      <c r="ST12" s="5" t="s">
        <v>33</v>
      </c>
      <c r="SU12" s="5">
        <v>24925</v>
      </c>
      <c r="SV12" s="5">
        <v>17047</v>
      </c>
      <c r="SW12" s="5">
        <v>42798</v>
      </c>
      <c r="SX12" s="5">
        <v>89742</v>
      </c>
      <c r="SY12" s="5">
        <v>84795</v>
      </c>
      <c r="SZ12" s="5">
        <v>87566</v>
      </c>
      <c r="TA12" s="5">
        <v>61910</v>
      </c>
      <c r="TB12" s="5">
        <v>58102</v>
      </c>
      <c r="TC12" s="5">
        <v>46559</v>
      </c>
      <c r="TD12" s="5">
        <v>37096</v>
      </c>
      <c r="TE12" s="5" t="s">
        <v>33</v>
      </c>
      <c r="TF12" s="5" t="s">
        <v>33</v>
      </c>
      <c r="TG12" s="5" t="s">
        <v>33</v>
      </c>
      <c r="TH12" s="5" t="s">
        <v>33</v>
      </c>
      <c r="TI12" s="5" t="s">
        <v>33</v>
      </c>
      <c r="TJ12" s="5" t="s">
        <v>33</v>
      </c>
      <c r="TK12" s="5" t="s">
        <v>33</v>
      </c>
      <c r="TL12" s="5" t="s">
        <v>33</v>
      </c>
      <c r="TM12" s="5" t="s">
        <v>33</v>
      </c>
      <c r="TN12" s="5" t="s">
        <v>33</v>
      </c>
      <c r="TO12" s="5" t="s">
        <v>33</v>
      </c>
      <c r="TP12" s="5" t="s">
        <v>33</v>
      </c>
      <c r="TQ12" s="5" t="s">
        <v>33</v>
      </c>
      <c r="TR12" s="5" t="s">
        <v>33</v>
      </c>
      <c r="TS12" s="5" t="s">
        <v>33</v>
      </c>
      <c r="TT12" s="5" t="s">
        <v>33</v>
      </c>
      <c r="TU12" s="5" t="s">
        <v>33</v>
      </c>
      <c r="TV12" s="5" t="s">
        <v>33</v>
      </c>
      <c r="TW12" s="5" t="s">
        <v>33</v>
      </c>
      <c r="TX12" s="5" t="s">
        <v>33</v>
      </c>
      <c r="TY12" s="5" t="s">
        <v>33</v>
      </c>
      <c r="TZ12" s="5" t="s">
        <v>33</v>
      </c>
      <c r="UA12" s="5">
        <v>2</v>
      </c>
      <c r="UB12" s="5">
        <v>0</v>
      </c>
      <c r="UC12" s="5">
        <v>0</v>
      </c>
      <c r="UD12" s="5">
        <v>0</v>
      </c>
      <c r="UE12" s="5">
        <v>2</v>
      </c>
      <c r="UF12" s="5">
        <v>2</v>
      </c>
      <c r="UG12" s="5">
        <v>2</v>
      </c>
      <c r="UH12" s="5">
        <v>14</v>
      </c>
      <c r="UI12" s="5">
        <v>7</v>
      </c>
      <c r="UJ12" s="5">
        <v>10</v>
      </c>
      <c r="UK12" s="5" t="s">
        <v>33</v>
      </c>
      <c r="UL12" s="5" t="s">
        <v>33</v>
      </c>
      <c r="UM12" s="5" t="s">
        <v>33</v>
      </c>
      <c r="UN12" s="5" t="s">
        <v>33</v>
      </c>
      <c r="UO12" s="5" t="s">
        <v>33</v>
      </c>
      <c r="UP12" s="5" t="s">
        <v>33</v>
      </c>
      <c r="UQ12" s="5" t="s">
        <v>33</v>
      </c>
      <c r="UR12" s="5" t="s">
        <v>33</v>
      </c>
      <c r="US12" s="5" t="s">
        <v>33</v>
      </c>
      <c r="UT12" s="5" t="s">
        <v>33</v>
      </c>
      <c r="UU12" s="5" t="s">
        <v>33</v>
      </c>
      <c r="UV12" s="5" t="s">
        <v>33</v>
      </c>
      <c r="UW12" s="5" t="s">
        <v>33</v>
      </c>
      <c r="UX12" s="5" t="s">
        <v>33</v>
      </c>
      <c r="UY12" s="5" t="s">
        <v>33</v>
      </c>
      <c r="UZ12" s="5" t="s">
        <v>33</v>
      </c>
      <c r="VA12" s="5" t="s">
        <v>33</v>
      </c>
      <c r="VB12" s="5" t="s">
        <v>33</v>
      </c>
      <c r="VC12" s="5" t="s">
        <v>33</v>
      </c>
      <c r="VD12" s="5" t="s">
        <v>33</v>
      </c>
      <c r="VE12" s="5" t="s">
        <v>33</v>
      </c>
      <c r="VF12" s="5" t="s">
        <v>33</v>
      </c>
      <c r="VG12" s="5">
        <v>125467</v>
      </c>
      <c r="VH12" s="5">
        <v>144922</v>
      </c>
      <c r="VI12" s="5">
        <v>155345</v>
      </c>
      <c r="VJ12" s="5">
        <v>147292</v>
      </c>
      <c r="VK12" s="5">
        <v>149773</v>
      </c>
      <c r="VL12" s="5">
        <v>149523</v>
      </c>
      <c r="VM12" s="5">
        <v>138877</v>
      </c>
      <c r="VN12" s="5">
        <v>137798</v>
      </c>
      <c r="VO12" s="5">
        <v>142970</v>
      </c>
      <c r="VP12" s="5">
        <v>125121</v>
      </c>
      <c r="VQ12" s="5" t="s">
        <v>33</v>
      </c>
      <c r="VR12" s="5" t="s">
        <v>33</v>
      </c>
      <c r="VS12" s="5" t="s">
        <v>33</v>
      </c>
      <c r="VT12" s="5" t="s">
        <v>33</v>
      </c>
      <c r="VU12" s="5" t="s">
        <v>33</v>
      </c>
      <c r="VV12" s="5" t="s">
        <v>33</v>
      </c>
      <c r="VW12" s="5" t="s">
        <v>33</v>
      </c>
      <c r="VX12" s="5" t="s">
        <v>33</v>
      </c>
      <c r="VY12" s="5" t="s">
        <v>33</v>
      </c>
      <c r="VZ12" s="5" t="s">
        <v>33</v>
      </c>
      <c r="WA12" s="5" t="s">
        <v>33</v>
      </c>
      <c r="WB12" s="5" t="s">
        <v>33</v>
      </c>
      <c r="WC12" s="5" t="s">
        <v>33</v>
      </c>
      <c r="WD12" s="5" t="s">
        <v>33</v>
      </c>
      <c r="WE12" s="5" t="s">
        <v>33</v>
      </c>
      <c r="WF12" s="5" t="s">
        <v>33</v>
      </c>
      <c r="WG12" s="5" t="s">
        <v>33</v>
      </c>
      <c r="WH12" s="5" t="s">
        <v>33</v>
      </c>
      <c r="WI12" s="5" t="s">
        <v>33</v>
      </c>
      <c r="WJ12" s="5" t="s">
        <v>33</v>
      </c>
      <c r="WK12" s="5" t="s">
        <v>33</v>
      </c>
      <c r="WL12" s="5" t="s">
        <v>33</v>
      </c>
      <c r="WM12" s="5">
        <v>1334</v>
      </c>
      <c r="WN12" s="5">
        <v>1688</v>
      </c>
      <c r="WO12" s="5">
        <v>1836</v>
      </c>
      <c r="WP12" s="5">
        <v>2414</v>
      </c>
      <c r="WQ12" s="5">
        <v>1888</v>
      </c>
      <c r="WR12" s="5">
        <v>2149</v>
      </c>
      <c r="WS12" s="5">
        <v>1577</v>
      </c>
      <c r="WT12" s="5">
        <v>1621</v>
      </c>
      <c r="WU12" s="5">
        <v>988</v>
      </c>
      <c r="WV12" s="5">
        <v>1050</v>
      </c>
      <c r="WW12" s="5" t="s">
        <v>33</v>
      </c>
      <c r="WX12" s="5" t="s">
        <v>33</v>
      </c>
      <c r="WY12" s="5" t="s">
        <v>33</v>
      </c>
      <c r="WZ12" s="5" t="s">
        <v>33</v>
      </c>
      <c r="XA12" s="5" t="s">
        <v>33</v>
      </c>
      <c r="XB12" s="5" t="s">
        <v>33</v>
      </c>
      <c r="XC12" s="5" t="s">
        <v>33</v>
      </c>
      <c r="XD12" s="5" t="s">
        <v>33</v>
      </c>
      <c r="XE12" s="5" t="s">
        <v>33</v>
      </c>
      <c r="XF12" s="5" t="s">
        <v>33</v>
      </c>
      <c r="XG12" s="5" t="s">
        <v>33</v>
      </c>
      <c r="XH12" s="5" t="s">
        <v>33</v>
      </c>
      <c r="XI12" s="5" t="s">
        <v>33</v>
      </c>
      <c r="XJ12" s="5" t="s">
        <v>33</v>
      </c>
      <c r="XK12" s="5" t="s">
        <v>33</v>
      </c>
      <c r="XL12" s="5" t="s">
        <v>33</v>
      </c>
      <c r="XM12" s="5" t="s">
        <v>33</v>
      </c>
      <c r="XN12" s="5" t="s">
        <v>33</v>
      </c>
      <c r="XO12" s="5" t="s">
        <v>33</v>
      </c>
      <c r="XP12" s="5" t="s">
        <v>33</v>
      </c>
      <c r="XQ12" s="5" t="s">
        <v>33</v>
      </c>
      <c r="XR12" s="5" t="s">
        <v>33</v>
      </c>
      <c r="XS12" s="1">
        <v>56697</v>
      </c>
      <c r="XT12" s="3" t="s">
        <v>180</v>
      </c>
      <c r="XU12" s="3" t="s">
        <v>179</v>
      </c>
      <c r="XV12" s="3" t="s">
        <v>179</v>
      </c>
      <c r="XW12" s="3" t="s">
        <v>179</v>
      </c>
      <c r="XX12" s="3" t="s">
        <v>180</v>
      </c>
      <c r="XY12" s="3" t="s">
        <v>180</v>
      </c>
      <c r="XZ12" s="3" t="s">
        <v>185</v>
      </c>
    </row>
    <row r="13" spans="1:650" x14ac:dyDescent="0.3">
      <c r="A13" s="6" t="s">
        <v>40</v>
      </c>
      <c r="B13" s="1">
        <v>4056972</v>
      </c>
      <c r="C13" s="5">
        <v>58185</v>
      </c>
      <c r="D13" s="5">
        <v>42391</v>
      </c>
      <c r="E13" s="5">
        <v>44278</v>
      </c>
      <c r="F13" s="5">
        <v>27609</v>
      </c>
      <c r="G13" s="5">
        <v>19780</v>
      </c>
      <c r="H13" s="5">
        <v>17525</v>
      </c>
      <c r="I13" s="5">
        <v>13350</v>
      </c>
      <c r="J13" s="5">
        <v>21362</v>
      </c>
      <c r="K13" s="5">
        <v>11679</v>
      </c>
      <c r="L13" s="5">
        <v>21414</v>
      </c>
      <c r="M13" s="5">
        <v>7309</v>
      </c>
      <c r="N13" s="5">
        <v>15296</v>
      </c>
      <c r="O13" s="5">
        <v>13934</v>
      </c>
      <c r="P13" s="5">
        <v>9624</v>
      </c>
      <c r="Q13" s="5">
        <v>11819</v>
      </c>
      <c r="R13" s="5">
        <v>16507</v>
      </c>
      <c r="S13" s="5">
        <v>25938</v>
      </c>
      <c r="T13" s="5">
        <v>26860</v>
      </c>
      <c r="U13" s="5">
        <v>5181</v>
      </c>
      <c r="V13" s="5">
        <v>9225</v>
      </c>
      <c r="W13" s="5">
        <v>9228</v>
      </c>
      <c r="X13" s="5">
        <v>14305</v>
      </c>
      <c r="Y13" s="5">
        <v>2369</v>
      </c>
      <c r="Z13" s="5">
        <v>17</v>
      </c>
      <c r="AA13" s="5">
        <v>63</v>
      </c>
      <c r="AB13" s="5">
        <v>913</v>
      </c>
      <c r="AC13" s="5">
        <v>-426</v>
      </c>
      <c r="AD13" s="5">
        <v>7</v>
      </c>
      <c r="AE13" s="5">
        <v>423</v>
      </c>
      <c r="AF13" s="5">
        <v>2</v>
      </c>
      <c r="AG13" s="5">
        <v>2</v>
      </c>
      <c r="AH13" s="5">
        <v>2</v>
      </c>
      <c r="AI13" s="5">
        <v>81759</v>
      </c>
      <c r="AJ13" s="5">
        <v>130557</v>
      </c>
      <c r="AK13" s="5">
        <v>159206</v>
      </c>
      <c r="AL13" s="5">
        <v>172933</v>
      </c>
      <c r="AM13" s="5">
        <v>134795</v>
      </c>
      <c r="AN13" s="5">
        <v>150378</v>
      </c>
      <c r="AO13" s="5">
        <v>173643</v>
      </c>
      <c r="AP13" s="5">
        <v>451947</v>
      </c>
      <c r="AQ13" s="5">
        <v>502585</v>
      </c>
      <c r="AR13" s="5">
        <v>472219</v>
      </c>
      <c r="AS13" s="5">
        <v>610506</v>
      </c>
      <c r="AT13" s="5">
        <v>109184</v>
      </c>
      <c r="AU13" s="5">
        <v>830305</v>
      </c>
      <c r="AV13" s="5">
        <v>67209</v>
      </c>
      <c r="AW13" s="5">
        <v>338854</v>
      </c>
      <c r="AX13" s="5">
        <v>231465</v>
      </c>
      <c r="AY13" s="5">
        <v>49423</v>
      </c>
      <c r="AZ13" s="5">
        <v>159767</v>
      </c>
      <c r="BA13" s="5">
        <v>51907</v>
      </c>
      <c r="BB13" s="5">
        <v>52515</v>
      </c>
      <c r="BC13" s="5">
        <v>49481</v>
      </c>
      <c r="BD13" s="5">
        <v>42618</v>
      </c>
      <c r="BE13" s="5">
        <v>73785</v>
      </c>
      <c r="BF13" s="5">
        <v>37440</v>
      </c>
      <c r="BG13" s="5">
        <v>32248</v>
      </c>
      <c r="BH13" s="5">
        <v>82413</v>
      </c>
      <c r="BI13" s="5">
        <v>42503</v>
      </c>
      <c r="BJ13" s="5">
        <v>25977</v>
      </c>
      <c r="BK13" s="5">
        <v>45658</v>
      </c>
      <c r="BL13" s="5">
        <v>33962</v>
      </c>
      <c r="BM13" s="5">
        <v>30208</v>
      </c>
      <c r="BN13" s="5">
        <v>16626</v>
      </c>
      <c r="BO13" s="5">
        <v>311750</v>
      </c>
      <c r="BP13" s="5">
        <v>325481</v>
      </c>
      <c r="BQ13" s="5">
        <v>247993</v>
      </c>
      <c r="BR13" s="5">
        <v>400032</v>
      </c>
      <c r="BS13" s="5">
        <v>191186</v>
      </c>
      <c r="BT13" s="5">
        <v>73640</v>
      </c>
      <c r="BU13" s="5">
        <v>114954</v>
      </c>
      <c r="BV13" s="5">
        <v>111465</v>
      </c>
      <c r="BW13" s="5">
        <v>103986</v>
      </c>
      <c r="BX13" s="5">
        <v>44940</v>
      </c>
      <c r="BY13" s="5">
        <v>65251</v>
      </c>
      <c r="BZ13" s="5">
        <v>83981</v>
      </c>
      <c r="CA13" s="5">
        <v>62315</v>
      </c>
      <c r="CB13" s="5">
        <v>363760</v>
      </c>
      <c r="CC13" s="5">
        <v>21878</v>
      </c>
      <c r="CD13" s="5">
        <v>15100</v>
      </c>
      <c r="CE13" s="5">
        <v>26462</v>
      </c>
      <c r="CF13" s="5">
        <v>1735</v>
      </c>
      <c r="CG13" s="5">
        <v>49078</v>
      </c>
      <c r="CH13" s="5">
        <v>28882</v>
      </c>
      <c r="CI13" s="5">
        <v>42226</v>
      </c>
      <c r="CJ13" s="5">
        <v>42968</v>
      </c>
      <c r="CK13" s="5">
        <v>28291</v>
      </c>
      <c r="CL13" s="5">
        <v>17394</v>
      </c>
      <c r="CM13" s="5">
        <v>39785</v>
      </c>
      <c r="CN13" s="5">
        <v>31421</v>
      </c>
      <c r="CO13" s="5">
        <v>34462</v>
      </c>
      <c r="CP13" s="5">
        <v>67569</v>
      </c>
      <c r="CQ13" s="5">
        <v>41349</v>
      </c>
      <c r="CR13" s="5">
        <v>16644</v>
      </c>
      <c r="CS13" s="5">
        <v>17173</v>
      </c>
      <c r="CT13" s="5">
        <v>19970</v>
      </c>
      <c r="CU13" s="5">
        <v>277219</v>
      </c>
      <c r="CV13" s="5">
        <v>267042</v>
      </c>
      <c r="CW13" s="5">
        <v>238727</v>
      </c>
      <c r="CX13" s="5">
        <v>202718</v>
      </c>
      <c r="CY13" s="5">
        <v>175404</v>
      </c>
      <c r="CZ13" s="5">
        <v>147800</v>
      </c>
      <c r="DA13" s="5">
        <v>185628</v>
      </c>
      <c r="DB13" s="5">
        <v>176423</v>
      </c>
      <c r="DC13" s="5">
        <v>130113</v>
      </c>
      <c r="DD13" s="5">
        <v>125194</v>
      </c>
      <c r="DE13" s="5">
        <v>172838</v>
      </c>
      <c r="DF13" s="5">
        <v>168893</v>
      </c>
      <c r="DG13" s="5">
        <v>176977</v>
      </c>
      <c r="DH13" s="5">
        <v>188807</v>
      </c>
      <c r="DI13" s="5">
        <v>116440</v>
      </c>
      <c r="DJ13" s="5">
        <v>93605</v>
      </c>
      <c r="DK13" s="5">
        <v>79997</v>
      </c>
      <c r="DL13" s="5">
        <v>84574</v>
      </c>
      <c r="DM13" s="5">
        <v>97136</v>
      </c>
      <c r="DN13" s="5">
        <v>103676</v>
      </c>
      <c r="DO13" s="5">
        <v>118450</v>
      </c>
      <c r="DP13" s="5">
        <v>67951</v>
      </c>
      <c r="DQ13" s="5">
        <v>109084</v>
      </c>
      <c r="DR13" s="5">
        <v>110196</v>
      </c>
      <c r="DS13" s="5">
        <v>125013</v>
      </c>
      <c r="DT13" s="5">
        <v>109263</v>
      </c>
      <c r="DU13" s="5">
        <v>94964</v>
      </c>
      <c r="DV13" s="5">
        <v>92484</v>
      </c>
      <c r="DW13" s="5">
        <v>79986</v>
      </c>
      <c r="DX13" s="5">
        <v>77970</v>
      </c>
      <c r="DY13" s="5">
        <v>65069</v>
      </c>
      <c r="DZ13" s="5">
        <v>68774</v>
      </c>
      <c r="EA13" s="5">
        <v>43120</v>
      </c>
      <c r="EB13" s="5">
        <v>25673</v>
      </c>
      <c r="EC13" s="5">
        <v>11521</v>
      </c>
      <c r="ED13" s="5">
        <v>14410</v>
      </c>
      <c r="EE13" s="5">
        <v>7408</v>
      </c>
      <c r="EF13" s="5">
        <v>5251</v>
      </c>
      <c r="EG13" s="5">
        <v>2496</v>
      </c>
      <c r="EH13" s="5">
        <v>8661</v>
      </c>
      <c r="EI13" s="5">
        <v>3945</v>
      </c>
      <c r="EJ13" s="5">
        <v>2719</v>
      </c>
      <c r="EK13" s="5">
        <v>6464</v>
      </c>
      <c r="EL13" s="5">
        <v>8101</v>
      </c>
      <c r="EM13" s="5">
        <v>6166</v>
      </c>
      <c r="EN13" s="5">
        <v>14171</v>
      </c>
      <c r="EO13" s="5">
        <v>4594</v>
      </c>
      <c r="EP13" s="5">
        <v>8243</v>
      </c>
      <c r="EQ13" s="5">
        <v>7831</v>
      </c>
      <c r="ER13" s="5">
        <v>989</v>
      </c>
      <c r="ES13" s="5">
        <v>9254</v>
      </c>
      <c r="ET13" s="5">
        <v>2351</v>
      </c>
      <c r="EU13" s="5">
        <v>4494</v>
      </c>
      <c r="EV13" s="5">
        <v>5823</v>
      </c>
      <c r="EW13" s="5">
        <v>11753</v>
      </c>
      <c r="EX13" s="5">
        <v>11419</v>
      </c>
      <c r="EY13" s="5">
        <v>2157</v>
      </c>
      <c r="EZ13" s="5">
        <v>2224</v>
      </c>
      <c r="FA13" s="5">
        <v>4344</v>
      </c>
      <c r="FB13" s="5">
        <v>14215</v>
      </c>
      <c r="FC13" s="5">
        <v>14315</v>
      </c>
      <c r="FD13" s="5">
        <v>1580</v>
      </c>
      <c r="FE13" s="5">
        <v>10627</v>
      </c>
      <c r="FF13" s="5">
        <v>15814</v>
      </c>
      <c r="FG13" s="5">
        <v>0</v>
      </c>
      <c r="FH13" s="5">
        <v>0</v>
      </c>
      <c r="FI13" s="5">
        <v>0</v>
      </c>
      <c r="FJ13" s="5">
        <v>0</v>
      </c>
      <c r="FK13" s="5">
        <v>0</v>
      </c>
      <c r="FL13" s="5">
        <v>0</v>
      </c>
      <c r="FM13" s="5">
        <v>0</v>
      </c>
      <c r="FN13" s="5">
        <v>0</v>
      </c>
      <c r="FO13" s="5">
        <v>0</v>
      </c>
      <c r="FP13" s="5">
        <v>0</v>
      </c>
      <c r="FQ13" s="5">
        <v>0</v>
      </c>
      <c r="FR13" s="5">
        <v>0</v>
      </c>
      <c r="FS13" s="5">
        <v>0</v>
      </c>
      <c r="FT13" s="5">
        <v>0</v>
      </c>
      <c r="FU13" s="5" t="s">
        <v>33</v>
      </c>
      <c r="FV13" s="5" t="s">
        <v>33</v>
      </c>
      <c r="FW13" s="5" t="s">
        <v>33</v>
      </c>
      <c r="FX13" s="5" t="s">
        <v>33</v>
      </c>
      <c r="FY13" s="5" t="s">
        <v>33</v>
      </c>
      <c r="FZ13" s="5" t="s">
        <v>33</v>
      </c>
      <c r="GA13" s="5" t="s">
        <v>33</v>
      </c>
      <c r="GB13" s="5" t="s">
        <v>33</v>
      </c>
      <c r="GC13" s="5" t="s">
        <v>33</v>
      </c>
      <c r="GD13" s="5" t="s">
        <v>33</v>
      </c>
      <c r="GE13" s="5" t="s">
        <v>33</v>
      </c>
      <c r="GF13" s="5" t="s">
        <v>33</v>
      </c>
      <c r="GG13" s="5" t="s">
        <v>33</v>
      </c>
      <c r="GH13" s="5" t="s">
        <v>33</v>
      </c>
      <c r="GI13" s="5" t="s">
        <v>33</v>
      </c>
      <c r="GJ13" s="5" t="s">
        <v>33</v>
      </c>
      <c r="GK13" s="5" t="s">
        <v>33</v>
      </c>
      <c r="GL13" s="5" t="s">
        <v>33</v>
      </c>
      <c r="GM13" s="5">
        <v>772031</v>
      </c>
      <c r="GN13" s="5">
        <v>791144</v>
      </c>
      <c r="GO13" s="5">
        <v>701725</v>
      </c>
      <c r="GP13" s="5">
        <v>817702</v>
      </c>
      <c r="GQ13" s="5">
        <v>528574</v>
      </c>
      <c r="GR13" s="5">
        <v>394593</v>
      </c>
      <c r="GS13" s="5">
        <v>490071</v>
      </c>
      <c r="GT13" s="5">
        <v>769859</v>
      </c>
      <c r="GU13" s="5">
        <v>692614</v>
      </c>
      <c r="GV13" s="5">
        <v>615616</v>
      </c>
      <c r="GW13" s="5">
        <v>972931</v>
      </c>
      <c r="GX13" s="5">
        <v>385455</v>
      </c>
      <c r="GY13" s="5">
        <v>1089697</v>
      </c>
      <c r="GZ13" s="5">
        <v>643570</v>
      </c>
      <c r="HA13" s="5">
        <v>493585</v>
      </c>
      <c r="HB13" s="5">
        <v>364920</v>
      </c>
      <c r="HC13" s="5">
        <v>189651</v>
      </c>
      <c r="HD13" s="5">
        <v>273926</v>
      </c>
      <c r="HE13" s="5">
        <v>212555</v>
      </c>
      <c r="HF13" s="5">
        <v>196650</v>
      </c>
      <c r="HG13" s="5">
        <v>223880</v>
      </c>
      <c r="HH13" s="5">
        <v>173665</v>
      </c>
      <c r="HI13" s="5">
        <v>227061</v>
      </c>
      <c r="HJ13" s="5">
        <v>176467</v>
      </c>
      <c r="HK13" s="5">
        <v>199266</v>
      </c>
      <c r="HL13" s="5">
        <v>226234</v>
      </c>
      <c r="HM13" s="5">
        <v>175847</v>
      </c>
      <c r="HN13" s="5">
        <v>200251</v>
      </c>
      <c r="HO13" s="5">
        <v>181731</v>
      </c>
      <c r="HP13" s="5">
        <v>130591</v>
      </c>
      <c r="HQ13" s="5">
        <v>122718</v>
      </c>
      <c r="HR13" s="5">
        <v>121390</v>
      </c>
      <c r="HS13" s="5">
        <v>1102926</v>
      </c>
      <c r="HT13" s="5">
        <v>1220082</v>
      </c>
      <c r="HU13" s="5">
        <v>1065545</v>
      </c>
      <c r="HV13" s="5">
        <v>1093392</v>
      </c>
      <c r="HW13" s="5">
        <v>1200453</v>
      </c>
      <c r="HX13" s="5">
        <v>1435037</v>
      </c>
      <c r="HY13" s="5">
        <v>1947439</v>
      </c>
      <c r="HZ13" s="5">
        <v>1793668</v>
      </c>
      <c r="IA13" s="5">
        <v>2026959</v>
      </c>
      <c r="IB13" s="5">
        <v>2132648</v>
      </c>
      <c r="IC13" s="5">
        <v>1774266</v>
      </c>
      <c r="ID13" s="5">
        <v>1910927</v>
      </c>
      <c r="IE13" s="5">
        <v>1671575</v>
      </c>
      <c r="IF13" s="5">
        <v>1349563</v>
      </c>
      <c r="IG13" s="5">
        <v>1204077</v>
      </c>
      <c r="IH13" s="5">
        <v>954807</v>
      </c>
      <c r="II13" s="5">
        <v>935495</v>
      </c>
      <c r="IJ13" s="5">
        <v>788791</v>
      </c>
      <c r="IK13" s="5">
        <v>6024781</v>
      </c>
      <c r="IL13" s="5">
        <v>917168</v>
      </c>
      <c r="IM13" s="5">
        <v>739575</v>
      </c>
      <c r="IN13" s="5">
        <v>802217</v>
      </c>
      <c r="IO13" s="5">
        <v>850289</v>
      </c>
      <c r="IP13" s="5">
        <v>746662</v>
      </c>
      <c r="IQ13" s="5">
        <v>687794</v>
      </c>
      <c r="IR13" s="5">
        <v>747018</v>
      </c>
      <c r="IS13" s="5">
        <v>731612</v>
      </c>
      <c r="IT13" s="5">
        <v>669748</v>
      </c>
      <c r="IU13" s="5">
        <v>643629</v>
      </c>
      <c r="IV13" s="5">
        <v>703191</v>
      </c>
      <c r="IW13" s="5">
        <v>653142</v>
      </c>
      <c r="IX13" s="5">
        <v>575189</v>
      </c>
      <c r="IY13" s="5">
        <v>103946</v>
      </c>
      <c r="IZ13" s="5">
        <v>114394</v>
      </c>
      <c r="JA13" s="5">
        <v>109113</v>
      </c>
      <c r="JB13" s="5">
        <v>114449</v>
      </c>
      <c r="JC13" s="5">
        <v>120017</v>
      </c>
      <c r="JD13" s="5">
        <v>129580</v>
      </c>
      <c r="JE13" s="5">
        <v>104655</v>
      </c>
      <c r="JF13" s="5">
        <v>98455</v>
      </c>
      <c r="JG13" s="5">
        <v>108386</v>
      </c>
      <c r="JH13" s="5">
        <v>127740</v>
      </c>
      <c r="JI13" s="5">
        <v>122091</v>
      </c>
      <c r="JJ13" s="5">
        <v>103296</v>
      </c>
      <c r="JK13" s="5">
        <v>113351</v>
      </c>
      <c r="JL13" s="5">
        <v>96549</v>
      </c>
      <c r="JM13" s="5">
        <v>99705</v>
      </c>
      <c r="JN13" s="5">
        <v>94141</v>
      </c>
      <c r="JO13" s="5">
        <v>56354</v>
      </c>
      <c r="JP13" s="5">
        <v>56520</v>
      </c>
      <c r="JQ13" s="5">
        <v>69556</v>
      </c>
      <c r="JR13" s="5">
        <v>55498</v>
      </c>
      <c r="JS13" s="5">
        <v>54340</v>
      </c>
      <c r="JT13" s="5">
        <v>53961</v>
      </c>
      <c r="JU13" s="5">
        <v>53625</v>
      </c>
      <c r="JV13" s="5">
        <v>53290</v>
      </c>
      <c r="JW13" s="5">
        <v>50872</v>
      </c>
      <c r="JX13" s="5">
        <v>49942</v>
      </c>
      <c r="JY13" s="5">
        <v>54307</v>
      </c>
      <c r="JZ13" s="5">
        <v>45564</v>
      </c>
      <c r="KA13" s="5">
        <v>47141</v>
      </c>
      <c r="KB13" s="5">
        <v>54297</v>
      </c>
      <c r="KC13" s="5">
        <v>50232</v>
      </c>
      <c r="KD13" s="5">
        <v>46036</v>
      </c>
      <c r="KE13" s="5">
        <v>254461</v>
      </c>
      <c r="KF13" s="5">
        <v>196016</v>
      </c>
      <c r="KG13" s="5">
        <v>216710</v>
      </c>
      <c r="KH13" s="5">
        <v>195793</v>
      </c>
      <c r="KI13" s="5">
        <v>122711</v>
      </c>
      <c r="KJ13" s="5">
        <v>121443</v>
      </c>
      <c r="KK13" s="5">
        <v>61949</v>
      </c>
      <c r="KL13" s="5">
        <v>40926</v>
      </c>
      <c r="KM13" s="5">
        <v>32197</v>
      </c>
      <c r="KN13" s="5">
        <v>21360</v>
      </c>
      <c r="KO13" s="5">
        <v>-21809</v>
      </c>
      <c r="KP13" s="5">
        <v>-5383</v>
      </c>
      <c r="KQ13" s="5">
        <v>307</v>
      </c>
      <c r="KR13" s="5">
        <v>1342</v>
      </c>
      <c r="KS13" s="5">
        <v>21025</v>
      </c>
      <c r="KT13" s="5">
        <v>10267</v>
      </c>
      <c r="KU13" s="5">
        <v>10242</v>
      </c>
      <c r="KV13" s="5">
        <v>-1881</v>
      </c>
      <c r="KW13" s="5">
        <v>17238</v>
      </c>
      <c r="KX13" s="5">
        <v>15781</v>
      </c>
      <c r="KY13" s="5">
        <v>4171</v>
      </c>
      <c r="KZ13" s="5">
        <v>13400</v>
      </c>
      <c r="LA13" s="5">
        <v>22451</v>
      </c>
      <c r="LB13" s="5">
        <v>21355</v>
      </c>
      <c r="LC13" s="5">
        <v>17727</v>
      </c>
      <c r="LD13" s="5">
        <v>21462</v>
      </c>
      <c r="LE13" s="5">
        <v>14866</v>
      </c>
      <c r="LF13" s="5">
        <v>18427</v>
      </c>
      <c r="LG13" s="5">
        <v>17126</v>
      </c>
      <c r="LH13" s="5">
        <v>23658</v>
      </c>
      <c r="LI13" s="5">
        <v>12684</v>
      </c>
      <c r="LJ13" s="5">
        <v>19238</v>
      </c>
      <c r="LK13" s="5">
        <v>24154</v>
      </c>
      <c r="LL13" s="5">
        <v>20965</v>
      </c>
      <c r="LM13" s="5">
        <v>15380</v>
      </c>
      <c r="LN13" s="5">
        <v>21047</v>
      </c>
      <c r="LO13" s="5">
        <v>21238</v>
      </c>
      <c r="LP13" s="5">
        <v>20203</v>
      </c>
      <c r="LQ13" s="5">
        <v>14762</v>
      </c>
      <c r="LR13" s="5">
        <v>23495</v>
      </c>
      <c r="LS13" s="5">
        <v>13285</v>
      </c>
      <c r="LT13" s="5">
        <v>13414</v>
      </c>
      <c r="LU13" s="5">
        <v>16457</v>
      </c>
      <c r="LV13" s="5">
        <v>17383</v>
      </c>
      <c r="LW13" s="5">
        <v>15064</v>
      </c>
      <c r="LX13" s="5">
        <v>15434</v>
      </c>
      <c r="LY13" s="5">
        <v>10317</v>
      </c>
      <c r="LZ13" s="5">
        <v>10880</v>
      </c>
      <c r="MA13" s="5">
        <v>9865</v>
      </c>
      <c r="MB13" s="5">
        <v>9863</v>
      </c>
      <c r="MC13" s="5">
        <v>9440</v>
      </c>
      <c r="MD13" s="5">
        <v>11352</v>
      </c>
      <c r="ME13" s="5">
        <v>10764</v>
      </c>
      <c r="MF13" s="5">
        <v>15264</v>
      </c>
      <c r="MG13" s="5">
        <v>11037</v>
      </c>
      <c r="MH13" s="5">
        <v>11535</v>
      </c>
      <c r="MI13" s="5">
        <v>14282</v>
      </c>
      <c r="MJ13" s="5">
        <v>13050</v>
      </c>
      <c r="MK13" s="5">
        <v>12975</v>
      </c>
      <c r="ML13" s="5">
        <v>12291</v>
      </c>
      <c r="MM13" s="5">
        <v>13581</v>
      </c>
      <c r="MN13" s="5">
        <v>13310</v>
      </c>
      <c r="MO13" s="5">
        <v>14640</v>
      </c>
      <c r="MP13" s="5">
        <v>13926</v>
      </c>
      <c r="MQ13" s="5">
        <v>5846</v>
      </c>
      <c r="MR13" s="5">
        <v>6204</v>
      </c>
      <c r="MS13" s="5">
        <v>6197</v>
      </c>
      <c r="MT13" s="5">
        <v>5154</v>
      </c>
      <c r="MU13" s="5">
        <v>4908</v>
      </c>
      <c r="MV13" s="5">
        <v>5281</v>
      </c>
      <c r="MW13" s="5">
        <v>4798</v>
      </c>
      <c r="MX13" s="5">
        <v>5904</v>
      </c>
      <c r="MY13" s="5">
        <v>5874</v>
      </c>
      <c r="MZ13" s="5">
        <v>6669</v>
      </c>
      <c r="NA13" s="5">
        <v>5760</v>
      </c>
      <c r="NB13" s="5">
        <v>4849</v>
      </c>
      <c r="NC13" s="5">
        <v>6611</v>
      </c>
      <c r="ND13" s="5">
        <v>5004</v>
      </c>
      <c r="NE13" s="5" t="s">
        <v>33</v>
      </c>
      <c r="NF13" s="5" t="s">
        <v>33</v>
      </c>
      <c r="NG13" s="5" t="s">
        <v>33</v>
      </c>
      <c r="NH13" s="5" t="s">
        <v>33</v>
      </c>
      <c r="NI13" s="5" t="s">
        <v>33</v>
      </c>
      <c r="NJ13" s="5" t="s">
        <v>33</v>
      </c>
      <c r="NK13" s="5" t="s">
        <v>33</v>
      </c>
      <c r="NL13" s="5" t="s">
        <v>33</v>
      </c>
      <c r="NM13" s="5" t="s">
        <v>33</v>
      </c>
      <c r="NN13" s="5" t="s">
        <v>33</v>
      </c>
      <c r="NO13" s="5" t="s">
        <v>33</v>
      </c>
      <c r="NP13" s="5" t="s">
        <v>33</v>
      </c>
      <c r="NQ13" s="5" t="s">
        <v>33</v>
      </c>
      <c r="NR13" s="5" t="s">
        <v>33</v>
      </c>
      <c r="NS13" s="5" t="s">
        <v>33</v>
      </c>
      <c r="NT13" s="5" t="s">
        <v>33</v>
      </c>
      <c r="NU13" s="5" t="s">
        <v>33</v>
      </c>
      <c r="NV13" s="5" t="s">
        <v>33</v>
      </c>
      <c r="NW13" s="5">
        <v>0</v>
      </c>
      <c r="NX13" s="5">
        <v>0</v>
      </c>
      <c r="NY13" s="5">
        <v>0</v>
      </c>
      <c r="NZ13" s="5">
        <v>0</v>
      </c>
      <c r="OA13" s="5">
        <v>0</v>
      </c>
      <c r="OB13" s="5">
        <v>0</v>
      </c>
      <c r="OC13" s="5">
        <v>0</v>
      </c>
      <c r="OD13" s="5">
        <v>0</v>
      </c>
      <c r="OE13" s="5">
        <v>0</v>
      </c>
      <c r="OF13" s="5">
        <v>0</v>
      </c>
      <c r="OG13" s="5">
        <v>0</v>
      </c>
      <c r="OH13" s="5">
        <v>0</v>
      </c>
      <c r="OI13" s="5">
        <v>0</v>
      </c>
      <c r="OJ13" s="5">
        <v>0</v>
      </c>
      <c r="OK13" s="5" t="s">
        <v>33</v>
      </c>
      <c r="OL13" s="5" t="s">
        <v>33</v>
      </c>
      <c r="OM13" s="5" t="s">
        <v>33</v>
      </c>
      <c r="ON13" s="5" t="s">
        <v>33</v>
      </c>
      <c r="OO13" s="5" t="s">
        <v>33</v>
      </c>
      <c r="OP13" s="5" t="s">
        <v>33</v>
      </c>
      <c r="OQ13" s="5" t="s">
        <v>33</v>
      </c>
      <c r="OR13" s="5" t="s">
        <v>33</v>
      </c>
      <c r="OS13" s="5" t="s">
        <v>33</v>
      </c>
      <c r="OT13" s="5" t="s">
        <v>33</v>
      </c>
      <c r="OU13" s="5" t="s">
        <v>33</v>
      </c>
      <c r="OV13" s="5" t="s">
        <v>33</v>
      </c>
      <c r="OW13" s="5" t="s">
        <v>33</v>
      </c>
      <c r="OX13" s="5" t="s">
        <v>33</v>
      </c>
      <c r="OY13" s="5" t="s">
        <v>33</v>
      </c>
      <c r="OZ13" s="5" t="s">
        <v>33</v>
      </c>
      <c r="PA13" s="5" t="s">
        <v>33</v>
      </c>
      <c r="PB13" s="5" t="s">
        <v>33</v>
      </c>
      <c r="PC13" s="5">
        <v>33503</v>
      </c>
      <c r="PD13" s="5">
        <v>33057</v>
      </c>
      <c r="PE13" s="5">
        <v>31671</v>
      </c>
      <c r="PF13" s="5">
        <v>31175</v>
      </c>
      <c r="PG13" s="5">
        <v>29178</v>
      </c>
      <c r="PH13" s="5">
        <v>25118</v>
      </c>
      <c r="PI13" s="5">
        <v>23200</v>
      </c>
      <c r="PJ13" s="5">
        <v>32623</v>
      </c>
      <c r="PK13" s="5">
        <v>20638</v>
      </c>
      <c r="PL13" s="5">
        <v>47292</v>
      </c>
      <c r="PM13" s="5">
        <v>27252</v>
      </c>
      <c r="PN13" s="5">
        <v>35262</v>
      </c>
      <c r="PO13" s="5">
        <v>26558</v>
      </c>
      <c r="PP13" s="5">
        <v>26691</v>
      </c>
      <c r="PQ13" s="5">
        <v>33837</v>
      </c>
      <c r="PR13" s="5">
        <v>31133</v>
      </c>
      <c r="PS13" s="5">
        <v>31037</v>
      </c>
      <c r="PT13" s="5">
        <v>35487</v>
      </c>
      <c r="PU13" s="5">
        <v>38564</v>
      </c>
      <c r="PV13" s="5">
        <v>35285</v>
      </c>
      <c r="PW13" s="5">
        <v>38065</v>
      </c>
      <c r="PX13" s="5">
        <v>38211</v>
      </c>
      <c r="PY13" s="5">
        <v>35587</v>
      </c>
      <c r="PZ13" s="5">
        <v>34584</v>
      </c>
      <c r="QA13" s="5">
        <v>29030</v>
      </c>
      <c r="QB13" s="5">
        <v>27103</v>
      </c>
      <c r="QC13" s="5">
        <v>25640</v>
      </c>
      <c r="QD13" s="5">
        <v>24118</v>
      </c>
      <c r="QE13" s="5">
        <v>24513</v>
      </c>
      <c r="QF13" s="5">
        <v>23674</v>
      </c>
      <c r="QG13" s="5">
        <v>22795</v>
      </c>
      <c r="QH13" s="5">
        <v>20161</v>
      </c>
      <c r="QI13" s="5">
        <v>115244</v>
      </c>
      <c r="QJ13" s="5">
        <v>169624</v>
      </c>
      <c r="QK13" s="5">
        <v>116627</v>
      </c>
      <c r="QL13" s="5">
        <v>127534</v>
      </c>
      <c r="QM13" s="5">
        <v>110571</v>
      </c>
      <c r="QN13" s="5">
        <v>98805</v>
      </c>
      <c r="QO13" s="5">
        <v>145379</v>
      </c>
      <c r="QP13" s="5">
        <v>83083</v>
      </c>
      <c r="QQ13" s="5">
        <v>69717</v>
      </c>
      <c r="QR13" s="5">
        <v>62439</v>
      </c>
      <c r="QS13" s="5">
        <v>129519</v>
      </c>
      <c r="QT13" s="5">
        <v>82275</v>
      </c>
      <c r="QU13" s="5">
        <v>70154</v>
      </c>
      <c r="QV13" s="5">
        <v>71513</v>
      </c>
      <c r="QW13" s="5">
        <v>61968</v>
      </c>
      <c r="QX13" s="5">
        <v>62809</v>
      </c>
      <c r="QY13" s="5">
        <v>59646</v>
      </c>
      <c r="QZ13" s="5">
        <v>45964</v>
      </c>
      <c r="RA13" s="5">
        <v>44282</v>
      </c>
      <c r="RB13" s="5">
        <v>47540</v>
      </c>
      <c r="RC13" s="5">
        <v>48724</v>
      </c>
      <c r="RD13" s="5">
        <v>55030</v>
      </c>
      <c r="RE13" s="5">
        <v>40536</v>
      </c>
      <c r="RF13" s="5">
        <v>45589</v>
      </c>
      <c r="RG13" s="5">
        <v>69381</v>
      </c>
      <c r="RH13" s="5">
        <v>66193</v>
      </c>
      <c r="RI13" s="5">
        <v>48160</v>
      </c>
      <c r="RJ13" s="5">
        <v>42803</v>
      </c>
      <c r="RK13" s="5">
        <v>47609</v>
      </c>
      <c r="RL13" s="5">
        <v>41700</v>
      </c>
      <c r="RM13" s="5">
        <v>47863</v>
      </c>
      <c r="RN13" s="5">
        <v>39638</v>
      </c>
      <c r="RO13" s="5">
        <v>38867</v>
      </c>
      <c r="RP13" s="5">
        <v>40211</v>
      </c>
      <c r="RQ13" s="5">
        <v>39807</v>
      </c>
      <c r="RR13" s="5">
        <v>37801</v>
      </c>
      <c r="RS13" s="5">
        <v>37672</v>
      </c>
      <c r="RT13" s="5">
        <v>40890</v>
      </c>
      <c r="RU13" s="5">
        <v>35569</v>
      </c>
      <c r="RV13" s="5">
        <v>47711</v>
      </c>
      <c r="RW13" s="5">
        <v>40124</v>
      </c>
      <c r="RX13" s="5">
        <v>39701</v>
      </c>
      <c r="RY13" s="5">
        <v>38982</v>
      </c>
      <c r="RZ13" s="5">
        <v>43740</v>
      </c>
      <c r="SA13" s="5">
        <v>47772</v>
      </c>
      <c r="SB13" s="5">
        <v>42858</v>
      </c>
      <c r="SC13" s="5">
        <v>43660</v>
      </c>
      <c r="SD13" s="5">
        <v>44206</v>
      </c>
      <c r="SE13" s="5">
        <v>41241</v>
      </c>
      <c r="SF13" s="5">
        <v>42341</v>
      </c>
      <c r="SG13" s="5">
        <v>44507</v>
      </c>
      <c r="SH13" s="5">
        <v>49909</v>
      </c>
      <c r="SI13" s="5">
        <v>44027</v>
      </c>
      <c r="SJ13" s="5">
        <v>35953</v>
      </c>
      <c r="SK13" s="5">
        <v>30400</v>
      </c>
      <c r="SL13" s="5">
        <v>31702</v>
      </c>
      <c r="SM13" s="5">
        <v>28260</v>
      </c>
      <c r="SN13" s="5">
        <v>22856</v>
      </c>
      <c r="SO13" s="5">
        <v>28240</v>
      </c>
      <c r="SP13" s="5">
        <v>27158</v>
      </c>
      <c r="SQ13" s="5">
        <v>26317</v>
      </c>
      <c r="SR13" s="5">
        <v>24466</v>
      </c>
      <c r="SS13" s="5">
        <v>23235</v>
      </c>
      <c r="ST13" s="5">
        <v>22928</v>
      </c>
      <c r="SU13" s="5">
        <v>19797</v>
      </c>
      <c r="SV13" s="5">
        <v>19554</v>
      </c>
      <c r="SW13" s="5">
        <v>17920</v>
      </c>
      <c r="SX13" s="5">
        <v>16466</v>
      </c>
      <c r="SY13" s="5">
        <v>11144</v>
      </c>
      <c r="SZ13" s="5">
        <v>8717</v>
      </c>
      <c r="TA13" s="5">
        <v>6965</v>
      </c>
      <c r="TB13" s="5">
        <v>5704</v>
      </c>
      <c r="TC13" s="5">
        <v>4019</v>
      </c>
      <c r="TD13" s="5">
        <v>3807</v>
      </c>
      <c r="TE13" s="5">
        <v>4291</v>
      </c>
      <c r="TF13" s="5">
        <v>4178</v>
      </c>
      <c r="TG13" s="5">
        <v>4302</v>
      </c>
      <c r="TH13" s="5">
        <v>3618</v>
      </c>
      <c r="TI13" s="5">
        <v>3237</v>
      </c>
      <c r="TJ13" s="5">
        <v>3384</v>
      </c>
      <c r="TK13" s="5">
        <v>3890</v>
      </c>
      <c r="TL13" s="5">
        <v>3398</v>
      </c>
      <c r="TM13" s="5">
        <v>4896</v>
      </c>
      <c r="TN13" s="5">
        <v>5958</v>
      </c>
      <c r="TO13" s="5">
        <v>8374</v>
      </c>
      <c r="TP13" s="5">
        <v>15992</v>
      </c>
      <c r="TQ13" s="5">
        <v>14017</v>
      </c>
      <c r="TR13" s="5">
        <v>13867</v>
      </c>
      <c r="TS13" s="5">
        <v>10710</v>
      </c>
      <c r="TT13" s="5">
        <v>8521</v>
      </c>
      <c r="TU13" s="5">
        <v>7718</v>
      </c>
      <c r="TV13" s="5">
        <v>7114</v>
      </c>
      <c r="TW13" s="5">
        <v>6998</v>
      </c>
      <c r="TX13" s="5">
        <v>7094</v>
      </c>
      <c r="TY13" s="5">
        <v>6669</v>
      </c>
      <c r="TZ13" s="5">
        <v>6242</v>
      </c>
      <c r="UA13" s="5">
        <v>324</v>
      </c>
      <c r="UB13" s="5">
        <v>338</v>
      </c>
      <c r="UC13" s="5">
        <v>275</v>
      </c>
      <c r="UD13" s="5">
        <v>213</v>
      </c>
      <c r="UE13" s="5">
        <v>264</v>
      </c>
      <c r="UF13" s="5">
        <v>297</v>
      </c>
      <c r="UG13" s="5">
        <v>155</v>
      </c>
      <c r="UH13" s="5">
        <v>0</v>
      </c>
      <c r="UI13" s="5">
        <v>0</v>
      </c>
      <c r="UJ13" s="5">
        <v>0</v>
      </c>
      <c r="UK13" s="5">
        <v>1</v>
      </c>
      <c r="UL13" s="5">
        <v>0</v>
      </c>
      <c r="UM13" s="5">
        <v>0</v>
      </c>
      <c r="UN13" s="5">
        <v>0</v>
      </c>
      <c r="UO13" s="5">
        <v>5</v>
      </c>
      <c r="UP13" s="5">
        <v>27</v>
      </c>
      <c r="UQ13" s="5">
        <v>79</v>
      </c>
      <c r="UR13" s="5">
        <v>38</v>
      </c>
      <c r="US13" s="5">
        <v>-34</v>
      </c>
      <c r="UT13" s="5">
        <v>912</v>
      </c>
      <c r="UU13" s="5">
        <v>3003</v>
      </c>
      <c r="UV13" s="5">
        <v>40</v>
      </c>
      <c r="UW13" s="5">
        <v>10</v>
      </c>
      <c r="UX13" s="5">
        <v>-5</v>
      </c>
      <c r="UY13" s="5">
        <v>8</v>
      </c>
      <c r="UZ13" s="5">
        <v>10</v>
      </c>
      <c r="VA13" s="5">
        <v>111</v>
      </c>
      <c r="VB13" s="5">
        <v>60</v>
      </c>
      <c r="VC13" s="5">
        <v>19</v>
      </c>
      <c r="VD13" s="5">
        <v>25</v>
      </c>
      <c r="VE13" s="5">
        <v>61</v>
      </c>
      <c r="VF13" s="5">
        <v>0</v>
      </c>
      <c r="VG13" s="5">
        <v>81470</v>
      </c>
      <c r="VH13" s="5">
        <v>88921</v>
      </c>
      <c r="VI13" s="5">
        <v>90854</v>
      </c>
      <c r="VJ13" s="5">
        <v>92265</v>
      </c>
      <c r="VK13" s="5">
        <v>93127</v>
      </c>
      <c r="VL13" s="5">
        <v>100403</v>
      </c>
      <c r="VM13" s="5">
        <v>96144</v>
      </c>
      <c r="VN13" s="5">
        <v>108773</v>
      </c>
      <c r="VO13" s="5">
        <v>112972</v>
      </c>
      <c r="VP13" s="5">
        <v>125908</v>
      </c>
      <c r="VQ13" s="5">
        <v>121091</v>
      </c>
      <c r="VR13" s="5">
        <v>113936</v>
      </c>
      <c r="VS13" s="5">
        <v>109102</v>
      </c>
      <c r="VT13" s="5">
        <v>106099</v>
      </c>
      <c r="VU13" s="5">
        <v>99617</v>
      </c>
      <c r="VV13" s="5">
        <v>110134</v>
      </c>
      <c r="VW13" s="5">
        <v>96744</v>
      </c>
      <c r="VX13" s="5">
        <v>127292</v>
      </c>
      <c r="VY13" s="5">
        <v>102549</v>
      </c>
      <c r="VZ13" s="5">
        <v>115783</v>
      </c>
      <c r="WA13" s="5">
        <v>116743</v>
      </c>
      <c r="WB13" s="5">
        <v>94833</v>
      </c>
      <c r="WC13" s="5">
        <v>102599</v>
      </c>
      <c r="WD13" s="5">
        <v>99314</v>
      </c>
      <c r="WE13" s="5">
        <v>97117</v>
      </c>
      <c r="WF13" s="5">
        <v>78761</v>
      </c>
      <c r="WG13" s="5">
        <v>73910</v>
      </c>
      <c r="WH13" s="5">
        <v>58682</v>
      </c>
      <c r="WI13" s="5">
        <v>57292</v>
      </c>
      <c r="WJ13" s="5">
        <v>59684</v>
      </c>
      <c r="WK13" s="5">
        <v>46079</v>
      </c>
      <c r="WL13" s="5">
        <v>46676</v>
      </c>
      <c r="WM13" s="5">
        <v>12084</v>
      </c>
      <c r="WN13" s="5">
        <v>11918</v>
      </c>
      <c r="WO13" s="5">
        <v>10521</v>
      </c>
      <c r="WP13" s="5">
        <v>12017</v>
      </c>
      <c r="WQ13" s="5">
        <v>11479</v>
      </c>
      <c r="WR13" s="5">
        <v>10760</v>
      </c>
      <c r="WS13" s="5">
        <v>8369</v>
      </c>
      <c r="WT13" s="5">
        <v>6670</v>
      </c>
      <c r="WU13" s="5">
        <v>5615</v>
      </c>
      <c r="WV13" s="5">
        <v>7892</v>
      </c>
      <c r="WW13" s="5">
        <v>6476</v>
      </c>
      <c r="WX13" s="5">
        <v>6811</v>
      </c>
      <c r="WY13" s="5">
        <v>6541</v>
      </c>
      <c r="WZ13" s="5">
        <v>7202</v>
      </c>
      <c r="XA13" s="5">
        <v>7128</v>
      </c>
      <c r="XB13" s="5">
        <v>7453</v>
      </c>
      <c r="XC13" s="5">
        <v>9730</v>
      </c>
      <c r="XD13" s="5">
        <v>9862</v>
      </c>
      <c r="XE13" s="5">
        <v>9095</v>
      </c>
      <c r="XF13" s="5">
        <v>10102</v>
      </c>
      <c r="XG13" s="5">
        <v>10007</v>
      </c>
      <c r="XH13" s="5">
        <v>10600</v>
      </c>
      <c r="XI13" s="5">
        <v>7675</v>
      </c>
      <c r="XJ13" s="5">
        <v>7069</v>
      </c>
      <c r="XK13" s="5">
        <v>5033</v>
      </c>
      <c r="XL13" s="5">
        <v>4381</v>
      </c>
      <c r="XM13" s="5">
        <v>3823</v>
      </c>
      <c r="XN13" s="5">
        <v>3590</v>
      </c>
      <c r="XO13" s="5">
        <v>3530</v>
      </c>
      <c r="XP13" s="5">
        <v>3653</v>
      </c>
      <c r="XQ13" s="5">
        <v>3363</v>
      </c>
      <c r="XR13" s="5">
        <v>3154</v>
      </c>
      <c r="XS13" s="1">
        <v>733</v>
      </c>
      <c r="XT13" s="3" t="s">
        <v>180</v>
      </c>
      <c r="XU13" s="3" t="s">
        <v>180</v>
      </c>
      <c r="XV13" s="3" t="s">
        <v>180</v>
      </c>
      <c r="XW13" s="3" t="s">
        <v>179</v>
      </c>
      <c r="XX13" s="3" t="s">
        <v>180</v>
      </c>
      <c r="XY13" s="3" t="s">
        <v>180</v>
      </c>
      <c r="XZ13" s="3" t="s">
        <v>186</v>
      </c>
    </row>
    <row r="14" spans="1:650" x14ac:dyDescent="0.3">
      <c r="A14" s="6" t="s">
        <v>41</v>
      </c>
      <c r="B14" s="1">
        <v>4056974</v>
      </c>
      <c r="C14" s="5">
        <v>100773</v>
      </c>
      <c r="D14" s="5">
        <v>71738</v>
      </c>
      <c r="E14" s="5">
        <v>158545</v>
      </c>
      <c r="F14" s="5">
        <v>78844</v>
      </c>
      <c r="G14" s="5">
        <v>39800</v>
      </c>
      <c r="H14" s="5">
        <v>48952</v>
      </c>
      <c r="I14" s="5">
        <v>42976</v>
      </c>
      <c r="J14" s="5">
        <v>42727</v>
      </c>
      <c r="K14" s="5">
        <v>36208</v>
      </c>
      <c r="L14" s="5">
        <v>52530</v>
      </c>
      <c r="M14" s="5">
        <v>73290</v>
      </c>
      <c r="N14" s="5">
        <v>75773</v>
      </c>
      <c r="O14" s="5">
        <v>47119</v>
      </c>
      <c r="P14" s="5">
        <v>31971</v>
      </c>
      <c r="Q14" s="5">
        <v>24299</v>
      </c>
      <c r="R14" s="5">
        <v>25445</v>
      </c>
      <c r="S14" s="5">
        <v>28486</v>
      </c>
      <c r="T14" s="5">
        <v>38138</v>
      </c>
      <c r="U14" s="5">
        <v>5538</v>
      </c>
      <c r="V14" s="5">
        <v>11611</v>
      </c>
      <c r="W14" s="5">
        <v>14566</v>
      </c>
      <c r="X14" s="5">
        <v>78957</v>
      </c>
      <c r="Y14" s="5">
        <v>14343</v>
      </c>
      <c r="Z14" s="5">
        <v>28295</v>
      </c>
      <c r="AA14" s="5">
        <v>5283</v>
      </c>
      <c r="AB14" s="5">
        <v>8533</v>
      </c>
      <c r="AC14" s="5">
        <v>7013</v>
      </c>
      <c r="AD14" s="5">
        <v>6806</v>
      </c>
      <c r="AE14" s="5">
        <v>8468</v>
      </c>
      <c r="AF14" s="5">
        <v>13192</v>
      </c>
      <c r="AG14" s="5">
        <v>10007</v>
      </c>
      <c r="AH14" s="5">
        <v>13394</v>
      </c>
      <c r="AI14" s="5">
        <v>894042</v>
      </c>
      <c r="AJ14" s="5">
        <v>542762</v>
      </c>
      <c r="AK14" s="5">
        <v>418411</v>
      </c>
      <c r="AL14" s="5">
        <v>471643</v>
      </c>
      <c r="AM14" s="5">
        <v>343260</v>
      </c>
      <c r="AN14" s="5">
        <v>403486</v>
      </c>
      <c r="AO14" s="5">
        <v>345241</v>
      </c>
      <c r="AP14" s="5">
        <v>350236</v>
      </c>
      <c r="AQ14" s="5">
        <v>447145</v>
      </c>
      <c r="AR14" s="5">
        <v>172911</v>
      </c>
      <c r="AS14" s="5">
        <v>359258</v>
      </c>
      <c r="AT14" s="5">
        <v>270910</v>
      </c>
      <c r="AU14" s="5">
        <v>100220</v>
      </c>
      <c r="AV14" s="5">
        <v>82029</v>
      </c>
      <c r="AW14" s="5">
        <v>152379</v>
      </c>
      <c r="AX14" s="5">
        <v>52395</v>
      </c>
      <c r="AY14" s="5">
        <v>237427</v>
      </c>
      <c r="AZ14" s="5">
        <v>95716</v>
      </c>
      <c r="BA14" s="5">
        <v>51375</v>
      </c>
      <c r="BB14" s="5">
        <v>130696</v>
      </c>
      <c r="BC14" s="5">
        <v>92475</v>
      </c>
      <c r="BD14" s="5">
        <v>35646</v>
      </c>
      <c r="BE14" s="5">
        <v>60915</v>
      </c>
      <c r="BF14" s="5">
        <v>31265</v>
      </c>
      <c r="BG14" s="5">
        <v>21322</v>
      </c>
      <c r="BH14" s="5">
        <v>44425</v>
      </c>
      <c r="BI14" s="5">
        <v>32051</v>
      </c>
      <c r="BJ14" s="5">
        <v>78910</v>
      </c>
      <c r="BK14" s="5">
        <v>22603</v>
      </c>
      <c r="BL14" s="5">
        <v>59322</v>
      </c>
      <c r="BM14" s="5">
        <v>15366</v>
      </c>
      <c r="BN14" s="5">
        <v>851634</v>
      </c>
      <c r="BO14" s="5">
        <v>95249</v>
      </c>
      <c r="BP14" s="5">
        <v>207024</v>
      </c>
      <c r="BQ14" s="5">
        <v>98023</v>
      </c>
      <c r="BR14" s="5">
        <v>258354</v>
      </c>
      <c r="BS14" s="5">
        <v>257482</v>
      </c>
      <c r="BT14" s="5">
        <v>32970</v>
      </c>
      <c r="BU14" s="5">
        <v>77880</v>
      </c>
      <c r="BV14" s="5">
        <v>85593</v>
      </c>
      <c r="BW14" s="5">
        <v>75248</v>
      </c>
      <c r="BX14" s="5">
        <v>175255</v>
      </c>
      <c r="BY14" s="5">
        <v>143896</v>
      </c>
      <c r="BZ14" s="5">
        <v>104659</v>
      </c>
      <c r="CA14" s="5">
        <v>125043</v>
      </c>
      <c r="CB14" s="5">
        <v>90823</v>
      </c>
      <c r="CC14" s="5">
        <v>74745</v>
      </c>
      <c r="CD14" s="5">
        <v>68774</v>
      </c>
      <c r="CE14" s="5">
        <v>114013</v>
      </c>
      <c r="CF14" s="5">
        <v>77340</v>
      </c>
      <c r="CG14" s="5">
        <v>79652</v>
      </c>
      <c r="CH14" s="5">
        <v>37946</v>
      </c>
      <c r="CI14" s="5">
        <v>27775</v>
      </c>
      <c r="CJ14" s="5">
        <v>26948</v>
      </c>
      <c r="CK14" s="5">
        <v>14017</v>
      </c>
      <c r="CL14" s="5">
        <v>65201</v>
      </c>
      <c r="CM14" s="5">
        <v>12175</v>
      </c>
      <c r="CN14" s="5">
        <v>7593</v>
      </c>
      <c r="CO14" s="5">
        <v>3865</v>
      </c>
      <c r="CP14" s="5">
        <v>11804</v>
      </c>
      <c r="CQ14" s="5">
        <v>19133</v>
      </c>
      <c r="CR14" s="5">
        <v>22126</v>
      </c>
      <c r="CS14" s="5">
        <v>41436</v>
      </c>
      <c r="CT14" s="5">
        <v>48393</v>
      </c>
      <c r="CU14" s="5">
        <v>384165</v>
      </c>
      <c r="CV14" s="5">
        <v>395319</v>
      </c>
      <c r="CW14" s="5">
        <v>320175</v>
      </c>
      <c r="CX14" s="5">
        <v>247452</v>
      </c>
      <c r="CY14" s="5">
        <v>243885</v>
      </c>
      <c r="CZ14" s="5">
        <v>213685</v>
      </c>
      <c r="DA14" s="5">
        <v>203565</v>
      </c>
      <c r="DB14" s="5">
        <v>220698</v>
      </c>
      <c r="DC14" s="5">
        <v>227361</v>
      </c>
      <c r="DD14" s="5">
        <v>219077</v>
      </c>
      <c r="DE14" s="5">
        <v>197109</v>
      </c>
      <c r="DF14" s="5">
        <v>306475</v>
      </c>
      <c r="DG14" s="5">
        <v>332972</v>
      </c>
      <c r="DH14" s="5">
        <v>321798</v>
      </c>
      <c r="DI14" s="5">
        <v>267195</v>
      </c>
      <c r="DJ14" s="5">
        <v>250181</v>
      </c>
      <c r="DK14" s="5">
        <v>212016</v>
      </c>
      <c r="DL14" s="5">
        <v>208821</v>
      </c>
      <c r="DM14" s="5">
        <v>218669</v>
      </c>
      <c r="DN14" s="5">
        <v>191148</v>
      </c>
      <c r="DO14" s="5">
        <v>194123</v>
      </c>
      <c r="DP14" s="5">
        <v>165460</v>
      </c>
      <c r="DQ14" s="5">
        <v>170510</v>
      </c>
      <c r="DR14" s="5">
        <v>159473</v>
      </c>
      <c r="DS14" s="5">
        <v>146685</v>
      </c>
      <c r="DT14" s="5">
        <v>142813</v>
      </c>
      <c r="DU14" s="5">
        <v>131766</v>
      </c>
      <c r="DV14" s="5">
        <v>103673</v>
      </c>
      <c r="DW14" s="5">
        <v>86809</v>
      </c>
      <c r="DX14" s="5">
        <v>122108</v>
      </c>
      <c r="DY14" s="5">
        <v>127568</v>
      </c>
      <c r="DZ14" s="5">
        <v>131238</v>
      </c>
      <c r="EA14" s="5">
        <v>105150</v>
      </c>
      <c r="EB14" s="5">
        <v>84112</v>
      </c>
      <c r="EC14" s="5">
        <v>95014</v>
      </c>
      <c r="ED14" s="5">
        <v>100799</v>
      </c>
      <c r="EE14" s="5">
        <v>98345</v>
      </c>
      <c r="EF14" s="5">
        <v>93488</v>
      </c>
      <c r="EG14" s="5">
        <v>52504</v>
      </c>
      <c r="EH14" s="5">
        <v>68867</v>
      </c>
      <c r="EI14" s="5">
        <v>91124</v>
      </c>
      <c r="EJ14" s="5">
        <v>67482</v>
      </c>
      <c r="EK14" s="5">
        <v>34912</v>
      </c>
      <c r="EL14" s="5">
        <v>58348</v>
      </c>
      <c r="EM14" s="5">
        <v>33790</v>
      </c>
      <c r="EN14" s="5">
        <v>47837</v>
      </c>
      <c r="EO14" s="5">
        <v>30356</v>
      </c>
      <c r="EP14" s="5">
        <v>10315</v>
      </c>
      <c r="EQ14" s="5">
        <v>40122</v>
      </c>
      <c r="ER14" s="5">
        <v>45970</v>
      </c>
      <c r="ES14" s="5">
        <v>19324</v>
      </c>
      <c r="ET14" s="5">
        <v>24715</v>
      </c>
      <c r="EU14" s="5">
        <v>20916</v>
      </c>
      <c r="EV14" s="5">
        <v>25264</v>
      </c>
      <c r="EW14" s="5">
        <v>12097</v>
      </c>
      <c r="EX14" s="5">
        <v>20971</v>
      </c>
      <c r="EY14" s="5">
        <v>27621</v>
      </c>
      <c r="EZ14" s="5">
        <v>21223</v>
      </c>
      <c r="FA14" s="5">
        <v>14272</v>
      </c>
      <c r="FB14" s="5">
        <v>15951</v>
      </c>
      <c r="FC14" s="5">
        <v>12926</v>
      </c>
      <c r="FD14" s="5">
        <v>32876</v>
      </c>
      <c r="FE14" s="5">
        <v>45669</v>
      </c>
      <c r="FF14" s="5">
        <v>44917</v>
      </c>
      <c r="FG14" s="5">
        <v>0</v>
      </c>
      <c r="FH14" s="5">
        <v>0</v>
      </c>
      <c r="FI14" s="5">
        <v>0</v>
      </c>
      <c r="FJ14" s="5">
        <v>0</v>
      </c>
      <c r="FK14" s="5">
        <v>0</v>
      </c>
      <c r="FL14" s="5">
        <v>0</v>
      </c>
      <c r="FM14" s="5">
        <v>0</v>
      </c>
      <c r="FN14" s="5">
        <v>0</v>
      </c>
      <c r="FO14" s="5">
        <v>0</v>
      </c>
      <c r="FP14" s="5">
        <v>0</v>
      </c>
      <c r="FQ14" s="5">
        <v>0</v>
      </c>
      <c r="FR14" s="5">
        <v>0</v>
      </c>
      <c r="FS14" s="5">
        <v>0</v>
      </c>
      <c r="FT14" s="5">
        <v>0</v>
      </c>
      <c r="FU14" s="5" t="s">
        <v>33</v>
      </c>
      <c r="FV14" s="5" t="s">
        <v>33</v>
      </c>
      <c r="FW14" s="5" t="s">
        <v>33</v>
      </c>
      <c r="FX14" s="5" t="s">
        <v>33</v>
      </c>
      <c r="FY14" s="5" t="s">
        <v>33</v>
      </c>
      <c r="FZ14" s="5" t="s">
        <v>33</v>
      </c>
      <c r="GA14" s="5" t="s">
        <v>33</v>
      </c>
      <c r="GB14" s="5" t="s">
        <v>33</v>
      </c>
      <c r="GC14" s="5" t="s">
        <v>33</v>
      </c>
      <c r="GD14" s="5" t="s">
        <v>33</v>
      </c>
      <c r="GE14" s="5" t="s">
        <v>33</v>
      </c>
      <c r="GF14" s="5" t="s">
        <v>33</v>
      </c>
      <c r="GG14" s="5" t="s">
        <v>33</v>
      </c>
      <c r="GH14" s="5" t="s">
        <v>33</v>
      </c>
      <c r="GI14" s="5" t="s">
        <v>33</v>
      </c>
      <c r="GJ14" s="5" t="s">
        <v>33</v>
      </c>
      <c r="GK14" s="5" t="s">
        <v>33</v>
      </c>
      <c r="GL14" s="5" t="s">
        <v>33</v>
      </c>
      <c r="GM14" s="5">
        <v>1579379</v>
      </c>
      <c r="GN14" s="5">
        <v>1300954</v>
      </c>
      <c r="GO14" s="5">
        <v>1090168</v>
      </c>
      <c r="GP14" s="5">
        <v>1157091</v>
      </c>
      <c r="GQ14" s="5">
        <v>982771</v>
      </c>
      <c r="GR14" s="5">
        <v>792582</v>
      </c>
      <c r="GS14" s="5">
        <v>978535</v>
      </c>
      <c r="GT14" s="5">
        <v>768123</v>
      </c>
      <c r="GU14" s="5">
        <v>877085</v>
      </c>
      <c r="GV14" s="5">
        <v>687255</v>
      </c>
      <c r="GW14" s="5">
        <v>808465</v>
      </c>
      <c r="GX14" s="5">
        <v>816165</v>
      </c>
      <c r="GY14" s="5">
        <v>639143</v>
      </c>
      <c r="GZ14" s="5">
        <v>574458</v>
      </c>
      <c r="HA14" s="5">
        <v>548973</v>
      </c>
      <c r="HB14" s="5">
        <v>407111</v>
      </c>
      <c r="HC14" s="5">
        <v>632064</v>
      </c>
      <c r="HD14" s="5">
        <v>465985</v>
      </c>
      <c r="HE14" s="5">
        <v>374559</v>
      </c>
      <c r="HF14" s="5">
        <v>396117</v>
      </c>
      <c r="HG14" s="5">
        <v>349855</v>
      </c>
      <c r="HH14" s="5">
        <v>332275</v>
      </c>
      <c r="HI14" s="5">
        <v>271881</v>
      </c>
      <c r="HJ14" s="5">
        <v>305206</v>
      </c>
      <c r="HK14" s="5">
        <v>213087</v>
      </c>
      <c r="HL14" s="5">
        <v>224587</v>
      </c>
      <c r="HM14" s="5">
        <v>188968</v>
      </c>
      <c r="HN14" s="5">
        <v>217144</v>
      </c>
      <c r="HO14" s="5">
        <v>149938</v>
      </c>
      <c r="HP14" s="5">
        <v>249624</v>
      </c>
      <c r="HQ14" s="5">
        <v>240046</v>
      </c>
      <c r="HR14" s="5">
        <v>1089575</v>
      </c>
      <c r="HS14" s="5">
        <v>1279846</v>
      </c>
      <c r="HT14" s="5">
        <v>1395511</v>
      </c>
      <c r="HU14" s="5">
        <v>1258104</v>
      </c>
      <c r="HV14" s="5">
        <v>1311388</v>
      </c>
      <c r="HW14" s="5">
        <v>1379414</v>
      </c>
      <c r="HX14" s="5">
        <v>1451248</v>
      </c>
      <c r="HY14" s="5">
        <v>1390446</v>
      </c>
      <c r="HZ14" s="5">
        <v>1261980</v>
      </c>
      <c r="IA14" s="5">
        <v>1321620</v>
      </c>
      <c r="IB14" s="5">
        <v>1374126</v>
      </c>
      <c r="IC14" s="5">
        <v>1510636</v>
      </c>
      <c r="ID14" s="5">
        <v>1635787</v>
      </c>
      <c r="IE14" s="5">
        <v>1481685</v>
      </c>
      <c r="IF14" s="5">
        <v>1657978</v>
      </c>
      <c r="IG14" s="5">
        <v>1756434</v>
      </c>
      <c r="IH14" s="5">
        <v>2215726</v>
      </c>
      <c r="II14" s="5">
        <v>1614667</v>
      </c>
      <c r="IJ14" s="5">
        <v>750894</v>
      </c>
      <c r="IK14" s="5">
        <v>1650591</v>
      </c>
      <c r="IL14" s="5">
        <v>1330639</v>
      </c>
      <c r="IM14" s="5">
        <v>688103</v>
      </c>
      <c r="IN14" s="5">
        <v>566465</v>
      </c>
      <c r="IO14" s="5">
        <v>457783</v>
      </c>
      <c r="IP14" s="5">
        <v>437890</v>
      </c>
      <c r="IQ14" s="5">
        <v>380317</v>
      </c>
      <c r="IR14" s="5">
        <v>416156</v>
      </c>
      <c r="IS14" s="5">
        <v>415847</v>
      </c>
      <c r="IT14" s="5">
        <v>419751</v>
      </c>
      <c r="IU14" s="5">
        <v>409510</v>
      </c>
      <c r="IV14" s="5">
        <v>425949</v>
      </c>
      <c r="IW14" s="5">
        <v>397595</v>
      </c>
      <c r="IX14" s="5">
        <v>350312</v>
      </c>
      <c r="IY14" s="5">
        <v>137812</v>
      </c>
      <c r="IZ14" s="5">
        <v>171452</v>
      </c>
      <c r="JA14" s="5">
        <v>155472</v>
      </c>
      <c r="JB14" s="5">
        <v>175403</v>
      </c>
      <c r="JC14" s="5">
        <v>155078</v>
      </c>
      <c r="JD14" s="5">
        <v>168973</v>
      </c>
      <c r="JE14" s="5">
        <v>133574</v>
      </c>
      <c r="JF14" s="5">
        <v>138741</v>
      </c>
      <c r="JG14" s="5">
        <v>154131</v>
      </c>
      <c r="JH14" s="5">
        <v>156552</v>
      </c>
      <c r="JI14" s="5">
        <v>165144</v>
      </c>
      <c r="JJ14" s="5">
        <v>157550</v>
      </c>
      <c r="JK14" s="5">
        <v>144779</v>
      </c>
      <c r="JL14" s="5">
        <v>136178</v>
      </c>
      <c r="JM14" s="5">
        <v>104228</v>
      </c>
      <c r="JN14" s="5">
        <v>96414</v>
      </c>
      <c r="JO14" s="5">
        <v>89679</v>
      </c>
      <c r="JP14" s="5">
        <v>92580</v>
      </c>
      <c r="JQ14" s="5">
        <v>95994</v>
      </c>
      <c r="JR14" s="5">
        <v>79252</v>
      </c>
      <c r="JS14" s="5">
        <v>74338</v>
      </c>
      <c r="JT14" s="5">
        <v>68598</v>
      </c>
      <c r="JU14" s="5">
        <v>67962</v>
      </c>
      <c r="JV14" s="5">
        <v>70587</v>
      </c>
      <c r="JW14" s="5">
        <v>82793</v>
      </c>
      <c r="JX14" s="5">
        <v>87856</v>
      </c>
      <c r="JY14" s="5">
        <v>86064</v>
      </c>
      <c r="JZ14" s="5">
        <v>88019</v>
      </c>
      <c r="KA14" s="5">
        <v>82138</v>
      </c>
      <c r="KB14" s="5">
        <v>78042</v>
      </c>
      <c r="KC14" s="5">
        <v>91048</v>
      </c>
      <c r="KD14" s="5">
        <v>77328</v>
      </c>
      <c r="KE14" s="5">
        <v>75299</v>
      </c>
      <c r="KF14" s="5">
        <v>69783</v>
      </c>
      <c r="KG14" s="5">
        <v>69411</v>
      </c>
      <c r="KH14" s="5">
        <v>64244</v>
      </c>
      <c r="KI14" s="5">
        <v>62182</v>
      </c>
      <c r="KJ14" s="5">
        <v>59770</v>
      </c>
      <c r="KK14" s="5">
        <v>52207</v>
      </c>
      <c r="KL14" s="5">
        <v>46458</v>
      </c>
      <c r="KM14" s="5">
        <v>68757</v>
      </c>
      <c r="KN14" s="5">
        <v>38576</v>
      </c>
      <c r="KO14" s="5">
        <v>36488</v>
      </c>
      <c r="KP14" s="5">
        <v>36777</v>
      </c>
      <c r="KQ14" s="5">
        <v>43516</v>
      </c>
      <c r="KR14" s="5">
        <v>31762</v>
      </c>
      <c r="KS14" s="5">
        <v>26566</v>
      </c>
      <c r="KT14" s="5">
        <v>21426</v>
      </c>
      <c r="KU14" s="5">
        <v>20852</v>
      </c>
      <c r="KV14" s="5">
        <v>20217</v>
      </c>
      <c r="KW14" s="5">
        <v>22282</v>
      </c>
      <c r="KX14" s="5">
        <v>20395</v>
      </c>
      <c r="KY14" s="5">
        <v>16854</v>
      </c>
      <c r="KZ14" s="5">
        <v>14157</v>
      </c>
      <c r="LA14" s="5">
        <v>14172</v>
      </c>
      <c r="LB14" s="5">
        <v>10274</v>
      </c>
      <c r="LC14" s="5">
        <v>12587</v>
      </c>
      <c r="LD14" s="5">
        <v>10776</v>
      </c>
      <c r="LE14" s="5">
        <v>9872</v>
      </c>
      <c r="LF14" s="5">
        <v>9839</v>
      </c>
      <c r="LG14" s="5">
        <v>7555</v>
      </c>
      <c r="LH14" s="5">
        <v>6947</v>
      </c>
      <c r="LI14" s="5">
        <v>7409</v>
      </c>
      <c r="LJ14" s="5">
        <v>7736</v>
      </c>
      <c r="LK14" s="5">
        <v>11963</v>
      </c>
      <c r="LL14" s="5">
        <v>13115</v>
      </c>
      <c r="LM14" s="5">
        <v>13293</v>
      </c>
      <c r="LN14" s="5">
        <v>17398</v>
      </c>
      <c r="LO14" s="5">
        <v>21154</v>
      </c>
      <c r="LP14" s="5">
        <v>19867</v>
      </c>
      <c r="LQ14" s="5">
        <v>19862</v>
      </c>
      <c r="LR14" s="5">
        <v>20788</v>
      </c>
      <c r="LS14" s="5">
        <v>17112</v>
      </c>
      <c r="LT14" s="5">
        <v>7963</v>
      </c>
      <c r="LU14" s="5">
        <v>9966</v>
      </c>
      <c r="LV14" s="5">
        <v>8233</v>
      </c>
      <c r="LW14" s="5">
        <v>7233</v>
      </c>
      <c r="LX14" s="5">
        <v>8873</v>
      </c>
      <c r="LY14" s="5">
        <v>9266</v>
      </c>
      <c r="LZ14" s="5">
        <v>6967</v>
      </c>
      <c r="MA14" s="5">
        <v>4777</v>
      </c>
      <c r="MB14" s="5">
        <v>5171</v>
      </c>
      <c r="MC14" s="5">
        <v>4299</v>
      </c>
      <c r="MD14" s="5">
        <v>4640</v>
      </c>
      <c r="ME14" s="5">
        <v>5352</v>
      </c>
      <c r="MF14" s="5">
        <v>5224</v>
      </c>
      <c r="MG14" s="5">
        <v>4487</v>
      </c>
      <c r="MH14" s="5">
        <v>3793</v>
      </c>
      <c r="MI14" s="5">
        <v>3012</v>
      </c>
      <c r="MJ14" s="5">
        <v>3484</v>
      </c>
      <c r="MK14" s="5">
        <v>3430</v>
      </c>
      <c r="ML14" s="5">
        <v>3773</v>
      </c>
      <c r="MM14" s="5">
        <v>4236</v>
      </c>
      <c r="MN14" s="5">
        <v>4372</v>
      </c>
      <c r="MO14" s="5">
        <v>4240</v>
      </c>
      <c r="MP14" s="5">
        <v>4685</v>
      </c>
      <c r="MQ14" s="5">
        <v>493</v>
      </c>
      <c r="MR14" s="5">
        <v>0</v>
      </c>
      <c r="MS14" s="5">
        <v>0</v>
      </c>
      <c r="MT14" s="5">
        <v>0</v>
      </c>
      <c r="MU14" s="5">
        <v>0</v>
      </c>
      <c r="MV14" s="5">
        <v>0</v>
      </c>
      <c r="MW14" s="5">
        <v>0</v>
      </c>
      <c r="MX14" s="5">
        <v>0</v>
      </c>
      <c r="MY14" s="5">
        <v>0</v>
      </c>
      <c r="MZ14" s="5">
        <v>0</v>
      </c>
      <c r="NA14" s="5">
        <v>0</v>
      </c>
      <c r="NB14" s="5">
        <v>0</v>
      </c>
      <c r="NC14" s="5">
        <v>0</v>
      </c>
      <c r="ND14" s="5">
        <v>0</v>
      </c>
      <c r="NE14" s="5" t="s">
        <v>33</v>
      </c>
      <c r="NF14" s="5" t="s">
        <v>33</v>
      </c>
      <c r="NG14" s="5" t="s">
        <v>33</v>
      </c>
      <c r="NH14" s="5" t="s">
        <v>33</v>
      </c>
      <c r="NI14" s="5" t="s">
        <v>33</v>
      </c>
      <c r="NJ14" s="5" t="s">
        <v>33</v>
      </c>
      <c r="NK14" s="5" t="s">
        <v>33</v>
      </c>
      <c r="NL14" s="5" t="s">
        <v>33</v>
      </c>
      <c r="NM14" s="5" t="s">
        <v>33</v>
      </c>
      <c r="NN14" s="5" t="s">
        <v>33</v>
      </c>
      <c r="NO14" s="5" t="s">
        <v>33</v>
      </c>
      <c r="NP14" s="5" t="s">
        <v>33</v>
      </c>
      <c r="NQ14" s="5" t="s">
        <v>33</v>
      </c>
      <c r="NR14" s="5" t="s">
        <v>33</v>
      </c>
      <c r="NS14" s="5" t="s">
        <v>33</v>
      </c>
      <c r="NT14" s="5" t="s">
        <v>33</v>
      </c>
      <c r="NU14" s="5" t="s">
        <v>33</v>
      </c>
      <c r="NV14" s="5" t="s">
        <v>33</v>
      </c>
      <c r="NW14" s="5">
        <v>0</v>
      </c>
      <c r="NX14" s="5">
        <v>0</v>
      </c>
      <c r="NY14" s="5">
        <v>0</v>
      </c>
      <c r="NZ14" s="5">
        <v>0</v>
      </c>
      <c r="OA14" s="5">
        <v>0</v>
      </c>
      <c r="OB14" s="5">
        <v>0</v>
      </c>
      <c r="OC14" s="5">
        <v>0</v>
      </c>
      <c r="OD14" s="5">
        <v>0</v>
      </c>
      <c r="OE14" s="5">
        <v>0</v>
      </c>
      <c r="OF14" s="5">
        <v>0</v>
      </c>
      <c r="OG14" s="5">
        <v>0</v>
      </c>
      <c r="OH14" s="5">
        <v>0</v>
      </c>
      <c r="OI14" s="5">
        <v>0</v>
      </c>
      <c r="OJ14" s="5">
        <v>0</v>
      </c>
      <c r="OK14" s="5" t="s">
        <v>33</v>
      </c>
      <c r="OL14" s="5" t="s">
        <v>33</v>
      </c>
      <c r="OM14" s="5" t="s">
        <v>33</v>
      </c>
      <c r="ON14" s="5" t="s">
        <v>33</v>
      </c>
      <c r="OO14" s="5" t="s">
        <v>33</v>
      </c>
      <c r="OP14" s="5" t="s">
        <v>33</v>
      </c>
      <c r="OQ14" s="5" t="s">
        <v>33</v>
      </c>
      <c r="OR14" s="5" t="s">
        <v>33</v>
      </c>
      <c r="OS14" s="5" t="s">
        <v>33</v>
      </c>
      <c r="OT14" s="5" t="s">
        <v>33</v>
      </c>
      <c r="OU14" s="5" t="s">
        <v>33</v>
      </c>
      <c r="OV14" s="5" t="s">
        <v>33</v>
      </c>
      <c r="OW14" s="5" t="s">
        <v>33</v>
      </c>
      <c r="OX14" s="5" t="s">
        <v>33</v>
      </c>
      <c r="OY14" s="5" t="s">
        <v>33</v>
      </c>
      <c r="OZ14" s="5" t="s">
        <v>33</v>
      </c>
      <c r="PA14" s="5" t="s">
        <v>33</v>
      </c>
      <c r="PB14" s="5" t="s">
        <v>33</v>
      </c>
      <c r="PC14" s="5">
        <v>77630</v>
      </c>
      <c r="PD14" s="5">
        <v>79195</v>
      </c>
      <c r="PE14" s="5">
        <v>74594</v>
      </c>
      <c r="PF14" s="5">
        <v>65641</v>
      </c>
      <c r="PG14" s="5">
        <v>52021</v>
      </c>
      <c r="PH14" s="5">
        <v>51538</v>
      </c>
      <c r="PI14" s="5">
        <v>54067</v>
      </c>
      <c r="PJ14" s="5">
        <v>53761</v>
      </c>
      <c r="PK14" s="5">
        <v>49800</v>
      </c>
      <c r="PL14" s="5">
        <v>54422</v>
      </c>
      <c r="PM14" s="5">
        <v>54123</v>
      </c>
      <c r="PN14" s="5">
        <v>57856</v>
      </c>
      <c r="PO14" s="5">
        <v>51761</v>
      </c>
      <c r="PP14" s="5">
        <v>43881</v>
      </c>
      <c r="PQ14" s="5">
        <v>39596</v>
      </c>
      <c r="PR14" s="5">
        <v>35272</v>
      </c>
      <c r="PS14" s="5">
        <v>31317</v>
      </c>
      <c r="PT14" s="5">
        <v>34236</v>
      </c>
      <c r="PU14" s="5">
        <v>27674</v>
      </c>
      <c r="PV14" s="5">
        <v>28194</v>
      </c>
      <c r="PW14" s="5">
        <v>22938</v>
      </c>
      <c r="PX14" s="5">
        <v>21192</v>
      </c>
      <c r="PY14" s="5">
        <v>18674</v>
      </c>
      <c r="PZ14" s="5">
        <v>23126</v>
      </c>
      <c r="QA14" s="5">
        <v>19768</v>
      </c>
      <c r="QB14" s="5">
        <v>21706</v>
      </c>
      <c r="QC14" s="5">
        <v>19204</v>
      </c>
      <c r="QD14" s="5">
        <v>18413</v>
      </c>
      <c r="QE14" s="5">
        <v>19327</v>
      </c>
      <c r="QF14" s="5">
        <v>15682</v>
      </c>
      <c r="QG14" s="5">
        <v>15638</v>
      </c>
      <c r="QH14" s="5">
        <v>16909</v>
      </c>
      <c r="QI14" s="5">
        <v>38167</v>
      </c>
      <c r="QJ14" s="5">
        <v>33639</v>
      </c>
      <c r="QK14" s="5">
        <v>34690</v>
      </c>
      <c r="QL14" s="5">
        <v>39170</v>
      </c>
      <c r="QM14" s="5">
        <v>43448</v>
      </c>
      <c r="QN14" s="5">
        <v>40691</v>
      </c>
      <c r="QO14" s="5">
        <v>42331</v>
      </c>
      <c r="QP14" s="5">
        <v>38211</v>
      </c>
      <c r="QQ14" s="5">
        <v>33465</v>
      </c>
      <c r="QR14" s="5">
        <v>37650</v>
      </c>
      <c r="QS14" s="5">
        <v>41521</v>
      </c>
      <c r="QT14" s="5">
        <v>48313</v>
      </c>
      <c r="QU14" s="5">
        <v>42701</v>
      </c>
      <c r="QV14" s="5">
        <v>33047</v>
      </c>
      <c r="QW14" s="5">
        <v>34323</v>
      </c>
      <c r="QX14" s="5">
        <v>36355</v>
      </c>
      <c r="QY14" s="5">
        <v>29971</v>
      </c>
      <c r="QZ14" s="5">
        <v>28342</v>
      </c>
      <c r="RA14" s="5">
        <v>28350</v>
      </c>
      <c r="RB14" s="5">
        <v>25969</v>
      </c>
      <c r="RC14" s="5">
        <v>25223</v>
      </c>
      <c r="RD14" s="5">
        <v>26106</v>
      </c>
      <c r="RE14" s="5">
        <v>27612</v>
      </c>
      <c r="RF14" s="5">
        <v>27081</v>
      </c>
      <c r="RG14" s="5">
        <v>23235</v>
      </c>
      <c r="RH14" s="5">
        <v>22385</v>
      </c>
      <c r="RI14" s="5">
        <v>22409</v>
      </c>
      <c r="RJ14" s="5">
        <v>21349</v>
      </c>
      <c r="RK14" s="5">
        <v>22721</v>
      </c>
      <c r="RL14" s="5">
        <v>20044</v>
      </c>
      <c r="RM14" s="5">
        <v>18585</v>
      </c>
      <c r="RN14" s="5">
        <v>20003</v>
      </c>
      <c r="RO14" s="5">
        <v>56197</v>
      </c>
      <c r="RP14" s="5">
        <v>64185</v>
      </c>
      <c r="RQ14" s="5">
        <v>59041</v>
      </c>
      <c r="RR14" s="5">
        <v>54257</v>
      </c>
      <c r="RS14" s="5">
        <v>52455</v>
      </c>
      <c r="RT14" s="5">
        <v>52544</v>
      </c>
      <c r="RU14" s="5">
        <v>52597</v>
      </c>
      <c r="RV14" s="5">
        <v>52836</v>
      </c>
      <c r="RW14" s="5">
        <v>56084</v>
      </c>
      <c r="RX14" s="5">
        <v>66343</v>
      </c>
      <c r="RY14" s="5">
        <v>74296</v>
      </c>
      <c r="RZ14" s="5">
        <v>75589</v>
      </c>
      <c r="SA14" s="5">
        <v>67387</v>
      </c>
      <c r="SB14" s="5">
        <v>64071</v>
      </c>
      <c r="SC14" s="5">
        <v>64543</v>
      </c>
      <c r="SD14" s="5">
        <v>47801</v>
      </c>
      <c r="SE14" s="5">
        <v>45917</v>
      </c>
      <c r="SF14" s="5">
        <v>53338</v>
      </c>
      <c r="SG14" s="5">
        <v>52526</v>
      </c>
      <c r="SH14" s="5">
        <v>42655</v>
      </c>
      <c r="SI14" s="5">
        <v>39704</v>
      </c>
      <c r="SJ14" s="5">
        <v>34070</v>
      </c>
      <c r="SK14" s="5">
        <v>30124</v>
      </c>
      <c r="SL14" s="5">
        <v>30969</v>
      </c>
      <c r="SM14" s="5">
        <v>29748</v>
      </c>
      <c r="SN14" s="5">
        <v>27706</v>
      </c>
      <c r="SO14" s="5">
        <v>28386</v>
      </c>
      <c r="SP14" s="5">
        <v>27566</v>
      </c>
      <c r="SQ14" s="5">
        <v>28870</v>
      </c>
      <c r="SR14" s="5">
        <v>27471</v>
      </c>
      <c r="SS14" s="5">
        <v>27195</v>
      </c>
      <c r="ST14" s="5">
        <v>26592</v>
      </c>
      <c r="SU14" s="5">
        <v>47854</v>
      </c>
      <c r="SV14" s="5">
        <v>44822</v>
      </c>
      <c r="SW14" s="5">
        <v>54410</v>
      </c>
      <c r="SX14" s="5">
        <v>59023</v>
      </c>
      <c r="SY14" s="5">
        <v>55010</v>
      </c>
      <c r="SZ14" s="5">
        <v>60160</v>
      </c>
      <c r="TA14" s="5">
        <v>77723</v>
      </c>
      <c r="TB14" s="5">
        <v>77167</v>
      </c>
      <c r="TC14" s="5">
        <v>73403</v>
      </c>
      <c r="TD14" s="5">
        <v>51166</v>
      </c>
      <c r="TE14" s="5">
        <v>25457</v>
      </c>
      <c r="TF14" s="5">
        <v>12642</v>
      </c>
      <c r="TG14" s="5">
        <v>11184</v>
      </c>
      <c r="TH14" s="5">
        <v>13045</v>
      </c>
      <c r="TI14" s="5">
        <v>12513</v>
      </c>
      <c r="TJ14" s="5">
        <v>2626</v>
      </c>
      <c r="TK14" s="5">
        <v>2075</v>
      </c>
      <c r="TL14" s="5">
        <v>2555</v>
      </c>
      <c r="TM14" s="5">
        <v>2840</v>
      </c>
      <c r="TN14" s="5">
        <v>3050</v>
      </c>
      <c r="TO14" s="5">
        <v>2430</v>
      </c>
      <c r="TP14" s="5">
        <v>2932</v>
      </c>
      <c r="TQ14" s="5">
        <v>6995</v>
      </c>
      <c r="TR14" s="5">
        <v>8554</v>
      </c>
      <c r="TS14" s="5">
        <v>7226</v>
      </c>
      <c r="TT14" s="5">
        <v>9838</v>
      </c>
      <c r="TU14" s="5">
        <v>10886</v>
      </c>
      <c r="TV14" s="5">
        <v>11764</v>
      </c>
      <c r="TW14" s="5">
        <v>7689</v>
      </c>
      <c r="TX14" s="5">
        <v>10279</v>
      </c>
      <c r="TY14" s="5">
        <v>11157</v>
      </c>
      <c r="TZ14" s="5">
        <v>10652</v>
      </c>
      <c r="UA14" s="5">
        <v>13077</v>
      </c>
      <c r="UB14" s="5">
        <v>13409</v>
      </c>
      <c r="UC14" s="5">
        <v>13872</v>
      </c>
      <c r="UD14" s="5">
        <v>12389</v>
      </c>
      <c r="UE14" s="5">
        <v>11296</v>
      </c>
      <c r="UF14" s="5">
        <v>9974</v>
      </c>
      <c r="UG14" s="5">
        <v>9332</v>
      </c>
      <c r="UH14" s="5">
        <v>9459</v>
      </c>
      <c r="UI14" s="5">
        <v>8829</v>
      </c>
      <c r="UJ14" s="5">
        <v>9225</v>
      </c>
      <c r="UK14" s="5">
        <v>8563</v>
      </c>
      <c r="UL14" s="5">
        <v>15163</v>
      </c>
      <c r="UM14" s="5">
        <v>14203</v>
      </c>
      <c r="UN14" s="5">
        <v>16522</v>
      </c>
      <c r="UO14" s="5">
        <v>22791</v>
      </c>
      <c r="UP14" s="5">
        <v>22748</v>
      </c>
      <c r="UQ14" s="5">
        <v>22466</v>
      </c>
      <c r="UR14" s="5">
        <v>15996</v>
      </c>
      <c r="US14" s="5">
        <v>15316</v>
      </c>
      <c r="UT14" s="5">
        <v>16149</v>
      </c>
      <c r="UU14" s="5">
        <v>15946</v>
      </c>
      <c r="UV14" s="5">
        <v>25605</v>
      </c>
      <c r="UW14" s="5">
        <v>19856</v>
      </c>
      <c r="UX14" s="5">
        <v>15291</v>
      </c>
      <c r="UY14" s="5">
        <v>11167</v>
      </c>
      <c r="UZ14" s="5">
        <v>9096</v>
      </c>
      <c r="VA14" s="5">
        <v>7445</v>
      </c>
      <c r="VB14" s="5">
        <v>6435</v>
      </c>
      <c r="VC14" s="5">
        <v>5938</v>
      </c>
      <c r="VD14" s="5">
        <v>3932</v>
      </c>
      <c r="VE14" s="5">
        <v>2214</v>
      </c>
      <c r="VF14" s="5">
        <v>2000</v>
      </c>
      <c r="VG14" s="5">
        <v>196506</v>
      </c>
      <c r="VH14" s="5">
        <v>159185</v>
      </c>
      <c r="VI14" s="5">
        <v>171216</v>
      </c>
      <c r="VJ14" s="5">
        <v>174893</v>
      </c>
      <c r="VK14" s="5">
        <v>156071</v>
      </c>
      <c r="VL14" s="5">
        <v>180516</v>
      </c>
      <c r="VM14" s="5">
        <v>204546</v>
      </c>
      <c r="VN14" s="5">
        <v>204267</v>
      </c>
      <c r="VO14" s="5">
        <v>172534</v>
      </c>
      <c r="VP14" s="5">
        <v>183333</v>
      </c>
      <c r="VQ14" s="5">
        <v>158383</v>
      </c>
      <c r="VR14" s="5">
        <v>147839</v>
      </c>
      <c r="VS14" s="5">
        <v>141041</v>
      </c>
      <c r="VT14" s="5">
        <v>149879</v>
      </c>
      <c r="VU14" s="5">
        <v>121705</v>
      </c>
      <c r="VV14" s="5">
        <v>143514</v>
      </c>
      <c r="VW14" s="5">
        <v>136733</v>
      </c>
      <c r="VX14" s="5">
        <v>104425</v>
      </c>
      <c r="VY14" s="5">
        <v>88706</v>
      </c>
      <c r="VZ14" s="5">
        <v>85013</v>
      </c>
      <c r="WA14" s="5">
        <v>93893</v>
      </c>
      <c r="WB14" s="5">
        <v>96940</v>
      </c>
      <c r="WC14" s="5">
        <v>95993</v>
      </c>
      <c r="WD14" s="5">
        <v>125928</v>
      </c>
      <c r="WE14" s="5">
        <v>100950</v>
      </c>
      <c r="WF14" s="5">
        <v>107422</v>
      </c>
      <c r="WG14" s="5">
        <v>101263</v>
      </c>
      <c r="WH14" s="5">
        <v>73890</v>
      </c>
      <c r="WI14" s="5">
        <v>87481</v>
      </c>
      <c r="WJ14" s="5">
        <v>101931</v>
      </c>
      <c r="WK14" s="5">
        <v>63228</v>
      </c>
      <c r="WL14" s="5">
        <v>77367</v>
      </c>
      <c r="WM14" s="5">
        <v>13490</v>
      </c>
      <c r="WN14" s="5">
        <v>12572</v>
      </c>
      <c r="WO14" s="5">
        <v>12101</v>
      </c>
      <c r="WP14" s="5">
        <v>11880</v>
      </c>
      <c r="WQ14" s="5">
        <v>11678</v>
      </c>
      <c r="WR14" s="5">
        <v>11602</v>
      </c>
      <c r="WS14" s="5">
        <v>9248</v>
      </c>
      <c r="WT14" s="5">
        <v>8219</v>
      </c>
      <c r="WU14" s="5">
        <v>5973</v>
      </c>
      <c r="WV14" s="5">
        <v>7036</v>
      </c>
      <c r="WW14" s="5">
        <v>8578</v>
      </c>
      <c r="WX14" s="5">
        <v>10125</v>
      </c>
      <c r="WY14" s="5">
        <v>10144</v>
      </c>
      <c r="WZ14" s="5">
        <v>9092</v>
      </c>
      <c r="XA14" s="5">
        <v>8799</v>
      </c>
      <c r="XB14" s="5">
        <v>7077</v>
      </c>
      <c r="XC14" s="5">
        <v>4730</v>
      </c>
      <c r="XD14" s="5">
        <v>5676</v>
      </c>
      <c r="XE14" s="5">
        <v>5982</v>
      </c>
      <c r="XF14" s="5">
        <v>11404</v>
      </c>
      <c r="XG14" s="5">
        <v>11035</v>
      </c>
      <c r="XH14" s="5">
        <v>7989</v>
      </c>
      <c r="XI14" s="5">
        <v>8544</v>
      </c>
      <c r="XJ14" s="5">
        <v>7294</v>
      </c>
      <c r="XK14" s="5">
        <v>6932</v>
      </c>
      <c r="XL14" s="5">
        <v>5904</v>
      </c>
      <c r="XM14" s="5">
        <v>6653</v>
      </c>
      <c r="XN14" s="5">
        <v>6534</v>
      </c>
      <c r="XO14" s="5">
        <v>6474</v>
      </c>
      <c r="XP14" s="5">
        <v>7357</v>
      </c>
      <c r="XQ14" s="5">
        <v>6767</v>
      </c>
      <c r="XR14" s="5">
        <v>6137</v>
      </c>
      <c r="XS14" s="1">
        <v>803</v>
      </c>
      <c r="XT14" s="3" t="s">
        <v>180</v>
      </c>
      <c r="XU14" s="3" t="s">
        <v>180</v>
      </c>
      <c r="XV14" s="3" t="s">
        <v>180</v>
      </c>
      <c r="XW14" s="3" t="s">
        <v>179</v>
      </c>
      <c r="XX14" s="3" t="s">
        <v>180</v>
      </c>
      <c r="XY14" s="3" t="s">
        <v>180</v>
      </c>
      <c r="XZ14" s="3" t="s">
        <v>187</v>
      </c>
    </row>
    <row r="15" spans="1:650" x14ac:dyDescent="0.3">
      <c r="A15" s="6" t="s">
        <v>42</v>
      </c>
      <c r="B15" s="1">
        <v>4056975</v>
      </c>
      <c r="C15" s="5">
        <v>20204</v>
      </c>
      <c r="D15" s="5">
        <v>15874</v>
      </c>
      <c r="E15" s="5">
        <v>385</v>
      </c>
      <c r="F15" s="5">
        <v>-1</v>
      </c>
      <c r="G15" s="5">
        <v>698</v>
      </c>
      <c r="H15" s="5">
        <v>0</v>
      </c>
      <c r="I15" s="5">
        <v>0</v>
      </c>
      <c r="J15" s="5">
        <v>0</v>
      </c>
      <c r="K15" s="5">
        <v>0</v>
      </c>
      <c r="L15" s="5">
        <v>231</v>
      </c>
      <c r="M15" s="5">
        <v>0</v>
      </c>
      <c r="N15" s="5">
        <v>0</v>
      </c>
      <c r="O15" s="5">
        <v>0</v>
      </c>
      <c r="P15" s="5">
        <v>0</v>
      </c>
      <c r="Q15" s="5">
        <v>0</v>
      </c>
      <c r="R15" s="5">
        <v>464</v>
      </c>
      <c r="S15" s="5">
        <v>322</v>
      </c>
      <c r="T15" s="5">
        <v>2373</v>
      </c>
      <c r="U15" s="5">
        <v>3822</v>
      </c>
      <c r="V15" s="5">
        <v>3686</v>
      </c>
      <c r="W15" s="5">
        <v>8287</v>
      </c>
      <c r="X15" s="5">
        <v>13646</v>
      </c>
      <c r="Y15" s="5">
        <v>1033</v>
      </c>
      <c r="Z15" s="5">
        <v>0</v>
      </c>
      <c r="AA15" s="5">
        <v>0</v>
      </c>
      <c r="AB15" s="5">
        <v>0</v>
      </c>
      <c r="AC15" s="5">
        <v>0</v>
      </c>
      <c r="AD15" s="5">
        <v>0</v>
      </c>
      <c r="AE15" s="5">
        <v>0</v>
      </c>
      <c r="AF15" s="5">
        <v>0</v>
      </c>
      <c r="AG15" s="5">
        <v>0</v>
      </c>
      <c r="AH15" s="5">
        <v>0</v>
      </c>
      <c r="AI15" s="5">
        <v>0</v>
      </c>
      <c r="AJ15" s="5">
        <v>0</v>
      </c>
      <c r="AK15" s="5">
        <v>0</v>
      </c>
      <c r="AL15" s="5">
        <v>0</v>
      </c>
      <c r="AM15" s="5">
        <v>0</v>
      </c>
      <c r="AN15" s="5">
        <v>0</v>
      </c>
      <c r="AO15" s="5">
        <v>0</v>
      </c>
      <c r="AP15" s="5">
        <v>0</v>
      </c>
      <c r="AQ15" s="5">
        <v>0</v>
      </c>
      <c r="AR15" s="5">
        <v>0</v>
      </c>
      <c r="AS15" s="5">
        <v>0</v>
      </c>
      <c r="AT15" s="5">
        <v>0</v>
      </c>
      <c r="AU15" s="5">
        <v>0</v>
      </c>
      <c r="AV15" s="5">
        <v>62532</v>
      </c>
      <c r="AW15" s="5">
        <v>3617</v>
      </c>
      <c r="AX15" s="5">
        <v>5265</v>
      </c>
      <c r="AY15" s="5">
        <v>9433</v>
      </c>
      <c r="AZ15" s="5">
        <v>5248</v>
      </c>
      <c r="BA15" s="5">
        <v>0</v>
      </c>
      <c r="BB15" s="5">
        <v>817</v>
      </c>
      <c r="BC15" s="5">
        <v>43969</v>
      </c>
      <c r="BD15" s="5">
        <v>19041</v>
      </c>
      <c r="BE15" s="5">
        <v>38852</v>
      </c>
      <c r="BF15" s="5">
        <v>27250</v>
      </c>
      <c r="BG15" s="5">
        <v>39776</v>
      </c>
      <c r="BH15" s="5">
        <v>105683</v>
      </c>
      <c r="BI15" s="5">
        <v>17116</v>
      </c>
      <c r="BJ15" s="5">
        <v>39560</v>
      </c>
      <c r="BK15" s="5">
        <v>64785</v>
      </c>
      <c r="BL15" s="5">
        <v>60049</v>
      </c>
      <c r="BM15" s="5">
        <v>40099</v>
      </c>
      <c r="BN15" s="5">
        <v>65527</v>
      </c>
      <c r="BO15" s="5">
        <v>190816</v>
      </c>
      <c r="BP15" s="5">
        <v>82419</v>
      </c>
      <c r="BQ15" s="5">
        <v>165916</v>
      </c>
      <c r="BR15" s="5">
        <v>170292</v>
      </c>
      <c r="BS15" s="5">
        <v>134031</v>
      </c>
      <c r="BT15" s="5">
        <v>61561</v>
      </c>
      <c r="BU15" s="5">
        <v>55050</v>
      </c>
      <c r="BV15" s="5">
        <v>55263</v>
      </c>
      <c r="BW15" s="5">
        <v>8416</v>
      </c>
      <c r="BX15" s="5">
        <v>37751</v>
      </c>
      <c r="BY15" s="5">
        <v>26437</v>
      </c>
      <c r="BZ15" s="5">
        <v>119833</v>
      </c>
      <c r="CA15" s="5">
        <v>28373</v>
      </c>
      <c r="CB15" s="5">
        <v>29278</v>
      </c>
      <c r="CC15" s="5">
        <v>109928</v>
      </c>
      <c r="CD15" s="5">
        <v>16896</v>
      </c>
      <c r="CE15" s="5">
        <v>25707</v>
      </c>
      <c r="CF15" s="5">
        <v>17293</v>
      </c>
      <c r="CG15" s="5">
        <v>846</v>
      </c>
      <c r="CH15" s="5">
        <v>1354</v>
      </c>
      <c r="CI15" s="5">
        <v>1513</v>
      </c>
      <c r="CJ15" s="5">
        <v>2870</v>
      </c>
      <c r="CK15" s="5">
        <v>8634</v>
      </c>
      <c r="CL15" s="5">
        <v>7988</v>
      </c>
      <c r="CM15" s="5">
        <v>10082</v>
      </c>
      <c r="CN15" s="5">
        <v>21913</v>
      </c>
      <c r="CO15" s="5">
        <v>27310</v>
      </c>
      <c r="CP15" s="5">
        <v>18775</v>
      </c>
      <c r="CQ15" s="5">
        <v>14539</v>
      </c>
      <c r="CR15" s="5">
        <v>14100</v>
      </c>
      <c r="CS15" s="5">
        <v>32455</v>
      </c>
      <c r="CT15" s="5">
        <v>16985</v>
      </c>
      <c r="CU15" s="5">
        <v>136474</v>
      </c>
      <c r="CV15" s="5">
        <v>158350</v>
      </c>
      <c r="CW15" s="5">
        <v>129933</v>
      </c>
      <c r="CX15" s="5">
        <v>84930</v>
      </c>
      <c r="CY15" s="5">
        <v>90123</v>
      </c>
      <c r="CZ15" s="5">
        <v>123264</v>
      </c>
      <c r="DA15" s="5">
        <v>130114</v>
      </c>
      <c r="DB15" s="5">
        <v>127364</v>
      </c>
      <c r="DC15" s="5">
        <v>91219</v>
      </c>
      <c r="DD15" s="5">
        <v>109173</v>
      </c>
      <c r="DE15" s="5">
        <v>76346</v>
      </c>
      <c r="DF15" s="5">
        <v>84225</v>
      </c>
      <c r="DG15" s="5">
        <v>63395</v>
      </c>
      <c r="DH15" s="5">
        <v>59565</v>
      </c>
      <c r="DI15" s="5">
        <v>57132</v>
      </c>
      <c r="DJ15" s="5">
        <v>77773</v>
      </c>
      <c r="DK15" s="5">
        <v>53328</v>
      </c>
      <c r="DL15" s="5">
        <v>84926</v>
      </c>
      <c r="DM15" s="5">
        <v>26377</v>
      </c>
      <c r="DN15" s="5">
        <v>30505</v>
      </c>
      <c r="DO15" s="5">
        <v>23331</v>
      </c>
      <c r="DP15" s="5">
        <v>30734</v>
      </c>
      <c r="DQ15" s="5">
        <v>39341</v>
      </c>
      <c r="DR15" s="5">
        <v>44772</v>
      </c>
      <c r="DS15" s="5">
        <v>36673</v>
      </c>
      <c r="DT15" s="5">
        <v>35667</v>
      </c>
      <c r="DU15" s="5">
        <v>51192</v>
      </c>
      <c r="DV15" s="5">
        <v>34749</v>
      </c>
      <c r="DW15" s="5">
        <v>72902</v>
      </c>
      <c r="DX15" s="5">
        <v>47002</v>
      </c>
      <c r="DY15" s="5">
        <v>46209</v>
      </c>
      <c r="DZ15" s="5">
        <v>30785</v>
      </c>
      <c r="EA15" s="5">
        <v>31594</v>
      </c>
      <c r="EB15" s="5">
        <v>22276</v>
      </c>
      <c r="EC15" s="5">
        <v>10284</v>
      </c>
      <c r="ED15" s="5">
        <v>9719</v>
      </c>
      <c r="EE15" s="5">
        <v>9096</v>
      </c>
      <c r="EF15" s="5">
        <v>12759</v>
      </c>
      <c r="EG15" s="5">
        <v>17330</v>
      </c>
      <c r="EH15" s="5">
        <v>9271</v>
      </c>
      <c r="EI15" s="5">
        <v>4344</v>
      </c>
      <c r="EJ15" s="5">
        <v>7663</v>
      </c>
      <c r="EK15" s="5">
        <v>4035</v>
      </c>
      <c r="EL15" s="5">
        <v>2726</v>
      </c>
      <c r="EM15" s="5">
        <v>3781</v>
      </c>
      <c r="EN15" s="5">
        <v>1137</v>
      </c>
      <c r="EO15" s="5">
        <v>4447</v>
      </c>
      <c r="EP15" s="5">
        <v>649</v>
      </c>
      <c r="EQ15" s="5">
        <v>2739</v>
      </c>
      <c r="ER15" s="5">
        <v>2539</v>
      </c>
      <c r="ES15" s="5">
        <v>802</v>
      </c>
      <c r="ET15" s="5">
        <v>1811</v>
      </c>
      <c r="EU15" s="5">
        <v>6282</v>
      </c>
      <c r="EV15" s="5">
        <v>3142</v>
      </c>
      <c r="EW15" s="5">
        <v>16826</v>
      </c>
      <c r="EX15" s="5">
        <v>10175</v>
      </c>
      <c r="EY15" s="5">
        <v>7680</v>
      </c>
      <c r="EZ15" s="5">
        <v>9569</v>
      </c>
      <c r="FA15" s="5">
        <v>18545</v>
      </c>
      <c r="FB15" s="5">
        <v>8201</v>
      </c>
      <c r="FC15" s="5">
        <v>36985</v>
      </c>
      <c r="FD15" s="5">
        <v>16239</v>
      </c>
      <c r="FE15" s="5">
        <v>15110</v>
      </c>
      <c r="FF15" s="5">
        <v>18765</v>
      </c>
      <c r="FG15" s="5">
        <v>0</v>
      </c>
      <c r="FH15" s="5">
        <v>0</v>
      </c>
      <c r="FI15" s="5">
        <v>0</v>
      </c>
      <c r="FJ15" s="5">
        <v>0</v>
      </c>
      <c r="FK15" s="5">
        <v>0</v>
      </c>
      <c r="FL15" s="5">
        <v>0</v>
      </c>
      <c r="FM15" s="5">
        <v>0</v>
      </c>
      <c r="FN15" s="5">
        <v>0</v>
      </c>
      <c r="FO15" s="5">
        <v>0</v>
      </c>
      <c r="FP15" s="5">
        <v>0</v>
      </c>
      <c r="FQ15" s="5">
        <v>0</v>
      </c>
      <c r="FR15" s="5">
        <v>0</v>
      </c>
      <c r="FS15" s="5">
        <v>0</v>
      </c>
      <c r="FT15" s="5">
        <v>0</v>
      </c>
      <c r="FU15" s="5" t="s">
        <v>33</v>
      </c>
      <c r="FV15" s="5" t="s">
        <v>33</v>
      </c>
      <c r="FW15" s="5" t="s">
        <v>33</v>
      </c>
      <c r="FX15" s="5" t="s">
        <v>33</v>
      </c>
      <c r="FY15" s="5" t="s">
        <v>33</v>
      </c>
      <c r="FZ15" s="5" t="s">
        <v>33</v>
      </c>
      <c r="GA15" s="5" t="s">
        <v>33</v>
      </c>
      <c r="GB15" s="5" t="s">
        <v>33</v>
      </c>
      <c r="GC15" s="5" t="s">
        <v>33</v>
      </c>
      <c r="GD15" s="5" t="s">
        <v>33</v>
      </c>
      <c r="GE15" s="5" t="s">
        <v>33</v>
      </c>
      <c r="GF15" s="5" t="s">
        <v>33</v>
      </c>
      <c r="GG15" s="5" t="s">
        <v>33</v>
      </c>
      <c r="GH15" s="5" t="s">
        <v>33</v>
      </c>
      <c r="GI15" s="5" t="s">
        <v>33</v>
      </c>
      <c r="GJ15" s="5" t="s">
        <v>33</v>
      </c>
      <c r="GK15" s="5" t="s">
        <v>33</v>
      </c>
      <c r="GL15" s="5" t="s">
        <v>33</v>
      </c>
      <c r="GM15" s="5">
        <v>379088</v>
      </c>
      <c r="GN15" s="5">
        <v>278919</v>
      </c>
      <c r="GO15" s="5">
        <v>306519</v>
      </c>
      <c r="GP15" s="5">
        <v>264940</v>
      </c>
      <c r="GQ15" s="5">
        <v>233948</v>
      </c>
      <c r="GR15" s="5">
        <v>197584</v>
      </c>
      <c r="GS15" s="5">
        <v>202493</v>
      </c>
      <c r="GT15" s="5">
        <v>191898</v>
      </c>
      <c r="GU15" s="5">
        <v>103978</v>
      </c>
      <c r="GV15" s="5">
        <v>154819</v>
      </c>
      <c r="GW15" s="5">
        <v>106819</v>
      </c>
      <c r="GX15" s="5">
        <v>206784</v>
      </c>
      <c r="GY15" s="5">
        <v>95549</v>
      </c>
      <c r="GZ15" s="5">
        <v>152511</v>
      </c>
      <c r="HA15" s="5">
        <v>175123</v>
      </c>
      <c r="HB15" s="5">
        <v>101047</v>
      </c>
      <c r="HC15" s="5">
        <v>91529</v>
      </c>
      <c r="HD15" s="5">
        <v>112380</v>
      </c>
      <c r="HE15" s="5">
        <v>31847</v>
      </c>
      <c r="HF15" s="5">
        <v>38173</v>
      </c>
      <c r="HG15" s="5">
        <v>83382</v>
      </c>
      <c r="HH15" s="5">
        <v>69433</v>
      </c>
      <c r="HI15" s="5">
        <v>104686</v>
      </c>
      <c r="HJ15" s="5">
        <v>90186</v>
      </c>
      <c r="HK15" s="5">
        <v>94211</v>
      </c>
      <c r="HL15" s="5">
        <v>172832</v>
      </c>
      <c r="HM15" s="5">
        <v>114164</v>
      </c>
      <c r="HN15" s="5">
        <v>101285</v>
      </c>
      <c r="HO15" s="5">
        <v>242304</v>
      </c>
      <c r="HP15" s="5">
        <v>137390</v>
      </c>
      <c r="HQ15" s="5">
        <v>133872</v>
      </c>
      <c r="HR15" s="5">
        <v>132062</v>
      </c>
      <c r="HS15" s="5">
        <v>619160</v>
      </c>
      <c r="HT15" s="5">
        <v>642177</v>
      </c>
      <c r="HU15" s="5">
        <v>598866</v>
      </c>
      <c r="HV15" s="5">
        <v>653404</v>
      </c>
      <c r="HW15" s="5">
        <v>728151</v>
      </c>
      <c r="HX15" s="5">
        <v>698074</v>
      </c>
      <c r="HY15" s="5">
        <v>701810</v>
      </c>
      <c r="HZ15" s="5">
        <v>707969</v>
      </c>
      <c r="IA15" s="5">
        <v>768303</v>
      </c>
      <c r="IB15" s="5">
        <v>940865</v>
      </c>
      <c r="IC15" s="5">
        <v>930599</v>
      </c>
      <c r="ID15" s="5">
        <v>1179544</v>
      </c>
      <c r="IE15" s="5">
        <v>1132481</v>
      </c>
      <c r="IF15" s="5">
        <v>1033199</v>
      </c>
      <c r="IG15" s="5">
        <v>550454</v>
      </c>
      <c r="IH15" s="5">
        <v>513888</v>
      </c>
      <c r="II15" s="5">
        <v>497701</v>
      </c>
      <c r="IJ15" s="5">
        <v>499772</v>
      </c>
      <c r="IK15" s="5">
        <v>480920</v>
      </c>
      <c r="IL15" s="5">
        <v>482511</v>
      </c>
      <c r="IM15" s="5">
        <v>529101</v>
      </c>
      <c r="IN15" s="5">
        <v>519521</v>
      </c>
      <c r="IO15" s="5">
        <v>469086</v>
      </c>
      <c r="IP15" s="5">
        <v>477038</v>
      </c>
      <c r="IQ15" s="5">
        <v>440544</v>
      </c>
      <c r="IR15" s="5">
        <v>394236</v>
      </c>
      <c r="IS15" s="5">
        <v>318061</v>
      </c>
      <c r="IT15" s="5">
        <v>312582</v>
      </c>
      <c r="IU15" s="5">
        <v>284459</v>
      </c>
      <c r="IV15" s="5">
        <v>256993</v>
      </c>
      <c r="IW15" s="5">
        <v>251729</v>
      </c>
      <c r="IX15" s="5">
        <v>240260</v>
      </c>
      <c r="IY15" s="5">
        <v>0</v>
      </c>
      <c r="IZ15" s="5">
        <v>0</v>
      </c>
      <c r="JA15" s="5">
        <v>0</v>
      </c>
      <c r="JB15" s="5">
        <v>0</v>
      </c>
      <c r="JC15" s="5">
        <v>0</v>
      </c>
      <c r="JD15" s="5">
        <v>0</v>
      </c>
      <c r="JE15" s="5">
        <v>0</v>
      </c>
      <c r="JF15" s="5">
        <v>0</v>
      </c>
      <c r="JG15" s="5">
        <v>0</v>
      </c>
      <c r="JH15" s="5">
        <v>375</v>
      </c>
      <c r="JI15" s="5">
        <v>85</v>
      </c>
      <c r="JJ15" s="5">
        <v>54</v>
      </c>
      <c r="JK15" s="5">
        <v>2344</v>
      </c>
      <c r="JL15" s="5">
        <v>19852</v>
      </c>
      <c r="JM15" s="5">
        <v>20617</v>
      </c>
      <c r="JN15" s="5">
        <v>18078</v>
      </c>
      <c r="JO15" s="5">
        <v>23535</v>
      </c>
      <c r="JP15" s="5">
        <v>19233</v>
      </c>
      <c r="JQ15" s="5">
        <v>26805</v>
      </c>
      <c r="JR15" s="5">
        <v>32387</v>
      </c>
      <c r="JS15" s="5">
        <v>36735</v>
      </c>
      <c r="JT15" s="5">
        <v>25466</v>
      </c>
      <c r="JU15" s="5">
        <v>25136</v>
      </c>
      <c r="JV15" s="5">
        <v>34747</v>
      </c>
      <c r="JW15" s="5">
        <v>28220</v>
      </c>
      <c r="JX15" s="5">
        <v>30487</v>
      </c>
      <c r="JY15" s="5">
        <v>36155</v>
      </c>
      <c r="JZ15" s="5">
        <v>38879</v>
      </c>
      <c r="KA15" s="5">
        <v>39739</v>
      </c>
      <c r="KB15" s="5">
        <v>37024</v>
      </c>
      <c r="KC15" s="5">
        <v>41427</v>
      </c>
      <c r="KD15" s="5">
        <v>46484</v>
      </c>
      <c r="KE15" s="5">
        <v>8828</v>
      </c>
      <c r="KF15" s="5">
        <v>9305</v>
      </c>
      <c r="KG15" s="5">
        <v>6356</v>
      </c>
      <c r="KH15" s="5">
        <v>6478</v>
      </c>
      <c r="KI15" s="5">
        <v>4742</v>
      </c>
      <c r="KJ15" s="5">
        <v>4222</v>
      </c>
      <c r="KK15" s="5">
        <v>3761</v>
      </c>
      <c r="KL15" s="5">
        <v>3783</v>
      </c>
      <c r="KM15" s="5">
        <v>5183</v>
      </c>
      <c r="KN15" s="5">
        <v>3611</v>
      </c>
      <c r="KO15" s="5">
        <v>3338</v>
      </c>
      <c r="KP15" s="5">
        <v>3014</v>
      </c>
      <c r="KQ15" s="5">
        <v>2323</v>
      </c>
      <c r="KR15" s="5">
        <v>1933</v>
      </c>
      <c r="KS15" s="5">
        <v>1960</v>
      </c>
      <c r="KT15" s="5">
        <v>2127</v>
      </c>
      <c r="KU15" s="5">
        <v>2376</v>
      </c>
      <c r="KV15" s="5">
        <v>2068</v>
      </c>
      <c r="KW15" s="5">
        <v>1705</v>
      </c>
      <c r="KX15" s="5">
        <v>2041</v>
      </c>
      <c r="KY15" s="5">
        <v>4348</v>
      </c>
      <c r="KZ15" s="5">
        <v>3174</v>
      </c>
      <c r="LA15" s="5">
        <v>5260</v>
      </c>
      <c r="LB15" s="5">
        <v>8445</v>
      </c>
      <c r="LC15" s="5">
        <v>8053</v>
      </c>
      <c r="LD15" s="5">
        <v>9030</v>
      </c>
      <c r="LE15" s="5">
        <v>9589</v>
      </c>
      <c r="LF15" s="5">
        <v>8287</v>
      </c>
      <c r="LG15" s="5">
        <v>7989</v>
      </c>
      <c r="LH15" s="5">
        <v>8925</v>
      </c>
      <c r="LI15" s="5">
        <v>8374</v>
      </c>
      <c r="LJ15" s="5">
        <v>8249</v>
      </c>
      <c r="LK15" s="5">
        <v>18039</v>
      </c>
      <c r="LL15" s="5">
        <v>13027</v>
      </c>
      <c r="LM15" s="5">
        <v>15434</v>
      </c>
      <c r="LN15" s="5">
        <v>12710</v>
      </c>
      <c r="LO15" s="5">
        <v>10706</v>
      </c>
      <c r="LP15" s="5">
        <v>8776</v>
      </c>
      <c r="LQ15" s="5">
        <v>8292</v>
      </c>
      <c r="LR15" s="5">
        <v>7706</v>
      </c>
      <c r="LS15" s="5">
        <v>8100</v>
      </c>
      <c r="LT15" s="5">
        <v>8549</v>
      </c>
      <c r="LU15" s="5">
        <v>6061</v>
      </c>
      <c r="LV15" s="5">
        <v>6113</v>
      </c>
      <c r="LW15" s="5">
        <v>6314</v>
      </c>
      <c r="LX15" s="5">
        <v>6191</v>
      </c>
      <c r="LY15" s="5">
        <v>5511</v>
      </c>
      <c r="LZ15" s="5">
        <v>5106</v>
      </c>
      <c r="MA15" s="5">
        <v>5714</v>
      </c>
      <c r="MB15" s="5">
        <v>5606</v>
      </c>
      <c r="MC15" s="5">
        <v>5476</v>
      </c>
      <c r="MD15" s="5">
        <v>4499</v>
      </c>
      <c r="ME15" s="5">
        <v>2017</v>
      </c>
      <c r="MF15" s="5">
        <v>1658</v>
      </c>
      <c r="MG15" s="5">
        <v>1221</v>
      </c>
      <c r="MH15" s="5">
        <v>1645</v>
      </c>
      <c r="MI15" s="5">
        <v>1496</v>
      </c>
      <c r="MJ15" s="5">
        <v>1710</v>
      </c>
      <c r="MK15" s="5">
        <v>2390</v>
      </c>
      <c r="ML15" s="5">
        <v>2664</v>
      </c>
      <c r="MM15" s="5">
        <v>2866</v>
      </c>
      <c r="MN15" s="5">
        <v>4214</v>
      </c>
      <c r="MO15" s="5">
        <v>3790</v>
      </c>
      <c r="MP15" s="5">
        <v>3075</v>
      </c>
      <c r="MQ15" s="5">
        <v>53</v>
      </c>
      <c r="MR15" s="5">
        <v>63</v>
      </c>
      <c r="MS15" s="5">
        <v>62</v>
      </c>
      <c r="MT15" s="5">
        <v>74</v>
      </c>
      <c r="MU15" s="5">
        <v>82</v>
      </c>
      <c r="MV15" s="5">
        <v>96</v>
      </c>
      <c r="MW15" s="5">
        <v>89</v>
      </c>
      <c r="MX15" s="5">
        <v>80</v>
      </c>
      <c r="MY15" s="5">
        <v>81</v>
      </c>
      <c r="MZ15" s="5">
        <v>94</v>
      </c>
      <c r="NA15" s="5">
        <v>78</v>
      </c>
      <c r="NB15" s="5">
        <v>105</v>
      </c>
      <c r="NC15" s="5">
        <v>179</v>
      </c>
      <c r="ND15" s="5">
        <v>215</v>
      </c>
      <c r="NE15" s="5" t="s">
        <v>33</v>
      </c>
      <c r="NF15" s="5" t="s">
        <v>33</v>
      </c>
      <c r="NG15" s="5" t="s">
        <v>33</v>
      </c>
      <c r="NH15" s="5" t="s">
        <v>33</v>
      </c>
      <c r="NI15" s="5" t="s">
        <v>33</v>
      </c>
      <c r="NJ15" s="5" t="s">
        <v>33</v>
      </c>
      <c r="NK15" s="5" t="s">
        <v>33</v>
      </c>
      <c r="NL15" s="5" t="s">
        <v>33</v>
      </c>
      <c r="NM15" s="5" t="s">
        <v>33</v>
      </c>
      <c r="NN15" s="5" t="s">
        <v>33</v>
      </c>
      <c r="NO15" s="5" t="s">
        <v>33</v>
      </c>
      <c r="NP15" s="5" t="s">
        <v>33</v>
      </c>
      <c r="NQ15" s="5" t="s">
        <v>33</v>
      </c>
      <c r="NR15" s="5" t="s">
        <v>33</v>
      </c>
      <c r="NS15" s="5" t="s">
        <v>33</v>
      </c>
      <c r="NT15" s="5" t="s">
        <v>33</v>
      </c>
      <c r="NU15" s="5" t="s">
        <v>33</v>
      </c>
      <c r="NV15" s="5" t="s">
        <v>33</v>
      </c>
      <c r="NW15" s="5">
        <v>0</v>
      </c>
      <c r="NX15" s="5">
        <v>0</v>
      </c>
      <c r="NY15" s="5">
        <v>0</v>
      </c>
      <c r="NZ15" s="5">
        <v>0</v>
      </c>
      <c r="OA15" s="5">
        <v>0</v>
      </c>
      <c r="OB15" s="5">
        <v>0</v>
      </c>
      <c r="OC15" s="5">
        <v>0</v>
      </c>
      <c r="OD15" s="5">
        <v>0</v>
      </c>
      <c r="OE15" s="5">
        <v>0</v>
      </c>
      <c r="OF15" s="5">
        <v>0</v>
      </c>
      <c r="OG15" s="5">
        <v>0</v>
      </c>
      <c r="OH15" s="5">
        <v>0</v>
      </c>
      <c r="OI15" s="5">
        <v>0</v>
      </c>
      <c r="OJ15" s="5">
        <v>0</v>
      </c>
      <c r="OK15" s="5" t="s">
        <v>33</v>
      </c>
      <c r="OL15" s="5" t="s">
        <v>33</v>
      </c>
      <c r="OM15" s="5" t="s">
        <v>33</v>
      </c>
      <c r="ON15" s="5" t="s">
        <v>33</v>
      </c>
      <c r="OO15" s="5" t="s">
        <v>33</v>
      </c>
      <c r="OP15" s="5" t="s">
        <v>33</v>
      </c>
      <c r="OQ15" s="5" t="s">
        <v>33</v>
      </c>
      <c r="OR15" s="5" t="s">
        <v>33</v>
      </c>
      <c r="OS15" s="5" t="s">
        <v>33</v>
      </c>
      <c r="OT15" s="5" t="s">
        <v>33</v>
      </c>
      <c r="OU15" s="5" t="s">
        <v>33</v>
      </c>
      <c r="OV15" s="5" t="s">
        <v>33</v>
      </c>
      <c r="OW15" s="5" t="s">
        <v>33</v>
      </c>
      <c r="OX15" s="5" t="s">
        <v>33</v>
      </c>
      <c r="OY15" s="5" t="s">
        <v>33</v>
      </c>
      <c r="OZ15" s="5" t="s">
        <v>33</v>
      </c>
      <c r="PA15" s="5" t="s">
        <v>33</v>
      </c>
      <c r="PB15" s="5" t="s">
        <v>33</v>
      </c>
      <c r="PC15" s="5">
        <v>38624</v>
      </c>
      <c r="PD15" s="5">
        <v>39434</v>
      </c>
      <c r="PE15" s="5">
        <v>38197</v>
      </c>
      <c r="PF15" s="5">
        <v>36340</v>
      </c>
      <c r="PG15" s="5">
        <v>33485</v>
      </c>
      <c r="PH15" s="5">
        <v>30029</v>
      </c>
      <c r="PI15" s="5">
        <v>28975</v>
      </c>
      <c r="PJ15" s="5">
        <v>25412</v>
      </c>
      <c r="PK15" s="5">
        <v>25663</v>
      </c>
      <c r="PL15" s="5">
        <v>25754</v>
      </c>
      <c r="PM15" s="5">
        <v>22871</v>
      </c>
      <c r="PN15" s="5">
        <v>26764</v>
      </c>
      <c r="PO15" s="5">
        <v>21166</v>
      </c>
      <c r="PP15" s="5">
        <v>17755</v>
      </c>
      <c r="PQ15" s="5">
        <v>20119</v>
      </c>
      <c r="PR15" s="5">
        <v>21674</v>
      </c>
      <c r="PS15" s="5">
        <v>24480</v>
      </c>
      <c r="PT15" s="5">
        <v>23273</v>
      </c>
      <c r="PU15" s="5">
        <v>25565</v>
      </c>
      <c r="PV15" s="5">
        <v>26735</v>
      </c>
      <c r="PW15" s="5">
        <v>19831</v>
      </c>
      <c r="PX15" s="5">
        <v>22507</v>
      </c>
      <c r="PY15" s="5">
        <v>14750</v>
      </c>
      <c r="PZ15" s="5">
        <v>13194</v>
      </c>
      <c r="QA15" s="5">
        <v>11026</v>
      </c>
      <c r="QB15" s="5">
        <v>13811</v>
      </c>
      <c r="QC15" s="5">
        <v>13121</v>
      </c>
      <c r="QD15" s="5">
        <v>13043</v>
      </c>
      <c r="QE15" s="5">
        <v>13655</v>
      </c>
      <c r="QF15" s="5">
        <v>12268</v>
      </c>
      <c r="QG15" s="5">
        <v>11684</v>
      </c>
      <c r="QH15" s="5">
        <v>12954</v>
      </c>
      <c r="QI15" s="5">
        <v>67833</v>
      </c>
      <c r="QJ15" s="5">
        <v>59665</v>
      </c>
      <c r="QK15" s="5">
        <v>53048</v>
      </c>
      <c r="QL15" s="5">
        <v>51079</v>
      </c>
      <c r="QM15" s="5">
        <v>39468</v>
      </c>
      <c r="QN15" s="5">
        <v>36743</v>
      </c>
      <c r="QO15" s="5">
        <v>30446</v>
      </c>
      <c r="QP15" s="5">
        <v>26197</v>
      </c>
      <c r="QQ15" s="5">
        <v>33078</v>
      </c>
      <c r="QR15" s="5">
        <v>23693</v>
      </c>
      <c r="QS15" s="5">
        <v>18644</v>
      </c>
      <c r="QT15" s="5">
        <v>12545</v>
      </c>
      <c r="QU15" s="5">
        <v>14866</v>
      </c>
      <c r="QV15" s="5">
        <v>14846</v>
      </c>
      <c r="QW15" s="5">
        <v>13669</v>
      </c>
      <c r="QX15" s="5">
        <v>12904</v>
      </c>
      <c r="QY15" s="5">
        <v>13078</v>
      </c>
      <c r="QZ15" s="5">
        <v>13061</v>
      </c>
      <c r="RA15" s="5">
        <v>15907</v>
      </c>
      <c r="RB15" s="5">
        <v>12278</v>
      </c>
      <c r="RC15" s="5">
        <v>15495</v>
      </c>
      <c r="RD15" s="5">
        <v>11476</v>
      </c>
      <c r="RE15" s="5">
        <v>5703</v>
      </c>
      <c r="RF15" s="5">
        <v>7309</v>
      </c>
      <c r="RG15" s="5">
        <v>3977</v>
      </c>
      <c r="RH15" s="5">
        <v>4642</v>
      </c>
      <c r="RI15" s="5">
        <v>5731</v>
      </c>
      <c r="RJ15" s="5">
        <v>7134</v>
      </c>
      <c r="RK15" s="5">
        <v>8310</v>
      </c>
      <c r="RL15" s="5">
        <v>10099</v>
      </c>
      <c r="RM15" s="5">
        <v>8821</v>
      </c>
      <c r="RN15" s="5">
        <v>8633</v>
      </c>
      <c r="RO15" s="5">
        <v>61511</v>
      </c>
      <c r="RP15" s="5">
        <v>69421</v>
      </c>
      <c r="RQ15" s="5">
        <v>64348</v>
      </c>
      <c r="RR15" s="5">
        <v>89038</v>
      </c>
      <c r="RS15" s="5">
        <v>80958</v>
      </c>
      <c r="RT15" s="5">
        <v>60224</v>
      </c>
      <c r="RU15" s="5">
        <v>55157</v>
      </c>
      <c r="RV15" s="5">
        <v>58671</v>
      </c>
      <c r="RW15" s="5">
        <v>58347</v>
      </c>
      <c r="RX15" s="5">
        <v>56000</v>
      </c>
      <c r="RY15" s="5">
        <v>51598</v>
      </c>
      <c r="RZ15" s="5">
        <v>49861</v>
      </c>
      <c r="SA15" s="5">
        <v>43131</v>
      </c>
      <c r="SB15" s="5">
        <v>33523</v>
      </c>
      <c r="SC15" s="5">
        <v>34421</v>
      </c>
      <c r="SD15" s="5">
        <v>34525</v>
      </c>
      <c r="SE15" s="5">
        <v>40621</v>
      </c>
      <c r="SF15" s="5">
        <v>46794</v>
      </c>
      <c r="SG15" s="5">
        <v>48450</v>
      </c>
      <c r="SH15" s="5">
        <v>35249</v>
      </c>
      <c r="SI15" s="5">
        <v>33387</v>
      </c>
      <c r="SJ15" s="5">
        <v>17164</v>
      </c>
      <c r="SK15" s="5">
        <v>18331</v>
      </c>
      <c r="SL15" s="5">
        <v>19995</v>
      </c>
      <c r="SM15" s="5">
        <v>17449</v>
      </c>
      <c r="SN15" s="5">
        <v>18259</v>
      </c>
      <c r="SO15" s="5">
        <v>18450</v>
      </c>
      <c r="SP15" s="5">
        <v>18773</v>
      </c>
      <c r="SQ15" s="5">
        <v>16979</v>
      </c>
      <c r="SR15" s="5">
        <v>16255</v>
      </c>
      <c r="SS15" s="5">
        <v>16192</v>
      </c>
      <c r="ST15" s="5">
        <v>15536</v>
      </c>
      <c r="SU15" s="5">
        <v>32342</v>
      </c>
      <c r="SV15" s="5">
        <v>35701</v>
      </c>
      <c r="SW15" s="5">
        <v>36619</v>
      </c>
      <c r="SX15" s="5">
        <v>37025</v>
      </c>
      <c r="SY15" s="5">
        <v>35384</v>
      </c>
      <c r="SZ15" s="5">
        <v>34973</v>
      </c>
      <c r="TA15" s="5">
        <v>36230</v>
      </c>
      <c r="TB15" s="5">
        <v>37028</v>
      </c>
      <c r="TC15" s="5">
        <v>31840</v>
      </c>
      <c r="TD15" s="5">
        <v>25219</v>
      </c>
      <c r="TE15" s="5">
        <v>23368</v>
      </c>
      <c r="TF15" s="5">
        <v>21996</v>
      </c>
      <c r="TG15" s="5">
        <v>18422</v>
      </c>
      <c r="TH15" s="5">
        <v>12767</v>
      </c>
      <c r="TI15" s="5">
        <v>8582</v>
      </c>
      <c r="TJ15" s="5">
        <v>10208</v>
      </c>
      <c r="TK15" s="5">
        <v>3551</v>
      </c>
      <c r="TL15" s="5">
        <v>1535</v>
      </c>
      <c r="TM15" s="5">
        <v>2544</v>
      </c>
      <c r="TN15" s="5">
        <v>6055</v>
      </c>
      <c r="TO15" s="5">
        <v>8016</v>
      </c>
      <c r="TP15" s="5">
        <v>4472</v>
      </c>
      <c r="TQ15" s="5">
        <v>3480</v>
      </c>
      <c r="TR15" s="5">
        <v>4153</v>
      </c>
      <c r="TS15" s="5">
        <v>6676</v>
      </c>
      <c r="TT15" s="5">
        <v>9028</v>
      </c>
      <c r="TU15" s="5">
        <v>10133</v>
      </c>
      <c r="TV15" s="5">
        <v>9285</v>
      </c>
      <c r="TW15" s="5">
        <v>8214</v>
      </c>
      <c r="TX15" s="5">
        <v>7092</v>
      </c>
      <c r="TY15" s="5">
        <v>5169</v>
      </c>
      <c r="TZ15" s="5">
        <v>5470</v>
      </c>
      <c r="UA15" s="5">
        <v>0</v>
      </c>
      <c r="UB15" s="5">
        <v>0</v>
      </c>
      <c r="UC15" s="5">
        <v>0</v>
      </c>
      <c r="UD15" s="5">
        <v>0</v>
      </c>
      <c r="UE15" s="5">
        <v>4</v>
      </c>
      <c r="UF15" s="5">
        <v>0</v>
      </c>
      <c r="UG15" s="5">
        <v>0</v>
      </c>
      <c r="UH15" s="5">
        <v>2</v>
      </c>
      <c r="UI15" s="5">
        <v>2</v>
      </c>
      <c r="UJ15" s="5">
        <v>1392</v>
      </c>
      <c r="UK15" s="5">
        <v>1259</v>
      </c>
      <c r="UL15" s="5">
        <v>1318</v>
      </c>
      <c r="UM15" s="5">
        <v>2572</v>
      </c>
      <c r="UN15" s="5">
        <v>4450</v>
      </c>
      <c r="UO15" s="5">
        <v>5162</v>
      </c>
      <c r="UP15" s="5">
        <v>5021</v>
      </c>
      <c r="UQ15" s="5">
        <v>7511</v>
      </c>
      <c r="UR15" s="5">
        <v>10142</v>
      </c>
      <c r="US15" s="5">
        <v>4263</v>
      </c>
      <c r="UT15" s="5">
        <v>37</v>
      </c>
      <c r="UU15" s="5">
        <v>261</v>
      </c>
      <c r="UV15" s="5">
        <v>118</v>
      </c>
      <c r="UW15" s="5">
        <v>467</v>
      </c>
      <c r="UX15" s="5">
        <v>450</v>
      </c>
      <c r="UY15" s="5">
        <v>5</v>
      </c>
      <c r="UZ15" s="5">
        <v>1</v>
      </c>
      <c r="VA15" s="5">
        <v>0</v>
      </c>
      <c r="VB15" s="5">
        <v>0</v>
      </c>
      <c r="VC15" s="5">
        <v>0</v>
      </c>
      <c r="VD15" s="5">
        <v>16</v>
      </c>
      <c r="VE15" s="5">
        <v>31</v>
      </c>
      <c r="VF15" s="5">
        <v>0</v>
      </c>
      <c r="VG15" s="5">
        <v>96798</v>
      </c>
      <c r="VH15" s="5">
        <v>104860</v>
      </c>
      <c r="VI15" s="5">
        <v>77061</v>
      </c>
      <c r="VJ15" s="5">
        <v>89711</v>
      </c>
      <c r="VK15" s="5">
        <v>59016</v>
      </c>
      <c r="VL15" s="5">
        <v>60564</v>
      </c>
      <c r="VM15" s="5">
        <v>59830</v>
      </c>
      <c r="VN15" s="5">
        <v>64203</v>
      </c>
      <c r="VO15" s="5">
        <v>55400</v>
      </c>
      <c r="VP15" s="5">
        <v>50343</v>
      </c>
      <c r="VQ15" s="5">
        <v>50297</v>
      </c>
      <c r="VR15" s="5">
        <v>49090</v>
      </c>
      <c r="VS15" s="5">
        <v>41884</v>
      </c>
      <c r="VT15" s="5">
        <v>45605</v>
      </c>
      <c r="VU15" s="5">
        <v>55781</v>
      </c>
      <c r="VV15" s="5">
        <v>48147</v>
      </c>
      <c r="VW15" s="5">
        <v>48147</v>
      </c>
      <c r="VX15" s="5">
        <v>51388</v>
      </c>
      <c r="VY15" s="5">
        <v>43961</v>
      </c>
      <c r="VZ15" s="5">
        <v>44481</v>
      </c>
      <c r="WA15" s="5">
        <v>68565</v>
      </c>
      <c r="WB15" s="5">
        <v>118986</v>
      </c>
      <c r="WC15" s="5">
        <v>71919</v>
      </c>
      <c r="WD15" s="5">
        <v>52407</v>
      </c>
      <c r="WE15" s="5">
        <v>50860</v>
      </c>
      <c r="WF15" s="5">
        <v>54502</v>
      </c>
      <c r="WG15" s="5">
        <v>63706</v>
      </c>
      <c r="WH15" s="5">
        <v>51941</v>
      </c>
      <c r="WI15" s="5">
        <v>54082</v>
      </c>
      <c r="WJ15" s="5">
        <v>51579</v>
      </c>
      <c r="WK15" s="5">
        <v>48480</v>
      </c>
      <c r="WL15" s="5">
        <v>39417</v>
      </c>
      <c r="WM15" s="5">
        <v>-4</v>
      </c>
      <c r="WN15" s="5">
        <v>326</v>
      </c>
      <c r="WO15" s="5">
        <v>2762</v>
      </c>
      <c r="WP15" s="5">
        <v>2636</v>
      </c>
      <c r="WQ15" s="5">
        <v>4596</v>
      </c>
      <c r="WR15" s="5">
        <v>3406</v>
      </c>
      <c r="WS15" s="5">
        <v>2457</v>
      </c>
      <c r="WT15" s="5">
        <v>2436</v>
      </c>
      <c r="WU15" s="5">
        <v>2678</v>
      </c>
      <c r="WV15" s="5">
        <v>2350</v>
      </c>
      <c r="WW15" s="5">
        <v>1543</v>
      </c>
      <c r="WX15" s="5">
        <v>-487</v>
      </c>
      <c r="WY15" s="5">
        <v>-494</v>
      </c>
      <c r="WZ15" s="5">
        <v>374</v>
      </c>
      <c r="XA15" s="5">
        <v>-1207</v>
      </c>
      <c r="XB15" s="5">
        <v>1308</v>
      </c>
      <c r="XC15" s="5">
        <v>603</v>
      </c>
      <c r="XD15" s="5">
        <v>1700</v>
      </c>
      <c r="XE15" s="5">
        <v>2518</v>
      </c>
      <c r="XF15" s="5">
        <v>4010</v>
      </c>
      <c r="XG15" s="5">
        <v>1224</v>
      </c>
      <c r="XH15" s="5">
        <v>155</v>
      </c>
      <c r="XI15" s="5">
        <v>575</v>
      </c>
      <c r="XJ15" s="5">
        <v>761</v>
      </c>
      <c r="XK15" s="5">
        <v>720</v>
      </c>
      <c r="XL15" s="5">
        <v>824</v>
      </c>
      <c r="XM15" s="5">
        <v>1176</v>
      </c>
      <c r="XN15" s="5">
        <v>1249</v>
      </c>
      <c r="XO15" s="5">
        <v>1152</v>
      </c>
      <c r="XP15" s="5">
        <v>1124</v>
      </c>
      <c r="XQ15" s="5">
        <v>1211</v>
      </c>
      <c r="XR15" s="5">
        <v>1457</v>
      </c>
      <c r="XS15" s="1">
        <v>963</v>
      </c>
      <c r="XT15" s="3" t="s">
        <v>180</v>
      </c>
      <c r="XU15" s="3" t="s">
        <v>179</v>
      </c>
      <c r="XV15" s="3" t="s">
        <v>179</v>
      </c>
      <c r="XW15" s="3" t="s">
        <v>179</v>
      </c>
      <c r="XX15" s="3" t="s">
        <v>180</v>
      </c>
      <c r="XY15" s="3" t="s">
        <v>180</v>
      </c>
      <c r="XZ15" s="3" t="s">
        <v>188</v>
      </c>
    </row>
    <row r="16" spans="1:650" x14ac:dyDescent="0.3">
      <c r="A16" s="6" t="s">
        <v>43</v>
      </c>
      <c r="B16" s="1">
        <v>4057075</v>
      </c>
      <c r="C16" s="5">
        <v>4564</v>
      </c>
      <c r="D16" s="5">
        <v>3653</v>
      </c>
      <c r="E16" s="5">
        <v>5256</v>
      </c>
      <c r="F16" s="5">
        <v>935</v>
      </c>
      <c r="G16" s="5">
        <v>1260</v>
      </c>
      <c r="H16" s="5">
        <v>11692</v>
      </c>
      <c r="I16" s="5">
        <v>1135</v>
      </c>
      <c r="J16" s="5">
        <v>1241</v>
      </c>
      <c r="K16" s="5">
        <v>1146</v>
      </c>
      <c r="L16" s="5">
        <v>327</v>
      </c>
      <c r="M16" s="5">
        <v>29343</v>
      </c>
      <c r="N16" s="5">
        <v>589</v>
      </c>
      <c r="O16" s="5">
        <v>1140</v>
      </c>
      <c r="P16" s="5">
        <v>484</v>
      </c>
      <c r="Q16" s="5">
        <v>227</v>
      </c>
      <c r="R16" s="5">
        <v>573</v>
      </c>
      <c r="S16" s="5">
        <v>349</v>
      </c>
      <c r="T16" s="5">
        <v>1955</v>
      </c>
      <c r="U16" s="5">
        <v>7920</v>
      </c>
      <c r="V16" s="5">
        <v>197</v>
      </c>
      <c r="W16" s="5">
        <v>14826</v>
      </c>
      <c r="X16" s="5">
        <v>490</v>
      </c>
      <c r="Y16" s="5">
        <v>16</v>
      </c>
      <c r="Z16" s="5">
        <v>464</v>
      </c>
      <c r="AA16" s="5">
        <v>865</v>
      </c>
      <c r="AB16" s="5">
        <v>971</v>
      </c>
      <c r="AC16" s="5">
        <v>1309</v>
      </c>
      <c r="AD16" s="5">
        <v>451</v>
      </c>
      <c r="AE16" s="5">
        <v>258</v>
      </c>
      <c r="AF16" s="5">
        <v>2</v>
      </c>
      <c r="AG16" s="5">
        <v>51</v>
      </c>
      <c r="AH16" s="5">
        <v>5</v>
      </c>
      <c r="AI16" s="5">
        <v>35887</v>
      </c>
      <c r="AJ16" s="5">
        <v>44263</v>
      </c>
      <c r="AK16" s="5">
        <v>51910</v>
      </c>
      <c r="AL16" s="5">
        <v>162885</v>
      </c>
      <c r="AM16" s="5">
        <v>51040</v>
      </c>
      <c r="AN16" s="5">
        <v>35595</v>
      </c>
      <c r="AO16" s="5">
        <v>33556</v>
      </c>
      <c r="AP16" s="5">
        <v>23648</v>
      </c>
      <c r="AQ16" s="5">
        <v>24446</v>
      </c>
      <c r="AR16" s="5">
        <v>21299</v>
      </c>
      <c r="AS16" s="5">
        <v>30607</v>
      </c>
      <c r="AT16" s="5">
        <v>33704</v>
      </c>
      <c r="AU16" s="5">
        <v>25108</v>
      </c>
      <c r="AV16" s="5">
        <v>5156</v>
      </c>
      <c r="AW16" s="5">
        <v>132224</v>
      </c>
      <c r="AX16" s="5">
        <v>16373</v>
      </c>
      <c r="AY16" s="5">
        <v>114174</v>
      </c>
      <c r="AZ16" s="5">
        <v>51004</v>
      </c>
      <c r="BA16" s="5">
        <v>20110</v>
      </c>
      <c r="BB16" s="5">
        <v>9119</v>
      </c>
      <c r="BC16" s="5">
        <v>12162</v>
      </c>
      <c r="BD16" s="5">
        <v>10972</v>
      </c>
      <c r="BE16" s="5">
        <v>9505</v>
      </c>
      <c r="BF16" s="5">
        <v>4196</v>
      </c>
      <c r="BG16" s="5">
        <v>16040</v>
      </c>
      <c r="BH16" s="5">
        <v>35233</v>
      </c>
      <c r="BI16" s="5">
        <v>9902</v>
      </c>
      <c r="BJ16" s="5">
        <v>34075</v>
      </c>
      <c r="BK16" s="5">
        <v>6514</v>
      </c>
      <c r="BL16" s="5">
        <v>6722</v>
      </c>
      <c r="BM16" s="5">
        <v>5908</v>
      </c>
      <c r="BN16" s="5">
        <v>4444</v>
      </c>
      <c r="BO16" s="5">
        <v>54775</v>
      </c>
      <c r="BP16" s="5">
        <v>42706</v>
      </c>
      <c r="BQ16" s="5">
        <v>49918</v>
      </c>
      <c r="BR16" s="5">
        <v>44250</v>
      </c>
      <c r="BS16" s="5">
        <v>38387</v>
      </c>
      <c r="BT16" s="5">
        <v>40768</v>
      </c>
      <c r="BU16" s="5">
        <v>25773</v>
      </c>
      <c r="BV16" s="5">
        <v>24252</v>
      </c>
      <c r="BW16" s="5">
        <v>27178</v>
      </c>
      <c r="BX16" s="5">
        <v>27709</v>
      </c>
      <c r="BY16" s="5">
        <v>13343</v>
      </c>
      <c r="BZ16" s="5">
        <v>18652</v>
      </c>
      <c r="CA16" s="5">
        <v>62718</v>
      </c>
      <c r="CB16" s="5">
        <v>16063</v>
      </c>
      <c r="CC16" s="5">
        <v>33255</v>
      </c>
      <c r="CD16" s="5">
        <v>34137</v>
      </c>
      <c r="CE16" s="5">
        <v>10835</v>
      </c>
      <c r="CF16" s="5">
        <v>7100</v>
      </c>
      <c r="CG16" s="5">
        <v>9734</v>
      </c>
      <c r="CH16" s="5">
        <v>9795</v>
      </c>
      <c r="CI16" s="5">
        <v>7794</v>
      </c>
      <c r="CJ16" s="5">
        <v>3801</v>
      </c>
      <c r="CK16" s="5">
        <v>11362</v>
      </c>
      <c r="CL16" s="5">
        <v>3708</v>
      </c>
      <c r="CM16" s="5">
        <v>10184</v>
      </c>
      <c r="CN16" s="5">
        <v>11332</v>
      </c>
      <c r="CO16" s="5">
        <v>10258</v>
      </c>
      <c r="CP16" s="5">
        <v>3892</v>
      </c>
      <c r="CQ16" s="5">
        <v>4542</v>
      </c>
      <c r="CR16" s="5">
        <v>3482</v>
      </c>
      <c r="CS16" s="5">
        <v>2723</v>
      </c>
      <c r="CT16" s="5">
        <v>3404</v>
      </c>
      <c r="CU16" s="5">
        <v>125908</v>
      </c>
      <c r="CV16" s="5">
        <v>116411</v>
      </c>
      <c r="CW16" s="5">
        <v>101978</v>
      </c>
      <c r="CX16" s="5">
        <v>91970</v>
      </c>
      <c r="CY16" s="5">
        <v>109014</v>
      </c>
      <c r="CZ16" s="5">
        <v>79545</v>
      </c>
      <c r="DA16" s="5">
        <v>72181</v>
      </c>
      <c r="DB16" s="5">
        <v>70084</v>
      </c>
      <c r="DC16" s="5">
        <v>79932</v>
      </c>
      <c r="DD16" s="5">
        <v>64963</v>
      </c>
      <c r="DE16" s="5">
        <v>69480</v>
      </c>
      <c r="DF16" s="5">
        <v>79172</v>
      </c>
      <c r="DG16" s="5">
        <v>55369</v>
      </c>
      <c r="DH16" s="5">
        <v>47546</v>
      </c>
      <c r="DI16" s="5">
        <v>35476</v>
      </c>
      <c r="DJ16" s="5">
        <v>38519</v>
      </c>
      <c r="DK16" s="5">
        <v>27381</v>
      </c>
      <c r="DL16" s="5">
        <v>22744</v>
      </c>
      <c r="DM16" s="5">
        <v>27179</v>
      </c>
      <c r="DN16" s="5">
        <v>33800</v>
      </c>
      <c r="DO16" s="5">
        <v>35111</v>
      </c>
      <c r="DP16" s="5">
        <v>32098</v>
      </c>
      <c r="DQ16" s="5">
        <v>32788</v>
      </c>
      <c r="DR16" s="5">
        <v>33033</v>
      </c>
      <c r="DS16" s="5">
        <v>55975</v>
      </c>
      <c r="DT16" s="5">
        <v>30921</v>
      </c>
      <c r="DU16" s="5">
        <v>26138</v>
      </c>
      <c r="DV16" s="5">
        <v>26206</v>
      </c>
      <c r="DW16" s="5">
        <v>19578</v>
      </c>
      <c r="DX16" s="5">
        <v>17627</v>
      </c>
      <c r="DY16" s="5">
        <v>16867</v>
      </c>
      <c r="DZ16" s="5">
        <v>13835</v>
      </c>
      <c r="EA16" s="5">
        <v>8525</v>
      </c>
      <c r="EB16" s="5">
        <v>9826</v>
      </c>
      <c r="EC16" s="5">
        <v>8692</v>
      </c>
      <c r="ED16" s="5">
        <v>11567</v>
      </c>
      <c r="EE16" s="5">
        <v>10437</v>
      </c>
      <c r="EF16" s="5">
        <v>11179</v>
      </c>
      <c r="EG16" s="5">
        <v>15360</v>
      </c>
      <c r="EH16" s="5">
        <v>16573</v>
      </c>
      <c r="EI16" s="5">
        <v>8900</v>
      </c>
      <c r="EJ16" s="5">
        <v>21113</v>
      </c>
      <c r="EK16" s="5">
        <v>11163</v>
      </c>
      <c r="EL16" s="5">
        <v>9139</v>
      </c>
      <c r="EM16" s="5">
        <v>6928</v>
      </c>
      <c r="EN16" s="5">
        <v>4658</v>
      </c>
      <c r="EO16" s="5">
        <v>6966</v>
      </c>
      <c r="EP16" s="5">
        <v>2753</v>
      </c>
      <c r="EQ16" s="5">
        <v>3953</v>
      </c>
      <c r="ER16" s="5">
        <v>737</v>
      </c>
      <c r="ES16" s="5">
        <v>1390</v>
      </c>
      <c r="ET16" s="5">
        <v>3458</v>
      </c>
      <c r="EU16" s="5">
        <v>4115</v>
      </c>
      <c r="EV16" s="5">
        <v>4927</v>
      </c>
      <c r="EW16" s="5">
        <v>3374</v>
      </c>
      <c r="EX16" s="5">
        <v>2013</v>
      </c>
      <c r="EY16" s="5">
        <v>2164</v>
      </c>
      <c r="EZ16" s="5">
        <v>9546</v>
      </c>
      <c r="FA16" s="5">
        <v>12156</v>
      </c>
      <c r="FB16" s="5">
        <v>6648</v>
      </c>
      <c r="FC16" s="5">
        <v>7096</v>
      </c>
      <c r="FD16" s="5">
        <v>7689</v>
      </c>
      <c r="FE16" s="5">
        <v>9899</v>
      </c>
      <c r="FF16" s="5">
        <v>2744</v>
      </c>
      <c r="FG16" s="5">
        <v>0</v>
      </c>
      <c r="FH16" s="5">
        <v>0</v>
      </c>
      <c r="FI16" s="5">
        <v>0</v>
      </c>
      <c r="FJ16" s="5">
        <v>0</v>
      </c>
      <c r="FK16" s="5">
        <v>0</v>
      </c>
      <c r="FL16" s="5">
        <v>0</v>
      </c>
      <c r="FM16" s="5">
        <v>0</v>
      </c>
      <c r="FN16" s="5">
        <v>0</v>
      </c>
      <c r="FO16" s="5">
        <v>0</v>
      </c>
      <c r="FP16" s="5">
        <v>0</v>
      </c>
      <c r="FQ16" s="5">
        <v>0</v>
      </c>
      <c r="FR16" s="5">
        <v>0</v>
      </c>
      <c r="FS16" s="5">
        <v>0</v>
      </c>
      <c r="FT16" s="5">
        <v>0</v>
      </c>
      <c r="FU16" s="5" t="s">
        <v>33</v>
      </c>
      <c r="FV16" s="5" t="s">
        <v>33</v>
      </c>
      <c r="FW16" s="5" t="s">
        <v>33</v>
      </c>
      <c r="FX16" s="5" t="s">
        <v>33</v>
      </c>
      <c r="FY16" s="5" t="s">
        <v>33</v>
      </c>
      <c r="FZ16" s="5" t="s">
        <v>33</v>
      </c>
      <c r="GA16" s="5" t="s">
        <v>33</v>
      </c>
      <c r="GB16" s="5" t="s">
        <v>33</v>
      </c>
      <c r="GC16" s="5" t="s">
        <v>33</v>
      </c>
      <c r="GD16" s="5" t="s">
        <v>33</v>
      </c>
      <c r="GE16" s="5" t="s">
        <v>33</v>
      </c>
      <c r="GF16" s="5" t="s">
        <v>33</v>
      </c>
      <c r="GG16" s="5" t="s">
        <v>33</v>
      </c>
      <c r="GH16" s="5" t="s">
        <v>33</v>
      </c>
      <c r="GI16" s="5" t="s">
        <v>33</v>
      </c>
      <c r="GJ16" s="5" t="s">
        <v>33</v>
      </c>
      <c r="GK16" s="5" t="s">
        <v>33</v>
      </c>
      <c r="GL16" s="5" t="s">
        <v>33</v>
      </c>
      <c r="GM16" s="5">
        <v>229660</v>
      </c>
      <c r="GN16" s="5">
        <v>217145</v>
      </c>
      <c r="GO16" s="5">
        <v>217754</v>
      </c>
      <c r="GP16" s="5">
        <v>311607</v>
      </c>
      <c r="GQ16" s="5">
        <v>210138</v>
      </c>
      <c r="GR16" s="5">
        <v>178779</v>
      </c>
      <c r="GS16" s="5">
        <v>148005</v>
      </c>
      <c r="GT16" s="5">
        <v>135799</v>
      </c>
      <c r="GU16" s="5">
        <v>141603</v>
      </c>
      <c r="GV16" s="5">
        <v>135411</v>
      </c>
      <c r="GW16" s="5">
        <v>153936</v>
      </c>
      <c r="GX16" s="5">
        <v>141256</v>
      </c>
      <c r="GY16" s="5">
        <v>151262</v>
      </c>
      <c r="GZ16" s="5">
        <v>73907</v>
      </c>
      <c r="HA16" s="5">
        <v>208147</v>
      </c>
      <c r="HB16" s="5">
        <v>92355</v>
      </c>
      <c r="HC16" s="5">
        <v>156693</v>
      </c>
      <c r="HD16" s="5">
        <v>83540</v>
      </c>
      <c r="HE16" s="5">
        <v>66332</v>
      </c>
      <c r="HF16" s="5">
        <v>56370</v>
      </c>
      <c r="HG16" s="5">
        <v>74008</v>
      </c>
      <c r="HH16" s="5">
        <v>52288</v>
      </c>
      <c r="HI16" s="5">
        <v>57046</v>
      </c>
      <c r="HJ16" s="5">
        <v>43415</v>
      </c>
      <c r="HK16" s="5">
        <v>85229</v>
      </c>
      <c r="HL16" s="5">
        <v>120878</v>
      </c>
      <c r="HM16" s="5">
        <v>59764</v>
      </c>
      <c r="HN16" s="5">
        <v>71272</v>
      </c>
      <c r="HO16" s="5">
        <v>37988</v>
      </c>
      <c r="HP16" s="5">
        <v>35522</v>
      </c>
      <c r="HQ16" s="5">
        <v>35449</v>
      </c>
      <c r="HR16" s="5">
        <v>24431</v>
      </c>
      <c r="HS16" s="5">
        <v>333701</v>
      </c>
      <c r="HT16" s="5">
        <v>340899</v>
      </c>
      <c r="HU16" s="5">
        <v>342202</v>
      </c>
      <c r="HV16" s="5">
        <v>373450</v>
      </c>
      <c r="HW16" s="5">
        <v>419296</v>
      </c>
      <c r="HX16" s="5">
        <v>439807</v>
      </c>
      <c r="HY16" s="5">
        <v>500646</v>
      </c>
      <c r="HZ16" s="5">
        <v>513648</v>
      </c>
      <c r="IA16" s="5">
        <v>560464</v>
      </c>
      <c r="IB16" s="5">
        <v>581932</v>
      </c>
      <c r="IC16" s="5">
        <v>494440</v>
      </c>
      <c r="ID16" s="5">
        <v>514562</v>
      </c>
      <c r="IE16" s="5">
        <v>364230</v>
      </c>
      <c r="IF16" s="5">
        <v>417837</v>
      </c>
      <c r="IG16" s="5">
        <v>440100</v>
      </c>
      <c r="IH16" s="5">
        <v>350735</v>
      </c>
      <c r="II16" s="5">
        <v>317544</v>
      </c>
      <c r="IJ16" s="5">
        <v>267095</v>
      </c>
      <c r="IK16" s="5">
        <v>667316</v>
      </c>
      <c r="IL16" s="5">
        <v>1129071</v>
      </c>
      <c r="IM16" s="5">
        <v>616157</v>
      </c>
      <c r="IN16" s="5">
        <v>535578</v>
      </c>
      <c r="IO16" s="5">
        <v>371573</v>
      </c>
      <c r="IP16" s="5">
        <v>262098</v>
      </c>
      <c r="IQ16" s="5">
        <v>152498</v>
      </c>
      <c r="IR16" s="5">
        <v>155986</v>
      </c>
      <c r="IS16" s="5">
        <v>168228</v>
      </c>
      <c r="IT16" s="5">
        <v>137912</v>
      </c>
      <c r="IU16" s="5">
        <v>113456</v>
      </c>
      <c r="IV16" s="5">
        <v>112034</v>
      </c>
      <c r="IW16" s="5">
        <v>105777</v>
      </c>
      <c r="IX16" s="5">
        <v>100128</v>
      </c>
      <c r="IY16" s="5">
        <v>24087</v>
      </c>
      <c r="IZ16" s="5">
        <v>21075</v>
      </c>
      <c r="JA16" s="5">
        <v>25684</v>
      </c>
      <c r="JB16" s="5">
        <v>24435</v>
      </c>
      <c r="JC16" s="5">
        <v>17874</v>
      </c>
      <c r="JD16" s="5">
        <v>22350</v>
      </c>
      <c r="JE16" s="5">
        <v>20568</v>
      </c>
      <c r="JF16" s="5">
        <v>22681</v>
      </c>
      <c r="JG16" s="5">
        <v>18761</v>
      </c>
      <c r="JH16" s="5">
        <v>14092</v>
      </c>
      <c r="JI16" s="5">
        <v>17791</v>
      </c>
      <c r="JJ16" s="5">
        <v>16247</v>
      </c>
      <c r="JK16" s="5">
        <v>15627</v>
      </c>
      <c r="JL16" s="5">
        <v>13172</v>
      </c>
      <c r="JM16" s="5">
        <v>12246</v>
      </c>
      <c r="JN16" s="5">
        <v>13301</v>
      </c>
      <c r="JO16" s="5">
        <v>12139</v>
      </c>
      <c r="JP16" s="5">
        <v>9021</v>
      </c>
      <c r="JQ16" s="5">
        <v>9473</v>
      </c>
      <c r="JR16" s="5">
        <v>8364</v>
      </c>
      <c r="JS16" s="5">
        <v>8649</v>
      </c>
      <c r="JT16" s="5">
        <v>10276</v>
      </c>
      <c r="JU16" s="5">
        <v>9222</v>
      </c>
      <c r="JV16" s="5">
        <v>9277</v>
      </c>
      <c r="JW16" s="5">
        <v>9058</v>
      </c>
      <c r="JX16" s="5">
        <v>10445</v>
      </c>
      <c r="JY16" s="5">
        <v>11567</v>
      </c>
      <c r="JZ16" s="5">
        <v>10222</v>
      </c>
      <c r="KA16" s="5">
        <v>10115</v>
      </c>
      <c r="KB16" s="5">
        <v>10195</v>
      </c>
      <c r="KC16" s="5">
        <v>9200</v>
      </c>
      <c r="KD16" s="5">
        <v>8502</v>
      </c>
      <c r="KE16" s="5">
        <v>25985</v>
      </c>
      <c r="KF16" s="5">
        <v>25512</v>
      </c>
      <c r="KG16" s="5">
        <v>28788</v>
      </c>
      <c r="KH16" s="5">
        <v>26198</v>
      </c>
      <c r="KI16" s="5">
        <v>25372</v>
      </c>
      <c r="KJ16" s="5">
        <v>26731</v>
      </c>
      <c r="KK16" s="5">
        <v>25886</v>
      </c>
      <c r="KL16" s="5">
        <v>24662</v>
      </c>
      <c r="KM16" s="5">
        <v>24455</v>
      </c>
      <c r="KN16" s="5">
        <v>24603</v>
      </c>
      <c r="KO16" s="5">
        <v>20285</v>
      </c>
      <c r="KP16" s="5">
        <v>20011</v>
      </c>
      <c r="KQ16" s="5">
        <v>19470</v>
      </c>
      <c r="KR16" s="5">
        <v>16797</v>
      </c>
      <c r="KS16" s="5">
        <v>14078</v>
      </c>
      <c r="KT16" s="5">
        <v>13432</v>
      </c>
      <c r="KU16" s="5">
        <v>12839</v>
      </c>
      <c r="KV16" s="5">
        <v>12122</v>
      </c>
      <c r="KW16" s="5">
        <v>13891</v>
      </c>
      <c r="KX16" s="5">
        <v>14299</v>
      </c>
      <c r="KY16" s="5">
        <v>13995</v>
      </c>
      <c r="KZ16" s="5">
        <v>16037</v>
      </c>
      <c r="LA16" s="5">
        <v>14483</v>
      </c>
      <c r="LB16" s="5">
        <v>12940</v>
      </c>
      <c r="LC16" s="5">
        <v>10614</v>
      </c>
      <c r="LD16" s="5">
        <v>11669</v>
      </c>
      <c r="LE16" s="5">
        <v>12637</v>
      </c>
      <c r="LF16" s="5">
        <v>11083</v>
      </c>
      <c r="LG16" s="5">
        <v>12478</v>
      </c>
      <c r="LH16" s="5">
        <v>10787</v>
      </c>
      <c r="LI16" s="5">
        <v>10632</v>
      </c>
      <c r="LJ16" s="5">
        <v>9399</v>
      </c>
      <c r="LK16" s="5">
        <v>2969</v>
      </c>
      <c r="LL16" s="5">
        <v>3306</v>
      </c>
      <c r="LM16" s="5">
        <v>4560</v>
      </c>
      <c r="LN16" s="5">
        <v>4892</v>
      </c>
      <c r="LO16" s="5">
        <v>4171</v>
      </c>
      <c r="LP16" s="5">
        <v>4433</v>
      </c>
      <c r="LQ16" s="5">
        <v>4377</v>
      </c>
      <c r="LR16" s="5">
        <v>5570</v>
      </c>
      <c r="LS16" s="5">
        <v>5323</v>
      </c>
      <c r="LT16" s="5">
        <v>3858</v>
      </c>
      <c r="LU16" s="5">
        <v>3610</v>
      </c>
      <c r="LV16" s="5">
        <v>3344</v>
      </c>
      <c r="LW16" s="5">
        <v>2847</v>
      </c>
      <c r="LX16" s="5">
        <v>2750</v>
      </c>
      <c r="LY16" s="5">
        <v>2250</v>
      </c>
      <c r="LZ16" s="5">
        <v>2683</v>
      </c>
      <c r="MA16" s="5">
        <v>2151</v>
      </c>
      <c r="MB16" s="5">
        <v>1471</v>
      </c>
      <c r="MC16" s="5">
        <v>2238</v>
      </c>
      <c r="MD16" s="5">
        <v>2357</v>
      </c>
      <c r="ME16" s="5">
        <v>1762</v>
      </c>
      <c r="MF16" s="5">
        <v>2184</v>
      </c>
      <c r="MG16" s="5">
        <v>1644</v>
      </c>
      <c r="MH16" s="5">
        <v>1948</v>
      </c>
      <c r="MI16" s="5">
        <v>1304</v>
      </c>
      <c r="MJ16" s="5">
        <v>1370</v>
      </c>
      <c r="MK16" s="5">
        <v>1449</v>
      </c>
      <c r="ML16" s="5">
        <v>1424</v>
      </c>
      <c r="MM16" s="5">
        <v>2178</v>
      </c>
      <c r="MN16" s="5">
        <v>2054</v>
      </c>
      <c r="MO16" s="5">
        <v>1232</v>
      </c>
      <c r="MP16" s="5">
        <v>1189</v>
      </c>
      <c r="MQ16" s="5">
        <v>0</v>
      </c>
      <c r="MR16" s="5">
        <v>0</v>
      </c>
      <c r="MS16" s="5">
        <v>0</v>
      </c>
      <c r="MT16" s="5">
        <v>0</v>
      </c>
      <c r="MU16" s="5">
        <v>0</v>
      </c>
      <c r="MV16" s="5">
        <v>0</v>
      </c>
      <c r="MW16" s="5">
        <v>0</v>
      </c>
      <c r="MX16" s="5">
        <v>0</v>
      </c>
      <c r="MY16" s="5">
        <v>0</v>
      </c>
      <c r="MZ16" s="5">
        <v>0</v>
      </c>
      <c r="NA16" s="5">
        <v>0</v>
      </c>
      <c r="NB16" s="5">
        <v>0</v>
      </c>
      <c r="NC16" s="5">
        <v>0</v>
      </c>
      <c r="ND16" s="5">
        <v>0</v>
      </c>
      <c r="NE16" s="5" t="s">
        <v>33</v>
      </c>
      <c r="NF16" s="5" t="s">
        <v>33</v>
      </c>
      <c r="NG16" s="5" t="s">
        <v>33</v>
      </c>
      <c r="NH16" s="5" t="s">
        <v>33</v>
      </c>
      <c r="NI16" s="5" t="s">
        <v>33</v>
      </c>
      <c r="NJ16" s="5" t="s">
        <v>33</v>
      </c>
      <c r="NK16" s="5" t="s">
        <v>33</v>
      </c>
      <c r="NL16" s="5" t="s">
        <v>33</v>
      </c>
      <c r="NM16" s="5" t="s">
        <v>33</v>
      </c>
      <c r="NN16" s="5" t="s">
        <v>33</v>
      </c>
      <c r="NO16" s="5" t="s">
        <v>33</v>
      </c>
      <c r="NP16" s="5" t="s">
        <v>33</v>
      </c>
      <c r="NQ16" s="5" t="s">
        <v>33</v>
      </c>
      <c r="NR16" s="5" t="s">
        <v>33</v>
      </c>
      <c r="NS16" s="5" t="s">
        <v>33</v>
      </c>
      <c r="NT16" s="5" t="s">
        <v>33</v>
      </c>
      <c r="NU16" s="5" t="s">
        <v>33</v>
      </c>
      <c r="NV16" s="5" t="s">
        <v>33</v>
      </c>
      <c r="NW16" s="5">
        <v>0</v>
      </c>
      <c r="NX16" s="5">
        <v>0</v>
      </c>
      <c r="NY16" s="5">
        <v>0</v>
      </c>
      <c r="NZ16" s="5">
        <v>0</v>
      </c>
      <c r="OA16" s="5">
        <v>0</v>
      </c>
      <c r="OB16" s="5">
        <v>0</v>
      </c>
      <c r="OC16" s="5">
        <v>0</v>
      </c>
      <c r="OD16" s="5">
        <v>0</v>
      </c>
      <c r="OE16" s="5">
        <v>0</v>
      </c>
      <c r="OF16" s="5">
        <v>0</v>
      </c>
      <c r="OG16" s="5">
        <v>0</v>
      </c>
      <c r="OH16" s="5">
        <v>0</v>
      </c>
      <c r="OI16" s="5">
        <v>0</v>
      </c>
      <c r="OJ16" s="5">
        <v>0</v>
      </c>
      <c r="OK16" s="5" t="s">
        <v>33</v>
      </c>
      <c r="OL16" s="5" t="s">
        <v>33</v>
      </c>
      <c r="OM16" s="5" t="s">
        <v>33</v>
      </c>
      <c r="ON16" s="5" t="s">
        <v>33</v>
      </c>
      <c r="OO16" s="5" t="s">
        <v>33</v>
      </c>
      <c r="OP16" s="5" t="s">
        <v>33</v>
      </c>
      <c r="OQ16" s="5" t="s">
        <v>33</v>
      </c>
      <c r="OR16" s="5" t="s">
        <v>33</v>
      </c>
      <c r="OS16" s="5" t="s">
        <v>33</v>
      </c>
      <c r="OT16" s="5" t="s">
        <v>33</v>
      </c>
      <c r="OU16" s="5" t="s">
        <v>33</v>
      </c>
      <c r="OV16" s="5" t="s">
        <v>33</v>
      </c>
      <c r="OW16" s="5" t="s">
        <v>33</v>
      </c>
      <c r="OX16" s="5" t="s">
        <v>33</v>
      </c>
      <c r="OY16" s="5" t="s">
        <v>33</v>
      </c>
      <c r="OZ16" s="5" t="s">
        <v>33</v>
      </c>
      <c r="PA16" s="5" t="s">
        <v>33</v>
      </c>
      <c r="PB16" s="5" t="s">
        <v>33</v>
      </c>
      <c r="PC16" s="5">
        <v>18017</v>
      </c>
      <c r="PD16" s="5">
        <v>16941</v>
      </c>
      <c r="PE16" s="5">
        <v>18557</v>
      </c>
      <c r="PF16" s="5">
        <v>19481</v>
      </c>
      <c r="PG16" s="5">
        <v>18473</v>
      </c>
      <c r="PH16" s="5">
        <v>17827</v>
      </c>
      <c r="PI16" s="5">
        <v>16807</v>
      </c>
      <c r="PJ16" s="5">
        <v>17789</v>
      </c>
      <c r="PK16" s="5">
        <v>14340</v>
      </c>
      <c r="PL16" s="5">
        <v>13706</v>
      </c>
      <c r="PM16" s="5">
        <v>13148</v>
      </c>
      <c r="PN16" s="5">
        <v>12503</v>
      </c>
      <c r="PO16" s="5">
        <v>10586</v>
      </c>
      <c r="PP16" s="5">
        <v>9942</v>
      </c>
      <c r="PQ16" s="5">
        <v>10747</v>
      </c>
      <c r="PR16" s="5">
        <v>10114</v>
      </c>
      <c r="PS16" s="5">
        <v>8790</v>
      </c>
      <c r="PT16" s="5">
        <v>7834</v>
      </c>
      <c r="PU16" s="5">
        <v>7414</v>
      </c>
      <c r="PV16" s="5">
        <v>5227</v>
      </c>
      <c r="PW16" s="5">
        <v>3992</v>
      </c>
      <c r="PX16" s="5">
        <v>5915</v>
      </c>
      <c r="PY16" s="5">
        <v>5390</v>
      </c>
      <c r="PZ16" s="5">
        <v>10070</v>
      </c>
      <c r="QA16" s="5">
        <v>6847</v>
      </c>
      <c r="QB16" s="5">
        <v>4736</v>
      </c>
      <c r="QC16" s="5">
        <v>5243</v>
      </c>
      <c r="QD16" s="5">
        <v>5114</v>
      </c>
      <c r="QE16" s="5">
        <v>5214</v>
      </c>
      <c r="QF16" s="5">
        <v>4659</v>
      </c>
      <c r="QG16" s="5">
        <v>4070</v>
      </c>
      <c r="QH16" s="5">
        <v>3933</v>
      </c>
      <c r="QI16" s="5">
        <v>15304</v>
      </c>
      <c r="QJ16" s="5">
        <v>13512</v>
      </c>
      <c r="QK16" s="5">
        <v>14280</v>
      </c>
      <c r="QL16" s="5">
        <v>12712</v>
      </c>
      <c r="QM16" s="5">
        <v>17426</v>
      </c>
      <c r="QN16" s="5">
        <v>14826</v>
      </c>
      <c r="QO16" s="5">
        <v>15065</v>
      </c>
      <c r="QP16" s="5">
        <v>14416</v>
      </c>
      <c r="QQ16" s="5">
        <v>15424</v>
      </c>
      <c r="QR16" s="5">
        <v>13395</v>
      </c>
      <c r="QS16" s="5">
        <v>12684</v>
      </c>
      <c r="QT16" s="5">
        <v>13398</v>
      </c>
      <c r="QU16" s="5">
        <v>11900</v>
      </c>
      <c r="QV16" s="5">
        <v>12627</v>
      </c>
      <c r="QW16" s="5">
        <v>10493</v>
      </c>
      <c r="QX16" s="5">
        <v>8994</v>
      </c>
      <c r="QY16" s="5">
        <v>7749</v>
      </c>
      <c r="QZ16" s="5">
        <v>6486</v>
      </c>
      <c r="RA16" s="5">
        <v>8436</v>
      </c>
      <c r="RB16" s="5">
        <v>8805</v>
      </c>
      <c r="RC16" s="5">
        <v>9442</v>
      </c>
      <c r="RD16" s="5">
        <v>10225</v>
      </c>
      <c r="RE16" s="5">
        <v>10905</v>
      </c>
      <c r="RF16" s="5">
        <v>20729</v>
      </c>
      <c r="RG16" s="5">
        <v>9958</v>
      </c>
      <c r="RH16" s="5">
        <v>8852</v>
      </c>
      <c r="RI16" s="5">
        <v>10604</v>
      </c>
      <c r="RJ16" s="5">
        <v>7516</v>
      </c>
      <c r="RK16" s="5">
        <v>8929</v>
      </c>
      <c r="RL16" s="5">
        <v>7790</v>
      </c>
      <c r="RM16" s="5">
        <v>6150</v>
      </c>
      <c r="RN16" s="5">
        <v>5177</v>
      </c>
      <c r="RO16" s="5">
        <v>10411</v>
      </c>
      <c r="RP16" s="5">
        <v>12270</v>
      </c>
      <c r="RQ16" s="5">
        <v>16191</v>
      </c>
      <c r="RR16" s="5">
        <v>16702</v>
      </c>
      <c r="RS16" s="5">
        <v>15539</v>
      </c>
      <c r="RT16" s="5">
        <v>14540</v>
      </c>
      <c r="RU16" s="5">
        <v>15187</v>
      </c>
      <c r="RV16" s="5">
        <v>14034</v>
      </c>
      <c r="RW16" s="5">
        <v>14287</v>
      </c>
      <c r="RX16" s="5">
        <v>12936</v>
      </c>
      <c r="RY16" s="5">
        <v>14416</v>
      </c>
      <c r="RZ16" s="5">
        <v>12370</v>
      </c>
      <c r="SA16" s="5">
        <v>12490</v>
      </c>
      <c r="SB16" s="5">
        <v>13365</v>
      </c>
      <c r="SC16" s="5">
        <v>13177</v>
      </c>
      <c r="SD16" s="5">
        <v>12876</v>
      </c>
      <c r="SE16" s="5">
        <v>11564</v>
      </c>
      <c r="SF16" s="5">
        <v>12098</v>
      </c>
      <c r="SG16" s="5">
        <v>12186</v>
      </c>
      <c r="SH16" s="5">
        <v>12390</v>
      </c>
      <c r="SI16" s="5">
        <v>10349</v>
      </c>
      <c r="SJ16" s="5">
        <v>10909</v>
      </c>
      <c r="SK16" s="5">
        <v>10595</v>
      </c>
      <c r="SL16" s="5">
        <v>10409</v>
      </c>
      <c r="SM16" s="5">
        <v>10192</v>
      </c>
      <c r="SN16" s="5">
        <v>9097</v>
      </c>
      <c r="SO16" s="5">
        <v>7866</v>
      </c>
      <c r="SP16" s="5">
        <v>8441</v>
      </c>
      <c r="SQ16" s="5">
        <v>9121</v>
      </c>
      <c r="SR16" s="5">
        <v>9146</v>
      </c>
      <c r="SS16" s="5">
        <v>9603</v>
      </c>
      <c r="ST16" s="5">
        <v>9546</v>
      </c>
      <c r="SU16" s="5">
        <v>39090</v>
      </c>
      <c r="SV16" s="5">
        <v>37782</v>
      </c>
      <c r="SW16" s="5">
        <v>30382</v>
      </c>
      <c r="SX16" s="5">
        <v>24905</v>
      </c>
      <c r="SY16" s="5">
        <v>25612</v>
      </c>
      <c r="SZ16" s="5">
        <v>26943</v>
      </c>
      <c r="TA16" s="5">
        <v>21884</v>
      </c>
      <c r="TB16" s="5">
        <v>25756</v>
      </c>
      <c r="TC16" s="5">
        <v>29533</v>
      </c>
      <c r="TD16" s="5">
        <v>29015</v>
      </c>
      <c r="TE16" s="5">
        <v>25664</v>
      </c>
      <c r="TF16" s="5">
        <v>16811</v>
      </c>
      <c r="TG16" s="5">
        <v>11364</v>
      </c>
      <c r="TH16" s="5">
        <v>11565</v>
      </c>
      <c r="TI16" s="5">
        <v>10877</v>
      </c>
      <c r="TJ16" s="5">
        <v>11603</v>
      </c>
      <c r="TK16" s="5">
        <v>10814</v>
      </c>
      <c r="TL16" s="5">
        <v>10275</v>
      </c>
      <c r="TM16" s="5">
        <v>8579</v>
      </c>
      <c r="TN16" s="5">
        <v>8296</v>
      </c>
      <c r="TO16" s="5">
        <v>9542</v>
      </c>
      <c r="TP16" s="5">
        <v>9615</v>
      </c>
      <c r="TQ16" s="5">
        <v>9514</v>
      </c>
      <c r="TR16" s="5">
        <v>10259</v>
      </c>
      <c r="TS16" s="5">
        <v>9950</v>
      </c>
      <c r="TT16" s="5">
        <v>4099</v>
      </c>
      <c r="TU16" s="5">
        <v>3425</v>
      </c>
      <c r="TV16" s="5">
        <v>4029</v>
      </c>
      <c r="TW16" s="5">
        <v>4871</v>
      </c>
      <c r="TX16" s="5">
        <v>5411</v>
      </c>
      <c r="TY16" s="5">
        <v>5198</v>
      </c>
      <c r="TZ16" s="5">
        <v>4915</v>
      </c>
      <c r="UA16" s="5">
        <v>0</v>
      </c>
      <c r="UB16" s="5">
        <v>59</v>
      </c>
      <c r="UC16" s="5">
        <v>0</v>
      </c>
      <c r="UD16" s="5">
        <v>0</v>
      </c>
      <c r="UE16" s="5">
        <v>0</v>
      </c>
      <c r="UF16" s="5">
        <v>0</v>
      </c>
      <c r="UG16" s="5">
        <v>7</v>
      </c>
      <c r="UH16" s="5">
        <v>8</v>
      </c>
      <c r="UI16" s="5">
        <v>8</v>
      </c>
      <c r="UJ16" s="5">
        <v>197</v>
      </c>
      <c r="UK16" s="5">
        <v>929</v>
      </c>
      <c r="UL16" s="5">
        <v>767</v>
      </c>
      <c r="UM16" s="5">
        <v>950</v>
      </c>
      <c r="UN16" s="5">
        <v>931</v>
      </c>
      <c r="UO16" s="5">
        <v>627</v>
      </c>
      <c r="UP16" s="5">
        <v>1151</v>
      </c>
      <c r="UQ16" s="5">
        <v>1177</v>
      </c>
      <c r="UR16" s="5">
        <v>1003</v>
      </c>
      <c r="US16" s="5">
        <v>1137</v>
      </c>
      <c r="UT16" s="5">
        <v>1695</v>
      </c>
      <c r="UU16" s="5">
        <v>901</v>
      </c>
      <c r="UV16" s="5">
        <v>603</v>
      </c>
      <c r="UW16" s="5">
        <v>363</v>
      </c>
      <c r="UX16" s="5">
        <v>802</v>
      </c>
      <c r="UY16" s="5">
        <v>379</v>
      </c>
      <c r="UZ16" s="5">
        <v>468</v>
      </c>
      <c r="VA16" s="5">
        <v>590</v>
      </c>
      <c r="VB16" s="5">
        <v>922</v>
      </c>
      <c r="VC16" s="5">
        <v>625</v>
      </c>
      <c r="VD16" s="5">
        <v>569</v>
      </c>
      <c r="VE16" s="5">
        <v>1058</v>
      </c>
      <c r="VF16" s="5">
        <v>935</v>
      </c>
      <c r="VG16" s="5">
        <v>88191</v>
      </c>
      <c r="VH16" s="5">
        <v>83237</v>
      </c>
      <c r="VI16" s="5">
        <v>60338</v>
      </c>
      <c r="VJ16" s="5">
        <v>62558</v>
      </c>
      <c r="VK16" s="5">
        <v>62945</v>
      </c>
      <c r="VL16" s="5">
        <v>58390</v>
      </c>
      <c r="VM16" s="5">
        <v>55198</v>
      </c>
      <c r="VN16" s="5">
        <v>68467</v>
      </c>
      <c r="VO16" s="5">
        <v>59599</v>
      </c>
      <c r="VP16" s="5">
        <v>62130</v>
      </c>
      <c r="VQ16" s="5">
        <v>52341</v>
      </c>
      <c r="VR16" s="5">
        <v>47675</v>
      </c>
      <c r="VS16" s="5">
        <v>48205</v>
      </c>
      <c r="VT16" s="5">
        <v>43578</v>
      </c>
      <c r="VU16" s="5">
        <v>45664</v>
      </c>
      <c r="VV16" s="5">
        <v>47668</v>
      </c>
      <c r="VW16" s="5">
        <v>44159</v>
      </c>
      <c r="VX16" s="5">
        <v>43163</v>
      </c>
      <c r="VY16" s="5">
        <v>36954</v>
      </c>
      <c r="VZ16" s="5">
        <v>43402</v>
      </c>
      <c r="WA16" s="5">
        <v>46355</v>
      </c>
      <c r="WB16" s="5">
        <v>49473</v>
      </c>
      <c r="WC16" s="5">
        <v>44487</v>
      </c>
      <c r="WD16" s="5">
        <v>45352</v>
      </c>
      <c r="WE16" s="5">
        <v>36986</v>
      </c>
      <c r="WF16" s="5">
        <v>33130</v>
      </c>
      <c r="WG16" s="5">
        <v>27572</v>
      </c>
      <c r="WH16" s="5">
        <v>26466</v>
      </c>
      <c r="WI16" s="5">
        <v>24311</v>
      </c>
      <c r="WJ16" s="5">
        <v>23767</v>
      </c>
      <c r="WK16" s="5">
        <v>21239</v>
      </c>
      <c r="WL16" s="5">
        <v>20420</v>
      </c>
      <c r="WM16" s="5">
        <v>12182</v>
      </c>
      <c r="WN16" s="5">
        <v>11843</v>
      </c>
      <c r="WO16" s="5">
        <v>11630</v>
      </c>
      <c r="WP16" s="5">
        <v>11428</v>
      </c>
      <c r="WQ16" s="5">
        <v>10678</v>
      </c>
      <c r="WR16" s="5">
        <v>9552</v>
      </c>
      <c r="WS16" s="5">
        <v>8859</v>
      </c>
      <c r="WT16" s="5">
        <v>7814</v>
      </c>
      <c r="WU16" s="5">
        <v>8016</v>
      </c>
      <c r="WV16" s="5">
        <v>7656</v>
      </c>
      <c r="WW16" s="5">
        <v>7960</v>
      </c>
      <c r="WX16" s="5">
        <v>7319</v>
      </c>
      <c r="WY16" s="5">
        <v>7128</v>
      </c>
      <c r="WZ16" s="5">
        <v>5940</v>
      </c>
      <c r="XA16" s="5">
        <v>5170</v>
      </c>
      <c r="XB16" s="5">
        <v>3497</v>
      </c>
      <c r="XC16" s="5">
        <v>3221</v>
      </c>
      <c r="XD16" s="5">
        <v>3011</v>
      </c>
      <c r="XE16" s="5">
        <v>2473</v>
      </c>
      <c r="XF16" s="5">
        <v>2565</v>
      </c>
      <c r="XG16" s="5">
        <v>2732</v>
      </c>
      <c r="XH16" s="5">
        <v>2733</v>
      </c>
      <c r="XI16" s="5">
        <v>2976</v>
      </c>
      <c r="XJ16" s="5">
        <v>2535</v>
      </c>
      <c r="XK16" s="5">
        <v>2101</v>
      </c>
      <c r="XL16" s="5">
        <v>2061</v>
      </c>
      <c r="XM16" s="5">
        <v>1653</v>
      </c>
      <c r="XN16" s="5">
        <v>1589</v>
      </c>
      <c r="XO16" s="5">
        <v>1890</v>
      </c>
      <c r="XP16" s="5">
        <v>1596</v>
      </c>
      <c r="XQ16" s="5">
        <v>1411</v>
      </c>
      <c r="XR16" s="5">
        <v>1514</v>
      </c>
      <c r="XS16" s="1">
        <v>20169</v>
      </c>
      <c r="XT16" s="3" t="s">
        <v>180</v>
      </c>
      <c r="XU16" s="3" t="s">
        <v>180</v>
      </c>
      <c r="XV16" s="3" t="s">
        <v>180</v>
      </c>
      <c r="XW16" s="3" t="s">
        <v>179</v>
      </c>
      <c r="XX16" s="3" t="s">
        <v>180</v>
      </c>
      <c r="XY16" s="3" t="s">
        <v>180</v>
      </c>
      <c r="XZ16" s="3" t="s">
        <v>189</v>
      </c>
    </row>
    <row r="17" spans="1:650" x14ac:dyDescent="0.3">
      <c r="A17" s="6" t="s">
        <v>44</v>
      </c>
      <c r="B17" s="1">
        <v>4007784</v>
      </c>
      <c r="C17" s="5">
        <v>5249</v>
      </c>
      <c r="D17" s="5">
        <v>2088</v>
      </c>
      <c r="E17" s="5">
        <v>5759</v>
      </c>
      <c r="F17" s="5">
        <v>5162</v>
      </c>
      <c r="G17" s="5">
        <v>14293</v>
      </c>
      <c r="H17" s="5">
        <v>2314</v>
      </c>
      <c r="I17" s="5">
        <v>3000</v>
      </c>
      <c r="J17" s="5">
        <v>5705</v>
      </c>
      <c r="K17" s="5">
        <v>5016</v>
      </c>
      <c r="L17" s="5">
        <v>6701</v>
      </c>
      <c r="M17" s="5">
        <v>5252</v>
      </c>
      <c r="N17" s="5">
        <v>5289</v>
      </c>
      <c r="O17" s="5">
        <v>1675</v>
      </c>
      <c r="P17" s="5">
        <v>5866</v>
      </c>
      <c r="Q17" s="5">
        <v>8554</v>
      </c>
      <c r="R17" s="5">
        <v>22677</v>
      </c>
      <c r="S17" s="5">
        <v>19898</v>
      </c>
      <c r="T17" s="5">
        <v>6007</v>
      </c>
      <c r="U17" s="5">
        <v>88</v>
      </c>
      <c r="V17" s="5">
        <v>32821</v>
      </c>
      <c r="W17" s="5">
        <v>1376</v>
      </c>
      <c r="X17" s="5">
        <v>667</v>
      </c>
      <c r="Y17" s="5">
        <v>-51</v>
      </c>
      <c r="Z17" s="5">
        <v>383</v>
      </c>
      <c r="AA17" s="5">
        <v>534</v>
      </c>
      <c r="AB17" s="5">
        <v>740</v>
      </c>
      <c r="AC17" s="5">
        <v>1444</v>
      </c>
      <c r="AD17" s="5">
        <v>1818</v>
      </c>
      <c r="AE17" s="5">
        <v>3252</v>
      </c>
      <c r="AF17" s="5">
        <v>4659</v>
      </c>
      <c r="AG17" s="5">
        <v>6</v>
      </c>
      <c r="AH17" s="5">
        <v>0</v>
      </c>
      <c r="AI17" s="5">
        <v>0</v>
      </c>
      <c r="AJ17" s="5">
        <v>0</v>
      </c>
      <c r="AK17" s="5">
        <v>0</v>
      </c>
      <c r="AL17" s="5">
        <v>0</v>
      </c>
      <c r="AM17" s="5">
        <v>0</v>
      </c>
      <c r="AN17" s="5">
        <v>0</v>
      </c>
      <c r="AO17" s="5">
        <v>0</v>
      </c>
      <c r="AP17" s="5">
        <v>0</v>
      </c>
      <c r="AQ17" s="5">
        <v>0</v>
      </c>
      <c r="AR17" s="5">
        <v>0</v>
      </c>
      <c r="AS17" s="5">
        <v>0</v>
      </c>
      <c r="AT17" s="5">
        <v>0</v>
      </c>
      <c r="AU17" s="5">
        <v>0</v>
      </c>
      <c r="AV17" s="5">
        <v>0</v>
      </c>
      <c r="AW17" s="5">
        <v>0</v>
      </c>
      <c r="AX17" s="5">
        <v>0</v>
      </c>
      <c r="AY17" s="5">
        <v>0</v>
      </c>
      <c r="AZ17" s="5">
        <v>0</v>
      </c>
      <c r="BA17" s="5">
        <v>0</v>
      </c>
      <c r="BB17" s="5">
        <v>10267</v>
      </c>
      <c r="BC17" s="5">
        <v>85115</v>
      </c>
      <c r="BD17" s="5">
        <v>46794</v>
      </c>
      <c r="BE17" s="5">
        <v>49223</v>
      </c>
      <c r="BF17" s="5">
        <v>103248</v>
      </c>
      <c r="BG17" s="5">
        <v>318256</v>
      </c>
      <c r="BH17" s="5">
        <v>116030</v>
      </c>
      <c r="BI17" s="5">
        <v>118532</v>
      </c>
      <c r="BJ17" s="5">
        <v>119751</v>
      </c>
      <c r="BK17" s="5">
        <v>819515</v>
      </c>
      <c r="BL17" s="5">
        <v>46961</v>
      </c>
      <c r="BM17" s="5">
        <v>54885</v>
      </c>
      <c r="BN17" s="5">
        <v>69946</v>
      </c>
      <c r="BO17" s="5">
        <v>129462</v>
      </c>
      <c r="BP17" s="5">
        <v>209378</v>
      </c>
      <c r="BQ17" s="5">
        <v>229910</v>
      </c>
      <c r="BR17" s="5">
        <v>201431</v>
      </c>
      <c r="BS17" s="5">
        <v>106230</v>
      </c>
      <c r="BT17" s="5">
        <v>64984</v>
      </c>
      <c r="BU17" s="5">
        <v>45746</v>
      </c>
      <c r="BV17" s="5">
        <v>43700</v>
      </c>
      <c r="BW17" s="5">
        <v>111231</v>
      </c>
      <c r="BX17" s="5">
        <v>94620</v>
      </c>
      <c r="BY17" s="5">
        <v>75198</v>
      </c>
      <c r="BZ17" s="5">
        <v>38937</v>
      </c>
      <c r="CA17" s="5">
        <v>20829</v>
      </c>
      <c r="CB17" s="5">
        <v>20929</v>
      </c>
      <c r="CC17" s="5">
        <v>12933</v>
      </c>
      <c r="CD17" s="5">
        <v>10171</v>
      </c>
      <c r="CE17" s="5">
        <v>17559</v>
      </c>
      <c r="CF17" s="5">
        <v>6843</v>
      </c>
      <c r="CG17" s="5">
        <v>11918</v>
      </c>
      <c r="CH17" s="5">
        <v>4713</v>
      </c>
      <c r="CI17" s="5">
        <v>3661</v>
      </c>
      <c r="CJ17" s="5">
        <v>5538</v>
      </c>
      <c r="CK17" s="5">
        <v>3964</v>
      </c>
      <c r="CL17" s="5">
        <v>5090</v>
      </c>
      <c r="CM17" s="5">
        <v>9892</v>
      </c>
      <c r="CN17" s="5">
        <v>59102</v>
      </c>
      <c r="CO17" s="5">
        <v>26012</v>
      </c>
      <c r="CP17" s="5">
        <v>30440</v>
      </c>
      <c r="CQ17" s="5">
        <v>8472</v>
      </c>
      <c r="CR17" s="5">
        <v>32657</v>
      </c>
      <c r="CS17" s="5">
        <v>5074</v>
      </c>
      <c r="CT17" s="5">
        <v>8635</v>
      </c>
      <c r="CU17" s="5">
        <v>269039</v>
      </c>
      <c r="CV17" s="5">
        <v>288304</v>
      </c>
      <c r="CW17" s="5">
        <v>196635</v>
      </c>
      <c r="CX17" s="5">
        <v>233269</v>
      </c>
      <c r="CY17" s="5">
        <v>245153</v>
      </c>
      <c r="CZ17" s="5">
        <v>238478</v>
      </c>
      <c r="DA17" s="5">
        <v>361673</v>
      </c>
      <c r="DB17" s="5">
        <v>275977</v>
      </c>
      <c r="DC17" s="5">
        <v>257171</v>
      </c>
      <c r="DD17" s="5">
        <v>243647</v>
      </c>
      <c r="DE17" s="5">
        <v>186971</v>
      </c>
      <c r="DF17" s="5">
        <v>221508</v>
      </c>
      <c r="DG17" s="5">
        <v>203750</v>
      </c>
      <c r="DH17" s="5">
        <v>191462</v>
      </c>
      <c r="DI17" s="5">
        <v>171637</v>
      </c>
      <c r="DJ17" s="5">
        <v>157839</v>
      </c>
      <c r="DK17" s="5">
        <v>164407</v>
      </c>
      <c r="DL17" s="5">
        <v>84873</v>
      </c>
      <c r="DM17" s="5">
        <v>115698</v>
      </c>
      <c r="DN17" s="5">
        <v>136552</v>
      </c>
      <c r="DO17" s="5">
        <v>154944</v>
      </c>
      <c r="DP17" s="5">
        <v>146831</v>
      </c>
      <c r="DQ17" s="5">
        <v>143191</v>
      </c>
      <c r="DR17" s="5">
        <v>138521</v>
      </c>
      <c r="DS17" s="5">
        <v>149053</v>
      </c>
      <c r="DT17" s="5">
        <v>112061</v>
      </c>
      <c r="DU17" s="5">
        <v>103097</v>
      </c>
      <c r="DV17" s="5">
        <v>140657</v>
      </c>
      <c r="DW17" s="5">
        <v>113024</v>
      </c>
      <c r="DX17" s="5">
        <v>125342</v>
      </c>
      <c r="DY17" s="5">
        <v>110457</v>
      </c>
      <c r="DZ17" s="5">
        <v>92800</v>
      </c>
      <c r="EA17" s="5">
        <v>29776</v>
      </c>
      <c r="EB17" s="5">
        <v>25561</v>
      </c>
      <c r="EC17" s="5">
        <v>7396</v>
      </c>
      <c r="ED17" s="5">
        <v>2999</v>
      </c>
      <c r="EE17" s="5">
        <v>1605</v>
      </c>
      <c r="EF17" s="5">
        <v>2445</v>
      </c>
      <c r="EG17" s="5">
        <v>10488</v>
      </c>
      <c r="EH17" s="5">
        <v>13149</v>
      </c>
      <c r="EI17" s="5">
        <v>20725</v>
      </c>
      <c r="EJ17" s="5">
        <v>39420</v>
      </c>
      <c r="EK17" s="5">
        <v>31707</v>
      </c>
      <c r="EL17" s="5">
        <v>12590</v>
      </c>
      <c r="EM17" s="5">
        <v>1496</v>
      </c>
      <c r="EN17" s="5">
        <v>4015</v>
      </c>
      <c r="EO17" s="5">
        <v>5713</v>
      </c>
      <c r="EP17" s="5">
        <v>6925</v>
      </c>
      <c r="EQ17" s="5">
        <v>4471</v>
      </c>
      <c r="ER17" s="5">
        <v>562</v>
      </c>
      <c r="ES17" s="5">
        <v>1981</v>
      </c>
      <c r="ET17" s="5">
        <v>2955</v>
      </c>
      <c r="EU17" s="5">
        <v>2921</v>
      </c>
      <c r="EV17" s="5">
        <v>5064</v>
      </c>
      <c r="EW17" s="5">
        <v>33068</v>
      </c>
      <c r="EX17" s="5">
        <v>4215</v>
      </c>
      <c r="EY17" s="5">
        <v>7561</v>
      </c>
      <c r="EZ17" s="5">
        <v>7910</v>
      </c>
      <c r="FA17" s="5">
        <v>17246</v>
      </c>
      <c r="FB17" s="5">
        <v>9669</v>
      </c>
      <c r="FC17" s="5">
        <v>9821</v>
      </c>
      <c r="FD17" s="5">
        <v>9872</v>
      </c>
      <c r="FE17" s="5">
        <v>7172</v>
      </c>
      <c r="FF17" s="5">
        <v>1906</v>
      </c>
      <c r="FG17" s="5">
        <v>0</v>
      </c>
      <c r="FH17" s="5">
        <v>0</v>
      </c>
      <c r="FI17" s="5">
        <v>0</v>
      </c>
      <c r="FJ17" s="5">
        <v>0</v>
      </c>
      <c r="FK17" s="5">
        <v>0</v>
      </c>
      <c r="FL17" s="5">
        <v>0</v>
      </c>
      <c r="FM17" s="5">
        <v>0</v>
      </c>
      <c r="FN17" s="5">
        <v>0</v>
      </c>
      <c r="FO17" s="5">
        <v>0</v>
      </c>
      <c r="FP17" s="5">
        <v>0</v>
      </c>
      <c r="FQ17" s="5">
        <v>0</v>
      </c>
      <c r="FR17" s="5">
        <v>0</v>
      </c>
      <c r="FS17" s="5">
        <v>0</v>
      </c>
      <c r="FT17" s="5">
        <v>0</v>
      </c>
      <c r="FU17" s="5" t="s">
        <v>33</v>
      </c>
      <c r="FV17" s="5" t="s">
        <v>33</v>
      </c>
      <c r="FW17" s="5" t="s">
        <v>33</v>
      </c>
      <c r="FX17" s="5" t="s">
        <v>33</v>
      </c>
      <c r="FY17" s="5" t="s">
        <v>33</v>
      </c>
      <c r="FZ17" s="5" t="s">
        <v>33</v>
      </c>
      <c r="GA17" s="5" t="s">
        <v>33</v>
      </c>
      <c r="GB17" s="5" t="s">
        <v>33</v>
      </c>
      <c r="GC17" s="5" t="s">
        <v>33</v>
      </c>
      <c r="GD17" s="5" t="s">
        <v>33</v>
      </c>
      <c r="GE17" s="5" t="s">
        <v>33</v>
      </c>
      <c r="GF17" s="5" t="s">
        <v>33</v>
      </c>
      <c r="GG17" s="5" t="s">
        <v>33</v>
      </c>
      <c r="GH17" s="5" t="s">
        <v>33</v>
      </c>
      <c r="GI17" s="5" t="s">
        <v>33</v>
      </c>
      <c r="GJ17" s="5" t="s">
        <v>33</v>
      </c>
      <c r="GK17" s="5" t="s">
        <v>33</v>
      </c>
      <c r="GL17" s="5" t="s">
        <v>33</v>
      </c>
      <c r="GM17" s="5">
        <v>433525</v>
      </c>
      <c r="GN17" s="5">
        <v>525331</v>
      </c>
      <c r="GO17" s="5">
        <v>439699</v>
      </c>
      <c r="GP17" s="5">
        <v>442861</v>
      </c>
      <c r="GQ17" s="5">
        <v>367281</v>
      </c>
      <c r="GR17" s="5">
        <v>308221</v>
      </c>
      <c r="GS17" s="5">
        <v>420907</v>
      </c>
      <c r="GT17" s="5">
        <v>338531</v>
      </c>
      <c r="GU17" s="5">
        <v>394144</v>
      </c>
      <c r="GV17" s="5">
        <v>384388</v>
      </c>
      <c r="GW17" s="5">
        <v>299128</v>
      </c>
      <c r="GX17" s="5">
        <v>278324</v>
      </c>
      <c r="GY17" s="5">
        <v>227750</v>
      </c>
      <c r="GZ17" s="5">
        <v>222272</v>
      </c>
      <c r="HA17" s="5">
        <v>198836</v>
      </c>
      <c r="HB17" s="5">
        <v>197612</v>
      </c>
      <c r="HC17" s="5">
        <v>206336</v>
      </c>
      <c r="HD17" s="5">
        <v>98285</v>
      </c>
      <c r="HE17" s="5">
        <v>129684</v>
      </c>
      <c r="HF17" s="5">
        <v>187307</v>
      </c>
      <c r="HG17" s="5">
        <v>248017</v>
      </c>
      <c r="HH17" s="5">
        <v>204895</v>
      </c>
      <c r="HI17" s="5">
        <v>229394</v>
      </c>
      <c r="HJ17" s="5">
        <v>251457</v>
      </c>
      <c r="HK17" s="5">
        <v>485296</v>
      </c>
      <c r="HL17" s="5">
        <v>295842</v>
      </c>
      <c r="HM17" s="5">
        <v>266331</v>
      </c>
      <c r="HN17" s="5">
        <v>302336</v>
      </c>
      <c r="HO17" s="5">
        <v>954084</v>
      </c>
      <c r="HP17" s="5">
        <v>219490</v>
      </c>
      <c r="HQ17" s="5">
        <v>177594</v>
      </c>
      <c r="HR17" s="5">
        <v>173287</v>
      </c>
      <c r="HS17" s="5">
        <v>869780</v>
      </c>
      <c r="HT17" s="5">
        <v>927220</v>
      </c>
      <c r="HU17" s="5">
        <v>949833</v>
      </c>
      <c r="HV17" s="5">
        <v>1131735</v>
      </c>
      <c r="HW17" s="5">
        <v>1099874</v>
      </c>
      <c r="HX17" s="5">
        <v>1114284</v>
      </c>
      <c r="HY17" s="5">
        <v>1127839</v>
      </c>
      <c r="HZ17" s="5">
        <v>1115891</v>
      </c>
      <c r="IA17" s="5">
        <v>1184594</v>
      </c>
      <c r="IB17" s="5">
        <v>1680944</v>
      </c>
      <c r="IC17" s="5">
        <v>1840871</v>
      </c>
      <c r="ID17" s="5">
        <v>1880105</v>
      </c>
      <c r="IE17" s="5">
        <v>1500381</v>
      </c>
      <c r="IF17" s="5">
        <v>1169029</v>
      </c>
      <c r="IG17" s="5">
        <v>1070098</v>
      </c>
      <c r="IH17" s="5">
        <v>1035272</v>
      </c>
      <c r="II17" s="5">
        <v>1024500</v>
      </c>
      <c r="IJ17" s="5">
        <v>1081636</v>
      </c>
      <c r="IK17" s="5">
        <v>1194322</v>
      </c>
      <c r="IL17" s="5">
        <v>945961</v>
      </c>
      <c r="IM17" s="5">
        <v>640873</v>
      </c>
      <c r="IN17" s="5">
        <v>668775</v>
      </c>
      <c r="IO17" s="5">
        <v>660482</v>
      </c>
      <c r="IP17" s="5">
        <v>782582</v>
      </c>
      <c r="IQ17" s="5">
        <v>731901</v>
      </c>
      <c r="IR17" s="5">
        <v>698139</v>
      </c>
      <c r="IS17" s="5">
        <v>711525</v>
      </c>
      <c r="IT17" s="5">
        <v>721751</v>
      </c>
      <c r="IU17" s="5">
        <v>782159</v>
      </c>
      <c r="IV17" s="5">
        <v>731428</v>
      </c>
      <c r="IW17" s="5">
        <v>495253</v>
      </c>
      <c r="IX17" s="5">
        <v>417844</v>
      </c>
      <c r="IY17" s="5">
        <v>0</v>
      </c>
      <c r="IZ17" s="5">
        <v>0</v>
      </c>
      <c r="JA17" s="5">
        <v>0</v>
      </c>
      <c r="JB17" s="5">
        <v>0</v>
      </c>
      <c r="JC17" s="5">
        <v>0</v>
      </c>
      <c r="JD17" s="5">
        <v>0</v>
      </c>
      <c r="JE17" s="5">
        <v>0</v>
      </c>
      <c r="JF17" s="5">
        <v>0</v>
      </c>
      <c r="JG17" s="5">
        <v>0</v>
      </c>
      <c r="JH17" s="5">
        <v>0</v>
      </c>
      <c r="JI17" s="5">
        <v>0</v>
      </c>
      <c r="JJ17" s="5">
        <v>0</v>
      </c>
      <c r="JK17" s="5">
        <v>0</v>
      </c>
      <c r="JL17" s="5">
        <v>0</v>
      </c>
      <c r="JM17" s="5">
        <v>0</v>
      </c>
      <c r="JN17" s="5">
        <v>0</v>
      </c>
      <c r="JO17" s="5">
        <v>0</v>
      </c>
      <c r="JP17" s="5">
        <v>0</v>
      </c>
      <c r="JQ17" s="5">
        <v>0</v>
      </c>
      <c r="JR17" s="5">
        <v>68369</v>
      </c>
      <c r="JS17" s="5">
        <v>115302</v>
      </c>
      <c r="JT17" s="5">
        <v>112310</v>
      </c>
      <c r="JU17" s="5">
        <v>119701</v>
      </c>
      <c r="JV17" s="5">
        <v>112222</v>
      </c>
      <c r="JW17" s="5">
        <v>109382</v>
      </c>
      <c r="JX17" s="5">
        <v>102826</v>
      </c>
      <c r="JY17" s="5">
        <v>119865</v>
      </c>
      <c r="JZ17" s="5">
        <v>113577</v>
      </c>
      <c r="KA17" s="5">
        <v>110858</v>
      </c>
      <c r="KB17" s="5">
        <v>102814</v>
      </c>
      <c r="KC17" s="5">
        <v>90481</v>
      </c>
      <c r="KD17" s="5">
        <v>76110</v>
      </c>
      <c r="KE17" s="5">
        <v>25470</v>
      </c>
      <c r="KF17" s="5">
        <v>26309</v>
      </c>
      <c r="KG17" s="5">
        <v>26785</v>
      </c>
      <c r="KH17" s="5">
        <v>27930</v>
      </c>
      <c r="KI17" s="5">
        <v>28138</v>
      </c>
      <c r="KJ17" s="5">
        <v>22015</v>
      </c>
      <c r="KK17" s="5">
        <v>16180</v>
      </c>
      <c r="KL17" s="5">
        <v>19327</v>
      </c>
      <c r="KM17" s="5">
        <v>15850</v>
      </c>
      <c r="KN17" s="5">
        <v>15121</v>
      </c>
      <c r="KO17" s="5">
        <v>12796</v>
      </c>
      <c r="KP17" s="5">
        <v>12235</v>
      </c>
      <c r="KQ17" s="5">
        <v>10164</v>
      </c>
      <c r="KR17" s="5">
        <v>9198</v>
      </c>
      <c r="KS17" s="5">
        <v>8434</v>
      </c>
      <c r="KT17" s="5">
        <v>6869</v>
      </c>
      <c r="KU17" s="5">
        <v>6257</v>
      </c>
      <c r="KV17" s="5">
        <v>7790</v>
      </c>
      <c r="KW17" s="5">
        <v>7571</v>
      </c>
      <c r="KX17" s="5">
        <v>6148</v>
      </c>
      <c r="KY17" s="5">
        <v>7559</v>
      </c>
      <c r="KZ17" s="5">
        <v>7481</v>
      </c>
      <c r="LA17" s="5">
        <v>12810</v>
      </c>
      <c r="LB17" s="5">
        <v>13457</v>
      </c>
      <c r="LC17" s="5">
        <v>8164</v>
      </c>
      <c r="LD17" s="5">
        <v>7880</v>
      </c>
      <c r="LE17" s="5">
        <v>9169</v>
      </c>
      <c r="LF17" s="5">
        <v>6527</v>
      </c>
      <c r="LG17" s="5">
        <v>8271</v>
      </c>
      <c r="LH17" s="5">
        <v>7687</v>
      </c>
      <c r="LI17" s="5">
        <v>7254</v>
      </c>
      <c r="LJ17" s="5">
        <v>6328</v>
      </c>
      <c r="LK17" s="5">
        <v>20476</v>
      </c>
      <c r="LL17" s="5">
        <v>17482</v>
      </c>
      <c r="LM17" s="5">
        <v>20085</v>
      </c>
      <c r="LN17" s="5">
        <v>17468</v>
      </c>
      <c r="LO17" s="5">
        <v>14589</v>
      </c>
      <c r="LP17" s="5">
        <v>15742</v>
      </c>
      <c r="LQ17" s="5">
        <v>18921</v>
      </c>
      <c r="LR17" s="5">
        <v>17823</v>
      </c>
      <c r="LS17" s="5">
        <v>19505</v>
      </c>
      <c r="LT17" s="5">
        <v>14792</v>
      </c>
      <c r="LU17" s="5">
        <v>15484</v>
      </c>
      <c r="LV17" s="5">
        <v>13230</v>
      </c>
      <c r="LW17" s="5">
        <v>10928</v>
      </c>
      <c r="LX17" s="5">
        <v>11152</v>
      </c>
      <c r="LY17" s="5">
        <v>8544</v>
      </c>
      <c r="LZ17" s="5">
        <v>8472</v>
      </c>
      <c r="MA17" s="5">
        <v>6038</v>
      </c>
      <c r="MB17" s="5">
        <v>5360</v>
      </c>
      <c r="MC17" s="5">
        <v>6069</v>
      </c>
      <c r="MD17" s="5">
        <v>6191</v>
      </c>
      <c r="ME17" s="5">
        <v>4509</v>
      </c>
      <c r="MF17" s="5">
        <v>5779</v>
      </c>
      <c r="MG17" s="5">
        <v>3452</v>
      </c>
      <c r="MH17" s="5">
        <v>3262</v>
      </c>
      <c r="MI17" s="5">
        <v>3806</v>
      </c>
      <c r="MJ17" s="5">
        <v>3726</v>
      </c>
      <c r="MK17" s="5">
        <v>5062</v>
      </c>
      <c r="ML17" s="5">
        <v>5297</v>
      </c>
      <c r="MM17" s="5">
        <v>5370</v>
      </c>
      <c r="MN17" s="5">
        <v>5096</v>
      </c>
      <c r="MO17" s="5">
        <v>4859</v>
      </c>
      <c r="MP17" s="5">
        <v>4536</v>
      </c>
      <c r="MQ17" s="5">
        <v>0</v>
      </c>
      <c r="MR17" s="5">
        <v>0</v>
      </c>
      <c r="MS17" s="5">
        <v>0</v>
      </c>
      <c r="MT17" s="5">
        <v>0</v>
      </c>
      <c r="MU17" s="5">
        <v>0</v>
      </c>
      <c r="MV17" s="5">
        <v>0</v>
      </c>
      <c r="MW17" s="5">
        <v>0</v>
      </c>
      <c r="MX17" s="5">
        <v>0</v>
      </c>
      <c r="MY17" s="5">
        <v>0</v>
      </c>
      <c r="MZ17" s="5">
        <v>0</v>
      </c>
      <c r="NA17" s="5">
        <v>12</v>
      </c>
      <c r="NB17" s="5">
        <v>73</v>
      </c>
      <c r="NC17" s="5">
        <v>51</v>
      </c>
      <c r="ND17" s="5">
        <v>25</v>
      </c>
      <c r="NE17" s="5" t="s">
        <v>33</v>
      </c>
      <c r="NF17" s="5" t="s">
        <v>33</v>
      </c>
      <c r="NG17" s="5" t="s">
        <v>33</v>
      </c>
      <c r="NH17" s="5" t="s">
        <v>33</v>
      </c>
      <c r="NI17" s="5" t="s">
        <v>33</v>
      </c>
      <c r="NJ17" s="5" t="s">
        <v>33</v>
      </c>
      <c r="NK17" s="5" t="s">
        <v>33</v>
      </c>
      <c r="NL17" s="5" t="s">
        <v>33</v>
      </c>
      <c r="NM17" s="5" t="s">
        <v>33</v>
      </c>
      <c r="NN17" s="5" t="s">
        <v>33</v>
      </c>
      <c r="NO17" s="5" t="s">
        <v>33</v>
      </c>
      <c r="NP17" s="5" t="s">
        <v>33</v>
      </c>
      <c r="NQ17" s="5" t="s">
        <v>33</v>
      </c>
      <c r="NR17" s="5" t="s">
        <v>33</v>
      </c>
      <c r="NS17" s="5" t="s">
        <v>33</v>
      </c>
      <c r="NT17" s="5" t="s">
        <v>33</v>
      </c>
      <c r="NU17" s="5" t="s">
        <v>33</v>
      </c>
      <c r="NV17" s="5" t="s">
        <v>33</v>
      </c>
      <c r="NW17" s="5">
        <v>0</v>
      </c>
      <c r="NX17" s="5">
        <v>0</v>
      </c>
      <c r="NY17" s="5">
        <v>0</v>
      </c>
      <c r="NZ17" s="5">
        <v>0</v>
      </c>
      <c r="OA17" s="5">
        <v>0</v>
      </c>
      <c r="OB17" s="5">
        <v>0</v>
      </c>
      <c r="OC17" s="5">
        <v>0</v>
      </c>
      <c r="OD17" s="5">
        <v>0</v>
      </c>
      <c r="OE17" s="5">
        <v>0</v>
      </c>
      <c r="OF17" s="5">
        <v>0</v>
      </c>
      <c r="OG17" s="5">
        <v>0</v>
      </c>
      <c r="OH17" s="5">
        <v>0</v>
      </c>
      <c r="OI17" s="5">
        <v>0</v>
      </c>
      <c r="OJ17" s="5">
        <v>0</v>
      </c>
      <c r="OK17" s="5" t="s">
        <v>33</v>
      </c>
      <c r="OL17" s="5" t="s">
        <v>33</v>
      </c>
      <c r="OM17" s="5" t="s">
        <v>33</v>
      </c>
      <c r="ON17" s="5" t="s">
        <v>33</v>
      </c>
      <c r="OO17" s="5" t="s">
        <v>33</v>
      </c>
      <c r="OP17" s="5" t="s">
        <v>33</v>
      </c>
      <c r="OQ17" s="5" t="s">
        <v>33</v>
      </c>
      <c r="OR17" s="5" t="s">
        <v>33</v>
      </c>
      <c r="OS17" s="5" t="s">
        <v>33</v>
      </c>
      <c r="OT17" s="5" t="s">
        <v>33</v>
      </c>
      <c r="OU17" s="5" t="s">
        <v>33</v>
      </c>
      <c r="OV17" s="5" t="s">
        <v>33</v>
      </c>
      <c r="OW17" s="5" t="s">
        <v>33</v>
      </c>
      <c r="OX17" s="5" t="s">
        <v>33</v>
      </c>
      <c r="OY17" s="5" t="s">
        <v>33</v>
      </c>
      <c r="OZ17" s="5" t="s">
        <v>33</v>
      </c>
      <c r="PA17" s="5" t="s">
        <v>33</v>
      </c>
      <c r="PB17" s="5" t="s">
        <v>33</v>
      </c>
      <c r="PC17" s="5">
        <v>104819</v>
      </c>
      <c r="PD17" s="5">
        <v>125533</v>
      </c>
      <c r="PE17" s="5">
        <v>86453</v>
      </c>
      <c r="PF17" s="5">
        <v>139116</v>
      </c>
      <c r="PG17" s="5">
        <v>111150</v>
      </c>
      <c r="PH17" s="5">
        <v>145021</v>
      </c>
      <c r="PI17" s="5">
        <v>109746</v>
      </c>
      <c r="PJ17" s="5">
        <v>90037</v>
      </c>
      <c r="PK17" s="5">
        <v>90699</v>
      </c>
      <c r="PL17" s="5">
        <v>84162</v>
      </c>
      <c r="PM17" s="5">
        <v>65940</v>
      </c>
      <c r="PN17" s="5">
        <v>67344</v>
      </c>
      <c r="PO17" s="5">
        <v>62954</v>
      </c>
      <c r="PP17" s="5">
        <v>58950</v>
      </c>
      <c r="PQ17" s="5">
        <v>55969</v>
      </c>
      <c r="PR17" s="5">
        <v>45666</v>
      </c>
      <c r="PS17" s="5">
        <v>46330</v>
      </c>
      <c r="PT17" s="5">
        <v>37461</v>
      </c>
      <c r="PU17" s="5">
        <v>45301</v>
      </c>
      <c r="PV17" s="5">
        <v>37446</v>
      </c>
      <c r="PW17" s="5">
        <v>45306</v>
      </c>
      <c r="PX17" s="5">
        <v>42889</v>
      </c>
      <c r="PY17" s="5">
        <v>49795</v>
      </c>
      <c r="PZ17" s="5">
        <v>53457</v>
      </c>
      <c r="QA17" s="5">
        <v>61604</v>
      </c>
      <c r="QB17" s="5">
        <v>53677</v>
      </c>
      <c r="QC17" s="5">
        <v>52790</v>
      </c>
      <c r="QD17" s="5">
        <v>49216</v>
      </c>
      <c r="QE17" s="5">
        <v>51574</v>
      </c>
      <c r="QF17" s="5">
        <v>47609</v>
      </c>
      <c r="QG17" s="5">
        <v>46348</v>
      </c>
      <c r="QH17" s="5">
        <v>44256</v>
      </c>
      <c r="QI17" s="5">
        <v>106981</v>
      </c>
      <c r="QJ17" s="5">
        <v>109771</v>
      </c>
      <c r="QK17" s="5">
        <v>113271</v>
      </c>
      <c r="QL17" s="5">
        <v>96411</v>
      </c>
      <c r="QM17" s="5">
        <v>76126</v>
      </c>
      <c r="QN17" s="5">
        <v>63509</v>
      </c>
      <c r="QO17" s="5">
        <v>64243</v>
      </c>
      <c r="QP17" s="5">
        <v>128749</v>
      </c>
      <c r="QQ17" s="5">
        <v>114885</v>
      </c>
      <c r="QR17" s="5">
        <v>86022</v>
      </c>
      <c r="QS17" s="5">
        <v>64333</v>
      </c>
      <c r="QT17" s="5">
        <v>65699</v>
      </c>
      <c r="QU17" s="5">
        <v>61341</v>
      </c>
      <c r="QV17" s="5">
        <v>52788</v>
      </c>
      <c r="QW17" s="5">
        <v>47781</v>
      </c>
      <c r="QX17" s="5">
        <v>48330</v>
      </c>
      <c r="QY17" s="5">
        <v>69792</v>
      </c>
      <c r="QZ17" s="5">
        <v>38697</v>
      </c>
      <c r="RA17" s="5">
        <v>43159</v>
      </c>
      <c r="RB17" s="5">
        <v>48550</v>
      </c>
      <c r="RC17" s="5">
        <v>47773</v>
      </c>
      <c r="RD17" s="5">
        <v>44076</v>
      </c>
      <c r="RE17" s="5">
        <v>36443</v>
      </c>
      <c r="RF17" s="5">
        <v>40694</v>
      </c>
      <c r="RG17" s="5">
        <v>35392</v>
      </c>
      <c r="RH17" s="5">
        <v>38102</v>
      </c>
      <c r="RI17" s="5">
        <v>33595</v>
      </c>
      <c r="RJ17" s="5">
        <v>30151</v>
      </c>
      <c r="RK17" s="5">
        <v>32870</v>
      </c>
      <c r="RL17" s="5">
        <v>31468</v>
      </c>
      <c r="RM17" s="5">
        <v>31853</v>
      </c>
      <c r="RN17" s="5">
        <v>32408</v>
      </c>
      <c r="RO17" s="5">
        <v>53353</v>
      </c>
      <c r="RP17" s="5">
        <v>51624</v>
      </c>
      <c r="RQ17" s="5">
        <v>53272</v>
      </c>
      <c r="RR17" s="5">
        <v>38239</v>
      </c>
      <c r="RS17" s="5">
        <v>56076</v>
      </c>
      <c r="RT17" s="5">
        <v>86771</v>
      </c>
      <c r="RU17" s="5">
        <v>76518</v>
      </c>
      <c r="RV17" s="5">
        <v>82207</v>
      </c>
      <c r="RW17" s="5">
        <v>76919</v>
      </c>
      <c r="RX17" s="5">
        <v>71353</v>
      </c>
      <c r="RY17" s="5">
        <v>73592</v>
      </c>
      <c r="RZ17" s="5">
        <v>71158</v>
      </c>
      <c r="SA17" s="5">
        <v>51857</v>
      </c>
      <c r="SB17" s="5">
        <v>44443</v>
      </c>
      <c r="SC17" s="5">
        <v>40816</v>
      </c>
      <c r="SD17" s="5">
        <v>36608</v>
      </c>
      <c r="SE17" s="5">
        <v>28334</v>
      </c>
      <c r="SF17" s="5">
        <v>42530</v>
      </c>
      <c r="SG17" s="5">
        <v>58959</v>
      </c>
      <c r="SH17" s="5">
        <v>44162</v>
      </c>
      <c r="SI17" s="5">
        <v>44278</v>
      </c>
      <c r="SJ17" s="5">
        <v>46012</v>
      </c>
      <c r="SK17" s="5">
        <v>51148</v>
      </c>
      <c r="SL17" s="5">
        <v>47811</v>
      </c>
      <c r="SM17" s="5">
        <v>45781</v>
      </c>
      <c r="SN17" s="5">
        <v>45803</v>
      </c>
      <c r="SO17" s="5">
        <v>45496</v>
      </c>
      <c r="SP17" s="5">
        <v>47221</v>
      </c>
      <c r="SQ17" s="5">
        <v>46510</v>
      </c>
      <c r="SR17" s="5">
        <v>42651</v>
      </c>
      <c r="SS17" s="5">
        <v>37673</v>
      </c>
      <c r="ST17" s="5">
        <v>34329</v>
      </c>
      <c r="SU17" s="5">
        <v>4198</v>
      </c>
      <c r="SV17" s="5">
        <v>3625</v>
      </c>
      <c r="SW17" s="5">
        <v>4154</v>
      </c>
      <c r="SX17" s="5">
        <v>4316</v>
      </c>
      <c r="SY17" s="5">
        <v>4942</v>
      </c>
      <c r="SZ17" s="5">
        <v>5142</v>
      </c>
      <c r="TA17" s="5">
        <v>4355</v>
      </c>
      <c r="TB17" s="5">
        <v>5815</v>
      </c>
      <c r="TC17" s="5">
        <v>4160</v>
      </c>
      <c r="TD17" s="5">
        <v>5718</v>
      </c>
      <c r="TE17" s="5">
        <v>5287</v>
      </c>
      <c r="TF17" s="5">
        <v>4679</v>
      </c>
      <c r="TG17" s="5">
        <v>6950</v>
      </c>
      <c r="TH17" s="5">
        <v>2429</v>
      </c>
      <c r="TI17" s="5">
        <v>3269</v>
      </c>
      <c r="TJ17" s="5">
        <v>4083</v>
      </c>
      <c r="TK17" s="5">
        <v>3883</v>
      </c>
      <c r="TL17" s="5">
        <v>3849</v>
      </c>
      <c r="TM17" s="5">
        <v>6533</v>
      </c>
      <c r="TN17" s="5">
        <v>7581</v>
      </c>
      <c r="TO17" s="5">
        <v>13301</v>
      </c>
      <c r="TP17" s="5">
        <v>13921</v>
      </c>
      <c r="TQ17" s="5">
        <v>15433</v>
      </c>
      <c r="TR17" s="5">
        <v>14072</v>
      </c>
      <c r="TS17" s="5">
        <v>13432</v>
      </c>
      <c r="TT17" s="5">
        <v>9785</v>
      </c>
      <c r="TU17" s="5">
        <v>24948</v>
      </c>
      <c r="TV17" s="5">
        <v>9517</v>
      </c>
      <c r="TW17" s="5">
        <v>8568</v>
      </c>
      <c r="TX17" s="5">
        <v>8074</v>
      </c>
      <c r="TY17" s="5">
        <v>7508</v>
      </c>
      <c r="TZ17" s="5">
        <v>7739</v>
      </c>
      <c r="UA17" s="5">
        <v>0</v>
      </c>
      <c r="UB17" s="5">
        <v>0</v>
      </c>
      <c r="UC17" s="5">
        <v>0</v>
      </c>
      <c r="UD17" s="5">
        <v>0</v>
      </c>
      <c r="UE17" s="5">
        <v>0</v>
      </c>
      <c r="UF17" s="5">
        <v>0</v>
      </c>
      <c r="UG17" s="5">
        <v>0</v>
      </c>
      <c r="UH17" s="5">
        <v>0</v>
      </c>
      <c r="UI17" s="5">
        <v>0</v>
      </c>
      <c r="UJ17" s="5">
        <v>0</v>
      </c>
      <c r="UK17" s="5">
        <v>0</v>
      </c>
      <c r="UL17" s="5">
        <v>0</v>
      </c>
      <c r="UM17" s="5">
        <v>0</v>
      </c>
      <c r="UN17" s="5">
        <v>0</v>
      </c>
      <c r="UO17" s="5">
        <v>0</v>
      </c>
      <c r="UP17" s="5">
        <v>0</v>
      </c>
      <c r="UQ17" s="5">
        <v>0</v>
      </c>
      <c r="UR17" s="5">
        <v>0</v>
      </c>
      <c r="US17" s="5">
        <v>0</v>
      </c>
      <c r="UT17" s="5">
        <v>0</v>
      </c>
      <c r="UU17" s="5">
        <v>0</v>
      </c>
      <c r="UV17" s="5">
        <v>0</v>
      </c>
      <c r="UW17" s="5">
        <v>0</v>
      </c>
      <c r="UX17" s="5">
        <v>0</v>
      </c>
      <c r="UY17" s="5">
        <v>0</v>
      </c>
      <c r="UZ17" s="5">
        <v>0</v>
      </c>
      <c r="VA17" s="5">
        <v>0</v>
      </c>
      <c r="VB17" s="5">
        <v>0</v>
      </c>
      <c r="VC17" s="5">
        <v>0</v>
      </c>
      <c r="VD17" s="5">
        <v>0</v>
      </c>
      <c r="VE17" s="5">
        <v>0</v>
      </c>
      <c r="VF17" s="5">
        <v>0</v>
      </c>
      <c r="VG17" s="5">
        <v>196447</v>
      </c>
      <c r="VH17" s="5">
        <v>198913</v>
      </c>
      <c r="VI17" s="5">
        <v>193448</v>
      </c>
      <c r="VJ17" s="5">
        <v>190290</v>
      </c>
      <c r="VK17" s="5">
        <v>190739</v>
      </c>
      <c r="VL17" s="5">
        <v>181403</v>
      </c>
      <c r="VM17" s="5">
        <v>163886</v>
      </c>
      <c r="VN17" s="5">
        <v>173666</v>
      </c>
      <c r="VO17" s="5">
        <v>167598</v>
      </c>
      <c r="VP17" s="5">
        <v>156819</v>
      </c>
      <c r="VQ17" s="5">
        <v>148459</v>
      </c>
      <c r="VR17" s="5">
        <v>137692</v>
      </c>
      <c r="VS17" s="5">
        <v>159545</v>
      </c>
      <c r="VT17" s="5">
        <v>158924</v>
      </c>
      <c r="VU17" s="5">
        <v>143909</v>
      </c>
      <c r="VV17" s="5">
        <v>142744</v>
      </c>
      <c r="VW17" s="5">
        <v>135527</v>
      </c>
      <c r="VX17" s="5">
        <v>148115</v>
      </c>
      <c r="VY17" s="5">
        <v>143617</v>
      </c>
      <c r="VZ17" s="5">
        <v>157748</v>
      </c>
      <c r="WA17" s="5">
        <v>194661</v>
      </c>
      <c r="WB17" s="5">
        <v>202033</v>
      </c>
      <c r="WC17" s="5">
        <v>172977</v>
      </c>
      <c r="WD17" s="5">
        <v>178834</v>
      </c>
      <c r="WE17" s="5">
        <v>190363</v>
      </c>
      <c r="WF17" s="5">
        <v>197178</v>
      </c>
      <c r="WG17" s="5">
        <v>193630</v>
      </c>
      <c r="WH17" s="5">
        <v>185072</v>
      </c>
      <c r="WI17" s="5">
        <v>174052</v>
      </c>
      <c r="WJ17" s="5">
        <v>154542</v>
      </c>
      <c r="WK17" s="5">
        <v>141031</v>
      </c>
      <c r="WL17" s="5">
        <v>139374</v>
      </c>
      <c r="WM17" s="5">
        <v>0</v>
      </c>
      <c r="WN17" s="5">
        <v>0</v>
      </c>
      <c r="WO17" s="5">
        <v>0</v>
      </c>
      <c r="WP17" s="5">
        <v>7</v>
      </c>
      <c r="WQ17" s="5">
        <v>98</v>
      </c>
      <c r="WR17" s="5">
        <v>158</v>
      </c>
      <c r="WS17" s="5">
        <v>476</v>
      </c>
      <c r="WT17" s="5">
        <v>715</v>
      </c>
      <c r="WU17" s="5">
        <v>4134</v>
      </c>
      <c r="WV17" s="5">
        <v>4675</v>
      </c>
      <c r="WW17" s="5">
        <v>3412</v>
      </c>
      <c r="WX17" s="5">
        <v>3615</v>
      </c>
      <c r="WY17" s="5">
        <v>3275</v>
      </c>
      <c r="WZ17" s="5">
        <v>3137</v>
      </c>
      <c r="XA17" s="5">
        <v>4149</v>
      </c>
      <c r="XB17" s="5">
        <v>2138</v>
      </c>
      <c r="XC17" s="5">
        <v>922</v>
      </c>
      <c r="XD17" s="5">
        <v>1631</v>
      </c>
      <c r="XE17" s="5">
        <v>1821</v>
      </c>
      <c r="XF17" s="5">
        <v>2626</v>
      </c>
      <c r="XG17" s="5">
        <v>3658</v>
      </c>
      <c r="XH17" s="5">
        <v>3995</v>
      </c>
      <c r="XI17" s="5">
        <v>6789</v>
      </c>
      <c r="XJ17" s="5">
        <v>5426</v>
      </c>
      <c r="XK17" s="5">
        <v>7204</v>
      </c>
      <c r="XL17" s="5">
        <v>7194</v>
      </c>
      <c r="XM17" s="5">
        <v>10551</v>
      </c>
      <c r="XN17" s="5">
        <v>11700</v>
      </c>
      <c r="XO17" s="5">
        <v>11201</v>
      </c>
      <c r="XP17" s="5">
        <v>10232</v>
      </c>
      <c r="XQ17" s="5">
        <v>8524</v>
      </c>
      <c r="XR17" s="5">
        <v>6798</v>
      </c>
      <c r="XS17" s="1">
        <v>1167</v>
      </c>
      <c r="XT17" s="3" t="s">
        <v>180</v>
      </c>
      <c r="XU17" s="3" t="s">
        <v>179</v>
      </c>
      <c r="XV17" s="3" t="s">
        <v>179</v>
      </c>
      <c r="XW17" s="3" t="s">
        <v>179</v>
      </c>
      <c r="XX17" s="3" t="s">
        <v>180</v>
      </c>
      <c r="XY17" s="3" t="s">
        <v>180</v>
      </c>
      <c r="XZ17" s="3" t="s">
        <v>190</v>
      </c>
    </row>
    <row r="18" spans="1:650" x14ac:dyDescent="0.3">
      <c r="A18" s="6" t="s">
        <v>45</v>
      </c>
      <c r="B18" s="1">
        <v>4215172</v>
      </c>
      <c r="C18" s="5">
        <v>0</v>
      </c>
      <c r="D18" s="5">
        <v>0</v>
      </c>
      <c r="E18" s="5">
        <v>0</v>
      </c>
      <c r="F18" s="5">
        <v>0</v>
      </c>
      <c r="G18" s="5">
        <v>0</v>
      </c>
      <c r="H18" s="5">
        <v>0</v>
      </c>
      <c r="I18" s="5">
        <v>0</v>
      </c>
      <c r="J18" s="5">
        <v>0</v>
      </c>
      <c r="K18" s="5">
        <v>0</v>
      </c>
      <c r="L18" s="5">
        <v>0</v>
      </c>
      <c r="M18" s="5">
        <v>0</v>
      </c>
      <c r="N18" s="5">
        <v>0</v>
      </c>
      <c r="O18" s="5" t="s">
        <v>33</v>
      </c>
      <c r="P18" s="5" t="s">
        <v>33</v>
      </c>
      <c r="Q18" s="5" t="s">
        <v>33</v>
      </c>
      <c r="R18" s="5" t="s">
        <v>33</v>
      </c>
      <c r="S18" s="5" t="s">
        <v>33</v>
      </c>
      <c r="T18" s="5" t="s">
        <v>33</v>
      </c>
      <c r="U18" s="5" t="s">
        <v>33</v>
      </c>
      <c r="V18" s="5" t="s">
        <v>33</v>
      </c>
      <c r="W18" s="5" t="s">
        <v>33</v>
      </c>
      <c r="X18" s="5" t="s">
        <v>33</v>
      </c>
      <c r="Y18" s="5" t="s">
        <v>33</v>
      </c>
      <c r="Z18" s="5" t="s">
        <v>33</v>
      </c>
      <c r="AA18" s="5" t="s">
        <v>33</v>
      </c>
      <c r="AB18" s="5" t="s">
        <v>33</v>
      </c>
      <c r="AC18" s="5" t="s">
        <v>33</v>
      </c>
      <c r="AD18" s="5" t="s">
        <v>33</v>
      </c>
      <c r="AE18" s="5" t="s">
        <v>33</v>
      </c>
      <c r="AF18" s="5" t="s">
        <v>33</v>
      </c>
      <c r="AG18" s="5" t="s">
        <v>33</v>
      </c>
      <c r="AH18" s="5" t="s">
        <v>33</v>
      </c>
      <c r="AI18" s="5">
        <v>1743</v>
      </c>
      <c r="AJ18" s="5">
        <v>2329</v>
      </c>
      <c r="AK18" s="5">
        <v>991</v>
      </c>
      <c r="AL18" s="5">
        <v>162379</v>
      </c>
      <c r="AM18" s="5">
        <v>3517</v>
      </c>
      <c r="AN18" s="5">
        <v>1728</v>
      </c>
      <c r="AO18" s="5">
        <v>4339</v>
      </c>
      <c r="AP18" s="5">
        <v>235129</v>
      </c>
      <c r="AQ18" s="5">
        <v>2942</v>
      </c>
      <c r="AR18" s="5">
        <v>-94</v>
      </c>
      <c r="AS18" s="5">
        <v>595</v>
      </c>
      <c r="AT18" s="5">
        <v>383</v>
      </c>
      <c r="AU18" s="5" t="s">
        <v>33</v>
      </c>
      <c r="AV18" s="5" t="s">
        <v>33</v>
      </c>
      <c r="AW18" s="5" t="s">
        <v>33</v>
      </c>
      <c r="AX18" s="5" t="s">
        <v>33</v>
      </c>
      <c r="AY18" s="5" t="s">
        <v>33</v>
      </c>
      <c r="AZ18" s="5" t="s">
        <v>33</v>
      </c>
      <c r="BA18" s="5" t="s">
        <v>33</v>
      </c>
      <c r="BB18" s="5" t="s">
        <v>33</v>
      </c>
      <c r="BC18" s="5" t="s">
        <v>33</v>
      </c>
      <c r="BD18" s="5" t="s">
        <v>33</v>
      </c>
      <c r="BE18" s="5" t="s">
        <v>33</v>
      </c>
      <c r="BF18" s="5" t="s">
        <v>33</v>
      </c>
      <c r="BG18" s="5" t="s">
        <v>33</v>
      </c>
      <c r="BH18" s="5" t="s">
        <v>33</v>
      </c>
      <c r="BI18" s="5" t="s">
        <v>33</v>
      </c>
      <c r="BJ18" s="5" t="s">
        <v>33</v>
      </c>
      <c r="BK18" s="5" t="s">
        <v>33</v>
      </c>
      <c r="BL18" s="5" t="s">
        <v>33</v>
      </c>
      <c r="BM18" s="5" t="s">
        <v>33</v>
      </c>
      <c r="BN18" s="5" t="s">
        <v>33</v>
      </c>
      <c r="BO18" s="5">
        <v>19064</v>
      </c>
      <c r="BP18" s="5">
        <v>1478</v>
      </c>
      <c r="BQ18" s="5">
        <v>9157</v>
      </c>
      <c r="BR18" s="5">
        <v>21680</v>
      </c>
      <c r="BS18" s="5">
        <v>5287</v>
      </c>
      <c r="BT18" s="5">
        <v>15019</v>
      </c>
      <c r="BU18" s="5">
        <v>9</v>
      </c>
      <c r="BV18" s="5">
        <v>60180</v>
      </c>
      <c r="BW18" s="5">
        <v>6939</v>
      </c>
      <c r="BX18" s="5">
        <v>13115</v>
      </c>
      <c r="BY18" s="5">
        <v>17034</v>
      </c>
      <c r="BZ18" s="5">
        <v>149</v>
      </c>
      <c r="CA18" s="5" t="s">
        <v>33</v>
      </c>
      <c r="CB18" s="5" t="s">
        <v>33</v>
      </c>
      <c r="CC18" s="5" t="s">
        <v>33</v>
      </c>
      <c r="CD18" s="5" t="s">
        <v>33</v>
      </c>
      <c r="CE18" s="5" t="s">
        <v>33</v>
      </c>
      <c r="CF18" s="5" t="s">
        <v>33</v>
      </c>
      <c r="CG18" s="5" t="s">
        <v>33</v>
      </c>
      <c r="CH18" s="5" t="s">
        <v>33</v>
      </c>
      <c r="CI18" s="5" t="s">
        <v>33</v>
      </c>
      <c r="CJ18" s="5" t="s">
        <v>33</v>
      </c>
      <c r="CK18" s="5" t="s">
        <v>33</v>
      </c>
      <c r="CL18" s="5" t="s">
        <v>33</v>
      </c>
      <c r="CM18" s="5" t="s">
        <v>33</v>
      </c>
      <c r="CN18" s="5" t="s">
        <v>33</v>
      </c>
      <c r="CO18" s="5" t="s">
        <v>33</v>
      </c>
      <c r="CP18" s="5" t="s">
        <v>33</v>
      </c>
      <c r="CQ18" s="5" t="s">
        <v>33</v>
      </c>
      <c r="CR18" s="5" t="s">
        <v>33</v>
      </c>
      <c r="CS18" s="5" t="s">
        <v>33</v>
      </c>
      <c r="CT18" s="5" t="s">
        <v>33</v>
      </c>
      <c r="CU18" s="5">
        <v>17995</v>
      </c>
      <c r="CV18" s="5">
        <v>12183</v>
      </c>
      <c r="CW18" s="5">
        <v>21674</v>
      </c>
      <c r="CX18" s="5">
        <v>18343</v>
      </c>
      <c r="CY18" s="5">
        <v>25912</v>
      </c>
      <c r="CZ18" s="5">
        <v>15895</v>
      </c>
      <c r="DA18" s="5">
        <v>12951</v>
      </c>
      <c r="DB18" s="5">
        <v>14207</v>
      </c>
      <c r="DC18" s="5">
        <v>16290</v>
      </c>
      <c r="DD18" s="5">
        <v>11335</v>
      </c>
      <c r="DE18" s="5">
        <v>15567</v>
      </c>
      <c r="DF18" s="5">
        <v>6321</v>
      </c>
      <c r="DG18" s="5" t="s">
        <v>33</v>
      </c>
      <c r="DH18" s="5" t="s">
        <v>33</v>
      </c>
      <c r="DI18" s="5" t="s">
        <v>33</v>
      </c>
      <c r="DJ18" s="5" t="s">
        <v>33</v>
      </c>
      <c r="DK18" s="5" t="s">
        <v>33</v>
      </c>
      <c r="DL18" s="5" t="s">
        <v>33</v>
      </c>
      <c r="DM18" s="5" t="s">
        <v>33</v>
      </c>
      <c r="DN18" s="5" t="s">
        <v>33</v>
      </c>
      <c r="DO18" s="5" t="s">
        <v>33</v>
      </c>
      <c r="DP18" s="5" t="s">
        <v>33</v>
      </c>
      <c r="DQ18" s="5" t="s">
        <v>33</v>
      </c>
      <c r="DR18" s="5" t="s">
        <v>33</v>
      </c>
      <c r="DS18" s="5" t="s">
        <v>33</v>
      </c>
      <c r="DT18" s="5" t="s">
        <v>33</v>
      </c>
      <c r="DU18" s="5" t="s">
        <v>33</v>
      </c>
      <c r="DV18" s="5" t="s">
        <v>33</v>
      </c>
      <c r="DW18" s="5" t="s">
        <v>33</v>
      </c>
      <c r="DX18" s="5" t="s">
        <v>33</v>
      </c>
      <c r="DY18" s="5" t="s">
        <v>33</v>
      </c>
      <c r="DZ18" s="5" t="s">
        <v>33</v>
      </c>
      <c r="EA18" s="5">
        <v>1632</v>
      </c>
      <c r="EB18" s="5">
        <v>1024</v>
      </c>
      <c r="EC18" s="5">
        <v>904</v>
      </c>
      <c r="ED18" s="5">
        <v>3279</v>
      </c>
      <c r="EE18" s="5">
        <v>8999</v>
      </c>
      <c r="EF18" s="5">
        <v>3050</v>
      </c>
      <c r="EG18" s="5">
        <v>3124</v>
      </c>
      <c r="EH18" s="5">
        <v>4331</v>
      </c>
      <c r="EI18" s="5">
        <v>14302</v>
      </c>
      <c r="EJ18" s="5">
        <v>1263</v>
      </c>
      <c r="EK18" s="5">
        <v>1658</v>
      </c>
      <c r="EL18" s="5">
        <v>483</v>
      </c>
      <c r="EM18" s="5" t="s">
        <v>33</v>
      </c>
      <c r="EN18" s="5" t="s">
        <v>33</v>
      </c>
      <c r="EO18" s="5" t="s">
        <v>33</v>
      </c>
      <c r="EP18" s="5" t="s">
        <v>33</v>
      </c>
      <c r="EQ18" s="5" t="s">
        <v>33</v>
      </c>
      <c r="ER18" s="5" t="s">
        <v>33</v>
      </c>
      <c r="ES18" s="5" t="s">
        <v>33</v>
      </c>
      <c r="ET18" s="5" t="s">
        <v>33</v>
      </c>
      <c r="EU18" s="5" t="s">
        <v>33</v>
      </c>
      <c r="EV18" s="5" t="s">
        <v>33</v>
      </c>
      <c r="EW18" s="5" t="s">
        <v>33</v>
      </c>
      <c r="EX18" s="5" t="s">
        <v>33</v>
      </c>
      <c r="EY18" s="5" t="s">
        <v>33</v>
      </c>
      <c r="EZ18" s="5" t="s">
        <v>33</v>
      </c>
      <c r="FA18" s="5" t="s">
        <v>33</v>
      </c>
      <c r="FB18" s="5" t="s">
        <v>33</v>
      </c>
      <c r="FC18" s="5" t="s">
        <v>33</v>
      </c>
      <c r="FD18" s="5" t="s">
        <v>33</v>
      </c>
      <c r="FE18" s="5" t="s">
        <v>33</v>
      </c>
      <c r="FF18" s="5" t="s">
        <v>33</v>
      </c>
      <c r="FG18" s="5">
        <v>0</v>
      </c>
      <c r="FH18" s="5">
        <v>0</v>
      </c>
      <c r="FI18" s="5">
        <v>0</v>
      </c>
      <c r="FJ18" s="5">
        <v>0</v>
      </c>
      <c r="FK18" s="5">
        <v>0</v>
      </c>
      <c r="FL18" s="5">
        <v>0</v>
      </c>
      <c r="FM18" s="5">
        <v>0</v>
      </c>
      <c r="FN18" s="5">
        <v>0</v>
      </c>
      <c r="FO18" s="5">
        <v>0</v>
      </c>
      <c r="FP18" s="5">
        <v>0</v>
      </c>
      <c r="FQ18" s="5">
        <v>0</v>
      </c>
      <c r="FR18" s="5">
        <v>0</v>
      </c>
      <c r="FS18" s="5" t="s">
        <v>33</v>
      </c>
      <c r="FT18" s="5" t="s">
        <v>33</v>
      </c>
      <c r="FU18" s="5" t="s">
        <v>33</v>
      </c>
      <c r="FV18" s="5" t="s">
        <v>33</v>
      </c>
      <c r="FW18" s="5" t="s">
        <v>33</v>
      </c>
      <c r="FX18" s="5" t="s">
        <v>33</v>
      </c>
      <c r="FY18" s="5" t="s">
        <v>33</v>
      </c>
      <c r="FZ18" s="5" t="s">
        <v>33</v>
      </c>
      <c r="GA18" s="5" t="s">
        <v>33</v>
      </c>
      <c r="GB18" s="5" t="s">
        <v>33</v>
      </c>
      <c r="GC18" s="5" t="s">
        <v>33</v>
      </c>
      <c r="GD18" s="5" t="s">
        <v>33</v>
      </c>
      <c r="GE18" s="5" t="s">
        <v>33</v>
      </c>
      <c r="GF18" s="5" t="s">
        <v>33</v>
      </c>
      <c r="GG18" s="5" t="s">
        <v>33</v>
      </c>
      <c r="GH18" s="5" t="s">
        <v>33</v>
      </c>
      <c r="GI18" s="5" t="s">
        <v>33</v>
      </c>
      <c r="GJ18" s="5" t="s">
        <v>33</v>
      </c>
      <c r="GK18" s="5" t="s">
        <v>33</v>
      </c>
      <c r="GL18" s="5" t="s">
        <v>33</v>
      </c>
      <c r="GM18" s="5">
        <v>40433</v>
      </c>
      <c r="GN18" s="5">
        <v>17014</v>
      </c>
      <c r="GO18" s="5">
        <v>32726</v>
      </c>
      <c r="GP18" s="5">
        <v>205681</v>
      </c>
      <c r="GQ18" s="5">
        <v>43714</v>
      </c>
      <c r="GR18" s="5">
        <v>35692</v>
      </c>
      <c r="GS18" s="5">
        <v>20423</v>
      </c>
      <c r="GT18" s="5">
        <v>313847</v>
      </c>
      <c r="GU18" s="5">
        <v>40473</v>
      </c>
      <c r="GV18" s="5">
        <v>25618</v>
      </c>
      <c r="GW18" s="5">
        <v>34853</v>
      </c>
      <c r="GX18" s="5">
        <v>7335</v>
      </c>
      <c r="GY18" s="5" t="s">
        <v>33</v>
      </c>
      <c r="GZ18" s="5" t="s">
        <v>33</v>
      </c>
      <c r="HA18" s="5" t="s">
        <v>33</v>
      </c>
      <c r="HB18" s="5" t="s">
        <v>33</v>
      </c>
      <c r="HC18" s="5" t="s">
        <v>33</v>
      </c>
      <c r="HD18" s="5" t="s">
        <v>33</v>
      </c>
      <c r="HE18" s="5" t="s">
        <v>33</v>
      </c>
      <c r="HF18" s="5" t="s">
        <v>33</v>
      </c>
      <c r="HG18" s="5" t="s">
        <v>33</v>
      </c>
      <c r="HH18" s="5" t="s">
        <v>33</v>
      </c>
      <c r="HI18" s="5" t="s">
        <v>33</v>
      </c>
      <c r="HJ18" s="5" t="s">
        <v>33</v>
      </c>
      <c r="HK18" s="5" t="s">
        <v>33</v>
      </c>
      <c r="HL18" s="5" t="s">
        <v>33</v>
      </c>
      <c r="HM18" s="5" t="s">
        <v>33</v>
      </c>
      <c r="HN18" s="5" t="s">
        <v>33</v>
      </c>
      <c r="HO18" s="5" t="s">
        <v>33</v>
      </c>
      <c r="HP18" s="5" t="s">
        <v>33</v>
      </c>
      <c r="HQ18" s="5" t="s">
        <v>33</v>
      </c>
      <c r="HR18" s="5" t="s">
        <v>33</v>
      </c>
      <c r="HS18" s="5">
        <v>111244</v>
      </c>
      <c r="HT18" s="5">
        <v>114400</v>
      </c>
      <c r="HU18" s="5">
        <v>113311</v>
      </c>
      <c r="HV18" s="5">
        <v>120422</v>
      </c>
      <c r="HW18" s="5">
        <v>124300</v>
      </c>
      <c r="HX18" s="5">
        <v>133887</v>
      </c>
      <c r="HY18" s="5">
        <v>127910</v>
      </c>
      <c r="HZ18" s="5">
        <v>116413</v>
      </c>
      <c r="IA18" s="5">
        <v>133042</v>
      </c>
      <c r="IB18" s="5">
        <v>124354</v>
      </c>
      <c r="IC18" s="5">
        <v>114927</v>
      </c>
      <c r="ID18" s="5">
        <v>60750</v>
      </c>
      <c r="IE18" s="5" t="s">
        <v>33</v>
      </c>
      <c r="IF18" s="5" t="s">
        <v>33</v>
      </c>
      <c r="IG18" s="5" t="s">
        <v>33</v>
      </c>
      <c r="IH18" s="5" t="s">
        <v>33</v>
      </c>
      <c r="II18" s="5" t="s">
        <v>33</v>
      </c>
      <c r="IJ18" s="5" t="s">
        <v>33</v>
      </c>
      <c r="IK18" s="5" t="s">
        <v>33</v>
      </c>
      <c r="IL18" s="5" t="s">
        <v>33</v>
      </c>
      <c r="IM18" s="5" t="s">
        <v>33</v>
      </c>
      <c r="IN18" s="5" t="s">
        <v>33</v>
      </c>
      <c r="IO18" s="5" t="s">
        <v>33</v>
      </c>
      <c r="IP18" s="5" t="s">
        <v>33</v>
      </c>
      <c r="IQ18" s="5" t="s">
        <v>33</v>
      </c>
      <c r="IR18" s="5" t="s">
        <v>33</v>
      </c>
      <c r="IS18" s="5" t="s">
        <v>33</v>
      </c>
      <c r="IT18" s="5" t="s">
        <v>33</v>
      </c>
      <c r="IU18" s="5" t="s">
        <v>33</v>
      </c>
      <c r="IV18" s="5" t="s">
        <v>33</v>
      </c>
      <c r="IW18" s="5" t="s">
        <v>33</v>
      </c>
      <c r="IX18" s="5" t="s">
        <v>33</v>
      </c>
      <c r="IY18" s="5">
        <v>2486</v>
      </c>
      <c r="IZ18" s="5">
        <v>2237</v>
      </c>
      <c r="JA18" s="5">
        <v>2139</v>
      </c>
      <c r="JB18" s="5">
        <v>2642</v>
      </c>
      <c r="JC18" s="5">
        <v>1861</v>
      </c>
      <c r="JD18" s="5">
        <v>1696</v>
      </c>
      <c r="JE18" s="5">
        <v>2108</v>
      </c>
      <c r="JF18" s="5">
        <v>1416</v>
      </c>
      <c r="JG18" s="5">
        <v>2538</v>
      </c>
      <c r="JH18" s="5">
        <v>1807</v>
      </c>
      <c r="JI18" s="5">
        <v>1272</v>
      </c>
      <c r="JJ18" s="5">
        <v>458</v>
      </c>
      <c r="JK18" s="5" t="s">
        <v>33</v>
      </c>
      <c r="JL18" s="5" t="s">
        <v>33</v>
      </c>
      <c r="JM18" s="5" t="s">
        <v>33</v>
      </c>
      <c r="JN18" s="5" t="s">
        <v>33</v>
      </c>
      <c r="JO18" s="5" t="s">
        <v>33</v>
      </c>
      <c r="JP18" s="5" t="s">
        <v>33</v>
      </c>
      <c r="JQ18" s="5" t="s">
        <v>33</v>
      </c>
      <c r="JR18" s="5" t="s">
        <v>33</v>
      </c>
      <c r="JS18" s="5" t="s">
        <v>33</v>
      </c>
      <c r="JT18" s="5" t="s">
        <v>33</v>
      </c>
      <c r="JU18" s="5" t="s">
        <v>33</v>
      </c>
      <c r="JV18" s="5" t="s">
        <v>33</v>
      </c>
      <c r="JW18" s="5" t="s">
        <v>33</v>
      </c>
      <c r="JX18" s="5" t="s">
        <v>33</v>
      </c>
      <c r="JY18" s="5" t="s">
        <v>33</v>
      </c>
      <c r="JZ18" s="5" t="s">
        <v>33</v>
      </c>
      <c r="KA18" s="5" t="s">
        <v>33</v>
      </c>
      <c r="KB18" s="5" t="s">
        <v>33</v>
      </c>
      <c r="KC18" s="5" t="s">
        <v>33</v>
      </c>
      <c r="KD18" s="5" t="s">
        <v>33</v>
      </c>
      <c r="KE18" s="5">
        <v>5076</v>
      </c>
      <c r="KF18" s="5">
        <v>5768</v>
      </c>
      <c r="KG18" s="5">
        <v>5524</v>
      </c>
      <c r="KH18" s="5">
        <v>4695</v>
      </c>
      <c r="KI18" s="5">
        <v>4820</v>
      </c>
      <c r="KJ18" s="5">
        <v>4167</v>
      </c>
      <c r="KK18" s="5">
        <v>3209</v>
      </c>
      <c r="KL18" s="5">
        <v>3245</v>
      </c>
      <c r="KM18" s="5">
        <v>11985</v>
      </c>
      <c r="KN18" s="5">
        <v>10775</v>
      </c>
      <c r="KO18" s="5">
        <v>9359</v>
      </c>
      <c r="KP18" s="5">
        <v>3955</v>
      </c>
      <c r="KQ18" s="5" t="s">
        <v>33</v>
      </c>
      <c r="KR18" s="5" t="s">
        <v>33</v>
      </c>
      <c r="KS18" s="5" t="s">
        <v>33</v>
      </c>
      <c r="KT18" s="5" t="s">
        <v>33</v>
      </c>
      <c r="KU18" s="5" t="s">
        <v>33</v>
      </c>
      <c r="KV18" s="5" t="s">
        <v>33</v>
      </c>
      <c r="KW18" s="5" t="s">
        <v>33</v>
      </c>
      <c r="KX18" s="5" t="s">
        <v>33</v>
      </c>
      <c r="KY18" s="5" t="s">
        <v>33</v>
      </c>
      <c r="KZ18" s="5" t="s">
        <v>33</v>
      </c>
      <c r="LA18" s="5" t="s">
        <v>33</v>
      </c>
      <c r="LB18" s="5" t="s">
        <v>33</v>
      </c>
      <c r="LC18" s="5" t="s">
        <v>33</v>
      </c>
      <c r="LD18" s="5" t="s">
        <v>33</v>
      </c>
      <c r="LE18" s="5" t="s">
        <v>33</v>
      </c>
      <c r="LF18" s="5" t="s">
        <v>33</v>
      </c>
      <c r="LG18" s="5" t="s">
        <v>33</v>
      </c>
      <c r="LH18" s="5" t="s">
        <v>33</v>
      </c>
      <c r="LI18" s="5" t="s">
        <v>33</v>
      </c>
      <c r="LJ18" s="5" t="s">
        <v>33</v>
      </c>
      <c r="LK18" s="5">
        <v>671</v>
      </c>
      <c r="LL18" s="5">
        <v>646</v>
      </c>
      <c r="LM18" s="5">
        <v>615</v>
      </c>
      <c r="LN18" s="5">
        <v>745</v>
      </c>
      <c r="LO18" s="5">
        <v>626</v>
      </c>
      <c r="LP18" s="5">
        <v>418</v>
      </c>
      <c r="LQ18" s="5">
        <v>512</v>
      </c>
      <c r="LR18" s="5">
        <v>302</v>
      </c>
      <c r="LS18" s="5">
        <v>423</v>
      </c>
      <c r="LT18" s="5">
        <v>280</v>
      </c>
      <c r="LU18" s="5">
        <v>306</v>
      </c>
      <c r="LV18" s="5">
        <v>79</v>
      </c>
      <c r="LW18" s="5" t="s">
        <v>33</v>
      </c>
      <c r="LX18" s="5" t="s">
        <v>33</v>
      </c>
      <c r="LY18" s="5" t="s">
        <v>33</v>
      </c>
      <c r="LZ18" s="5" t="s">
        <v>33</v>
      </c>
      <c r="MA18" s="5" t="s">
        <v>33</v>
      </c>
      <c r="MB18" s="5" t="s">
        <v>33</v>
      </c>
      <c r="MC18" s="5" t="s">
        <v>33</v>
      </c>
      <c r="MD18" s="5" t="s">
        <v>33</v>
      </c>
      <c r="ME18" s="5" t="s">
        <v>33</v>
      </c>
      <c r="MF18" s="5" t="s">
        <v>33</v>
      </c>
      <c r="MG18" s="5" t="s">
        <v>33</v>
      </c>
      <c r="MH18" s="5" t="s">
        <v>33</v>
      </c>
      <c r="MI18" s="5" t="s">
        <v>33</v>
      </c>
      <c r="MJ18" s="5" t="s">
        <v>33</v>
      </c>
      <c r="MK18" s="5" t="s">
        <v>33</v>
      </c>
      <c r="ML18" s="5" t="s">
        <v>33</v>
      </c>
      <c r="MM18" s="5" t="s">
        <v>33</v>
      </c>
      <c r="MN18" s="5" t="s">
        <v>33</v>
      </c>
      <c r="MO18" s="5" t="s">
        <v>33</v>
      </c>
      <c r="MP18" s="5" t="s">
        <v>33</v>
      </c>
      <c r="MQ18" s="5">
        <v>0</v>
      </c>
      <c r="MR18" s="5">
        <v>0</v>
      </c>
      <c r="MS18" s="5">
        <v>0</v>
      </c>
      <c r="MT18" s="5">
        <v>0</v>
      </c>
      <c r="MU18" s="5">
        <v>0</v>
      </c>
      <c r="MV18" s="5">
        <v>0</v>
      </c>
      <c r="MW18" s="5">
        <v>0</v>
      </c>
      <c r="MX18" s="5">
        <v>0</v>
      </c>
      <c r="MY18" s="5">
        <v>0</v>
      </c>
      <c r="MZ18" s="5">
        <v>0</v>
      </c>
      <c r="NA18" s="5">
        <v>0</v>
      </c>
      <c r="NB18" s="5">
        <v>0</v>
      </c>
      <c r="NC18" s="5" t="s">
        <v>33</v>
      </c>
      <c r="ND18" s="5" t="s">
        <v>33</v>
      </c>
      <c r="NE18" s="5" t="s">
        <v>33</v>
      </c>
      <c r="NF18" s="5" t="s">
        <v>33</v>
      </c>
      <c r="NG18" s="5" t="s">
        <v>33</v>
      </c>
      <c r="NH18" s="5" t="s">
        <v>33</v>
      </c>
      <c r="NI18" s="5" t="s">
        <v>33</v>
      </c>
      <c r="NJ18" s="5" t="s">
        <v>33</v>
      </c>
      <c r="NK18" s="5" t="s">
        <v>33</v>
      </c>
      <c r="NL18" s="5" t="s">
        <v>33</v>
      </c>
      <c r="NM18" s="5" t="s">
        <v>33</v>
      </c>
      <c r="NN18" s="5" t="s">
        <v>33</v>
      </c>
      <c r="NO18" s="5" t="s">
        <v>33</v>
      </c>
      <c r="NP18" s="5" t="s">
        <v>33</v>
      </c>
      <c r="NQ18" s="5" t="s">
        <v>33</v>
      </c>
      <c r="NR18" s="5" t="s">
        <v>33</v>
      </c>
      <c r="NS18" s="5" t="s">
        <v>33</v>
      </c>
      <c r="NT18" s="5" t="s">
        <v>33</v>
      </c>
      <c r="NU18" s="5" t="s">
        <v>33</v>
      </c>
      <c r="NV18" s="5" t="s">
        <v>33</v>
      </c>
      <c r="NW18" s="5">
        <v>0</v>
      </c>
      <c r="NX18" s="5">
        <v>0</v>
      </c>
      <c r="NY18" s="5">
        <v>0</v>
      </c>
      <c r="NZ18" s="5">
        <v>0</v>
      </c>
      <c r="OA18" s="5">
        <v>0</v>
      </c>
      <c r="OB18" s="5">
        <v>0</v>
      </c>
      <c r="OC18" s="5">
        <v>0</v>
      </c>
      <c r="OD18" s="5">
        <v>0</v>
      </c>
      <c r="OE18" s="5">
        <v>0</v>
      </c>
      <c r="OF18" s="5">
        <v>0</v>
      </c>
      <c r="OG18" s="5">
        <v>0</v>
      </c>
      <c r="OH18" s="5">
        <v>0</v>
      </c>
      <c r="OI18" s="5" t="s">
        <v>33</v>
      </c>
      <c r="OJ18" s="5" t="s">
        <v>33</v>
      </c>
      <c r="OK18" s="5" t="s">
        <v>33</v>
      </c>
      <c r="OL18" s="5" t="s">
        <v>33</v>
      </c>
      <c r="OM18" s="5" t="s">
        <v>33</v>
      </c>
      <c r="ON18" s="5" t="s">
        <v>33</v>
      </c>
      <c r="OO18" s="5" t="s">
        <v>33</v>
      </c>
      <c r="OP18" s="5" t="s">
        <v>33</v>
      </c>
      <c r="OQ18" s="5" t="s">
        <v>33</v>
      </c>
      <c r="OR18" s="5" t="s">
        <v>33</v>
      </c>
      <c r="OS18" s="5" t="s">
        <v>33</v>
      </c>
      <c r="OT18" s="5" t="s">
        <v>33</v>
      </c>
      <c r="OU18" s="5" t="s">
        <v>33</v>
      </c>
      <c r="OV18" s="5" t="s">
        <v>33</v>
      </c>
      <c r="OW18" s="5" t="s">
        <v>33</v>
      </c>
      <c r="OX18" s="5" t="s">
        <v>33</v>
      </c>
      <c r="OY18" s="5" t="s">
        <v>33</v>
      </c>
      <c r="OZ18" s="5" t="s">
        <v>33</v>
      </c>
      <c r="PA18" s="5" t="s">
        <v>33</v>
      </c>
      <c r="PB18" s="5" t="s">
        <v>33</v>
      </c>
      <c r="PC18" s="5">
        <v>8041</v>
      </c>
      <c r="PD18" s="5">
        <v>8929</v>
      </c>
      <c r="PE18" s="5">
        <v>6802</v>
      </c>
      <c r="PF18" s="5">
        <v>6931</v>
      </c>
      <c r="PG18" s="5">
        <v>7815</v>
      </c>
      <c r="PH18" s="5">
        <v>7290</v>
      </c>
      <c r="PI18" s="5">
        <v>7252</v>
      </c>
      <c r="PJ18" s="5">
        <v>5126</v>
      </c>
      <c r="PK18" s="5">
        <v>5360</v>
      </c>
      <c r="PL18" s="5">
        <v>4523</v>
      </c>
      <c r="PM18" s="5">
        <v>3516</v>
      </c>
      <c r="PN18" s="5">
        <v>1398</v>
      </c>
      <c r="PO18" s="5" t="s">
        <v>33</v>
      </c>
      <c r="PP18" s="5" t="s">
        <v>33</v>
      </c>
      <c r="PQ18" s="5" t="s">
        <v>33</v>
      </c>
      <c r="PR18" s="5" t="s">
        <v>33</v>
      </c>
      <c r="PS18" s="5" t="s">
        <v>33</v>
      </c>
      <c r="PT18" s="5" t="s">
        <v>33</v>
      </c>
      <c r="PU18" s="5" t="s">
        <v>33</v>
      </c>
      <c r="PV18" s="5" t="s">
        <v>33</v>
      </c>
      <c r="PW18" s="5" t="s">
        <v>33</v>
      </c>
      <c r="PX18" s="5" t="s">
        <v>33</v>
      </c>
      <c r="PY18" s="5" t="s">
        <v>33</v>
      </c>
      <c r="PZ18" s="5" t="s">
        <v>33</v>
      </c>
      <c r="QA18" s="5" t="s">
        <v>33</v>
      </c>
      <c r="QB18" s="5" t="s">
        <v>33</v>
      </c>
      <c r="QC18" s="5" t="s">
        <v>33</v>
      </c>
      <c r="QD18" s="5" t="s">
        <v>33</v>
      </c>
      <c r="QE18" s="5" t="s">
        <v>33</v>
      </c>
      <c r="QF18" s="5" t="s">
        <v>33</v>
      </c>
      <c r="QG18" s="5" t="s">
        <v>33</v>
      </c>
      <c r="QH18" s="5" t="s">
        <v>33</v>
      </c>
      <c r="QI18" s="5">
        <v>5458</v>
      </c>
      <c r="QJ18" s="5">
        <v>6807</v>
      </c>
      <c r="QK18" s="5">
        <v>7933</v>
      </c>
      <c r="QL18" s="5">
        <v>6756</v>
      </c>
      <c r="QM18" s="5">
        <v>5967</v>
      </c>
      <c r="QN18" s="5">
        <v>6028</v>
      </c>
      <c r="QO18" s="5">
        <v>5769</v>
      </c>
      <c r="QP18" s="5">
        <v>5015</v>
      </c>
      <c r="QQ18" s="5">
        <v>5369</v>
      </c>
      <c r="QR18" s="5">
        <v>4066</v>
      </c>
      <c r="QS18" s="5">
        <v>3411</v>
      </c>
      <c r="QT18" s="5">
        <v>1453</v>
      </c>
      <c r="QU18" s="5" t="s">
        <v>33</v>
      </c>
      <c r="QV18" s="5" t="s">
        <v>33</v>
      </c>
      <c r="QW18" s="5" t="s">
        <v>33</v>
      </c>
      <c r="QX18" s="5" t="s">
        <v>33</v>
      </c>
      <c r="QY18" s="5" t="s">
        <v>33</v>
      </c>
      <c r="QZ18" s="5" t="s">
        <v>33</v>
      </c>
      <c r="RA18" s="5" t="s">
        <v>33</v>
      </c>
      <c r="RB18" s="5" t="s">
        <v>33</v>
      </c>
      <c r="RC18" s="5" t="s">
        <v>33</v>
      </c>
      <c r="RD18" s="5" t="s">
        <v>33</v>
      </c>
      <c r="RE18" s="5" t="s">
        <v>33</v>
      </c>
      <c r="RF18" s="5" t="s">
        <v>33</v>
      </c>
      <c r="RG18" s="5" t="s">
        <v>33</v>
      </c>
      <c r="RH18" s="5" t="s">
        <v>33</v>
      </c>
      <c r="RI18" s="5" t="s">
        <v>33</v>
      </c>
      <c r="RJ18" s="5" t="s">
        <v>33</v>
      </c>
      <c r="RK18" s="5" t="s">
        <v>33</v>
      </c>
      <c r="RL18" s="5" t="s">
        <v>33</v>
      </c>
      <c r="RM18" s="5" t="s">
        <v>33</v>
      </c>
      <c r="RN18" s="5" t="s">
        <v>33</v>
      </c>
      <c r="RO18" s="5">
        <v>3446</v>
      </c>
      <c r="RP18" s="5">
        <v>3602</v>
      </c>
      <c r="RQ18" s="5">
        <v>3868</v>
      </c>
      <c r="RR18" s="5">
        <v>3668</v>
      </c>
      <c r="RS18" s="5">
        <v>3975</v>
      </c>
      <c r="RT18" s="5">
        <v>4056</v>
      </c>
      <c r="RU18" s="5">
        <v>3296</v>
      </c>
      <c r="RV18" s="5">
        <v>3270</v>
      </c>
      <c r="RW18" s="5">
        <v>3105</v>
      </c>
      <c r="RX18" s="5">
        <v>2345</v>
      </c>
      <c r="RY18" s="5">
        <v>3095</v>
      </c>
      <c r="RZ18" s="5">
        <v>1447</v>
      </c>
      <c r="SA18" s="5" t="s">
        <v>33</v>
      </c>
      <c r="SB18" s="5" t="s">
        <v>33</v>
      </c>
      <c r="SC18" s="5" t="s">
        <v>33</v>
      </c>
      <c r="SD18" s="5" t="s">
        <v>33</v>
      </c>
      <c r="SE18" s="5" t="s">
        <v>33</v>
      </c>
      <c r="SF18" s="5" t="s">
        <v>33</v>
      </c>
      <c r="SG18" s="5" t="s">
        <v>33</v>
      </c>
      <c r="SH18" s="5" t="s">
        <v>33</v>
      </c>
      <c r="SI18" s="5" t="s">
        <v>33</v>
      </c>
      <c r="SJ18" s="5" t="s">
        <v>33</v>
      </c>
      <c r="SK18" s="5" t="s">
        <v>33</v>
      </c>
      <c r="SL18" s="5" t="s">
        <v>33</v>
      </c>
      <c r="SM18" s="5" t="s">
        <v>33</v>
      </c>
      <c r="SN18" s="5" t="s">
        <v>33</v>
      </c>
      <c r="SO18" s="5" t="s">
        <v>33</v>
      </c>
      <c r="SP18" s="5" t="s">
        <v>33</v>
      </c>
      <c r="SQ18" s="5" t="s">
        <v>33</v>
      </c>
      <c r="SR18" s="5" t="s">
        <v>33</v>
      </c>
      <c r="SS18" s="5" t="s">
        <v>33</v>
      </c>
      <c r="ST18" s="5" t="s">
        <v>33</v>
      </c>
      <c r="SU18" s="5">
        <v>256</v>
      </c>
      <c r="SV18" s="5">
        <v>94</v>
      </c>
      <c r="SW18" s="5">
        <v>51</v>
      </c>
      <c r="SX18" s="5">
        <v>65</v>
      </c>
      <c r="SY18" s="5">
        <v>60</v>
      </c>
      <c r="SZ18" s="5">
        <v>121</v>
      </c>
      <c r="TA18" s="5">
        <v>431</v>
      </c>
      <c r="TB18" s="5">
        <v>632</v>
      </c>
      <c r="TC18" s="5">
        <v>593</v>
      </c>
      <c r="TD18" s="5">
        <v>389</v>
      </c>
      <c r="TE18" s="5">
        <v>355</v>
      </c>
      <c r="TF18" s="5">
        <v>166</v>
      </c>
      <c r="TG18" s="5" t="s">
        <v>33</v>
      </c>
      <c r="TH18" s="5" t="s">
        <v>33</v>
      </c>
      <c r="TI18" s="5" t="s">
        <v>33</v>
      </c>
      <c r="TJ18" s="5" t="s">
        <v>33</v>
      </c>
      <c r="TK18" s="5" t="s">
        <v>33</v>
      </c>
      <c r="TL18" s="5" t="s">
        <v>33</v>
      </c>
      <c r="TM18" s="5" t="s">
        <v>33</v>
      </c>
      <c r="TN18" s="5" t="s">
        <v>33</v>
      </c>
      <c r="TO18" s="5" t="s">
        <v>33</v>
      </c>
      <c r="TP18" s="5" t="s">
        <v>33</v>
      </c>
      <c r="TQ18" s="5" t="s">
        <v>33</v>
      </c>
      <c r="TR18" s="5" t="s">
        <v>33</v>
      </c>
      <c r="TS18" s="5" t="s">
        <v>33</v>
      </c>
      <c r="TT18" s="5" t="s">
        <v>33</v>
      </c>
      <c r="TU18" s="5" t="s">
        <v>33</v>
      </c>
      <c r="TV18" s="5" t="s">
        <v>33</v>
      </c>
      <c r="TW18" s="5" t="s">
        <v>33</v>
      </c>
      <c r="TX18" s="5" t="s">
        <v>33</v>
      </c>
      <c r="TY18" s="5" t="s">
        <v>33</v>
      </c>
      <c r="TZ18" s="5" t="s">
        <v>33</v>
      </c>
      <c r="UA18" s="5">
        <v>4</v>
      </c>
      <c r="UB18" s="5">
        <v>11</v>
      </c>
      <c r="UC18" s="5">
        <v>8</v>
      </c>
      <c r="UD18" s="5">
        <v>7</v>
      </c>
      <c r="UE18" s="5">
        <v>15</v>
      </c>
      <c r="UF18" s="5">
        <v>29</v>
      </c>
      <c r="UG18" s="5">
        <v>29</v>
      </c>
      <c r="UH18" s="5">
        <v>3</v>
      </c>
      <c r="UI18" s="5">
        <v>14</v>
      </c>
      <c r="UJ18" s="5">
        <v>4</v>
      </c>
      <c r="UK18" s="5">
        <v>10</v>
      </c>
      <c r="UL18" s="5">
        <v>1</v>
      </c>
      <c r="UM18" s="5" t="s">
        <v>33</v>
      </c>
      <c r="UN18" s="5" t="s">
        <v>33</v>
      </c>
      <c r="UO18" s="5" t="s">
        <v>33</v>
      </c>
      <c r="UP18" s="5" t="s">
        <v>33</v>
      </c>
      <c r="UQ18" s="5" t="s">
        <v>33</v>
      </c>
      <c r="UR18" s="5" t="s">
        <v>33</v>
      </c>
      <c r="US18" s="5" t="s">
        <v>33</v>
      </c>
      <c r="UT18" s="5" t="s">
        <v>33</v>
      </c>
      <c r="UU18" s="5" t="s">
        <v>33</v>
      </c>
      <c r="UV18" s="5" t="s">
        <v>33</v>
      </c>
      <c r="UW18" s="5" t="s">
        <v>33</v>
      </c>
      <c r="UX18" s="5" t="s">
        <v>33</v>
      </c>
      <c r="UY18" s="5" t="s">
        <v>33</v>
      </c>
      <c r="UZ18" s="5" t="s">
        <v>33</v>
      </c>
      <c r="VA18" s="5" t="s">
        <v>33</v>
      </c>
      <c r="VB18" s="5" t="s">
        <v>33</v>
      </c>
      <c r="VC18" s="5" t="s">
        <v>33</v>
      </c>
      <c r="VD18" s="5" t="s">
        <v>33</v>
      </c>
      <c r="VE18" s="5" t="s">
        <v>33</v>
      </c>
      <c r="VF18" s="5" t="s">
        <v>33</v>
      </c>
      <c r="VG18" s="5">
        <v>25259</v>
      </c>
      <c r="VH18" s="5">
        <v>22900</v>
      </c>
      <c r="VI18" s="5">
        <v>18583</v>
      </c>
      <c r="VJ18" s="5">
        <v>18946</v>
      </c>
      <c r="VK18" s="5">
        <v>19188</v>
      </c>
      <c r="VL18" s="5">
        <v>19454</v>
      </c>
      <c r="VM18" s="5">
        <v>21526</v>
      </c>
      <c r="VN18" s="5">
        <v>18383</v>
      </c>
      <c r="VO18" s="5">
        <v>16265</v>
      </c>
      <c r="VP18" s="5">
        <v>17421</v>
      </c>
      <c r="VQ18" s="5">
        <v>18154</v>
      </c>
      <c r="VR18" s="5">
        <v>9456</v>
      </c>
      <c r="VS18" s="5" t="s">
        <v>33</v>
      </c>
      <c r="VT18" s="5" t="s">
        <v>33</v>
      </c>
      <c r="VU18" s="5" t="s">
        <v>33</v>
      </c>
      <c r="VV18" s="5" t="s">
        <v>33</v>
      </c>
      <c r="VW18" s="5" t="s">
        <v>33</v>
      </c>
      <c r="VX18" s="5" t="s">
        <v>33</v>
      </c>
      <c r="VY18" s="5" t="s">
        <v>33</v>
      </c>
      <c r="VZ18" s="5" t="s">
        <v>33</v>
      </c>
      <c r="WA18" s="5" t="s">
        <v>33</v>
      </c>
      <c r="WB18" s="5" t="s">
        <v>33</v>
      </c>
      <c r="WC18" s="5" t="s">
        <v>33</v>
      </c>
      <c r="WD18" s="5" t="s">
        <v>33</v>
      </c>
      <c r="WE18" s="5" t="s">
        <v>33</v>
      </c>
      <c r="WF18" s="5" t="s">
        <v>33</v>
      </c>
      <c r="WG18" s="5" t="s">
        <v>33</v>
      </c>
      <c r="WH18" s="5" t="s">
        <v>33</v>
      </c>
      <c r="WI18" s="5" t="s">
        <v>33</v>
      </c>
      <c r="WJ18" s="5" t="s">
        <v>33</v>
      </c>
      <c r="WK18" s="5" t="s">
        <v>33</v>
      </c>
      <c r="WL18" s="5" t="s">
        <v>33</v>
      </c>
      <c r="WM18" s="5">
        <v>1550</v>
      </c>
      <c r="WN18" s="5">
        <v>1280</v>
      </c>
      <c r="WO18" s="5">
        <v>1012</v>
      </c>
      <c r="WP18" s="5">
        <v>786</v>
      </c>
      <c r="WQ18" s="5">
        <v>894</v>
      </c>
      <c r="WR18" s="5">
        <v>832</v>
      </c>
      <c r="WS18" s="5">
        <v>928</v>
      </c>
      <c r="WT18" s="5">
        <v>767</v>
      </c>
      <c r="WU18" s="5">
        <v>748</v>
      </c>
      <c r="WV18" s="5">
        <v>391</v>
      </c>
      <c r="WW18" s="5">
        <v>284</v>
      </c>
      <c r="WX18" s="5">
        <v>85</v>
      </c>
      <c r="WY18" s="5" t="s">
        <v>33</v>
      </c>
      <c r="WZ18" s="5" t="s">
        <v>33</v>
      </c>
      <c r="XA18" s="5" t="s">
        <v>33</v>
      </c>
      <c r="XB18" s="5" t="s">
        <v>33</v>
      </c>
      <c r="XC18" s="5" t="s">
        <v>33</v>
      </c>
      <c r="XD18" s="5" t="s">
        <v>33</v>
      </c>
      <c r="XE18" s="5" t="s">
        <v>33</v>
      </c>
      <c r="XF18" s="5" t="s">
        <v>33</v>
      </c>
      <c r="XG18" s="5" t="s">
        <v>33</v>
      </c>
      <c r="XH18" s="5" t="s">
        <v>33</v>
      </c>
      <c r="XI18" s="5" t="s">
        <v>33</v>
      </c>
      <c r="XJ18" s="5" t="s">
        <v>33</v>
      </c>
      <c r="XK18" s="5" t="s">
        <v>33</v>
      </c>
      <c r="XL18" s="5" t="s">
        <v>33</v>
      </c>
      <c r="XM18" s="5" t="s">
        <v>33</v>
      </c>
      <c r="XN18" s="5" t="s">
        <v>33</v>
      </c>
      <c r="XO18" s="5" t="s">
        <v>33</v>
      </c>
      <c r="XP18" s="5" t="s">
        <v>33</v>
      </c>
      <c r="XQ18" s="5" t="s">
        <v>33</v>
      </c>
      <c r="XR18" s="5" t="s">
        <v>33</v>
      </c>
      <c r="XS18" s="1">
        <v>56146</v>
      </c>
      <c r="XT18" s="3" t="s">
        <v>180</v>
      </c>
      <c r="XU18" s="3" t="s">
        <v>180</v>
      </c>
      <c r="XV18" s="3" t="s">
        <v>179</v>
      </c>
      <c r="XW18" s="3" t="s">
        <v>179</v>
      </c>
      <c r="XX18" s="3" t="s">
        <v>180</v>
      </c>
      <c r="XY18" s="3" t="s">
        <v>180</v>
      </c>
      <c r="XZ18" s="3" t="s">
        <v>191</v>
      </c>
    </row>
    <row r="19" spans="1:650" x14ac:dyDescent="0.3">
      <c r="A19" s="6" t="s">
        <v>46</v>
      </c>
      <c r="B19" s="1">
        <v>4065694</v>
      </c>
      <c r="C19" s="5">
        <v>0</v>
      </c>
      <c r="D19" s="5">
        <v>0</v>
      </c>
      <c r="E19" s="5">
        <v>0</v>
      </c>
      <c r="F19" s="5">
        <v>0</v>
      </c>
      <c r="G19" s="5">
        <v>0</v>
      </c>
      <c r="H19" s="5">
        <v>0</v>
      </c>
      <c r="I19" s="5">
        <v>0</v>
      </c>
      <c r="J19" s="5">
        <v>0</v>
      </c>
      <c r="K19" s="5">
        <v>0</v>
      </c>
      <c r="L19" s="5">
        <v>0</v>
      </c>
      <c r="M19" s="5">
        <v>0</v>
      </c>
      <c r="N19" s="5">
        <v>0</v>
      </c>
      <c r="O19" s="5">
        <v>0</v>
      </c>
      <c r="P19" s="5">
        <v>0</v>
      </c>
      <c r="Q19" s="5">
        <v>0</v>
      </c>
      <c r="R19" s="5">
        <v>0</v>
      </c>
      <c r="S19" s="5">
        <v>0</v>
      </c>
      <c r="T19" s="5">
        <v>0</v>
      </c>
      <c r="U19" s="5">
        <v>0</v>
      </c>
      <c r="V19" s="5">
        <v>0</v>
      </c>
      <c r="W19" s="5">
        <v>0</v>
      </c>
      <c r="X19" s="5">
        <v>0</v>
      </c>
      <c r="Y19" s="5">
        <v>0</v>
      </c>
      <c r="Z19" s="5">
        <v>0</v>
      </c>
      <c r="AA19" s="5">
        <v>0</v>
      </c>
      <c r="AB19" s="5">
        <v>0</v>
      </c>
      <c r="AC19" s="5">
        <v>0</v>
      </c>
      <c r="AD19" s="5">
        <v>0</v>
      </c>
      <c r="AE19" s="5">
        <v>0</v>
      </c>
      <c r="AF19" s="5">
        <v>0</v>
      </c>
      <c r="AG19" s="5">
        <v>0</v>
      </c>
      <c r="AH19" s="5">
        <v>0</v>
      </c>
      <c r="AI19" s="5">
        <v>25597</v>
      </c>
      <c r="AJ19" s="5">
        <v>4762</v>
      </c>
      <c r="AK19" s="5">
        <v>15369</v>
      </c>
      <c r="AL19" s="5">
        <v>14123</v>
      </c>
      <c r="AM19" s="5">
        <v>6869</v>
      </c>
      <c r="AN19" s="5">
        <v>105443</v>
      </c>
      <c r="AO19" s="5">
        <v>5134</v>
      </c>
      <c r="AP19" s="5">
        <v>9717</v>
      </c>
      <c r="AQ19" s="5">
        <v>40804</v>
      </c>
      <c r="AR19" s="5">
        <v>141912</v>
      </c>
      <c r="AS19" s="5">
        <v>13383</v>
      </c>
      <c r="AT19" s="5">
        <v>4336</v>
      </c>
      <c r="AU19" s="5">
        <v>2062</v>
      </c>
      <c r="AV19" s="5">
        <v>8187</v>
      </c>
      <c r="AW19" s="5">
        <v>2221</v>
      </c>
      <c r="AX19" s="5">
        <v>934</v>
      </c>
      <c r="AY19" s="5">
        <v>2822</v>
      </c>
      <c r="AZ19" s="5">
        <v>31586</v>
      </c>
      <c r="BA19" s="5">
        <v>2033</v>
      </c>
      <c r="BB19" s="5">
        <v>27507</v>
      </c>
      <c r="BC19" s="5">
        <v>3310</v>
      </c>
      <c r="BD19" s="5">
        <v>-27</v>
      </c>
      <c r="BE19" s="5">
        <v>635</v>
      </c>
      <c r="BF19" s="5">
        <v>3620</v>
      </c>
      <c r="BG19" s="5">
        <v>118230</v>
      </c>
      <c r="BH19" s="5">
        <v>2220</v>
      </c>
      <c r="BI19" s="5">
        <v>7921</v>
      </c>
      <c r="BJ19" s="5">
        <v>4201</v>
      </c>
      <c r="BK19" s="5">
        <v>53883</v>
      </c>
      <c r="BL19" s="5">
        <v>6731</v>
      </c>
      <c r="BM19" s="5">
        <v>1383</v>
      </c>
      <c r="BN19" s="5">
        <v>576</v>
      </c>
      <c r="BO19" s="5">
        <v>27842</v>
      </c>
      <c r="BP19" s="5">
        <v>24012</v>
      </c>
      <c r="BQ19" s="5">
        <v>38647</v>
      </c>
      <c r="BR19" s="5">
        <v>29830</v>
      </c>
      <c r="BS19" s="5">
        <v>1832</v>
      </c>
      <c r="BT19" s="5">
        <v>676</v>
      </c>
      <c r="BU19" s="5">
        <v>352</v>
      </c>
      <c r="BV19" s="5">
        <v>318</v>
      </c>
      <c r="BW19" s="5">
        <v>2292</v>
      </c>
      <c r="BX19" s="5">
        <v>29221</v>
      </c>
      <c r="BY19" s="5">
        <v>16493</v>
      </c>
      <c r="BZ19" s="5">
        <v>759</v>
      </c>
      <c r="CA19" s="5">
        <v>1457</v>
      </c>
      <c r="CB19" s="5">
        <v>363</v>
      </c>
      <c r="CC19" s="5">
        <v>486</v>
      </c>
      <c r="CD19" s="5">
        <v>688</v>
      </c>
      <c r="CE19" s="5">
        <v>28578</v>
      </c>
      <c r="CF19" s="5">
        <v>4275</v>
      </c>
      <c r="CG19" s="5">
        <v>3527</v>
      </c>
      <c r="CH19" s="5">
        <v>3951</v>
      </c>
      <c r="CI19" s="5">
        <v>3212</v>
      </c>
      <c r="CJ19" s="5">
        <v>1773</v>
      </c>
      <c r="CK19" s="5">
        <v>4434</v>
      </c>
      <c r="CL19" s="5">
        <v>1154</v>
      </c>
      <c r="CM19" s="5">
        <v>5039</v>
      </c>
      <c r="CN19" s="5">
        <v>3484</v>
      </c>
      <c r="CO19" s="5">
        <v>6211</v>
      </c>
      <c r="CP19" s="5">
        <v>1135</v>
      </c>
      <c r="CQ19" s="5">
        <v>1481</v>
      </c>
      <c r="CR19" s="5">
        <v>2846</v>
      </c>
      <c r="CS19" s="5">
        <v>1169</v>
      </c>
      <c r="CT19" s="5">
        <v>1687</v>
      </c>
      <c r="CU19" s="5">
        <v>41105</v>
      </c>
      <c r="CV19" s="5">
        <v>17084</v>
      </c>
      <c r="CW19" s="5">
        <v>12680</v>
      </c>
      <c r="CX19" s="5">
        <v>12816</v>
      </c>
      <c r="CY19" s="5">
        <v>18714</v>
      </c>
      <c r="CZ19" s="5">
        <v>22117</v>
      </c>
      <c r="DA19" s="5">
        <v>14230</v>
      </c>
      <c r="DB19" s="5">
        <v>17514</v>
      </c>
      <c r="DC19" s="5">
        <v>21219</v>
      </c>
      <c r="DD19" s="5">
        <v>16073</v>
      </c>
      <c r="DE19" s="5">
        <v>16469</v>
      </c>
      <c r="DF19" s="5">
        <v>15210</v>
      </c>
      <c r="DG19" s="5">
        <v>16450</v>
      </c>
      <c r="DH19" s="5">
        <v>12198</v>
      </c>
      <c r="DI19" s="5">
        <v>11484</v>
      </c>
      <c r="DJ19" s="5">
        <v>9302</v>
      </c>
      <c r="DK19" s="5">
        <v>8200</v>
      </c>
      <c r="DL19" s="5">
        <v>8002</v>
      </c>
      <c r="DM19" s="5">
        <v>8310</v>
      </c>
      <c r="DN19" s="5">
        <v>10084</v>
      </c>
      <c r="DO19" s="5">
        <v>6509</v>
      </c>
      <c r="DP19" s="5">
        <v>6694</v>
      </c>
      <c r="DQ19" s="5">
        <v>7517</v>
      </c>
      <c r="DR19" s="5">
        <v>5806</v>
      </c>
      <c r="DS19" s="5">
        <v>7999</v>
      </c>
      <c r="DT19" s="5">
        <v>6948</v>
      </c>
      <c r="DU19" s="5">
        <v>6285</v>
      </c>
      <c r="DV19" s="5">
        <v>6025</v>
      </c>
      <c r="DW19" s="5">
        <v>6532</v>
      </c>
      <c r="DX19" s="5">
        <v>6795</v>
      </c>
      <c r="DY19" s="5">
        <v>3448</v>
      </c>
      <c r="DZ19" s="5">
        <v>3300</v>
      </c>
      <c r="EA19" s="5">
        <v>27582</v>
      </c>
      <c r="EB19" s="5">
        <v>8993</v>
      </c>
      <c r="EC19" s="5">
        <v>66859</v>
      </c>
      <c r="ED19" s="5">
        <v>3977</v>
      </c>
      <c r="EE19" s="5">
        <v>3097</v>
      </c>
      <c r="EF19" s="5">
        <v>8051</v>
      </c>
      <c r="EG19" s="5">
        <v>3445</v>
      </c>
      <c r="EH19" s="5">
        <v>4177</v>
      </c>
      <c r="EI19" s="5">
        <v>1112</v>
      </c>
      <c r="EJ19" s="5">
        <v>-239</v>
      </c>
      <c r="EK19" s="5">
        <v>8294</v>
      </c>
      <c r="EL19" s="5">
        <v>1681</v>
      </c>
      <c r="EM19" s="5">
        <v>4490</v>
      </c>
      <c r="EN19" s="5">
        <v>2671</v>
      </c>
      <c r="EO19" s="5">
        <v>1845</v>
      </c>
      <c r="EP19" s="5">
        <v>1416</v>
      </c>
      <c r="EQ19" s="5">
        <v>1980</v>
      </c>
      <c r="ER19" s="5">
        <v>3145</v>
      </c>
      <c r="ES19" s="5">
        <v>1779</v>
      </c>
      <c r="ET19" s="5">
        <v>3212</v>
      </c>
      <c r="EU19" s="5">
        <v>914</v>
      </c>
      <c r="EV19" s="5">
        <v>948</v>
      </c>
      <c r="EW19" s="5">
        <v>1928</v>
      </c>
      <c r="EX19" s="5">
        <v>1902</v>
      </c>
      <c r="EY19" s="5">
        <v>699</v>
      </c>
      <c r="EZ19" s="5">
        <v>2058</v>
      </c>
      <c r="FA19" s="5">
        <v>4389</v>
      </c>
      <c r="FB19" s="5">
        <v>1390</v>
      </c>
      <c r="FC19" s="5">
        <v>4929</v>
      </c>
      <c r="FD19" s="5">
        <v>2276</v>
      </c>
      <c r="FE19" s="5">
        <v>3603</v>
      </c>
      <c r="FF19" s="5">
        <v>3124</v>
      </c>
      <c r="FG19" s="5">
        <v>0</v>
      </c>
      <c r="FH19" s="5">
        <v>0</v>
      </c>
      <c r="FI19" s="5">
        <v>0</v>
      </c>
      <c r="FJ19" s="5">
        <v>0</v>
      </c>
      <c r="FK19" s="5">
        <v>0</v>
      </c>
      <c r="FL19" s="5">
        <v>0</v>
      </c>
      <c r="FM19" s="5">
        <v>0</v>
      </c>
      <c r="FN19" s="5">
        <v>0</v>
      </c>
      <c r="FO19" s="5">
        <v>0</v>
      </c>
      <c r="FP19" s="5">
        <v>0</v>
      </c>
      <c r="FQ19" s="5">
        <v>0</v>
      </c>
      <c r="FR19" s="5">
        <v>0</v>
      </c>
      <c r="FS19" s="5">
        <v>0</v>
      </c>
      <c r="FT19" s="5">
        <v>0</v>
      </c>
      <c r="FU19" s="5" t="s">
        <v>33</v>
      </c>
      <c r="FV19" s="5" t="s">
        <v>33</v>
      </c>
      <c r="FW19" s="5" t="s">
        <v>33</v>
      </c>
      <c r="FX19" s="5" t="s">
        <v>33</v>
      </c>
      <c r="FY19" s="5" t="s">
        <v>33</v>
      </c>
      <c r="FZ19" s="5" t="s">
        <v>33</v>
      </c>
      <c r="GA19" s="5" t="s">
        <v>33</v>
      </c>
      <c r="GB19" s="5" t="s">
        <v>33</v>
      </c>
      <c r="GC19" s="5" t="s">
        <v>33</v>
      </c>
      <c r="GD19" s="5" t="s">
        <v>33</v>
      </c>
      <c r="GE19" s="5" t="s">
        <v>33</v>
      </c>
      <c r="GF19" s="5" t="s">
        <v>33</v>
      </c>
      <c r="GG19" s="5" t="s">
        <v>33</v>
      </c>
      <c r="GH19" s="5" t="s">
        <v>33</v>
      </c>
      <c r="GI19" s="5" t="s">
        <v>33</v>
      </c>
      <c r="GJ19" s="5" t="s">
        <v>33</v>
      </c>
      <c r="GK19" s="5" t="s">
        <v>33</v>
      </c>
      <c r="GL19" s="5" t="s">
        <v>33</v>
      </c>
      <c r="GM19" s="5">
        <v>122126</v>
      </c>
      <c r="GN19" s="5">
        <v>54850</v>
      </c>
      <c r="GO19" s="5">
        <v>133555</v>
      </c>
      <c r="GP19" s="5">
        <v>60746</v>
      </c>
      <c r="GQ19" s="5">
        <v>30512</v>
      </c>
      <c r="GR19" s="5">
        <v>136287</v>
      </c>
      <c r="GS19" s="5">
        <v>23161</v>
      </c>
      <c r="GT19" s="5">
        <v>31726</v>
      </c>
      <c r="GU19" s="5">
        <v>65427</v>
      </c>
      <c r="GV19" s="5">
        <v>186967</v>
      </c>
      <c r="GW19" s="5">
        <v>54640</v>
      </c>
      <c r="GX19" s="5">
        <v>21984</v>
      </c>
      <c r="GY19" s="5">
        <v>24459</v>
      </c>
      <c r="GZ19" s="5">
        <v>23420</v>
      </c>
      <c r="HA19" s="5">
        <v>16035</v>
      </c>
      <c r="HB19" s="5">
        <v>12341</v>
      </c>
      <c r="HC19" s="5">
        <v>41580</v>
      </c>
      <c r="HD19" s="5">
        <v>47007</v>
      </c>
      <c r="HE19" s="5">
        <v>15649</v>
      </c>
      <c r="HF19" s="5">
        <v>44754</v>
      </c>
      <c r="HG19" s="5">
        <v>13944</v>
      </c>
      <c r="HH19" s="5">
        <v>9388</v>
      </c>
      <c r="HI19" s="5">
        <v>14513</v>
      </c>
      <c r="HJ19" s="5">
        <v>12482</v>
      </c>
      <c r="HK19" s="5">
        <v>131967</v>
      </c>
      <c r="HL19" s="5">
        <v>14710</v>
      </c>
      <c r="HM19" s="5">
        <v>24805</v>
      </c>
      <c r="HN19" s="5">
        <v>12750</v>
      </c>
      <c r="HO19" s="5">
        <v>66825</v>
      </c>
      <c r="HP19" s="5">
        <v>18648</v>
      </c>
      <c r="HQ19" s="5">
        <v>9603</v>
      </c>
      <c r="HR19" s="5">
        <v>8687</v>
      </c>
      <c r="HS19" s="5">
        <v>74368</v>
      </c>
      <c r="HT19" s="5">
        <v>83360</v>
      </c>
      <c r="HU19" s="5">
        <v>78575</v>
      </c>
      <c r="HV19" s="5">
        <v>67811</v>
      </c>
      <c r="HW19" s="5">
        <v>78040</v>
      </c>
      <c r="HX19" s="5">
        <v>86916</v>
      </c>
      <c r="HY19" s="5">
        <v>82265</v>
      </c>
      <c r="HZ19" s="5">
        <v>81258</v>
      </c>
      <c r="IA19" s="5">
        <v>86811</v>
      </c>
      <c r="IB19" s="5">
        <v>82886</v>
      </c>
      <c r="IC19" s="5">
        <v>84143</v>
      </c>
      <c r="ID19" s="5">
        <v>114330</v>
      </c>
      <c r="IE19" s="5">
        <v>80739</v>
      </c>
      <c r="IF19" s="5">
        <v>82092</v>
      </c>
      <c r="IG19" s="5">
        <v>86158</v>
      </c>
      <c r="IH19" s="5">
        <v>67722</v>
      </c>
      <c r="II19" s="5">
        <v>61618</v>
      </c>
      <c r="IJ19" s="5">
        <v>51072</v>
      </c>
      <c r="IK19" s="5">
        <v>76185</v>
      </c>
      <c r="IL19" s="5">
        <v>59101</v>
      </c>
      <c r="IM19" s="5">
        <v>37272</v>
      </c>
      <c r="IN19" s="5">
        <v>38650</v>
      </c>
      <c r="IO19" s="5">
        <v>40790</v>
      </c>
      <c r="IP19" s="5">
        <v>39820</v>
      </c>
      <c r="IQ19" s="5">
        <v>45380</v>
      </c>
      <c r="IR19" s="5">
        <v>46776</v>
      </c>
      <c r="IS19" s="5">
        <v>41543</v>
      </c>
      <c r="IT19" s="5">
        <v>42682</v>
      </c>
      <c r="IU19" s="5">
        <v>44099</v>
      </c>
      <c r="IV19" s="5">
        <v>44542</v>
      </c>
      <c r="IW19" s="5">
        <v>42840</v>
      </c>
      <c r="IX19" s="5">
        <v>40008</v>
      </c>
      <c r="IY19" s="5">
        <v>10217</v>
      </c>
      <c r="IZ19" s="5">
        <v>11648</v>
      </c>
      <c r="JA19" s="5">
        <v>12587</v>
      </c>
      <c r="JB19" s="5">
        <v>9125</v>
      </c>
      <c r="JC19" s="5">
        <v>8489</v>
      </c>
      <c r="JD19" s="5">
        <v>7748</v>
      </c>
      <c r="JE19" s="5">
        <v>8779</v>
      </c>
      <c r="JF19" s="5">
        <v>8207</v>
      </c>
      <c r="JG19" s="5">
        <v>11256</v>
      </c>
      <c r="JH19" s="5">
        <v>10857</v>
      </c>
      <c r="JI19" s="5">
        <v>9276</v>
      </c>
      <c r="JJ19" s="5">
        <v>9628</v>
      </c>
      <c r="JK19" s="5">
        <v>6744</v>
      </c>
      <c r="JL19" s="5">
        <v>6844</v>
      </c>
      <c r="JM19" s="5">
        <v>6035</v>
      </c>
      <c r="JN19" s="5">
        <v>7040</v>
      </c>
      <c r="JO19" s="5">
        <v>5924</v>
      </c>
      <c r="JP19" s="5">
        <v>5627</v>
      </c>
      <c r="JQ19" s="5">
        <v>6124</v>
      </c>
      <c r="JR19" s="5">
        <v>5001</v>
      </c>
      <c r="JS19" s="5">
        <v>4753</v>
      </c>
      <c r="JT19" s="5">
        <v>3927</v>
      </c>
      <c r="JU19" s="5">
        <v>4189</v>
      </c>
      <c r="JV19" s="5">
        <v>4496</v>
      </c>
      <c r="JW19" s="5">
        <v>3559</v>
      </c>
      <c r="JX19" s="5">
        <v>4099</v>
      </c>
      <c r="JY19" s="5">
        <v>3701</v>
      </c>
      <c r="JZ19" s="5">
        <v>3424</v>
      </c>
      <c r="KA19" s="5">
        <v>3740</v>
      </c>
      <c r="KB19" s="5">
        <v>3209</v>
      </c>
      <c r="KC19" s="5">
        <v>3620</v>
      </c>
      <c r="KD19" s="5">
        <v>3832</v>
      </c>
      <c r="KE19" s="5">
        <v>28402</v>
      </c>
      <c r="KF19" s="5">
        <v>28389</v>
      </c>
      <c r="KG19" s="5">
        <v>26845</v>
      </c>
      <c r="KH19" s="5">
        <v>24973</v>
      </c>
      <c r="KI19" s="5">
        <v>23145</v>
      </c>
      <c r="KJ19" s="5">
        <v>24113</v>
      </c>
      <c r="KK19" s="5">
        <v>22724</v>
      </c>
      <c r="KL19" s="5">
        <v>22728</v>
      </c>
      <c r="KM19" s="5">
        <v>23170</v>
      </c>
      <c r="KN19" s="5">
        <v>22608</v>
      </c>
      <c r="KO19" s="5">
        <v>18468</v>
      </c>
      <c r="KP19" s="5">
        <v>10999</v>
      </c>
      <c r="KQ19" s="5">
        <v>9620</v>
      </c>
      <c r="KR19" s="5">
        <v>8520</v>
      </c>
      <c r="KS19" s="5">
        <v>3996</v>
      </c>
      <c r="KT19" s="5">
        <v>3478</v>
      </c>
      <c r="KU19" s="5">
        <v>3200</v>
      </c>
      <c r="KV19" s="5">
        <v>2901</v>
      </c>
      <c r="KW19" s="5">
        <v>3411</v>
      </c>
      <c r="KX19" s="5">
        <v>3005</v>
      </c>
      <c r="KY19" s="5">
        <v>2967</v>
      </c>
      <c r="KZ19" s="5">
        <v>2829</v>
      </c>
      <c r="LA19" s="5">
        <v>1902</v>
      </c>
      <c r="LB19" s="5">
        <v>977</v>
      </c>
      <c r="LC19" s="5">
        <v>997</v>
      </c>
      <c r="LD19" s="5">
        <v>1012</v>
      </c>
      <c r="LE19" s="5">
        <v>739</v>
      </c>
      <c r="LF19" s="5">
        <v>674</v>
      </c>
      <c r="LG19" s="5">
        <v>582</v>
      </c>
      <c r="LH19" s="5">
        <v>779</v>
      </c>
      <c r="LI19" s="5">
        <v>858</v>
      </c>
      <c r="LJ19" s="5">
        <v>651</v>
      </c>
      <c r="LK19" s="5">
        <v>904</v>
      </c>
      <c r="LL19" s="5">
        <v>679</v>
      </c>
      <c r="LM19" s="5">
        <v>535</v>
      </c>
      <c r="LN19" s="5">
        <v>329</v>
      </c>
      <c r="LO19" s="5">
        <v>318</v>
      </c>
      <c r="LP19" s="5">
        <v>181</v>
      </c>
      <c r="LQ19" s="5">
        <v>237</v>
      </c>
      <c r="LR19" s="5">
        <v>189</v>
      </c>
      <c r="LS19" s="5">
        <v>262</v>
      </c>
      <c r="LT19" s="5">
        <v>140</v>
      </c>
      <c r="LU19" s="5">
        <v>105</v>
      </c>
      <c r="LV19" s="5">
        <v>156</v>
      </c>
      <c r="LW19" s="5">
        <v>126</v>
      </c>
      <c r="LX19" s="5">
        <v>106</v>
      </c>
      <c r="LY19" s="5">
        <v>261</v>
      </c>
      <c r="LZ19" s="5">
        <v>355</v>
      </c>
      <c r="MA19" s="5">
        <v>316</v>
      </c>
      <c r="MB19" s="5">
        <v>436</v>
      </c>
      <c r="MC19" s="5">
        <v>334</v>
      </c>
      <c r="MD19" s="5">
        <v>177</v>
      </c>
      <c r="ME19" s="5">
        <v>234</v>
      </c>
      <c r="MF19" s="5">
        <v>268</v>
      </c>
      <c r="MG19" s="5">
        <v>305</v>
      </c>
      <c r="MH19" s="5">
        <v>305</v>
      </c>
      <c r="MI19" s="5">
        <v>242</v>
      </c>
      <c r="MJ19" s="5">
        <v>253</v>
      </c>
      <c r="MK19" s="5">
        <v>656</v>
      </c>
      <c r="ML19" s="5">
        <v>579</v>
      </c>
      <c r="MM19" s="5">
        <v>501</v>
      </c>
      <c r="MN19" s="5">
        <v>371</v>
      </c>
      <c r="MO19" s="5">
        <v>485</v>
      </c>
      <c r="MP19" s="5">
        <v>350</v>
      </c>
      <c r="MQ19" s="5">
        <v>0</v>
      </c>
      <c r="MR19" s="5">
        <v>0</v>
      </c>
      <c r="MS19" s="5">
        <v>0</v>
      </c>
      <c r="MT19" s="5">
        <v>0</v>
      </c>
      <c r="MU19" s="5">
        <v>0</v>
      </c>
      <c r="MV19" s="5">
        <v>0</v>
      </c>
      <c r="MW19" s="5">
        <v>0</v>
      </c>
      <c r="MX19" s="5">
        <v>0</v>
      </c>
      <c r="MY19" s="5">
        <v>0</v>
      </c>
      <c r="MZ19" s="5">
        <v>0</v>
      </c>
      <c r="NA19" s="5">
        <v>0</v>
      </c>
      <c r="NB19" s="5">
        <v>0</v>
      </c>
      <c r="NC19" s="5">
        <v>0</v>
      </c>
      <c r="ND19" s="5">
        <v>0</v>
      </c>
      <c r="NE19" s="5" t="s">
        <v>33</v>
      </c>
      <c r="NF19" s="5" t="s">
        <v>33</v>
      </c>
      <c r="NG19" s="5" t="s">
        <v>33</v>
      </c>
      <c r="NH19" s="5" t="s">
        <v>33</v>
      </c>
      <c r="NI19" s="5" t="s">
        <v>33</v>
      </c>
      <c r="NJ19" s="5" t="s">
        <v>33</v>
      </c>
      <c r="NK19" s="5" t="s">
        <v>33</v>
      </c>
      <c r="NL19" s="5" t="s">
        <v>33</v>
      </c>
      <c r="NM19" s="5" t="s">
        <v>33</v>
      </c>
      <c r="NN19" s="5" t="s">
        <v>33</v>
      </c>
      <c r="NO19" s="5" t="s">
        <v>33</v>
      </c>
      <c r="NP19" s="5" t="s">
        <v>33</v>
      </c>
      <c r="NQ19" s="5" t="s">
        <v>33</v>
      </c>
      <c r="NR19" s="5" t="s">
        <v>33</v>
      </c>
      <c r="NS19" s="5" t="s">
        <v>33</v>
      </c>
      <c r="NT19" s="5" t="s">
        <v>33</v>
      </c>
      <c r="NU19" s="5" t="s">
        <v>33</v>
      </c>
      <c r="NV19" s="5" t="s">
        <v>33</v>
      </c>
      <c r="NW19" s="5">
        <v>0</v>
      </c>
      <c r="NX19" s="5">
        <v>0</v>
      </c>
      <c r="NY19" s="5">
        <v>0</v>
      </c>
      <c r="NZ19" s="5">
        <v>0</v>
      </c>
      <c r="OA19" s="5">
        <v>0</v>
      </c>
      <c r="OB19" s="5">
        <v>0</v>
      </c>
      <c r="OC19" s="5">
        <v>0</v>
      </c>
      <c r="OD19" s="5">
        <v>0</v>
      </c>
      <c r="OE19" s="5">
        <v>0</v>
      </c>
      <c r="OF19" s="5">
        <v>0</v>
      </c>
      <c r="OG19" s="5">
        <v>0</v>
      </c>
      <c r="OH19" s="5">
        <v>0</v>
      </c>
      <c r="OI19" s="5">
        <v>0</v>
      </c>
      <c r="OJ19" s="5">
        <v>0</v>
      </c>
      <c r="OK19" s="5" t="s">
        <v>33</v>
      </c>
      <c r="OL19" s="5" t="s">
        <v>33</v>
      </c>
      <c r="OM19" s="5" t="s">
        <v>33</v>
      </c>
      <c r="ON19" s="5" t="s">
        <v>33</v>
      </c>
      <c r="OO19" s="5" t="s">
        <v>33</v>
      </c>
      <c r="OP19" s="5" t="s">
        <v>33</v>
      </c>
      <c r="OQ19" s="5" t="s">
        <v>33</v>
      </c>
      <c r="OR19" s="5" t="s">
        <v>33</v>
      </c>
      <c r="OS19" s="5" t="s">
        <v>33</v>
      </c>
      <c r="OT19" s="5" t="s">
        <v>33</v>
      </c>
      <c r="OU19" s="5" t="s">
        <v>33</v>
      </c>
      <c r="OV19" s="5" t="s">
        <v>33</v>
      </c>
      <c r="OW19" s="5" t="s">
        <v>33</v>
      </c>
      <c r="OX19" s="5" t="s">
        <v>33</v>
      </c>
      <c r="OY19" s="5" t="s">
        <v>33</v>
      </c>
      <c r="OZ19" s="5" t="s">
        <v>33</v>
      </c>
      <c r="PA19" s="5" t="s">
        <v>33</v>
      </c>
      <c r="PB19" s="5" t="s">
        <v>33</v>
      </c>
      <c r="PC19" s="5">
        <v>7020</v>
      </c>
      <c r="PD19" s="5">
        <v>6965</v>
      </c>
      <c r="PE19" s="5">
        <v>6428</v>
      </c>
      <c r="PF19" s="5">
        <v>5665</v>
      </c>
      <c r="PG19" s="5">
        <v>5134</v>
      </c>
      <c r="PH19" s="5">
        <v>4857</v>
      </c>
      <c r="PI19" s="5">
        <v>4148</v>
      </c>
      <c r="PJ19" s="5">
        <v>4076</v>
      </c>
      <c r="PK19" s="5">
        <v>3636</v>
      </c>
      <c r="PL19" s="5">
        <v>3681</v>
      </c>
      <c r="PM19" s="5">
        <v>3392</v>
      </c>
      <c r="PN19" s="5">
        <v>3278</v>
      </c>
      <c r="PO19" s="5">
        <v>2795</v>
      </c>
      <c r="PP19" s="5">
        <v>2748</v>
      </c>
      <c r="PQ19" s="5">
        <v>2754</v>
      </c>
      <c r="PR19" s="5">
        <v>2605</v>
      </c>
      <c r="PS19" s="5">
        <v>2493</v>
      </c>
      <c r="PT19" s="5">
        <v>2278</v>
      </c>
      <c r="PU19" s="5">
        <v>2207</v>
      </c>
      <c r="PV19" s="5">
        <v>2191</v>
      </c>
      <c r="PW19" s="5">
        <v>1863</v>
      </c>
      <c r="PX19" s="5">
        <v>1846</v>
      </c>
      <c r="PY19" s="5">
        <v>2087</v>
      </c>
      <c r="PZ19" s="5">
        <v>1656</v>
      </c>
      <c r="QA19" s="5">
        <v>1936</v>
      </c>
      <c r="QB19" s="5">
        <v>1884</v>
      </c>
      <c r="QC19" s="5">
        <v>1755</v>
      </c>
      <c r="QD19" s="5">
        <v>1839</v>
      </c>
      <c r="QE19" s="5">
        <v>1756</v>
      </c>
      <c r="QF19" s="5">
        <v>1751</v>
      </c>
      <c r="QG19" s="5">
        <v>1977</v>
      </c>
      <c r="QH19" s="5">
        <v>1935</v>
      </c>
      <c r="QI19" s="5">
        <v>9848</v>
      </c>
      <c r="QJ19" s="5">
        <v>8583</v>
      </c>
      <c r="QK19" s="5">
        <v>6240</v>
      </c>
      <c r="QL19" s="5">
        <v>4804</v>
      </c>
      <c r="QM19" s="5">
        <v>4482</v>
      </c>
      <c r="QN19" s="5">
        <v>4957</v>
      </c>
      <c r="QO19" s="5">
        <v>4754</v>
      </c>
      <c r="QP19" s="5">
        <v>3478</v>
      </c>
      <c r="QQ19" s="5">
        <v>3277</v>
      </c>
      <c r="QR19" s="5">
        <v>2683</v>
      </c>
      <c r="QS19" s="5">
        <v>2456</v>
      </c>
      <c r="QT19" s="5">
        <v>2381</v>
      </c>
      <c r="QU19" s="5">
        <v>1835</v>
      </c>
      <c r="QV19" s="5">
        <v>1965</v>
      </c>
      <c r="QW19" s="5">
        <v>1607</v>
      </c>
      <c r="QX19" s="5">
        <v>1189</v>
      </c>
      <c r="QY19" s="5">
        <v>1585</v>
      </c>
      <c r="QZ19" s="5">
        <v>1280</v>
      </c>
      <c r="RA19" s="5">
        <v>1180</v>
      </c>
      <c r="RB19" s="5">
        <v>1300</v>
      </c>
      <c r="RC19" s="5">
        <v>1137</v>
      </c>
      <c r="RD19" s="5">
        <v>1170</v>
      </c>
      <c r="RE19" s="5">
        <v>1281</v>
      </c>
      <c r="RF19" s="5">
        <v>1135</v>
      </c>
      <c r="RG19" s="5">
        <v>1207</v>
      </c>
      <c r="RH19" s="5">
        <v>1077</v>
      </c>
      <c r="RI19" s="5">
        <v>1635</v>
      </c>
      <c r="RJ19" s="5">
        <v>1692</v>
      </c>
      <c r="RK19" s="5">
        <v>1729</v>
      </c>
      <c r="RL19" s="5">
        <v>1638</v>
      </c>
      <c r="RM19" s="5">
        <v>1712</v>
      </c>
      <c r="RN19" s="5">
        <v>1902</v>
      </c>
      <c r="RO19" s="5">
        <v>2555</v>
      </c>
      <c r="RP19" s="5">
        <v>2380</v>
      </c>
      <c r="RQ19" s="5">
        <v>3005</v>
      </c>
      <c r="RR19" s="5">
        <v>3037</v>
      </c>
      <c r="RS19" s="5">
        <v>3239</v>
      </c>
      <c r="RT19" s="5">
        <v>3251</v>
      </c>
      <c r="RU19" s="5">
        <v>2850</v>
      </c>
      <c r="RV19" s="5">
        <v>2559</v>
      </c>
      <c r="RW19" s="5">
        <v>3059</v>
      </c>
      <c r="RX19" s="5">
        <v>3935</v>
      </c>
      <c r="RY19" s="5">
        <v>2653</v>
      </c>
      <c r="RZ19" s="5">
        <v>2701</v>
      </c>
      <c r="SA19" s="5">
        <v>2219</v>
      </c>
      <c r="SB19" s="5">
        <v>2011</v>
      </c>
      <c r="SC19" s="5">
        <v>1768</v>
      </c>
      <c r="SD19" s="5">
        <v>2054</v>
      </c>
      <c r="SE19" s="5">
        <v>3965</v>
      </c>
      <c r="SF19" s="5">
        <v>4607</v>
      </c>
      <c r="SG19" s="5">
        <v>4684</v>
      </c>
      <c r="SH19" s="5">
        <v>3687</v>
      </c>
      <c r="SI19" s="5">
        <v>3441</v>
      </c>
      <c r="SJ19" s="5">
        <v>2975</v>
      </c>
      <c r="SK19" s="5">
        <v>2836</v>
      </c>
      <c r="SL19" s="5">
        <v>2703</v>
      </c>
      <c r="SM19" s="5">
        <v>2585</v>
      </c>
      <c r="SN19" s="5">
        <v>2781</v>
      </c>
      <c r="SO19" s="5">
        <v>2543</v>
      </c>
      <c r="SP19" s="5">
        <v>2706</v>
      </c>
      <c r="SQ19" s="5">
        <v>2716</v>
      </c>
      <c r="SR19" s="5">
        <v>3096</v>
      </c>
      <c r="SS19" s="5">
        <v>3255</v>
      </c>
      <c r="ST19" s="5">
        <v>2894</v>
      </c>
      <c r="SU19" s="5">
        <v>536</v>
      </c>
      <c r="SV19" s="5">
        <v>941</v>
      </c>
      <c r="SW19" s="5">
        <v>1010</v>
      </c>
      <c r="SX19" s="5">
        <v>1498</v>
      </c>
      <c r="SY19" s="5">
        <v>1717</v>
      </c>
      <c r="SZ19" s="5">
        <v>1536</v>
      </c>
      <c r="TA19" s="5">
        <v>1338</v>
      </c>
      <c r="TB19" s="5">
        <v>1556</v>
      </c>
      <c r="TC19" s="5">
        <v>1503</v>
      </c>
      <c r="TD19" s="5">
        <v>1321</v>
      </c>
      <c r="TE19" s="5">
        <v>978</v>
      </c>
      <c r="TF19" s="5">
        <v>981</v>
      </c>
      <c r="TG19" s="5">
        <v>915</v>
      </c>
      <c r="TH19" s="5">
        <v>976</v>
      </c>
      <c r="TI19" s="5">
        <v>893</v>
      </c>
      <c r="TJ19" s="5">
        <v>930</v>
      </c>
      <c r="TK19" s="5">
        <v>919</v>
      </c>
      <c r="TL19" s="5">
        <v>875</v>
      </c>
      <c r="TM19" s="5">
        <v>840</v>
      </c>
      <c r="TN19" s="5">
        <v>868</v>
      </c>
      <c r="TO19" s="5">
        <v>860</v>
      </c>
      <c r="TP19" s="5">
        <v>916</v>
      </c>
      <c r="TQ19" s="5">
        <v>833</v>
      </c>
      <c r="TR19" s="5">
        <v>936</v>
      </c>
      <c r="TS19" s="5">
        <v>863</v>
      </c>
      <c r="TT19" s="5">
        <v>886</v>
      </c>
      <c r="TU19" s="5">
        <v>947</v>
      </c>
      <c r="TV19" s="5">
        <v>831</v>
      </c>
      <c r="TW19" s="5">
        <v>769</v>
      </c>
      <c r="TX19" s="5">
        <v>847</v>
      </c>
      <c r="TY19" s="5">
        <v>795</v>
      </c>
      <c r="TZ19" s="5">
        <v>687</v>
      </c>
      <c r="UA19" s="5">
        <v>3</v>
      </c>
      <c r="UB19" s="5">
        <v>16</v>
      </c>
      <c r="UC19" s="5">
        <v>3</v>
      </c>
      <c r="UD19" s="5">
        <v>2</v>
      </c>
      <c r="UE19" s="5">
        <v>4</v>
      </c>
      <c r="UF19" s="5">
        <v>25</v>
      </c>
      <c r="UG19" s="5">
        <v>39</v>
      </c>
      <c r="UH19" s="5">
        <v>5</v>
      </c>
      <c r="UI19" s="5">
        <v>1</v>
      </c>
      <c r="UJ19" s="5">
        <v>1</v>
      </c>
      <c r="UK19" s="5">
        <v>0</v>
      </c>
      <c r="UL19" s="5">
        <v>0</v>
      </c>
      <c r="UM19" s="5">
        <v>0</v>
      </c>
      <c r="UN19" s="5">
        <v>0</v>
      </c>
      <c r="UO19" s="5">
        <v>0</v>
      </c>
      <c r="UP19" s="5">
        <v>0</v>
      </c>
      <c r="UQ19" s="5">
        <v>0</v>
      </c>
      <c r="UR19" s="5">
        <v>0</v>
      </c>
      <c r="US19" s="5">
        <v>0</v>
      </c>
      <c r="UT19" s="5">
        <v>0</v>
      </c>
      <c r="UU19" s="5">
        <v>0</v>
      </c>
      <c r="UV19" s="5">
        <v>0</v>
      </c>
      <c r="UW19" s="5">
        <v>0</v>
      </c>
      <c r="UX19" s="5">
        <v>0</v>
      </c>
      <c r="UY19" s="5">
        <v>0</v>
      </c>
      <c r="UZ19" s="5">
        <v>0</v>
      </c>
      <c r="VA19" s="5">
        <v>0</v>
      </c>
      <c r="VB19" s="5">
        <v>0</v>
      </c>
      <c r="VC19" s="5">
        <v>0</v>
      </c>
      <c r="VD19" s="5">
        <v>0</v>
      </c>
      <c r="VE19" s="5">
        <v>0</v>
      </c>
      <c r="VF19" s="5">
        <v>0</v>
      </c>
      <c r="VG19" s="5">
        <v>31150</v>
      </c>
      <c r="VH19" s="5">
        <v>27960</v>
      </c>
      <c r="VI19" s="5">
        <v>23868</v>
      </c>
      <c r="VJ19" s="5">
        <v>22046</v>
      </c>
      <c r="VK19" s="5">
        <v>24850</v>
      </c>
      <c r="VL19" s="5">
        <v>28628</v>
      </c>
      <c r="VM19" s="5">
        <v>28948</v>
      </c>
      <c r="VN19" s="5">
        <v>27429</v>
      </c>
      <c r="VO19" s="5">
        <v>24806</v>
      </c>
      <c r="VP19" s="5">
        <v>23017</v>
      </c>
      <c r="VQ19" s="5">
        <v>24284</v>
      </c>
      <c r="VR19" s="5">
        <v>21552</v>
      </c>
      <c r="VS19" s="5">
        <v>19415</v>
      </c>
      <c r="VT19" s="5">
        <v>20130</v>
      </c>
      <c r="VU19" s="5">
        <v>22361</v>
      </c>
      <c r="VV19" s="5">
        <v>17606</v>
      </c>
      <c r="VW19" s="5">
        <v>12537</v>
      </c>
      <c r="VX19" s="5">
        <v>9829</v>
      </c>
      <c r="VY19" s="5">
        <v>10947</v>
      </c>
      <c r="VZ19" s="5">
        <v>7827</v>
      </c>
      <c r="WA19" s="5">
        <v>6177</v>
      </c>
      <c r="WB19" s="5">
        <v>5689</v>
      </c>
      <c r="WC19" s="5">
        <v>7528</v>
      </c>
      <c r="WD19" s="5">
        <v>5927</v>
      </c>
      <c r="WE19" s="5">
        <v>6938</v>
      </c>
      <c r="WF19" s="5">
        <v>5784</v>
      </c>
      <c r="WG19" s="5">
        <v>6058</v>
      </c>
      <c r="WH19" s="5">
        <v>5881</v>
      </c>
      <c r="WI19" s="5">
        <v>5550</v>
      </c>
      <c r="WJ19" s="5">
        <v>5860</v>
      </c>
      <c r="WK19" s="5">
        <v>4800</v>
      </c>
      <c r="WL19" s="5">
        <v>4755</v>
      </c>
      <c r="WM19" s="5">
        <v>2063</v>
      </c>
      <c r="WN19" s="5">
        <v>1570</v>
      </c>
      <c r="WO19" s="5">
        <v>1272</v>
      </c>
      <c r="WP19" s="5">
        <v>1079</v>
      </c>
      <c r="WQ19" s="5">
        <v>1291</v>
      </c>
      <c r="WR19" s="5">
        <v>1263</v>
      </c>
      <c r="WS19" s="5">
        <v>1308</v>
      </c>
      <c r="WT19" s="5">
        <v>1127</v>
      </c>
      <c r="WU19" s="5">
        <v>1085</v>
      </c>
      <c r="WV19" s="5">
        <v>651</v>
      </c>
      <c r="WW19" s="5">
        <v>198</v>
      </c>
      <c r="WX19" s="5">
        <v>248</v>
      </c>
      <c r="WY19" s="5">
        <v>286</v>
      </c>
      <c r="WZ19" s="5">
        <v>220</v>
      </c>
      <c r="XA19" s="5">
        <v>213</v>
      </c>
      <c r="XB19" s="5">
        <v>190</v>
      </c>
      <c r="XC19" s="5">
        <v>199</v>
      </c>
      <c r="XD19" s="5">
        <v>213</v>
      </c>
      <c r="XE19" s="5">
        <v>225</v>
      </c>
      <c r="XF19" s="5">
        <v>173</v>
      </c>
      <c r="XG19" s="5">
        <v>153</v>
      </c>
      <c r="XH19" s="5">
        <v>180</v>
      </c>
      <c r="XI19" s="5">
        <v>166</v>
      </c>
      <c r="XJ19" s="5">
        <v>182</v>
      </c>
      <c r="XK19" s="5">
        <v>101</v>
      </c>
      <c r="XL19" s="5">
        <v>102</v>
      </c>
      <c r="XM19" s="5">
        <v>199</v>
      </c>
      <c r="XN19" s="5">
        <v>174</v>
      </c>
      <c r="XO19" s="5">
        <v>145</v>
      </c>
      <c r="XP19" s="5">
        <v>163</v>
      </c>
      <c r="XQ19" s="5">
        <v>239</v>
      </c>
      <c r="XR19" s="5">
        <v>139</v>
      </c>
      <c r="XS19" s="1">
        <v>19545</v>
      </c>
      <c r="XT19" s="3" t="s">
        <v>180</v>
      </c>
      <c r="XU19" s="3" t="s">
        <v>180</v>
      </c>
      <c r="XV19" s="3" t="s">
        <v>180</v>
      </c>
      <c r="XW19" s="3" t="s">
        <v>179</v>
      </c>
      <c r="XX19" s="3" t="s">
        <v>180</v>
      </c>
      <c r="XY19" s="3" t="s">
        <v>180</v>
      </c>
      <c r="XZ19" s="3" t="s">
        <v>192</v>
      </c>
    </row>
    <row r="20" spans="1:650" x14ac:dyDescent="0.3">
      <c r="A20" s="6" t="s">
        <v>47</v>
      </c>
      <c r="B20" s="1">
        <v>4057059</v>
      </c>
      <c r="C20" s="5">
        <v>103797</v>
      </c>
      <c r="D20" s="5">
        <v>22874</v>
      </c>
      <c r="E20" s="5">
        <v>49244</v>
      </c>
      <c r="F20" s="5">
        <v>7905</v>
      </c>
      <c r="G20" s="5">
        <v>92315</v>
      </c>
      <c r="H20" s="5">
        <v>51997</v>
      </c>
      <c r="I20" s="5">
        <v>18796</v>
      </c>
      <c r="J20" s="5">
        <v>20812</v>
      </c>
      <c r="K20" s="5">
        <v>14299</v>
      </c>
      <c r="L20" s="5">
        <v>25330</v>
      </c>
      <c r="M20" s="5">
        <v>34812</v>
      </c>
      <c r="N20" s="5">
        <v>635</v>
      </c>
      <c r="O20" s="5">
        <v>284</v>
      </c>
      <c r="P20" s="5">
        <v>301</v>
      </c>
      <c r="Q20" s="5">
        <v>8953</v>
      </c>
      <c r="R20" s="5">
        <v>8161</v>
      </c>
      <c r="S20" s="5">
        <v>1954</v>
      </c>
      <c r="T20" s="5">
        <v>2049</v>
      </c>
      <c r="U20" s="5">
        <v>34822</v>
      </c>
      <c r="V20" s="5">
        <v>33967</v>
      </c>
      <c r="W20" s="5">
        <v>44972</v>
      </c>
      <c r="X20" s="5">
        <v>100825</v>
      </c>
      <c r="Y20" s="5" t="s">
        <v>33</v>
      </c>
      <c r="Z20" s="5" t="s">
        <v>33</v>
      </c>
      <c r="AA20" s="5">
        <v>557</v>
      </c>
      <c r="AB20" s="5">
        <v>0</v>
      </c>
      <c r="AC20" s="5" t="s">
        <v>33</v>
      </c>
      <c r="AD20" s="5" t="s">
        <v>33</v>
      </c>
      <c r="AE20" s="5" t="s">
        <v>33</v>
      </c>
      <c r="AF20" s="5" t="s">
        <v>33</v>
      </c>
      <c r="AG20" s="5" t="s">
        <v>33</v>
      </c>
      <c r="AH20" s="5" t="s">
        <v>33</v>
      </c>
      <c r="AI20" s="5">
        <v>0</v>
      </c>
      <c r="AJ20" s="5">
        <v>0</v>
      </c>
      <c r="AK20" s="5">
        <v>0</v>
      </c>
      <c r="AL20" s="5">
        <v>0</v>
      </c>
      <c r="AM20" s="5">
        <v>0</v>
      </c>
      <c r="AN20" s="5">
        <v>0</v>
      </c>
      <c r="AO20" s="5">
        <v>0</v>
      </c>
      <c r="AP20" s="5">
        <v>0</v>
      </c>
      <c r="AQ20" s="5">
        <v>0</v>
      </c>
      <c r="AR20" s="5">
        <v>0</v>
      </c>
      <c r="AS20" s="5">
        <v>0</v>
      </c>
      <c r="AT20" s="5">
        <v>0</v>
      </c>
      <c r="AU20" s="5">
        <v>0</v>
      </c>
      <c r="AV20" s="5">
        <v>0</v>
      </c>
      <c r="AW20" s="5">
        <v>0</v>
      </c>
      <c r="AX20" s="5">
        <v>0</v>
      </c>
      <c r="AY20" s="5">
        <v>0</v>
      </c>
      <c r="AZ20" s="5">
        <v>116</v>
      </c>
      <c r="BA20" s="5">
        <v>152694</v>
      </c>
      <c r="BB20" s="5">
        <v>105301</v>
      </c>
      <c r="BC20" s="5">
        <v>66635</v>
      </c>
      <c r="BD20" s="5">
        <v>95561</v>
      </c>
      <c r="BE20" s="5" t="s">
        <v>33</v>
      </c>
      <c r="BF20" s="5" t="s">
        <v>33</v>
      </c>
      <c r="BG20" s="5">
        <v>213344</v>
      </c>
      <c r="BH20" s="5">
        <v>67548</v>
      </c>
      <c r="BI20" s="5" t="s">
        <v>33</v>
      </c>
      <c r="BJ20" s="5" t="s">
        <v>33</v>
      </c>
      <c r="BK20" s="5" t="s">
        <v>33</v>
      </c>
      <c r="BL20" s="5" t="s">
        <v>33</v>
      </c>
      <c r="BM20" s="5" t="s">
        <v>33</v>
      </c>
      <c r="BN20" s="5" t="s">
        <v>33</v>
      </c>
      <c r="BO20" s="5">
        <v>291334</v>
      </c>
      <c r="BP20" s="5">
        <v>352730</v>
      </c>
      <c r="BQ20" s="5">
        <v>371467</v>
      </c>
      <c r="BR20" s="5">
        <v>232762</v>
      </c>
      <c r="BS20" s="5">
        <v>175440</v>
      </c>
      <c r="BT20" s="5">
        <v>123177</v>
      </c>
      <c r="BU20" s="5">
        <v>99927</v>
      </c>
      <c r="BV20" s="5">
        <v>125360</v>
      </c>
      <c r="BW20" s="5">
        <v>61035</v>
      </c>
      <c r="BX20" s="5">
        <v>55707</v>
      </c>
      <c r="BY20" s="5">
        <v>54434</v>
      </c>
      <c r="BZ20" s="5">
        <v>61859</v>
      </c>
      <c r="CA20" s="5">
        <v>164190</v>
      </c>
      <c r="CB20" s="5">
        <v>39467</v>
      </c>
      <c r="CC20" s="5">
        <v>34674</v>
      </c>
      <c r="CD20" s="5">
        <v>44150</v>
      </c>
      <c r="CE20" s="5">
        <v>40481</v>
      </c>
      <c r="CF20" s="5">
        <v>151222</v>
      </c>
      <c r="CG20" s="5">
        <v>110705</v>
      </c>
      <c r="CH20" s="5">
        <v>22168</v>
      </c>
      <c r="CI20" s="5">
        <v>26853</v>
      </c>
      <c r="CJ20" s="5">
        <v>34487</v>
      </c>
      <c r="CK20" s="5" t="s">
        <v>33</v>
      </c>
      <c r="CL20" s="5" t="s">
        <v>33</v>
      </c>
      <c r="CM20" s="5">
        <v>53295</v>
      </c>
      <c r="CN20" s="5">
        <v>39751</v>
      </c>
      <c r="CO20" s="5" t="s">
        <v>33</v>
      </c>
      <c r="CP20" s="5" t="s">
        <v>33</v>
      </c>
      <c r="CQ20" s="5" t="s">
        <v>33</v>
      </c>
      <c r="CR20" s="5" t="s">
        <v>33</v>
      </c>
      <c r="CS20" s="5" t="s">
        <v>33</v>
      </c>
      <c r="CT20" s="5" t="s">
        <v>33</v>
      </c>
      <c r="CU20" s="5">
        <v>454697</v>
      </c>
      <c r="CV20" s="5">
        <v>461038</v>
      </c>
      <c r="CW20" s="5">
        <v>420164</v>
      </c>
      <c r="CX20" s="5">
        <v>423848</v>
      </c>
      <c r="CY20" s="5">
        <v>507692</v>
      </c>
      <c r="CZ20" s="5">
        <v>409069</v>
      </c>
      <c r="DA20" s="5">
        <v>306547</v>
      </c>
      <c r="DB20" s="5">
        <v>287763</v>
      </c>
      <c r="DC20" s="5">
        <v>314271</v>
      </c>
      <c r="DD20" s="5">
        <v>281056</v>
      </c>
      <c r="DE20" s="5">
        <v>248595</v>
      </c>
      <c r="DF20" s="5">
        <v>227467</v>
      </c>
      <c r="DG20" s="5">
        <v>225958</v>
      </c>
      <c r="DH20" s="5">
        <v>225628</v>
      </c>
      <c r="DI20" s="5">
        <v>226864</v>
      </c>
      <c r="DJ20" s="5">
        <v>163456</v>
      </c>
      <c r="DK20" s="5">
        <v>159531</v>
      </c>
      <c r="DL20" s="5">
        <v>209933</v>
      </c>
      <c r="DM20" s="5">
        <v>282984</v>
      </c>
      <c r="DN20" s="5">
        <v>251464</v>
      </c>
      <c r="DO20" s="5">
        <v>274737</v>
      </c>
      <c r="DP20" s="5">
        <v>214341</v>
      </c>
      <c r="DQ20" s="5" t="s">
        <v>33</v>
      </c>
      <c r="DR20" s="5" t="s">
        <v>33</v>
      </c>
      <c r="DS20" s="5">
        <v>118156</v>
      </c>
      <c r="DT20" s="5">
        <v>156282</v>
      </c>
      <c r="DU20" s="5" t="s">
        <v>33</v>
      </c>
      <c r="DV20" s="5" t="s">
        <v>33</v>
      </c>
      <c r="DW20" s="5" t="s">
        <v>33</v>
      </c>
      <c r="DX20" s="5" t="s">
        <v>33</v>
      </c>
      <c r="DY20" s="5" t="s">
        <v>33</v>
      </c>
      <c r="DZ20" s="5" t="s">
        <v>33</v>
      </c>
      <c r="EA20" s="5">
        <v>93766</v>
      </c>
      <c r="EB20" s="5">
        <v>95159</v>
      </c>
      <c r="EC20" s="5">
        <v>34225</v>
      </c>
      <c r="ED20" s="5">
        <v>62263</v>
      </c>
      <c r="EE20" s="5">
        <v>230155</v>
      </c>
      <c r="EF20" s="5">
        <v>156588</v>
      </c>
      <c r="EG20" s="5">
        <v>86398</v>
      </c>
      <c r="EH20" s="5">
        <v>86943</v>
      </c>
      <c r="EI20" s="5">
        <v>48035</v>
      </c>
      <c r="EJ20" s="5">
        <v>29919</v>
      </c>
      <c r="EK20" s="5">
        <v>80214</v>
      </c>
      <c r="EL20" s="5">
        <v>25177</v>
      </c>
      <c r="EM20" s="5">
        <v>18045</v>
      </c>
      <c r="EN20" s="5">
        <v>22514</v>
      </c>
      <c r="EO20" s="5">
        <v>82913</v>
      </c>
      <c r="EP20" s="5">
        <v>17639</v>
      </c>
      <c r="EQ20" s="5">
        <v>10006</v>
      </c>
      <c r="ER20" s="5">
        <v>36289</v>
      </c>
      <c r="ES20" s="5">
        <v>49835</v>
      </c>
      <c r="ET20" s="5">
        <v>82380</v>
      </c>
      <c r="EU20" s="5">
        <v>111728</v>
      </c>
      <c r="EV20" s="5">
        <v>111159</v>
      </c>
      <c r="EW20" s="5" t="s">
        <v>33</v>
      </c>
      <c r="EX20" s="5" t="s">
        <v>33</v>
      </c>
      <c r="EY20" s="5">
        <v>26958</v>
      </c>
      <c r="EZ20" s="5">
        <v>58444</v>
      </c>
      <c r="FA20" s="5" t="s">
        <v>33</v>
      </c>
      <c r="FB20" s="5" t="s">
        <v>33</v>
      </c>
      <c r="FC20" s="5" t="s">
        <v>33</v>
      </c>
      <c r="FD20" s="5" t="s">
        <v>33</v>
      </c>
      <c r="FE20" s="5" t="s">
        <v>33</v>
      </c>
      <c r="FF20" s="5" t="s">
        <v>33</v>
      </c>
      <c r="FG20" s="5">
        <v>0</v>
      </c>
      <c r="FH20" s="5">
        <v>0</v>
      </c>
      <c r="FI20" s="5">
        <v>0</v>
      </c>
      <c r="FJ20" s="5">
        <v>0</v>
      </c>
      <c r="FK20" s="5">
        <v>0</v>
      </c>
      <c r="FL20" s="5">
        <v>0</v>
      </c>
      <c r="FM20" s="5">
        <v>0</v>
      </c>
      <c r="FN20" s="5">
        <v>0</v>
      </c>
      <c r="FO20" s="5">
        <v>0</v>
      </c>
      <c r="FP20" s="5">
        <v>0</v>
      </c>
      <c r="FQ20" s="5">
        <v>0</v>
      </c>
      <c r="FR20" s="5">
        <v>0</v>
      </c>
      <c r="FS20" s="5">
        <v>0</v>
      </c>
      <c r="FT20" s="5">
        <v>0</v>
      </c>
      <c r="FU20" s="5" t="s">
        <v>33</v>
      </c>
      <c r="FV20" s="5" t="s">
        <v>33</v>
      </c>
      <c r="FW20" s="5" t="s">
        <v>33</v>
      </c>
      <c r="FX20" s="5" t="s">
        <v>33</v>
      </c>
      <c r="FY20" s="5" t="s">
        <v>33</v>
      </c>
      <c r="FZ20" s="5" t="s">
        <v>33</v>
      </c>
      <c r="GA20" s="5" t="s">
        <v>33</v>
      </c>
      <c r="GB20" s="5" t="s">
        <v>33</v>
      </c>
      <c r="GC20" s="5" t="s">
        <v>33</v>
      </c>
      <c r="GD20" s="5" t="s">
        <v>33</v>
      </c>
      <c r="GE20" s="5" t="s">
        <v>33</v>
      </c>
      <c r="GF20" s="5" t="s">
        <v>33</v>
      </c>
      <c r="GG20" s="5" t="s">
        <v>33</v>
      </c>
      <c r="GH20" s="5" t="s">
        <v>33</v>
      </c>
      <c r="GI20" s="5" t="s">
        <v>33</v>
      </c>
      <c r="GJ20" s="5" t="s">
        <v>33</v>
      </c>
      <c r="GK20" s="5" t="s">
        <v>33</v>
      </c>
      <c r="GL20" s="5" t="s">
        <v>33</v>
      </c>
      <c r="GM20" s="5">
        <v>943594</v>
      </c>
      <c r="GN20" s="5">
        <v>931801</v>
      </c>
      <c r="GO20" s="5">
        <v>875100</v>
      </c>
      <c r="GP20" s="5">
        <v>726779</v>
      </c>
      <c r="GQ20" s="5">
        <v>1005602</v>
      </c>
      <c r="GR20" s="5">
        <v>740831</v>
      </c>
      <c r="GS20" s="5">
        <v>511669</v>
      </c>
      <c r="GT20" s="5">
        <v>520878</v>
      </c>
      <c r="GU20" s="5">
        <v>437640</v>
      </c>
      <c r="GV20" s="5">
        <v>392012</v>
      </c>
      <c r="GW20" s="5">
        <v>418054</v>
      </c>
      <c r="GX20" s="5">
        <v>315137</v>
      </c>
      <c r="GY20" s="5">
        <v>408478</v>
      </c>
      <c r="GZ20" s="5">
        <v>287910</v>
      </c>
      <c r="HA20" s="5">
        <v>353405</v>
      </c>
      <c r="HB20" s="5">
        <v>233406</v>
      </c>
      <c r="HC20" s="5">
        <v>211972</v>
      </c>
      <c r="HD20" s="5">
        <v>399609</v>
      </c>
      <c r="HE20" s="5">
        <v>631041</v>
      </c>
      <c r="HF20" s="5">
        <v>495281</v>
      </c>
      <c r="HG20" s="5">
        <v>524925</v>
      </c>
      <c r="HH20" s="5">
        <v>556372</v>
      </c>
      <c r="HI20" s="5" t="s">
        <v>33</v>
      </c>
      <c r="HJ20" s="5" t="s">
        <v>33</v>
      </c>
      <c r="HK20" s="5">
        <v>412310</v>
      </c>
      <c r="HL20" s="5">
        <v>322025</v>
      </c>
      <c r="HM20" s="5" t="s">
        <v>33</v>
      </c>
      <c r="HN20" s="5" t="s">
        <v>33</v>
      </c>
      <c r="HO20" s="5" t="s">
        <v>33</v>
      </c>
      <c r="HP20" s="5" t="s">
        <v>33</v>
      </c>
      <c r="HQ20" s="5" t="s">
        <v>33</v>
      </c>
      <c r="HR20" s="5" t="s">
        <v>33</v>
      </c>
      <c r="HS20" s="5">
        <v>0</v>
      </c>
      <c r="HT20" s="5">
        <v>0</v>
      </c>
      <c r="HU20" s="5">
        <v>0</v>
      </c>
      <c r="HV20" s="5">
        <v>0</v>
      </c>
      <c r="HW20" s="5">
        <v>0</v>
      </c>
      <c r="HX20" s="5">
        <v>0</v>
      </c>
      <c r="HY20" s="5">
        <v>0</v>
      </c>
      <c r="HZ20" s="5">
        <v>0</v>
      </c>
      <c r="IA20" s="5">
        <v>0</v>
      </c>
      <c r="IB20" s="5">
        <v>0</v>
      </c>
      <c r="IC20" s="5">
        <v>0</v>
      </c>
      <c r="ID20" s="5">
        <v>0</v>
      </c>
      <c r="IE20" s="5">
        <v>0</v>
      </c>
      <c r="IF20" s="5">
        <v>0</v>
      </c>
      <c r="IG20" s="5">
        <v>0</v>
      </c>
      <c r="IH20" s="5">
        <v>0</v>
      </c>
      <c r="II20" s="5">
        <v>0</v>
      </c>
      <c r="IJ20" s="5">
        <v>0</v>
      </c>
      <c r="IK20" s="5">
        <v>2670120</v>
      </c>
      <c r="IL20" s="5">
        <v>2543565</v>
      </c>
      <c r="IM20" s="5">
        <v>1741153</v>
      </c>
      <c r="IN20" s="5">
        <v>1556992</v>
      </c>
      <c r="IO20" s="5" t="s">
        <v>33</v>
      </c>
      <c r="IP20" s="5" t="s">
        <v>33</v>
      </c>
      <c r="IQ20" s="5">
        <v>1208362</v>
      </c>
      <c r="IR20" s="5">
        <v>1368395</v>
      </c>
      <c r="IS20" s="5" t="s">
        <v>33</v>
      </c>
      <c r="IT20" s="5" t="s">
        <v>33</v>
      </c>
      <c r="IU20" s="5" t="s">
        <v>33</v>
      </c>
      <c r="IV20" s="5" t="s">
        <v>33</v>
      </c>
      <c r="IW20" s="5" t="s">
        <v>33</v>
      </c>
      <c r="IX20" s="5" t="s">
        <v>33</v>
      </c>
      <c r="IY20" s="5">
        <v>0</v>
      </c>
      <c r="IZ20" s="5">
        <v>0</v>
      </c>
      <c r="JA20" s="5">
        <v>0</v>
      </c>
      <c r="JB20" s="5">
        <v>0</v>
      </c>
      <c r="JC20" s="5">
        <v>0</v>
      </c>
      <c r="JD20" s="5">
        <v>0</v>
      </c>
      <c r="JE20" s="5">
        <v>0</v>
      </c>
      <c r="JF20" s="5">
        <v>0</v>
      </c>
      <c r="JG20" s="5">
        <v>0</v>
      </c>
      <c r="JH20" s="5">
        <v>0</v>
      </c>
      <c r="JI20" s="5">
        <v>0</v>
      </c>
      <c r="JJ20" s="5">
        <v>0</v>
      </c>
      <c r="JK20" s="5">
        <v>0</v>
      </c>
      <c r="JL20" s="5">
        <v>0</v>
      </c>
      <c r="JM20" s="5">
        <v>0</v>
      </c>
      <c r="JN20" s="5">
        <v>0</v>
      </c>
      <c r="JO20" s="5">
        <v>0</v>
      </c>
      <c r="JP20" s="5">
        <v>0</v>
      </c>
      <c r="JQ20" s="5">
        <v>228980</v>
      </c>
      <c r="JR20" s="5">
        <v>212122</v>
      </c>
      <c r="JS20" s="5">
        <v>193775</v>
      </c>
      <c r="JT20" s="5">
        <v>157019</v>
      </c>
      <c r="JU20" s="5" t="s">
        <v>33</v>
      </c>
      <c r="JV20" s="5" t="s">
        <v>33</v>
      </c>
      <c r="JW20" s="5">
        <v>171981</v>
      </c>
      <c r="JX20" s="5">
        <v>171484</v>
      </c>
      <c r="JY20" s="5" t="s">
        <v>33</v>
      </c>
      <c r="JZ20" s="5" t="s">
        <v>33</v>
      </c>
      <c r="KA20" s="5" t="s">
        <v>33</v>
      </c>
      <c r="KB20" s="5" t="s">
        <v>33</v>
      </c>
      <c r="KC20" s="5" t="s">
        <v>33</v>
      </c>
      <c r="KD20" s="5" t="s">
        <v>33</v>
      </c>
      <c r="KE20" s="5">
        <v>873733</v>
      </c>
      <c r="KF20" s="5">
        <v>816591</v>
      </c>
      <c r="KG20" s="5">
        <v>845158</v>
      </c>
      <c r="KH20" s="5">
        <v>788038</v>
      </c>
      <c r="KI20" s="5">
        <v>731163</v>
      </c>
      <c r="KJ20" s="5">
        <v>684106</v>
      </c>
      <c r="KK20" s="5">
        <v>514572</v>
      </c>
      <c r="KL20" s="5">
        <v>433562</v>
      </c>
      <c r="KM20" s="5">
        <v>401123</v>
      </c>
      <c r="KN20" s="5">
        <v>364838</v>
      </c>
      <c r="KO20" s="5">
        <v>337828</v>
      </c>
      <c r="KP20" s="5">
        <v>317339</v>
      </c>
      <c r="KQ20" s="5">
        <v>272890</v>
      </c>
      <c r="KR20" s="5">
        <v>247939</v>
      </c>
      <c r="KS20" s="5">
        <v>239021</v>
      </c>
      <c r="KT20" s="5">
        <v>210871</v>
      </c>
      <c r="KU20" s="5">
        <v>172822</v>
      </c>
      <c r="KV20" s="5">
        <v>191929</v>
      </c>
      <c r="KW20" s="5">
        <v>202508</v>
      </c>
      <c r="KX20" s="5">
        <v>192598</v>
      </c>
      <c r="KY20" s="5">
        <v>149890</v>
      </c>
      <c r="KZ20" s="5">
        <v>105251</v>
      </c>
      <c r="LA20" s="5" t="s">
        <v>33</v>
      </c>
      <c r="LB20" s="5" t="s">
        <v>33</v>
      </c>
      <c r="LC20" s="5">
        <v>2956</v>
      </c>
      <c r="LD20" s="5">
        <v>2242</v>
      </c>
      <c r="LE20" s="5" t="s">
        <v>33</v>
      </c>
      <c r="LF20" s="5" t="s">
        <v>33</v>
      </c>
      <c r="LG20" s="5" t="s">
        <v>33</v>
      </c>
      <c r="LH20" s="5" t="s">
        <v>33</v>
      </c>
      <c r="LI20" s="5" t="s">
        <v>33</v>
      </c>
      <c r="LJ20" s="5" t="s">
        <v>33</v>
      </c>
      <c r="LK20" s="5">
        <v>29041</v>
      </c>
      <c r="LL20" s="5">
        <v>27327</v>
      </c>
      <c r="LM20" s="5">
        <v>22359</v>
      </c>
      <c r="LN20" s="5">
        <v>22886</v>
      </c>
      <c r="LO20" s="5">
        <v>20520</v>
      </c>
      <c r="LP20" s="5">
        <v>21304</v>
      </c>
      <c r="LQ20" s="5">
        <v>19830</v>
      </c>
      <c r="LR20" s="5">
        <v>19970</v>
      </c>
      <c r="LS20" s="5">
        <v>22970</v>
      </c>
      <c r="LT20" s="5">
        <v>15908</v>
      </c>
      <c r="LU20" s="5">
        <v>17170</v>
      </c>
      <c r="LV20" s="5">
        <v>14978</v>
      </c>
      <c r="LW20" s="5">
        <v>16717</v>
      </c>
      <c r="LX20" s="5">
        <v>13662</v>
      </c>
      <c r="LY20" s="5">
        <v>15135</v>
      </c>
      <c r="LZ20" s="5">
        <v>13505</v>
      </c>
      <c r="MA20" s="5">
        <v>14350</v>
      </c>
      <c r="MB20" s="5">
        <v>6290</v>
      </c>
      <c r="MC20" s="5">
        <v>15882</v>
      </c>
      <c r="MD20" s="5">
        <v>7798</v>
      </c>
      <c r="ME20" s="5">
        <v>8600</v>
      </c>
      <c r="MF20" s="5">
        <v>5376</v>
      </c>
      <c r="MG20" s="5" t="s">
        <v>33</v>
      </c>
      <c r="MH20" s="5" t="s">
        <v>33</v>
      </c>
      <c r="MI20" s="5">
        <v>6428</v>
      </c>
      <c r="MJ20" s="5">
        <v>5905</v>
      </c>
      <c r="MK20" s="5" t="s">
        <v>33</v>
      </c>
      <c r="ML20" s="5" t="s">
        <v>33</v>
      </c>
      <c r="MM20" s="5" t="s">
        <v>33</v>
      </c>
      <c r="MN20" s="5" t="s">
        <v>33</v>
      </c>
      <c r="MO20" s="5" t="s">
        <v>33</v>
      </c>
      <c r="MP20" s="5" t="s">
        <v>33</v>
      </c>
      <c r="MQ20" s="5">
        <v>0</v>
      </c>
      <c r="MR20" s="5">
        <v>0</v>
      </c>
      <c r="MS20" s="5">
        <v>0</v>
      </c>
      <c r="MT20" s="5">
        <v>0</v>
      </c>
      <c r="MU20" s="5">
        <v>0</v>
      </c>
      <c r="MV20" s="5">
        <v>0</v>
      </c>
      <c r="MW20" s="5">
        <v>0</v>
      </c>
      <c r="MX20" s="5">
        <v>0</v>
      </c>
      <c r="MY20" s="5">
        <v>0</v>
      </c>
      <c r="MZ20" s="5">
        <v>0</v>
      </c>
      <c r="NA20" s="5">
        <v>0</v>
      </c>
      <c r="NB20" s="5">
        <v>0</v>
      </c>
      <c r="NC20" s="5">
        <v>0</v>
      </c>
      <c r="ND20" s="5">
        <v>0</v>
      </c>
      <c r="NE20" s="5" t="s">
        <v>33</v>
      </c>
      <c r="NF20" s="5" t="s">
        <v>33</v>
      </c>
      <c r="NG20" s="5" t="s">
        <v>33</v>
      </c>
      <c r="NH20" s="5" t="s">
        <v>33</v>
      </c>
      <c r="NI20" s="5" t="s">
        <v>33</v>
      </c>
      <c r="NJ20" s="5" t="s">
        <v>33</v>
      </c>
      <c r="NK20" s="5" t="s">
        <v>33</v>
      </c>
      <c r="NL20" s="5" t="s">
        <v>33</v>
      </c>
      <c r="NM20" s="5" t="s">
        <v>33</v>
      </c>
      <c r="NN20" s="5" t="s">
        <v>33</v>
      </c>
      <c r="NO20" s="5" t="s">
        <v>33</v>
      </c>
      <c r="NP20" s="5" t="s">
        <v>33</v>
      </c>
      <c r="NQ20" s="5" t="s">
        <v>33</v>
      </c>
      <c r="NR20" s="5" t="s">
        <v>33</v>
      </c>
      <c r="NS20" s="5" t="s">
        <v>33</v>
      </c>
      <c r="NT20" s="5" t="s">
        <v>33</v>
      </c>
      <c r="NU20" s="5" t="s">
        <v>33</v>
      </c>
      <c r="NV20" s="5" t="s">
        <v>33</v>
      </c>
      <c r="NW20" s="5">
        <v>0</v>
      </c>
      <c r="NX20" s="5">
        <v>0</v>
      </c>
      <c r="NY20" s="5">
        <v>0</v>
      </c>
      <c r="NZ20" s="5">
        <v>0</v>
      </c>
      <c r="OA20" s="5">
        <v>0</v>
      </c>
      <c r="OB20" s="5">
        <v>0</v>
      </c>
      <c r="OC20" s="5">
        <v>0</v>
      </c>
      <c r="OD20" s="5">
        <v>0</v>
      </c>
      <c r="OE20" s="5">
        <v>0</v>
      </c>
      <c r="OF20" s="5">
        <v>0</v>
      </c>
      <c r="OG20" s="5">
        <v>0</v>
      </c>
      <c r="OH20" s="5">
        <v>0</v>
      </c>
      <c r="OI20" s="5">
        <v>0</v>
      </c>
      <c r="OJ20" s="5">
        <v>0</v>
      </c>
      <c r="OK20" s="5" t="s">
        <v>33</v>
      </c>
      <c r="OL20" s="5" t="s">
        <v>33</v>
      </c>
      <c r="OM20" s="5" t="s">
        <v>33</v>
      </c>
      <c r="ON20" s="5" t="s">
        <v>33</v>
      </c>
      <c r="OO20" s="5" t="s">
        <v>33</v>
      </c>
      <c r="OP20" s="5" t="s">
        <v>33</v>
      </c>
      <c r="OQ20" s="5" t="s">
        <v>33</v>
      </c>
      <c r="OR20" s="5" t="s">
        <v>33</v>
      </c>
      <c r="OS20" s="5" t="s">
        <v>33</v>
      </c>
      <c r="OT20" s="5" t="s">
        <v>33</v>
      </c>
      <c r="OU20" s="5" t="s">
        <v>33</v>
      </c>
      <c r="OV20" s="5" t="s">
        <v>33</v>
      </c>
      <c r="OW20" s="5" t="s">
        <v>33</v>
      </c>
      <c r="OX20" s="5" t="s">
        <v>33</v>
      </c>
      <c r="OY20" s="5" t="s">
        <v>33</v>
      </c>
      <c r="OZ20" s="5" t="s">
        <v>33</v>
      </c>
      <c r="PA20" s="5" t="s">
        <v>33</v>
      </c>
      <c r="PB20" s="5" t="s">
        <v>33</v>
      </c>
      <c r="PC20" s="5">
        <v>125474</v>
      </c>
      <c r="PD20" s="5">
        <v>135194</v>
      </c>
      <c r="PE20" s="5">
        <v>122791</v>
      </c>
      <c r="PF20" s="5">
        <v>119490</v>
      </c>
      <c r="PG20" s="5">
        <v>115653</v>
      </c>
      <c r="PH20" s="5">
        <v>114744</v>
      </c>
      <c r="PI20" s="5">
        <v>112475</v>
      </c>
      <c r="PJ20" s="5">
        <v>118608</v>
      </c>
      <c r="PK20" s="5">
        <v>126474</v>
      </c>
      <c r="PL20" s="5">
        <v>125176</v>
      </c>
      <c r="PM20" s="5">
        <v>111959</v>
      </c>
      <c r="PN20" s="5">
        <v>89780</v>
      </c>
      <c r="PO20" s="5">
        <v>89891</v>
      </c>
      <c r="PP20" s="5">
        <v>85116</v>
      </c>
      <c r="PQ20" s="5">
        <v>89461</v>
      </c>
      <c r="PR20" s="5">
        <v>68836</v>
      </c>
      <c r="PS20" s="5">
        <v>64828</v>
      </c>
      <c r="PT20" s="5">
        <v>100658</v>
      </c>
      <c r="PU20" s="5">
        <v>92038</v>
      </c>
      <c r="PV20" s="5">
        <v>92429</v>
      </c>
      <c r="PW20" s="5">
        <v>70478</v>
      </c>
      <c r="PX20" s="5">
        <v>37700</v>
      </c>
      <c r="PY20" s="5" t="s">
        <v>33</v>
      </c>
      <c r="PZ20" s="5" t="s">
        <v>33</v>
      </c>
      <c r="QA20" s="5">
        <v>36702</v>
      </c>
      <c r="QB20" s="5">
        <v>32659</v>
      </c>
      <c r="QC20" s="5" t="s">
        <v>33</v>
      </c>
      <c r="QD20" s="5" t="s">
        <v>33</v>
      </c>
      <c r="QE20" s="5" t="s">
        <v>33</v>
      </c>
      <c r="QF20" s="5" t="s">
        <v>33</v>
      </c>
      <c r="QG20" s="5" t="s">
        <v>33</v>
      </c>
      <c r="QH20" s="5" t="s">
        <v>33</v>
      </c>
      <c r="QI20" s="5">
        <v>124672</v>
      </c>
      <c r="QJ20" s="5">
        <v>135085</v>
      </c>
      <c r="QK20" s="5">
        <v>120328</v>
      </c>
      <c r="QL20" s="5">
        <v>118932</v>
      </c>
      <c r="QM20" s="5">
        <v>113937</v>
      </c>
      <c r="QN20" s="5">
        <v>118797</v>
      </c>
      <c r="QO20" s="5">
        <v>103015</v>
      </c>
      <c r="QP20" s="5">
        <v>96204</v>
      </c>
      <c r="QQ20" s="5">
        <v>90447</v>
      </c>
      <c r="QR20" s="5">
        <v>87571</v>
      </c>
      <c r="QS20" s="5">
        <v>78262</v>
      </c>
      <c r="QT20" s="5">
        <v>63346</v>
      </c>
      <c r="QU20" s="5">
        <v>64870</v>
      </c>
      <c r="QV20" s="5">
        <v>65232</v>
      </c>
      <c r="QW20" s="5">
        <v>63980</v>
      </c>
      <c r="QX20" s="5">
        <v>56092</v>
      </c>
      <c r="QY20" s="5">
        <v>57471</v>
      </c>
      <c r="QZ20" s="5">
        <v>63196</v>
      </c>
      <c r="RA20" s="5">
        <v>54398</v>
      </c>
      <c r="RB20" s="5">
        <v>65072</v>
      </c>
      <c r="RC20" s="5">
        <v>62629</v>
      </c>
      <c r="RD20" s="5">
        <v>53484</v>
      </c>
      <c r="RE20" s="5" t="s">
        <v>33</v>
      </c>
      <c r="RF20" s="5" t="s">
        <v>33</v>
      </c>
      <c r="RG20" s="5">
        <v>56196</v>
      </c>
      <c r="RH20" s="5">
        <v>56722</v>
      </c>
      <c r="RI20" s="5" t="s">
        <v>33</v>
      </c>
      <c r="RJ20" s="5" t="s">
        <v>33</v>
      </c>
      <c r="RK20" s="5" t="s">
        <v>33</v>
      </c>
      <c r="RL20" s="5" t="s">
        <v>33</v>
      </c>
      <c r="RM20" s="5" t="s">
        <v>33</v>
      </c>
      <c r="RN20" s="5" t="s">
        <v>33</v>
      </c>
      <c r="RO20" s="5">
        <v>29926</v>
      </c>
      <c r="RP20" s="5">
        <v>32809</v>
      </c>
      <c r="RQ20" s="5">
        <v>32355</v>
      </c>
      <c r="RR20" s="5">
        <v>34309</v>
      </c>
      <c r="RS20" s="5">
        <v>35480</v>
      </c>
      <c r="RT20" s="5">
        <v>30132</v>
      </c>
      <c r="RU20" s="5">
        <v>30163</v>
      </c>
      <c r="RV20" s="5">
        <v>30430</v>
      </c>
      <c r="RW20" s="5">
        <v>29719</v>
      </c>
      <c r="RX20" s="5">
        <v>33939</v>
      </c>
      <c r="RY20" s="5">
        <v>32697</v>
      </c>
      <c r="RZ20" s="5">
        <v>34473</v>
      </c>
      <c r="SA20" s="5">
        <v>29285</v>
      </c>
      <c r="SB20" s="5">
        <v>26053</v>
      </c>
      <c r="SC20" s="5">
        <v>29981</v>
      </c>
      <c r="SD20" s="5">
        <v>29501</v>
      </c>
      <c r="SE20" s="5">
        <v>38906</v>
      </c>
      <c r="SF20" s="5">
        <v>47419</v>
      </c>
      <c r="SG20" s="5">
        <v>158875</v>
      </c>
      <c r="SH20" s="5">
        <v>115555</v>
      </c>
      <c r="SI20" s="5">
        <v>91265</v>
      </c>
      <c r="SJ20" s="5">
        <v>91113</v>
      </c>
      <c r="SK20" s="5" t="s">
        <v>33</v>
      </c>
      <c r="SL20" s="5" t="s">
        <v>33</v>
      </c>
      <c r="SM20" s="5">
        <v>73042</v>
      </c>
      <c r="SN20" s="5">
        <v>72466</v>
      </c>
      <c r="SO20" s="5" t="s">
        <v>33</v>
      </c>
      <c r="SP20" s="5" t="s">
        <v>33</v>
      </c>
      <c r="SQ20" s="5" t="s">
        <v>33</v>
      </c>
      <c r="SR20" s="5" t="s">
        <v>33</v>
      </c>
      <c r="SS20" s="5" t="s">
        <v>33</v>
      </c>
      <c r="ST20" s="5" t="s">
        <v>33</v>
      </c>
      <c r="SU20" s="5">
        <v>42221</v>
      </c>
      <c r="SV20" s="5">
        <v>38504</v>
      </c>
      <c r="SW20" s="5">
        <v>35553</v>
      </c>
      <c r="SX20" s="5">
        <v>38303</v>
      </c>
      <c r="SY20" s="5">
        <v>42889</v>
      </c>
      <c r="SZ20" s="5">
        <v>40888</v>
      </c>
      <c r="TA20" s="5">
        <v>40320</v>
      </c>
      <c r="TB20" s="5">
        <v>36693</v>
      </c>
      <c r="TC20" s="5">
        <v>33545</v>
      </c>
      <c r="TD20" s="5">
        <v>32225</v>
      </c>
      <c r="TE20" s="5">
        <v>28689</v>
      </c>
      <c r="TF20" s="5">
        <v>27009</v>
      </c>
      <c r="TG20" s="5">
        <v>23598</v>
      </c>
      <c r="TH20" s="5">
        <v>18000</v>
      </c>
      <c r="TI20" s="5">
        <v>19264</v>
      </c>
      <c r="TJ20" s="5">
        <v>19075</v>
      </c>
      <c r="TK20" s="5">
        <v>20915</v>
      </c>
      <c r="TL20" s="5">
        <v>11553</v>
      </c>
      <c r="TM20" s="5">
        <v>17721</v>
      </c>
      <c r="TN20" s="5">
        <v>18091</v>
      </c>
      <c r="TO20" s="5">
        <v>31322</v>
      </c>
      <c r="TP20" s="5">
        <v>18777</v>
      </c>
      <c r="TQ20" s="5" t="s">
        <v>33</v>
      </c>
      <c r="TR20" s="5" t="s">
        <v>33</v>
      </c>
      <c r="TS20" s="5">
        <v>15150</v>
      </c>
      <c r="TT20" s="5">
        <v>15287</v>
      </c>
      <c r="TU20" s="5" t="s">
        <v>33</v>
      </c>
      <c r="TV20" s="5" t="s">
        <v>33</v>
      </c>
      <c r="TW20" s="5" t="s">
        <v>33</v>
      </c>
      <c r="TX20" s="5" t="s">
        <v>33</v>
      </c>
      <c r="TY20" s="5" t="s">
        <v>33</v>
      </c>
      <c r="TZ20" s="5" t="s">
        <v>33</v>
      </c>
      <c r="UA20" s="5">
        <v>0</v>
      </c>
      <c r="UB20" s="5">
        <v>0</v>
      </c>
      <c r="UC20" s="5">
        <v>0</v>
      </c>
      <c r="UD20" s="5">
        <v>0</v>
      </c>
      <c r="UE20" s="5">
        <v>0</v>
      </c>
      <c r="UF20" s="5">
        <v>0</v>
      </c>
      <c r="UG20" s="5">
        <v>0</v>
      </c>
      <c r="UH20" s="5">
        <v>0</v>
      </c>
      <c r="UI20" s="5">
        <v>0</v>
      </c>
      <c r="UJ20" s="5">
        <v>0</v>
      </c>
      <c r="UK20" s="5">
        <v>0</v>
      </c>
      <c r="UL20" s="5">
        <v>0</v>
      </c>
      <c r="UM20" s="5">
        <v>0</v>
      </c>
      <c r="UN20" s="5">
        <v>2</v>
      </c>
      <c r="UO20" s="5">
        <v>0</v>
      </c>
      <c r="UP20" s="5">
        <v>0</v>
      </c>
      <c r="UQ20" s="5">
        <v>0</v>
      </c>
      <c r="UR20" s="5">
        <v>0</v>
      </c>
      <c r="US20" s="5">
        <v>0</v>
      </c>
      <c r="UT20" s="5">
        <v>5</v>
      </c>
      <c r="UU20" s="5">
        <v>3890</v>
      </c>
      <c r="UV20" s="5">
        <v>1006</v>
      </c>
      <c r="UW20" s="5" t="s">
        <v>33</v>
      </c>
      <c r="UX20" s="5" t="s">
        <v>33</v>
      </c>
      <c r="UY20" s="5">
        <v>1041</v>
      </c>
      <c r="UZ20" s="5">
        <v>296</v>
      </c>
      <c r="VA20" s="5" t="s">
        <v>33</v>
      </c>
      <c r="VB20" s="5" t="s">
        <v>33</v>
      </c>
      <c r="VC20" s="5" t="s">
        <v>33</v>
      </c>
      <c r="VD20" s="5" t="s">
        <v>33</v>
      </c>
      <c r="VE20" s="5" t="s">
        <v>33</v>
      </c>
      <c r="VF20" s="5" t="s">
        <v>33</v>
      </c>
      <c r="VG20" s="5">
        <v>244863</v>
      </c>
      <c r="VH20" s="5">
        <v>253901</v>
      </c>
      <c r="VI20" s="5">
        <v>233128</v>
      </c>
      <c r="VJ20" s="5">
        <v>220928</v>
      </c>
      <c r="VK20" s="5">
        <v>225583</v>
      </c>
      <c r="VL20" s="5">
        <v>222695</v>
      </c>
      <c r="VM20" s="5">
        <v>210658</v>
      </c>
      <c r="VN20" s="5">
        <v>193027</v>
      </c>
      <c r="VO20" s="5">
        <v>182488</v>
      </c>
      <c r="VP20" s="5">
        <v>163096</v>
      </c>
      <c r="VQ20" s="5">
        <v>156966</v>
      </c>
      <c r="VR20" s="5">
        <v>164923</v>
      </c>
      <c r="VS20" s="5">
        <v>170694</v>
      </c>
      <c r="VT20" s="5">
        <v>171090</v>
      </c>
      <c r="VU20" s="5">
        <v>159579</v>
      </c>
      <c r="VV20" s="5">
        <v>161901</v>
      </c>
      <c r="VW20" s="5">
        <v>174187</v>
      </c>
      <c r="VX20" s="5">
        <v>137770</v>
      </c>
      <c r="VY20" s="5">
        <v>140634</v>
      </c>
      <c r="VZ20" s="5">
        <v>123971</v>
      </c>
      <c r="WA20" s="5">
        <v>116211</v>
      </c>
      <c r="WB20" s="5">
        <v>281221</v>
      </c>
      <c r="WC20" s="5" t="s">
        <v>33</v>
      </c>
      <c r="WD20" s="5" t="s">
        <v>33</v>
      </c>
      <c r="WE20" s="5">
        <v>391314</v>
      </c>
      <c r="WF20" s="5">
        <v>372062</v>
      </c>
      <c r="WG20" s="5" t="s">
        <v>33</v>
      </c>
      <c r="WH20" s="5" t="s">
        <v>33</v>
      </c>
      <c r="WI20" s="5" t="s">
        <v>33</v>
      </c>
      <c r="WJ20" s="5" t="s">
        <v>33</v>
      </c>
      <c r="WK20" s="5" t="s">
        <v>33</v>
      </c>
      <c r="WL20" s="5" t="s">
        <v>33</v>
      </c>
      <c r="WM20" s="5">
        <v>2535</v>
      </c>
      <c r="WN20" s="5">
        <v>2607</v>
      </c>
      <c r="WO20" s="5">
        <v>2516</v>
      </c>
      <c r="WP20" s="5">
        <v>2412</v>
      </c>
      <c r="WQ20" s="5">
        <v>2809</v>
      </c>
      <c r="WR20" s="5">
        <v>2086</v>
      </c>
      <c r="WS20" s="5">
        <v>1617</v>
      </c>
      <c r="WT20" s="5">
        <v>1621</v>
      </c>
      <c r="WU20" s="5">
        <v>1764</v>
      </c>
      <c r="WV20" s="5">
        <v>1449</v>
      </c>
      <c r="WW20" s="5">
        <v>1491</v>
      </c>
      <c r="WX20" s="5">
        <v>5500</v>
      </c>
      <c r="WY20" s="5">
        <v>1274</v>
      </c>
      <c r="WZ20" s="5">
        <v>1318</v>
      </c>
      <c r="XA20" s="5">
        <v>840</v>
      </c>
      <c r="XB20" s="5">
        <v>930</v>
      </c>
      <c r="XC20" s="5">
        <v>1271</v>
      </c>
      <c r="XD20" s="5">
        <v>0</v>
      </c>
      <c r="XE20" s="5">
        <v>0</v>
      </c>
      <c r="XF20" s="5">
        <v>0</v>
      </c>
      <c r="XG20" s="5">
        <v>0</v>
      </c>
      <c r="XH20" s="5">
        <v>18706</v>
      </c>
      <c r="XI20" s="5" t="s">
        <v>33</v>
      </c>
      <c r="XJ20" s="5" t="s">
        <v>33</v>
      </c>
      <c r="XK20" s="5">
        <v>15642</v>
      </c>
      <c r="XL20" s="5">
        <v>13744</v>
      </c>
      <c r="XM20" s="5" t="s">
        <v>33</v>
      </c>
      <c r="XN20" s="5" t="s">
        <v>33</v>
      </c>
      <c r="XO20" s="5" t="s">
        <v>33</v>
      </c>
      <c r="XP20" s="5" t="s">
        <v>33</v>
      </c>
      <c r="XQ20" s="5" t="s">
        <v>33</v>
      </c>
      <c r="XR20" s="5" t="s">
        <v>33</v>
      </c>
      <c r="XS20" s="1" t="s">
        <v>33</v>
      </c>
      <c r="XT20" s="3" t="s">
        <v>180</v>
      </c>
      <c r="XU20" s="3" t="s">
        <v>179</v>
      </c>
      <c r="XV20" s="3" t="s">
        <v>179</v>
      </c>
      <c r="XW20" s="3" t="s">
        <v>179</v>
      </c>
      <c r="XX20" s="3" t="s">
        <v>180</v>
      </c>
      <c r="XY20" s="3" t="s">
        <v>179</v>
      </c>
      <c r="XZ20" s="3"/>
    </row>
    <row r="21" spans="1:650" x14ac:dyDescent="0.3">
      <c r="A21" s="6" t="s">
        <v>48</v>
      </c>
      <c r="B21" s="1">
        <v>4057076</v>
      </c>
      <c r="C21" s="5">
        <v>0</v>
      </c>
      <c r="D21" s="5">
        <v>0</v>
      </c>
      <c r="E21" s="5">
        <v>0</v>
      </c>
      <c r="F21" s="5">
        <v>0</v>
      </c>
      <c r="G21" s="5">
        <v>0</v>
      </c>
      <c r="H21" s="5">
        <v>0</v>
      </c>
      <c r="I21" s="5">
        <v>0</v>
      </c>
      <c r="J21" s="5">
        <v>2629</v>
      </c>
      <c r="K21" s="5">
        <v>0</v>
      </c>
      <c r="L21" s="5">
        <v>0</v>
      </c>
      <c r="M21" s="5">
        <v>0</v>
      </c>
      <c r="N21" s="5">
        <v>0</v>
      </c>
      <c r="O21" s="5">
        <v>0</v>
      </c>
      <c r="P21" s="5">
        <v>0</v>
      </c>
      <c r="Q21" s="5">
        <v>0</v>
      </c>
      <c r="R21" s="5">
        <v>0</v>
      </c>
      <c r="S21" s="5">
        <v>0</v>
      </c>
      <c r="T21" s="5">
        <v>0</v>
      </c>
      <c r="U21" s="5">
        <v>0</v>
      </c>
      <c r="V21" s="5">
        <v>0</v>
      </c>
      <c r="W21" s="5">
        <v>0</v>
      </c>
      <c r="X21" s="5">
        <v>0</v>
      </c>
      <c r="Y21" s="5">
        <v>0</v>
      </c>
      <c r="Z21" s="5">
        <v>-552</v>
      </c>
      <c r="AA21" s="5">
        <v>552</v>
      </c>
      <c r="AB21" s="5">
        <v>0</v>
      </c>
      <c r="AC21" s="5">
        <v>0</v>
      </c>
      <c r="AD21" s="5">
        <v>0</v>
      </c>
      <c r="AE21" s="5">
        <v>0</v>
      </c>
      <c r="AF21" s="5">
        <v>0</v>
      </c>
      <c r="AG21" s="5">
        <v>0</v>
      </c>
      <c r="AH21" s="5">
        <v>0</v>
      </c>
      <c r="AI21" s="5">
        <v>3347</v>
      </c>
      <c r="AJ21" s="5">
        <v>173</v>
      </c>
      <c r="AK21" s="5">
        <v>1289</v>
      </c>
      <c r="AL21" s="5">
        <v>982</v>
      </c>
      <c r="AM21" s="5">
        <v>3</v>
      </c>
      <c r="AN21" s="5">
        <v>104</v>
      </c>
      <c r="AO21" s="5">
        <v>-25</v>
      </c>
      <c r="AP21" s="5">
        <v>191</v>
      </c>
      <c r="AQ21" s="5">
        <v>3933</v>
      </c>
      <c r="AR21" s="5">
        <v>388</v>
      </c>
      <c r="AS21" s="5">
        <v>1745</v>
      </c>
      <c r="AT21" s="5">
        <v>8390</v>
      </c>
      <c r="AU21" s="5">
        <v>39</v>
      </c>
      <c r="AV21" s="5">
        <v>46</v>
      </c>
      <c r="AW21" s="5">
        <v>99</v>
      </c>
      <c r="AX21" s="5">
        <v>130</v>
      </c>
      <c r="AY21" s="5">
        <v>349</v>
      </c>
      <c r="AZ21" s="5">
        <v>581</v>
      </c>
      <c r="BA21" s="5">
        <v>1496</v>
      </c>
      <c r="BB21" s="5">
        <v>7202</v>
      </c>
      <c r="BC21" s="5">
        <v>3950</v>
      </c>
      <c r="BD21" s="5">
        <v>3221</v>
      </c>
      <c r="BE21" s="5">
        <v>9660</v>
      </c>
      <c r="BF21" s="5">
        <v>7951</v>
      </c>
      <c r="BG21" s="5">
        <v>17095</v>
      </c>
      <c r="BH21" s="5">
        <v>18121</v>
      </c>
      <c r="BI21" s="5">
        <v>14603</v>
      </c>
      <c r="BJ21" s="5">
        <v>13713</v>
      </c>
      <c r="BK21" s="5">
        <v>20193</v>
      </c>
      <c r="BL21" s="5">
        <v>-205466</v>
      </c>
      <c r="BM21" s="5">
        <v>214047</v>
      </c>
      <c r="BN21" s="5">
        <v>300809</v>
      </c>
      <c r="BO21" s="5">
        <v>16816</v>
      </c>
      <c r="BP21" s="5">
        <v>43906</v>
      </c>
      <c r="BQ21" s="5">
        <v>31353</v>
      </c>
      <c r="BR21" s="5">
        <v>20040</v>
      </c>
      <c r="BS21" s="5">
        <v>27937</v>
      </c>
      <c r="BT21" s="5">
        <v>16180</v>
      </c>
      <c r="BU21" s="5">
        <v>14919</v>
      </c>
      <c r="BV21" s="5">
        <v>20260</v>
      </c>
      <c r="BW21" s="5">
        <v>10009</v>
      </c>
      <c r="BX21" s="5">
        <v>11379</v>
      </c>
      <c r="BY21" s="5">
        <v>10380</v>
      </c>
      <c r="BZ21" s="5">
        <v>20292</v>
      </c>
      <c r="CA21" s="5">
        <v>4898</v>
      </c>
      <c r="CB21" s="5">
        <v>2149</v>
      </c>
      <c r="CC21" s="5">
        <v>10174</v>
      </c>
      <c r="CD21" s="5">
        <v>11724</v>
      </c>
      <c r="CE21" s="5">
        <v>9932</v>
      </c>
      <c r="CF21" s="5">
        <v>4538</v>
      </c>
      <c r="CG21" s="5">
        <v>14400</v>
      </c>
      <c r="CH21" s="5">
        <v>4389</v>
      </c>
      <c r="CI21" s="5">
        <v>9204</v>
      </c>
      <c r="CJ21" s="5">
        <v>12259</v>
      </c>
      <c r="CK21" s="5">
        <v>1633</v>
      </c>
      <c r="CL21" s="5">
        <v>3620</v>
      </c>
      <c r="CM21" s="5">
        <v>9099</v>
      </c>
      <c r="CN21" s="5">
        <v>2775</v>
      </c>
      <c r="CO21" s="5">
        <v>2450</v>
      </c>
      <c r="CP21" s="5">
        <v>9712</v>
      </c>
      <c r="CQ21" s="5">
        <v>3311</v>
      </c>
      <c r="CR21" s="5">
        <v>1868</v>
      </c>
      <c r="CS21" s="5">
        <v>2584</v>
      </c>
      <c r="CT21" s="5">
        <v>12024</v>
      </c>
      <c r="CU21" s="5">
        <v>83355</v>
      </c>
      <c r="CV21" s="5">
        <v>52355</v>
      </c>
      <c r="CW21" s="5">
        <v>49711</v>
      </c>
      <c r="CX21" s="5">
        <v>49968</v>
      </c>
      <c r="CY21" s="5">
        <v>52511</v>
      </c>
      <c r="CZ21" s="5">
        <v>35593</v>
      </c>
      <c r="DA21" s="5">
        <v>45480</v>
      </c>
      <c r="DB21" s="5">
        <v>45248</v>
      </c>
      <c r="DC21" s="5">
        <v>40378</v>
      </c>
      <c r="DD21" s="5">
        <v>49414</v>
      </c>
      <c r="DE21" s="5">
        <v>39078</v>
      </c>
      <c r="DF21" s="5">
        <v>31997</v>
      </c>
      <c r="DG21" s="5">
        <v>40858</v>
      </c>
      <c r="DH21" s="5">
        <v>34678</v>
      </c>
      <c r="DI21" s="5">
        <v>32577</v>
      </c>
      <c r="DJ21" s="5">
        <v>41861</v>
      </c>
      <c r="DK21" s="5">
        <v>44390</v>
      </c>
      <c r="DL21" s="5">
        <v>19424</v>
      </c>
      <c r="DM21" s="5">
        <v>21588</v>
      </c>
      <c r="DN21" s="5">
        <v>22744</v>
      </c>
      <c r="DO21" s="5">
        <v>20631</v>
      </c>
      <c r="DP21" s="5">
        <v>21888</v>
      </c>
      <c r="DQ21" s="5">
        <v>13006</v>
      </c>
      <c r="DR21" s="5">
        <v>19237</v>
      </c>
      <c r="DS21" s="5">
        <v>14491</v>
      </c>
      <c r="DT21" s="5">
        <v>12157</v>
      </c>
      <c r="DU21" s="5">
        <v>13476</v>
      </c>
      <c r="DV21" s="5">
        <v>14486</v>
      </c>
      <c r="DW21" s="5">
        <v>14642</v>
      </c>
      <c r="DX21" s="5">
        <v>13729</v>
      </c>
      <c r="DY21" s="5">
        <v>16145</v>
      </c>
      <c r="DZ21" s="5">
        <v>16481</v>
      </c>
      <c r="EA21" s="5">
        <v>731</v>
      </c>
      <c r="EB21" s="5">
        <v>152</v>
      </c>
      <c r="EC21" s="5">
        <v>1449</v>
      </c>
      <c r="ED21" s="5">
        <v>84</v>
      </c>
      <c r="EE21" s="5">
        <v>135</v>
      </c>
      <c r="EF21" s="5">
        <v>0</v>
      </c>
      <c r="EG21" s="5">
        <v>0</v>
      </c>
      <c r="EH21" s="5">
        <v>318</v>
      </c>
      <c r="EI21" s="5">
        <v>12</v>
      </c>
      <c r="EJ21" s="5">
        <v>69</v>
      </c>
      <c r="EK21" s="5">
        <v>75</v>
      </c>
      <c r="EL21" s="5">
        <v>0</v>
      </c>
      <c r="EM21" s="5">
        <v>0</v>
      </c>
      <c r="EN21" s="5">
        <v>24</v>
      </c>
      <c r="EO21" s="5">
        <v>0</v>
      </c>
      <c r="EP21" s="5">
        <v>26</v>
      </c>
      <c r="EQ21" s="5">
        <v>2</v>
      </c>
      <c r="ER21" s="5">
        <v>7</v>
      </c>
      <c r="ES21" s="5">
        <v>17</v>
      </c>
      <c r="ET21" s="5">
        <v>105</v>
      </c>
      <c r="EU21" s="5">
        <v>778</v>
      </c>
      <c r="EV21" s="5">
        <v>-77</v>
      </c>
      <c r="EW21" s="5">
        <v>2636</v>
      </c>
      <c r="EX21" s="5">
        <v>19</v>
      </c>
      <c r="EY21" s="5">
        <v>939</v>
      </c>
      <c r="EZ21" s="5">
        <v>2584</v>
      </c>
      <c r="FA21" s="5">
        <v>151</v>
      </c>
      <c r="FB21" s="5">
        <v>228</v>
      </c>
      <c r="FC21" s="5">
        <v>207</v>
      </c>
      <c r="FD21" s="5">
        <v>208996</v>
      </c>
      <c r="FE21" s="5">
        <v>-208459</v>
      </c>
      <c r="FF21" s="5">
        <v>312</v>
      </c>
      <c r="FG21" s="5">
        <v>0</v>
      </c>
      <c r="FH21" s="5">
        <v>0</v>
      </c>
      <c r="FI21" s="5">
        <v>0</v>
      </c>
      <c r="FJ21" s="5">
        <v>0</v>
      </c>
      <c r="FK21" s="5">
        <v>0</v>
      </c>
      <c r="FL21" s="5">
        <v>78</v>
      </c>
      <c r="FM21" s="5">
        <v>237</v>
      </c>
      <c r="FN21" s="5">
        <v>0</v>
      </c>
      <c r="FO21" s="5">
        <v>0</v>
      </c>
      <c r="FP21" s="5">
        <v>0</v>
      </c>
      <c r="FQ21" s="5">
        <v>0</v>
      </c>
      <c r="FR21" s="5">
        <v>0</v>
      </c>
      <c r="FS21" s="5">
        <v>0</v>
      </c>
      <c r="FT21" s="5">
        <v>0</v>
      </c>
      <c r="FU21" s="5" t="s">
        <v>33</v>
      </c>
      <c r="FV21" s="5" t="s">
        <v>33</v>
      </c>
      <c r="FW21" s="5" t="s">
        <v>33</v>
      </c>
      <c r="FX21" s="5" t="s">
        <v>33</v>
      </c>
      <c r="FY21" s="5" t="s">
        <v>33</v>
      </c>
      <c r="FZ21" s="5" t="s">
        <v>33</v>
      </c>
      <c r="GA21" s="5" t="s">
        <v>33</v>
      </c>
      <c r="GB21" s="5" t="s">
        <v>33</v>
      </c>
      <c r="GC21" s="5" t="s">
        <v>33</v>
      </c>
      <c r="GD21" s="5" t="s">
        <v>33</v>
      </c>
      <c r="GE21" s="5" t="s">
        <v>33</v>
      </c>
      <c r="GF21" s="5" t="s">
        <v>33</v>
      </c>
      <c r="GG21" s="5" t="s">
        <v>33</v>
      </c>
      <c r="GH21" s="5" t="s">
        <v>33</v>
      </c>
      <c r="GI21" s="5" t="s">
        <v>33</v>
      </c>
      <c r="GJ21" s="5" t="s">
        <v>33</v>
      </c>
      <c r="GK21" s="5" t="s">
        <v>33</v>
      </c>
      <c r="GL21" s="5" t="s">
        <v>33</v>
      </c>
      <c r="GM21" s="5">
        <v>104248</v>
      </c>
      <c r="GN21" s="5">
        <v>96586</v>
      </c>
      <c r="GO21" s="5">
        <v>83801</v>
      </c>
      <c r="GP21" s="5">
        <v>71074</v>
      </c>
      <c r="GQ21" s="5">
        <v>80586</v>
      </c>
      <c r="GR21" s="5">
        <v>51956</v>
      </c>
      <c r="GS21" s="5">
        <v>60611</v>
      </c>
      <c r="GT21" s="5">
        <v>68646</v>
      </c>
      <c r="GU21" s="5">
        <v>54333</v>
      </c>
      <c r="GV21" s="5">
        <v>61250</v>
      </c>
      <c r="GW21" s="5">
        <v>51278</v>
      </c>
      <c r="GX21" s="5">
        <v>60679</v>
      </c>
      <c r="GY21" s="5">
        <v>45795</v>
      </c>
      <c r="GZ21" s="5">
        <v>36897</v>
      </c>
      <c r="HA21" s="5">
        <v>42850</v>
      </c>
      <c r="HB21" s="5">
        <v>53740</v>
      </c>
      <c r="HC21" s="5">
        <v>54673</v>
      </c>
      <c r="HD21" s="5">
        <v>24550</v>
      </c>
      <c r="HE21" s="5">
        <v>37501</v>
      </c>
      <c r="HF21" s="5">
        <v>34441</v>
      </c>
      <c r="HG21" s="5">
        <v>34562</v>
      </c>
      <c r="HH21" s="5">
        <v>37291</v>
      </c>
      <c r="HI21" s="5">
        <v>26935</v>
      </c>
      <c r="HJ21" s="5">
        <v>30276</v>
      </c>
      <c r="HK21" s="5">
        <v>42176</v>
      </c>
      <c r="HL21" s="5">
        <v>35637</v>
      </c>
      <c r="HM21" s="5">
        <v>30680</v>
      </c>
      <c r="HN21" s="5">
        <v>38138</v>
      </c>
      <c r="HO21" s="5">
        <v>38354</v>
      </c>
      <c r="HP21" s="5">
        <v>19127</v>
      </c>
      <c r="HQ21" s="5">
        <v>24316</v>
      </c>
      <c r="HR21" s="5">
        <v>329626</v>
      </c>
      <c r="HS21" s="5">
        <v>143604</v>
      </c>
      <c r="HT21" s="5">
        <v>192009</v>
      </c>
      <c r="HU21" s="5">
        <v>156057</v>
      </c>
      <c r="HV21" s="5">
        <v>158078</v>
      </c>
      <c r="HW21" s="5">
        <v>194039</v>
      </c>
      <c r="HX21" s="5">
        <v>232940</v>
      </c>
      <c r="HY21" s="5">
        <v>185542</v>
      </c>
      <c r="HZ21" s="5">
        <v>175383</v>
      </c>
      <c r="IA21" s="5">
        <v>205813</v>
      </c>
      <c r="IB21" s="5">
        <v>245892</v>
      </c>
      <c r="IC21" s="5">
        <v>260880</v>
      </c>
      <c r="ID21" s="5">
        <v>365526</v>
      </c>
      <c r="IE21" s="5">
        <v>383670</v>
      </c>
      <c r="IF21" s="5">
        <v>295559</v>
      </c>
      <c r="IG21" s="5">
        <v>337108</v>
      </c>
      <c r="IH21" s="5">
        <v>251900</v>
      </c>
      <c r="II21" s="5">
        <v>268854</v>
      </c>
      <c r="IJ21" s="5">
        <v>253097</v>
      </c>
      <c r="IK21" s="5">
        <v>231357</v>
      </c>
      <c r="IL21" s="5">
        <v>240865</v>
      </c>
      <c r="IM21" s="5">
        <v>148589</v>
      </c>
      <c r="IN21" s="5">
        <v>141312</v>
      </c>
      <c r="IO21" s="5">
        <v>136322</v>
      </c>
      <c r="IP21" s="5">
        <v>128484</v>
      </c>
      <c r="IQ21" s="5">
        <v>128182</v>
      </c>
      <c r="IR21" s="5">
        <v>130386</v>
      </c>
      <c r="IS21" s="5">
        <v>140854</v>
      </c>
      <c r="IT21" s="5">
        <v>152390</v>
      </c>
      <c r="IU21" s="5">
        <v>158467</v>
      </c>
      <c r="IV21" s="5">
        <v>174230</v>
      </c>
      <c r="IW21" s="5">
        <v>159364</v>
      </c>
      <c r="IX21" s="5">
        <v>138085</v>
      </c>
      <c r="IY21" s="5">
        <v>708</v>
      </c>
      <c r="IZ21" s="5">
        <v>617</v>
      </c>
      <c r="JA21" s="5">
        <v>918</v>
      </c>
      <c r="JB21" s="5">
        <v>822</v>
      </c>
      <c r="JC21" s="5">
        <v>826</v>
      </c>
      <c r="JD21" s="5">
        <v>759</v>
      </c>
      <c r="JE21" s="5">
        <v>724</v>
      </c>
      <c r="JF21" s="5">
        <v>814</v>
      </c>
      <c r="JG21" s="5">
        <v>585</v>
      </c>
      <c r="JH21" s="5">
        <v>807</v>
      </c>
      <c r="JI21" s="5">
        <v>483</v>
      </c>
      <c r="JJ21" s="5">
        <v>275</v>
      </c>
      <c r="JK21" s="5">
        <v>357</v>
      </c>
      <c r="JL21" s="5">
        <v>573</v>
      </c>
      <c r="JM21" s="5">
        <v>635</v>
      </c>
      <c r="JN21" s="5">
        <v>596</v>
      </c>
      <c r="JO21" s="5">
        <v>731</v>
      </c>
      <c r="JP21" s="5">
        <v>944</v>
      </c>
      <c r="JQ21" s="5">
        <v>3621</v>
      </c>
      <c r="JR21" s="5">
        <v>12776</v>
      </c>
      <c r="JS21" s="5">
        <v>11419</v>
      </c>
      <c r="JT21" s="5">
        <v>10398</v>
      </c>
      <c r="JU21" s="5">
        <v>10952</v>
      </c>
      <c r="JV21" s="5">
        <v>10348</v>
      </c>
      <c r="JW21" s="5">
        <v>10736</v>
      </c>
      <c r="JX21" s="5">
        <v>14880</v>
      </c>
      <c r="JY21" s="5">
        <v>18139</v>
      </c>
      <c r="JZ21" s="5">
        <v>18633</v>
      </c>
      <c r="KA21" s="5">
        <v>15805</v>
      </c>
      <c r="KB21" s="5">
        <v>15826</v>
      </c>
      <c r="KC21" s="5">
        <v>11579</v>
      </c>
      <c r="KD21" s="5">
        <v>11027</v>
      </c>
      <c r="KE21" s="5">
        <v>7124</v>
      </c>
      <c r="KF21" s="5">
        <v>6385</v>
      </c>
      <c r="KG21" s="5">
        <v>6133</v>
      </c>
      <c r="KH21" s="5">
        <v>6170</v>
      </c>
      <c r="KI21" s="5">
        <v>6200</v>
      </c>
      <c r="KJ21" s="5">
        <v>5948</v>
      </c>
      <c r="KK21" s="5">
        <v>5854</v>
      </c>
      <c r="KL21" s="5">
        <v>6034</v>
      </c>
      <c r="KM21" s="5">
        <v>5595</v>
      </c>
      <c r="KN21" s="5">
        <v>5519</v>
      </c>
      <c r="KO21" s="5">
        <v>5588</v>
      </c>
      <c r="KP21" s="5">
        <v>5372</v>
      </c>
      <c r="KQ21" s="5">
        <v>6408</v>
      </c>
      <c r="KR21" s="5">
        <v>6401</v>
      </c>
      <c r="KS21" s="5">
        <v>5713</v>
      </c>
      <c r="KT21" s="5">
        <v>5702</v>
      </c>
      <c r="KU21" s="5">
        <v>5920</v>
      </c>
      <c r="KV21" s="5">
        <v>5671</v>
      </c>
      <c r="KW21" s="5">
        <v>5962</v>
      </c>
      <c r="KX21" s="5">
        <v>6025</v>
      </c>
      <c r="KY21" s="5">
        <v>6614</v>
      </c>
      <c r="KZ21" s="5">
        <v>6435</v>
      </c>
      <c r="LA21" s="5">
        <v>7187</v>
      </c>
      <c r="LB21" s="5">
        <v>7726</v>
      </c>
      <c r="LC21" s="5">
        <v>6179</v>
      </c>
      <c r="LD21" s="5">
        <v>6898</v>
      </c>
      <c r="LE21" s="5">
        <v>7201</v>
      </c>
      <c r="LF21" s="5">
        <v>5777</v>
      </c>
      <c r="LG21" s="5">
        <v>5132</v>
      </c>
      <c r="LH21" s="5">
        <v>3937</v>
      </c>
      <c r="LI21" s="5">
        <v>4888</v>
      </c>
      <c r="LJ21" s="5">
        <v>4312</v>
      </c>
      <c r="LK21" s="5">
        <v>7501</v>
      </c>
      <c r="LL21" s="5">
        <v>5369</v>
      </c>
      <c r="LM21" s="5">
        <v>4503</v>
      </c>
      <c r="LN21" s="5">
        <v>5068</v>
      </c>
      <c r="LO21" s="5">
        <v>5311</v>
      </c>
      <c r="LP21" s="5">
        <v>5101</v>
      </c>
      <c r="LQ21" s="5">
        <v>4152</v>
      </c>
      <c r="LR21" s="5">
        <v>5555</v>
      </c>
      <c r="LS21" s="5">
        <v>2908</v>
      </c>
      <c r="LT21" s="5">
        <v>3841</v>
      </c>
      <c r="LU21" s="5">
        <v>4651</v>
      </c>
      <c r="LV21" s="5">
        <v>4432</v>
      </c>
      <c r="LW21" s="5">
        <v>3679</v>
      </c>
      <c r="LX21" s="5">
        <v>3644</v>
      </c>
      <c r="LY21" s="5">
        <v>2409</v>
      </c>
      <c r="LZ21" s="5">
        <v>2524</v>
      </c>
      <c r="MA21" s="5">
        <v>1867</v>
      </c>
      <c r="MB21" s="5">
        <v>1868</v>
      </c>
      <c r="MC21" s="5">
        <v>1970</v>
      </c>
      <c r="MD21" s="5">
        <v>2404</v>
      </c>
      <c r="ME21" s="5">
        <v>2524</v>
      </c>
      <c r="MF21" s="5">
        <v>2149</v>
      </c>
      <c r="MG21" s="5">
        <v>2599</v>
      </c>
      <c r="MH21" s="5">
        <v>1813</v>
      </c>
      <c r="MI21" s="5">
        <v>1874</v>
      </c>
      <c r="MJ21" s="5">
        <v>1641</v>
      </c>
      <c r="MK21" s="5">
        <v>1847</v>
      </c>
      <c r="ML21" s="5">
        <v>1557</v>
      </c>
      <c r="MM21" s="5">
        <v>1699</v>
      </c>
      <c r="MN21" s="5">
        <v>1397</v>
      </c>
      <c r="MO21" s="5">
        <v>1190</v>
      </c>
      <c r="MP21" s="5">
        <v>1684</v>
      </c>
      <c r="MQ21" s="5">
        <v>0</v>
      </c>
      <c r="MR21" s="5">
        <v>0</v>
      </c>
      <c r="MS21" s="5">
        <v>0</v>
      </c>
      <c r="MT21" s="5">
        <v>0</v>
      </c>
      <c r="MU21" s="5">
        <v>0</v>
      </c>
      <c r="MV21" s="5">
        <v>0</v>
      </c>
      <c r="MW21" s="5">
        <v>0</v>
      </c>
      <c r="MX21" s="5">
        <v>0</v>
      </c>
      <c r="MY21" s="5">
        <v>0</v>
      </c>
      <c r="MZ21" s="5">
        <v>0</v>
      </c>
      <c r="NA21" s="5">
        <v>0</v>
      </c>
      <c r="NB21" s="5">
        <v>0</v>
      </c>
      <c r="NC21" s="5">
        <v>0</v>
      </c>
      <c r="ND21" s="5">
        <v>0</v>
      </c>
      <c r="NE21" s="5" t="s">
        <v>33</v>
      </c>
      <c r="NF21" s="5" t="s">
        <v>33</v>
      </c>
      <c r="NG21" s="5" t="s">
        <v>33</v>
      </c>
      <c r="NH21" s="5" t="s">
        <v>33</v>
      </c>
      <c r="NI21" s="5" t="s">
        <v>33</v>
      </c>
      <c r="NJ21" s="5" t="s">
        <v>33</v>
      </c>
      <c r="NK21" s="5" t="s">
        <v>33</v>
      </c>
      <c r="NL21" s="5" t="s">
        <v>33</v>
      </c>
      <c r="NM21" s="5" t="s">
        <v>33</v>
      </c>
      <c r="NN21" s="5" t="s">
        <v>33</v>
      </c>
      <c r="NO21" s="5" t="s">
        <v>33</v>
      </c>
      <c r="NP21" s="5" t="s">
        <v>33</v>
      </c>
      <c r="NQ21" s="5" t="s">
        <v>33</v>
      </c>
      <c r="NR21" s="5" t="s">
        <v>33</v>
      </c>
      <c r="NS21" s="5" t="s">
        <v>33</v>
      </c>
      <c r="NT21" s="5" t="s">
        <v>33</v>
      </c>
      <c r="NU21" s="5" t="s">
        <v>33</v>
      </c>
      <c r="NV21" s="5" t="s">
        <v>33</v>
      </c>
      <c r="NW21" s="5">
        <v>0</v>
      </c>
      <c r="NX21" s="5">
        <v>0</v>
      </c>
      <c r="NY21" s="5">
        <v>0</v>
      </c>
      <c r="NZ21" s="5">
        <v>0</v>
      </c>
      <c r="OA21" s="5">
        <v>0</v>
      </c>
      <c r="OB21" s="5">
        <v>0</v>
      </c>
      <c r="OC21" s="5">
        <v>0</v>
      </c>
      <c r="OD21" s="5">
        <v>0</v>
      </c>
      <c r="OE21" s="5">
        <v>0</v>
      </c>
      <c r="OF21" s="5">
        <v>0</v>
      </c>
      <c r="OG21" s="5">
        <v>0</v>
      </c>
      <c r="OH21" s="5">
        <v>0</v>
      </c>
      <c r="OI21" s="5">
        <v>0</v>
      </c>
      <c r="OJ21" s="5">
        <v>0</v>
      </c>
      <c r="OK21" s="5" t="s">
        <v>33</v>
      </c>
      <c r="OL21" s="5" t="s">
        <v>33</v>
      </c>
      <c r="OM21" s="5" t="s">
        <v>33</v>
      </c>
      <c r="ON21" s="5" t="s">
        <v>33</v>
      </c>
      <c r="OO21" s="5" t="s">
        <v>33</v>
      </c>
      <c r="OP21" s="5" t="s">
        <v>33</v>
      </c>
      <c r="OQ21" s="5" t="s">
        <v>33</v>
      </c>
      <c r="OR21" s="5" t="s">
        <v>33</v>
      </c>
      <c r="OS21" s="5" t="s">
        <v>33</v>
      </c>
      <c r="OT21" s="5" t="s">
        <v>33</v>
      </c>
      <c r="OU21" s="5" t="s">
        <v>33</v>
      </c>
      <c r="OV21" s="5" t="s">
        <v>33</v>
      </c>
      <c r="OW21" s="5" t="s">
        <v>33</v>
      </c>
      <c r="OX21" s="5" t="s">
        <v>33</v>
      </c>
      <c r="OY21" s="5" t="s">
        <v>33</v>
      </c>
      <c r="OZ21" s="5" t="s">
        <v>33</v>
      </c>
      <c r="PA21" s="5" t="s">
        <v>33</v>
      </c>
      <c r="PB21" s="5" t="s">
        <v>33</v>
      </c>
      <c r="PC21" s="5">
        <v>29722</v>
      </c>
      <c r="PD21" s="5">
        <v>26223</v>
      </c>
      <c r="PE21" s="5">
        <v>22760</v>
      </c>
      <c r="PF21" s="5">
        <v>18022</v>
      </c>
      <c r="PG21" s="5">
        <v>18657</v>
      </c>
      <c r="PH21" s="5">
        <v>19641</v>
      </c>
      <c r="PI21" s="5">
        <v>20172</v>
      </c>
      <c r="PJ21" s="5">
        <v>21420</v>
      </c>
      <c r="PK21" s="5">
        <v>25817</v>
      </c>
      <c r="PL21" s="5">
        <v>19251</v>
      </c>
      <c r="PM21" s="5">
        <v>15295</v>
      </c>
      <c r="PN21" s="5">
        <v>17211</v>
      </c>
      <c r="PO21" s="5">
        <v>14234</v>
      </c>
      <c r="PP21" s="5">
        <v>16678</v>
      </c>
      <c r="PQ21" s="5">
        <v>14009</v>
      </c>
      <c r="PR21" s="5">
        <v>10557</v>
      </c>
      <c r="PS21" s="5">
        <v>15713</v>
      </c>
      <c r="PT21" s="5">
        <v>13463</v>
      </c>
      <c r="PU21" s="5">
        <v>11283</v>
      </c>
      <c r="PV21" s="5">
        <v>15659</v>
      </c>
      <c r="PW21" s="5">
        <v>11868</v>
      </c>
      <c r="PX21" s="5">
        <v>11309</v>
      </c>
      <c r="PY21" s="5">
        <v>13256</v>
      </c>
      <c r="PZ21" s="5">
        <v>9565</v>
      </c>
      <c r="QA21" s="5">
        <v>7177</v>
      </c>
      <c r="QB21" s="5">
        <v>7765</v>
      </c>
      <c r="QC21" s="5">
        <v>7652</v>
      </c>
      <c r="QD21" s="5">
        <v>7808</v>
      </c>
      <c r="QE21" s="5">
        <v>7767</v>
      </c>
      <c r="QF21" s="5">
        <v>7083</v>
      </c>
      <c r="QG21" s="5">
        <v>6102</v>
      </c>
      <c r="QH21" s="5">
        <v>6077</v>
      </c>
      <c r="QI21" s="5">
        <v>36713</v>
      </c>
      <c r="QJ21" s="5">
        <v>34987</v>
      </c>
      <c r="QK21" s="5">
        <v>27672</v>
      </c>
      <c r="QL21" s="5">
        <v>26975</v>
      </c>
      <c r="QM21" s="5">
        <v>25937</v>
      </c>
      <c r="QN21" s="5">
        <v>24502</v>
      </c>
      <c r="QO21" s="5">
        <v>24204</v>
      </c>
      <c r="QP21" s="5">
        <v>21411</v>
      </c>
      <c r="QQ21" s="5">
        <v>23331</v>
      </c>
      <c r="QR21" s="5">
        <v>22444</v>
      </c>
      <c r="QS21" s="5">
        <v>20209</v>
      </c>
      <c r="QT21" s="5">
        <v>18525</v>
      </c>
      <c r="QU21" s="5">
        <v>16310</v>
      </c>
      <c r="QV21" s="5">
        <v>15427</v>
      </c>
      <c r="QW21" s="5">
        <v>11687</v>
      </c>
      <c r="QX21" s="5">
        <v>12897</v>
      </c>
      <c r="QY21" s="5">
        <v>18427</v>
      </c>
      <c r="QZ21" s="5">
        <v>12553</v>
      </c>
      <c r="RA21" s="5">
        <v>11055</v>
      </c>
      <c r="RB21" s="5">
        <v>10989</v>
      </c>
      <c r="RC21" s="5">
        <v>11041</v>
      </c>
      <c r="RD21" s="5">
        <v>10688</v>
      </c>
      <c r="RE21" s="5">
        <v>10400</v>
      </c>
      <c r="RF21" s="5">
        <v>12360</v>
      </c>
      <c r="RG21" s="5">
        <v>12235</v>
      </c>
      <c r="RH21" s="5">
        <v>10462</v>
      </c>
      <c r="RI21" s="5">
        <v>10769</v>
      </c>
      <c r="RJ21" s="5">
        <v>10188</v>
      </c>
      <c r="RK21" s="5">
        <v>10594</v>
      </c>
      <c r="RL21" s="5">
        <v>9774</v>
      </c>
      <c r="RM21" s="5">
        <v>7651</v>
      </c>
      <c r="RN21" s="5">
        <v>7820</v>
      </c>
      <c r="RO21" s="5">
        <v>24156</v>
      </c>
      <c r="RP21" s="5">
        <v>20191</v>
      </c>
      <c r="RQ21" s="5">
        <v>18023</v>
      </c>
      <c r="RR21" s="5">
        <v>17538</v>
      </c>
      <c r="RS21" s="5">
        <v>20136</v>
      </c>
      <c r="RT21" s="5">
        <v>19691</v>
      </c>
      <c r="RU21" s="5">
        <v>16190</v>
      </c>
      <c r="RV21" s="5">
        <v>17438</v>
      </c>
      <c r="RW21" s="5">
        <v>18248</v>
      </c>
      <c r="RX21" s="5">
        <v>16009</v>
      </c>
      <c r="RY21" s="5">
        <v>18287</v>
      </c>
      <c r="RZ21" s="5">
        <v>17257</v>
      </c>
      <c r="SA21" s="5">
        <v>14746</v>
      </c>
      <c r="SB21" s="5">
        <v>14225</v>
      </c>
      <c r="SC21" s="5">
        <v>12651</v>
      </c>
      <c r="SD21" s="5">
        <v>14294</v>
      </c>
      <c r="SE21" s="5">
        <v>13900</v>
      </c>
      <c r="SF21" s="5">
        <v>12258</v>
      </c>
      <c r="SG21" s="5">
        <v>11926</v>
      </c>
      <c r="SH21" s="5">
        <v>12014</v>
      </c>
      <c r="SI21" s="5">
        <v>11234</v>
      </c>
      <c r="SJ21" s="5">
        <v>10871</v>
      </c>
      <c r="SK21" s="5">
        <v>10423</v>
      </c>
      <c r="SL21" s="5">
        <v>10827</v>
      </c>
      <c r="SM21" s="5">
        <v>10279</v>
      </c>
      <c r="SN21" s="5">
        <v>10251</v>
      </c>
      <c r="SO21" s="5">
        <v>10351</v>
      </c>
      <c r="SP21" s="5">
        <v>10724</v>
      </c>
      <c r="SQ21" s="5">
        <v>10531</v>
      </c>
      <c r="SR21" s="5">
        <v>9879</v>
      </c>
      <c r="SS21" s="5">
        <v>9228</v>
      </c>
      <c r="ST21" s="5">
        <v>10298</v>
      </c>
      <c r="SU21" s="5">
        <v>47756</v>
      </c>
      <c r="SV21" s="5">
        <v>52387</v>
      </c>
      <c r="SW21" s="5">
        <v>45718</v>
      </c>
      <c r="SX21" s="5">
        <v>42612</v>
      </c>
      <c r="SY21" s="5">
        <v>48387</v>
      </c>
      <c r="SZ21" s="5">
        <v>43955</v>
      </c>
      <c r="TA21" s="5">
        <v>38802</v>
      </c>
      <c r="TB21" s="5">
        <v>32628</v>
      </c>
      <c r="TC21" s="5">
        <v>37803</v>
      </c>
      <c r="TD21" s="5">
        <v>27223</v>
      </c>
      <c r="TE21" s="5">
        <v>24039</v>
      </c>
      <c r="TF21" s="5">
        <v>14540</v>
      </c>
      <c r="TG21" s="5">
        <v>12369</v>
      </c>
      <c r="TH21" s="5">
        <v>12278</v>
      </c>
      <c r="TI21" s="5">
        <v>8044</v>
      </c>
      <c r="TJ21" s="5">
        <v>7742</v>
      </c>
      <c r="TK21" s="5">
        <v>8580</v>
      </c>
      <c r="TL21" s="5">
        <v>7532</v>
      </c>
      <c r="TM21" s="5">
        <v>6132</v>
      </c>
      <c r="TN21" s="5">
        <v>7063</v>
      </c>
      <c r="TO21" s="5">
        <v>7540</v>
      </c>
      <c r="TP21" s="5">
        <v>6903</v>
      </c>
      <c r="TQ21" s="5">
        <v>6526</v>
      </c>
      <c r="TR21" s="5">
        <v>6613</v>
      </c>
      <c r="TS21" s="5">
        <v>5726</v>
      </c>
      <c r="TT21" s="5">
        <v>5250</v>
      </c>
      <c r="TU21" s="5">
        <v>5823</v>
      </c>
      <c r="TV21" s="5">
        <v>4978</v>
      </c>
      <c r="TW21" s="5">
        <v>3333</v>
      </c>
      <c r="TX21" s="5">
        <v>3635</v>
      </c>
      <c r="TY21" s="5">
        <v>3974</v>
      </c>
      <c r="TZ21" s="5">
        <v>3762</v>
      </c>
      <c r="UA21" s="5">
        <v>17</v>
      </c>
      <c r="UB21" s="5">
        <v>16</v>
      </c>
      <c r="UC21" s="5">
        <v>14</v>
      </c>
      <c r="UD21" s="5">
        <v>11</v>
      </c>
      <c r="UE21" s="5">
        <v>54</v>
      </c>
      <c r="UF21" s="5">
        <v>270</v>
      </c>
      <c r="UG21" s="5">
        <v>336</v>
      </c>
      <c r="UH21" s="5">
        <v>327</v>
      </c>
      <c r="UI21" s="5">
        <v>348</v>
      </c>
      <c r="UJ21" s="5">
        <v>352</v>
      </c>
      <c r="UK21" s="5">
        <v>304</v>
      </c>
      <c r="UL21" s="5">
        <v>303</v>
      </c>
      <c r="UM21" s="5">
        <v>959</v>
      </c>
      <c r="UN21" s="5">
        <v>1213</v>
      </c>
      <c r="UO21" s="5">
        <v>1070</v>
      </c>
      <c r="UP21" s="5">
        <v>1301</v>
      </c>
      <c r="UQ21" s="5">
        <v>1439</v>
      </c>
      <c r="UR21" s="5">
        <v>378</v>
      </c>
      <c r="US21" s="5">
        <v>329</v>
      </c>
      <c r="UT21" s="5">
        <v>330</v>
      </c>
      <c r="UU21" s="5">
        <v>377</v>
      </c>
      <c r="UV21" s="5">
        <v>537</v>
      </c>
      <c r="UW21" s="5">
        <v>378</v>
      </c>
      <c r="UX21" s="5">
        <v>333</v>
      </c>
      <c r="UY21" s="5">
        <v>188</v>
      </c>
      <c r="UZ21" s="5">
        <v>282</v>
      </c>
      <c r="VA21" s="5">
        <v>50</v>
      </c>
      <c r="VB21" s="5">
        <v>8</v>
      </c>
      <c r="VC21" s="5">
        <v>0</v>
      </c>
      <c r="VD21" s="5">
        <v>1</v>
      </c>
      <c r="VE21" s="5">
        <v>0</v>
      </c>
      <c r="VF21" s="5">
        <v>0</v>
      </c>
      <c r="VG21" s="5">
        <v>62273</v>
      </c>
      <c r="VH21" s="5">
        <v>61197</v>
      </c>
      <c r="VI21" s="5">
        <v>69006</v>
      </c>
      <c r="VJ21" s="5">
        <v>67464</v>
      </c>
      <c r="VK21" s="5">
        <v>67457</v>
      </c>
      <c r="VL21" s="5">
        <v>81334</v>
      </c>
      <c r="VM21" s="5">
        <v>84826</v>
      </c>
      <c r="VN21" s="5">
        <v>83599</v>
      </c>
      <c r="VO21" s="5">
        <v>78240</v>
      </c>
      <c r="VP21" s="5">
        <v>87556</v>
      </c>
      <c r="VQ21" s="5">
        <v>68801</v>
      </c>
      <c r="VR21" s="5">
        <v>57356</v>
      </c>
      <c r="VS21" s="5">
        <v>56914</v>
      </c>
      <c r="VT21" s="5">
        <v>35585</v>
      </c>
      <c r="VU21" s="5">
        <v>24502</v>
      </c>
      <c r="VV21" s="5">
        <v>25784</v>
      </c>
      <c r="VW21" s="5">
        <v>24717</v>
      </c>
      <c r="VX21" s="5">
        <v>22328</v>
      </c>
      <c r="VY21" s="5">
        <v>33112</v>
      </c>
      <c r="VZ21" s="5">
        <v>37456</v>
      </c>
      <c r="WA21" s="5">
        <v>33555</v>
      </c>
      <c r="WB21" s="5">
        <v>33752</v>
      </c>
      <c r="WC21" s="5">
        <v>38355</v>
      </c>
      <c r="WD21" s="5">
        <v>39437</v>
      </c>
      <c r="WE21" s="5">
        <v>41298</v>
      </c>
      <c r="WF21" s="5">
        <v>38778</v>
      </c>
      <c r="WG21" s="5">
        <v>35653</v>
      </c>
      <c r="WH21" s="5">
        <v>34761</v>
      </c>
      <c r="WI21" s="5">
        <v>30949</v>
      </c>
      <c r="WJ21" s="5">
        <v>31702</v>
      </c>
      <c r="WK21" s="5">
        <v>29746</v>
      </c>
      <c r="WL21" s="5">
        <v>27854</v>
      </c>
      <c r="WM21" s="5">
        <v>1724</v>
      </c>
      <c r="WN21" s="5">
        <v>1734</v>
      </c>
      <c r="WO21" s="5">
        <v>1707</v>
      </c>
      <c r="WP21" s="5">
        <v>1476</v>
      </c>
      <c r="WQ21" s="5">
        <v>1313</v>
      </c>
      <c r="WR21" s="5">
        <v>1397</v>
      </c>
      <c r="WS21" s="5">
        <v>1351</v>
      </c>
      <c r="WT21" s="5">
        <v>1222</v>
      </c>
      <c r="WU21" s="5">
        <v>1096</v>
      </c>
      <c r="WV21" s="5">
        <v>1261</v>
      </c>
      <c r="WW21" s="5">
        <v>1183</v>
      </c>
      <c r="WX21" s="5">
        <v>1003</v>
      </c>
      <c r="WY21" s="5">
        <v>1122</v>
      </c>
      <c r="WZ21" s="5">
        <v>1017</v>
      </c>
      <c r="XA21" s="5">
        <v>1072</v>
      </c>
      <c r="XB21" s="5">
        <v>1021</v>
      </c>
      <c r="XC21" s="5">
        <v>1135</v>
      </c>
      <c r="XD21" s="5">
        <v>1005</v>
      </c>
      <c r="XE21" s="5">
        <v>807</v>
      </c>
      <c r="XF21" s="5">
        <v>980</v>
      </c>
      <c r="XG21" s="5">
        <v>940</v>
      </c>
      <c r="XH21" s="5">
        <v>1037</v>
      </c>
      <c r="XI21" s="5">
        <v>1046</v>
      </c>
      <c r="XJ21" s="5">
        <v>1035</v>
      </c>
      <c r="XK21" s="5">
        <v>1268</v>
      </c>
      <c r="XL21" s="5">
        <v>1013</v>
      </c>
      <c r="XM21" s="5">
        <v>834</v>
      </c>
      <c r="XN21" s="5">
        <v>1196</v>
      </c>
      <c r="XO21" s="5">
        <v>1065</v>
      </c>
      <c r="XP21" s="5">
        <v>893</v>
      </c>
      <c r="XQ21" s="5">
        <v>1170</v>
      </c>
      <c r="XR21" s="5">
        <v>944</v>
      </c>
      <c r="XS21" s="1">
        <v>3249</v>
      </c>
      <c r="XT21" s="3" t="s">
        <v>180</v>
      </c>
      <c r="XU21" s="3" t="s">
        <v>180</v>
      </c>
      <c r="XV21" s="3" t="s">
        <v>180</v>
      </c>
      <c r="XW21" s="3" t="s">
        <v>179</v>
      </c>
      <c r="XX21" s="3" t="s">
        <v>180</v>
      </c>
      <c r="XY21" s="3" t="s">
        <v>180</v>
      </c>
      <c r="XZ21" s="3" t="s">
        <v>193</v>
      </c>
    </row>
    <row r="22" spans="1:650" x14ac:dyDescent="0.3">
      <c r="A22" s="6" t="s">
        <v>49</v>
      </c>
      <c r="B22" s="1">
        <v>4056978</v>
      </c>
      <c r="C22" s="5">
        <v>4962</v>
      </c>
      <c r="D22" s="5">
        <v>7772</v>
      </c>
      <c r="E22" s="5">
        <v>49242</v>
      </c>
      <c r="F22" s="5">
        <v>5032</v>
      </c>
      <c r="G22" s="5">
        <v>14307</v>
      </c>
      <c r="H22" s="5">
        <v>2426</v>
      </c>
      <c r="I22" s="5">
        <v>408</v>
      </c>
      <c r="J22" s="5">
        <v>17564</v>
      </c>
      <c r="K22" s="5">
        <v>250</v>
      </c>
      <c r="L22" s="5">
        <v>309</v>
      </c>
      <c r="M22" s="5">
        <v>1430</v>
      </c>
      <c r="N22" s="5">
        <v>600</v>
      </c>
      <c r="O22" s="5">
        <v>162</v>
      </c>
      <c r="P22" s="5">
        <v>-57</v>
      </c>
      <c r="Q22" s="5">
        <v>6904</v>
      </c>
      <c r="R22" s="5">
        <v>4763</v>
      </c>
      <c r="S22" s="5">
        <v>41</v>
      </c>
      <c r="T22" s="5">
        <v>446</v>
      </c>
      <c r="U22" s="5">
        <v>1608</v>
      </c>
      <c r="V22" s="5">
        <v>10937</v>
      </c>
      <c r="W22" s="5">
        <v>6767</v>
      </c>
      <c r="X22" s="5">
        <v>3776</v>
      </c>
      <c r="Y22" s="5">
        <v>7695</v>
      </c>
      <c r="Z22" s="5">
        <v>722</v>
      </c>
      <c r="AA22" s="5">
        <v>646</v>
      </c>
      <c r="AB22" s="5">
        <v>11069</v>
      </c>
      <c r="AC22" s="5">
        <v>2798</v>
      </c>
      <c r="AD22" s="5">
        <v>379</v>
      </c>
      <c r="AE22" s="5">
        <v>2054</v>
      </c>
      <c r="AF22" s="5">
        <v>-14</v>
      </c>
      <c r="AG22" s="5">
        <v>385</v>
      </c>
      <c r="AH22" s="5">
        <v>166</v>
      </c>
      <c r="AI22" s="5">
        <v>0</v>
      </c>
      <c r="AJ22" s="5">
        <v>0</v>
      </c>
      <c r="AK22" s="5">
        <v>0</v>
      </c>
      <c r="AL22" s="5">
        <v>0</v>
      </c>
      <c r="AM22" s="5">
        <v>0</v>
      </c>
      <c r="AN22" s="5">
        <v>0</v>
      </c>
      <c r="AO22" s="5">
        <v>0</v>
      </c>
      <c r="AP22" s="5">
        <v>0</v>
      </c>
      <c r="AQ22" s="5">
        <v>0</v>
      </c>
      <c r="AR22" s="5">
        <v>0</v>
      </c>
      <c r="AS22" s="5">
        <v>0</v>
      </c>
      <c r="AT22" s="5">
        <v>0</v>
      </c>
      <c r="AU22" s="5">
        <v>0</v>
      </c>
      <c r="AV22" s="5">
        <v>0</v>
      </c>
      <c r="AW22" s="5">
        <v>0</v>
      </c>
      <c r="AX22" s="5">
        <v>0</v>
      </c>
      <c r="AY22" s="5">
        <v>0</v>
      </c>
      <c r="AZ22" s="5">
        <v>0</v>
      </c>
      <c r="BA22" s="5">
        <v>1</v>
      </c>
      <c r="BB22" s="5">
        <v>116</v>
      </c>
      <c r="BC22" s="5">
        <v>1558</v>
      </c>
      <c r="BD22" s="5">
        <v>2036</v>
      </c>
      <c r="BE22" s="5">
        <v>3400</v>
      </c>
      <c r="BF22" s="5">
        <v>5733</v>
      </c>
      <c r="BG22" s="5">
        <v>2656</v>
      </c>
      <c r="BH22" s="5">
        <v>4058</v>
      </c>
      <c r="BI22" s="5">
        <v>7079</v>
      </c>
      <c r="BJ22" s="5">
        <v>9460</v>
      </c>
      <c r="BK22" s="5">
        <v>9247</v>
      </c>
      <c r="BL22" s="5">
        <v>53291</v>
      </c>
      <c r="BM22" s="5">
        <v>7950</v>
      </c>
      <c r="BN22" s="5">
        <v>6700</v>
      </c>
      <c r="BO22" s="5">
        <v>58077</v>
      </c>
      <c r="BP22" s="5">
        <v>114053</v>
      </c>
      <c r="BQ22" s="5">
        <v>46257</v>
      </c>
      <c r="BR22" s="5">
        <v>60357</v>
      </c>
      <c r="BS22" s="5">
        <v>419189</v>
      </c>
      <c r="BT22" s="5">
        <v>376458</v>
      </c>
      <c r="BU22" s="5">
        <v>363457</v>
      </c>
      <c r="BV22" s="5">
        <v>326026</v>
      </c>
      <c r="BW22" s="5">
        <v>87886</v>
      </c>
      <c r="BX22" s="5">
        <v>20636</v>
      </c>
      <c r="BY22" s="5">
        <v>44550</v>
      </c>
      <c r="BZ22" s="5">
        <v>84333</v>
      </c>
      <c r="CA22" s="5">
        <v>41387</v>
      </c>
      <c r="CB22" s="5">
        <v>14679</v>
      </c>
      <c r="CC22" s="5">
        <v>11701</v>
      </c>
      <c r="CD22" s="5">
        <v>13380</v>
      </c>
      <c r="CE22" s="5">
        <v>2454</v>
      </c>
      <c r="CF22" s="5">
        <v>9100</v>
      </c>
      <c r="CG22" s="5">
        <v>9111</v>
      </c>
      <c r="CH22" s="5">
        <v>26226</v>
      </c>
      <c r="CI22" s="5">
        <v>1217</v>
      </c>
      <c r="CJ22" s="5">
        <v>1433</v>
      </c>
      <c r="CK22" s="5">
        <v>2707</v>
      </c>
      <c r="CL22" s="5">
        <v>2495</v>
      </c>
      <c r="CM22" s="5">
        <v>4668</v>
      </c>
      <c r="CN22" s="5">
        <v>4337</v>
      </c>
      <c r="CO22" s="5">
        <v>5581</v>
      </c>
      <c r="CP22" s="5">
        <v>10579</v>
      </c>
      <c r="CQ22" s="5">
        <v>7548</v>
      </c>
      <c r="CR22" s="5">
        <v>42397</v>
      </c>
      <c r="CS22" s="5">
        <v>9798</v>
      </c>
      <c r="CT22" s="5">
        <v>8133</v>
      </c>
      <c r="CU22" s="5">
        <v>64198</v>
      </c>
      <c r="CV22" s="5">
        <v>48421</v>
      </c>
      <c r="CW22" s="5">
        <v>99396</v>
      </c>
      <c r="CX22" s="5">
        <v>63971</v>
      </c>
      <c r="CY22" s="5">
        <v>18842</v>
      </c>
      <c r="CZ22" s="5">
        <v>62111</v>
      </c>
      <c r="DA22" s="5">
        <v>55111</v>
      </c>
      <c r="DB22" s="5">
        <v>57213</v>
      </c>
      <c r="DC22" s="5">
        <v>78555</v>
      </c>
      <c r="DD22" s="5">
        <v>52431</v>
      </c>
      <c r="DE22" s="5">
        <v>50949</v>
      </c>
      <c r="DF22" s="5">
        <v>42407</v>
      </c>
      <c r="DG22" s="5">
        <v>38921</v>
      </c>
      <c r="DH22" s="5">
        <v>29290</v>
      </c>
      <c r="DI22" s="5">
        <v>31524</v>
      </c>
      <c r="DJ22" s="5">
        <v>33167</v>
      </c>
      <c r="DK22" s="5">
        <v>29485</v>
      </c>
      <c r="DL22" s="5">
        <v>26156</v>
      </c>
      <c r="DM22" s="5">
        <v>40768</v>
      </c>
      <c r="DN22" s="5">
        <v>32633</v>
      </c>
      <c r="DO22" s="5">
        <v>29925</v>
      </c>
      <c r="DP22" s="5">
        <v>29850</v>
      </c>
      <c r="DQ22" s="5">
        <v>26383</v>
      </c>
      <c r="DR22" s="5">
        <v>28013</v>
      </c>
      <c r="DS22" s="5">
        <v>31382</v>
      </c>
      <c r="DT22" s="5">
        <v>25394</v>
      </c>
      <c r="DU22" s="5">
        <v>29193</v>
      </c>
      <c r="DV22" s="5">
        <v>32965</v>
      </c>
      <c r="DW22" s="5">
        <v>37008</v>
      </c>
      <c r="DX22" s="5">
        <v>49986</v>
      </c>
      <c r="DY22" s="5">
        <v>52834</v>
      </c>
      <c r="DZ22" s="5">
        <v>49520</v>
      </c>
      <c r="EA22" s="5">
        <v>62344</v>
      </c>
      <c r="EB22" s="5">
        <v>29026</v>
      </c>
      <c r="EC22" s="5">
        <v>50757</v>
      </c>
      <c r="ED22" s="5">
        <v>31579</v>
      </c>
      <c r="EE22" s="5">
        <v>17248</v>
      </c>
      <c r="EF22" s="5">
        <v>14120</v>
      </c>
      <c r="EG22" s="5">
        <v>19133</v>
      </c>
      <c r="EH22" s="5">
        <v>21903</v>
      </c>
      <c r="EI22" s="5">
        <v>37064</v>
      </c>
      <c r="EJ22" s="5">
        <v>2169</v>
      </c>
      <c r="EK22" s="5">
        <v>6296</v>
      </c>
      <c r="EL22" s="5">
        <v>10913</v>
      </c>
      <c r="EM22" s="5">
        <v>12828</v>
      </c>
      <c r="EN22" s="5">
        <v>8924</v>
      </c>
      <c r="EO22" s="5">
        <v>7853</v>
      </c>
      <c r="EP22" s="5">
        <v>3532</v>
      </c>
      <c r="EQ22" s="5">
        <v>2731</v>
      </c>
      <c r="ER22" s="5">
        <v>2659</v>
      </c>
      <c r="ES22" s="5">
        <v>3756</v>
      </c>
      <c r="ET22" s="5">
        <v>8908</v>
      </c>
      <c r="EU22" s="5">
        <v>7427</v>
      </c>
      <c r="EV22" s="5">
        <v>9316</v>
      </c>
      <c r="EW22" s="5">
        <v>6958</v>
      </c>
      <c r="EX22" s="5">
        <v>8395</v>
      </c>
      <c r="EY22" s="5">
        <v>4685</v>
      </c>
      <c r="EZ22" s="5">
        <v>6850</v>
      </c>
      <c r="FA22" s="5">
        <v>22366</v>
      </c>
      <c r="FB22" s="5">
        <v>10589</v>
      </c>
      <c r="FC22" s="5">
        <v>16673</v>
      </c>
      <c r="FD22" s="5">
        <v>14748</v>
      </c>
      <c r="FE22" s="5">
        <v>12893</v>
      </c>
      <c r="FF22" s="5">
        <v>17511</v>
      </c>
      <c r="FG22" s="5">
        <v>0</v>
      </c>
      <c r="FH22" s="5">
        <v>0</v>
      </c>
      <c r="FI22" s="5">
        <v>0</v>
      </c>
      <c r="FJ22" s="5">
        <v>0</v>
      </c>
      <c r="FK22" s="5">
        <v>0</v>
      </c>
      <c r="FL22" s="5">
        <v>0</v>
      </c>
      <c r="FM22" s="5">
        <v>0</v>
      </c>
      <c r="FN22" s="5">
        <v>0</v>
      </c>
      <c r="FO22" s="5">
        <v>0</v>
      </c>
      <c r="FP22" s="5">
        <v>0</v>
      </c>
      <c r="FQ22" s="5">
        <v>0</v>
      </c>
      <c r="FR22" s="5">
        <v>0</v>
      </c>
      <c r="FS22" s="5">
        <v>0</v>
      </c>
      <c r="FT22" s="5">
        <v>0</v>
      </c>
      <c r="FU22" s="5" t="s">
        <v>33</v>
      </c>
      <c r="FV22" s="5" t="s">
        <v>33</v>
      </c>
      <c r="FW22" s="5" t="s">
        <v>33</v>
      </c>
      <c r="FX22" s="5" t="s">
        <v>33</v>
      </c>
      <c r="FY22" s="5" t="s">
        <v>33</v>
      </c>
      <c r="FZ22" s="5" t="s">
        <v>33</v>
      </c>
      <c r="GA22" s="5" t="s">
        <v>33</v>
      </c>
      <c r="GB22" s="5" t="s">
        <v>33</v>
      </c>
      <c r="GC22" s="5" t="s">
        <v>33</v>
      </c>
      <c r="GD22" s="5" t="s">
        <v>33</v>
      </c>
      <c r="GE22" s="5" t="s">
        <v>33</v>
      </c>
      <c r="GF22" s="5" t="s">
        <v>33</v>
      </c>
      <c r="GG22" s="5" t="s">
        <v>33</v>
      </c>
      <c r="GH22" s="5" t="s">
        <v>33</v>
      </c>
      <c r="GI22" s="5" t="s">
        <v>33</v>
      </c>
      <c r="GJ22" s="5" t="s">
        <v>33</v>
      </c>
      <c r="GK22" s="5" t="s">
        <v>33</v>
      </c>
      <c r="GL22" s="5" t="s">
        <v>33</v>
      </c>
      <c r="GM22" s="5">
        <v>189581</v>
      </c>
      <c r="GN22" s="5">
        <v>199271</v>
      </c>
      <c r="GO22" s="5">
        <v>245652</v>
      </c>
      <c r="GP22" s="5">
        <v>160938</v>
      </c>
      <c r="GQ22" s="5">
        <v>469587</v>
      </c>
      <c r="GR22" s="5">
        <v>455115</v>
      </c>
      <c r="GS22" s="5">
        <v>438109</v>
      </c>
      <c r="GT22" s="5">
        <v>422706</v>
      </c>
      <c r="GU22" s="5">
        <v>203755</v>
      </c>
      <c r="GV22" s="5">
        <v>75545</v>
      </c>
      <c r="GW22" s="5">
        <v>103225</v>
      </c>
      <c r="GX22" s="5">
        <v>138252</v>
      </c>
      <c r="GY22" s="5">
        <v>93297</v>
      </c>
      <c r="GZ22" s="5">
        <v>52837</v>
      </c>
      <c r="HA22" s="5">
        <v>57983</v>
      </c>
      <c r="HB22" s="5">
        <v>54842</v>
      </c>
      <c r="HC22" s="5">
        <v>34711</v>
      </c>
      <c r="HD22" s="5">
        <v>38360</v>
      </c>
      <c r="HE22" s="5">
        <v>55243</v>
      </c>
      <c r="HF22" s="5">
        <v>78819</v>
      </c>
      <c r="HG22" s="5">
        <v>46895</v>
      </c>
      <c r="HH22" s="5">
        <v>46412</v>
      </c>
      <c r="HI22" s="5">
        <v>47142</v>
      </c>
      <c r="HJ22" s="5">
        <v>45358</v>
      </c>
      <c r="HK22" s="5">
        <v>44037</v>
      </c>
      <c r="HL22" s="5">
        <v>51709</v>
      </c>
      <c r="HM22" s="5">
        <v>67018</v>
      </c>
      <c r="HN22" s="5">
        <v>63971</v>
      </c>
      <c r="HO22" s="5">
        <v>72531</v>
      </c>
      <c r="HP22" s="5">
        <v>160408</v>
      </c>
      <c r="HQ22" s="5">
        <v>83860</v>
      </c>
      <c r="HR22" s="5">
        <v>82030</v>
      </c>
      <c r="HS22" s="5">
        <v>11187</v>
      </c>
      <c r="HT22" s="5">
        <v>17147</v>
      </c>
      <c r="HU22" s="5">
        <v>14444</v>
      </c>
      <c r="HV22" s="5">
        <v>36530</v>
      </c>
      <c r="HW22" s="5">
        <v>62607</v>
      </c>
      <c r="HX22" s="5">
        <v>34457</v>
      </c>
      <c r="HY22" s="5">
        <v>34898</v>
      </c>
      <c r="HZ22" s="5">
        <v>64872</v>
      </c>
      <c r="IA22" s="5">
        <v>74075</v>
      </c>
      <c r="IB22" s="5">
        <v>71840</v>
      </c>
      <c r="IC22" s="5">
        <v>102675</v>
      </c>
      <c r="ID22" s="5">
        <v>162782</v>
      </c>
      <c r="IE22" s="5">
        <v>185045</v>
      </c>
      <c r="IF22" s="5">
        <v>213959</v>
      </c>
      <c r="IG22" s="5">
        <v>262632</v>
      </c>
      <c r="IH22" s="5">
        <v>244752</v>
      </c>
      <c r="II22" s="5">
        <v>243466</v>
      </c>
      <c r="IJ22" s="5">
        <v>269596</v>
      </c>
      <c r="IK22" s="5">
        <v>434229</v>
      </c>
      <c r="IL22" s="5">
        <v>507306</v>
      </c>
      <c r="IM22" s="5">
        <v>550432</v>
      </c>
      <c r="IN22" s="5">
        <v>529226</v>
      </c>
      <c r="IO22" s="5">
        <v>608645</v>
      </c>
      <c r="IP22" s="5">
        <v>568422</v>
      </c>
      <c r="IQ22" s="5">
        <v>556954</v>
      </c>
      <c r="IR22" s="5">
        <v>541359</v>
      </c>
      <c r="IS22" s="5">
        <v>524915</v>
      </c>
      <c r="IT22" s="5">
        <v>506341</v>
      </c>
      <c r="IU22" s="5">
        <v>499589</v>
      </c>
      <c r="IV22" s="5">
        <v>455172</v>
      </c>
      <c r="IW22" s="5">
        <v>386854</v>
      </c>
      <c r="IX22" s="5">
        <v>346841</v>
      </c>
      <c r="IY22" s="5">
        <v>0</v>
      </c>
      <c r="IZ22" s="5">
        <v>0</v>
      </c>
      <c r="JA22" s="5">
        <v>0</v>
      </c>
      <c r="JB22" s="5">
        <v>0</v>
      </c>
      <c r="JC22" s="5">
        <v>0</v>
      </c>
      <c r="JD22" s="5">
        <v>0</v>
      </c>
      <c r="JE22" s="5">
        <v>0</v>
      </c>
      <c r="JF22" s="5">
        <v>0</v>
      </c>
      <c r="JG22" s="5">
        <v>0</v>
      </c>
      <c r="JH22" s="5">
        <v>0</v>
      </c>
      <c r="JI22" s="5">
        <v>0</v>
      </c>
      <c r="JJ22" s="5">
        <v>0</v>
      </c>
      <c r="JK22" s="5">
        <v>0</v>
      </c>
      <c r="JL22" s="5">
        <v>0</v>
      </c>
      <c r="JM22" s="5">
        <v>0</v>
      </c>
      <c r="JN22" s="5">
        <v>0</v>
      </c>
      <c r="JO22" s="5">
        <v>0</v>
      </c>
      <c r="JP22" s="5">
        <v>0</v>
      </c>
      <c r="JQ22" s="5">
        <v>1137</v>
      </c>
      <c r="JR22" s="5">
        <v>1063</v>
      </c>
      <c r="JS22" s="5">
        <v>4482</v>
      </c>
      <c r="JT22" s="5">
        <v>11901</v>
      </c>
      <c r="JU22" s="5">
        <v>12415</v>
      </c>
      <c r="JV22" s="5">
        <v>13099</v>
      </c>
      <c r="JW22" s="5">
        <v>9884</v>
      </c>
      <c r="JX22" s="5">
        <v>11528</v>
      </c>
      <c r="JY22" s="5">
        <v>13480</v>
      </c>
      <c r="JZ22" s="5">
        <v>14050</v>
      </c>
      <c r="KA22" s="5">
        <v>14477</v>
      </c>
      <c r="KB22" s="5">
        <v>13639</v>
      </c>
      <c r="KC22" s="5">
        <v>14564</v>
      </c>
      <c r="KD22" s="5">
        <v>15234</v>
      </c>
      <c r="KE22" s="5">
        <v>176043</v>
      </c>
      <c r="KF22" s="5">
        <v>174953</v>
      </c>
      <c r="KG22" s="5">
        <v>178287</v>
      </c>
      <c r="KH22" s="5">
        <v>166315</v>
      </c>
      <c r="KI22" s="5">
        <v>153592</v>
      </c>
      <c r="KJ22" s="5">
        <v>144933</v>
      </c>
      <c r="KK22" s="5">
        <v>139303</v>
      </c>
      <c r="KL22" s="5">
        <v>115358</v>
      </c>
      <c r="KM22" s="5">
        <v>106222</v>
      </c>
      <c r="KN22" s="5">
        <v>108699</v>
      </c>
      <c r="KO22" s="5">
        <v>92563</v>
      </c>
      <c r="KP22" s="5">
        <v>73422</v>
      </c>
      <c r="KQ22" s="5">
        <v>58530</v>
      </c>
      <c r="KR22" s="5">
        <v>52629</v>
      </c>
      <c r="KS22" s="5">
        <v>51794</v>
      </c>
      <c r="KT22" s="5">
        <v>45413</v>
      </c>
      <c r="KU22" s="5">
        <v>43198</v>
      </c>
      <c r="KV22" s="5">
        <v>49231</v>
      </c>
      <c r="KW22" s="5">
        <v>42941</v>
      </c>
      <c r="KX22" s="5">
        <v>46865</v>
      </c>
      <c r="KY22" s="5">
        <v>27535</v>
      </c>
      <c r="KZ22" s="5">
        <v>17743</v>
      </c>
      <c r="LA22" s="5">
        <v>13367</v>
      </c>
      <c r="LB22" s="5">
        <v>11520</v>
      </c>
      <c r="LC22" s="5">
        <v>11142</v>
      </c>
      <c r="LD22" s="5">
        <v>9705</v>
      </c>
      <c r="LE22" s="5">
        <v>9569</v>
      </c>
      <c r="LF22" s="5">
        <v>9747</v>
      </c>
      <c r="LG22" s="5">
        <v>9668</v>
      </c>
      <c r="LH22" s="5">
        <v>6540</v>
      </c>
      <c r="LI22" s="5">
        <v>6379</v>
      </c>
      <c r="LJ22" s="5">
        <v>5633</v>
      </c>
      <c r="LK22" s="5">
        <v>6583</v>
      </c>
      <c r="LL22" s="5">
        <v>8742</v>
      </c>
      <c r="LM22" s="5">
        <v>7644</v>
      </c>
      <c r="LN22" s="5">
        <v>7480</v>
      </c>
      <c r="LO22" s="5">
        <v>8030</v>
      </c>
      <c r="LP22" s="5">
        <v>7735</v>
      </c>
      <c r="LQ22" s="5">
        <v>6562</v>
      </c>
      <c r="LR22" s="5">
        <v>6505</v>
      </c>
      <c r="LS22" s="5">
        <v>6296</v>
      </c>
      <c r="LT22" s="5">
        <v>6217</v>
      </c>
      <c r="LU22" s="5">
        <v>6410</v>
      </c>
      <c r="LV22" s="5">
        <v>5760</v>
      </c>
      <c r="LW22" s="5">
        <v>4921</v>
      </c>
      <c r="LX22" s="5">
        <v>5525</v>
      </c>
      <c r="LY22" s="5">
        <v>6015</v>
      </c>
      <c r="LZ22" s="5">
        <v>4928</v>
      </c>
      <c r="MA22" s="5">
        <v>4137</v>
      </c>
      <c r="MB22" s="5">
        <v>4419</v>
      </c>
      <c r="MC22" s="5">
        <v>3998</v>
      </c>
      <c r="MD22" s="5">
        <v>5037</v>
      </c>
      <c r="ME22" s="5">
        <v>4030</v>
      </c>
      <c r="MF22" s="5">
        <v>3388</v>
      </c>
      <c r="MG22" s="5">
        <v>3392</v>
      </c>
      <c r="MH22" s="5">
        <v>3828</v>
      </c>
      <c r="MI22" s="5">
        <v>3740</v>
      </c>
      <c r="MJ22" s="5">
        <v>4677</v>
      </c>
      <c r="MK22" s="5">
        <v>4440</v>
      </c>
      <c r="ML22" s="5">
        <v>4338</v>
      </c>
      <c r="MM22" s="5">
        <v>4616</v>
      </c>
      <c r="MN22" s="5">
        <v>3841</v>
      </c>
      <c r="MO22" s="5">
        <v>3739</v>
      </c>
      <c r="MP22" s="5">
        <v>4068</v>
      </c>
      <c r="MQ22" s="5">
        <v>0</v>
      </c>
      <c r="MR22" s="5">
        <v>0</v>
      </c>
      <c r="MS22" s="5">
        <v>0</v>
      </c>
      <c r="MT22" s="5">
        <v>0</v>
      </c>
      <c r="MU22" s="5">
        <v>0</v>
      </c>
      <c r="MV22" s="5">
        <v>0</v>
      </c>
      <c r="MW22" s="5">
        <v>0</v>
      </c>
      <c r="MX22" s="5">
        <v>0</v>
      </c>
      <c r="MY22" s="5">
        <v>0</v>
      </c>
      <c r="MZ22" s="5">
        <v>0</v>
      </c>
      <c r="NA22" s="5">
        <v>0</v>
      </c>
      <c r="NB22" s="5">
        <v>0</v>
      </c>
      <c r="NC22" s="5">
        <v>0</v>
      </c>
      <c r="ND22" s="5">
        <v>0</v>
      </c>
      <c r="NE22" s="5" t="s">
        <v>33</v>
      </c>
      <c r="NF22" s="5" t="s">
        <v>33</v>
      </c>
      <c r="NG22" s="5" t="s">
        <v>33</v>
      </c>
      <c r="NH22" s="5" t="s">
        <v>33</v>
      </c>
      <c r="NI22" s="5" t="s">
        <v>33</v>
      </c>
      <c r="NJ22" s="5" t="s">
        <v>33</v>
      </c>
      <c r="NK22" s="5" t="s">
        <v>33</v>
      </c>
      <c r="NL22" s="5" t="s">
        <v>33</v>
      </c>
      <c r="NM22" s="5" t="s">
        <v>33</v>
      </c>
      <c r="NN22" s="5" t="s">
        <v>33</v>
      </c>
      <c r="NO22" s="5" t="s">
        <v>33</v>
      </c>
      <c r="NP22" s="5" t="s">
        <v>33</v>
      </c>
      <c r="NQ22" s="5" t="s">
        <v>33</v>
      </c>
      <c r="NR22" s="5" t="s">
        <v>33</v>
      </c>
      <c r="NS22" s="5" t="s">
        <v>33</v>
      </c>
      <c r="NT22" s="5" t="s">
        <v>33</v>
      </c>
      <c r="NU22" s="5" t="s">
        <v>33</v>
      </c>
      <c r="NV22" s="5" t="s">
        <v>33</v>
      </c>
      <c r="NW22" s="5">
        <v>0</v>
      </c>
      <c r="NX22" s="5">
        <v>0</v>
      </c>
      <c r="NY22" s="5">
        <v>0</v>
      </c>
      <c r="NZ22" s="5">
        <v>0</v>
      </c>
      <c r="OA22" s="5">
        <v>0</v>
      </c>
      <c r="OB22" s="5">
        <v>0</v>
      </c>
      <c r="OC22" s="5">
        <v>0</v>
      </c>
      <c r="OD22" s="5">
        <v>0</v>
      </c>
      <c r="OE22" s="5">
        <v>0</v>
      </c>
      <c r="OF22" s="5">
        <v>0</v>
      </c>
      <c r="OG22" s="5">
        <v>0</v>
      </c>
      <c r="OH22" s="5">
        <v>0</v>
      </c>
      <c r="OI22" s="5">
        <v>0</v>
      </c>
      <c r="OJ22" s="5">
        <v>0</v>
      </c>
      <c r="OK22" s="5" t="s">
        <v>33</v>
      </c>
      <c r="OL22" s="5" t="s">
        <v>33</v>
      </c>
      <c r="OM22" s="5" t="s">
        <v>33</v>
      </c>
      <c r="ON22" s="5" t="s">
        <v>33</v>
      </c>
      <c r="OO22" s="5" t="s">
        <v>33</v>
      </c>
      <c r="OP22" s="5" t="s">
        <v>33</v>
      </c>
      <c r="OQ22" s="5" t="s">
        <v>33</v>
      </c>
      <c r="OR22" s="5" t="s">
        <v>33</v>
      </c>
      <c r="OS22" s="5" t="s">
        <v>33</v>
      </c>
      <c r="OT22" s="5" t="s">
        <v>33</v>
      </c>
      <c r="OU22" s="5" t="s">
        <v>33</v>
      </c>
      <c r="OV22" s="5" t="s">
        <v>33</v>
      </c>
      <c r="OW22" s="5" t="s">
        <v>33</v>
      </c>
      <c r="OX22" s="5" t="s">
        <v>33</v>
      </c>
      <c r="OY22" s="5" t="s">
        <v>33</v>
      </c>
      <c r="OZ22" s="5" t="s">
        <v>33</v>
      </c>
      <c r="PA22" s="5" t="s">
        <v>33</v>
      </c>
      <c r="PB22" s="5" t="s">
        <v>33</v>
      </c>
      <c r="PC22" s="5">
        <v>27593</v>
      </c>
      <c r="PD22" s="5">
        <v>28826</v>
      </c>
      <c r="PE22" s="5">
        <v>30626</v>
      </c>
      <c r="PF22" s="5">
        <v>38462</v>
      </c>
      <c r="PG22" s="5">
        <v>36053</v>
      </c>
      <c r="PH22" s="5">
        <v>32866</v>
      </c>
      <c r="PI22" s="5">
        <v>34700</v>
      </c>
      <c r="PJ22" s="5">
        <v>29149</v>
      </c>
      <c r="PK22" s="5">
        <v>30913</v>
      </c>
      <c r="PL22" s="5">
        <v>35297</v>
      </c>
      <c r="PM22" s="5">
        <v>35482</v>
      </c>
      <c r="PN22" s="5">
        <v>35791</v>
      </c>
      <c r="PO22" s="5">
        <v>30223</v>
      </c>
      <c r="PP22" s="5">
        <v>33106</v>
      </c>
      <c r="PQ22" s="5">
        <v>30963</v>
      </c>
      <c r="PR22" s="5">
        <v>30060</v>
      </c>
      <c r="PS22" s="5">
        <v>39688</v>
      </c>
      <c r="PT22" s="5">
        <v>37581</v>
      </c>
      <c r="PU22" s="5">
        <v>32653</v>
      </c>
      <c r="PV22" s="5">
        <v>33867</v>
      </c>
      <c r="PW22" s="5">
        <v>29176</v>
      </c>
      <c r="PX22" s="5">
        <v>25166</v>
      </c>
      <c r="PY22" s="5">
        <v>27543</v>
      </c>
      <c r="PZ22" s="5">
        <v>25006</v>
      </c>
      <c r="QA22" s="5">
        <v>21992</v>
      </c>
      <c r="QB22" s="5">
        <v>21318</v>
      </c>
      <c r="QC22" s="5">
        <v>23199</v>
      </c>
      <c r="QD22" s="5">
        <v>23094</v>
      </c>
      <c r="QE22" s="5">
        <v>21517</v>
      </c>
      <c r="QF22" s="5">
        <v>22036</v>
      </c>
      <c r="QG22" s="5">
        <v>20081</v>
      </c>
      <c r="QH22" s="5">
        <v>18271</v>
      </c>
      <c r="QI22" s="5">
        <v>77123</v>
      </c>
      <c r="QJ22" s="5">
        <v>88323</v>
      </c>
      <c r="QK22" s="5">
        <v>67132</v>
      </c>
      <c r="QL22" s="5">
        <v>56544</v>
      </c>
      <c r="QM22" s="5">
        <v>59614</v>
      </c>
      <c r="QN22" s="5">
        <v>62971</v>
      </c>
      <c r="QO22" s="5">
        <v>66503</v>
      </c>
      <c r="QP22" s="5">
        <v>56658</v>
      </c>
      <c r="QQ22" s="5">
        <v>54058</v>
      </c>
      <c r="QR22" s="5">
        <v>46921</v>
      </c>
      <c r="QS22" s="5">
        <v>53251</v>
      </c>
      <c r="QT22" s="5">
        <v>36354</v>
      </c>
      <c r="QU22" s="5">
        <v>36323</v>
      </c>
      <c r="QV22" s="5">
        <v>32255</v>
      </c>
      <c r="QW22" s="5">
        <v>26619</v>
      </c>
      <c r="QX22" s="5">
        <v>22953</v>
      </c>
      <c r="QY22" s="5">
        <v>24953</v>
      </c>
      <c r="QZ22" s="5">
        <v>29152</v>
      </c>
      <c r="RA22" s="5">
        <v>31068</v>
      </c>
      <c r="RB22" s="5">
        <v>28535</v>
      </c>
      <c r="RC22" s="5">
        <v>18602</v>
      </c>
      <c r="RD22" s="5">
        <v>22319</v>
      </c>
      <c r="RE22" s="5">
        <v>15110</v>
      </c>
      <c r="RF22" s="5">
        <v>17525</v>
      </c>
      <c r="RG22" s="5">
        <v>16461</v>
      </c>
      <c r="RH22" s="5">
        <v>14166</v>
      </c>
      <c r="RI22" s="5">
        <v>12746</v>
      </c>
      <c r="RJ22" s="5">
        <v>19419</v>
      </c>
      <c r="RK22" s="5">
        <v>16004</v>
      </c>
      <c r="RL22" s="5">
        <v>14165</v>
      </c>
      <c r="RM22" s="5">
        <v>14872</v>
      </c>
      <c r="RN22" s="5">
        <v>14871</v>
      </c>
      <c r="RO22" s="5">
        <v>41341</v>
      </c>
      <c r="RP22" s="5">
        <v>37624</v>
      </c>
      <c r="RQ22" s="5">
        <v>32435</v>
      </c>
      <c r="RR22" s="5">
        <v>33020</v>
      </c>
      <c r="RS22" s="5">
        <v>31815</v>
      </c>
      <c r="RT22" s="5">
        <v>30924</v>
      </c>
      <c r="RU22" s="5">
        <v>29123</v>
      </c>
      <c r="RV22" s="5">
        <v>34178</v>
      </c>
      <c r="RW22" s="5">
        <v>33929</v>
      </c>
      <c r="RX22" s="5">
        <v>33954</v>
      </c>
      <c r="RY22" s="5">
        <v>38142</v>
      </c>
      <c r="RZ22" s="5">
        <v>35574</v>
      </c>
      <c r="SA22" s="5">
        <v>35290</v>
      </c>
      <c r="SB22" s="5">
        <v>32035</v>
      </c>
      <c r="SC22" s="5">
        <v>27237</v>
      </c>
      <c r="SD22" s="5">
        <v>28440</v>
      </c>
      <c r="SE22" s="5">
        <v>24861</v>
      </c>
      <c r="SF22" s="5">
        <v>24005</v>
      </c>
      <c r="SG22" s="5">
        <v>24947</v>
      </c>
      <c r="SH22" s="5">
        <v>27666</v>
      </c>
      <c r="SI22" s="5">
        <v>25557</v>
      </c>
      <c r="SJ22" s="5">
        <v>28434</v>
      </c>
      <c r="SK22" s="5">
        <v>29702</v>
      </c>
      <c r="SL22" s="5">
        <v>29995</v>
      </c>
      <c r="SM22" s="5">
        <v>29746</v>
      </c>
      <c r="SN22" s="5">
        <v>32202</v>
      </c>
      <c r="SO22" s="5">
        <v>26508</v>
      </c>
      <c r="SP22" s="5">
        <v>25890</v>
      </c>
      <c r="SQ22" s="5">
        <v>25260</v>
      </c>
      <c r="SR22" s="5">
        <v>21667</v>
      </c>
      <c r="SS22" s="5">
        <v>17774</v>
      </c>
      <c r="ST22" s="5">
        <v>14348</v>
      </c>
      <c r="SU22" s="5">
        <v>25551</v>
      </c>
      <c r="SV22" s="5">
        <v>20609</v>
      </c>
      <c r="SW22" s="5">
        <v>24010</v>
      </c>
      <c r="SX22" s="5">
        <v>22962</v>
      </c>
      <c r="SY22" s="5">
        <v>8550</v>
      </c>
      <c r="SZ22" s="5">
        <v>1235</v>
      </c>
      <c r="TA22" s="5">
        <v>1311</v>
      </c>
      <c r="TB22" s="5">
        <v>931</v>
      </c>
      <c r="TC22" s="5">
        <v>1026</v>
      </c>
      <c r="TD22" s="5">
        <v>1502</v>
      </c>
      <c r="TE22" s="5">
        <v>1989</v>
      </c>
      <c r="TF22" s="5">
        <v>4370</v>
      </c>
      <c r="TG22" s="5">
        <v>4938</v>
      </c>
      <c r="TH22" s="5">
        <v>5874</v>
      </c>
      <c r="TI22" s="5">
        <v>7165</v>
      </c>
      <c r="TJ22" s="5">
        <v>6372</v>
      </c>
      <c r="TK22" s="5">
        <v>11443</v>
      </c>
      <c r="TL22" s="5">
        <v>17473</v>
      </c>
      <c r="TM22" s="5">
        <v>22210</v>
      </c>
      <c r="TN22" s="5">
        <v>23630</v>
      </c>
      <c r="TO22" s="5">
        <v>23414</v>
      </c>
      <c r="TP22" s="5">
        <v>23894</v>
      </c>
      <c r="TQ22" s="5">
        <v>23588</v>
      </c>
      <c r="TR22" s="5">
        <v>26066</v>
      </c>
      <c r="TS22" s="5">
        <v>22290</v>
      </c>
      <c r="TT22" s="5">
        <v>17250</v>
      </c>
      <c r="TU22" s="5">
        <v>15598</v>
      </c>
      <c r="TV22" s="5">
        <v>14032</v>
      </c>
      <c r="TW22" s="5">
        <v>13691</v>
      </c>
      <c r="TX22" s="5">
        <v>11035</v>
      </c>
      <c r="TY22" s="5">
        <v>10582</v>
      </c>
      <c r="TZ22" s="5">
        <v>8518</v>
      </c>
      <c r="UA22" s="5">
        <v>1268</v>
      </c>
      <c r="UB22" s="5">
        <v>1385</v>
      </c>
      <c r="UC22" s="5">
        <v>1626</v>
      </c>
      <c r="UD22" s="5">
        <v>1943</v>
      </c>
      <c r="UE22" s="5">
        <v>3279</v>
      </c>
      <c r="UF22" s="5">
        <v>2849</v>
      </c>
      <c r="UG22" s="5">
        <v>2482</v>
      </c>
      <c r="UH22" s="5">
        <v>1804</v>
      </c>
      <c r="UI22" s="5">
        <v>1655</v>
      </c>
      <c r="UJ22" s="5">
        <v>1976</v>
      </c>
      <c r="UK22" s="5">
        <v>2653</v>
      </c>
      <c r="UL22" s="5">
        <v>2749</v>
      </c>
      <c r="UM22" s="5">
        <v>2875</v>
      </c>
      <c r="UN22" s="5">
        <v>3459</v>
      </c>
      <c r="UO22" s="5">
        <v>3140</v>
      </c>
      <c r="UP22" s="5">
        <v>1905</v>
      </c>
      <c r="UQ22" s="5">
        <v>2105</v>
      </c>
      <c r="UR22" s="5">
        <v>1780</v>
      </c>
      <c r="US22" s="5">
        <v>1709</v>
      </c>
      <c r="UT22" s="5">
        <v>924</v>
      </c>
      <c r="UU22" s="5">
        <v>869</v>
      </c>
      <c r="UV22" s="5">
        <v>345</v>
      </c>
      <c r="UW22" s="5">
        <v>1141</v>
      </c>
      <c r="UX22" s="5">
        <v>383</v>
      </c>
      <c r="UY22" s="5">
        <v>1039</v>
      </c>
      <c r="UZ22" s="5">
        <v>959</v>
      </c>
      <c r="VA22" s="5">
        <v>148</v>
      </c>
      <c r="VB22" s="5">
        <v>0</v>
      </c>
      <c r="VC22" s="5">
        <v>0</v>
      </c>
      <c r="VD22" s="5">
        <v>0</v>
      </c>
      <c r="VE22" s="5">
        <v>0</v>
      </c>
      <c r="VF22" s="5">
        <v>0</v>
      </c>
      <c r="VG22" s="5">
        <v>57437</v>
      </c>
      <c r="VH22" s="5">
        <v>67897</v>
      </c>
      <c r="VI22" s="5">
        <v>45305</v>
      </c>
      <c r="VJ22" s="5">
        <v>51650</v>
      </c>
      <c r="VK22" s="5">
        <v>63043</v>
      </c>
      <c r="VL22" s="5">
        <v>56565</v>
      </c>
      <c r="VM22" s="5">
        <v>46435</v>
      </c>
      <c r="VN22" s="5">
        <v>43168</v>
      </c>
      <c r="VO22" s="5">
        <v>36132</v>
      </c>
      <c r="VP22" s="5">
        <v>42521</v>
      </c>
      <c r="VQ22" s="5">
        <v>45836</v>
      </c>
      <c r="VR22" s="5">
        <v>49476</v>
      </c>
      <c r="VS22" s="5">
        <v>48820</v>
      </c>
      <c r="VT22" s="5">
        <v>45395</v>
      </c>
      <c r="VU22" s="5">
        <v>45357</v>
      </c>
      <c r="VV22" s="5">
        <v>49134</v>
      </c>
      <c r="VW22" s="5">
        <v>41393</v>
      </c>
      <c r="VX22" s="5">
        <v>46541</v>
      </c>
      <c r="VY22" s="5">
        <v>41043</v>
      </c>
      <c r="VZ22" s="5">
        <v>57317</v>
      </c>
      <c r="WA22" s="5">
        <v>61161</v>
      </c>
      <c r="WB22" s="5">
        <v>57414</v>
      </c>
      <c r="WC22" s="5">
        <v>61986</v>
      </c>
      <c r="WD22" s="5">
        <v>45117</v>
      </c>
      <c r="WE22" s="5">
        <v>55028</v>
      </c>
      <c r="WF22" s="5">
        <v>51158</v>
      </c>
      <c r="WG22" s="5">
        <v>54478</v>
      </c>
      <c r="WH22" s="5">
        <v>54074</v>
      </c>
      <c r="WI22" s="5">
        <v>54165</v>
      </c>
      <c r="WJ22" s="5">
        <v>49268</v>
      </c>
      <c r="WK22" s="5">
        <v>45255</v>
      </c>
      <c r="WL22" s="5">
        <v>42051</v>
      </c>
      <c r="WM22" s="5">
        <v>2540</v>
      </c>
      <c r="WN22" s="5">
        <v>3110</v>
      </c>
      <c r="WO22" s="5">
        <v>1202</v>
      </c>
      <c r="WP22" s="5">
        <v>3766</v>
      </c>
      <c r="WQ22" s="5">
        <v>3918</v>
      </c>
      <c r="WR22" s="5">
        <v>4325</v>
      </c>
      <c r="WS22" s="5">
        <v>3105</v>
      </c>
      <c r="WT22" s="5">
        <v>2192</v>
      </c>
      <c r="WU22" s="5">
        <v>1786</v>
      </c>
      <c r="WV22" s="5">
        <v>1616</v>
      </c>
      <c r="WW22" s="5">
        <v>1998</v>
      </c>
      <c r="WX22" s="5">
        <v>1874</v>
      </c>
      <c r="WY22" s="5">
        <v>470</v>
      </c>
      <c r="WZ22" s="5">
        <v>1019</v>
      </c>
      <c r="XA22" s="5">
        <v>2017</v>
      </c>
      <c r="XB22" s="5">
        <v>2298</v>
      </c>
      <c r="XC22" s="5">
        <v>2620</v>
      </c>
      <c r="XD22" s="5">
        <v>2485</v>
      </c>
      <c r="XE22" s="5">
        <v>2906</v>
      </c>
      <c r="XF22" s="5">
        <v>3350</v>
      </c>
      <c r="XG22" s="5">
        <v>4460</v>
      </c>
      <c r="XH22" s="5">
        <v>2916</v>
      </c>
      <c r="XI22" s="5">
        <v>2741</v>
      </c>
      <c r="XJ22" s="5">
        <v>2500</v>
      </c>
      <c r="XK22" s="5">
        <v>2335</v>
      </c>
      <c r="XL22" s="5">
        <v>2230</v>
      </c>
      <c r="XM22" s="5">
        <v>2264</v>
      </c>
      <c r="XN22" s="5">
        <v>2260</v>
      </c>
      <c r="XO22" s="5">
        <v>1810</v>
      </c>
      <c r="XP22" s="5">
        <v>1902</v>
      </c>
      <c r="XQ22" s="5">
        <v>1516</v>
      </c>
      <c r="XR22" s="5">
        <v>1758</v>
      </c>
      <c r="XS22" s="1">
        <v>3266</v>
      </c>
      <c r="XT22" s="3" t="s">
        <v>180</v>
      </c>
      <c r="XU22" s="3" t="s">
        <v>179</v>
      </c>
      <c r="XV22" s="3" t="s">
        <v>179</v>
      </c>
      <c r="XW22" s="3" t="s">
        <v>179</v>
      </c>
      <c r="XX22" s="3" t="s">
        <v>180</v>
      </c>
      <c r="XY22" s="3" t="s">
        <v>180</v>
      </c>
      <c r="XZ22" s="3" t="s">
        <v>194</v>
      </c>
    </row>
    <row r="23" spans="1:650" x14ac:dyDescent="0.3">
      <c r="A23" s="6" t="s">
        <v>50</v>
      </c>
      <c r="B23" s="1">
        <v>4057113</v>
      </c>
      <c r="C23" s="5" t="s">
        <v>33</v>
      </c>
      <c r="D23" s="5" t="s">
        <v>33</v>
      </c>
      <c r="E23" s="5" t="s">
        <v>33</v>
      </c>
      <c r="F23" s="5">
        <v>0</v>
      </c>
      <c r="G23" s="5">
        <v>0</v>
      </c>
      <c r="H23" s="5">
        <v>0</v>
      </c>
      <c r="I23" s="5">
        <v>0</v>
      </c>
      <c r="J23" s="5">
        <v>0</v>
      </c>
      <c r="K23" s="5">
        <v>0</v>
      </c>
      <c r="L23" s="5">
        <v>0</v>
      </c>
      <c r="M23" s="5" t="s">
        <v>33</v>
      </c>
      <c r="N23" s="5" t="s">
        <v>33</v>
      </c>
      <c r="O23" s="5" t="s">
        <v>33</v>
      </c>
      <c r="P23" s="5" t="s">
        <v>33</v>
      </c>
      <c r="Q23" s="5" t="s">
        <v>33</v>
      </c>
      <c r="R23" s="5" t="s">
        <v>33</v>
      </c>
      <c r="S23" s="5" t="s">
        <v>33</v>
      </c>
      <c r="T23" s="5" t="s">
        <v>33</v>
      </c>
      <c r="U23" s="5" t="s">
        <v>33</v>
      </c>
      <c r="V23" s="5" t="s">
        <v>33</v>
      </c>
      <c r="W23" s="5" t="s">
        <v>33</v>
      </c>
      <c r="X23" s="5" t="s">
        <v>33</v>
      </c>
      <c r="Y23" s="5" t="s">
        <v>33</v>
      </c>
      <c r="Z23" s="5" t="s">
        <v>33</v>
      </c>
      <c r="AA23" s="5" t="s">
        <v>33</v>
      </c>
      <c r="AB23" s="5" t="s">
        <v>33</v>
      </c>
      <c r="AC23" s="5" t="s">
        <v>33</v>
      </c>
      <c r="AD23" s="5" t="s">
        <v>33</v>
      </c>
      <c r="AE23" s="5" t="s">
        <v>33</v>
      </c>
      <c r="AF23" s="5" t="s">
        <v>33</v>
      </c>
      <c r="AG23" s="5" t="s">
        <v>33</v>
      </c>
      <c r="AH23" s="5" t="s">
        <v>33</v>
      </c>
      <c r="AI23" s="5" t="s">
        <v>33</v>
      </c>
      <c r="AJ23" s="5" t="s">
        <v>33</v>
      </c>
      <c r="AK23" s="5" t="s">
        <v>33</v>
      </c>
      <c r="AL23" s="5">
        <v>0</v>
      </c>
      <c r="AM23" s="5">
        <v>0</v>
      </c>
      <c r="AN23" s="5">
        <v>0</v>
      </c>
      <c r="AO23" s="5">
        <v>0</v>
      </c>
      <c r="AP23" s="5">
        <v>0</v>
      </c>
      <c r="AQ23" s="5">
        <v>0</v>
      </c>
      <c r="AR23" s="5">
        <v>0</v>
      </c>
      <c r="AS23" s="5" t="s">
        <v>33</v>
      </c>
      <c r="AT23" s="5" t="s">
        <v>33</v>
      </c>
      <c r="AU23" s="5" t="s">
        <v>33</v>
      </c>
      <c r="AV23" s="5" t="s">
        <v>33</v>
      </c>
      <c r="AW23" s="5" t="s">
        <v>33</v>
      </c>
      <c r="AX23" s="5" t="s">
        <v>33</v>
      </c>
      <c r="AY23" s="5" t="s">
        <v>33</v>
      </c>
      <c r="AZ23" s="5" t="s">
        <v>33</v>
      </c>
      <c r="BA23" s="5" t="s">
        <v>33</v>
      </c>
      <c r="BB23" s="5" t="s">
        <v>33</v>
      </c>
      <c r="BC23" s="5" t="s">
        <v>33</v>
      </c>
      <c r="BD23" s="5" t="s">
        <v>33</v>
      </c>
      <c r="BE23" s="5" t="s">
        <v>33</v>
      </c>
      <c r="BF23" s="5" t="s">
        <v>33</v>
      </c>
      <c r="BG23" s="5" t="s">
        <v>33</v>
      </c>
      <c r="BH23" s="5" t="s">
        <v>33</v>
      </c>
      <c r="BI23" s="5" t="s">
        <v>33</v>
      </c>
      <c r="BJ23" s="5" t="s">
        <v>33</v>
      </c>
      <c r="BK23" s="5" t="s">
        <v>33</v>
      </c>
      <c r="BL23" s="5" t="s">
        <v>33</v>
      </c>
      <c r="BM23" s="5" t="s">
        <v>33</v>
      </c>
      <c r="BN23" s="5" t="s">
        <v>33</v>
      </c>
      <c r="BO23" s="5" t="s">
        <v>33</v>
      </c>
      <c r="BP23" s="5" t="s">
        <v>33</v>
      </c>
      <c r="BQ23" s="5" t="s">
        <v>33</v>
      </c>
      <c r="BR23" s="5">
        <v>3434</v>
      </c>
      <c r="BS23" s="5">
        <v>61</v>
      </c>
      <c r="BT23" s="5">
        <v>1655</v>
      </c>
      <c r="BU23" s="5">
        <v>908</v>
      </c>
      <c r="BV23" s="5">
        <v>689</v>
      </c>
      <c r="BW23" s="5">
        <v>111</v>
      </c>
      <c r="BX23" s="5">
        <v>773</v>
      </c>
      <c r="BY23" s="5" t="s">
        <v>33</v>
      </c>
      <c r="BZ23" s="5" t="s">
        <v>33</v>
      </c>
      <c r="CA23" s="5" t="s">
        <v>33</v>
      </c>
      <c r="CB23" s="5" t="s">
        <v>33</v>
      </c>
      <c r="CC23" s="5" t="s">
        <v>33</v>
      </c>
      <c r="CD23" s="5" t="s">
        <v>33</v>
      </c>
      <c r="CE23" s="5" t="s">
        <v>33</v>
      </c>
      <c r="CF23" s="5" t="s">
        <v>33</v>
      </c>
      <c r="CG23" s="5" t="s">
        <v>33</v>
      </c>
      <c r="CH23" s="5" t="s">
        <v>33</v>
      </c>
      <c r="CI23" s="5" t="s">
        <v>33</v>
      </c>
      <c r="CJ23" s="5" t="s">
        <v>33</v>
      </c>
      <c r="CK23" s="5" t="s">
        <v>33</v>
      </c>
      <c r="CL23" s="5" t="s">
        <v>33</v>
      </c>
      <c r="CM23" s="5" t="s">
        <v>33</v>
      </c>
      <c r="CN23" s="5" t="s">
        <v>33</v>
      </c>
      <c r="CO23" s="5" t="s">
        <v>33</v>
      </c>
      <c r="CP23" s="5" t="s">
        <v>33</v>
      </c>
      <c r="CQ23" s="5" t="s">
        <v>33</v>
      </c>
      <c r="CR23" s="5" t="s">
        <v>33</v>
      </c>
      <c r="CS23" s="5" t="s">
        <v>33</v>
      </c>
      <c r="CT23" s="5" t="s">
        <v>33</v>
      </c>
      <c r="CU23" s="5" t="s">
        <v>33</v>
      </c>
      <c r="CV23" s="5" t="s">
        <v>33</v>
      </c>
      <c r="CW23" s="5" t="s">
        <v>33</v>
      </c>
      <c r="CX23" s="5">
        <v>8440</v>
      </c>
      <c r="CY23" s="5">
        <v>2640</v>
      </c>
      <c r="CZ23" s="5">
        <v>5343</v>
      </c>
      <c r="DA23" s="5">
        <v>4285</v>
      </c>
      <c r="DB23" s="5">
        <v>4649</v>
      </c>
      <c r="DC23" s="5">
        <v>2396</v>
      </c>
      <c r="DD23" s="5">
        <v>2493</v>
      </c>
      <c r="DE23" s="5" t="s">
        <v>33</v>
      </c>
      <c r="DF23" s="5" t="s">
        <v>33</v>
      </c>
      <c r="DG23" s="5" t="s">
        <v>33</v>
      </c>
      <c r="DH23" s="5" t="s">
        <v>33</v>
      </c>
      <c r="DI23" s="5" t="s">
        <v>33</v>
      </c>
      <c r="DJ23" s="5" t="s">
        <v>33</v>
      </c>
      <c r="DK23" s="5" t="s">
        <v>33</v>
      </c>
      <c r="DL23" s="5" t="s">
        <v>33</v>
      </c>
      <c r="DM23" s="5" t="s">
        <v>33</v>
      </c>
      <c r="DN23" s="5" t="s">
        <v>33</v>
      </c>
      <c r="DO23" s="5" t="s">
        <v>33</v>
      </c>
      <c r="DP23" s="5" t="s">
        <v>33</v>
      </c>
      <c r="DQ23" s="5" t="s">
        <v>33</v>
      </c>
      <c r="DR23" s="5" t="s">
        <v>33</v>
      </c>
      <c r="DS23" s="5" t="s">
        <v>33</v>
      </c>
      <c r="DT23" s="5" t="s">
        <v>33</v>
      </c>
      <c r="DU23" s="5" t="s">
        <v>33</v>
      </c>
      <c r="DV23" s="5" t="s">
        <v>33</v>
      </c>
      <c r="DW23" s="5" t="s">
        <v>33</v>
      </c>
      <c r="DX23" s="5" t="s">
        <v>33</v>
      </c>
      <c r="DY23" s="5" t="s">
        <v>33</v>
      </c>
      <c r="DZ23" s="5" t="s">
        <v>33</v>
      </c>
      <c r="EA23" s="5" t="s">
        <v>33</v>
      </c>
      <c r="EB23" s="5" t="s">
        <v>33</v>
      </c>
      <c r="EC23" s="5" t="s">
        <v>33</v>
      </c>
      <c r="ED23" s="5">
        <v>1272</v>
      </c>
      <c r="EE23" s="5">
        <v>130</v>
      </c>
      <c r="EF23" s="5">
        <v>800</v>
      </c>
      <c r="EG23" s="5">
        <v>3794</v>
      </c>
      <c r="EH23" s="5">
        <v>1960</v>
      </c>
      <c r="EI23" s="5">
        <v>797</v>
      </c>
      <c r="EJ23" s="5">
        <v>667</v>
      </c>
      <c r="EK23" s="5" t="s">
        <v>33</v>
      </c>
      <c r="EL23" s="5" t="s">
        <v>33</v>
      </c>
      <c r="EM23" s="5" t="s">
        <v>33</v>
      </c>
      <c r="EN23" s="5" t="s">
        <v>33</v>
      </c>
      <c r="EO23" s="5" t="s">
        <v>33</v>
      </c>
      <c r="EP23" s="5" t="s">
        <v>33</v>
      </c>
      <c r="EQ23" s="5" t="s">
        <v>33</v>
      </c>
      <c r="ER23" s="5" t="s">
        <v>33</v>
      </c>
      <c r="ES23" s="5" t="s">
        <v>33</v>
      </c>
      <c r="ET23" s="5" t="s">
        <v>33</v>
      </c>
      <c r="EU23" s="5" t="s">
        <v>33</v>
      </c>
      <c r="EV23" s="5" t="s">
        <v>33</v>
      </c>
      <c r="EW23" s="5" t="s">
        <v>33</v>
      </c>
      <c r="EX23" s="5" t="s">
        <v>33</v>
      </c>
      <c r="EY23" s="5" t="s">
        <v>33</v>
      </c>
      <c r="EZ23" s="5" t="s">
        <v>33</v>
      </c>
      <c r="FA23" s="5" t="s">
        <v>33</v>
      </c>
      <c r="FB23" s="5" t="s">
        <v>33</v>
      </c>
      <c r="FC23" s="5" t="s">
        <v>33</v>
      </c>
      <c r="FD23" s="5" t="s">
        <v>33</v>
      </c>
      <c r="FE23" s="5" t="s">
        <v>33</v>
      </c>
      <c r="FF23" s="5" t="s">
        <v>33</v>
      </c>
      <c r="FG23" s="5" t="s">
        <v>33</v>
      </c>
      <c r="FH23" s="5" t="s">
        <v>33</v>
      </c>
      <c r="FI23" s="5" t="s">
        <v>33</v>
      </c>
      <c r="FJ23" s="5" t="s">
        <v>33</v>
      </c>
      <c r="FK23" s="5" t="s">
        <v>33</v>
      </c>
      <c r="FL23" s="5" t="s">
        <v>33</v>
      </c>
      <c r="FM23" s="5" t="s">
        <v>33</v>
      </c>
      <c r="FN23" s="5" t="s">
        <v>33</v>
      </c>
      <c r="FO23" s="5" t="s">
        <v>33</v>
      </c>
      <c r="FP23" s="5" t="s">
        <v>33</v>
      </c>
      <c r="FQ23" s="5" t="s">
        <v>33</v>
      </c>
      <c r="FR23" s="5" t="s">
        <v>33</v>
      </c>
      <c r="FS23" s="5" t="s">
        <v>33</v>
      </c>
      <c r="FT23" s="5" t="s">
        <v>33</v>
      </c>
      <c r="FU23" s="5" t="s">
        <v>33</v>
      </c>
      <c r="FV23" s="5" t="s">
        <v>33</v>
      </c>
      <c r="FW23" s="5" t="s">
        <v>33</v>
      </c>
      <c r="FX23" s="5" t="s">
        <v>33</v>
      </c>
      <c r="FY23" s="5" t="s">
        <v>33</v>
      </c>
      <c r="FZ23" s="5" t="s">
        <v>33</v>
      </c>
      <c r="GA23" s="5" t="s">
        <v>33</v>
      </c>
      <c r="GB23" s="5" t="s">
        <v>33</v>
      </c>
      <c r="GC23" s="5" t="s">
        <v>33</v>
      </c>
      <c r="GD23" s="5" t="s">
        <v>33</v>
      </c>
      <c r="GE23" s="5" t="s">
        <v>33</v>
      </c>
      <c r="GF23" s="5" t="s">
        <v>33</v>
      </c>
      <c r="GG23" s="5" t="s">
        <v>33</v>
      </c>
      <c r="GH23" s="5" t="s">
        <v>33</v>
      </c>
      <c r="GI23" s="5" t="s">
        <v>33</v>
      </c>
      <c r="GJ23" s="5" t="s">
        <v>33</v>
      </c>
      <c r="GK23" s="5" t="s">
        <v>33</v>
      </c>
      <c r="GL23" s="5" t="s">
        <v>33</v>
      </c>
      <c r="GM23" s="5" t="s">
        <v>33</v>
      </c>
      <c r="GN23" s="5" t="s">
        <v>33</v>
      </c>
      <c r="GO23" s="5" t="s">
        <v>33</v>
      </c>
      <c r="GP23" s="5">
        <v>13146</v>
      </c>
      <c r="GQ23" s="5">
        <v>2832</v>
      </c>
      <c r="GR23" s="5">
        <v>7798</v>
      </c>
      <c r="GS23" s="5">
        <v>8987</v>
      </c>
      <c r="GT23" s="5">
        <v>7298</v>
      </c>
      <c r="GU23" s="5">
        <v>3303</v>
      </c>
      <c r="GV23" s="5">
        <v>3933</v>
      </c>
      <c r="GW23" s="5" t="s">
        <v>33</v>
      </c>
      <c r="GX23" s="5" t="s">
        <v>33</v>
      </c>
      <c r="GY23" s="5" t="s">
        <v>33</v>
      </c>
      <c r="GZ23" s="5" t="s">
        <v>33</v>
      </c>
      <c r="HA23" s="5" t="s">
        <v>33</v>
      </c>
      <c r="HB23" s="5" t="s">
        <v>33</v>
      </c>
      <c r="HC23" s="5" t="s">
        <v>33</v>
      </c>
      <c r="HD23" s="5" t="s">
        <v>33</v>
      </c>
      <c r="HE23" s="5" t="s">
        <v>33</v>
      </c>
      <c r="HF23" s="5" t="s">
        <v>33</v>
      </c>
      <c r="HG23" s="5" t="s">
        <v>33</v>
      </c>
      <c r="HH23" s="5" t="s">
        <v>33</v>
      </c>
      <c r="HI23" s="5" t="s">
        <v>33</v>
      </c>
      <c r="HJ23" s="5" t="s">
        <v>33</v>
      </c>
      <c r="HK23" s="5" t="s">
        <v>33</v>
      </c>
      <c r="HL23" s="5" t="s">
        <v>33</v>
      </c>
      <c r="HM23" s="5" t="s">
        <v>33</v>
      </c>
      <c r="HN23" s="5" t="s">
        <v>33</v>
      </c>
      <c r="HO23" s="5" t="s">
        <v>33</v>
      </c>
      <c r="HP23" s="5" t="s">
        <v>33</v>
      </c>
      <c r="HQ23" s="5" t="s">
        <v>33</v>
      </c>
      <c r="HR23" s="5" t="s">
        <v>33</v>
      </c>
      <c r="HS23" s="5" t="s">
        <v>33</v>
      </c>
      <c r="HT23" s="5" t="s">
        <v>33</v>
      </c>
      <c r="HU23" s="5" t="s">
        <v>33</v>
      </c>
      <c r="HV23" s="5">
        <v>62378</v>
      </c>
      <c r="HW23" s="5">
        <v>57895</v>
      </c>
      <c r="HX23" s="5">
        <v>56107</v>
      </c>
      <c r="HY23" s="5">
        <v>57008</v>
      </c>
      <c r="HZ23" s="5">
        <v>64502</v>
      </c>
      <c r="IA23" s="5">
        <v>70579</v>
      </c>
      <c r="IB23" s="5">
        <v>75022</v>
      </c>
      <c r="IC23" s="5" t="s">
        <v>33</v>
      </c>
      <c r="ID23" s="5" t="s">
        <v>33</v>
      </c>
      <c r="IE23" s="5" t="s">
        <v>33</v>
      </c>
      <c r="IF23" s="5" t="s">
        <v>33</v>
      </c>
      <c r="IG23" s="5" t="s">
        <v>33</v>
      </c>
      <c r="IH23" s="5" t="s">
        <v>33</v>
      </c>
      <c r="II23" s="5" t="s">
        <v>33</v>
      </c>
      <c r="IJ23" s="5" t="s">
        <v>33</v>
      </c>
      <c r="IK23" s="5" t="s">
        <v>33</v>
      </c>
      <c r="IL23" s="5" t="s">
        <v>33</v>
      </c>
      <c r="IM23" s="5" t="s">
        <v>33</v>
      </c>
      <c r="IN23" s="5" t="s">
        <v>33</v>
      </c>
      <c r="IO23" s="5" t="s">
        <v>33</v>
      </c>
      <c r="IP23" s="5" t="s">
        <v>33</v>
      </c>
      <c r="IQ23" s="5" t="s">
        <v>33</v>
      </c>
      <c r="IR23" s="5" t="s">
        <v>33</v>
      </c>
      <c r="IS23" s="5" t="s">
        <v>33</v>
      </c>
      <c r="IT23" s="5" t="s">
        <v>33</v>
      </c>
      <c r="IU23" s="5" t="s">
        <v>33</v>
      </c>
      <c r="IV23" s="5" t="s">
        <v>33</v>
      </c>
      <c r="IW23" s="5" t="s">
        <v>33</v>
      </c>
      <c r="IX23" s="5" t="s">
        <v>33</v>
      </c>
      <c r="IY23" s="5" t="s">
        <v>33</v>
      </c>
      <c r="IZ23" s="5" t="s">
        <v>33</v>
      </c>
      <c r="JA23" s="5" t="s">
        <v>33</v>
      </c>
      <c r="JB23" s="5">
        <v>0</v>
      </c>
      <c r="JC23" s="5">
        <v>0</v>
      </c>
      <c r="JD23" s="5">
        <v>0</v>
      </c>
      <c r="JE23" s="5">
        <v>0</v>
      </c>
      <c r="JF23" s="5">
        <v>0</v>
      </c>
      <c r="JG23" s="5">
        <v>0</v>
      </c>
      <c r="JH23" s="5">
        <v>0</v>
      </c>
      <c r="JI23" s="5" t="s">
        <v>33</v>
      </c>
      <c r="JJ23" s="5" t="s">
        <v>33</v>
      </c>
      <c r="JK23" s="5" t="s">
        <v>33</v>
      </c>
      <c r="JL23" s="5" t="s">
        <v>33</v>
      </c>
      <c r="JM23" s="5" t="s">
        <v>33</v>
      </c>
      <c r="JN23" s="5" t="s">
        <v>33</v>
      </c>
      <c r="JO23" s="5" t="s">
        <v>33</v>
      </c>
      <c r="JP23" s="5" t="s">
        <v>33</v>
      </c>
      <c r="JQ23" s="5" t="s">
        <v>33</v>
      </c>
      <c r="JR23" s="5" t="s">
        <v>33</v>
      </c>
      <c r="JS23" s="5" t="s">
        <v>33</v>
      </c>
      <c r="JT23" s="5" t="s">
        <v>33</v>
      </c>
      <c r="JU23" s="5" t="s">
        <v>33</v>
      </c>
      <c r="JV23" s="5" t="s">
        <v>33</v>
      </c>
      <c r="JW23" s="5" t="s">
        <v>33</v>
      </c>
      <c r="JX23" s="5" t="s">
        <v>33</v>
      </c>
      <c r="JY23" s="5" t="s">
        <v>33</v>
      </c>
      <c r="JZ23" s="5" t="s">
        <v>33</v>
      </c>
      <c r="KA23" s="5" t="s">
        <v>33</v>
      </c>
      <c r="KB23" s="5" t="s">
        <v>33</v>
      </c>
      <c r="KC23" s="5" t="s">
        <v>33</v>
      </c>
      <c r="KD23" s="5" t="s">
        <v>33</v>
      </c>
      <c r="KE23" s="5" t="s">
        <v>33</v>
      </c>
      <c r="KF23" s="5" t="s">
        <v>33</v>
      </c>
      <c r="KG23" s="5" t="s">
        <v>33</v>
      </c>
      <c r="KH23" s="5">
        <v>59</v>
      </c>
      <c r="KI23" s="5">
        <v>43</v>
      </c>
      <c r="KJ23" s="5">
        <v>42</v>
      </c>
      <c r="KK23" s="5">
        <v>39</v>
      </c>
      <c r="KL23" s="5">
        <v>96</v>
      </c>
      <c r="KM23" s="5">
        <v>85</v>
      </c>
      <c r="KN23" s="5">
        <v>88</v>
      </c>
      <c r="KO23" s="5" t="s">
        <v>33</v>
      </c>
      <c r="KP23" s="5" t="s">
        <v>33</v>
      </c>
      <c r="KQ23" s="5" t="s">
        <v>33</v>
      </c>
      <c r="KR23" s="5" t="s">
        <v>33</v>
      </c>
      <c r="KS23" s="5" t="s">
        <v>33</v>
      </c>
      <c r="KT23" s="5" t="s">
        <v>33</v>
      </c>
      <c r="KU23" s="5" t="s">
        <v>33</v>
      </c>
      <c r="KV23" s="5" t="s">
        <v>33</v>
      </c>
      <c r="KW23" s="5" t="s">
        <v>33</v>
      </c>
      <c r="KX23" s="5" t="s">
        <v>33</v>
      </c>
      <c r="KY23" s="5" t="s">
        <v>33</v>
      </c>
      <c r="KZ23" s="5" t="s">
        <v>33</v>
      </c>
      <c r="LA23" s="5" t="s">
        <v>33</v>
      </c>
      <c r="LB23" s="5" t="s">
        <v>33</v>
      </c>
      <c r="LC23" s="5" t="s">
        <v>33</v>
      </c>
      <c r="LD23" s="5" t="s">
        <v>33</v>
      </c>
      <c r="LE23" s="5" t="s">
        <v>33</v>
      </c>
      <c r="LF23" s="5" t="s">
        <v>33</v>
      </c>
      <c r="LG23" s="5" t="s">
        <v>33</v>
      </c>
      <c r="LH23" s="5" t="s">
        <v>33</v>
      </c>
      <c r="LI23" s="5" t="s">
        <v>33</v>
      </c>
      <c r="LJ23" s="5" t="s">
        <v>33</v>
      </c>
      <c r="LK23" s="5" t="s">
        <v>33</v>
      </c>
      <c r="LL23" s="5" t="s">
        <v>33</v>
      </c>
      <c r="LM23" s="5" t="s">
        <v>33</v>
      </c>
      <c r="LN23" s="5">
        <v>31</v>
      </c>
      <c r="LO23" s="5">
        <v>40</v>
      </c>
      <c r="LP23" s="5">
        <v>101</v>
      </c>
      <c r="LQ23" s="5">
        <v>57</v>
      </c>
      <c r="LR23" s="5">
        <v>137</v>
      </c>
      <c r="LS23" s="5">
        <v>64</v>
      </c>
      <c r="LT23" s="5">
        <v>63</v>
      </c>
      <c r="LU23" s="5" t="s">
        <v>33</v>
      </c>
      <c r="LV23" s="5" t="s">
        <v>33</v>
      </c>
      <c r="LW23" s="5" t="s">
        <v>33</v>
      </c>
      <c r="LX23" s="5" t="s">
        <v>33</v>
      </c>
      <c r="LY23" s="5" t="s">
        <v>33</v>
      </c>
      <c r="LZ23" s="5" t="s">
        <v>33</v>
      </c>
      <c r="MA23" s="5" t="s">
        <v>33</v>
      </c>
      <c r="MB23" s="5" t="s">
        <v>33</v>
      </c>
      <c r="MC23" s="5" t="s">
        <v>33</v>
      </c>
      <c r="MD23" s="5" t="s">
        <v>33</v>
      </c>
      <c r="ME23" s="5" t="s">
        <v>33</v>
      </c>
      <c r="MF23" s="5" t="s">
        <v>33</v>
      </c>
      <c r="MG23" s="5" t="s">
        <v>33</v>
      </c>
      <c r="MH23" s="5" t="s">
        <v>33</v>
      </c>
      <c r="MI23" s="5" t="s">
        <v>33</v>
      </c>
      <c r="MJ23" s="5" t="s">
        <v>33</v>
      </c>
      <c r="MK23" s="5" t="s">
        <v>33</v>
      </c>
      <c r="ML23" s="5" t="s">
        <v>33</v>
      </c>
      <c r="MM23" s="5" t="s">
        <v>33</v>
      </c>
      <c r="MN23" s="5" t="s">
        <v>33</v>
      </c>
      <c r="MO23" s="5" t="s">
        <v>33</v>
      </c>
      <c r="MP23" s="5" t="s">
        <v>33</v>
      </c>
      <c r="MQ23" s="5" t="s">
        <v>33</v>
      </c>
      <c r="MR23" s="5" t="s">
        <v>33</v>
      </c>
      <c r="MS23" s="5" t="s">
        <v>33</v>
      </c>
      <c r="MT23" s="5" t="s">
        <v>33</v>
      </c>
      <c r="MU23" s="5" t="s">
        <v>33</v>
      </c>
      <c r="MV23" s="5" t="s">
        <v>33</v>
      </c>
      <c r="MW23" s="5" t="s">
        <v>33</v>
      </c>
      <c r="MX23" s="5" t="s">
        <v>33</v>
      </c>
      <c r="MY23" s="5" t="s">
        <v>33</v>
      </c>
      <c r="MZ23" s="5" t="s">
        <v>33</v>
      </c>
      <c r="NA23" s="5" t="s">
        <v>33</v>
      </c>
      <c r="NB23" s="5" t="s">
        <v>33</v>
      </c>
      <c r="NC23" s="5" t="s">
        <v>33</v>
      </c>
      <c r="ND23" s="5" t="s">
        <v>33</v>
      </c>
      <c r="NE23" s="5" t="s">
        <v>33</v>
      </c>
      <c r="NF23" s="5" t="s">
        <v>33</v>
      </c>
      <c r="NG23" s="5" t="s">
        <v>33</v>
      </c>
      <c r="NH23" s="5" t="s">
        <v>33</v>
      </c>
      <c r="NI23" s="5" t="s">
        <v>33</v>
      </c>
      <c r="NJ23" s="5" t="s">
        <v>33</v>
      </c>
      <c r="NK23" s="5" t="s">
        <v>33</v>
      </c>
      <c r="NL23" s="5" t="s">
        <v>33</v>
      </c>
      <c r="NM23" s="5" t="s">
        <v>33</v>
      </c>
      <c r="NN23" s="5" t="s">
        <v>33</v>
      </c>
      <c r="NO23" s="5" t="s">
        <v>33</v>
      </c>
      <c r="NP23" s="5" t="s">
        <v>33</v>
      </c>
      <c r="NQ23" s="5" t="s">
        <v>33</v>
      </c>
      <c r="NR23" s="5" t="s">
        <v>33</v>
      </c>
      <c r="NS23" s="5" t="s">
        <v>33</v>
      </c>
      <c r="NT23" s="5" t="s">
        <v>33</v>
      </c>
      <c r="NU23" s="5" t="s">
        <v>33</v>
      </c>
      <c r="NV23" s="5" t="s">
        <v>33</v>
      </c>
      <c r="NW23" s="5" t="s">
        <v>33</v>
      </c>
      <c r="NX23" s="5" t="s">
        <v>33</v>
      </c>
      <c r="NY23" s="5" t="s">
        <v>33</v>
      </c>
      <c r="NZ23" s="5" t="s">
        <v>33</v>
      </c>
      <c r="OA23" s="5" t="s">
        <v>33</v>
      </c>
      <c r="OB23" s="5" t="s">
        <v>33</v>
      </c>
      <c r="OC23" s="5" t="s">
        <v>33</v>
      </c>
      <c r="OD23" s="5" t="s">
        <v>33</v>
      </c>
      <c r="OE23" s="5" t="s">
        <v>33</v>
      </c>
      <c r="OF23" s="5" t="s">
        <v>33</v>
      </c>
      <c r="OG23" s="5" t="s">
        <v>33</v>
      </c>
      <c r="OH23" s="5" t="s">
        <v>33</v>
      </c>
      <c r="OI23" s="5" t="s">
        <v>33</v>
      </c>
      <c r="OJ23" s="5" t="s">
        <v>33</v>
      </c>
      <c r="OK23" s="5" t="s">
        <v>33</v>
      </c>
      <c r="OL23" s="5" t="s">
        <v>33</v>
      </c>
      <c r="OM23" s="5" t="s">
        <v>33</v>
      </c>
      <c r="ON23" s="5" t="s">
        <v>33</v>
      </c>
      <c r="OO23" s="5" t="s">
        <v>33</v>
      </c>
      <c r="OP23" s="5" t="s">
        <v>33</v>
      </c>
      <c r="OQ23" s="5" t="s">
        <v>33</v>
      </c>
      <c r="OR23" s="5" t="s">
        <v>33</v>
      </c>
      <c r="OS23" s="5" t="s">
        <v>33</v>
      </c>
      <c r="OT23" s="5" t="s">
        <v>33</v>
      </c>
      <c r="OU23" s="5" t="s">
        <v>33</v>
      </c>
      <c r="OV23" s="5" t="s">
        <v>33</v>
      </c>
      <c r="OW23" s="5" t="s">
        <v>33</v>
      </c>
      <c r="OX23" s="5" t="s">
        <v>33</v>
      </c>
      <c r="OY23" s="5" t="s">
        <v>33</v>
      </c>
      <c r="OZ23" s="5" t="s">
        <v>33</v>
      </c>
      <c r="PA23" s="5" t="s">
        <v>33</v>
      </c>
      <c r="PB23" s="5" t="s">
        <v>33</v>
      </c>
      <c r="PC23" s="5" t="s">
        <v>33</v>
      </c>
      <c r="PD23" s="5" t="s">
        <v>33</v>
      </c>
      <c r="PE23" s="5" t="s">
        <v>33</v>
      </c>
      <c r="PF23" s="5">
        <v>1139</v>
      </c>
      <c r="PG23" s="5">
        <v>1299</v>
      </c>
      <c r="PH23" s="5">
        <v>1523</v>
      </c>
      <c r="PI23" s="5">
        <v>1242</v>
      </c>
      <c r="PJ23" s="5">
        <v>1104</v>
      </c>
      <c r="PK23" s="5">
        <v>1088</v>
      </c>
      <c r="PL23" s="5">
        <v>1255</v>
      </c>
      <c r="PM23" s="5" t="s">
        <v>33</v>
      </c>
      <c r="PN23" s="5" t="s">
        <v>33</v>
      </c>
      <c r="PO23" s="5" t="s">
        <v>33</v>
      </c>
      <c r="PP23" s="5" t="s">
        <v>33</v>
      </c>
      <c r="PQ23" s="5" t="s">
        <v>33</v>
      </c>
      <c r="PR23" s="5" t="s">
        <v>33</v>
      </c>
      <c r="PS23" s="5" t="s">
        <v>33</v>
      </c>
      <c r="PT23" s="5" t="s">
        <v>33</v>
      </c>
      <c r="PU23" s="5" t="s">
        <v>33</v>
      </c>
      <c r="PV23" s="5" t="s">
        <v>33</v>
      </c>
      <c r="PW23" s="5" t="s">
        <v>33</v>
      </c>
      <c r="PX23" s="5" t="s">
        <v>33</v>
      </c>
      <c r="PY23" s="5" t="s">
        <v>33</v>
      </c>
      <c r="PZ23" s="5" t="s">
        <v>33</v>
      </c>
      <c r="QA23" s="5" t="s">
        <v>33</v>
      </c>
      <c r="QB23" s="5" t="s">
        <v>33</v>
      </c>
      <c r="QC23" s="5" t="s">
        <v>33</v>
      </c>
      <c r="QD23" s="5" t="s">
        <v>33</v>
      </c>
      <c r="QE23" s="5" t="s">
        <v>33</v>
      </c>
      <c r="QF23" s="5" t="s">
        <v>33</v>
      </c>
      <c r="QG23" s="5" t="s">
        <v>33</v>
      </c>
      <c r="QH23" s="5" t="s">
        <v>33</v>
      </c>
      <c r="QI23" s="5" t="s">
        <v>33</v>
      </c>
      <c r="QJ23" s="5" t="s">
        <v>33</v>
      </c>
      <c r="QK23" s="5" t="s">
        <v>33</v>
      </c>
      <c r="QL23" s="5">
        <v>2684</v>
      </c>
      <c r="QM23" s="5">
        <v>2473</v>
      </c>
      <c r="QN23" s="5">
        <v>2347</v>
      </c>
      <c r="QO23" s="5">
        <v>2045</v>
      </c>
      <c r="QP23" s="5">
        <v>2346</v>
      </c>
      <c r="QQ23" s="5">
        <v>2408</v>
      </c>
      <c r="QR23" s="5">
        <v>2504</v>
      </c>
      <c r="QS23" s="5" t="s">
        <v>33</v>
      </c>
      <c r="QT23" s="5" t="s">
        <v>33</v>
      </c>
      <c r="QU23" s="5" t="s">
        <v>33</v>
      </c>
      <c r="QV23" s="5" t="s">
        <v>33</v>
      </c>
      <c r="QW23" s="5" t="s">
        <v>33</v>
      </c>
      <c r="QX23" s="5" t="s">
        <v>33</v>
      </c>
      <c r="QY23" s="5" t="s">
        <v>33</v>
      </c>
      <c r="QZ23" s="5" t="s">
        <v>33</v>
      </c>
      <c r="RA23" s="5" t="s">
        <v>33</v>
      </c>
      <c r="RB23" s="5" t="s">
        <v>33</v>
      </c>
      <c r="RC23" s="5" t="s">
        <v>33</v>
      </c>
      <c r="RD23" s="5" t="s">
        <v>33</v>
      </c>
      <c r="RE23" s="5" t="s">
        <v>33</v>
      </c>
      <c r="RF23" s="5" t="s">
        <v>33</v>
      </c>
      <c r="RG23" s="5" t="s">
        <v>33</v>
      </c>
      <c r="RH23" s="5" t="s">
        <v>33</v>
      </c>
      <c r="RI23" s="5" t="s">
        <v>33</v>
      </c>
      <c r="RJ23" s="5" t="s">
        <v>33</v>
      </c>
      <c r="RK23" s="5" t="s">
        <v>33</v>
      </c>
      <c r="RL23" s="5" t="s">
        <v>33</v>
      </c>
      <c r="RM23" s="5" t="s">
        <v>33</v>
      </c>
      <c r="RN23" s="5" t="s">
        <v>33</v>
      </c>
      <c r="RO23" s="5" t="s">
        <v>33</v>
      </c>
      <c r="RP23" s="5" t="s">
        <v>33</v>
      </c>
      <c r="RQ23" s="5" t="s">
        <v>33</v>
      </c>
      <c r="RR23" s="5">
        <v>1583</v>
      </c>
      <c r="RS23" s="5">
        <v>1689</v>
      </c>
      <c r="RT23" s="5">
        <v>1683</v>
      </c>
      <c r="RU23" s="5">
        <v>1544</v>
      </c>
      <c r="RV23" s="5">
        <v>1585</v>
      </c>
      <c r="RW23" s="5">
        <v>1584</v>
      </c>
      <c r="RX23" s="5">
        <v>1556</v>
      </c>
      <c r="RY23" s="5" t="s">
        <v>33</v>
      </c>
      <c r="RZ23" s="5" t="s">
        <v>33</v>
      </c>
      <c r="SA23" s="5" t="s">
        <v>33</v>
      </c>
      <c r="SB23" s="5" t="s">
        <v>33</v>
      </c>
      <c r="SC23" s="5" t="s">
        <v>33</v>
      </c>
      <c r="SD23" s="5" t="s">
        <v>33</v>
      </c>
      <c r="SE23" s="5" t="s">
        <v>33</v>
      </c>
      <c r="SF23" s="5" t="s">
        <v>33</v>
      </c>
      <c r="SG23" s="5" t="s">
        <v>33</v>
      </c>
      <c r="SH23" s="5" t="s">
        <v>33</v>
      </c>
      <c r="SI23" s="5" t="s">
        <v>33</v>
      </c>
      <c r="SJ23" s="5" t="s">
        <v>33</v>
      </c>
      <c r="SK23" s="5" t="s">
        <v>33</v>
      </c>
      <c r="SL23" s="5" t="s">
        <v>33</v>
      </c>
      <c r="SM23" s="5" t="s">
        <v>33</v>
      </c>
      <c r="SN23" s="5" t="s">
        <v>33</v>
      </c>
      <c r="SO23" s="5" t="s">
        <v>33</v>
      </c>
      <c r="SP23" s="5" t="s">
        <v>33</v>
      </c>
      <c r="SQ23" s="5" t="s">
        <v>33</v>
      </c>
      <c r="SR23" s="5" t="s">
        <v>33</v>
      </c>
      <c r="SS23" s="5" t="s">
        <v>33</v>
      </c>
      <c r="ST23" s="5" t="s">
        <v>33</v>
      </c>
      <c r="SU23" s="5" t="s">
        <v>33</v>
      </c>
      <c r="SV23" s="5" t="s">
        <v>33</v>
      </c>
      <c r="SW23" s="5" t="s">
        <v>33</v>
      </c>
      <c r="SX23" s="5">
        <v>871</v>
      </c>
      <c r="SY23" s="5">
        <v>685</v>
      </c>
      <c r="SZ23" s="5">
        <v>647</v>
      </c>
      <c r="TA23" s="5">
        <v>976</v>
      </c>
      <c r="TB23" s="5">
        <v>764</v>
      </c>
      <c r="TC23" s="5">
        <v>800</v>
      </c>
      <c r="TD23" s="5">
        <v>599</v>
      </c>
      <c r="TE23" s="5" t="s">
        <v>33</v>
      </c>
      <c r="TF23" s="5" t="s">
        <v>33</v>
      </c>
      <c r="TG23" s="5" t="s">
        <v>33</v>
      </c>
      <c r="TH23" s="5" t="s">
        <v>33</v>
      </c>
      <c r="TI23" s="5" t="s">
        <v>33</v>
      </c>
      <c r="TJ23" s="5" t="s">
        <v>33</v>
      </c>
      <c r="TK23" s="5" t="s">
        <v>33</v>
      </c>
      <c r="TL23" s="5" t="s">
        <v>33</v>
      </c>
      <c r="TM23" s="5" t="s">
        <v>33</v>
      </c>
      <c r="TN23" s="5" t="s">
        <v>33</v>
      </c>
      <c r="TO23" s="5" t="s">
        <v>33</v>
      </c>
      <c r="TP23" s="5" t="s">
        <v>33</v>
      </c>
      <c r="TQ23" s="5" t="s">
        <v>33</v>
      </c>
      <c r="TR23" s="5" t="s">
        <v>33</v>
      </c>
      <c r="TS23" s="5" t="s">
        <v>33</v>
      </c>
      <c r="TT23" s="5" t="s">
        <v>33</v>
      </c>
      <c r="TU23" s="5" t="s">
        <v>33</v>
      </c>
      <c r="TV23" s="5" t="s">
        <v>33</v>
      </c>
      <c r="TW23" s="5" t="s">
        <v>33</v>
      </c>
      <c r="TX23" s="5" t="s">
        <v>33</v>
      </c>
      <c r="TY23" s="5" t="s">
        <v>33</v>
      </c>
      <c r="TZ23" s="5" t="s">
        <v>33</v>
      </c>
      <c r="UA23" s="5" t="s">
        <v>33</v>
      </c>
      <c r="UB23" s="5" t="s">
        <v>33</v>
      </c>
      <c r="UC23" s="5" t="s">
        <v>33</v>
      </c>
      <c r="UD23" s="5">
        <v>139</v>
      </c>
      <c r="UE23" s="5">
        <v>149</v>
      </c>
      <c r="UF23" s="5">
        <v>192</v>
      </c>
      <c r="UG23" s="5">
        <v>227</v>
      </c>
      <c r="UH23" s="5">
        <v>281</v>
      </c>
      <c r="UI23" s="5">
        <v>278</v>
      </c>
      <c r="UJ23" s="5">
        <v>60</v>
      </c>
      <c r="UK23" s="5" t="s">
        <v>33</v>
      </c>
      <c r="UL23" s="5" t="s">
        <v>33</v>
      </c>
      <c r="UM23" s="5" t="s">
        <v>33</v>
      </c>
      <c r="UN23" s="5" t="s">
        <v>33</v>
      </c>
      <c r="UO23" s="5" t="s">
        <v>33</v>
      </c>
      <c r="UP23" s="5" t="s">
        <v>33</v>
      </c>
      <c r="UQ23" s="5" t="s">
        <v>33</v>
      </c>
      <c r="UR23" s="5" t="s">
        <v>33</v>
      </c>
      <c r="US23" s="5" t="s">
        <v>33</v>
      </c>
      <c r="UT23" s="5" t="s">
        <v>33</v>
      </c>
      <c r="UU23" s="5" t="s">
        <v>33</v>
      </c>
      <c r="UV23" s="5" t="s">
        <v>33</v>
      </c>
      <c r="UW23" s="5" t="s">
        <v>33</v>
      </c>
      <c r="UX23" s="5" t="s">
        <v>33</v>
      </c>
      <c r="UY23" s="5" t="s">
        <v>33</v>
      </c>
      <c r="UZ23" s="5" t="s">
        <v>33</v>
      </c>
      <c r="VA23" s="5" t="s">
        <v>33</v>
      </c>
      <c r="VB23" s="5" t="s">
        <v>33</v>
      </c>
      <c r="VC23" s="5" t="s">
        <v>33</v>
      </c>
      <c r="VD23" s="5" t="s">
        <v>33</v>
      </c>
      <c r="VE23" s="5" t="s">
        <v>33</v>
      </c>
      <c r="VF23" s="5" t="s">
        <v>33</v>
      </c>
      <c r="VG23" s="5" t="s">
        <v>33</v>
      </c>
      <c r="VH23" s="5" t="s">
        <v>33</v>
      </c>
      <c r="VI23" s="5" t="s">
        <v>33</v>
      </c>
      <c r="VJ23" s="5">
        <v>6144</v>
      </c>
      <c r="VK23" s="5">
        <v>5907</v>
      </c>
      <c r="VL23" s="5">
        <v>6545</v>
      </c>
      <c r="VM23" s="5">
        <v>5070</v>
      </c>
      <c r="VN23" s="5">
        <v>4264</v>
      </c>
      <c r="VO23" s="5">
        <v>5281</v>
      </c>
      <c r="VP23" s="5">
        <v>3871</v>
      </c>
      <c r="VQ23" s="5" t="s">
        <v>33</v>
      </c>
      <c r="VR23" s="5" t="s">
        <v>33</v>
      </c>
      <c r="VS23" s="5" t="s">
        <v>33</v>
      </c>
      <c r="VT23" s="5" t="s">
        <v>33</v>
      </c>
      <c r="VU23" s="5" t="s">
        <v>33</v>
      </c>
      <c r="VV23" s="5" t="s">
        <v>33</v>
      </c>
      <c r="VW23" s="5" t="s">
        <v>33</v>
      </c>
      <c r="VX23" s="5" t="s">
        <v>33</v>
      </c>
      <c r="VY23" s="5" t="s">
        <v>33</v>
      </c>
      <c r="VZ23" s="5" t="s">
        <v>33</v>
      </c>
      <c r="WA23" s="5" t="s">
        <v>33</v>
      </c>
      <c r="WB23" s="5" t="s">
        <v>33</v>
      </c>
      <c r="WC23" s="5" t="s">
        <v>33</v>
      </c>
      <c r="WD23" s="5" t="s">
        <v>33</v>
      </c>
      <c r="WE23" s="5" t="s">
        <v>33</v>
      </c>
      <c r="WF23" s="5" t="s">
        <v>33</v>
      </c>
      <c r="WG23" s="5" t="s">
        <v>33</v>
      </c>
      <c r="WH23" s="5" t="s">
        <v>33</v>
      </c>
      <c r="WI23" s="5" t="s">
        <v>33</v>
      </c>
      <c r="WJ23" s="5" t="s">
        <v>33</v>
      </c>
      <c r="WK23" s="5" t="s">
        <v>33</v>
      </c>
      <c r="WL23" s="5" t="s">
        <v>33</v>
      </c>
      <c r="WM23" s="5" t="s">
        <v>33</v>
      </c>
      <c r="WN23" s="5" t="s">
        <v>33</v>
      </c>
      <c r="WO23" s="5" t="s">
        <v>33</v>
      </c>
      <c r="WP23" s="5">
        <v>71</v>
      </c>
      <c r="WQ23" s="5">
        <v>101</v>
      </c>
      <c r="WR23" s="5">
        <v>105</v>
      </c>
      <c r="WS23" s="5">
        <v>78</v>
      </c>
      <c r="WT23" s="5">
        <v>70</v>
      </c>
      <c r="WU23" s="5">
        <v>73</v>
      </c>
      <c r="WV23" s="5">
        <v>154</v>
      </c>
      <c r="WW23" s="5" t="s">
        <v>33</v>
      </c>
      <c r="WX23" s="5" t="s">
        <v>33</v>
      </c>
      <c r="WY23" s="5" t="s">
        <v>33</v>
      </c>
      <c r="WZ23" s="5" t="s">
        <v>33</v>
      </c>
      <c r="XA23" s="5" t="s">
        <v>33</v>
      </c>
      <c r="XB23" s="5" t="s">
        <v>33</v>
      </c>
      <c r="XC23" s="5" t="s">
        <v>33</v>
      </c>
      <c r="XD23" s="5" t="s">
        <v>33</v>
      </c>
      <c r="XE23" s="5" t="s">
        <v>33</v>
      </c>
      <c r="XF23" s="5" t="s">
        <v>33</v>
      </c>
      <c r="XG23" s="5" t="s">
        <v>33</v>
      </c>
      <c r="XH23" s="5" t="s">
        <v>33</v>
      </c>
      <c r="XI23" s="5" t="s">
        <v>33</v>
      </c>
      <c r="XJ23" s="5" t="s">
        <v>33</v>
      </c>
      <c r="XK23" s="5" t="s">
        <v>33</v>
      </c>
      <c r="XL23" s="5" t="s">
        <v>33</v>
      </c>
      <c r="XM23" s="5" t="s">
        <v>33</v>
      </c>
      <c r="XN23" s="5" t="s">
        <v>33</v>
      </c>
      <c r="XO23" s="5" t="s">
        <v>33</v>
      </c>
      <c r="XP23" s="5" t="s">
        <v>33</v>
      </c>
      <c r="XQ23" s="5" t="s">
        <v>33</v>
      </c>
      <c r="XR23" s="5" t="s">
        <v>33</v>
      </c>
      <c r="XS23" s="1" t="s">
        <v>33</v>
      </c>
      <c r="XT23" s="3" t="s">
        <v>180</v>
      </c>
      <c r="XU23" s="3" t="s">
        <v>180</v>
      </c>
      <c r="XV23" s="3" t="s">
        <v>179</v>
      </c>
      <c r="XW23" s="3" t="s">
        <v>180</v>
      </c>
      <c r="XX23" s="3" t="s">
        <v>180</v>
      </c>
      <c r="XY23" s="3" t="s">
        <v>180</v>
      </c>
      <c r="XZ23" s="3" t="s">
        <v>195</v>
      </c>
    </row>
    <row r="24" spans="1:650" x14ac:dyDescent="0.3">
      <c r="A24" s="6" t="s">
        <v>51</v>
      </c>
      <c r="B24" s="1">
        <v>4059189</v>
      </c>
      <c r="C24" s="5">
        <v>0</v>
      </c>
      <c r="D24" s="5">
        <v>0</v>
      </c>
      <c r="E24" s="5">
        <v>0</v>
      </c>
      <c r="F24" s="5">
        <v>0</v>
      </c>
      <c r="G24" s="5">
        <v>0</v>
      </c>
      <c r="H24" s="5">
        <v>0</v>
      </c>
      <c r="I24" s="5">
        <v>0</v>
      </c>
      <c r="J24" s="5">
        <v>0</v>
      </c>
      <c r="K24" s="5">
        <v>0</v>
      </c>
      <c r="L24" s="5">
        <v>0</v>
      </c>
      <c r="M24" s="5">
        <v>0</v>
      </c>
      <c r="N24" s="5">
        <v>0</v>
      </c>
      <c r="O24" s="5">
        <v>0</v>
      </c>
      <c r="P24" s="5">
        <v>0</v>
      </c>
      <c r="Q24" s="5">
        <v>0</v>
      </c>
      <c r="R24" s="5">
        <v>0</v>
      </c>
      <c r="S24" s="5">
        <v>0</v>
      </c>
      <c r="T24" s="5">
        <v>0</v>
      </c>
      <c r="U24" s="5" t="s">
        <v>33</v>
      </c>
      <c r="V24" s="5" t="s">
        <v>33</v>
      </c>
      <c r="W24" s="5" t="s">
        <v>33</v>
      </c>
      <c r="X24" s="5" t="s">
        <v>33</v>
      </c>
      <c r="Y24" s="5" t="s">
        <v>33</v>
      </c>
      <c r="Z24" s="5" t="s">
        <v>33</v>
      </c>
      <c r="AA24" s="5" t="s">
        <v>33</v>
      </c>
      <c r="AB24" s="5" t="s">
        <v>33</v>
      </c>
      <c r="AC24" s="5" t="s">
        <v>33</v>
      </c>
      <c r="AD24" s="5" t="s">
        <v>33</v>
      </c>
      <c r="AE24" s="5" t="s">
        <v>33</v>
      </c>
      <c r="AF24" s="5" t="s">
        <v>33</v>
      </c>
      <c r="AG24" s="5" t="s">
        <v>33</v>
      </c>
      <c r="AH24" s="5" t="s">
        <v>33</v>
      </c>
      <c r="AI24" s="5">
        <v>4420</v>
      </c>
      <c r="AJ24" s="5">
        <v>1750</v>
      </c>
      <c r="AK24" s="5">
        <v>2350</v>
      </c>
      <c r="AL24" s="5">
        <v>147</v>
      </c>
      <c r="AM24" s="5">
        <v>6869</v>
      </c>
      <c r="AN24" s="5">
        <v>117831</v>
      </c>
      <c r="AO24" s="5">
        <v>748</v>
      </c>
      <c r="AP24" s="5">
        <v>2347</v>
      </c>
      <c r="AQ24" s="5">
        <v>352</v>
      </c>
      <c r="AR24" s="5">
        <v>1999</v>
      </c>
      <c r="AS24" s="5">
        <v>817</v>
      </c>
      <c r="AT24" s="5">
        <v>180204</v>
      </c>
      <c r="AU24" s="5">
        <v>4306</v>
      </c>
      <c r="AV24" s="5">
        <v>0</v>
      </c>
      <c r="AW24" s="5">
        <v>0</v>
      </c>
      <c r="AX24" s="5">
        <v>0</v>
      </c>
      <c r="AY24" s="5">
        <v>0</v>
      </c>
      <c r="AZ24" s="5">
        <v>0</v>
      </c>
      <c r="BA24" s="5" t="s">
        <v>33</v>
      </c>
      <c r="BB24" s="5" t="s">
        <v>33</v>
      </c>
      <c r="BC24" s="5" t="s">
        <v>33</v>
      </c>
      <c r="BD24" s="5" t="s">
        <v>33</v>
      </c>
      <c r="BE24" s="5" t="s">
        <v>33</v>
      </c>
      <c r="BF24" s="5" t="s">
        <v>33</v>
      </c>
      <c r="BG24" s="5" t="s">
        <v>33</v>
      </c>
      <c r="BH24" s="5" t="s">
        <v>33</v>
      </c>
      <c r="BI24" s="5" t="s">
        <v>33</v>
      </c>
      <c r="BJ24" s="5" t="s">
        <v>33</v>
      </c>
      <c r="BK24" s="5" t="s">
        <v>33</v>
      </c>
      <c r="BL24" s="5" t="s">
        <v>33</v>
      </c>
      <c r="BM24" s="5" t="s">
        <v>33</v>
      </c>
      <c r="BN24" s="5" t="s">
        <v>33</v>
      </c>
      <c r="BO24" s="5">
        <v>837</v>
      </c>
      <c r="BP24" s="5">
        <v>5674</v>
      </c>
      <c r="BQ24" s="5">
        <v>6846</v>
      </c>
      <c r="BR24" s="5">
        <v>529</v>
      </c>
      <c r="BS24" s="5">
        <v>5587</v>
      </c>
      <c r="BT24" s="5">
        <v>16390</v>
      </c>
      <c r="BU24" s="5">
        <v>3650</v>
      </c>
      <c r="BV24" s="5">
        <v>3410</v>
      </c>
      <c r="BW24" s="5">
        <v>522</v>
      </c>
      <c r="BX24" s="5">
        <v>-332</v>
      </c>
      <c r="BY24" s="5">
        <v>1054</v>
      </c>
      <c r="BZ24" s="5">
        <v>201</v>
      </c>
      <c r="CA24" s="5">
        <v>173</v>
      </c>
      <c r="CB24" s="5">
        <v>207</v>
      </c>
      <c r="CC24" s="5">
        <v>0</v>
      </c>
      <c r="CD24" s="5">
        <v>5</v>
      </c>
      <c r="CE24" s="5">
        <v>0</v>
      </c>
      <c r="CF24" s="5">
        <v>38</v>
      </c>
      <c r="CG24" s="5" t="s">
        <v>33</v>
      </c>
      <c r="CH24" s="5" t="s">
        <v>33</v>
      </c>
      <c r="CI24" s="5" t="s">
        <v>33</v>
      </c>
      <c r="CJ24" s="5" t="s">
        <v>33</v>
      </c>
      <c r="CK24" s="5" t="s">
        <v>33</v>
      </c>
      <c r="CL24" s="5" t="s">
        <v>33</v>
      </c>
      <c r="CM24" s="5" t="s">
        <v>33</v>
      </c>
      <c r="CN24" s="5" t="s">
        <v>33</v>
      </c>
      <c r="CO24" s="5" t="s">
        <v>33</v>
      </c>
      <c r="CP24" s="5" t="s">
        <v>33</v>
      </c>
      <c r="CQ24" s="5" t="s">
        <v>33</v>
      </c>
      <c r="CR24" s="5" t="s">
        <v>33</v>
      </c>
      <c r="CS24" s="5" t="s">
        <v>33</v>
      </c>
      <c r="CT24" s="5" t="s">
        <v>33</v>
      </c>
      <c r="CU24" s="5">
        <v>13096</v>
      </c>
      <c r="CV24" s="5">
        <v>5466</v>
      </c>
      <c r="CW24" s="5">
        <v>12987</v>
      </c>
      <c r="CX24" s="5">
        <v>7190</v>
      </c>
      <c r="CY24" s="5">
        <v>12930</v>
      </c>
      <c r="CZ24" s="5">
        <v>8429</v>
      </c>
      <c r="DA24" s="5">
        <v>9257</v>
      </c>
      <c r="DB24" s="5">
        <v>16492</v>
      </c>
      <c r="DC24" s="5">
        <v>9007</v>
      </c>
      <c r="DD24" s="5">
        <v>8034</v>
      </c>
      <c r="DE24" s="5">
        <v>12379</v>
      </c>
      <c r="DF24" s="5">
        <v>8148</v>
      </c>
      <c r="DG24" s="5">
        <v>9148</v>
      </c>
      <c r="DH24" s="5">
        <v>9512</v>
      </c>
      <c r="DI24" s="5">
        <v>8171</v>
      </c>
      <c r="DJ24" s="5">
        <v>3683</v>
      </c>
      <c r="DK24" s="5">
        <v>3761</v>
      </c>
      <c r="DL24" s="5">
        <v>1742</v>
      </c>
      <c r="DM24" s="5" t="s">
        <v>33</v>
      </c>
      <c r="DN24" s="5" t="s">
        <v>33</v>
      </c>
      <c r="DO24" s="5" t="s">
        <v>33</v>
      </c>
      <c r="DP24" s="5" t="s">
        <v>33</v>
      </c>
      <c r="DQ24" s="5" t="s">
        <v>33</v>
      </c>
      <c r="DR24" s="5" t="s">
        <v>33</v>
      </c>
      <c r="DS24" s="5" t="s">
        <v>33</v>
      </c>
      <c r="DT24" s="5" t="s">
        <v>33</v>
      </c>
      <c r="DU24" s="5" t="s">
        <v>33</v>
      </c>
      <c r="DV24" s="5" t="s">
        <v>33</v>
      </c>
      <c r="DW24" s="5" t="s">
        <v>33</v>
      </c>
      <c r="DX24" s="5" t="s">
        <v>33</v>
      </c>
      <c r="DY24" s="5" t="s">
        <v>33</v>
      </c>
      <c r="DZ24" s="5" t="s">
        <v>33</v>
      </c>
      <c r="EA24" s="5">
        <v>7829</v>
      </c>
      <c r="EB24" s="5">
        <v>982</v>
      </c>
      <c r="EC24" s="5">
        <v>121</v>
      </c>
      <c r="ED24" s="5">
        <v>369</v>
      </c>
      <c r="EE24" s="5">
        <v>629</v>
      </c>
      <c r="EF24" s="5">
        <v>969</v>
      </c>
      <c r="EG24" s="5">
        <v>724</v>
      </c>
      <c r="EH24" s="5">
        <v>571</v>
      </c>
      <c r="EI24" s="5">
        <v>248</v>
      </c>
      <c r="EJ24" s="5">
        <v>-40</v>
      </c>
      <c r="EK24" s="5">
        <v>2969</v>
      </c>
      <c r="EL24" s="5">
        <v>1101</v>
      </c>
      <c r="EM24" s="5">
        <v>98</v>
      </c>
      <c r="EN24" s="5">
        <v>150</v>
      </c>
      <c r="EO24" s="5">
        <v>-35</v>
      </c>
      <c r="EP24" s="5">
        <v>53</v>
      </c>
      <c r="EQ24" s="5">
        <v>0</v>
      </c>
      <c r="ER24" s="5">
        <v>60</v>
      </c>
      <c r="ES24" s="5" t="s">
        <v>33</v>
      </c>
      <c r="ET24" s="5" t="s">
        <v>33</v>
      </c>
      <c r="EU24" s="5" t="s">
        <v>33</v>
      </c>
      <c r="EV24" s="5" t="s">
        <v>33</v>
      </c>
      <c r="EW24" s="5" t="s">
        <v>33</v>
      </c>
      <c r="EX24" s="5" t="s">
        <v>33</v>
      </c>
      <c r="EY24" s="5" t="s">
        <v>33</v>
      </c>
      <c r="EZ24" s="5" t="s">
        <v>33</v>
      </c>
      <c r="FA24" s="5" t="s">
        <v>33</v>
      </c>
      <c r="FB24" s="5" t="s">
        <v>33</v>
      </c>
      <c r="FC24" s="5" t="s">
        <v>33</v>
      </c>
      <c r="FD24" s="5" t="s">
        <v>33</v>
      </c>
      <c r="FE24" s="5" t="s">
        <v>33</v>
      </c>
      <c r="FF24" s="5" t="s">
        <v>33</v>
      </c>
      <c r="FG24" s="5">
        <v>0</v>
      </c>
      <c r="FH24" s="5">
        <v>0</v>
      </c>
      <c r="FI24" s="5">
        <v>0</v>
      </c>
      <c r="FJ24" s="5">
        <v>0</v>
      </c>
      <c r="FK24" s="5">
        <v>0</v>
      </c>
      <c r="FL24" s="5">
        <v>0</v>
      </c>
      <c r="FM24" s="5">
        <v>0</v>
      </c>
      <c r="FN24" s="5">
        <v>0</v>
      </c>
      <c r="FO24" s="5">
        <v>0</v>
      </c>
      <c r="FP24" s="5">
        <v>0</v>
      </c>
      <c r="FQ24" s="5">
        <v>0</v>
      </c>
      <c r="FR24" s="5">
        <v>0</v>
      </c>
      <c r="FS24" s="5">
        <v>0</v>
      </c>
      <c r="FT24" s="5">
        <v>0</v>
      </c>
      <c r="FU24" s="5" t="s">
        <v>33</v>
      </c>
      <c r="FV24" s="5" t="s">
        <v>33</v>
      </c>
      <c r="FW24" s="5" t="s">
        <v>33</v>
      </c>
      <c r="FX24" s="5" t="s">
        <v>33</v>
      </c>
      <c r="FY24" s="5" t="s">
        <v>33</v>
      </c>
      <c r="FZ24" s="5" t="s">
        <v>33</v>
      </c>
      <c r="GA24" s="5" t="s">
        <v>33</v>
      </c>
      <c r="GB24" s="5" t="s">
        <v>33</v>
      </c>
      <c r="GC24" s="5" t="s">
        <v>33</v>
      </c>
      <c r="GD24" s="5" t="s">
        <v>33</v>
      </c>
      <c r="GE24" s="5" t="s">
        <v>33</v>
      </c>
      <c r="GF24" s="5" t="s">
        <v>33</v>
      </c>
      <c r="GG24" s="5" t="s">
        <v>33</v>
      </c>
      <c r="GH24" s="5" t="s">
        <v>33</v>
      </c>
      <c r="GI24" s="5" t="s">
        <v>33</v>
      </c>
      <c r="GJ24" s="5" t="s">
        <v>33</v>
      </c>
      <c r="GK24" s="5" t="s">
        <v>33</v>
      </c>
      <c r="GL24" s="5" t="s">
        <v>33</v>
      </c>
      <c r="GM24" s="5">
        <v>26181</v>
      </c>
      <c r="GN24" s="5">
        <v>13871</v>
      </c>
      <c r="GO24" s="5">
        <v>22303</v>
      </c>
      <c r="GP24" s="5">
        <v>8236</v>
      </c>
      <c r="GQ24" s="5">
        <v>26015</v>
      </c>
      <c r="GR24" s="5">
        <v>143619</v>
      </c>
      <c r="GS24" s="5">
        <v>14378</v>
      </c>
      <c r="GT24" s="5">
        <v>22820</v>
      </c>
      <c r="GU24" s="5">
        <v>10129</v>
      </c>
      <c r="GV24" s="5">
        <v>9661</v>
      </c>
      <c r="GW24" s="5">
        <v>17219</v>
      </c>
      <c r="GX24" s="5">
        <v>189653</v>
      </c>
      <c r="GY24" s="5">
        <v>13725</v>
      </c>
      <c r="GZ24" s="5">
        <v>9869</v>
      </c>
      <c r="HA24" s="5">
        <v>8136</v>
      </c>
      <c r="HB24" s="5">
        <v>3741</v>
      </c>
      <c r="HC24" s="5">
        <v>3761</v>
      </c>
      <c r="HD24" s="5">
        <v>1841</v>
      </c>
      <c r="HE24" s="5" t="s">
        <v>33</v>
      </c>
      <c r="HF24" s="5" t="s">
        <v>33</v>
      </c>
      <c r="HG24" s="5" t="s">
        <v>33</v>
      </c>
      <c r="HH24" s="5" t="s">
        <v>33</v>
      </c>
      <c r="HI24" s="5" t="s">
        <v>33</v>
      </c>
      <c r="HJ24" s="5" t="s">
        <v>33</v>
      </c>
      <c r="HK24" s="5" t="s">
        <v>33</v>
      </c>
      <c r="HL24" s="5" t="s">
        <v>33</v>
      </c>
      <c r="HM24" s="5" t="s">
        <v>33</v>
      </c>
      <c r="HN24" s="5" t="s">
        <v>33</v>
      </c>
      <c r="HO24" s="5" t="s">
        <v>33</v>
      </c>
      <c r="HP24" s="5" t="s">
        <v>33</v>
      </c>
      <c r="HQ24" s="5" t="s">
        <v>33</v>
      </c>
      <c r="HR24" s="5" t="s">
        <v>33</v>
      </c>
      <c r="HS24" s="5">
        <v>71901</v>
      </c>
      <c r="HT24" s="5">
        <v>67122</v>
      </c>
      <c r="HU24" s="5">
        <v>65041</v>
      </c>
      <c r="HV24" s="5">
        <v>63049</v>
      </c>
      <c r="HW24" s="5">
        <v>59227</v>
      </c>
      <c r="HX24" s="5">
        <v>65652</v>
      </c>
      <c r="HY24" s="5">
        <v>61921</v>
      </c>
      <c r="HZ24" s="5">
        <v>62961</v>
      </c>
      <c r="IA24" s="5">
        <v>67734</v>
      </c>
      <c r="IB24" s="5">
        <v>86609</v>
      </c>
      <c r="IC24" s="5">
        <v>82950</v>
      </c>
      <c r="ID24" s="5">
        <v>82463</v>
      </c>
      <c r="IE24" s="5">
        <v>45491</v>
      </c>
      <c r="IF24" s="5">
        <v>57353</v>
      </c>
      <c r="IG24" s="5">
        <v>57892</v>
      </c>
      <c r="IH24" s="5">
        <v>43592</v>
      </c>
      <c r="II24" s="5">
        <v>54636</v>
      </c>
      <c r="IJ24" s="5">
        <v>53756</v>
      </c>
      <c r="IK24" s="5" t="s">
        <v>33</v>
      </c>
      <c r="IL24" s="5" t="s">
        <v>33</v>
      </c>
      <c r="IM24" s="5" t="s">
        <v>33</v>
      </c>
      <c r="IN24" s="5" t="s">
        <v>33</v>
      </c>
      <c r="IO24" s="5" t="s">
        <v>33</v>
      </c>
      <c r="IP24" s="5" t="s">
        <v>33</v>
      </c>
      <c r="IQ24" s="5" t="s">
        <v>33</v>
      </c>
      <c r="IR24" s="5" t="s">
        <v>33</v>
      </c>
      <c r="IS24" s="5" t="s">
        <v>33</v>
      </c>
      <c r="IT24" s="5" t="s">
        <v>33</v>
      </c>
      <c r="IU24" s="5" t="s">
        <v>33</v>
      </c>
      <c r="IV24" s="5" t="s">
        <v>33</v>
      </c>
      <c r="IW24" s="5" t="s">
        <v>33</v>
      </c>
      <c r="IX24" s="5" t="s">
        <v>33</v>
      </c>
      <c r="IY24" s="5">
        <v>4598</v>
      </c>
      <c r="IZ24" s="5">
        <v>5004</v>
      </c>
      <c r="JA24" s="5">
        <v>4654</v>
      </c>
      <c r="JB24" s="5">
        <v>3562</v>
      </c>
      <c r="JC24" s="5">
        <v>4171</v>
      </c>
      <c r="JD24" s="5">
        <v>2884</v>
      </c>
      <c r="JE24" s="5">
        <v>2734</v>
      </c>
      <c r="JF24" s="5">
        <v>3441</v>
      </c>
      <c r="JG24" s="5">
        <v>2340</v>
      </c>
      <c r="JH24" s="5">
        <v>1721</v>
      </c>
      <c r="JI24" s="5">
        <v>1214</v>
      </c>
      <c r="JJ24" s="5">
        <v>2485</v>
      </c>
      <c r="JK24" s="5">
        <v>0</v>
      </c>
      <c r="JL24" s="5">
        <v>0</v>
      </c>
      <c r="JM24" s="5">
        <v>0</v>
      </c>
      <c r="JN24" s="5">
        <v>0</v>
      </c>
      <c r="JO24" s="5">
        <v>0</v>
      </c>
      <c r="JP24" s="5">
        <v>0</v>
      </c>
      <c r="JQ24" s="5" t="s">
        <v>33</v>
      </c>
      <c r="JR24" s="5" t="s">
        <v>33</v>
      </c>
      <c r="JS24" s="5" t="s">
        <v>33</v>
      </c>
      <c r="JT24" s="5" t="s">
        <v>33</v>
      </c>
      <c r="JU24" s="5" t="s">
        <v>33</v>
      </c>
      <c r="JV24" s="5" t="s">
        <v>33</v>
      </c>
      <c r="JW24" s="5" t="s">
        <v>33</v>
      </c>
      <c r="JX24" s="5" t="s">
        <v>33</v>
      </c>
      <c r="JY24" s="5" t="s">
        <v>33</v>
      </c>
      <c r="JZ24" s="5" t="s">
        <v>33</v>
      </c>
      <c r="KA24" s="5" t="s">
        <v>33</v>
      </c>
      <c r="KB24" s="5" t="s">
        <v>33</v>
      </c>
      <c r="KC24" s="5" t="s">
        <v>33</v>
      </c>
      <c r="KD24" s="5" t="s">
        <v>33</v>
      </c>
      <c r="KE24" s="5">
        <v>21370</v>
      </c>
      <c r="KF24" s="5">
        <v>20540</v>
      </c>
      <c r="KG24" s="5">
        <v>19073</v>
      </c>
      <c r="KH24" s="5">
        <v>17817</v>
      </c>
      <c r="KI24" s="5">
        <v>15775</v>
      </c>
      <c r="KJ24" s="5">
        <v>15848</v>
      </c>
      <c r="KK24" s="5">
        <v>14348</v>
      </c>
      <c r="KL24" s="5">
        <v>11750</v>
      </c>
      <c r="KM24" s="5">
        <v>8507</v>
      </c>
      <c r="KN24" s="5">
        <v>7021</v>
      </c>
      <c r="KO24" s="5">
        <v>5773</v>
      </c>
      <c r="KP24" s="5">
        <v>5182</v>
      </c>
      <c r="KQ24" s="5">
        <v>8398</v>
      </c>
      <c r="KR24" s="5">
        <v>7632</v>
      </c>
      <c r="KS24" s="5">
        <v>7916</v>
      </c>
      <c r="KT24" s="5">
        <v>7317</v>
      </c>
      <c r="KU24" s="5">
        <v>4630</v>
      </c>
      <c r="KV24" s="5">
        <v>5036</v>
      </c>
      <c r="KW24" s="5" t="s">
        <v>33</v>
      </c>
      <c r="KX24" s="5" t="s">
        <v>33</v>
      </c>
      <c r="KY24" s="5" t="s">
        <v>33</v>
      </c>
      <c r="KZ24" s="5" t="s">
        <v>33</v>
      </c>
      <c r="LA24" s="5" t="s">
        <v>33</v>
      </c>
      <c r="LB24" s="5" t="s">
        <v>33</v>
      </c>
      <c r="LC24" s="5" t="s">
        <v>33</v>
      </c>
      <c r="LD24" s="5" t="s">
        <v>33</v>
      </c>
      <c r="LE24" s="5" t="s">
        <v>33</v>
      </c>
      <c r="LF24" s="5" t="s">
        <v>33</v>
      </c>
      <c r="LG24" s="5" t="s">
        <v>33</v>
      </c>
      <c r="LH24" s="5" t="s">
        <v>33</v>
      </c>
      <c r="LI24" s="5" t="s">
        <v>33</v>
      </c>
      <c r="LJ24" s="5" t="s">
        <v>33</v>
      </c>
      <c r="LK24" s="5">
        <v>51</v>
      </c>
      <c r="LL24" s="5">
        <v>40</v>
      </c>
      <c r="LM24" s="5">
        <v>11</v>
      </c>
      <c r="LN24" s="5">
        <v>0</v>
      </c>
      <c r="LO24" s="5">
        <v>0</v>
      </c>
      <c r="LP24" s="5">
        <v>0</v>
      </c>
      <c r="LQ24" s="5">
        <v>3</v>
      </c>
      <c r="LR24" s="5">
        <v>0</v>
      </c>
      <c r="LS24" s="5">
        <v>5</v>
      </c>
      <c r="LT24" s="5">
        <v>0</v>
      </c>
      <c r="LU24" s="5">
        <v>0</v>
      </c>
      <c r="LV24" s="5">
        <v>0</v>
      </c>
      <c r="LW24" s="5">
        <v>0</v>
      </c>
      <c r="LX24" s="5">
        <v>0</v>
      </c>
      <c r="LY24" s="5">
        <v>0</v>
      </c>
      <c r="LZ24" s="5">
        <v>0</v>
      </c>
      <c r="MA24" s="5">
        <v>0</v>
      </c>
      <c r="MB24" s="5">
        <v>0</v>
      </c>
      <c r="MC24" s="5" t="s">
        <v>33</v>
      </c>
      <c r="MD24" s="5" t="s">
        <v>33</v>
      </c>
      <c r="ME24" s="5" t="s">
        <v>33</v>
      </c>
      <c r="MF24" s="5" t="s">
        <v>33</v>
      </c>
      <c r="MG24" s="5" t="s">
        <v>33</v>
      </c>
      <c r="MH24" s="5" t="s">
        <v>33</v>
      </c>
      <c r="MI24" s="5" t="s">
        <v>33</v>
      </c>
      <c r="MJ24" s="5" t="s">
        <v>33</v>
      </c>
      <c r="MK24" s="5" t="s">
        <v>33</v>
      </c>
      <c r="ML24" s="5" t="s">
        <v>33</v>
      </c>
      <c r="MM24" s="5" t="s">
        <v>33</v>
      </c>
      <c r="MN24" s="5" t="s">
        <v>33</v>
      </c>
      <c r="MO24" s="5" t="s">
        <v>33</v>
      </c>
      <c r="MP24" s="5" t="s">
        <v>33</v>
      </c>
      <c r="MQ24" s="5">
        <v>0</v>
      </c>
      <c r="MR24" s="5">
        <v>0</v>
      </c>
      <c r="MS24" s="5">
        <v>0</v>
      </c>
      <c r="MT24" s="5">
        <v>0</v>
      </c>
      <c r="MU24" s="5">
        <v>0</v>
      </c>
      <c r="MV24" s="5">
        <v>0</v>
      </c>
      <c r="MW24" s="5">
        <v>0</v>
      </c>
      <c r="MX24" s="5">
        <v>0</v>
      </c>
      <c r="MY24" s="5">
        <v>0</v>
      </c>
      <c r="MZ24" s="5">
        <v>0</v>
      </c>
      <c r="NA24" s="5">
        <v>0</v>
      </c>
      <c r="NB24" s="5">
        <v>0</v>
      </c>
      <c r="NC24" s="5">
        <v>0</v>
      </c>
      <c r="ND24" s="5">
        <v>0</v>
      </c>
      <c r="NE24" s="5" t="s">
        <v>33</v>
      </c>
      <c r="NF24" s="5" t="s">
        <v>33</v>
      </c>
      <c r="NG24" s="5" t="s">
        <v>33</v>
      </c>
      <c r="NH24" s="5" t="s">
        <v>33</v>
      </c>
      <c r="NI24" s="5" t="s">
        <v>33</v>
      </c>
      <c r="NJ24" s="5" t="s">
        <v>33</v>
      </c>
      <c r="NK24" s="5" t="s">
        <v>33</v>
      </c>
      <c r="NL24" s="5" t="s">
        <v>33</v>
      </c>
      <c r="NM24" s="5" t="s">
        <v>33</v>
      </c>
      <c r="NN24" s="5" t="s">
        <v>33</v>
      </c>
      <c r="NO24" s="5" t="s">
        <v>33</v>
      </c>
      <c r="NP24" s="5" t="s">
        <v>33</v>
      </c>
      <c r="NQ24" s="5" t="s">
        <v>33</v>
      </c>
      <c r="NR24" s="5" t="s">
        <v>33</v>
      </c>
      <c r="NS24" s="5" t="s">
        <v>33</v>
      </c>
      <c r="NT24" s="5" t="s">
        <v>33</v>
      </c>
      <c r="NU24" s="5" t="s">
        <v>33</v>
      </c>
      <c r="NV24" s="5" t="s">
        <v>33</v>
      </c>
      <c r="NW24" s="5">
        <v>0</v>
      </c>
      <c r="NX24" s="5">
        <v>0</v>
      </c>
      <c r="NY24" s="5">
        <v>0</v>
      </c>
      <c r="NZ24" s="5">
        <v>0</v>
      </c>
      <c r="OA24" s="5">
        <v>0</v>
      </c>
      <c r="OB24" s="5">
        <v>0</v>
      </c>
      <c r="OC24" s="5">
        <v>0</v>
      </c>
      <c r="OD24" s="5">
        <v>0</v>
      </c>
      <c r="OE24" s="5">
        <v>0</v>
      </c>
      <c r="OF24" s="5">
        <v>0</v>
      </c>
      <c r="OG24" s="5">
        <v>0</v>
      </c>
      <c r="OH24" s="5">
        <v>0</v>
      </c>
      <c r="OI24" s="5">
        <v>0</v>
      </c>
      <c r="OJ24" s="5">
        <v>0</v>
      </c>
      <c r="OK24" s="5" t="s">
        <v>33</v>
      </c>
      <c r="OL24" s="5" t="s">
        <v>33</v>
      </c>
      <c r="OM24" s="5" t="s">
        <v>33</v>
      </c>
      <c r="ON24" s="5" t="s">
        <v>33</v>
      </c>
      <c r="OO24" s="5" t="s">
        <v>33</v>
      </c>
      <c r="OP24" s="5" t="s">
        <v>33</v>
      </c>
      <c r="OQ24" s="5" t="s">
        <v>33</v>
      </c>
      <c r="OR24" s="5" t="s">
        <v>33</v>
      </c>
      <c r="OS24" s="5" t="s">
        <v>33</v>
      </c>
      <c r="OT24" s="5" t="s">
        <v>33</v>
      </c>
      <c r="OU24" s="5" t="s">
        <v>33</v>
      </c>
      <c r="OV24" s="5" t="s">
        <v>33</v>
      </c>
      <c r="OW24" s="5" t="s">
        <v>33</v>
      </c>
      <c r="OX24" s="5" t="s">
        <v>33</v>
      </c>
      <c r="OY24" s="5" t="s">
        <v>33</v>
      </c>
      <c r="OZ24" s="5" t="s">
        <v>33</v>
      </c>
      <c r="PA24" s="5" t="s">
        <v>33</v>
      </c>
      <c r="PB24" s="5" t="s">
        <v>33</v>
      </c>
      <c r="PC24" s="5">
        <v>1959</v>
      </c>
      <c r="PD24" s="5">
        <v>2324</v>
      </c>
      <c r="PE24" s="5">
        <v>2668</v>
      </c>
      <c r="PF24" s="5">
        <v>2244</v>
      </c>
      <c r="PG24" s="5">
        <v>2033</v>
      </c>
      <c r="PH24" s="5">
        <v>2038</v>
      </c>
      <c r="PI24" s="5">
        <v>1573</v>
      </c>
      <c r="PJ24" s="5">
        <v>1579</v>
      </c>
      <c r="PK24" s="5">
        <v>1692</v>
      </c>
      <c r="PL24" s="5">
        <v>1514</v>
      </c>
      <c r="PM24" s="5">
        <v>1269</v>
      </c>
      <c r="PN24" s="5">
        <v>957</v>
      </c>
      <c r="PO24" s="5">
        <v>1047</v>
      </c>
      <c r="PP24" s="5">
        <v>915</v>
      </c>
      <c r="PQ24" s="5">
        <v>986</v>
      </c>
      <c r="PR24" s="5">
        <v>1023</v>
      </c>
      <c r="PS24" s="5">
        <v>983</v>
      </c>
      <c r="PT24" s="5">
        <v>1106</v>
      </c>
      <c r="PU24" s="5" t="s">
        <v>33</v>
      </c>
      <c r="PV24" s="5" t="s">
        <v>33</v>
      </c>
      <c r="PW24" s="5" t="s">
        <v>33</v>
      </c>
      <c r="PX24" s="5" t="s">
        <v>33</v>
      </c>
      <c r="PY24" s="5" t="s">
        <v>33</v>
      </c>
      <c r="PZ24" s="5" t="s">
        <v>33</v>
      </c>
      <c r="QA24" s="5" t="s">
        <v>33</v>
      </c>
      <c r="QB24" s="5" t="s">
        <v>33</v>
      </c>
      <c r="QC24" s="5" t="s">
        <v>33</v>
      </c>
      <c r="QD24" s="5" t="s">
        <v>33</v>
      </c>
      <c r="QE24" s="5" t="s">
        <v>33</v>
      </c>
      <c r="QF24" s="5" t="s">
        <v>33</v>
      </c>
      <c r="QG24" s="5" t="s">
        <v>33</v>
      </c>
      <c r="QH24" s="5" t="s">
        <v>33</v>
      </c>
      <c r="QI24" s="5">
        <v>1690</v>
      </c>
      <c r="QJ24" s="5">
        <v>1575</v>
      </c>
      <c r="QK24" s="5">
        <v>1628</v>
      </c>
      <c r="QL24" s="5">
        <v>1390</v>
      </c>
      <c r="QM24" s="5">
        <v>1416</v>
      </c>
      <c r="QN24" s="5">
        <v>1394</v>
      </c>
      <c r="QO24" s="5">
        <v>1331</v>
      </c>
      <c r="QP24" s="5">
        <v>994</v>
      </c>
      <c r="QQ24" s="5">
        <v>1116</v>
      </c>
      <c r="QR24" s="5">
        <v>1040</v>
      </c>
      <c r="QS24" s="5">
        <v>806</v>
      </c>
      <c r="QT24" s="5">
        <v>873</v>
      </c>
      <c r="QU24" s="5">
        <v>899</v>
      </c>
      <c r="QV24" s="5">
        <v>634</v>
      </c>
      <c r="QW24" s="5">
        <v>701</v>
      </c>
      <c r="QX24" s="5">
        <v>312</v>
      </c>
      <c r="QY24" s="5">
        <v>408</v>
      </c>
      <c r="QZ24" s="5">
        <v>376</v>
      </c>
      <c r="RA24" s="5" t="s">
        <v>33</v>
      </c>
      <c r="RB24" s="5" t="s">
        <v>33</v>
      </c>
      <c r="RC24" s="5" t="s">
        <v>33</v>
      </c>
      <c r="RD24" s="5" t="s">
        <v>33</v>
      </c>
      <c r="RE24" s="5" t="s">
        <v>33</v>
      </c>
      <c r="RF24" s="5" t="s">
        <v>33</v>
      </c>
      <c r="RG24" s="5" t="s">
        <v>33</v>
      </c>
      <c r="RH24" s="5" t="s">
        <v>33</v>
      </c>
      <c r="RI24" s="5" t="s">
        <v>33</v>
      </c>
      <c r="RJ24" s="5" t="s">
        <v>33</v>
      </c>
      <c r="RK24" s="5" t="s">
        <v>33</v>
      </c>
      <c r="RL24" s="5" t="s">
        <v>33</v>
      </c>
      <c r="RM24" s="5" t="s">
        <v>33</v>
      </c>
      <c r="RN24" s="5" t="s">
        <v>33</v>
      </c>
      <c r="RO24" s="5">
        <v>682</v>
      </c>
      <c r="RP24" s="5">
        <v>783</v>
      </c>
      <c r="RQ24" s="5">
        <v>798</v>
      </c>
      <c r="RR24" s="5">
        <v>885</v>
      </c>
      <c r="RS24" s="5">
        <v>961</v>
      </c>
      <c r="RT24" s="5">
        <v>1082</v>
      </c>
      <c r="RU24" s="5">
        <v>1098</v>
      </c>
      <c r="RV24" s="5">
        <v>1104</v>
      </c>
      <c r="RW24" s="5">
        <v>1141</v>
      </c>
      <c r="RX24" s="5">
        <v>1386</v>
      </c>
      <c r="RY24" s="5">
        <v>952</v>
      </c>
      <c r="RZ24" s="5">
        <v>924</v>
      </c>
      <c r="SA24" s="5">
        <v>923</v>
      </c>
      <c r="SB24" s="5">
        <v>1707</v>
      </c>
      <c r="SC24" s="5">
        <v>1455</v>
      </c>
      <c r="SD24" s="5">
        <v>1150</v>
      </c>
      <c r="SE24" s="5">
        <v>793</v>
      </c>
      <c r="SF24" s="5">
        <v>544</v>
      </c>
      <c r="SG24" s="5" t="s">
        <v>33</v>
      </c>
      <c r="SH24" s="5" t="s">
        <v>33</v>
      </c>
      <c r="SI24" s="5" t="s">
        <v>33</v>
      </c>
      <c r="SJ24" s="5" t="s">
        <v>33</v>
      </c>
      <c r="SK24" s="5" t="s">
        <v>33</v>
      </c>
      <c r="SL24" s="5" t="s">
        <v>33</v>
      </c>
      <c r="SM24" s="5" t="s">
        <v>33</v>
      </c>
      <c r="SN24" s="5" t="s">
        <v>33</v>
      </c>
      <c r="SO24" s="5" t="s">
        <v>33</v>
      </c>
      <c r="SP24" s="5" t="s">
        <v>33</v>
      </c>
      <c r="SQ24" s="5" t="s">
        <v>33</v>
      </c>
      <c r="SR24" s="5" t="s">
        <v>33</v>
      </c>
      <c r="SS24" s="5" t="s">
        <v>33</v>
      </c>
      <c r="ST24" s="5" t="s">
        <v>33</v>
      </c>
      <c r="SU24" s="5">
        <v>77</v>
      </c>
      <c r="SV24" s="5">
        <v>160</v>
      </c>
      <c r="SW24" s="5">
        <v>287</v>
      </c>
      <c r="SX24" s="5">
        <v>457</v>
      </c>
      <c r="SY24" s="5">
        <v>644</v>
      </c>
      <c r="SZ24" s="5">
        <v>812</v>
      </c>
      <c r="TA24" s="5">
        <v>773</v>
      </c>
      <c r="TB24" s="5">
        <v>601</v>
      </c>
      <c r="TC24" s="5">
        <v>699</v>
      </c>
      <c r="TD24" s="5">
        <v>688</v>
      </c>
      <c r="TE24" s="5">
        <v>566</v>
      </c>
      <c r="TF24" s="5">
        <v>457</v>
      </c>
      <c r="TG24" s="5">
        <v>353</v>
      </c>
      <c r="TH24" s="5">
        <v>308</v>
      </c>
      <c r="TI24" s="5">
        <v>190</v>
      </c>
      <c r="TJ24" s="5">
        <v>14</v>
      </c>
      <c r="TK24" s="5">
        <v>15</v>
      </c>
      <c r="TL24" s="5">
        <v>16</v>
      </c>
      <c r="TM24" s="5" t="s">
        <v>33</v>
      </c>
      <c r="TN24" s="5" t="s">
        <v>33</v>
      </c>
      <c r="TO24" s="5" t="s">
        <v>33</v>
      </c>
      <c r="TP24" s="5" t="s">
        <v>33</v>
      </c>
      <c r="TQ24" s="5" t="s">
        <v>33</v>
      </c>
      <c r="TR24" s="5" t="s">
        <v>33</v>
      </c>
      <c r="TS24" s="5" t="s">
        <v>33</v>
      </c>
      <c r="TT24" s="5" t="s">
        <v>33</v>
      </c>
      <c r="TU24" s="5" t="s">
        <v>33</v>
      </c>
      <c r="TV24" s="5" t="s">
        <v>33</v>
      </c>
      <c r="TW24" s="5" t="s">
        <v>33</v>
      </c>
      <c r="TX24" s="5" t="s">
        <v>33</v>
      </c>
      <c r="TY24" s="5" t="s">
        <v>33</v>
      </c>
      <c r="TZ24" s="5" t="s">
        <v>33</v>
      </c>
      <c r="UA24" s="5">
        <v>1</v>
      </c>
      <c r="UB24" s="5">
        <v>1</v>
      </c>
      <c r="UC24" s="5">
        <v>2</v>
      </c>
      <c r="UD24" s="5">
        <v>5</v>
      </c>
      <c r="UE24" s="5">
        <v>3</v>
      </c>
      <c r="UF24" s="5">
        <v>6</v>
      </c>
      <c r="UG24" s="5">
        <v>8</v>
      </c>
      <c r="UH24" s="5">
        <v>1</v>
      </c>
      <c r="UI24" s="5">
        <v>0</v>
      </c>
      <c r="UJ24" s="5">
        <v>0</v>
      </c>
      <c r="UK24" s="5">
        <v>0</v>
      </c>
      <c r="UL24" s="5">
        <v>0</v>
      </c>
      <c r="UM24" s="5">
        <v>0</v>
      </c>
      <c r="UN24" s="5">
        <v>0</v>
      </c>
      <c r="UO24" s="5">
        <v>0</v>
      </c>
      <c r="UP24" s="5">
        <v>9</v>
      </c>
      <c r="UQ24" s="5">
        <v>158</v>
      </c>
      <c r="UR24" s="5">
        <v>15</v>
      </c>
      <c r="US24" s="5" t="s">
        <v>33</v>
      </c>
      <c r="UT24" s="5" t="s">
        <v>33</v>
      </c>
      <c r="UU24" s="5" t="s">
        <v>33</v>
      </c>
      <c r="UV24" s="5" t="s">
        <v>33</v>
      </c>
      <c r="UW24" s="5" t="s">
        <v>33</v>
      </c>
      <c r="UX24" s="5" t="s">
        <v>33</v>
      </c>
      <c r="UY24" s="5" t="s">
        <v>33</v>
      </c>
      <c r="UZ24" s="5" t="s">
        <v>33</v>
      </c>
      <c r="VA24" s="5" t="s">
        <v>33</v>
      </c>
      <c r="VB24" s="5" t="s">
        <v>33</v>
      </c>
      <c r="VC24" s="5" t="s">
        <v>33</v>
      </c>
      <c r="VD24" s="5" t="s">
        <v>33</v>
      </c>
      <c r="VE24" s="5" t="s">
        <v>33</v>
      </c>
      <c r="VF24" s="5" t="s">
        <v>33</v>
      </c>
      <c r="VG24" s="5">
        <v>12890</v>
      </c>
      <c r="VH24" s="5">
        <v>11861</v>
      </c>
      <c r="VI24" s="5">
        <v>10053</v>
      </c>
      <c r="VJ24" s="5">
        <v>9136</v>
      </c>
      <c r="VK24" s="5">
        <v>10308</v>
      </c>
      <c r="VL24" s="5">
        <v>8748</v>
      </c>
      <c r="VM24" s="5">
        <v>7555</v>
      </c>
      <c r="VN24" s="5">
        <v>6476</v>
      </c>
      <c r="VO24" s="5">
        <v>6092</v>
      </c>
      <c r="VP24" s="5">
        <v>5477</v>
      </c>
      <c r="VQ24" s="5">
        <v>6141</v>
      </c>
      <c r="VR24" s="5">
        <v>6855</v>
      </c>
      <c r="VS24" s="5">
        <v>5268</v>
      </c>
      <c r="VT24" s="5">
        <v>3711</v>
      </c>
      <c r="VU24" s="5">
        <v>3147</v>
      </c>
      <c r="VV24" s="5">
        <v>3452</v>
      </c>
      <c r="VW24" s="5">
        <v>3643</v>
      </c>
      <c r="VX24" s="5">
        <v>3143</v>
      </c>
      <c r="VY24" s="5" t="s">
        <v>33</v>
      </c>
      <c r="VZ24" s="5" t="s">
        <v>33</v>
      </c>
      <c r="WA24" s="5" t="s">
        <v>33</v>
      </c>
      <c r="WB24" s="5" t="s">
        <v>33</v>
      </c>
      <c r="WC24" s="5" t="s">
        <v>33</v>
      </c>
      <c r="WD24" s="5" t="s">
        <v>33</v>
      </c>
      <c r="WE24" s="5" t="s">
        <v>33</v>
      </c>
      <c r="WF24" s="5" t="s">
        <v>33</v>
      </c>
      <c r="WG24" s="5" t="s">
        <v>33</v>
      </c>
      <c r="WH24" s="5" t="s">
        <v>33</v>
      </c>
      <c r="WI24" s="5" t="s">
        <v>33</v>
      </c>
      <c r="WJ24" s="5" t="s">
        <v>33</v>
      </c>
      <c r="WK24" s="5" t="s">
        <v>33</v>
      </c>
      <c r="WL24" s="5" t="s">
        <v>33</v>
      </c>
      <c r="WM24" s="5">
        <v>438</v>
      </c>
      <c r="WN24" s="5">
        <v>571</v>
      </c>
      <c r="WO24" s="5">
        <v>473</v>
      </c>
      <c r="WP24" s="5">
        <v>401</v>
      </c>
      <c r="WQ24" s="5">
        <v>432</v>
      </c>
      <c r="WR24" s="5">
        <v>333</v>
      </c>
      <c r="WS24" s="5">
        <v>325</v>
      </c>
      <c r="WT24" s="5">
        <v>266</v>
      </c>
      <c r="WU24" s="5">
        <v>263</v>
      </c>
      <c r="WV24" s="5">
        <v>136</v>
      </c>
      <c r="WW24" s="5">
        <v>34</v>
      </c>
      <c r="WX24" s="5">
        <v>53</v>
      </c>
      <c r="WY24" s="5">
        <v>42</v>
      </c>
      <c r="WZ24" s="5">
        <v>50</v>
      </c>
      <c r="XA24" s="5">
        <v>64</v>
      </c>
      <c r="XB24" s="5">
        <v>1</v>
      </c>
      <c r="XC24" s="5">
        <v>0</v>
      </c>
      <c r="XD24" s="5">
        <v>0</v>
      </c>
      <c r="XE24" s="5" t="s">
        <v>33</v>
      </c>
      <c r="XF24" s="5" t="s">
        <v>33</v>
      </c>
      <c r="XG24" s="5" t="s">
        <v>33</v>
      </c>
      <c r="XH24" s="5" t="s">
        <v>33</v>
      </c>
      <c r="XI24" s="5" t="s">
        <v>33</v>
      </c>
      <c r="XJ24" s="5" t="s">
        <v>33</v>
      </c>
      <c r="XK24" s="5" t="s">
        <v>33</v>
      </c>
      <c r="XL24" s="5" t="s">
        <v>33</v>
      </c>
      <c r="XM24" s="5" t="s">
        <v>33</v>
      </c>
      <c r="XN24" s="5" t="s">
        <v>33</v>
      </c>
      <c r="XO24" s="5" t="s">
        <v>33</v>
      </c>
      <c r="XP24" s="5" t="s">
        <v>33</v>
      </c>
      <c r="XQ24" s="5" t="s">
        <v>33</v>
      </c>
      <c r="XR24" s="5" t="s">
        <v>33</v>
      </c>
      <c r="XS24" s="1">
        <v>3461</v>
      </c>
      <c r="XT24" s="3" t="s">
        <v>180</v>
      </c>
      <c r="XU24" s="3" t="s">
        <v>180</v>
      </c>
      <c r="XV24" s="3" t="s">
        <v>180</v>
      </c>
      <c r="XW24" s="3" t="s">
        <v>179</v>
      </c>
      <c r="XX24" s="3" t="s">
        <v>180</v>
      </c>
      <c r="XY24" s="3" t="s">
        <v>180</v>
      </c>
      <c r="XZ24" s="3" t="s">
        <v>196</v>
      </c>
    </row>
    <row r="25" spans="1:650" x14ac:dyDescent="0.3">
      <c r="A25" s="6" t="s">
        <v>52</v>
      </c>
      <c r="B25" s="1">
        <v>4056982</v>
      </c>
      <c r="C25" s="5">
        <v>165062</v>
      </c>
      <c r="D25" s="5">
        <v>464</v>
      </c>
      <c r="E25" s="5">
        <v>742</v>
      </c>
      <c r="F25" s="5">
        <v>-423</v>
      </c>
      <c r="G25" s="5">
        <v>4487</v>
      </c>
      <c r="H25" s="5">
        <v>7633</v>
      </c>
      <c r="I25" s="5">
        <v>3340</v>
      </c>
      <c r="J25" s="5">
        <v>4689</v>
      </c>
      <c r="K25" s="5">
        <v>2055</v>
      </c>
      <c r="L25" s="5">
        <v>2113</v>
      </c>
      <c r="M25" s="5">
        <v>981</v>
      </c>
      <c r="N25" s="5">
        <v>788</v>
      </c>
      <c r="O25" s="5">
        <v>0</v>
      </c>
      <c r="P25" s="5">
        <v>1648</v>
      </c>
      <c r="Q25" s="5">
        <v>330</v>
      </c>
      <c r="R25" s="5">
        <v>1307</v>
      </c>
      <c r="S25" s="5">
        <v>2105</v>
      </c>
      <c r="T25" s="5">
        <v>9723</v>
      </c>
      <c r="U25" s="5">
        <v>0</v>
      </c>
      <c r="V25" s="5">
        <v>1060</v>
      </c>
      <c r="W25" s="5">
        <v>5893</v>
      </c>
      <c r="X25" s="5">
        <v>1645</v>
      </c>
      <c r="Y25" s="5">
        <v>3660</v>
      </c>
      <c r="Z25" s="5">
        <v>7391</v>
      </c>
      <c r="AA25" s="5">
        <v>484</v>
      </c>
      <c r="AB25" s="5">
        <v>1709</v>
      </c>
      <c r="AC25" s="5">
        <v>0</v>
      </c>
      <c r="AD25" s="5">
        <v>0</v>
      </c>
      <c r="AE25" s="5">
        <v>182</v>
      </c>
      <c r="AF25" s="5">
        <v>0</v>
      </c>
      <c r="AG25" s="5">
        <v>117</v>
      </c>
      <c r="AH25" s="5">
        <v>447</v>
      </c>
      <c r="AI25" s="5">
        <v>178583</v>
      </c>
      <c r="AJ25" s="5">
        <v>42178</v>
      </c>
      <c r="AK25" s="5">
        <v>40989</v>
      </c>
      <c r="AL25" s="5">
        <v>31769</v>
      </c>
      <c r="AM25" s="5">
        <v>65085</v>
      </c>
      <c r="AN25" s="5">
        <v>103884</v>
      </c>
      <c r="AO25" s="5">
        <v>42444</v>
      </c>
      <c r="AP25" s="5">
        <v>14920</v>
      </c>
      <c r="AQ25" s="5">
        <v>72522</v>
      </c>
      <c r="AR25" s="5">
        <v>996758</v>
      </c>
      <c r="AS25" s="5">
        <v>8982</v>
      </c>
      <c r="AT25" s="5">
        <v>6806</v>
      </c>
      <c r="AU25" s="5">
        <v>2106</v>
      </c>
      <c r="AV25" s="5">
        <v>4399</v>
      </c>
      <c r="AW25" s="5">
        <v>2941</v>
      </c>
      <c r="AX25" s="5">
        <v>2878</v>
      </c>
      <c r="AY25" s="5">
        <v>3620</v>
      </c>
      <c r="AZ25" s="5">
        <v>2236</v>
      </c>
      <c r="BA25" s="5">
        <v>2189</v>
      </c>
      <c r="BB25" s="5">
        <v>5384</v>
      </c>
      <c r="BC25" s="5">
        <v>4364</v>
      </c>
      <c r="BD25" s="5">
        <v>4589</v>
      </c>
      <c r="BE25" s="5">
        <v>6389</v>
      </c>
      <c r="BF25" s="5">
        <v>8106</v>
      </c>
      <c r="BG25" s="5">
        <v>1197</v>
      </c>
      <c r="BH25" s="5">
        <v>2525</v>
      </c>
      <c r="BI25" s="5">
        <v>5044</v>
      </c>
      <c r="BJ25" s="5">
        <v>1029</v>
      </c>
      <c r="BK25" s="5">
        <v>3183</v>
      </c>
      <c r="BL25" s="5">
        <v>2630</v>
      </c>
      <c r="BM25" s="5">
        <v>2283</v>
      </c>
      <c r="BN25" s="5">
        <v>2828</v>
      </c>
      <c r="BO25" s="5">
        <v>75203</v>
      </c>
      <c r="BP25" s="5">
        <v>8338</v>
      </c>
      <c r="BQ25" s="5">
        <v>13726</v>
      </c>
      <c r="BR25" s="5">
        <v>58318</v>
      </c>
      <c r="BS25" s="5">
        <v>39044</v>
      </c>
      <c r="BT25" s="5">
        <v>15642</v>
      </c>
      <c r="BU25" s="5">
        <v>73042</v>
      </c>
      <c r="BV25" s="5">
        <v>42437</v>
      </c>
      <c r="BW25" s="5">
        <v>68145</v>
      </c>
      <c r="BX25" s="5">
        <v>31732</v>
      </c>
      <c r="BY25" s="5">
        <v>8421</v>
      </c>
      <c r="BZ25" s="5">
        <v>29334</v>
      </c>
      <c r="CA25" s="5">
        <v>5692</v>
      </c>
      <c r="CB25" s="5">
        <v>6376</v>
      </c>
      <c r="CC25" s="5">
        <v>16597</v>
      </c>
      <c r="CD25" s="5">
        <v>11319</v>
      </c>
      <c r="CE25" s="5">
        <v>15192</v>
      </c>
      <c r="CF25" s="5">
        <v>2316</v>
      </c>
      <c r="CG25" s="5">
        <v>9914</v>
      </c>
      <c r="CH25" s="5">
        <v>11717</v>
      </c>
      <c r="CI25" s="5">
        <v>17826</v>
      </c>
      <c r="CJ25" s="5">
        <v>5034</v>
      </c>
      <c r="CK25" s="5">
        <v>11329</v>
      </c>
      <c r="CL25" s="5">
        <v>2860</v>
      </c>
      <c r="CM25" s="5">
        <v>9898</v>
      </c>
      <c r="CN25" s="5">
        <v>8129</v>
      </c>
      <c r="CO25" s="5">
        <v>32300</v>
      </c>
      <c r="CP25" s="5">
        <v>5548</v>
      </c>
      <c r="CQ25" s="5">
        <v>16534</v>
      </c>
      <c r="CR25" s="5">
        <v>9345</v>
      </c>
      <c r="CS25" s="5">
        <v>34631</v>
      </c>
      <c r="CT25" s="5">
        <v>20036</v>
      </c>
      <c r="CU25" s="5">
        <v>77600</v>
      </c>
      <c r="CV25" s="5">
        <v>72885</v>
      </c>
      <c r="CW25" s="5">
        <v>68746</v>
      </c>
      <c r="CX25" s="5">
        <v>63967</v>
      </c>
      <c r="CY25" s="5">
        <v>64581</v>
      </c>
      <c r="CZ25" s="5">
        <v>59926</v>
      </c>
      <c r="DA25" s="5">
        <v>117936</v>
      </c>
      <c r="DB25" s="5">
        <v>66041</v>
      </c>
      <c r="DC25" s="5">
        <v>84008</v>
      </c>
      <c r="DD25" s="5">
        <v>59361</v>
      </c>
      <c r="DE25" s="5">
        <v>85942</v>
      </c>
      <c r="DF25" s="5">
        <v>53176</v>
      </c>
      <c r="DG25" s="5">
        <v>47120</v>
      </c>
      <c r="DH25" s="5">
        <v>53956</v>
      </c>
      <c r="DI25" s="5">
        <v>72056</v>
      </c>
      <c r="DJ25" s="5">
        <v>22892</v>
      </c>
      <c r="DK25" s="5">
        <v>53034</v>
      </c>
      <c r="DL25" s="5">
        <v>21294</v>
      </c>
      <c r="DM25" s="5">
        <v>28340</v>
      </c>
      <c r="DN25" s="5">
        <v>30274</v>
      </c>
      <c r="DO25" s="5">
        <v>32230</v>
      </c>
      <c r="DP25" s="5">
        <v>36636</v>
      </c>
      <c r="DQ25" s="5">
        <v>40167</v>
      </c>
      <c r="DR25" s="5">
        <v>34633</v>
      </c>
      <c r="DS25" s="5">
        <v>35125</v>
      </c>
      <c r="DT25" s="5">
        <v>27099</v>
      </c>
      <c r="DU25" s="5">
        <v>26021</v>
      </c>
      <c r="DV25" s="5">
        <v>24292</v>
      </c>
      <c r="DW25" s="5">
        <v>25054</v>
      </c>
      <c r="DX25" s="5">
        <v>29401</v>
      </c>
      <c r="DY25" s="5">
        <v>24804</v>
      </c>
      <c r="DZ25" s="5">
        <v>22711</v>
      </c>
      <c r="EA25" s="5">
        <v>9774</v>
      </c>
      <c r="EB25" s="5">
        <v>25494</v>
      </c>
      <c r="EC25" s="5">
        <v>15157</v>
      </c>
      <c r="ED25" s="5">
        <v>20782</v>
      </c>
      <c r="EE25" s="5">
        <v>4303</v>
      </c>
      <c r="EF25" s="5">
        <v>22627</v>
      </c>
      <c r="EG25" s="5">
        <v>19035</v>
      </c>
      <c r="EH25" s="5">
        <v>12244</v>
      </c>
      <c r="EI25" s="5">
        <v>9604</v>
      </c>
      <c r="EJ25" s="5">
        <v>22817</v>
      </c>
      <c r="EK25" s="5">
        <v>8972</v>
      </c>
      <c r="EL25" s="5">
        <v>3608</v>
      </c>
      <c r="EM25" s="5">
        <v>4670</v>
      </c>
      <c r="EN25" s="5">
        <v>2580</v>
      </c>
      <c r="EO25" s="5">
        <v>20886</v>
      </c>
      <c r="EP25" s="5">
        <v>2817</v>
      </c>
      <c r="EQ25" s="5">
        <v>2487</v>
      </c>
      <c r="ER25" s="5">
        <v>1080</v>
      </c>
      <c r="ES25" s="5">
        <v>2444</v>
      </c>
      <c r="ET25" s="5">
        <v>2922</v>
      </c>
      <c r="EU25" s="5">
        <v>5212</v>
      </c>
      <c r="EV25" s="5">
        <v>6386</v>
      </c>
      <c r="EW25" s="5">
        <v>4267</v>
      </c>
      <c r="EX25" s="5">
        <v>8261</v>
      </c>
      <c r="EY25" s="5">
        <v>6596</v>
      </c>
      <c r="EZ25" s="5">
        <v>3279</v>
      </c>
      <c r="FA25" s="5">
        <v>5306</v>
      </c>
      <c r="FB25" s="5">
        <v>2348</v>
      </c>
      <c r="FC25" s="5">
        <v>3379</v>
      </c>
      <c r="FD25" s="5">
        <v>2607</v>
      </c>
      <c r="FE25" s="5">
        <v>5864</v>
      </c>
      <c r="FF25" s="5">
        <v>3092</v>
      </c>
      <c r="FG25" s="5">
        <v>0</v>
      </c>
      <c r="FH25" s="5">
        <v>0</v>
      </c>
      <c r="FI25" s="5">
        <v>0</v>
      </c>
      <c r="FJ25" s="5">
        <v>0</v>
      </c>
      <c r="FK25" s="5">
        <v>0</v>
      </c>
      <c r="FL25" s="5">
        <v>677</v>
      </c>
      <c r="FM25" s="5">
        <v>77</v>
      </c>
      <c r="FN25" s="5">
        <v>0</v>
      </c>
      <c r="FO25" s="5">
        <v>0</v>
      </c>
      <c r="FP25" s="5">
        <v>0</v>
      </c>
      <c r="FQ25" s="5">
        <v>0</v>
      </c>
      <c r="FR25" s="5">
        <v>0</v>
      </c>
      <c r="FS25" s="5">
        <v>0</v>
      </c>
      <c r="FT25" s="5">
        <v>0</v>
      </c>
      <c r="FU25" s="5" t="s">
        <v>33</v>
      </c>
      <c r="FV25" s="5" t="s">
        <v>33</v>
      </c>
      <c r="FW25" s="5" t="s">
        <v>33</v>
      </c>
      <c r="FX25" s="5" t="s">
        <v>33</v>
      </c>
      <c r="FY25" s="5" t="s">
        <v>33</v>
      </c>
      <c r="FZ25" s="5" t="s">
        <v>33</v>
      </c>
      <c r="GA25" s="5" t="s">
        <v>33</v>
      </c>
      <c r="GB25" s="5" t="s">
        <v>33</v>
      </c>
      <c r="GC25" s="5" t="s">
        <v>33</v>
      </c>
      <c r="GD25" s="5" t="s">
        <v>33</v>
      </c>
      <c r="GE25" s="5" t="s">
        <v>33</v>
      </c>
      <c r="GF25" s="5" t="s">
        <v>33</v>
      </c>
      <c r="GG25" s="5" t="s">
        <v>33</v>
      </c>
      <c r="GH25" s="5" t="s">
        <v>33</v>
      </c>
      <c r="GI25" s="5" t="s">
        <v>33</v>
      </c>
      <c r="GJ25" s="5" t="s">
        <v>33</v>
      </c>
      <c r="GK25" s="5" t="s">
        <v>33</v>
      </c>
      <c r="GL25" s="5" t="s">
        <v>33</v>
      </c>
      <c r="GM25" s="5">
        <v>506221</v>
      </c>
      <c r="GN25" s="5">
        <v>149358</v>
      </c>
      <c r="GO25" s="5">
        <v>139359</v>
      </c>
      <c r="GP25" s="5">
        <v>174413</v>
      </c>
      <c r="GQ25" s="5">
        <v>177499</v>
      </c>
      <c r="GR25" s="5">
        <v>210389</v>
      </c>
      <c r="GS25" s="5">
        <v>255874</v>
      </c>
      <c r="GT25" s="5">
        <v>140331</v>
      </c>
      <c r="GU25" s="5">
        <v>236335</v>
      </c>
      <c r="GV25" s="5">
        <v>1112780</v>
      </c>
      <c r="GW25" s="5">
        <v>113298</v>
      </c>
      <c r="GX25" s="5">
        <v>93711</v>
      </c>
      <c r="GY25" s="5">
        <v>59588</v>
      </c>
      <c r="GZ25" s="5">
        <v>68960</v>
      </c>
      <c r="HA25" s="5">
        <v>112812</v>
      </c>
      <c r="HB25" s="5">
        <v>41213</v>
      </c>
      <c r="HC25" s="5">
        <v>76438</v>
      </c>
      <c r="HD25" s="5">
        <v>36648</v>
      </c>
      <c r="HE25" s="5">
        <v>42887</v>
      </c>
      <c r="HF25" s="5">
        <v>51357</v>
      </c>
      <c r="HG25" s="5">
        <v>65525</v>
      </c>
      <c r="HH25" s="5">
        <v>54289</v>
      </c>
      <c r="HI25" s="5">
        <v>88041</v>
      </c>
      <c r="HJ25" s="5">
        <v>61251</v>
      </c>
      <c r="HK25" s="5">
        <v>53299</v>
      </c>
      <c r="HL25" s="5">
        <v>42741</v>
      </c>
      <c r="HM25" s="5">
        <v>75207</v>
      </c>
      <c r="HN25" s="5">
        <v>33217</v>
      </c>
      <c r="HO25" s="5">
        <v>48332</v>
      </c>
      <c r="HP25" s="5">
        <v>43984</v>
      </c>
      <c r="HQ25" s="5">
        <v>67698</v>
      </c>
      <c r="HR25" s="5">
        <v>49114</v>
      </c>
      <c r="HS25" s="5">
        <v>495290</v>
      </c>
      <c r="HT25" s="5">
        <v>547121</v>
      </c>
      <c r="HU25" s="5">
        <v>491750</v>
      </c>
      <c r="HV25" s="5">
        <v>463833</v>
      </c>
      <c r="HW25" s="5">
        <v>506391</v>
      </c>
      <c r="HX25" s="5">
        <v>573650</v>
      </c>
      <c r="HY25" s="5">
        <v>425706</v>
      </c>
      <c r="HZ25" s="5">
        <v>379997</v>
      </c>
      <c r="IA25" s="5">
        <v>473614</v>
      </c>
      <c r="IB25" s="5">
        <v>524867</v>
      </c>
      <c r="IC25" s="5">
        <v>492013</v>
      </c>
      <c r="ID25" s="5">
        <v>716611</v>
      </c>
      <c r="IE25" s="5">
        <v>667988</v>
      </c>
      <c r="IF25" s="5">
        <v>647745</v>
      </c>
      <c r="IG25" s="5">
        <v>585508</v>
      </c>
      <c r="IH25" s="5">
        <v>429988</v>
      </c>
      <c r="II25" s="5">
        <v>410586</v>
      </c>
      <c r="IJ25" s="5">
        <v>317058</v>
      </c>
      <c r="IK25" s="5">
        <v>346440</v>
      </c>
      <c r="IL25" s="5">
        <v>342993</v>
      </c>
      <c r="IM25" s="5">
        <v>458268</v>
      </c>
      <c r="IN25" s="5">
        <v>236373</v>
      </c>
      <c r="IO25" s="5">
        <v>196376</v>
      </c>
      <c r="IP25" s="5">
        <v>181275</v>
      </c>
      <c r="IQ25" s="5">
        <v>144879</v>
      </c>
      <c r="IR25" s="5">
        <v>145796</v>
      </c>
      <c r="IS25" s="5">
        <v>154784</v>
      </c>
      <c r="IT25" s="5">
        <v>130267</v>
      </c>
      <c r="IU25" s="5">
        <v>124751</v>
      </c>
      <c r="IV25" s="5">
        <v>125024</v>
      </c>
      <c r="IW25" s="5">
        <v>115927</v>
      </c>
      <c r="IX25" s="5">
        <v>105865</v>
      </c>
      <c r="IY25" s="5">
        <v>49487</v>
      </c>
      <c r="IZ25" s="5">
        <v>61591</v>
      </c>
      <c r="JA25" s="5">
        <v>58649</v>
      </c>
      <c r="JB25" s="5">
        <v>64061</v>
      </c>
      <c r="JC25" s="5">
        <v>58825</v>
      </c>
      <c r="JD25" s="5">
        <v>67941</v>
      </c>
      <c r="JE25" s="5">
        <v>58150</v>
      </c>
      <c r="JF25" s="5">
        <v>45196</v>
      </c>
      <c r="JG25" s="5">
        <v>46092</v>
      </c>
      <c r="JH25" s="5">
        <v>44129</v>
      </c>
      <c r="JI25" s="5">
        <v>22733</v>
      </c>
      <c r="JJ25" s="5">
        <v>19073</v>
      </c>
      <c r="JK25" s="5">
        <v>21377</v>
      </c>
      <c r="JL25" s="5">
        <v>15814</v>
      </c>
      <c r="JM25" s="5">
        <v>16709</v>
      </c>
      <c r="JN25" s="5">
        <v>13628</v>
      </c>
      <c r="JO25" s="5">
        <v>13654</v>
      </c>
      <c r="JP25" s="5">
        <v>11989</v>
      </c>
      <c r="JQ25" s="5">
        <v>11638</v>
      </c>
      <c r="JR25" s="5">
        <v>13803</v>
      </c>
      <c r="JS25" s="5">
        <v>13049</v>
      </c>
      <c r="JT25" s="5">
        <v>14481</v>
      </c>
      <c r="JU25" s="5">
        <v>9472</v>
      </c>
      <c r="JV25" s="5">
        <v>9244</v>
      </c>
      <c r="JW25" s="5">
        <v>8410</v>
      </c>
      <c r="JX25" s="5">
        <v>9663</v>
      </c>
      <c r="JY25" s="5">
        <v>8666</v>
      </c>
      <c r="JZ25" s="5">
        <v>7924</v>
      </c>
      <c r="KA25" s="5">
        <v>9320</v>
      </c>
      <c r="KB25" s="5">
        <v>7714</v>
      </c>
      <c r="KC25" s="5">
        <v>6296</v>
      </c>
      <c r="KD25" s="5">
        <v>5870</v>
      </c>
      <c r="KE25" s="5">
        <v>30190</v>
      </c>
      <c r="KF25" s="5">
        <v>34446</v>
      </c>
      <c r="KG25" s="5">
        <v>29803</v>
      </c>
      <c r="KH25" s="5">
        <v>31904</v>
      </c>
      <c r="KI25" s="5">
        <v>24938</v>
      </c>
      <c r="KJ25" s="5">
        <v>23383</v>
      </c>
      <c r="KK25" s="5">
        <v>12918</v>
      </c>
      <c r="KL25" s="5">
        <v>12471</v>
      </c>
      <c r="KM25" s="5">
        <v>11559</v>
      </c>
      <c r="KN25" s="5">
        <v>10519</v>
      </c>
      <c r="KO25" s="5">
        <v>9579</v>
      </c>
      <c r="KP25" s="5">
        <v>10614</v>
      </c>
      <c r="KQ25" s="5">
        <v>11002</v>
      </c>
      <c r="KR25" s="5">
        <v>8236</v>
      </c>
      <c r="KS25" s="5">
        <v>2236</v>
      </c>
      <c r="KT25" s="5">
        <v>2784</v>
      </c>
      <c r="KU25" s="5">
        <v>2231</v>
      </c>
      <c r="KV25" s="5">
        <v>1968</v>
      </c>
      <c r="KW25" s="5">
        <v>1742</v>
      </c>
      <c r="KX25" s="5">
        <v>2637</v>
      </c>
      <c r="KY25" s="5">
        <v>4063</v>
      </c>
      <c r="KZ25" s="5">
        <v>2439</v>
      </c>
      <c r="LA25" s="5">
        <v>2068</v>
      </c>
      <c r="LB25" s="5">
        <v>1596</v>
      </c>
      <c r="LC25" s="5">
        <v>1691</v>
      </c>
      <c r="LD25" s="5">
        <v>1496</v>
      </c>
      <c r="LE25" s="5">
        <v>1439</v>
      </c>
      <c r="LF25" s="5">
        <v>1512</v>
      </c>
      <c r="LG25" s="5">
        <v>1546</v>
      </c>
      <c r="LH25" s="5">
        <v>1442</v>
      </c>
      <c r="LI25" s="5">
        <v>1330</v>
      </c>
      <c r="LJ25" s="5">
        <v>1514</v>
      </c>
      <c r="LK25" s="5">
        <v>6506</v>
      </c>
      <c r="LL25" s="5">
        <v>6211</v>
      </c>
      <c r="LM25" s="5">
        <v>5618</v>
      </c>
      <c r="LN25" s="5">
        <v>6021</v>
      </c>
      <c r="LO25" s="5">
        <v>5825</v>
      </c>
      <c r="LP25" s="5">
        <v>6029</v>
      </c>
      <c r="LQ25" s="5">
        <v>6031</v>
      </c>
      <c r="LR25" s="5">
        <v>5965</v>
      </c>
      <c r="LS25" s="5">
        <v>6277</v>
      </c>
      <c r="LT25" s="5">
        <v>6269</v>
      </c>
      <c r="LU25" s="5">
        <v>4900</v>
      </c>
      <c r="LV25" s="5">
        <v>5622</v>
      </c>
      <c r="LW25" s="5">
        <v>5400</v>
      </c>
      <c r="LX25" s="5">
        <v>4984</v>
      </c>
      <c r="LY25" s="5">
        <v>6995</v>
      </c>
      <c r="LZ25" s="5">
        <v>5507</v>
      </c>
      <c r="MA25" s="5">
        <v>4812</v>
      </c>
      <c r="MB25" s="5">
        <v>2573</v>
      </c>
      <c r="MC25" s="5">
        <v>2456</v>
      </c>
      <c r="MD25" s="5">
        <v>3170</v>
      </c>
      <c r="ME25" s="5">
        <v>2949</v>
      </c>
      <c r="MF25" s="5">
        <v>3340</v>
      </c>
      <c r="MG25" s="5">
        <v>2332</v>
      </c>
      <c r="MH25" s="5">
        <v>2872</v>
      </c>
      <c r="MI25" s="5">
        <v>2855</v>
      </c>
      <c r="MJ25" s="5">
        <v>2248</v>
      </c>
      <c r="MK25" s="5">
        <v>2520</v>
      </c>
      <c r="ML25" s="5">
        <v>3573</v>
      </c>
      <c r="MM25" s="5">
        <v>2252</v>
      </c>
      <c r="MN25" s="5">
        <v>2195</v>
      </c>
      <c r="MO25" s="5">
        <v>2413</v>
      </c>
      <c r="MP25" s="5">
        <v>2288</v>
      </c>
      <c r="MQ25" s="5">
        <v>5597</v>
      </c>
      <c r="MR25" s="5">
        <v>5857</v>
      </c>
      <c r="MS25" s="5">
        <v>5921</v>
      </c>
      <c r="MT25" s="5">
        <v>5102</v>
      </c>
      <c r="MU25" s="5">
        <v>5048</v>
      </c>
      <c r="MV25" s="5">
        <v>4053</v>
      </c>
      <c r="MW25" s="5">
        <v>55</v>
      </c>
      <c r="MX25" s="5">
        <v>0</v>
      </c>
      <c r="MY25" s="5">
        <v>0</v>
      </c>
      <c r="MZ25" s="5">
        <v>0</v>
      </c>
      <c r="NA25" s="5">
        <v>0</v>
      </c>
      <c r="NB25" s="5">
        <v>0</v>
      </c>
      <c r="NC25" s="5">
        <v>0</v>
      </c>
      <c r="ND25" s="5">
        <v>0</v>
      </c>
      <c r="NE25" s="5" t="s">
        <v>33</v>
      </c>
      <c r="NF25" s="5" t="s">
        <v>33</v>
      </c>
      <c r="NG25" s="5" t="s">
        <v>33</v>
      </c>
      <c r="NH25" s="5" t="s">
        <v>33</v>
      </c>
      <c r="NI25" s="5" t="s">
        <v>33</v>
      </c>
      <c r="NJ25" s="5" t="s">
        <v>33</v>
      </c>
      <c r="NK25" s="5" t="s">
        <v>33</v>
      </c>
      <c r="NL25" s="5" t="s">
        <v>33</v>
      </c>
      <c r="NM25" s="5" t="s">
        <v>33</v>
      </c>
      <c r="NN25" s="5" t="s">
        <v>33</v>
      </c>
      <c r="NO25" s="5" t="s">
        <v>33</v>
      </c>
      <c r="NP25" s="5" t="s">
        <v>33</v>
      </c>
      <c r="NQ25" s="5" t="s">
        <v>33</v>
      </c>
      <c r="NR25" s="5" t="s">
        <v>33</v>
      </c>
      <c r="NS25" s="5" t="s">
        <v>33</v>
      </c>
      <c r="NT25" s="5" t="s">
        <v>33</v>
      </c>
      <c r="NU25" s="5" t="s">
        <v>33</v>
      </c>
      <c r="NV25" s="5" t="s">
        <v>33</v>
      </c>
      <c r="NW25" s="5">
        <v>0</v>
      </c>
      <c r="NX25" s="5">
        <v>0</v>
      </c>
      <c r="NY25" s="5">
        <v>0</v>
      </c>
      <c r="NZ25" s="5">
        <v>0</v>
      </c>
      <c r="OA25" s="5">
        <v>0</v>
      </c>
      <c r="OB25" s="5">
        <v>0</v>
      </c>
      <c r="OC25" s="5">
        <v>0</v>
      </c>
      <c r="OD25" s="5">
        <v>0</v>
      </c>
      <c r="OE25" s="5">
        <v>0</v>
      </c>
      <c r="OF25" s="5">
        <v>0</v>
      </c>
      <c r="OG25" s="5">
        <v>0</v>
      </c>
      <c r="OH25" s="5">
        <v>0</v>
      </c>
      <c r="OI25" s="5">
        <v>0</v>
      </c>
      <c r="OJ25" s="5">
        <v>0</v>
      </c>
      <c r="OK25" s="5" t="s">
        <v>33</v>
      </c>
      <c r="OL25" s="5" t="s">
        <v>33</v>
      </c>
      <c r="OM25" s="5" t="s">
        <v>33</v>
      </c>
      <c r="ON25" s="5" t="s">
        <v>33</v>
      </c>
      <c r="OO25" s="5" t="s">
        <v>33</v>
      </c>
      <c r="OP25" s="5" t="s">
        <v>33</v>
      </c>
      <c r="OQ25" s="5" t="s">
        <v>33</v>
      </c>
      <c r="OR25" s="5" t="s">
        <v>33</v>
      </c>
      <c r="OS25" s="5" t="s">
        <v>33</v>
      </c>
      <c r="OT25" s="5" t="s">
        <v>33</v>
      </c>
      <c r="OU25" s="5" t="s">
        <v>33</v>
      </c>
      <c r="OV25" s="5" t="s">
        <v>33</v>
      </c>
      <c r="OW25" s="5" t="s">
        <v>33</v>
      </c>
      <c r="OX25" s="5" t="s">
        <v>33</v>
      </c>
      <c r="OY25" s="5" t="s">
        <v>33</v>
      </c>
      <c r="OZ25" s="5" t="s">
        <v>33</v>
      </c>
      <c r="PA25" s="5" t="s">
        <v>33</v>
      </c>
      <c r="PB25" s="5" t="s">
        <v>33</v>
      </c>
      <c r="PC25" s="5">
        <v>12725</v>
      </c>
      <c r="PD25" s="5">
        <v>13382</v>
      </c>
      <c r="PE25" s="5">
        <v>11651</v>
      </c>
      <c r="PF25" s="5">
        <v>11139</v>
      </c>
      <c r="PG25" s="5">
        <v>11169</v>
      </c>
      <c r="PH25" s="5">
        <v>10354</v>
      </c>
      <c r="PI25" s="5">
        <v>9449</v>
      </c>
      <c r="PJ25" s="5">
        <v>9272</v>
      </c>
      <c r="PK25" s="5">
        <v>9526</v>
      </c>
      <c r="PL25" s="5">
        <v>8584</v>
      </c>
      <c r="PM25" s="5">
        <v>7865</v>
      </c>
      <c r="PN25" s="5">
        <v>7842</v>
      </c>
      <c r="PO25" s="5">
        <v>8095</v>
      </c>
      <c r="PP25" s="5">
        <v>7012</v>
      </c>
      <c r="PQ25" s="5">
        <v>4767</v>
      </c>
      <c r="PR25" s="5">
        <v>4223</v>
      </c>
      <c r="PS25" s="5">
        <v>5025</v>
      </c>
      <c r="PT25" s="5">
        <v>4698</v>
      </c>
      <c r="PU25" s="5">
        <v>5033</v>
      </c>
      <c r="PV25" s="5">
        <v>5386</v>
      </c>
      <c r="PW25" s="5">
        <v>6888</v>
      </c>
      <c r="PX25" s="5">
        <v>4293</v>
      </c>
      <c r="PY25" s="5">
        <v>5500</v>
      </c>
      <c r="PZ25" s="5">
        <v>6870</v>
      </c>
      <c r="QA25" s="5">
        <v>5965</v>
      </c>
      <c r="QB25" s="5">
        <v>8248</v>
      </c>
      <c r="QC25" s="5">
        <v>8060</v>
      </c>
      <c r="QD25" s="5">
        <v>8067</v>
      </c>
      <c r="QE25" s="5">
        <v>8015</v>
      </c>
      <c r="QF25" s="5">
        <v>6888</v>
      </c>
      <c r="QG25" s="5">
        <v>6137</v>
      </c>
      <c r="QH25" s="5">
        <v>6643</v>
      </c>
      <c r="QI25" s="5">
        <v>19350</v>
      </c>
      <c r="QJ25" s="5">
        <v>18384</v>
      </c>
      <c r="QK25" s="5">
        <v>19125</v>
      </c>
      <c r="QL25" s="5">
        <v>19243</v>
      </c>
      <c r="QM25" s="5">
        <v>19367</v>
      </c>
      <c r="QN25" s="5">
        <v>18657</v>
      </c>
      <c r="QO25" s="5">
        <v>19154</v>
      </c>
      <c r="QP25" s="5">
        <v>18604</v>
      </c>
      <c r="QQ25" s="5">
        <v>19470</v>
      </c>
      <c r="QR25" s="5">
        <v>18887</v>
      </c>
      <c r="QS25" s="5">
        <v>17020</v>
      </c>
      <c r="QT25" s="5">
        <v>16046</v>
      </c>
      <c r="QU25" s="5">
        <v>17370</v>
      </c>
      <c r="QV25" s="5">
        <v>14316</v>
      </c>
      <c r="QW25" s="5">
        <v>17052</v>
      </c>
      <c r="QX25" s="5">
        <v>14892</v>
      </c>
      <c r="QY25" s="5">
        <v>23652</v>
      </c>
      <c r="QZ25" s="5">
        <v>11750</v>
      </c>
      <c r="RA25" s="5">
        <v>11133</v>
      </c>
      <c r="RB25" s="5">
        <v>13374</v>
      </c>
      <c r="RC25" s="5">
        <v>11999</v>
      </c>
      <c r="RD25" s="5">
        <v>11399</v>
      </c>
      <c r="RE25" s="5">
        <v>9867</v>
      </c>
      <c r="RF25" s="5">
        <v>10477</v>
      </c>
      <c r="RG25" s="5">
        <v>10461</v>
      </c>
      <c r="RH25" s="5">
        <v>11867</v>
      </c>
      <c r="RI25" s="5">
        <v>13063</v>
      </c>
      <c r="RJ25" s="5">
        <v>13945</v>
      </c>
      <c r="RK25" s="5">
        <v>13646</v>
      </c>
      <c r="RL25" s="5">
        <v>11637</v>
      </c>
      <c r="RM25" s="5">
        <v>12253</v>
      </c>
      <c r="RN25" s="5">
        <v>11492</v>
      </c>
      <c r="RO25" s="5">
        <v>14087</v>
      </c>
      <c r="RP25" s="5">
        <v>10851</v>
      </c>
      <c r="RQ25" s="5">
        <v>13176</v>
      </c>
      <c r="RR25" s="5">
        <v>15195</v>
      </c>
      <c r="RS25" s="5">
        <v>12231</v>
      </c>
      <c r="RT25" s="5">
        <v>10857</v>
      </c>
      <c r="RU25" s="5">
        <v>11227</v>
      </c>
      <c r="RV25" s="5">
        <v>15177</v>
      </c>
      <c r="RW25" s="5">
        <v>16042</v>
      </c>
      <c r="RX25" s="5">
        <v>15874</v>
      </c>
      <c r="RY25" s="5">
        <v>15627</v>
      </c>
      <c r="RZ25" s="5">
        <v>17363</v>
      </c>
      <c r="SA25" s="5">
        <v>17058</v>
      </c>
      <c r="SB25" s="5">
        <v>16612</v>
      </c>
      <c r="SC25" s="5">
        <v>16999</v>
      </c>
      <c r="SD25" s="5">
        <v>14596</v>
      </c>
      <c r="SE25" s="5">
        <v>13497</v>
      </c>
      <c r="SF25" s="5">
        <v>13147</v>
      </c>
      <c r="SG25" s="5">
        <v>11926</v>
      </c>
      <c r="SH25" s="5">
        <v>11695</v>
      </c>
      <c r="SI25" s="5">
        <v>12188</v>
      </c>
      <c r="SJ25" s="5">
        <v>10861</v>
      </c>
      <c r="SK25" s="5">
        <v>9474</v>
      </c>
      <c r="SL25" s="5">
        <v>10982</v>
      </c>
      <c r="SM25" s="5">
        <v>12370</v>
      </c>
      <c r="SN25" s="5">
        <v>10259</v>
      </c>
      <c r="SO25" s="5">
        <v>10361</v>
      </c>
      <c r="SP25" s="5">
        <v>10693</v>
      </c>
      <c r="SQ25" s="5">
        <v>11065</v>
      </c>
      <c r="SR25" s="5">
        <v>10240</v>
      </c>
      <c r="SS25" s="5">
        <v>7361</v>
      </c>
      <c r="ST25" s="5">
        <v>7381</v>
      </c>
      <c r="SU25" s="5">
        <v>13305</v>
      </c>
      <c r="SV25" s="5">
        <v>12530</v>
      </c>
      <c r="SW25" s="5">
        <v>8402</v>
      </c>
      <c r="SX25" s="5">
        <v>8265</v>
      </c>
      <c r="SY25" s="5">
        <v>9111</v>
      </c>
      <c r="SZ25" s="5">
        <v>5911</v>
      </c>
      <c r="TA25" s="5">
        <v>5919</v>
      </c>
      <c r="TB25" s="5">
        <v>5181</v>
      </c>
      <c r="TC25" s="5">
        <v>6978</v>
      </c>
      <c r="TD25" s="5">
        <v>7184</v>
      </c>
      <c r="TE25" s="5">
        <v>4838</v>
      </c>
      <c r="TF25" s="5">
        <v>4773</v>
      </c>
      <c r="TG25" s="5">
        <v>5316</v>
      </c>
      <c r="TH25" s="5">
        <v>4576</v>
      </c>
      <c r="TI25" s="5">
        <v>5126</v>
      </c>
      <c r="TJ25" s="5">
        <v>5011</v>
      </c>
      <c r="TK25" s="5">
        <v>5801</v>
      </c>
      <c r="TL25" s="5">
        <v>5813</v>
      </c>
      <c r="TM25" s="5">
        <v>5192</v>
      </c>
      <c r="TN25" s="5">
        <v>3820</v>
      </c>
      <c r="TO25" s="5">
        <v>3127</v>
      </c>
      <c r="TP25" s="5">
        <v>4139</v>
      </c>
      <c r="TQ25" s="5">
        <v>4679</v>
      </c>
      <c r="TR25" s="5">
        <v>4938</v>
      </c>
      <c r="TS25" s="5">
        <v>1948</v>
      </c>
      <c r="TT25" s="5">
        <v>1484</v>
      </c>
      <c r="TU25" s="5">
        <v>1645</v>
      </c>
      <c r="TV25" s="5">
        <v>1620</v>
      </c>
      <c r="TW25" s="5">
        <v>1315</v>
      </c>
      <c r="TX25" s="5">
        <v>1151</v>
      </c>
      <c r="TY25" s="5">
        <v>922</v>
      </c>
      <c r="TZ25" s="5">
        <v>875</v>
      </c>
      <c r="UA25" s="5">
        <v>3176</v>
      </c>
      <c r="UB25" s="5">
        <v>3134</v>
      </c>
      <c r="UC25" s="5">
        <v>4153</v>
      </c>
      <c r="UD25" s="5">
        <v>4870</v>
      </c>
      <c r="UE25" s="5">
        <v>5911</v>
      </c>
      <c r="UF25" s="5">
        <v>4834</v>
      </c>
      <c r="UG25" s="5">
        <v>4529</v>
      </c>
      <c r="UH25" s="5">
        <v>4226</v>
      </c>
      <c r="UI25" s="5">
        <v>4083</v>
      </c>
      <c r="UJ25" s="5">
        <v>3820</v>
      </c>
      <c r="UK25" s="5">
        <v>3406</v>
      </c>
      <c r="UL25" s="5">
        <v>3501</v>
      </c>
      <c r="UM25" s="5">
        <v>3594</v>
      </c>
      <c r="UN25" s="5">
        <v>3603</v>
      </c>
      <c r="UO25" s="5">
        <v>3870</v>
      </c>
      <c r="UP25" s="5">
        <v>4477</v>
      </c>
      <c r="UQ25" s="5">
        <v>3331</v>
      </c>
      <c r="UR25" s="5">
        <v>4004</v>
      </c>
      <c r="US25" s="5">
        <v>5355</v>
      </c>
      <c r="UT25" s="5">
        <v>5141</v>
      </c>
      <c r="UU25" s="5">
        <v>6511</v>
      </c>
      <c r="UV25" s="5">
        <v>4758</v>
      </c>
      <c r="UW25" s="5">
        <v>2669</v>
      </c>
      <c r="UX25" s="5">
        <v>2134</v>
      </c>
      <c r="UY25" s="5">
        <v>8396</v>
      </c>
      <c r="UZ25" s="5">
        <v>3166</v>
      </c>
      <c r="VA25" s="5">
        <v>1361</v>
      </c>
      <c r="VB25" s="5">
        <v>1512</v>
      </c>
      <c r="VC25" s="5">
        <v>1391</v>
      </c>
      <c r="VD25" s="5">
        <v>1243</v>
      </c>
      <c r="VE25" s="5">
        <v>988</v>
      </c>
      <c r="VF25" s="5">
        <v>571</v>
      </c>
      <c r="VG25" s="5">
        <v>55335</v>
      </c>
      <c r="VH25" s="5">
        <v>52639</v>
      </c>
      <c r="VI25" s="5">
        <v>50519</v>
      </c>
      <c r="VJ25" s="5">
        <v>51659</v>
      </c>
      <c r="VK25" s="5">
        <v>57071</v>
      </c>
      <c r="VL25" s="5">
        <v>53968</v>
      </c>
      <c r="VM25" s="5">
        <v>51824</v>
      </c>
      <c r="VN25" s="5">
        <v>47606</v>
      </c>
      <c r="VO25" s="5">
        <v>48818</v>
      </c>
      <c r="VP25" s="5">
        <v>46448</v>
      </c>
      <c r="VQ25" s="5">
        <v>44591</v>
      </c>
      <c r="VR25" s="5">
        <v>39509</v>
      </c>
      <c r="VS25" s="5">
        <v>43468</v>
      </c>
      <c r="VT25" s="5">
        <v>39939</v>
      </c>
      <c r="VU25" s="5">
        <v>39181</v>
      </c>
      <c r="VV25" s="5">
        <v>34304</v>
      </c>
      <c r="VW25" s="5">
        <v>23362</v>
      </c>
      <c r="VX25" s="5">
        <v>32634</v>
      </c>
      <c r="VY25" s="5">
        <v>38679</v>
      </c>
      <c r="VZ25" s="5">
        <v>27812</v>
      </c>
      <c r="WA25" s="5">
        <v>28531</v>
      </c>
      <c r="WB25" s="5">
        <v>31273</v>
      </c>
      <c r="WC25" s="5">
        <v>26342</v>
      </c>
      <c r="WD25" s="5">
        <v>26521</v>
      </c>
      <c r="WE25" s="5">
        <v>26404</v>
      </c>
      <c r="WF25" s="5">
        <v>25148</v>
      </c>
      <c r="WG25" s="5">
        <v>29514</v>
      </c>
      <c r="WH25" s="5">
        <v>22444</v>
      </c>
      <c r="WI25" s="5">
        <v>19575</v>
      </c>
      <c r="WJ25" s="5">
        <v>20032</v>
      </c>
      <c r="WK25" s="5">
        <v>18646</v>
      </c>
      <c r="WL25" s="5">
        <v>18603</v>
      </c>
      <c r="WM25" s="5">
        <v>5751</v>
      </c>
      <c r="WN25" s="5">
        <v>3933</v>
      </c>
      <c r="WO25" s="5">
        <v>4183</v>
      </c>
      <c r="WP25" s="5">
        <v>4014</v>
      </c>
      <c r="WQ25" s="5">
        <v>3398</v>
      </c>
      <c r="WR25" s="5">
        <v>3427</v>
      </c>
      <c r="WS25" s="5">
        <v>2304</v>
      </c>
      <c r="WT25" s="5">
        <v>2621</v>
      </c>
      <c r="WU25" s="5">
        <v>2764</v>
      </c>
      <c r="WV25" s="5">
        <v>2763</v>
      </c>
      <c r="WW25" s="5">
        <v>2527</v>
      </c>
      <c r="WX25" s="5">
        <v>2290</v>
      </c>
      <c r="WY25" s="5">
        <v>2556</v>
      </c>
      <c r="WZ25" s="5">
        <v>2482</v>
      </c>
      <c r="XA25" s="5">
        <v>2483</v>
      </c>
      <c r="XB25" s="5">
        <v>2301</v>
      </c>
      <c r="XC25" s="5">
        <v>2424</v>
      </c>
      <c r="XD25" s="5">
        <v>1858</v>
      </c>
      <c r="XE25" s="5">
        <v>546</v>
      </c>
      <c r="XF25" s="5">
        <v>612</v>
      </c>
      <c r="XG25" s="5">
        <v>1373</v>
      </c>
      <c r="XH25" s="5">
        <v>1065</v>
      </c>
      <c r="XI25" s="5">
        <v>1615</v>
      </c>
      <c r="XJ25" s="5">
        <v>897</v>
      </c>
      <c r="XK25" s="5">
        <v>891</v>
      </c>
      <c r="XL25" s="5">
        <v>903</v>
      </c>
      <c r="XM25" s="5">
        <v>742</v>
      </c>
      <c r="XN25" s="5">
        <v>766</v>
      </c>
      <c r="XO25" s="5">
        <v>549</v>
      </c>
      <c r="XP25" s="5">
        <v>472</v>
      </c>
      <c r="XQ25" s="5">
        <v>504</v>
      </c>
      <c r="XR25" s="5">
        <v>357</v>
      </c>
      <c r="XS25" s="1">
        <v>3265</v>
      </c>
      <c r="XT25" s="3" t="s">
        <v>180</v>
      </c>
      <c r="XU25" s="3" t="s">
        <v>180</v>
      </c>
      <c r="XV25" s="3" t="s">
        <v>180</v>
      </c>
      <c r="XW25" s="3" t="s">
        <v>179</v>
      </c>
      <c r="XX25" s="3" t="s">
        <v>180</v>
      </c>
      <c r="XY25" s="3" t="s">
        <v>180</v>
      </c>
      <c r="XZ25" s="3" t="s">
        <v>197</v>
      </c>
    </row>
    <row r="26" spans="1:650" x14ac:dyDescent="0.3">
      <c r="A26" s="6" t="s">
        <v>53</v>
      </c>
      <c r="B26" s="1">
        <v>4056983</v>
      </c>
      <c r="C26" s="5">
        <v>6280</v>
      </c>
      <c r="D26" s="5">
        <v>4795</v>
      </c>
      <c r="E26" s="5">
        <v>6441</v>
      </c>
      <c r="F26" s="5">
        <v>2197</v>
      </c>
      <c r="G26" s="5">
        <v>5105</v>
      </c>
      <c r="H26" s="5">
        <v>1886</v>
      </c>
      <c r="I26" s="5">
        <v>6734</v>
      </c>
      <c r="J26" s="5">
        <v>-2096</v>
      </c>
      <c r="K26" s="5">
        <v>8931</v>
      </c>
      <c r="L26" s="5">
        <v>4120</v>
      </c>
      <c r="M26" s="5">
        <v>2507</v>
      </c>
      <c r="N26" s="5">
        <v>5838</v>
      </c>
      <c r="O26" s="5">
        <v>7692</v>
      </c>
      <c r="P26" s="5">
        <v>1761</v>
      </c>
      <c r="Q26" s="5">
        <v>23</v>
      </c>
      <c r="R26" s="5">
        <v>16451</v>
      </c>
      <c r="S26" s="5">
        <v>0</v>
      </c>
      <c r="T26" s="5">
        <v>0</v>
      </c>
      <c r="U26" s="5">
        <v>0</v>
      </c>
      <c r="V26" s="5">
        <v>0</v>
      </c>
      <c r="W26" s="5">
        <v>-132</v>
      </c>
      <c r="X26" s="5">
        <v>10041</v>
      </c>
      <c r="Y26" s="5">
        <v>14984</v>
      </c>
      <c r="Z26" s="5">
        <v>3438</v>
      </c>
      <c r="AA26" s="5">
        <v>6161</v>
      </c>
      <c r="AB26" s="5">
        <v>-30392</v>
      </c>
      <c r="AC26" s="5">
        <v>-20</v>
      </c>
      <c r="AD26" s="5">
        <v>185</v>
      </c>
      <c r="AE26" s="5">
        <v>3963</v>
      </c>
      <c r="AF26" s="5">
        <v>18499</v>
      </c>
      <c r="AG26" s="5">
        <v>0</v>
      </c>
      <c r="AH26" s="5">
        <v>0</v>
      </c>
      <c r="AI26" s="5">
        <v>0</v>
      </c>
      <c r="AJ26" s="5">
        <v>0</v>
      </c>
      <c r="AK26" s="5">
        <v>0</v>
      </c>
      <c r="AL26" s="5">
        <v>3</v>
      </c>
      <c r="AM26" s="5">
        <v>3</v>
      </c>
      <c r="AN26" s="5">
        <v>0</v>
      </c>
      <c r="AO26" s="5">
        <v>0</v>
      </c>
      <c r="AP26" s="5">
        <v>0</v>
      </c>
      <c r="AQ26" s="5">
        <v>0</v>
      </c>
      <c r="AR26" s="5">
        <v>0</v>
      </c>
      <c r="AS26" s="5">
        <v>0</v>
      </c>
      <c r="AT26" s="5">
        <v>0</v>
      </c>
      <c r="AU26" s="5">
        <v>2282</v>
      </c>
      <c r="AV26" s="5">
        <v>30752</v>
      </c>
      <c r="AW26" s="5">
        <v>22475</v>
      </c>
      <c r="AX26" s="5">
        <v>101751</v>
      </c>
      <c r="AY26" s="5">
        <v>101971</v>
      </c>
      <c r="AZ26" s="5">
        <v>15243</v>
      </c>
      <c r="BA26" s="5">
        <v>29354</v>
      </c>
      <c r="BB26" s="5">
        <v>64330</v>
      </c>
      <c r="BC26" s="5">
        <v>24512</v>
      </c>
      <c r="BD26" s="5">
        <v>21486</v>
      </c>
      <c r="BE26" s="5">
        <v>37696</v>
      </c>
      <c r="BF26" s="5">
        <v>37486</v>
      </c>
      <c r="BG26" s="5">
        <v>69310</v>
      </c>
      <c r="BH26" s="5">
        <v>142684</v>
      </c>
      <c r="BI26" s="5">
        <v>76841</v>
      </c>
      <c r="BJ26" s="5">
        <v>131935</v>
      </c>
      <c r="BK26" s="5">
        <v>121321</v>
      </c>
      <c r="BL26" s="5">
        <v>75495</v>
      </c>
      <c r="BM26" s="5">
        <v>129667</v>
      </c>
      <c r="BN26" s="5">
        <v>83069</v>
      </c>
      <c r="BO26" s="5">
        <v>5797</v>
      </c>
      <c r="BP26" s="5">
        <v>5710</v>
      </c>
      <c r="BQ26" s="5">
        <v>3646</v>
      </c>
      <c r="BR26" s="5">
        <v>21331</v>
      </c>
      <c r="BS26" s="5">
        <v>10026</v>
      </c>
      <c r="BT26" s="5">
        <v>6780</v>
      </c>
      <c r="BU26" s="5">
        <v>6980</v>
      </c>
      <c r="BV26" s="5">
        <v>12284</v>
      </c>
      <c r="BW26" s="5">
        <v>9014</v>
      </c>
      <c r="BX26" s="5">
        <v>7474</v>
      </c>
      <c r="BY26" s="5">
        <v>10901</v>
      </c>
      <c r="BZ26" s="5">
        <v>15126</v>
      </c>
      <c r="CA26" s="5">
        <v>17177</v>
      </c>
      <c r="CB26" s="5">
        <v>14387</v>
      </c>
      <c r="CC26" s="5">
        <v>6989</v>
      </c>
      <c r="CD26" s="5">
        <v>6942</v>
      </c>
      <c r="CE26" s="5">
        <v>5013</v>
      </c>
      <c r="CF26" s="5">
        <v>1645</v>
      </c>
      <c r="CG26" s="5">
        <v>1781</v>
      </c>
      <c r="CH26" s="5">
        <v>-4750</v>
      </c>
      <c r="CI26" s="5">
        <v>-2375</v>
      </c>
      <c r="CJ26" s="5">
        <v>12611</v>
      </c>
      <c r="CK26" s="5">
        <v>31060</v>
      </c>
      <c r="CL26" s="5">
        <v>33632</v>
      </c>
      <c r="CM26" s="5">
        <v>12880</v>
      </c>
      <c r="CN26" s="5">
        <v>23720</v>
      </c>
      <c r="CO26" s="5">
        <v>23935</v>
      </c>
      <c r="CP26" s="5">
        <v>17596</v>
      </c>
      <c r="CQ26" s="5">
        <v>14482</v>
      </c>
      <c r="CR26" s="5">
        <v>13412</v>
      </c>
      <c r="CS26" s="5">
        <v>9004</v>
      </c>
      <c r="CT26" s="5">
        <v>6568</v>
      </c>
      <c r="CU26" s="5">
        <v>103639</v>
      </c>
      <c r="CV26" s="5">
        <v>115826</v>
      </c>
      <c r="CW26" s="5">
        <v>96725</v>
      </c>
      <c r="CX26" s="5">
        <v>105434</v>
      </c>
      <c r="CY26" s="5">
        <v>83331</v>
      </c>
      <c r="CZ26" s="5">
        <v>86647</v>
      </c>
      <c r="DA26" s="5">
        <v>87701</v>
      </c>
      <c r="DB26" s="5">
        <v>139992</v>
      </c>
      <c r="DC26" s="5">
        <v>88096</v>
      </c>
      <c r="DD26" s="5">
        <v>91108</v>
      </c>
      <c r="DE26" s="5">
        <v>87026</v>
      </c>
      <c r="DF26" s="5">
        <v>107676</v>
      </c>
      <c r="DG26" s="5">
        <v>110733</v>
      </c>
      <c r="DH26" s="5">
        <v>74851</v>
      </c>
      <c r="DI26" s="5">
        <v>77576</v>
      </c>
      <c r="DJ26" s="5">
        <v>54076</v>
      </c>
      <c r="DK26" s="5">
        <v>57246</v>
      </c>
      <c r="DL26" s="5">
        <v>35893</v>
      </c>
      <c r="DM26" s="5">
        <v>31219</v>
      </c>
      <c r="DN26" s="5">
        <v>29988</v>
      </c>
      <c r="DO26" s="5">
        <v>39104</v>
      </c>
      <c r="DP26" s="5">
        <v>16744</v>
      </c>
      <c r="DQ26" s="5">
        <v>57537</v>
      </c>
      <c r="DR26" s="5">
        <v>42631</v>
      </c>
      <c r="DS26" s="5">
        <v>39835</v>
      </c>
      <c r="DT26" s="5">
        <v>55797</v>
      </c>
      <c r="DU26" s="5">
        <v>52425</v>
      </c>
      <c r="DV26" s="5">
        <v>66750</v>
      </c>
      <c r="DW26" s="5">
        <v>27855</v>
      </c>
      <c r="DX26" s="5">
        <v>46135</v>
      </c>
      <c r="DY26" s="5">
        <v>43212</v>
      </c>
      <c r="DZ26" s="5">
        <v>41096</v>
      </c>
      <c r="EA26" s="5">
        <v>3396</v>
      </c>
      <c r="EB26" s="5">
        <v>10659</v>
      </c>
      <c r="EC26" s="5">
        <v>19103</v>
      </c>
      <c r="ED26" s="5">
        <v>5939</v>
      </c>
      <c r="EE26" s="5">
        <v>9445</v>
      </c>
      <c r="EF26" s="5">
        <v>9140</v>
      </c>
      <c r="EG26" s="5">
        <v>15069</v>
      </c>
      <c r="EH26" s="5">
        <v>43133</v>
      </c>
      <c r="EI26" s="5">
        <v>12028</v>
      </c>
      <c r="EJ26" s="5">
        <v>1099</v>
      </c>
      <c r="EK26" s="5">
        <v>4448</v>
      </c>
      <c r="EL26" s="5">
        <v>9540</v>
      </c>
      <c r="EM26" s="5">
        <v>27618</v>
      </c>
      <c r="EN26" s="5">
        <v>2579</v>
      </c>
      <c r="EO26" s="5">
        <v>-93</v>
      </c>
      <c r="EP26" s="5">
        <v>2384</v>
      </c>
      <c r="EQ26" s="5">
        <v>-85</v>
      </c>
      <c r="ER26" s="5">
        <v>-81</v>
      </c>
      <c r="ES26" s="5">
        <v>-581</v>
      </c>
      <c r="ET26" s="5">
        <v>10005</v>
      </c>
      <c r="EU26" s="5">
        <v>357</v>
      </c>
      <c r="EV26" s="5">
        <v>5283</v>
      </c>
      <c r="EW26" s="5">
        <v>4125</v>
      </c>
      <c r="EX26" s="5">
        <v>10766</v>
      </c>
      <c r="EY26" s="5">
        <v>11548</v>
      </c>
      <c r="EZ26" s="5">
        <v>5953</v>
      </c>
      <c r="FA26" s="5">
        <v>4982</v>
      </c>
      <c r="FB26" s="5">
        <v>20599</v>
      </c>
      <c r="FC26" s="5">
        <v>11184</v>
      </c>
      <c r="FD26" s="5">
        <v>3342</v>
      </c>
      <c r="FE26" s="5">
        <v>8253</v>
      </c>
      <c r="FF26" s="5">
        <v>12828</v>
      </c>
      <c r="FG26" s="5">
        <v>0</v>
      </c>
      <c r="FH26" s="5">
        <v>0</v>
      </c>
      <c r="FI26" s="5">
        <v>0</v>
      </c>
      <c r="FJ26" s="5">
        <v>0</v>
      </c>
      <c r="FK26" s="5">
        <v>0</v>
      </c>
      <c r="FL26" s="5">
        <v>0</v>
      </c>
      <c r="FM26" s="5">
        <v>0</v>
      </c>
      <c r="FN26" s="5">
        <v>0</v>
      </c>
      <c r="FO26" s="5">
        <v>0</v>
      </c>
      <c r="FP26" s="5">
        <v>0</v>
      </c>
      <c r="FQ26" s="5">
        <v>0</v>
      </c>
      <c r="FR26" s="5">
        <v>0</v>
      </c>
      <c r="FS26" s="5">
        <v>0</v>
      </c>
      <c r="FT26" s="5">
        <v>0</v>
      </c>
      <c r="FU26" s="5" t="s">
        <v>33</v>
      </c>
      <c r="FV26" s="5" t="s">
        <v>33</v>
      </c>
      <c r="FW26" s="5" t="s">
        <v>33</v>
      </c>
      <c r="FX26" s="5" t="s">
        <v>33</v>
      </c>
      <c r="FY26" s="5" t="s">
        <v>33</v>
      </c>
      <c r="FZ26" s="5" t="s">
        <v>33</v>
      </c>
      <c r="GA26" s="5" t="s">
        <v>33</v>
      </c>
      <c r="GB26" s="5" t="s">
        <v>33</v>
      </c>
      <c r="GC26" s="5" t="s">
        <v>33</v>
      </c>
      <c r="GD26" s="5" t="s">
        <v>33</v>
      </c>
      <c r="GE26" s="5" t="s">
        <v>33</v>
      </c>
      <c r="GF26" s="5" t="s">
        <v>33</v>
      </c>
      <c r="GG26" s="5" t="s">
        <v>33</v>
      </c>
      <c r="GH26" s="5" t="s">
        <v>33</v>
      </c>
      <c r="GI26" s="5" t="s">
        <v>33</v>
      </c>
      <c r="GJ26" s="5" t="s">
        <v>33</v>
      </c>
      <c r="GK26" s="5" t="s">
        <v>33</v>
      </c>
      <c r="GL26" s="5" t="s">
        <v>33</v>
      </c>
      <c r="GM26" s="5">
        <v>119112</v>
      </c>
      <c r="GN26" s="5">
        <v>136989</v>
      </c>
      <c r="GO26" s="5">
        <v>125915</v>
      </c>
      <c r="GP26" s="5">
        <v>134905</v>
      </c>
      <c r="GQ26" s="5">
        <v>107911</v>
      </c>
      <c r="GR26" s="5">
        <v>104453</v>
      </c>
      <c r="GS26" s="5">
        <v>116484</v>
      </c>
      <c r="GT26" s="5">
        <v>193313</v>
      </c>
      <c r="GU26" s="5">
        <v>118070</v>
      </c>
      <c r="GV26" s="5">
        <v>103800</v>
      </c>
      <c r="GW26" s="5">
        <v>104881</v>
      </c>
      <c r="GX26" s="5">
        <v>138181</v>
      </c>
      <c r="GY26" s="5">
        <v>165502</v>
      </c>
      <c r="GZ26" s="5">
        <v>124331</v>
      </c>
      <c r="HA26" s="5">
        <v>106970</v>
      </c>
      <c r="HB26" s="5">
        <v>181604</v>
      </c>
      <c r="HC26" s="5">
        <v>164144</v>
      </c>
      <c r="HD26" s="5">
        <v>52701</v>
      </c>
      <c r="HE26" s="5">
        <v>61773</v>
      </c>
      <c r="HF26" s="5">
        <v>99573</v>
      </c>
      <c r="HG26" s="5">
        <v>104708</v>
      </c>
      <c r="HH26" s="5">
        <v>66166</v>
      </c>
      <c r="HI26" s="5">
        <v>145403</v>
      </c>
      <c r="HJ26" s="5">
        <v>127952</v>
      </c>
      <c r="HK26" s="5">
        <v>139735</v>
      </c>
      <c r="HL26" s="5">
        <v>197762</v>
      </c>
      <c r="HM26" s="5">
        <v>158163</v>
      </c>
      <c r="HN26" s="5">
        <v>237066</v>
      </c>
      <c r="HO26" s="5">
        <v>178804</v>
      </c>
      <c r="HP26" s="5">
        <v>156883</v>
      </c>
      <c r="HQ26" s="5">
        <v>190135</v>
      </c>
      <c r="HR26" s="5">
        <v>143562</v>
      </c>
      <c r="HS26" s="5">
        <v>110159</v>
      </c>
      <c r="HT26" s="5">
        <v>116240</v>
      </c>
      <c r="HU26" s="5">
        <v>125986</v>
      </c>
      <c r="HV26" s="5">
        <v>164158</v>
      </c>
      <c r="HW26" s="5">
        <v>202214</v>
      </c>
      <c r="HX26" s="5">
        <v>183205</v>
      </c>
      <c r="HY26" s="5">
        <v>159342</v>
      </c>
      <c r="HZ26" s="5">
        <v>170164</v>
      </c>
      <c r="IA26" s="5">
        <v>236421</v>
      </c>
      <c r="IB26" s="5">
        <v>490582</v>
      </c>
      <c r="IC26" s="5">
        <v>987889</v>
      </c>
      <c r="ID26" s="5">
        <v>777322</v>
      </c>
      <c r="IE26" s="5">
        <v>791413</v>
      </c>
      <c r="IF26" s="5">
        <v>761416</v>
      </c>
      <c r="IG26" s="5">
        <v>735014</v>
      </c>
      <c r="IH26" s="5">
        <v>716320</v>
      </c>
      <c r="II26" s="5">
        <v>741530</v>
      </c>
      <c r="IJ26" s="5">
        <v>707719</v>
      </c>
      <c r="IK26" s="5">
        <v>860120</v>
      </c>
      <c r="IL26" s="5">
        <v>566520</v>
      </c>
      <c r="IM26" s="5">
        <v>588244</v>
      </c>
      <c r="IN26" s="5">
        <v>610681</v>
      </c>
      <c r="IO26" s="5">
        <v>593150</v>
      </c>
      <c r="IP26" s="5">
        <v>617417</v>
      </c>
      <c r="IQ26" s="5">
        <v>610012</v>
      </c>
      <c r="IR26" s="5">
        <v>585160</v>
      </c>
      <c r="IS26" s="5">
        <v>657258</v>
      </c>
      <c r="IT26" s="5">
        <v>635634</v>
      </c>
      <c r="IU26" s="5">
        <v>656506</v>
      </c>
      <c r="IV26" s="5">
        <v>599331</v>
      </c>
      <c r="IW26" s="5">
        <v>610529</v>
      </c>
      <c r="IX26" s="5">
        <v>539668</v>
      </c>
      <c r="IY26" s="5">
        <v>0</v>
      </c>
      <c r="IZ26" s="5">
        <v>0</v>
      </c>
      <c r="JA26" s="5">
        <v>0</v>
      </c>
      <c r="JB26" s="5">
        <v>2</v>
      </c>
      <c r="JC26" s="5">
        <v>2</v>
      </c>
      <c r="JD26" s="5">
        <v>5</v>
      </c>
      <c r="JE26" s="5">
        <v>0</v>
      </c>
      <c r="JF26" s="5">
        <v>0</v>
      </c>
      <c r="JG26" s="5">
        <v>0</v>
      </c>
      <c r="JH26" s="5">
        <v>4</v>
      </c>
      <c r="JI26" s="5">
        <v>13</v>
      </c>
      <c r="JJ26" s="5">
        <v>4</v>
      </c>
      <c r="JK26" s="5">
        <v>10276</v>
      </c>
      <c r="JL26" s="5">
        <v>12090</v>
      </c>
      <c r="JM26" s="5">
        <v>80024</v>
      </c>
      <c r="JN26" s="5">
        <v>40525</v>
      </c>
      <c r="JO26" s="5">
        <v>101201</v>
      </c>
      <c r="JP26" s="5">
        <v>88698</v>
      </c>
      <c r="JQ26" s="5">
        <v>44349</v>
      </c>
      <c r="JR26" s="5">
        <v>103214</v>
      </c>
      <c r="JS26" s="5">
        <v>83300</v>
      </c>
      <c r="JT26" s="5">
        <v>71787</v>
      </c>
      <c r="JU26" s="5">
        <v>64622</v>
      </c>
      <c r="JV26" s="5">
        <v>53608</v>
      </c>
      <c r="JW26" s="5">
        <v>76132</v>
      </c>
      <c r="JX26" s="5">
        <v>76814</v>
      </c>
      <c r="JY26" s="5">
        <v>81841</v>
      </c>
      <c r="JZ26" s="5">
        <v>87305</v>
      </c>
      <c r="KA26" s="5">
        <v>83120</v>
      </c>
      <c r="KB26" s="5">
        <v>108736</v>
      </c>
      <c r="KC26" s="5">
        <v>98807</v>
      </c>
      <c r="KD26" s="5">
        <v>103243</v>
      </c>
      <c r="KE26" s="5">
        <v>233656</v>
      </c>
      <c r="KF26" s="5">
        <v>173323</v>
      </c>
      <c r="KG26" s="5">
        <v>197804</v>
      </c>
      <c r="KH26" s="5">
        <v>185410</v>
      </c>
      <c r="KI26" s="5">
        <v>164592</v>
      </c>
      <c r="KJ26" s="5">
        <v>89942</v>
      </c>
      <c r="KK26" s="5">
        <v>87093</v>
      </c>
      <c r="KL26" s="5">
        <v>61940</v>
      </c>
      <c r="KM26" s="5">
        <v>27435</v>
      </c>
      <c r="KN26" s="5">
        <v>3431</v>
      </c>
      <c r="KO26" s="5">
        <v>27529</v>
      </c>
      <c r="KP26" s="5">
        <v>124800</v>
      </c>
      <c r="KQ26" s="5">
        <v>117277</v>
      </c>
      <c r="KR26" s="5">
        <v>89531</v>
      </c>
      <c r="KS26" s="5">
        <v>86598</v>
      </c>
      <c r="KT26" s="5">
        <v>54055</v>
      </c>
      <c r="KU26" s="5">
        <v>44997</v>
      </c>
      <c r="KV26" s="5">
        <v>42488</v>
      </c>
      <c r="KW26" s="5">
        <v>40853</v>
      </c>
      <c r="KX26" s="5">
        <v>19550</v>
      </c>
      <c r="KY26" s="5">
        <v>13734</v>
      </c>
      <c r="KZ26" s="5">
        <v>13368</v>
      </c>
      <c r="LA26" s="5">
        <v>13383</v>
      </c>
      <c r="LB26" s="5">
        <v>12469</v>
      </c>
      <c r="LC26" s="5">
        <v>12531</v>
      </c>
      <c r="LD26" s="5">
        <v>13322</v>
      </c>
      <c r="LE26" s="5">
        <v>12546</v>
      </c>
      <c r="LF26" s="5">
        <v>12261</v>
      </c>
      <c r="LG26" s="5">
        <v>15778</v>
      </c>
      <c r="LH26" s="5">
        <v>19338</v>
      </c>
      <c r="LI26" s="5">
        <v>19530</v>
      </c>
      <c r="LJ26" s="5">
        <v>17549</v>
      </c>
      <c r="LK26" s="5">
        <v>973</v>
      </c>
      <c r="LL26" s="5">
        <v>944</v>
      </c>
      <c r="LM26" s="5">
        <v>981</v>
      </c>
      <c r="LN26" s="5">
        <v>1051</v>
      </c>
      <c r="LO26" s="5">
        <v>1256</v>
      </c>
      <c r="LP26" s="5">
        <v>651</v>
      </c>
      <c r="LQ26" s="5">
        <v>918</v>
      </c>
      <c r="LR26" s="5">
        <v>773</v>
      </c>
      <c r="LS26" s="5">
        <v>657</v>
      </c>
      <c r="LT26" s="5">
        <v>1186</v>
      </c>
      <c r="LU26" s="5">
        <v>1360</v>
      </c>
      <c r="LV26" s="5">
        <v>1772</v>
      </c>
      <c r="LW26" s="5">
        <v>1810</v>
      </c>
      <c r="LX26" s="5">
        <v>1299</v>
      </c>
      <c r="LY26" s="5">
        <v>2203</v>
      </c>
      <c r="LZ26" s="5">
        <v>2444</v>
      </c>
      <c r="MA26" s="5">
        <v>2557</v>
      </c>
      <c r="MB26" s="5">
        <v>3646</v>
      </c>
      <c r="MC26" s="5">
        <v>4833</v>
      </c>
      <c r="MD26" s="5">
        <v>3366</v>
      </c>
      <c r="ME26" s="5">
        <v>5371</v>
      </c>
      <c r="MF26" s="5">
        <v>6191</v>
      </c>
      <c r="MG26" s="5">
        <v>3739</v>
      </c>
      <c r="MH26" s="5">
        <v>5125</v>
      </c>
      <c r="MI26" s="5">
        <v>6652</v>
      </c>
      <c r="MJ26" s="5">
        <v>5093</v>
      </c>
      <c r="MK26" s="5">
        <v>6261</v>
      </c>
      <c r="ML26" s="5">
        <v>5081</v>
      </c>
      <c r="MM26" s="5">
        <v>7775</v>
      </c>
      <c r="MN26" s="5">
        <v>7417</v>
      </c>
      <c r="MO26" s="5">
        <v>11985</v>
      </c>
      <c r="MP26" s="5">
        <v>9423</v>
      </c>
      <c r="MQ26" s="5">
        <v>0</v>
      </c>
      <c r="MR26" s="5">
        <v>0</v>
      </c>
      <c r="MS26" s="5">
        <v>1</v>
      </c>
      <c r="MT26" s="5">
        <v>-1</v>
      </c>
      <c r="MU26" s="5">
        <v>0</v>
      </c>
      <c r="MV26" s="5">
        <v>0</v>
      </c>
      <c r="MW26" s="5">
        <v>0</v>
      </c>
      <c r="MX26" s="5">
        <v>0</v>
      </c>
      <c r="MY26" s="5">
        <v>0</v>
      </c>
      <c r="MZ26" s="5">
        <v>2</v>
      </c>
      <c r="NA26" s="5">
        <v>178</v>
      </c>
      <c r="NB26" s="5">
        <v>318</v>
      </c>
      <c r="NC26" s="5">
        <v>359</v>
      </c>
      <c r="ND26" s="5">
        <v>2462</v>
      </c>
      <c r="NE26" s="5" t="s">
        <v>33</v>
      </c>
      <c r="NF26" s="5" t="s">
        <v>33</v>
      </c>
      <c r="NG26" s="5" t="s">
        <v>33</v>
      </c>
      <c r="NH26" s="5" t="s">
        <v>33</v>
      </c>
      <c r="NI26" s="5" t="s">
        <v>33</v>
      </c>
      <c r="NJ26" s="5" t="s">
        <v>33</v>
      </c>
      <c r="NK26" s="5" t="s">
        <v>33</v>
      </c>
      <c r="NL26" s="5" t="s">
        <v>33</v>
      </c>
      <c r="NM26" s="5" t="s">
        <v>33</v>
      </c>
      <c r="NN26" s="5" t="s">
        <v>33</v>
      </c>
      <c r="NO26" s="5" t="s">
        <v>33</v>
      </c>
      <c r="NP26" s="5" t="s">
        <v>33</v>
      </c>
      <c r="NQ26" s="5" t="s">
        <v>33</v>
      </c>
      <c r="NR26" s="5" t="s">
        <v>33</v>
      </c>
      <c r="NS26" s="5" t="s">
        <v>33</v>
      </c>
      <c r="NT26" s="5" t="s">
        <v>33</v>
      </c>
      <c r="NU26" s="5" t="s">
        <v>33</v>
      </c>
      <c r="NV26" s="5" t="s">
        <v>33</v>
      </c>
      <c r="NW26" s="5">
        <v>0</v>
      </c>
      <c r="NX26" s="5">
        <v>0</v>
      </c>
      <c r="NY26" s="5">
        <v>0</v>
      </c>
      <c r="NZ26" s="5">
        <v>0</v>
      </c>
      <c r="OA26" s="5">
        <v>0</v>
      </c>
      <c r="OB26" s="5">
        <v>0</v>
      </c>
      <c r="OC26" s="5">
        <v>0</v>
      </c>
      <c r="OD26" s="5">
        <v>0</v>
      </c>
      <c r="OE26" s="5">
        <v>0</v>
      </c>
      <c r="OF26" s="5">
        <v>0</v>
      </c>
      <c r="OG26" s="5">
        <v>0</v>
      </c>
      <c r="OH26" s="5">
        <v>0</v>
      </c>
      <c r="OI26" s="5">
        <v>0</v>
      </c>
      <c r="OJ26" s="5">
        <v>0</v>
      </c>
      <c r="OK26" s="5" t="s">
        <v>33</v>
      </c>
      <c r="OL26" s="5" t="s">
        <v>33</v>
      </c>
      <c r="OM26" s="5" t="s">
        <v>33</v>
      </c>
      <c r="ON26" s="5" t="s">
        <v>33</v>
      </c>
      <c r="OO26" s="5" t="s">
        <v>33</v>
      </c>
      <c r="OP26" s="5" t="s">
        <v>33</v>
      </c>
      <c r="OQ26" s="5" t="s">
        <v>33</v>
      </c>
      <c r="OR26" s="5" t="s">
        <v>33</v>
      </c>
      <c r="OS26" s="5" t="s">
        <v>33</v>
      </c>
      <c r="OT26" s="5" t="s">
        <v>33</v>
      </c>
      <c r="OU26" s="5" t="s">
        <v>33</v>
      </c>
      <c r="OV26" s="5" t="s">
        <v>33</v>
      </c>
      <c r="OW26" s="5" t="s">
        <v>33</v>
      </c>
      <c r="OX26" s="5" t="s">
        <v>33</v>
      </c>
      <c r="OY26" s="5" t="s">
        <v>33</v>
      </c>
      <c r="OZ26" s="5" t="s">
        <v>33</v>
      </c>
      <c r="PA26" s="5" t="s">
        <v>33</v>
      </c>
      <c r="PB26" s="5" t="s">
        <v>33</v>
      </c>
      <c r="PC26" s="5">
        <v>8228</v>
      </c>
      <c r="PD26" s="5">
        <v>7807</v>
      </c>
      <c r="PE26" s="5">
        <v>7930</v>
      </c>
      <c r="PF26" s="5">
        <v>8312</v>
      </c>
      <c r="PG26" s="5">
        <v>8027</v>
      </c>
      <c r="PH26" s="5">
        <v>6725</v>
      </c>
      <c r="PI26" s="5">
        <v>4019</v>
      </c>
      <c r="PJ26" s="5">
        <v>5142</v>
      </c>
      <c r="PK26" s="5">
        <v>5996</v>
      </c>
      <c r="PL26" s="5">
        <v>9233</v>
      </c>
      <c r="PM26" s="5">
        <v>9624</v>
      </c>
      <c r="PN26" s="5">
        <v>14459</v>
      </c>
      <c r="PO26" s="5">
        <v>13412</v>
      </c>
      <c r="PP26" s="5">
        <v>12585</v>
      </c>
      <c r="PQ26" s="5">
        <v>10985</v>
      </c>
      <c r="PR26" s="5">
        <v>8582</v>
      </c>
      <c r="PS26" s="5">
        <v>18126</v>
      </c>
      <c r="PT26" s="5">
        <v>13005</v>
      </c>
      <c r="PU26" s="5">
        <v>15659</v>
      </c>
      <c r="PV26" s="5">
        <v>21254</v>
      </c>
      <c r="PW26" s="5">
        <v>22469</v>
      </c>
      <c r="PX26" s="5">
        <v>29055</v>
      </c>
      <c r="PY26" s="5">
        <v>29533</v>
      </c>
      <c r="PZ26" s="5">
        <v>25751</v>
      </c>
      <c r="QA26" s="5">
        <v>21967</v>
      </c>
      <c r="QB26" s="5">
        <v>12684</v>
      </c>
      <c r="QC26" s="5">
        <v>30822</v>
      </c>
      <c r="QD26" s="5">
        <v>16523</v>
      </c>
      <c r="QE26" s="5">
        <v>23403</v>
      </c>
      <c r="QF26" s="5">
        <v>23176</v>
      </c>
      <c r="QG26" s="5">
        <v>27090</v>
      </c>
      <c r="QH26" s="5">
        <v>31735</v>
      </c>
      <c r="QI26" s="5">
        <v>55279</v>
      </c>
      <c r="QJ26" s="5">
        <v>47023</v>
      </c>
      <c r="QK26" s="5">
        <v>45883</v>
      </c>
      <c r="QL26" s="5">
        <v>39515</v>
      </c>
      <c r="QM26" s="5">
        <v>34826</v>
      </c>
      <c r="QN26" s="5">
        <v>29514</v>
      </c>
      <c r="QO26" s="5">
        <v>31026</v>
      </c>
      <c r="QP26" s="5">
        <v>43649</v>
      </c>
      <c r="QQ26" s="5">
        <v>34002</v>
      </c>
      <c r="QR26" s="5">
        <v>33606</v>
      </c>
      <c r="QS26" s="5">
        <v>28772</v>
      </c>
      <c r="QT26" s="5">
        <v>47607</v>
      </c>
      <c r="QU26" s="5">
        <v>39384</v>
      </c>
      <c r="QV26" s="5">
        <v>38754</v>
      </c>
      <c r="QW26" s="5">
        <v>40446</v>
      </c>
      <c r="QX26" s="5">
        <v>32770</v>
      </c>
      <c r="QY26" s="5">
        <v>38548</v>
      </c>
      <c r="QZ26" s="5">
        <v>38583</v>
      </c>
      <c r="RA26" s="5">
        <v>34821</v>
      </c>
      <c r="RB26" s="5">
        <v>37079</v>
      </c>
      <c r="RC26" s="5">
        <v>37459</v>
      </c>
      <c r="RD26" s="5">
        <v>28017</v>
      </c>
      <c r="RE26" s="5">
        <v>19773</v>
      </c>
      <c r="RF26" s="5">
        <v>40209</v>
      </c>
      <c r="RG26" s="5">
        <v>30222</v>
      </c>
      <c r="RH26" s="5">
        <v>29923</v>
      </c>
      <c r="RI26" s="5">
        <v>24984</v>
      </c>
      <c r="RJ26" s="5">
        <v>27785</v>
      </c>
      <c r="RK26" s="5">
        <v>22508</v>
      </c>
      <c r="RL26" s="5">
        <v>20984</v>
      </c>
      <c r="RM26" s="5">
        <v>14960</v>
      </c>
      <c r="RN26" s="5">
        <v>19455</v>
      </c>
      <c r="RO26" s="5">
        <v>27072</v>
      </c>
      <c r="RP26" s="5">
        <v>27674</v>
      </c>
      <c r="RQ26" s="5">
        <v>24926</v>
      </c>
      <c r="RR26" s="5">
        <v>24518</v>
      </c>
      <c r="RS26" s="5">
        <v>24034</v>
      </c>
      <c r="RT26" s="5">
        <v>18862</v>
      </c>
      <c r="RU26" s="5">
        <v>18809</v>
      </c>
      <c r="RV26" s="5">
        <v>21442</v>
      </c>
      <c r="RW26" s="5">
        <v>19471</v>
      </c>
      <c r="RX26" s="5">
        <v>26352</v>
      </c>
      <c r="RY26" s="5">
        <v>25447</v>
      </c>
      <c r="RZ26" s="5">
        <v>27816</v>
      </c>
      <c r="SA26" s="5">
        <v>32441</v>
      </c>
      <c r="SB26" s="5">
        <v>29114</v>
      </c>
      <c r="SC26" s="5">
        <v>25828</v>
      </c>
      <c r="SD26" s="5">
        <v>21864</v>
      </c>
      <c r="SE26" s="5">
        <v>25571</v>
      </c>
      <c r="SF26" s="5">
        <v>18407</v>
      </c>
      <c r="SG26" s="5">
        <v>23445</v>
      </c>
      <c r="SH26" s="5">
        <v>51227</v>
      </c>
      <c r="SI26" s="5">
        <v>44746</v>
      </c>
      <c r="SJ26" s="5">
        <v>26252</v>
      </c>
      <c r="SK26" s="5">
        <v>29271</v>
      </c>
      <c r="SL26" s="5">
        <v>29333</v>
      </c>
      <c r="SM26" s="5">
        <v>28299</v>
      </c>
      <c r="SN26" s="5">
        <v>22023</v>
      </c>
      <c r="SO26" s="5">
        <v>23718</v>
      </c>
      <c r="SP26" s="5">
        <v>30566</v>
      </c>
      <c r="SQ26" s="5">
        <v>29227</v>
      </c>
      <c r="SR26" s="5">
        <v>29404</v>
      </c>
      <c r="SS26" s="5">
        <v>19764</v>
      </c>
      <c r="ST26" s="5">
        <v>21401</v>
      </c>
      <c r="SU26" s="5">
        <v>19041</v>
      </c>
      <c r="SV26" s="5">
        <v>20325</v>
      </c>
      <c r="SW26" s="5">
        <v>16833</v>
      </c>
      <c r="SX26" s="5">
        <v>7415</v>
      </c>
      <c r="SY26" s="5">
        <v>13144</v>
      </c>
      <c r="SZ26" s="5">
        <v>16051</v>
      </c>
      <c r="TA26" s="5">
        <v>17273</v>
      </c>
      <c r="TB26" s="5">
        <v>25392</v>
      </c>
      <c r="TC26" s="5">
        <v>10121</v>
      </c>
      <c r="TD26" s="5">
        <v>3594</v>
      </c>
      <c r="TE26" s="5">
        <v>3231</v>
      </c>
      <c r="TF26" s="5">
        <v>3502</v>
      </c>
      <c r="TG26" s="5">
        <v>3275</v>
      </c>
      <c r="TH26" s="5">
        <v>2990</v>
      </c>
      <c r="TI26" s="5">
        <v>4128</v>
      </c>
      <c r="TJ26" s="5">
        <v>5338</v>
      </c>
      <c r="TK26" s="5">
        <v>1346</v>
      </c>
      <c r="TL26" s="5">
        <v>129</v>
      </c>
      <c r="TM26" s="5">
        <v>-473</v>
      </c>
      <c r="TN26" s="5">
        <v>870</v>
      </c>
      <c r="TO26" s="5">
        <v>8605</v>
      </c>
      <c r="TP26" s="5">
        <v>8058</v>
      </c>
      <c r="TQ26" s="5">
        <v>21007</v>
      </c>
      <c r="TR26" s="5">
        <v>21933</v>
      </c>
      <c r="TS26" s="5">
        <v>15901</v>
      </c>
      <c r="TT26" s="5">
        <v>14708</v>
      </c>
      <c r="TU26" s="5">
        <v>13872</v>
      </c>
      <c r="TV26" s="5">
        <v>6950</v>
      </c>
      <c r="TW26" s="5">
        <v>6764</v>
      </c>
      <c r="TX26" s="5">
        <v>7517</v>
      </c>
      <c r="TY26" s="5">
        <v>7718</v>
      </c>
      <c r="TZ26" s="5">
        <v>5866</v>
      </c>
      <c r="UA26" s="5">
        <v>349</v>
      </c>
      <c r="UB26" s="5">
        <v>722</v>
      </c>
      <c r="UC26" s="5">
        <v>887</v>
      </c>
      <c r="UD26" s="5">
        <v>577</v>
      </c>
      <c r="UE26" s="5">
        <v>475</v>
      </c>
      <c r="UF26" s="5">
        <v>422</v>
      </c>
      <c r="UG26" s="5">
        <v>331</v>
      </c>
      <c r="UH26" s="5">
        <v>1049</v>
      </c>
      <c r="UI26" s="5">
        <v>1198</v>
      </c>
      <c r="UJ26" s="5">
        <v>1088</v>
      </c>
      <c r="UK26" s="5">
        <v>955</v>
      </c>
      <c r="UL26" s="5">
        <v>1631</v>
      </c>
      <c r="UM26" s="5">
        <v>1593</v>
      </c>
      <c r="UN26" s="5">
        <v>1915</v>
      </c>
      <c r="UO26" s="5">
        <v>1725</v>
      </c>
      <c r="UP26" s="5">
        <v>1704</v>
      </c>
      <c r="UQ26" s="5">
        <v>2758</v>
      </c>
      <c r="UR26" s="5">
        <v>4966</v>
      </c>
      <c r="US26" s="5">
        <v>6676</v>
      </c>
      <c r="UT26" s="5">
        <v>15309</v>
      </c>
      <c r="UU26" s="5">
        <v>14951</v>
      </c>
      <c r="UV26" s="5">
        <v>7600</v>
      </c>
      <c r="UW26" s="5">
        <v>2485</v>
      </c>
      <c r="UX26" s="5">
        <v>3032</v>
      </c>
      <c r="UY26" s="5">
        <v>2569</v>
      </c>
      <c r="UZ26" s="5">
        <v>1036</v>
      </c>
      <c r="VA26" s="5">
        <v>1186</v>
      </c>
      <c r="VB26" s="5">
        <v>1095</v>
      </c>
      <c r="VC26" s="5">
        <v>1012</v>
      </c>
      <c r="VD26" s="5">
        <v>557</v>
      </c>
      <c r="VE26" s="5">
        <v>2215</v>
      </c>
      <c r="VF26" s="5">
        <v>857</v>
      </c>
      <c r="VG26" s="5">
        <v>90080</v>
      </c>
      <c r="VH26" s="5">
        <v>41176</v>
      </c>
      <c r="VI26" s="5">
        <v>57572</v>
      </c>
      <c r="VJ26" s="5">
        <v>78183</v>
      </c>
      <c r="VK26" s="5">
        <v>23609</v>
      </c>
      <c r="VL26" s="5">
        <v>67853</v>
      </c>
      <c r="VM26" s="5">
        <v>-2988</v>
      </c>
      <c r="VN26" s="5">
        <v>54786</v>
      </c>
      <c r="VO26" s="5">
        <v>44959</v>
      </c>
      <c r="VP26" s="5">
        <v>39249</v>
      </c>
      <c r="VQ26" s="5">
        <v>58401</v>
      </c>
      <c r="VR26" s="5">
        <v>33562</v>
      </c>
      <c r="VS26" s="5">
        <v>50045</v>
      </c>
      <c r="VT26" s="5">
        <v>52251</v>
      </c>
      <c r="VU26" s="5">
        <v>99356</v>
      </c>
      <c r="VV26" s="5">
        <v>126238</v>
      </c>
      <c r="VW26" s="5">
        <v>94795</v>
      </c>
      <c r="VX26" s="5">
        <v>153573</v>
      </c>
      <c r="VY26" s="5">
        <v>107419</v>
      </c>
      <c r="VZ26" s="5">
        <v>104296</v>
      </c>
      <c r="WA26" s="5">
        <v>95043</v>
      </c>
      <c r="WB26" s="5">
        <v>75995</v>
      </c>
      <c r="WC26" s="5">
        <v>88951</v>
      </c>
      <c r="WD26" s="5">
        <v>78181</v>
      </c>
      <c r="WE26" s="5">
        <v>80130</v>
      </c>
      <c r="WF26" s="5">
        <v>79549</v>
      </c>
      <c r="WG26" s="5">
        <v>224210</v>
      </c>
      <c r="WH26" s="5">
        <v>73333</v>
      </c>
      <c r="WI26" s="5">
        <v>76331</v>
      </c>
      <c r="WJ26" s="5">
        <v>74899</v>
      </c>
      <c r="WK26" s="5">
        <v>80613</v>
      </c>
      <c r="WL26" s="5">
        <v>81640</v>
      </c>
      <c r="WM26" s="5">
        <v>2186</v>
      </c>
      <c r="WN26" s="5">
        <v>1318</v>
      </c>
      <c r="WO26" s="5">
        <v>1348</v>
      </c>
      <c r="WP26" s="5">
        <v>1188</v>
      </c>
      <c r="WQ26" s="5">
        <v>1081</v>
      </c>
      <c r="WR26" s="5">
        <v>848</v>
      </c>
      <c r="WS26" s="5">
        <v>1245</v>
      </c>
      <c r="WT26" s="5">
        <v>949</v>
      </c>
      <c r="WU26" s="5">
        <v>2747</v>
      </c>
      <c r="WV26" s="5">
        <v>1995</v>
      </c>
      <c r="WW26" s="5">
        <v>1534</v>
      </c>
      <c r="WX26" s="5">
        <v>1814</v>
      </c>
      <c r="WY26" s="5">
        <v>2144</v>
      </c>
      <c r="WZ26" s="5">
        <v>1776</v>
      </c>
      <c r="XA26" s="5">
        <v>428</v>
      </c>
      <c r="XB26" s="5">
        <v>1383</v>
      </c>
      <c r="XC26" s="5">
        <v>1180</v>
      </c>
      <c r="XD26" s="5">
        <v>834</v>
      </c>
      <c r="XE26" s="5">
        <v>861</v>
      </c>
      <c r="XF26" s="5">
        <v>1483</v>
      </c>
      <c r="XG26" s="5">
        <v>3103</v>
      </c>
      <c r="XH26" s="5">
        <v>3</v>
      </c>
      <c r="XI26" s="5">
        <v>1802</v>
      </c>
      <c r="XJ26" s="5">
        <v>1797</v>
      </c>
      <c r="XK26" s="5">
        <v>2485</v>
      </c>
      <c r="XL26" s="5">
        <v>1803</v>
      </c>
      <c r="XM26" s="5">
        <v>1828</v>
      </c>
      <c r="XN26" s="5">
        <v>2618</v>
      </c>
      <c r="XO26" s="5">
        <v>2412</v>
      </c>
      <c r="XP26" s="5">
        <v>948</v>
      </c>
      <c r="XQ26" s="5">
        <v>1027</v>
      </c>
      <c r="XR26" s="5">
        <v>825</v>
      </c>
      <c r="XS26" s="1">
        <v>3755</v>
      </c>
      <c r="XT26" s="3" t="s">
        <v>180</v>
      </c>
      <c r="XU26" s="3" t="s">
        <v>180</v>
      </c>
      <c r="XV26" s="3" t="s">
        <v>179</v>
      </c>
      <c r="XW26" s="3" t="s">
        <v>179</v>
      </c>
      <c r="XX26" s="3" t="s">
        <v>180</v>
      </c>
      <c r="XY26" s="3" t="s">
        <v>180</v>
      </c>
      <c r="XZ26" s="3" t="s">
        <v>198</v>
      </c>
    </row>
    <row r="27" spans="1:650" x14ac:dyDescent="0.3">
      <c r="A27" s="6" t="s">
        <v>54</v>
      </c>
      <c r="B27" s="1">
        <v>4000672</v>
      </c>
      <c r="C27" s="5">
        <v>87888</v>
      </c>
      <c r="D27" s="5">
        <v>58560</v>
      </c>
      <c r="E27" s="5">
        <v>86503</v>
      </c>
      <c r="F27" s="5">
        <v>103283</v>
      </c>
      <c r="G27" s="5">
        <v>86129</v>
      </c>
      <c r="H27" s="5">
        <v>77289</v>
      </c>
      <c r="I27" s="5">
        <v>49419</v>
      </c>
      <c r="J27" s="5">
        <v>44019</v>
      </c>
      <c r="K27" s="5">
        <v>26761</v>
      </c>
      <c r="L27" s="5">
        <v>61180</v>
      </c>
      <c r="M27" s="5">
        <v>49242</v>
      </c>
      <c r="N27" s="5">
        <v>37167</v>
      </c>
      <c r="O27" s="5">
        <v>10242</v>
      </c>
      <c r="P27" s="5">
        <v>8775</v>
      </c>
      <c r="Q27" s="5">
        <v>13084</v>
      </c>
      <c r="R27" s="5">
        <v>22245</v>
      </c>
      <c r="S27" s="5">
        <v>28492</v>
      </c>
      <c r="T27" s="5">
        <v>71148</v>
      </c>
      <c r="U27" s="5">
        <v>15464</v>
      </c>
      <c r="V27" s="5">
        <v>67639</v>
      </c>
      <c r="W27" s="5">
        <v>22358</v>
      </c>
      <c r="X27" s="5">
        <v>89822</v>
      </c>
      <c r="Y27" s="5">
        <v>0</v>
      </c>
      <c r="Z27" s="5">
        <v>0</v>
      </c>
      <c r="AA27" s="5">
        <v>0</v>
      </c>
      <c r="AB27" s="5">
        <v>0</v>
      </c>
      <c r="AC27" s="5">
        <v>0</v>
      </c>
      <c r="AD27" s="5">
        <v>0</v>
      </c>
      <c r="AE27" s="5">
        <v>0</v>
      </c>
      <c r="AF27" s="5">
        <v>0</v>
      </c>
      <c r="AG27" s="5">
        <v>0</v>
      </c>
      <c r="AH27" s="5">
        <v>0</v>
      </c>
      <c r="AI27" s="5">
        <v>0</v>
      </c>
      <c r="AJ27" s="5">
        <v>0</v>
      </c>
      <c r="AK27" s="5">
        <v>0</v>
      </c>
      <c r="AL27" s="5">
        <v>0</v>
      </c>
      <c r="AM27" s="5">
        <v>0</v>
      </c>
      <c r="AN27" s="5">
        <v>0</v>
      </c>
      <c r="AO27" s="5">
        <v>0</v>
      </c>
      <c r="AP27" s="5">
        <v>0</v>
      </c>
      <c r="AQ27" s="5">
        <v>0</v>
      </c>
      <c r="AR27" s="5">
        <v>0</v>
      </c>
      <c r="AS27" s="5">
        <v>0</v>
      </c>
      <c r="AT27" s="5">
        <v>0</v>
      </c>
      <c r="AU27" s="5">
        <v>0</v>
      </c>
      <c r="AV27" s="5">
        <v>0</v>
      </c>
      <c r="AW27" s="5">
        <v>0</v>
      </c>
      <c r="AX27" s="5">
        <v>0</v>
      </c>
      <c r="AY27" s="5">
        <v>0</v>
      </c>
      <c r="AZ27" s="5">
        <v>0</v>
      </c>
      <c r="BA27" s="5">
        <v>0</v>
      </c>
      <c r="BB27" s="5">
        <v>152572</v>
      </c>
      <c r="BC27" s="5">
        <v>293147</v>
      </c>
      <c r="BD27" s="5">
        <v>521358</v>
      </c>
      <c r="BE27" s="5">
        <v>316480</v>
      </c>
      <c r="BF27" s="5">
        <v>419410</v>
      </c>
      <c r="BG27" s="5">
        <v>261068</v>
      </c>
      <c r="BH27" s="5">
        <v>315106</v>
      </c>
      <c r="BI27" s="5">
        <v>421620</v>
      </c>
      <c r="BJ27" s="5">
        <v>312875</v>
      </c>
      <c r="BK27" s="5">
        <v>232570</v>
      </c>
      <c r="BL27" s="5">
        <v>255237</v>
      </c>
      <c r="BM27" s="5">
        <v>139092</v>
      </c>
      <c r="BN27" s="5">
        <v>2035398</v>
      </c>
      <c r="BO27" s="5">
        <v>195276</v>
      </c>
      <c r="BP27" s="5">
        <v>235858</v>
      </c>
      <c r="BQ27" s="5">
        <v>411459</v>
      </c>
      <c r="BR27" s="5">
        <v>532117</v>
      </c>
      <c r="BS27" s="5">
        <v>353477</v>
      </c>
      <c r="BT27" s="5">
        <v>592902</v>
      </c>
      <c r="BU27" s="5">
        <v>218055</v>
      </c>
      <c r="BV27" s="5">
        <v>124290</v>
      </c>
      <c r="BW27" s="5">
        <v>216298</v>
      </c>
      <c r="BX27" s="5">
        <v>161464</v>
      </c>
      <c r="BY27" s="5">
        <v>33454</v>
      </c>
      <c r="BZ27" s="5">
        <v>320936</v>
      </c>
      <c r="CA27" s="5">
        <v>61076</v>
      </c>
      <c r="CB27" s="5">
        <v>206779</v>
      </c>
      <c r="CC27" s="5">
        <v>91419</v>
      </c>
      <c r="CD27" s="5">
        <v>97479</v>
      </c>
      <c r="CE27" s="5">
        <v>115212</v>
      </c>
      <c r="CF27" s="5">
        <v>81378</v>
      </c>
      <c r="CG27" s="5">
        <v>81988</v>
      </c>
      <c r="CH27" s="5">
        <v>382802</v>
      </c>
      <c r="CI27" s="5">
        <v>201508</v>
      </c>
      <c r="CJ27" s="5">
        <v>51140</v>
      </c>
      <c r="CK27" s="5">
        <v>86253</v>
      </c>
      <c r="CL27" s="5">
        <v>173651</v>
      </c>
      <c r="CM27" s="5">
        <v>190309</v>
      </c>
      <c r="CN27" s="5">
        <v>53418</v>
      </c>
      <c r="CO27" s="5">
        <v>129215</v>
      </c>
      <c r="CP27" s="5">
        <v>65419</v>
      </c>
      <c r="CQ27" s="5">
        <v>82104</v>
      </c>
      <c r="CR27" s="5">
        <v>105877</v>
      </c>
      <c r="CS27" s="5">
        <v>48105</v>
      </c>
      <c r="CT27" s="5">
        <v>32044</v>
      </c>
      <c r="CU27" s="5">
        <v>1266700</v>
      </c>
      <c r="CV27" s="5">
        <v>1321556</v>
      </c>
      <c r="CW27" s="5">
        <v>1369475</v>
      </c>
      <c r="CX27" s="5">
        <v>1551281</v>
      </c>
      <c r="CY27" s="5">
        <v>1304735</v>
      </c>
      <c r="CZ27" s="5">
        <v>967798</v>
      </c>
      <c r="DA27" s="5">
        <v>782667</v>
      </c>
      <c r="DB27" s="5">
        <v>718158</v>
      </c>
      <c r="DC27" s="5">
        <v>643555</v>
      </c>
      <c r="DD27" s="5">
        <v>548313</v>
      </c>
      <c r="DE27" s="5">
        <v>649990</v>
      </c>
      <c r="DF27" s="5">
        <v>747676</v>
      </c>
      <c r="DG27" s="5">
        <v>706408</v>
      </c>
      <c r="DH27" s="5">
        <v>587710</v>
      </c>
      <c r="DI27" s="5">
        <v>536886</v>
      </c>
      <c r="DJ27" s="5">
        <v>620115</v>
      </c>
      <c r="DK27" s="5">
        <v>424949</v>
      </c>
      <c r="DL27" s="5">
        <v>652187</v>
      </c>
      <c r="DM27" s="5">
        <v>584045</v>
      </c>
      <c r="DN27" s="5">
        <v>407539</v>
      </c>
      <c r="DO27" s="5">
        <v>345245</v>
      </c>
      <c r="DP27" s="5">
        <v>348457</v>
      </c>
      <c r="DQ27" s="5">
        <v>273996</v>
      </c>
      <c r="DR27" s="5">
        <v>336176</v>
      </c>
      <c r="DS27" s="5">
        <v>296510</v>
      </c>
      <c r="DT27" s="5">
        <v>277431</v>
      </c>
      <c r="DU27" s="5">
        <v>275533</v>
      </c>
      <c r="DV27" s="5">
        <v>387215</v>
      </c>
      <c r="DW27" s="5">
        <v>356703</v>
      </c>
      <c r="DX27" s="5">
        <v>319513</v>
      </c>
      <c r="DY27" s="5">
        <v>251655</v>
      </c>
      <c r="DZ27" s="5">
        <v>212801</v>
      </c>
      <c r="EA27" s="5">
        <v>255999</v>
      </c>
      <c r="EB27" s="5">
        <v>181969</v>
      </c>
      <c r="EC27" s="5">
        <v>200118</v>
      </c>
      <c r="ED27" s="5">
        <v>238045</v>
      </c>
      <c r="EE27" s="5">
        <v>206999</v>
      </c>
      <c r="EF27" s="5">
        <v>179126</v>
      </c>
      <c r="EG27" s="5">
        <v>101238</v>
      </c>
      <c r="EH27" s="5">
        <v>171107</v>
      </c>
      <c r="EI27" s="5">
        <v>118985</v>
      </c>
      <c r="EJ27" s="5">
        <v>70458</v>
      </c>
      <c r="EK27" s="5">
        <v>77555</v>
      </c>
      <c r="EL27" s="5">
        <v>69895</v>
      </c>
      <c r="EM27" s="5">
        <v>62002</v>
      </c>
      <c r="EN27" s="5">
        <v>55233</v>
      </c>
      <c r="EO27" s="5">
        <v>53113</v>
      </c>
      <c r="EP27" s="5">
        <v>105951</v>
      </c>
      <c r="EQ27" s="5">
        <v>150098</v>
      </c>
      <c r="ER27" s="5">
        <v>76158</v>
      </c>
      <c r="ES27" s="5">
        <v>107168</v>
      </c>
      <c r="ET27" s="5">
        <v>117428</v>
      </c>
      <c r="EU27" s="5">
        <v>72005</v>
      </c>
      <c r="EV27" s="5">
        <v>140131</v>
      </c>
      <c r="EW27" s="5">
        <v>159285</v>
      </c>
      <c r="EX27" s="5">
        <v>76466</v>
      </c>
      <c r="EY27" s="5">
        <v>87456</v>
      </c>
      <c r="EZ27" s="5">
        <v>66798</v>
      </c>
      <c r="FA27" s="5">
        <v>125789</v>
      </c>
      <c r="FB27" s="5">
        <v>96126</v>
      </c>
      <c r="FC27" s="5">
        <v>51231</v>
      </c>
      <c r="FD27" s="5">
        <v>45559</v>
      </c>
      <c r="FE27" s="5">
        <v>38148</v>
      </c>
      <c r="FF27" s="5">
        <v>21809</v>
      </c>
      <c r="FG27" s="5">
        <v>0</v>
      </c>
      <c r="FH27" s="5">
        <v>0</v>
      </c>
      <c r="FI27" s="5">
        <v>0</v>
      </c>
      <c r="FJ27" s="5">
        <v>0</v>
      </c>
      <c r="FK27" s="5">
        <v>0</v>
      </c>
      <c r="FL27" s="5">
        <v>0</v>
      </c>
      <c r="FM27" s="5">
        <v>0</v>
      </c>
      <c r="FN27" s="5">
        <v>0</v>
      </c>
      <c r="FO27" s="5">
        <v>0</v>
      </c>
      <c r="FP27" s="5">
        <v>0</v>
      </c>
      <c r="FQ27" s="5">
        <v>0</v>
      </c>
      <c r="FR27" s="5">
        <v>0</v>
      </c>
      <c r="FS27" s="5">
        <v>0</v>
      </c>
      <c r="FT27" s="5">
        <v>0</v>
      </c>
      <c r="FU27" s="5" t="s">
        <v>33</v>
      </c>
      <c r="FV27" s="5" t="s">
        <v>33</v>
      </c>
      <c r="FW27" s="5" t="s">
        <v>33</v>
      </c>
      <c r="FX27" s="5" t="s">
        <v>33</v>
      </c>
      <c r="FY27" s="5" t="s">
        <v>33</v>
      </c>
      <c r="FZ27" s="5" t="s">
        <v>33</v>
      </c>
      <c r="GA27" s="5" t="s">
        <v>33</v>
      </c>
      <c r="GB27" s="5" t="s">
        <v>33</v>
      </c>
      <c r="GC27" s="5" t="s">
        <v>33</v>
      </c>
      <c r="GD27" s="5" t="s">
        <v>33</v>
      </c>
      <c r="GE27" s="5" t="s">
        <v>33</v>
      </c>
      <c r="GF27" s="5" t="s">
        <v>33</v>
      </c>
      <c r="GG27" s="5" t="s">
        <v>33</v>
      </c>
      <c r="GH27" s="5" t="s">
        <v>33</v>
      </c>
      <c r="GI27" s="5" t="s">
        <v>33</v>
      </c>
      <c r="GJ27" s="5" t="s">
        <v>33</v>
      </c>
      <c r="GK27" s="5" t="s">
        <v>33</v>
      </c>
      <c r="GL27" s="5" t="s">
        <v>33</v>
      </c>
      <c r="GM27" s="5">
        <v>1805862</v>
      </c>
      <c r="GN27" s="5">
        <v>1797943</v>
      </c>
      <c r="GO27" s="5">
        <v>2067555</v>
      </c>
      <c r="GP27" s="5">
        <v>2424726</v>
      </c>
      <c r="GQ27" s="5">
        <v>1951341</v>
      </c>
      <c r="GR27" s="5">
        <v>1817115</v>
      </c>
      <c r="GS27" s="5">
        <v>1151378</v>
      </c>
      <c r="GT27" s="5">
        <v>1057574</v>
      </c>
      <c r="GU27" s="5">
        <v>1005599</v>
      </c>
      <c r="GV27" s="5">
        <v>841415</v>
      </c>
      <c r="GW27" s="5">
        <v>810241</v>
      </c>
      <c r="GX27" s="5">
        <v>1175674</v>
      </c>
      <c r="GY27" s="5">
        <v>839728</v>
      </c>
      <c r="GZ27" s="5">
        <v>858497</v>
      </c>
      <c r="HA27" s="5">
        <v>694503</v>
      </c>
      <c r="HB27" s="5">
        <v>845790</v>
      </c>
      <c r="HC27" s="5">
        <v>718752</v>
      </c>
      <c r="HD27" s="5">
        <v>880872</v>
      </c>
      <c r="HE27" s="5">
        <v>788665</v>
      </c>
      <c r="HF27" s="5">
        <v>1127980</v>
      </c>
      <c r="HG27" s="5">
        <v>934263</v>
      </c>
      <c r="HH27" s="5">
        <v>1150908</v>
      </c>
      <c r="HI27" s="5">
        <v>836014</v>
      </c>
      <c r="HJ27" s="5">
        <v>1005702</v>
      </c>
      <c r="HK27" s="5">
        <v>835344</v>
      </c>
      <c r="HL27" s="5">
        <v>712753</v>
      </c>
      <c r="HM27" s="5">
        <v>952157</v>
      </c>
      <c r="HN27" s="5">
        <v>861635</v>
      </c>
      <c r="HO27" s="5">
        <v>-11151</v>
      </c>
      <c r="HP27" s="5">
        <v>726186</v>
      </c>
      <c r="HQ27" s="5">
        <v>477000</v>
      </c>
      <c r="HR27" s="5">
        <v>2302052</v>
      </c>
      <c r="HS27" s="5">
        <v>1726549</v>
      </c>
      <c r="HT27" s="5">
        <v>1934778</v>
      </c>
      <c r="HU27" s="5">
        <v>1351796</v>
      </c>
      <c r="HV27" s="5">
        <v>1218708</v>
      </c>
      <c r="HW27" s="5">
        <v>1148750</v>
      </c>
      <c r="HX27" s="5">
        <v>1105879</v>
      </c>
      <c r="HY27" s="5">
        <v>1125471</v>
      </c>
      <c r="HZ27" s="5">
        <v>2119046</v>
      </c>
      <c r="IA27" s="5">
        <v>2821748</v>
      </c>
      <c r="IB27" s="5">
        <v>2996529</v>
      </c>
      <c r="IC27" s="5">
        <v>2755080</v>
      </c>
      <c r="ID27" s="5">
        <v>3260667</v>
      </c>
      <c r="IE27" s="5">
        <v>3591772</v>
      </c>
      <c r="IF27" s="5">
        <v>3007771</v>
      </c>
      <c r="IG27" s="5">
        <v>3198756</v>
      </c>
      <c r="IH27" s="5">
        <v>2428439</v>
      </c>
      <c r="II27" s="5">
        <v>2503149</v>
      </c>
      <c r="IJ27" s="5">
        <v>2587043</v>
      </c>
      <c r="IK27" s="5">
        <v>2672036</v>
      </c>
      <c r="IL27" s="5">
        <v>2513171</v>
      </c>
      <c r="IM27" s="5">
        <v>2100478</v>
      </c>
      <c r="IN27" s="5">
        <v>2520490</v>
      </c>
      <c r="IO27" s="5">
        <v>2546973</v>
      </c>
      <c r="IP27" s="5">
        <v>2085186</v>
      </c>
      <c r="IQ27" s="5">
        <v>1939965</v>
      </c>
      <c r="IR27" s="5">
        <v>1866861</v>
      </c>
      <c r="IS27" s="5">
        <v>1898543</v>
      </c>
      <c r="IT27" s="5">
        <v>1657711</v>
      </c>
      <c r="IU27" s="5">
        <v>1817857</v>
      </c>
      <c r="IV27" s="5">
        <v>1602098</v>
      </c>
      <c r="IW27" s="5">
        <v>1461574</v>
      </c>
      <c r="IX27" s="5">
        <v>1459758</v>
      </c>
      <c r="IY27" s="5">
        <v>0</v>
      </c>
      <c r="IZ27" s="5">
        <v>0</v>
      </c>
      <c r="JA27" s="5">
        <v>0</v>
      </c>
      <c r="JB27" s="5">
        <v>0</v>
      </c>
      <c r="JC27" s="5">
        <v>0</v>
      </c>
      <c r="JD27" s="5">
        <v>0</v>
      </c>
      <c r="JE27" s="5">
        <v>0</v>
      </c>
      <c r="JF27" s="5">
        <v>0</v>
      </c>
      <c r="JG27" s="5">
        <v>0</v>
      </c>
      <c r="JH27" s="5">
        <v>0</v>
      </c>
      <c r="JI27" s="5">
        <v>0</v>
      </c>
      <c r="JJ27" s="5">
        <v>0</v>
      </c>
      <c r="JK27" s="5">
        <v>0</v>
      </c>
      <c r="JL27" s="5">
        <v>0</v>
      </c>
      <c r="JM27" s="5">
        <v>0</v>
      </c>
      <c r="JN27" s="5">
        <v>0</v>
      </c>
      <c r="JO27" s="5">
        <v>0</v>
      </c>
      <c r="JP27" s="5">
        <v>0</v>
      </c>
      <c r="JQ27" s="5">
        <v>0</v>
      </c>
      <c r="JR27" s="5">
        <v>348392</v>
      </c>
      <c r="JS27" s="5">
        <v>528461</v>
      </c>
      <c r="JT27" s="5">
        <v>592344</v>
      </c>
      <c r="JU27" s="5">
        <v>519108</v>
      </c>
      <c r="JV27" s="5">
        <v>491687</v>
      </c>
      <c r="JW27" s="5">
        <v>424986</v>
      </c>
      <c r="JX27" s="5">
        <v>410196</v>
      </c>
      <c r="JY27" s="5">
        <v>409543</v>
      </c>
      <c r="JZ27" s="5">
        <v>418886</v>
      </c>
      <c r="KA27" s="5">
        <v>357127</v>
      </c>
      <c r="KB27" s="5">
        <v>357961</v>
      </c>
      <c r="KC27" s="5">
        <v>321187</v>
      </c>
      <c r="KD27" s="5">
        <v>315737</v>
      </c>
      <c r="KE27" s="5">
        <v>317556</v>
      </c>
      <c r="KF27" s="5">
        <v>311174</v>
      </c>
      <c r="KG27" s="5">
        <v>374909</v>
      </c>
      <c r="KH27" s="5">
        <v>315984</v>
      </c>
      <c r="KI27" s="5">
        <v>247046</v>
      </c>
      <c r="KJ27" s="5">
        <v>198085</v>
      </c>
      <c r="KK27" s="5">
        <v>184900</v>
      </c>
      <c r="KL27" s="5">
        <v>271322</v>
      </c>
      <c r="KM27" s="5">
        <v>301517</v>
      </c>
      <c r="KN27" s="5">
        <v>353354</v>
      </c>
      <c r="KO27" s="5">
        <v>351454</v>
      </c>
      <c r="KP27" s="5">
        <v>340667</v>
      </c>
      <c r="KQ27" s="5">
        <v>191198</v>
      </c>
      <c r="KR27" s="5">
        <v>361085</v>
      </c>
      <c r="KS27" s="5">
        <v>347441</v>
      </c>
      <c r="KT27" s="5">
        <v>193006</v>
      </c>
      <c r="KU27" s="5">
        <v>24881</v>
      </c>
      <c r="KV27" s="5">
        <v>24717</v>
      </c>
      <c r="KW27" s="5">
        <v>33957</v>
      </c>
      <c r="KX27" s="5">
        <v>32920</v>
      </c>
      <c r="KY27" s="5">
        <v>40072</v>
      </c>
      <c r="KZ27" s="5">
        <v>21728</v>
      </c>
      <c r="LA27" s="5">
        <v>26181</v>
      </c>
      <c r="LB27" s="5">
        <v>25913</v>
      </c>
      <c r="LC27" s="5">
        <v>31164</v>
      </c>
      <c r="LD27" s="5">
        <v>27757</v>
      </c>
      <c r="LE27" s="5">
        <v>28183</v>
      </c>
      <c r="LF27" s="5">
        <v>29700</v>
      </c>
      <c r="LG27" s="5">
        <v>29728</v>
      </c>
      <c r="LH27" s="5">
        <v>25001</v>
      </c>
      <c r="LI27" s="5">
        <v>22643</v>
      </c>
      <c r="LJ27" s="5">
        <v>24181</v>
      </c>
      <c r="LK27" s="5">
        <v>52652</v>
      </c>
      <c r="LL27" s="5">
        <v>51946</v>
      </c>
      <c r="LM27" s="5">
        <v>52895</v>
      </c>
      <c r="LN27" s="5">
        <v>53649</v>
      </c>
      <c r="LO27" s="5">
        <v>46586</v>
      </c>
      <c r="LP27" s="5">
        <v>45782</v>
      </c>
      <c r="LQ27" s="5">
        <v>44834</v>
      </c>
      <c r="LR27" s="5">
        <v>48208</v>
      </c>
      <c r="LS27" s="5">
        <v>42023</v>
      </c>
      <c r="LT27" s="5">
        <v>38582</v>
      </c>
      <c r="LU27" s="5">
        <v>37891</v>
      </c>
      <c r="LV27" s="5">
        <v>51317</v>
      </c>
      <c r="LW27" s="5">
        <v>48469</v>
      </c>
      <c r="LX27" s="5">
        <v>39525</v>
      </c>
      <c r="LY27" s="5">
        <v>32712</v>
      </c>
      <c r="LZ27" s="5">
        <v>27297</v>
      </c>
      <c r="MA27" s="5">
        <v>27221</v>
      </c>
      <c r="MB27" s="5">
        <v>24576</v>
      </c>
      <c r="MC27" s="5">
        <v>25905</v>
      </c>
      <c r="MD27" s="5">
        <v>29357</v>
      </c>
      <c r="ME27" s="5">
        <v>28972</v>
      </c>
      <c r="MF27" s="5">
        <v>17666</v>
      </c>
      <c r="MG27" s="5">
        <v>23094</v>
      </c>
      <c r="MH27" s="5">
        <v>19527</v>
      </c>
      <c r="MI27" s="5">
        <v>14385</v>
      </c>
      <c r="MJ27" s="5">
        <v>14985</v>
      </c>
      <c r="MK27" s="5">
        <v>26080</v>
      </c>
      <c r="ML27" s="5">
        <v>24174</v>
      </c>
      <c r="MM27" s="5">
        <v>32441</v>
      </c>
      <c r="MN27" s="5">
        <v>27460</v>
      </c>
      <c r="MO27" s="5">
        <v>19632</v>
      </c>
      <c r="MP27" s="5">
        <v>19428</v>
      </c>
      <c r="MQ27" s="5">
        <v>5153</v>
      </c>
      <c r="MR27" s="5">
        <v>5315</v>
      </c>
      <c r="MS27" s="5">
        <v>4848</v>
      </c>
      <c r="MT27" s="5">
        <v>4288</v>
      </c>
      <c r="MU27" s="5">
        <v>3521</v>
      </c>
      <c r="MV27" s="5">
        <v>2909</v>
      </c>
      <c r="MW27" s="5">
        <v>2828</v>
      </c>
      <c r="MX27" s="5">
        <v>5262</v>
      </c>
      <c r="MY27" s="5">
        <v>5639</v>
      </c>
      <c r="MZ27" s="5">
        <v>1728</v>
      </c>
      <c r="NA27" s="5">
        <v>864</v>
      </c>
      <c r="NB27" s="5">
        <v>642</v>
      </c>
      <c r="NC27" s="5">
        <v>407</v>
      </c>
      <c r="ND27" s="5">
        <v>3167</v>
      </c>
      <c r="NE27" s="5" t="s">
        <v>33</v>
      </c>
      <c r="NF27" s="5" t="s">
        <v>33</v>
      </c>
      <c r="NG27" s="5" t="s">
        <v>33</v>
      </c>
      <c r="NH27" s="5" t="s">
        <v>33</v>
      </c>
      <c r="NI27" s="5" t="s">
        <v>33</v>
      </c>
      <c r="NJ27" s="5" t="s">
        <v>33</v>
      </c>
      <c r="NK27" s="5" t="s">
        <v>33</v>
      </c>
      <c r="NL27" s="5" t="s">
        <v>33</v>
      </c>
      <c r="NM27" s="5" t="s">
        <v>33</v>
      </c>
      <c r="NN27" s="5" t="s">
        <v>33</v>
      </c>
      <c r="NO27" s="5" t="s">
        <v>33</v>
      </c>
      <c r="NP27" s="5" t="s">
        <v>33</v>
      </c>
      <c r="NQ27" s="5" t="s">
        <v>33</v>
      </c>
      <c r="NR27" s="5" t="s">
        <v>33</v>
      </c>
      <c r="NS27" s="5" t="s">
        <v>33</v>
      </c>
      <c r="NT27" s="5" t="s">
        <v>33</v>
      </c>
      <c r="NU27" s="5" t="s">
        <v>33</v>
      </c>
      <c r="NV27" s="5" t="s">
        <v>33</v>
      </c>
      <c r="NW27" s="5">
        <v>0</v>
      </c>
      <c r="NX27" s="5">
        <v>0</v>
      </c>
      <c r="NY27" s="5">
        <v>0</v>
      </c>
      <c r="NZ27" s="5">
        <v>0</v>
      </c>
      <c r="OA27" s="5">
        <v>0</v>
      </c>
      <c r="OB27" s="5">
        <v>0</v>
      </c>
      <c r="OC27" s="5">
        <v>0</v>
      </c>
      <c r="OD27" s="5">
        <v>0</v>
      </c>
      <c r="OE27" s="5">
        <v>0</v>
      </c>
      <c r="OF27" s="5">
        <v>0</v>
      </c>
      <c r="OG27" s="5">
        <v>0</v>
      </c>
      <c r="OH27" s="5">
        <v>0</v>
      </c>
      <c r="OI27" s="5">
        <v>0</v>
      </c>
      <c r="OJ27" s="5">
        <v>0</v>
      </c>
      <c r="OK27" s="5" t="s">
        <v>33</v>
      </c>
      <c r="OL27" s="5" t="s">
        <v>33</v>
      </c>
      <c r="OM27" s="5" t="s">
        <v>33</v>
      </c>
      <c r="ON27" s="5" t="s">
        <v>33</v>
      </c>
      <c r="OO27" s="5" t="s">
        <v>33</v>
      </c>
      <c r="OP27" s="5" t="s">
        <v>33</v>
      </c>
      <c r="OQ27" s="5" t="s">
        <v>33</v>
      </c>
      <c r="OR27" s="5" t="s">
        <v>33</v>
      </c>
      <c r="OS27" s="5" t="s">
        <v>33</v>
      </c>
      <c r="OT27" s="5" t="s">
        <v>33</v>
      </c>
      <c r="OU27" s="5" t="s">
        <v>33</v>
      </c>
      <c r="OV27" s="5" t="s">
        <v>33</v>
      </c>
      <c r="OW27" s="5" t="s">
        <v>33</v>
      </c>
      <c r="OX27" s="5" t="s">
        <v>33</v>
      </c>
      <c r="OY27" s="5" t="s">
        <v>33</v>
      </c>
      <c r="OZ27" s="5" t="s">
        <v>33</v>
      </c>
      <c r="PA27" s="5" t="s">
        <v>33</v>
      </c>
      <c r="PB27" s="5" t="s">
        <v>33</v>
      </c>
      <c r="PC27" s="5">
        <v>183099</v>
      </c>
      <c r="PD27" s="5">
        <v>182422</v>
      </c>
      <c r="PE27" s="5">
        <v>172861</v>
      </c>
      <c r="PF27" s="5">
        <v>169252</v>
      </c>
      <c r="PG27" s="5">
        <v>142367</v>
      </c>
      <c r="PH27" s="5">
        <v>127304</v>
      </c>
      <c r="PI27" s="5">
        <v>112302</v>
      </c>
      <c r="PJ27" s="5">
        <v>92752</v>
      </c>
      <c r="PK27" s="5">
        <v>82363</v>
      </c>
      <c r="PL27" s="5">
        <v>74572</v>
      </c>
      <c r="PM27" s="5">
        <v>81675</v>
      </c>
      <c r="PN27" s="5">
        <v>91661</v>
      </c>
      <c r="PO27" s="5">
        <v>84953</v>
      </c>
      <c r="PP27" s="5">
        <v>79733</v>
      </c>
      <c r="PQ27" s="5">
        <v>82538</v>
      </c>
      <c r="PR27" s="5">
        <v>83255</v>
      </c>
      <c r="PS27" s="5">
        <v>93116</v>
      </c>
      <c r="PT27" s="5">
        <v>121408</v>
      </c>
      <c r="PU27" s="5">
        <v>125981</v>
      </c>
      <c r="PV27" s="5">
        <v>186428</v>
      </c>
      <c r="PW27" s="5">
        <v>115636</v>
      </c>
      <c r="PX27" s="5">
        <v>96536</v>
      </c>
      <c r="PY27" s="5">
        <v>87345</v>
      </c>
      <c r="PZ27" s="5">
        <v>82207</v>
      </c>
      <c r="QA27" s="5">
        <v>80778</v>
      </c>
      <c r="QB27" s="5">
        <v>86059</v>
      </c>
      <c r="QC27" s="5">
        <v>81624</v>
      </c>
      <c r="QD27" s="5">
        <v>77980</v>
      </c>
      <c r="QE27" s="5">
        <v>82349</v>
      </c>
      <c r="QF27" s="5">
        <v>75030</v>
      </c>
      <c r="QG27" s="5">
        <v>72662</v>
      </c>
      <c r="QH27" s="5">
        <v>63766</v>
      </c>
      <c r="QI27" s="5">
        <v>293296</v>
      </c>
      <c r="QJ27" s="5">
        <v>283400</v>
      </c>
      <c r="QK27" s="5">
        <v>292424</v>
      </c>
      <c r="QL27" s="5">
        <v>300501</v>
      </c>
      <c r="QM27" s="5">
        <v>323285</v>
      </c>
      <c r="QN27" s="5">
        <v>339395</v>
      </c>
      <c r="QO27" s="5">
        <v>326479</v>
      </c>
      <c r="QP27" s="5">
        <v>317053</v>
      </c>
      <c r="QQ27" s="5">
        <v>332120</v>
      </c>
      <c r="QR27" s="5">
        <v>238569</v>
      </c>
      <c r="QS27" s="5">
        <v>215790</v>
      </c>
      <c r="QT27" s="5">
        <v>298414</v>
      </c>
      <c r="QU27" s="5">
        <v>287508</v>
      </c>
      <c r="QV27" s="5">
        <v>235857</v>
      </c>
      <c r="QW27" s="5">
        <v>203482</v>
      </c>
      <c r="QX27" s="5">
        <v>196081</v>
      </c>
      <c r="QY27" s="5">
        <v>200058</v>
      </c>
      <c r="QZ27" s="5">
        <v>205805</v>
      </c>
      <c r="RA27" s="5">
        <v>235554</v>
      </c>
      <c r="RB27" s="5">
        <v>241671</v>
      </c>
      <c r="RC27" s="5">
        <v>203460</v>
      </c>
      <c r="RD27" s="5">
        <v>167353</v>
      </c>
      <c r="RE27" s="5">
        <v>130332</v>
      </c>
      <c r="RF27" s="5">
        <v>124932</v>
      </c>
      <c r="RG27" s="5">
        <v>111308</v>
      </c>
      <c r="RH27" s="5">
        <v>116609</v>
      </c>
      <c r="RI27" s="5">
        <v>127733</v>
      </c>
      <c r="RJ27" s="5">
        <v>128127</v>
      </c>
      <c r="RK27" s="5">
        <v>123011</v>
      </c>
      <c r="RL27" s="5">
        <v>99418</v>
      </c>
      <c r="RM27" s="5">
        <v>85413</v>
      </c>
      <c r="RN27" s="5">
        <v>90431</v>
      </c>
      <c r="RO27" s="5">
        <v>202891</v>
      </c>
      <c r="RP27" s="5">
        <v>225914</v>
      </c>
      <c r="RQ27" s="5">
        <v>229443</v>
      </c>
      <c r="RR27" s="5">
        <v>243296</v>
      </c>
      <c r="RS27" s="5">
        <v>248386</v>
      </c>
      <c r="RT27" s="5">
        <v>252022</v>
      </c>
      <c r="RU27" s="5">
        <v>229749</v>
      </c>
      <c r="RV27" s="5">
        <v>229435</v>
      </c>
      <c r="RW27" s="5">
        <v>229436</v>
      </c>
      <c r="RX27" s="5">
        <v>210714</v>
      </c>
      <c r="RY27" s="5">
        <v>244746</v>
      </c>
      <c r="RZ27" s="5">
        <v>223557</v>
      </c>
      <c r="SA27" s="5">
        <v>213341</v>
      </c>
      <c r="SB27" s="5">
        <v>162873</v>
      </c>
      <c r="SC27" s="5">
        <v>166103</v>
      </c>
      <c r="SD27" s="5">
        <v>170362</v>
      </c>
      <c r="SE27" s="5">
        <v>179022</v>
      </c>
      <c r="SF27" s="5">
        <v>202209</v>
      </c>
      <c r="SG27" s="5">
        <v>160930</v>
      </c>
      <c r="SH27" s="5">
        <v>209131</v>
      </c>
      <c r="SI27" s="5">
        <v>281617</v>
      </c>
      <c r="SJ27" s="5">
        <v>191786</v>
      </c>
      <c r="SK27" s="5">
        <v>155768</v>
      </c>
      <c r="SL27" s="5">
        <v>152169</v>
      </c>
      <c r="SM27" s="5">
        <v>141089</v>
      </c>
      <c r="SN27" s="5">
        <v>137995</v>
      </c>
      <c r="SO27" s="5">
        <v>140721</v>
      </c>
      <c r="SP27" s="5">
        <v>149725</v>
      </c>
      <c r="SQ27" s="5">
        <v>136456</v>
      </c>
      <c r="SR27" s="5">
        <v>116658</v>
      </c>
      <c r="SS27" s="5">
        <v>121451</v>
      </c>
      <c r="ST27" s="5">
        <v>116491</v>
      </c>
      <c r="SU27" s="5">
        <v>34440</v>
      </c>
      <c r="SV27" s="5">
        <v>37404</v>
      </c>
      <c r="SW27" s="5">
        <v>132730</v>
      </c>
      <c r="SX27" s="5">
        <v>226858</v>
      </c>
      <c r="SY27" s="5">
        <v>250479</v>
      </c>
      <c r="SZ27" s="5">
        <v>244512</v>
      </c>
      <c r="TA27" s="5">
        <v>187943</v>
      </c>
      <c r="TB27" s="5">
        <v>164751</v>
      </c>
      <c r="TC27" s="5">
        <v>123268</v>
      </c>
      <c r="TD27" s="5">
        <v>105919</v>
      </c>
      <c r="TE27" s="5">
        <v>69782</v>
      </c>
      <c r="TF27" s="5">
        <v>37684</v>
      </c>
      <c r="TG27" s="5">
        <v>18092</v>
      </c>
      <c r="TH27" s="5">
        <v>16399</v>
      </c>
      <c r="TI27" s="5">
        <v>9791</v>
      </c>
      <c r="TJ27" s="5">
        <v>8407</v>
      </c>
      <c r="TK27" s="5">
        <v>15063</v>
      </c>
      <c r="TL27" s="5">
        <v>19961</v>
      </c>
      <c r="TM27" s="5">
        <v>10906</v>
      </c>
      <c r="TN27" s="5">
        <v>12037</v>
      </c>
      <c r="TO27" s="5">
        <v>6383</v>
      </c>
      <c r="TP27" s="5">
        <v>8232</v>
      </c>
      <c r="TQ27" s="5">
        <v>12298</v>
      </c>
      <c r="TR27" s="5">
        <v>13243</v>
      </c>
      <c r="TS27" s="5">
        <v>11698</v>
      </c>
      <c r="TT27" s="5">
        <v>8274</v>
      </c>
      <c r="TU27" s="5">
        <v>10580</v>
      </c>
      <c r="TV27" s="5">
        <v>13500</v>
      </c>
      <c r="TW27" s="5">
        <v>10507</v>
      </c>
      <c r="TX27" s="5">
        <v>7598</v>
      </c>
      <c r="TY27" s="5">
        <v>6400</v>
      </c>
      <c r="TZ27" s="5">
        <v>18045</v>
      </c>
      <c r="UA27" s="5">
        <v>0</v>
      </c>
      <c r="UB27" s="5">
        <v>0</v>
      </c>
      <c r="UC27" s="5">
        <v>0</v>
      </c>
      <c r="UD27" s="5">
        <v>0</v>
      </c>
      <c r="UE27" s="5">
        <v>0</v>
      </c>
      <c r="UF27" s="5">
        <v>0</v>
      </c>
      <c r="UG27" s="5">
        <v>0</v>
      </c>
      <c r="UH27" s="5">
        <v>0</v>
      </c>
      <c r="UI27" s="5">
        <v>0</v>
      </c>
      <c r="UJ27" s="5">
        <v>0</v>
      </c>
      <c r="UK27" s="5">
        <v>0</v>
      </c>
      <c r="UL27" s="5">
        <v>0</v>
      </c>
      <c r="UM27" s="5">
        <v>0</v>
      </c>
      <c r="UN27" s="5">
        <v>0</v>
      </c>
      <c r="UO27" s="5">
        <v>0</v>
      </c>
      <c r="UP27" s="5">
        <v>0</v>
      </c>
      <c r="UQ27" s="5">
        <v>6</v>
      </c>
      <c r="UR27" s="5">
        <v>34</v>
      </c>
      <c r="US27" s="5">
        <v>11309</v>
      </c>
      <c r="UT27" s="5">
        <v>22647</v>
      </c>
      <c r="UU27" s="5">
        <v>19187</v>
      </c>
      <c r="UV27" s="5">
        <v>41893</v>
      </c>
      <c r="UW27" s="5">
        <v>28258</v>
      </c>
      <c r="UX27" s="5">
        <v>20163</v>
      </c>
      <c r="UY27" s="5">
        <v>15195</v>
      </c>
      <c r="UZ27" s="5">
        <v>11431</v>
      </c>
      <c r="VA27" s="5">
        <v>7265</v>
      </c>
      <c r="VB27" s="5">
        <v>8479</v>
      </c>
      <c r="VC27" s="5">
        <v>9472</v>
      </c>
      <c r="VD27" s="5">
        <v>8013</v>
      </c>
      <c r="VE27" s="5">
        <v>7499</v>
      </c>
      <c r="VF27" s="5">
        <v>7002</v>
      </c>
      <c r="VG27" s="5">
        <v>387663</v>
      </c>
      <c r="VH27" s="5">
        <v>445427</v>
      </c>
      <c r="VI27" s="5">
        <v>435416</v>
      </c>
      <c r="VJ27" s="5">
        <v>448658</v>
      </c>
      <c r="VK27" s="5">
        <v>413036</v>
      </c>
      <c r="VL27" s="5">
        <v>379687</v>
      </c>
      <c r="VM27" s="5">
        <v>463660</v>
      </c>
      <c r="VN27" s="5">
        <v>481063</v>
      </c>
      <c r="VO27" s="5">
        <v>380612</v>
      </c>
      <c r="VP27" s="5">
        <v>374913</v>
      </c>
      <c r="VQ27" s="5">
        <v>391270</v>
      </c>
      <c r="VR27" s="5">
        <v>326880</v>
      </c>
      <c r="VS27" s="5">
        <v>389690</v>
      </c>
      <c r="VT27" s="5">
        <v>165110</v>
      </c>
      <c r="VU27" s="5">
        <v>280019</v>
      </c>
      <c r="VV27" s="5">
        <v>336611</v>
      </c>
      <c r="VW27" s="5">
        <v>488112</v>
      </c>
      <c r="VX27" s="5">
        <v>317068</v>
      </c>
      <c r="VY27" s="5">
        <v>319177</v>
      </c>
      <c r="VZ27" s="5">
        <v>455362</v>
      </c>
      <c r="WA27" s="5">
        <v>527846</v>
      </c>
      <c r="WB27" s="5">
        <v>473291</v>
      </c>
      <c r="WC27" s="5">
        <v>525885</v>
      </c>
      <c r="WD27" s="5">
        <v>452045</v>
      </c>
      <c r="WE27" s="5">
        <v>560370</v>
      </c>
      <c r="WF27" s="5">
        <v>536910</v>
      </c>
      <c r="WG27" s="5">
        <v>499895</v>
      </c>
      <c r="WH27" s="5">
        <v>484281</v>
      </c>
      <c r="WI27" s="5">
        <v>432816</v>
      </c>
      <c r="WJ27" s="5">
        <v>328831</v>
      </c>
      <c r="WK27" s="5">
        <v>346162</v>
      </c>
      <c r="WL27" s="5">
        <v>327589</v>
      </c>
      <c r="WM27" s="5">
        <v>39255</v>
      </c>
      <c r="WN27" s="5">
        <v>42842</v>
      </c>
      <c r="WO27" s="5">
        <v>35202</v>
      </c>
      <c r="WP27" s="5">
        <v>39986</v>
      </c>
      <c r="WQ27" s="5">
        <v>45335</v>
      </c>
      <c r="WR27" s="5">
        <v>46388</v>
      </c>
      <c r="WS27" s="5">
        <v>40630</v>
      </c>
      <c r="WT27" s="5">
        <v>28857</v>
      </c>
      <c r="WU27" s="5">
        <v>26347</v>
      </c>
      <c r="WV27" s="5">
        <v>21314</v>
      </c>
      <c r="WW27" s="5">
        <v>24516</v>
      </c>
      <c r="WX27" s="5">
        <v>31145</v>
      </c>
      <c r="WY27" s="5">
        <v>20199</v>
      </c>
      <c r="WZ27" s="5">
        <v>17228</v>
      </c>
      <c r="XA27" s="5">
        <v>9480</v>
      </c>
      <c r="XB27" s="5">
        <v>11025</v>
      </c>
      <c r="XC27" s="5">
        <v>10077</v>
      </c>
      <c r="XD27" s="5">
        <v>8580</v>
      </c>
      <c r="XE27" s="5">
        <v>10340</v>
      </c>
      <c r="XF27" s="5">
        <v>10492</v>
      </c>
      <c r="XG27" s="5">
        <v>12813</v>
      </c>
      <c r="XH27" s="5">
        <v>10718</v>
      </c>
      <c r="XI27" s="5">
        <v>5253</v>
      </c>
      <c r="XJ27" s="5">
        <v>5564</v>
      </c>
      <c r="XK27" s="5">
        <v>5318</v>
      </c>
      <c r="XL27" s="5">
        <v>7133</v>
      </c>
      <c r="XM27" s="5">
        <v>7537</v>
      </c>
      <c r="XN27" s="5">
        <v>4314</v>
      </c>
      <c r="XO27" s="5">
        <v>4879</v>
      </c>
      <c r="XP27" s="5">
        <v>3397</v>
      </c>
      <c r="XQ27" s="5">
        <v>3523</v>
      </c>
      <c r="XR27" s="5">
        <v>2645</v>
      </c>
      <c r="XS27" s="1">
        <v>4110</v>
      </c>
      <c r="XT27" s="3" t="s">
        <v>180</v>
      </c>
      <c r="XU27" s="3" t="s">
        <v>179</v>
      </c>
      <c r="XV27" s="3" t="s">
        <v>179</v>
      </c>
      <c r="XW27" s="3" t="s">
        <v>179</v>
      </c>
      <c r="XX27" s="3" t="s">
        <v>180</v>
      </c>
      <c r="XY27" s="3" t="s">
        <v>180</v>
      </c>
      <c r="XZ27" s="3" t="s">
        <v>185</v>
      </c>
    </row>
    <row r="28" spans="1:650" x14ac:dyDescent="0.3">
      <c r="A28" s="6" t="s">
        <v>55</v>
      </c>
      <c r="B28" s="1">
        <v>4056992</v>
      </c>
      <c r="C28" s="5">
        <v>3305</v>
      </c>
      <c r="D28" s="5">
        <v>3661</v>
      </c>
      <c r="E28" s="5">
        <v>1265</v>
      </c>
      <c r="F28" s="5">
        <v>1914</v>
      </c>
      <c r="G28" s="5">
        <v>17024</v>
      </c>
      <c r="H28" s="5">
        <v>3774</v>
      </c>
      <c r="I28" s="5">
        <v>-224</v>
      </c>
      <c r="J28" s="5">
        <v>4165</v>
      </c>
      <c r="K28" s="5">
        <v>7831</v>
      </c>
      <c r="L28" s="5">
        <v>4362</v>
      </c>
      <c r="M28" s="5">
        <v>3990</v>
      </c>
      <c r="N28" s="5">
        <v>58944</v>
      </c>
      <c r="O28" s="5">
        <v>2035</v>
      </c>
      <c r="P28" s="5">
        <v>27704</v>
      </c>
      <c r="Q28" s="5">
        <v>21325</v>
      </c>
      <c r="R28" s="5">
        <v>37512</v>
      </c>
      <c r="S28" s="5">
        <v>8673</v>
      </c>
      <c r="T28" s="5">
        <v>31659</v>
      </c>
      <c r="U28" s="5">
        <v>2960</v>
      </c>
      <c r="V28" s="5">
        <v>4952</v>
      </c>
      <c r="W28" s="5">
        <v>-3</v>
      </c>
      <c r="X28" s="5">
        <v>248</v>
      </c>
      <c r="Y28" s="5">
        <v>87</v>
      </c>
      <c r="Z28" s="5">
        <v>177</v>
      </c>
      <c r="AA28" s="5">
        <v>81</v>
      </c>
      <c r="AB28" s="5">
        <v>573</v>
      </c>
      <c r="AC28" s="5">
        <v>0</v>
      </c>
      <c r="AD28" s="5">
        <v>0</v>
      </c>
      <c r="AE28" s="5">
        <v>0</v>
      </c>
      <c r="AF28" s="5">
        <v>0</v>
      </c>
      <c r="AG28" s="5">
        <v>0</v>
      </c>
      <c r="AH28" s="5">
        <v>85</v>
      </c>
      <c r="AI28" s="5">
        <v>0</v>
      </c>
      <c r="AJ28" s="5">
        <v>0</v>
      </c>
      <c r="AK28" s="5">
        <v>0</v>
      </c>
      <c r="AL28" s="5">
        <v>0</v>
      </c>
      <c r="AM28" s="5">
        <v>0</v>
      </c>
      <c r="AN28" s="5">
        <v>0</v>
      </c>
      <c r="AO28" s="5">
        <v>0</v>
      </c>
      <c r="AP28" s="5">
        <v>0</v>
      </c>
      <c r="AQ28" s="5">
        <v>0</v>
      </c>
      <c r="AR28" s="5">
        <v>0</v>
      </c>
      <c r="AS28" s="5">
        <v>0</v>
      </c>
      <c r="AT28" s="5">
        <v>0</v>
      </c>
      <c r="AU28" s="5">
        <v>0</v>
      </c>
      <c r="AV28" s="5">
        <v>0</v>
      </c>
      <c r="AW28" s="5">
        <v>0</v>
      </c>
      <c r="AX28" s="5">
        <v>0</v>
      </c>
      <c r="AY28" s="5">
        <v>0</v>
      </c>
      <c r="AZ28" s="5">
        <v>310</v>
      </c>
      <c r="BA28" s="5">
        <v>29206</v>
      </c>
      <c r="BB28" s="5">
        <v>25363</v>
      </c>
      <c r="BC28" s="5">
        <v>27284</v>
      </c>
      <c r="BD28" s="5">
        <v>31621</v>
      </c>
      <c r="BE28" s="5">
        <v>25385</v>
      </c>
      <c r="BF28" s="5">
        <v>31290</v>
      </c>
      <c r="BG28" s="5">
        <v>38592</v>
      </c>
      <c r="BH28" s="5">
        <v>62245</v>
      </c>
      <c r="BI28" s="5">
        <v>39943</v>
      </c>
      <c r="BJ28" s="5">
        <v>165066</v>
      </c>
      <c r="BK28" s="5">
        <v>52806</v>
      </c>
      <c r="BL28" s="5">
        <v>228767</v>
      </c>
      <c r="BM28" s="5">
        <v>82841</v>
      </c>
      <c r="BN28" s="5">
        <v>78251</v>
      </c>
      <c r="BO28" s="5">
        <v>345517</v>
      </c>
      <c r="BP28" s="5">
        <v>471280</v>
      </c>
      <c r="BQ28" s="5">
        <v>330352</v>
      </c>
      <c r="BR28" s="5">
        <v>278252</v>
      </c>
      <c r="BS28" s="5">
        <v>343309</v>
      </c>
      <c r="BT28" s="5">
        <v>212363</v>
      </c>
      <c r="BU28" s="5">
        <v>272433</v>
      </c>
      <c r="BV28" s="5">
        <v>100358</v>
      </c>
      <c r="BW28" s="5">
        <v>55149</v>
      </c>
      <c r="BX28" s="5">
        <v>77734</v>
      </c>
      <c r="BY28" s="5">
        <v>97943</v>
      </c>
      <c r="BZ28" s="5">
        <v>1134778</v>
      </c>
      <c r="CA28" s="5">
        <v>199017</v>
      </c>
      <c r="CB28" s="5">
        <v>342181</v>
      </c>
      <c r="CC28" s="5">
        <v>131419</v>
      </c>
      <c r="CD28" s="5">
        <v>82630</v>
      </c>
      <c r="CE28" s="5">
        <v>26943</v>
      </c>
      <c r="CF28" s="5">
        <v>14302</v>
      </c>
      <c r="CG28" s="5">
        <v>19010</v>
      </c>
      <c r="CH28" s="5">
        <v>8214</v>
      </c>
      <c r="CI28" s="5">
        <v>1620</v>
      </c>
      <c r="CJ28" s="5">
        <v>1830</v>
      </c>
      <c r="CK28" s="5">
        <v>17396</v>
      </c>
      <c r="CL28" s="5">
        <v>2412</v>
      </c>
      <c r="CM28" s="5">
        <v>5471</v>
      </c>
      <c r="CN28" s="5">
        <v>7156</v>
      </c>
      <c r="CO28" s="5">
        <v>19613</v>
      </c>
      <c r="CP28" s="5">
        <v>14889</v>
      </c>
      <c r="CQ28" s="5">
        <v>19866</v>
      </c>
      <c r="CR28" s="5">
        <v>18832</v>
      </c>
      <c r="CS28" s="5">
        <v>6215</v>
      </c>
      <c r="CT28" s="5">
        <v>11209</v>
      </c>
      <c r="CU28" s="5">
        <v>397409</v>
      </c>
      <c r="CV28" s="5">
        <v>399152</v>
      </c>
      <c r="CW28" s="5">
        <v>347614</v>
      </c>
      <c r="CX28" s="5">
        <v>306517</v>
      </c>
      <c r="CY28" s="5">
        <v>248804</v>
      </c>
      <c r="CZ28" s="5">
        <v>253325</v>
      </c>
      <c r="DA28" s="5">
        <v>274402</v>
      </c>
      <c r="DB28" s="5">
        <v>289100</v>
      </c>
      <c r="DC28" s="5">
        <v>246239</v>
      </c>
      <c r="DD28" s="5">
        <v>261482</v>
      </c>
      <c r="DE28" s="5">
        <v>236739</v>
      </c>
      <c r="DF28" s="5">
        <v>215694</v>
      </c>
      <c r="DG28" s="5">
        <v>186653</v>
      </c>
      <c r="DH28" s="5">
        <v>222780</v>
      </c>
      <c r="DI28" s="5">
        <v>200582</v>
      </c>
      <c r="DJ28" s="5">
        <v>216596</v>
      </c>
      <c r="DK28" s="5">
        <v>202070</v>
      </c>
      <c r="DL28" s="5">
        <v>167873</v>
      </c>
      <c r="DM28" s="5">
        <v>168018</v>
      </c>
      <c r="DN28" s="5">
        <v>148652</v>
      </c>
      <c r="DO28" s="5">
        <v>116735</v>
      </c>
      <c r="DP28" s="5">
        <v>96834</v>
      </c>
      <c r="DQ28" s="5">
        <v>109217</v>
      </c>
      <c r="DR28" s="5">
        <v>100557</v>
      </c>
      <c r="DS28" s="5">
        <v>77484</v>
      </c>
      <c r="DT28" s="5">
        <v>95095</v>
      </c>
      <c r="DU28" s="5">
        <v>68251</v>
      </c>
      <c r="DV28" s="5">
        <v>60269</v>
      </c>
      <c r="DW28" s="5">
        <v>101924</v>
      </c>
      <c r="DX28" s="5">
        <v>106360</v>
      </c>
      <c r="DY28" s="5">
        <v>89013</v>
      </c>
      <c r="DZ28" s="5">
        <v>106081</v>
      </c>
      <c r="EA28" s="5">
        <v>44732</v>
      </c>
      <c r="EB28" s="5">
        <v>34304</v>
      </c>
      <c r="EC28" s="5">
        <v>33974</v>
      </c>
      <c r="ED28" s="5">
        <v>41659</v>
      </c>
      <c r="EE28" s="5">
        <v>28214</v>
      </c>
      <c r="EF28" s="5">
        <v>20846</v>
      </c>
      <c r="EG28" s="5">
        <v>24673</v>
      </c>
      <c r="EH28" s="5">
        <v>42259</v>
      </c>
      <c r="EI28" s="5">
        <v>51458</v>
      </c>
      <c r="EJ28" s="5">
        <v>47132</v>
      </c>
      <c r="EK28" s="5">
        <v>44269</v>
      </c>
      <c r="EL28" s="5">
        <v>21161</v>
      </c>
      <c r="EM28" s="5">
        <v>11405</v>
      </c>
      <c r="EN28" s="5">
        <v>11393</v>
      </c>
      <c r="EO28" s="5">
        <v>8888</v>
      </c>
      <c r="EP28" s="5">
        <v>15405</v>
      </c>
      <c r="EQ28" s="5">
        <v>15241</v>
      </c>
      <c r="ER28" s="5">
        <v>13440</v>
      </c>
      <c r="ES28" s="5">
        <v>8954</v>
      </c>
      <c r="ET28" s="5">
        <v>4350</v>
      </c>
      <c r="EU28" s="5">
        <v>6169</v>
      </c>
      <c r="EV28" s="5">
        <v>5193</v>
      </c>
      <c r="EW28" s="5">
        <v>7257</v>
      </c>
      <c r="EX28" s="5">
        <v>14929</v>
      </c>
      <c r="EY28" s="5">
        <v>6719</v>
      </c>
      <c r="EZ28" s="5">
        <v>6001</v>
      </c>
      <c r="FA28" s="5">
        <v>10298</v>
      </c>
      <c r="FB28" s="5">
        <v>8818</v>
      </c>
      <c r="FC28" s="5">
        <v>6269</v>
      </c>
      <c r="FD28" s="5">
        <v>6658</v>
      </c>
      <c r="FE28" s="5">
        <v>9390</v>
      </c>
      <c r="FF28" s="5">
        <v>13624</v>
      </c>
      <c r="FG28" s="5">
        <v>0</v>
      </c>
      <c r="FH28" s="5">
        <v>0</v>
      </c>
      <c r="FI28" s="5">
        <v>0</v>
      </c>
      <c r="FJ28" s="5">
        <v>0</v>
      </c>
      <c r="FK28" s="5">
        <v>0</v>
      </c>
      <c r="FL28" s="5">
        <v>0</v>
      </c>
      <c r="FM28" s="5">
        <v>0</v>
      </c>
      <c r="FN28" s="5">
        <v>0</v>
      </c>
      <c r="FO28" s="5">
        <v>0</v>
      </c>
      <c r="FP28" s="5">
        <v>0</v>
      </c>
      <c r="FQ28" s="5">
        <v>0</v>
      </c>
      <c r="FR28" s="5">
        <v>0</v>
      </c>
      <c r="FS28" s="5">
        <v>0</v>
      </c>
      <c r="FT28" s="5">
        <v>0</v>
      </c>
      <c r="FU28" s="5" t="s">
        <v>33</v>
      </c>
      <c r="FV28" s="5" t="s">
        <v>33</v>
      </c>
      <c r="FW28" s="5" t="s">
        <v>33</v>
      </c>
      <c r="FX28" s="5" t="s">
        <v>33</v>
      </c>
      <c r="FY28" s="5" t="s">
        <v>33</v>
      </c>
      <c r="FZ28" s="5" t="s">
        <v>33</v>
      </c>
      <c r="GA28" s="5" t="s">
        <v>33</v>
      </c>
      <c r="GB28" s="5" t="s">
        <v>33</v>
      </c>
      <c r="GC28" s="5" t="s">
        <v>33</v>
      </c>
      <c r="GD28" s="5" t="s">
        <v>33</v>
      </c>
      <c r="GE28" s="5" t="s">
        <v>33</v>
      </c>
      <c r="GF28" s="5" t="s">
        <v>33</v>
      </c>
      <c r="GG28" s="5" t="s">
        <v>33</v>
      </c>
      <c r="GH28" s="5" t="s">
        <v>33</v>
      </c>
      <c r="GI28" s="5" t="s">
        <v>33</v>
      </c>
      <c r="GJ28" s="5" t="s">
        <v>33</v>
      </c>
      <c r="GK28" s="5" t="s">
        <v>33</v>
      </c>
      <c r="GL28" s="5" t="s">
        <v>33</v>
      </c>
      <c r="GM28" s="5">
        <v>790962</v>
      </c>
      <c r="GN28" s="5">
        <v>908397</v>
      </c>
      <c r="GO28" s="5">
        <v>713205</v>
      </c>
      <c r="GP28" s="5">
        <v>628341</v>
      </c>
      <c r="GQ28" s="5">
        <v>637351</v>
      </c>
      <c r="GR28" s="5">
        <v>490309</v>
      </c>
      <c r="GS28" s="5">
        <v>571284</v>
      </c>
      <c r="GT28" s="5">
        <v>435881</v>
      </c>
      <c r="GU28" s="5">
        <v>360676</v>
      </c>
      <c r="GV28" s="5">
        <v>390709</v>
      </c>
      <c r="GW28" s="5">
        <v>382941</v>
      </c>
      <c r="GX28" s="5">
        <v>1430578</v>
      </c>
      <c r="GY28" s="5">
        <v>399110</v>
      </c>
      <c r="GZ28" s="5">
        <v>604058</v>
      </c>
      <c r="HA28" s="5">
        <v>362214</v>
      </c>
      <c r="HB28" s="5">
        <v>352143</v>
      </c>
      <c r="HC28" s="5">
        <v>252927</v>
      </c>
      <c r="HD28" s="5">
        <v>227584</v>
      </c>
      <c r="HE28" s="5">
        <v>228148</v>
      </c>
      <c r="HF28" s="5">
        <v>191530</v>
      </c>
      <c r="HG28" s="5">
        <v>151805</v>
      </c>
      <c r="HH28" s="5">
        <v>135726</v>
      </c>
      <c r="HI28" s="5">
        <v>159341</v>
      </c>
      <c r="HJ28" s="5">
        <v>149364</v>
      </c>
      <c r="HK28" s="5">
        <v>128347</v>
      </c>
      <c r="HL28" s="5">
        <v>171070</v>
      </c>
      <c r="HM28" s="5">
        <v>138105</v>
      </c>
      <c r="HN28" s="5">
        <v>249042</v>
      </c>
      <c r="HO28" s="5">
        <v>202265</v>
      </c>
      <c r="HP28" s="5">
        <v>360618</v>
      </c>
      <c r="HQ28" s="5">
        <v>187460</v>
      </c>
      <c r="HR28" s="5">
        <v>209249</v>
      </c>
      <c r="HS28" s="5">
        <v>1150989</v>
      </c>
      <c r="HT28" s="5">
        <v>1018901</v>
      </c>
      <c r="HU28" s="5">
        <v>846965</v>
      </c>
      <c r="HV28" s="5">
        <v>865003</v>
      </c>
      <c r="HW28" s="5">
        <v>1021528</v>
      </c>
      <c r="HX28" s="5">
        <v>977479</v>
      </c>
      <c r="HY28" s="5">
        <v>805150</v>
      </c>
      <c r="HZ28" s="5">
        <v>829668</v>
      </c>
      <c r="IA28" s="5">
        <v>930982</v>
      </c>
      <c r="IB28" s="5">
        <v>1257197</v>
      </c>
      <c r="IC28" s="5">
        <v>1692784</v>
      </c>
      <c r="ID28" s="5">
        <v>1847379</v>
      </c>
      <c r="IE28" s="5">
        <v>2280361</v>
      </c>
      <c r="IF28" s="5">
        <v>2607477</v>
      </c>
      <c r="IG28" s="5">
        <v>2150636</v>
      </c>
      <c r="IH28" s="5">
        <v>1703377</v>
      </c>
      <c r="II28" s="5">
        <v>1604152</v>
      </c>
      <c r="IJ28" s="5">
        <v>1482095</v>
      </c>
      <c r="IK28" s="5">
        <v>1543707</v>
      </c>
      <c r="IL28" s="5">
        <v>1761551</v>
      </c>
      <c r="IM28" s="5">
        <v>1097044</v>
      </c>
      <c r="IN28" s="5">
        <v>1275171</v>
      </c>
      <c r="IO28" s="5">
        <v>1364607</v>
      </c>
      <c r="IP28" s="5">
        <v>1248689</v>
      </c>
      <c r="IQ28" s="5">
        <v>924977</v>
      </c>
      <c r="IR28" s="5">
        <v>887208</v>
      </c>
      <c r="IS28" s="5">
        <v>1005208</v>
      </c>
      <c r="IT28" s="5">
        <v>938732</v>
      </c>
      <c r="IU28" s="5">
        <v>853021</v>
      </c>
      <c r="IV28" s="5">
        <v>834898</v>
      </c>
      <c r="IW28" s="5">
        <v>546275</v>
      </c>
      <c r="IX28" s="5">
        <v>528451</v>
      </c>
      <c r="IY28" s="5">
        <v>0</v>
      </c>
      <c r="IZ28" s="5">
        <v>0</v>
      </c>
      <c r="JA28" s="5">
        <v>0</v>
      </c>
      <c r="JB28" s="5">
        <v>0</v>
      </c>
      <c r="JC28" s="5">
        <v>0</v>
      </c>
      <c r="JD28" s="5">
        <v>0</v>
      </c>
      <c r="JE28" s="5">
        <v>0</v>
      </c>
      <c r="JF28" s="5">
        <v>0</v>
      </c>
      <c r="JG28" s="5">
        <v>0</v>
      </c>
      <c r="JH28" s="5">
        <v>0</v>
      </c>
      <c r="JI28" s="5">
        <v>0</v>
      </c>
      <c r="JJ28" s="5">
        <v>0</v>
      </c>
      <c r="JK28" s="5">
        <v>0</v>
      </c>
      <c r="JL28" s="5">
        <v>0</v>
      </c>
      <c r="JM28" s="5">
        <v>0</v>
      </c>
      <c r="JN28" s="5">
        <v>0</v>
      </c>
      <c r="JO28" s="5">
        <v>-4403</v>
      </c>
      <c r="JP28" s="5">
        <v>1784</v>
      </c>
      <c r="JQ28" s="5">
        <v>30474</v>
      </c>
      <c r="JR28" s="5">
        <v>62790</v>
      </c>
      <c r="JS28" s="5">
        <v>142065</v>
      </c>
      <c r="JT28" s="5">
        <v>205961</v>
      </c>
      <c r="JU28" s="5">
        <v>279210</v>
      </c>
      <c r="JV28" s="5">
        <v>209320</v>
      </c>
      <c r="JW28" s="5">
        <v>123253</v>
      </c>
      <c r="JX28" s="5">
        <v>136301</v>
      </c>
      <c r="JY28" s="5">
        <v>107852</v>
      </c>
      <c r="JZ28" s="5">
        <v>124282</v>
      </c>
      <c r="KA28" s="5">
        <v>118065</v>
      </c>
      <c r="KB28" s="5">
        <v>106437</v>
      </c>
      <c r="KC28" s="5">
        <v>110581</v>
      </c>
      <c r="KD28" s="5">
        <v>79239</v>
      </c>
      <c r="KE28" s="5">
        <v>67658</v>
      </c>
      <c r="KF28" s="5">
        <v>104243</v>
      </c>
      <c r="KG28" s="5">
        <v>114234</v>
      </c>
      <c r="KH28" s="5">
        <v>83734</v>
      </c>
      <c r="KI28" s="5">
        <v>73029</v>
      </c>
      <c r="KJ28" s="5">
        <v>59104</v>
      </c>
      <c r="KK28" s="5">
        <v>92721</v>
      </c>
      <c r="KL28" s="5">
        <v>47397</v>
      </c>
      <c r="KM28" s="5">
        <v>75282</v>
      </c>
      <c r="KN28" s="5">
        <v>60454</v>
      </c>
      <c r="KO28" s="5">
        <v>123687</v>
      </c>
      <c r="KP28" s="5">
        <v>129469</v>
      </c>
      <c r="KQ28" s="5">
        <v>132978</v>
      </c>
      <c r="KR28" s="5">
        <v>273931</v>
      </c>
      <c r="KS28" s="5">
        <v>225840</v>
      </c>
      <c r="KT28" s="5">
        <v>149420</v>
      </c>
      <c r="KU28" s="5">
        <v>74810</v>
      </c>
      <c r="KV28" s="5">
        <v>45210</v>
      </c>
      <c r="KW28" s="5">
        <v>32282</v>
      </c>
      <c r="KX28" s="5">
        <v>46828</v>
      </c>
      <c r="KY28" s="5">
        <v>55149</v>
      </c>
      <c r="KZ28" s="5">
        <v>41960</v>
      </c>
      <c r="LA28" s="5">
        <v>35073</v>
      </c>
      <c r="LB28" s="5">
        <v>29631</v>
      </c>
      <c r="LC28" s="5">
        <v>30786</v>
      </c>
      <c r="LD28" s="5">
        <v>28036</v>
      </c>
      <c r="LE28" s="5">
        <v>28819</v>
      </c>
      <c r="LF28" s="5">
        <v>29284</v>
      </c>
      <c r="LG28" s="5">
        <v>29762</v>
      </c>
      <c r="LH28" s="5">
        <v>20179</v>
      </c>
      <c r="LI28" s="5">
        <v>15229</v>
      </c>
      <c r="LJ28" s="5">
        <v>16396</v>
      </c>
      <c r="LK28" s="5">
        <v>36902</v>
      </c>
      <c r="LL28" s="5">
        <v>20480</v>
      </c>
      <c r="LM28" s="5">
        <v>20988</v>
      </c>
      <c r="LN28" s="5">
        <v>20911</v>
      </c>
      <c r="LO28" s="5">
        <v>12266</v>
      </c>
      <c r="LP28" s="5">
        <v>18328</v>
      </c>
      <c r="LQ28" s="5">
        <v>22760</v>
      </c>
      <c r="LR28" s="5">
        <v>24519</v>
      </c>
      <c r="LS28" s="5">
        <v>24190</v>
      </c>
      <c r="LT28" s="5">
        <v>22152</v>
      </c>
      <c r="LU28" s="5">
        <v>19282</v>
      </c>
      <c r="LV28" s="5">
        <v>19964</v>
      </c>
      <c r="LW28" s="5">
        <v>16223</v>
      </c>
      <c r="LX28" s="5">
        <v>11713</v>
      </c>
      <c r="LY28" s="5">
        <v>9235</v>
      </c>
      <c r="LZ28" s="5">
        <v>8498</v>
      </c>
      <c r="MA28" s="5">
        <v>8501</v>
      </c>
      <c r="MB28" s="5">
        <v>7476</v>
      </c>
      <c r="MC28" s="5">
        <v>4825</v>
      </c>
      <c r="MD28" s="5">
        <v>6063</v>
      </c>
      <c r="ME28" s="5">
        <v>5720</v>
      </c>
      <c r="MF28" s="5">
        <v>7364</v>
      </c>
      <c r="MG28" s="5">
        <v>10089</v>
      </c>
      <c r="MH28" s="5">
        <v>11344</v>
      </c>
      <c r="MI28" s="5">
        <v>7314</v>
      </c>
      <c r="MJ28" s="5">
        <v>8291</v>
      </c>
      <c r="MK28" s="5">
        <v>5533</v>
      </c>
      <c r="ML28" s="5">
        <v>5976</v>
      </c>
      <c r="MM28" s="5">
        <v>6082</v>
      </c>
      <c r="MN28" s="5">
        <v>9883</v>
      </c>
      <c r="MO28" s="5">
        <v>9667</v>
      </c>
      <c r="MP28" s="5">
        <v>8432</v>
      </c>
      <c r="MQ28" s="5">
        <v>432</v>
      </c>
      <c r="MR28" s="5">
        <v>431</v>
      </c>
      <c r="MS28" s="5">
        <v>1573</v>
      </c>
      <c r="MT28" s="5">
        <v>1193</v>
      </c>
      <c r="MU28" s="5">
        <v>1268</v>
      </c>
      <c r="MV28" s="5">
        <v>1438</v>
      </c>
      <c r="MW28" s="5">
        <v>530</v>
      </c>
      <c r="MX28" s="5">
        <v>159</v>
      </c>
      <c r="MY28" s="5">
        <v>210</v>
      </c>
      <c r="MZ28" s="5">
        <v>452</v>
      </c>
      <c r="NA28" s="5">
        <v>511</v>
      </c>
      <c r="NB28" s="5">
        <v>493</v>
      </c>
      <c r="NC28" s="5">
        <v>497</v>
      </c>
      <c r="ND28" s="5">
        <v>433</v>
      </c>
      <c r="NE28" s="5" t="s">
        <v>33</v>
      </c>
      <c r="NF28" s="5" t="s">
        <v>33</v>
      </c>
      <c r="NG28" s="5" t="s">
        <v>33</v>
      </c>
      <c r="NH28" s="5" t="s">
        <v>33</v>
      </c>
      <c r="NI28" s="5" t="s">
        <v>33</v>
      </c>
      <c r="NJ28" s="5" t="s">
        <v>33</v>
      </c>
      <c r="NK28" s="5" t="s">
        <v>33</v>
      </c>
      <c r="NL28" s="5" t="s">
        <v>33</v>
      </c>
      <c r="NM28" s="5" t="s">
        <v>33</v>
      </c>
      <c r="NN28" s="5" t="s">
        <v>33</v>
      </c>
      <c r="NO28" s="5" t="s">
        <v>33</v>
      </c>
      <c r="NP28" s="5" t="s">
        <v>33</v>
      </c>
      <c r="NQ28" s="5" t="s">
        <v>33</v>
      </c>
      <c r="NR28" s="5" t="s">
        <v>33</v>
      </c>
      <c r="NS28" s="5" t="s">
        <v>33</v>
      </c>
      <c r="NT28" s="5" t="s">
        <v>33</v>
      </c>
      <c r="NU28" s="5" t="s">
        <v>33</v>
      </c>
      <c r="NV28" s="5" t="s">
        <v>33</v>
      </c>
      <c r="NW28" s="5">
        <v>0</v>
      </c>
      <c r="NX28" s="5">
        <v>0</v>
      </c>
      <c r="NY28" s="5">
        <v>0</v>
      </c>
      <c r="NZ28" s="5">
        <v>0</v>
      </c>
      <c r="OA28" s="5">
        <v>0</v>
      </c>
      <c r="OB28" s="5">
        <v>0</v>
      </c>
      <c r="OC28" s="5">
        <v>0</v>
      </c>
      <c r="OD28" s="5">
        <v>0</v>
      </c>
      <c r="OE28" s="5">
        <v>0</v>
      </c>
      <c r="OF28" s="5">
        <v>0</v>
      </c>
      <c r="OG28" s="5">
        <v>0</v>
      </c>
      <c r="OH28" s="5">
        <v>0</v>
      </c>
      <c r="OI28" s="5">
        <v>0</v>
      </c>
      <c r="OJ28" s="5">
        <v>0</v>
      </c>
      <c r="OK28" s="5" t="s">
        <v>33</v>
      </c>
      <c r="OL28" s="5" t="s">
        <v>33</v>
      </c>
      <c r="OM28" s="5" t="s">
        <v>33</v>
      </c>
      <c r="ON28" s="5" t="s">
        <v>33</v>
      </c>
      <c r="OO28" s="5" t="s">
        <v>33</v>
      </c>
      <c r="OP28" s="5" t="s">
        <v>33</v>
      </c>
      <c r="OQ28" s="5" t="s">
        <v>33</v>
      </c>
      <c r="OR28" s="5" t="s">
        <v>33</v>
      </c>
      <c r="OS28" s="5" t="s">
        <v>33</v>
      </c>
      <c r="OT28" s="5" t="s">
        <v>33</v>
      </c>
      <c r="OU28" s="5" t="s">
        <v>33</v>
      </c>
      <c r="OV28" s="5" t="s">
        <v>33</v>
      </c>
      <c r="OW28" s="5" t="s">
        <v>33</v>
      </c>
      <c r="OX28" s="5" t="s">
        <v>33</v>
      </c>
      <c r="OY28" s="5" t="s">
        <v>33</v>
      </c>
      <c r="OZ28" s="5" t="s">
        <v>33</v>
      </c>
      <c r="PA28" s="5" t="s">
        <v>33</v>
      </c>
      <c r="PB28" s="5" t="s">
        <v>33</v>
      </c>
      <c r="PC28" s="5">
        <v>40964</v>
      </c>
      <c r="PD28" s="5">
        <v>40867</v>
      </c>
      <c r="PE28" s="5">
        <v>47409</v>
      </c>
      <c r="PF28" s="5">
        <v>45508</v>
      </c>
      <c r="PG28" s="5">
        <v>46628</v>
      </c>
      <c r="PH28" s="5">
        <v>39070</v>
      </c>
      <c r="PI28" s="5">
        <v>39959</v>
      </c>
      <c r="PJ28" s="5">
        <v>48301</v>
      </c>
      <c r="PK28" s="5">
        <v>49577</v>
      </c>
      <c r="PL28" s="5">
        <v>37129</v>
      </c>
      <c r="PM28" s="5">
        <v>34306</v>
      </c>
      <c r="PN28" s="5">
        <v>40088</v>
      </c>
      <c r="PO28" s="5">
        <v>36625</v>
      </c>
      <c r="PP28" s="5">
        <v>36461</v>
      </c>
      <c r="PQ28" s="5">
        <v>35357</v>
      </c>
      <c r="PR28" s="5">
        <v>35835</v>
      </c>
      <c r="PS28" s="5">
        <v>30759</v>
      </c>
      <c r="PT28" s="5">
        <v>33282</v>
      </c>
      <c r="PU28" s="5">
        <v>34476</v>
      </c>
      <c r="PV28" s="5">
        <v>33551</v>
      </c>
      <c r="PW28" s="5">
        <v>33249</v>
      </c>
      <c r="PX28" s="5">
        <v>29762</v>
      </c>
      <c r="PY28" s="5">
        <v>29882</v>
      </c>
      <c r="PZ28" s="5">
        <v>28340</v>
      </c>
      <c r="QA28" s="5">
        <v>24881</v>
      </c>
      <c r="QB28" s="5">
        <v>28918</v>
      </c>
      <c r="QC28" s="5">
        <v>34338</v>
      </c>
      <c r="QD28" s="5">
        <v>33022</v>
      </c>
      <c r="QE28" s="5">
        <v>33760</v>
      </c>
      <c r="QF28" s="5">
        <v>38757</v>
      </c>
      <c r="QG28" s="5">
        <v>36869</v>
      </c>
      <c r="QH28" s="5">
        <v>32798</v>
      </c>
      <c r="QI28" s="5">
        <v>137824</v>
      </c>
      <c r="QJ28" s="5">
        <v>126913</v>
      </c>
      <c r="QK28" s="5">
        <v>129055</v>
      </c>
      <c r="QL28" s="5">
        <v>112977</v>
      </c>
      <c r="QM28" s="5">
        <v>101783</v>
      </c>
      <c r="QN28" s="5">
        <v>113920</v>
      </c>
      <c r="QO28" s="5">
        <v>103562</v>
      </c>
      <c r="QP28" s="5">
        <v>114270</v>
      </c>
      <c r="QQ28" s="5">
        <v>122413</v>
      </c>
      <c r="QR28" s="5">
        <v>72027</v>
      </c>
      <c r="QS28" s="5">
        <v>96331</v>
      </c>
      <c r="QT28" s="5">
        <v>108262</v>
      </c>
      <c r="QU28" s="5">
        <v>89678</v>
      </c>
      <c r="QV28" s="5">
        <v>87911</v>
      </c>
      <c r="QW28" s="5">
        <v>83818</v>
      </c>
      <c r="QX28" s="5">
        <v>71095</v>
      </c>
      <c r="QY28" s="5">
        <v>67302</v>
      </c>
      <c r="QZ28" s="5">
        <v>61411</v>
      </c>
      <c r="RA28" s="5">
        <v>68429</v>
      </c>
      <c r="RB28" s="5">
        <v>64995</v>
      </c>
      <c r="RC28" s="5">
        <v>67178</v>
      </c>
      <c r="RD28" s="5">
        <v>55378</v>
      </c>
      <c r="RE28" s="5">
        <v>63283</v>
      </c>
      <c r="RF28" s="5">
        <v>78023</v>
      </c>
      <c r="RG28" s="5">
        <v>58630</v>
      </c>
      <c r="RH28" s="5">
        <v>60284</v>
      </c>
      <c r="RI28" s="5">
        <v>61622</v>
      </c>
      <c r="RJ28" s="5">
        <v>63146</v>
      </c>
      <c r="RK28" s="5">
        <v>56130</v>
      </c>
      <c r="RL28" s="5">
        <v>69250</v>
      </c>
      <c r="RM28" s="5">
        <v>71997</v>
      </c>
      <c r="RN28" s="5">
        <v>62553</v>
      </c>
      <c r="RO28" s="5">
        <v>118953</v>
      </c>
      <c r="RP28" s="5">
        <v>103471</v>
      </c>
      <c r="RQ28" s="5">
        <v>92420</v>
      </c>
      <c r="RR28" s="5">
        <v>105644</v>
      </c>
      <c r="RS28" s="5">
        <v>99752</v>
      </c>
      <c r="RT28" s="5">
        <v>111840</v>
      </c>
      <c r="RU28" s="5">
        <v>96010</v>
      </c>
      <c r="RV28" s="5">
        <v>92300</v>
      </c>
      <c r="RW28" s="5">
        <v>101155</v>
      </c>
      <c r="RX28" s="5">
        <v>103782</v>
      </c>
      <c r="RY28" s="5">
        <v>107589</v>
      </c>
      <c r="RZ28" s="5">
        <v>89476</v>
      </c>
      <c r="SA28" s="5">
        <v>66644</v>
      </c>
      <c r="SB28" s="5">
        <v>68909</v>
      </c>
      <c r="SC28" s="5">
        <v>43638</v>
      </c>
      <c r="SD28" s="5">
        <v>38800</v>
      </c>
      <c r="SE28" s="5">
        <v>38225</v>
      </c>
      <c r="SF28" s="5">
        <v>36645</v>
      </c>
      <c r="SG28" s="5">
        <v>41402</v>
      </c>
      <c r="SH28" s="5">
        <v>44086</v>
      </c>
      <c r="SI28" s="5">
        <v>40802</v>
      </c>
      <c r="SJ28" s="5">
        <v>46814</v>
      </c>
      <c r="SK28" s="5">
        <v>48419</v>
      </c>
      <c r="SL28" s="5">
        <v>53624</v>
      </c>
      <c r="SM28" s="5">
        <v>46720</v>
      </c>
      <c r="SN28" s="5">
        <v>48250</v>
      </c>
      <c r="SO28" s="5">
        <v>51614</v>
      </c>
      <c r="SP28" s="5">
        <v>50994</v>
      </c>
      <c r="SQ28" s="5">
        <v>50449</v>
      </c>
      <c r="SR28" s="5">
        <v>48079</v>
      </c>
      <c r="SS28" s="5">
        <v>41668</v>
      </c>
      <c r="ST28" s="5">
        <v>36496</v>
      </c>
      <c r="SU28" s="5">
        <v>145854</v>
      </c>
      <c r="SV28" s="5">
        <v>117912</v>
      </c>
      <c r="SW28" s="5">
        <v>141430</v>
      </c>
      <c r="SX28" s="5">
        <v>171144</v>
      </c>
      <c r="SY28" s="5">
        <v>174601</v>
      </c>
      <c r="SZ28" s="5">
        <v>176925</v>
      </c>
      <c r="TA28" s="5">
        <v>109185</v>
      </c>
      <c r="TB28" s="5">
        <v>114499</v>
      </c>
      <c r="TC28" s="5">
        <v>105993</v>
      </c>
      <c r="TD28" s="5">
        <v>115912</v>
      </c>
      <c r="TE28" s="5">
        <v>114662</v>
      </c>
      <c r="TF28" s="5">
        <v>136397</v>
      </c>
      <c r="TG28" s="5">
        <v>128582</v>
      </c>
      <c r="TH28" s="5">
        <v>86378</v>
      </c>
      <c r="TI28" s="5">
        <v>71190</v>
      </c>
      <c r="TJ28" s="5">
        <v>75415</v>
      </c>
      <c r="TK28" s="5">
        <v>98352</v>
      </c>
      <c r="TL28" s="5">
        <v>89146</v>
      </c>
      <c r="TM28" s="5">
        <v>84829</v>
      </c>
      <c r="TN28" s="5">
        <v>81504</v>
      </c>
      <c r="TO28" s="5">
        <v>46232</v>
      </c>
      <c r="TP28" s="5">
        <v>67078</v>
      </c>
      <c r="TQ28" s="5">
        <v>63040</v>
      </c>
      <c r="TR28" s="5">
        <v>59003</v>
      </c>
      <c r="TS28" s="5">
        <v>34665</v>
      </c>
      <c r="TT28" s="5">
        <v>31523</v>
      </c>
      <c r="TU28" s="5">
        <v>22316</v>
      </c>
      <c r="TV28" s="5">
        <v>16714</v>
      </c>
      <c r="TW28" s="5">
        <v>35894</v>
      </c>
      <c r="TX28" s="5">
        <v>38862</v>
      </c>
      <c r="TY28" s="5">
        <v>22435</v>
      </c>
      <c r="TZ28" s="5">
        <v>16400</v>
      </c>
      <c r="UA28" s="5">
        <v>0</v>
      </c>
      <c r="UB28" s="5">
        <v>7</v>
      </c>
      <c r="UC28" s="5">
        <v>0</v>
      </c>
      <c r="UD28" s="5">
        <v>-29</v>
      </c>
      <c r="UE28" s="5">
        <v>62</v>
      </c>
      <c r="UF28" s="5">
        <v>154</v>
      </c>
      <c r="UG28" s="5">
        <v>115</v>
      </c>
      <c r="UH28" s="5">
        <v>181</v>
      </c>
      <c r="UI28" s="5">
        <v>141</v>
      </c>
      <c r="UJ28" s="5">
        <v>59</v>
      </c>
      <c r="UK28" s="5">
        <v>86</v>
      </c>
      <c r="UL28" s="5">
        <v>109</v>
      </c>
      <c r="UM28" s="5">
        <v>119</v>
      </c>
      <c r="UN28" s="5">
        <v>135</v>
      </c>
      <c r="UO28" s="5">
        <v>131</v>
      </c>
      <c r="UP28" s="5">
        <v>87</v>
      </c>
      <c r="UQ28" s="5">
        <v>238</v>
      </c>
      <c r="UR28" s="5">
        <v>184</v>
      </c>
      <c r="US28" s="5">
        <v>162</v>
      </c>
      <c r="UT28" s="5">
        <v>63</v>
      </c>
      <c r="UU28" s="5">
        <v>117</v>
      </c>
      <c r="UV28" s="5">
        <v>3596</v>
      </c>
      <c r="UW28" s="5">
        <v>11960</v>
      </c>
      <c r="UX28" s="5">
        <v>15791</v>
      </c>
      <c r="UY28" s="5">
        <v>8800</v>
      </c>
      <c r="UZ28" s="5">
        <v>1066</v>
      </c>
      <c r="VA28" s="5">
        <v>0</v>
      </c>
      <c r="VB28" s="5">
        <v>0</v>
      </c>
      <c r="VC28" s="5">
        <v>0</v>
      </c>
      <c r="VD28" s="5">
        <v>0</v>
      </c>
      <c r="VE28" s="5">
        <v>0</v>
      </c>
      <c r="VF28" s="5">
        <v>0</v>
      </c>
      <c r="VG28" s="5">
        <v>193507</v>
      </c>
      <c r="VH28" s="5">
        <v>175921</v>
      </c>
      <c r="VI28" s="5">
        <v>182851</v>
      </c>
      <c r="VJ28" s="5">
        <v>183229</v>
      </c>
      <c r="VK28" s="5">
        <v>192419</v>
      </c>
      <c r="VL28" s="5">
        <v>181768</v>
      </c>
      <c r="VM28" s="5">
        <v>219770</v>
      </c>
      <c r="VN28" s="5">
        <v>243544</v>
      </c>
      <c r="VO28" s="5">
        <v>217000</v>
      </c>
      <c r="VP28" s="5">
        <v>217790</v>
      </c>
      <c r="VQ28" s="5">
        <v>198940</v>
      </c>
      <c r="VR28" s="5">
        <v>177686</v>
      </c>
      <c r="VS28" s="5">
        <v>174772</v>
      </c>
      <c r="VT28" s="5">
        <v>168538</v>
      </c>
      <c r="VU28" s="5">
        <v>168388</v>
      </c>
      <c r="VV28" s="5">
        <v>129069</v>
      </c>
      <c r="VW28" s="5">
        <v>135131</v>
      </c>
      <c r="VX28" s="5">
        <v>98261</v>
      </c>
      <c r="VY28" s="5">
        <v>87558</v>
      </c>
      <c r="VZ28" s="5">
        <v>109782</v>
      </c>
      <c r="WA28" s="5">
        <v>135016</v>
      </c>
      <c r="WB28" s="5">
        <v>126295</v>
      </c>
      <c r="WC28" s="5">
        <v>150886</v>
      </c>
      <c r="WD28" s="5">
        <v>174210</v>
      </c>
      <c r="WE28" s="5">
        <v>152154</v>
      </c>
      <c r="WF28" s="5">
        <v>137243</v>
      </c>
      <c r="WG28" s="5">
        <v>156226</v>
      </c>
      <c r="WH28" s="5">
        <v>135214</v>
      </c>
      <c r="WI28" s="5">
        <v>172871</v>
      </c>
      <c r="WJ28" s="5">
        <v>155832</v>
      </c>
      <c r="WK28" s="5">
        <v>146186</v>
      </c>
      <c r="WL28" s="5">
        <v>130079</v>
      </c>
      <c r="WM28" s="5">
        <v>229</v>
      </c>
      <c r="WN28" s="5">
        <v>122</v>
      </c>
      <c r="WO28" s="5">
        <v>411</v>
      </c>
      <c r="WP28" s="5">
        <v>175</v>
      </c>
      <c r="WQ28" s="5">
        <v>135</v>
      </c>
      <c r="WR28" s="5">
        <v>857</v>
      </c>
      <c r="WS28" s="5">
        <v>1577</v>
      </c>
      <c r="WT28" s="5">
        <v>2366</v>
      </c>
      <c r="WU28" s="5">
        <v>2396</v>
      </c>
      <c r="WV28" s="5">
        <v>2343</v>
      </c>
      <c r="WW28" s="5">
        <v>2209</v>
      </c>
      <c r="WX28" s="5">
        <v>2140</v>
      </c>
      <c r="WY28" s="5">
        <v>2101</v>
      </c>
      <c r="WZ28" s="5">
        <v>1819</v>
      </c>
      <c r="XA28" s="5">
        <v>2022</v>
      </c>
      <c r="XB28" s="5">
        <v>1470</v>
      </c>
      <c r="XC28" s="5">
        <v>1665</v>
      </c>
      <c r="XD28" s="5">
        <v>1966</v>
      </c>
      <c r="XE28" s="5">
        <v>2500</v>
      </c>
      <c r="XF28" s="5">
        <v>2293</v>
      </c>
      <c r="XG28" s="5">
        <v>2997</v>
      </c>
      <c r="XH28" s="5">
        <v>2613</v>
      </c>
      <c r="XI28" s="5">
        <v>3190</v>
      </c>
      <c r="XJ28" s="5">
        <v>1318</v>
      </c>
      <c r="XK28" s="5">
        <v>3411</v>
      </c>
      <c r="XL28" s="5">
        <v>2128</v>
      </c>
      <c r="XM28" s="5">
        <v>5397</v>
      </c>
      <c r="XN28" s="5">
        <v>4056</v>
      </c>
      <c r="XO28" s="5">
        <v>4449</v>
      </c>
      <c r="XP28" s="5">
        <v>6354</v>
      </c>
      <c r="XQ28" s="5">
        <v>5333</v>
      </c>
      <c r="XR28" s="5">
        <v>4540</v>
      </c>
      <c r="XS28" s="1">
        <v>4176</v>
      </c>
      <c r="XT28" s="3" t="s">
        <v>180</v>
      </c>
      <c r="XU28" s="3" t="s">
        <v>179</v>
      </c>
      <c r="XV28" s="3" t="s">
        <v>179</v>
      </c>
      <c r="XW28" s="3" t="s">
        <v>179</v>
      </c>
      <c r="XX28" s="3" t="s">
        <v>180</v>
      </c>
      <c r="XY28" s="3" t="s">
        <v>180</v>
      </c>
      <c r="XZ28" s="3" t="s">
        <v>199</v>
      </c>
    </row>
    <row r="29" spans="1:650" x14ac:dyDescent="0.3">
      <c r="A29" s="6" t="s">
        <v>56</v>
      </c>
      <c r="B29" s="1">
        <v>4057080</v>
      </c>
      <c r="C29" s="5">
        <v>22682</v>
      </c>
      <c r="D29" s="5">
        <v>13381</v>
      </c>
      <c r="E29" s="5">
        <v>3470</v>
      </c>
      <c r="F29" s="5">
        <v>5132</v>
      </c>
      <c r="G29" s="5">
        <v>32333</v>
      </c>
      <c r="H29" s="5">
        <v>40633</v>
      </c>
      <c r="I29" s="5">
        <v>55389</v>
      </c>
      <c r="J29" s="5">
        <v>49107</v>
      </c>
      <c r="K29" s="5">
        <v>2065</v>
      </c>
      <c r="L29" s="5">
        <v>11900</v>
      </c>
      <c r="M29" s="5">
        <v>13525</v>
      </c>
      <c r="N29" s="5">
        <v>6901</v>
      </c>
      <c r="O29" s="5">
        <v>3877</v>
      </c>
      <c r="P29" s="5">
        <v>0</v>
      </c>
      <c r="Q29" s="5">
        <v>0</v>
      </c>
      <c r="R29" s="5">
        <v>0</v>
      </c>
      <c r="S29" s="5">
        <v>0</v>
      </c>
      <c r="T29" s="5">
        <v>0</v>
      </c>
      <c r="U29" s="5">
        <v>0</v>
      </c>
      <c r="V29" s="5">
        <v>0</v>
      </c>
      <c r="W29" s="5">
        <v>0</v>
      </c>
      <c r="X29" s="5">
        <v>0</v>
      </c>
      <c r="Y29" s="5">
        <v>0</v>
      </c>
      <c r="Z29" s="5">
        <v>0</v>
      </c>
      <c r="AA29" s="5">
        <v>0</v>
      </c>
      <c r="AB29" s="5">
        <v>0</v>
      </c>
      <c r="AC29" s="5">
        <v>0</v>
      </c>
      <c r="AD29" s="5">
        <v>0</v>
      </c>
      <c r="AE29" s="5">
        <v>0</v>
      </c>
      <c r="AF29" s="5">
        <v>0</v>
      </c>
      <c r="AG29" s="5">
        <v>0</v>
      </c>
      <c r="AH29" s="5">
        <v>0</v>
      </c>
      <c r="AI29" s="5">
        <v>22774</v>
      </c>
      <c r="AJ29" s="5">
        <v>61702</v>
      </c>
      <c r="AK29" s="5">
        <v>11924</v>
      </c>
      <c r="AL29" s="5">
        <v>41432</v>
      </c>
      <c r="AM29" s="5">
        <v>16674</v>
      </c>
      <c r="AN29" s="5">
        <v>17694</v>
      </c>
      <c r="AO29" s="5">
        <v>40200</v>
      </c>
      <c r="AP29" s="5">
        <v>50456</v>
      </c>
      <c r="AQ29" s="5">
        <v>21223</v>
      </c>
      <c r="AR29" s="5">
        <v>19018</v>
      </c>
      <c r="AS29" s="5">
        <v>19952</v>
      </c>
      <c r="AT29" s="5">
        <v>51712</v>
      </c>
      <c r="AU29" s="5">
        <v>31986</v>
      </c>
      <c r="AV29" s="5">
        <v>39642</v>
      </c>
      <c r="AW29" s="5">
        <v>51330</v>
      </c>
      <c r="AX29" s="5">
        <v>18642</v>
      </c>
      <c r="AY29" s="5">
        <v>16983</v>
      </c>
      <c r="AZ29" s="5">
        <v>5902</v>
      </c>
      <c r="BA29" s="5">
        <v>50079</v>
      </c>
      <c r="BB29" s="5">
        <v>115241</v>
      </c>
      <c r="BC29" s="5">
        <v>19180</v>
      </c>
      <c r="BD29" s="5">
        <v>30683</v>
      </c>
      <c r="BE29" s="5">
        <v>70652</v>
      </c>
      <c r="BF29" s="5">
        <v>70918</v>
      </c>
      <c r="BG29" s="5">
        <v>119252</v>
      </c>
      <c r="BH29" s="5">
        <v>172026</v>
      </c>
      <c r="BI29" s="5">
        <v>135981</v>
      </c>
      <c r="BJ29" s="5">
        <v>131504</v>
      </c>
      <c r="BK29" s="5">
        <v>182824</v>
      </c>
      <c r="BL29" s="5">
        <v>115736</v>
      </c>
      <c r="BM29" s="5">
        <v>106421</v>
      </c>
      <c r="BN29" s="5">
        <v>202510</v>
      </c>
      <c r="BO29" s="5">
        <v>353137</v>
      </c>
      <c r="BP29" s="5">
        <v>188085</v>
      </c>
      <c r="BQ29" s="5">
        <v>168787</v>
      </c>
      <c r="BR29" s="5">
        <v>196177</v>
      </c>
      <c r="BS29" s="5">
        <v>159703</v>
      </c>
      <c r="BT29" s="5">
        <v>212811</v>
      </c>
      <c r="BU29" s="5">
        <v>148675</v>
      </c>
      <c r="BV29" s="5">
        <v>110969</v>
      </c>
      <c r="BW29" s="5">
        <v>392679</v>
      </c>
      <c r="BX29" s="5">
        <v>258100</v>
      </c>
      <c r="BY29" s="5">
        <v>121978</v>
      </c>
      <c r="BZ29" s="5">
        <v>216832</v>
      </c>
      <c r="CA29" s="5">
        <v>207742</v>
      </c>
      <c r="CB29" s="5">
        <v>211203</v>
      </c>
      <c r="CC29" s="5">
        <v>161167</v>
      </c>
      <c r="CD29" s="5">
        <v>101435</v>
      </c>
      <c r="CE29" s="5">
        <v>41788</v>
      </c>
      <c r="CF29" s="5">
        <v>51053</v>
      </c>
      <c r="CG29" s="5">
        <v>34896</v>
      </c>
      <c r="CH29" s="5">
        <v>59242</v>
      </c>
      <c r="CI29" s="5">
        <v>20686</v>
      </c>
      <c r="CJ29" s="5">
        <v>26696</v>
      </c>
      <c r="CK29" s="5">
        <v>50647</v>
      </c>
      <c r="CL29" s="5">
        <v>31631</v>
      </c>
      <c r="CM29" s="5">
        <v>32009</v>
      </c>
      <c r="CN29" s="5">
        <v>33181</v>
      </c>
      <c r="CO29" s="5">
        <v>38774</v>
      </c>
      <c r="CP29" s="5">
        <v>54704</v>
      </c>
      <c r="CQ29" s="5">
        <v>24489</v>
      </c>
      <c r="CR29" s="5">
        <v>20607</v>
      </c>
      <c r="CS29" s="5">
        <v>34676</v>
      </c>
      <c r="CT29" s="5">
        <v>50146</v>
      </c>
      <c r="CU29" s="5">
        <v>1319113</v>
      </c>
      <c r="CV29" s="5">
        <v>1186090</v>
      </c>
      <c r="CW29" s="5">
        <v>1116810</v>
      </c>
      <c r="CX29" s="5">
        <v>1254844</v>
      </c>
      <c r="CY29" s="5">
        <v>1189676</v>
      </c>
      <c r="CZ29" s="5">
        <v>1350617</v>
      </c>
      <c r="DA29" s="5">
        <v>866299</v>
      </c>
      <c r="DB29" s="5">
        <v>1086308</v>
      </c>
      <c r="DC29" s="5">
        <v>885932</v>
      </c>
      <c r="DD29" s="5">
        <v>1011896</v>
      </c>
      <c r="DE29" s="5">
        <v>1085928</v>
      </c>
      <c r="DF29" s="5">
        <v>1297638</v>
      </c>
      <c r="DG29" s="5">
        <v>1078683</v>
      </c>
      <c r="DH29" s="5">
        <v>984202</v>
      </c>
      <c r="DI29" s="5">
        <v>836887</v>
      </c>
      <c r="DJ29" s="5">
        <v>766038</v>
      </c>
      <c r="DK29" s="5">
        <v>524978</v>
      </c>
      <c r="DL29" s="5">
        <v>422119</v>
      </c>
      <c r="DM29" s="5">
        <v>438347</v>
      </c>
      <c r="DN29" s="5">
        <v>385179</v>
      </c>
      <c r="DO29" s="5">
        <v>362731</v>
      </c>
      <c r="DP29" s="5">
        <v>305333</v>
      </c>
      <c r="DQ29" s="5">
        <v>337812</v>
      </c>
      <c r="DR29" s="5">
        <v>357354</v>
      </c>
      <c r="DS29" s="5">
        <v>325953</v>
      </c>
      <c r="DT29" s="5">
        <v>309893</v>
      </c>
      <c r="DU29" s="5">
        <v>345717</v>
      </c>
      <c r="DV29" s="5">
        <v>329731</v>
      </c>
      <c r="DW29" s="5">
        <v>321663</v>
      </c>
      <c r="DX29" s="5">
        <v>326723</v>
      </c>
      <c r="DY29" s="5">
        <v>316201</v>
      </c>
      <c r="DZ29" s="5">
        <v>256116</v>
      </c>
      <c r="EA29" s="5">
        <v>41861</v>
      </c>
      <c r="EB29" s="5">
        <v>0</v>
      </c>
      <c r="EC29" s="5">
        <v>0</v>
      </c>
      <c r="ED29" s="5">
        <v>0</v>
      </c>
      <c r="EE29" s="5">
        <v>0</v>
      </c>
      <c r="EF29" s="5">
        <v>0</v>
      </c>
      <c r="EG29" s="5">
        <v>0</v>
      </c>
      <c r="EH29" s="5">
        <v>0</v>
      </c>
      <c r="EI29" s="5">
        <v>0</v>
      </c>
      <c r="EJ29" s="5">
        <v>0</v>
      </c>
      <c r="EK29" s="5">
        <v>0</v>
      </c>
      <c r="EL29" s="5">
        <v>0</v>
      </c>
      <c r="EM29" s="5">
        <v>0</v>
      </c>
      <c r="EN29" s="5">
        <v>0</v>
      </c>
      <c r="EO29" s="5">
        <v>0</v>
      </c>
      <c r="EP29" s="5">
        <v>0</v>
      </c>
      <c r="EQ29" s="5">
        <v>0</v>
      </c>
      <c r="ER29" s="5">
        <v>0</v>
      </c>
      <c r="ES29" s="5">
        <v>0</v>
      </c>
      <c r="ET29" s="5">
        <v>0</v>
      </c>
      <c r="EU29" s="5">
        <v>0</v>
      </c>
      <c r="EV29" s="5">
        <v>0</v>
      </c>
      <c r="EW29" s="5">
        <v>0</v>
      </c>
      <c r="EX29" s="5">
        <v>0</v>
      </c>
      <c r="EY29" s="5">
        <v>0</v>
      </c>
      <c r="EZ29" s="5">
        <v>0</v>
      </c>
      <c r="FA29" s="5">
        <v>0</v>
      </c>
      <c r="FB29" s="5">
        <v>0</v>
      </c>
      <c r="FC29" s="5">
        <v>0</v>
      </c>
      <c r="FD29" s="5">
        <v>0</v>
      </c>
      <c r="FE29" s="5">
        <v>0</v>
      </c>
      <c r="FF29" s="5">
        <v>0</v>
      </c>
      <c r="FG29" s="5">
        <v>0</v>
      </c>
      <c r="FH29" s="5">
        <v>0</v>
      </c>
      <c r="FI29" s="5">
        <v>0</v>
      </c>
      <c r="FJ29" s="5">
        <v>0</v>
      </c>
      <c r="FK29" s="5">
        <v>0</v>
      </c>
      <c r="FL29" s="5">
        <v>0</v>
      </c>
      <c r="FM29" s="5">
        <v>0</v>
      </c>
      <c r="FN29" s="5">
        <v>0</v>
      </c>
      <c r="FO29" s="5">
        <v>0</v>
      </c>
      <c r="FP29" s="5">
        <v>0</v>
      </c>
      <c r="FQ29" s="5">
        <v>0</v>
      </c>
      <c r="FR29" s="5">
        <v>0</v>
      </c>
      <c r="FS29" s="5">
        <v>0</v>
      </c>
      <c r="FT29" s="5">
        <v>0</v>
      </c>
      <c r="FU29" s="5" t="s">
        <v>33</v>
      </c>
      <c r="FV29" s="5" t="s">
        <v>33</v>
      </c>
      <c r="FW29" s="5" t="s">
        <v>33</v>
      </c>
      <c r="FX29" s="5" t="s">
        <v>33</v>
      </c>
      <c r="FY29" s="5" t="s">
        <v>33</v>
      </c>
      <c r="FZ29" s="5" t="s">
        <v>33</v>
      </c>
      <c r="GA29" s="5" t="s">
        <v>33</v>
      </c>
      <c r="GB29" s="5" t="s">
        <v>33</v>
      </c>
      <c r="GC29" s="5" t="s">
        <v>33</v>
      </c>
      <c r="GD29" s="5" t="s">
        <v>33</v>
      </c>
      <c r="GE29" s="5" t="s">
        <v>33</v>
      </c>
      <c r="GF29" s="5" t="s">
        <v>33</v>
      </c>
      <c r="GG29" s="5" t="s">
        <v>33</v>
      </c>
      <c r="GH29" s="5" t="s">
        <v>33</v>
      </c>
      <c r="GI29" s="5" t="s">
        <v>33</v>
      </c>
      <c r="GJ29" s="5" t="s">
        <v>33</v>
      </c>
      <c r="GK29" s="5" t="s">
        <v>33</v>
      </c>
      <c r="GL29" s="5" t="s">
        <v>33</v>
      </c>
      <c r="GM29" s="5">
        <v>1759566</v>
      </c>
      <c r="GN29" s="5">
        <v>1449259</v>
      </c>
      <c r="GO29" s="5">
        <v>1300991</v>
      </c>
      <c r="GP29" s="5">
        <v>1497585</v>
      </c>
      <c r="GQ29" s="5">
        <v>1398386</v>
      </c>
      <c r="GR29" s="5">
        <v>1621756</v>
      </c>
      <c r="GS29" s="5">
        <v>1110563</v>
      </c>
      <c r="GT29" s="5">
        <v>1296841</v>
      </c>
      <c r="GU29" s="5">
        <v>1301899</v>
      </c>
      <c r="GV29" s="5">
        <v>1300914</v>
      </c>
      <c r="GW29" s="5">
        <v>1241382</v>
      </c>
      <c r="GX29" s="5">
        <v>1573084</v>
      </c>
      <c r="GY29" s="5">
        <v>1322288</v>
      </c>
      <c r="GZ29" s="5">
        <v>1235047</v>
      </c>
      <c r="HA29" s="5">
        <v>1049384</v>
      </c>
      <c r="HB29" s="5">
        <v>886114</v>
      </c>
      <c r="HC29" s="5">
        <v>583749</v>
      </c>
      <c r="HD29" s="5">
        <v>479074</v>
      </c>
      <c r="HE29" s="5">
        <v>523322</v>
      </c>
      <c r="HF29" s="5">
        <v>559661</v>
      </c>
      <c r="HG29" s="5">
        <v>402597</v>
      </c>
      <c r="HH29" s="5">
        <v>362711</v>
      </c>
      <c r="HI29" s="5">
        <v>459110</v>
      </c>
      <c r="HJ29" s="5">
        <v>459903</v>
      </c>
      <c r="HK29" s="5">
        <v>477214</v>
      </c>
      <c r="HL29" s="5">
        <v>515099</v>
      </c>
      <c r="HM29" s="5">
        <v>520472</v>
      </c>
      <c r="HN29" s="5">
        <v>515939</v>
      </c>
      <c r="HO29" s="5">
        <v>528976</v>
      </c>
      <c r="HP29" s="5">
        <v>463066</v>
      </c>
      <c r="HQ29" s="5">
        <v>457298</v>
      </c>
      <c r="HR29" s="5">
        <v>508771</v>
      </c>
      <c r="HS29" s="5">
        <v>1531295</v>
      </c>
      <c r="HT29" s="5">
        <v>1704115</v>
      </c>
      <c r="HU29" s="5">
        <v>1630398</v>
      </c>
      <c r="HV29" s="5">
        <v>1777676</v>
      </c>
      <c r="HW29" s="5">
        <v>1938453</v>
      </c>
      <c r="HX29" s="5">
        <v>2357851</v>
      </c>
      <c r="HY29" s="5">
        <v>2293886</v>
      </c>
      <c r="HZ29" s="5">
        <v>2239471</v>
      </c>
      <c r="IA29" s="5">
        <v>2596038</v>
      </c>
      <c r="IB29" s="5">
        <v>3005756</v>
      </c>
      <c r="IC29" s="5">
        <v>3021214</v>
      </c>
      <c r="ID29" s="5">
        <v>3626261</v>
      </c>
      <c r="IE29" s="5">
        <v>3405535</v>
      </c>
      <c r="IF29" s="5">
        <v>3415019</v>
      </c>
      <c r="IG29" s="5">
        <v>3625404</v>
      </c>
      <c r="IH29" s="5">
        <v>3155318</v>
      </c>
      <c r="II29" s="5">
        <v>3190539</v>
      </c>
      <c r="IJ29" s="5">
        <v>2689694</v>
      </c>
      <c r="IK29" s="5">
        <v>3011852</v>
      </c>
      <c r="IL29" s="5">
        <v>3272122</v>
      </c>
      <c r="IM29" s="5">
        <v>2132205</v>
      </c>
      <c r="IN29" s="5">
        <v>1907235</v>
      </c>
      <c r="IO29" s="5">
        <v>1934133</v>
      </c>
      <c r="IP29" s="5">
        <v>1800209</v>
      </c>
      <c r="IQ29" s="5">
        <v>1654733</v>
      </c>
      <c r="IR29" s="5">
        <v>1377330</v>
      </c>
      <c r="IS29" s="5">
        <v>1437733</v>
      </c>
      <c r="IT29" s="5">
        <v>1332775</v>
      </c>
      <c r="IU29" s="5">
        <v>1457436</v>
      </c>
      <c r="IV29" s="5">
        <v>1435166</v>
      </c>
      <c r="IW29" s="5">
        <v>1376534</v>
      </c>
      <c r="IX29" s="5">
        <v>1179992</v>
      </c>
      <c r="IY29" s="5">
        <v>41155</v>
      </c>
      <c r="IZ29" s="5">
        <v>28287</v>
      </c>
      <c r="JA29" s="5">
        <v>27544</v>
      </c>
      <c r="JB29" s="5">
        <v>33845</v>
      </c>
      <c r="JC29" s="5">
        <v>45208</v>
      </c>
      <c r="JD29" s="5">
        <v>34559</v>
      </c>
      <c r="JE29" s="5">
        <v>27347</v>
      </c>
      <c r="JF29" s="5">
        <v>42811</v>
      </c>
      <c r="JG29" s="5">
        <v>51508</v>
      </c>
      <c r="JH29" s="5">
        <v>33224</v>
      </c>
      <c r="JI29" s="5">
        <v>30766</v>
      </c>
      <c r="JJ29" s="5">
        <v>35734</v>
      </c>
      <c r="JK29" s="5">
        <v>27102</v>
      </c>
      <c r="JL29" s="5">
        <v>28470</v>
      </c>
      <c r="JM29" s="5">
        <v>28414</v>
      </c>
      <c r="JN29" s="5">
        <v>21646</v>
      </c>
      <c r="JO29" s="5">
        <v>26378</v>
      </c>
      <c r="JP29" s="5">
        <v>29845</v>
      </c>
      <c r="JQ29" s="5">
        <v>48847</v>
      </c>
      <c r="JR29" s="5">
        <v>76207</v>
      </c>
      <c r="JS29" s="5">
        <v>89291</v>
      </c>
      <c r="JT29" s="5">
        <v>168721</v>
      </c>
      <c r="JU29" s="5">
        <v>181445</v>
      </c>
      <c r="JV29" s="5">
        <v>129785</v>
      </c>
      <c r="JW29" s="5">
        <v>177548</v>
      </c>
      <c r="JX29" s="5">
        <v>189372</v>
      </c>
      <c r="JY29" s="5">
        <v>258274</v>
      </c>
      <c r="JZ29" s="5">
        <v>213640</v>
      </c>
      <c r="KA29" s="5">
        <v>220903</v>
      </c>
      <c r="KB29" s="5">
        <v>211370</v>
      </c>
      <c r="KC29" s="5">
        <v>210349</v>
      </c>
      <c r="KD29" s="5">
        <v>185165</v>
      </c>
      <c r="KE29" s="5">
        <v>76225</v>
      </c>
      <c r="KF29" s="5">
        <v>78702</v>
      </c>
      <c r="KG29" s="5">
        <v>77379</v>
      </c>
      <c r="KH29" s="5">
        <v>76040</v>
      </c>
      <c r="KI29" s="5">
        <v>77618</v>
      </c>
      <c r="KJ29" s="5">
        <v>71767</v>
      </c>
      <c r="KK29" s="5">
        <v>86428</v>
      </c>
      <c r="KL29" s="5">
        <v>94395</v>
      </c>
      <c r="KM29" s="5">
        <v>104967</v>
      </c>
      <c r="KN29" s="5">
        <v>95959</v>
      </c>
      <c r="KO29" s="5">
        <v>93434</v>
      </c>
      <c r="KP29" s="5">
        <v>87736</v>
      </c>
      <c r="KQ29" s="5">
        <v>85730</v>
      </c>
      <c r="KR29" s="5">
        <v>85462</v>
      </c>
      <c r="KS29" s="5">
        <v>83219</v>
      </c>
      <c r="KT29" s="5">
        <v>75409</v>
      </c>
      <c r="KU29" s="5">
        <v>80641</v>
      </c>
      <c r="KV29" s="5">
        <v>81094</v>
      </c>
      <c r="KW29" s="5">
        <v>72340</v>
      </c>
      <c r="KX29" s="5">
        <v>69339</v>
      </c>
      <c r="KY29" s="5">
        <v>59255</v>
      </c>
      <c r="KZ29" s="5">
        <v>53407</v>
      </c>
      <c r="LA29" s="5">
        <v>54146</v>
      </c>
      <c r="LB29" s="5">
        <v>47340</v>
      </c>
      <c r="LC29" s="5">
        <v>47448</v>
      </c>
      <c r="LD29" s="5">
        <v>47941</v>
      </c>
      <c r="LE29" s="5">
        <v>48086</v>
      </c>
      <c r="LF29" s="5">
        <v>47252</v>
      </c>
      <c r="LG29" s="5">
        <v>46319</v>
      </c>
      <c r="LH29" s="5">
        <v>45160</v>
      </c>
      <c r="LI29" s="5">
        <v>44696</v>
      </c>
      <c r="LJ29" s="5">
        <v>42935</v>
      </c>
      <c r="LK29" s="5">
        <v>70153</v>
      </c>
      <c r="LL29" s="5">
        <v>77644</v>
      </c>
      <c r="LM29" s="5">
        <v>97479</v>
      </c>
      <c r="LN29" s="5">
        <v>85188</v>
      </c>
      <c r="LO29" s="5">
        <v>71536</v>
      </c>
      <c r="LP29" s="5">
        <v>62974</v>
      </c>
      <c r="LQ29" s="5">
        <v>62720</v>
      </c>
      <c r="LR29" s="5">
        <v>71790</v>
      </c>
      <c r="LS29" s="5">
        <v>66376</v>
      </c>
      <c r="LT29" s="5">
        <v>66704</v>
      </c>
      <c r="LU29" s="5">
        <v>72748</v>
      </c>
      <c r="LV29" s="5">
        <v>77489</v>
      </c>
      <c r="LW29" s="5">
        <v>65805</v>
      </c>
      <c r="LX29" s="5">
        <v>68982</v>
      </c>
      <c r="LY29" s="5">
        <v>57666</v>
      </c>
      <c r="LZ29" s="5">
        <v>47389</v>
      </c>
      <c r="MA29" s="5">
        <v>49497</v>
      </c>
      <c r="MB29" s="5">
        <v>55328</v>
      </c>
      <c r="MC29" s="5">
        <v>54648</v>
      </c>
      <c r="MD29" s="5">
        <v>68878</v>
      </c>
      <c r="ME29" s="5">
        <v>56046</v>
      </c>
      <c r="MF29" s="5">
        <v>53787</v>
      </c>
      <c r="MG29" s="5">
        <v>50689</v>
      </c>
      <c r="MH29" s="5">
        <v>47703</v>
      </c>
      <c r="MI29" s="5">
        <v>46602</v>
      </c>
      <c r="MJ29" s="5">
        <v>43483</v>
      </c>
      <c r="MK29" s="5">
        <v>46914</v>
      </c>
      <c r="ML29" s="5">
        <v>45369</v>
      </c>
      <c r="MM29" s="5">
        <v>37184</v>
      </c>
      <c r="MN29" s="5">
        <v>37876</v>
      </c>
      <c r="MO29" s="5">
        <v>37785</v>
      </c>
      <c r="MP29" s="5">
        <v>38078</v>
      </c>
      <c r="MQ29" s="5">
        <v>12838</v>
      </c>
      <c r="MR29" s="5">
        <v>10507</v>
      </c>
      <c r="MS29" s="5">
        <v>10719</v>
      </c>
      <c r="MT29" s="5">
        <v>11130</v>
      </c>
      <c r="MU29" s="5">
        <v>12208</v>
      </c>
      <c r="MV29" s="5">
        <v>10916</v>
      </c>
      <c r="MW29" s="5">
        <v>0</v>
      </c>
      <c r="MX29" s="5">
        <v>0</v>
      </c>
      <c r="MY29" s="5">
        <v>0</v>
      </c>
      <c r="MZ29" s="5">
        <v>8868</v>
      </c>
      <c r="NA29" s="5">
        <v>9947</v>
      </c>
      <c r="NB29" s="5">
        <v>11547</v>
      </c>
      <c r="NC29" s="5">
        <v>10523</v>
      </c>
      <c r="ND29" s="5">
        <v>7107</v>
      </c>
      <c r="NE29" s="5" t="s">
        <v>33</v>
      </c>
      <c r="NF29" s="5" t="s">
        <v>33</v>
      </c>
      <c r="NG29" s="5" t="s">
        <v>33</v>
      </c>
      <c r="NH29" s="5" t="s">
        <v>33</v>
      </c>
      <c r="NI29" s="5" t="s">
        <v>33</v>
      </c>
      <c r="NJ29" s="5" t="s">
        <v>33</v>
      </c>
      <c r="NK29" s="5" t="s">
        <v>33</v>
      </c>
      <c r="NL29" s="5" t="s">
        <v>33</v>
      </c>
      <c r="NM29" s="5" t="s">
        <v>33</v>
      </c>
      <c r="NN29" s="5" t="s">
        <v>33</v>
      </c>
      <c r="NO29" s="5" t="s">
        <v>33</v>
      </c>
      <c r="NP29" s="5" t="s">
        <v>33</v>
      </c>
      <c r="NQ29" s="5" t="s">
        <v>33</v>
      </c>
      <c r="NR29" s="5" t="s">
        <v>33</v>
      </c>
      <c r="NS29" s="5" t="s">
        <v>33</v>
      </c>
      <c r="NT29" s="5" t="s">
        <v>33</v>
      </c>
      <c r="NU29" s="5" t="s">
        <v>33</v>
      </c>
      <c r="NV29" s="5" t="s">
        <v>33</v>
      </c>
      <c r="NW29" s="5">
        <v>0</v>
      </c>
      <c r="NX29" s="5">
        <v>0</v>
      </c>
      <c r="NY29" s="5">
        <v>0</v>
      </c>
      <c r="NZ29" s="5">
        <v>0</v>
      </c>
      <c r="OA29" s="5">
        <v>0</v>
      </c>
      <c r="OB29" s="5">
        <v>0</v>
      </c>
      <c r="OC29" s="5">
        <v>0</v>
      </c>
      <c r="OD29" s="5">
        <v>0</v>
      </c>
      <c r="OE29" s="5">
        <v>0</v>
      </c>
      <c r="OF29" s="5">
        <v>0</v>
      </c>
      <c r="OG29" s="5">
        <v>0</v>
      </c>
      <c r="OH29" s="5">
        <v>0</v>
      </c>
      <c r="OI29" s="5">
        <v>0</v>
      </c>
      <c r="OJ29" s="5">
        <v>0</v>
      </c>
      <c r="OK29" s="5" t="s">
        <v>33</v>
      </c>
      <c r="OL29" s="5" t="s">
        <v>33</v>
      </c>
      <c r="OM29" s="5" t="s">
        <v>33</v>
      </c>
      <c r="ON29" s="5" t="s">
        <v>33</v>
      </c>
      <c r="OO29" s="5" t="s">
        <v>33</v>
      </c>
      <c r="OP29" s="5" t="s">
        <v>33</v>
      </c>
      <c r="OQ29" s="5" t="s">
        <v>33</v>
      </c>
      <c r="OR29" s="5" t="s">
        <v>33</v>
      </c>
      <c r="OS29" s="5" t="s">
        <v>33</v>
      </c>
      <c r="OT29" s="5" t="s">
        <v>33</v>
      </c>
      <c r="OU29" s="5" t="s">
        <v>33</v>
      </c>
      <c r="OV29" s="5" t="s">
        <v>33</v>
      </c>
      <c r="OW29" s="5" t="s">
        <v>33</v>
      </c>
      <c r="OX29" s="5" t="s">
        <v>33</v>
      </c>
      <c r="OY29" s="5" t="s">
        <v>33</v>
      </c>
      <c r="OZ29" s="5" t="s">
        <v>33</v>
      </c>
      <c r="PA29" s="5" t="s">
        <v>33</v>
      </c>
      <c r="PB29" s="5" t="s">
        <v>33</v>
      </c>
      <c r="PC29" s="5">
        <v>195587</v>
      </c>
      <c r="PD29" s="5">
        <v>191071</v>
      </c>
      <c r="PE29" s="5">
        <v>194001</v>
      </c>
      <c r="PF29" s="5">
        <v>193896</v>
      </c>
      <c r="PG29" s="5">
        <v>208796</v>
      </c>
      <c r="PH29" s="5">
        <v>223650</v>
      </c>
      <c r="PI29" s="5">
        <v>217249</v>
      </c>
      <c r="PJ29" s="5">
        <v>210736</v>
      </c>
      <c r="PK29" s="5">
        <v>202854</v>
      </c>
      <c r="PL29" s="5">
        <v>200533</v>
      </c>
      <c r="PM29" s="5">
        <v>227451</v>
      </c>
      <c r="PN29" s="5">
        <v>225730</v>
      </c>
      <c r="PO29" s="5">
        <v>216636</v>
      </c>
      <c r="PP29" s="5">
        <v>215940</v>
      </c>
      <c r="PQ29" s="5">
        <v>194954</v>
      </c>
      <c r="PR29" s="5">
        <v>177381</v>
      </c>
      <c r="PS29" s="5">
        <v>149820</v>
      </c>
      <c r="PT29" s="5">
        <v>152991</v>
      </c>
      <c r="PU29" s="5">
        <v>141817</v>
      </c>
      <c r="PV29" s="5">
        <v>146274</v>
      </c>
      <c r="PW29" s="5">
        <v>147087</v>
      </c>
      <c r="PX29" s="5">
        <v>131943</v>
      </c>
      <c r="PY29" s="5">
        <v>128420</v>
      </c>
      <c r="PZ29" s="5">
        <v>128274</v>
      </c>
      <c r="QA29" s="5">
        <v>131352</v>
      </c>
      <c r="QB29" s="5">
        <v>126883</v>
      </c>
      <c r="QC29" s="5">
        <v>123792</v>
      </c>
      <c r="QD29" s="5">
        <v>119024</v>
      </c>
      <c r="QE29" s="5">
        <v>114880</v>
      </c>
      <c r="QF29" s="5">
        <v>113263</v>
      </c>
      <c r="QG29" s="5">
        <v>110472</v>
      </c>
      <c r="QH29" s="5">
        <v>107165</v>
      </c>
      <c r="QI29" s="5">
        <v>321874</v>
      </c>
      <c r="QJ29" s="5">
        <v>343181</v>
      </c>
      <c r="QK29" s="5">
        <v>324529</v>
      </c>
      <c r="QL29" s="5">
        <v>318784</v>
      </c>
      <c r="QM29" s="5">
        <v>326373</v>
      </c>
      <c r="QN29" s="5">
        <v>288487</v>
      </c>
      <c r="QO29" s="5">
        <v>256894</v>
      </c>
      <c r="QP29" s="5">
        <v>255978</v>
      </c>
      <c r="QQ29" s="5">
        <v>254397</v>
      </c>
      <c r="QR29" s="5">
        <v>242217</v>
      </c>
      <c r="QS29" s="5">
        <v>230073</v>
      </c>
      <c r="QT29" s="5">
        <v>241036</v>
      </c>
      <c r="QU29" s="5">
        <v>217481</v>
      </c>
      <c r="QV29" s="5">
        <v>249126</v>
      </c>
      <c r="QW29" s="5">
        <v>201337</v>
      </c>
      <c r="QX29" s="5">
        <v>180763</v>
      </c>
      <c r="QY29" s="5">
        <v>175537</v>
      </c>
      <c r="QZ29" s="5">
        <v>188758</v>
      </c>
      <c r="RA29" s="5">
        <v>204622</v>
      </c>
      <c r="RB29" s="5">
        <v>187021</v>
      </c>
      <c r="RC29" s="5">
        <v>176198</v>
      </c>
      <c r="RD29" s="5">
        <v>156097</v>
      </c>
      <c r="RE29" s="5">
        <v>143130</v>
      </c>
      <c r="RF29" s="5">
        <v>161174</v>
      </c>
      <c r="RG29" s="5">
        <v>157204</v>
      </c>
      <c r="RH29" s="5">
        <v>159799</v>
      </c>
      <c r="RI29" s="5">
        <v>156426</v>
      </c>
      <c r="RJ29" s="5">
        <v>162102</v>
      </c>
      <c r="RK29" s="5">
        <v>148697</v>
      </c>
      <c r="RL29" s="5">
        <v>152482</v>
      </c>
      <c r="RM29" s="5">
        <v>141503</v>
      </c>
      <c r="RN29" s="5">
        <v>136714</v>
      </c>
      <c r="RO29" s="5">
        <v>236480</v>
      </c>
      <c r="RP29" s="5">
        <v>221600</v>
      </c>
      <c r="RQ29" s="5">
        <v>211764</v>
      </c>
      <c r="RR29" s="5">
        <v>200873</v>
      </c>
      <c r="RS29" s="5">
        <v>216744</v>
      </c>
      <c r="RT29" s="5">
        <v>235949</v>
      </c>
      <c r="RU29" s="5">
        <v>227454</v>
      </c>
      <c r="RV29" s="5">
        <v>237661</v>
      </c>
      <c r="RW29" s="5">
        <v>234023</v>
      </c>
      <c r="RX29" s="5">
        <v>225667</v>
      </c>
      <c r="RY29" s="5">
        <v>230741</v>
      </c>
      <c r="RZ29" s="5">
        <v>215721</v>
      </c>
      <c r="SA29" s="5">
        <v>194201</v>
      </c>
      <c r="SB29" s="5">
        <v>196561</v>
      </c>
      <c r="SC29" s="5">
        <v>183029</v>
      </c>
      <c r="SD29" s="5">
        <v>169740</v>
      </c>
      <c r="SE29" s="5">
        <v>168625</v>
      </c>
      <c r="SF29" s="5">
        <v>170322</v>
      </c>
      <c r="SG29" s="5">
        <v>176284</v>
      </c>
      <c r="SH29" s="5">
        <v>164500</v>
      </c>
      <c r="SI29" s="5">
        <v>161970</v>
      </c>
      <c r="SJ29" s="5">
        <v>164096</v>
      </c>
      <c r="SK29" s="5">
        <v>160958</v>
      </c>
      <c r="SL29" s="5">
        <v>158912</v>
      </c>
      <c r="SM29" s="5">
        <v>161871</v>
      </c>
      <c r="SN29" s="5">
        <v>157026</v>
      </c>
      <c r="SO29" s="5">
        <v>152579</v>
      </c>
      <c r="SP29" s="5">
        <v>150188</v>
      </c>
      <c r="SQ29" s="5">
        <v>147956</v>
      </c>
      <c r="SR29" s="5">
        <v>146182</v>
      </c>
      <c r="SS29" s="5">
        <v>141841</v>
      </c>
      <c r="ST29" s="5">
        <v>134994</v>
      </c>
      <c r="SU29" s="5">
        <v>479372</v>
      </c>
      <c r="SV29" s="5">
        <v>440788</v>
      </c>
      <c r="SW29" s="5">
        <v>416725</v>
      </c>
      <c r="SX29" s="5">
        <v>387254</v>
      </c>
      <c r="SY29" s="5">
        <v>380851</v>
      </c>
      <c r="SZ29" s="5">
        <v>341180</v>
      </c>
      <c r="TA29" s="5">
        <v>288861</v>
      </c>
      <c r="TB29" s="5">
        <v>147165</v>
      </c>
      <c r="TC29" s="5">
        <v>25894</v>
      </c>
      <c r="TD29" s="5">
        <v>25574</v>
      </c>
      <c r="TE29" s="5">
        <v>21623</v>
      </c>
      <c r="TF29" s="5">
        <v>13906</v>
      </c>
      <c r="TG29" s="5">
        <v>7560</v>
      </c>
      <c r="TH29" s="5">
        <v>4596</v>
      </c>
      <c r="TI29" s="5">
        <v>16624</v>
      </c>
      <c r="TJ29" s="5">
        <v>12317</v>
      </c>
      <c r="TK29" s="5">
        <v>12422</v>
      </c>
      <c r="TL29" s="5">
        <v>15399</v>
      </c>
      <c r="TM29" s="5">
        <v>23059</v>
      </c>
      <c r="TN29" s="5">
        <v>36353</v>
      </c>
      <c r="TO29" s="5">
        <v>47305</v>
      </c>
      <c r="TP29" s="5">
        <v>59108</v>
      </c>
      <c r="TQ29" s="5">
        <v>66412</v>
      </c>
      <c r="TR29" s="5">
        <v>74294</v>
      </c>
      <c r="TS29" s="5">
        <v>95194</v>
      </c>
      <c r="TT29" s="5">
        <v>76313</v>
      </c>
      <c r="TU29" s="5">
        <v>72194</v>
      </c>
      <c r="TV29" s="5">
        <v>53790</v>
      </c>
      <c r="TW29" s="5">
        <v>37066</v>
      </c>
      <c r="TX29" s="5">
        <v>15280</v>
      </c>
      <c r="TY29" s="5">
        <v>10676</v>
      </c>
      <c r="TZ29" s="5">
        <v>21327</v>
      </c>
      <c r="UA29" s="5">
        <v>0</v>
      </c>
      <c r="UB29" s="5">
        <v>0</v>
      </c>
      <c r="UC29" s="5">
        <v>0</v>
      </c>
      <c r="UD29" s="5">
        <v>0</v>
      </c>
      <c r="UE29" s="5">
        <v>0</v>
      </c>
      <c r="UF29" s="5">
        <v>0</v>
      </c>
      <c r="UG29" s="5">
        <v>9641</v>
      </c>
      <c r="UH29" s="5">
        <v>12519</v>
      </c>
      <c r="UI29" s="5">
        <v>12063</v>
      </c>
      <c r="UJ29" s="5">
        <v>12461</v>
      </c>
      <c r="UK29" s="5">
        <v>14067</v>
      </c>
      <c r="UL29" s="5">
        <v>17728</v>
      </c>
      <c r="UM29" s="5">
        <v>25411</v>
      </c>
      <c r="UN29" s="5">
        <v>16427</v>
      </c>
      <c r="UO29" s="5">
        <v>0</v>
      </c>
      <c r="UP29" s="5">
        <v>1</v>
      </c>
      <c r="UQ29" s="5">
        <v>0</v>
      </c>
      <c r="UR29" s="5">
        <v>0</v>
      </c>
      <c r="US29" s="5">
        <v>0</v>
      </c>
      <c r="UT29" s="5">
        <v>0</v>
      </c>
      <c r="UU29" s="5">
        <v>0</v>
      </c>
      <c r="UV29" s="5">
        <v>0</v>
      </c>
      <c r="UW29" s="5">
        <v>38</v>
      </c>
      <c r="UX29" s="5">
        <v>310</v>
      </c>
      <c r="UY29" s="5">
        <v>1517</v>
      </c>
      <c r="UZ29" s="5">
        <v>1689</v>
      </c>
      <c r="VA29" s="5">
        <v>1872</v>
      </c>
      <c r="VB29" s="5">
        <v>1964</v>
      </c>
      <c r="VC29" s="5">
        <v>234</v>
      </c>
      <c r="VD29" s="5">
        <v>963</v>
      </c>
      <c r="VE29" s="5">
        <v>574</v>
      </c>
      <c r="VF29" s="5">
        <v>901</v>
      </c>
      <c r="VG29" s="5">
        <v>646475</v>
      </c>
      <c r="VH29" s="5">
        <v>655215</v>
      </c>
      <c r="VI29" s="5">
        <v>668920</v>
      </c>
      <c r="VJ29" s="5">
        <v>865418</v>
      </c>
      <c r="VK29" s="5">
        <v>886329</v>
      </c>
      <c r="VL29" s="5">
        <v>973183</v>
      </c>
      <c r="VM29" s="5">
        <v>972583</v>
      </c>
      <c r="VN29" s="5">
        <v>1173041</v>
      </c>
      <c r="VO29" s="5">
        <v>1063886</v>
      </c>
      <c r="VP29" s="5">
        <v>1029665</v>
      </c>
      <c r="VQ29" s="5">
        <v>778280</v>
      </c>
      <c r="VR29" s="5">
        <v>567300</v>
      </c>
      <c r="VS29" s="5">
        <v>543833</v>
      </c>
      <c r="VT29" s="5">
        <v>379294</v>
      </c>
      <c r="VU29" s="5">
        <v>309771</v>
      </c>
      <c r="VV29" s="5">
        <v>244377</v>
      </c>
      <c r="VW29" s="5">
        <v>215417</v>
      </c>
      <c r="VX29" s="5">
        <v>142008</v>
      </c>
      <c r="VY29" s="5">
        <v>155650</v>
      </c>
      <c r="VZ29" s="5">
        <v>156718</v>
      </c>
      <c r="WA29" s="5">
        <v>285082</v>
      </c>
      <c r="WB29" s="5">
        <v>322238</v>
      </c>
      <c r="WC29" s="5">
        <v>341406</v>
      </c>
      <c r="WD29" s="5">
        <v>429496</v>
      </c>
      <c r="WE29" s="5">
        <v>361579</v>
      </c>
      <c r="WF29" s="5">
        <v>394474</v>
      </c>
      <c r="WG29" s="5">
        <v>373627</v>
      </c>
      <c r="WH29" s="5">
        <v>373086</v>
      </c>
      <c r="WI29" s="5">
        <v>348689</v>
      </c>
      <c r="WJ29" s="5">
        <v>330336</v>
      </c>
      <c r="WK29" s="5">
        <v>316599</v>
      </c>
      <c r="WL29" s="5">
        <v>291084</v>
      </c>
      <c r="WM29" s="5">
        <v>2263</v>
      </c>
      <c r="WN29" s="5">
        <v>1330</v>
      </c>
      <c r="WO29" s="5">
        <v>686</v>
      </c>
      <c r="WP29" s="5">
        <v>1379</v>
      </c>
      <c r="WQ29" s="5">
        <v>-38</v>
      </c>
      <c r="WR29" s="5">
        <v>-2</v>
      </c>
      <c r="WS29" s="5">
        <v>-116</v>
      </c>
      <c r="WT29" s="5">
        <v>73</v>
      </c>
      <c r="WU29" s="5">
        <v>0</v>
      </c>
      <c r="WV29" s="5">
        <v>0</v>
      </c>
      <c r="WW29" s="5">
        <v>0</v>
      </c>
      <c r="WX29" s="5">
        <v>0</v>
      </c>
      <c r="WY29" s="5">
        <v>0</v>
      </c>
      <c r="WZ29" s="5">
        <v>0</v>
      </c>
      <c r="XA29" s="5">
        <v>0</v>
      </c>
      <c r="XB29" s="5">
        <v>0</v>
      </c>
      <c r="XC29" s="5">
        <v>0</v>
      </c>
      <c r="XD29" s="5">
        <v>0</v>
      </c>
      <c r="XE29" s="5">
        <v>0</v>
      </c>
      <c r="XF29" s="5">
        <v>0</v>
      </c>
      <c r="XG29" s="5">
        <v>0</v>
      </c>
      <c r="XH29" s="5">
        <v>0</v>
      </c>
      <c r="XI29" s="5">
        <v>0</v>
      </c>
      <c r="XJ29" s="5">
        <v>0</v>
      </c>
      <c r="XK29" s="5">
        <v>0</v>
      </c>
      <c r="XL29" s="5">
        <v>0</v>
      </c>
      <c r="XM29" s="5">
        <v>0</v>
      </c>
      <c r="XN29" s="5">
        <v>0</v>
      </c>
      <c r="XO29" s="5">
        <v>0</v>
      </c>
      <c r="XP29" s="5">
        <v>0</v>
      </c>
      <c r="XQ29" s="5">
        <v>0</v>
      </c>
      <c r="XR29" s="5">
        <v>0</v>
      </c>
      <c r="XS29" s="1">
        <v>4226</v>
      </c>
      <c r="XT29" s="3" t="s">
        <v>180</v>
      </c>
      <c r="XU29" s="3" t="s">
        <v>180</v>
      </c>
      <c r="XV29" s="3" t="s">
        <v>180</v>
      </c>
      <c r="XW29" s="3" t="s">
        <v>179</v>
      </c>
      <c r="XX29" s="3" t="s">
        <v>180</v>
      </c>
      <c r="XY29" s="3" t="s">
        <v>180</v>
      </c>
      <c r="XZ29" s="3" t="s">
        <v>193</v>
      </c>
    </row>
    <row r="30" spans="1:650" x14ac:dyDescent="0.3">
      <c r="A30" s="6" t="s">
        <v>57</v>
      </c>
      <c r="B30" s="1">
        <v>4059417</v>
      </c>
      <c r="C30" s="5">
        <v>0</v>
      </c>
      <c r="D30" s="5">
        <v>0</v>
      </c>
      <c r="E30" s="5">
        <v>0</v>
      </c>
      <c r="F30" s="5">
        <v>0</v>
      </c>
      <c r="G30" s="5">
        <v>0</v>
      </c>
      <c r="H30" s="5">
        <v>0</v>
      </c>
      <c r="I30" s="5">
        <v>0</v>
      </c>
      <c r="J30" s="5">
        <v>0</v>
      </c>
      <c r="K30" s="5">
        <v>0</v>
      </c>
      <c r="L30" s="5">
        <v>0</v>
      </c>
      <c r="M30" s="5">
        <v>0</v>
      </c>
      <c r="N30" s="5">
        <v>0</v>
      </c>
      <c r="O30" s="5">
        <v>0</v>
      </c>
      <c r="P30" s="5">
        <v>0</v>
      </c>
      <c r="Q30" s="5">
        <v>0</v>
      </c>
      <c r="R30" s="5">
        <v>0</v>
      </c>
      <c r="S30" s="5">
        <v>1138</v>
      </c>
      <c r="T30" s="5">
        <v>0</v>
      </c>
      <c r="U30" s="5">
        <v>0</v>
      </c>
      <c r="V30" s="5">
        <v>0</v>
      </c>
      <c r="W30" s="5">
        <v>0</v>
      </c>
      <c r="X30" s="5">
        <v>0</v>
      </c>
      <c r="Y30" s="5">
        <v>0</v>
      </c>
      <c r="Z30" s="5">
        <v>0</v>
      </c>
      <c r="AA30" s="5">
        <v>0</v>
      </c>
      <c r="AB30" s="5">
        <v>0</v>
      </c>
      <c r="AC30" s="5" t="s">
        <v>33</v>
      </c>
      <c r="AD30" s="5" t="s">
        <v>33</v>
      </c>
      <c r="AE30" s="5" t="s">
        <v>33</v>
      </c>
      <c r="AF30" s="5" t="s">
        <v>33</v>
      </c>
      <c r="AG30" s="5" t="s">
        <v>33</v>
      </c>
      <c r="AH30" s="5" t="s">
        <v>33</v>
      </c>
      <c r="AI30" s="5">
        <v>449</v>
      </c>
      <c r="AJ30" s="5">
        <v>1406</v>
      </c>
      <c r="AK30" s="5">
        <v>542</v>
      </c>
      <c r="AL30" s="5">
        <v>287</v>
      </c>
      <c r="AM30" s="5">
        <v>1684</v>
      </c>
      <c r="AN30" s="5">
        <v>513</v>
      </c>
      <c r="AO30" s="5">
        <v>786</v>
      </c>
      <c r="AP30" s="5">
        <v>802</v>
      </c>
      <c r="AQ30" s="5">
        <v>1231</v>
      </c>
      <c r="AR30" s="5">
        <v>789</v>
      </c>
      <c r="AS30" s="5">
        <v>796</v>
      </c>
      <c r="AT30" s="5">
        <v>1337</v>
      </c>
      <c r="AU30" s="5">
        <v>799</v>
      </c>
      <c r="AV30" s="5">
        <v>994</v>
      </c>
      <c r="AW30" s="5">
        <v>1103</v>
      </c>
      <c r="AX30" s="5">
        <v>1312</v>
      </c>
      <c r="AY30" s="5">
        <v>2151</v>
      </c>
      <c r="AZ30" s="5">
        <v>903</v>
      </c>
      <c r="BA30" s="5">
        <v>392</v>
      </c>
      <c r="BB30" s="5">
        <v>1202</v>
      </c>
      <c r="BC30" s="5">
        <v>407</v>
      </c>
      <c r="BD30" s="5">
        <v>544</v>
      </c>
      <c r="BE30" s="5">
        <v>64</v>
      </c>
      <c r="BF30" s="5">
        <v>1247</v>
      </c>
      <c r="BG30" s="5">
        <v>323</v>
      </c>
      <c r="BH30" s="5">
        <v>193</v>
      </c>
      <c r="BI30" s="5" t="s">
        <v>33</v>
      </c>
      <c r="BJ30" s="5" t="s">
        <v>33</v>
      </c>
      <c r="BK30" s="5" t="s">
        <v>33</v>
      </c>
      <c r="BL30" s="5" t="s">
        <v>33</v>
      </c>
      <c r="BM30" s="5" t="s">
        <v>33</v>
      </c>
      <c r="BN30" s="5" t="s">
        <v>33</v>
      </c>
      <c r="BO30" s="5">
        <v>677</v>
      </c>
      <c r="BP30" s="5">
        <v>238</v>
      </c>
      <c r="BQ30" s="5">
        <v>371</v>
      </c>
      <c r="BR30" s="5">
        <v>459</v>
      </c>
      <c r="BS30" s="5">
        <v>793</v>
      </c>
      <c r="BT30" s="5">
        <v>1367</v>
      </c>
      <c r="BU30" s="5">
        <v>1676</v>
      </c>
      <c r="BV30" s="5">
        <v>402</v>
      </c>
      <c r="BW30" s="5">
        <v>120</v>
      </c>
      <c r="BX30" s="5">
        <v>135</v>
      </c>
      <c r="BY30" s="5">
        <v>266</v>
      </c>
      <c r="BZ30" s="5">
        <v>800</v>
      </c>
      <c r="CA30" s="5">
        <v>174</v>
      </c>
      <c r="CB30" s="5">
        <v>465</v>
      </c>
      <c r="CC30" s="5">
        <v>262</v>
      </c>
      <c r="CD30" s="5">
        <v>646</v>
      </c>
      <c r="CE30" s="5">
        <v>254</v>
      </c>
      <c r="CF30" s="5">
        <v>658</v>
      </c>
      <c r="CG30" s="5">
        <v>433</v>
      </c>
      <c r="CH30" s="5">
        <v>786</v>
      </c>
      <c r="CI30" s="5">
        <v>137</v>
      </c>
      <c r="CJ30" s="5">
        <v>1293</v>
      </c>
      <c r="CK30" s="5">
        <v>29</v>
      </c>
      <c r="CL30" s="5">
        <v>322</v>
      </c>
      <c r="CM30" s="5">
        <v>904</v>
      </c>
      <c r="CN30" s="5">
        <v>358</v>
      </c>
      <c r="CO30" s="5" t="s">
        <v>33</v>
      </c>
      <c r="CP30" s="5" t="s">
        <v>33</v>
      </c>
      <c r="CQ30" s="5" t="s">
        <v>33</v>
      </c>
      <c r="CR30" s="5" t="s">
        <v>33</v>
      </c>
      <c r="CS30" s="5" t="s">
        <v>33</v>
      </c>
      <c r="CT30" s="5" t="s">
        <v>33</v>
      </c>
      <c r="CU30" s="5">
        <v>0</v>
      </c>
      <c r="CV30" s="5">
        <v>79</v>
      </c>
      <c r="CW30" s="5">
        <v>172</v>
      </c>
      <c r="CX30" s="5">
        <v>10</v>
      </c>
      <c r="CY30" s="5">
        <v>3</v>
      </c>
      <c r="CZ30" s="5">
        <v>36</v>
      </c>
      <c r="DA30" s="5">
        <v>0</v>
      </c>
      <c r="DB30" s="5">
        <v>17</v>
      </c>
      <c r="DC30" s="5">
        <v>39</v>
      </c>
      <c r="DD30" s="5">
        <v>0</v>
      </c>
      <c r="DE30" s="5">
        <v>16</v>
      </c>
      <c r="DF30" s="5">
        <v>11</v>
      </c>
      <c r="DG30" s="5">
        <v>124</v>
      </c>
      <c r="DH30" s="5">
        <v>181</v>
      </c>
      <c r="DI30" s="5">
        <v>7</v>
      </c>
      <c r="DJ30" s="5">
        <v>43</v>
      </c>
      <c r="DK30" s="5">
        <v>71</v>
      </c>
      <c r="DL30" s="5">
        <v>328</v>
      </c>
      <c r="DM30" s="5">
        <v>137</v>
      </c>
      <c r="DN30" s="5">
        <v>164</v>
      </c>
      <c r="DO30" s="5">
        <v>92</v>
      </c>
      <c r="DP30" s="5">
        <v>398</v>
      </c>
      <c r="DQ30" s="5">
        <v>92</v>
      </c>
      <c r="DR30" s="5">
        <v>105</v>
      </c>
      <c r="DS30" s="5">
        <v>39</v>
      </c>
      <c r="DT30" s="5">
        <v>310</v>
      </c>
      <c r="DU30" s="5" t="s">
        <v>33</v>
      </c>
      <c r="DV30" s="5" t="s">
        <v>33</v>
      </c>
      <c r="DW30" s="5" t="s">
        <v>33</v>
      </c>
      <c r="DX30" s="5" t="s">
        <v>33</v>
      </c>
      <c r="DY30" s="5" t="s">
        <v>33</v>
      </c>
      <c r="DZ30" s="5" t="s">
        <v>33</v>
      </c>
      <c r="EA30" s="5">
        <v>113</v>
      </c>
      <c r="EB30" s="5">
        <v>370</v>
      </c>
      <c r="EC30" s="5">
        <v>136</v>
      </c>
      <c r="ED30" s="5">
        <v>183</v>
      </c>
      <c r="EE30" s="5">
        <v>111</v>
      </c>
      <c r="EF30" s="5">
        <v>200</v>
      </c>
      <c r="EG30" s="5">
        <v>92</v>
      </c>
      <c r="EH30" s="5">
        <v>159</v>
      </c>
      <c r="EI30" s="5">
        <v>96</v>
      </c>
      <c r="EJ30" s="5">
        <v>74</v>
      </c>
      <c r="EK30" s="5">
        <v>27</v>
      </c>
      <c r="EL30" s="5">
        <v>161</v>
      </c>
      <c r="EM30" s="5">
        <v>63</v>
      </c>
      <c r="EN30" s="5">
        <v>30</v>
      </c>
      <c r="EO30" s="5">
        <v>65</v>
      </c>
      <c r="EP30" s="5">
        <v>152</v>
      </c>
      <c r="EQ30" s="5">
        <v>35</v>
      </c>
      <c r="ER30" s="5">
        <v>87</v>
      </c>
      <c r="ES30" s="5">
        <v>360</v>
      </c>
      <c r="ET30" s="5">
        <v>121</v>
      </c>
      <c r="EU30" s="5">
        <v>176</v>
      </c>
      <c r="EV30" s="5">
        <v>159</v>
      </c>
      <c r="EW30" s="5">
        <v>204</v>
      </c>
      <c r="EX30" s="5">
        <v>101</v>
      </c>
      <c r="EY30" s="5">
        <v>90</v>
      </c>
      <c r="EZ30" s="5">
        <v>437</v>
      </c>
      <c r="FA30" s="5" t="s">
        <v>33</v>
      </c>
      <c r="FB30" s="5" t="s">
        <v>33</v>
      </c>
      <c r="FC30" s="5" t="s">
        <v>33</v>
      </c>
      <c r="FD30" s="5" t="s">
        <v>33</v>
      </c>
      <c r="FE30" s="5" t="s">
        <v>33</v>
      </c>
      <c r="FF30" s="5" t="s">
        <v>33</v>
      </c>
      <c r="FG30" s="5">
        <v>0</v>
      </c>
      <c r="FH30" s="5">
        <v>0</v>
      </c>
      <c r="FI30" s="5">
        <v>0</v>
      </c>
      <c r="FJ30" s="5">
        <v>0</v>
      </c>
      <c r="FK30" s="5">
        <v>0</v>
      </c>
      <c r="FL30" s="5">
        <v>0</v>
      </c>
      <c r="FM30" s="5">
        <v>0</v>
      </c>
      <c r="FN30" s="5">
        <v>0</v>
      </c>
      <c r="FO30" s="5">
        <v>0</v>
      </c>
      <c r="FP30" s="5">
        <v>0</v>
      </c>
      <c r="FQ30" s="5">
        <v>0</v>
      </c>
      <c r="FR30" s="5">
        <v>0</v>
      </c>
      <c r="FS30" s="5">
        <v>0</v>
      </c>
      <c r="FT30" s="5">
        <v>0</v>
      </c>
      <c r="FU30" s="5" t="s">
        <v>33</v>
      </c>
      <c r="FV30" s="5" t="s">
        <v>33</v>
      </c>
      <c r="FW30" s="5" t="s">
        <v>33</v>
      </c>
      <c r="FX30" s="5" t="s">
        <v>33</v>
      </c>
      <c r="FY30" s="5" t="s">
        <v>33</v>
      </c>
      <c r="FZ30" s="5" t="s">
        <v>33</v>
      </c>
      <c r="GA30" s="5" t="s">
        <v>33</v>
      </c>
      <c r="GB30" s="5" t="s">
        <v>33</v>
      </c>
      <c r="GC30" s="5" t="s">
        <v>33</v>
      </c>
      <c r="GD30" s="5" t="s">
        <v>33</v>
      </c>
      <c r="GE30" s="5" t="s">
        <v>33</v>
      </c>
      <c r="GF30" s="5" t="s">
        <v>33</v>
      </c>
      <c r="GG30" s="5" t="s">
        <v>33</v>
      </c>
      <c r="GH30" s="5" t="s">
        <v>33</v>
      </c>
      <c r="GI30" s="5" t="s">
        <v>33</v>
      </c>
      <c r="GJ30" s="5" t="s">
        <v>33</v>
      </c>
      <c r="GK30" s="5" t="s">
        <v>33</v>
      </c>
      <c r="GL30" s="5" t="s">
        <v>33</v>
      </c>
      <c r="GM30" s="5">
        <v>1239</v>
      </c>
      <c r="GN30" s="5">
        <v>2094</v>
      </c>
      <c r="GO30" s="5">
        <v>1221</v>
      </c>
      <c r="GP30" s="5">
        <v>938</v>
      </c>
      <c r="GQ30" s="5">
        <v>2591</v>
      </c>
      <c r="GR30" s="5">
        <v>2115</v>
      </c>
      <c r="GS30" s="5">
        <v>2554</v>
      </c>
      <c r="GT30" s="5">
        <v>1379</v>
      </c>
      <c r="GU30" s="5">
        <v>1487</v>
      </c>
      <c r="GV30" s="5">
        <v>998</v>
      </c>
      <c r="GW30" s="5">
        <v>1104</v>
      </c>
      <c r="GX30" s="5">
        <v>2310</v>
      </c>
      <c r="GY30" s="5">
        <v>1159</v>
      </c>
      <c r="GZ30" s="5">
        <v>1670</v>
      </c>
      <c r="HA30" s="5">
        <v>1438</v>
      </c>
      <c r="HB30" s="5">
        <v>2153</v>
      </c>
      <c r="HC30" s="5">
        <v>3649</v>
      </c>
      <c r="HD30" s="5">
        <v>1976</v>
      </c>
      <c r="HE30" s="5">
        <v>1322</v>
      </c>
      <c r="HF30" s="5">
        <v>2273</v>
      </c>
      <c r="HG30" s="5">
        <v>813</v>
      </c>
      <c r="HH30" s="5">
        <v>2395</v>
      </c>
      <c r="HI30" s="5">
        <v>389</v>
      </c>
      <c r="HJ30" s="5">
        <v>1775</v>
      </c>
      <c r="HK30" s="5">
        <v>1804</v>
      </c>
      <c r="HL30" s="5">
        <v>1297</v>
      </c>
      <c r="HM30" s="5" t="s">
        <v>33</v>
      </c>
      <c r="HN30" s="5" t="s">
        <v>33</v>
      </c>
      <c r="HO30" s="5" t="s">
        <v>33</v>
      </c>
      <c r="HP30" s="5" t="s">
        <v>33</v>
      </c>
      <c r="HQ30" s="5" t="s">
        <v>33</v>
      </c>
      <c r="HR30" s="5" t="s">
        <v>33</v>
      </c>
      <c r="HS30" s="5">
        <v>40001</v>
      </c>
      <c r="HT30" s="5">
        <v>46161</v>
      </c>
      <c r="HU30" s="5">
        <v>45820</v>
      </c>
      <c r="HV30" s="5">
        <v>43874</v>
      </c>
      <c r="HW30" s="5">
        <v>47316</v>
      </c>
      <c r="HX30" s="5">
        <v>52968</v>
      </c>
      <c r="HY30" s="5">
        <v>48727</v>
      </c>
      <c r="HZ30" s="5">
        <v>50191</v>
      </c>
      <c r="IA30" s="5">
        <v>60833</v>
      </c>
      <c r="IB30" s="5">
        <v>78257</v>
      </c>
      <c r="IC30" s="5">
        <v>76034</v>
      </c>
      <c r="ID30" s="5">
        <v>81528</v>
      </c>
      <c r="IE30" s="5">
        <v>79449</v>
      </c>
      <c r="IF30" s="5">
        <v>69994</v>
      </c>
      <c r="IG30" s="5">
        <v>73494</v>
      </c>
      <c r="IH30" s="5">
        <v>57634</v>
      </c>
      <c r="II30" s="5">
        <v>54413</v>
      </c>
      <c r="IJ30" s="5">
        <v>44012</v>
      </c>
      <c r="IK30" s="5">
        <v>50968</v>
      </c>
      <c r="IL30" s="5">
        <v>45208</v>
      </c>
      <c r="IM30" s="5">
        <v>32301</v>
      </c>
      <c r="IN30" s="5">
        <v>32004</v>
      </c>
      <c r="IO30" s="5">
        <v>31106</v>
      </c>
      <c r="IP30" s="5">
        <v>24412</v>
      </c>
      <c r="IQ30" s="5">
        <v>27042</v>
      </c>
      <c r="IR30" s="5">
        <v>27103</v>
      </c>
      <c r="IS30" s="5" t="s">
        <v>33</v>
      </c>
      <c r="IT30" s="5" t="s">
        <v>33</v>
      </c>
      <c r="IU30" s="5" t="s">
        <v>33</v>
      </c>
      <c r="IV30" s="5" t="s">
        <v>33</v>
      </c>
      <c r="IW30" s="5" t="s">
        <v>33</v>
      </c>
      <c r="IX30" s="5" t="s">
        <v>33</v>
      </c>
      <c r="IY30" s="5">
        <v>2784</v>
      </c>
      <c r="IZ30" s="5">
        <v>2920</v>
      </c>
      <c r="JA30" s="5">
        <v>2995</v>
      </c>
      <c r="JB30" s="5">
        <v>3760</v>
      </c>
      <c r="JC30" s="5">
        <v>3470</v>
      </c>
      <c r="JD30" s="5">
        <v>3000</v>
      </c>
      <c r="JE30" s="5">
        <v>2885</v>
      </c>
      <c r="JF30" s="5">
        <v>2602</v>
      </c>
      <c r="JG30" s="5">
        <v>3366</v>
      </c>
      <c r="JH30" s="5">
        <v>2850</v>
      </c>
      <c r="JI30" s="5">
        <v>1826</v>
      </c>
      <c r="JJ30" s="5">
        <v>2412</v>
      </c>
      <c r="JK30" s="5">
        <v>2350</v>
      </c>
      <c r="JL30" s="5">
        <v>1745</v>
      </c>
      <c r="JM30" s="5">
        <v>1675</v>
      </c>
      <c r="JN30" s="5">
        <v>1694</v>
      </c>
      <c r="JO30" s="5">
        <v>2034</v>
      </c>
      <c r="JP30" s="5">
        <v>1830</v>
      </c>
      <c r="JQ30" s="5">
        <v>1588</v>
      </c>
      <c r="JR30" s="5">
        <v>1475</v>
      </c>
      <c r="JS30" s="5">
        <v>1801</v>
      </c>
      <c r="JT30" s="5">
        <v>1018</v>
      </c>
      <c r="JU30" s="5">
        <v>1846</v>
      </c>
      <c r="JV30" s="5">
        <v>934</v>
      </c>
      <c r="JW30" s="5">
        <v>987</v>
      </c>
      <c r="JX30" s="5">
        <v>1467</v>
      </c>
      <c r="JY30" s="5" t="s">
        <v>33</v>
      </c>
      <c r="JZ30" s="5" t="s">
        <v>33</v>
      </c>
      <c r="KA30" s="5" t="s">
        <v>33</v>
      </c>
      <c r="KB30" s="5" t="s">
        <v>33</v>
      </c>
      <c r="KC30" s="5" t="s">
        <v>33</v>
      </c>
      <c r="KD30" s="5" t="s">
        <v>33</v>
      </c>
      <c r="KE30" s="5">
        <v>675</v>
      </c>
      <c r="KF30" s="5">
        <v>496</v>
      </c>
      <c r="KG30" s="5">
        <v>566</v>
      </c>
      <c r="KH30" s="5">
        <v>701</v>
      </c>
      <c r="KI30" s="5">
        <v>591</v>
      </c>
      <c r="KJ30" s="5">
        <v>480</v>
      </c>
      <c r="KK30" s="5">
        <v>474</v>
      </c>
      <c r="KL30" s="5">
        <v>424</v>
      </c>
      <c r="KM30" s="5">
        <v>410</v>
      </c>
      <c r="KN30" s="5">
        <v>404</v>
      </c>
      <c r="KO30" s="5">
        <v>440</v>
      </c>
      <c r="KP30" s="5">
        <v>558</v>
      </c>
      <c r="KQ30" s="5">
        <v>460</v>
      </c>
      <c r="KR30" s="5">
        <v>468</v>
      </c>
      <c r="KS30" s="5">
        <v>553</v>
      </c>
      <c r="KT30" s="5">
        <v>3304</v>
      </c>
      <c r="KU30" s="5">
        <v>3634</v>
      </c>
      <c r="KV30" s="5">
        <v>3424</v>
      </c>
      <c r="KW30" s="5">
        <v>2260</v>
      </c>
      <c r="KX30" s="5">
        <v>1033</v>
      </c>
      <c r="KY30" s="5">
        <v>1076</v>
      </c>
      <c r="KZ30" s="5">
        <v>496</v>
      </c>
      <c r="LA30" s="5">
        <v>314</v>
      </c>
      <c r="LB30" s="5">
        <v>273</v>
      </c>
      <c r="LC30" s="5">
        <v>299</v>
      </c>
      <c r="LD30" s="5">
        <v>258</v>
      </c>
      <c r="LE30" s="5" t="s">
        <v>33</v>
      </c>
      <c r="LF30" s="5" t="s">
        <v>33</v>
      </c>
      <c r="LG30" s="5" t="s">
        <v>33</v>
      </c>
      <c r="LH30" s="5" t="s">
        <v>33</v>
      </c>
      <c r="LI30" s="5" t="s">
        <v>33</v>
      </c>
      <c r="LJ30" s="5" t="s">
        <v>33</v>
      </c>
      <c r="LK30" s="5">
        <v>699</v>
      </c>
      <c r="LL30" s="5">
        <v>680</v>
      </c>
      <c r="LM30" s="5">
        <v>539</v>
      </c>
      <c r="LN30" s="5">
        <v>709</v>
      </c>
      <c r="LO30" s="5">
        <v>611</v>
      </c>
      <c r="LP30" s="5">
        <v>523</v>
      </c>
      <c r="LQ30" s="5">
        <v>550</v>
      </c>
      <c r="LR30" s="5">
        <v>633</v>
      </c>
      <c r="LS30" s="5">
        <v>352</v>
      </c>
      <c r="LT30" s="5">
        <v>300</v>
      </c>
      <c r="LU30" s="5">
        <v>547</v>
      </c>
      <c r="LV30" s="5">
        <v>619</v>
      </c>
      <c r="LW30" s="5">
        <v>499</v>
      </c>
      <c r="LX30" s="5">
        <v>429</v>
      </c>
      <c r="LY30" s="5">
        <v>291</v>
      </c>
      <c r="LZ30" s="5">
        <v>335</v>
      </c>
      <c r="MA30" s="5">
        <v>455</v>
      </c>
      <c r="MB30" s="5">
        <v>395</v>
      </c>
      <c r="MC30" s="5">
        <v>328</v>
      </c>
      <c r="MD30" s="5">
        <v>332</v>
      </c>
      <c r="ME30" s="5">
        <v>406</v>
      </c>
      <c r="MF30" s="5">
        <v>235</v>
      </c>
      <c r="MG30" s="5">
        <v>243</v>
      </c>
      <c r="MH30" s="5">
        <v>238</v>
      </c>
      <c r="MI30" s="5">
        <v>274</v>
      </c>
      <c r="MJ30" s="5">
        <v>226</v>
      </c>
      <c r="MK30" s="5" t="s">
        <v>33</v>
      </c>
      <c r="ML30" s="5" t="s">
        <v>33</v>
      </c>
      <c r="MM30" s="5" t="s">
        <v>33</v>
      </c>
      <c r="MN30" s="5" t="s">
        <v>33</v>
      </c>
      <c r="MO30" s="5" t="s">
        <v>33</v>
      </c>
      <c r="MP30" s="5" t="s">
        <v>33</v>
      </c>
      <c r="MQ30" s="5">
        <v>0</v>
      </c>
      <c r="MR30" s="5">
        <v>0</v>
      </c>
      <c r="MS30" s="5">
        <v>0</v>
      </c>
      <c r="MT30" s="5">
        <v>0</v>
      </c>
      <c r="MU30" s="5">
        <v>0</v>
      </c>
      <c r="MV30" s="5">
        <v>0</v>
      </c>
      <c r="MW30" s="5">
        <v>0</v>
      </c>
      <c r="MX30" s="5">
        <v>0</v>
      </c>
      <c r="MY30" s="5">
        <v>0</v>
      </c>
      <c r="MZ30" s="5">
        <v>0</v>
      </c>
      <c r="NA30" s="5">
        <v>0</v>
      </c>
      <c r="NB30" s="5">
        <v>0</v>
      </c>
      <c r="NC30" s="5">
        <v>0</v>
      </c>
      <c r="ND30" s="5">
        <v>0</v>
      </c>
      <c r="NE30" s="5" t="s">
        <v>33</v>
      </c>
      <c r="NF30" s="5" t="s">
        <v>33</v>
      </c>
      <c r="NG30" s="5" t="s">
        <v>33</v>
      </c>
      <c r="NH30" s="5" t="s">
        <v>33</v>
      </c>
      <c r="NI30" s="5" t="s">
        <v>33</v>
      </c>
      <c r="NJ30" s="5" t="s">
        <v>33</v>
      </c>
      <c r="NK30" s="5" t="s">
        <v>33</v>
      </c>
      <c r="NL30" s="5" t="s">
        <v>33</v>
      </c>
      <c r="NM30" s="5" t="s">
        <v>33</v>
      </c>
      <c r="NN30" s="5" t="s">
        <v>33</v>
      </c>
      <c r="NO30" s="5" t="s">
        <v>33</v>
      </c>
      <c r="NP30" s="5" t="s">
        <v>33</v>
      </c>
      <c r="NQ30" s="5" t="s">
        <v>33</v>
      </c>
      <c r="NR30" s="5" t="s">
        <v>33</v>
      </c>
      <c r="NS30" s="5" t="s">
        <v>33</v>
      </c>
      <c r="NT30" s="5" t="s">
        <v>33</v>
      </c>
      <c r="NU30" s="5" t="s">
        <v>33</v>
      </c>
      <c r="NV30" s="5" t="s">
        <v>33</v>
      </c>
      <c r="NW30" s="5">
        <v>0</v>
      </c>
      <c r="NX30" s="5">
        <v>0</v>
      </c>
      <c r="NY30" s="5">
        <v>0</v>
      </c>
      <c r="NZ30" s="5">
        <v>0</v>
      </c>
      <c r="OA30" s="5">
        <v>0</v>
      </c>
      <c r="OB30" s="5">
        <v>0</v>
      </c>
      <c r="OC30" s="5">
        <v>0</v>
      </c>
      <c r="OD30" s="5">
        <v>0</v>
      </c>
      <c r="OE30" s="5">
        <v>0</v>
      </c>
      <c r="OF30" s="5">
        <v>0</v>
      </c>
      <c r="OG30" s="5">
        <v>0</v>
      </c>
      <c r="OH30" s="5">
        <v>0</v>
      </c>
      <c r="OI30" s="5">
        <v>0</v>
      </c>
      <c r="OJ30" s="5">
        <v>0</v>
      </c>
      <c r="OK30" s="5" t="s">
        <v>33</v>
      </c>
      <c r="OL30" s="5" t="s">
        <v>33</v>
      </c>
      <c r="OM30" s="5" t="s">
        <v>33</v>
      </c>
      <c r="ON30" s="5" t="s">
        <v>33</v>
      </c>
      <c r="OO30" s="5" t="s">
        <v>33</v>
      </c>
      <c r="OP30" s="5" t="s">
        <v>33</v>
      </c>
      <c r="OQ30" s="5" t="s">
        <v>33</v>
      </c>
      <c r="OR30" s="5" t="s">
        <v>33</v>
      </c>
      <c r="OS30" s="5" t="s">
        <v>33</v>
      </c>
      <c r="OT30" s="5" t="s">
        <v>33</v>
      </c>
      <c r="OU30" s="5" t="s">
        <v>33</v>
      </c>
      <c r="OV30" s="5" t="s">
        <v>33</v>
      </c>
      <c r="OW30" s="5" t="s">
        <v>33</v>
      </c>
      <c r="OX30" s="5" t="s">
        <v>33</v>
      </c>
      <c r="OY30" s="5" t="s">
        <v>33</v>
      </c>
      <c r="OZ30" s="5" t="s">
        <v>33</v>
      </c>
      <c r="PA30" s="5" t="s">
        <v>33</v>
      </c>
      <c r="PB30" s="5" t="s">
        <v>33</v>
      </c>
      <c r="PC30" s="5">
        <v>1</v>
      </c>
      <c r="PD30" s="5">
        <v>12</v>
      </c>
      <c r="PE30" s="5">
        <v>38</v>
      </c>
      <c r="PF30" s="5">
        <v>18</v>
      </c>
      <c r="PG30" s="5">
        <v>16</v>
      </c>
      <c r="PH30" s="5">
        <v>17</v>
      </c>
      <c r="PI30" s="5">
        <v>2</v>
      </c>
      <c r="PJ30" s="5">
        <v>4</v>
      </c>
      <c r="PK30" s="5">
        <v>8</v>
      </c>
      <c r="PL30" s="5">
        <v>28</v>
      </c>
      <c r="PM30" s="5">
        <v>10</v>
      </c>
      <c r="PN30" s="5">
        <v>3</v>
      </c>
      <c r="PO30" s="5">
        <v>14</v>
      </c>
      <c r="PP30" s="5">
        <v>6</v>
      </c>
      <c r="PQ30" s="5">
        <v>8</v>
      </c>
      <c r="PR30" s="5">
        <v>29</v>
      </c>
      <c r="PS30" s="5">
        <v>33</v>
      </c>
      <c r="PT30" s="5">
        <v>60</v>
      </c>
      <c r="PU30" s="5">
        <v>28</v>
      </c>
      <c r="PV30" s="5">
        <v>30</v>
      </c>
      <c r="PW30" s="5">
        <v>42</v>
      </c>
      <c r="PX30" s="5">
        <v>37</v>
      </c>
      <c r="PY30" s="5">
        <v>32</v>
      </c>
      <c r="PZ30" s="5">
        <v>33</v>
      </c>
      <c r="QA30" s="5">
        <v>35</v>
      </c>
      <c r="QB30" s="5">
        <v>25</v>
      </c>
      <c r="QC30" s="5" t="s">
        <v>33</v>
      </c>
      <c r="QD30" s="5" t="s">
        <v>33</v>
      </c>
      <c r="QE30" s="5" t="s">
        <v>33</v>
      </c>
      <c r="QF30" s="5" t="s">
        <v>33</v>
      </c>
      <c r="QG30" s="5" t="s">
        <v>33</v>
      </c>
      <c r="QH30" s="5" t="s">
        <v>33</v>
      </c>
      <c r="QI30" s="5">
        <v>194</v>
      </c>
      <c r="QJ30" s="5">
        <v>33</v>
      </c>
      <c r="QK30" s="5">
        <v>42</v>
      </c>
      <c r="QL30" s="5">
        <v>58</v>
      </c>
      <c r="QM30" s="5">
        <v>7</v>
      </c>
      <c r="QN30" s="5">
        <v>8</v>
      </c>
      <c r="QO30" s="5">
        <v>10</v>
      </c>
      <c r="QP30" s="5">
        <v>10</v>
      </c>
      <c r="QQ30" s="5">
        <v>27</v>
      </c>
      <c r="QR30" s="5">
        <v>11</v>
      </c>
      <c r="QS30" s="5">
        <v>11</v>
      </c>
      <c r="QT30" s="5">
        <v>52</v>
      </c>
      <c r="QU30" s="5">
        <v>73</v>
      </c>
      <c r="QV30" s="5">
        <v>98</v>
      </c>
      <c r="QW30" s="5">
        <v>73</v>
      </c>
      <c r="QX30" s="5">
        <v>116</v>
      </c>
      <c r="QY30" s="5">
        <v>117</v>
      </c>
      <c r="QZ30" s="5">
        <v>104</v>
      </c>
      <c r="RA30" s="5">
        <v>293</v>
      </c>
      <c r="RB30" s="5">
        <v>117</v>
      </c>
      <c r="RC30" s="5">
        <v>124</v>
      </c>
      <c r="RD30" s="5">
        <v>110</v>
      </c>
      <c r="RE30" s="5">
        <v>103</v>
      </c>
      <c r="RF30" s="5">
        <v>81</v>
      </c>
      <c r="RG30" s="5">
        <v>82</v>
      </c>
      <c r="RH30" s="5">
        <v>81</v>
      </c>
      <c r="RI30" s="5" t="s">
        <v>33</v>
      </c>
      <c r="RJ30" s="5" t="s">
        <v>33</v>
      </c>
      <c r="RK30" s="5" t="s">
        <v>33</v>
      </c>
      <c r="RL30" s="5" t="s">
        <v>33</v>
      </c>
      <c r="RM30" s="5" t="s">
        <v>33</v>
      </c>
      <c r="RN30" s="5" t="s">
        <v>33</v>
      </c>
      <c r="RO30" s="5">
        <v>45</v>
      </c>
      <c r="RP30" s="5">
        <v>34</v>
      </c>
      <c r="RQ30" s="5">
        <v>34</v>
      </c>
      <c r="RR30" s="5">
        <v>32</v>
      </c>
      <c r="RS30" s="5">
        <v>30</v>
      </c>
      <c r="RT30" s="5">
        <v>29</v>
      </c>
      <c r="RU30" s="5">
        <v>28</v>
      </c>
      <c r="RV30" s="5">
        <v>36</v>
      </c>
      <c r="RW30" s="5">
        <v>29</v>
      </c>
      <c r="RX30" s="5">
        <v>29</v>
      </c>
      <c r="RY30" s="5">
        <v>27</v>
      </c>
      <c r="RZ30" s="5">
        <v>36</v>
      </c>
      <c r="SA30" s="5">
        <v>56</v>
      </c>
      <c r="SB30" s="5">
        <v>58</v>
      </c>
      <c r="SC30" s="5">
        <v>47</v>
      </c>
      <c r="SD30" s="5">
        <v>52</v>
      </c>
      <c r="SE30" s="5">
        <v>65</v>
      </c>
      <c r="SF30" s="5">
        <v>76</v>
      </c>
      <c r="SG30" s="5">
        <v>43</v>
      </c>
      <c r="SH30" s="5">
        <v>29</v>
      </c>
      <c r="SI30" s="5">
        <v>20</v>
      </c>
      <c r="SJ30" s="5">
        <v>20</v>
      </c>
      <c r="SK30" s="5">
        <v>19</v>
      </c>
      <c r="SL30" s="5">
        <v>21</v>
      </c>
      <c r="SM30" s="5">
        <v>20</v>
      </c>
      <c r="SN30" s="5">
        <v>19</v>
      </c>
      <c r="SO30" s="5" t="s">
        <v>33</v>
      </c>
      <c r="SP30" s="5" t="s">
        <v>33</v>
      </c>
      <c r="SQ30" s="5" t="s">
        <v>33</v>
      </c>
      <c r="SR30" s="5" t="s">
        <v>33</v>
      </c>
      <c r="SS30" s="5" t="s">
        <v>33</v>
      </c>
      <c r="ST30" s="5" t="s">
        <v>33</v>
      </c>
      <c r="SU30" s="5">
        <v>7</v>
      </c>
      <c r="SV30" s="5">
        <v>6</v>
      </c>
      <c r="SW30" s="5">
        <v>6</v>
      </c>
      <c r="SX30" s="5">
        <v>6</v>
      </c>
      <c r="SY30" s="5">
        <v>3</v>
      </c>
      <c r="SZ30" s="5">
        <v>3</v>
      </c>
      <c r="TA30" s="5">
        <v>3</v>
      </c>
      <c r="TB30" s="5">
        <v>3</v>
      </c>
      <c r="TC30" s="5">
        <v>4</v>
      </c>
      <c r="TD30" s="5">
        <v>4</v>
      </c>
      <c r="TE30" s="5">
        <v>95</v>
      </c>
      <c r="TF30" s="5">
        <v>102</v>
      </c>
      <c r="TG30" s="5">
        <v>51</v>
      </c>
      <c r="TH30" s="5">
        <v>0</v>
      </c>
      <c r="TI30" s="5">
        <v>0</v>
      </c>
      <c r="TJ30" s="5">
        <v>0</v>
      </c>
      <c r="TK30" s="5">
        <v>0</v>
      </c>
      <c r="TL30" s="5">
        <v>0</v>
      </c>
      <c r="TM30" s="5">
        <v>0</v>
      </c>
      <c r="TN30" s="5">
        <v>0</v>
      </c>
      <c r="TO30" s="5">
        <v>0</v>
      </c>
      <c r="TP30" s="5">
        <v>0</v>
      </c>
      <c r="TQ30" s="5">
        <v>0</v>
      </c>
      <c r="TR30" s="5">
        <v>0</v>
      </c>
      <c r="TS30" s="5">
        <v>0</v>
      </c>
      <c r="TT30" s="5">
        <v>0</v>
      </c>
      <c r="TU30" s="5" t="s">
        <v>33</v>
      </c>
      <c r="TV30" s="5" t="s">
        <v>33</v>
      </c>
      <c r="TW30" s="5" t="s">
        <v>33</v>
      </c>
      <c r="TX30" s="5" t="s">
        <v>33</v>
      </c>
      <c r="TY30" s="5" t="s">
        <v>33</v>
      </c>
      <c r="TZ30" s="5" t="s">
        <v>33</v>
      </c>
      <c r="UA30" s="5">
        <v>0</v>
      </c>
      <c r="UB30" s="5">
        <v>0</v>
      </c>
      <c r="UC30" s="5">
        <v>0</v>
      </c>
      <c r="UD30" s="5">
        <v>0</v>
      </c>
      <c r="UE30" s="5">
        <v>0</v>
      </c>
      <c r="UF30" s="5">
        <v>0</v>
      </c>
      <c r="UG30" s="5">
        <v>0</v>
      </c>
      <c r="UH30" s="5">
        <v>0</v>
      </c>
      <c r="UI30" s="5">
        <v>0</v>
      </c>
      <c r="UJ30" s="5">
        <v>0</v>
      </c>
      <c r="UK30" s="5">
        <v>0</v>
      </c>
      <c r="UL30" s="5">
        <v>0</v>
      </c>
      <c r="UM30" s="5">
        <v>0</v>
      </c>
      <c r="UN30" s="5">
        <v>0</v>
      </c>
      <c r="UO30" s="5">
        <v>0</v>
      </c>
      <c r="UP30" s="5">
        <v>0</v>
      </c>
      <c r="UQ30" s="5">
        <v>0</v>
      </c>
      <c r="UR30" s="5">
        <v>0</v>
      </c>
      <c r="US30" s="5">
        <v>0</v>
      </c>
      <c r="UT30" s="5">
        <v>0</v>
      </c>
      <c r="UU30" s="5">
        <v>0</v>
      </c>
      <c r="UV30" s="5">
        <v>0</v>
      </c>
      <c r="UW30" s="5">
        <v>0</v>
      </c>
      <c r="UX30" s="5">
        <v>0</v>
      </c>
      <c r="UY30" s="5">
        <v>0</v>
      </c>
      <c r="UZ30" s="5">
        <v>0</v>
      </c>
      <c r="VA30" s="5" t="s">
        <v>33</v>
      </c>
      <c r="VB30" s="5" t="s">
        <v>33</v>
      </c>
      <c r="VC30" s="5" t="s">
        <v>33</v>
      </c>
      <c r="VD30" s="5" t="s">
        <v>33</v>
      </c>
      <c r="VE30" s="5" t="s">
        <v>33</v>
      </c>
      <c r="VF30" s="5" t="s">
        <v>33</v>
      </c>
      <c r="VG30" s="5">
        <v>1917</v>
      </c>
      <c r="VH30" s="5">
        <v>1663</v>
      </c>
      <c r="VI30" s="5">
        <v>1202</v>
      </c>
      <c r="VJ30" s="5">
        <v>1268</v>
      </c>
      <c r="VK30" s="5">
        <v>1130</v>
      </c>
      <c r="VL30" s="5">
        <v>989</v>
      </c>
      <c r="VM30" s="5">
        <v>1005</v>
      </c>
      <c r="VN30" s="5">
        <v>1013</v>
      </c>
      <c r="VO30" s="5">
        <v>1137</v>
      </c>
      <c r="VP30" s="5">
        <v>1248</v>
      </c>
      <c r="VQ30" s="5">
        <v>1057</v>
      </c>
      <c r="VR30" s="5">
        <v>1068</v>
      </c>
      <c r="VS30" s="5">
        <v>960</v>
      </c>
      <c r="VT30" s="5">
        <v>891</v>
      </c>
      <c r="VU30" s="5">
        <v>697</v>
      </c>
      <c r="VV30" s="5">
        <v>1139</v>
      </c>
      <c r="VW30" s="5">
        <v>1228</v>
      </c>
      <c r="VX30" s="5">
        <v>1375</v>
      </c>
      <c r="VY30" s="5">
        <v>1065</v>
      </c>
      <c r="VZ30" s="5">
        <v>985</v>
      </c>
      <c r="WA30" s="5">
        <v>957</v>
      </c>
      <c r="WB30" s="5">
        <v>778</v>
      </c>
      <c r="WC30" s="5">
        <v>951</v>
      </c>
      <c r="WD30" s="5">
        <v>880</v>
      </c>
      <c r="WE30" s="5">
        <v>896</v>
      </c>
      <c r="WF30" s="5">
        <v>863</v>
      </c>
      <c r="WG30" s="5" t="s">
        <v>33</v>
      </c>
      <c r="WH30" s="5" t="s">
        <v>33</v>
      </c>
      <c r="WI30" s="5" t="s">
        <v>33</v>
      </c>
      <c r="WJ30" s="5" t="s">
        <v>33</v>
      </c>
      <c r="WK30" s="5" t="s">
        <v>33</v>
      </c>
      <c r="WL30" s="5" t="s">
        <v>33</v>
      </c>
      <c r="WM30" s="5">
        <v>228</v>
      </c>
      <c r="WN30" s="5">
        <v>260</v>
      </c>
      <c r="WO30" s="5">
        <v>237</v>
      </c>
      <c r="WP30" s="5">
        <v>327</v>
      </c>
      <c r="WQ30" s="5">
        <v>250</v>
      </c>
      <c r="WR30" s="5">
        <v>238</v>
      </c>
      <c r="WS30" s="5">
        <v>198</v>
      </c>
      <c r="WT30" s="5">
        <v>166</v>
      </c>
      <c r="WU30" s="5">
        <v>210</v>
      </c>
      <c r="WV30" s="5">
        <v>174</v>
      </c>
      <c r="WW30" s="5">
        <v>218</v>
      </c>
      <c r="WX30" s="5">
        <v>243</v>
      </c>
      <c r="WY30" s="5">
        <v>272</v>
      </c>
      <c r="WZ30" s="5">
        <v>185</v>
      </c>
      <c r="XA30" s="5">
        <v>348</v>
      </c>
      <c r="XB30" s="5">
        <v>223</v>
      </c>
      <c r="XC30" s="5">
        <v>214</v>
      </c>
      <c r="XD30" s="5">
        <v>241</v>
      </c>
      <c r="XE30" s="5">
        <v>335</v>
      </c>
      <c r="XF30" s="5">
        <v>245</v>
      </c>
      <c r="XG30" s="5">
        <v>238</v>
      </c>
      <c r="XH30" s="5">
        <v>200</v>
      </c>
      <c r="XI30" s="5">
        <v>145</v>
      </c>
      <c r="XJ30" s="5">
        <v>151</v>
      </c>
      <c r="XK30" s="5">
        <v>128</v>
      </c>
      <c r="XL30" s="5">
        <v>115</v>
      </c>
      <c r="XM30" s="5" t="s">
        <v>33</v>
      </c>
      <c r="XN30" s="5" t="s">
        <v>33</v>
      </c>
      <c r="XO30" s="5" t="s">
        <v>33</v>
      </c>
      <c r="XP30" s="5" t="s">
        <v>33</v>
      </c>
      <c r="XQ30" s="5" t="s">
        <v>33</v>
      </c>
      <c r="XR30" s="5" t="s">
        <v>33</v>
      </c>
      <c r="XS30" s="1">
        <v>4247</v>
      </c>
      <c r="XT30" s="3" t="s">
        <v>180</v>
      </c>
      <c r="XU30" s="3" t="s">
        <v>180</v>
      </c>
      <c r="XV30" s="3" t="s">
        <v>180</v>
      </c>
      <c r="XW30" s="3" t="s">
        <v>179</v>
      </c>
      <c r="XX30" s="3" t="s">
        <v>180</v>
      </c>
      <c r="XY30" s="3" t="s">
        <v>180</v>
      </c>
      <c r="XZ30" s="3" t="s">
        <v>200</v>
      </c>
    </row>
    <row r="31" spans="1:650" x14ac:dyDescent="0.3">
      <c r="A31" s="6" t="s">
        <v>58</v>
      </c>
      <c r="B31" s="1">
        <v>4057081</v>
      </c>
      <c r="C31" s="5">
        <v>11868</v>
      </c>
      <c r="D31" s="5">
        <v>10774</v>
      </c>
      <c r="E31" s="5">
        <v>10331</v>
      </c>
      <c r="F31" s="5">
        <v>6360</v>
      </c>
      <c r="G31" s="5">
        <v>8632</v>
      </c>
      <c r="H31" s="5">
        <v>3554</v>
      </c>
      <c r="I31" s="5">
        <v>6741</v>
      </c>
      <c r="J31" s="5">
        <v>2542</v>
      </c>
      <c r="K31" s="5">
        <v>143</v>
      </c>
      <c r="L31" s="5">
        <v>3887</v>
      </c>
      <c r="M31" s="5">
        <v>17945</v>
      </c>
      <c r="N31" s="5">
        <v>292</v>
      </c>
      <c r="O31" s="5">
        <v>17826</v>
      </c>
      <c r="P31" s="5">
        <v>407</v>
      </c>
      <c r="Q31" s="5">
        <v>1</v>
      </c>
      <c r="R31" s="5">
        <v>1855</v>
      </c>
      <c r="S31" s="5">
        <v>4862</v>
      </c>
      <c r="T31" s="5">
        <v>8</v>
      </c>
      <c r="U31" s="5">
        <v>498</v>
      </c>
      <c r="V31" s="5">
        <v>4</v>
      </c>
      <c r="W31" s="5">
        <v>6</v>
      </c>
      <c r="X31" s="5">
        <v>8</v>
      </c>
      <c r="Y31" s="5">
        <v>20</v>
      </c>
      <c r="Z31" s="5">
        <v>3227</v>
      </c>
      <c r="AA31" s="5">
        <v>642</v>
      </c>
      <c r="AB31" s="5">
        <v>13573</v>
      </c>
      <c r="AC31" s="5">
        <v>0</v>
      </c>
      <c r="AD31" s="5">
        <v>5</v>
      </c>
      <c r="AE31" s="5">
        <v>276</v>
      </c>
      <c r="AF31" s="5">
        <v>19</v>
      </c>
      <c r="AG31" s="5">
        <v>11</v>
      </c>
      <c r="AH31" s="5">
        <v>9</v>
      </c>
      <c r="AI31" s="5">
        <v>324334</v>
      </c>
      <c r="AJ31" s="5">
        <v>320678</v>
      </c>
      <c r="AK31" s="5">
        <v>161105</v>
      </c>
      <c r="AL31" s="5">
        <v>1092133</v>
      </c>
      <c r="AM31" s="5">
        <v>631328</v>
      </c>
      <c r="AN31" s="5">
        <v>581871</v>
      </c>
      <c r="AO31" s="5">
        <v>351103</v>
      </c>
      <c r="AP31" s="5">
        <v>318606</v>
      </c>
      <c r="AQ31" s="5">
        <v>182584</v>
      </c>
      <c r="AR31" s="5">
        <v>176414</v>
      </c>
      <c r="AS31" s="5">
        <v>326294</v>
      </c>
      <c r="AT31" s="5">
        <v>43619</v>
      </c>
      <c r="AU31" s="5">
        <v>844603</v>
      </c>
      <c r="AV31" s="5">
        <v>67003</v>
      </c>
      <c r="AW31" s="5">
        <v>80214</v>
      </c>
      <c r="AX31" s="5">
        <v>180245</v>
      </c>
      <c r="AY31" s="5">
        <v>160892</v>
      </c>
      <c r="AZ31" s="5">
        <v>150480</v>
      </c>
      <c r="BA31" s="5">
        <v>217507</v>
      </c>
      <c r="BB31" s="5">
        <v>114425</v>
      </c>
      <c r="BC31" s="5">
        <v>49042</v>
      </c>
      <c r="BD31" s="5">
        <v>36937</v>
      </c>
      <c r="BE31" s="5">
        <v>41747</v>
      </c>
      <c r="BF31" s="5">
        <v>46348</v>
      </c>
      <c r="BG31" s="5">
        <v>130687</v>
      </c>
      <c r="BH31" s="5">
        <v>48258</v>
      </c>
      <c r="BI31" s="5">
        <v>87390</v>
      </c>
      <c r="BJ31" s="5">
        <v>74524</v>
      </c>
      <c r="BK31" s="5">
        <v>121450</v>
      </c>
      <c r="BL31" s="5">
        <v>22569</v>
      </c>
      <c r="BM31" s="5">
        <v>21863</v>
      </c>
      <c r="BN31" s="5">
        <v>26209</v>
      </c>
      <c r="BO31" s="5">
        <v>14081</v>
      </c>
      <c r="BP31" s="5">
        <v>11601</v>
      </c>
      <c r="BQ31" s="5">
        <v>7211</v>
      </c>
      <c r="BR31" s="5">
        <v>3759</v>
      </c>
      <c r="BS31" s="5">
        <v>0</v>
      </c>
      <c r="BT31" s="5">
        <v>0</v>
      </c>
      <c r="BU31" s="5">
        <v>0</v>
      </c>
      <c r="BV31" s="5">
        <v>0</v>
      </c>
      <c r="BW31" s="5">
        <v>0</v>
      </c>
      <c r="BX31" s="5">
        <v>0</v>
      </c>
      <c r="BY31" s="5">
        <v>0</v>
      </c>
      <c r="BZ31" s="5">
        <v>-265</v>
      </c>
      <c r="CA31" s="5">
        <v>0</v>
      </c>
      <c r="CB31" s="5">
        <v>0</v>
      </c>
      <c r="CC31" s="5">
        <v>0</v>
      </c>
      <c r="CD31" s="5">
        <v>66</v>
      </c>
      <c r="CE31" s="5">
        <v>0</v>
      </c>
      <c r="CF31" s="5">
        <v>0</v>
      </c>
      <c r="CG31" s="5">
        <v>1665</v>
      </c>
      <c r="CH31" s="5">
        <v>13743</v>
      </c>
      <c r="CI31" s="5">
        <v>19471</v>
      </c>
      <c r="CJ31" s="5">
        <v>25239</v>
      </c>
      <c r="CK31" s="5">
        <v>24738</v>
      </c>
      <c r="CL31" s="5">
        <v>31537</v>
      </c>
      <c r="CM31" s="5">
        <v>33024</v>
      </c>
      <c r="CN31" s="5">
        <v>50643</v>
      </c>
      <c r="CO31" s="5">
        <v>22078</v>
      </c>
      <c r="CP31" s="5">
        <v>28994</v>
      </c>
      <c r="CQ31" s="5">
        <v>13072</v>
      </c>
      <c r="CR31" s="5">
        <v>11405</v>
      </c>
      <c r="CS31" s="5">
        <v>9878</v>
      </c>
      <c r="CT31" s="5">
        <v>11868</v>
      </c>
      <c r="CU31" s="5">
        <v>621083</v>
      </c>
      <c r="CV31" s="5">
        <v>489149</v>
      </c>
      <c r="CW31" s="5">
        <v>551042</v>
      </c>
      <c r="CX31" s="5">
        <v>486494</v>
      </c>
      <c r="CY31" s="5">
        <v>413482</v>
      </c>
      <c r="CZ31" s="5">
        <v>382396</v>
      </c>
      <c r="DA31" s="5">
        <v>350005</v>
      </c>
      <c r="DB31" s="5">
        <v>325300</v>
      </c>
      <c r="DC31" s="5">
        <v>307115</v>
      </c>
      <c r="DD31" s="5">
        <v>289344</v>
      </c>
      <c r="DE31" s="5">
        <v>253121</v>
      </c>
      <c r="DF31" s="5">
        <v>289617</v>
      </c>
      <c r="DG31" s="5">
        <v>199732</v>
      </c>
      <c r="DH31" s="5">
        <v>226204</v>
      </c>
      <c r="DI31" s="5">
        <v>180254</v>
      </c>
      <c r="DJ31" s="5">
        <v>198584</v>
      </c>
      <c r="DK31" s="5">
        <v>175769</v>
      </c>
      <c r="DL31" s="5">
        <v>184528</v>
      </c>
      <c r="DM31" s="5">
        <v>179404</v>
      </c>
      <c r="DN31" s="5">
        <v>176409</v>
      </c>
      <c r="DO31" s="5">
        <v>198132</v>
      </c>
      <c r="DP31" s="5">
        <v>166895</v>
      </c>
      <c r="DQ31" s="5">
        <v>159239</v>
      </c>
      <c r="DR31" s="5">
        <v>159610</v>
      </c>
      <c r="DS31" s="5">
        <v>156991</v>
      </c>
      <c r="DT31" s="5">
        <v>167696</v>
      </c>
      <c r="DU31" s="5">
        <v>156699</v>
      </c>
      <c r="DV31" s="5">
        <v>129702</v>
      </c>
      <c r="DW31" s="5">
        <v>94456</v>
      </c>
      <c r="DX31" s="5">
        <v>87355</v>
      </c>
      <c r="DY31" s="5">
        <v>91590</v>
      </c>
      <c r="DZ31" s="5">
        <v>87626</v>
      </c>
      <c r="EA31" s="5">
        <v>20415</v>
      </c>
      <c r="EB31" s="5">
        <v>30256</v>
      </c>
      <c r="EC31" s="5">
        <v>30577</v>
      </c>
      <c r="ED31" s="5">
        <v>23610</v>
      </c>
      <c r="EE31" s="5">
        <v>30005</v>
      </c>
      <c r="EF31" s="5">
        <v>42237</v>
      </c>
      <c r="EG31" s="5">
        <v>31815</v>
      </c>
      <c r="EH31" s="5">
        <v>15624</v>
      </c>
      <c r="EI31" s="5">
        <v>8363</v>
      </c>
      <c r="EJ31" s="5">
        <v>4109</v>
      </c>
      <c r="EK31" s="5">
        <v>14584</v>
      </c>
      <c r="EL31" s="5">
        <v>13032</v>
      </c>
      <c r="EM31" s="5">
        <v>11884</v>
      </c>
      <c r="EN31" s="5">
        <v>5689</v>
      </c>
      <c r="EO31" s="5">
        <v>3831</v>
      </c>
      <c r="EP31" s="5">
        <v>2225</v>
      </c>
      <c r="EQ31" s="5">
        <v>5348</v>
      </c>
      <c r="ER31" s="5">
        <v>4917</v>
      </c>
      <c r="ES31" s="5">
        <v>2204</v>
      </c>
      <c r="ET31" s="5">
        <v>1503</v>
      </c>
      <c r="EU31" s="5">
        <v>4014</v>
      </c>
      <c r="EV31" s="5">
        <v>8569</v>
      </c>
      <c r="EW31" s="5">
        <v>7224</v>
      </c>
      <c r="EX31" s="5">
        <v>22987</v>
      </c>
      <c r="EY31" s="5">
        <v>6341</v>
      </c>
      <c r="EZ31" s="5">
        <v>9456</v>
      </c>
      <c r="FA31" s="5">
        <v>7726</v>
      </c>
      <c r="FB31" s="5">
        <v>7642</v>
      </c>
      <c r="FC31" s="5">
        <v>13451</v>
      </c>
      <c r="FD31" s="5">
        <v>2732</v>
      </c>
      <c r="FE31" s="5">
        <v>5014</v>
      </c>
      <c r="FF31" s="5">
        <v>2001</v>
      </c>
      <c r="FG31" s="5">
        <v>0</v>
      </c>
      <c r="FH31" s="5">
        <v>0</v>
      </c>
      <c r="FI31" s="5">
        <v>0</v>
      </c>
      <c r="FJ31" s="5">
        <v>0</v>
      </c>
      <c r="FK31" s="5">
        <v>0</v>
      </c>
      <c r="FL31" s="5">
        <v>0</v>
      </c>
      <c r="FM31" s="5">
        <v>0</v>
      </c>
      <c r="FN31" s="5">
        <v>0</v>
      </c>
      <c r="FO31" s="5">
        <v>0</v>
      </c>
      <c r="FP31" s="5">
        <v>0</v>
      </c>
      <c r="FQ31" s="5">
        <v>0</v>
      </c>
      <c r="FR31" s="5">
        <v>0</v>
      </c>
      <c r="FS31" s="5">
        <v>0</v>
      </c>
      <c r="FT31" s="5">
        <v>0</v>
      </c>
      <c r="FU31" s="5" t="s">
        <v>33</v>
      </c>
      <c r="FV31" s="5" t="s">
        <v>33</v>
      </c>
      <c r="FW31" s="5" t="s">
        <v>33</v>
      </c>
      <c r="FX31" s="5" t="s">
        <v>33</v>
      </c>
      <c r="FY31" s="5" t="s">
        <v>33</v>
      </c>
      <c r="FZ31" s="5" t="s">
        <v>33</v>
      </c>
      <c r="GA31" s="5" t="s">
        <v>33</v>
      </c>
      <c r="GB31" s="5" t="s">
        <v>33</v>
      </c>
      <c r="GC31" s="5" t="s">
        <v>33</v>
      </c>
      <c r="GD31" s="5" t="s">
        <v>33</v>
      </c>
      <c r="GE31" s="5" t="s">
        <v>33</v>
      </c>
      <c r="GF31" s="5" t="s">
        <v>33</v>
      </c>
      <c r="GG31" s="5" t="s">
        <v>33</v>
      </c>
      <c r="GH31" s="5" t="s">
        <v>33</v>
      </c>
      <c r="GI31" s="5" t="s">
        <v>33</v>
      </c>
      <c r="GJ31" s="5" t="s">
        <v>33</v>
      </c>
      <c r="GK31" s="5" t="s">
        <v>33</v>
      </c>
      <c r="GL31" s="5" t="s">
        <v>33</v>
      </c>
      <c r="GM31" s="5">
        <v>991780</v>
      </c>
      <c r="GN31" s="5">
        <v>862458</v>
      </c>
      <c r="GO31" s="5">
        <v>760265</v>
      </c>
      <c r="GP31" s="5">
        <v>1612355</v>
      </c>
      <c r="GQ31" s="5">
        <v>1083447</v>
      </c>
      <c r="GR31" s="5">
        <v>1010058</v>
      </c>
      <c r="GS31" s="5">
        <v>739665</v>
      </c>
      <c r="GT31" s="5">
        <v>662072</v>
      </c>
      <c r="GU31" s="5">
        <v>498205</v>
      </c>
      <c r="GV31" s="5">
        <v>473754</v>
      </c>
      <c r="GW31" s="5">
        <v>611941</v>
      </c>
      <c r="GX31" s="5">
        <v>346260</v>
      </c>
      <c r="GY31" s="5">
        <v>1423519</v>
      </c>
      <c r="GZ31" s="5">
        <v>299304</v>
      </c>
      <c r="HA31" s="5">
        <v>264301</v>
      </c>
      <c r="HB31" s="5">
        <v>382974</v>
      </c>
      <c r="HC31" s="5">
        <v>346871</v>
      </c>
      <c r="HD31" s="5">
        <v>339933</v>
      </c>
      <c r="HE31" s="5">
        <v>401277</v>
      </c>
      <c r="HF31" s="5">
        <v>306084</v>
      </c>
      <c r="HG31" s="5">
        <v>270665</v>
      </c>
      <c r="HH31" s="5">
        <v>237648</v>
      </c>
      <c r="HI31" s="5">
        <v>232968</v>
      </c>
      <c r="HJ31" s="5">
        <v>263708</v>
      </c>
      <c r="HK31" s="5">
        <v>327685</v>
      </c>
      <c r="HL31" s="5">
        <v>289628</v>
      </c>
      <c r="HM31" s="5">
        <v>274048</v>
      </c>
      <c r="HN31" s="5">
        <v>240867</v>
      </c>
      <c r="HO31" s="5">
        <v>242269</v>
      </c>
      <c r="HP31" s="5">
        <v>124079</v>
      </c>
      <c r="HQ31" s="5">
        <v>128356</v>
      </c>
      <c r="HR31" s="5">
        <v>127713</v>
      </c>
      <c r="HS31" s="5">
        <v>1644488</v>
      </c>
      <c r="HT31" s="5">
        <v>1809541</v>
      </c>
      <c r="HU31" s="5">
        <v>1728862</v>
      </c>
      <c r="HV31" s="5">
        <v>1703598</v>
      </c>
      <c r="HW31" s="5">
        <v>1716162</v>
      </c>
      <c r="HX31" s="5">
        <v>1991477</v>
      </c>
      <c r="HY31" s="5">
        <v>1797709</v>
      </c>
      <c r="HZ31" s="5">
        <v>1775166</v>
      </c>
      <c r="IA31" s="5">
        <v>1754120</v>
      </c>
      <c r="IB31" s="5">
        <v>1695707</v>
      </c>
      <c r="IC31" s="5">
        <v>1567672</v>
      </c>
      <c r="ID31" s="5">
        <v>1806227</v>
      </c>
      <c r="IE31" s="5">
        <v>1880427</v>
      </c>
      <c r="IF31" s="5">
        <v>1599762</v>
      </c>
      <c r="IG31" s="5">
        <v>1365746</v>
      </c>
      <c r="IH31" s="5">
        <v>1273484</v>
      </c>
      <c r="II31" s="5">
        <v>1202602</v>
      </c>
      <c r="IJ31" s="5">
        <v>1253686</v>
      </c>
      <c r="IK31" s="5">
        <v>1469837</v>
      </c>
      <c r="IL31" s="5">
        <v>1364489</v>
      </c>
      <c r="IM31" s="5">
        <v>1304632</v>
      </c>
      <c r="IN31" s="5">
        <v>1282926</v>
      </c>
      <c r="IO31" s="5">
        <v>1257055</v>
      </c>
      <c r="IP31" s="5">
        <v>1221285</v>
      </c>
      <c r="IQ31" s="5">
        <v>1091775</v>
      </c>
      <c r="IR31" s="5">
        <v>1073591</v>
      </c>
      <c r="IS31" s="5">
        <v>1024228</v>
      </c>
      <c r="IT31" s="5">
        <v>977999</v>
      </c>
      <c r="IU31" s="5">
        <v>965240</v>
      </c>
      <c r="IV31" s="5">
        <v>883764</v>
      </c>
      <c r="IW31" s="5">
        <v>690452</v>
      </c>
      <c r="IX31" s="5">
        <v>670405</v>
      </c>
      <c r="IY31" s="5">
        <v>68624</v>
      </c>
      <c r="IZ31" s="5">
        <v>78597</v>
      </c>
      <c r="JA31" s="5">
        <v>63171</v>
      </c>
      <c r="JB31" s="5">
        <v>75476</v>
      </c>
      <c r="JC31" s="5">
        <v>82540</v>
      </c>
      <c r="JD31" s="5">
        <v>84501</v>
      </c>
      <c r="JE31" s="5">
        <v>77604</v>
      </c>
      <c r="JF31" s="5">
        <v>86700</v>
      </c>
      <c r="JG31" s="5">
        <v>101337</v>
      </c>
      <c r="JH31" s="5">
        <v>83095</v>
      </c>
      <c r="JI31" s="5">
        <v>86967</v>
      </c>
      <c r="JJ31" s="5">
        <v>54319</v>
      </c>
      <c r="JK31" s="5">
        <v>71965</v>
      </c>
      <c r="JL31" s="5">
        <v>127372</v>
      </c>
      <c r="JM31" s="5">
        <v>86229</v>
      </c>
      <c r="JN31" s="5">
        <v>114676</v>
      </c>
      <c r="JO31" s="5">
        <v>96011</v>
      </c>
      <c r="JP31" s="5">
        <v>82719</v>
      </c>
      <c r="JQ31" s="5">
        <v>100363</v>
      </c>
      <c r="JR31" s="5">
        <v>80425</v>
      </c>
      <c r="JS31" s="5">
        <v>74507</v>
      </c>
      <c r="JT31" s="5">
        <v>73975</v>
      </c>
      <c r="JU31" s="5">
        <v>67048</v>
      </c>
      <c r="JV31" s="5">
        <v>83374</v>
      </c>
      <c r="JW31" s="5">
        <v>87652</v>
      </c>
      <c r="JX31" s="5">
        <v>87685</v>
      </c>
      <c r="JY31" s="5">
        <v>101337</v>
      </c>
      <c r="JZ31" s="5">
        <v>95295</v>
      </c>
      <c r="KA31" s="5">
        <v>93103</v>
      </c>
      <c r="KB31" s="5">
        <v>84041</v>
      </c>
      <c r="KC31" s="5">
        <v>90888</v>
      </c>
      <c r="KD31" s="5">
        <v>100203</v>
      </c>
      <c r="KE31" s="5">
        <v>383654</v>
      </c>
      <c r="KF31" s="5">
        <v>369019</v>
      </c>
      <c r="KG31" s="5">
        <v>350103</v>
      </c>
      <c r="KH31" s="5">
        <v>371255</v>
      </c>
      <c r="KI31" s="5">
        <v>346106</v>
      </c>
      <c r="KJ31" s="5">
        <v>337514</v>
      </c>
      <c r="KK31" s="5">
        <v>302524</v>
      </c>
      <c r="KL31" s="5">
        <v>273654</v>
      </c>
      <c r="KM31" s="5">
        <v>259239</v>
      </c>
      <c r="KN31" s="5">
        <v>240920</v>
      </c>
      <c r="KO31" s="5">
        <v>225195</v>
      </c>
      <c r="KP31" s="5">
        <v>168482</v>
      </c>
      <c r="KQ31" s="5">
        <v>120150</v>
      </c>
      <c r="KR31" s="5">
        <v>138434</v>
      </c>
      <c r="KS31" s="5">
        <v>60830</v>
      </c>
      <c r="KT31" s="5">
        <v>85822</v>
      </c>
      <c r="KU31" s="5">
        <v>87214</v>
      </c>
      <c r="KV31" s="5">
        <v>100030</v>
      </c>
      <c r="KW31" s="5">
        <v>76062</v>
      </c>
      <c r="KX31" s="5">
        <v>16366</v>
      </c>
      <c r="KY31" s="5">
        <v>11657</v>
      </c>
      <c r="KZ31" s="5">
        <v>10926</v>
      </c>
      <c r="LA31" s="5">
        <v>9233</v>
      </c>
      <c r="LB31" s="5">
        <v>9061</v>
      </c>
      <c r="LC31" s="5">
        <v>8461</v>
      </c>
      <c r="LD31" s="5">
        <v>7076</v>
      </c>
      <c r="LE31" s="5">
        <v>7029</v>
      </c>
      <c r="LF31" s="5">
        <v>6920</v>
      </c>
      <c r="LG31" s="5">
        <v>4686</v>
      </c>
      <c r="LH31" s="5">
        <v>3419</v>
      </c>
      <c r="LI31" s="5">
        <v>4529</v>
      </c>
      <c r="LJ31" s="5">
        <v>4517</v>
      </c>
      <c r="LK31" s="5">
        <v>610</v>
      </c>
      <c r="LL31" s="5">
        <v>721</v>
      </c>
      <c r="LM31" s="5">
        <v>880</v>
      </c>
      <c r="LN31" s="5">
        <v>292</v>
      </c>
      <c r="LO31" s="5">
        <v>0</v>
      </c>
      <c r="LP31" s="5">
        <v>0</v>
      </c>
      <c r="LQ31" s="5">
        <v>0</v>
      </c>
      <c r="LR31" s="5">
        <v>0</v>
      </c>
      <c r="LS31" s="5">
        <v>0</v>
      </c>
      <c r="LT31" s="5">
        <v>0</v>
      </c>
      <c r="LU31" s="5">
        <v>0</v>
      </c>
      <c r="LV31" s="5">
        <v>0</v>
      </c>
      <c r="LW31" s="5">
        <v>0</v>
      </c>
      <c r="LX31" s="5">
        <v>0</v>
      </c>
      <c r="LY31" s="5">
        <v>0</v>
      </c>
      <c r="LZ31" s="5">
        <v>0</v>
      </c>
      <c r="MA31" s="5">
        <v>0</v>
      </c>
      <c r="MB31" s="5">
        <v>12</v>
      </c>
      <c r="MC31" s="5">
        <v>2289</v>
      </c>
      <c r="MD31" s="5">
        <v>10717</v>
      </c>
      <c r="ME31" s="5">
        <v>10270</v>
      </c>
      <c r="MF31" s="5">
        <v>10972</v>
      </c>
      <c r="MG31" s="5">
        <v>10582</v>
      </c>
      <c r="MH31" s="5">
        <v>11452</v>
      </c>
      <c r="MI31" s="5">
        <v>10695</v>
      </c>
      <c r="MJ31" s="5">
        <v>10864</v>
      </c>
      <c r="MK31" s="5">
        <v>12248</v>
      </c>
      <c r="ML31" s="5">
        <v>10792</v>
      </c>
      <c r="MM31" s="5">
        <v>8166</v>
      </c>
      <c r="MN31" s="5">
        <v>7743</v>
      </c>
      <c r="MO31" s="5">
        <v>8594</v>
      </c>
      <c r="MP31" s="5">
        <v>6492</v>
      </c>
      <c r="MQ31" s="5">
        <v>7441</v>
      </c>
      <c r="MR31" s="5">
        <v>7927</v>
      </c>
      <c r="MS31" s="5">
        <v>6830</v>
      </c>
      <c r="MT31" s="5">
        <v>6921</v>
      </c>
      <c r="MU31" s="5">
        <v>6887</v>
      </c>
      <c r="MV31" s="5">
        <v>6180</v>
      </c>
      <c r="MW31" s="5">
        <v>8205</v>
      </c>
      <c r="MX31" s="5">
        <v>8300</v>
      </c>
      <c r="MY31" s="5">
        <v>8522</v>
      </c>
      <c r="MZ31" s="5">
        <v>7950</v>
      </c>
      <c r="NA31" s="5">
        <v>8609</v>
      </c>
      <c r="NB31" s="5">
        <v>7236</v>
      </c>
      <c r="NC31" s="5">
        <v>0</v>
      </c>
      <c r="ND31" s="5">
        <v>0</v>
      </c>
      <c r="NE31" s="5" t="s">
        <v>33</v>
      </c>
      <c r="NF31" s="5" t="s">
        <v>33</v>
      </c>
      <c r="NG31" s="5" t="s">
        <v>33</v>
      </c>
      <c r="NH31" s="5" t="s">
        <v>33</v>
      </c>
      <c r="NI31" s="5" t="s">
        <v>33</v>
      </c>
      <c r="NJ31" s="5" t="s">
        <v>33</v>
      </c>
      <c r="NK31" s="5" t="s">
        <v>33</v>
      </c>
      <c r="NL31" s="5" t="s">
        <v>33</v>
      </c>
      <c r="NM31" s="5" t="s">
        <v>33</v>
      </c>
      <c r="NN31" s="5" t="s">
        <v>33</v>
      </c>
      <c r="NO31" s="5" t="s">
        <v>33</v>
      </c>
      <c r="NP31" s="5" t="s">
        <v>33</v>
      </c>
      <c r="NQ31" s="5" t="s">
        <v>33</v>
      </c>
      <c r="NR31" s="5" t="s">
        <v>33</v>
      </c>
      <c r="NS31" s="5" t="s">
        <v>33</v>
      </c>
      <c r="NT31" s="5" t="s">
        <v>33</v>
      </c>
      <c r="NU31" s="5" t="s">
        <v>33</v>
      </c>
      <c r="NV31" s="5" t="s">
        <v>33</v>
      </c>
      <c r="NW31" s="5">
        <v>0</v>
      </c>
      <c r="NX31" s="5">
        <v>0</v>
      </c>
      <c r="NY31" s="5">
        <v>0</v>
      </c>
      <c r="NZ31" s="5">
        <v>0</v>
      </c>
      <c r="OA31" s="5">
        <v>0</v>
      </c>
      <c r="OB31" s="5">
        <v>0</v>
      </c>
      <c r="OC31" s="5">
        <v>0</v>
      </c>
      <c r="OD31" s="5">
        <v>0</v>
      </c>
      <c r="OE31" s="5">
        <v>0</v>
      </c>
      <c r="OF31" s="5">
        <v>0</v>
      </c>
      <c r="OG31" s="5">
        <v>0</v>
      </c>
      <c r="OH31" s="5">
        <v>0</v>
      </c>
      <c r="OI31" s="5">
        <v>0</v>
      </c>
      <c r="OJ31" s="5">
        <v>0</v>
      </c>
      <c r="OK31" s="5" t="s">
        <v>33</v>
      </c>
      <c r="OL31" s="5" t="s">
        <v>33</v>
      </c>
      <c r="OM31" s="5" t="s">
        <v>33</v>
      </c>
      <c r="ON31" s="5" t="s">
        <v>33</v>
      </c>
      <c r="OO31" s="5" t="s">
        <v>33</v>
      </c>
      <c r="OP31" s="5" t="s">
        <v>33</v>
      </c>
      <c r="OQ31" s="5" t="s">
        <v>33</v>
      </c>
      <c r="OR31" s="5" t="s">
        <v>33</v>
      </c>
      <c r="OS31" s="5" t="s">
        <v>33</v>
      </c>
      <c r="OT31" s="5" t="s">
        <v>33</v>
      </c>
      <c r="OU31" s="5" t="s">
        <v>33</v>
      </c>
      <c r="OV31" s="5" t="s">
        <v>33</v>
      </c>
      <c r="OW31" s="5" t="s">
        <v>33</v>
      </c>
      <c r="OX31" s="5" t="s">
        <v>33</v>
      </c>
      <c r="OY31" s="5" t="s">
        <v>33</v>
      </c>
      <c r="OZ31" s="5" t="s">
        <v>33</v>
      </c>
      <c r="PA31" s="5" t="s">
        <v>33</v>
      </c>
      <c r="PB31" s="5" t="s">
        <v>33</v>
      </c>
      <c r="PC31" s="5">
        <v>85937</v>
      </c>
      <c r="PD31" s="5">
        <v>78209</v>
      </c>
      <c r="PE31" s="5">
        <v>69711</v>
      </c>
      <c r="PF31" s="5">
        <v>60160</v>
      </c>
      <c r="PG31" s="5">
        <v>75120</v>
      </c>
      <c r="PH31" s="5">
        <v>75197</v>
      </c>
      <c r="PI31" s="5">
        <v>84060</v>
      </c>
      <c r="PJ31" s="5">
        <v>73671</v>
      </c>
      <c r="PK31" s="5">
        <v>66751</v>
      </c>
      <c r="PL31" s="5">
        <v>59543</v>
      </c>
      <c r="PM31" s="5">
        <v>62845</v>
      </c>
      <c r="PN31" s="5">
        <v>79808</v>
      </c>
      <c r="PO31" s="5">
        <v>78321</v>
      </c>
      <c r="PP31" s="5">
        <v>78880</v>
      </c>
      <c r="PQ31" s="5">
        <v>72080</v>
      </c>
      <c r="PR31" s="5">
        <v>65812</v>
      </c>
      <c r="PS31" s="5">
        <v>64207</v>
      </c>
      <c r="PT31" s="5">
        <v>55365</v>
      </c>
      <c r="PU31" s="5">
        <v>53152</v>
      </c>
      <c r="PV31" s="5">
        <v>44838</v>
      </c>
      <c r="PW31" s="5">
        <v>45789</v>
      </c>
      <c r="PX31" s="5">
        <v>37367</v>
      </c>
      <c r="PY31" s="5">
        <v>36973</v>
      </c>
      <c r="PZ31" s="5">
        <v>38519</v>
      </c>
      <c r="QA31" s="5">
        <v>42239</v>
      </c>
      <c r="QB31" s="5">
        <v>44209</v>
      </c>
      <c r="QC31" s="5">
        <v>39454</v>
      </c>
      <c r="QD31" s="5">
        <v>39553</v>
      </c>
      <c r="QE31" s="5">
        <v>40607</v>
      </c>
      <c r="QF31" s="5">
        <v>28126</v>
      </c>
      <c r="QG31" s="5">
        <v>27497</v>
      </c>
      <c r="QH31" s="5">
        <v>26172</v>
      </c>
      <c r="QI31" s="5">
        <v>151708</v>
      </c>
      <c r="QJ31" s="5">
        <v>124429</v>
      </c>
      <c r="QK31" s="5">
        <v>116086</v>
      </c>
      <c r="QL31" s="5">
        <v>107629</v>
      </c>
      <c r="QM31" s="5">
        <v>96370</v>
      </c>
      <c r="QN31" s="5">
        <v>108580</v>
      </c>
      <c r="QO31" s="5">
        <v>119822</v>
      </c>
      <c r="QP31" s="5">
        <v>105680</v>
      </c>
      <c r="QQ31" s="5">
        <v>109235</v>
      </c>
      <c r="QR31" s="5">
        <v>73740</v>
      </c>
      <c r="QS31" s="5">
        <v>79643</v>
      </c>
      <c r="QT31" s="5">
        <v>74313</v>
      </c>
      <c r="QU31" s="5">
        <v>72400</v>
      </c>
      <c r="QV31" s="5">
        <v>95771</v>
      </c>
      <c r="QW31" s="5">
        <v>61934</v>
      </c>
      <c r="QX31" s="5">
        <v>48461</v>
      </c>
      <c r="QY31" s="5">
        <v>54096</v>
      </c>
      <c r="QZ31" s="5">
        <v>58782</v>
      </c>
      <c r="RA31" s="5">
        <v>52860</v>
      </c>
      <c r="RB31" s="5">
        <v>48645</v>
      </c>
      <c r="RC31" s="5">
        <v>53166</v>
      </c>
      <c r="RD31" s="5">
        <v>54315</v>
      </c>
      <c r="RE31" s="5">
        <v>55865</v>
      </c>
      <c r="RF31" s="5">
        <v>36441</v>
      </c>
      <c r="RG31" s="5">
        <v>42129</v>
      </c>
      <c r="RH31" s="5">
        <v>46961</v>
      </c>
      <c r="RI31" s="5">
        <v>46528</v>
      </c>
      <c r="RJ31" s="5">
        <v>50849</v>
      </c>
      <c r="RK31" s="5">
        <v>37014</v>
      </c>
      <c r="RL31" s="5">
        <v>29161</v>
      </c>
      <c r="RM31" s="5">
        <v>27836</v>
      </c>
      <c r="RN31" s="5">
        <v>26991</v>
      </c>
      <c r="RO31" s="5">
        <v>63991</v>
      </c>
      <c r="RP31" s="5">
        <v>63710</v>
      </c>
      <c r="RQ31" s="5">
        <v>61010</v>
      </c>
      <c r="RR31" s="5">
        <v>69143</v>
      </c>
      <c r="RS31" s="5">
        <v>78263</v>
      </c>
      <c r="RT31" s="5">
        <v>84296</v>
      </c>
      <c r="RU31" s="5">
        <v>82676</v>
      </c>
      <c r="RV31" s="5">
        <v>76633</v>
      </c>
      <c r="RW31" s="5">
        <v>83684</v>
      </c>
      <c r="RX31" s="5">
        <v>70360</v>
      </c>
      <c r="RY31" s="5">
        <v>61549</v>
      </c>
      <c r="RZ31" s="5">
        <v>65632</v>
      </c>
      <c r="SA31" s="5">
        <v>55372</v>
      </c>
      <c r="SB31" s="5">
        <v>53386</v>
      </c>
      <c r="SC31" s="5">
        <v>50943</v>
      </c>
      <c r="SD31" s="5">
        <v>48742</v>
      </c>
      <c r="SE31" s="5">
        <v>47961</v>
      </c>
      <c r="SF31" s="5">
        <v>47263</v>
      </c>
      <c r="SG31" s="5">
        <v>44311</v>
      </c>
      <c r="SH31" s="5">
        <v>40475</v>
      </c>
      <c r="SI31" s="5">
        <v>40968</v>
      </c>
      <c r="SJ31" s="5">
        <v>42094</v>
      </c>
      <c r="SK31" s="5">
        <v>40007</v>
      </c>
      <c r="SL31" s="5">
        <v>56900</v>
      </c>
      <c r="SM31" s="5">
        <v>51106</v>
      </c>
      <c r="SN31" s="5">
        <v>47429</v>
      </c>
      <c r="SO31" s="5">
        <v>42960</v>
      </c>
      <c r="SP31" s="5">
        <v>42768</v>
      </c>
      <c r="SQ31" s="5">
        <v>49051</v>
      </c>
      <c r="SR31" s="5">
        <v>41399</v>
      </c>
      <c r="SS31" s="5">
        <v>41490</v>
      </c>
      <c r="ST31" s="5">
        <v>35135</v>
      </c>
      <c r="SU31" s="5">
        <v>164109</v>
      </c>
      <c r="SV31" s="5">
        <v>160662</v>
      </c>
      <c r="SW31" s="5">
        <v>123818</v>
      </c>
      <c r="SX31" s="5">
        <v>107131</v>
      </c>
      <c r="SY31" s="5">
        <v>103218</v>
      </c>
      <c r="SZ31" s="5">
        <v>105188</v>
      </c>
      <c r="TA31" s="5">
        <v>82970</v>
      </c>
      <c r="TB31" s="5">
        <v>84687</v>
      </c>
      <c r="TC31" s="5">
        <v>79255</v>
      </c>
      <c r="TD31" s="5">
        <v>63443</v>
      </c>
      <c r="TE31" s="5">
        <v>52326</v>
      </c>
      <c r="TF31" s="5">
        <v>31113</v>
      </c>
      <c r="TG31" s="5">
        <v>31479</v>
      </c>
      <c r="TH31" s="5">
        <v>32026</v>
      </c>
      <c r="TI31" s="5">
        <v>5465</v>
      </c>
      <c r="TJ31" s="5">
        <v>5287</v>
      </c>
      <c r="TK31" s="5">
        <v>5786</v>
      </c>
      <c r="TL31" s="5">
        <v>6514</v>
      </c>
      <c r="TM31" s="5">
        <v>11897</v>
      </c>
      <c r="TN31" s="5">
        <v>13427</v>
      </c>
      <c r="TO31" s="5">
        <v>28049</v>
      </c>
      <c r="TP31" s="5">
        <v>25677</v>
      </c>
      <c r="TQ31" s="5">
        <v>26353</v>
      </c>
      <c r="TR31" s="5">
        <v>22310</v>
      </c>
      <c r="TS31" s="5">
        <v>22436</v>
      </c>
      <c r="TT31" s="5">
        <v>17339</v>
      </c>
      <c r="TU31" s="5">
        <v>15537</v>
      </c>
      <c r="TV31" s="5">
        <v>16036</v>
      </c>
      <c r="TW31" s="5">
        <v>8670</v>
      </c>
      <c r="TX31" s="5">
        <v>5332</v>
      </c>
      <c r="TY31" s="5">
        <v>5611</v>
      </c>
      <c r="TZ31" s="5">
        <v>5880</v>
      </c>
      <c r="UA31" s="5">
        <v>77</v>
      </c>
      <c r="UB31" s="5">
        <v>365</v>
      </c>
      <c r="UC31" s="5">
        <v>378</v>
      </c>
      <c r="UD31" s="5">
        <v>165</v>
      </c>
      <c r="UE31" s="5">
        <v>199</v>
      </c>
      <c r="UF31" s="5">
        <v>279</v>
      </c>
      <c r="UG31" s="5">
        <v>72</v>
      </c>
      <c r="UH31" s="5">
        <v>222</v>
      </c>
      <c r="UI31" s="5">
        <v>223</v>
      </c>
      <c r="UJ31" s="5">
        <v>75</v>
      </c>
      <c r="UK31" s="5">
        <v>84</v>
      </c>
      <c r="UL31" s="5">
        <v>180</v>
      </c>
      <c r="UM31" s="5">
        <v>386</v>
      </c>
      <c r="UN31" s="5">
        <v>752</v>
      </c>
      <c r="UO31" s="5">
        <v>1453</v>
      </c>
      <c r="UP31" s="5">
        <v>1250</v>
      </c>
      <c r="UQ31" s="5">
        <v>1415</v>
      </c>
      <c r="UR31" s="5">
        <v>2151</v>
      </c>
      <c r="US31" s="5">
        <v>2275</v>
      </c>
      <c r="UT31" s="5">
        <v>2340</v>
      </c>
      <c r="UU31" s="5">
        <v>1265</v>
      </c>
      <c r="UV31" s="5">
        <v>1242</v>
      </c>
      <c r="UW31" s="5">
        <v>2159</v>
      </c>
      <c r="UX31" s="5">
        <v>4570</v>
      </c>
      <c r="UY31" s="5">
        <v>3576</v>
      </c>
      <c r="UZ31" s="5">
        <v>2558</v>
      </c>
      <c r="VA31" s="5">
        <v>2926</v>
      </c>
      <c r="VB31" s="5">
        <v>2273</v>
      </c>
      <c r="VC31" s="5">
        <v>3483</v>
      </c>
      <c r="VD31" s="5">
        <v>4316</v>
      </c>
      <c r="VE31" s="5">
        <v>3820</v>
      </c>
      <c r="VF31" s="5">
        <v>3221</v>
      </c>
      <c r="VG31" s="5">
        <v>97589</v>
      </c>
      <c r="VH31" s="5">
        <v>110376</v>
      </c>
      <c r="VI31" s="5">
        <v>140716</v>
      </c>
      <c r="VJ31" s="5">
        <v>137890</v>
      </c>
      <c r="VK31" s="5">
        <v>149453</v>
      </c>
      <c r="VL31" s="5">
        <v>140103</v>
      </c>
      <c r="VM31" s="5">
        <v>173639</v>
      </c>
      <c r="VN31" s="5">
        <v>174952</v>
      </c>
      <c r="VO31" s="5">
        <v>177258</v>
      </c>
      <c r="VP31" s="5">
        <v>242520</v>
      </c>
      <c r="VQ31" s="5">
        <v>202282</v>
      </c>
      <c r="VR31" s="5">
        <v>194528</v>
      </c>
      <c r="VS31" s="5">
        <v>164166</v>
      </c>
      <c r="VT31" s="5">
        <v>164302</v>
      </c>
      <c r="VU31" s="5">
        <v>158825</v>
      </c>
      <c r="VV31" s="5">
        <v>122833</v>
      </c>
      <c r="VW31" s="5">
        <v>165089</v>
      </c>
      <c r="VX31" s="5">
        <v>111178</v>
      </c>
      <c r="VY31" s="5">
        <v>118065</v>
      </c>
      <c r="VZ31" s="5">
        <v>115236</v>
      </c>
      <c r="WA31" s="5">
        <v>134644</v>
      </c>
      <c r="WB31" s="5">
        <v>131076</v>
      </c>
      <c r="WC31" s="5">
        <v>129497</v>
      </c>
      <c r="WD31" s="5">
        <v>144016</v>
      </c>
      <c r="WE31" s="5">
        <v>142259</v>
      </c>
      <c r="WF31" s="5">
        <v>130941</v>
      </c>
      <c r="WG31" s="5">
        <v>118986</v>
      </c>
      <c r="WH31" s="5">
        <v>103492</v>
      </c>
      <c r="WI31" s="5">
        <v>91781</v>
      </c>
      <c r="WJ31" s="5">
        <v>101966</v>
      </c>
      <c r="WK31" s="5">
        <v>112966</v>
      </c>
      <c r="WL31" s="5">
        <v>97261</v>
      </c>
      <c r="WM31" s="5">
        <v>4578</v>
      </c>
      <c r="WN31" s="5">
        <v>5888</v>
      </c>
      <c r="WO31" s="5">
        <v>4580</v>
      </c>
      <c r="WP31" s="5">
        <v>4288</v>
      </c>
      <c r="WQ31" s="5">
        <v>4141</v>
      </c>
      <c r="WR31" s="5">
        <v>4835</v>
      </c>
      <c r="WS31" s="5">
        <v>5075</v>
      </c>
      <c r="WT31" s="5">
        <v>5934</v>
      </c>
      <c r="WU31" s="5">
        <v>4516</v>
      </c>
      <c r="WV31" s="5">
        <v>5020</v>
      </c>
      <c r="WW31" s="5">
        <v>4858</v>
      </c>
      <c r="WX31" s="5">
        <v>4614</v>
      </c>
      <c r="WY31" s="5">
        <v>3838</v>
      </c>
      <c r="WZ31" s="5">
        <v>3601</v>
      </c>
      <c r="XA31" s="5">
        <v>4083</v>
      </c>
      <c r="XB31" s="5">
        <v>2357</v>
      </c>
      <c r="XC31" s="5">
        <v>1800</v>
      </c>
      <c r="XD31" s="5">
        <v>2079</v>
      </c>
      <c r="XE31" s="5">
        <v>2163</v>
      </c>
      <c r="XF31" s="5">
        <v>1326</v>
      </c>
      <c r="XG31" s="5">
        <v>1976</v>
      </c>
      <c r="XH31" s="5">
        <v>1633</v>
      </c>
      <c r="XI31" s="5">
        <v>2784</v>
      </c>
      <c r="XJ31" s="5">
        <v>2639</v>
      </c>
      <c r="XK31" s="5">
        <v>3581</v>
      </c>
      <c r="XL31" s="5">
        <v>3842</v>
      </c>
      <c r="XM31" s="5">
        <v>5753</v>
      </c>
      <c r="XN31" s="5">
        <v>5460</v>
      </c>
      <c r="XO31" s="5">
        <v>4322</v>
      </c>
      <c r="XP31" s="5">
        <v>4857</v>
      </c>
      <c r="XQ31" s="5">
        <v>4371</v>
      </c>
      <c r="XR31" s="5">
        <v>3265</v>
      </c>
      <c r="XS31" s="1">
        <v>4254</v>
      </c>
      <c r="XT31" s="3" t="s">
        <v>180</v>
      </c>
      <c r="XU31" s="3" t="s">
        <v>180</v>
      </c>
      <c r="XV31" s="3" t="s">
        <v>180</v>
      </c>
      <c r="XW31" s="3" t="s">
        <v>179</v>
      </c>
      <c r="XX31" s="3" t="s">
        <v>180</v>
      </c>
      <c r="XY31" s="3" t="s">
        <v>180</v>
      </c>
      <c r="XZ31" s="3" t="s">
        <v>201</v>
      </c>
    </row>
    <row r="32" spans="1:650" x14ac:dyDescent="0.3">
      <c r="A32" s="6" t="s">
        <v>59</v>
      </c>
      <c r="B32" s="1">
        <v>4017451</v>
      </c>
      <c r="C32" s="5">
        <v>2700</v>
      </c>
      <c r="D32" s="5">
        <v>-14917</v>
      </c>
      <c r="E32" s="5">
        <v>1836</v>
      </c>
      <c r="F32" s="5">
        <v>3921</v>
      </c>
      <c r="G32" s="5">
        <v>3642</v>
      </c>
      <c r="H32" s="5">
        <v>6330</v>
      </c>
      <c r="I32" s="5">
        <v>9568</v>
      </c>
      <c r="J32" s="5">
        <v>14228</v>
      </c>
      <c r="K32" s="5">
        <v>7757</v>
      </c>
      <c r="L32" s="5">
        <v>6741</v>
      </c>
      <c r="M32" s="5">
        <v>10625</v>
      </c>
      <c r="N32" s="5">
        <v>1710</v>
      </c>
      <c r="O32" s="5">
        <v>2456</v>
      </c>
      <c r="P32" s="5">
        <v>1959</v>
      </c>
      <c r="Q32" s="5">
        <v>3934</v>
      </c>
      <c r="R32" s="5">
        <v>3388</v>
      </c>
      <c r="S32" s="5">
        <v>174</v>
      </c>
      <c r="T32" s="5">
        <v>2973</v>
      </c>
      <c r="U32" s="5">
        <v>19928</v>
      </c>
      <c r="V32" s="5">
        <v>813</v>
      </c>
      <c r="W32" s="5">
        <v>20106</v>
      </c>
      <c r="X32" s="5">
        <v>0</v>
      </c>
      <c r="Y32" s="5">
        <v>0</v>
      </c>
      <c r="Z32" s="5">
        <v>0</v>
      </c>
      <c r="AA32" s="5">
        <v>0</v>
      </c>
      <c r="AB32" s="5">
        <v>0</v>
      </c>
      <c r="AC32" s="5">
        <v>0</v>
      </c>
      <c r="AD32" s="5">
        <v>0</v>
      </c>
      <c r="AE32" s="5">
        <v>0</v>
      </c>
      <c r="AF32" s="5">
        <v>0</v>
      </c>
      <c r="AG32" s="5">
        <v>0</v>
      </c>
      <c r="AH32" s="5">
        <v>0</v>
      </c>
      <c r="AI32" s="5">
        <v>0</v>
      </c>
      <c r="AJ32" s="5">
        <v>0</v>
      </c>
      <c r="AK32" s="5">
        <v>-37267</v>
      </c>
      <c r="AL32" s="5">
        <v>95671</v>
      </c>
      <c r="AM32" s="5">
        <v>58625</v>
      </c>
      <c r="AN32" s="5">
        <v>27303</v>
      </c>
      <c r="AO32" s="5">
        <v>39651</v>
      </c>
      <c r="AP32" s="5">
        <v>83601</v>
      </c>
      <c r="AQ32" s="5">
        <v>65442</v>
      </c>
      <c r="AR32" s="5">
        <v>43073</v>
      </c>
      <c r="AS32" s="5">
        <v>131569</v>
      </c>
      <c r="AT32" s="5">
        <v>391193</v>
      </c>
      <c r="AU32" s="5">
        <v>277412</v>
      </c>
      <c r="AV32" s="5">
        <v>39134</v>
      </c>
      <c r="AW32" s="5">
        <v>50694</v>
      </c>
      <c r="AX32" s="5">
        <v>165750</v>
      </c>
      <c r="AY32" s="5">
        <v>57474</v>
      </c>
      <c r="AZ32" s="5">
        <v>78985</v>
      </c>
      <c r="BA32" s="5">
        <v>4789</v>
      </c>
      <c r="BB32" s="5">
        <v>21202</v>
      </c>
      <c r="BC32" s="5">
        <v>16700</v>
      </c>
      <c r="BD32" s="5">
        <v>30334</v>
      </c>
      <c r="BE32" s="5">
        <v>15748</v>
      </c>
      <c r="BF32" s="5">
        <v>26683</v>
      </c>
      <c r="BG32" s="5">
        <v>50939</v>
      </c>
      <c r="BH32" s="5">
        <v>19781</v>
      </c>
      <c r="BI32" s="5">
        <v>19713</v>
      </c>
      <c r="BJ32" s="5">
        <v>22759</v>
      </c>
      <c r="BK32" s="5">
        <v>1001546</v>
      </c>
      <c r="BL32" s="5">
        <v>12893</v>
      </c>
      <c r="BM32" s="5">
        <v>34755</v>
      </c>
      <c r="BN32" s="5">
        <v>17463</v>
      </c>
      <c r="BO32" s="5">
        <v>5318</v>
      </c>
      <c r="BP32" s="5">
        <v>-514</v>
      </c>
      <c r="BQ32" s="5">
        <v>-1003</v>
      </c>
      <c r="BR32" s="5">
        <v>4955</v>
      </c>
      <c r="BS32" s="5">
        <v>14497</v>
      </c>
      <c r="BT32" s="5">
        <v>14488</v>
      </c>
      <c r="BU32" s="5">
        <v>10744</v>
      </c>
      <c r="BV32" s="5">
        <v>15412</v>
      </c>
      <c r="BW32" s="5">
        <v>8508</v>
      </c>
      <c r="BX32" s="5">
        <v>5783</v>
      </c>
      <c r="BY32" s="5">
        <v>5441</v>
      </c>
      <c r="BZ32" s="5">
        <v>2508</v>
      </c>
      <c r="CA32" s="5">
        <v>6626</v>
      </c>
      <c r="CB32" s="5">
        <v>3539</v>
      </c>
      <c r="CC32" s="5">
        <v>4159</v>
      </c>
      <c r="CD32" s="5">
        <v>2903</v>
      </c>
      <c r="CE32" s="5">
        <v>-117</v>
      </c>
      <c r="CF32" s="5">
        <v>3164</v>
      </c>
      <c r="CG32" s="5">
        <v>23893</v>
      </c>
      <c r="CH32" s="5">
        <v>2947</v>
      </c>
      <c r="CI32" s="5">
        <v>7802</v>
      </c>
      <c r="CJ32" s="5">
        <v>13461</v>
      </c>
      <c r="CK32" s="5">
        <v>18133</v>
      </c>
      <c r="CL32" s="5">
        <v>38810</v>
      </c>
      <c r="CM32" s="5">
        <v>24027</v>
      </c>
      <c r="CN32" s="5">
        <v>3412</v>
      </c>
      <c r="CO32" s="5">
        <v>13130</v>
      </c>
      <c r="CP32" s="5">
        <v>1594</v>
      </c>
      <c r="CQ32" s="5">
        <v>12420</v>
      </c>
      <c r="CR32" s="5">
        <v>2373</v>
      </c>
      <c r="CS32" s="5">
        <v>14107</v>
      </c>
      <c r="CT32" s="5">
        <v>973</v>
      </c>
      <c r="CU32" s="5">
        <v>80764</v>
      </c>
      <c r="CV32" s="5">
        <v>62449</v>
      </c>
      <c r="CW32" s="5">
        <v>69271</v>
      </c>
      <c r="CX32" s="5">
        <v>85476</v>
      </c>
      <c r="CY32" s="5">
        <v>84046</v>
      </c>
      <c r="CZ32" s="5">
        <v>47364</v>
      </c>
      <c r="DA32" s="5">
        <v>76614</v>
      </c>
      <c r="DB32" s="5">
        <v>118753</v>
      </c>
      <c r="DC32" s="5">
        <v>125669</v>
      </c>
      <c r="DD32" s="5">
        <v>60277</v>
      </c>
      <c r="DE32" s="5">
        <v>67945</v>
      </c>
      <c r="DF32" s="5">
        <v>42412</v>
      </c>
      <c r="DG32" s="5">
        <v>73859</v>
      </c>
      <c r="DH32" s="5">
        <v>93792</v>
      </c>
      <c r="DI32" s="5">
        <v>43216</v>
      </c>
      <c r="DJ32" s="5">
        <v>41413</v>
      </c>
      <c r="DK32" s="5">
        <v>12511</v>
      </c>
      <c r="DL32" s="5">
        <v>26759</v>
      </c>
      <c r="DM32" s="5">
        <v>41834</v>
      </c>
      <c r="DN32" s="5">
        <v>25959</v>
      </c>
      <c r="DO32" s="5">
        <v>34861</v>
      </c>
      <c r="DP32" s="5">
        <v>35667</v>
      </c>
      <c r="DQ32" s="5">
        <v>41733</v>
      </c>
      <c r="DR32" s="5">
        <v>33108</v>
      </c>
      <c r="DS32" s="5">
        <v>29135</v>
      </c>
      <c r="DT32" s="5">
        <v>24884</v>
      </c>
      <c r="DU32" s="5">
        <v>31377</v>
      </c>
      <c r="DV32" s="5">
        <v>18774</v>
      </c>
      <c r="DW32" s="5">
        <v>34599</v>
      </c>
      <c r="DX32" s="5">
        <v>41068</v>
      </c>
      <c r="DY32" s="5">
        <v>26849</v>
      </c>
      <c r="DZ32" s="5">
        <v>18147</v>
      </c>
      <c r="EA32" s="5">
        <v>-269</v>
      </c>
      <c r="EB32" s="5">
        <v>766</v>
      </c>
      <c r="EC32" s="5">
        <v>214</v>
      </c>
      <c r="ED32" s="5">
        <v>623</v>
      </c>
      <c r="EE32" s="5">
        <v>-79</v>
      </c>
      <c r="EF32" s="5">
        <v>-415</v>
      </c>
      <c r="EG32" s="5">
        <v>2614</v>
      </c>
      <c r="EH32" s="5">
        <v>3087</v>
      </c>
      <c r="EI32" s="5">
        <v>537</v>
      </c>
      <c r="EJ32" s="5">
        <v>234</v>
      </c>
      <c r="EK32" s="5">
        <v>-738</v>
      </c>
      <c r="EL32" s="5">
        <v>1088</v>
      </c>
      <c r="EM32" s="5">
        <v>550</v>
      </c>
      <c r="EN32" s="5">
        <v>841</v>
      </c>
      <c r="EO32" s="5">
        <v>598</v>
      </c>
      <c r="EP32" s="5">
        <v>-38</v>
      </c>
      <c r="EQ32" s="5">
        <v>26</v>
      </c>
      <c r="ER32" s="5">
        <v>132</v>
      </c>
      <c r="ES32" s="5">
        <v>573</v>
      </c>
      <c r="ET32" s="5">
        <v>221</v>
      </c>
      <c r="EU32" s="5">
        <v>-86</v>
      </c>
      <c r="EV32" s="5">
        <v>13771</v>
      </c>
      <c r="EW32" s="5">
        <v>15801</v>
      </c>
      <c r="EX32" s="5">
        <v>21998</v>
      </c>
      <c r="EY32" s="5">
        <v>3406</v>
      </c>
      <c r="EZ32" s="5">
        <v>1367</v>
      </c>
      <c r="FA32" s="5">
        <v>4740</v>
      </c>
      <c r="FB32" s="5">
        <v>1188</v>
      </c>
      <c r="FC32" s="5">
        <v>10040</v>
      </c>
      <c r="FD32" s="5">
        <v>4043</v>
      </c>
      <c r="FE32" s="5">
        <v>4697</v>
      </c>
      <c r="FF32" s="5">
        <v>28197</v>
      </c>
      <c r="FG32" s="5">
        <v>0</v>
      </c>
      <c r="FH32" s="5">
        <v>0</v>
      </c>
      <c r="FI32" s="5">
        <v>0</v>
      </c>
      <c r="FJ32" s="5">
        <v>0</v>
      </c>
      <c r="FK32" s="5">
        <v>0</v>
      </c>
      <c r="FL32" s="5">
        <v>0</v>
      </c>
      <c r="FM32" s="5">
        <v>0</v>
      </c>
      <c r="FN32" s="5">
        <v>0</v>
      </c>
      <c r="FO32" s="5">
        <v>0</v>
      </c>
      <c r="FP32" s="5">
        <v>0</v>
      </c>
      <c r="FQ32" s="5">
        <v>0</v>
      </c>
      <c r="FR32" s="5">
        <v>0</v>
      </c>
      <c r="FS32" s="5">
        <v>0</v>
      </c>
      <c r="FT32" s="5">
        <v>0</v>
      </c>
      <c r="FU32" s="5" t="s">
        <v>33</v>
      </c>
      <c r="FV32" s="5" t="s">
        <v>33</v>
      </c>
      <c r="FW32" s="5" t="s">
        <v>33</v>
      </c>
      <c r="FX32" s="5" t="s">
        <v>33</v>
      </c>
      <c r="FY32" s="5" t="s">
        <v>33</v>
      </c>
      <c r="FZ32" s="5" t="s">
        <v>33</v>
      </c>
      <c r="GA32" s="5" t="s">
        <v>33</v>
      </c>
      <c r="GB32" s="5" t="s">
        <v>33</v>
      </c>
      <c r="GC32" s="5" t="s">
        <v>33</v>
      </c>
      <c r="GD32" s="5" t="s">
        <v>33</v>
      </c>
      <c r="GE32" s="5" t="s">
        <v>33</v>
      </c>
      <c r="GF32" s="5" t="s">
        <v>33</v>
      </c>
      <c r="GG32" s="5" t="s">
        <v>33</v>
      </c>
      <c r="GH32" s="5" t="s">
        <v>33</v>
      </c>
      <c r="GI32" s="5" t="s">
        <v>33</v>
      </c>
      <c r="GJ32" s="5" t="s">
        <v>33</v>
      </c>
      <c r="GK32" s="5" t="s">
        <v>33</v>
      </c>
      <c r="GL32" s="5" t="s">
        <v>33</v>
      </c>
      <c r="GM32" s="5">
        <v>88512</v>
      </c>
      <c r="GN32" s="5">
        <v>47784</v>
      </c>
      <c r="GO32" s="5">
        <v>33051</v>
      </c>
      <c r="GP32" s="5">
        <v>190646</v>
      </c>
      <c r="GQ32" s="5">
        <v>160731</v>
      </c>
      <c r="GR32" s="5">
        <v>95416</v>
      </c>
      <c r="GS32" s="5">
        <v>139191</v>
      </c>
      <c r="GT32" s="5">
        <v>235082</v>
      </c>
      <c r="GU32" s="5">
        <v>207914</v>
      </c>
      <c r="GV32" s="5">
        <v>116108</v>
      </c>
      <c r="GW32" s="5">
        <v>214911</v>
      </c>
      <c r="GX32" s="5">
        <v>439064</v>
      </c>
      <c r="GY32" s="5">
        <v>360903</v>
      </c>
      <c r="GZ32" s="5">
        <v>139265</v>
      </c>
      <c r="HA32" s="5">
        <v>102600</v>
      </c>
      <c r="HB32" s="5">
        <v>213415</v>
      </c>
      <c r="HC32" s="5">
        <v>70068</v>
      </c>
      <c r="HD32" s="5">
        <v>112013</v>
      </c>
      <c r="HE32" s="5">
        <v>91017</v>
      </c>
      <c r="HF32" s="5">
        <v>51143</v>
      </c>
      <c r="HG32" s="5">
        <v>79382</v>
      </c>
      <c r="HH32" s="5">
        <v>93232</v>
      </c>
      <c r="HI32" s="5">
        <v>91415</v>
      </c>
      <c r="HJ32" s="5">
        <v>120599</v>
      </c>
      <c r="HK32" s="5">
        <v>107507</v>
      </c>
      <c r="HL32" s="5">
        <v>49444</v>
      </c>
      <c r="HM32" s="5">
        <v>68960</v>
      </c>
      <c r="HN32" s="5">
        <v>44315</v>
      </c>
      <c r="HO32" s="5">
        <v>1058604</v>
      </c>
      <c r="HP32" s="5">
        <v>60377</v>
      </c>
      <c r="HQ32" s="5">
        <v>80408</v>
      </c>
      <c r="HR32" s="5">
        <v>64780</v>
      </c>
      <c r="HS32" s="5">
        <v>232890</v>
      </c>
      <c r="HT32" s="5">
        <v>256331</v>
      </c>
      <c r="HU32" s="5">
        <v>456561</v>
      </c>
      <c r="HV32" s="5">
        <v>621975</v>
      </c>
      <c r="HW32" s="5">
        <v>753026</v>
      </c>
      <c r="HX32" s="5">
        <v>876978</v>
      </c>
      <c r="HY32" s="5">
        <v>717629</v>
      </c>
      <c r="HZ32" s="5">
        <v>657248</v>
      </c>
      <c r="IA32" s="5">
        <v>757031</v>
      </c>
      <c r="IB32" s="5">
        <v>749941</v>
      </c>
      <c r="IC32" s="5">
        <v>645431</v>
      </c>
      <c r="ID32" s="5">
        <v>678558</v>
      </c>
      <c r="IE32" s="5">
        <v>593423</v>
      </c>
      <c r="IF32" s="5">
        <v>511622</v>
      </c>
      <c r="IG32" s="5">
        <v>490273</v>
      </c>
      <c r="IH32" s="5">
        <v>424023</v>
      </c>
      <c r="II32" s="5">
        <v>371517</v>
      </c>
      <c r="IJ32" s="5">
        <v>364705</v>
      </c>
      <c r="IK32" s="5">
        <v>402487</v>
      </c>
      <c r="IL32" s="5">
        <v>310556</v>
      </c>
      <c r="IM32" s="5">
        <v>293199</v>
      </c>
      <c r="IN32" s="5">
        <v>292671</v>
      </c>
      <c r="IO32" s="5">
        <v>259935</v>
      </c>
      <c r="IP32" s="5">
        <v>266304</v>
      </c>
      <c r="IQ32" s="5">
        <v>285781</v>
      </c>
      <c r="IR32" s="5">
        <v>247924</v>
      </c>
      <c r="IS32" s="5">
        <v>252750</v>
      </c>
      <c r="IT32" s="5">
        <v>248165</v>
      </c>
      <c r="IU32" s="5">
        <v>272172</v>
      </c>
      <c r="IV32" s="5">
        <v>239578</v>
      </c>
      <c r="IW32" s="5">
        <v>219055</v>
      </c>
      <c r="IX32" s="5">
        <v>252373</v>
      </c>
      <c r="IY32" s="5">
        <v>0</v>
      </c>
      <c r="IZ32" s="5">
        <v>23</v>
      </c>
      <c r="JA32" s="5">
        <v>44125</v>
      </c>
      <c r="JB32" s="5">
        <v>65349</v>
      </c>
      <c r="JC32" s="5">
        <v>75522</v>
      </c>
      <c r="JD32" s="5">
        <v>72075</v>
      </c>
      <c r="JE32" s="5">
        <v>64712</v>
      </c>
      <c r="JF32" s="5">
        <v>77194</v>
      </c>
      <c r="JG32" s="5">
        <v>76306</v>
      </c>
      <c r="JH32" s="5">
        <v>68807</v>
      </c>
      <c r="JI32" s="5">
        <v>67837</v>
      </c>
      <c r="JJ32" s="5">
        <v>76030</v>
      </c>
      <c r="JK32" s="5">
        <v>67907</v>
      </c>
      <c r="JL32" s="5">
        <v>44189</v>
      </c>
      <c r="JM32" s="5">
        <v>41848</v>
      </c>
      <c r="JN32" s="5">
        <v>41499</v>
      </c>
      <c r="JO32" s="5">
        <v>32232</v>
      </c>
      <c r="JP32" s="5">
        <v>28753</v>
      </c>
      <c r="JQ32" s="5">
        <v>36872</v>
      </c>
      <c r="JR32" s="5">
        <v>32956</v>
      </c>
      <c r="JS32" s="5">
        <v>33104</v>
      </c>
      <c r="JT32" s="5">
        <v>28227</v>
      </c>
      <c r="JU32" s="5">
        <v>30867</v>
      </c>
      <c r="JV32" s="5">
        <v>31785</v>
      </c>
      <c r="JW32" s="5">
        <v>37071</v>
      </c>
      <c r="JX32" s="5">
        <v>42181</v>
      </c>
      <c r="JY32" s="5">
        <v>39703</v>
      </c>
      <c r="JZ32" s="5">
        <v>43756</v>
      </c>
      <c r="KA32" s="5">
        <v>39030</v>
      </c>
      <c r="KB32" s="5">
        <v>36215</v>
      </c>
      <c r="KC32" s="5">
        <v>49308</v>
      </c>
      <c r="KD32" s="5">
        <v>50611</v>
      </c>
      <c r="KE32" s="5">
        <v>31148</v>
      </c>
      <c r="KF32" s="5">
        <v>61681</v>
      </c>
      <c r="KG32" s="5">
        <v>67311</v>
      </c>
      <c r="KH32" s="5">
        <v>76857</v>
      </c>
      <c r="KI32" s="5">
        <v>87786</v>
      </c>
      <c r="KJ32" s="5">
        <v>125345</v>
      </c>
      <c r="KK32" s="5">
        <v>102201</v>
      </c>
      <c r="KL32" s="5">
        <v>87308</v>
      </c>
      <c r="KM32" s="5">
        <v>103500</v>
      </c>
      <c r="KN32" s="5">
        <v>101652</v>
      </c>
      <c r="KO32" s="5">
        <v>90930</v>
      </c>
      <c r="KP32" s="5">
        <v>109968</v>
      </c>
      <c r="KQ32" s="5">
        <v>87827</v>
      </c>
      <c r="KR32" s="5">
        <v>50120</v>
      </c>
      <c r="KS32" s="5">
        <v>43377</v>
      </c>
      <c r="KT32" s="5">
        <v>13048</v>
      </c>
      <c r="KU32" s="5">
        <v>1860</v>
      </c>
      <c r="KV32" s="5">
        <v>1891</v>
      </c>
      <c r="KW32" s="5">
        <v>2202</v>
      </c>
      <c r="KX32" s="5">
        <v>1690</v>
      </c>
      <c r="KY32" s="5">
        <v>1418</v>
      </c>
      <c r="KZ32" s="5">
        <v>1568</v>
      </c>
      <c r="LA32" s="5">
        <v>1543</v>
      </c>
      <c r="LB32" s="5">
        <v>1905</v>
      </c>
      <c r="LC32" s="5">
        <v>2319</v>
      </c>
      <c r="LD32" s="5">
        <v>1586</v>
      </c>
      <c r="LE32" s="5">
        <v>1640</v>
      </c>
      <c r="LF32" s="5">
        <v>1680</v>
      </c>
      <c r="LG32" s="5">
        <v>943</v>
      </c>
      <c r="LH32" s="5">
        <v>2267</v>
      </c>
      <c r="LI32" s="5">
        <v>1822</v>
      </c>
      <c r="LJ32" s="5">
        <v>1481</v>
      </c>
      <c r="LK32" s="5">
        <v>3956</v>
      </c>
      <c r="LL32" s="5">
        <v>3131</v>
      </c>
      <c r="LM32" s="5">
        <v>3199</v>
      </c>
      <c r="LN32" s="5">
        <v>2597</v>
      </c>
      <c r="LO32" s="5">
        <v>3230</v>
      </c>
      <c r="LP32" s="5">
        <v>2981</v>
      </c>
      <c r="LQ32" s="5">
        <v>1954</v>
      </c>
      <c r="LR32" s="5">
        <v>3501</v>
      </c>
      <c r="LS32" s="5">
        <v>3827</v>
      </c>
      <c r="LT32" s="5">
        <v>3590</v>
      </c>
      <c r="LU32" s="5">
        <v>3577</v>
      </c>
      <c r="LV32" s="5">
        <v>3369</v>
      </c>
      <c r="LW32" s="5">
        <v>3607</v>
      </c>
      <c r="LX32" s="5">
        <v>2715</v>
      </c>
      <c r="LY32" s="5">
        <v>2434</v>
      </c>
      <c r="LZ32" s="5">
        <v>1923</v>
      </c>
      <c r="MA32" s="5">
        <v>2398</v>
      </c>
      <c r="MB32" s="5">
        <v>1272</v>
      </c>
      <c r="MC32" s="5">
        <v>1944</v>
      </c>
      <c r="MD32" s="5">
        <v>2320</v>
      </c>
      <c r="ME32" s="5">
        <v>1913</v>
      </c>
      <c r="MF32" s="5">
        <v>2429</v>
      </c>
      <c r="MG32" s="5">
        <v>2419</v>
      </c>
      <c r="MH32" s="5">
        <v>2106</v>
      </c>
      <c r="MI32" s="5">
        <v>5562</v>
      </c>
      <c r="MJ32" s="5">
        <v>5947</v>
      </c>
      <c r="MK32" s="5">
        <v>4512</v>
      </c>
      <c r="ML32" s="5">
        <v>2403</v>
      </c>
      <c r="MM32" s="5">
        <v>5708</v>
      </c>
      <c r="MN32" s="5">
        <v>3867</v>
      </c>
      <c r="MO32" s="5">
        <v>4348</v>
      </c>
      <c r="MP32" s="5">
        <v>3550</v>
      </c>
      <c r="MQ32" s="5">
        <v>0</v>
      </c>
      <c r="MR32" s="5">
        <v>0</v>
      </c>
      <c r="MS32" s="5">
        <v>0</v>
      </c>
      <c r="MT32" s="5">
        <v>0</v>
      </c>
      <c r="MU32" s="5">
        <v>0</v>
      </c>
      <c r="MV32" s="5">
        <v>0</v>
      </c>
      <c r="MW32" s="5">
        <v>0</v>
      </c>
      <c r="MX32" s="5">
        <v>0</v>
      </c>
      <c r="MY32" s="5">
        <v>0</v>
      </c>
      <c r="MZ32" s="5">
        <v>0</v>
      </c>
      <c r="NA32" s="5">
        <v>0</v>
      </c>
      <c r="NB32" s="5">
        <v>0</v>
      </c>
      <c r="NC32" s="5">
        <v>0</v>
      </c>
      <c r="ND32" s="5">
        <v>0</v>
      </c>
      <c r="NE32" s="5" t="s">
        <v>33</v>
      </c>
      <c r="NF32" s="5" t="s">
        <v>33</v>
      </c>
      <c r="NG32" s="5" t="s">
        <v>33</v>
      </c>
      <c r="NH32" s="5" t="s">
        <v>33</v>
      </c>
      <c r="NI32" s="5" t="s">
        <v>33</v>
      </c>
      <c r="NJ32" s="5" t="s">
        <v>33</v>
      </c>
      <c r="NK32" s="5" t="s">
        <v>33</v>
      </c>
      <c r="NL32" s="5" t="s">
        <v>33</v>
      </c>
      <c r="NM32" s="5" t="s">
        <v>33</v>
      </c>
      <c r="NN32" s="5" t="s">
        <v>33</v>
      </c>
      <c r="NO32" s="5" t="s">
        <v>33</v>
      </c>
      <c r="NP32" s="5" t="s">
        <v>33</v>
      </c>
      <c r="NQ32" s="5" t="s">
        <v>33</v>
      </c>
      <c r="NR32" s="5" t="s">
        <v>33</v>
      </c>
      <c r="NS32" s="5" t="s">
        <v>33</v>
      </c>
      <c r="NT32" s="5" t="s">
        <v>33</v>
      </c>
      <c r="NU32" s="5" t="s">
        <v>33</v>
      </c>
      <c r="NV32" s="5" t="s">
        <v>33</v>
      </c>
      <c r="NW32" s="5">
        <v>0</v>
      </c>
      <c r="NX32" s="5">
        <v>0</v>
      </c>
      <c r="NY32" s="5">
        <v>0</v>
      </c>
      <c r="NZ32" s="5">
        <v>0</v>
      </c>
      <c r="OA32" s="5">
        <v>0</v>
      </c>
      <c r="OB32" s="5">
        <v>0</v>
      </c>
      <c r="OC32" s="5">
        <v>0</v>
      </c>
      <c r="OD32" s="5">
        <v>0</v>
      </c>
      <c r="OE32" s="5">
        <v>0</v>
      </c>
      <c r="OF32" s="5">
        <v>0</v>
      </c>
      <c r="OG32" s="5">
        <v>0</v>
      </c>
      <c r="OH32" s="5">
        <v>0</v>
      </c>
      <c r="OI32" s="5">
        <v>0</v>
      </c>
      <c r="OJ32" s="5">
        <v>0</v>
      </c>
      <c r="OK32" s="5" t="s">
        <v>33</v>
      </c>
      <c r="OL32" s="5" t="s">
        <v>33</v>
      </c>
      <c r="OM32" s="5" t="s">
        <v>33</v>
      </c>
      <c r="ON32" s="5" t="s">
        <v>33</v>
      </c>
      <c r="OO32" s="5" t="s">
        <v>33</v>
      </c>
      <c r="OP32" s="5" t="s">
        <v>33</v>
      </c>
      <c r="OQ32" s="5" t="s">
        <v>33</v>
      </c>
      <c r="OR32" s="5" t="s">
        <v>33</v>
      </c>
      <c r="OS32" s="5" t="s">
        <v>33</v>
      </c>
      <c r="OT32" s="5" t="s">
        <v>33</v>
      </c>
      <c r="OU32" s="5" t="s">
        <v>33</v>
      </c>
      <c r="OV32" s="5" t="s">
        <v>33</v>
      </c>
      <c r="OW32" s="5" t="s">
        <v>33</v>
      </c>
      <c r="OX32" s="5" t="s">
        <v>33</v>
      </c>
      <c r="OY32" s="5" t="s">
        <v>33</v>
      </c>
      <c r="OZ32" s="5" t="s">
        <v>33</v>
      </c>
      <c r="PA32" s="5" t="s">
        <v>33</v>
      </c>
      <c r="PB32" s="5" t="s">
        <v>33</v>
      </c>
      <c r="PC32" s="5">
        <v>7030</v>
      </c>
      <c r="PD32" s="5">
        <v>5707</v>
      </c>
      <c r="PE32" s="5">
        <v>4772</v>
      </c>
      <c r="PF32" s="5">
        <v>5475</v>
      </c>
      <c r="PG32" s="5">
        <v>5233</v>
      </c>
      <c r="PH32" s="5">
        <v>5080</v>
      </c>
      <c r="PI32" s="5">
        <v>5211</v>
      </c>
      <c r="PJ32" s="5">
        <v>5259</v>
      </c>
      <c r="PK32" s="5">
        <v>5964</v>
      </c>
      <c r="PL32" s="5">
        <v>4489</v>
      </c>
      <c r="PM32" s="5">
        <v>5297</v>
      </c>
      <c r="PN32" s="5">
        <v>3759</v>
      </c>
      <c r="PO32" s="5">
        <v>3783</v>
      </c>
      <c r="PP32" s="5">
        <v>3361</v>
      </c>
      <c r="PQ32" s="5">
        <v>2982</v>
      </c>
      <c r="PR32" s="5">
        <v>2571</v>
      </c>
      <c r="PS32" s="5">
        <v>2946</v>
      </c>
      <c r="PT32" s="5">
        <v>3400</v>
      </c>
      <c r="PU32" s="5">
        <v>5599</v>
      </c>
      <c r="PV32" s="5">
        <v>5993</v>
      </c>
      <c r="PW32" s="5">
        <v>7875</v>
      </c>
      <c r="PX32" s="5">
        <v>9440</v>
      </c>
      <c r="PY32" s="5">
        <v>8394</v>
      </c>
      <c r="PZ32" s="5">
        <v>11753</v>
      </c>
      <c r="QA32" s="5">
        <v>12735</v>
      </c>
      <c r="QB32" s="5">
        <v>11415</v>
      </c>
      <c r="QC32" s="5">
        <v>16251</v>
      </c>
      <c r="QD32" s="5">
        <v>11174</v>
      </c>
      <c r="QE32" s="5">
        <v>11023</v>
      </c>
      <c r="QF32" s="5">
        <v>8737</v>
      </c>
      <c r="QG32" s="5">
        <v>9263</v>
      </c>
      <c r="QH32" s="5">
        <v>9262</v>
      </c>
      <c r="QI32" s="5">
        <v>42543</v>
      </c>
      <c r="QJ32" s="5">
        <v>33142</v>
      </c>
      <c r="QK32" s="5">
        <v>29801</v>
      </c>
      <c r="QL32" s="5">
        <v>30776</v>
      </c>
      <c r="QM32" s="5">
        <v>47816</v>
      </c>
      <c r="QN32" s="5">
        <v>32686</v>
      </c>
      <c r="QO32" s="5">
        <v>28007</v>
      </c>
      <c r="QP32" s="5">
        <v>25228</v>
      </c>
      <c r="QQ32" s="5">
        <v>35452</v>
      </c>
      <c r="QR32" s="5">
        <v>27903</v>
      </c>
      <c r="QS32" s="5">
        <v>25246</v>
      </c>
      <c r="QT32" s="5">
        <v>26198</v>
      </c>
      <c r="QU32" s="5">
        <v>25394</v>
      </c>
      <c r="QV32" s="5">
        <v>24742</v>
      </c>
      <c r="QW32" s="5">
        <v>22053</v>
      </c>
      <c r="QX32" s="5">
        <v>19842</v>
      </c>
      <c r="QY32" s="5">
        <v>18549</v>
      </c>
      <c r="QZ32" s="5">
        <v>16111</v>
      </c>
      <c r="RA32" s="5">
        <v>16585</v>
      </c>
      <c r="RB32" s="5">
        <v>17568</v>
      </c>
      <c r="RC32" s="5">
        <v>14803</v>
      </c>
      <c r="RD32" s="5">
        <v>22926</v>
      </c>
      <c r="RE32" s="5">
        <v>19023</v>
      </c>
      <c r="RF32" s="5">
        <v>17809</v>
      </c>
      <c r="RG32" s="5">
        <v>19627</v>
      </c>
      <c r="RH32" s="5">
        <v>26398</v>
      </c>
      <c r="RI32" s="5">
        <v>34740</v>
      </c>
      <c r="RJ32" s="5">
        <v>20735</v>
      </c>
      <c r="RK32" s="5">
        <v>36101</v>
      </c>
      <c r="RL32" s="5">
        <v>37578</v>
      </c>
      <c r="RM32" s="5">
        <v>52503</v>
      </c>
      <c r="RN32" s="5">
        <v>20056</v>
      </c>
      <c r="RO32" s="5">
        <v>27775</v>
      </c>
      <c r="RP32" s="5">
        <v>13632</v>
      </c>
      <c r="RQ32" s="5">
        <v>21638</v>
      </c>
      <c r="RR32" s="5">
        <v>50237</v>
      </c>
      <c r="RS32" s="5">
        <v>44135</v>
      </c>
      <c r="RT32" s="5">
        <v>64226</v>
      </c>
      <c r="RU32" s="5">
        <v>72695</v>
      </c>
      <c r="RV32" s="5">
        <v>76799</v>
      </c>
      <c r="RW32" s="5">
        <v>57415</v>
      </c>
      <c r="RX32" s="5">
        <v>43204</v>
      </c>
      <c r="RY32" s="5">
        <v>39588</v>
      </c>
      <c r="RZ32" s="5">
        <v>29384</v>
      </c>
      <c r="SA32" s="5">
        <v>30511</v>
      </c>
      <c r="SB32" s="5">
        <v>30353</v>
      </c>
      <c r="SC32" s="5">
        <v>22158</v>
      </c>
      <c r="SD32" s="5">
        <v>24668</v>
      </c>
      <c r="SE32" s="5">
        <v>24025</v>
      </c>
      <c r="SF32" s="5">
        <v>26004</v>
      </c>
      <c r="SG32" s="5">
        <v>27758</v>
      </c>
      <c r="SH32" s="5">
        <v>24435</v>
      </c>
      <c r="SI32" s="5">
        <v>21566</v>
      </c>
      <c r="SJ32" s="5">
        <v>26484</v>
      </c>
      <c r="SK32" s="5">
        <v>21164</v>
      </c>
      <c r="SL32" s="5">
        <v>19697</v>
      </c>
      <c r="SM32" s="5">
        <v>22562</v>
      </c>
      <c r="SN32" s="5">
        <v>17536</v>
      </c>
      <c r="SO32" s="5">
        <v>24638</v>
      </c>
      <c r="SP32" s="5">
        <v>20440</v>
      </c>
      <c r="SQ32" s="5">
        <v>23294</v>
      </c>
      <c r="SR32" s="5">
        <v>21275</v>
      </c>
      <c r="SS32" s="5">
        <v>15276</v>
      </c>
      <c r="ST32" s="5">
        <v>17026</v>
      </c>
      <c r="SU32" s="5">
        <v>28255</v>
      </c>
      <c r="SV32" s="5">
        <v>1283</v>
      </c>
      <c r="SW32" s="5">
        <v>36072</v>
      </c>
      <c r="SX32" s="5">
        <v>42788</v>
      </c>
      <c r="SY32" s="5">
        <v>28756</v>
      </c>
      <c r="SZ32" s="5">
        <v>22864</v>
      </c>
      <c r="TA32" s="5">
        <v>19421</v>
      </c>
      <c r="TB32" s="5">
        <v>19048</v>
      </c>
      <c r="TC32" s="5">
        <v>10343</v>
      </c>
      <c r="TD32" s="5">
        <v>10821</v>
      </c>
      <c r="TE32" s="5">
        <v>5808</v>
      </c>
      <c r="TF32" s="5">
        <v>467</v>
      </c>
      <c r="TG32" s="5">
        <v>638</v>
      </c>
      <c r="TH32" s="5">
        <v>885</v>
      </c>
      <c r="TI32" s="5">
        <v>829</v>
      </c>
      <c r="TJ32" s="5">
        <v>1017</v>
      </c>
      <c r="TK32" s="5">
        <v>600</v>
      </c>
      <c r="TL32" s="5">
        <v>527</v>
      </c>
      <c r="TM32" s="5">
        <v>2206</v>
      </c>
      <c r="TN32" s="5">
        <v>9569</v>
      </c>
      <c r="TO32" s="5">
        <v>8056</v>
      </c>
      <c r="TP32" s="5">
        <v>10351</v>
      </c>
      <c r="TQ32" s="5">
        <v>8768</v>
      </c>
      <c r="TR32" s="5">
        <v>7900</v>
      </c>
      <c r="TS32" s="5">
        <v>8371</v>
      </c>
      <c r="TT32" s="5">
        <v>8445</v>
      </c>
      <c r="TU32" s="5">
        <v>7331</v>
      </c>
      <c r="TV32" s="5">
        <v>7098</v>
      </c>
      <c r="TW32" s="5">
        <v>6500</v>
      </c>
      <c r="TX32" s="5">
        <v>5880</v>
      </c>
      <c r="TY32" s="5">
        <v>5805</v>
      </c>
      <c r="TZ32" s="5">
        <v>6070</v>
      </c>
      <c r="UA32" s="5">
        <v>0</v>
      </c>
      <c r="UB32" s="5">
        <v>0</v>
      </c>
      <c r="UC32" s="5">
        <v>0</v>
      </c>
      <c r="UD32" s="5">
        <v>0</v>
      </c>
      <c r="UE32" s="5">
        <v>0</v>
      </c>
      <c r="UF32" s="5">
        <v>0</v>
      </c>
      <c r="UG32" s="5">
        <v>0</v>
      </c>
      <c r="UH32" s="5">
        <v>0</v>
      </c>
      <c r="UI32" s="5">
        <v>25</v>
      </c>
      <c r="UJ32" s="5">
        <v>0</v>
      </c>
      <c r="UK32" s="5">
        <v>0</v>
      </c>
      <c r="UL32" s="5">
        <v>0</v>
      </c>
      <c r="UM32" s="5">
        <v>0</v>
      </c>
      <c r="UN32" s="5">
        <v>0</v>
      </c>
      <c r="UO32" s="5">
        <v>0</v>
      </c>
      <c r="UP32" s="5">
        <v>0</v>
      </c>
      <c r="UQ32" s="5">
        <v>0</v>
      </c>
      <c r="UR32" s="5">
        <v>0</v>
      </c>
      <c r="US32" s="5">
        <v>0</v>
      </c>
      <c r="UT32" s="5">
        <v>0</v>
      </c>
      <c r="UU32" s="5">
        <v>0</v>
      </c>
      <c r="UV32" s="5">
        <v>0</v>
      </c>
      <c r="UW32" s="5">
        <v>0</v>
      </c>
      <c r="UX32" s="5">
        <v>0</v>
      </c>
      <c r="UY32" s="5">
        <v>0</v>
      </c>
      <c r="UZ32" s="5">
        <v>0</v>
      </c>
      <c r="VA32" s="5">
        <v>0</v>
      </c>
      <c r="VB32" s="5">
        <v>0</v>
      </c>
      <c r="VC32" s="5">
        <v>0</v>
      </c>
      <c r="VD32" s="5">
        <v>0</v>
      </c>
      <c r="VE32" s="5">
        <v>0</v>
      </c>
      <c r="VF32" s="5">
        <v>0</v>
      </c>
      <c r="VG32" s="5">
        <v>61689</v>
      </c>
      <c r="VH32" s="5">
        <v>68829</v>
      </c>
      <c r="VI32" s="5">
        <v>87618</v>
      </c>
      <c r="VJ32" s="5">
        <v>76723</v>
      </c>
      <c r="VK32" s="5">
        <v>73135</v>
      </c>
      <c r="VL32" s="5">
        <v>69630</v>
      </c>
      <c r="VM32" s="5">
        <v>83349</v>
      </c>
      <c r="VN32" s="5">
        <v>81683</v>
      </c>
      <c r="VO32" s="5">
        <v>89907</v>
      </c>
      <c r="VP32" s="5">
        <v>88208</v>
      </c>
      <c r="VQ32" s="5">
        <v>64943</v>
      </c>
      <c r="VR32" s="5">
        <v>51758</v>
      </c>
      <c r="VS32" s="5">
        <v>72586</v>
      </c>
      <c r="VT32" s="5">
        <v>69825</v>
      </c>
      <c r="VU32" s="5">
        <v>62979</v>
      </c>
      <c r="VV32" s="5">
        <v>92641</v>
      </c>
      <c r="VW32" s="5">
        <v>98883</v>
      </c>
      <c r="VX32" s="5">
        <v>39938</v>
      </c>
      <c r="VY32" s="5">
        <v>34512</v>
      </c>
      <c r="VZ32" s="5">
        <v>45560</v>
      </c>
      <c r="WA32" s="5">
        <v>58025</v>
      </c>
      <c r="WB32" s="5">
        <v>79157</v>
      </c>
      <c r="WC32" s="5">
        <v>88569</v>
      </c>
      <c r="WD32" s="5">
        <v>97562</v>
      </c>
      <c r="WE32" s="5">
        <v>75898</v>
      </c>
      <c r="WF32" s="5">
        <v>47997</v>
      </c>
      <c r="WG32" s="5">
        <v>42676</v>
      </c>
      <c r="WH32" s="5">
        <v>42228</v>
      </c>
      <c r="WI32" s="5">
        <v>45033</v>
      </c>
      <c r="WJ32" s="5">
        <v>41475</v>
      </c>
      <c r="WK32" s="5">
        <v>38976</v>
      </c>
      <c r="WL32" s="5">
        <v>50868</v>
      </c>
      <c r="WM32" s="5">
        <v>2810</v>
      </c>
      <c r="WN32" s="5">
        <v>1620</v>
      </c>
      <c r="WO32" s="5">
        <v>1438</v>
      </c>
      <c r="WP32" s="5">
        <v>1544</v>
      </c>
      <c r="WQ32" s="5">
        <v>1733</v>
      </c>
      <c r="WR32" s="5">
        <v>1755</v>
      </c>
      <c r="WS32" s="5">
        <v>1627</v>
      </c>
      <c r="WT32" s="5">
        <v>1572</v>
      </c>
      <c r="WU32" s="5">
        <v>1377</v>
      </c>
      <c r="WV32" s="5">
        <v>1393</v>
      </c>
      <c r="WW32" s="5">
        <v>1458</v>
      </c>
      <c r="WX32" s="5">
        <v>1528</v>
      </c>
      <c r="WY32" s="5">
        <v>1172</v>
      </c>
      <c r="WZ32" s="5">
        <v>989</v>
      </c>
      <c r="XA32" s="5">
        <v>1113</v>
      </c>
      <c r="XB32" s="5">
        <v>1161</v>
      </c>
      <c r="XC32" s="5">
        <v>1241</v>
      </c>
      <c r="XD32" s="5">
        <v>1156</v>
      </c>
      <c r="XE32" s="5">
        <v>1152</v>
      </c>
      <c r="XF32" s="5">
        <v>1335</v>
      </c>
      <c r="XG32" s="5">
        <v>1748</v>
      </c>
      <c r="XH32" s="5">
        <v>2560</v>
      </c>
      <c r="XI32" s="5">
        <v>1708</v>
      </c>
      <c r="XJ32" s="5">
        <v>2153</v>
      </c>
      <c r="XK32" s="5">
        <v>2446</v>
      </c>
      <c r="XL32" s="5">
        <v>1839</v>
      </c>
      <c r="XM32" s="5">
        <v>2124</v>
      </c>
      <c r="XN32" s="5">
        <v>1931</v>
      </c>
      <c r="XO32" s="5">
        <v>2150</v>
      </c>
      <c r="XP32" s="5">
        <v>1246</v>
      </c>
      <c r="XQ32" s="5">
        <v>1263</v>
      </c>
      <c r="XR32" s="5">
        <v>1165</v>
      </c>
      <c r="XS32" s="1">
        <v>4922</v>
      </c>
      <c r="XT32" s="3" t="s">
        <v>180</v>
      </c>
      <c r="XU32" s="3" t="s">
        <v>180</v>
      </c>
      <c r="XV32" s="3" t="s">
        <v>180</v>
      </c>
      <c r="XW32" s="3" t="s">
        <v>179</v>
      </c>
      <c r="XX32" s="3" t="s">
        <v>180</v>
      </c>
      <c r="XY32" s="3" t="s">
        <v>180</v>
      </c>
      <c r="XZ32" s="3" t="s">
        <v>202</v>
      </c>
    </row>
    <row r="33" spans="1:650" x14ac:dyDescent="0.3">
      <c r="A33" s="6" t="s">
        <v>60</v>
      </c>
      <c r="B33" s="1">
        <v>4057082</v>
      </c>
      <c r="C33" s="5">
        <v>10667</v>
      </c>
      <c r="D33" s="5">
        <v>6287</v>
      </c>
      <c r="E33" s="5">
        <v>22</v>
      </c>
      <c r="F33" s="5">
        <v>102</v>
      </c>
      <c r="G33" s="5">
        <v>862</v>
      </c>
      <c r="H33" s="5">
        <v>0</v>
      </c>
      <c r="I33" s="5">
        <v>0</v>
      </c>
      <c r="J33" s="5">
        <v>0</v>
      </c>
      <c r="K33" s="5">
        <v>34</v>
      </c>
      <c r="L33" s="5">
        <v>0</v>
      </c>
      <c r="M33" s="5">
        <v>0</v>
      </c>
      <c r="N33" s="5">
        <v>0</v>
      </c>
      <c r="O33" s="5">
        <v>0</v>
      </c>
      <c r="P33" s="5">
        <v>601</v>
      </c>
      <c r="Q33" s="5">
        <v>0</v>
      </c>
      <c r="R33" s="5">
        <v>623</v>
      </c>
      <c r="S33" s="5">
        <v>157</v>
      </c>
      <c r="T33" s="5">
        <v>2411</v>
      </c>
      <c r="U33" s="5">
        <v>2849</v>
      </c>
      <c r="V33" s="5">
        <v>8327</v>
      </c>
      <c r="W33" s="5">
        <v>3580</v>
      </c>
      <c r="X33" s="5">
        <v>1876</v>
      </c>
      <c r="Y33" s="5">
        <v>2534</v>
      </c>
      <c r="Z33" s="5">
        <v>1907</v>
      </c>
      <c r="AA33" s="5">
        <v>3487</v>
      </c>
      <c r="AB33" s="5">
        <v>963</v>
      </c>
      <c r="AC33" s="5">
        <v>6</v>
      </c>
      <c r="AD33" s="5">
        <v>3</v>
      </c>
      <c r="AE33" s="5">
        <v>50</v>
      </c>
      <c r="AF33" s="5">
        <v>0</v>
      </c>
      <c r="AG33" s="5">
        <v>0</v>
      </c>
      <c r="AH33" s="5">
        <v>0</v>
      </c>
      <c r="AI33" s="5">
        <v>0</v>
      </c>
      <c r="AJ33" s="5">
        <v>0</v>
      </c>
      <c r="AK33" s="5">
        <v>0</v>
      </c>
      <c r="AL33" s="5">
        <v>0</v>
      </c>
      <c r="AM33" s="5">
        <v>0</v>
      </c>
      <c r="AN33" s="5">
        <v>0</v>
      </c>
      <c r="AO33" s="5">
        <v>0</v>
      </c>
      <c r="AP33" s="5">
        <v>0</v>
      </c>
      <c r="AQ33" s="5">
        <v>0</v>
      </c>
      <c r="AR33" s="5">
        <v>0</v>
      </c>
      <c r="AS33" s="5">
        <v>0</v>
      </c>
      <c r="AT33" s="5">
        <v>0</v>
      </c>
      <c r="AU33" s="5">
        <v>0</v>
      </c>
      <c r="AV33" s="5">
        <v>0</v>
      </c>
      <c r="AW33" s="5">
        <v>0</v>
      </c>
      <c r="AX33" s="5">
        <v>0</v>
      </c>
      <c r="AY33" s="5">
        <v>0</v>
      </c>
      <c r="AZ33" s="5">
        <v>0</v>
      </c>
      <c r="BA33" s="5">
        <v>1049</v>
      </c>
      <c r="BB33" s="5">
        <v>8740</v>
      </c>
      <c r="BC33" s="5">
        <v>42958</v>
      </c>
      <c r="BD33" s="5">
        <v>19723</v>
      </c>
      <c r="BE33" s="5">
        <v>36300</v>
      </c>
      <c r="BF33" s="5">
        <v>42960</v>
      </c>
      <c r="BG33" s="5">
        <v>27488</v>
      </c>
      <c r="BH33" s="5">
        <v>64660</v>
      </c>
      <c r="BI33" s="5">
        <v>180297</v>
      </c>
      <c r="BJ33" s="5">
        <v>39234</v>
      </c>
      <c r="BK33" s="5">
        <v>115049</v>
      </c>
      <c r="BL33" s="5">
        <v>43053</v>
      </c>
      <c r="BM33" s="5">
        <v>135244</v>
      </c>
      <c r="BN33" s="5">
        <v>44832</v>
      </c>
      <c r="BO33" s="5">
        <v>132932</v>
      </c>
      <c r="BP33" s="5">
        <v>190987</v>
      </c>
      <c r="BQ33" s="5">
        <v>175951</v>
      </c>
      <c r="BR33" s="5">
        <v>67647</v>
      </c>
      <c r="BS33" s="5">
        <v>113216</v>
      </c>
      <c r="BT33" s="5">
        <v>134192</v>
      </c>
      <c r="BU33" s="5">
        <v>112445</v>
      </c>
      <c r="BV33" s="5">
        <v>93540</v>
      </c>
      <c r="BW33" s="5">
        <v>52236</v>
      </c>
      <c r="BX33" s="5">
        <v>61993</v>
      </c>
      <c r="BY33" s="5">
        <v>48277</v>
      </c>
      <c r="BZ33" s="5">
        <v>24655</v>
      </c>
      <c r="CA33" s="5">
        <v>22597</v>
      </c>
      <c r="CB33" s="5">
        <v>89996</v>
      </c>
      <c r="CC33" s="5">
        <v>13364</v>
      </c>
      <c r="CD33" s="5">
        <v>14659</v>
      </c>
      <c r="CE33" s="5">
        <v>9281</v>
      </c>
      <c r="CF33" s="5">
        <v>20297</v>
      </c>
      <c r="CG33" s="5">
        <v>33442</v>
      </c>
      <c r="CH33" s="5">
        <v>7779</v>
      </c>
      <c r="CI33" s="5">
        <v>6918</v>
      </c>
      <c r="CJ33" s="5">
        <v>5372</v>
      </c>
      <c r="CK33" s="5">
        <v>18243</v>
      </c>
      <c r="CL33" s="5">
        <v>10924</v>
      </c>
      <c r="CM33" s="5">
        <v>37424</v>
      </c>
      <c r="CN33" s="5">
        <v>21734</v>
      </c>
      <c r="CO33" s="5">
        <v>15964</v>
      </c>
      <c r="CP33" s="5">
        <v>6140</v>
      </c>
      <c r="CQ33" s="5">
        <v>16513</v>
      </c>
      <c r="CR33" s="5">
        <v>12543</v>
      </c>
      <c r="CS33" s="5">
        <v>8608</v>
      </c>
      <c r="CT33" s="5">
        <v>3844</v>
      </c>
      <c r="CU33" s="5">
        <v>121827</v>
      </c>
      <c r="CV33" s="5">
        <v>138777</v>
      </c>
      <c r="CW33" s="5">
        <v>142450</v>
      </c>
      <c r="CX33" s="5">
        <v>119135</v>
      </c>
      <c r="CY33" s="5">
        <v>134680</v>
      </c>
      <c r="CZ33" s="5">
        <v>160980</v>
      </c>
      <c r="DA33" s="5">
        <v>165494</v>
      </c>
      <c r="DB33" s="5">
        <v>97161</v>
      </c>
      <c r="DC33" s="5">
        <v>84659</v>
      </c>
      <c r="DD33" s="5">
        <v>122472</v>
      </c>
      <c r="DE33" s="5">
        <v>89274</v>
      </c>
      <c r="DF33" s="5">
        <v>91164</v>
      </c>
      <c r="DG33" s="5">
        <v>73891</v>
      </c>
      <c r="DH33" s="5">
        <v>57763</v>
      </c>
      <c r="DI33" s="5">
        <v>67728</v>
      </c>
      <c r="DJ33" s="5">
        <v>65891</v>
      </c>
      <c r="DK33" s="5">
        <v>63675</v>
      </c>
      <c r="DL33" s="5">
        <v>58893</v>
      </c>
      <c r="DM33" s="5">
        <v>30309</v>
      </c>
      <c r="DN33" s="5">
        <v>33984</v>
      </c>
      <c r="DO33" s="5">
        <v>55538</v>
      </c>
      <c r="DP33" s="5">
        <v>21158</v>
      </c>
      <c r="DQ33" s="5">
        <v>23046</v>
      </c>
      <c r="DR33" s="5">
        <v>44935</v>
      </c>
      <c r="DS33" s="5">
        <v>122198</v>
      </c>
      <c r="DT33" s="5">
        <v>36320</v>
      </c>
      <c r="DU33" s="5">
        <v>37626</v>
      </c>
      <c r="DV33" s="5">
        <v>41224</v>
      </c>
      <c r="DW33" s="5">
        <v>35396</v>
      </c>
      <c r="DX33" s="5">
        <v>49086</v>
      </c>
      <c r="DY33" s="5">
        <v>47403</v>
      </c>
      <c r="DZ33" s="5">
        <v>41466</v>
      </c>
      <c r="EA33" s="5">
        <v>29384</v>
      </c>
      <c r="EB33" s="5">
        <v>15872</v>
      </c>
      <c r="EC33" s="5">
        <v>12926</v>
      </c>
      <c r="ED33" s="5">
        <v>7721</v>
      </c>
      <c r="EE33" s="5">
        <v>34133</v>
      </c>
      <c r="EF33" s="5">
        <v>17275</v>
      </c>
      <c r="EG33" s="5">
        <v>38764</v>
      </c>
      <c r="EH33" s="5">
        <v>9376</v>
      </c>
      <c r="EI33" s="5">
        <v>12809</v>
      </c>
      <c r="EJ33" s="5">
        <v>5061</v>
      </c>
      <c r="EK33" s="5">
        <v>8332</v>
      </c>
      <c r="EL33" s="5">
        <v>6068</v>
      </c>
      <c r="EM33" s="5">
        <v>3090</v>
      </c>
      <c r="EN33" s="5">
        <v>2965</v>
      </c>
      <c r="EO33" s="5">
        <v>5346</v>
      </c>
      <c r="EP33" s="5">
        <v>2019</v>
      </c>
      <c r="EQ33" s="5">
        <v>3602</v>
      </c>
      <c r="ER33" s="5">
        <v>4502</v>
      </c>
      <c r="ES33" s="5">
        <v>1780</v>
      </c>
      <c r="ET33" s="5">
        <v>1502</v>
      </c>
      <c r="EU33" s="5">
        <v>4361</v>
      </c>
      <c r="EV33" s="5">
        <v>2915</v>
      </c>
      <c r="EW33" s="5">
        <v>438</v>
      </c>
      <c r="EX33" s="5">
        <v>4390</v>
      </c>
      <c r="EY33" s="5">
        <v>5516</v>
      </c>
      <c r="EZ33" s="5">
        <v>4768</v>
      </c>
      <c r="FA33" s="5">
        <v>4093</v>
      </c>
      <c r="FB33" s="5">
        <v>5489</v>
      </c>
      <c r="FC33" s="5">
        <v>3097</v>
      </c>
      <c r="FD33" s="5">
        <v>3391</v>
      </c>
      <c r="FE33" s="5">
        <v>15668</v>
      </c>
      <c r="FF33" s="5">
        <v>4570</v>
      </c>
      <c r="FG33" s="5">
        <v>0</v>
      </c>
      <c r="FH33" s="5">
        <v>0</v>
      </c>
      <c r="FI33" s="5">
        <v>0</v>
      </c>
      <c r="FJ33" s="5">
        <v>0</v>
      </c>
      <c r="FK33" s="5">
        <v>0</v>
      </c>
      <c r="FL33" s="5">
        <v>0</v>
      </c>
      <c r="FM33" s="5">
        <v>0</v>
      </c>
      <c r="FN33" s="5">
        <v>0</v>
      </c>
      <c r="FO33" s="5">
        <v>0</v>
      </c>
      <c r="FP33" s="5">
        <v>0</v>
      </c>
      <c r="FQ33" s="5">
        <v>0</v>
      </c>
      <c r="FR33" s="5">
        <v>0</v>
      </c>
      <c r="FS33" s="5">
        <v>0</v>
      </c>
      <c r="FT33" s="5">
        <v>0</v>
      </c>
      <c r="FU33" s="5" t="s">
        <v>33</v>
      </c>
      <c r="FV33" s="5" t="s">
        <v>33</v>
      </c>
      <c r="FW33" s="5" t="s">
        <v>33</v>
      </c>
      <c r="FX33" s="5" t="s">
        <v>33</v>
      </c>
      <c r="FY33" s="5" t="s">
        <v>33</v>
      </c>
      <c r="FZ33" s="5" t="s">
        <v>33</v>
      </c>
      <c r="GA33" s="5" t="s">
        <v>33</v>
      </c>
      <c r="GB33" s="5" t="s">
        <v>33</v>
      </c>
      <c r="GC33" s="5" t="s">
        <v>33</v>
      </c>
      <c r="GD33" s="5" t="s">
        <v>33</v>
      </c>
      <c r="GE33" s="5" t="s">
        <v>33</v>
      </c>
      <c r="GF33" s="5" t="s">
        <v>33</v>
      </c>
      <c r="GG33" s="5" t="s">
        <v>33</v>
      </c>
      <c r="GH33" s="5" t="s">
        <v>33</v>
      </c>
      <c r="GI33" s="5" t="s">
        <v>33</v>
      </c>
      <c r="GJ33" s="5" t="s">
        <v>33</v>
      </c>
      <c r="GK33" s="5" t="s">
        <v>33</v>
      </c>
      <c r="GL33" s="5" t="s">
        <v>33</v>
      </c>
      <c r="GM33" s="5">
        <v>294811</v>
      </c>
      <c r="GN33" s="5">
        <v>351922</v>
      </c>
      <c r="GO33" s="5">
        <v>331350</v>
      </c>
      <c r="GP33" s="5">
        <v>194605</v>
      </c>
      <c r="GQ33" s="5">
        <v>282891</v>
      </c>
      <c r="GR33" s="5">
        <v>312447</v>
      </c>
      <c r="GS33" s="5">
        <v>316704</v>
      </c>
      <c r="GT33" s="5">
        <v>200077</v>
      </c>
      <c r="GU33" s="5">
        <v>149738</v>
      </c>
      <c r="GV33" s="5">
        <v>189525</v>
      </c>
      <c r="GW33" s="5">
        <v>145883</v>
      </c>
      <c r="GX33" s="5">
        <v>121887</v>
      </c>
      <c r="GY33" s="5">
        <v>99578</v>
      </c>
      <c r="GZ33" s="5">
        <v>151326</v>
      </c>
      <c r="HA33" s="5">
        <v>86439</v>
      </c>
      <c r="HB33" s="5">
        <v>83193</v>
      </c>
      <c r="HC33" s="5">
        <v>76714</v>
      </c>
      <c r="HD33" s="5">
        <v>86103</v>
      </c>
      <c r="HE33" s="5">
        <v>69430</v>
      </c>
      <c r="HF33" s="5">
        <v>60332</v>
      </c>
      <c r="HG33" s="5">
        <v>113355</v>
      </c>
      <c r="HH33" s="5">
        <v>51044</v>
      </c>
      <c r="HI33" s="5">
        <v>80560</v>
      </c>
      <c r="HJ33" s="5">
        <v>105116</v>
      </c>
      <c r="HK33" s="5">
        <v>196113</v>
      </c>
      <c r="HL33" s="5">
        <v>128444</v>
      </c>
      <c r="HM33" s="5">
        <v>237985</v>
      </c>
      <c r="HN33" s="5">
        <v>92090</v>
      </c>
      <c r="HO33" s="5">
        <v>179306</v>
      </c>
      <c r="HP33" s="5">
        <v>108074</v>
      </c>
      <c r="HQ33" s="5">
        <v>206924</v>
      </c>
      <c r="HR33" s="5">
        <v>94711</v>
      </c>
      <c r="HS33" s="5">
        <v>478720</v>
      </c>
      <c r="HT33" s="5">
        <v>477849</v>
      </c>
      <c r="HU33" s="5">
        <v>481443</v>
      </c>
      <c r="HV33" s="5">
        <v>546610</v>
      </c>
      <c r="HW33" s="5">
        <v>561253</v>
      </c>
      <c r="HX33" s="5">
        <v>547400</v>
      </c>
      <c r="HY33" s="5">
        <v>566582</v>
      </c>
      <c r="HZ33" s="5">
        <v>580828</v>
      </c>
      <c r="IA33" s="5">
        <v>642670</v>
      </c>
      <c r="IB33" s="5">
        <v>752222</v>
      </c>
      <c r="IC33" s="5">
        <v>739265</v>
      </c>
      <c r="ID33" s="5">
        <v>823553</v>
      </c>
      <c r="IE33" s="5">
        <v>853836</v>
      </c>
      <c r="IF33" s="5">
        <v>825249</v>
      </c>
      <c r="IG33" s="5">
        <v>646490</v>
      </c>
      <c r="IH33" s="5">
        <v>599315</v>
      </c>
      <c r="II33" s="5">
        <v>643298</v>
      </c>
      <c r="IJ33" s="5">
        <v>619185</v>
      </c>
      <c r="IK33" s="5">
        <v>718642</v>
      </c>
      <c r="IL33" s="5">
        <v>833676</v>
      </c>
      <c r="IM33" s="5">
        <v>743941</v>
      </c>
      <c r="IN33" s="5">
        <v>722867</v>
      </c>
      <c r="IO33" s="5">
        <v>506523</v>
      </c>
      <c r="IP33" s="5">
        <v>415829</v>
      </c>
      <c r="IQ33" s="5">
        <v>354860</v>
      </c>
      <c r="IR33" s="5">
        <v>340194</v>
      </c>
      <c r="IS33" s="5">
        <v>355866</v>
      </c>
      <c r="IT33" s="5">
        <v>316538</v>
      </c>
      <c r="IU33" s="5">
        <v>302977</v>
      </c>
      <c r="IV33" s="5">
        <v>272712</v>
      </c>
      <c r="IW33" s="5">
        <v>268865</v>
      </c>
      <c r="IX33" s="5">
        <v>269988</v>
      </c>
      <c r="IY33" s="5">
        <v>0</v>
      </c>
      <c r="IZ33" s="5">
        <v>0</v>
      </c>
      <c r="JA33" s="5">
        <v>0</v>
      </c>
      <c r="JB33" s="5">
        <v>0</v>
      </c>
      <c r="JC33" s="5">
        <v>0</v>
      </c>
      <c r="JD33" s="5">
        <v>0</v>
      </c>
      <c r="JE33" s="5">
        <v>0</v>
      </c>
      <c r="JF33" s="5">
        <v>0</v>
      </c>
      <c r="JG33" s="5">
        <v>0</v>
      </c>
      <c r="JH33" s="5">
        <v>0</v>
      </c>
      <c r="JI33" s="5">
        <v>0</v>
      </c>
      <c r="JJ33" s="5">
        <v>0</v>
      </c>
      <c r="JK33" s="5">
        <v>0</v>
      </c>
      <c r="JL33" s="5">
        <v>21</v>
      </c>
      <c r="JM33" s="5">
        <v>0</v>
      </c>
      <c r="JN33" s="5">
        <v>0</v>
      </c>
      <c r="JO33" s="5">
        <v>0</v>
      </c>
      <c r="JP33" s="5">
        <v>-9</v>
      </c>
      <c r="JQ33" s="5">
        <v>11022</v>
      </c>
      <c r="JR33" s="5">
        <v>43752</v>
      </c>
      <c r="JS33" s="5">
        <v>50928</v>
      </c>
      <c r="JT33" s="5">
        <v>39393</v>
      </c>
      <c r="JU33" s="5">
        <v>57476</v>
      </c>
      <c r="JV33" s="5">
        <v>51996</v>
      </c>
      <c r="JW33" s="5">
        <v>48967</v>
      </c>
      <c r="JX33" s="5">
        <v>49155</v>
      </c>
      <c r="JY33" s="5">
        <v>48354</v>
      </c>
      <c r="JZ33" s="5">
        <v>49779</v>
      </c>
      <c r="KA33" s="5">
        <v>42166</v>
      </c>
      <c r="KB33" s="5">
        <v>39459</v>
      </c>
      <c r="KC33" s="5">
        <v>36002</v>
      </c>
      <c r="KD33" s="5">
        <v>41697</v>
      </c>
      <c r="KE33" s="5">
        <v>10295</v>
      </c>
      <c r="KF33" s="5">
        <v>15899</v>
      </c>
      <c r="KG33" s="5">
        <v>10166</v>
      </c>
      <c r="KH33" s="5">
        <v>7410</v>
      </c>
      <c r="KI33" s="5">
        <v>5858</v>
      </c>
      <c r="KJ33" s="5">
        <v>5462</v>
      </c>
      <c r="KK33" s="5">
        <v>5633</v>
      </c>
      <c r="KL33" s="5">
        <v>4186</v>
      </c>
      <c r="KM33" s="5">
        <v>3611</v>
      </c>
      <c r="KN33" s="5">
        <v>5193</v>
      </c>
      <c r="KO33" s="5">
        <v>5866</v>
      </c>
      <c r="KP33" s="5">
        <v>5704</v>
      </c>
      <c r="KQ33" s="5">
        <v>3681</v>
      </c>
      <c r="KR33" s="5">
        <v>3313</v>
      </c>
      <c r="KS33" s="5">
        <v>3702</v>
      </c>
      <c r="KT33" s="5">
        <v>3785</v>
      </c>
      <c r="KU33" s="5">
        <v>4406</v>
      </c>
      <c r="KV33" s="5">
        <v>3656</v>
      </c>
      <c r="KW33" s="5">
        <v>3451</v>
      </c>
      <c r="KX33" s="5">
        <v>3607</v>
      </c>
      <c r="KY33" s="5">
        <v>6165</v>
      </c>
      <c r="KZ33" s="5">
        <v>4394</v>
      </c>
      <c r="LA33" s="5">
        <v>4577</v>
      </c>
      <c r="LB33" s="5">
        <v>5630</v>
      </c>
      <c r="LC33" s="5">
        <v>5584</v>
      </c>
      <c r="LD33" s="5">
        <v>6390</v>
      </c>
      <c r="LE33" s="5">
        <v>6730</v>
      </c>
      <c r="LF33" s="5">
        <v>5783</v>
      </c>
      <c r="LG33" s="5">
        <v>6578</v>
      </c>
      <c r="LH33" s="5">
        <v>6162</v>
      </c>
      <c r="LI33" s="5">
        <v>6972</v>
      </c>
      <c r="LJ33" s="5">
        <v>5470</v>
      </c>
      <c r="LK33" s="5">
        <v>10791</v>
      </c>
      <c r="LL33" s="5">
        <v>12629</v>
      </c>
      <c r="LM33" s="5">
        <v>14268</v>
      </c>
      <c r="LN33" s="5">
        <v>12809</v>
      </c>
      <c r="LO33" s="5">
        <v>12217</v>
      </c>
      <c r="LP33" s="5">
        <v>8050</v>
      </c>
      <c r="LQ33" s="5">
        <v>6691</v>
      </c>
      <c r="LR33" s="5">
        <v>7904</v>
      </c>
      <c r="LS33" s="5">
        <v>7961</v>
      </c>
      <c r="LT33" s="5">
        <v>7629</v>
      </c>
      <c r="LU33" s="5">
        <v>5202</v>
      </c>
      <c r="LV33" s="5">
        <v>4881</v>
      </c>
      <c r="LW33" s="5">
        <v>6686</v>
      </c>
      <c r="LX33" s="5">
        <v>5968</v>
      </c>
      <c r="LY33" s="5">
        <v>5808</v>
      </c>
      <c r="LZ33" s="5">
        <v>5760</v>
      </c>
      <c r="MA33" s="5">
        <v>6231</v>
      </c>
      <c r="MB33" s="5">
        <v>6180</v>
      </c>
      <c r="MC33" s="5">
        <v>6484</v>
      </c>
      <c r="MD33" s="5">
        <v>5966</v>
      </c>
      <c r="ME33" s="5">
        <v>4050</v>
      </c>
      <c r="MF33" s="5">
        <v>4808</v>
      </c>
      <c r="MG33" s="5">
        <v>4424</v>
      </c>
      <c r="MH33" s="5">
        <v>2806</v>
      </c>
      <c r="MI33" s="5">
        <v>2769</v>
      </c>
      <c r="MJ33" s="5">
        <v>2830</v>
      </c>
      <c r="MK33" s="5">
        <v>2978</v>
      </c>
      <c r="ML33" s="5">
        <v>2906</v>
      </c>
      <c r="MM33" s="5">
        <v>3373</v>
      </c>
      <c r="MN33" s="5">
        <v>3431</v>
      </c>
      <c r="MO33" s="5">
        <v>3219</v>
      </c>
      <c r="MP33" s="5">
        <v>3425</v>
      </c>
      <c r="MQ33" s="5">
        <v>8</v>
      </c>
      <c r="MR33" s="5">
        <v>12</v>
      </c>
      <c r="MS33" s="5">
        <v>9</v>
      </c>
      <c r="MT33" s="5">
        <v>10</v>
      </c>
      <c r="MU33" s="5">
        <v>9</v>
      </c>
      <c r="MV33" s="5">
        <v>11</v>
      </c>
      <c r="MW33" s="5">
        <v>10</v>
      </c>
      <c r="MX33" s="5">
        <v>19</v>
      </c>
      <c r="MY33" s="5">
        <v>21</v>
      </c>
      <c r="MZ33" s="5">
        <v>14</v>
      </c>
      <c r="NA33" s="5">
        <v>6</v>
      </c>
      <c r="NB33" s="5">
        <v>15</v>
      </c>
      <c r="NC33" s="5">
        <v>39</v>
      </c>
      <c r="ND33" s="5">
        <v>25</v>
      </c>
      <c r="NE33" s="5" t="s">
        <v>33</v>
      </c>
      <c r="NF33" s="5" t="s">
        <v>33</v>
      </c>
      <c r="NG33" s="5" t="s">
        <v>33</v>
      </c>
      <c r="NH33" s="5" t="s">
        <v>33</v>
      </c>
      <c r="NI33" s="5" t="s">
        <v>33</v>
      </c>
      <c r="NJ33" s="5" t="s">
        <v>33</v>
      </c>
      <c r="NK33" s="5" t="s">
        <v>33</v>
      </c>
      <c r="NL33" s="5" t="s">
        <v>33</v>
      </c>
      <c r="NM33" s="5" t="s">
        <v>33</v>
      </c>
      <c r="NN33" s="5" t="s">
        <v>33</v>
      </c>
      <c r="NO33" s="5" t="s">
        <v>33</v>
      </c>
      <c r="NP33" s="5" t="s">
        <v>33</v>
      </c>
      <c r="NQ33" s="5" t="s">
        <v>33</v>
      </c>
      <c r="NR33" s="5" t="s">
        <v>33</v>
      </c>
      <c r="NS33" s="5" t="s">
        <v>33</v>
      </c>
      <c r="NT33" s="5" t="s">
        <v>33</v>
      </c>
      <c r="NU33" s="5" t="s">
        <v>33</v>
      </c>
      <c r="NV33" s="5" t="s">
        <v>33</v>
      </c>
      <c r="NW33" s="5">
        <v>0</v>
      </c>
      <c r="NX33" s="5">
        <v>0</v>
      </c>
      <c r="NY33" s="5">
        <v>0</v>
      </c>
      <c r="NZ33" s="5">
        <v>0</v>
      </c>
      <c r="OA33" s="5">
        <v>0</v>
      </c>
      <c r="OB33" s="5">
        <v>0</v>
      </c>
      <c r="OC33" s="5">
        <v>0</v>
      </c>
      <c r="OD33" s="5">
        <v>0</v>
      </c>
      <c r="OE33" s="5">
        <v>0</v>
      </c>
      <c r="OF33" s="5">
        <v>0</v>
      </c>
      <c r="OG33" s="5">
        <v>0</v>
      </c>
      <c r="OH33" s="5">
        <v>0</v>
      </c>
      <c r="OI33" s="5">
        <v>0</v>
      </c>
      <c r="OJ33" s="5">
        <v>0</v>
      </c>
      <c r="OK33" s="5" t="s">
        <v>33</v>
      </c>
      <c r="OL33" s="5" t="s">
        <v>33</v>
      </c>
      <c r="OM33" s="5" t="s">
        <v>33</v>
      </c>
      <c r="ON33" s="5" t="s">
        <v>33</v>
      </c>
      <c r="OO33" s="5" t="s">
        <v>33</v>
      </c>
      <c r="OP33" s="5" t="s">
        <v>33</v>
      </c>
      <c r="OQ33" s="5" t="s">
        <v>33</v>
      </c>
      <c r="OR33" s="5" t="s">
        <v>33</v>
      </c>
      <c r="OS33" s="5" t="s">
        <v>33</v>
      </c>
      <c r="OT33" s="5" t="s">
        <v>33</v>
      </c>
      <c r="OU33" s="5" t="s">
        <v>33</v>
      </c>
      <c r="OV33" s="5" t="s">
        <v>33</v>
      </c>
      <c r="OW33" s="5" t="s">
        <v>33</v>
      </c>
      <c r="OX33" s="5" t="s">
        <v>33</v>
      </c>
      <c r="OY33" s="5" t="s">
        <v>33</v>
      </c>
      <c r="OZ33" s="5" t="s">
        <v>33</v>
      </c>
      <c r="PA33" s="5" t="s">
        <v>33</v>
      </c>
      <c r="PB33" s="5" t="s">
        <v>33</v>
      </c>
      <c r="PC33" s="5">
        <v>32759</v>
      </c>
      <c r="PD33" s="5">
        <v>31441</v>
      </c>
      <c r="PE33" s="5">
        <v>37601</v>
      </c>
      <c r="PF33" s="5">
        <v>38223</v>
      </c>
      <c r="PG33" s="5">
        <v>35380</v>
      </c>
      <c r="PH33" s="5">
        <v>32749</v>
      </c>
      <c r="PI33" s="5">
        <v>27698</v>
      </c>
      <c r="PJ33" s="5">
        <v>29409</v>
      </c>
      <c r="PK33" s="5">
        <v>28833</v>
      </c>
      <c r="PL33" s="5">
        <v>27907</v>
      </c>
      <c r="PM33" s="5">
        <v>27105</v>
      </c>
      <c r="PN33" s="5">
        <v>23502</v>
      </c>
      <c r="PO33" s="5">
        <v>14597</v>
      </c>
      <c r="PP33" s="5">
        <v>13740</v>
      </c>
      <c r="PQ33" s="5">
        <v>15065</v>
      </c>
      <c r="PR33" s="5">
        <v>17122</v>
      </c>
      <c r="PS33" s="5">
        <v>22493</v>
      </c>
      <c r="PT33" s="5">
        <v>18543</v>
      </c>
      <c r="PU33" s="5">
        <v>18697</v>
      </c>
      <c r="PV33" s="5">
        <v>16168</v>
      </c>
      <c r="PW33" s="5">
        <v>16869</v>
      </c>
      <c r="PX33" s="5">
        <v>21901</v>
      </c>
      <c r="PY33" s="5">
        <v>18900</v>
      </c>
      <c r="PZ33" s="5">
        <v>20760</v>
      </c>
      <c r="QA33" s="5">
        <v>17512</v>
      </c>
      <c r="QB33" s="5">
        <v>14581</v>
      </c>
      <c r="QC33" s="5">
        <v>17019</v>
      </c>
      <c r="QD33" s="5">
        <v>17305</v>
      </c>
      <c r="QE33" s="5">
        <v>18756</v>
      </c>
      <c r="QF33" s="5">
        <v>15633</v>
      </c>
      <c r="QG33" s="5">
        <v>16258</v>
      </c>
      <c r="QH33" s="5">
        <v>13456</v>
      </c>
      <c r="QI33" s="5">
        <v>54103</v>
      </c>
      <c r="QJ33" s="5">
        <v>49296</v>
      </c>
      <c r="QK33" s="5">
        <v>47164</v>
      </c>
      <c r="QL33" s="5">
        <v>45573</v>
      </c>
      <c r="QM33" s="5">
        <v>39959</v>
      </c>
      <c r="QN33" s="5">
        <v>39932</v>
      </c>
      <c r="QO33" s="5">
        <v>29087</v>
      </c>
      <c r="QP33" s="5">
        <v>35691</v>
      </c>
      <c r="QQ33" s="5">
        <v>37732</v>
      </c>
      <c r="QR33" s="5">
        <v>28218</v>
      </c>
      <c r="QS33" s="5">
        <v>22172</v>
      </c>
      <c r="QT33" s="5">
        <v>19407</v>
      </c>
      <c r="QU33" s="5">
        <v>25977</v>
      </c>
      <c r="QV33" s="5">
        <v>21783</v>
      </c>
      <c r="QW33" s="5">
        <v>17557</v>
      </c>
      <c r="QX33" s="5">
        <v>22230</v>
      </c>
      <c r="QY33" s="5">
        <v>23625</v>
      </c>
      <c r="QZ33" s="5">
        <v>19496</v>
      </c>
      <c r="RA33" s="5">
        <v>21041</v>
      </c>
      <c r="RB33" s="5">
        <v>21099</v>
      </c>
      <c r="RC33" s="5">
        <v>19086</v>
      </c>
      <c r="RD33" s="5">
        <v>15082</v>
      </c>
      <c r="RE33" s="5">
        <v>17511</v>
      </c>
      <c r="RF33" s="5">
        <v>17765</v>
      </c>
      <c r="RG33" s="5">
        <v>20305</v>
      </c>
      <c r="RH33" s="5">
        <v>21884</v>
      </c>
      <c r="RI33" s="5">
        <v>18773</v>
      </c>
      <c r="RJ33" s="5">
        <v>18294</v>
      </c>
      <c r="RK33" s="5">
        <v>17659</v>
      </c>
      <c r="RL33" s="5">
        <v>17437</v>
      </c>
      <c r="RM33" s="5">
        <v>16624</v>
      </c>
      <c r="RN33" s="5">
        <v>16240</v>
      </c>
      <c r="RO33" s="5">
        <v>49033</v>
      </c>
      <c r="RP33" s="5">
        <v>52821</v>
      </c>
      <c r="RQ33" s="5">
        <v>54619</v>
      </c>
      <c r="RR33" s="5">
        <v>73878</v>
      </c>
      <c r="RS33" s="5">
        <v>74278</v>
      </c>
      <c r="RT33" s="5">
        <v>57688</v>
      </c>
      <c r="RU33" s="5">
        <v>53329</v>
      </c>
      <c r="RV33" s="5">
        <v>56437</v>
      </c>
      <c r="RW33" s="5">
        <v>52069</v>
      </c>
      <c r="RX33" s="5">
        <v>52220</v>
      </c>
      <c r="RY33" s="5">
        <v>53473</v>
      </c>
      <c r="RZ33" s="5">
        <v>54457</v>
      </c>
      <c r="SA33" s="5">
        <v>50244</v>
      </c>
      <c r="SB33" s="5">
        <v>34287</v>
      </c>
      <c r="SC33" s="5">
        <v>36776</v>
      </c>
      <c r="SD33" s="5">
        <v>33329</v>
      </c>
      <c r="SE33" s="5">
        <v>43367</v>
      </c>
      <c r="SF33" s="5">
        <v>41898</v>
      </c>
      <c r="SG33" s="5">
        <v>50387</v>
      </c>
      <c r="SH33" s="5">
        <v>55523</v>
      </c>
      <c r="SI33" s="5">
        <v>34511</v>
      </c>
      <c r="SJ33" s="5">
        <v>14693</v>
      </c>
      <c r="SK33" s="5">
        <v>9279</v>
      </c>
      <c r="SL33" s="5">
        <v>16935</v>
      </c>
      <c r="SM33" s="5">
        <v>15601</v>
      </c>
      <c r="SN33" s="5">
        <v>15186</v>
      </c>
      <c r="SO33" s="5">
        <v>14113</v>
      </c>
      <c r="SP33" s="5">
        <v>14120</v>
      </c>
      <c r="SQ33" s="5">
        <v>14779</v>
      </c>
      <c r="SR33" s="5">
        <v>13396</v>
      </c>
      <c r="SS33" s="5">
        <v>12068</v>
      </c>
      <c r="ST33" s="5">
        <v>11666</v>
      </c>
      <c r="SU33" s="5">
        <v>7234</v>
      </c>
      <c r="SV33" s="5">
        <v>8052</v>
      </c>
      <c r="SW33" s="5">
        <v>7941</v>
      </c>
      <c r="SX33" s="5">
        <v>4988</v>
      </c>
      <c r="SY33" s="5">
        <v>5202</v>
      </c>
      <c r="SZ33" s="5">
        <v>4688</v>
      </c>
      <c r="TA33" s="5">
        <v>3159</v>
      </c>
      <c r="TB33" s="5">
        <v>3410</v>
      </c>
      <c r="TC33" s="5">
        <v>3051</v>
      </c>
      <c r="TD33" s="5">
        <v>2611</v>
      </c>
      <c r="TE33" s="5">
        <v>1679</v>
      </c>
      <c r="TF33" s="5">
        <v>1299</v>
      </c>
      <c r="TG33" s="5">
        <v>1819</v>
      </c>
      <c r="TH33" s="5">
        <v>1826</v>
      </c>
      <c r="TI33" s="5">
        <v>1015</v>
      </c>
      <c r="TJ33" s="5">
        <v>1467</v>
      </c>
      <c r="TK33" s="5">
        <v>698</v>
      </c>
      <c r="TL33" s="5">
        <v>1040</v>
      </c>
      <c r="TM33" s="5">
        <v>1421</v>
      </c>
      <c r="TN33" s="5">
        <v>7441</v>
      </c>
      <c r="TO33" s="5">
        <v>4033</v>
      </c>
      <c r="TP33" s="5">
        <v>6724</v>
      </c>
      <c r="TQ33" s="5">
        <v>8131</v>
      </c>
      <c r="TR33" s="5">
        <v>9935</v>
      </c>
      <c r="TS33" s="5">
        <v>7631</v>
      </c>
      <c r="TT33" s="5">
        <v>7648</v>
      </c>
      <c r="TU33" s="5">
        <v>6458</v>
      </c>
      <c r="TV33" s="5">
        <v>6479</v>
      </c>
      <c r="TW33" s="5">
        <v>6031</v>
      </c>
      <c r="TX33" s="5">
        <v>5167</v>
      </c>
      <c r="TY33" s="5">
        <v>4513</v>
      </c>
      <c r="TZ33" s="5">
        <v>4349</v>
      </c>
      <c r="UA33" s="5">
        <v>0</v>
      </c>
      <c r="UB33" s="5">
        <v>0</v>
      </c>
      <c r="UC33" s="5">
        <v>606</v>
      </c>
      <c r="UD33" s="5">
        <v>596</v>
      </c>
      <c r="UE33" s="5">
        <v>590</v>
      </c>
      <c r="UF33" s="5">
        <v>390</v>
      </c>
      <c r="UG33" s="5">
        <v>428</v>
      </c>
      <c r="UH33" s="5">
        <v>323</v>
      </c>
      <c r="UI33" s="5">
        <v>429</v>
      </c>
      <c r="UJ33" s="5">
        <v>725</v>
      </c>
      <c r="UK33" s="5">
        <v>652</v>
      </c>
      <c r="UL33" s="5">
        <v>692</v>
      </c>
      <c r="UM33" s="5">
        <v>631</v>
      </c>
      <c r="UN33" s="5">
        <v>534</v>
      </c>
      <c r="UO33" s="5">
        <v>830</v>
      </c>
      <c r="UP33" s="5">
        <v>814</v>
      </c>
      <c r="UQ33" s="5">
        <v>1076</v>
      </c>
      <c r="UR33" s="5">
        <v>958</v>
      </c>
      <c r="US33" s="5">
        <v>807</v>
      </c>
      <c r="UT33" s="5">
        <v>506</v>
      </c>
      <c r="UU33" s="5">
        <v>649</v>
      </c>
      <c r="UV33" s="5">
        <v>1064</v>
      </c>
      <c r="UW33" s="5">
        <v>2913</v>
      </c>
      <c r="UX33" s="5">
        <v>2312</v>
      </c>
      <c r="UY33" s="5">
        <v>1493</v>
      </c>
      <c r="UZ33" s="5">
        <v>597</v>
      </c>
      <c r="VA33" s="5">
        <v>345</v>
      </c>
      <c r="VB33" s="5">
        <v>344</v>
      </c>
      <c r="VC33" s="5">
        <v>389</v>
      </c>
      <c r="VD33" s="5">
        <v>478</v>
      </c>
      <c r="VE33" s="5">
        <v>403</v>
      </c>
      <c r="VF33" s="5">
        <v>335</v>
      </c>
      <c r="VG33" s="5">
        <v>97469</v>
      </c>
      <c r="VH33" s="5">
        <v>106920</v>
      </c>
      <c r="VI33" s="5">
        <v>83282</v>
      </c>
      <c r="VJ33" s="5">
        <v>92997</v>
      </c>
      <c r="VK33" s="5">
        <v>62870</v>
      </c>
      <c r="VL33" s="5">
        <v>59303</v>
      </c>
      <c r="VM33" s="5">
        <v>65893</v>
      </c>
      <c r="VN33" s="5">
        <v>65668</v>
      </c>
      <c r="VO33" s="5">
        <v>60956</v>
      </c>
      <c r="VP33" s="5">
        <v>65287</v>
      </c>
      <c r="VQ33" s="5">
        <v>54330</v>
      </c>
      <c r="VR33" s="5">
        <v>49897</v>
      </c>
      <c r="VS33" s="5">
        <v>52877</v>
      </c>
      <c r="VT33" s="5">
        <v>49852</v>
      </c>
      <c r="VU33" s="5">
        <v>43051</v>
      </c>
      <c r="VV33" s="5">
        <v>44627</v>
      </c>
      <c r="VW33" s="5">
        <v>33452</v>
      </c>
      <c r="VX33" s="5">
        <v>38804</v>
      </c>
      <c r="VY33" s="5">
        <v>17991</v>
      </c>
      <c r="VZ33" s="5">
        <v>8793</v>
      </c>
      <c r="WA33" s="5">
        <v>40522</v>
      </c>
      <c r="WB33" s="5">
        <v>58755</v>
      </c>
      <c r="WC33" s="5">
        <v>49565</v>
      </c>
      <c r="WD33" s="5">
        <v>53520</v>
      </c>
      <c r="WE33" s="5">
        <v>52714</v>
      </c>
      <c r="WF33" s="5">
        <v>73883</v>
      </c>
      <c r="WG33" s="5">
        <v>59929</v>
      </c>
      <c r="WH33" s="5">
        <v>47839</v>
      </c>
      <c r="WI33" s="5">
        <v>51166</v>
      </c>
      <c r="WJ33" s="5">
        <v>44172</v>
      </c>
      <c r="WK33" s="5">
        <v>43970</v>
      </c>
      <c r="WL33" s="5">
        <v>41052</v>
      </c>
      <c r="WM33" s="5">
        <v>187</v>
      </c>
      <c r="WN33" s="5">
        <v>19</v>
      </c>
      <c r="WO33" s="5">
        <v>5318</v>
      </c>
      <c r="WP33" s="5">
        <v>7116</v>
      </c>
      <c r="WQ33" s="5">
        <v>6516</v>
      </c>
      <c r="WR33" s="5">
        <v>5346</v>
      </c>
      <c r="WS33" s="5">
        <v>3567</v>
      </c>
      <c r="WT33" s="5">
        <v>4982</v>
      </c>
      <c r="WU33" s="5">
        <v>4640</v>
      </c>
      <c r="WV33" s="5">
        <v>4325</v>
      </c>
      <c r="WW33" s="5">
        <v>3971</v>
      </c>
      <c r="WX33" s="5">
        <v>861</v>
      </c>
      <c r="WY33" s="5">
        <v>1173</v>
      </c>
      <c r="WZ33" s="5">
        <v>694</v>
      </c>
      <c r="XA33" s="5">
        <v>877</v>
      </c>
      <c r="XB33" s="5">
        <v>1059</v>
      </c>
      <c r="XC33" s="5">
        <v>1344</v>
      </c>
      <c r="XD33" s="5">
        <v>3486</v>
      </c>
      <c r="XE33" s="5">
        <v>5702</v>
      </c>
      <c r="XF33" s="5">
        <v>5420</v>
      </c>
      <c r="XG33" s="5">
        <v>1196</v>
      </c>
      <c r="XH33" s="5">
        <v>285</v>
      </c>
      <c r="XI33" s="5">
        <v>437</v>
      </c>
      <c r="XJ33" s="5">
        <v>298</v>
      </c>
      <c r="XK33" s="5">
        <v>296</v>
      </c>
      <c r="XL33" s="5">
        <v>257</v>
      </c>
      <c r="XM33" s="5">
        <v>223</v>
      </c>
      <c r="XN33" s="5">
        <v>232</v>
      </c>
      <c r="XO33" s="5">
        <v>206</v>
      </c>
      <c r="XP33" s="5">
        <v>222</v>
      </c>
      <c r="XQ33" s="5">
        <v>182</v>
      </c>
      <c r="XR33" s="5">
        <v>229</v>
      </c>
      <c r="XS33" s="1">
        <v>5027</v>
      </c>
      <c r="XT33" s="3" t="s">
        <v>180</v>
      </c>
      <c r="XU33" s="3" t="s">
        <v>179</v>
      </c>
      <c r="XV33" s="3" t="s">
        <v>179</v>
      </c>
      <c r="XW33" s="3" t="s">
        <v>179</v>
      </c>
      <c r="XX33" s="3" t="s">
        <v>180</v>
      </c>
      <c r="XY33" s="3" t="s">
        <v>180</v>
      </c>
      <c r="XZ33" s="3" t="s">
        <v>203</v>
      </c>
    </row>
    <row r="34" spans="1:650" x14ac:dyDescent="0.3">
      <c r="A34" s="6" t="s">
        <v>61</v>
      </c>
      <c r="B34" s="1">
        <v>4057099</v>
      </c>
      <c r="C34" s="5">
        <v>7490</v>
      </c>
      <c r="D34" s="5">
        <v>5024</v>
      </c>
      <c r="E34" s="5">
        <v>6903</v>
      </c>
      <c r="F34" s="5">
        <v>15581</v>
      </c>
      <c r="G34" s="5">
        <v>2493</v>
      </c>
      <c r="H34" s="5">
        <v>6884</v>
      </c>
      <c r="I34" s="5">
        <v>4459</v>
      </c>
      <c r="J34" s="5">
        <v>7300</v>
      </c>
      <c r="K34" s="5">
        <v>2116</v>
      </c>
      <c r="L34" s="5">
        <v>1482</v>
      </c>
      <c r="M34" s="5">
        <v>3061</v>
      </c>
      <c r="N34" s="5">
        <v>4193</v>
      </c>
      <c r="O34" s="5">
        <v>8717</v>
      </c>
      <c r="P34" s="5">
        <v>1964</v>
      </c>
      <c r="Q34" s="5">
        <v>187</v>
      </c>
      <c r="R34" s="5">
        <v>13542</v>
      </c>
      <c r="S34" s="5">
        <v>4474</v>
      </c>
      <c r="T34" s="5">
        <v>1593</v>
      </c>
      <c r="U34" s="5">
        <v>2356</v>
      </c>
      <c r="V34" s="5">
        <v>551</v>
      </c>
      <c r="W34" s="5">
        <v>1877</v>
      </c>
      <c r="X34" s="5">
        <v>13068</v>
      </c>
      <c r="Y34" s="5">
        <v>7674</v>
      </c>
      <c r="Z34" s="5">
        <v>38099</v>
      </c>
      <c r="AA34" s="5">
        <v>2952</v>
      </c>
      <c r="AB34" s="5">
        <v>1765</v>
      </c>
      <c r="AC34" s="5">
        <v>387</v>
      </c>
      <c r="AD34" s="5">
        <v>669</v>
      </c>
      <c r="AE34" s="5">
        <v>247</v>
      </c>
      <c r="AF34" s="5">
        <v>0</v>
      </c>
      <c r="AG34" s="5">
        <v>170</v>
      </c>
      <c r="AH34" s="5">
        <v>51</v>
      </c>
      <c r="AI34" s="5">
        <v>52472</v>
      </c>
      <c r="AJ34" s="5">
        <v>86454</v>
      </c>
      <c r="AK34" s="5">
        <v>161336</v>
      </c>
      <c r="AL34" s="5">
        <v>150884</v>
      </c>
      <c r="AM34" s="5">
        <v>94699</v>
      </c>
      <c r="AN34" s="5">
        <v>39990</v>
      </c>
      <c r="AO34" s="5">
        <v>92744</v>
      </c>
      <c r="AP34" s="5">
        <v>179558</v>
      </c>
      <c r="AQ34" s="5">
        <v>38583</v>
      </c>
      <c r="AR34" s="5">
        <v>380040</v>
      </c>
      <c r="AS34" s="5">
        <v>71100</v>
      </c>
      <c r="AT34" s="5">
        <v>247275</v>
      </c>
      <c r="AU34" s="5">
        <v>167600</v>
      </c>
      <c r="AV34" s="5">
        <v>-1568</v>
      </c>
      <c r="AW34" s="5">
        <v>402819</v>
      </c>
      <c r="AX34" s="5">
        <v>617716</v>
      </c>
      <c r="AY34" s="5">
        <v>180572</v>
      </c>
      <c r="AZ34" s="5">
        <v>356104</v>
      </c>
      <c r="BA34" s="5">
        <v>30502</v>
      </c>
      <c r="BB34" s="5">
        <v>58243</v>
      </c>
      <c r="BC34" s="5">
        <v>140277</v>
      </c>
      <c r="BD34" s="5">
        <v>24388</v>
      </c>
      <c r="BE34" s="5">
        <v>70564</v>
      </c>
      <c r="BF34" s="5">
        <v>468855</v>
      </c>
      <c r="BG34" s="5">
        <v>36927</v>
      </c>
      <c r="BH34" s="5">
        <v>18449</v>
      </c>
      <c r="BI34" s="5">
        <v>56862</v>
      </c>
      <c r="BJ34" s="5">
        <v>54020</v>
      </c>
      <c r="BK34" s="5">
        <v>65520</v>
      </c>
      <c r="BL34" s="5">
        <v>38055</v>
      </c>
      <c r="BM34" s="5">
        <v>26010</v>
      </c>
      <c r="BN34" s="5">
        <v>25320</v>
      </c>
      <c r="BO34" s="5">
        <v>165511</v>
      </c>
      <c r="BP34" s="5">
        <v>144387</v>
      </c>
      <c r="BQ34" s="5">
        <v>363115</v>
      </c>
      <c r="BR34" s="5">
        <v>65843</v>
      </c>
      <c r="BS34" s="5">
        <v>91373</v>
      </c>
      <c r="BT34" s="5">
        <v>109883</v>
      </c>
      <c r="BU34" s="5">
        <v>60863</v>
      </c>
      <c r="BV34" s="5">
        <v>43360</v>
      </c>
      <c r="BW34" s="5">
        <v>47763</v>
      </c>
      <c r="BX34" s="5">
        <v>46064</v>
      </c>
      <c r="BY34" s="5">
        <v>63173</v>
      </c>
      <c r="BZ34" s="5">
        <v>53201</v>
      </c>
      <c r="CA34" s="5">
        <v>46500</v>
      </c>
      <c r="CB34" s="5">
        <v>12367</v>
      </c>
      <c r="CC34" s="5">
        <v>31125</v>
      </c>
      <c r="CD34" s="5">
        <v>75818</v>
      </c>
      <c r="CE34" s="5">
        <v>41882</v>
      </c>
      <c r="CF34" s="5">
        <v>12424</v>
      </c>
      <c r="CG34" s="5">
        <v>12905</v>
      </c>
      <c r="CH34" s="5">
        <v>11210</v>
      </c>
      <c r="CI34" s="5">
        <v>13641</v>
      </c>
      <c r="CJ34" s="5">
        <v>16472</v>
      </c>
      <c r="CK34" s="5">
        <v>14780</v>
      </c>
      <c r="CL34" s="5">
        <v>37105</v>
      </c>
      <c r="CM34" s="5">
        <v>29325</v>
      </c>
      <c r="CN34" s="5">
        <v>18278</v>
      </c>
      <c r="CO34" s="5">
        <v>14610</v>
      </c>
      <c r="CP34" s="5">
        <v>23379</v>
      </c>
      <c r="CQ34" s="5">
        <v>17218</v>
      </c>
      <c r="CR34" s="5">
        <v>9677</v>
      </c>
      <c r="CS34" s="5">
        <v>9390</v>
      </c>
      <c r="CT34" s="5">
        <v>16421</v>
      </c>
      <c r="CU34" s="5">
        <v>142372</v>
      </c>
      <c r="CV34" s="5">
        <v>126335</v>
      </c>
      <c r="CW34" s="5">
        <v>119637</v>
      </c>
      <c r="CX34" s="5">
        <v>154146</v>
      </c>
      <c r="CY34" s="5">
        <v>135005</v>
      </c>
      <c r="CZ34" s="5">
        <v>125185</v>
      </c>
      <c r="DA34" s="5">
        <v>135213</v>
      </c>
      <c r="DB34" s="5">
        <v>142647</v>
      </c>
      <c r="DC34" s="5">
        <v>131099</v>
      </c>
      <c r="DD34" s="5">
        <v>133492</v>
      </c>
      <c r="DE34" s="5">
        <v>166813</v>
      </c>
      <c r="DF34" s="5">
        <v>180682</v>
      </c>
      <c r="DG34" s="5">
        <v>177668</v>
      </c>
      <c r="DH34" s="5">
        <v>133492</v>
      </c>
      <c r="DI34" s="5">
        <v>116744</v>
      </c>
      <c r="DJ34" s="5">
        <v>118556</v>
      </c>
      <c r="DK34" s="5">
        <v>100046</v>
      </c>
      <c r="DL34" s="5">
        <v>88927</v>
      </c>
      <c r="DM34" s="5">
        <v>90017</v>
      </c>
      <c r="DN34" s="5">
        <v>78187</v>
      </c>
      <c r="DO34" s="5">
        <v>77213</v>
      </c>
      <c r="DP34" s="5">
        <v>72942</v>
      </c>
      <c r="DQ34" s="5">
        <v>77247</v>
      </c>
      <c r="DR34" s="5">
        <v>69675</v>
      </c>
      <c r="DS34" s="5">
        <v>61625</v>
      </c>
      <c r="DT34" s="5">
        <v>67387</v>
      </c>
      <c r="DU34" s="5">
        <v>71366</v>
      </c>
      <c r="DV34" s="5">
        <v>80262</v>
      </c>
      <c r="DW34" s="5">
        <v>75702</v>
      </c>
      <c r="DX34" s="5">
        <v>71527</v>
      </c>
      <c r="DY34" s="5">
        <v>57989</v>
      </c>
      <c r="DZ34" s="5">
        <v>59760</v>
      </c>
      <c r="EA34" s="5">
        <v>11715</v>
      </c>
      <c r="EB34" s="5">
        <v>10203</v>
      </c>
      <c r="EC34" s="5">
        <v>6396</v>
      </c>
      <c r="ED34" s="5">
        <v>16145</v>
      </c>
      <c r="EE34" s="5">
        <v>11765</v>
      </c>
      <c r="EF34" s="5">
        <v>5795</v>
      </c>
      <c r="EG34" s="5">
        <v>16800</v>
      </c>
      <c r="EH34" s="5">
        <v>32125</v>
      </c>
      <c r="EI34" s="5">
        <v>33497</v>
      </c>
      <c r="EJ34" s="5">
        <v>14092</v>
      </c>
      <c r="EK34" s="5">
        <v>42335</v>
      </c>
      <c r="EL34" s="5">
        <v>19347</v>
      </c>
      <c r="EM34" s="5">
        <v>58583</v>
      </c>
      <c r="EN34" s="5">
        <v>15594</v>
      </c>
      <c r="EO34" s="5">
        <v>10746</v>
      </c>
      <c r="EP34" s="5">
        <v>13294</v>
      </c>
      <c r="EQ34" s="5">
        <v>11189</v>
      </c>
      <c r="ER34" s="5">
        <v>12366</v>
      </c>
      <c r="ES34" s="5">
        <v>4245</v>
      </c>
      <c r="ET34" s="5">
        <v>8393</v>
      </c>
      <c r="EU34" s="5">
        <v>5264</v>
      </c>
      <c r="EV34" s="5">
        <v>8143</v>
      </c>
      <c r="EW34" s="5">
        <v>6519</v>
      </c>
      <c r="EX34" s="5">
        <v>9397</v>
      </c>
      <c r="EY34" s="5">
        <v>9066</v>
      </c>
      <c r="EZ34" s="5">
        <v>9183</v>
      </c>
      <c r="FA34" s="5">
        <v>7591</v>
      </c>
      <c r="FB34" s="5">
        <v>12212</v>
      </c>
      <c r="FC34" s="5">
        <v>10608</v>
      </c>
      <c r="FD34" s="5">
        <v>7627</v>
      </c>
      <c r="FE34" s="5">
        <v>9301</v>
      </c>
      <c r="FF34" s="5">
        <v>12314</v>
      </c>
      <c r="FG34" s="5">
        <v>0</v>
      </c>
      <c r="FH34" s="5">
        <v>0</v>
      </c>
      <c r="FI34" s="5">
        <v>0</v>
      </c>
      <c r="FJ34" s="5">
        <v>0</v>
      </c>
      <c r="FK34" s="5">
        <v>0</v>
      </c>
      <c r="FL34" s="5">
        <v>0</v>
      </c>
      <c r="FM34" s="5">
        <v>0</v>
      </c>
      <c r="FN34" s="5">
        <v>0</v>
      </c>
      <c r="FO34" s="5">
        <v>0</v>
      </c>
      <c r="FP34" s="5">
        <v>0</v>
      </c>
      <c r="FQ34" s="5">
        <v>0</v>
      </c>
      <c r="FR34" s="5">
        <v>0</v>
      </c>
      <c r="FS34" s="5">
        <v>0</v>
      </c>
      <c r="FT34" s="5">
        <v>0</v>
      </c>
      <c r="FU34" s="5" t="s">
        <v>33</v>
      </c>
      <c r="FV34" s="5" t="s">
        <v>33</v>
      </c>
      <c r="FW34" s="5" t="s">
        <v>33</v>
      </c>
      <c r="FX34" s="5" t="s">
        <v>33</v>
      </c>
      <c r="FY34" s="5" t="s">
        <v>33</v>
      </c>
      <c r="FZ34" s="5" t="s">
        <v>33</v>
      </c>
      <c r="GA34" s="5" t="s">
        <v>33</v>
      </c>
      <c r="GB34" s="5" t="s">
        <v>33</v>
      </c>
      <c r="GC34" s="5" t="s">
        <v>33</v>
      </c>
      <c r="GD34" s="5" t="s">
        <v>33</v>
      </c>
      <c r="GE34" s="5" t="s">
        <v>33</v>
      </c>
      <c r="GF34" s="5" t="s">
        <v>33</v>
      </c>
      <c r="GG34" s="5" t="s">
        <v>33</v>
      </c>
      <c r="GH34" s="5" t="s">
        <v>33</v>
      </c>
      <c r="GI34" s="5" t="s">
        <v>33</v>
      </c>
      <c r="GJ34" s="5" t="s">
        <v>33</v>
      </c>
      <c r="GK34" s="5" t="s">
        <v>33</v>
      </c>
      <c r="GL34" s="5" t="s">
        <v>33</v>
      </c>
      <c r="GM34" s="5">
        <v>379560</v>
      </c>
      <c r="GN34" s="5">
        <v>551428</v>
      </c>
      <c r="GO34" s="5">
        <v>657387</v>
      </c>
      <c r="GP34" s="5">
        <v>402598</v>
      </c>
      <c r="GQ34" s="5">
        <v>335335</v>
      </c>
      <c r="GR34" s="5">
        <v>287739</v>
      </c>
      <c r="GS34" s="5">
        <v>310079</v>
      </c>
      <c r="GT34" s="5">
        <v>404989</v>
      </c>
      <c r="GU34" s="5">
        <v>253058</v>
      </c>
      <c r="GV34" s="5">
        <v>577161</v>
      </c>
      <c r="GW34" s="5">
        <v>369076</v>
      </c>
      <c r="GX34" s="5">
        <v>523252</v>
      </c>
      <c r="GY34" s="5">
        <v>459068</v>
      </c>
      <c r="GZ34" s="5">
        <v>161849</v>
      </c>
      <c r="HA34" s="5">
        <v>561620</v>
      </c>
      <c r="HB34" s="5">
        <v>838926</v>
      </c>
      <c r="HC34" s="5">
        <v>338163</v>
      </c>
      <c r="HD34" s="5">
        <v>471413</v>
      </c>
      <c r="HE34" s="5">
        <v>140025</v>
      </c>
      <c r="HF34" s="5">
        <v>156584</v>
      </c>
      <c r="HG34" s="5">
        <v>238272</v>
      </c>
      <c r="HH34" s="5">
        <v>135013</v>
      </c>
      <c r="HI34" s="5">
        <v>176783</v>
      </c>
      <c r="HJ34" s="5">
        <v>622086</v>
      </c>
      <c r="HK34" s="5">
        <v>139896</v>
      </c>
      <c r="HL34" s="5">
        <v>116106</v>
      </c>
      <c r="HM34" s="5">
        <v>150815</v>
      </c>
      <c r="HN34" s="5">
        <v>170542</v>
      </c>
      <c r="HO34" s="5">
        <v>169296</v>
      </c>
      <c r="HP34" s="5">
        <v>126886</v>
      </c>
      <c r="HQ34" s="5">
        <v>102859</v>
      </c>
      <c r="HR34" s="5">
        <v>113901</v>
      </c>
      <c r="HS34" s="5">
        <v>794240</v>
      </c>
      <c r="HT34" s="5">
        <v>951990</v>
      </c>
      <c r="HU34" s="5">
        <v>858381</v>
      </c>
      <c r="HV34" s="5">
        <v>826291</v>
      </c>
      <c r="HW34" s="5">
        <v>894610</v>
      </c>
      <c r="HX34" s="5">
        <v>1062845</v>
      </c>
      <c r="HY34" s="5">
        <v>980131</v>
      </c>
      <c r="HZ34" s="5">
        <v>1053006</v>
      </c>
      <c r="IA34" s="5">
        <v>1110698</v>
      </c>
      <c r="IB34" s="5">
        <v>1120870</v>
      </c>
      <c r="IC34" s="5">
        <v>986602</v>
      </c>
      <c r="ID34" s="5">
        <v>1057371</v>
      </c>
      <c r="IE34" s="5">
        <v>850984</v>
      </c>
      <c r="IF34" s="5">
        <v>794820</v>
      </c>
      <c r="IG34" s="5">
        <v>804255</v>
      </c>
      <c r="IH34" s="5">
        <v>656977</v>
      </c>
      <c r="II34" s="5">
        <v>522909</v>
      </c>
      <c r="IJ34" s="5">
        <v>492557</v>
      </c>
      <c r="IK34" s="5">
        <v>535692</v>
      </c>
      <c r="IL34" s="5">
        <v>491461</v>
      </c>
      <c r="IM34" s="5">
        <v>429687</v>
      </c>
      <c r="IN34" s="5">
        <v>390056</v>
      </c>
      <c r="IO34" s="5">
        <v>348147</v>
      </c>
      <c r="IP34" s="5">
        <v>352334</v>
      </c>
      <c r="IQ34" s="5">
        <v>330317</v>
      </c>
      <c r="IR34" s="5">
        <v>346826</v>
      </c>
      <c r="IS34" s="5">
        <v>331074</v>
      </c>
      <c r="IT34" s="5">
        <v>299260</v>
      </c>
      <c r="IU34" s="5">
        <v>317651</v>
      </c>
      <c r="IV34" s="5">
        <v>294453</v>
      </c>
      <c r="IW34" s="5">
        <v>305093</v>
      </c>
      <c r="IX34" s="5">
        <v>298810</v>
      </c>
      <c r="IY34" s="5">
        <v>87271</v>
      </c>
      <c r="IZ34" s="5">
        <v>95117</v>
      </c>
      <c r="JA34" s="5">
        <v>84252</v>
      </c>
      <c r="JB34" s="5">
        <v>83085</v>
      </c>
      <c r="JC34" s="5">
        <v>87094</v>
      </c>
      <c r="JD34" s="5">
        <v>84483</v>
      </c>
      <c r="JE34" s="5">
        <v>78583</v>
      </c>
      <c r="JF34" s="5">
        <v>80139</v>
      </c>
      <c r="JG34" s="5">
        <v>77708</v>
      </c>
      <c r="JH34" s="5">
        <v>75486</v>
      </c>
      <c r="JI34" s="5">
        <v>59980</v>
      </c>
      <c r="JJ34" s="5">
        <v>58717</v>
      </c>
      <c r="JK34" s="5">
        <v>60480</v>
      </c>
      <c r="JL34" s="5">
        <v>56775</v>
      </c>
      <c r="JM34" s="5">
        <v>59239</v>
      </c>
      <c r="JN34" s="5">
        <v>50126</v>
      </c>
      <c r="JO34" s="5">
        <v>51509</v>
      </c>
      <c r="JP34" s="5">
        <v>46943</v>
      </c>
      <c r="JQ34" s="5">
        <v>44674</v>
      </c>
      <c r="JR34" s="5">
        <v>48957</v>
      </c>
      <c r="JS34" s="5">
        <v>44677</v>
      </c>
      <c r="JT34" s="5">
        <v>41703</v>
      </c>
      <c r="JU34" s="5">
        <v>36042</v>
      </c>
      <c r="JV34" s="5">
        <v>35446</v>
      </c>
      <c r="JW34" s="5">
        <v>30314</v>
      </c>
      <c r="JX34" s="5">
        <v>32420</v>
      </c>
      <c r="JY34" s="5">
        <v>34205</v>
      </c>
      <c r="JZ34" s="5">
        <v>35589</v>
      </c>
      <c r="KA34" s="5">
        <v>33249</v>
      </c>
      <c r="KB34" s="5">
        <v>34079</v>
      </c>
      <c r="KC34" s="5">
        <v>28709</v>
      </c>
      <c r="KD34" s="5">
        <v>24656</v>
      </c>
      <c r="KE34" s="5">
        <v>12127</v>
      </c>
      <c r="KF34" s="5">
        <v>13360</v>
      </c>
      <c r="KG34" s="5">
        <v>13764</v>
      </c>
      <c r="KH34" s="5">
        <v>9629</v>
      </c>
      <c r="KI34" s="5">
        <v>9527</v>
      </c>
      <c r="KJ34" s="5">
        <v>12429</v>
      </c>
      <c r="KK34" s="5">
        <v>8754</v>
      </c>
      <c r="KL34" s="5">
        <v>8281</v>
      </c>
      <c r="KM34" s="5">
        <v>7790</v>
      </c>
      <c r="KN34" s="5">
        <v>7591</v>
      </c>
      <c r="KO34" s="5">
        <v>9868</v>
      </c>
      <c r="KP34" s="5">
        <v>9208</v>
      </c>
      <c r="KQ34" s="5">
        <v>8755</v>
      </c>
      <c r="KR34" s="5">
        <v>8175</v>
      </c>
      <c r="KS34" s="5">
        <v>7784</v>
      </c>
      <c r="KT34" s="5">
        <v>4515</v>
      </c>
      <c r="KU34" s="5">
        <v>5218</v>
      </c>
      <c r="KV34" s="5">
        <v>4352</v>
      </c>
      <c r="KW34" s="5">
        <v>6999</v>
      </c>
      <c r="KX34" s="5">
        <v>5389</v>
      </c>
      <c r="KY34" s="5">
        <v>3359</v>
      </c>
      <c r="KZ34" s="5">
        <v>3373</v>
      </c>
      <c r="LA34" s="5">
        <v>2957</v>
      </c>
      <c r="LB34" s="5">
        <v>3089</v>
      </c>
      <c r="LC34" s="5">
        <v>2779</v>
      </c>
      <c r="LD34" s="5">
        <v>2733</v>
      </c>
      <c r="LE34" s="5">
        <v>2663</v>
      </c>
      <c r="LF34" s="5">
        <v>2460</v>
      </c>
      <c r="LG34" s="5">
        <v>2014</v>
      </c>
      <c r="LH34" s="5">
        <v>1763</v>
      </c>
      <c r="LI34" s="5">
        <v>1596</v>
      </c>
      <c r="LJ34" s="5">
        <v>1559</v>
      </c>
      <c r="LK34" s="5">
        <v>9645</v>
      </c>
      <c r="LL34" s="5">
        <v>6401</v>
      </c>
      <c r="LM34" s="5">
        <v>9289</v>
      </c>
      <c r="LN34" s="5">
        <v>8343</v>
      </c>
      <c r="LO34" s="5">
        <v>8456</v>
      </c>
      <c r="LP34" s="5">
        <v>9278</v>
      </c>
      <c r="LQ34" s="5">
        <v>9622</v>
      </c>
      <c r="LR34" s="5">
        <v>9306</v>
      </c>
      <c r="LS34" s="5">
        <v>7598</v>
      </c>
      <c r="LT34" s="5">
        <v>8878</v>
      </c>
      <c r="LU34" s="5">
        <v>8586</v>
      </c>
      <c r="LV34" s="5">
        <v>7807</v>
      </c>
      <c r="LW34" s="5">
        <v>7279</v>
      </c>
      <c r="LX34" s="5">
        <v>8290</v>
      </c>
      <c r="LY34" s="5">
        <v>6236</v>
      </c>
      <c r="LZ34" s="5">
        <v>5081</v>
      </c>
      <c r="MA34" s="5">
        <v>5759</v>
      </c>
      <c r="MB34" s="5">
        <v>5268</v>
      </c>
      <c r="MC34" s="5">
        <v>5665</v>
      </c>
      <c r="MD34" s="5">
        <v>5760</v>
      </c>
      <c r="ME34" s="5">
        <v>5671</v>
      </c>
      <c r="MF34" s="5">
        <v>5727</v>
      </c>
      <c r="MG34" s="5">
        <v>5198</v>
      </c>
      <c r="MH34" s="5">
        <v>4917</v>
      </c>
      <c r="MI34" s="5">
        <v>3807</v>
      </c>
      <c r="MJ34" s="5">
        <v>3786</v>
      </c>
      <c r="MK34" s="5">
        <v>3933</v>
      </c>
      <c r="ML34" s="5">
        <v>3360</v>
      </c>
      <c r="MM34" s="5">
        <v>2928</v>
      </c>
      <c r="MN34" s="5">
        <v>3457</v>
      </c>
      <c r="MO34" s="5">
        <v>5850</v>
      </c>
      <c r="MP34" s="5">
        <v>3519</v>
      </c>
      <c r="MQ34" s="5">
        <v>0</v>
      </c>
      <c r="MR34" s="5">
        <v>0</v>
      </c>
      <c r="MS34" s="5">
        <v>0</v>
      </c>
      <c r="MT34" s="5">
        <v>0</v>
      </c>
      <c r="MU34" s="5">
        <v>0</v>
      </c>
      <c r="MV34" s="5">
        <v>0</v>
      </c>
      <c r="MW34" s="5">
        <v>0</v>
      </c>
      <c r="MX34" s="5">
        <v>0</v>
      </c>
      <c r="MY34" s="5">
        <v>0</v>
      </c>
      <c r="MZ34" s="5">
        <v>0</v>
      </c>
      <c r="NA34" s="5">
        <v>0</v>
      </c>
      <c r="NB34" s="5">
        <v>0</v>
      </c>
      <c r="NC34" s="5">
        <v>0</v>
      </c>
      <c r="ND34" s="5">
        <v>0</v>
      </c>
      <c r="NE34" s="5" t="s">
        <v>33</v>
      </c>
      <c r="NF34" s="5" t="s">
        <v>33</v>
      </c>
      <c r="NG34" s="5" t="s">
        <v>33</v>
      </c>
      <c r="NH34" s="5" t="s">
        <v>33</v>
      </c>
      <c r="NI34" s="5" t="s">
        <v>33</v>
      </c>
      <c r="NJ34" s="5" t="s">
        <v>33</v>
      </c>
      <c r="NK34" s="5" t="s">
        <v>33</v>
      </c>
      <c r="NL34" s="5" t="s">
        <v>33</v>
      </c>
      <c r="NM34" s="5" t="s">
        <v>33</v>
      </c>
      <c r="NN34" s="5" t="s">
        <v>33</v>
      </c>
      <c r="NO34" s="5" t="s">
        <v>33</v>
      </c>
      <c r="NP34" s="5" t="s">
        <v>33</v>
      </c>
      <c r="NQ34" s="5" t="s">
        <v>33</v>
      </c>
      <c r="NR34" s="5" t="s">
        <v>33</v>
      </c>
      <c r="NS34" s="5" t="s">
        <v>33</v>
      </c>
      <c r="NT34" s="5" t="s">
        <v>33</v>
      </c>
      <c r="NU34" s="5" t="s">
        <v>33</v>
      </c>
      <c r="NV34" s="5" t="s">
        <v>33</v>
      </c>
      <c r="NW34" s="5">
        <v>0</v>
      </c>
      <c r="NX34" s="5">
        <v>0</v>
      </c>
      <c r="NY34" s="5">
        <v>0</v>
      </c>
      <c r="NZ34" s="5">
        <v>0</v>
      </c>
      <c r="OA34" s="5">
        <v>0</v>
      </c>
      <c r="OB34" s="5">
        <v>0</v>
      </c>
      <c r="OC34" s="5">
        <v>0</v>
      </c>
      <c r="OD34" s="5">
        <v>0</v>
      </c>
      <c r="OE34" s="5">
        <v>0</v>
      </c>
      <c r="OF34" s="5">
        <v>0</v>
      </c>
      <c r="OG34" s="5">
        <v>0</v>
      </c>
      <c r="OH34" s="5">
        <v>0</v>
      </c>
      <c r="OI34" s="5">
        <v>0</v>
      </c>
      <c r="OJ34" s="5">
        <v>0</v>
      </c>
      <c r="OK34" s="5" t="s">
        <v>33</v>
      </c>
      <c r="OL34" s="5" t="s">
        <v>33</v>
      </c>
      <c r="OM34" s="5" t="s">
        <v>33</v>
      </c>
      <c r="ON34" s="5" t="s">
        <v>33</v>
      </c>
      <c r="OO34" s="5" t="s">
        <v>33</v>
      </c>
      <c r="OP34" s="5" t="s">
        <v>33</v>
      </c>
      <c r="OQ34" s="5" t="s">
        <v>33</v>
      </c>
      <c r="OR34" s="5" t="s">
        <v>33</v>
      </c>
      <c r="OS34" s="5" t="s">
        <v>33</v>
      </c>
      <c r="OT34" s="5" t="s">
        <v>33</v>
      </c>
      <c r="OU34" s="5" t="s">
        <v>33</v>
      </c>
      <c r="OV34" s="5" t="s">
        <v>33</v>
      </c>
      <c r="OW34" s="5" t="s">
        <v>33</v>
      </c>
      <c r="OX34" s="5" t="s">
        <v>33</v>
      </c>
      <c r="OY34" s="5" t="s">
        <v>33</v>
      </c>
      <c r="OZ34" s="5" t="s">
        <v>33</v>
      </c>
      <c r="PA34" s="5" t="s">
        <v>33</v>
      </c>
      <c r="PB34" s="5" t="s">
        <v>33</v>
      </c>
      <c r="PC34" s="5">
        <v>17838</v>
      </c>
      <c r="PD34" s="5">
        <v>18164</v>
      </c>
      <c r="PE34" s="5">
        <v>16812</v>
      </c>
      <c r="PF34" s="5">
        <v>15271</v>
      </c>
      <c r="PG34" s="5">
        <v>15692</v>
      </c>
      <c r="PH34" s="5">
        <v>14665</v>
      </c>
      <c r="PI34" s="5">
        <v>13738</v>
      </c>
      <c r="PJ34" s="5">
        <v>13054</v>
      </c>
      <c r="PK34" s="5">
        <v>13561</v>
      </c>
      <c r="PL34" s="5">
        <v>13076</v>
      </c>
      <c r="PM34" s="5">
        <v>13908</v>
      </c>
      <c r="PN34" s="5">
        <v>11993</v>
      </c>
      <c r="PO34" s="5">
        <v>14828</v>
      </c>
      <c r="PP34" s="5">
        <v>13994</v>
      </c>
      <c r="PQ34" s="5">
        <v>12762</v>
      </c>
      <c r="PR34" s="5">
        <v>10056</v>
      </c>
      <c r="PS34" s="5">
        <v>8714</v>
      </c>
      <c r="PT34" s="5">
        <v>9968</v>
      </c>
      <c r="PU34" s="5">
        <v>8320</v>
      </c>
      <c r="PV34" s="5">
        <v>8907</v>
      </c>
      <c r="PW34" s="5">
        <v>9494</v>
      </c>
      <c r="PX34" s="5">
        <v>9972</v>
      </c>
      <c r="PY34" s="5">
        <v>8385</v>
      </c>
      <c r="PZ34" s="5">
        <v>7993</v>
      </c>
      <c r="QA34" s="5">
        <v>7245</v>
      </c>
      <c r="QB34" s="5">
        <v>8354</v>
      </c>
      <c r="QC34" s="5">
        <v>8625</v>
      </c>
      <c r="QD34" s="5">
        <v>8909</v>
      </c>
      <c r="QE34" s="5">
        <v>8099</v>
      </c>
      <c r="QF34" s="5">
        <v>7899</v>
      </c>
      <c r="QG34" s="5">
        <v>6961</v>
      </c>
      <c r="QH34" s="5">
        <v>7053</v>
      </c>
      <c r="QI34" s="5">
        <v>46112</v>
      </c>
      <c r="QJ34" s="5">
        <v>40229</v>
      </c>
      <c r="QK34" s="5">
        <v>38673</v>
      </c>
      <c r="QL34" s="5">
        <v>39977</v>
      </c>
      <c r="QM34" s="5">
        <v>40446</v>
      </c>
      <c r="QN34" s="5">
        <v>36804</v>
      </c>
      <c r="QO34" s="5">
        <v>32885</v>
      </c>
      <c r="QP34" s="5">
        <v>30771</v>
      </c>
      <c r="QQ34" s="5">
        <v>36278</v>
      </c>
      <c r="QR34" s="5">
        <v>35216</v>
      </c>
      <c r="QS34" s="5">
        <v>33945</v>
      </c>
      <c r="QT34" s="5">
        <v>33272</v>
      </c>
      <c r="QU34" s="5">
        <v>34164</v>
      </c>
      <c r="QV34" s="5">
        <v>29144</v>
      </c>
      <c r="QW34" s="5">
        <v>24176</v>
      </c>
      <c r="QX34" s="5">
        <v>26863</v>
      </c>
      <c r="QY34" s="5">
        <v>22056</v>
      </c>
      <c r="QZ34" s="5">
        <v>22944</v>
      </c>
      <c r="RA34" s="5">
        <v>21329</v>
      </c>
      <c r="RB34" s="5">
        <v>22588</v>
      </c>
      <c r="RC34" s="5">
        <v>24439</v>
      </c>
      <c r="RD34" s="5">
        <v>20456</v>
      </c>
      <c r="RE34" s="5">
        <v>18470</v>
      </c>
      <c r="RF34" s="5">
        <v>16895</v>
      </c>
      <c r="RG34" s="5">
        <v>12126</v>
      </c>
      <c r="RH34" s="5">
        <v>13795</v>
      </c>
      <c r="RI34" s="5">
        <v>14316</v>
      </c>
      <c r="RJ34" s="5">
        <v>12953</v>
      </c>
      <c r="RK34" s="5">
        <v>13962</v>
      </c>
      <c r="RL34" s="5">
        <v>16089</v>
      </c>
      <c r="RM34" s="5">
        <v>30189</v>
      </c>
      <c r="RN34" s="5">
        <v>14747</v>
      </c>
      <c r="RO34" s="5">
        <v>39852</v>
      </c>
      <c r="RP34" s="5">
        <v>46110</v>
      </c>
      <c r="RQ34" s="5">
        <v>46520</v>
      </c>
      <c r="RR34" s="5">
        <v>47831</v>
      </c>
      <c r="RS34" s="5">
        <v>47994</v>
      </c>
      <c r="RT34" s="5">
        <v>48801</v>
      </c>
      <c r="RU34" s="5">
        <v>46737</v>
      </c>
      <c r="RV34" s="5">
        <v>46930</v>
      </c>
      <c r="RW34" s="5">
        <v>48592</v>
      </c>
      <c r="RX34" s="5">
        <v>49529</v>
      </c>
      <c r="RY34" s="5">
        <v>48164</v>
      </c>
      <c r="RZ34" s="5">
        <v>46845</v>
      </c>
      <c r="SA34" s="5">
        <v>37253</v>
      </c>
      <c r="SB34" s="5">
        <v>49805</v>
      </c>
      <c r="SC34" s="5">
        <v>41533</v>
      </c>
      <c r="SD34" s="5">
        <v>41483</v>
      </c>
      <c r="SE34" s="5">
        <v>38632</v>
      </c>
      <c r="SF34" s="5">
        <v>36545</v>
      </c>
      <c r="SG34" s="5">
        <v>33650</v>
      </c>
      <c r="SH34" s="5">
        <v>29902</v>
      </c>
      <c r="SI34" s="5">
        <v>29841</v>
      </c>
      <c r="SJ34" s="5">
        <v>20685</v>
      </c>
      <c r="SK34" s="5">
        <v>16691</v>
      </c>
      <c r="SL34" s="5">
        <v>18221</v>
      </c>
      <c r="SM34" s="5">
        <v>16091</v>
      </c>
      <c r="SN34" s="5">
        <v>16973</v>
      </c>
      <c r="SO34" s="5">
        <v>16743</v>
      </c>
      <c r="SP34" s="5">
        <v>15766</v>
      </c>
      <c r="SQ34" s="5">
        <v>15419</v>
      </c>
      <c r="SR34" s="5">
        <v>15219</v>
      </c>
      <c r="SS34" s="5">
        <v>12448</v>
      </c>
      <c r="ST34" s="5">
        <v>11622</v>
      </c>
      <c r="SU34" s="5">
        <v>16057</v>
      </c>
      <c r="SV34" s="5">
        <v>15423</v>
      </c>
      <c r="SW34" s="5">
        <v>14367</v>
      </c>
      <c r="SX34" s="5">
        <v>14770</v>
      </c>
      <c r="SY34" s="5">
        <v>13430</v>
      </c>
      <c r="SZ34" s="5">
        <v>9578</v>
      </c>
      <c r="TA34" s="5">
        <v>7698</v>
      </c>
      <c r="TB34" s="5">
        <v>5380</v>
      </c>
      <c r="TC34" s="5">
        <v>3848</v>
      </c>
      <c r="TD34" s="5">
        <v>3595</v>
      </c>
      <c r="TE34" s="5">
        <v>3886</v>
      </c>
      <c r="TF34" s="5">
        <v>4150</v>
      </c>
      <c r="TG34" s="5">
        <v>4081</v>
      </c>
      <c r="TH34" s="5">
        <v>3649</v>
      </c>
      <c r="TI34" s="5">
        <v>3230</v>
      </c>
      <c r="TJ34" s="5">
        <v>3440</v>
      </c>
      <c r="TK34" s="5">
        <v>3551</v>
      </c>
      <c r="TL34" s="5">
        <v>3585</v>
      </c>
      <c r="TM34" s="5">
        <v>4078</v>
      </c>
      <c r="TN34" s="5">
        <v>4067</v>
      </c>
      <c r="TO34" s="5">
        <v>5356</v>
      </c>
      <c r="TP34" s="5">
        <v>6115</v>
      </c>
      <c r="TQ34" s="5">
        <v>6400</v>
      </c>
      <c r="TR34" s="5">
        <v>8286</v>
      </c>
      <c r="TS34" s="5">
        <v>9829</v>
      </c>
      <c r="TT34" s="5">
        <v>8889</v>
      </c>
      <c r="TU34" s="5">
        <v>8574</v>
      </c>
      <c r="TV34" s="5">
        <v>7704</v>
      </c>
      <c r="TW34" s="5">
        <v>7252</v>
      </c>
      <c r="TX34" s="5">
        <v>7221</v>
      </c>
      <c r="TY34" s="5">
        <v>5481</v>
      </c>
      <c r="TZ34" s="5">
        <v>5101</v>
      </c>
      <c r="UA34" s="5">
        <v>1333</v>
      </c>
      <c r="UB34" s="5">
        <v>1447</v>
      </c>
      <c r="UC34" s="5">
        <v>1469</v>
      </c>
      <c r="UD34" s="5">
        <v>1425</v>
      </c>
      <c r="UE34" s="5">
        <v>1755</v>
      </c>
      <c r="UF34" s="5">
        <v>1636</v>
      </c>
      <c r="UG34" s="5">
        <v>1625</v>
      </c>
      <c r="UH34" s="5">
        <v>1536</v>
      </c>
      <c r="UI34" s="5">
        <v>1508</v>
      </c>
      <c r="UJ34" s="5">
        <v>1632</v>
      </c>
      <c r="UK34" s="5">
        <v>1882</v>
      </c>
      <c r="UL34" s="5">
        <v>2168</v>
      </c>
      <c r="UM34" s="5">
        <v>2468</v>
      </c>
      <c r="UN34" s="5">
        <v>2716</v>
      </c>
      <c r="UO34" s="5">
        <v>2758</v>
      </c>
      <c r="UP34" s="5">
        <v>2755</v>
      </c>
      <c r="UQ34" s="5">
        <v>3977</v>
      </c>
      <c r="UR34" s="5">
        <v>3074</v>
      </c>
      <c r="US34" s="5">
        <v>2958</v>
      </c>
      <c r="UT34" s="5">
        <v>2480</v>
      </c>
      <c r="UU34" s="5">
        <v>2008</v>
      </c>
      <c r="UV34" s="5">
        <v>1887</v>
      </c>
      <c r="UW34" s="5">
        <v>1760</v>
      </c>
      <c r="UX34" s="5">
        <v>2245</v>
      </c>
      <c r="UY34" s="5">
        <v>2594</v>
      </c>
      <c r="UZ34" s="5">
        <v>3028</v>
      </c>
      <c r="VA34" s="5">
        <v>3931</v>
      </c>
      <c r="VB34" s="5">
        <v>2859</v>
      </c>
      <c r="VC34" s="5">
        <v>2339</v>
      </c>
      <c r="VD34" s="5">
        <v>2088</v>
      </c>
      <c r="VE34" s="5">
        <v>1738</v>
      </c>
      <c r="VF34" s="5">
        <v>1924</v>
      </c>
      <c r="VG34" s="5">
        <v>147091</v>
      </c>
      <c r="VH34" s="5">
        <v>146386</v>
      </c>
      <c r="VI34" s="5">
        <v>159808</v>
      </c>
      <c r="VJ34" s="5">
        <v>184822</v>
      </c>
      <c r="VK34" s="5">
        <v>160609</v>
      </c>
      <c r="VL34" s="5">
        <v>162973</v>
      </c>
      <c r="VM34" s="5">
        <v>157839</v>
      </c>
      <c r="VN34" s="5">
        <v>153055</v>
      </c>
      <c r="VO34" s="5">
        <v>136973</v>
      </c>
      <c r="VP34" s="5">
        <v>138450</v>
      </c>
      <c r="VQ34" s="5">
        <v>126949</v>
      </c>
      <c r="VR34" s="5">
        <v>143099</v>
      </c>
      <c r="VS34" s="5">
        <v>133900</v>
      </c>
      <c r="VT34" s="5">
        <v>115793</v>
      </c>
      <c r="VU34" s="5">
        <v>124404</v>
      </c>
      <c r="VV34" s="5">
        <v>132349</v>
      </c>
      <c r="VW34" s="5">
        <v>115773</v>
      </c>
      <c r="VX34" s="5">
        <v>98990</v>
      </c>
      <c r="VY34" s="5">
        <v>66539</v>
      </c>
      <c r="VZ34" s="5">
        <v>61436</v>
      </c>
      <c r="WA34" s="5">
        <v>70138</v>
      </c>
      <c r="WB34" s="5">
        <v>94319</v>
      </c>
      <c r="WC34" s="5">
        <v>90350</v>
      </c>
      <c r="WD34" s="5">
        <v>83879</v>
      </c>
      <c r="WE34" s="5">
        <v>78740</v>
      </c>
      <c r="WF34" s="5">
        <v>75964</v>
      </c>
      <c r="WG34" s="5">
        <v>74927</v>
      </c>
      <c r="WH34" s="5">
        <v>72580</v>
      </c>
      <c r="WI34" s="5">
        <v>68371</v>
      </c>
      <c r="WJ34" s="5">
        <v>63972</v>
      </c>
      <c r="WK34" s="5">
        <v>60153</v>
      </c>
      <c r="WL34" s="5">
        <v>55167</v>
      </c>
      <c r="WM34" s="5">
        <v>7223</v>
      </c>
      <c r="WN34" s="5">
        <v>6761</v>
      </c>
      <c r="WO34" s="5">
        <v>6333</v>
      </c>
      <c r="WP34" s="5">
        <v>6905</v>
      </c>
      <c r="WQ34" s="5">
        <v>6334</v>
      </c>
      <c r="WR34" s="5">
        <v>6442</v>
      </c>
      <c r="WS34" s="5">
        <v>5531</v>
      </c>
      <c r="WT34" s="5">
        <v>5533</v>
      </c>
      <c r="WU34" s="5">
        <v>6584</v>
      </c>
      <c r="WV34" s="5">
        <v>6754</v>
      </c>
      <c r="WW34" s="5">
        <v>5464</v>
      </c>
      <c r="WX34" s="5">
        <v>4150</v>
      </c>
      <c r="WY34" s="5">
        <v>2513</v>
      </c>
      <c r="WZ34" s="5">
        <v>2171</v>
      </c>
      <c r="XA34" s="5">
        <v>1848</v>
      </c>
      <c r="XB34" s="5">
        <v>2385</v>
      </c>
      <c r="XC34" s="5">
        <v>2444</v>
      </c>
      <c r="XD34" s="5">
        <v>2535</v>
      </c>
      <c r="XE34" s="5">
        <v>1613</v>
      </c>
      <c r="XF34" s="5">
        <v>2563</v>
      </c>
      <c r="XG34" s="5">
        <v>4208</v>
      </c>
      <c r="XH34" s="5">
        <v>4456</v>
      </c>
      <c r="XI34" s="5">
        <v>3438</v>
      </c>
      <c r="XJ34" s="5">
        <v>1851</v>
      </c>
      <c r="XK34" s="5">
        <v>1581</v>
      </c>
      <c r="XL34" s="5">
        <v>2001</v>
      </c>
      <c r="XM34" s="5">
        <v>2562</v>
      </c>
      <c r="XN34" s="5">
        <v>2497</v>
      </c>
      <c r="XO34" s="5">
        <v>1843</v>
      </c>
      <c r="XP34" s="5">
        <v>2245</v>
      </c>
      <c r="XQ34" s="5">
        <v>2277</v>
      </c>
      <c r="XR34" s="5">
        <v>1827</v>
      </c>
      <c r="XS34" s="1">
        <v>17539</v>
      </c>
      <c r="XT34" s="3" t="s">
        <v>180</v>
      </c>
      <c r="XU34" s="3" t="s">
        <v>180</v>
      </c>
      <c r="XV34" s="3" t="s">
        <v>180</v>
      </c>
      <c r="XW34" s="3" t="s">
        <v>179</v>
      </c>
      <c r="XX34" s="3" t="s">
        <v>180</v>
      </c>
      <c r="XY34" s="3" t="s">
        <v>180</v>
      </c>
      <c r="XZ34" s="3" t="s">
        <v>204</v>
      </c>
    </row>
    <row r="35" spans="1:650" x14ac:dyDescent="0.3">
      <c r="A35" s="6" t="s">
        <v>62</v>
      </c>
      <c r="B35" s="1">
        <v>4057083</v>
      </c>
      <c r="C35" s="5">
        <v>137632</v>
      </c>
      <c r="D35" s="5">
        <v>96754</v>
      </c>
      <c r="E35" s="5">
        <v>209583</v>
      </c>
      <c r="F35" s="5">
        <v>33009</v>
      </c>
      <c r="G35" s="5">
        <v>76652</v>
      </c>
      <c r="H35" s="5">
        <v>121612</v>
      </c>
      <c r="I35" s="5">
        <v>56233</v>
      </c>
      <c r="J35" s="5">
        <v>34033</v>
      </c>
      <c r="K35" s="5">
        <v>39711</v>
      </c>
      <c r="L35" s="5">
        <v>33441</v>
      </c>
      <c r="M35" s="5">
        <v>53493</v>
      </c>
      <c r="N35" s="5">
        <v>78907</v>
      </c>
      <c r="O35" s="5">
        <v>181838</v>
      </c>
      <c r="P35" s="5">
        <v>13764</v>
      </c>
      <c r="Q35" s="5">
        <v>104775</v>
      </c>
      <c r="R35" s="5">
        <v>33906</v>
      </c>
      <c r="S35" s="5">
        <v>28373</v>
      </c>
      <c r="T35" s="5">
        <v>20980</v>
      </c>
      <c r="U35" s="5">
        <v>46204</v>
      </c>
      <c r="V35" s="5">
        <v>40460</v>
      </c>
      <c r="W35" s="5">
        <v>24363</v>
      </c>
      <c r="X35" s="5">
        <v>41719</v>
      </c>
      <c r="Y35" s="5">
        <v>54346</v>
      </c>
      <c r="Z35" s="5">
        <v>47606</v>
      </c>
      <c r="AA35" s="5">
        <v>62955</v>
      </c>
      <c r="AB35" s="5">
        <v>17446</v>
      </c>
      <c r="AC35" s="5">
        <v>10465</v>
      </c>
      <c r="AD35" s="5">
        <v>17287</v>
      </c>
      <c r="AE35" s="5">
        <v>0</v>
      </c>
      <c r="AF35" s="5">
        <v>0</v>
      </c>
      <c r="AG35" s="5">
        <v>0</v>
      </c>
      <c r="AH35" s="5">
        <v>41719</v>
      </c>
      <c r="AI35" s="5">
        <v>717503</v>
      </c>
      <c r="AJ35" s="5">
        <v>486392</v>
      </c>
      <c r="AK35" s="5">
        <v>593741</v>
      </c>
      <c r="AL35" s="5">
        <v>629661</v>
      </c>
      <c r="AM35" s="5">
        <v>1020856</v>
      </c>
      <c r="AN35" s="5">
        <v>1264784</v>
      </c>
      <c r="AO35" s="5">
        <v>184368</v>
      </c>
      <c r="AP35" s="5">
        <v>537332</v>
      </c>
      <c r="AQ35" s="5">
        <v>378082</v>
      </c>
      <c r="AR35" s="5">
        <v>185425</v>
      </c>
      <c r="AS35" s="5">
        <v>871362</v>
      </c>
      <c r="AT35" s="5">
        <v>180620</v>
      </c>
      <c r="AU35" s="5">
        <v>300910</v>
      </c>
      <c r="AV35" s="5">
        <v>289147</v>
      </c>
      <c r="AW35" s="5">
        <v>83784</v>
      </c>
      <c r="AX35" s="5">
        <v>178754</v>
      </c>
      <c r="AY35" s="5">
        <v>575763</v>
      </c>
      <c r="AZ35" s="5">
        <v>348059</v>
      </c>
      <c r="BA35" s="5">
        <v>160921</v>
      </c>
      <c r="BB35" s="5">
        <v>100731</v>
      </c>
      <c r="BC35" s="5">
        <v>317746</v>
      </c>
      <c r="BD35" s="5">
        <v>128592</v>
      </c>
      <c r="BE35" s="5">
        <v>101609</v>
      </c>
      <c r="BF35" s="5">
        <v>153129</v>
      </c>
      <c r="BG35" s="5">
        <v>56155</v>
      </c>
      <c r="BH35" s="5">
        <v>73885</v>
      </c>
      <c r="BI35" s="5">
        <v>50463</v>
      </c>
      <c r="BJ35" s="5">
        <v>51914</v>
      </c>
      <c r="BK35" s="5">
        <v>67007</v>
      </c>
      <c r="BL35" s="5">
        <v>538952</v>
      </c>
      <c r="BM35" s="5">
        <v>25937</v>
      </c>
      <c r="BN35" s="5">
        <v>128592</v>
      </c>
      <c r="BO35" s="5">
        <v>0</v>
      </c>
      <c r="BP35" s="5">
        <v>302</v>
      </c>
      <c r="BQ35" s="5">
        <v>7334</v>
      </c>
      <c r="BR35" s="5">
        <v>1135</v>
      </c>
      <c r="BS35" s="5">
        <v>209</v>
      </c>
      <c r="BT35" s="5">
        <v>2900</v>
      </c>
      <c r="BU35" s="5">
        <v>7943</v>
      </c>
      <c r="BV35" s="5">
        <v>-3293</v>
      </c>
      <c r="BW35" s="5">
        <v>6572</v>
      </c>
      <c r="BX35" s="5">
        <v>3075</v>
      </c>
      <c r="BY35" s="5">
        <v>18065</v>
      </c>
      <c r="BZ35" s="5">
        <v>16001</v>
      </c>
      <c r="CA35" s="5">
        <v>18010</v>
      </c>
      <c r="CB35" s="5">
        <v>7096</v>
      </c>
      <c r="CC35" s="5">
        <v>373</v>
      </c>
      <c r="CD35" s="5">
        <v>18</v>
      </c>
      <c r="CE35" s="5">
        <v>-587</v>
      </c>
      <c r="CF35" s="5">
        <v>2575</v>
      </c>
      <c r="CG35" s="5">
        <v>28250</v>
      </c>
      <c r="CH35" s="5">
        <v>18687</v>
      </c>
      <c r="CI35" s="5">
        <v>23213</v>
      </c>
      <c r="CJ35" s="5">
        <v>4647</v>
      </c>
      <c r="CK35" s="5">
        <v>48202</v>
      </c>
      <c r="CL35" s="5">
        <v>32291</v>
      </c>
      <c r="CM35" s="5">
        <v>19530</v>
      </c>
      <c r="CN35" s="5">
        <v>34422</v>
      </c>
      <c r="CO35" s="5">
        <v>26132</v>
      </c>
      <c r="CP35" s="5">
        <v>23384</v>
      </c>
      <c r="CQ35" s="5">
        <v>27612</v>
      </c>
      <c r="CR35" s="5">
        <v>23990</v>
      </c>
      <c r="CS35" s="5">
        <v>58836</v>
      </c>
      <c r="CT35" s="5">
        <v>4647</v>
      </c>
      <c r="CU35" s="5">
        <v>692458</v>
      </c>
      <c r="CV35" s="5">
        <v>683084</v>
      </c>
      <c r="CW35" s="5">
        <v>539492</v>
      </c>
      <c r="CX35" s="5">
        <v>441562</v>
      </c>
      <c r="CY35" s="5">
        <v>443164</v>
      </c>
      <c r="CZ35" s="5">
        <v>449127</v>
      </c>
      <c r="DA35" s="5">
        <v>314418</v>
      </c>
      <c r="DB35" s="5">
        <v>336843</v>
      </c>
      <c r="DC35" s="5">
        <v>265827</v>
      </c>
      <c r="DD35" s="5">
        <v>301289</v>
      </c>
      <c r="DE35" s="5">
        <v>324094</v>
      </c>
      <c r="DF35" s="5">
        <v>370791</v>
      </c>
      <c r="DG35" s="5">
        <v>127479</v>
      </c>
      <c r="DH35" s="5">
        <v>218528</v>
      </c>
      <c r="DI35" s="5">
        <v>76411</v>
      </c>
      <c r="DJ35" s="5">
        <v>267039</v>
      </c>
      <c r="DK35" s="5">
        <v>232108</v>
      </c>
      <c r="DL35" s="5">
        <v>214473</v>
      </c>
      <c r="DM35" s="5">
        <v>248934</v>
      </c>
      <c r="DN35" s="5">
        <v>253762</v>
      </c>
      <c r="DO35" s="5">
        <v>237499</v>
      </c>
      <c r="DP35" s="5">
        <v>234638</v>
      </c>
      <c r="DQ35" s="5">
        <v>250814</v>
      </c>
      <c r="DR35" s="5">
        <v>248676</v>
      </c>
      <c r="DS35" s="5">
        <v>198338</v>
      </c>
      <c r="DT35" s="5">
        <v>229957</v>
      </c>
      <c r="DU35" s="5">
        <v>214366</v>
      </c>
      <c r="DV35" s="5">
        <v>192606</v>
      </c>
      <c r="DW35" s="5">
        <v>143278</v>
      </c>
      <c r="DX35" s="5">
        <v>163634</v>
      </c>
      <c r="DY35" s="5">
        <v>157887</v>
      </c>
      <c r="DZ35" s="5">
        <v>234638</v>
      </c>
      <c r="EA35" s="5">
        <v>202620</v>
      </c>
      <c r="EB35" s="5">
        <v>152216</v>
      </c>
      <c r="EC35" s="5">
        <v>168478</v>
      </c>
      <c r="ED35" s="5">
        <v>77962</v>
      </c>
      <c r="EE35" s="5">
        <v>70366</v>
      </c>
      <c r="EF35" s="5">
        <v>104913</v>
      </c>
      <c r="EG35" s="5">
        <v>84103</v>
      </c>
      <c r="EH35" s="5">
        <v>42773</v>
      </c>
      <c r="EI35" s="5">
        <v>42101</v>
      </c>
      <c r="EJ35" s="5">
        <v>42548</v>
      </c>
      <c r="EK35" s="5">
        <v>70534</v>
      </c>
      <c r="EL35" s="5">
        <v>103368</v>
      </c>
      <c r="EM35" s="5">
        <v>30611</v>
      </c>
      <c r="EN35" s="5">
        <v>40144</v>
      </c>
      <c r="EO35" s="5">
        <v>21773</v>
      </c>
      <c r="EP35" s="5">
        <v>52034</v>
      </c>
      <c r="EQ35" s="5">
        <v>37036</v>
      </c>
      <c r="ER35" s="5">
        <v>40062</v>
      </c>
      <c r="ES35" s="5">
        <v>24753</v>
      </c>
      <c r="ET35" s="5">
        <v>62613</v>
      </c>
      <c r="EU35" s="5">
        <v>62371</v>
      </c>
      <c r="EV35" s="5">
        <v>68011</v>
      </c>
      <c r="EW35" s="5">
        <v>60301</v>
      </c>
      <c r="EX35" s="5">
        <v>52119</v>
      </c>
      <c r="EY35" s="5">
        <v>64375</v>
      </c>
      <c r="EZ35" s="5">
        <v>68833</v>
      </c>
      <c r="FA35" s="5">
        <v>55187</v>
      </c>
      <c r="FB35" s="5">
        <v>64648</v>
      </c>
      <c r="FC35" s="5">
        <v>28060</v>
      </c>
      <c r="FD35" s="5">
        <v>9855</v>
      </c>
      <c r="FE35" s="5">
        <v>23516</v>
      </c>
      <c r="FF35" s="5">
        <v>68011</v>
      </c>
      <c r="FG35" s="5">
        <v>0</v>
      </c>
      <c r="FH35" s="5">
        <v>0</v>
      </c>
      <c r="FI35" s="5">
        <v>0</v>
      </c>
      <c r="FJ35" s="5">
        <v>0</v>
      </c>
      <c r="FK35" s="5">
        <v>0</v>
      </c>
      <c r="FL35" s="5">
        <v>0</v>
      </c>
      <c r="FM35" s="5">
        <v>0</v>
      </c>
      <c r="FN35" s="5">
        <v>0</v>
      </c>
      <c r="FO35" s="5">
        <v>0</v>
      </c>
      <c r="FP35" s="5">
        <v>0</v>
      </c>
      <c r="FQ35" s="5">
        <v>0</v>
      </c>
      <c r="FR35" s="5">
        <v>0</v>
      </c>
      <c r="FS35" s="5">
        <v>0</v>
      </c>
      <c r="FT35" s="5">
        <v>0</v>
      </c>
      <c r="FU35" s="5" t="s">
        <v>33</v>
      </c>
      <c r="FV35" s="5" t="s">
        <v>33</v>
      </c>
      <c r="FW35" s="5" t="s">
        <v>33</v>
      </c>
      <c r="FX35" s="5" t="s">
        <v>33</v>
      </c>
      <c r="FY35" s="5" t="s">
        <v>33</v>
      </c>
      <c r="FZ35" s="5" t="s">
        <v>33</v>
      </c>
      <c r="GA35" s="5" t="s">
        <v>33</v>
      </c>
      <c r="GB35" s="5" t="s">
        <v>33</v>
      </c>
      <c r="GC35" s="5" t="s">
        <v>33</v>
      </c>
      <c r="GD35" s="5" t="s">
        <v>33</v>
      </c>
      <c r="GE35" s="5" t="s">
        <v>33</v>
      </c>
      <c r="GF35" s="5" t="s">
        <v>33</v>
      </c>
      <c r="GG35" s="5" t="s">
        <v>33</v>
      </c>
      <c r="GH35" s="5" t="s">
        <v>33</v>
      </c>
      <c r="GI35" s="5" t="s">
        <v>33</v>
      </c>
      <c r="GJ35" s="5" t="s">
        <v>33</v>
      </c>
      <c r="GK35" s="5" t="s">
        <v>33</v>
      </c>
      <c r="GL35" s="5" t="s">
        <v>33</v>
      </c>
      <c r="GM35" s="5">
        <v>1750213</v>
      </c>
      <c r="GN35" s="5">
        <v>1418749</v>
      </c>
      <c r="GO35" s="5">
        <v>1518628</v>
      </c>
      <c r="GP35" s="5">
        <v>1183329</v>
      </c>
      <c r="GQ35" s="5">
        <v>1611246</v>
      </c>
      <c r="GR35" s="5">
        <v>1943337</v>
      </c>
      <c r="GS35" s="5">
        <v>647065</v>
      </c>
      <c r="GT35" s="5">
        <v>947688</v>
      </c>
      <c r="GU35" s="5">
        <v>732293</v>
      </c>
      <c r="GV35" s="5">
        <v>565777</v>
      </c>
      <c r="GW35" s="5">
        <v>1337548</v>
      </c>
      <c r="GX35" s="5">
        <v>749687</v>
      </c>
      <c r="GY35" s="5">
        <v>658848</v>
      </c>
      <c r="GZ35" s="5">
        <v>568679</v>
      </c>
      <c r="HA35" s="5">
        <v>287116</v>
      </c>
      <c r="HB35" s="5">
        <v>531751</v>
      </c>
      <c r="HC35" s="5">
        <v>872692</v>
      </c>
      <c r="HD35" s="5">
        <v>626149</v>
      </c>
      <c r="HE35" s="5">
        <v>509063</v>
      </c>
      <c r="HF35" s="5">
        <v>476253</v>
      </c>
      <c r="HG35" s="5">
        <v>665192</v>
      </c>
      <c r="HH35" s="5">
        <v>477606</v>
      </c>
      <c r="HI35" s="5">
        <v>515273</v>
      </c>
      <c r="HJ35" s="5">
        <v>533822</v>
      </c>
      <c r="HK35" s="5">
        <v>401352</v>
      </c>
      <c r="HL35" s="5">
        <v>424542</v>
      </c>
      <c r="HM35" s="5">
        <v>356613</v>
      </c>
      <c r="HN35" s="5">
        <v>349840</v>
      </c>
      <c r="HO35" s="5">
        <v>453074</v>
      </c>
      <c r="HP35" s="5">
        <v>736431</v>
      </c>
      <c r="HQ35" s="5">
        <v>266176</v>
      </c>
      <c r="HR35" s="5">
        <v>477606</v>
      </c>
      <c r="HS35" s="5">
        <v>1255838</v>
      </c>
      <c r="HT35" s="5">
        <v>1433607</v>
      </c>
      <c r="HU35" s="5">
        <v>1335326</v>
      </c>
      <c r="HV35" s="5">
        <v>1449221</v>
      </c>
      <c r="HW35" s="5">
        <v>1462087</v>
      </c>
      <c r="HX35" s="5">
        <v>1627404</v>
      </c>
      <c r="HY35" s="5">
        <v>1625006</v>
      </c>
      <c r="HZ35" s="5">
        <v>1680954</v>
      </c>
      <c r="IA35" s="5">
        <v>1630684</v>
      </c>
      <c r="IB35" s="5">
        <v>1484086</v>
      </c>
      <c r="IC35" s="5">
        <v>1366817</v>
      </c>
      <c r="ID35" s="5">
        <v>1656080</v>
      </c>
      <c r="IE35" s="5">
        <v>1556278</v>
      </c>
      <c r="IF35" s="5">
        <v>1475261</v>
      </c>
      <c r="IG35" s="5">
        <v>1541385</v>
      </c>
      <c r="IH35" s="5">
        <v>1003503</v>
      </c>
      <c r="II35" s="5">
        <v>1046313</v>
      </c>
      <c r="IJ35" s="5">
        <v>1191239</v>
      </c>
      <c r="IK35" s="5">
        <v>1364385</v>
      </c>
      <c r="IL35" s="5">
        <v>1382524</v>
      </c>
      <c r="IM35" s="5">
        <v>1225045</v>
      </c>
      <c r="IN35" s="5">
        <v>1151290</v>
      </c>
      <c r="IO35" s="5">
        <v>941656</v>
      </c>
      <c r="IP35" s="5">
        <v>957494</v>
      </c>
      <c r="IQ35" s="5">
        <v>962858</v>
      </c>
      <c r="IR35" s="5">
        <v>959571</v>
      </c>
      <c r="IS35" s="5">
        <v>975135</v>
      </c>
      <c r="IT35" s="5">
        <v>957714</v>
      </c>
      <c r="IU35" s="5">
        <v>1024716</v>
      </c>
      <c r="IV35" s="5">
        <v>904368</v>
      </c>
      <c r="IW35" s="5">
        <v>1089451</v>
      </c>
      <c r="IX35" s="5">
        <v>1133574</v>
      </c>
      <c r="IY35" s="5">
        <v>278010</v>
      </c>
      <c r="IZ35" s="5">
        <v>260677</v>
      </c>
      <c r="JA35" s="5">
        <v>242995</v>
      </c>
      <c r="JB35" s="5">
        <v>282283</v>
      </c>
      <c r="JC35" s="5">
        <v>270031</v>
      </c>
      <c r="JD35" s="5">
        <v>230231</v>
      </c>
      <c r="JE35" s="5">
        <v>242791</v>
      </c>
      <c r="JF35" s="5">
        <v>250799</v>
      </c>
      <c r="JG35" s="5">
        <v>234971</v>
      </c>
      <c r="JH35" s="5">
        <v>218948</v>
      </c>
      <c r="JI35" s="5">
        <v>235912</v>
      </c>
      <c r="JJ35" s="5">
        <v>235749</v>
      </c>
      <c r="JK35" s="5">
        <v>256979</v>
      </c>
      <c r="JL35" s="5">
        <v>278731</v>
      </c>
      <c r="JM35" s="5">
        <v>261814</v>
      </c>
      <c r="JN35" s="5">
        <v>240276</v>
      </c>
      <c r="JO35" s="5">
        <v>214797</v>
      </c>
      <c r="JP35" s="5">
        <v>206604</v>
      </c>
      <c r="JQ35" s="5">
        <v>180693</v>
      </c>
      <c r="JR35" s="5">
        <v>163331</v>
      </c>
      <c r="JS35" s="5">
        <v>151755</v>
      </c>
      <c r="JT35" s="5">
        <v>159875</v>
      </c>
      <c r="JU35" s="5">
        <v>135261</v>
      </c>
      <c r="JV35" s="5">
        <v>154119</v>
      </c>
      <c r="JW35" s="5">
        <v>148321</v>
      </c>
      <c r="JX35" s="5">
        <v>169606</v>
      </c>
      <c r="JY35" s="5">
        <v>162909</v>
      </c>
      <c r="JZ35" s="5">
        <v>162732</v>
      </c>
      <c r="KA35" s="5">
        <v>175321</v>
      </c>
      <c r="KB35" s="5">
        <v>177963</v>
      </c>
      <c r="KC35" s="5">
        <v>196131</v>
      </c>
      <c r="KD35" s="5">
        <v>180199</v>
      </c>
      <c r="KE35" s="5">
        <v>353428</v>
      </c>
      <c r="KF35" s="5">
        <v>343922</v>
      </c>
      <c r="KG35" s="5">
        <v>349012</v>
      </c>
      <c r="KH35" s="5">
        <v>354944</v>
      </c>
      <c r="KI35" s="5">
        <v>322329</v>
      </c>
      <c r="KJ35" s="5">
        <v>289196</v>
      </c>
      <c r="KK35" s="5">
        <v>258634</v>
      </c>
      <c r="KL35" s="5">
        <v>257755</v>
      </c>
      <c r="KM35" s="5">
        <v>296515</v>
      </c>
      <c r="KN35" s="5">
        <v>316843</v>
      </c>
      <c r="KO35" s="5">
        <v>277167</v>
      </c>
      <c r="KP35" s="5">
        <v>274068</v>
      </c>
      <c r="KQ35" s="5">
        <v>266008</v>
      </c>
      <c r="KR35" s="5">
        <v>211344</v>
      </c>
      <c r="KS35" s="5">
        <v>180569</v>
      </c>
      <c r="KT35" s="5">
        <v>104548</v>
      </c>
      <c r="KU35" s="5">
        <v>95495</v>
      </c>
      <c r="KV35" s="5">
        <v>122144</v>
      </c>
      <c r="KW35" s="5">
        <v>63679</v>
      </c>
      <c r="KX35" s="5">
        <v>14158</v>
      </c>
      <c r="KY35" s="5">
        <v>12844</v>
      </c>
      <c r="KZ35" s="5">
        <v>17064</v>
      </c>
      <c r="LA35" s="5">
        <v>15167</v>
      </c>
      <c r="LB35" s="5">
        <v>17943</v>
      </c>
      <c r="LC35" s="5">
        <v>13892</v>
      </c>
      <c r="LD35" s="5">
        <v>16137</v>
      </c>
      <c r="LE35" s="5">
        <v>15400</v>
      </c>
      <c r="LF35" s="5">
        <v>17178</v>
      </c>
      <c r="LG35" s="5">
        <v>18937</v>
      </c>
      <c r="LH35" s="5">
        <v>18878</v>
      </c>
      <c r="LI35" s="5">
        <v>19036</v>
      </c>
      <c r="LJ35" s="5">
        <v>19133</v>
      </c>
      <c r="LK35" s="5">
        <v>0</v>
      </c>
      <c r="LL35" s="5">
        <v>0</v>
      </c>
      <c r="LM35" s="5">
        <v>0</v>
      </c>
      <c r="LN35" s="5">
        <v>0</v>
      </c>
      <c r="LO35" s="5">
        <v>0</v>
      </c>
      <c r="LP35" s="5">
        <v>0</v>
      </c>
      <c r="LQ35" s="5">
        <v>2</v>
      </c>
      <c r="LR35" s="5">
        <v>0</v>
      </c>
      <c r="LS35" s="5">
        <v>0</v>
      </c>
      <c r="LT35" s="5">
        <v>0</v>
      </c>
      <c r="LU35" s="5">
        <v>0</v>
      </c>
      <c r="LV35" s="5">
        <v>0</v>
      </c>
      <c r="LW35" s="5">
        <v>26</v>
      </c>
      <c r="LX35" s="5">
        <v>1980</v>
      </c>
      <c r="LY35" s="5">
        <v>3323</v>
      </c>
      <c r="LZ35" s="5">
        <v>3408</v>
      </c>
      <c r="MA35" s="5">
        <v>2401</v>
      </c>
      <c r="MB35" s="5">
        <v>2464</v>
      </c>
      <c r="MC35" s="5">
        <v>4062</v>
      </c>
      <c r="MD35" s="5">
        <v>8591</v>
      </c>
      <c r="ME35" s="5">
        <v>7752</v>
      </c>
      <c r="MF35" s="5">
        <v>15500</v>
      </c>
      <c r="MG35" s="5">
        <v>13256</v>
      </c>
      <c r="MH35" s="5">
        <v>15235</v>
      </c>
      <c r="MI35" s="5">
        <v>16729</v>
      </c>
      <c r="MJ35" s="5">
        <v>15748</v>
      </c>
      <c r="MK35" s="5">
        <v>16200</v>
      </c>
      <c r="ML35" s="5">
        <v>15557</v>
      </c>
      <c r="MM35" s="5">
        <v>19195</v>
      </c>
      <c r="MN35" s="5">
        <v>20179</v>
      </c>
      <c r="MO35" s="5">
        <v>18680</v>
      </c>
      <c r="MP35" s="5">
        <v>18248</v>
      </c>
      <c r="MQ35" s="5">
        <v>8706</v>
      </c>
      <c r="MR35" s="5">
        <v>9206</v>
      </c>
      <c r="MS35" s="5">
        <v>7784</v>
      </c>
      <c r="MT35" s="5">
        <v>7190</v>
      </c>
      <c r="MU35" s="5">
        <v>8839</v>
      </c>
      <c r="MV35" s="5">
        <v>7714</v>
      </c>
      <c r="MW35" s="5">
        <v>10428</v>
      </c>
      <c r="MX35" s="5">
        <v>9848</v>
      </c>
      <c r="MY35" s="5">
        <v>10970</v>
      </c>
      <c r="MZ35" s="5">
        <v>11502</v>
      </c>
      <c r="NA35" s="5">
        <v>12238</v>
      </c>
      <c r="NB35" s="5">
        <v>10051</v>
      </c>
      <c r="NC35" s="5">
        <v>9857</v>
      </c>
      <c r="ND35" s="5">
        <v>10829</v>
      </c>
      <c r="NE35" s="5" t="s">
        <v>33</v>
      </c>
      <c r="NF35" s="5" t="s">
        <v>33</v>
      </c>
      <c r="NG35" s="5" t="s">
        <v>33</v>
      </c>
      <c r="NH35" s="5" t="s">
        <v>33</v>
      </c>
      <c r="NI35" s="5" t="s">
        <v>33</v>
      </c>
      <c r="NJ35" s="5" t="s">
        <v>33</v>
      </c>
      <c r="NK35" s="5" t="s">
        <v>33</v>
      </c>
      <c r="NL35" s="5" t="s">
        <v>33</v>
      </c>
      <c r="NM35" s="5" t="s">
        <v>33</v>
      </c>
      <c r="NN35" s="5" t="s">
        <v>33</v>
      </c>
      <c r="NO35" s="5" t="s">
        <v>33</v>
      </c>
      <c r="NP35" s="5" t="s">
        <v>33</v>
      </c>
      <c r="NQ35" s="5" t="s">
        <v>33</v>
      </c>
      <c r="NR35" s="5" t="s">
        <v>33</v>
      </c>
      <c r="NS35" s="5" t="s">
        <v>33</v>
      </c>
      <c r="NT35" s="5" t="s">
        <v>33</v>
      </c>
      <c r="NU35" s="5" t="s">
        <v>33</v>
      </c>
      <c r="NV35" s="5" t="s">
        <v>33</v>
      </c>
      <c r="NW35" s="5">
        <v>0</v>
      </c>
      <c r="NX35" s="5">
        <v>0</v>
      </c>
      <c r="NY35" s="5">
        <v>0</v>
      </c>
      <c r="NZ35" s="5">
        <v>0</v>
      </c>
      <c r="OA35" s="5">
        <v>0</v>
      </c>
      <c r="OB35" s="5">
        <v>0</v>
      </c>
      <c r="OC35" s="5">
        <v>0</v>
      </c>
      <c r="OD35" s="5">
        <v>0</v>
      </c>
      <c r="OE35" s="5">
        <v>0</v>
      </c>
      <c r="OF35" s="5">
        <v>0</v>
      </c>
      <c r="OG35" s="5">
        <v>0</v>
      </c>
      <c r="OH35" s="5">
        <v>0</v>
      </c>
      <c r="OI35" s="5">
        <v>0</v>
      </c>
      <c r="OJ35" s="5">
        <v>0</v>
      </c>
      <c r="OK35" s="5" t="s">
        <v>33</v>
      </c>
      <c r="OL35" s="5" t="s">
        <v>33</v>
      </c>
      <c r="OM35" s="5" t="s">
        <v>33</v>
      </c>
      <c r="ON35" s="5" t="s">
        <v>33</v>
      </c>
      <c r="OO35" s="5" t="s">
        <v>33</v>
      </c>
      <c r="OP35" s="5" t="s">
        <v>33</v>
      </c>
      <c r="OQ35" s="5" t="s">
        <v>33</v>
      </c>
      <c r="OR35" s="5" t="s">
        <v>33</v>
      </c>
      <c r="OS35" s="5" t="s">
        <v>33</v>
      </c>
      <c r="OT35" s="5" t="s">
        <v>33</v>
      </c>
      <c r="OU35" s="5" t="s">
        <v>33</v>
      </c>
      <c r="OV35" s="5" t="s">
        <v>33</v>
      </c>
      <c r="OW35" s="5" t="s">
        <v>33</v>
      </c>
      <c r="OX35" s="5" t="s">
        <v>33</v>
      </c>
      <c r="OY35" s="5" t="s">
        <v>33</v>
      </c>
      <c r="OZ35" s="5" t="s">
        <v>33</v>
      </c>
      <c r="PA35" s="5" t="s">
        <v>33</v>
      </c>
      <c r="PB35" s="5" t="s">
        <v>33</v>
      </c>
      <c r="PC35" s="5">
        <v>99075</v>
      </c>
      <c r="PD35" s="5">
        <v>97789</v>
      </c>
      <c r="PE35" s="5">
        <v>91776</v>
      </c>
      <c r="PF35" s="5">
        <v>99671</v>
      </c>
      <c r="PG35" s="5">
        <v>95268</v>
      </c>
      <c r="PH35" s="5">
        <v>85300</v>
      </c>
      <c r="PI35" s="5">
        <v>117379</v>
      </c>
      <c r="PJ35" s="5">
        <v>94014</v>
      </c>
      <c r="PK35" s="5">
        <v>90803</v>
      </c>
      <c r="PL35" s="5">
        <v>88862</v>
      </c>
      <c r="PM35" s="5">
        <v>85521</v>
      </c>
      <c r="PN35" s="5">
        <v>91249</v>
      </c>
      <c r="PO35" s="5">
        <v>84138</v>
      </c>
      <c r="PP35" s="5">
        <v>61717</v>
      </c>
      <c r="PQ35" s="5">
        <v>70889</v>
      </c>
      <c r="PR35" s="5">
        <v>63913</v>
      </c>
      <c r="PS35" s="5">
        <v>69669</v>
      </c>
      <c r="PT35" s="5">
        <v>67343</v>
      </c>
      <c r="PU35" s="5">
        <v>57959</v>
      </c>
      <c r="PV35" s="5">
        <v>64354</v>
      </c>
      <c r="PW35" s="5">
        <v>78719</v>
      </c>
      <c r="PX35" s="5">
        <v>78048</v>
      </c>
      <c r="PY35" s="5">
        <v>57908</v>
      </c>
      <c r="PZ35" s="5">
        <v>61593</v>
      </c>
      <c r="QA35" s="5">
        <v>75583</v>
      </c>
      <c r="QB35" s="5">
        <v>76111</v>
      </c>
      <c r="QC35" s="5">
        <v>76022</v>
      </c>
      <c r="QD35" s="5">
        <v>61885</v>
      </c>
      <c r="QE35" s="5">
        <v>76306</v>
      </c>
      <c r="QF35" s="5">
        <v>66412</v>
      </c>
      <c r="QG35" s="5">
        <v>70633</v>
      </c>
      <c r="QH35" s="5">
        <v>65835</v>
      </c>
      <c r="QI35" s="5">
        <v>203874</v>
      </c>
      <c r="QJ35" s="5">
        <v>189297</v>
      </c>
      <c r="QK35" s="5">
        <v>212774</v>
      </c>
      <c r="QL35" s="5">
        <v>183656</v>
      </c>
      <c r="QM35" s="5">
        <v>171917</v>
      </c>
      <c r="QN35" s="5">
        <v>206853</v>
      </c>
      <c r="QO35" s="5">
        <v>191190</v>
      </c>
      <c r="QP35" s="5">
        <v>182517</v>
      </c>
      <c r="QQ35" s="5">
        <v>202641</v>
      </c>
      <c r="QR35" s="5">
        <v>167170</v>
      </c>
      <c r="QS35" s="5">
        <v>134514</v>
      </c>
      <c r="QT35" s="5">
        <v>152235</v>
      </c>
      <c r="QU35" s="5">
        <v>171174</v>
      </c>
      <c r="QV35" s="5">
        <v>150930</v>
      </c>
      <c r="QW35" s="5">
        <v>142341</v>
      </c>
      <c r="QX35" s="5">
        <v>122777</v>
      </c>
      <c r="QY35" s="5">
        <v>133882</v>
      </c>
      <c r="QZ35" s="5">
        <v>112861</v>
      </c>
      <c r="RA35" s="5">
        <v>99750</v>
      </c>
      <c r="RB35" s="5">
        <v>109028</v>
      </c>
      <c r="RC35" s="5">
        <v>123135</v>
      </c>
      <c r="RD35" s="5">
        <v>105353</v>
      </c>
      <c r="RE35" s="5">
        <v>74560</v>
      </c>
      <c r="RF35" s="5">
        <v>94923</v>
      </c>
      <c r="RG35" s="5">
        <v>62122</v>
      </c>
      <c r="RH35" s="5">
        <v>63454</v>
      </c>
      <c r="RI35" s="5">
        <v>59862</v>
      </c>
      <c r="RJ35" s="5">
        <v>72200</v>
      </c>
      <c r="RK35" s="5">
        <v>84793</v>
      </c>
      <c r="RL35" s="5">
        <v>71817</v>
      </c>
      <c r="RM35" s="5">
        <v>67330</v>
      </c>
      <c r="RN35" s="5">
        <v>67294</v>
      </c>
      <c r="RO35" s="5">
        <v>188137</v>
      </c>
      <c r="RP35" s="5">
        <v>203044</v>
      </c>
      <c r="RQ35" s="5">
        <v>170387</v>
      </c>
      <c r="RR35" s="5">
        <v>152087</v>
      </c>
      <c r="RS35" s="5">
        <v>162184</v>
      </c>
      <c r="RT35" s="5">
        <v>157639</v>
      </c>
      <c r="RU35" s="5">
        <v>157975</v>
      </c>
      <c r="RV35" s="5">
        <v>146751</v>
      </c>
      <c r="RW35" s="5">
        <v>146875</v>
      </c>
      <c r="RX35" s="5">
        <v>145028</v>
      </c>
      <c r="RY35" s="5">
        <v>154861</v>
      </c>
      <c r="RZ35" s="5">
        <v>163225</v>
      </c>
      <c r="SA35" s="5">
        <v>137238</v>
      </c>
      <c r="SB35" s="5">
        <v>112815</v>
      </c>
      <c r="SC35" s="5">
        <v>104848</v>
      </c>
      <c r="SD35" s="5">
        <v>115217</v>
      </c>
      <c r="SE35" s="5">
        <v>104308</v>
      </c>
      <c r="SF35" s="5">
        <v>94442</v>
      </c>
      <c r="SG35" s="5">
        <v>80226</v>
      </c>
      <c r="SH35" s="5">
        <v>80292</v>
      </c>
      <c r="SI35" s="5">
        <v>75631</v>
      </c>
      <c r="SJ35" s="5">
        <v>72928</v>
      </c>
      <c r="SK35" s="5">
        <v>63139</v>
      </c>
      <c r="SL35" s="5">
        <v>54902</v>
      </c>
      <c r="SM35" s="5">
        <v>52157</v>
      </c>
      <c r="SN35" s="5">
        <v>65856</v>
      </c>
      <c r="SO35" s="5">
        <v>76754</v>
      </c>
      <c r="SP35" s="5">
        <v>85069</v>
      </c>
      <c r="SQ35" s="5">
        <v>96729</v>
      </c>
      <c r="SR35" s="5">
        <v>87486</v>
      </c>
      <c r="SS35" s="5">
        <v>83334</v>
      </c>
      <c r="ST35" s="5">
        <v>61029</v>
      </c>
      <c r="SU35" s="5">
        <v>95458</v>
      </c>
      <c r="SV35" s="5">
        <v>98990</v>
      </c>
      <c r="SW35" s="5">
        <v>90583</v>
      </c>
      <c r="SX35" s="5">
        <v>91192</v>
      </c>
      <c r="SY35" s="5">
        <v>88340</v>
      </c>
      <c r="SZ35" s="5">
        <v>87951</v>
      </c>
      <c r="TA35" s="5">
        <v>69017</v>
      </c>
      <c r="TB35" s="5">
        <v>72931</v>
      </c>
      <c r="TC35" s="5">
        <v>61965</v>
      </c>
      <c r="TD35" s="5">
        <v>77550</v>
      </c>
      <c r="TE35" s="5">
        <v>72673</v>
      </c>
      <c r="TF35" s="5">
        <v>61281</v>
      </c>
      <c r="TG35" s="5">
        <v>60113</v>
      </c>
      <c r="TH35" s="5">
        <v>57498</v>
      </c>
      <c r="TI35" s="5">
        <v>56294</v>
      </c>
      <c r="TJ35" s="5">
        <v>52590</v>
      </c>
      <c r="TK35" s="5">
        <v>55983</v>
      </c>
      <c r="TL35" s="5">
        <v>56103</v>
      </c>
      <c r="TM35" s="5">
        <v>48294</v>
      </c>
      <c r="TN35" s="5">
        <v>14680</v>
      </c>
      <c r="TO35" s="5">
        <v>19391</v>
      </c>
      <c r="TP35" s="5">
        <v>15735</v>
      </c>
      <c r="TQ35" s="5">
        <v>17582</v>
      </c>
      <c r="TR35" s="5">
        <v>20611</v>
      </c>
      <c r="TS35" s="5">
        <v>21964</v>
      </c>
      <c r="TT35" s="5">
        <v>16893</v>
      </c>
      <c r="TU35" s="5">
        <v>12906</v>
      </c>
      <c r="TV35" s="5">
        <v>10055</v>
      </c>
      <c r="TW35" s="5">
        <v>13995</v>
      </c>
      <c r="TX35" s="5">
        <v>10374</v>
      </c>
      <c r="TY35" s="5">
        <v>7602</v>
      </c>
      <c r="TZ35" s="5">
        <v>8998</v>
      </c>
      <c r="UA35" s="5">
        <v>5817</v>
      </c>
      <c r="UB35" s="5">
        <v>4581</v>
      </c>
      <c r="UC35" s="5">
        <v>4742</v>
      </c>
      <c r="UD35" s="5">
        <v>1456</v>
      </c>
      <c r="UE35" s="5">
        <v>382</v>
      </c>
      <c r="UF35" s="5">
        <v>1038</v>
      </c>
      <c r="UG35" s="5">
        <v>1801</v>
      </c>
      <c r="UH35" s="5">
        <v>3393</v>
      </c>
      <c r="UI35" s="5">
        <v>1581</v>
      </c>
      <c r="UJ35" s="5">
        <v>1109</v>
      </c>
      <c r="UK35" s="5">
        <v>1344</v>
      </c>
      <c r="UL35" s="5">
        <v>2489</v>
      </c>
      <c r="UM35" s="5">
        <v>2250</v>
      </c>
      <c r="UN35" s="5">
        <v>3701</v>
      </c>
      <c r="UO35" s="5">
        <v>3988</v>
      </c>
      <c r="UP35" s="5">
        <v>10823</v>
      </c>
      <c r="UQ35" s="5">
        <v>10073</v>
      </c>
      <c r="UR35" s="5">
        <v>9785</v>
      </c>
      <c r="US35" s="5">
        <v>13988</v>
      </c>
      <c r="UT35" s="5">
        <v>16063</v>
      </c>
      <c r="UU35" s="5">
        <v>18903</v>
      </c>
      <c r="UV35" s="5">
        <v>17243</v>
      </c>
      <c r="UW35" s="5">
        <v>15356</v>
      </c>
      <c r="UX35" s="5">
        <v>19962</v>
      </c>
      <c r="UY35" s="5">
        <v>12251</v>
      </c>
      <c r="UZ35" s="5">
        <v>10396</v>
      </c>
      <c r="VA35" s="5">
        <v>12327</v>
      </c>
      <c r="VB35" s="5">
        <v>11463</v>
      </c>
      <c r="VC35" s="5">
        <v>9473</v>
      </c>
      <c r="VD35" s="5">
        <v>8083</v>
      </c>
      <c r="VE35" s="5">
        <v>8540</v>
      </c>
      <c r="VF35" s="5">
        <v>8366</v>
      </c>
      <c r="VG35" s="5">
        <v>338881</v>
      </c>
      <c r="VH35" s="5">
        <v>365593</v>
      </c>
      <c r="VI35" s="5">
        <v>362717</v>
      </c>
      <c r="VJ35" s="5">
        <v>352302</v>
      </c>
      <c r="VK35" s="5">
        <v>308653</v>
      </c>
      <c r="VL35" s="5">
        <v>311412</v>
      </c>
      <c r="VM35" s="5">
        <v>372184</v>
      </c>
      <c r="VN35" s="5">
        <v>463842</v>
      </c>
      <c r="VO35" s="5">
        <v>414570</v>
      </c>
      <c r="VP35" s="5">
        <v>403545</v>
      </c>
      <c r="VQ35" s="5">
        <v>400874</v>
      </c>
      <c r="VR35" s="5">
        <v>425071</v>
      </c>
      <c r="VS35" s="5">
        <v>506453</v>
      </c>
      <c r="VT35" s="5">
        <v>482555</v>
      </c>
      <c r="VU35" s="5">
        <v>488779</v>
      </c>
      <c r="VV35" s="5">
        <v>519622</v>
      </c>
      <c r="VW35" s="5">
        <v>505593</v>
      </c>
      <c r="VX35" s="5">
        <v>416771</v>
      </c>
      <c r="VY35" s="5">
        <v>532516</v>
      </c>
      <c r="VZ35" s="5">
        <v>330095</v>
      </c>
      <c r="WA35" s="5">
        <v>350444</v>
      </c>
      <c r="WB35" s="5">
        <v>314618</v>
      </c>
      <c r="WC35" s="5">
        <v>335103</v>
      </c>
      <c r="WD35" s="5">
        <v>315697</v>
      </c>
      <c r="WE35" s="5">
        <v>310406</v>
      </c>
      <c r="WF35" s="5">
        <v>273808</v>
      </c>
      <c r="WG35" s="5">
        <v>235603</v>
      </c>
      <c r="WH35" s="5">
        <v>207653</v>
      </c>
      <c r="WI35" s="5">
        <v>224437</v>
      </c>
      <c r="WJ35" s="5">
        <v>205127</v>
      </c>
      <c r="WK35" s="5">
        <v>169966</v>
      </c>
      <c r="WL35" s="5">
        <v>192388</v>
      </c>
      <c r="WM35" s="5">
        <v>5629</v>
      </c>
      <c r="WN35" s="5">
        <v>5341</v>
      </c>
      <c r="WO35" s="5">
        <v>5804</v>
      </c>
      <c r="WP35" s="5">
        <v>5637</v>
      </c>
      <c r="WQ35" s="5">
        <v>5379</v>
      </c>
      <c r="WR35" s="5">
        <v>5210</v>
      </c>
      <c r="WS35" s="5">
        <v>5120</v>
      </c>
      <c r="WT35" s="5">
        <v>3987</v>
      </c>
      <c r="WU35" s="5">
        <v>4132</v>
      </c>
      <c r="WV35" s="5">
        <v>4552</v>
      </c>
      <c r="WW35" s="5">
        <v>4847</v>
      </c>
      <c r="WX35" s="5">
        <v>-333</v>
      </c>
      <c r="WY35" s="5">
        <v>840</v>
      </c>
      <c r="WZ35" s="5">
        <v>3630</v>
      </c>
      <c r="XA35" s="5">
        <v>3422</v>
      </c>
      <c r="XB35" s="5">
        <v>4326</v>
      </c>
      <c r="XC35" s="5">
        <v>3359</v>
      </c>
      <c r="XD35" s="5">
        <v>2886</v>
      </c>
      <c r="XE35" s="5">
        <v>1679</v>
      </c>
      <c r="XF35" s="5">
        <v>3779</v>
      </c>
      <c r="XG35" s="5">
        <v>3276</v>
      </c>
      <c r="XH35" s="5">
        <v>4616</v>
      </c>
      <c r="XI35" s="5">
        <v>4359</v>
      </c>
      <c r="XJ35" s="5">
        <v>6357</v>
      </c>
      <c r="XK35" s="5">
        <v>5852</v>
      </c>
      <c r="XL35" s="5">
        <v>6274</v>
      </c>
      <c r="XM35" s="5">
        <v>6678</v>
      </c>
      <c r="XN35" s="5">
        <v>6574</v>
      </c>
      <c r="XO35" s="5">
        <v>5789</v>
      </c>
      <c r="XP35" s="5">
        <v>4359</v>
      </c>
      <c r="XQ35" s="5">
        <v>4378</v>
      </c>
      <c r="XR35" s="5">
        <v>4505</v>
      </c>
      <c r="XS35" s="1">
        <v>5109</v>
      </c>
      <c r="XT35" s="3" t="s">
        <v>180</v>
      </c>
      <c r="XU35" s="3" t="s">
        <v>180</v>
      </c>
      <c r="XV35" s="3" t="s">
        <v>180</v>
      </c>
      <c r="XW35" s="3" t="s">
        <v>179</v>
      </c>
      <c r="XX35" s="3" t="s">
        <v>180</v>
      </c>
      <c r="XY35" s="3" t="s">
        <v>180</v>
      </c>
      <c r="XZ35" s="3" t="s">
        <v>205</v>
      </c>
    </row>
    <row r="36" spans="1:650" x14ac:dyDescent="0.3">
      <c r="A36" s="6" t="s">
        <v>63</v>
      </c>
      <c r="B36" s="1">
        <v>4004320</v>
      </c>
      <c r="C36" s="5">
        <v>57178</v>
      </c>
      <c r="D36" s="5">
        <v>43332</v>
      </c>
      <c r="E36" s="5">
        <v>137203</v>
      </c>
      <c r="F36" s="5">
        <v>86943</v>
      </c>
      <c r="G36" s="5">
        <v>164813</v>
      </c>
      <c r="H36" s="5">
        <v>81235</v>
      </c>
      <c r="I36" s="5">
        <v>27452</v>
      </c>
      <c r="J36" s="5">
        <v>37659</v>
      </c>
      <c r="K36" s="5">
        <v>31625</v>
      </c>
      <c r="L36" s="5">
        <v>52859</v>
      </c>
      <c r="M36" s="5">
        <v>56073</v>
      </c>
      <c r="N36" s="5">
        <v>12157</v>
      </c>
      <c r="O36" s="5">
        <v>3991</v>
      </c>
      <c r="P36" s="5">
        <v>58435</v>
      </c>
      <c r="Q36" s="5">
        <v>2509</v>
      </c>
      <c r="R36" s="5">
        <v>4017</v>
      </c>
      <c r="S36" s="5">
        <v>23337</v>
      </c>
      <c r="T36" s="5">
        <v>14759</v>
      </c>
      <c r="U36" s="5">
        <v>56640</v>
      </c>
      <c r="V36" s="5">
        <v>13526</v>
      </c>
      <c r="W36" s="5">
        <v>59857</v>
      </c>
      <c r="X36" s="5">
        <v>28322</v>
      </c>
      <c r="Y36" s="5">
        <v>16218</v>
      </c>
      <c r="Z36" s="5">
        <v>1035</v>
      </c>
      <c r="AA36" s="5">
        <v>0</v>
      </c>
      <c r="AB36" s="5">
        <v>0</v>
      </c>
      <c r="AC36" s="5">
        <v>0</v>
      </c>
      <c r="AD36" s="5">
        <v>0</v>
      </c>
      <c r="AE36" s="5">
        <v>0</v>
      </c>
      <c r="AF36" s="5">
        <v>0</v>
      </c>
      <c r="AG36" s="5">
        <v>0</v>
      </c>
      <c r="AH36" s="5">
        <v>0</v>
      </c>
      <c r="AI36" s="5">
        <v>3072202</v>
      </c>
      <c r="AJ36" s="5">
        <v>2124037</v>
      </c>
      <c r="AK36" s="5">
        <v>684154</v>
      </c>
      <c r="AL36" s="5">
        <v>814093</v>
      </c>
      <c r="AM36" s="5">
        <v>1650521</v>
      </c>
      <c r="AN36" s="5">
        <v>2343446</v>
      </c>
      <c r="AO36" s="5">
        <v>560757</v>
      </c>
      <c r="AP36" s="5">
        <v>2927644</v>
      </c>
      <c r="AQ36" s="5">
        <v>1393161</v>
      </c>
      <c r="AR36" s="5">
        <v>1433403</v>
      </c>
      <c r="AS36" s="5">
        <v>1320652</v>
      </c>
      <c r="AT36" s="5">
        <v>1282406</v>
      </c>
      <c r="AU36" s="5">
        <v>884777</v>
      </c>
      <c r="AV36" s="5">
        <v>304013</v>
      </c>
      <c r="AW36" s="5">
        <v>217964</v>
      </c>
      <c r="AX36" s="5">
        <v>696222</v>
      </c>
      <c r="AY36" s="5">
        <v>1170550</v>
      </c>
      <c r="AZ36" s="5">
        <v>442299</v>
      </c>
      <c r="BA36" s="5">
        <v>138246</v>
      </c>
      <c r="BB36" s="5">
        <v>212247</v>
      </c>
      <c r="BC36" s="5">
        <v>206232</v>
      </c>
      <c r="BD36" s="5">
        <v>110771</v>
      </c>
      <c r="BE36" s="5">
        <v>413990</v>
      </c>
      <c r="BF36" s="5">
        <v>157802</v>
      </c>
      <c r="BG36" s="5">
        <v>409392</v>
      </c>
      <c r="BH36" s="5">
        <v>207956</v>
      </c>
      <c r="BI36" s="5">
        <v>166113</v>
      </c>
      <c r="BJ36" s="5">
        <v>121363</v>
      </c>
      <c r="BK36" s="5">
        <v>1229905</v>
      </c>
      <c r="BL36" s="5">
        <v>111082</v>
      </c>
      <c r="BM36" s="5">
        <v>135424</v>
      </c>
      <c r="BN36" s="5">
        <v>87427</v>
      </c>
      <c r="BO36" s="5">
        <v>453060</v>
      </c>
      <c r="BP36" s="5">
        <v>260618</v>
      </c>
      <c r="BQ36" s="5">
        <v>340599</v>
      </c>
      <c r="BR36" s="5">
        <v>189141</v>
      </c>
      <c r="BS36" s="5">
        <v>201452</v>
      </c>
      <c r="BT36" s="5">
        <v>137960</v>
      </c>
      <c r="BU36" s="5">
        <v>243441</v>
      </c>
      <c r="BV36" s="5">
        <v>142905</v>
      </c>
      <c r="BW36" s="5">
        <v>141863</v>
      </c>
      <c r="BX36" s="5">
        <v>144032</v>
      </c>
      <c r="BY36" s="5">
        <v>100048</v>
      </c>
      <c r="BZ36" s="5">
        <v>113005</v>
      </c>
      <c r="CA36" s="5">
        <v>112670</v>
      </c>
      <c r="CB36" s="5">
        <v>105359</v>
      </c>
      <c r="CC36" s="5">
        <v>109014</v>
      </c>
      <c r="CD36" s="5">
        <v>90274</v>
      </c>
      <c r="CE36" s="5">
        <v>69105</v>
      </c>
      <c r="CF36" s="5">
        <v>82156</v>
      </c>
      <c r="CG36" s="5">
        <v>51650</v>
      </c>
      <c r="CH36" s="5">
        <v>50123</v>
      </c>
      <c r="CI36" s="5">
        <v>25179</v>
      </c>
      <c r="CJ36" s="5">
        <v>35049</v>
      </c>
      <c r="CK36" s="5">
        <v>27788</v>
      </c>
      <c r="CL36" s="5">
        <v>22128</v>
      </c>
      <c r="CM36" s="5">
        <v>51041</v>
      </c>
      <c r="CN36" s="5">
        <v>36472</v>
      </c>
      <c r="CO36" s="5">
        <v>48836</v>
      </c>
      <c r="CP36" s="5">
        <v>34235</v>
      </c>
      <c r="CQ36" s="5">
        <v>80808</v>
      </c>
      <c r="CR36" s="5">
        <v>75558</v>
      </c>
      <c r="CS36" s="5">
        <v>45911</v>
      </c>
      <c r="CT36" s="5">
        <v>28891</v>
      </c>
      <c r="CU36" s="5">
        <v>947019</v>
      </c>
      <c r="CV36" s="5">
        <v>861929</v>
      </c>
      <c r="CW36" s="5">
        <v>733301</v>
      </c>
      <c r="CX36" s="5">
        <v>554486</v>
      </c>
      <c r="CY36" s="5">
        <v>467466</v>
      </c>
      <c r="CZ36" s="5">
        <v>414986</v>
      </c>
      <c r="DA36" s="5">
        <v>389738</v>
      </c>
      <c r="DB36" s="5">
        <v>377254</v>
      </c>
      <c r="DC36" s="5">
        <v>309414</v>
      </c>
      <c r="DD36" s="5">
        <v>337699</v>
      </c>
      <c r="DE36" s="5">
        <v>394017</v>
      </c>
      <c r="DF36" s="5">
        <v>453765</v>
      </c>
      <c r="DG36" s="5">
        <v>474702</v>
      </c>
      <c r="DH36" s="5">
        <v>462960</v>
      </c>
      <c r="DI36" s="5">
        <v>449632</v>
      </c>
      <c r="DJ36" s="5">
        <v>439722</v>
      </c>
      <c r="DK36" s="5">
        <v>293463</v>
      </c>
      <c r="DL36" s="5">
        <v>377519</v>
      </c>
      <c r="DM36" s="5">
        <v>386990</v>
      </c>
      <c r="DN36" s="5">
        <v>353026</v>
      </c>
      <c r="DO36" s="5">
        <v>260890</v>
      </c>
      <c r="DP36" s="5">
        <v>287169</v>
      </c>
      <c r="DQ36" s="5">
        <v>258710</v>
      </c>
      <c r="DR36" s="5">
        <v>225956</v>
      </c>
      <c r="DS36" s="5">
        <v>219155</v>
      </c>
      <c r="DT36" s="5">
        <v>213313</v>
      </c>
      <c r="DU36" s="5">
        <v>246481</v>
      </c>
      <c r="DV36" s="5">
        <v>236777</v>
      </c>
      <c r="DW36" s="5">
        <v>283097</v>
      </c>
      <c r="DX36" s="5">
        <v>335986</v>
      </c>
      <c r="DY36" s="5">
        <v>312396</v>
      </c>
      <c r="DZ36" s="5">
        <v>276579</v>
      </c>
      <c r="EA36" s="5">
        <v>150978</v>
      </c>
      <c r="EB36" s="5">
        <v>134413</v>
      </c>
      <c r="EC36" s="5">
        <v>241957</v>
      </c>
      <c r="ED36" s="5">
        <v>80669</v>
      </c>
      <c r="EE36" s="5">
        <v>55366</v>
      </c>
      <c r="EF36" s="5">
        <v>80599</v>
      </c>
      <c r="EG36" s="5">
        <v>28966</v>
      </c>
      <c r="EH36" s="5">
        <v>52672</v>
      </c>
      <c r="EI36" s="5">
        <v>148136</v>
      </c>
      <c r="EJ36" s="5">
        <v>30122</v>
      </c>
      <c r="EK36" s="5">
        <v>30718</v>
      </c>
      <c r="EL36" s="5">
        <v>44628</v>
      </c>
      <c r="EM36" s="5">
        <v>27645</v>
      </c>
      <c r="EN36" s="5">
        <v>41725</v>
      </c>
      <c r="EO36" s="5">
        <v>22802</v>
      </c>
      <c r="EP36" s="5">
        <v>9067</v>
      </c>
      <c r="EQ36" s="5">
        <v>9102</v>
      </c>
      <c r="ER36" s="5">
        <v>30990</v>
      </c>
      <c r="ES36" s="5">
        <v>34402</v>
      </c>
      <c r="ET36" s="5">
        <v>24507</v>
      </c>
      <c r="EU36" s="5">
        <v>22256</v>
      </c>
      <c r="EV36" s="5">
        <v>41499</v>
      </c>
      <c r="EW36" s="5">
        <v>45219</v>
      </c>
      <c r="EX36" s="5">
        <v>67804</v>
      </c>
      <c r="EY36" s="5">
        <v>60158</v>
      </c>
      <c r="EZ36" s="5">
        <v>76191</v>
      </c>
      <c r="FA36" s="5">
        <v>65411</v>
      </c>
      <c r="FB36" s="5">
        <v>53114</v>
      </c>
      <c r="FC36" s="5">
        <v>98575</v>
      </c>
      <c r="FD36" s="5">
        <v>81513</v>
      </c>
      <c r="FE36" s="5">
        <v>173518</v>
      </c>
      <c r="FF36" s="5">
        <v>111517</v>
      </c>
      <c r="FG36" s="5">
        <v>0</v>
      </c>
      <c r="FH36" s="5">
        <v>0</v>
      </c>
      <c r="FI36" s="5">
        <v>0</v>
      </c>
      <c r="FJ36" s="5">
        <v>0</v>
      </c>
      <c r="FK36" s="5">
        <v>0</v>
      </c>
      <c r="FL36" s="5">
        <v>0</v>
      </c>
      <c r="FM36" s="5">
        <v>0</v>
      </c>
      <c r="FN36" s="5">
        <v>0</v>
      </c>
      <c r="FO36" s="5">
        <v>0</v>
      </c>
      <c r="FP36" s="5">
        <v>0</v>
      </c>
      <c r="FQ36" s="5">
        <v>0</v>
      </c>
      <c r="FR36" s="5">
        <v>0</v>
      </c>
      <c r="FS36" s="5">
        <v>0</v>
      </c>
      <c r="FT36" s="5">
        <v>0</v>
      </c>
      <c r="FU36" s="5" t="s">
        <v>33</v>
      </c>
      <c r="FV36" s="5" t="s">
        <v>33</v>
      </c>
      <c r="FW36" s="5" t="s">
        <v>33</v>
      </c>
      <c r="FX36" s="5" t="s">
        <v>33</v>
      </c>
      <c r="FY36" s="5" t="s">
        <v>33</v>
      </c>
      <c r="FZ36" s="5" t="s">
        <v>33</v>
      </c>
      <c r="GA36" s="5" t="s">
        <v>33</v>
      </c>
      <c r="GB36" s="5" t="s">
        <v>33</v>
      </c>
      <c r="GC36" s="5" t="s">
        <v>33</v>
      </c>
      <c r="GD36" s="5" t="s">
        <v>33</v>
      </c>
      <c r="GE36" s="5" t="s">
        <v>33</v>
      </c>
      <c r="GF36" s="5" t="s">
        <v>33</v>
      </c>
      <c r="GG36" s="5" t="s">
        <v>33</v>
      </c>
      <c r="GH36" s="5" t="s">
        <v>33</v>
      </c>
      <c r="GI36" s="5" t="s">
        <v>33</v>
      </c>
      <c r="GJ36" s="5" t="s">
        <v>33</v>
      </c>
      <c r="GK36" s="5" t="s">
        <v>33</v>
      </c>
      <c r="GL36" s="5" t="s">
        <v>33</v>
      </c>
      <c r="GM36" s="5">
        <v>4680437</v>
      </c>
      <c r="GN36" s="5">
        <v>3424328</v>
      </c>
      <c r="GO36" s="5">
        <v>2137214</v>
      </c>
      <c r="GP36" s="5">
        <v>1725333</v>
      </c>
      <c r="GQ36" s="5">
        <v>2539618</v>
      </c>
      <c r="GR36" s="5">
        <v>3058227</v>
      </c>
      <c r="GS36" s="5">
        <v>1250355</v>
      </c>
      <c r="GT36" s="5">
        <v>3538135</v>
      </c>
      <c r="GU36" s="5">
        <v>2024199</v>
      </c>
      <c r="GV36" s="5">
        <v>1998115</v>
      </c>
      <c r="GW36" s="5">
        <v>1901508</v>
      </c>
      <c r="GX36" s="5">
        <v>1905961</v>
      </c>
      <c r="GY36" s="5">
        <v>1503848</v>
      </c>
      <c r="GZ36" s="5">
        <v>1166058</v>
      </c>
      <c r="HA36" s="5">
        <v>801920</v>
      </c>
      <c r="HB36" s="5">
        <v>1239303</v>
      </c>
      <c r="HC36" s="5">
        <v>1565556</v>
      </c>
      <c r="HD36" s="5">
        <v>947723</v>
      </c>
      <c r="HE36" s="5">
        <v>667928</v>
      </c>
      <c r="HF36" s="5">
        <v>653429</v>
      </c>
      <c r="HG36" s="5">
        <v>574414</v>
      </c>
      <c r="HH36" s="5">
        <v>502810</v>
      </c>
      <c r="HI36" s="5">
        <v>761924</v>
      </c>
      <c r="HJ36" s="5">
        <v>474726</v>
      </c>
      <c r="HK36" s="5">
        <v>739746</v>
      </c>
      <c r="HL36" s="5">
        <v>533932</v>
      </c>
      <c r="HM36" s="5">
        <v>526841</v>
      </c>
      <c r="HN36" s="5">
        <v>445551</v>
      </c>
      <c r="HO36" s="5">
        <v>1692386</v>
      </c>
      <c r="HP36" s="5">
        <v>604363</v>
      </c>
      <c r="HQ36" s="5">
        <v>667249</v>
      </c>
      <c r="HR36" s="5">
        <v>504414</v>
      </c>
      <c r="HS36" s="5">
        <v>2377793</v>
      </c>
      <c r="HT36" s="5">
        <v>2428925</v>
      </c>
      <c r="HU36" s="5">
        <v>2465660</v>
      </c>
      <c r="HV36" s="5">
        <v>2428492</v>
      </c>
      <c r="HW36" s="5">
        <v>2474122</v>
      </c>
      <c r="HX36" s="5">
        <v>2698180</v>
      </c>
      <c r="HY36" s="5">
        <v>2493789</v>
      </c>
      <c r="HZ36" s="5">
        <v>2358641</v>
      </c>
      <c r="IA36" s="5">
        <v>2434339</v>
      </c>
      <c r="IB36" s="5">
        <v>2403853</v>
      </c>
      <c r="IC36" s="5">
        <v>1989678</v>
      </c>
      <c r="ID36" s="5">
        <v>2270844</v>
      </c>
      <c r="IE36" s="5">
        <v>2008213</v>
      </c>
      <c r="IF36" s="5">
        <v>1811893</v>
      </c>
      <c r="IG36" s="5">
        <v>1589735</v>
      </c>
      <c r="IH36" s="5">
        <v>1409042</v>
      </c>
      <c r="II36" s="5">
        <v>1303983</v>
      </c>
      <c r="IJ36" s="5">
        <v>1282458</v>
      </c>
      <c r="IK36" s="5">
        <v>1195134</v>
      </c>
      <c r="IL36" s="5">
        <v>1182713</v>
      </c>
      <c r="IM36" s="5">
        <v>1152142</v>
      </c>
      <c r="IN36" s="5">
        <v>1164172</v>
      </c>
      <c r="IO36" s="5">
        <v>1198457</v>
      </c>
      <c r="IP36" s="5">
        <v>1223015</v>
      </c>
      <c r="IQ36" s="5">
        <v>1416242</v>
      </c>
      <c r="IR36" s="5">
        <v>1698176</v>
      </c>
      <c r="IS36" s="5">
        <v>1466367</v>
      </c>
      <c r="IT36" s="5">
        <v>1442716</v>
      </c>
      <c r="IU36" s="5">
        <v>1441790</v>
      </c>
      <c r="IV36" s="5">
        <v>1451651</v>
      </c>
      <c r="IW36" s="5">
        <v>1417257</v>
      </c>
      <c r="IX36" s="5">
        <v>1474617</v>
      </c>
      <c r="IY36" s="5">
        <v>358769</v>
      </c>
      <c r="IZ36" s="5">
        <v>409440</v>
      </c>
      <c r="JA36" s="5">
        <v>416897</v>
      </c>
      <c r="JB36" s="5">
        <v>462351</v>
      </c>
      <c r="JC36" s="5">
        <v>496211</v>
      </c>
      <c r="JD36" s="5">
        <v>469957</v>
      </c>
      <c r="JE36" s="5">
        <v>393327</v>
      </c>
      <c r="JF36" s="5">
        <v>490983</v>
      </c>
      <c r="JG36" s="5">
        <v>453976</v>
      </c>
      <c r="JH36" s="5">
        <v>420754</v>
      </c>
      <c r="JI36" s="5">
        <v>400585</v>
      </c>
      <c r="JJ36" s="5">
        <v>424403</v>
      </c>
      <c r="JK36" s="5">
        <v>379305</v>
      </c>
      <c r="JL36" s="5">
        <v>348145</v>
      </c>
      <c r="JM36" s="5">
        <v>346390</v>
      </c>
      <c r="JN36" s="5">
        <v>325447</v>
      </c>
      <c r="JO36" s="5">
        <v>299084</v>
      </c>
      <c r="JP36" s="5">
        <v>344287</v>
      </c>
      <c r="JQ36" s="5">
        <v>351813</v>
      </c>
      <c r="JR36" s="5">
        <v>309502</v>
      </c>
      <c r="JS36" s="5">
        <v>295843</v>
      </c>
      <c r="JT36" s="5">
        <v>315406</v>
      </c>
      <c r="JU36" s="5">
        <v>278721</v>
      </c>
      <c r="JV36" s="5">
        <v>301162</v>
      </c>
      <c r="JW36" s="5">
        <v>293367</v>
      </c>
      <c r="JX36" s="5">
        <v>320551</v>
      </c>
      <c r="JY36" s="5">
        <v>276857</v>
      </c>
      <c r="JZ36" s="5">
        <v>310480</v>
      </c>
      <c r="KA36" s="5">
        <v>257259</v>
      </c>
      <c r="KB36" s="5">
        <v>303683</v>
      </c>
      <c r="KC36" s="5">
        <v>247769</v>
      </c>
      <c r="KD36" s="5">
        <v>282328</v>
      </c>
      <c r="KE36" s="5">
        <v>28223</v>
      </c>
      <c r="KF36" s="5">
        <v>28409</v>
      </c>
      <c r="KG36" s="5">
        <v>27100</v>
      </c>
      <c r="KH36" s="5">
        <v>28004</v>
      </c>
      <c r="KI36" s="5">
        <v>24320</v>
      </c>
      <c r="KJ36" s="5">
        <v>25000</v>
      </c>
      <c r="KK36" s="5">
        <v>27524</v>
      </c>
      <c r="KL36" s="5">
        <v>28964</v>
      </c>
      <c r="KM36" s="5">
        <v>26384</v>
      </c>
      <c r="KN36" s="5">
        <v>20680</v>
      </c>
      <c r="KO36" s="5">
        <v>17861</v>
      </c>
      <c r="KP36" s="5">
        <v>24986</v>
      </c>
      <c r="KQ36" s="5">
        <v>17237</v>
      </c>
      <c r="KR36" s="5">
        <v>19395</v>
      </c>
      <c r="KS36" s="5">
        <v>19553</v>
      </c>
      <c r="KT36" s="5">
        <v>18780</v>
      </c>
      <c r="KU36" s="5">
        <v>27172</v>
      </c>
      <c r="KV36" s="5">
        <v>23544</v>
      </c>
      <c r="KW36" s="5">
        <v>25235</v>
      </c>
      <c r="KX36" s="5">
        <v>26380</v>
      </c>
      <c r="KY36" s="5">
        <v>27257</v>
      </c>
      <c r="KZ36" s="5">
        <v>23451</v>
      </c>
      <c r="LA36" s="5">
        <v>28242</v>
      </c>
      <c r="LB36" s="5">
        <v>16669</v>
      </c>
      <c r="LC36" s="5">
        <v>17157</v>
      </c>
      <c r="LD36" s="5">
        <v>16004</v>
      </c>
      <c r="LE36" s="5">
        <v>19210</v>
      </c>
      <c r="LF36" s="5">
        <v>19974</v>
      </c>
      <c r="LG36" s="5">
        <v>17363</v>
      </c>
      <c r="LH36" s="5">
        <v>16991</v>
      </c>
      <c r="LI36" s="5">
        <v>15267</v>
      </c>
      <c r="LJ36" s="5">
        <v>16301</v>
      </c>
      <c r="LK36" s="5">
        <v>30492</v>
      </c>
      <c r="LL36" s="5">
        <v>38673</v>
      </c>
      <c r="LM36" s="5">
        <v>26274</v>
      </c>
      <c r="LN36" s="5">
        <v>29313</v>
      </c>
      <c r="LO36" s="5">
        <v>33087</v>
      </c>
      <c r="LP36" s="5">
        <v>31472</v>
      </c>
      <c r="LQ36" s="5">
        <v>27592</v>
      </c>
      <c r="LR36" s="5">
        <v>29949</v>
      </c>
      <c r="LS36" s="5">
        <v>27315</v>
      </c>
      <c r="LT36" s="5">
        <v>30426</v>
      </c>
      <c r="LU36" s="5">
        <v>26991</v>
      </c>
      <c r="LV36" s="5">
        <v>31083</v>
      </c>
      <c r="LW36" s="5">
        <v>21420</v>
      </c>
      <c r="LX36" s="5">
        <v>16456</v>
      </c>
      <c r="LY36" s="5">
        <v>22380</v>
      </c>
      <c r="LZ36" s="5">
        <v>25572</v>
      </c>
      <c r="MA36" s="5">
        <v>21603</v>
      </c>
      <c r="MB36" s="5">
        <v>20037</v>
      </c>
      <c r="MC36" s="5">
        <v>31899</v>
      </c>
      <c r="MD36" s="5">
        <v>23434</v>
      </c>
      <c r="ME36" s="5">
        <v>22224</v>
      </c>
      <c r="MF36" s="5">
        <v>21882</v>
      </c>
      <c r="MG36" s="5">
        <v>20111</v>
      </c>
      <c r="MH36" s="5">
        <v>29122</v>
      </c>
      <c r="MI36" s="5">
        <v>25101</v>
      </c>
      <c r="MJ36" s="5">
        <v>22219</v>
      </c>
      <c r="MK36" s="5">
        <v>18582</v>
      </c>
      <c r="ML36" s="5">
        <v>19457</v>
      </c>
      <c r="MM36" s="5">
        <v>21546</v>
      </c>
      <c r="MN36" s="5">
        <v>18429</v>
      </c>
      <c r="MO36" s="5">
        <v>18701</v>
      </c>
      <c r="MP36" s="5">
        <v>19654</v>
      </c>
      <c r="MQ36" s="5">
        <v>0</v>
      </c>
      <c r="MR36" s="5">
        <v>0</v>
      </c>
      <c r="MS36" s="5">
        <v>0</v>
      </c>
      <c r="MT36" s="5">
        <v>0</v>
      </c>
      <c r="MU36" s="5">
        <v>0</v>
      </c>
      <c r="MV36" s="5">
        <v>0</v>
      </c>
      <c r="MW36" s="5">
        <v>0</v>
      </c>
      <c r="MX36" s="5">
        <v>0</v>
      </c>
      <c r="MY36" s="5">
        <v>0</v>
      </c>
      <c r="MZ36" s="5">
        <v>0</v>
      </c>
      <c r="NA36" s="5">
        <v>0</v>
      </c>
      <c r="NB36" s="5">
        <v>0</v>
      </c>
      <c r="NC36" s="5">
        <v>0</v>
      </c>
      <c r="ND36" s="5">
        <v>0</v>
      </c>
      <c r="NE36" s="5" t="s">
        <v>33</v>
      </c>
      <c r="NF36" s="5" t="s">
        <v>33</v>
      </c>
      <c r="NG36" s="5" t="s">
        <v>33</v>
      </c>
      <c r="NH36" s="5" t="s">
        <v>33</v>
      </c>
      <c r="NI36" s="5" t="s">
        <v>33</v>
      </c>
      <c r="NJ36" s="5" t="s">
        <v>33</v>
      </c>
      <c r="NK36" s="5" t="s">
        <v>33</v>
      </c>
      <c r="NL36" s="5" t="s">
        <v>33</v>
      </c>
      <c r="NM36" s="5" t="s">
        <v>33</v>
      </c>
      <c r="NN36" s="5" t="s">
        <v>33</v>
      </c>
      <c r="NO36" s="5" t="s">
        <v>33</v>
      </c>
      <c r="NP36" s="5" t="s">
        <v>33</v>
      </c>
      <c r="NQ36" s="5" t="s">
        <v>33</v>
      </c>
      <c r="NR36" s="5" t="s">
        <v>33</v>
      </c>
      <c r="NS36" s="5" t="s">
        <v>33</v>
      </c>
      <c r="NT36" s="5" t="s">
        <v>33</v>
      </c>
      <c r="NU36" s="5" t="s">
        <v>33</v>
      </c>
      <c r="NV36" s="5" t="s">
        <v>33</v>
      </c>
      <c r="NW36" s="5">
        <v>0</v>
      </c>
      <c r="NX36" s="5">
        <v>0</v>
      </c>
      <c r="NY36" s="5">
        <v>0</v>
      </c>
      <c r="NZ36" s="5">
        <v>0</v>
      </c>
      <c r="OA36" s="5">
        <v>0</v>
      </c>
      <c r="OB36" s="5">
        <v>0</v>
      </c>
      <c r="OC36" s="5">
        <v>0</v>
      </c>
      <c r="OD36" s="5">
        <v>0</v>
      </c>
      <c r="OE36" s="5">
        <v>0</v>
      </c>
      <c r="OF36" s="5">
        <v>0</v>
      </c>
      <c r="OG36" s="5">
        <v>0</v>
      </c>
      <c r="OH36" s="5">
        <v>0</v>
      </c>
      <c r="OI36" s="5">
        <v>0</v>
      </c>
      <c r="OJ36" s="5">
        <v>0</v>
      </c>
      <c r="OK36" s="5" t="s">
        <v>33</v>
      </c>
      <c r="OL36" s="5" t="s">
        <v>33</v>
      </c>
      <c r="OM36" s="5" t="s">
        <v>33</v>
      </c>
      <c r="ON36" s="5" t="s">
        <v>33</v>
      </c>
      <c r="OO36" s="5" t="s">
        <v>33</v>
      </c>
      <c r="OP36" s="5" t="s">
        <v>33</v>
      </c>
      <c r="OQ36" s="5" t="s">
        <v>33</v>
      </c>
      <c r="OR36" s="5" t="s">
        <v>33</v>
      </c>
      <c r="OS36" s="5" t="s">
        <v>33</v>
      </c>
      <c r="OT36" s="5" t="s">
        <v>33</v>
      </c>
      <c r="OU36" s="5" t="s">
        <v>33</v>
      </c>
      <c r="OV36" s="5" t="s">
        <v>33</v>
      </c>
      <c r="OW36" s="5" t="s">
        <v>33</v>
      </c>
      <c r="OX36" s="5" t="s">
        <v>33</v>
      </c>
      <c r="OY36" s="5" t="s">
        <v>33</v>
      </c>
      <c r="OZ36" s="5" t="s">
        <v>33</v>
      </c>
      <c r="PA36" s="5" t="s">
        <v>33</v>
      </c>
      <c r="PB36" s="5" t="s">
        <v>33</v>
      </c>
      <c r="PC36" s="5">
        <v>94613</v>
      </c>
      <c r="PD36" s="5">
        <v>92833</v>
      </c>
      <c r="PE36" s="5">
        <v>94375</v>
      </c>
      <c r="PF36" s="5">
        <v>89988</v>
      </c>
      <c r="PG36" s="5">
        <v>82139</v>
      </c>
      <c r="PH36" s="5">
        <v>73716</v>
      </c>
      <c r="PI36" s="5">
        <v>64664</v>
      </c>
      <c r="PJ36" s="5">
        <v>67738</v>
      </c>
      <c r="PK36" s="5">
        <v>71335</v>
      </c>
      <c r="PL36" s="5">
        <v>68957</v>
      </c>
      <c r="PM36" s="5">
        <v>61689</v>
      </c>
      <c r="PN36" s="5">
        <v>64374</v>
      </c>
      <c r="PO36" s="5">
        <v>62138</v>
      </c>
      <c r="PP36" s="5">
        <v>64115</v>
      </c>
      <c r="PQ36" s="5">
        <v>63228</v>
      </c>
      <c r="PR36" s="5">
        <v>61707</v>
      </c>
      <c r="PS36" s="5">
        <v>71743</v>
      </c>
      <c r="PT36" s="5">
        <v>55676</v>
      </c>
      <c r="PU36" s="5">
        <v>68200</v>
      </c>
      <c r="PV36" s="5">
        <v>61000</v>
      </c>
      <c r="PW36" s="5">
        <v>44825</v>
      </c>
      <c r="PX36" s="5">
        <v>47514</v>
      </c>
      <c r="PY36" s="5">
        <v>57013</v>
      </c>
      <c r="PZ36" s="5">
        <v>54826</v>
      </c>
      <c r="QA36" s="5">
        <v>50120</v>
      </c>
      <c r="QB36" s="5">
        <v>43005</v>
      </c>
      <c r="QC36" s="5">
        <v>42252</v>
      </c>
      <c r="QD36" s="5">
        <v>42360</v>
      </c>
      <c r="QE36" s="5">
        <v>38018</v>
      </c>
      <c r="QF36" s="5">
        <v>39360</v>
      </c>
      <c r="QG36" s="5">
        <v>39318</v>
      </c>
      <c r="QH36" s="5">
        <v>43055</v>
      </c>
      <c r="QI36" s="5">
        <v>182308</v>
      </c>
      <c r="QJ36" s="5">
        <v>242793</v>
      </c>
      <c r="QK36" s="5">
        <v>181814</v>
      </c>
      <c r="QL36" s="5">
        <v>180772</v>
      </c>
      <c r="QM36" s="5">
        <v>162618</v>
      </c>
      <c r="QN36" s="5">
        <v>170528</v>
      </c>
      <c r="QO36" s="5">
        <v>127140</v>
      </c>
      <c r="QP36" s="5">
        <v>102396</v>
      </c>
      <c r="QQ36" s="5">
        <v>134044</v>
      </c>
      <c r="QR36" s="5">
        <v>123850</v>
      </c>
      <c r="QS36" s="5">
        <v>121244</v>
      </c>
      <c r="QT36" s="5">
        <v>112028</v>
      </c>
      <c r="QU36" s="5">
        <v>108891</v>
      </c>
      <c r="QV36" s="5">
        <v>103854</v>
      </c>
      <c r="QW36" s="5">
        <v>146159</v>
      </c>
      <c r="QX36" s="5">
        <v>106223</v>
      </c>
      <c r="QY36" s="5">
        <v>154889</v>
      </c>
      <c r="QZ36" s="5">
        <v>160261</v>
      </c>
      <c r="RA36" s="5">
        <v>72347</v>
      </c>
      <c r="RB36" s="5">
        <v>99689</v>
      </c>
      <c r="RC36" s="5">
        <v>81761</v>
      </c>
      <c r="RD36" s="5">
        <v>80985</v>
      </c>
      <c r="RE36" s="5">
        <v>73146</v>
      </c>
      <c r="RF36" s="5">
        <v>118124</v>
      </c>
      <c r="RG36" s="5">
        <v>74513</v>
      </c>
      <c r="RH36" s="5">
        <v>64071</v>
      </c>
      <c r="RI36" s="5">
        <v>62161</v>
      </c>
      <c r="RJ36" s="5">
        <v>54010</v>
      </c>
      <c r="RK36" s="5">
        <v>59218</v>
      </c>
      <c r="RL36" s="5">
        <v>64141</v>
      </c>
      <c r="RM36" s="5">
        <v>66174</v>
      </c>
      <c r="RN36" s="5">
        <v>63594</v>
      </c>
      <c r="RO36" s="5">
        <v>85537</v>
      </c>
      <c r="RP36" s="5">
        <v>86529</v>
      </c>
      <c r="RQ36" s="5">
        <v>84236</v>
      </c>
      <c r="RR36" s="5">
        <v>83506</v>
      </c>
      <c r="RS36" s="5">
        <v>81499</v>
      </c>
      <c r="RT36" s="5">
        <v>78523</v>
      </c>
      <c r="RU36" s="5">
        <v>79219</v>
      </c>
      <c r="RV36" s="5">
        <v>90059</v>
      </c>
      <c r="RW36" s="5">
        <v>104406</v>
      </c>
      <c r="RX36" s="5">
        <v>98886</v>
      </c>
      <c r="RY36" s="5">
        <v>82546</v>
      </c>
      <c r="RZ36" s="5">
        <v>69502</v>
      </c>
      <c r="SA36" s="5">
        <v>70946</v>
      </c>
      <c r="SB36" s="5">
        <v>69863</v>
      </c>
      <c r="SC36" s="5">
        <v>69619</v>
      </c>
      <c r="SD36" s="5">
        <v>72330</v>
      </c>
      <c r="SE36" s="5">
        <v>89675</v>
      </c>
      <c r="SF36" s="5">
        <v>89305</v>
      </c>
      <c r="SG36" s="5">
        <v>92326</v>
      </c>
      <c r="SH36" s="5">
        <v>93807</v>
      </c>
      <c r="SI36" s="5">
        <v>81263</v>
      </c>
      <c r="SJ36" s="5">
        <v>78078</v>
      </c>
      <c r="SK36" s="5">
        <v>76145</v>
      </c>
      <c r="SL36" s="5">
        <v>77687</v>
      </c>
      <c r="SM36" s="5">
        <v>80268</v>
      </c>
      <c r="SN36" s="5">
        <v>67498</v>
      </c>
      <c r="SO36" s="5">
        <v>64174</v>
      </c>
      <c r="SP36" s="5">
        <v>61336</v>
      </c>
      <c r="SQ36" s="5">
        <v>63358</v>
      </c>
      <c r="SR36" s="5">
        <v>58909</v>
      </c>
      <c r="SS36" s="5">
        <v>54648</v>
      </c>
      <c r="ST36" s="5">
        <v>57949</v>
      </c>
      <c r="SU36" s="5">
        <v>18205</v>
      </c>
      <c r="SV36" s="5">
        <v>19305</v>
      </c>
      <c r="SW36" s="5">
        <v>20720</v>
      </c>
      <c r="SX36" s="5">
        <v>20610</v>
      </c>
      <c r="SY36" s="5">
        <v>19266</v>
      </c>
      <c r="SZ36" s="5">
        <v>21845</v>
      </c>
      <c r="TA36" s="5">
        <v>28943</v>
      </c>
      <c r="TB36" s="5">
        <v>34215</v>
      </c>
      <c r="TC36" s="5">
        <v>35453</v>
      </c>
      <c r="TD36" s="5">
        <v>26232</v>
      </c>
      <c r="TE36" s="5">
        <v>20523</v>
      </c>
      <c r="TF36" s="5">
        <v>20179</v>
      </c>
      <c r="TG36" s="5">
        <v>27478</v>
      </c>
      <c r="TH36" s="5">
        <v>36718</v>
      </c>
      <c r="TI36" s="5">
        <v>43699</v>
      </c>
      <c r="TJ36" s="5">
        <v>35726</v>
      </c>
      <c r="TK36" s="5">
        <v>26293</v>
      </c>
      <c r="TL36" s="5">
        <v>33120</v>
      </c>
      <c r="TM36" s="5">
        <v>30113</v>
      </c>
      <c r="TN36" s="5">
        <v>32125</v>
      </c>
      <c r="TO36" s="5">
        <v>41789</v>
      </c>
      <c r="TP36" s="5">
        <v>36571</v>
      </c>
      <c r="TQ36" s="5">
        <v>35628</v>
      </c>
      <c r="TR36" s="5">
        <v>49872</v>
      </c>
      <c r="TS36" s="5">
        <v>57893</v>
      </c>
      <c r="TT36" s="5">
        <v>53334</v>
      </c>
      <c r="TU36" s="5">
        <v>52672</v>
      </c>
      <c r="TV36" s="5">
        <v>41889</v>
      </c>
      <c r="TW36" s="5">
        <v>34386</v>
      </c>
      <c r="TX36" s="5">
        <v>27715</v>
      </c>
      <c r="TY36" s="5">
        <v>22787</v>
      </c>
      <c r="TZ36" s="5">
        <v>22270</v>
      </c>
      <c r="UA36" s="5">
        <v>15075</v>
      </c>
      <c r="UB36" s="5">
        <v>14239</v>
      </c>
      <c r="UC36" s="5">
        <v>11583</v>
      </c>
      <c r="UD36" s="5">
        <v>10355</v>
      </c>
      <c r="UE36" s="5">
        <v>9243</v>
      </c>
      <c r="UF36" s="5">
        <v>7325</v>
      </c>
      <c r="UG36" s="5">
        <v>1427</v>
      </c>
      <c r="UH36" s="5">
        <v>1416</v>
      </c>
      <c r="UI36" s="5">
        <v>1519</v>
      </c>
      <c r="UJ36" s="5">
        <v>1140</v>
      </c>
      <c r="UK36" s="5">
        <v>599</v>
      </c>
      <c r="UL36" s="5">
        <v>6</v>
      </c>
      <c r="UM36" s="5">
        <v>32</v>
      </c>
      <c r="UN36" s="5">
        <v>24</v>
      </c>
      <c r="UO36" s="5">
        <v>81</v>
      </c>
      <c r="UP36" s="5">
        <v>570</v>
      </c>
      <c r="UQ36" s="5">
        <v>56</v>
      </c>
      <c r="UR36" s="5">
        <v>27</v>
      </c>
      <c r="US36" s="5">
        <v>41</v>
      </c>
      <c r="UT36" s="5">
        <v>-147</v>
      </c>
      <c r="UU36" s="5">
        <v>201</v>
      </c>
      <c r="UV36" s="5">
        <v>837</v>
      </c>
      <c r="UW36" s="5">
        <v>1509</v>
      </c>
      <c r="UX36" s="5">
        <v>311</v>
      </c>
      <c r="UY36" s="5">
        <v>166</v>
      </c>
      <c r="UZ36" s="5">
        <v>259</v>
      </c>
      <c r="VA36" s="5">
        <v>388</v>
      </c>
      <c r="VB36" s="5">
        <v>240</v>
      </c>
      <c r="VC36" s="5">
        <v>110</v>
      </c>
      <c r="VD36" s="5">
        <v>146</v>
      </c>
      <c r="VE36" s="5">
        <v>45</v>
      </c>
      <c r="VF36" s="5">
        <v>25</v>
      </c>
      <c r="VG36" s="5">
        <v>385298</v>
      </c>
      <c r="VH36" s="5">
        <v>488083</v>
      </c>
      <c r="VI36" s="5">
        <v>411856</v>
      </c>
      <c r="VJ36" s="5">
        <v>488591</v>
      </c>
      <c r="VK36" s="5">
        <v>529480</v>
      </c>
      <c r="VL36" s="5">
        <v>456196</v>
      </c>
      <c r="VM36" s="5">
        <v>571352</v>
      </c>
      <c r="VN36" s="5">
        <v>536384</v>
      </c>
      <c r="VO36" s="5">
        <v>538666</v>
      </c>
      <c r="VP36" s="5">
        <v>632515</v>
      </c>
      <c r="VQ36" s="5">
        <v>469617</v>
      </c>
      <c r="VR36" s="5">
        <v>504145</v>
      </c>
      <c r="VS36" s="5">
        <v>515403</v>
      </c>
      <c r="VT36" s="5">
        <v>572959</v>
      </c>
      <c r="VU36" s="5">
        <v>469233</v>
      </c>
      <c r="VV36" s="5">
        <v>384475</v>
      </c>
      <c r="VW36" s="5">
        <v>427916</v>
      </c>
      <c r="VX36" s="5">
        <v>526479</v>
      </c>
      <c r="VY36" s="5">
        <v>597291</v>
      </c>
      <c r="VZ36" s="5">
        <v>591219</v>
      </c>
      <c r="WA36" s="5">
        <v>502608</v>
      </c>
      <c r="WB36" s="5">
        <v>387815</v>
      </c>
      <c r="WC36" s="5">
        <v>408972</v>
      </c>
      <c r="WD36" s="5">
        <v>344216</v>
      </c>
      <c r="WE36" s="5">
        <v>349493</v>
      </c>
      <c r="WF36" s="5">
        <v>365974</v>
      </c>
      <c r="WG36" s="5">
        <v>287672</v>
      </c>
      <c r="WH36" s="5">
        <v>247497</v>
      </c>
      <c r="WI36" s="5">
        <v>251823</v>
      </c>
      <c r="WJ36" s="5">
        <v>224146</v>
      </c>
      <c r="WK36" s="5">
        <v>195069</v>
      </c>
      <c r="WL36" s="5">
        <v>198738</v>
      </c>
      <c r="WM36" s="5">
        <v>530</v>
      </c>
      <c r="WN36" s="5">
        <v>2861</v>
      </c>
      <c r="WO36" s="5">
        <v>2288</v>
      </c>
      <c r="WP36" s="5">
        <v>2505</v>
      </c>
      <c r="WQ36" s="5">
        <v>3162</v>
      </c>
      <c r="WR36" s="5">
        <v>4135</v>
      </c>
      <c r="WS36" s="5">
        <v>4426</v>
      </c>
      <c r="WT36" s="5">
        <v>4099</v>
      </c>
      <c r="WU36" s="5">
        <v>4466</v>
      </c>
      <c r="WV36" s="5">
        <v>5323</v>
      </c>
      <c r="WW36" s="5">
        <v>10710</v>
      </c>
      <c r="WX36" s="5">
        <v>6214</v>
      </c>
      <c r="WY36" s="5">
        <v>3834</v>
      </c>
      <c r="WZ36" s="5">
        <v>1989</v>
      </c>
      <c r="XA36" s="5">
        <v>2560</v>
      </c>
      <c r="XB36" s="5">
        <v>2909</v>
      </c>
      <c r="XC36" s="5">
        <v>757</v>
      </c>
      <c r="XD36" s="5">
        <v>1009</v>
      </c>
      <c r="XE36" s="5">
        <v>3511</v>
      </c>
      <c r="XF36" s="5">
        <v>3307</v>
      </c>
      <c r="XG36" s="5">
        <v>14985</v>
      </c>
      <c r="XH36" s="5">
        <v>14625</v>
      </c>
      <c r="XI36" s="5">
        <v>26731</v>
      </c>
      <c r="XJ36" s="5">
        <v>22555</v>
      </c>
      <c r="XK36" s="5">
        <v>22628</v>
      </c>
      <c r="XL36" s="5">
        <v>22775</v>
      </c>
      <c r="XM36" s="5">
        <v>17858</v>
      </c>
      <c r="XN36" s="5">
        <v>19214</v>
      </c>
      <c r="XO36" s="5">
        <v>16656</v>
      </c>
      <c r="XP36" s="5">
        <v>17579</v>
      </c>
      <c r="XQ36" s="5">
        <v>16300</v>
      </c>
      <c r="XR36" s="5">
        <v>17733</v>
      </c>
      <c r="XS36" s="1">
        <v>5416</v>
      </c>
      <c r="XT36" s="3" t="s">
        <v>180</v>
      </c>
      <c r="XU36" s="3" t="s">
        <v>180</v>
      </c>
      <c r="XV36" s="3" t="s">
        <v>180</v>
      </c>
      <c r="XW36" s="3" t="s">
        <v>179</v>
      </c>
      <c r="XX36" s="3" t="s">
        <v>180</v>
      </c>
      <c r="XY36" s="3" t="s">
        <v>180</v>
      </c>
      <c r="XZ36" s="3" t="s">
        <v>206</v>
      </c>
    </row>
    <row r="37" spans="1:650" x14ac:dyDescent="0.3">
      <c r="A37" s="6" t="s">
        <v>64</v>
      </c>
      <c r="B37" s="1">
        <v>4056998</v>
      </c>
      <c r="C37" s="5">
        <v>35648</v>
      </c>
      <c r="D37" s="5">
        <v>23785</v>
      </c>
      <c r="E37" s="5">
        <v>66377</v>
      </c>
      <c r="F37" s="5">
        <v>34928</v>
      </c>
      <c r="G37" s="5">
        <v>-1101</v>
      </c>
      <c r="H37" s="5">
        <v>15659</v>
      </c>
      <c r="I37" s="5">
        <v>6148</v>
      </c>
      <c r="J37" s="5">
        <v>1673</v>
      </c>
      <c r="K37" s="5">
        <v>14573</v>
      </c>
      <c r="L37" s="5">
        <v>2298</v>
      </c>
      <c r="M37" s="5">
        <v>4097</v>
      </c>
      <c r="N37" s="5">
        <v>-648</v>
      </c>
      <c r="O37" s="5">
        <v>3153</v>
      </c>
      <c r="P37" s="5">
        <v>7058</v>
      </c>
      <c r="Q37" s="5">
        <v>3571</v>
      </c>
      <c r="R37" s="5">
        <v>4548</v>
      </c>
      <c r="S37" s="5">
        <v>14888</v>
      </c>
      <c r="T37" s="5">
        <v>21694</v>
      </c>
      <c r="U37" s="5">
        <v>1291</v>
      </c>
      <c r="V37" s="5">
        <v>1202</v>
      </c>
      <c r="W37" s="5">
        <v>5113</v>
      </c>
      <c r="X37" s="5">
        <v>4841</v>
      </c>
      <c r="Y37" s="5">
        <v>9259</v>
      </c>
      <c r="Z37" s="5">
        <v>143</v>
      </c>
      <c r="AA37" s="5">
        <v>64907</v>
      </c>
      <c r="AB37" s="5">
        <v>4475</v>
      </c>
      <c r="AC37" s="5">
        <v>2103</v>
      </c>
      <c r="AD37" s="5">
        <v>5836</v>
      </c>
      <c r="AE37" s="5">
        <v>596</v>
      </c>
      <c r="AF37" s="5">
        <v>607</v>
      </c>
      <c r="AG37" s="5">
        <v>416</v>
      </c>
      <c r="AH37" s="5">
        <v>0</v>
      </c>
      <c r="AI37" s="5">
        <v>444220</v>
      </c>
      <c r="AJ37" s="5">
        <v>1506523</v>
      </c>
      <c r="AK37" s="5">
        <v>297599</v>
      </c>
      <c r="AL37" s="5">
        <v>280003</v>
      </c>
      <c r="AM37" s="5">
        <v>179290</v>
      </c>
      <c r="AN37" s="5">
        <v>180819</v>
      </c>
      <c r="AO37" s="5">
        <v>278279</v>
      </c>
      <c r="AP37" s="5">
        <v>316602</v>
      </c>
      <c r="AQ37" s="5">
        <v>198677</v>
      </c>
      <c r="AR37" s="5">
        <v>525676</v>
      </c>
      <c r="AS37" s="5">
        <v>1785195</v>
      </c>
      <c r="AT37" s="5">
        <v>161938</v>
      </c>
      <c r="AU37" s="5">
        <v>455617</v>
      </c>
      <c r="AV37" s="5">
        <v>79070</v>
      </c>
      <c r="AW37" s="5">
        <v>331693</v>
      </c>
      <c r="AX37" s="5">
        <v>61088</v>
      </c>
      <c r="AY37" s="5">
        <v>424050</v>
      </c>
      <c r="AZ37" s="5">
        <v>129834</v>
      </c>
      <c r="BA37" s="5">
        <v>20936</v>
      </c>
      <c r="BB37" s="5">
        <v>136381</v>
      </c>
      <c r="BC37" s="5">
        <v>362757</v>
      </c>
      <c r="BD37" s="5">
        <v>50347</v>
      </c>
      <c r="BE37" s="5">
        <v>67165</v>
      </c>
      <c r="BF37" s="5">
        <v>44410</v>
      </c>
      <c r="BG37" s="5">
        <v>40676</v>
      </c>
      <c r="BH37" s="5">
        <v>139886</v>
      </c>
      <c r="BI37" s="5">
        <v>248745</v>
      </c>
      <c r="BJ37" s="5">
        <v>178474</v>
      </c>
      <c r="BK37" s="5">
        <v>48383</v>
      </c>
      <c r="BL37" s="5">
        <v>73916</v>
      </c>
      <c r="BM37" s="5">
        <v>30093</v>
      </c>
      <c r="BN37" s="5">
        <v>35768</v>
      </c>
      <c r="BO37" s="5">
        <v>459566</v>
      </c>
      <c r="BP37" s="5">
        <v>290748</v>
      </c>
      <c r="BQ37" s="5">
        <v>266601</v>
      </c>
      <c r="BR37" s="5">
        <v>181877</v>
      </c>
      <c r="BS37" s="5">
        <v>188167</v>
      </c>
      <c r="BT37" s="5">
        <v>189167</v>
      </c>
      <c r="BU37" s="5">
        <v>239043</v>
      </c>
      <c r="BV37" s="5">
        <v>148413</v>
      </c>
      <c r="BW37" s="5">
        <v>138316</v>
      </c>
      <c r="BX37" s="5">
        <v>179887</v>
      </c>
      <c r="BY37" s="5">
        <v>240826</v>
      </c>
      <c r="BZ37" s="5">
        <v>201728</v>
      </c>
      <c r="CA37" s="5">
        <v>133194</v>
      </c>
      <c r="CB37" s="5">
        <v>125581</v>
      </c>
      <c r="CC37" s="5">
        <v>36462</v>
      </c>
      <c r="CD37" s="5">
        <v>54012</v>
      </c>
      <c r="CE37" s="5">
        <v>37898</v>
      </c>
      <c r="CF37" s="5">
        <v>63768</v>
      </c>
      <c r="CG37" s="5">
        <v>16425</v>
      </c>
      <c r="CH37" s="5">
        <v>24214</v>
      </c>
      <c r="CI37" s="5">
        <v>20057</v>
      </c>
      <c r="CJ37" s="5">
        <v>27741</v>
      </c>
      <c r="CK37" s="5">
        <v>16512</v>
      </c>
      <c r="CL37" s="5">
        <v>28317</v>
      </c>
      <c r="CM37" s="5">
        <v>62374</v>
      </c>
      <c r="CN37" s="5">
        <v>40112</v>
      </c>
      <c r="CO37" s="5">
        <v>40593</v>
      </c>
      <c r="CP37" s="5">
        <v>41665</v>
      </c>
      <c r="CQ37" s="5">
        <v>35899</v>
      </c>
      <c r="CR37" s="5">
        <v>28609</v>
      </c>
      <c r="CS37" s="5">
        <v>17494</v>
      </c>
      <c r="CT37" s="5">
        <v>30121</v>
      </c>
      <c r="CU37" s="5">
        <v>745931</v>
      </c>
      <c r="CV37" s="5">
        <v>414676</v>
      </c>
      <c r="CW37" s="5">
        <v>405085</v>
      </c>
      <c r="CX37" s="5">
        <v>359491</v>
      </c>
      <c r="CY37" s="5">
        <v>332870</v>
      </c>
      <c r="CZ37" s="5">
        <v>216051</v>
      </c>
      <c r="DA37" s="5">
        <v>205839</v>
      </c>
      <c r="DB37" s="5">
        <v>199689</v>
      </c>
      <c r="DC37" s="5">
        <v>163816</v>
      </c>
      <c r="DD37" s="5">
        <v>176875</v>
      </c>
      <c r="DE37" s="5">
        <v>189850</v>
      </c>
      <c r="DF37" s="5">
        <v>203032</v>
      </c>
      <c r="DG37" s="5">
        <v>207500</v>
      </c>
      <c r="DH37" s="5">
        <v>299934</v>
      </c>
      <c r="DI37" s="5">
        <v>195549</v>
      </c>
      <c r="DJ37" s="5">
        <v>230127</v>
      </c>
      <c r="DK37" s="5">
        <v>186532</v>
      </c>
      <c r="DL37" s="5">
        <v>190752</v>
      </c>
      <c r="DM37" s="5">
        <v>142210</v>
      </c>
      <c r="DN37" s="5">
        <v>135879</v>
      </c>
      <c r="DO37" s="5">
        <v>137575</v>
      </c>
      <c r="DP37" s="5">
        <v>120854</v>
      </c>
      <c r="DQ37" s="5">
        <v>122464</v>
      </c>
      <c r="DR37" s="5">
        <v>115800</v>
      </c>
      <c r="DS37" s="5">
        <v>129336</v>
      </c>
      <c r="DT37" s="5">
        <v>140995</v>
      </c>
      <c r="DU37" s="5">
        <v>129260</v>
      </c>
      <c r="DV37" s="5">
        <v>119712</v>
      </c>
      <c r="DW37" s="5">
        <v>121255</v>
      </c>
      <c r="DX37" s="5">
        <v>116051</v>
      </c>
      <c r="DY37" s="5">
        <v>112127</v>
      </c>
      <c r="DZ37" s="5">
        <v>103326</v>
      </c>
      <c r="EA37" s="5">
        <v>82114</v>
      </c>
      <c r="EB37" s="5">
        <v>61417</v>
      </c>
      <c r="EC37" s="5">
        <v>32503</v>
      </c>
      <c r="ED37" s="5">
        <v>58030</v>
      </c>
      <c r="EE37" s="5">
        <v>39314</v>
      </c>
      <c r="EF37" s="5">
        <v>36815</v>
      </c>
      <c r="EG37" s="5">
        <v>44177</v>
      </c>
      <c r="EH37" s="5">
        <v>19425</v>
      </c>
      <c r="EI37" s="5">
        <v>25506</v>
      </c>
      <c r="EJ37" s="5">
        <v>28089</v>
      </c>
      <c r="EK37" s="5">
        <v>20523</v>
      </c>
      <c r="EL37" s="5">
        <v>18190</v>
      </c>
      <c r="EM37" s="5">
        <v>32986</v>
      </c>
      <c r="EN37" s="5">
        <v>48005</v>
      </c>
      <c r="EO37" s="5">
        <v>15758</v>
      </c>
      <c r="EP37" s="5">
        <v>37082</v>
      </c>
      <c r="EQ37" s="5">
        <v>96342</v>
      </c>
      <c r="ER37" s="5">
        <v>12519</v>
      </c>
      <c r="ES37" s="5">
        <v>4680</v>
      </c>
      <c r="ET37" s="5">
        <v>10875</v>
      </c>
      <c r="EU37" s="5">
        <v>32910</v>
      </c>
      <c r="EV37" s="5">
        <v>21905</v>
      </c>
      <c r="EW37" s="5">
        <v>34902</v>
      </c>
      <c r="EX37" s="5">
        <v>14955</v>
      </c>
      <c r="EY37" s="5">
        <v>27832</v>
      </c>
      <c r="EZ37" s="5">
        <v>58291</v>
      </c>
      <c r="FA37" s="5">
        <v>36561</v>
      </c>
      <c r="FB37" s="5">
        <v>23806</v>
      </c>
      <c r="FC37" s="5">
        <v>39574</v>
      </c>
      <c r="FD37" s="5">
        <v>25951</v>
      </c>
      <c r="FE37" s="5">
        <v>22074</v>
      </c>
      <c r="FF37" s="5">
        <v>20018</v>
      </c>
      <c r="FG37" s="5">
        <v>0</v>
      </c>
      <c r="FH37" s="5">
        <v>0</v>
      </c>
      <c r="FI37" s="5">
        <v>0</v>
      </c>
      <c r="FJ37" s="5">
        <v>0</v>
      </c>
      <c r="FK37" s="5">
        <v>0</v>
      </c>
      <c r="FL37" s="5">
        <v>0</v>
      </c>
      <c r="FM37" s="5">
        <v>0</v>
      </c>
      <c r="FN37" s="5">
        <v>0</v>
      </c>
      <c r="FO37" s="5">
        <v>0</v>
      </c>
      <c r="FP37" s="5">
        <v>0</v>
      </c>
      <c r="FQ37" s="5">
        <v>0</v>
      </c>
      <c r="FR37" s="5">
        <v>0</v>
      </c>
      <c r="FS37" s="5">
        <v>0</v>
      </c>
      <c r="FT37" s="5">
        <v>0</v>
      </c>
      <c r="FU37" s="5" t="s">
        <v>33</v>
      </c>
      <c r="FV37" s="5" t="s">
        <v>33</v>
      </c>
      <c r="FW37" s="5" t="s">
        <v>33</v>
      </c>
      <c r="FX37" s="5" t="s">
        <v>33</v>
      </c>
      <c r="FY37" s="5" t="s">
        <v>33</v>
      </c>
      <c r="FZ37" s="5" t="s">
        <v>33</v>
      </c>
      <c r="GA37" s="5" t="s">
        <v>33</v>
      </c>
      <c r="GB37" s="5" t="s">
        <v>33</v>
      </c>
      <c r="GC37" s="5" t="s">
        <v>33</v>
      </c>
      <c r="GD37" s="5" t="s">
        <v>33</v>
      </c>
      <c r="GE37" s="5" t="s">
        <v>33</v>
      </c>
      <c r="GF37" s="5" t="s">
        <v>33</v>
      </c>
      <c r="GG37" s="5" t="s">
        <v>33</v>
      </c>
      <c r="GH37" s="5" t="s">
        <v>33</v>
      </c>
      <c r="GI37" s="5" t="s">
        <v>33</v>
      </c>
      <c r="GJ37" s="5" t="s">
        <v>33</v>
      </c>
      <c r="GK37" s="5" t="s">
        <v>33</v>
      </c>
      <c r="GL37" s="5" t="s">
        <v>33</v>
      </c>
      <c r="GM37" s="5">
        <v>1767478</v>
      </c>
      <c r="GN37" s="5">
        <v>2297148</v>
      </c>
      <c r="GO37" s="5">
        <v>1234685</v>
      </c>
      <c r="GP37" s="5">
        <v>941858</v>
      </c>
      <c r="GQ37" s="5">
        <v>738540</v>
      </c>
      <c r="GR37" s="5">
        <v>638509</v>
      </c>
      <c r="GS37" s="5">
        <v>773487</v>
      </c>
      <c r="GT37" s="5">
        <v>685802</v>
      </c>
      <c r="GU37" s="5">
        <v>540887</v>
      </c>
      <c r="GV37" s="5">
        <v>912825</v>
      </c>
      <c r="GW37" s="5">
        <v>2240491</v>
      </c>
      <c r="GX37" s="5">
        <v>584240</v>
      </c>
      <c r="GY37" s="5">
        <v>832450</v>
      </c>
      <c r="GZ37" s="5">
        <v>559649</v>
      </c>
      <c r="HA37" s="5">
        <v>583033</v>
      </c>
      <c r="HB37" s="5">
        <v>386857</v>
      </c>
      <c r="HC37" s="5">
        <v>759710</v>
      </c>
      <c r="HD37" s="5">
        <v>418566</v>
      </c>
      <c r="HE37" s="5">
        <v>185541</v>
      </c>
      <c r="HF37" s="5">
        <v>308551</v>
      </c>
      <c r="HG37" s="5">
        <v>558412</v>
      </c>
      <c r="HH37" s="5">
        <v>225687</v>
      </c>
      <c r="HI37" s="5">
        <v>705513</v>
      </c>
      <c r="HJ37" s="5">
        <v>204120</v>
      </c>
      <c r="HK37" s="5">
        <v>325125</v>
      </c>
      <c r="HL37" s="5">
        <v>383759</v>
      </c>
      <c r="HM37" s="5">
        <v>457262</v>
      </c>
      <c r="HN37" s="5">
        <v>369492</v>
      </c>
      <c r="HO37" s="5">
        <v>245707</v>
      </c>
      <c r="HP37" s="5">
        <v>245134</v>
      </c>
      <c r="HQ37" s="5">
        <v>182204</v>
      </c>
      <c r="HR37" s="5">
        <v>189233</v>
      </c>
      <c r="HS37" s="5">
        <v>1912465</v>
      </c>
      <c r="HT37" s="5">
        <v>2117029</v>
      </c>
      <c r="HU37" s="5">
        <v>2018446</v>
      </c>
      <c r="HV37" s="5">
        <v>2033510</v>
      </c>
      <c r="HW37" s="5">
        <v>2115065</v>
      </c>
      <c r="HX37" s="5">
        <v>2328566</v>
      </c>
      <c r="HY37" s="5">
        <v>2336426</v>
      </c>
      <c r="HZ37" s="5">
        <v>2407198</v>
      </c>
      <c r="IA37" s="5">
        <v>2638539</v>
      </c>
      <c r="IB37" s="5">
        <v>2999017</v>
      </c>
      <c r="IC37" s="5">
        <v>2833942</v>
      </c>
      <c r="ID37" s="5">
        <v>3047385</v>
      </c>
      <c r="IE37" s="5">
        <v>2703844</v>
      </c>
      <c r="IF37" s="5">
        <v>2317684</v>
      </c>
      <c r="IG37" s="5">
        <v>2350112</v>
      </c>
      <c r="IH37" s="5">
        <v>1830352</v>
      </c>
      <c r="II37" s="5">
        <v>1716746</v>
      </c>
      <c r="IJ37" s="5">
        <v>1482907</v>
      </c>
      <c r="IK37" s="5">
        <v>1451289</v>
      </c>
      <c r="IL37" s="5">
        <v>1422994</v>
      </c>
      <c r="IM37" s="5">
        <v>1134206</v>
      </c>
      <c r="IN37" s="5">
        <v>1116897</v>
      </c>
      <c r="IO37" s="5">
        <v>1176562</v>
      </c>
      <c r="IP37" s="5">
        <v>1102341</v>
      </c>
      <c r="IQ37" s="5">
        <v>956097</v>
      </c>
      <c r="IR37" s="5">
        <v>808919</v>
      </c>
      <c r="IS37" s="5">
        <v>744967</v>
      </c>
      <c r="IT37" s="5">
        <v>693072</v>
      </c>
      <c r="IU37" s="5">
        <v>684630</v>
      </c>
      <c r="IV37" s="5">
        <v>737268</v>
      </c>
      <c r="IW37" s="5">
        <v>690014</v>
      </c>
      <c r="IX37" s="5">
        <v>618586</v>
      </c>
      <c r="IY37" s="5">
        <v>139404</v>
      </c>
      <c r="IZ37" s="5">
        <v>138572</v>
      </c>
      <c r="JA37" s="5">
        <v>139738</v>
      </c>
      <c r="JB37" s="5">
        <v>144633</v>
      </c>
      <c r="JC37" s="5">
        <v>135660</v>
      </c>
      <c r="JD37" s="5">
        <v>122659</v>
      </c>
      <c r="JE37" s="5">
        <v>94103</v>
      </c>
      <c r="JF37" s="5">
        <v>90671</v>
      </c>
      <c r="JG37" s="5">
        <v>122617</v>
      </c>
      <c r="JH37" s="5">
        <v>117901</v>
      </c>
      <c r="JI37" s="5">
        <v>124345</v>
      </c>
      <c r="JJ37" s="5">
        <v>113637</v>
      </c>
      <c r="JK37" s="5">
        <v>106010</v>
      </c>
      <c r="JL37" s="5">
        <v>93418</v>
      </c>
      <c r="JM37" s="5">
        <v>95592</v>
      </c>
      <c r="JN37" s="5">
        <v>89338</v>
      </c>
      <c r="JO37" s="5">
        <v>94516</v>
      </c>
      <c r="JP37" s="5">
        <v>89273</v>
      </c>
      <c r="JQ37" s="5">
        <v>96418</v>
      </c>
      <c r="JR37" s="5">
        <v>99046</v>
      </c>
      <c r="JS37" s="5">
        <v>101895</v>
      </c>
      <c r="JT37" s="5">
        <v>108657</v>
      </c>
      <c r="JU37" s="5">
        <v>158330</v>
      </c>
      <c r="JV37" s="5">
        <v>87369</v>
      </c>
      <c r="JW37" s="5">
        <v>83542</v>
      </c>
      <c r="JX37" s="5">
        <v>86230</v>
      </c>
      <c r="JY37" s="5">
        <v>100352</v>
      </c>
      <c r="JZ37" s="5">
        <v>105469</v>
      </c>
      <c r="KA37" s="5">
        <v>98277</v>
      </c>
      <c r="KB37" s="5">
        <v>91875</v>
      </c>
      <c r="KC37" s="5">
        <v>98011</v>
      </c>
      <c r="KD37" s="5">
        <v>79990</v>
      </c>
      <c r="KE37" s="5">
        <v>29278</v>
      </c>
      <c r="KF37" s="5">
        <v>29481</v>
      </c>
      <c r="KG37" s="5">
        <v>26702</v>
      </c>
      <c r="KH37" s="5">
        <v>17608</v>
      </c>
      <c r="KI37" s="5">
        <v>15922</v>
      </c>
      <c r="KJ37" s="5">
        <v>14985</v>
      </c>
      <c r="KK37" s="5">
        <v>16931</v>
      </c>
      <c r="KL37" s="5">
        <v>14272</v>
      </c>
      <c r="KM37" s="5">
        <v>14066</v>
      </c>
      <c r="KN37" s="5">
        <v>14314</v>
      </c>
      <c r="KO37" s="5">
        <v>15498</v>
      </c>
      <c r="KP37" s="5">
        <v>17490</v>
      </c>
      <c r="KQ37" s="5">
        <v>21726</v>
      </c>
      <c r="KR37" s="5">
        <v>22049</v>
      </c>
      <c r="KS37" s="5">
        <v>21453</v>
      </c>
      <c r="KT37" s="5">
        <v>16230</v>
      </c>
      <c r="KU37" s="5">
        <v>15981</v>
      </c>
      <c r="KV37" s="5">
        <v>20170</v>
      </c>
      <c r="KW37" s="5">
        <v>22098</v>
      </c>
      <c r="KX37" s="5">
        <v>17555</v>
      </c>
      <c r="KY37" s="5">
        <v>23175</v>
      </c>
      <c r="KZ37" s="5">
        <v>12941</v>
      </c>
      <c r="LA37" s="5">
        <v>6530</v>
      </c>
      <c r="LB37" s="5">
        <v>8607</v>
      </c>
      <c r="LC37" s="5">
        <v>5884</v>
      </c>
      <c r="LD37" s="5">
        <v>5851</v>
      </c>
      <c r="LE37" s="5">
        <v>6390</v>
      </c>
      <c r="LF37" s="5">
        <v>5986</v>
      </c>
      <c r="LG37" s="5">
        <v>5765</v>
      </c>
      <c r="LH37" s="5">
        <v>6344</v>
      </c>
      <c r="LI37" s="5">
        <v>5857</v>
      </c>
      <c r="LJ37" s="5">
        <v>6056</v>
      </c>
      <c r="LK37" s="5">
        <v>21537</v>
      </c>
      <c r="LL37" s="5">
        <v>17023</v>
      </c>
      <c r="LM37" s="5">
        <v>19846</v>
      </c>
      <c r="LN37" s="5">
        <v>17773</v>
      </c>
      <c r="LO37" s="5">
        <v>20572</v>
      </c>
      <c r="LP37" s="5">
        <v>20857</v>
      </c>
      <c r="LQ37" s="5">
        <v>24306</v>
      </c>
      <c r="LR37" s="5">
        <v>24879</v>
      </c>
      <c r="LS37" s="5">
        <v>25970</v>
      </c>
      <c r="LT37" s="5">
        <v>20825</v>
      </c>
      <c r="LU37" s="5">
        <v>20483</v>
      </c>
      <c r="LV37" s="5">
        <v>20139</v>
      </c>
      <c r="LW37" s="5">
        <v>14303</v>
      </c>
      <c r="LX37" s="5">
        <v>14326</v>
      </c>
      <c r="LY37" s="5">
        <v>10891</v>
      </c>
      <c r="LZ37" s="5">
        <v>10486</v>
      </c>
      <c r="MA37" s="5">
        <v>11678</v>
      </c>
      <c r="MB37" s="5">
        <v>11329</v>
      </c>
      <c r="MC37" s="5">
        <v>10496</v>
      </c>
      <c r="MD37" s="5">
        <v>12510</v>
      </c>
      <c r="ME37" s="5">
        <v>10191</v>
      </c>
      <c r="MF37" s="5">
        <v>9983</v>
      </c>
      <c r="MG37" s="5">
        <v>8830</v>
      </c>
      <c r="MH37" s="5">
        <v>7937</v>
      </c>
      <c r="MI37" s="5">
        <v>7664</v>
      </c>
      <c r="MJ37" s="5">
        <v>7432</v>
      </c>
      <c r="MK37" s="5">
        <v>7000</v>
      </c>
      <c r="ML37" s="5">
        <v>5928</v>
      </c>
      <c r="MM37" s="5">
        <v>6014</v>
      </c>
      <c r="MN37" s="5">
        <v>6494</v>
      </c>
      <c r="MO37" s="5">
        <v>5341</v>
      </c>
      <c r="MP37" s="5">
        <v>5944</v>
      </c>
      <c r="MQ37" s="5">
        <v>0</v>
      </c>
      <c r="MR37" s="5">
        <v>0</v>
      </c>
      <c r="MS37" s="5">
        <v>0</v>
      </c>
      <c r="MT37" s="5">
        <v>0</v>
      </c>
      <c r="MU37" s="5">
        <v>0</v>
      </c>
      <c r="MV37" s="5">
        <v>0</v>
      </c>
      <c r="MW37" s="5">
        <v>0</v>
      </c>
      <c r="MX37" s="5">
        <v>0</v>
      </c>
      <c r="MY37" s="5">
        <v>0</v>
      </c>
      <c r="MZ37" s="5">
        <v>0</v>
      </c>
      <c r="NA37" s="5">
        <v>0</v>
      </c>
      <c r="NB37" s="5">
        <v>0</v>
      </c>
      <c r="NC37" s="5">
        <v>0</v>
      </c>
      <c r="ND37" s="5">
        <v>0</v>
      </c>
      <c r="NE37" s="5" t="s">
        <v>33</v>
      </c>
      <c r="NF37" s="5" t="s">
        <v>33</v>
      </c>
      <c r="NG37" s="5" t="s">
        <v>33</v>
      </c>
      <c r="NH37" s="5" t="s">
        <v>33</v>
      </c>
      <c r="NI37" s="5" t="s">
        <v>33</v>
      </c>
      <c r="NJ37" s="5" t="s">
        <v>33</v>
      </c>
      <c r="NK37" s="5" t="s">
        <v>33</v>
      </c>
      <c r="NL37" s="5" t="s">
        <v>33</v>
      </c>
      <c r="NM37" s="5" t="s">
        <v>33</v>
      </c>
      <c r="NN37" s="5" t="s">
        <v>33</v>
      </c>
      <c r="NO37" s="5" t="s">
        <v>33</v>
      </c>
      <c r="NP37" s="5" t="s">
        <v>33</v>
      </c>
      <c r="NQ37" s="5" t="s">
        <v>33</v>
      </c>
      <c r="NR37" s="5" t="s">
        <v>33</v>
      </c>
      <c r="NS37" s="5" t="s">
        <v>33</v>
      </c>
      <c r="NT37" s="5" t="s">
        <v>33</v>
      </c>
      <c r="NU37" s="5" t="s">
        <v>33</v>
      </c>
      <c r="NV37" s="5" t="s">
        <v>33</v>
      </c>
      <c r="NW37" s="5">
        <v>0</v>
      </c>
      <c r="NX37" s="5">
        <v>0</v>
      </c>
      <c r="NY37" s="5">
        <v>0</v>
      </c>
      <c r="NZ37" s="5">
        <v>0</v>
      </c>
      <c r="OA37" s="5">
        <v>0</v>
      </c>
      <c r="OB37" s="5">
        <v>0</v>
      </c>
      <c r="OC37" s="5">
        <v>0</v>
      </c>
      <c r="OD37" s="5">
        <v>0</v>
      </c>
      <c r="OE37" s="5">
        <v>0</v>
      </c>
      <c r="OF37" s="5">
        <v>0</v>
      </c>
      <c r="OG37" s="5">
        <v>0</v>
      </c>
      <c r="OH37" s="5">
        <v>0</v>
      </c>
      <c r="OI37" s="5">
        <v>0</v>
      </c>
      <c r="OJ37" s="5">
        <v>0</v>
      </c>
      <c r="OK37" s="5" t="s">
        <v>33</v>
      </c>
      <c r="OL37" s="5" t="s">
        <v>33</v>
      </c>
      <c r="OM37" s="5" t="s">
        <v>33</v>
      </c>
      <c r="ON37" s="5" t="s">
        <v>33</v>
      </c>
      <c r="OO37" s="5" t="s">
        <v>33</v>
      </c>
      <c r="OP37" s="5" t="s">
        <v>33</v>
      </c>
      <c r="OQ37" s="5" t="s">
        <v>33</v>
      </c>
      <c r="OR37" s="5" t="s">
        <v>33</v>
      </c>
      <c r="OS37" s="5" t="s">
        <v>33</v>
      </c>
      <c r="OT37" s="5" t="s">
        <v>33</v>
      </c>
      <c r="OU37" s="5" t="s">
        <v>33</v>
      </c>
      <c r="OV37" s="5" t="s">
        <v>33</v>
      </c>
      <c r="OW37" s="5" t="s">
        <v>33</v>
      </c>
      <c r="OX37" s="5" t="s">
        <v>33</v>
      </c>
      <c r="OY37" s="5" t="s">
        <v>33</v>
      </c>
      <c r="OZ37" s="5" t="s">
        <v>33</v>
      </c>
      <c r="PA37" s="5" t="s">
        <v>33</v>
      </c>
      <c r="PB37" s="5" t="s">
        <v>33</v>
      </c>
      <c r="PC37" s="5">
        <v>60777</v>
      </c>
      <c r="PD37" s="5">
        <v>58157</v>
      </c>
      <c r="PE37" s="5">
        <v>56814</v>
      </c>
      <c r="PF37" s="5">
        <v>53010</v>
      </c>
      <c r="PG37" s="5">
        <v>53564</v>
      </c>
      <c r="PH37" s="5">
        <v>50175</v>
      </c>
      <c r="PI37" s="5">
        <v>65468</v>
      </c>
      <c r="PJ37" s="5">
        <v>64474</v>
      </c>
      <c r="PK37" s="5">
        <v>68054</v>
      </c>
      <c r="PL37" s="5">
        <v>64189</v>
      </c>
      <c r="PM37" s="5">
        <v>67306</v>
      </c>
      <c r="PN37" s="5">
        <v>71586</v>
      </c>
      <c r="PO37" s="5">
        <v>77461</v>
      </c>
      <c r="PP37" s="5">
        <v>66348</v>
      </c>
      <c r="PQ37" s="5">
        <v>64502</v>
      </c>
      <c r="PR37" s="5">
        <v>58996</v>
      </c>
      <c r="PS37" s="5">
        <v>56286</v>
      </c>
      <c r="PT37" s="5">
        <v>67276</v>
      </c>
      <c r="PU37" s="5">
        <v>45905</v>
      </c>
      <c r="PV37" s="5">
        <v>51282</v>
      </c>
      <c r="PW37" s="5">
        <v>49270</v>
      </c>
      <c r="PX37" s="5">
        <v>37082</v>
      </c>
      <c r="PY37" s="5">
        <v>32824</v>
      </c>
      <c r="PZ37" s="5">
        <v>29246</v>
      </c>
      <c r="QA37" s="5">
        <v>32099</v>
      </c>
      <c r="QB37" s="5">
        <v>28051</v>
      </c>
      <c r="QC37" s="5">
        <v>26640</v>
      </c>
      <c r="QD37" s="5">
        <v>25145</v>
      </c>
      <c r="QE37" s="5">
        <v>25514</v>
      </c>
      <c r="QF37" s="5">
        <v>22677</v>
      </c>
      <c r="QG37" s="5">
        <v>22957</v>
      </c>
      <c r="QH37" s="5">
        <v>20735</v>
      </c>
      <c r="QI37" s="5">
        <v>104532</v>
      </c>
      <c r="QJ37" s="5">
        <v>90761</v>
      </c>
      <c r="QK37" s="5">
        <v>92735</v>
      </c>
      <c r="QL37" s="5">
        <v>95778</v>
      </c>
      <c r="QM37" s="5">
        <v>96633</v>
      </c>
      <c r="QN37" s="5">
        <v>96652</v>
      </c>
      <c r="QO37" s="5">
        <v>69562</v>
      </c>
      <c r="QP37" s="5">
        <v>65163</v>
      </c>
      <c r="QQ37" s="5">
        <v>64487</v>
      </c>
      <c r="QR37" s="5">
        <v>78174</v>
      </c>
      <c r="QS37" s="5">
        <v>64210</v>
      </c>
      <c r="QT37" s="5">
        <v>71774</v>
      </c>
      <c r="QU37" s="5">
        <v>67737</v>
      </c>
      <c r="QV37" s="5">
        <v>63303</v>
      </c>
      <c r="QW37" s="5">
        <v>66855</v>
      </c>
      <c r="QX37" s="5">
        <v>25948</v>
      </c>
      <c r="QY37" s="5">
        <v>36678</v>
      </c>
      <c r="QZ37" s="5">
        <v>14676</v>
      </c>
      <c r="RA37" s="5">
        <v>26782</v>
      </c>
      <c r="RB37" s="5">
        <v>25961</v>
      </c>
      <c r="RC37" s="5">
        <v>27373</v>
      </c>
      <c r="RD37" s="5">
        <v>29134</v>
      </c>
      <c r="RE37" s="5">
        <v>27607</v>
      </c>
      <c r="RF37" s="5">
        <v>23764</v>
      </c>
      <c r="RG37" s="5">
        <v>19877</v>
      </c>
      <c r="RH37" s="5">
        <v>25823</v>
      </c>
      <c r="RI37" s="5">
        <v>25866</v>
      </c>
      <c r="RJ37" s="5">
        <v>25119</v>
      </c>
      <c r="RK37" s="5">
        <v>27231</v>
      </c>
      <c r="RL37" s="5">
        <v>24659</v>
      </c>
      <c r="RM37" s="5">
        <v>24930</v>
      </c>
      <c r="RN37" s="5">
        <v>22733</v>
      </c>
      <c r="RO37" s="5">
        <v>60040</v>
      </c>
      <c r="RP37" s="5">
        <v>61855</v>
      </c>
      <c r="RQ37" s="5">
        <v>57717</v>
      </c>
      <c r="RR37" s="5">
        <v>59606</v>
      </c>
      <c r="RS37" s="5">
        <v>57771</v>
      </c>
      <c r="RT37" s="5">
        <v>57525</v>
      </c>
      <c r="RU37" s="5">
        <v>46992</v>
      </c>
      <c r="RV37" s="5">
        <v>45339</v>
      </c>
      <c r="RW37" s="5">
        <v>42196</v>
      </c>
      <c r="RX37" s="5">
        <v>48889</v>
      </c>
      <c r="RY37" s="5">
        <v>54833</v>
      </c>
      <c r="RZ37" s="5">
        <v>49943</v>
      </c>
      <c r="SA37" s="5">
        <v>51049</v>
      </c>
      <c r="SB37" s="5">
        <v>50356</v>
      </c>
      <c r="SC37" s="5">
        <v>53933</v>
      </c>
      <c r="SD37" s="5">
        <v>49448</v>
      </c>
      <c r="SE37" s="5">
        <v>47570</v>
      </c>
      <c r="SF37" s="5">
        <v>51393</v>
      </c>
      <c r="SG37" s="5">
        <v>71153</v>
      </c>
      <c r="SH37" s="5">
        <v>55050</v>
      </c>
      <c r="SI37" s="5">
        <v>58534</v>
      </c>
      <c r="SJ37" s="5">
        <v>55039</v>
      </c>
      <c r="SK37" s="5">
        <v>50166</v>
      </c>
      <c r="SL37" s="5">
        <v>53231</v>
      </c>
      <c r="SM37" s="5">
        <v>43090</v>
      </c>
      <c r="SN37" s="5">
        <v>34558</v>
      </c>
      <c r="SO37" s="5">
        <v>36050</v>
      </c>
      <c r="SP37" s="5">
        <v>35384</v>
      </c>
      <c r="SQ37" s="5">
        <v>34229</v>
      </c>
      <c r="SR37" s="5">
        <v>32320</v>
      </c>
      <c r="SS37" s="5">
        <v>31255</v>
      </c>
      <c r="ST37" s="5">
        <v>30732</v>
      </c>
      <c r="SU37" s="5">
        <v>100726</v>
      </c>
      <c r="SV37" s="5">
        <v>107649</v>
      </c>
      <c r="SW37" s="5">
        <v>97908</v>
      </c>
      <c r="SX37" s="5">
        <v>101995</v>
      </c>
      <c r="SY37" s="5">
        <v>83883</v>
      </c>
      <c r="SZ37" s="5">
        <v>115469</v>
      </c>
      <c r="TA37" s="5">
        <v>94825</v>
      </c>
      <c r="TB37" s="5">
        <v>90590</v>
      </c>
      <c r="TC37" s="5">
        <v>100551</v>
      </c>
      <c r="TD37" s="5">
        <v>94709</v>
      </c>
      <c r="TE37" s="5">
        <v>76889</v>
      </c>
      <c r="TF37" s="5">
        <v>71494</v>
      </c>
      <c r="TG37" s="5">
        <v>72298</v>
      </c>
      <c r="TH37" s="5">
        <v>64707</v>
      </c>
      <c r="TI37" s="5">
        <v>63876</v>
      </c>
      <c r="TJ37" s="5">
        <v>64123</v>
      </c>
      <c r="TK37" s="5">
        <v>65427</v>
      </c>
      <c r="TL37" s="5">
        <v>67776</v>
      </c>
      <c r="TM37" s="5">
        <v>62174</v>
      </c>
      <c r="TN37" s="5">
        <v>68014</v>
      </c>
      <c r="TO37" s="5">
        <v>84969</v>
      </c>
      <c r="TP37" s="5">
        <v>82974</v>
      </c>
      <c r="TQ37" s="5">
        <v>70347</v>
      </c>
      <c r="TR37" s="5">
        <v>67705</v>
      </c>
      <c r="TS37" s="5">
        <v>89395</v>
      </c>
      <c r="TT37" s="5">
        <v>111447</v>
      </c>
      <c r="TU37" s="5">
        <v>106747</v>
      </c>
      <c r="TV37" s="5">
        <v>74734</v>
      </c>
      <c r="TW37" s="5">
        <v>62092</v>
      </c>
      <c r="TX37" s="5">
        <v>52763</v>
      </c>
      <c r="TY37" s="5">
        <v>44423</v>
      </c>
      <c r="TZ37" s="5">
        <v>39445</v>
      </c>
      <c r="UA37" s="5">
        <v>9128</v>
      </c>
      <c r="UB37" s="5">
        <v>9056</v>
      </c>
      <c r="UC37" s="5">
        <v>7284</v>
      </c>
      <c r="UD37" s="5">
        <v>4499</v>
      </c>
      <c r="UE37" s="5">
        <v>3657</v>
      </c>
      <c r="UF37" s="5">
        <v>2331</v>
      </c>
      <c r="UG37" s="5">
        <v>1937</v>
      </c>
      <c r="UH37" s="5">
        <v>2167</v>
      </c>
      <c r="UI37" s="5">
        <v>1517</v>
      </c>
      <c r="UJ37" s="5">
        <v>1333</v>
      </c>
      <c r="UK37" s="5">
        <v>1253</v>
      </c>
      <c r="UL37" s="5">
        <v>1775</v>
      </c>
      <c r="UM37" s="5">
        <v>1964</v>
      </c>
      <c r="UN37" s="5">
        <v>2364</v>
      </c>
      <c r="UO37" s="5">
        <v>2364</v>
      </c>
      <c r="UP37" s="5">
        <v>2239</v>
      </c>
      <c r="UQ37" s="5">
        <v>4506</v>
      </c>
      <c r="UR37" s="5">
        <v>5283</v>
      </c>
      <c r="US37" s="5">
        <v>10944</v>
      </c>
      <c r="UT37" s="5">
        <v>12905</v>
      </c>
      <c r="UU37" s="5">
        <v>14798</v>
      </c>
      <c r="UV37" s="5">
        <v>11909</v>
      </c>
      <c r="UW37" s="5">
        <v>9697</v>
      </c>
      <c r="UX37" s="5">
        <v>6339</v>
      </c>
      <c r="UY37" s="5">
        <v>188</v>
      </c>
      <c r="UZ37" s="5">
        <v>854</v>
      </c>
      <c r="VA37" s="5">
        <v>988</v>
      </c>
      <c r="VB37" s="5">
        <v>1267</v>
      </c>
      <c r="VC37" s="5">
        <v>1026</v>
      </c>
      <c r="VD37" s="5">
        <v>810</v>
      </c>
      <c r="VE37" s="5">
        <v>1162</v>
      </c>
      <c r="VF37" s="5">
        <v>1328</v>
      </c>
      <c r="VG37" s="5">
        <v>391638</v>
      </c>
      <c r="VH37" s="5">
        <v>386336</v>
      </c>
      <c r="VI37" s="5">
        <v>217231</v>
      </c>
      <c r="VJ37" s="5">
        <v>257226</v>
      </c>
      <c r="VK37" s="5">
        <v>242338</v>
      </c>
      <c r="VL37" s="5">
        <v>237192</v>
      </c>
      <c r="VM37" s="5">
        <v>277471</v>
      </c>
      <c r="VN37" s="5">
        <v>365471</v>
      </c>
      <c r="VO37" s="5">
        <v>264733</v>
      </c>
      <c r="VP37" s="5">
        <v>298428</v>
      </c>
      <c r="VQ37" s="5">
        <v>211970</v>
      </c>
      <c r="VR37" s="5">
        <v>265144</v>
      </c>
      <c r="VS37" s="5">
        <v>269690</v>
      </c>
      <c r="VT37" s="5">
        <v>194849</v>
      </c>
      <c r="VU37" s="5">
        <v>306222</v>
      </c>
      <c r="VV37" s="5">
        <v>188135</v>
      </c>
      <c r="VW37" s="5">
        <v>196580</v>
      </c>
      <c r="VX37" s="5">
        <v>146518</v>
      </c>
      <c r="VY37" s="5">
        <v>41318</v>
      </c>
      <c r="VZ37" s="5">
        <v>125780</v>
      </c>
      <c r="WA37" s="5">
        <v>59924</v>
      </c>
      <c r="WB37" s="5">
        <v>90050</v>
      </c>
      <c r="WC37" s="5">
        <v>101262</v>
      </c>
      <c r="WD37" s="5">
        <v>106173</v>
      </c>
      <c r="WE37" s="5">
        <v>104570</v>
      </c>
      <c r="WF37" s="5">
        <v>124119</v>
      </c>
      <c r="WG37" s="5">
        <v>114739</v>
      </c>
      <c r="WH37" s="5">
        <v>83853</v>
      </c>
      <c r="WI37" s="5">
        <v>75336</v>
      </c>
      <c r="WJ37" s="5">
        <v>71711</v>
      </c>
      <c r="WK37" s="5">
        <v>74173</v>
      </c>
      <c r="WL37" s="5">
        <v>71612</v>
      </c>
      <c r="WM37" s="5">
        <v>545</v>
      </c>
      <c r="WN37" s="5">
        <v>170</v>
      </c>
      <c r="WO37" s="5">
        <v>660</v>
      </c>
      <c r="WP37" s="5">
        <v>316</v>
      </c>
      <c r="WQ37" s="5">
        <v>538</v>
      </c>
      <c r="WR37" s="5">
        <v>120</v>
      </c>
      <c r="WS37" s="5">
        <v>2131</v>
      </c>
      <c r="WT37" s="5">
        <v>3810</v>
      </c>
      <c r="WU37" s="5">
        <v>3464</v>
      </c>
      <c r="WV37" s="5">
        <v>3349</v>
      </c>
      <c r="WW37" s="5">
        <v>2782</v>
      </c>
      <c r="WX37" s="5">
        <v>-9046</v>
      </c>
      <c r="WY37" s="5">
        <v>23280</v>
      </c>
      <c r="WZ37" s="5">
        <v>-4588</v>
      </c>
      <c r="XA37" s="5">
        <v>8908</v>
      </c>
      <c r="XB37" s="5">
        <v>784</v>
      </c>
      <c r="XC37" s="5">
        <v>-3973</v>
      </c>
      <c r="XD37" s="5">
        <v>6468</v>
      </c>
      <c r="XE37" s="5">
        <v>601</v>
      </c>
      <c r="XF37" s="5">
        <v>538</v>
      </c>
      <c r="XG37" s="5">
        <v>767</v>
      </c>
      <c r="XH37" s="5">
        <v>658</v>
      </c>
      <c r="XI37" s="5">
        <v>763</v>
      </c>
      <c r="XJ37" s="5">
        <v>728</v>
      </c>
      <c r="XK37" s="5">
        <v>3008</v>
      </c>
      <c r="XL37" s="5">
        <v>3393</v>
      </c>
      <c r="XM37" s="5">
        <v>3551</v>
      </c>
      <c r="XN37" s="5">
        <v>3217</v>
      </c>
      <c r="XO37" s="5">
        <v>3259</v>
      </c>
      <c r="XP37" s="5">
        <v>3191</v>
      </c>
      <c r="XQ37" s="5">
        <v>3085</v>
      </c>
      <c r="XR37" s="5">
        <v>3001</v>
      </c>
      <c r="XS37" s="1">
        <v>6455</v>
      </c>
      <c r="XT37" s="3" t="s">
        <v>180</v>
      </c>
      <c r="XU37" s="3" t="s">
        <v>180</v>
      </c>
      <c r="XV37" s="3" t="s">
        <v>180</v>
      </c>
      <c r="XW37" s="3" t="s">
        <v>179</v>
      </c>
      <c r="XX37" s="3" t="s">
        <v>180</v>
      </c>
      <c r="XY37" s="3" t="s">
        <v>180</v>
      </c>
      <c r="XZ37" s="3" t="s">
        <v>195</v>
      </c>
    </row>
    <row r="38" spans="1:650" x14ac:dyDescent="0.3">
      <c r="A38" s="6" t="s">
        <v>65</v>
      </c>
      <c r="B38" s="1">
        <v>4062444</v>
      </c>
      <c r="C38" s="5">
        <v>13883</v>
      </c>
      <c r="D38" s="5">
        <v>7780</v>
      </c>
      <c r="E38" s="5">
        <v>40510</v>
      </c>
      <c r="F38" s="5">
        <v>12383</v>
      </c>
      <c r="G38" s="5">
        <v>6869</v>
      </c>
      <c r="H38" s="5">
        <v>15038</v>
      </c>
      <c r="I38" s="5">
        <v>3672</v>
      </c>
      <c r="J38" s="5">
        <v>1999</v>
      </c>
      <c r="K38" s="5">
        <v>15093</v>
      </c>
      <c r="L38" s="5">
        <v>32089</v>
      </c>
      <c r="M38" s="5">
        <v>5740</v>
      </c>
      <c r="N38" s="5">
        <v>6363</v>
      </c>
      <c r="O38" s="5">
        <v>2848</v>
      </c>
      <c r="P38" s="5">
        <v>5943</v>
      </c>
      <c r="Q38" s="5">
        <v>12377</v>
      </c>
      <c r="R38" s="5">
        <v>34202</v>
      </c>
      <c r="S38" s="5">
        <v>9199</v>
      </c>
      <c r="T38" s="5">
        <v>20673</v>
      </c>
      <c r="U38" s="5">
        <v>11294</v>
      </c>
      <c r="V38" s="5">
        <v>16812</v>
      </c>
      <c r="W38" s="5">
        <v>8990</v>
      </c>
      <c r="X38" s="5">
        <v>7011</v>
      </c>
      <c r="Y38" s="5">
        <v>2046</v>
      </c>
      <c r="Z38" s="5">
        <v>-296</v>
      </c>
      <c r="AA38" s="5">
        <v>379</v>
      </c>
      <c r="AB38" s="5">
        <v>355</v>
      </c>
      <c r="AC38" s="5">
        <v>2579</v>
      </c>
      <c r="AD38" s="5">
        <v>1510</v>
      </c>
      <c r="AE38" s="5">
        <v>4041</v>
      </c>
      <c r="AF38" s="5">
        <v>6699</v>
      </c>
      <c r="AG38" s="5">
        <v>488</v>
      </c>
      <c r="AH38" s="5">
        <v>1108</v>
      </c>
      <c r="AI38" s="5">
        <v>329785</v>
      </c>
      <c r="AJ38" s="5">
        <v>420063</v>
      </c>
      <c r="AK38" s="5">
        <v>369657</v>
      </c>
      <c r="AL38" s="5">
        <v>646313</v>
      </c>
      <c r="AM38" s="5">
        <v>1165349</v>
      </c>
      <c r="AN38" s="5">
        <v>347439</v>
      </c>
      <c r="AO38" s="5">
        <v>2830511</v>
      </c>
      <c r="AP38" s="5">
        <v>46801</v>
      </c>
      <c r="AQ38" s="5">
        <v>165743</v>
      </c>
      <c r="AR38" s="5">
        <v>68408</v>
      </c>
      <c r="AS38" s="5">
        <v>115346</v>
      </c>
      <c r="AT38" s="5">
        <v>717908</v>
      </c>
      <c r="AU38" s="5">
        <v>414961</v>
      </c>
      <c r="AV38" s="5">
        <v>309563</v>
      </c>
      <c r="AW38" s="5">
        <v>364161</v>
      </c>
      <c r="AX38" s="5">
        <v>90801</v>
      </c>
      <c r="AY38" s="5">
        <v>413182</v>
      </c>
      <c r="AZ38" s="5">
        <v>293551</v>
      </c>
      <c r="BA38" s="5">
        <v>111822</v>
      </c>
      <c r="BB38" s="5">
        <v>38748</v>
      </c>
      <c r="BC38" s="5">
        <v>52794</v>
      </c>
      <c r="BD38" s="5">
        <v>44005</v>
      </c>
      <c r="BE38" s="5">
        <v>42928</v>
      </c>
      <c r="BF38" s="5">
        <v>64701</v>
      </c>
      <c r="BG38" s="5">
        <v>148999</v>
      </c>
      <c r="BH38" s="5">
        <v>245992</v>
      </c>
      <c r="BI38" s="5">
        <v>232526</v>
      </c>
      <c r="BJ38" s="5">
        <v>69863</v>
      </c>
      <c r="BK38" s="5">
        <v>40760</v>
      </c>
      <c r="BL38" s="5">
        <v>40757</v>
      </c>
      <c r="BM38" s="5">
        <v>29538</v>
      </c>
      <c r="BN38" s="5">
        <v>23963</v>
      </c>
      <c r="BO38" s="5">
        <v>155902</v>
      </c>
      <c r="BP38" s="5">
        <v>170314</v>
      </c>
      <c r="BQ38" s="5">
        <v>142417</v>
      </c>
      <c r="BR38" s="5">
        <v>100889</v>
      </c>
      <c r="BS38" s="5">
        <v>74032</v>
      </c>
      <c r="BT38" s="5">
        <v>118825</v>
      </c>
      <c r="BU38" s="5">
        <v>115011</v>
      </c>
      <c r="BV38" s="5">
        <v>79663</v>
      </c>
      <c r="BW38" s="5">
        <v>48767</v>
      </c>
      <c r="BX38" s="5">
        <v>36043</v>
      </c>
      <c r="BY38" s="5">
        <v>51646</v>
      </c>
      <c r="BZ38" s="5">
        <v>23355</v>
      </c>
      <c r="CA38" s="5">
        <v>64685</v>
      </c>
      <c r="CB38" s="5">
        <v>34842</v>
      </c>
      <c r="CC38" s="5">
        <v>30680</v>
      </c>
      <c r="CD38" s="5">
        <v>24021</v>
      </c>
      <c r="CE38" s="5">
        <v>36486</v>
      </c>
      <c r="CF38" s="5">
        <v>28547</v>
      </c>
      <c r="CG38" s="5">
        <v>34064</v>
      </c>
      <c r="CH38" s="5">
        <v>23150</v>
      </c>
      <c r="CI38" s="5">
        <v>20835</v>
      </c>
      <c r="CJ38" s="5">
        <v>20070</v>
      </c>
      <c r="CK38" s="5">
        <v>10672</v>
      </c>
      <c r="CL38" s="5">
        <v>7632</v>
      </c>
      <c r="CM38" s="5">
        <v>29856</v>
      </c>
      <c r="CN38" s="5">
        <v>25706</v>
      </c>
      <c r="CO38" s="5">
        <v>26954</v>
      </c>
      <c r="CP38" s="5">
        <v>19858</v>
      </c>
      <c r="CQ38" s="5">
        <v>24360</v>
      </c>
      <c r="CR38" s="5">
        <v>16236</v>
      </c>
      <c r="CS38" s="5">
        <v>13606</v>
      </c>
      <c r="CT38" s="5">
        <v>10803</v>
      </c>
      <c r="CU38" s="5">
        <v>405845</v>
      </c>
      <c r="CV38" s="5">
        <v>296720</v>
      </c>
      <c r="CW38" s="5">
        <v>272420</v>
      </c>
      <c r="CX38" s="5">
        <v>173160</v>
      </c>
      <c r="CY38" s="5">
        <v>167360</v>
      </c>
      <c r="CZ38" s="5">
        <v>123445</v>
      </c>
      <c r="DA38" s="5">
        <v>114687</v>
      </c>
      <c r="DB38" s="5">
        <v>119015</v>
      </c>
      <c r="DC38" s="5">
        <v>86608</v>
      </c>
      <c r="DD38" s="5">
        <v>93611</v>
      </c>
      <c r="DE38" s="5">
        <v>105133</v>
      </c>
      <c r="DF38" s="5">
        <v>92613</v>
      </c>
      <c r="DG38" s="5">
        <v>130487</v>
      </c>
      <c r="DH38" s="5">
        <v>64842</v>
      </c>
      <c r="DI38" s="5">
        <v>86475</v>
      </c>
      <c r="DJ38" s="5">
        <v>95578</v>
      </c>
      <c r="DK38" s="5">
        <v>62717</v>
      </c>
      <c r="DL38" s="5">
        <v>88223</v>
      </c>
      <c r="DM38" s="5">
        <v>81026</v>
      </c>
      <c r="DN38" s="5">
        <v>73768</v>
      </c>
      <c r="DO38" s="5">
        <v>75464</v>
      </c>
      <c r="DP38" s="5">
        <v>82794</v>
      </c>
      <c r="DQ38" s="5">
        <v>94365</v>
      </c>
      <c r="DR38" s="5">
        <v>77980</v>
      </c>
      <c r="DS38" s="5">
        <v>99338</v>
      </c>
      <c r="DT38" s="5">
        <v>93737</v>
      </c>
      <c r="DU38" s="5">
        <v>75645</v>
      </c>
      <c r="DV38" s="5">
        <v>76780</v>
      </c>
      <c r="DW38" s="5">
        <v>65799</v>
      </c>
      <c r="DX38" s="5">
        <v>65566</v>
      </c>
      <c r="DY38" s="5">
        <v>56103</v>
      </c>
      <c r="DZ38" s="5">
        <v>52134</v>
      </c>
      <c r="EA38" s="5">
        <v>76236</v>
      </c>
      <c r="EB38" s="5">
        <v>38331</v>
      </c>
      <c r="EC38" s="5">
        <v>63411</v>
      </c>
      <c r="ED38" s="5">
        <v>45012</v>
      </c>
      <c r="EE38" s="5">
        <v>30942</v>
      </c>
      <c r="EF38" s="5">
        <v>39906</v>
      </c>
      <c r="EG38" s="5">
        <v>18193</v>
      </c>
      <c r="EH38" s="5">
        <v>22826</v>
      </c>
      <c r="EI38" s="5">
        <v>16178</v>
      </c>
      <c r="EJ38" s="5">
        <v>18646</v>
      </c>
      <c r="EK38" s="5">
        <v>22114</v>
      </c>
      <c r="EL38" s="5">
        <v>15171</v>
      </c>
      <c r="EM38" s="5">
        <v>27358</v>
      </c>
      <c r="EN38" s="5">
        <v>3571</v>
      </c>
      <c r="EO38" s="5">
        <v>9713</v>
      </c>
      <c r="EP38" s="5">
        <v>6328</v>
      </c>
      <c r="EQ38" s="5">
        <v>5158</v>
      </c>
      <c r="ER38" s="5">
        <v>6788</v>
      </c>
      <c r="ES38" s="5">
        <v>3718</v>
      </c>
      <c r="ET38" s="5">
        <v>13321</v>
      </c>
      <c r="EU38" s="5">
        <v>5578</v>
      </c>
      <c r="EV38" s="5">
        <v>4634</v>
      </c>
      <c r="EW38" s="5">
        <v>806</v>
      </c>
      <c r="EX38" s="5">
        <v>1850</v>
      </c>
      <c r="EY38" s="5">
        <v>7968</v>
      </c>
      <c r="EZ38" s="5">
        <v>8214</v>
      </c>
      <c r="FA38" s="5">
        <v>11438</v>
      </c>
      <c r="FB38" s="5">
        <v>24545</v>
      </c>
      <c r="FC38" s="5">
        <v>11648</v>
      </c>
      <c r="FD38" s="5">
        <v>10052</v>
      </c>
      <c r="FE38" s="5">
        <v>3154</v>
      </c>
      <c r="FF38" s="5">
        <v>4459</v>
      </c>
      <c r="FG38" s="5">
        <v>0</v>
      </c>
      <c r="FH38" s="5">
        <v>0</v>
      </c>
      <c r="FI38" s="5">
        <v>0</v>
      </c>
      <c r="FJ38" s="5">
        <v>0</v>
      </c>
      <c r="FK38" s="5">
        <v>0</v>
      </c>
      <c r="FL38" s="5">
        <v>0</v>
      </c>
      <c r="FM38" s="5">
        <v>0</v>
      </c>
      <c r="FN38" s="5">
        <v>0</v>
      </c>
      <c r="FO38" s="5">
        <v>0</v>
      </c>
      <c r="FP38" s="5">
        <v>0</v>
      </c>
      <c r="FQ38" s="5">
        <v>0</v>
      </c>
      <c r="FR38" s="5">
        <v>0</v>
      </c>
      <c r="FS38" s="5">
        <v>0</v>
      </c>
      <c r="FT38" s="5">
        <v>0</v>
      </c>
      <c r="FU38" s="5" t="s">
        <v>33</v>
      </c>
      <c r="FV38" s="5" t="s">
        <v>33</v>
      </c>
      <c r="FW38" s="5" t="s">
        <v>33</v>
      </c>
      <c r="FX38" s="5" t="s">
        <v>33</v>
      </c>
      <c r="FY38" s="5" t="s">
        <v>33</v>
      </c>
      <c r="FZ38" s="5" t="s">
        <v>33</v>
      </c>
      <c r="GA38" s="5" t="s">
        <v>33</v>
      </c>
      <c r="GB38" s="5" t="s">
        <v>33</v>
      </c>
      <c r="GC38" s="5" t="s">
        <v>33</v>
      </c>
      <c r="GD38" s="5" t="s">
        <v>33</v>
      </c>
      <c r="GE38" s="5" t="s">
        <v>33</v>
      </c>
      <c r="GF38" s="5" t="s">
        <v>33</v>
      </c>
      <c r="GG38" s="5" t="s">
        <v>33</v>
      </c>
      <c r="GH38" s="5" t="s">
        <v>33</v>
      </c>
      <c r="GI38" s="5" t="s">
        <v>33</v>
      </c>
      <c r="GJ38" s="5" t="s">
        <v>33</v>
      </c>
      <c r="GK38" s="5" t="s">
        <v>33</v>
      </c>
      <c r="GL38" s="5" t="s">
        <v>33</v>
      </c>
      <c r="GM38" s="5">
        <v>981651</v>
      </c>
      <c r="GN38" s="5">
        <v>918658</v>
      </c>
      <c r="GO38" s="5">
        <v>888699</v>
      </c>
      <c r="GP38" s="5">
        <v>977756</v>
      </c>
      <c r="GQ38" s="5">
        <v>1444552</v>
      </c>
      <c r="GR38" s="5">
        <v>577505</v>
      </c>
      <c r="GS38" s="5">
        <v>3082073</v>
      </c>
      <c r="GT38" s="5">
        <v>270304</v>
      </c>
      <c r="GU38" s="5">
        <v>332388</v>
      </c>
      <c r="GV38" s="5">
        <v>248798</v>
      </c>
      <c r="GW38" s="5">
        <v>299979</v>
      </c>
      <c r="GX38" s="5">
        <v>855411</v>
      </c>
      <c r="GY38" s="5">
        <v>640337</v>
      </c>
      <c r="GZ38" s="5">
        <v>418762</v>
      </c>
      <c r="HA38" s="5">
        <v>503406</v>
      </c>
      <c r="HB38" s="5">
        <v>250929</v>
      </c>
      <c r="HC38" s="5">
        <v>526742</v>
      </c>
      <c r="HD38" s="5">
        <v>437782</v>
      </c>
      <c r="HE38" s="5">
        <v>241924</v>
      </c>
      <c r="HF38" s="5">
        <v>165800</v>
      </c>
      <c r="HG38" s="5">
        <v>163660</v>
      </c>
      <c r="HH38" s="5">
        <v>158514</v>
      </c>
      <c r="HI38" s="5">
        <v>150816</v>
      </c>
      <c r="HJ38" s="5">
        <v>151867</v>
      </c>
      <c r="HK38" s="5">
        <v>286540</v>
      </c>
      <c r="HL38" s="5">
        <v>374004</v>
      </c>
      <c r="HM38" s="5">
        <v>349142</v>
      </c>
      <c r="HN38" s="5">
        <v>192556</v>
      </c>
      <c r="HO38" s="5">
        <v>146608</v>
      </c>
      <c r="HP38" s="5">
        <v>139311</v>
      </c>
      <c r="HQ38" s="5">
        <v>102888</v>
      </c>
      <c r="HR38" s="5">
        <v>92468</v>
      </c>
      <c r="HS38" s="5">
        <v>1080803</v>
      </c>
      <c r="HT38" s="5">
        <v>1176241</v>
      </c>
      <c r="HU38" s="5">
        <v>1131206</v>
      </c>
      <c r="HV38" s="5">
        <v>1030149</v>
      </c>
      <c r="HW38" s="5">
        <v>1069949</v>
      </c>
      <c r="HX38" s="5">
        <v>1395657</v>
      </c>
      <c r="HY38" s="5">
        <v>1263232</v>
      </c>
      <c r="HZ38" s="5">
        <v>1200407</v>
      </c>
      <c r="IA38" s="5">
        <v>1073209</v>
      </c>
      <c r="IB38" s="5">
        <v>1009864</v>
      </c>
      <c r="IC38" s="5">
        <v>977554</v>
      </c>
      <c r="ID38" s="5">
        <v>1101445</v>
      </c>
      <c r="IE38" s="5">
        <v>894816</v>
      </c>
      <c r="IF38" s="5">
        <v>1042967</v>
      </c>
      <c r="IG38" s="5">
        <v>858579</v>
      </c>
      <c r="IH38" s="5">
        <v>842853</v>
      </c>
      <c r="II38" s="5">
        <v>872294</v>
      </c>
      <c r="IJ38" s="5">
        <v>1350834</v>
      </c>
      <c r="IK38" s="5">
        <v>3249121</v>
      </c>
      <c r="IL38" s="5">
        <v>1813082</v>
      </c>
      <c r="IM38" s="5">
        <v>1321850</v>
      </c>
      <c r="IN38" s="5">
        <v>1636704</v>
      </c>
      <c r="IO38" s="5">
        <v>1146974</v>
      </c>
      <c r="IP38" s="5">
        <v>576366</v>
      </c>
      <c r="IQ38" s="5">
        <v>499058</v>
      </c>
      <c r="IR38" s="5">
        <v>479439</v>
      </c>
      <c r="IS38" s="5">
        <v>443668</v>
      </c>
      <c r="IT38" s="5">
        <v>440041</v>
      </c>
      <c r="IU38" s="5">
        <v>494797</v>
      </c>
      <c r="IV38" s="5">
        <v>371165</v>
      </c>
      <c r="IW38" s="5">
        <v>381830</v>
      </c>
      <c r="IX38" s="5">
        <v>386792</v>
      </c>
      <c r="IY38" s="5">
        <v>194665</v>
      </c>
      <c r="IZ38" s="5">
        <v>175036</v>
      </c>
      <c r="JA38" s="5">
        <v>189505</v>
      </c>
      <c r="JB38" s="5">
        <v>205435</v>
      </c>
      <c r="JC38" s="5">
        <v>210808</v>
      </c>
      <c r="JD38" s="5">
        <v>171887</v>
      </c>
      <c r="JE38" s="5">
        <v>126346</v>
      </c>
      <c r="JF38" s="5">
        <v>118229</v>
      </c>
      <c r="JG38" s="5">
        <v>134819</v>
      </c>
      <c r="JH38" s="5">
        <v>122622</v>
      </c>
      <c r="JI38" s="5">
        <v>99168</v>
      </c>
      <c r="JJ38" s="5">
        <v>109726</v>
      </c>
      <c r="JK38" s="5">
        <v>92367</v>
      </c>
      <c r="JL38" s="5">
        <v>83796</v>
      </c>
      <c r="JM38" s="5">
        <v>66931</v>
      </c>
      <c r="JN38" s="5">
        <v>72021</v>
      </c>
      <c r="JO38" s="5">
        <v>65508</v>
      </c>
      <c r="JP38" s="5">
        <v>60969</v>
      </c>
      <c r="JQ38" s="5">
        <v>58083</v>
      </c>
      <c r="JR38" s="5">
        <v>58758</v>
      </c>
      <c r="JS38" s="5">
        <v>66476</v>
      </c>
      <c r="JT38" s="5">
        <v>61445</v>
      </c>
      <c r="JU38" s="5">
        <v>50869</v>
      </c>
      <c r="JV38" s="5">
        <v>59133</v>
      </c>
      <c r="JW38" s="5">
        <v>52043</v>
      </c>
      <c r="JX38" s="5">
        <v>55528</v>
      </c>
      <c r="JY38" s="5">
        <v>50373</v>
      </c>
      <c r="JZ38" s="5">
        <v>52311</v>
      </c>
      <c r="KA38" s="5">
        <v>51224</v>
      </c>
      <c r="KB38" s="5">
        <v>53801</v>
      </c>
      <c r="KC38" s="5">
        <v>59055</v>
      </c>
      <c r="KD38" s="5">
        <v>54769</v>
      </c>
      <c r="KE38" s="5">
        <v>95685</v>
      </c>
      <c r="KF38" s="5">
        <v>81190</v>
      </c>
      <c r="KG38" s="5">
        <v>66494</v>
      </c>
      <c r="KH38" s="5">
        <v>61391</v>
      </c>
      <c r="KI38" s="5">
        <v>48209</v>
      </c>
      <c r="KJ38" s="5">
        <v>36692</v>
      </c>
      <c r="KK38" s="5">
        <v>29733</v>
      </c>
      <c r="KL38" s="5">
        <v>27344</v>
      </c>
      <c r="KM38" s="5">
        <v>23255</v>
      </c>
      <c r="KN38" s="5">
        <v>24351</v>
      </c>
      <c r="KO38" s="5">
        <v>18101</v>
      </c>
      <c r="KP38" s="5">
        <v>21039</v>
      </c>
      <c r="KQ38" s="5">
        <v>20370</v>
      </c>
      <c r="KR38" s="5">
        <v>18859</v>
      </c>
      <c r="KS38" s="5">
        <v>16103</v>
      </c>
      <c r="KT38" s="5">
        <v>14799</v>
      </c>
      <c r="KU38" s="5">
        <v>9323</v>
      </c>
      <c r="KV38" s="5">
        <v>24228</v>
      </c>
      <c r="KW38" s="5">
        <v>13429</v>
      </c>
      <c r="KX38" s="5">
        <v>31774</v>
      </c>
      <c r="KY38" s="5">
        <v>22201</v>
      </c>
      <c r="KZ38" s="5">
        <v>26271</v>
      </c>
      <c r="LA38" s="5">
        <v>11683</v>
      </c>
      <c r="LB38" s="5">
        <v>11570</v>
      </c>
      <c r="LC38" s="5">
        <v>5828</v>
      </c>
      <c r="LD38" s="5">
        <v>4999</v>
      </c>
      <c r="LE38" s="5">
        <v>5842</v>
      </c>
      <c r="LF38" s="5">
        <v>4278</v>
      </c>
      <c r="LG38" s="5">
        <v>4190</v>
      </c>
      <c r="LH38" s="5">
        <v>2837</v>
      </c>
      <c r="LI38" s="5">
        <v>2561</v>
      </c>
      <c r="LJ38" s="5">
        <v>3789</v>
      </c>
      <c r="LK38" s="5">
        <v>15134</v>
      </c>
      <c r="LL38" s="5">
        <v>10303</v>
      </c>
      <c r="LM38" s="5">
        <v>15990</v>
      </c>
      <c r="LN38" s="5">
        <v>15159</v>
      </c>
      <c r="LO38" s="5">
        <v>14646</v>
      </c>
      <c r="LP38" s="5">
        <v>12959</v>
      </c>
      <c r="LQ38" s="5">
        <v>16454</v>
      </c>
      <c r="LR38" s="5">
        <v>10390</v>
      </c>
      <c r="LS38" s="5">
        <v>12387</v>
      </c>
      <c r="LT38" s="5">
        <v>16660</v>
      </c>
      <c r="LU38" s="5">
        <v>12727</v>
      </c>
      <c r="LV38" s="5">
        <v>15008</v>
      </c>
      <c r="LW38" s="5">
        <v>12241</v>
      </c>
      <c r="LX38" s="5">
        <v>13335</v>
      </c>
      <c r="LY38" s="5">
        <v>12827</v>
      </c>
      <c r="LZ38" s="5">
        <v>13141</v>
      </c>
      <c r="MA38" s="5">
        <v>12885</v>
      </c>
      <c r="MB38" s="5">
        <v>9592</v>
      </c>
      <c r="MC38" s="5">
        <v>10023</v>
      </c>
      <c r="MD38" s="5">
        <v>8005</v>
      </c>
      <c r="ME38" s="5">
        <v>7920</v>
      </c>
      <c r="MF38" s="5">
        <v>6222</v>
      </c>
      <c r="MG38" s="5">
        <v>5889</v>
      </c>
      <c r="MH38" s="5">
        <v>7542</v>
      </c>
      <c r="MI38" s="5">
        <v>6463</v>
      </c>
      <c r="MJ38" s="5">
        <v>7346</v>
      </c>
      <c r="MK38" s="5">
        <v>5932</v>
      </c>
      <c r="ML38" s="5">
        <v>5119</v>
      </c>
      <c r="MM38" s="5">
        <v>5367</v>
      </c>
      <c r="MN38" s="5">
        <v>5377</v>
      </c>
      <c r="MO38" s="5">
        <v>5663</v>
      </c>
      <c r="MP38" s="5">
        <v>5436</v>
      </c>
      <c r="MQ38" s="5">
        <v>7542</v>
      </c>
      <c r="MR38" s="5">
        <v>6139</v>
      </c>
      <c r="MS38" s="5">
        <v>5100</v>
      </c>
      <c r="MT38" s="5">
        <v>5609</v>
      </c>
      <c r="MU38" s="5">
        <v>5369</v>
      </c>
      <c r="MV38" s="5">
        <v>6067</v>
      </c>
      <c r="MW38" s="5">
        <v>6560</v>
      </c>
      <c r="MX38" s="5">
        <v>7133</v>
      </c>
      <c r="MY38" s="5">
        <v>6997</v>
      </c>
      <c r="MZ38" s="5">
        <v>7720</v>
      </c>
      <c r="NA38" s="5">
        <v>6989</v>
      </c>
      <c r="NB38" s="5">
        <v>6625</v>
      </c>
      <c r="NC38" s="5">
        <v>7032</v>
      </c>
      <c r="ND38" s="5">
        <v>-59</v>
      </c>
      <c r="NE38" s="5" t="s">
        <v>33</v>
      </c>
      <c r="NF38" s="5" t="s">
        <v>33</v>
      </c>
      <c r="NG38" s="5" t="s">
        <v>33</v>
      </c>
      <c r="NH38" s="5" t="s">
        <v>33</v>
      </c>
      <c r="NI38" s="5" t="s">
        <v>33</v>
      </c>
      <c r="NJ38" s="5" t="s">
        <v>33</v>
      </c>
      <c r="NK38" s="5" t="s">
        <v>33</v>
      </c>
      <c r="NL38" s="5" t="s">
        <v>33</v>
      </c>
      <c r="NM38" s="5" t="s">
        <v>33</v>
      </c>
      <c r="NN38" s="5" t="s">
        <v>33</v>
      </c>
      <c r="NO38" s="5" t="s">
        <v>33</v>
      </c>
      <c r="NP38" s="5" t="s">
        <v>33</v>
      </c>
      <c r="NQ38" s="5" t="s">
        <v>33</v>
      </c>
      <c r="NR38" s="5" t="s">
        <v>33</v>
      </c>
      <c r="NS38" s="5" t="s">
        <v>33</v>
      </c>
      <c r="NT38" s="5" t="s">
        <v>33</v>
      </c>
      <c r="NU38" s="5" t="s">
        <v>33</v>
      </c>
      <c r="NV38" s="5" t="s">
        <v>33</v>
      </c>
      <c r="NW38" s="5">
        <v>0</v>
      </c>
      <c r="NX38" s="5">
        <v>0</v>
      </c>
      <c r="NY38" s="5">
        <v>0</v>
      </c>
      <c r="NZ38" s="5">
        <v>0</v>
      </c>
      <c r="OA38" s="5">
        <v>0</v>
      </c>
      <c r="OB38" s="5">
        <v>0</v>
      </c>
      <c r="OC38" s="5">
        <v>0</v>
      </c>
      <c r="OD38" s="5">
        <v>0</v>
      </c>
      <c r="OE38" s="5">
        <v>0</v>
      </c>
      <c r="OF38" s="5">
        <v>0</v>
      </c>
      <c r="OG38" s="5">
        <v>0</v>
      </c>
      <c r="OH38" s="5">
        <v>0</v>
      </c>
      <c r="OI38" s="5">
        <v>0</v>
      </c>
      <c r="OJ38" s="5">
        <v>0</v>
      </c>
      <c r="OK38" s="5" t="s">
        <v>33</v>
      </c>
      <c r="OL38" s="5" t="s">
        <v>33</v>
      </c>
      <c r="OM38" s="5" t="s">
        <v>33</v>
      </c>
      <c r="ON38" s="5" t="s">
        <v>33</v>
      </c>
      <c r="OO38" s="5" t="s">
        <v>33</v>
      </c>
      <c r="OP38" s="5" t="s">
        <v>33</v>
      </c>
      <c r="OQ38" s="5" t="s">
        <v>33</v>
      </c>
      <c r="OR38" s="5" t="s">
        <v>33</v>
      </c>
      <c r="OS38" s="5" t="s">
        <v>33</v>
      </c>
      <c r="OT38" s="5" t="s">
        <v>33</v>
      </c>
      <c r="OU38" s="5" t="s">
        <v>33</v>
      </c>
      <c r="OV38" s="5" t="s">
        <v>33</v>
      </c>
      <c r="OW38" s="5" t="s">
        <v>33</v>
      </c>
      <c r="OX38" s="5" t="s">
        <v>33</v>
      </c>
      <c r="OY38" s="5" t="s">
        <v>33</v>
      </c>
      <c r="OZ38" s="5" t="s">
        <v>33</v>
      </c>
      <c r="PA38" s="5" t="s">
        <v>33</v>
      </c>
      <c r="PB38" s="5" t="s">
        <v>33</v>
      </c>
      <c r="PC38" s="5">
        <v>47675</v>
      </c>
      <c r="PD38" s="5">
        <v>39791</v>
      </c>
      <c r="PE38" s="5">
        <v>30406</v>
      </c>
      <c r="PF38" s="5">
        <v>39570</v>
      </c>
      <c r="PG38" s="5">
        <v>33923</v>
      </c>
      <c r="PH38" s="5">
        <v>31688</v>
      </c>
      <c r="PI38" s="5">
        <v>29223</v>
      </c>
      <c r="PJ38" s="5">
        <v>29675</v>
      </c>
      <c r="PK38" s="5">
        <v>29902</v>
      </c>
      <c r="PL38" s="5">
        <v>29869</v>
      </c>
      <c r="PM38" s="5">
        <v>33436</v>
      </c>
      <c r="PN38" s="5">
        <v>25390</v>
      </c>
      <c r="PO38" s="5">
        <v>14599</v>
      </c>
      <c r="PP38" s="5">
        <v>10609</v>
      </c>
      <c r="PQ38" s="5">
        <v>11399</v>
      </c>
      <c r="PR38" s="5">
        <v>11641</v>
      </c>
      <c r="PS38" s="5">
        <v>9535</v>
      </c>
      <c r="PT38" s="5">
        <v>9400</v>
      </c>
      <c r="PU38" s="5">
        <v>9490</v>
      </c>
      <c r="PV38" s="5">
        <v>8137</v>
      </c>
      <c r="PW38" s="5">
        <v>9433</v>
      </c>
      <c r="PX38" s="5">
        <v>10346</v>
      </c>
      <c r="PY38" s="5">
        <v>9992</v>
      </c>
      <c r="PZ38" s="5">
        <v>13046</v>
      </c>
      <c r="QA38" s="5">
        <v>11308</v>
      </c>
      <c r="QB38" s="5">
        <v>11488</v>
      </c>
      <c r="QC38" s="5">
        <v>11720</v>
      </c>
      <c r="QD38" s="5">
        <v>11454</v>
      </c>
      <c r="QE38" s="5">
        <v>11863</v>
      </c>
      <c r="QF38" s="5">
        <v>10420</v>
      </c>
      <c r="QG38" s="5">
        <v>9693</v>
      </c>
      <c r="QH38" s="5">
        <v>8503</v>
      </c>
      <c r="QI38" s="5">
        <v>70533</v>
      </c>
      <c r="QJ38" s="5">
        <v>76717</v>
      </c>
      <c r="QK38" s="5">
        <v>69135</v>
      </c>
      <c r="QL38" s="5">
        <v>60110</v>
      </c>
      <c r="QM38" s="5">
        <v>57271</v>
      </c>
      <c r="QN38" s="5">
        <v>50433</v>
      </c>
      <c r="QO38" s="5">
        <v>49742</v>
      </c>
      <c r="QP38" s="5">
        <v>42989</v>
      </c>
      <c r="QQ38" s="5">
        <v>77089</v>
      </c>
      <c r="QR38" s="5">
        <v>29160</v>
      </c>
      <c r="QS38" s="5">
        <v>55594</v>
      </c>
      <c r="QT38" s="5">
        <v>59847</v>
      </c>
      <c r="QU38" s="5">
        <v>31102</v>
      </c>
      <c r="QV38" s="5">
        <v>35027</v>
      </c>
      <c r="QW38" s="5">
        <v>34347</v>
      </c>
      <c r="QX38" s="5">
        <v>30951</v>
      </c>
      <c r="QY38" s="5">
        <v>33810</v>
      </c>
      <c r="QZ38" s="5">
        <v>28599</v>
      </c>
      <c r="RA38" s="5">
        <v>29190</v>
      </c>
      <c r="RB38" s="5">
        <v>28809</v>
      </c>
      <c r="RC38" s="5">
        <v>25756</v>
      </c>
      <c r="RD38" s="5">
        <v>27321</v>
      </c>
      <c r="RE38" s="5">
        <v>24733</v>
      </c>
      <c r="RF38" s="5">
        <v>26277</v>
      </c>
      <c r="RG38" s="5">
        <v>24528</v>
      </c>
      <c r="RH38" s="5">
        <v>26094</v>
      </c>
      <c r="RI38" s="5">
        <v>23202</v>
      </c>
      <c r="RJ38" s="5">
        <v>23532</v>
      </c>
      <c r="RK38" s="5">
        <v>25671</v>
      </c>
      <c r="RL38" s="5">
        <v>24884</v>
      </c>
      <c r="RM38" s="5">
        <v>25208</v>
      </c>
      <c r="RN38" s="5">
        <v>21493</v>
      </c>
      <c r="RO38" s="5">
        <v>26526</v>
      </c>
      <c r="RP38" s="5">
        <v>30124</v>
      </c>
      <c r="RQ38" s="5">
        <v>29240</v>
      </c>
      <c r="RR38" s="5">
        <v>27491</v>
      </c>
      <c r="RS38" s="5">
        <v>41014</v>
      </c>
      <c r="RT38" s="5">
        <v>40233</v>
      </c>
      <c r="RU38" s="5">
        <v>39353</v>
      </c>
      <c r="RV38" s="5">
        <v>43912</v>
      </c>
      <c r="RW38" s="5">
        <v>52028</v>
      </c>
      <c r="RX38" s="5">
        <v>49301</v>
      </c>
      <c r="RY38" s="5">
        <v>43310</v>
      </c>
      <c r="RZ38" s="5">
        <v>41111</v>
      </c>
      <c r="SA38" s="5">
        <v>43792</v>
      </c>
      <c r="SB38" s="5">
        <v>42880</v>
      </c>
      <c r="SC38" s="5">
        <v>34916</v>
      </c>
      <c r="SD38" s="5">
        <v>31496</v>
      </c>
      <c r="SE38" s="5">
        <v>32005</v>
      </c>
      <c r="SF38" s="5">
        <v>36621</v>
      </c>
      <c r="SG38" s="5">
        <v>29985</v>
      </c>
      <c r="SH38" s="5">
        <v>26921</v>
      </c>
      <c r="SI38" s="5">
        <v>31770</v>
      </c>
      <c r="SJ38" s="5">
        <v>27358</v>
      </c>
      <c r="SK38" s="5">
        <v>25958</v>
      </c>
      <c r="SL38" s="5">
        <v>18616</v>
      </c>
      <c r="SM38" s="5">
        <v>17112</v>
      </c>
      <c r="SN38" s="5">
        <v>16921</v>
      </c>
      <c r="SO38" s="5">
        <v>16871</v>
      </c>
      <c r="SP38" s="5">
        <v>24970</v>
      </c>
      <c r="SQ38" s="5">
        <v>25385</v>
      </c>
      <c r="SR38" s="5">
        <v>23818</v>
      </c>
      <c r="SS38" s="5">
        <v>20966</v>
      </c>
      <c r="ST38" s="5">
        <v>16912</v>
      </c>
      <c r="SU38" s="5">
        <v>3975</v>
      </c>
      <c r="SV38" s="5">
        <v>4509</v>
      </c>
      <c r="SW38" s="5">
        <v>4662</v>
      </c>
      <c r="SX38" s="5">
        <v>5087</v>
      </c>
      <c r="SY38" s="5">
        <v>5651</v>
      </c>
      <c r="SZ38" s="5">
        <v>6905</v>
      </c>
      <c r="TA38" s="5">
        <v>11036</v>
      </c>
      <c r="TB38" s="5">
        <v>14288</v>
      </c>
      <c r="TC38" s="5">
        <v>13514</v>
      </c>
      <c r="TD38" s="5">
        <v>9875</v>
      </c>
      <c r="TE38" s="5">
        <v>6180</v>
      </c>
      <c r="TF38" s="5">
        <v>6969</v>
      </c>
      <c r="TG38" s="5">
        <v>7551</v>
      </c>
      <c r="TH38" s="5">
        <v>6088</v>
      </c>
      <c r="TI38" s="5">
        <v>5563</v>
      </c>
      <c r="TJ38" s="5">
        <v>3925</v>
      </c>
      <c r="TK38" s="5">
        <v>4488</v>
      </c>
      <c r="TL38" s="5">
        <v>74</v>
      </c>
      <c r="TM38" s="5">
        <v>138</v>
      </c>
      <c r="TN38" s="5">
        <v>123</v>
      </c>
      <c r="TO38" s="5">
        <v>155</v>
      </c>
      <c r="TP38" s="5">
        <v>291</v>
      </c>
      <c r="TQ38" s="5">
        <v>1036</v>
      </c>
      <c r="TR38" s="5">
        <v>3560</v>
      </c>
      <c r="TS38" s="5">
        <v>3240</v>
      </c>
      <c r="TT38" s="5">
        <v>4191</v>
      </c>
      <c r="TU38" s="5">
        <v>3231</v>
      </c>
      <c r="TV38" s="5">
        <v>1630</v>
      </c>
      <c r="TW38" s="5">
        <v>1790</v>
      </c>
      <c r="TX38" s="5">
        <v>2625</v>
      </c>
      <c r="TY38" s="5">
        <v>2728</v>
      </c>
      <c r="TZ38" s="5">
        <v>2683</v>
      </c>
      <c r="UA38" s="5">
        <v>4787</v>
      </c>
      <c r="UB38" s="5">
        <v>5004</v>
      </c>
      <c r="UC38" s="5">
        <v>4236</v>
      </c>
      <c r="UD38" s="5">
        <v>3560</v>
      </c>
      <c r="UE38" s="5">
        <v>2884</v>
      </c>
      <c r="UF38" s="5">
        <v>2209</v>
      </c>
      <c r="UG38" s="5">
        <v>270</v>
      </c>
      <c r="UH38" s="5">
        <v>247</v>
      </c>
      <c r="UI38" s="5">
        <v>323</v>
      </c>
      <c r="UJ38" s="5">
        <v>173</v>
      </c>
      <c r="UK38" s="5">
        <v>47</v>
      </c>
      <c r="UL38" s="5">
        <v>221</v>
      </c>
      <c r="UM38" s="5">
        <v>9544</v>
      </c>
      <c r="UN38" s="5">
        <v>3862</v>
      </c>
      <c r="UO38" s="5">
        <v>2282</v>
      </c>
      <c r="UP38" s="5">
        <v>7973</v>
      </c>
      <c r="UQ38" s="5">
        <v>7456</v>
      </c>
      <c r="UR38" s="5">
        <v>13159</v>
      </c>
      <c r="US38" s="5">
        <v>-1846</v>
      </c>
      <c r="UT38" s="5">
        <v>23210</v>
      </c>
      <c r="UU38" s="5">
        <v>42806</v>
      </c>
      <c r="UV38" s="5">
        <v>41800</v>
      </c>
      <c r="UW38" s="5">
        <v>49640</v>
      </c>
      <c r="UX38" s="5">
        <v>38258</v>
      </c>
      <c r="UY38" s="5">
        <v>30859</v>
      </c>
      <c r="UZ38" s="5">
        <v>6549</v>
      </c>
      <c r="VA38" s="5">
        <v>5733</v>
      </c>
      <c r="VB38" s="5">
        <v>5967</v>
      </c>
      <c r="VC38" s="5">
        <v>10077</v>
      </c>
      <c r="VD38" s="5">
        <v>10352</v>
      </c>
      <c r="VE38" s="5">
        <v>10148</v>
      </c>
      <c r="VF38" s="5">
        <v>7612</v>
      </c>
      <c r="VG38" s="5">
        <v>148165</v>
      </c>
      <c r="VH38" s="5">
        <v>147774</v>
      </c>
      <c r="VI38" s="5">
        <v>139346</v>
      </c>
      <c r="VJ38" s="5">
        <v>151378</v>
      </c>
      <c r="VK38" s="5">
        <v>159988</v>
      </c>
      <c r="VL38" s="5">
        <v>154327</v>
      </c>
      <c r="VM38" s="5">
        <v>196868</v>
      </c>
      <c r="VN38" s="5">
        <v>218230</v>
      </c>
      <c r="VO38" s="5">
        <v>199246</v>
      </c>
      <c r="VP38" s="5">
        <v>227044</v>
      </c>
      <c r="VQ38" s="5">
        <v>206451</v>
      </c>
      <c r="VR38" s="5">
        <v>221950</v>
      </c>
      <c r="VS38" s="5">
        <v>258370</v>
      </c>
      <c r="VT38" s="5">
        <v>268689</v>
      </c>
      <c r="VU38" s="5">
        <v>210260</v>
      </c>
      <c r="VV38" s="5">
        <v>200335</v>
      </c>
      <c r="VW38" s="5">
        <v>182454</v>
      </c>
      <c r="VX38" s="5">
        <v>194559</v>
      </c>
      <c r="VY38" s="5">
        <v>143025</v>
      </c>
      <c r="VZ38" s="5">
        <v>158882</v>
      </c>
      <c r="WA38" s="5">
        <v>135437</v>
      </c>
      <c r="WB38" s="5">
        <v>209399</v>
      </c>
      <c r="WC38" s="5">
        <v>150877</v>
      </c>
      <c r="WD38" s="5">
        <v>130652</v>
      </c>
      <c r="WE38" s="5">
        <v>121120</v>
      </c>
      <c r="WF38" s="5">
        <v>131451</v>
      </c>
      <c r="WG38" s="5">
        <v>109829</v>
      </c>
      <c r="WH38" s="5">
        <v>103535</v>
      </c>
      <c r="WI38" s="5">
        <v>100387</v>
      </c>
      <c r="WJ38" s="5">
        <v>90176</v>
      </c>
      <c r="WK38" s="5">
        <v>115847</v>
      </c>
      <c r="WL38" s="5">
        <v>124547</v>
      </c>
      <c r="WM38" s="5">
        <v>645</v>
      </c>
      <c r="WN38" s="5">
        <v>265</v>
      </c>
      <c r="WO38" s="5">
        <v>840</v>
      </c>
      <c r="WP38" s="5">
        <v>907</v>
      </c>
      <c r="WQ38" s="5">
        <v>1190</v>
      </c>
      <c r="WR38" s="5">
        <v>1056</v>
      </c>
      <c r="WS38" s="5">
        <v>1049</v>
      </c>
      <c r="WT38" s="5">
        <v>1289</v>
      </c>
      <c r="WU38" s="5">
        <v>1587</v>
      </c>
      <c r="WV38" s="5">
        <v>4299</v>
      </c>
      <c r="WW38" s="5">
        <v>4925</v>
      </c>
      <c r="WX38" s="5">
        <v>2994</v>
      </c>
      <c r="WY38" s="5">
        <v>4995</v>
      </c>
      <c r="WZ38" s="5">
        <v>3398</v>
      </c>
      <c r="XA38" s="5">
        <v>3672</v>
      </c>
      <c r="XB38" s="5">
        <v>4456</v>
      </c>
      <c r="XC38" s="5">
        <v>5736</v>
      </c>
      <c r="XD38" s="5">
        <v>4821</v>
      </c>
      <c r="XE38" s="5">
        <v>5026</v>
      </c>
      <c r="XF38" s="5">
        <v>4600</v>
      </c>
      <c r="XG38" s="5">
        <v>5639</v>
      </c>
      <c r="XH38" s="5">
        <v>4842</v>
      </c>
      <c r="XI38" s="5">
        <v>4884</v>
      </c>
      <c r="XJ38" s="5">
        <v>4751</v>
      </c>
      <c r="XK38" s="5">
        <v>4458</v>
      </c>
      <c r="XL38" s="5">
        <v>5182</v>
      </c>
      <c r="XM38" s="5">
        <v>4512</v>
      </c>
      <c r="XN38" s="5">
        <v>5085</v>
      </c>
      <c r="XO38" s="5">
        <v>4731</v>
      </c>
      <c r="XP38" s="5">
        <v>5565</v>
      </c>
      <c r="XQ38" s="5">
        <v>4493</v>
      </c>
      <c r="XR38" s="5">
        <v>3953</v>
      </c>
      <c r="XS38" s="1">
        <v>15470</v>
      </c>
      <c r="XT38" s="3" t="s">
        <v>180</v>
      </c>
      <c r="XU38" s="3" t="s">
        <v>180</v>
      </c>
      <c r="XV38" s="3" t="s">
        <v>180</v>
      </c>
      <c r="XW38" s="3" t="s">
        <v>179</v>
      </c>
      <c r="XX38" s="3" t="s">
        <v>180</v>
      </c>
      <c r="XY38" s="3" t="s">
        <v>180</v>
      </c>
      <c r="XZ38" s="3" t="s">
        <v>202</v>
      </c>
    </row>
    <row r="39" spans="1:650" x14ac:dyDescent="0.3">
      <c r="A39" s="6" t="s">
        <v>66</v>
      </c>
      <c r="B39" s="1">
        <v>4057103</v>
      </c>
      <c r="C39" s="5">
        <v>2378</v>
      </c>
      <c r="D39" s="5">
        <v>3269</v>
      </c>
      <c r="E39" s="5">
        <v>5664</v>
      </c>
      <c r="F39" s="5">
        <v>2428</v>
      </c>
      <c r="G39" s="5">
        <v>558</v>
      </c>
      <c r="H39" s="5">
        <v>3096</v>
      </c>
      <c r="I39" s="5">
        <v>676</v>
      </c>
      <c r="J39" s="5">
        <v>453</v>
      </c>
      <c r="K39" s="5">
        <v>2563</v>
      </c>
      <c r="L39" s="5">
        <v>378</v>
      </c>
      <c r="M39" s="5">
        <v>645</v>
      </c>
      <c r="N39" s="5">
        <v>2</v>
      </c>
      <c r="O39" s="5">
        <v>59</v>
      </c>
      <c r="P39" s="5">
        <v>56</v>
      </c>
      <c r="Q39" s="5">
        <v>138</v>
      </c>
      <c r="R39" s="5">
        <v>175</v>
      </c>
      <c r="S39" s="5">
        <v>1</v>
      </c>
      <c r="T39" s="5">
        <v>1001</v>
      </c>
      <c r="U39" s="5">
        <v>471</v>
      </c>
      <c r="V39" s="5">
        <v>0</v>
      </c>
      <c r="W39" s="5">
        <v>181</v>
      </c>
      <c r="X39" s="5">
        <v>24</v>
      </c>
      <c r="Y39" s="5">
        <v>0</v>
      </c>
      <c r="Z39" s="5">
        <v>0</v>
      </c>
      <c r="AA39" s="5">
        <v>0</v>
      </c>
      <c r="AB39" s="5">
        <v>0</v>
      </c>
      <c r="AC39" s="5">
        <v>0</v>
      </c>
      <c r="AD39" s="5">
        <v>0</v>
      </c>
      <c r="AE39" s="5">
        <v>0</v>
      </c>
      <c r="AF39" s="5">
        <v>0</v>
      </c>
      <c r="AG39" s="5">
        <v>0</v>
      </c>
      <c r="AH39" s="5">
        <v>0</v>
      </c>
      <c r="AI39" s="5">
        <v>118328</v>
      </c>
      <c r="AJ39" s="5">
        <v>137243</v>
      </c>
      <c r="AK39" s="5">
        <v>80738</v>
      </c>
      <c r="AL39" s="5">
        <v>33143</v>
      </c>
      <c r="AM39" s="5">
        <v>125783</v>
      </c>
      <c r="AN39" s="5">
        <v>28598</v>
      </c>
      <c r="AO39" s="5">
        <v>8165</v>
      </c>
      <c r="AP39" s="5">
        <v>31130</v>
      </c>
      <c r="AQ39" s="5">
        <v>16886</v>
      </c>
      <c r="AR39" s="5">
        <v>14053</v>
      </c>
      <c r="AS39" s="5">
        <v>30322</v>
      </c>
      <c r="AT39" s="5">
        <v>4366</v>
      </c>
      <c r="AU39" s="5">
        <v>12599</v>
      </c>
      <c r="AV39" s="5">
        <v>60313</v>
      </c>
      <c r="AW39" s="5">
        <v>0</v>
      </c>
      <c r="AX39" s="5">
        <v>0</v>
      </c>
      <c r="AY39" s="5">
        <v>0</v>
      </c>
      <c r="AZ39" s="5">
        <v>0</v>
      </c>
      <c r="BA39" s="5">
        <v>0</v>
      </c>
      <c r="BB39" s="5">
        <v>0</v>
      </c>
      <c r="BC39" s="5">
        <v>0</v>
      </c>
      <c r="BD39" s="5">
        <v>0</v>
      </c>
      <c r="BE39" s="5">
        <v>0</v>
      </c>
      <c r="BF39" s="5">
        <v>0</v>
      </c>
      <c r="BG39" s="5">
        <v>0</v>
      </c>
      <c r="BH39" s="5">
        <v>0</v>
      </c>
      <c r="BI39" s="5">
        <v>0</v>
      </c>
      <c r="BJ39" s="5">
        <v>0</v>
      </c>
      <c r="BK39" s="5">
        <v>0</v>
      </c>
      <c r="BL39" s="5">
        <v>0</v>
      </c>
      <c r="BM39" s="5">
        <v>0</v>
      </c>
      <c r="BN39" s="5">
        <v>0</v>
      </c>
      <c r="BO39" s="5">
        <v>8265</v>
      </c>
      <c r="BP39" s="5">
        <v>829</v>
      </c>
      <c r="BQ39" s="5">
        <v>2730</v>
      </c>
      <c r="BR39" s="5">
        <v>700</v>
      </c>
      <c r="BS39" s="5">
        <v>4935</v>
      </c>
      <c r="BT39" s="5">
        <v>7571</v>
      </c>
      <c r="BU39" s="5">
        <v>1007</v>
      </c>
      <c r="BV39" s="5">
        <v>1907</v>
      </c>
      <c r="BW39" s="5">
        <v>506</v>
      </c>
      <c r="BX39" s="5">
        <v>259</v>
      </c>
      <c r="BY39" s="5">
        <v>834</v>
      </c>
      <c r="BZ39" s="5">
        <v>488</v>
      </c>
      <c r="CA39" s="5">
        <v>5355</v>
      </c>
      <c r="CB39" s="5">
        <v>1453</v>
      </c>
      <c r="CC39" s="5">
        <v>969</v>
      </c>
      <c r="CD39" s="5">
        <v>672</v>
      </c>
      <c r="CE39" s="5">
        <v>4489</v>
      </c>
      <c r="CF39" s="5">
        <v>2173</v>
      </c>
      <c r="CG39" s="5">
        <v>131</v>
      </c>
      <c r="CH39" s="5">
        <v>1406</v>
      </c>
      <c r="CI39" s="5">
        <v>317</v>
      </c>
      <c r="CJ39" s="5">
        <v>223</v>
      </c>
      <c r="CK39" s="5">
        <v>179</v>
      </c>
      <c r="CL39" s="5">
        <v>569</v>
      </c>
      <c r="CM39" s="5">
        <v>655</v>
      </c>
      <c r="CN39" s="5">
        <v>450</v>
      </c>
      <c r="CO39" s="5">
        <v>833</v>
      </c>
      <c r="CP39" s="5">
        <v>1046</v>
      </c>
      <c r="CQ39" s="5">
        <v>210</v>
      </c>
      <c r="CR39" s="5">
        <v>93</v>
      </c>
      <c r="CS39" s="5">
        <v>-71</v>
      </c>
      <c r="CT39" s="5">
        <v>1302</v>
      </c>
      <c r="CU39" s="5">
        <v>55827</v>
      </c>
      <c r="CV39" s="5">
        <v>46570</v>
      </c>
      <c r="CW39" s="5">
        <v>34942</v>
      </c>
      <c r="CX39" s="5">
        <v>19097</v>
      </c>
      <c r="CY39" s="5">
        <v>22197</v>
      </c>
      <c r="CZ39" s="5">
        <v>18659</v>
      </c>
      <c r="DA39" s="5">
        <v>15744</v>
      </c>
      <c r="DB39" s="5">
        <v>17386</v>
      </c>
      <c r="DC39" s="5">
        <v>11887</v>
      </c>
      <c r="DD39" s="5">
        <v>15581</v>
      </c>
      <c r="DE39" s="5">
        <v>14978</v>
      </c>
      <c r="DF39" s="5">
        <v>17526</v>
      </c>
      <c r="DG39" s="5">
        <v>19630</v>
      </c>
      <c r="DH39" s="5">
        <v>12648</v>
      </c>
      <c r="DI39" s="5">
        <v>13846</v>
      </c>
      <c r="DJ39" s="5">
        <v>12603</v>
      </c>
      <c r="DK39" s="5">
        <v>13952</v>
      </c>
      <c r="DL39" s="5">
        <v>8526</v>
      </c>
      <c r="DM39" s="5">
        <v>16967</v>
      </c>
      <c r="DN39" s="5">
        <v>11239</v>
      </c>
      <c r="DO39" s="5">
        <v>11123</v>
      </c>
      <c r="DP39" s="5">
        <v>10482</v>
      </c>
      <c r="DQ39" s="5">
        <v>10230</v>
      </c>
      <c r="DR39" s="5">
        <v>8012</v>
      </c>
      <c r="DS39" s="5">
        <v>11830</v>
      </c>
      <c r="DT39" s="5">
        <v>9542</v>
      </c>
      <c r="DU39" s="5">
        <v>15654</v>
      </c>
      <c r="DV39" s="5">
        <v>13147</v>
      </c>
      <c r="DW39" s="5">
        <v>9245</v>
      </c>
      <c r="DX39" s="5">
        <v>8078</v>
      </c>
      <c r="DY39" s="5">
        <v>11532</v>
      </c>
      <c r="DZ39" s="5">
        <v>7423</v>
      </c>
      <c r="EA39" s="5">
        <v>2121</v>
      </c>
      <c r="EB39" s="5">
        <v>1587</v>
      </c>
      <c r="EC39" s="5">
        <v>1396</v>
      </c>
      <c r="ED39" s="5">
        <v>5436</v>
      </c>
      <c r="EE39" s="5">
        <v>342</v>
      </c>
      <c r="EF39" s="5">
        <v>360</v>
      </c>
      <c r="EG39" s="5">
        <v>398</v>
      </c>
      <c r="EH39" s="5">
        <v>-220</v>
      </c>
      <c r="EI39" s="5">
        <v>1667</v>
      </c>
      <c r="EJ39" s="5">
        <v>1991</v>
      </c>
      <c r="EK39" s="5">
        <v>555</v>
      </c>
      <c r="EL39" s="5">
        <v>372</v>
      </c>
      <c r="EM39" s="5">
        <v>162</v>
      </c>
      <c r="EN39" s="5">
        <v>130</v>
      </c>
      <c r="EO39" s="5">
        <v>-8</v>
      </c>
      <c r="EP39" s="5">
        <v>-29</v>
      </c>
      <c r="EQ39" s="5">
        <v>40</v>
      </c>
      <c r="ER39" s="5">
        <v>98</v>
      </c>
      <c r="ES39" s="5">
        <v>48</v>
      </c>
      <c r="ET39" s="5">
        <v>45</v>
      </c>
      <c r="EU39" s="5">
        <v>61</v>
      </c>
      <c r="EV39" s="5">
        <v>19592</v>
      </c>
      <c r="EW39" s="5">
        <v>11</v>
      </c>
      <c r="EX39" s="5">
        <v>0</v>
      </c>
      <c r="EY39" s="5">
        <v>31</v>
      </c>
      <c r="EZ39" s="5">
        <v>11</v>
      </c>
      <c r="FA39" s="5">
        <v>131</v>
      </c>
      <c r="FB39" s="5">
        <v>1054</v>
      </c>
      <c r="FC39" s="5">
        <v>1156</v>
      </c>
      <c r="FD39" s="5">
        <v>662</v>
      </c>
      <c r="FE39" s="5">
        <v>184</v>
      </c>
      <c r="FF39" s="5">
        <v>398</v>
      </c>
      <c r="FG39" s="5">
        <v>0</v>
      </c>
      <c r="FH39" s="5">
        <v>0</v>
      </c>
      <c r="FI39" s="5">
        <v>0</v>
      </c>
      <c r="FJ39" s="5">
        <v>0</v>
      </c>
      <c r="FK39" s="5">
        <v>0</v>
      </c>
      <c r="FL39" s="5">
        <v>0</v>
      </c>
      <c r="FM39" s="5">
        <v>0</v>
      </c>
      <c r="FN39" s="5">
        <v>0</v>
      </c>
      <c r="FO39" s="5">
        <v>0</v>
      </c>
      <c r="FP39" s="5">
        <v>0</v>
      </c>
      <c r="FQ39" s="5">
        <v>0</v>
      </c>
      <c r="FR39" s="5">
        <v>0</v>
      </c>
      <c r="FS39" s="5">
        <v>0</v>
      </c>
      <c r="FT39" s="5">
        <v>0</v>
      </c>
      <c r="FU39" s="5" t="s">
        <v>33</v>
      </c>
      <c r="FV39" s="5" t="s">
        <v>33</v>
      </c>
      <c r="FW39" s="5" t="s">
        <v>33</v>
      </c>
      <c r="FX39" s="5" t="s">
        <v>33</v>
      </c>
      <c r="FY39" s="5" t="s">
        <v>33</v>
      </c>
      <c r="FZ39" s="5" t="s">
        <v>33</v>
      </c>
      <c r="GA39" s="5" t="s">
        <v>33</v>
      </c>
      <c r="GB39" s="5" t="s">
        <v>33</v>
      </c>
      <c r="GC39" s="5" t="s">
        <v>33</v>
      </c>
      <c r="GD39" s="5" t="s">
        <v>33</v>
      </c>
      <c r="GE39" s="5" t="s">
        <v>33</v>
      </c>
      <c r="GF39" s="5" t="s">
        <v>33</v>
      </c>
      <c r="GG39" s="5" t="s">
        <v>33</v>
      </c>
      <c r="GH39" s="5" t="s">
        <v>33</v>
      </c>
      <c r="GI39" s="5" t="s">
        <v>33</v>
      </c>
      <c r="GJ39" s="5" t="s">
        <v>33</v>
      </c>
      <c r="GK39" s="5" t="s">
        <v>33</v>
      </c>
      <c r="GL39" s="5" t="s">
        <v>33</v>
      </c>
      <c r="GM39" s="5">
        <v>186919</v>
      </c>
      <c r="GN39" s="5">
        <v>189498</v>
      </c>
      <c r="GO39" s="5">
        <v>125470</v>
      </c>
      <c r="GP39" s="5">
        <v>60805</v>
      </c>
      <c r="GQ39" s="5">
        <v>153815</v>
      </c>
      <c r="GR39" s="5">
        <v>70684</v>
      </c>
      <c r="GS39" s="5">
        <v>25990</v>
      </c>
      <c r="GT39" s="5">
        <v>50655</v>
      </c>
      <c r="GU39" s="5">
        <v>33508</v>
      </c>
      <c r="GV39" s="5">
        <v>32262</v>
      </c>
      <c r="GW39" s="5">
        <v>47334</v>
      </c>
      <c r="GX39" s="5">
        <v>22755</v>
      </c>
      <c r="GY39" s="5">
        <v>37804</v>
      </c>
      <c r="GZ39" s="5">
        <v>74598</v>
      </c>
      <c r="HA39" s="5">
        <v>14945</v>
      </c>
      <c r="HB39" s="5">
        <v>13421</v>
      </c>
      <c r="HC39" s="5">
        <v>18482</v>
      </c>
      <c r="HD39" s="5">
        <v>11797</v>
      </c>
      <c r="HE39" s="5">
        <v>17618</v>
      </c>
      <c r="HF39" s="5">
        <v>12690</v>
      </c>
      <c r="HG39" s="5">
        <v>11682</v>
      </c>
      <c r="HH39" s="5">
        <v>30321</v>
      </c>
      <c r="HI39" s="5">
        <v>10419</v>
      </c>
      <c r="HJ39" s="5">
        <v>8581</v>
      </c>
      <c r="HK39" s="5">
        <v>12516</v>
      </c>
      <c r="HL39" s="5">
        <v>10003</v>
      </c>
      <c r="HM39" s="5">
        <v>16618</v>
      </c>
      <c r="HN39" s="5">
        <v>15248</v>
      </c>
      <c r="HO39" s="5">
        <v>10611</v>
      </c>
      <c r="HP39" s="5">
        <v>8834</v>
      </c>
      <c r="HQ39" s="5">
        <v>11645</v>
      </c>
      <c r="HR39" s="5">
        <v>9122</v>
      </c>
      <c r="HS39" s="5">
        <v>145809</v>
      </c>
      <c r="HT39" s="5">
        <v>165345</v>
      </c>
      <c r="HU39" s="5">
        <v>152680</v>
      </c>
      <c r="HV39" s="5">
        <v>163290</v>
      </c>
      <c r="HW39" s="5">
        <v>173793</v>
      </c>
      <c r="HX39" s="5">
        <v>198976</v>
      </c>
      <c r="HY39" s="5">
        <v>169743</v>
      </c>
      <c r="HZ39" s="5">
        <v>161026</v>
      </c>
      <c r="IA39" s="5">
        <v>159783</v>
      </c>
      <c r="IB39" s="5">
        <v>160353</v>
      </c>
      <c r="IC39" s="5">
        <v>166058</v>
      </c>
      <c r="ID39" s="5">
        <v>174157</v>
      </c>
      <c r="IE39" s="5">
        <v>170459</v>
      </c>
      <c r="IF39" s="5">
        <v>134711</v>
      </c>
      <c r="IG39" s="5">
        <v>168167</v>
      </c>
      <c r="IH39" s="5">
        <v>162497</v>
      </c>
      <c r="II39" s="5">
        <v>154576</v>
      </c>
      <c r="IJ39" s="5">
        <v>159736</v>
      </c>
      <c r="IK39" s="5">
        <v>151567</v>
      </c>
      <c r="IL39" s="5">
        <v>159920</v>
      </c>
      <c r="IM39" s="5">
        <v>158564</v>
      </c>
      <c r="IN39" s="5">
        <v>142656</v>
      </c>
      <c r="IO39" s="5">
        <v>145984</v>
      </c>
      <c r="IP39" s="5">
        <v>143892</v>
      </c>
      <c r="IQ39" s="5">
        <v>142307</v>
      </c>
      <c r="IR39" s="5">
        <v>134887</v>
      </c>
      <c r="IS39" s="5">
        <v>134290</v>
      </c>
      <c r="IT39" s="5">
        <v>127185</v>
      </c>
      <c r="IU39" s="5">
        <v>112369</v>
      </c>
      <c r="IV39" s="5">
        <v>103473</v>
      </c>
      <c r="IW39" s="5">
        <v>104477</v>
      </c>
      <c r="IX39" s="5">
        <v>99396</v>
      </c>
      <c r="IY39" s="5">
        <v>31396</v>
      </c>
      <c r="IZ39" s="5">
        <v>34033</v>
      </c>
      <c r="JA39" s="5">
        <v>18996</v>
      </c>
      <c r="JB39" s="5">
        <v>23281</v>
      </c>
      <c r="JC39" s="5">
        <v>21851</v>
      </c>
      <c r="JD39" s="5">
        <v>28270</v>
      </c>
      <c r="JE39" s="5">
        <v>18550</v>
      </c>
      <c r="JF39" s="5">
        <v>26017</v>
      </c>
      <c r="JG39" s="5">
        <v>20076</v>
      </c>
      <c r="JH39" s="5">
        <v>24055</v>
      </c>
      <c r="JI39" s="5">
        <v>20793</v>
      </c>
      <c r="JJ39" s="5">
        <v>16213</v>
      </c>
      <c r="JK39" s="5">
        <v>16199</v>
      </c>
      <c r="JL39" s="5">
        <v>14405</v>
      </c>
      <c r="JM39" s="5">
        <v>2</v>
      </c>
      <c r="JN39" s="5">
        <v>0</v>
      </c>
      <c r="JO39" s="5">
        <v>0</v>
      </c>
      <c r="JP39" s="5">
        <v>0</v>
      </c>
      <c r="JQ39" s="5">
        <v>1</v>
      </c>
      <c r="JR39" s="5">
        <v>8</v>
      </c>
      <c r="JS39" s="5">
        <v>1</v>
      </c>
      <c r="JT39" s="5">
        <v>3</v>
      </c>
      <c r="JU39" s="5">
        <v>0</v>
      </c>
      <c r="JV39" s="5">
        <v>0</v>
      </c>
      <c r="JW39" s="5">
        <v>0</v>
      </c>
      <c r="JX39" s="5">
        <v>0</v>
      </c>
      <c r="JY39" s="5">
        <v>0</v>
      </c>
      <c r="JZ39" s="5">
        <v>0</v>
      </c>
      <c r="KA39" s="5">
        <v>0</v>
      </c>
      <c r="KB39" s="5">
        <v>0</v>
      </c>
      <c r="KC39" s="5">
        <v>0</v>
      </c>
      <c r="KD39" s="5">
        <v>0</v>
      </c>
      <c r="KE39" s="5">
        <v>21084</v>
      </c>
      <c r="KF39" s="5">
        <v>11823</v>
      </c>
      <c r="KG39" s="5">
        <v>16573</v>
      </c>
      <c r="KH39" s="5">
        <v>18436</v>
      </c>
      <c r="KI39" s="5">
        <v>15319</v>
      </c>
      <c r="KJ39" s="5">
        <v>12959</v>
      </c>
      <c r="KK39" s="5">
        <v>9575</v>
      </c>
      <c r="KL39" s="5">
        <v>12594</v>
      </c>
      <c r="KM39" s="5">
        <v>33221</v>
      </c>
      <c r="KN39" s="5">
        <v>20441</v>
      </c>
      <c r="KO39" s="5">
        <v>19535</v>
      </c>
      <c r="KP39" s="5">
        <v>19850</v>
      </c>
      <c r="KQ39" s="5">
        <v>20517</v>
      </c>
      <c r="KR39" s="5">
        <v>16809</v>
      </c>
      <c r="KS39" s="5">
        <v>18375</v>
      </c>
      <c r="KT39" s="5">
        <v>15847</v>
      </c>
      <c r="KU39" s="5">
        <v>13616</v>
      </c>
      <c r="KV39" s="5">
        <v>15743</v>
      </c>
      <c r="KW39" s="5">
        <v>302</v>
      </c>
      <c r="KX39" s="5">
        <v>321</v>
      </c>
      <c r="KY39" s="5">
        <v>362</v>
      </c>
      <c r="KZ39" s="5">
        <v>392</v>
      </c>
      <c r="LA39" s="5">
        <v>505</v>
      </c>
      <c r="LB39" s="5">
        <v>619</v>
      </c>
      <c r="LC39" s="5">
        <v>320</v>
      </c>
      <c r="LD39" s="5">
        <v>324</v>
      </c>
      <c r="LE39" s="5">
        <v>361</v>
      </c>
      <c r="LF39" s="5">
        <v>337</v>
      </c>
      <c r="LG39" s="5">
        <v>223</v>
      </c>
      <c r="LH39" s="5">
        <v>216</v>
      </c>
      <c r="LI39" s="5">
        <v>208</v>
      </c>
      <c r="LJ39" s="5">
        <v>237</v>
      </c>
      <c r="LK39" s="5">
        <v>698</v>
      </c>
      <c r="LL39" s="5">
        <v>851</v>
      </c>
      <c r="LM39" s="5">
        <v>673</v>
      </c>
      <c r="LN39" s="5">
        <v>981</v>
      </c>
      <c r="LO39" s="5">
        <v>865</v>
      </c>
      <c r="LP39" s="5">
        <v>883</v>
      </c>
      <c r="LQ39" s="5">
        <v>654</v>
      </c>
      <c r="LR39" s="5">
        <v>882</v>
      </c>
      <c r="LS39" s="5">
        <v>582</v>
      </c>
      <c r="LT39" s="5">
        <v>1038</v>
      </c>
      <c r="LU39" s="5">
        <v>553</v>
      </c>
      <c r="LV39" s="5">
        <v>483</v>
      </c>
      <c r="LW39" s="5">
        <v>260</v>
      </c>
      <c r="LX39" s="5">
        <v>169</v>
      </c>
      <c r="LY39" s="5">
        <v>209</v>
      </c>
      <c r="LZ39" s="5">
        <v>193</v>
      </c>
      <c r="MA39" s="5">
        <v>125</v>
      </c>
      <c r="MB39" s="5">
        <v>141</v>
      </c>
      <c r="MC39" s="5">
        <v>171</v>
      </c>
      <c r="MD39" s="5">
        <v>145</v>
      </c>
      <c r="ME39" s="5">
        <v>323</v>
      </c>
      <c r="MF39" s="5">
        <v>227</v>
      </c>
      <c r="MG39" s="5">
        <v>227</v>
      </c>
      <c r="MH39" s="5">
        <v>204</v>
      </c>
      <c r="MI39" s="5">
        <v>83</v>
      </c>
      <c r="MJ39" s="5">
        <v>94</v>
      </c>
      <c r="MK39" s="5">
        <v>106</v>
      </c>
      <c r="ML39" s="5">
        <v>102</v>
      </c>
      <c r="MM39" s="5">
        <v>83</v>
      </c>
      <c r="MN39" s="5">
        <v>131</v>
      </c>
      <c r="MO39" s="5">
        <v>112</v>
      </c>
      <c r="MP39" s="5">
        <v>66</v>
      </c>
      <c r="MQ39" s="5">
        <v>1850</v>
      </c>
      <c r="MR39" s="5">
        <v>1690</v>
      </c>
      <c r="MS39" s="5">
        <v>1870</v>
      </c>
      <c r="MT39" s="5">
        <v>1732</v>
      </c>
      <c r="MU39" s="5">
        <v>1708</v>
      </c>
      <c r="MV39" s="5">
        <v>1598</v>
      </c>
      <c r="MW39" s="5">
        <v>1580</v>
      </c>
      <c r="MX39" s="5">
        <v>1340</v>
      </c>
      <c r="MY39" s="5">
        <v>909</v>
      </c>
      <c r="MZ39" s="5">
        <v>937</v>
      </c>
      <c r="NA39" s="5">
        <v>980</v>
      </c>
      <c r="NB39" s="5">
        <v>795</v>
      </c>
      <c r="NC39" s="5">
        <v>751</v>
      </c>
      <c r="ND39" s="5">
        <v>573</v>
      </c>
      <c r="NE39" s="5" t="s">
        <v>33</v>
      </c>
      <c r="NF39" s="5" t="s">
        <v>33</v>
      </c>
      <c r="NG39" s="5" t="s">
        <v>33</v>
      </c>
      <c r="NH39" s="5" t="s">
        <v>33</v>
      </c>
      <c r="NI39" s="5" t="s">
        <v>33</v>
      </c>
      <c r="NJ39" s="5" t="s">
        <v>33</v>
      </c>
      <c r="NK39" s="5" t="s">
        <v>33</v>
      </c>
      <c r="NL39" s="5" t="s">
        <v>33</v>
      </c>
      <c r="NM39" s="5" t="s">
        <v>33</v>
      </c>
      <c r="NN39" s="5" t="s">
        <v>33</v>
      </c>
      <c r="NO39" s="5" t="s">
        <v>33</v>
      </c>
      <c r="NP39" s="5" t="s">
        <v>33</v>
      </c>
      <c r="NQ39" s="5" t="s">
        <v>33</v>
      </c>
      <c r="NR39" s="5" t="s">
        <v>33</v>
      </c>
      <c r="NS39" s="5" t="s">
        <v>33</v>
      </c>
      <c r="NT39" s="5" t="s">
        <v>33</v>
      </c>
      <c r="NU39" s="5" t="s">
        <v>33</v>
      </c>
      <c r="NV39" s="5" t="s">
        <v>33</v>
      </c>
      <c r="NW39" s="5">
        <v>0</v>
      </c>
      <c r="NX39" s="5">
        <v>0</v>
      </c>
      <c r="NY39" s="5">
        <v>0</v>
      </c>
      <c r="NZ39" s="5">
        <v>0</v>
      </c>
      <c r="OA39" s="5">
        <v>0</v>
      </c>
      <c r="OB39" s="5">
        <v>0</v>
      </c>
      <c r="OC39" s="5">
        <v>0</v>
      </c>
      <c r="OD39" s="5">
        <v>0</v>
      </c>
      <c r="OE39" s="5">
        <v>0</v>
      </c>
      <c r="OF39" s="5">
        <v>0</v>
      </c>
      <c r="OG39" s="5">
        <v>0</v>
      </c>
      <c r="OH39" s="5">
        <v>0</v>
      </c>
      <c r="OI39" s="5">
        <v>0</v>
      </c>
      <c r="OJ39" s="5">
        <v>0</v>
      </c>
      <c r="OK39" s="5" t="s">
        <v>33</v>
      </c>
      <c r="OL39" s="5" t="s">
        <v>33</v>
      </c>
      <c r="OM39" s="5" t="s">
        <v>33</v>
      </c>
      <c r="ON39" s="5" t="s">
        <v>33</v>
      </c>
      <c r="OO39" s="5" t="s">
        <v>33</v>
      </c>
      <c r="OP39" s="5" t="s">
        <v>33</v>
      </c>
      <c r="OQ39" s="5" t="s">
        <v>33</v>
      </c>
      <c r="OR39" s="5" t="s">
        <v>33</v>
      </c>
      <c r="OS39" s="5" t="s">
        <v>33</v>
      </c>
      <c r="OT39" s="5" t="s">
        <v>33</v>
      </c>
      <c r="OU39" s="5" t="s">
        <v>33</v>
      </c>
      <c r="OV39" s="5" t="s">
        <v>33</v>
      </c>
      <c r="OW39" s="5" t="s">
        <v>33</v>
      </c>
      <c r="OX39" s="5" t="s">
        <v>33</v>
      </c>
      <c r="OY39" s="5" t="s">
        <v>33</v>
      </c>
      <c r="OZ39" s="5" t="s">
        <v>33</v>
      </c>
      <c r="PA39" s="5" t="s">
        <v>33</v>
      </c>
      <c r="PB39" s="5" t="s">
        <v>33</v>
      </c>
      <c r="PC39" s="5">
        <v>4961</v>
      </c>
      <c r="PD39" s="5">
        <v>5139</v>
      </c>
      <c r="PE39" s="5">
        <v>5089</v>
      </c>
      <c r="PF39" s="5">
        <v>5599</v>
      </c>
      <c r="PG39" s="5">
        <v>4969</v>
      </c>
      <c r="PH39" s="5">
        <v>5086</v>
      </c>
      <c r="PI39" s="5">
        <v>4492</v>
      </c>
      <c r="PJ39" s="5">
        <v>4009</v>
      </c>
      <c r="PK39" s="5">
        <v>4439</v>
      </c>
      <c r="PL39" s="5">
        <v>4025</v>
      </c>
      <c r="PM39" s="5">
        <v>4551</v>
      </c>
      <c r="PN39" s="5">
        <v>3223</v>
      </c>
      <c r="PO39" s="5">
        <v>2122</v>
      </c>
      <c r="PP39" s="5">
        <v>2024</v>
      </c>
      <c r="PQ39" s="5">
        <v>2140</v>
      </c>
      <c r="PR39" s="5">
        <v>1879</v>
      </c>
      <c r="PS39" s="5">
        <v>1775</v>
      </c>
      <c r="PT39" s="5">
        <v>1856</v>
      </c>
      <c r="PU39" s="5">
        <v>2030</v>
      </c>
      <c r="PV39" s="5">
        <v>1734</v>
      </c>
      <c r="PW39" s="5">
        <v>1990</v>
      </c>
      <c r="PX39" s="5">
        <v>1918</v>
      </c>
      <c r="PY39" s="5">
        <v>1944</v>
      </c>
      <c r="PZ39" s="5">
        <v>2409</v>
      </c>
      <c r="QA39" s="5">
        <v>2962</v>
      </c>
      <c r="QB39" s="5">
        <v>3413</v>
      </c>
      <c r="QC39" s="5">
        <v>2930</v>
      </c>
      <c r="QD39" s="5">
        <v>3689</v>
      </c>
      <c r="QE39" s="5">
        <v>3685</v>
      </c>
      <c r="QF39" s="5">
        <v>3493</v>
      </c>
      <c r="QG39" s="5">
        <v>2972</v>
      </c>
      <c r="QH39" s="5">
        <v>2618</v>
      </c>
      <c r="QI39" s="5">
        <v>10716</v>
      </c>
      <c r="QJ39" s="5">
        <v>9359</v>
      </c>
      <c r="QK39" s="5">
        <v>13101</v>
      </c>
      <c r="QL39" s="5">
        <v>7330</v>
      </c>
      <c r="QM39" s="5">
        <v>7479</v>
      </c>
      <c r="QN39" s="5">
        <v>6584</v>
      </c>
      <c r="QO39" s="5">
        <v>5781</v>
      </c>
      <c r="QP39" s="5">
        <v>6085</v>
      </c>
      <c r="QQ39" s="5">
        <v>4981</v>
      </c>
      <c r="QR39" s="5">
        <v>4715</v>
      </c>
      <c r="QS39" s="5">
        <v>5432</v>
      </c>
      <c r="QT39" s="5">
        <v>5497</v>
      </c>
      <c r="QU39" s="5">
        <v>4958</v>
      </c>
      <c r="QV39" s="5">
        <v>3984</v>
      </c>
      <c r="QW39" s="5">
        <v>3513</v>
      </c>
      <c r="QX39" s="5">
        <v>4983</v>
      </c>
      <c r="QY39" s="5">
        <v>3340</v>
      </c>
      <c r="QZ39" s="5">
        <v>1692</v>
      </c>
      <c r="RA39" s="5">
        <v>2383</v>
      </c>
      <c r="RB39" s="5">
        <v>2747</v>
      </c>
      <c r="RC39" s="5">
        <v>3017</v>
      </c>
      <c r="RD39" s="5">
        <v>2820</v>
      </c>
      <c r="RE39" s="5">
        <v>3118</v>
      </c>
      <c r="RF39" s="5">
        <v>2663</v>
      </c>
      <c r="RG39" s="5">
        <v>2572</v>
      </c>
      <c r="RH39" s="5">
        <v>3375</v>
      </c>
      <c r="RI39" s="5">
        <v>3900</v>
      </c>
      <c r="RJ39" s="5">
        <v>3961</v>
      </c>
      <c r="RK39" s="5">
        <v>4349</v>
      </c>
      <c r="RL39" s="5">
        <v>3666</v>
      </c>
      <c r="RM39" s="5">
        <v>3363</v>
      </c>
      <c r="RN39" s="5">
        <v>2780</v>
      </c>
      <c r="RO39" s="5">
        <v>4481</v>
      </c>
      <c r="RP39" s="5">
        <v>4995</v>
      </c>
      <c r="RQ39" s="5">
        <v>5442</v>
      </c>
      <c r="RR39" s="5">
        <v>6218</v>
      </c>
      <c r="RS39" s="5">
        <v>6599</v>
      </c>
      <c r="RT39" s="5">
        <v>6645</v>
      </c>
      <c r="RU39" s="5">
        <v>6495</v>
      </c>
      <c r="RV39" s="5">
        <v>7195</v>
      </c>
      <c r="RW39" s="5">
        <v>8894</v>
      </c>
      <c r="RX39" s="5">
        <v>9060</v>
      </c>
      <c r="RY39" s="5">
        <v>7380</v>
      </c>
      <c r="RZ39" s="5">
        <v>6742</v>
      </c>
      <c r="SA39" s="5">
        <v>6957</v>
      </c>
      <c r="SB39" s="5">
        <v>6795</v>
      </c>
      <c r="SC39" s="5">
        <v>7228</v>
      </c>
      <c r="SD39" s="5">
        <v>5993</v>
      </c>
      <c r="SE39" s="5">
        <v>5992</v>
      </c>
      <c r="SF39" s="5">
        <v>5579</v>
      </c>
      <c r="SG39" s="5">
        <v>5355</v>
      </c>
      <c r="SH39" s="5">
        <v>5215</v>
      </c>
      <c r="SI39" s="5">
        <v>5120</v>
      </c>
      <c r="SJ39" s="5">
        <v>4542</v>
      </c>
      <c r="SK39" s="5">
        <v>4048</v>
      </c>
      <c r="SL39" s="5">
        <v>4776</v>
      </c>
      <c r="SM39" s="5">
        <v>5509</v>
      </c>
      <c r="SN39" s="5">
        <v>5290</v>
      </c>
      <c r="SO39" s="5">
        <v>5423</v>
      </c>
      <c r="SP39" s="5">
        <v>5399</v>
      </c>
      <c r="SQ39" s="5">
        <v>5707</v>
      </c>
      <c r="SR39" s="5">
        <v>4907</v>
      </c>
      <c r="SS39" s="5">
        <v>4457</v>
      </c>
      <c r="ST39" s="5">
        <v>4383</v>
      </c>
      <c r="SU39" s="5">
        <v>511</v>
      </c>
      <c r="SV39" s="5">
        <v>593</v>
      </c>
      <c r="SW39" s="5">
        <v>593</v>
      </c>
      <c r="SX39" s="5">
        <v>673</v>
      </c>
      <c r="SY39" s="5">
        <v>563</v>
      </c>
      <c r="SZ39" s="5">
        <v>975</v>
      </c>
      <c r="TA39" s="5">
        <v>1506</v>
      </c>
      <c r="TB39" s="5">
        <v>1672</v>
      </c>
      <c r="TC39" s="5">
        <v>1832</v>
      </c>
      <c r="TD39" s="5">
        <v>255</v>
      </c>
      <c r="TE39" s="5">
        <v>862</v>
      </c>
      <c r="TF39" s="5">
        <v>1001</v>
      </c>
      <c r="TG39" s="5">
        <v>881</v>
      </c>
      <c r="TH39" s="5">
        <v>589</v>
      </c>
      <c r="TI39" s="5">
        <v>647</v>
      </c>
      <c r="TJ39" s="5">
        <v>365</v>
      </c>
      <c r="TK39" s="5">
        <v>417</v>
      </c>
      <c r="TL39" s="5">
        <v>85</v>
      </c>
      <c r="TM39" s="5">
        <v>84</v>
      </c>
      <c r="TN39" s="5">
        <v>76</v>
      </c>
      <c r="TO39" s="5">
        <v>220</v>
      </c>
      <c r="TP39" s="5">
        <v>217</v>
      </c>
      <c r="TQ39" s="5">
        <v>386</v>
      </c>
      <c r="TR39" s="5">
        <v>1011</v>
      </c>
      <c r="TS39" s="5">
        <v>927</v>
      </c>
      <c r="TT39" s="5">
        <v>1177</v>
      </c>
      <c r="TU39" s="5">
        <v>993</v>
      </c>
      <c r="TV39" s="5">
        <v>1074</v>
      </c>
      <c r="TW39" s="5">
        <v>1144</v>
      </c>
      <c r="TX39" s="5">
        <v>798</v>
      </c>
      <c r="TY39" s="5">
        <v>503</v>
      </c>
      <c r="TZ39" s="5">
        <v>212</v>
      </c>
      <c r="UA39" s="5">
        <v>1225</v>
      </c>
      <c r="UB39" s="5">
        <v>1212</v>
      </c>
      <c r="UC39" s="5">
        <v>889</v>
      </c>
      <c r="UD39" s="5">
        <v>905</v>
      </c>
      <c r="UE39" s="5">
        <v>909</v>
      </c>
      <c r="UF39" s="5">
        <v>553</v>
      </c>
      <c r="UG39" s="5">
        <v>51</v>
      </c>
      <c r="UH39" s="5">
        <v>46</v>
      </c>
      <c r="UI39" s="5">
        <v>75</v>
      </c>
      <c r="UJ39" s="5">
        <v>81</v>
      </c>
      <c r="UK39" s="5">
        <v>10</v>
      </c>
      <c r="UL39" s="5">
        <v>1</v>
      </c>
      <c r="UM39" s="5">
        <v>0</v>
      </c>
      <c r="UN39" s="5">
        <v>1642</v>
      </c>
      <c r="UO39" s="5">
        <v>1791</v>
      </c>
      <c r="UP39" s="5">
        <v>-154</v>
      </c>
      <c r="UQ39" s="5">
        <v>1363</v>
      </c>
      <c r="UR39" s="5">
        <v>603</v>
      </c>
      <c r="US39" s="5">
        <v>3987</v>
      </c>
      <c r="UT39" s="5">
        <v>1327</v>
      </c>
      <c r="UU39" s="5">
        <v>1582</v>
      </c>
      <c r="UV39" s="5">
        <v>1623</v>
      </c>
      <c r="UW39" s="5">
        <v>1461</v>
      </c>
      <c r="UX39" s="5">
        <v>243</v>
      </c>
      <c r="UY39" s="5">
        <v>149</v>
      </c>
      <c r="UZ39" s="5">
        <v>212</v>
      </c>
      <c r="VA39" s="5">
        <v>200</v>
      </c>
      <c r="VB39" s="5">
        <v>209</v>
      </c>
      <c r="VC39" s="5">
        <v>228</v>
      </c>
      <c r="VD39" s="5">
        <v>198</v>
      </c>
      <c r="VE39" s="5">
        <v>180</v>
      </c>
      <c r="VF39" s="5">
        <v>71</v>
      </c>
      <c r="VG39" s="5">
        <v>21918</v>
      </c>
      <c r="VH39" s="5">
        <v>20259</v>
      </c>
      <c r="VI39" s="5">
        <v>19479</v>
      </c>
      <c r="VJ39" s="5">
        <v>19353</v>
      </c>
      <c r="VK39" s="5">
        <v>20688</v>
      </c>
      <c r="VL39" s="5">
        <v>18458</v>
      </c>
      <c r="VM39" s="5">
        <v>23573</v>
      </c>
      <c r="VN39" s="5">
        <v>28094</v>
      </c>
      <c r="VO39" s="5">
        <v>23021</v>
      </c>
      <c r="VP39" s="5">
        <v>28508</v>
      </c>
      <c r="VQ39" s="5">
        <v>23896</v>
      </c>
      <c r="VR39" s="5">
        <v>28543</v>
      </c>
      <c r="VS39" s="5">
        <v>29006</v>
      </c>
      <c r="VT39" s="5">
        <v>26163</v>
      </c>
      <c r="VU39" s="5">
        <v>11072</v>
      </c>
      <c r="VV39" s="5">
        <v>9169</v>
      </c>
      <c r="VW39" s="5">
        <v>9923</v>
      </c>
      <c r="VX39" s="5">
        <v>8835</v>
      </c>
      <c r="VY39" s="5">
        <v>7747</v>
      </c>
      <c r="VZ39" s="5">
        <v>8192</v>
      </c>
      <c r="WA39" s="5">
        <v>9349</v>
      </c>
      <c r="WB39" s="5">
        <v>9030</v>
      </c>
      <c r="WC39" s="5">
        <v>8499</v>
      </c>
      <c r="WD39" s="5">
        <v>7508</v>
      </c>
      <c r="WE39" s="5">
        <v>7140</v>
      </c>
      <c r="WF39" s="5">
        <v>7052</v>
      </c>
      <c r="WG39" s="5">
        <v>6619</v>
      </c>
      <c r="WH39" s="5">
        <v>6790</v>
      </c>
      <c r="WI39" s="5">
        <v>6080</v>
      </c>
      <c r="WJ39" s="5">
        <v>5602</v>
      </c>
      <c r="WK39" s="5">
        <v>6158</v>
      </c>
      <c r="WL39" s="5">
        <v>6112</v>
      </c>
      <c r="WM39" s="5">
        <v>20</v>
      </c>
      <c r="WN39" s="5">
        <v>3</v>
      </c>
      <c r="WO39" s="5">
        <v>18</v>
      </c>
      <c r="WP39" s="5">
        <v>16</v>
      </c>
      <c r="WQ39" s="5">
        <v>43</v>
      </c>
      <c r="WR39" s="5">
        <v>141</v>
      </c>
      <c r="WS39" s="5">
        <v>58</v>
      </c>
      <c r="WT39" s="5">
        <v>123</v>
      </c>
      <c r="WU39" s="5">
        <v>110</v>
      </c>
      <c r="WV39" s="5">
        <v>467</v>
      </c>
      <c r="WW39" s="5">
        <v>501</v>
      </c>
      <c r="WX39" s="5">
        <v>481</v>
      </c>
      <c r="WY39" s="5">
        <v>461</v>
      </c>
      <c r="WZ39" s="5">
        <v>382</v>
      </c>
      <c r="XA39" s="5">
        <v>254</v>
      </c>
      <c r="XB39" s="5">
        <v>289</v>
      </c>
      <c r="XC39" s="5">
        <v>375</v>
      </c>
      <c r="XD39" s="5">
        <v>345</v>
      </c>
      <c r="XE39" s="5">
        <v>474</v>
      </c>
      <c r="XF39" s="5">
        <v>482</v>
      </c>
      <c r="XG39" s="5">
        <v>387</v>
      </c>
      <c r="XH39" s="5">
        <v>421</v>
      </c>
      <c r="XI39" s="5">
        <v>193</v>
      </c>
      <c r="XJ39" s="5">
        <v>197</v>
      </c>
      <c r="XK39" s="5">
        <v>373</v>
      </c>
      <c r="XL39" s="5">
        <v>211</v>
      </c>
      <c r="XM39" s="5">
        <v>170</v>
      </c>
      <c r="XN39" s="5">
        <v>204</v>
      </c>
      <c r="XO39" s="5">
        <v>153</v>
      </c>
      <c r="XP39" s="5">
        <v>182</v>
      </c>
      <c r="XQ39" s="5">
        <v>161</v>
      </c>
      <c r="XR39" s="5">
        <v>132</v>
      </c>
      <c r="XS39" s="1">
        <v>19446</v>
      </c>
      <c r="XT39" s="3" t="s">
        <v>180</v>
      </c>
      <c r="XU39" s="3" t="s">
        <v>180</v>
      </c>
      <c r="XV39" s="3" t="s">
        <v>180</v>
      </c>
      <c r="XW39" s="3" t="s">
        <v>179</v>
      </c>
      <c r="XX39" s="3" t="s">
        <v>180</v>
      </c>
      <c r="XY39" s="3" t="s">
        <v>180</v>
      </c>
      <c r="XZ39" s="3" t="s">
        <v>207</v>
      </c>
    </row>
    <row r="40" spans="1:650" x14ac:dyDescent="0.3">
      <c r="A40" s="6" t="s">
        <v>67</v>
      </c>
      <c r="B40" s="1">
        <v>4057079</v>
      </c>
      <c r="C40" s="5">
        <v>8649</v>
      </c>
      <c r="D40" s="5">
        <v>11948</v>
      </c>
      <c r="E40" s="5">
        <v>27241</v>
      </c>
      <c r="F40" s="5">
        <v>7260</v>
      </c>
      <c r="G40" s="5">
        <v>2599</v>
      </c>
      <c r="H40" s="5">
        <v>7607</v>
      </c>
      <c r="I40" s="5">
        <v>3045</v>
      </c>
      <c r="J40" s="5">
        <v>7689</v>
      </c>
      <c r="K40" s="5">
        <v>2470</v>
      </c>
      <c r="L40" s="5">
        <v>16067</v>
      </c>
      <c r="M40" s="5">
        <v>2668</v>
      </c>
      <c r="N40" s="5">
        <v>3325</v>
      </c>
      <c r="O40" s="5">
        <v>3719</v>
      </c>
      <c r="P40" s="5">
        <v>5192</v>
      </c>
      <c r="Q40" s="5">
        <v>9788</v>
      </c>
      <c r="R40" s="5">
        <v>16495</v>
      </c>
      <c r="S40" s="5">
        <v>10162</v>
      </c>
      <c r="T40" s="5">
        <v>7158</v>
      </c>
      <c r="U40" s="5">
        <v>4344</v>
      </c>
      <c r="V40" s="5">
        <v>292</v>
      </c>
      <c r="W40" s="5">
        <v>769</v>
      </c>
      <c r="X40" s="5">
        <v>2106</v>
      </c>
      <c r="Y40" s="5">
        <v>0</v>
      </c>
      <c r="Z40" s="5">
        <v>0</v>
      </c>
      <c r="AA40" s="5">
        <v>0</v>
      </c>
      <c r="AB40" s="5">
        <v>0</v>
      </c>
      <c r="AC40" s="5">
        <v>0</v>
      </c>
      <c r="AD40" s="5">
        <v>0</v>
      </c>
      <c r="AE40" s="5">
        <v>0</v>
      </c>
      <c r="AF40" s="5">
        <v>0</v>
      </c>
      <c r="AG40" s="5">
        <v>0</v>
      </c>
      <c r="AH40" s="5">
        <v>0</v>
      </c>
      <c r="AI40" s="5">
        <v>0</v>
      </c>
      <c r="AJ40" s="5">
        <v>0</v>
      </c>
      <c r="AK40" s="5">
        <v>0</v>
      </c>
      <c r="AL40" s="5">
        <v>0</v>
      </c>
      <c r="AM40" s="5">
        <v>0</v>
      </c>
      <c r="AN40" s="5">
        <v>4414</v>
      </c>
      <c r="AO40" s="5">
        <v>48053</v>
      </c>
      <c r="AP40" s="5">
        <v>99214</v>
      </c>
      <c r="AQ40" s="5">
        <v>71368</v>
      </c>
      <c r="AR40" s="5">
        <v>-208172</v>
      </c>
      <c r="AS40" s="5">
        <v>578300</v>
      </c>
      <c r="AT40" s="5">
        <v>42368</v>
      </c>
      <c r="AU40" s="5">
        <v>304215</v>
      </c>
      <c r="AV40" s="5">
        <v>9741</v>
      </c>
      <c r="AW40" s="5">
        <v>68902</v>
      </c>
      <c r="AX40" s="5">
        <v>189267</v>
      </c>
      <c r="AY40" s="5">
        <v>78728</v>
      </c>
      <c r="AZ40" s="5">
        <v>147756</v>
      </c>
      <c r="BA40" s="5">
        <v>81732</v>
      </c>
      <c r="BB40" s="5">
        <v>44187</v>
      </c>
      <c r="BC40" s="5">
        <v>30668</v>
      </c>
      <c r="BD40" s="5">
        <v>28482</v>
      </c>
      <c r="BE40" s="5">
        <v>14419</v>
      </c>
      <c r="BF40" s="5">
        <v>22028</v>
      </c>
      <c r="BG40" s="5">
        <v>24628</v>
      </c>
      <c r="BH40" s="5">
        <v>44490</v>
      </c>
      <c r="BI40" s="5">
        <v>68086</v>
      </c>
      <c r="BJ40" s="5">
        <v>251114</v>
      </c>
      <c r="BK40" s="5">
        <v>1458037</v>
      </c>
      <c r="BL40" s="5">
        <v>23664</v>
      </c>
      <c r="BM40" s="5">
        <v>31058</v>
      </c>
      <c r="BN40" s="5">
        <v>47039</v>
      </c>
      <c r="BO40" s="5">
        <v>132607</v>
      </c>
      <c r="BP40" s="5">
        <v>206769</v>
      </c>
      <c r="BQ40" s="5">
        <v>49640</v>
      </c>
      <c r="BR40" s="5">
        <v>56486</v>
      </c>
      <c r="BS40" s="5">
        <v>55837</v>
      </c>
      <c r="BT40" s="5">
        <v>25832</v>
      </c>
      <c r="BU40" s="5">
        <v>45539</v>
      </c>
      <c r="BV40" s="5">
        <v>26234</v>
      </c>
      <c r="BW40" s="5">
        <v>12396</v>
      </c>
      <c r="BX40" s="5">
        <v>5851</v>
      </c>
      <c r="BY40" s="5">
        <v>24189</v>
      </c>
      <c r="BZ40" s="5">
        <v>28317</v>
      </c>
      <c r="CA40" s="5">
        <v>20131</v>
      </c>
      <c r="CB40" s="5">
        <v>30145</v>
      </c>
      <c r="CC40" s="5">
        <v>30769</v>
      </c>
      <c r="CD40" s="5">
        <v>18428</v>
      </c>
      <c r="CE40" s="5">
        <v>13847</v>
      </c>
      <c r="CF40" s="5">
        <v>5484</v>
      </c>
      <c r="CG40" s="5">
        <v>32466</v>
      </c>
      <c r="CH40" s="5">
        <v>9127</v>
      </c>
      <c r="CI40" s="5">
        <v>8400</v>
      </c>
      <c r="CJ40" s="5">
        <v>15599</v>
      </c>
      <c r="CK40" s="5">
        <v>10345</v>
      </c>
      <c r="CL40" s="5">
        <v>11825</v>
      </c>
      <c r="CM40" s="5">
        <v>10751</v>
      </c>
      <c r="CN40" s="5">
        <v>18900</v>
      </c>
      <c r="CO40" s="5">
        <v>20465</v>
      </c>
      <c r="CP40" s="5">
        <v>19732</v>
      </c>
      <c r="CQ40" s="5">
        <v>29675</v>
      </c>
      <c r="CR40" s="5">
        <v>9535</v>
      </c>
      <c r="CS40" s="5">
        <v>4918</v>
      </c>
      <c r="CT40" s="5">
        <v>1858</v>
      </c>
      <c r="CU40" s="5">
        <v>278444</v>
      </c>
      <c r="CV40" s="5">
        <v>207518</v>
      </c>
      <c r="CW40" s="5">
        <v>205811</v>
      </c>
      <c r="CX40" s="5">
        <v>180888</v>
      </c>
      <c r="CY40" s="5">
        <v>105920</v>
      </c>
      <c r="CZ40" s="5">
        <v>80946</v>
      </c>
      <c r="DA40" s="5">
        <v>113700</v>
      </c>
      <c r="DB40" s="5">
        <v>141800</v>
      </c>
      <c r="DC40" s="5">
        <v>108519</v>
      </c>
      <c r="DD40" s="5">
        <v>93289</v>
      </c>
      <c r="DE40" s="5">
        <v>93883</v>
      </c>
      <c r="DF40" s="5">
        <v>75706</v>
      </c>
      <c r="DG40" s="5">
        <v>105803</v>
      </c>
      <c r="DH40" s="5">
        <v>50546</v>
      </c>
      <c r="DI40" s="5">
        <v>59085</v>
      </c>
      <c r="DJ40" s="5">
        <v>76940</v>
      </c>
      <c r="DK40" s="5">
        <v>59803</v>
      </c>
      <c r="DL40" s="5">
        <v>57705</v>
      </c>
      <c r="DM40" s="5">
        <v>61082</v>
      </c>
      <c r="DN40" s="5">
        <v>61624</v>
      </c>
      <c r="DO40" s="5">
        <v>52276</v>
      </c>
      <c r="DP40" s="5">
        <v>54473</v>
      </c>
      <c r="DQ40" s="5">
        <v>52102</v>
      </c>
      <c r="DR40" s="5">
        <v>48768</v>
      </c>
      <c r="DS40" s="5">
        <v>49714</v>
      </c>
      <c r="DT40" s="5">
        <v>60810</v>
      </c>
      <c r="DU40" s="5">
        <v>66574</v>
      </c>
      <c r="DV40" s="5">
        <v>53404</v>
      </c>
      <c r="DW40" s="5">
        <v>56190</v>
      </c>
      <c r="DX40" s="5">
        <v>42326</v>
      </c>
      <c r="DY40" s="5">
        <v>45169</v>
      </c>
      <c r="DZ40" s="5">
        <v>47111</v>
      </c>
      <c r="EA40" s="5">
        <v>29919</v>
      </c>
      <c r="EB40" s="5">
        <v>26781</v>
      </c>
      <c r="EC40" s="5">
        <v>8075</v>
      </c>
      <c r="ED40" s="5">
        <v>18465</v>
      </c>
      <c r="EE40" s="5">
        <v>6854</v>
      </c>
      <c r="EF40" s="5">
        <v>21846</v>
      </c>
      <c r="EG40" s="5">
        <v>34029</v>
      </c>
      <c r="EH40" s="5">
        <v>42450</v>
      </c>
      <c r="EI40" s="5">
        <v>10871</v>
      </c>
      <c r="EJ40" s="5">
        <v>39838</v>
      </c>
      <c r="EK40" s="5">
        <v>27462</v>
      </c>
      <c r="EL40" s="5">
        <v>2187</v>
      </c>
      <c r="EM40" s="5">
        <v>1823</v>
      </c>
      <c r="EN40" s="5">
        <v>1010</v>
      </c>
      <c r="EO40" s="5">
        <v>-134</v>
      </c>
      <c r="EP40" s="5">
        <v>3711</v>
      </c>
      <c r="EQ40" s="5">
        <v>1419</v>
      </c>
      <c r="ER40" s="5">
        <v>1969</v>
      </c>
      <c r="ES40" s="5">
        <v>2126</v>
      </c>
      <c r="ET40" s="5">
        <v>1967</v>
      </c>
      <c r="EU40" s="5">
        <v>1438</v>
      </c>
      <c r="EV40" s="5">
        <v>463</v>
      </c>
      <c r="EW40" s="5">
        <v>1234</v>
      </c>
      <c r="EX40" s="5">
        <v>923</v>
      </c>
      <c r="EY40" s="5">
        <v>518</v>
      </c>
      <c r="EZ40" s="5">
        <v>1703</v>
      </c>
      <c r="FA40" s="5">
        <v>3403</v>
      </c>
      <c r="FB40" s="5">
        <v>4677</v>
      </c>
      <c r="FC40" s="5">
        <v>8788</v>
      </c>
      <c r="FD40" s="5">
        <v>6073</v>
      </c>
      <c r="FE40" s="5">
        <v>3891</v>
      </c>
      <c r="FF40" s="5">
        <v>4621</v>
      </c>
      <c r="FG40" s="5">
        <v>0</v>
      </c>
      <c r="FH40" s="5">
        <v>0</v>
      </c>
      <c r="FI40" s="5">
        <v>0</v>
      </c>
      <c r="FJ40" s="5">
        <v>0</v>
      </c>
      <c r="FK40" s="5">
        <v>0</v>
      </c>
      <c r="FL40" s="5">
        <v>0</v>
      </c>
      <c r="FM40" s="5">
        <v>0</v>
      </c>
      <c r="FN40" s="5">
        <v>0</v>
      </c>
      <c r="FO40" s="5">
        <v>0</v>
      </c>
      <c r="FP40" s="5">
        <v>0</v>
      </c>
      <c r="FQ40" s="5">
        <v>0</v>
      </c>
      <c r="FR40" s="5">
        <v>0</v>
      </c>
      <c r="FS40" s="5">
        <v>0</v>
      </c>
      <c r="FT40" s="5">
        <v>0</v>
      </c>
      <c r="FU40" s="5" t="s">
        <v>33</v>
      </c>
      <c r="FV40" s="5" t="s">
        <v>33</v>
      </c>
      <c r="FW40" s="5" t="s">
        <v>33</v>
      </c>
      <c r="FX40" s="5" t="s">
        <v>33</v>
      </c>
      <c r="FY40" s="5" t="s">
        <v>33</v>
      </c>
      <c r="FZ40" s="5" t="s">
        <v>33</v>
      </c>
      <c r="GA40" s="5" t="s">
        <v>33</v>
      </c>
      <c r="GB40" s="5" t="s">
        <v>33</v>
      </c>
      <c r="GC40" s="5" t="s">
        <v>33</v>
      </c>
      <c r="GD40" s="5" t="s">
        <v>33</v>
      </c>
      <c r="GE40" s="5" t="s">
        <v>33</v>
      </c>
      <c r="GF40" s="5" t="s">
        <v>33</v>
      </c>
      <c r="GG40" s="5" t="s">
        <v>33</v>
      </c>
      <c r="GH40" s="5" t="s">
        <v>33</v>
      </c>
      <c r="GI40" s="5" t="s">
        <v>33</v>
      </c>
      <c r="GJ40" s="5" t="s">
        <v>33</v>
      </c>
      <c r="GK40" s="5" t="s">
        <v>33</v>
      </c>
      <c r="GL40" s="5" t="s">
        <v>33</v>
      </c>
      <c r="GM40" s="5">
        <v>449618</v>
      </c>
      <c r="GN40" s="5">
        <v>485099</v>
      </c>
      <c r="GO40" s="5">
        <v>290767</v>
      </c>
      <c r="GP40" s="5">
        <v>263098</v>
      </c>
      <c r="GQ40" s="5">
        <v>171210</v>
      </c>
      <c r="GR40" s="5">
        <v>140645</v>
      </c>
      <c r="GS40" s="5">
        <v>244366</v>
      </c>
      <c r="GT40" s="5">
        <v>317387</v>
      </c>
      <c r="GU40" s="5">
        <v>205625</v>
      </c>
      <c r="GV40" s="5">
        <v>-53127</v>
      </c>
      <c r="GW40" s="5">
        <v>726502</v>
      </c>
      <c r="GX40" s="5">
        <v>151904</v>
      </c>
      <c r="GY40" s="5">
        <v>435690</v>
      </c>
      <c r="GZ40" s="5">
        <v>96634</v>
      </c>
      <c r="HA40" s="5">
        <v>168410</v>
      </c>
      <c r="HB40" s="5">
        <v>304842</v>
      </c>
      <c r="HC40" s="5">
        <v>163959</v>
      </c>
      <c r="HD40" s="5">
        <v>220071</v>
      </c>
      <c r="HE40" s="5">
        <v>181749</v>
      </c>
      <c r="HF40" s="5">
        <v>117197</v>
      </c>
      <c r="HG40" s="5">
        <v>93550</v>
      </c>
      <c r="HH40" s="5">
        <v>101123</v>
      </c>
      <c r="HI40" s="5">
        <v>78101</v>
      </c>
      <c r="HJ40" s="5">
        <v>83545</v>
      </c>
      <c r="HK40" s="5">
        <v>85611</v>
      </c>
      <c r="HL40" s="5">
        <v>125902</v>
      </c>
      <c r="HM40" s="5">
        <v>158528</v>
      </c>
      <c r="HN40" s="5">
        <v>328794</v>
      </c>
      <c r="HO40" s="5">
        <v>1554592</v>
      </c>
      <c r="HP40" s="5">
        <v>81598</v>
      </c>
      <c r="HQ40" s="5">
        <v>85036</v>
      </c>
      <c r="HR40" s="5">
        <v>100629</v>
      </c>
      <c r="HS40" s="5">
        <v>297761</v>
      </c>
      <c r="HT40" s="5">
        <v>309760</v>
      </c>
      <c r="HU40" s="5">
        <v>359765</v>
      </c>
      <c r="HV40" s="5">
        <v>405609</v>
      </c>
      <c r="HW40" s="5">
        <v>360831</v>
      </c>
      <c r="HX40" s="5">
        <v>692878</v>
      </c>
      <c r="HY40" s="5">
        <v>946289</v>
      </c>
      <c r="HZ40" s="5">
        <v>995106</v>
      </c>
      <c r="IA40" s="5">
        <v>864138</v>
      </c>
      <c r="IB40" s="5">
        <v>991584</v>
      </c>
      <c r="IC40" s="5">
        <v>1110961</v>
      </c>
      <c r="ID40" s="5">
        <v>1175742</v>
      </c>
      <c r="IE40" s="5">
        <v>1413950</v>
      </c>
      <c r="IF40" s="5">
        <v>6618349</v>
      </c>
      <c r="IG40" s="5">
        <v>9201812</v>
      </c>
      <c r="IH40" s="5">
        <v>7647301</v>
      </c>
      <c r="II40" s="5">
        <v>5442624</v>
      </c>
      <c r="IJ40" s="5">
        <v>3308340</v>
      </c>
      <c r="IK40" s="5">
        <v>3023075</v>
      </c>
      <c r="IL40" s="5">
        <v>1613641</v>
      </c>
      <c r="IM40" s="5">
        <v>1119347</v>
      </c>
      <c r="IN40" s="5">
        <v>1464099</v>
      </c>
      <c r="IO40" s="5">
        <v>939537</v>
      </c>
      <c r="IP40" s="5">
        <v>463223</v>
      </c>
      <c r="IQ40" s="5">
        <v>431181</v>
      </c>
      <c r="IR40" s="5">
        <v>388060</v>
      </c>
      <c r="IS40" s="5">
        <v>391997</v>
      </c>
      <c r="IT40" s="5">
        <v>380134</v>
      </c>
      <c r="IU40" s="5">
        <v>390075</v>
      </c>
      <c r="IV40" s="5">
        <v>407048</v>
      </c>
      <c r="IW40" s="5">
        <v>337200</v>
      </c>
      <c r="IX40" s="5">
        <v>316755</v>
      </c>
      <c r="IY40" s="5">
        <v>56</v>
      </c>
      <c r="IZ40" s="5">
        <v>0</v>
      </c>
      <c r="JA40" s="5">
        <v>0</v>
      </c>
      <c r="JB40" s="5">
        <v>6</v>
      </c>
      <c r="JC40" s="5">
        <v>510</v>
      </c>
      <c r="JD40" s="5">
        <v>31731</v>
      </c>
      <c r="JE40" s="5">
        <v>77271</v>
      </c>
      <c r="JF40" s="5">
        <v>89703</v>
      </c>
      <c r="JG40" s="5">
        <v>130592</v>
      </c>
      <c r="JH40" s="5">
        <v>131739</v>
      </c>
      <c r="JI40" s="5">
        <v>83248</v>
      </c>
      <c r="JJ40" s="5">
        <v>105090</v>
      </c>
      <c r="JK40" s="5">
        <v>94712</v>
      </c>
      <c r="JL40" s="5">
        <v>62462</v>
      </c>
      <c r="JM40" s="5">
        <v>65633</v>
      </c>
      <c r="JN40" s="5">
        <v>70637</v>
      </c>
      <c r="JO40" s="5">
        <v>55466</v>
      </c>
      <c r="JP40" s="5">
        <v>48518</v>
      </c>
      <c r="JQ40" s="5">
        <v>53005</v>
      </c>
      <c r="JR40" s="5">
        <v>59030</v>
      </c>
      <c r="JS40" s="5">
        <v>59095</v>
      </c>
      <c r="JT40" s="5">
        <v>55223</v>
      </c>
      <c r="JU40" s="5">
        <v>52902</v>
      </c>
      <c r="JV40" s="5">
        <v>57297</v>
      </c>
      <c r="JW40" s="5">
        <v>56456</v>
      </c>
      <c r="JX40" s="5">
        <v>62206</v>
      </c>
      <c r="JY40" s="5">
        <v>60541</v>
      </c>
      <c r="JZ40" s="5">
        <v>58770</v>
      </c>
      <c r="KA40" s="5">
        <v>67787</v>
      </c>
      <c r="KB40" s="5">
        <v>67988</v>
      </c>
      <c r="KC40" s="5">
        <v>63654</v>
      </c>
      <c r="KD40" s="5">
        <v>64779</v>
      </c>
      <c r="KE40" s="5">
        <v>34421</v>
      </c>
      <c r="KF40" s="5">
        <v>-1182</v>
      </c>
      <c r="KG40" s="5">
        <v>39759</v>
      </c>
      <c r="KH40" s="5">
        <v>40014</v>
      </c>
      <c r="KI40" s="5">
        <v>23240</v>
      </c>
      <c r="KJ40" s="5">
        <v>25464</v>
      </c>
      <c r="KK40" s="5">
        <v>18100</v>
      </c>
      <c r="KL40" s="5">
        <v>4165</v>
      </c>
      <c r="KM40" s="5">
        <v>32225</v>
      </c>
      <c r="KN40" s="5">
        <v>11651</v>
      </c>
      <c r="KO40" s="5">
        <v>16277</v>
      </c>
      <c r="KP40" s="5">
        <v>10519</v>
      </c>
      <c r="KQ40" s="5">
        <v>14659</v>
      </c>
      <c r="KR40" s="5">
        <v>9957</v>
      </c>
      <c r="KS40" s="5">
        <v>23037</v>
      </c>
      <c r="KT40" s="5">
        <v>22224</v>
      </c>
      <c r="KU40" s="5">
        <v>10110</v>
      </c>
      <c r="KV40" s="5">
        <v>41316</v>
      </c>
      <c r="KW40" s="5">
        <v>2038</v>
      </c>
      <c r="KX40" s="5">
        <v>18987</v>
      </c>
      <c r="KY40" s="5">
        <v>9053</v>
      </c>
      <c r="KZ40" s="5">
        <v>8949</v>
      </c>
      <c r="LA40" s="5">
        <v>6278</v>
      </c>
      <c r="LB40" s="5">
        <v>6696</v>
      </c>
      <c r="LC40" s="5">
        <v>5545</v>
      </c>
      <c r="LD40" s="5">
        <v>5584</v>
      </c>
      <c r="LE40" s="5">
        <v>4249</v>
      </c>
      <c r="LF40" s="5">
        <v>3886</v>
      </c>
      <c r="LG40" s="5">
        <v>3937</v>
      </c>
      <c r="LH40" s="5">
        <v>3678</v>
      </c>
      <c r="LI40" s="5">
        <v>3484</v>
      </c>
      <c r="LJ40" s="5">
        <v>3142</v>
      </c>
      <c r="LK40" s="5">
        <v>8235</v>
      </c>
      <c r="LL40" s="5">
        <v>8997</v>
      </c>
      <c r="LM40" s="5">
        <v>8318</v>
      </c>
      <c r="LN40" s="5">
        <v>10334</v>
      </c>
      <c r="LO40" s="5">
        <v>8736</v>
      </c>
      <c r="LP40" s="5">
        <v>7849</v>
      </c>
      <c r="LQ40" s="5">
        <v>7024</v>
      </c>
      <c r="LR40" s="5">
        <v>7042</v>
      </c>
      <c r="LS40" s="5">
        <v>6655</v>
      </c>
      <c r="LT40" s="5">
        <v>6308</v>
      </c>
      <c r="LU40" s="5">
        <v>8864</v>
      </c>
      <c r="LV40" s="5">
        <v>3761</v>
      </c>
      <c r="LW40" s="5">
        <v>5542</v>
      </c>
      <c r="LX40" s="5">
        <v>4786</v>
      </c>
      <c r="LY40" s="5">
        <v>6884</v>
      </c>
      <c r="LZ40" s="5">
        <v>5378</v>
      </c>
      <c r="MA40" s="5">
        <v>4170</v>
      </c>
      <c r="MB40" s="5">
        <v>4768</v>
      </c>
      <c r="MC40" s="5">
        <v>4798</v>
      </c>
      <c r="MD40" s="5">
        <v>4231</v>
      </c>
      <c r="ME40" s="5">
        <v>3872</v>
      </c>
      <c r="MF40" s="5">
        <v>3679</v>
      </c>
      <c r="MG40" s="5">
        <v>4676</v>
      </c>
      <c r="MH40" s="5">
        <v>4380</v>
      </c>
      <c r="MI40" s="5">
        <v>3214</v>
      </c>
      <c r="MJ40" s="5">
        <v>4331</v>
      </c>
      <c r="MK40" s="5">
        <v>4961</v>
      </c>
      <c r="ML40" s="5">
        <v>3437</v>
      </c>
      <c r="MM40" s="5">
        <v>3767</v>
      </c>
      <c r="MN40" s="5">
        <v>2968</v>
      </c>
      <c r="MO40" s="5">
        <v>3390</v>
      </c>
      <c r="MP40" s="5">
        <v>3201</v>
      </c>
      <c r="MQ40" s="5">
        <v>0</v>
      </c>
      <c r="MR40" s="5">
        <v>0</v>
      </c>
      <c r="MS40" s="5">
        <v>65</v>
      </c>
      <c r="MT40" s="5">
        <v>45</v>
      </c>
      <c r="MU40" s="5">
        <v>86</v>
      </c>
      <c r="MV40" s="5">
        <v>660</v>
      </c>
      <c r="MW40" s="5">
        <v>1136</v>
      </c>
      <c r="MX40" s="5">
        <v>1306</v>
      </c>
      <c r="MY40" s="5">
        <v>3172</v>
      </c>
      <c r="MZ40" s="5">
        <v>4045</v>
      </c>
      <c r="NA40" s="5">
        <v>5264</v>
      </c>
      <c r="NB40" s="5">
        <v>4342</v>
      </c>
      <c r="NC40" s="5">
        <v>4364</v>
      </c>
      <c r="ND40" s="5">
        <v>3791</v>
      </c>
      <c r="NE40" s="5" t="s">
        <v>33</v>
      </c>
      <c r="NF40" s="5" t="s">
        <v>33</v>
      </c>
      <c r="NG40" s="5" t="s">
        <v>33</v>
      </c>
      <c r="NH40" s="5" t="s">
        <v>33</v>
      </c>
      <c r="NI40" s="5" t="s">
        <v>33</v>
      </c>
      <c r="NJ40" s="5" t="s">
        <v>33</v>
      </c>
      <c r="NK40" s="5" t="s">
        <v>33</v>
      </c>
      <c r="NL40" s="5" t="s">
        <v>33</v>
      </c>
      <c r="NM40" s="5" t="s">
        <v>33</v>
      </c>
      <c r="NN40" s="5" t="s">
        <v>33</v>
      </c>
      <c r="NO40" s="5" t="s">
        <v>33</v>
      </c>
      <c r="NP40" s="5" t="s">
        <v>33</v>
      </c>
      <c r="NQ40" s="5" t="s">
        <v>33</v>
      </c>
      <c r="NR40" s="5" t="s">
        <v>33</v>
      </c>
      <c r="NS40" s="5" t="s">
        <v>33</v>
      </c>
      <c r="NT40" s="5" t="s">
        <v>33</v>
      </c>
      <c r="NU40" s="5" t="s">
        <v>33</v>
      </c>
      <c r="NV40" s="5" t="s">
        <v>33</v>
      </c>
      <c r="NW40" s="5">
        <v>0</v>
      </c>
      <c r="NX40" s="5">
        <v>0</v>
      </c>
      <c r="NY40" s="5">
        <v>0</v>
      </c>
      <c r="NZ40" s="5">
        <v>0</v>
      </c>
      <c r="OA40" s="5">
        <v>0</v>
      </c>
      <c r="OB40" s="5">
        <v>0</v>
      </c>
      <c r="OC40" s="5">
        <v>0</v>
      </c>
      <c r="OD40" s="5">
        <v>0</v>
      </c>
      <c r="OE40" s="5">
        <v>0</v>
      </c>
      <c r="OF40" s="5">
        <v>0</v>
      </c>
      <c r="OG40" s="5">
        <v>0</v>
      </c>
      <c r="OH40" s="5">
        <v>0</v>
      </c>
      <c r="OI40" s="5">
        <v>0</v>
      </c>
      <c r="OJ40" s="5">
        <v>0</v>
      </c>
      <c r="OK40" s="5" t="s">
        <v>33</v>
      </c>
      <c r="OL40" s="5" t="s">
        <v>33</v>
      </c>
      <c r="OM40" s="5" t="s">
        <v>33</v>
      </c>
      <c r="ON40" s="5" t="s">
        <v>33</v>
      </c>
      <c r="OO40" s="5" t="s">
        <v>33</v>
      </c>
      <c r="OP40" s="5" t="s">
        <v>33</v>
      </c>
      <c r="OQ40" s="5" t="s">
        <v>33</v>
      </c>
      <c r="OR40" s="5" t="s">
        <v>33</v>
      </c>
      <c r="OS40" s="5" t="s">
        <v>33</v>
      </c>
      <c r="OT40" s="5" t="s">
        <v>33</v>
      </c>
      <c r="OU40" s="5" t="s">
        <v>33</v>
      </c>
      <c r="OV40" s="5" t="s">
        <v>33</v>
      </c>
      <c r="OW40" s="5" t="s">
        <v>33</v>
      </c>
      <c r="OX40" s="5" t="s">
        <v>33</v>
      </c>
      <c r="OY40" s="5" t="s">
        <v>33</v>
      </c>
      <c r="OZ40" s="5" t="s">
        <v>33</v>
      </c>
      <c r="PA40" s="5" t="s">
        <v>33</v>
      </c>
      <c r="PB40" s="5" t="s">
        <v>33</v>
      </c>
      <c r="PC40" s="5">
        <v>30352</v>
      </c>
      <c r="PD40" s="5">
        <v>31321</v>
      </c>
      <c r="PE40" s="5">
        <v>32794</v>
      </c>
      <c r="PF40" s="5">
        <v>35661</v>
      </c>
      <c r="PG40" s="5">
        <v>27519</v>
      </c>
      <c r="PH40" s="5">
        <v>25167</v>
      </c>
      <c r="PI40" s="5">
        <v>22748</v>
      </c>
      <c r="PJ40" s="5">
        <v>22471</v>
      </c>
      <c r="PK40" s="5">
        <v>23272</v>
      </c>
      <c r="PL40" s="5">
        <v>20676</v>
      </c>
      <c r="PM40" s="5">
        <v>23282</v>
      </c>
      <c r="PN40" s="5">
        <v>17883</v>
      </c>
      <c r="PO40" s="5">
        <v>14661</v>
      </c>
      <c r="PP40" s="5">
        <v>10623</v>
      </c>
      <c r="PQ40" s="5">
        <v>11588</v>
      </c>
      <c r="PR40" s="5">
        <v>11478</v>
      </c>
      <c r="PS40" s="5">
        <v>11818</v>
      </c>
      <c r="PT40" s="5">
        <v>11709</v>
      </c>
      <c r="PU40" s="5">
        <v>13014</v>
      </c>
      <c r="PV40" s="5">
        <v>11580</v>
      </c>
      <c r="PW40" s="5">
        <v>11256</v>
      </c>
      <c r="PX40" s="5">
        <v>13200</v>
      </c>
      <c r="PY40" s="5">
        <v>11543</v>
      </c>
      <c r="PZ40" s="5">
        <v>14309</v>
      </c>
      <c r="QA40" s="5">
        <v>21881</v>
      </c>
      <c r="QB40" s="5">
        <v>24907</v>
      </c>
      <c r="QC40" s="5">
        <v>21440</v>
      </c>
      <c r="QD40" s="5">
        <v>20871</v>
      </c>
      <c r="QE40" s="5">
        <v>22484</v>
      </c>
      <c r="QF40" s="5">
        <v>20007</v>
      </c>
      <c r="QG40" s="5">
        <v>17347</v>
      </c>
      <c r="QH40" s="5">
        <v>15450</v>
      </c>
      <c r="QI40" s="5">
        <v>52803</v>
      </c>
      <c r="QJ40" s="5">
        <v>48253</v>
      </c>
      <c r="QK40" s="5">
        <v>61536</v>
      </c>
      <c r="QL40" s="5">
        <v>46376</v>
      </c>
      <c r="QM40" s="5">
        <v>40712</v>
      </c>
      <c r="QN40" s="5">
        <v>37601</v>
      </c>
      <c r="QO40" s="5">
        <v>34797</v>
      </c>
      <c r="QP40" s="5">
        <v>45543</v>
      </c>
      <c r="QQ40" s="5">
        <v>36963</v>
      </c>
      <c r="QR40" s="5">
        <v>44999</v>
      </c>
      <c r="QS40" s="5">
        <v>34124</v>
      </c>
      <c r="QT40" s="5">
        <v>35744</v>
      </c>
      <c r="QU40" s="5">
        <v>34718</v>
      </c>
      <c r="QV40" s="5">
        <v>24384</v>
      </c>
      <c r="QW40" s="5">
        <v>24929</v>
      </c>
      <c r="QX40" s="5">
        <v>28223</v>
      </c>
      <c r="QY40" s="5">
        <v>22678</v>
      </c>
      <c r="QZ40" s="5">
        <v>21680</v>
      </c>
      <c r="RA40" s="5">
        <v>22701</v>
      </c>
      <c r="RB40" s="5">
        <v>20930</v>
      </c>
      <c r="RC40" s="5">
        <v>20607</v>
      </c>
      <c r="RD40" s="5">
        <v>18840</v>
      </c>
      <c r="RE40" s="5">
        <v>19104</v>
      </c>
      <c r="RF40" s="5">
        <v>20324</v>
      </c>
      <c r="RG40" s="5">
        <v>21738</v>
      </c>
      <c r="RH40" s="5">
        <v>24760</v>
      </c>
      <c r="RI40" s="5">
        <v>26078</v>
      </c>
      <c r="RJ40" s="5">
        <v>24479</v>
      </c>
      <c r="RK40" s="5">
        <v>25804</v>
      </c>
      <c r="RL40" s="5">
        <v>24664</v>
      </c>
      <c r="RM40" s="5">
        <v>22997</v>
      </c>
      <c r="RN40" s="5">
        <v>18686</v>
      </c>
      <c r="RO40" s="5">
        <v>23803</v>
      </c>
      <c r="RP40" s="5">
        <v>22327</v>
      </c>
      <c r="RQ40" s="5">
        <v>21576</v>
      </c>
      <c r="RR40" s="5">
        <v>23016</v>
      </c>
      <c r="RS40" s="5">
        <v>29239</v>
      </c>
      <c r="RT40" s="5">
        <v>26830</v>
      </c>
      <c r="RU40" s="5">
        <v>30150</v>
      </c>
      <c r="RV40" s="5">
        <v>25453</v>
      </c>
      <c r="RW40" s="5">
        <v>34659</v>
      </c>
      <c r="RX40" s="5">
        <v>50773</v>
      </c>
      <c r="RY40" s="5">
        <v>42814</v>
      </c>
      <c r="RZ40" s="5">
        <v>56488</v>
      </c>
      <c r="SA40" s="5">
        <v>43718</v>
      </c>
      <c r="SB40" s="5">
        <v>43696</v>
      </c>
      <c r="SC40" s="5">
        <v>43365</v>
      </c>
      <c r="SD40" s="5">
        <v>33517</v>
      </c>
      <c r="SE40" s="5">
        <v>31052</v>
      </c>
      <c r="SF40" s="5">
        <v>29720</v>
      </c>
      <c r="SG40" s="5">
        <v>30439</v>
      </c>
      <c r="SH40" s="5">
        <v>36222</v>
      </c>
      <c r="SI40" s="5">
        <v>35509</v>
      </c>
      <c r="SJ40" s="5">
        <v>33904</v>
      </c>
      <c r="SK40" s="5">
        <v>32073</v>
      </c>
      <c r="SL40" s="5">
        <v>32490</v>
      </c>
      <c r="SM40" s="5">
        <v>37030</v>
      </c>
      <c r="SN40" s="5">
        <v>37084</v>
      </c>
      <c r="SO40" s="5">
        <v>34385</v>
      </c>
      <c r="SP40" s="5">
        <v>31441</v>
      </c>
      <c r="SQ40" s="5">
        <v>32996</v>
      </c>
      <c r="SR40" s="5">
        <v>28617</v>
      </c>
      <c r="SS40" s="5">
        <v>27521</v>
      </c>
      <c r="ST40" s="5">
        <v>27348</v>
      </c>
      <c r="SU40" s="5">
        <v>3242</v>
      </c>
      <c r="SV40" s="5">
        <v>2744</v>
      </c>
      <c r="SW40" s="5">
        <v>3481</v>
      </c>
      <c r="SX40" s="5">
        <v>3710</v>
      </c>
      <c r="SY40" s="5">
        <v>3640</v>
      </c>
      <c r="SZ40" s="5">
        <v>4769</v>
      </c>
      <c r="TA40" s="5">
        <v>7122</v>
      </c>
      <c r="TB40" s="5">
        <v>10370</v>
      </c>
      <c r="TC40" s="5">
        <v>15641</v>
      </c>
      <c r="TD40" s="5">
        <v>8734</v>
      </c>
      <c r="TE40" s="5">
        <v>4102</v>
      </c>
      <c r="TF40" s="5">
        <v>4872</v>
      </c>
      <c r="TG40" s="5">
        <v>5663</v>
      </c>
      <c r="TH40" s="5">
        <v>3713</v>
      </c>
      <c r="TI40" s="5">
        <v>4491</v>
      </c>
      <c r="TJ40" s="5">
        <v>2316</v>
      </c>
      <c r="TK40" s="5">
        <v>2389</v>
      </c>
      <c r="TL40" s="5">
        <v>711</v>
      </c>
      <c r="TM40" s="5">
        <v>554</v>
      </c>
      <c r="TN40" s="5">
        <v>1177</v>
      </c>
      <c r="TO40" s="5">
        <v>2720</v>
      </c>
      <c r="TP40" s="5">
        <v>3190</v>
      </c>
      <c r="TQ40" s="5">
        <v>7008</v>
      </c>
      <c r="TR40" s="5">
        <v>7656</v>
      </c>
      <c r="TS40" s="5">
        <v>10126</v>
      </c>
      <c r="TT40" s="5">
        <v>11544</v>
      </c>
      <c r="TU40" s="5">
        <v>7143</v>
      </c>
      <c r="TV40" s="5">
        <v>6014</v>
      </c>
      <c r="TW40" s="5">
        <v>5894</v>
      </c>
      <c r="TX40" s="5">
        <v>4264</v>
      </c>
      <c r="TY40" s="5">
        <v>2451</v>
      </c>
      <c r="TZ40" s="5">
        <v>1198</v>
      </c>
      <c r="UA40" s="5">
        <v>3903</v>
      </c>
      <c r="UB40" s="5">
        <v>4034</v>
      </c>
      <c r="UC40" s="5">
        <v>3289</v>
      </c>
      <c r="UD40" s="5">
        <v>3042</v>
      </c>
      <c r="UE40" s="5">
        <v>2953</v>
      </c>
      <c r="UF40" s="5">
        <v>1700</v>
      </c>
      <c r="UG40" s="5">
        <v>318</v>
      </c>
      <c r="UH40" s="5">
        <v>472</v>
      </c>
      <c r="UI40" s="5">
        <v>410</v>
      </c>
      <c r="UJ40" s="5">
        <v>350</v>
      </c>
      <c r="UK40" s="5">
        <v>71</v>
      </c>
      <c r="UL40" s="5">
        <v>2</v>
      </c>
      <c r="UM40" s="5">
        <v>11</v>
      </c>
      <c r="UN40" s="5">
        <v>55</v>
      </c>
      <c r="UO40" s="5">
        <v>669</v>
      </c>
      <c r="UP40" s="5">
        <v>2064</v>
      </c>
      <c r="UQ40" s="5">
        <v>1888</v>
      </c>
      <c r="UR40" s="5">
        <v>4033</v>
      </c>
      <c r="US40" s="5">
        <v>5962</v>
      </c>
      <c r="UT40" s="5">
        <v>9382</v>
      </c>
      <c r="UU40" s="5">
        <v>9475</v>
      </c>
      <c r="UV40" s="5">
        <v>9723</v>
      </c>
      <c r="UW40" s="5">
        <v>5823</v>
      </c>
      <c r="UX40" s="5">
        <v>2227</v>
      </c>
      <c r="UY40" s="5">
        <v>720</v>
      </c>
      <c r="UZ40" s="5">
        <v>878</v>
      </c>
      <c r="VA40" s="5">
        <v>818</v>
      </c>
      <c r="VB40" s="5">
        <v>857</v>
      </c>
      <c r="VC40" s="5">
        <v>882</v>
      </c>
      <c r="VD40" s="5">
        <v>872</v>
      </c>
      <c r="VE40" s="5">
        <v>929</v>
      </c>
      <c r="VF40" s="5">
        <v>372</v>
      </c>
      <c r="VG40" s="5">
        <v>61130</v>
      </c>
      <c r="VH40" s="5">
        <v>51803</v>
      </c>
      <c r="VI40" s="5">
        <v>54989</v>
      </c>
      <c r="VJ40" s="5">
        <v>52889</v>
      </c>
      <c r="VK40" s="5">
        <v>84484</v>
      </c>
      <c r="VL40" s="5">
        <v>78779</v>
      </c>
      <c r="VM40" s="5">
        <v>142130</v>
      </c>
      <c r="VN40" s="5">
        <v>160019</v>
      </c>
      <c r="VO40" s="5">
        <v>157534</v>
      </c>
      <c r="VP40" s="5">
        <v>198687</v>
      </c>
      <c r="VQ40" s="5">
        <v>207072</v>
      </c>
      <c r="VR40" s="5">
        <v>216368</v>
      </c>
      <c r="VS40" s="5">
        <v>239951</v>
      </c>
      <c r="VT40" s="5">
        <v>255040</v>
      </c>
      <c r="VU40" s="5">
        <v>204811</v>
      </c>
      <c r="VV40" s="5">
        <v>174182</v>
      </c>
      <c r="VW40" s="5">
        <v>138333</v>
      </c>
      <c r="VX40" s="5">
        <v>155055</v>
      </c>
      <c r="VY40" s="5">
        <v>108273</v>
      </c>
      <c r="VZ40" s="5">
        <v>124825</v>
      </c>
      <c r="WA40" s="5">
        <v>100349</v>
      </c>
      <c r="WB40" s="5">
        <v>80239</v>
      </c>
      <c r="WC40" s="5">
        <v>96014</v>
      </c>
      <c r="WD40" s="5">
        <v>118877</v>
      </c>
      <c r="WE40" s="5">
        <v>78506</v>
      </c>
      <c r="WF40" s="5">
        <v>103882</v>
      </c>
      <c r="WG40" s="5">
        <v>59394</v>
      </c>
      <c r="WH40" s="5">
        <v>52607</v>
      </c>
      <c r="WI40" s="5">
        <v>51375</v>
      </c>
      <c r="WJ40" s="5">
        <v>40650</v>
      </c>
      <c r="WK40" s="5">
        <v>43970</v>
      </c>
      <c r="WL40" s="5">
        <v>49222</v>
      </c>
      <c r="WM40" s="5">
        <v>367</v>
      </c>
      <c r="WN40" s="5">
        <v>307</v>
      </c>
      <c r="WO40" s="5">
        <v>1565</v>
      </c>
      <c r="WP40" s="5">
        <v>1392</v>
      </c>
      <c r="WQ40" s="5">
        <v>2176</v>
      </c>
      <c r="WR40" s="5">
        <v>1763</v>
      </c>
      <c r="WS40" s="5">
        <v>1588</v>
      </c>
      <c r="WT40" s="5">
        <v>-1153</v>
      </c>
      <c r="WU40" s="5">
        <v>3458</v>
      </c>
      <c r="WV40" s="5">
        <v>2970</v>
      </c>
      <c r="WW40" s="5">
        <v>3957</v>
      </c>
      <c r="WX40" s="5">
        <v>2874</v>
      </c>
      <c r="WY40" s="5">
        <v>3406</v>
      </c>
      <c r="WZ40" s="5">
        <v>3139</v>
      </c>
      <c r="XA40" s="5">
        <v>2874</v>
      </c>
      <c r="XB40" s="5">
        <v>3280</v>
      </c>
      <c r="XC40" s="5">
        <v>3940</v>
      </c>
      <c r="XD40" s="5">
        <v>4355</v>
      </c>
      <c r="XE40" s="5">
        <v>5009</v>
      </c>
      <c r="XF40" s="5">
        <v>3617</v>
      </c>
      <c r="XG40" s="5">
        <v>3871</v>
      </c>
      <c r="XH40" s="5">
        <v>3157</v>
      </c>
      <c r="XI40" s="5">
        <v>1790</v>
      </c>
      <c r="XJ40" s="5">
        <v>2365</v>
      </c>
      <c r="XK40" s="5">
        <v>1694</v>
      </c>
      <c r="XL40" s="5">
        <v>1683</v>
      </c>
      <c r="XM40" s="5">
        <v>1905</v>
      </c>
      <c r="XN40" s="5">
        <v>1349</v>
      </c>
      <c r="XO40" s="5">
        <v>1498</v>
      </c>
      <c r="XP40" s="5">
        <v>1418</v>
      </c>
      <c r="XQ40" s="5">
        <v>1254</v>
      </c>
      <c r="XR40" s="5">
        <v>1132</v>
      </c>
      <c r="XS40" s="1">
        <v>3542</v>
      </c>
      <c r="XT40" s="3" t="s">
        <v>180</v>
      </c>
      <c r="XU40" s="3" t="s">
        <v>180</v>
      </c>
      <c r="XV40" s="3" t="s">
        <v>180</v>
      </c>
      <c r="XW40" s="3" t="s">
        <v>179</v>
      </c>
      <c r="XX40" s="3" t="s">
        <v>180</v>
      </c>
      <c r="XY40" s="3" t="s">
        <v>180</v>
      </c>
      <c r="XZ40" s="3" t="s">
        <v>208</v>
      </c>
    </row>
    <row r="41" spans="1:650" x14ac:dyDescent="0.3">
      <c r="A41" s="6" t="s">
        <v>68</v>
      </c>
      <c r="B41" s="1">
        <v>4004192</v>
      </c>
      <c r="C41" s="5">
        <v>98273</v>
      </c>
      <c r="D41" s="5">
        <v>28801</v>
      </c>
      <c r="E41" s="5">
        <v>119528</v>
      </c>
      <c r="F41" s="5">
        <v>27130</v>
      </c>
      <c r="G41" s="5">
        <v>54196</v>
      </c>
      <c r="H41" s="5">
        <v>19535</v>
      </c>
      <c r="I41" s="5">
        <v>18048</v>
      </c>
      <c r="J41" s="5">
        <v>45151</v>
      </c>
      <c r="K41" s="5">
        <v>15307</v>
      </c>
      <c r="L41" s="5">
        <v>8380</v>
      </c>
      <c r="M41" s="5">
        <v>3184</v>
      </c>
      <c r="N41" s="5">
        <v>17707</v>
      </c>
      <c r="O41" s="5">
        <v>3741</v>
      </c>
      <c r="P41" s="5">
        <v>13713</v>
      </c>
      <c r="Q41" s="5">
        <v>1485</v>
      </c>
      <c r="R41" s="5">
        <v>13509</v>
      </c>
      <c r="S41" s="5">
        <v>0</v>
      </c>
      <c r="T41" s="5">
        <v>19</v>
      </c>
      <c r="U41" s="5">
        <v>6240</v>
      </c>
      <c r="V41" s="5">
        <v>0</v>
      </c>
      <c r="W41" s="5">
        <v>5606</v>
      </c>
      <c r="X41" s="5">
        <v>24</v>
      </c>
      <c r="Y41" s="5">
        <v>18883</v>
      </c>
      <c r="Z41" s="5">
        <v>16175</v>
      </c>
      <c r="AA41" s="5">
        <v>1255</v>
      </c>
      <c r="AB41" s="5">
        <v>44241</v>
      </c>
      <c r="AC41" s="5">
        <v>59901</v>
      </c>
      <c r="AD41" s="5">
        <v>0</v>
      </c>
      <c r="AE41" s="5">
        <v>0</v>
      </c>
      <c r="AF41" s="5">
        <v>0</v>
      </c>
      <c r="AG41" s="5">
        <v>0</v>
      </c>
      <c r="AH41" s="5">
        <v>0</v>
      </c>
      <c r="AI41" s="5">
        <v>2897194</v>
      </c>
      <c r="AJ41" s="5">
        <v>1209130</v>
      </c>
      <c r="AK41" s="5">
        <v>717616</v>
      </c>
      <c r="AL41" s="5">
        <v>866534</v>
      </c>
      <c r="AM41" s="5">
        <v>1417248</v>
      </c>
      <c r="AN41" s="5">
        <v>2190287</v>
      </c>
      <c r="AO41" s="5">
        <v>1054016</v>
      </c>
      <c r="AP41" s="5">
        <v>1859214</v>
      </c>
      <c r="AQ41" s="5">
        <v>731191</v>
      </c>
      <c r="AR41" s="5">
        <v>472647</v>
      </c>
      <c r="AS41" s="5">
        <v>498775</v>
      </c>
      <c r="AT41" s="5">
        <v>385096</v>
      </c>
      <c r="AU41" s="5">
        <v>624377</v>
      </c>
      <c r="AV41" s="5">
        <v>186054</v>
      </c>
      <c r="AW41" s="5">
        <v>304555</v>
      </c>
      <c r="AX41" s="5">
        <v>107963</v>
      </c>
      <c r="AY41" s="5">
        <v>413723</v>
      </c>
      <c r="AZ41" s="5">
        <v>352083</v>
      </c>
      <c r="BA41" s="5">
        <v>642383</v>
      </c>
      <c r="BB41" s="5">
        <v>255282</v>
      </c>
      <c r="BC41" s="5">
        <v>122969</v>
      </c>
      <c r="BD41" s="5">
        <v>53652</v>
      </c>
      <c r="BE41" s="5">
        <v>182902</v>
      </c>
      <c r="BF41" s="5">
        <v>170617</v>
      </c>
      <c r="BG41" s="5">
        <v>123201</v>
      </c>
      <c r="BH41" s="5">
        <v>206522</v>
      </c>
      <c r="BI41" s="5">
        <v>76031</v>
      </c>
      <c r="BJ41" s="5">
        <v>122762</v>
      </c>
      <c r="BK41" s="5">
        <v>97064</v>
      </c>
      <c r="BL41" s="5">
        <v>86014</v>
      </c>
      <c r="BM41" s="5">
        <v>143484</v>
      </c>
      <c r="BN41" s="5">
        <v>113660</v>
      </c>
      <c r="BO41" s="5">
        <v>244715</v>
      </c>
      <c r="BP41" s="5">
        <v>171758</v>
      </c>
      <c r="BQ41" s="5">
        <v>167725</v>
      </c>
      <c r="BR41" s="5">
        <v>137888</v>
      </c>
      <c r="BS41" s="5">
        <v>95587</v>
      </c>
      <c r="BT41" s="5">
        <v>114663</v>
      </c>
      <c r="BU41" s="5">
        <v>189440</v>
      </c>
      <c r="BV41" s="5">
        <v>146757</v>
      </c>
      <c r="BW41" s="5">
        <v>215868</v>
      </c>
      <c r="BX41" s="5">
        <v>99573</v>
      </c>
      <c r="BY41" s="5">
        <v>85551</v>
      </c>
      <c r="BZ41" s="5">
        <v>106005</v>
      </c>
      <c r="CA41" s="5">
        <v>67968</v>
      </c>
      <c r="CB41" s="5">
        <v>52000</v>
      </c>
      <c r="CC41" s="5">
        <v>51833</v>
      </c>
      <c r="CD41" s="5">
        <v>70679</v>
      </c>
      <c r="CE41" s="5">
        <v>27145</v>
      </c>
      <c r="CF41" s="5">
        <v>38526</v>
      </c>
      <c r="CG41" s="5">
        <v>33245</v>
      </c>
      <c r="CH41" s="5">
        <v>43456</v>
      </c>
      <c r="CI41" s="5">
        <v>35189</v>
      </c>
      <c r="CJ41" s="5">
        <v>37783</v>
      </c>
      <c r="CK41" s="5">
        <v>14450</v>
      </c>
      <c r="CL41" s="5">
        <v>30279</v>
      </c>
      <c r="CM41" s="5">
        <v>35732</v>
      </c>
      <c r="CN41" s="5">
        <v>10677</v>
      </c>
      <c r="CO41" s="5">
        <v>27828</v>
      </c>
      <c r="CP41" s="5">
        <v>34760</v>
      </c>
      <c r="CQ41" s="5">
        <v>12595</v>
      </c>
      <c r="CR41" s="5">
        <v>34960</v>
      </c>
      <c r="CS41" s="5">
        <v>24955</v>
      </c>
      <c r="CT41" s="5">
        <v>35067</v>
      </c>
      <c r="CU41" s="5">
        <v>661128</v>
      </c>
      <c r="CV41" s="5">
        <v>596146</v>
      </c>
      <c r="CW41" s="5">
        <v>456462</v>
      </c>
      <c r="CX41" s="5">
        <v>417747</v>
      </c>
      <c r="CY41" s="5">
        <v>341230</v>
      </c>
      <c r="CZ41" s="5">
        <v>242406</v>
      </c>
      <c r="DA41" s="5">
        <v>179180</v>
      </c>
      <c r="DB41" s="5">
        <v>214549</v>
      </c>
      <c r="DC41" s="5">
        <v>227256</v>
      </c>
      <c r="DD41" s="5">
        <v>218831</v>
      </c>
      <c r="DE41" s="5">
        <v>185331</v>
      </c>
      <c r="DF41" s="5">
        <v>199794</v>
      </c>
      <c r="DG41" s="5">
        <v>177134</v>
      </c>
      <c r="DH41" s="5">
        <v>214905</v>
      </c>
      <c r="DI41" s="5">
        <v>148249</v>
      </c>
      <c r="DJ41" s="5">
        <v>173097</v>
      </c>
      <c r="DK41" s="5">
        <v>216758</v>
      </c>
      <c r="DL41" s="5">
        <v>297381</v>
      </c>
      <c r="DM41" s="5">
        <v>213234</v>
      </c>
      <c r="DN41" s="5">
        <v>190663</v>
      </c>
      <c r="DO41" s="5">
        <v>247514</v>
      </c>
      <c r="DP41" s="5">
        <v>168655</v>
      </c>
      <c r="DQ41" s="5">
        <v>158628</v>
      </c>
      <c r="DR41" s="5">
        <v>162956</v>
      </c>
      <c r="DS41" s="5">
        <v>125875</v>
      </c>
      <c r="DT41" s="5">
        <v>120826</v>
      </c>
      <c r="DU41" s="5">
        <v>107887</v>
      </c>
      <c r="DV41" s="5">
        <v>105304</v>
      </c>
      <c r="DW41" s="5">
        <v>100647</v>
      </c>
      <c r="DX41" s="5">
        <v>142428</v>
      </c>
      <c r="DY41" s="5">
        <v>164589</v>
      </c>
      <c r="DZ41" s="5">
        <v>166358</v>
      </c>
      <c r="EA41" s="5">
        <v>83024</v>
      </c>
      <c r="EB41" s="5">
        <v>82076</v>
      </c>
      <c r="EC41" s="5">
        <v>64872</v>
      </c>
      <c r="ED41" s="5">
        <v>33303</v>
      </c>
      <c r="EE41" s="5">
        <v>17611</v>
      </c>
      <c r="EF41" s="5">
        <v>46544</v>
      </c>
      <c r="EG41" s="5">
        <v>47730</v>
      </c>
      <c r="EH41" s="5">
        <v>43558</v>
      </c>
      <c r="EI41" s="5">
        <v>38196</v>
      </c>
      <c r="EJ41" s="5">
        <v>27265</v>
      </c>
      <c r="EK41" s="5">
        <v>31527</v>
      </c>
      <c r="EL41" s="5">
        <v>33184</v>
      </c>
      <c r="EM41" s="5">
        <v>9553</v>
      </c>
      <c r="EN41" s="5">
        <v>18464</v>
      </c>
      <c r="EO41" s="5">
        <v>12847</v>
      </c>
      <c r="EP41" s="5">
        <v>38962</v>
      </c>
      <c r="EQ41" s="5">
        <v>48157</v>
      </c>
      <c r="ER41" s="5">
        <v>17995</v>
      </c>
      <c r="ES41" s="5">
        <v>14501</v>
      </c>
      <c r="ET41" s="5">
        <v>27988</v>
      </c>
      <c r="EU41" s="5">
        <v>30014</v>
      </c>
      <c r="EV41" s="5">
        <v>20005</v>
      </c>
      <c r="EW41" s="5">
        <v>28509</v>
      </c>
      <c r="EX41" s="5">
        <v>32582</v>
      </c>
      <c r="EY41" s="5">
        <v>18956</v>
      </c>
      <c r="EZ41" s="5">
        <v>57736</v>
      </c>
      <c r="FA41" s="5">
        <v>24581</v>
      </c>
      <c r="FB41" s="5">
        <v>18142</v>
      </c>
      <c r="FC41" s="5">
        <v>19523</v>
      </c>
      <c r="FD41" s="5">
        <v>17578</v>
      </c>
      <c r="FE41" s="5">
        <v>21387</v>
      </c>
      <c r="FF41" s="5">
        <v>25635</v>
      </c>
      <c r="FG41" s="5">
        <v>0</v>
      </c>
      <c r="FH41" s="5">
        <v>0</v>
      </c>
      <c r="FI41" s="5">
        <v>0</v>
      </c>
      <c r="FJ41" s="5">
        <v>0</v>
      </c>
      <c r="FK41" s="5">
        <v>0</v>
      </c>
      <c r="FL41" s="5">
        <v>0</v>
      </c>
      <c r="FM41" s="5">
        <v>0</v>
      </c>
      <c r="FN41" s="5">
        <v>0</v>
      </c>
      <c r="FO41" s="5">
        <v>0</v>
      </c>
      <c r="FP41" s="5">
        <v>0</v>
      </c>
      <c r="FQ41" s="5">
        <v>0</v>
      </c>
      <c r="FR41" s="5">
        <v>0</v>
      </c>
      <c r="FS41" s="5">
        <v>0</v>
      </c>
      <c r="FT41" s="5">
        <v>0</v>
      </c>
      <c r="FU41" s="5" t="s">
        <v>33</v>
      </c>
      <c r="FV41" s="5" t="s">
        <v>33</v>
      </c>
      <c r="FW41" s="5" t="s">
        <v>33</v>
      </c>
      <c r="FX41" s="5" t="s">
        <v>33</v>
      </c>
      <c r="FY41" s="5" t="s">
        <v>33</v>
      </c>
      <c r="FZ41" s="5" t="s">
        <v>33</v>
      </c>
      <c r="GA41" s="5" t="s">
        <v>33</v>
      </c>
      <c r="GB41" s="5" t="s">
        <v>33</v>
      </c>
      <c r="GC41" s="5" t="s">
        <v>33</v>
      </c>
      <c r="GD41" s="5" t="s">
        <v>33</v>
      </c>
      <c r="GE41" s="5" t="s">
        <v>33</v>
      </c>
      <c r="GF41" s="5" t="s">
        <v>33</v>
      </c>
      <c r="GG41" s="5" t="s">
        <v>33</v>
      </c>
      <c r="GH41" s="5" t="s">
        <v>33</v>
      </c>
      <c r="GI41" s="5" t="s">
        <v>33</v>
      </c>
      <c r="GJ41" s="5" t="s">
        <v>33</v>
      </c>
      <c r="GK41" s="5" t="s">
        <v>33</v>
      </c>
      <c r="GL41" s="5" t="s">
        <v>33</v>
      </c>
      <c r="GM41" s="5">
        <v>3984334</v>
      </c>
      <c r="GN41" s="5">
        <v>2087912</v>
      </c>
      <c r="GO41" s="5">
        <v>1526203</v>
      </c>
      <c r="GP41" s="5">
        <v>1482602</v>
      </c>
      <c r="GQ41" s="5">
        <v>3176930</v>
      </c>
      <c r="GR41" s="5">
        <v>2613651</v>
      </c>
      <c r="GS41" s="5">
        <v>1488413</v>
      </c>
      <c r="GT41" s="5">
        <v>2309229</v>
      </c>
      <c r="GU41" s="5">
        <v>1227819</v>
      </c>
      <c r="GV41" s="5">
        <v>826696</v>
      </c>
      <c r="GW41" s="5">
        <v>804369</v>
      </c>
      <c r="GX41" s="5">
        <v>741786</v>
      </c>
      <c r="GY41" s="5">
        <v>882773</v>
      </c>
      <c r="GZ41" s="5">
        <v>485136</v>
      </c>
      <c r="HA41" s="5">
        <v>518969</v>
      </c>
      <c r="HB41" s="5">
        <v>404211</v>
      </c>
      <c r="HC41" s="5">
        <v>705783</v>
      </c>
      <c r="HD41" s="5">
        <v>706005</v>
      </c>
      <c r="HE41" s="5">
        <v>909604</v>
      </c>
      <c r="HF41" s="5">
        <v>517389</v>
      </c>
      <c r="HG41" s="5">
        <v>441292</v>
      </c>
      <c r="HH41" s="5">
        <v>280119</v>
      </c>
      <c r="HI41" s="5">
        <v>403372</v>
      </c>
      <c r="HJ41" s="5">
        <v>412608</v>
      </c>
      <c r="HK41" s="5">
        <v>305020</v>
      </c>
      <c r="HL41" s="5">
        <v>440002</v>
      </c>
      <c r="HM41" s="5">
        <v>296229</v>
      </c>
      <c r="HN41" s="5">
        <v>280968</v>
      </c>
      <c r="HO41" s="5">
        <v>279787</v>
      </c>
      <c r="HP41" s="5">
        <v>280980</v>
      </c>
      <c r="HQ41" s="5">
        <v>354415</v>
      </c>
      <c r="HR41" s="5">
        <v>340719</v>
      </c>
      <c r="HS41" s="5">
        <v>2450305</v>
      </c>
      <c r="HT41" s="5">
        <v>2318973</v>
      </c>
      <c r="HU41" s="5">
        <v>2044127</v>
      </c>
      <c r="HV41" s="5">
        <v>2277547</v>
      </c>
      <c r="HW41" s="5">
        <v>2509040</v>
      </c>
      <c r="HX41" s="5">
        <v>2489572</v>
      </c>
      <c r="HY41" s="5">
        <v>2288261</v>
      </c>
      <c r="HZ41" s="5">
        <v>2292238</v>
      </c>
      <c r="IA41" s="5">
        <v>2057111</v>
      </c>
      <c r="IB41" s="5">
        <v>2324265</v>
      </c>
      <c r="IC41" s="5">
        <v>2243086</v>
      </c>
      <c r="ID41" s="5">
        <v>2001841</v>
      </c>
      <c r="IE41" s="5">
        <v>1972658</v>
      </c>
      <c r="IF41" s="5">
        <v>1765869</v>
      </c>
      <c r="IG41" s="5">
        <v>1644222</v>
      </c>
      <c r="IH41" s="5">
        <v>1349745</v>
      </c>
      <c r="II41" s="5">
        <v>1335016</v>
      </c>
      <c r="IJ41" s="5">
        <v>1297596</v>
      </c>
      <c r="IK41" s="5">
        <v>1181077</v>
      </c>
      <c r="IL41" s="5">
        <v>1145146</v>
      </c>
      <c r="IM41" s="5">
        <v>1111356</v>
      </c>
      <c r="IN41" s="5">
        <v>1126548</v>
      </c>
      <c r="IO41" s="5">
        <v>1098824</v>
      </c>
      <c r="IP41" s="5">
        <v>1102312</v>
      </c>
      <c r="IQ41" s="5">
        <v>1152318</v>
      </c>
      <c r="IR41" s="5">
        <v>1165010</v>
      </c>
      <c r="IS41" s="5">
        <v>1143271</v>
      </c>
      <c r="IT41" s="5">
        <v>1000147</v>
      </c>
      <c r="IU41" s="5">
        <v>954871</v>
      </c>
      <c r="IV41" s="5">
        <v>910636</v>
      </c>
      <c r="IW41" s="5">
        <v>785004</v>
      </c>
      <c r="IX41" s="5">
        <v>761636</v>
      </c>
      <c r="IY41" s="5">
        <v>304987</v>
      </c>
      <c r="IZ41" s="5">
        <v>357715</v>
      </c>
      <c r="JA41" s="5">
        <v>356589</v>
      </c>
      <c r="JB41" s="5">
        <v>413907</v>
      </c>
      <c r="JC41" s="5">
        <v>451731</v>
      </c>
      <c r="JD41" s="5">
        <v>431506</v>
      </c>
      <c r="JE41" s="5">
        <v>343336</v>
      </c>
      <c r="JF41" s="5">
        <v>351949</v>
      </c>
      <c r="JG41" s="5">
        <v>242239</v>
      </c>
      <c r="JH41" s="5">
        <v>288317</v>
      </c>
      <c r="JI41" s="5">
        <v>231721</v>
      </c>
      <c r="JJ41" s="5">
        <v>225355</v>
      </c>
      <c r="JK41" s="5">
        <v>244466</v>
      </c>
      <c r="JL41" s="5">
        <v>199271</v>
      </c>
      <c r="JM41" s="5">
        <v>175086</v>
      </c>
      <c r="JN41" s="5">
        <v>178254</v>
      </c>
      <c r="JO41" s="5">
        <v>153439</v>
      </c>
      <c r="JP41" s="5">
        <v>163808</v>
      </c>
      <c r="JQ41" s="5">
        <v>162857</v>
      </c>
      <c r="JR41" s="5">
        <v>131373</v>
      </c>
      <c r="JS41" s="5">
        <v>129246</v>
      </c>
      <c r="JT41" s="5">
        <v>148615</v>
      </c>
      <c r="JU41" s="5">
        <v>138980</v>
      </c>
      <c r="JV41" s="5">
        <v>170134</v>
      </c>
      <c r="JW41" s="5">
        <v>151590</v>
      </c>
      <c r="JX41" s="5">
        <v>159437</v>
      </c>
      <c r="JY41" s="5">
        <v>179079</v>
      </c>
      <c r="JZ41" s="5">
        <v>190264</v>
      </c>
      <c r="KA41" s="5">
        <v>118642</v>
      </c>
      <c r="KB41" s="5">
        <v>138274</v>
      </c>
      <c r="KC41" s="5">
        <v>159651</v>
      </c>
      <c r="KD41" s="5">
        <v>150781</v>
      </c>
      <c r="KE41" s="5">
        <v>19117</v>
      </c>
      <c r="KF41" s="5">
        <v>17809</v>
      </c>
      <c r="KG41" s="5">
        <v>19415</v>
      </c>
      <c r="KH41" s="5">
        <v>15068</v>
      </c>
      <c r="KI41" s="5">
        <v>16932</v>
      </c>
      <c r="KJ41" s="5">
        <v>15888</v>
      </c>
      <c r="KK41" s="5">
        <v>19201</v>
      </c>
      <c r="KL41" s="5">
        <v>36500</v>
      </c>
      <c r="KM41" s="5">
        <v>53650</v>
      </c>
      <c r="KN41" s="5">
        <v>44495</v>
      </c>
      <c r="KO41" s="5">
        <v>39800</v>
      </c>
      <c r="KP41" s="5">
        <v>43520</v>
      </c>
      <c r="KQ41" s="5">
        <v>43272</v>
      </c>
      <c r="KR41" s="5">
        <v>37343</v>
      </c>
      <c r="KS41" s="5">
        <v>36038</v>
      </c>
      <c r="KT41" s="5">
        <v>36290</v>
      </c>
      <c r="KU41" s="5">
        <v>45706</v>
      </c>
      <c r="KV41" s="5">
        <v>44624</v>
      </c>
      <c r="KW41" s="5">
        <v>40719</v>
      </c>
      <c r="KX41" s="5">
        <v>30940</v>
      </c>
      <c r="KY41" s="5">
        <v>28168</v>
      </c>
      <c r="KZ41" s="5">
        <v>29917</v>
      </c>
      <c r="LA41" s="5">
        <v>12219</v>
      </c>
      <c r="LB41" s="5">
        <v>9019</v>
      </c>
      <c r="LC41" s="5">
        <v>8024</v>
      </c>
      <c r="LD41" s="5">
        <v>7103</v>
      </c>
      <c r="LE41" s="5">
        <v>7426</v>
      </c>
      <c r="LF41" s="5">
        <v>9771</v>
      </c>
      <c r="LG41" s="5">
        <v>9257</v>
      </c>
      <c r="LH41" s="5">
        <v>8715</v>
      </c>
      <c r="LI41" s="5">
        <v>10004</v>
      </c>
      <c r="LJ41" s="5">
        <v>9436</v>
      </c>
      <c r="LK41" s="5">
        <v>21951</v>
      </c>
      <c r="LL41" s="5">
        <v>21027</v>
      </c>
      <c r="LM41" s="5">
        <v>19395</v>
      </c>
      <c r="LN41" s="5">
        <v>31415</v>
      </c>
      <c r="LO41" s="5">
        <v>21787</v>
      </c>
      <c r="LP41" s="5">
        <v>38448</v>
      </c>
      <c r="LQ41" s="5">
        <v>42218</v>
      </c>
      <c r="LR41" s="5">
        <v>29378</v>
      </c>
      <c r="LS41" s="5">
        <v>20766</v>
      </c>
      <c r="LT41" s="5">
        <v>18227</v>
      </c>
      <c r="LU41" s="5">
        <v>19334</v>
      </c>
      <c r="LV41" s="5">
        <v>14828</v>
      </c>
      <c r="LW41" s="5">
        <v>13484</v>
      </c>
      <c r="LX41" s="5">
        <v>8456</v>
      </c>
      <c r="LY41" s="5">
        <v>8996</v>
      </c>
      <c r="LZ41" s="5">
        <v>9375</v>
      </c>
      <c r="MA41" s="5">
        <v>8682</v>
      </c>
      <c r="MB41" s="5">
        <v>9090</v>
      </c>
      <c r="MC41" s="5">
        <v>9573</v>
      </c>
      <c r="MD41" s="5">
        <v>9646</v>
      </c>
      <c r="ME41" s="5">
        <v>10356</v>
      </c>
      <c r="MF41" s="5">
        <v>7631</v>
      </c>
      <c r="MG41" s="5">
        <v>7338</v>
      </c>
      <c r="MH41" s="5">
        <v>7702</v>
      </c>
      <c r="MI41" s="5">
        <v>7772</v>
      </c>
      <c r="MJ41" s="5">
        <v>8837</v>
      </c>
      <c r="MK41" s="5">
        <v>9616</v>
      </c>
      <c r="ML41" s="5">
        <v>10391</v>
      </c>
      <c r="MM41" s="5">
        <v>10220</v>
      </c>
      <c r="MN41" s="5">
        <v>9751</v>
      </c>
      <c r="MO41" s="5">
        <v>8633</v>
      </c>
      <c r="MP41" s="5">
        <v>8473</v>
      </c>
      <c r="MQ41" s="5">
        <v>0</v>
      </c>
      <c r="MR41" s="5">
        <v>0</v>
      </c>
      <c r="MS41" s="5">
        <v>0</v>
      </c>
      <c r="MT41" s="5">
        <v>0</v>
      </c>
      <c r="MU41" s="5">
        <v>0</v>
      </c>
      <c r="MV41" s="5">
        <v>0</v>
      </c>
      <c r="MW41" s="5">
        <v>0</v>
      </c>
      <c r="MX41" s="5">
        <v>0</v>
      </c>
      <c r="MY41" s="5">
        <v>0</v>
      </c>
      <c r="MZ41" s="5">
        <v>0</v>
      </c>
      <c r="NA41" s="5">
        <v>0</v>
      </c>
      <c r="NB41" s="5">
        <v>0</v>
      </c>
      <c r="NC41" s="5">
        <v>0</v>
      </c>
      <c r="ND41" s="5">
        <v>0</v>
      </c>
      <c r="NE41" s="5" t="s">
        <v>33</v>
      </c>
      <c r="NF41" s="5" t="s">
        <v>33</v>
      </c>
      <c r="NG41" s="5" t="s">
        <v>33</v>
      </c>
      <c r="NH41" s="5" t="s">
        <v>33</v>
      </c>
      <c r="NI41" s="5" t="s">
        <v>33</v>
      </c>
      <c r="NJ41" s="5" t="s">
        <v>33</v>
      </c>
      <c r="NK41" s="5" t="s">
        <v>33</v>
      </c>
      <c r="NL41" s="5" t="s">
        <v>33</v>
      </c>
      <c r="NM41" s="5" t="s">
        <v>33</v>
      </c>
      <c r="NN41" s="5" t="s">
        <v>33</v>
      </c>
      <c r="NO41" s="5" t="s">
        <v>33</v>
      </c>
      <c r="NP41" s="5" t="s">
        <v>33</v>
      </c>
      <c r="NQ41" s="5" t="s">
        <v>33</v>
      </c>
      <c r="NR41" s="5" t="s">
        <v>33</v>
      </c>
      <c r="NS41" s="5" t="s">
        <v>33</v>
      </c>
      <c r="NT41" s="5" t="s">
        <v>33</v>
      </c>
      <c r="NU41" s="5" t="s">
        <v>33</v>
      </c>
      <c r="NV41" s="5" t="s">
        <v>33</v>
      </c>
      <c r="NW41" s="5">
        <v>0</v>
      </c>
      <c r="NX41" s="5">
        <v>0</v>
      </c>
      <c r="NY41" s="5">
        <v>0</v>
      </c>
      <c r="NZ41" s="5">
        <v>0</v>
      </c>
      <c r="OA41" s="5">
        <v>0</v>
      </c>
      <c r="OB41" s="5">
        <v>0</v>
      </c>
      <c r="OC41" s="5">
        <v>0</v>
      </c>
      <c r="OD41" s="5">
        <v>0</v>
      </c>
      <c r="OE41" s="5">
        <v>0</v>
      </c>
      <c r="OF41" s="5">
        <v>0</v>
      </c>
      <c r="OG41" s="5">
        <v>0</v>
      </c>
      <c r="OH41" s="5">
        <v>0</v>
      </c>
      <c r="OI41" s="5">
        <v>0</v>
      </c>
      <c r="OJ41" s="5">
        <v>0</v>
      </c>
      <c r="OK41" s="5" t="s">
        <v>33</v>
      </c>
      <c r="OL41" s="5" t="s">
        <v>33</v>
      </c>
      <c r="OM41" s="5" t="s">
        <v>33</v>
      </c>
      <c r="ON41" s="5" t="s">
        <v>33</v>
      </c>
      <c r="OO41" s="5" t="s">
        <v>33</v>
      </c>
      <c r="OP41" s="5" t="s">
        <v>33</v>
      </c>
      <c r="OQ41" s="5" t="s">
        <v>33</v>
      </c>
      <c r="OR41" s="5" t="s">
        <v>33</v>
      </c>
      <c r="OS41" s="5" t="s">
        <v>33</v>
      </c>
      <c r="OT41" s="5" t="s">
        <v>33</v>
      </c>
      <c r="OU41" s="5" t="s">
        <v>33</v>
      </c>
      <c r="OV41" s="5" t="s">
        <v>33</v>
      </c>
      <c r="OW41" s="5" t="s">
        <v>33</v>
      </c>
      <c r="OX41" s="5" t="s">
        <v>33</v>
      </c>
      <c r="OY41" s="5" t="s">
        <v>33</v>
      </c>
      <c r="OZ41" s="5" t="s">
        <v>33</v>
      </c>
      <c r="PA41" s="5" t="s">
        <v>33</v>
      </c>
      <c r="PB41" s="5" t="s">
        <v>33</v>
      </c>
      <c r="PC41" s="5">
        <v>56470</v>
      </c>
      <c r="PD41" s="5">
        <v>55449</v>
      </c>
      <c r="PE41" s="5">
        <v>58009</v>
      </c>
      <c r="PF41" s="5">
        <v>49815</v>
      </c>
      <c r="PG41" s="5">
        <v>44721</v>
      </c>
      <c r="PH41" s="5">
        <v>42455</v>
      </c>
      <c r="PI41" s="5">
        <v>55291</v>
      </c>
      <c r="PJ41" s="5">
        <v>56382</v>
      </c>
      <c r="PK41" s="5">
        <v>59064</v>
      </c>
      <c r="PL41" s="5">
        <v>56725</v>
      </c>
      <c r="PM41" s="5">
        <v>57421</v>
      </c>
      <c r="PN41" s="5">
        <v>61881</v>
      </c>
      <c r="PO41" s="5">
        <v>61587</v>
      </c>
      <c r="PP41" s="5">
        <v>56264</v>
      </c>
      <c r="PQ41" s="5">
        <v>62828</v>
      </c>
      <c r="PR41" s="5">
        <v>56802</v>
      </c>
      <c r="PS41" s="5">
        <v>36161</v>
      </c>
      <c r="PT41" s="5">
        <v>36201</v>
      </c>
      <c r="PU41" s="5">
        <v>30225</v>
      </c>
      <c r="PV41" s="5">
        <v>28828</v>
      </c>
      <c r="PW41" s="5">
        <v>26897</v>
      </c>
      <c r="PX41" s="5">
        <v>24691</v>
      </c>
      <c r="PY41" s="5">
        <v>26218</v>
      </c>
      <c r="PZ41" s="5">
        <v>33041</v>
      </c>
      <c r="QA41" s="5">
        <v>38029</v>
      </c>
      <c r="QB41" s="5">
        <v>34317</v>
      </c>
      <c r="QC41" s="5">
        <v>29071</v>
      </c>
      <c r="QD41" s="5">
        <v>26867</v>
      </c>
      <c r="QE41" s="5">
        <v>27596</v>
      </c>
      <c r="QF41" s="5">
        <v>28360</v>
      </c>
      <c r="QG41" s="5">
        <v>29012</v>
      </c>
      <c r="QH41" s="5">
        <v>35432</v>
      </c>
      <c r="QI41" s="5">
        <v>117980</v>
      </c>
      <c r="QJ41" s="5">
        <v>144596</v>
      </c>
      <c r="QK41" s="5">
        <v>95490</v>
      </c>
      <c r="QL41" s="5">
        <v>116092</v>
      </c>
      <c r="QM41" s="5">
        <v>93915</v>
      </c>
      <c r="QN41" s="5">
        <v>135867</v>
      </c>
      <c r="QO41" s="5">
        <v>74823</v>
      </c>
      <c r="QP41" s="5">
        <v>67496</v>
      </c>
      <c r="QQ41" s="5">
        <v>85141</v>
      </c>
      <c r="QR41" s="5">
        <v>58840</v>
      </c>
      <c r="QS41" s="5">
        <v>60972</v>
      </c>
      <c r="QT41" s="5">
        <v>43686</v>
      </c>
      <c r="QU41" s="5">
        <v>50312</v>
      </c>
      <c r="QV41" s="5">
        <v>43762</v>
      </c>
      <c r="QW41" s="5">
        <v>44777</v>
      </c>
      <c r="QX41" s="5">
        <v>46535</v>
      </c>
      <c r="QY41" s="5">
        <v>28426</v>
      </c>
      <c r="QZ41" s="5">
        <v>55225</v>
      </c>
      <c r="RA41" s="5">
        <v>28812</v>
      </c>
      <c r="RB41" s="5">
        <v>34197</v>
      </c>
      <c r="RC41" s="5">
        <v>53988</v>
      </c>
      <c r="RD41" s="5">
        <v>36438</v>
      </c>
      <c r="RE41" s="5">
        <v>26196</v>
      </c>
      <c r="RF41" s="5">
        <v>36402</v>
      </c>
      <c r="RG41" s="5">
        <v>32002</v>
      </c>
      <c r="RH41" s="5">
        <v>34821</v>
      </c>
      <c r="RI41" s="5">
        <v>42744</v>
      </c>
      <c r="RJ41" s="5">
        <v>42562</v>
      </c>
      <c r="RK41" s="5">
        <v>42739</v>
      </c>
      <c r="RL41" s="5">
        <v>45139</v>
      </c>
      <c r="RM41" s="5">
        <v>48737</v>
      </c>
      <c r="RN41" s="5">
        <v>51395</v>
      </c>
      <c r="RO41" s="5">
        <v>55750</v>
      </c>
      <c r="RP41" s="5">
        <v>56084</v>
      </c>
      <c r="RQ41" s="5">
        <v>46977</v>
      </c>
      <c r="RR41" s="5">
        <v>47900</v>
      </c>
      <c r="RS41" s="5">
        <v>52930</v>
      </c>
      <c r="RT41" s="5">
        <v>49288</v>
      </c>
      <c r="RU41" s="5">
        <v>44157</v>
      </c>
      <c r="RV41" s="5">
        <v>37689</v>
      </c>
      <c r="RW41" s="5">
        <v>41920</v>
      </c>
      <c r="RX41" s="5">
        <v>42630</v>
      </c>
      <c r="RY41" s="5">
        <v>47764</v>
      </c>
      <c r="RZ41" s="5">
        <v>45175</v>
      </c>
      <c r="SA41" s="5">
        <v>46351</v>
      </c>
      <c r="SB41" s="5">
        <v>47529</v>
      </c>
      <c r="SC41" s="5">
        <v>51017</v>
      </c>
      <c r="SD41" s="5">
        <v>55241</v>
      </c>
      <c r="SE41" s="5">
        <v>58573</v>
      </c>
      <c r="SF41" s="5">
        <v>55130</v>
      </c>
      <c r="SG41" s="5">
        <v>55130</v>
      </c>
      <c r="SH41" s="5">
        <v>52731</v>
      </c>
      <c r="SI41" s="5">
        <v>42931</v>
      </c>
      <c r="SJ41" s="5">
        <v>43849</v>
      </c>
      <c r="SK41" s="5">
        <v>42977</v>
      </c>
      <c r="SL41" s="5">
        <v>49860</v>
      </c>
      <c r="SM41" s="5">
        <v>48882</v>
      </c>
      <c r="SN41" s="5">
        <v>55703</v>
      </c>
      <c r="SO41" s="5">
        <v>44402</v>
      </c>
      <c r="SP41" s="5">
        <v>36870</v>
      </c>
      <c r="SQ41" s="5">
        <v>35693</v>
      </c>
      <c r="SR41" s="5">
        <v>34628</v>
      </c>
      <c r="SS41" s="5">
        <v>36284</v>
      </c>
      <c r="ST41" s="5">
        <v>40591</v>
      </c>
      <c r="SU41" s="5">
        <v>3568</v>
      </c>
      <c r="SV41" s="5">
        <v>3586</v>
      </c>
      <c r="SW41" s="5">
        <v>4083</v>
      </c>
      <c r="SX41" s="5">
        <v>4480</v>
      </c>
      <c r="SY41" s="5">
        <v>3708</v>
      </c>
      <c r="SZ41" s="5">
        <v>4646</v>
      </c>
      <c r="TA41" s="5">
        <v>51420</v>
      </c>
      <c r="TB41" s="5">
        <v>41265</v>
      </c>
      <c r="TC41" s="5">
        <v>46612</v>
      </c>
      <c r="TD41" s="5">
        <v>41927</v>
      </c>
      <c r="TE41" s="5">
        <v>20238</v>
      </c>
      <c r="TF41" s="5">
        <v>11001</v>
      </c>
      <c r="TG41" s="5">
        <v>5991</v>
      </c>
      <c r="TH41" s="5">
        <v>5179</v>
      </c>
      <c r="TI41" s="5">
        <v>5831</v>
      </c>
      <c r="TJ41" s="5">
        <v>5594</v>
      </c>
      <c r="TK41" s="5">
        <v>6411</v>
      </c>
      <c r="TL41" s="5">
        <v>4274</v>
      </c>
      <c r="TM41" s="5">
        <v>3881</v>
      </c>
      <c r="TN41" s="5">
        <v>17849</v>
      </c>
      <c r="TO41" s="5">
        <v>30193</v>
      </c>
      <c r="TP41" s="5">
        <v>33539</v>
      </c>
      <c r="TQ41" s="5">
        <v>24940</v>
      </c>
      <c r="TR41" s="5">
        <v>19466</v>
      </c>
      <c r="TS41" s="5">
        <v>14357</v>
      </c>
      <c r="TT41" s="5">
        <v>18168</v>
      </c>
      <c r="TU41" s="5">
        <v>10544</v>
      </c>
      <c r="TV41" s="5">
        <v>11802</v>
      </c>
      <c r="TW41" s="5">
        <v>11673</v>
      </c>
      <c r="TX41" s="5">
        <v>10409</v>
      </c>
      <c r="TY41" s="5">
        <v>11603</v>
      </c>
      <c r="TZ41" s="5">
        <v>13479</v>
      </c>
      <c r="UA41" s="5">
        <v>8149</v>
      </c>
      <c r="UB41" s="5">
        <v>7874</v>
      </c>
      <c r="UC41" s="5">
        <v>6208</v>
      </c>
      <c r="UD41" s="5">
        <v>6307</v>
      </c>
      <c r="UE41" s="5">
        <v>5624</v>
      </c>
      <c r="UF41" s="5">
        <v>4171</v>
      </c>
      <c r="UG41" s="5">
        <v>1800</v>
      </c>
      <c r="UH41" s="5">
        <v>1538</v>
      </c>
      <c r="UI41" s="5">
        <v>1023</v>
      </c>
      <c r="UJ41" s="5">
        <v>1365</v>
      </c>
      <c r="UK41" s="5">
        <v>3647</v>
      </c>
      <c r="UL41" s="5">
        <v>3221</v>
      </c>
      <c r="UM41" s="5">
        <v>4590</v>
      </c>
      <c r="UN41" s="5">
        <v>4241</v>
      </c>
      <c r="UO41" s="5">
        <v>4303</v>
      </c>
      <c r="UP41" s="5">
        <v>5803</v>
      </c>
      <c r="UQ41" s="5">
        <v>11017</v>
      </c>
      <c r="UR41" s="5">
        <v>12848</v>
      </c>
      <c r="US41" s="5">
        <v>14356</v>
      </c>
      <c r="UT41" s="5">
        <v>7781</v>
      </c>
      <c r="UU41" s="5">
        <v>7782</v>
      </c>
      <c r="UV41" s="5">
        <v>7714</v>
      </c>
      <c r="UW41" s="5">
        <v>8775</v>
      </c>
      <c r="UX41" s="5">
        <v>12608</v>
      </c>
      <c r="UY41" s="5">
        <v>13288</v>
      </c>
      <c r="UZ41" s="5">
        <v>4764</v>
      </c>
      <c r="VA41" s="5">
        <v>4193</v>
      </c>
      <c r="VB41" s="5">
        <v>3700</v>
      </c>
      <c r="VC41" s="5">
        <v>3181</v>
      </c>
      <c r="VD41" s="5">
        <v>2438</v>
      </c>
      <c r="VE41" s="5">
        <v>1841</v>
      </c>
      <c r="VF41" s="5">
        <v>1772</v>
      </c>
      <c r="VG41" s="5">
        <v>319409</v>
      </c>
      <c r="VH41" s="5">
        <v>382754</v>
      </c>
      <c r="VI41" s="5">
        <v>313696</v>
      </c>
      <c r="VJ41" s="5">
        <v>339268</v>
      </c>
      <c r="VK41" s="5">
        <v>299975</v>
      </c>
      <c r="VL41" s="5">
        <v>295579</v>
      </c>
      <c r="VM41" s="5">
        <v>350351</v>
      </c>
      <c r="VN41" s="5">
        <v>419774</v>
      </c>
      <c r="VO41" s="5">
        <v>302865</v>
      </c>
      <c r="VP41" s="5">
        <v>298078</v>
      </c>
      <c r="VQ41" s="5">
        <v>279028</v>
      </c>
      <c r="VR41" s="5">
        <v>285799</v>
      </c>
      <c r="VS41" s="5">
        <v>269168</v>
      </c>
      <c r="VT41" s="5">
        <v>273055</v>
      </c>
      <c r="VU41" s="5">
        <v>303792</v>
      </c>
      <c r="VV41" s="5">
        <v>274585</v>
      </c>
      <c r="VW41" s="5">
        <v>238552</v>
      </c>
      <c r="VX41" s="5">
        <v>227945</v>
      </c>
      <c r="VY41" s="5">
        <v>184630</v>
      </c>
      <c r="VZ41" s="5">
        <v>225002</v>
      </c>
      <c r="WA41" s="5">
        <v>175859</v>
      </c>
      <c r="WB41" s="5">
        <v>144087</v>
      </c>
      <c r="WC41" s="5">
        <v>190400</v>
      </c>
      <c r="WD41" s="5">
        <v>211495</v>
      </c>
      <c r="WE41" s="5">
        <v>205225</v>
      </c>
      <c r="WF41" s="5">
        <v>178868</v>
      </c>
      <c r="WG41" s="5">
        <v>179006</v>
      </c>
      <c r="WH41" s="5">
        <v>147554</v>
      </c>
      <c r="WI41" s="5">
        <v>154960</v>
      </c>
      <c r="WJ41" s="5">
        <v>149044</v>
      </c>
      <c r="WK41" s="5">
        <v>160817</v>
      </c>
      <c r="WL41" s="5">
        <v>146086</v>
      </c>
      <c r="WM41" s="5">
        <v>284</v>
      </c>
      <c r="WN41" s="5">
        <v>684</v>
      </c>
      <c r="WO41" s="5">
        <v>757</v>
      </c>
      <c r="WP41" s="5">
        <v>1398</v>
      </c>
      <c r="WQ41" s="5">
        <v>-459</v>
      </c>
      <c r="WR41" s="5">
        <v>1082</v>
      </c>
      <c r="WS41" s="5">
        <v>-834</v>
      </c>
      <c r="WT41" s="5">
        <v>5182</v>
      </c>
      <c r="WU41" s="5">
        <v>2126</v>
      </c>
      <c r="WV41" s="5">
        <v>4126</v>
      </c>
      <c r="WW41" s="5">
        <v>3275</v>
      </c>
      <c r="WX41" s="5">
        <v>3546</v>
      </c>
      <c r="WY41" s="5">
        <v>5169</v>
      </c>
      <c r="WZ41" s="5">
        <v>5319</v>
      </c>
      <c r="XA41" s="5">
        <v>3145</v>
      </c>
      <c r="XB41" s="5">
        <v>2436</v>
      </c>
      <c r="XC41" s="5">
        <v>5937</v>
      </c>
      <c r="XD41" s="5">
        <v>7312</v>
      </c>
      <c r="XE41" s="5">
        <v>7302</v>
      </c>
      <c r="XF41" s="5">
        <v>9951</v>
      </c>
      <c r="XG41" s="5">
        <v>12354</v>
      </c>
      <c r="XH41" s="5">
        <v>10622</v>
      </c>
      <c r="XI41" s="5">
        <v>4229</v>
      </c>
      <c r="XJ41" s="5">
        <v>4710</v>
      </c>
      <c r="XK41" s="5">
        <v>5220</v>
      </c>
      <c r="XL41" s="5">
        <v>3637</v>
      </c>
      <c r="XM41" s="5">
        <v>4009</v>
      </c>
      <c r="XN41" s="5">
        <v>4749</v>
      </c>
      <c r="XO41" s="5">
        <v>8222</v>
      </c>
      <c r="XP41" s="5">
        <v>5737</v>
      </c>
      <c r="XQ41" s="5">
        <v>4600</v>
      </c>
      <c r="XR41" s="5">
        <v>4466</v>
      </c>
      <c r="XS41" s="1">
        <v>3046</v>
      </c>
      <c r="XT41" s="3" t="s">
        <v>180</v>
      </c>
      <c r="XU41" s="3" t="s">
        <v>180</v>
      </c>
      <c r="XV41" s="3" t="s">
        <v>180</v>
      </c>
      <c r="XW41" s="3" t="s">
        <v>179</v>
      </c>
      <c r="XX41" s="3" t="s">
        <v>180</v>
      </c>
      <c r="XY41" s="3" t="s">
        <v>180</v>
      </c>
      <c r="XZ41" s="3" t="s">
        <v>206</v>
      </c>
    </row>
    <row r="42" spans="1:650" x14ac:dyDescent="0.3">
      <c r="A42" s="6" t="s">
        <v>69</v>
      </c>
      <c r="B42" s="1">
        <v>4004307</v>
      </c>
      <c r="C42" s="5">
        <v>41848</v>
      </c>
      <c r="D42" s="5">
        <v>32950</v>
      </c>
      <c r="E42" s="5">
        <v>23298</v>
      </c>
      <c r="F42" s="5">
        <v>71675</v>
      </c>
      <c r="G42" s="5">
        <v>30718</v>
      </c>
      <c r="H42" s="5">
        <v>133252</v>
      </c>
      <c r="I42" s="5">
        <v>4477</v>
      </c>
      <c r="J42" s="5">
        <v>2472</v>
      </c>
      <c r="K42" s="5">
        <v>4024</v>
      </c>
      <c r="L42" s="5">
        <v>8549</v>
      </c>
      <c r="M42" s="5">
        <v>4188</v>
      </c>
      <c r="N42" s="5">
        <v>1416</v>
      </c>
      <c r="O42" s="5">
        <v>-849</v>
      </c>
      <c r="P42" s="5">
        <v>2450</v>
      </c>
      <c r="Q42" s="5">
        <v>5938</v>
      </c>
      <c r="R42" s="5">
        <v>134</v>
      </c>
      <c r="S42" s="5">
        <v>232</v>
      </c>
      <c r="T42" s="5">
        <v>232</v>
      </c>
      <c r="U42" s="5">
        <v>3782</v>
      </c>
      <c r="V42" s="5">
        <v>3803</v>
      </c>
      <c r="W42" s="5">
        <v>10819</v>
      </c>
      <c r="X42" s="5">
        <v>11964</v>
      </c>
      <c r="Y42" s="5">
        <v>3976</v>
      </c>
      <c r="Z42" s="5">
        <v>1270</v>
      </c>
      <c r="AA42" s="5">
        <v>-28</v>
      </c>
      <c r="AB42" s="5">
        <v>499</v>
      </c>
      <c r="AC42" s="5">
        <v>3132</v>
      </c>
      <c r="AD42" s="5">
        <v>19408</v>
      </c>
      <c r="AE42" s="5">
        <v>579</v>
      </c>
      <c r="AF42" s="5">
        <v>96</v>
      </c>
      <c r="AG42" s="5">
        <v>7</v>
      </c>
      <c r="AH42" s="5">
        <v>387</v>
      </c>
      <c r="AI42" s="5">
        <v>0</v>
      </c>
      <c r="AJ42" s="5">
        <v>0</v>
      </c>
      <c r="AK42" s="5">
        <v>0</v>
      </c>
      <c r="AL42" s="5">
        <v>0</v>
      </c>
      <c r="AM42" s="5">
        <v>0</v>
      </c>
      <c r="AN42" s="5">
        <v>0</v>
      </c>
      <c r="AO42" s="5">
        <v>0</v>
      </c>
      <c r="AP42" s="5">
        <v>0</v>
      </c>
      <c r="AQ42" s="5">
        <v>0</v>
      </c>
      <c r="AR42" s="5">
        <v>0</v>
      </c>
      <c r="AS42" s="5">
        <v>0</v>
      </c>
      <c r="AT42" s="5">
        <v>0</v>
      </c>
      <c r="AU42" s="5">
        <v>0</v>
      </c>
      <c r="AV42" s="5">
        <v>0</v>
      </c>
      <c r="AW42" s="5">
        <v>0</v>
      </c>
      <c r="AX42" s="5">
        <v>0</v>
      </c>
      <c r="AY42" s="5">
        <v>0</v>
      </c>
      <c r="AZ42" s="5">
        <v>0</v>
      </c>
      <c r="BA42" s="5">
        <v>0</v>
      </c>
      <c r="BB42" s="5">
        <v>-3092</v>
      </c>
      <c r="BC42" s="5">
        <v>621858</v>
      </c>
      <c r="BD42" s="5">
        <v>43677</v>
      </c>
      <c r="BE42" s="5">
        <v>27271</v>
      </c>
      <c r="BF42" s="5">
        <v>21144</v>
      </c>
      <c r="BG42" s="5">
        <v>30573</v>
      </c>
      <c r="BH42" s="5">
        <v>46383</v>
      </c>
      <c r="BI42" s="5">
        <v>42103</v>
      </c>
      <c r="BJ42" s="5">
        <v>30281</v>
      </c>
      <c r="BK42" s="5">
        <v>30692</v>
      </c>
      <c r="BL42" s="5">
        <v>35936</v>
      </c>
      <c r="BM42" s="5">
        <v>29523</v>
      </c>
      <c r="BN42" s="5">
        <v>49748</v>
      </c>
      <c r="BO42" s="5">
        <v>18146</v>
      </c>
      <c r="BP42" s="5">
        <v>36113</v>
      </c>
      <c r="BQ42" s="5">
        <v>27709</v>
      </c>
      <c r="BR42" s="5">
        <v>99207</v>
      </c>
      <c r="BS42" s="5">
        <v>16684</v>
      </c>
      <c r="BT42" s="5">
        <v>34580</v>
      </c>
      <c r="BU42" s="5">
        <v>59055</v>
      </c>
      <c r="BV42" s="5">
        <v>64451</v>
      </c>
      <c r="BW42" s="5">
        <v>57433</v>
      </c>
      <c r="BX42" s="5">
        <v>74091</v>
      </c>
      <c r="BY42" s="5">
        <v>71548</v>
      </c>
      <c r="BZ42" s="5">
        <v>7905</v>
      </c>
      <c r="CA42" s="5">
        <v>72989</v>
      </c>
      <c r="CB42" s="5">
        <v>36508</v>
      </c>
      <c r="CC42" s="5">
        <v>12540</v>
      </c>
      <c r="CD42" s="5">
        <v>2258</v>
      </c>
      <c r="CE42" s="5">
        <v>4482</v>
      </c>
      <c r="CF42" s="5">
        <v>2639</v>
      </c>
      <c r="CG42" s="5">
        <v>-725</v>
      </c>
      <c r="CH42" s="5">
        <v>1715</v>
      </c>
      <c r="CI42" s="5">
        <v>9985</v>
      </c>
      <c r="CJ42" s="5">
        <v>217</v>
      </c>
      <c r="CK42" s="5">
        <v>-1377</v>
      </c>
      <c r="CL42" s="5">
        <v>7285</v>
      </c>
      <c r="CM42" s="5">
        <v>1037</v>
      </c>
      <c r="CN42" s="5">
        <v>597</v>
      </c>
      <c r="CO42" s="5">
        <v>3874</v>
      </c>
      <c r="CP42" s="5">
        <v>17060</v>
      </c>
      <c r="CQ42" s="5">
        <v>3437</v>
      </c>
      <c r="CR42" s="5">
        <v>3029</v>
      </c>
      <c r="CS42" s="5">
        <v>3777</v>
      </c>
      <c r="CT42" s="5">
        <v>-365</v>
      </c>
      <c r="CU42" s="5">
        <v>181399</v>
      </c>
      <c r="CV42" s="5">
        <v>216864</v>
      </c>
      <c r="CW42" s="5">
        <v>166434</v>
      </c>
      <c r="CX42" s="5">
        <v>125143</v>
      </c>
      <c r="CY42" s="5">
        <v>122883</v>
      </c>
      <c r="CZ42" s="5">
        <v>120190</v>
      </c>
      <c r="DA42" s="5">
        <v>118856</v>
      </c>
      <c r="DB42" s="5">
        <v>122523</v>
      </c>
      <c r="DC42" s="5">
        <v>106786</v>
      </c>
      <c r="DD42" s="5">
        <v>157428</v>
      </c>
      <c r="DE42" s="5">
        <v>103894</v>
      </c>
      <c r="DF42" s="5">
        <v>74241</v>
      </c>
      <c r="DG42" s="5">
        <v>59095</v>
      </c>
      <c r="DH42" s="5">
        <v>105433</v>
      </c>
      <c r="DI42" s="5">
        <v>130701</v>
      </c>
      <c r="DJ42" s="5">
        <v>62154</v>
      </c>
      <c r="DK42" s="5">
        <v>53632</v>
      </c>
      <c r="DL42" s="5">
        <v>50721</v>
      </c>
      <c r="DM42" s="5">
        <v>51958</v>
      </c>
      <c r="DN42" s="5">
        <v>67116</v>
      </c>
      <c r="DO42" s="5">
        <v>39903</v>
      </c>
      <c r="DP42" s="5">
        <v>26941</v>
      </c>
      <c r="DQ42" s="5">
        <v>42808</v>
      </c>
      <c r="DR42" s="5">
        <v>36507</v>
      </c>
      <c r="DS42" s="5">
        <v>33733</v>
      </c>
      <c r="DT42" s="5">
        <v>47068</v>
      </c>
      <c r="DU42" s="5">
        <v>42281</v>
      </c>
      <c r="DV42" s="5">
        <v>52792</v>
      </c>
      <c r="DW42" s="5">
        <v>52199</v>
      </c>
      <c r="DX42" s="5">
        <v>47421</v>
      </c>
      <c r="DY42" s="5">
        <v>41079</v>
      </c>
      <c r="DZ42" s="5">
        <v>39321</v>
      </c>
      <c r="EA42" s="5">
        <v>34374</v>
      </c>
      <c r="EB42" s="5">
        <v>30853</v>
      </c>
      <c r="EC42" s="5">
        <v>21804</v>
      </c>
      <c r="ED42" s="5">
        <v>27868</v>
      </c>
      <c r="EE42" s="5">
        <v>19259</v>
      </c>
      <c r="EF42" s="5">
        <v>30061</v>
      </c>
      <c r="EG42" s="5">
        <v>21153</v>
      </c>
      <c r="EH42" s="5">
        <v>17575</v>
      </c>
      <c r="EI42" s="5">
        <v>15910</v>
      </c>
      <c r="EJ42" s="5">
        <v>15420</v>
      </c>
      <c r="EK42" s="5">
        <v>17761</v>
      </c>
      <c r="EL42" s="5">
        <v>6966</v>
      </c>
      <c r="EM42" s="5">
        <v>4454</v>
      </c>
      <c r="EN42" s="5">
        <v>43163</v>
      </c>
      <c r="EO42" s="5">
        <v>35591</v>
      </c>
      <c r="EP42" s="5">
        <v>14506</v>
      </c>
      <c r="EQ42" s="5">
        <v>13071</v>
      </c>
      <c r="ER42" s="5">
        <v>8102</v>
      </c>
      <c r="ES42" s="5">
        <v>20856</v>
      </c>
      <c r="ET42" s="5">
        <v>21464</v>
      </c>
      <c r="EU42" s="5">
        <v>13303</v>
      </c>
      <c r="EV42" s="5">
        <v>13081</v>
      </c>
      <c r="EW42" s="5">
        <v>9266</v>
      </c>
      <c r="EX42" s="5">
        <v>9860</v>
      </c>
      <c r="EY42" s="5">
        <v>18946</v>
      </c>
      <c r="EZ42" s="5">
        <v>21962</v>
      </c>
      <c r="FA42" s="5">
        <v>11072</v>
      </c>
      <c r="FB42" s="5">
        <v>16870</v>
      </c>
      <c r="FC42" s="5">
        <v>12282</v>
      </c>
      <c r="FD42" s="5">
        <v>14328</v>
      </c>
      <c r="FE42" s="5">
        <v>8205</v>
      </c>
      <c r="FF42" s="5">
        <v>9431</v>
      </c>
      <c r="FG42" s="5">
        <v>0</v>
      </c>
      <c r="FH42" s="5">
        <v>241</v>
      </c>
      <c r="FI42" s="5">
        <v>0</v>
      </c>
      <c r="FJ42" s="5">
        <v>0</v>
      </c>
      <c r="FK42" s="5">
        <v>6259</v>
      </c>
      <c r="FL42" s="5">
        <v>0</v>
      </c>
      <c r="FM42" s="5">
        <v>0</v>
      </c>
      <c r="FN42" s="5">
        <v>0</v>
      </c>
      <c r="FO42" s="5">
        <v>0</v>
      </c>
      <c r="FP42" s="5">
        <v>0</v>
      </c>
      <c r="FQ42" s="5">
        <v>0</v>
      </c>
      <c r="FR42" s="5">
        <v>0</v>
      </c>
      <c r="FS42" s="5">
        <v>0</v>
      </c>
      <c r="FT42" s="5">
        <v>0</v>
      </c>
      <c r="FU42" s="5" t="s">
        <v>33</v>
      </c>
      <c r="FV42" s="5" t="s">
        <v>33</v>
      </c>
      <c r="FW42" s="5" t="s">
        <v>33</v>
      </c>
      <c r="FX42" s="5" t="s">
        <v>33</v>
      </c>
      <c r="FY42" s="5" t="s">
        <v>33</v>
      </c>
      <c r="FZ42" s="5" t="s">
        <v>33</v>
      </c>
      <c r="GA42" s="5" t="s">
        <v>33</v>
      </c>
      <c r="GB42" s="5" t="s">
        <v>33</v>
      </c>
      <c r="GC42" s="5" t="s">
        <v>33</v>
      </c>
      <c r="GD42" s="5" t="s">
        <v>33</v>
      </c>
      <c r="GE42" s="5" t="s">
        <v>33</v>
      </c>
      <c r="GF42" s="5" t="s">
        <v>33</v>
      </c>
      <c r="GG42" s="5" t="s">
        <v>33</v>
      </c>
      <c r="GH42" s="5" t="s">
        <v>33</v>
      </c>
      <c r="GI42" s="5" t="s">
        <v>33</v>
      </c>
      <c r="GJ42" s="5" t="s">
        <v>33</v>
      </c>
      <c r="GK42" s="5" t="s">
        <v>33</v>
      </c>
      <c r="GL42" s="5" t="s">
        <v>33</v>
      </c>
      <c r="GM42" s="5">
        <v>275766</v>
      </c>
      <c r="GN42" s="5">
        <v>317021</v>
      </c>
      <c r="GO42" s="5">
        <v>239246</v>
      </c>
      <c r="GP42" s="5">
        <v>323892</v>
      </c>
      <c r="GQ42" s="5">
        <v>195802</v>
      </c>
      <c r="GR42" s="5">
        <v>318083</v>
      </c>
      <c r="GS42" s="5">
        <v>203542</v>
      </c>
      <c r="GT42" s="5">
        <v>207021</v>
      </c>
      <c r="GU42" s="5">
        <v>184153</v>
      </c>
      <c r="GV42" s="5">
        <v>255488</v>
      </c>
      <c r="GW42" s="5">
        <v>197391</v>
      </c>
      <c r="GX42" s="5">
        <v>90528</v>
      </c>
      <c r="GY42" s="5">
        <v>135687</v>
      </c>
      <c r="GZ42" s="5">
        <v>187555</v>
      </c>
      <c r="HA42" s="5">
        <v>184770</v>
      </c>
      <c r="HB42" s="5">
        <v>79052</v>
      </c>
      <c r="HC42" s="5">
        <v>71417</v>
      </c>
      <c r="HD42" s="5">
        <v>61694</v>
      </c>
      <c r="HE42" s="5">
        <v>75871</v>
      </c>
      <c r="HF42" s="5">
        <v>91006</v>
      </c>
      <c r="HG42" s="5">
        <v>695867</v>
      </c>
      <c r="HH42" s="5">
        <v>90624</v>
      </c>
      <c r="HI42" s="5">
        <v>81943</v>
      </c>
      <c r="HJ42" s="5">
        <v>76067</v>
      </c>
      <c r="HK42" s="5">
        <v>84261</v>
      </c>
      <c r="HL42" s="5">
        <v>116509</v>
      </c>
      <c r="HM42" s="5">
        <v>102463</v>
      </c>
      <c r="HN42" s="5">
        <v>136411</v>
      </c>
      <c r="HO42" s="5">
        <v>26774</v>
      </c>
      <c r="HP42" s="5">
        <v>100809</v>
      </c>
      <c r="HQ42" s="5">
        <v>82590</v>
      </c>
      <c r="HR42" s="5">
        <v>98522</v>
      </c>
      <c r="HS42" s="5">
        <v>218613</v>
      </c>
      <c r="HT42" s="5">
        <v>237285</v>
      </c>
      <c r="HU42" s="5">
        <v>214333</v>
      </c>
      <c r="HV42" s="5">
        <v>225055</v>
      </c>
      <c r="HW42" s="5">
        <v>244012</v>
      </c>
      <c r="HX42" s="5">
        <v>206572</v>
      </c>
      <c r="HY42" s="5">
        <v>173996</v>
      </c>
      <c r="HZ42" s="5">
        <v>221130</v>
      </c>
      <c r="IA42" s="5">
        <v>295109</v>
      </c>
      <c r="IB42" s="5">
        <v>381086</v>
      </c>
      <c r="IC42" s="5">
        <v>374941</v>
      </c>
      <c r="ID42" s="5">
        <v>417715</v>
      </c>
      <c r="IE42" s="5">
        <v>375611</v>
      </c>
      <c r="IF42" s="5">
        <v>361322</v>
      </c>
      <c r="IG42" s="5">
        <v>373971</v>
      </c>
      <c r="IH42" s="5">
        <v>382121</v>
      </c>
      <c r="II42" s="5">
        <v>393677</v>
      </c>
      <c r="IJ42" s="5">
        <v>428077</v>
      </c>
      <c r="IK42" s="5">
        <v>411475</v>
      </c>
      <c r="IL42" s="5">
        <v>356943</v>
      </c>
      <c r="IM42" s="5">
        <v>339241</v>
      </c>
      <c r="IN42" s="5">
        <v>348560</v>
      </c>
      <c r="IO42" s="5">
        <v>306176</v>
      </c>
      <c r="IP42" s="5">
        <v>342665</v>
      </c>
      <c r="IQ42" s="5">
        <v>355181</v>
      </c>
      <c r="IR42" s="5">
        <v>350917</v>
      </c>
      <c r="IS42" s="5">
        <v>341916</v>
      </c>
      <c r="IT42" s="5">
        <v>388724</v>
      </c>
      <c r="IU42" s="5">
        <v>376887</v>
      </c>
      <c r="IV42" s="5">
        <v>345023</v>
      </c>
      <c r="IW42" s="5">
        <v>341940</v>
      </c>
      <c r="IX42" s="5">
        <v>351724</v>
      </c>
      <c r="IY42" s="5">
        <v>0</v>
      </c>
      <c r="IZ42" s="5">
        <v>0</v>
      </c>
      <c r="JA42" s="5">
        <v>0</v>
      </c>
      <c r="JB42" s="5">
        <v>0</v>
      </c>
      <c r="JC42" s="5">
        <v>0</v>
      </c>
      <c r="JD42" s="5">
        <v>0</v>
      </c>
      <c r="JE42" s="5">
        <v>0</v>
      </c>
      <c r="JF42" s="5">
        <v>0</v>
      </c>
      <c r="JG42" s="5">
        <v>0</v>
      </c>
      <c r="JH42" s="5">
        <v>0</v>
      </c>
      <c r="JI42" s="5">
        <v>0</v>
      </c>
      <c r="JJ42" s="5">
        <v>0</v>
      </c>
      <c r="JK42" s="5">
        <v>0</v>
      </c>
      <c r="JL42" s="5">
        <v>0</v>
      </c>
      <c r="JM42" s="5">
        <v>0</v>
      </c>
      <c r="JN42" s="5">
        <v>0</v>
      </c>
      <c r="JO42" s="5">
        <v>0</v>
      </c>
      <c r="JP42" s="5">
        <v>0</v>
      </c>
      <c r="JQ42" s="5">
        <v>0</v>
      </c>
      <c r="JR42" s="5">
        <v>23774</v>
      </c>
      <c r="JS42" s="5">
        <v>48134</v>
      </c>
      <c r="JT42" s="5">
        <v>42885</v>
      </c>
      <c r="JU42" s="5">
        <v>58235</v>
      </c>
      <c r="JV42" s="5">
        <v>53931</v>
      </c>
      <c r="JW42" s="5">
        <v>56659</v>
      </c>
      <c r="JX42" s="5">
        <v>53914</v>
      </c>
      <c r="JY42" s="5">
        <v>60920</v>
      </c>
      <c r="JZ42" s="5">
        <v>49830</v>
      </c>
      <c r="KA42" s="5">
        <v>56305</v>
      </c>
      <c r="KB42" s="5">
        <v>66491</v>
      </c>
      <c r="KC42" s="5">
        <v>54023</v>
      </c>
      <c r="KD42" s="5">
        <v>46552</v>
      </c>
      <c r="KE42" s="5">
        <v>7483</v>
      </c>
      <c r="KF42" s="5">
        <v>7566</v>
      </c>
      <c r="KG42" s="5">
        <v>8057</v>
      </c>
      <c r="KH42" s="5">
        <v>6925</v>
      </c>
      <c r="KI42" s="5">
        <v>4912</v>
      </c>
      <c r="KJ42" s="5">
        <v>3692</v>
      </c>
      <c r="KK42" s="5">
        <v>4422</v>
      </c>
      <c r="KL42" s="5">
        <v>4665</v>
      </c>
      <c r="KM42" s="5">
        <v>4136</v>
      </c>
      <c r="KN42" s="5">
        <v>3236</v>
      </c>
      <c r="KO42" s="5">
        <v>2324</v>
      </c>
      <c r="KP42" s="5">
        <v>6903</v>
      </c>
      <c r="KQ42" s="5">
        <v>5544</v>
      </c>
      <c r="KR42" s="5">
        <v>4146</v>
      </c>
      <c r="KS42" s="5">
        <v>4326</v>
      </c>
      <c r="KT42" s="5">
        <v>10552</v>
      </c>
      <c r="KU42" s="5">
        <v>10452</v>
      </c>
      <c r="KV42" s="5">
        <v>10786</v>
      </c>
      <c r="KW42" s="5">
        <v>11025</v>
      </c>
      <c r="KX42" s="5">
        <v>10495</v>
      </c>
      <c r="KY42" s="5">
        <v>7019</v>
      </c>
      <c r="KZ42" s="5">
        <v>7266</v>
      </c>
      <c r="LA42" s="5">
        <v>7298</v>
      </c>
      <c r="LB42" s="5">
        <v>7529</v>
      </c>
      <c r="LC42" s="5">
        <v>7918</v>
      </c>
      <c r="LD42" s="5">
        <v>9612</v>
      </c>
      <c r="LE42" s="5">
        <v>8555</v>
      </c>
      <c r="LF42" s="5">
        <v>10599</v>
      </c>
      <c r="LG42" s="5">
        <v>10512</v>
      </c>
      <c r="LH42" s="5">
        <v>10128</v>
      </c>
      <c r="LI42" s="5">
        <v>10329</v>
      </c>
      <c r="LJ42" s="5">
        <v>10413</v>
      </c>
      <c r="LK42" s="5">
        <v>4429</v>
      </c>
      <c r="LL42" s="5">
        <v>4666</v>
      </c>
      <c r="LM42" s="5">
        <v>4647</v>
      </c>
      <c r="LN42" s="5">
        <v>3822</v>
      </c>
      <c r="LO42" s="5">
        <v>5183</v>
      </c>
      <c r="LP42" s="5">
        <v>5208</v>
      </c>
      <c r="LQ42" s="5">
        <v>5065</v>
      </c>
      <c r="LR42" s="5">
        <v>4434</v>
      </c>
      <c r="LS42" s="5">
        <v>5184</v>
      </c>
      <c r="LT42" s="5">
        <v>3634</v>
      </c>
      <c r="LU42" s="5">
        <v>4123</v>
      </c>
      <c r="LV42" s="5">
        <v>3207</v>
      </c>
      <c r="LW42" s="5">
        <v>1848</v>
      </c>
      <c r="LX42" s="5">
        <v>2974</v>
      </c>
      <c r="LY42" s="5">
        <v>2641</v>
      </c>
      <c r="LZ42" s="5">
        <v>2591</v>
      </c>
      <c r="MA42" s="5">
        <v>1555</v>
      </c>
      <c r="MB42" s="5">
        <v>1902</v>
      </c>
      <c r="MC42" s="5">
        <v>2136</v>
      </c>
      <c r="MD42" s="5">
        <v>1967</v>
      </c>
      <c r="ME42" s="5">
        <v>5151</v>
      </c>
      <c r="MF42" s="5">
        <v>4825</v>
      </c>
      <c r="MG42" s="5">
        <v>3264</v>
      </c>
      <c r="MH42" s="5">
        <v>3274</v>
      </c>
      <c r="MI42" s="5">
        <v>3262</v>
      </c>
      <c r="MJ42" s="5">
        <v>1448</v>
      </c>
      <c r="MK42" s="5">
        <v>2115</v>
      </c>
      <c r="ML42" s="5">
        <v>1829</v>
      </c>
      <c r="MM42" s="5">
        <v>1579</v>
      </c>
      <c r="MN42" s="5">
        <v>2122</v>
      </c>
      <c r="MO42" s="5">
        <v>2049</v>
      </c>
      <c r="MP42" s="5">
        <v>2528</v>
      </c>
      <c r="MQ42" s="5">
        <v>0</v>
      </c>
      <c r="MR42" s="5">
        <v>0</v>
      </c>
      <c r="MS42" s="5">
        <v>0</v>
      </c>
      <c r="MT42" s="5">
        <v>0</v>
      </c>
      <c r="MU42" s="5">
        <v>0</v>
      </c>
      <c r="MV42" s="5">
        <v>0</v>
      </c>
      <c r="MW42" s="5">
        <v>0</v>
      </c>
      <c r="MX42" s="5">
        <v>0</v>
      </c>
      <c r="MY42" s="5">
        <v>0</v>
      </c>
      <c r="MZ42" s="5">
        <v>0</v>
      </c>
      <c r="NA42" s="5">
        <v>0</v>
      </c>
      <c r="NB42" s="5">
        <v>7</v>
      </c>
      <c r="NC42" s="5">
        <v>513</v>
      </c>
      <c r="ND42" s="5">
        <v>446</v>
      </c>
      <c r="NE42" s="5" t="s">
        <v>33</v>
      </c>
      <c r="NF42" s="5" t="s">
        <v>33</v>
      </c>
      <c r="NG42" s="5" t="s">
        <v>33</v>
      </c>
      <c r="NH42" s="5" t="s">
        <v>33</v>
      </c>
      <c r="NI42" s="5" t="s">
        <v>33</v>
      </c>
      <c r="NJ42" s="5" t="s">
        <v>33</v>
      </c>
      <c r="NK42" s="5" t="s">
        <v>33</v>
      </c>
      <c r="NL42" s="5" t="s">
        <v>33</v>
      </c>
      <c r="NM42" s="5" t="s">
        <v>33</v>
      </c>
      <c r="NN42" s="5" t="s">
        <v>33</v>
      </c>
      <c r="NO42" s="5" t="s">
        <v>33</v>
      </c>
      <c r="NP42" s="5" t="s">
        <v>33</v>
      </c>
      <c r="NQ42" s="5" t="s">
        <v>33</v>
      </c>
      <c r="NR42" s="5" t="s">
        <v>33</v>
      </c>
      <c r="NS42" s="5" t="s">
        <v>33</v>
      </c>
      <c r="NT42" s="5" t="s">
        <v>33</v>
      </c>
      <c r="NU42" s="5" t="s">
        <v>33</v>
      </c>
      <c r="NV42" s="5" t="s">
        <v>33</v>
      </c>
      <c r="NW42" s="5">
        <v>0</v>
      </c>
      <c r="NX42" s="5">
        <v>0</v>
      </c>
      <c r="NY42" s="5">
        <v>0</v>
      </c>
      <c r="NZ42" s="5">
        <v>0</v>
      </c>
      <c r="OA42" s="5">
        <v>0</v>
      </c>
      <c r="OB42" s="5">
        <v>0</v>
      </c>
      <c r="OC42" s="5">
        <v>0</v>
      </c>
      <c r="OD42" s="5">
        <v>0</v>
      </c>
      <c r="OE42" s="5">
        <v>0</v>
      </c>
      <c r="OF42" s="5">
        <v>0</v>
      </c>
      <c r="OG42" s="5">
        <v>0</v>
      </c>
      <c r="OH42" s="5">
        <v>0</v>
      </c>
      <c r="OI42" s="5">
        <v>0</v>
      </c>
      <c r="OJ42" s="5">
        <v>0</v>
      </c>
      <c r="OK42" s="5" t="s">
        <v>33</v>
      </c>
      <c r="OL42" s="5" t="s">
        <v>33</v>
      </c>
      <c r="OM42" s="5" t="s">
        <v>33</v>
      </c>
      <c r="ON42" s="5" t="s">
        <v>33</v>
      </c>
      <c r="OO42" s="5" t="s">
        <v>33</v>
      </c>
      <c r="OP42" s="5" t="s">
        <v>33</v>
      </c>
      <c r="OQ42" s="5" t="s">
        <v>33</v>
      </c>
      <c r="OR42" s="5" t="s">
        <v>33</v>
      </c>
      <c r="OS42" s="5" t="s">
        <v>33</v>
      </c>
      <c r="OT42" s="5" t="s">
        <v>33</v>
      </c>
      <c r="OU42" s="5" t="s">
        <v>33</v>
      </c>
      <c r="OV42" s="5" t="s">
        <v>33</v>
      </c>
      <c r="OW42" s="5" t="s">
        <v>33</v>
      </c>
      <c r="OX42" s="5" t="s">
        <v>33</v>
      </c>
      <c r="OY42" s="5" t="s">
        <v>33</v>
      </c>
      <c r="OZ42" s="5" t="s">
        <v>33</v>
      </c>
      <c r="PA42" s="5" t="s">
        <v>33</v>
      </c>
      <c r="PB42" s="5" t="s">
        <v>33</v>
      </c>
      <c r="PC42" s="5">
        <v>18934</v>
      </c>
      <c r="PD42" s="5">
        <v>17539</v>
      </c>
      <c r="PE42" s="5">
        <v>15941</v>
      </c>
      <c r="PF42" s="5">
        <v>15697</v>
      </c>
      <c r="PG42" s="5">
        <v>14737</v>
      </c>
      <c r="PH42" s="5">
        <v>14156</v>
      </c>
      <c r="PI42" s="5">
        <v>13528</v>
      </c>
      <c r="PJ42" s="5">
        <v>12527</v>
      </c>
      <c r="PK42" s="5">
        <v>13180</v>
      </c>
      <c r="PL42" s="5">
        <v>12829</v>
      </c>
      <c r="PM42" s="5">
        <v>9931</v>
      </c>
      <c r="PN42" s="5">
        <v>12770</v>
      </c>
      <c r="PO42" s="5">
        <v>12787</v>
      </c>
      <c r="PP42" s="5">
        <v>13126</v>
      </c>
      <c r="PQ42" s="5">
        <v>13742</v>
      </c>
      <c r="PR42" s="5">
        <v>12481</v>
      </c>
      <c r="PS42" s="5">
        <v>12884</v>
      </c>
      <c r="PT42" s="5">
        <v>12644</v>
      </c>
      <c r="PU42" s="5">
        <v>8393</v>
      </c>
      <c r="PV42" s="5">
        <v>18085</v>
      </c>
      <c r="PW42" s="5">
        <v>22871</v>
      </c>
      <c r="PX42" s="5">
        <v>25099</v>
      </c>
      <c r="PY42" s="5">
        <v>21273</v>
      </c>
      <c r="PZ42" s="5">
        <v>19153</v>
      </c>
      <c r="QA42" s="5">
        <v>18271</v>
      </c>
      <c r="QB42" s="5">
        <v>19222</v>
      </c>
      <c r="QC42" s="5">
        <v>18789</v>
      </c>
      <c r="QD42" s="5">
        <v>19969</v>
      </c>
      <c r="QE42" s="5">
        <v>19509</v>
      </c>
      <c r="QF42" s="5">
        <v>19414</v>
      </c>
      <c r="QG42" s="5">
        <v>18609</v>
      </c>
      <c r="QH42" s="5">
        <v>16721</v>
      </c>
      <c r="QI42" s="5">
        <v>29955</v>
      </c>
      <c r="QJ42" s="5">
        <v>26965</v>
      </c>
      <c r="QK42" s="5">
        <v>25583</v>
      </c>
      <c r="QL42" s="5">
        <v>32169</v>
      </c>
      <c r="QM42" s="5">
        <v>28470</v>
      </c>
      <c r="QN42" s="5">
        <v>27903</v>
      </c>
      <c r="QO42" s="5">
        <v>25767</v>
      </c>
      <c r="QP42" s="5">
        <v>22361</v>
      </c>
      <c r="QQ42" s="5">
        <v>20317</v>
      </c>
      <c r="QR42" s="5">
        <v>26757</v>
      </c>
      <c r="QS42" s="5">
        <v>18205</v>
      </c>
      <c r="QT42" s="5">
        <v>15649</v>
      </c>
      <c r="QU42" s="5">
        <v>14389</v>
      </c>
      <c r="QV42" s="5">
        <v>15870</v>
      </c>
      <c r="QW42" s="5">
        <v>16668</v>
      </c>
      <c r="QX42" s="5">
        <v>15134</v>
      </c>
      <c r="QY42" s="5">
        <v>15738</v>
      </c>
      <c r="QZ42" s="5">
        <v>14452</v>
      </c>
      <c r="RA42" s="5">
        <v>15981</v>
      </c>
      <c r="RB42" s="5">
        <v>18790</v>
      </c>
      <c r="RC42" s="5">
        <v>16546</v>
      </c>
      <c r="RD42" s="5">
        <v>21798</v>
      </c>
      <c r="RE42" s="5">
        <v>16946</v>
      </c>
      <c r="RF42" s="5">
        <v>17918</v>
      </c>
      <c r="RG42" s="5">
        <v>18338</v>
      </c>
      <c r="RH42" s="5">
        <v>20792</v>
      </c>
      <c r="RI42" s="5">
        <v>22895</v>
      </c>
      <c r="RJ42" s="5">
        <v>23433</v>
      </c>
      <c r="RK42" s="5">
        <v>21763</v>
      </c>
      <c r="RL42" s="5">
        <v>24703</v>
      </c>
      <c r="RM42" s="5">
        <v>23669</v>
      </c>
      <c r="RN42" s="5">
        <v>21172</v>
      </c>
      <c r="RO42" s="5">
        <v>22996</v>
      </c>
      <c r="RP42" s="5">
        <v>27955</v>
      </c>
      <c r="RQ42" s="5">
        <v>26499</v>
      </c>
      <c r="RR42" s="5">
        <v>28334</v>
      </c>
      <c r="RS42" s="5">
        <v>31620</v>
      </c>
      <c r="RT42" s="5">
        <v>24116</v>
      </c>
      <c r="RU42" s="5">
        <v>20307</v>
      </c>
      <c r="RV42" s="5">
        <v>23035</v>
      </c>
      <c r="RW42" s="5">
        <v>24962</v>
      </c>
      <c r="RX42" s="5">
        <v>27238</v>
      </c>
      <c r="RY42" s="5">
        <v>24469</v>
      </c>
      <c r="RZ42" s="5">
        <v>19481</v>
      </c>
      <c r="SA42" s="5">
        <v>33677</v>
      </c>
      <c r="SB42" s="5">
        <v>29116</v>
      </c>
      <c r="SC42" s="5">
        <v>32865</v>
      </c>
      <c r="SD42" s="5">
        <v>25158</v>
      </c>
      <c r="SE42" s="5">
        <v>24823</v>
      </c>
      <c r="SF42" s="5">
        <v>39157</v>
      </c>
      <c r="SG42" s="5">
        <v>27852</v>
      </c>
      <c r="SH42" s="5">
        <v>37370</v>
      </c>
      <c r="SI42" s="5">
        <v>38570</v>
      </c>
      <c r="SJ42" s="5">
        <v>31759</v>
      </c>
      <c r="SK42" s="5">
        <v>29171</v>
      </c>
      <c r="SL42" s="5">
        <v>32496</v>
      </c>
      <c r="SM42" s="5">
        <v>31529</v>
      </c>
      <c r="SN42" s="5">
        <v>35482</v>
      </c>
      <c r="SO42" s="5">
        <v>36153</v>
      </c>
      <c r="SP42" s="5">
        <v>34952</v>
      </c>
      <c r="SQ42" s="5">
        <v>45915</v>
      </c>
      <c r="SR42" s="5">
        <v>36656</v>
      </c>
      <c r="SS42" s="5">
        <v>30305</v>
      </c>
      <c r="ST42" s="5">
        <v>25724</v>
      </c>
      <c r="SU42" s="5">
        <v>22746</v>
      </c>
      <c r="SV42" s="5">
        <v>38892</v>
      </c>
      <c r="SW42" s="5">
        <v>36875</v>
      </c>
      <c r="SX42" s="5">
        <v>34761</v>
      </c>
      <c r="SY42" s="5">
        <v>41642</v>
      </c>
      <c r="SZ42" s="5">
        <v>25729</v>
      </c>
      <c r="TA42" s="5">
        <v>29038</v>
      </c>
      <c r="TB42" s="5">
        <v>23492</v>
      </c>
      <c r="TC42" s="5">
        <v>22942</v>
      </c>
      <c r="TD42" s="5">
        <v>27359</v>
      </c>
      <c r="TE42" s="5">
        <v>2607</v>
      </c>
      <c r="TF42" s="5">
        <v>2520</v>
      </c>
      <c r="TG42" s="5">
        <v>2605</v>
      </c>
      <c r="TH42" s="5">
        <v>2250</v>
      </c>
      <c r="TI42" s="5">
        <v>670</v>
      </c>
      <c r="TJ42" s="5">
        <v>3399</v>
      </c>
      <c r="TK42" s="5">
        <v>3210</v>
      </c>
      <c r="TL42" s="5">
        <v>3068</v>
      </c>
      <c r="TM42" s="5">
        <v>1522</v>
      </c>
      <c r="TN42" s="5">
        <v>2349</v>
      </c>
      <c r="TO42" s="5">
        <v>3548</v>
      </c>
      <c r="TP42" s="5">
        <v>1889</v>
      </c>
      <c r="TQ42" s="5">
        <v>1932</v>
      </c>
      <c r="TR42" s="5">
        <v>2168</v>
      </c>
      <c r="TS42" s="5">
        <v>2235</v>
      </c>
      <c r="TT42" s="5">
        <v>1890</v>
      </c>
      <c r="TU42" s="5">
        <v>1665</v>
      </c>
      <c r="TV42" s="5">
        <v>1395</v>
      </c>
      <c r="TW42" s="5">
        <v>1973</v>
      </c>
      <c r="TX42" s="5">
        <v>1858</v>
      </c>
      <c r="TY42" s="5">
        <v>1624</v>
      </c>
      <c r="TZ42" s="5">
        <v>1978</v>
      </c>
      <c r="UA42" s="5">
        <v>0</v>
      </c>
      <c r="UB42" s="5">
        <v>0</v>
      </c>
      <c r="UC42" s="5">
        <v>0</v>
      </c>
      <c r="UD42" s="5">
        <v>0</v>
      </c>
      <c r="UE42" s="5">
        <v>0</v>
      </c>
      <c r="UF42" s="5">
        <v>0</v>
      </c>
      <c r="UG42" s="5">
        <v>0</v>
      </c>
      <c r="UH42" s="5">
        <v>0</v>
      </c>
      <c r="UI42" s="5">
        <v>0</v>
      </c>
      <c r="UJ42" s="5">
        <v>0</v>
      </c>
      <c r="UK42" s="5">
        <v>0</v>
      </c>
      <c r="UL42" s="5">
        <v>0</v>
      </c>
      <c r="UM42" s="5">
        <v>0</v>
      </c>
      <c r="UN42" s="5">
        <v>0</v>
      </c>
      <c r="UO42" s="5">
        <v>0</v>
      </c>
      <c r="UP42" s="5">
        <v>0</v>
      </c>
      <c r="UQ42" s="5">
        <v>0</v>
      </c>
      <c r="UR42" s="5">
        <v>5</v>
      </c>
      <c r="US42" s="5">
        <v>269</v>
      </c>
      <c r="UT42" s="5">
        <v>2306</v>
      </c>
      <c r="UU42" s="5">
        <v>2976</v>
      </c>
      <c r="UV42" s="5">
        <v>3035</v>
      </c>
      <c r="UW42" s="5">
        <v>5871</v>
      </c>
      <c r="UX42" s="5">
        <v>4534</v>
      </c>
      <c r="UY42" s="5">
        <v>1964</v>
      </c>
      <c r="UZ42" s="5">
        <v>1920</v>
      </c>
      <c r="VA42" s="5">
        <v>2267</v>
      </c>
      <c r="VB42" s="5">
        <v>2352</v>
      </c>
      <c r="VC42" s="5">
        <v>2941</v>
      </c>
      <c r="VD42" s="5">
        <v>3653</v>
      </c>
      <c r="VE42" s="5">
        <v>4776</v>
      </c>
      <c r="VF42" s="5">
        <v>8450</v>
      </c>
      <c r="VG42" s="5">
        <v>115279</v>
      </c>
      <c r="VH42" s="5">
        <v>105989</v>
      </c>
      <c r="VI42" s="5">
        <v>102524</v>
      </c>
      <c r="VJ42" s="5">
        <v>109513</v>
      </c>
      <c r="VK42" s="5">
        <v>104527</v>
      </c>
      <c r="VL42" s="5">
        <v>92600</v>
      </c>
      <c r="VM42" s="5">
        <v>90586</v>
      </c>
      <c r="VN42" s="5">
        <v>85054</v>
      </c>
      <c r="VO42" s="5">
        <v>76421</v>
      </c>
      <c r="VP42" s="5">
        <v>60840</v>
      </c>
      <c r="VQ42" s="5">
        <v>71903</v>
      </c>
      <c r="VR42" s="5">
        <v>76241</v>
      </c>
      <c r="VS42" s="5">
        <v>102483</v>
      </c>
      <c r="VT42" s="5">
        <v>77475</v>
      </c>
      <c r="VU42" s="5">
        <v>71252</v>
      </c>
      <c r="VV42" s="5">
        <v>57634</v>
      </c>
      <c r="VW42" s="5">
        <v>52111</v>
      </c>
      <c r="VX42" s="5">
        <v>36810</v>
      </c>
      <c r="VY42" s="5">
        <v>64155</v>
      </c>
      <c r="VZ42" s="5">
        <v>60721</v>
      </c>
      <c r="WA42" s="5">
        <v>99341</v>
      </c>
      <c r="WB42" s="5">
        <v>91914</v>
      </c>
      <c r="WC42" s="5">
        <v>92224</v>
      </c>
      <c r="WD42" s="5">
        <v>88187</v>
      </c>
      <c r="WE42" s="5">
        <v>92244</v>
      </c>
      <c r="WF42" s="5">
        <v>95486</v>
      </c>
      <c r="WG42" s="5">
        <v>109092</v>
      </c>
      <c r="WH42" s="5">
        <v>86369</v>
      </c>
      <c r="WI42" s="5">
        <v>84696</v>
      </c>
      <c r="WJ42" s="5">
        <v>79963</v>
      </c>
      <c r="WK42" s="5">
        <v>82077</v>
      </c>
      <c r="WL42" s="5">
        <v>83904</v>
      </c>
      <c r="WM42" s="5">
        <v>12001</v>
      </c>
      <c r="WN42" s="5">
        <v>13688</v>
      </c>
      <c r="WO42" s="5">
        <v>11941</v>
      </c>
      <c r="WP42" s="5">
        <v>11011</v>
      </c>
      <c r="WQ42" s="5">
        <v>11335</v>
      </c>
      <c r="WR42" s="5">
        <v>12353</v>
      </c>
      <c r="WS42" s="5">
        <v>11411</v>
      </c>
      <c r="WT42" s="5">
        <v>10700</v>
      </c>
      <c r="WU42" s="5">
        <v>10097</v>
      </c>
      <c r="WV42" s="5">
        <v>9943</v>
      </c>
      <c r="WW42" s="5">
        <v>8511</v>
      </c>
      <c r="WX42" s="5">
        <v>8128</v>
      </c>
      <c r="WY42" s="5">
        <v>8409</v>
      </c>
      <c r="WZ42" s="5">
        <v>8355</v>
      </c>
      <c r="XA42" s="5">
        <v>8048</v>
      </c>
      <c r="XB42" s="5">
        <v>7240</v>
      </c>
      <c r="XC42" s="5">
        <v>6358</v>
      </c>
      <c r="XD42" s="5">
        <v>5120</v>
      </c>
      <c r="XE42" s="5">
        <v>5587</v>
      </c>
      <c r="XF42" s="5">
        <v>6092</v>
      </c>
      <c r="XG42" s="5">
        <v>5542</v>
      </c>
      <c r="XH42" s="5">
        <v>5402</v>
      </c>
      <c r="XI42" s="5">
        <v>4424</v>
      </c>
      <c r="XJ42" s="5">
        <v>3263</v>
      </c>
      <c r="XK42" s="5">
        <v>3258</v>
      </c>
      <c r="XL42" s="5">
        <v>3335</v>
      </c>
      <c r="XM42" s="5">
        <v>3729</v>
      </c>
      <c r="XN42" s="5">
        <v>4054</v>
      </c>
      <c r="XO42" s="5">
        <v>4126</v>
      </c>
      <c r="XP42" s="5">
        <v>4440</v>
      </c>
      <c r="XQ42" s="5">
        <v>3564</v>
      </c>
      <c r="XR42" s="5">
        <v>2928</v>
      </c>
      <c r="XS42" s="1">
        <v>5487</v>
      </c>
      <c r="XT42" s="3" t="s">
        <v>180</v>
      </c>
      <c r="XU42" s="3" t="s">
        <v>179</v>
      </c>
      <c r="XV42" s="3" t="s">
        <v>179</v>
      </c>
      <c r="XW42" s="3" t="s">
        <v>179</v>
      </c>
      <c r="XX42" s="3" t="s">
        <v>180</v>
      </c>
      <c r="XY42" s="3" t="s">
        <v>180</v>
      </c>
      <c r="XZ42" s="3" t="s">
        <v>209</v>
      </c>
    </row>
    <row r="43" spans="1:650" x14ac:dyDescent="0.3">
      <c r="A43" s="6" t="s">
        <v>70</v>
      </c>
      <c r="B43" s="1">
        <v>4056994</v>
      </c>
      <c r="C43" s="5">
        <v>14635</v>
      </c>
      <c r="D43" s="5">
        <v>6355</v>
      </c>
      <c r="E43" s="5">
        <v>22171</v>
      </c>
      <c r="F43" s="5">
        <v>5574</v>
      </c>
      <c r="G43" s="5">
        <v>5654</v>
      </c>
      <c r="H43" s="5">
        <v>6471</v>
      </c>
      <c r="I43" s="5">
        <v>15314</v>
      </c>
      <c r="J43" s="5">
        <v>2320</v>
      </c>
      <c r="K43" s="5">
        <v>7674</v>
      </c>
      <c r="L43" s="5">
        <v>27737</v>
      </c>
      <c r="M43" s="5">
        <v>2886</v>
      </c>
      <c r="N43" s="5">
        <v>6522</v>
      </c>
      <c r="O43" s="5">
        <v>4047</v>
      </c>
      <c r="P43" s="5">
        <v>7133</v>
      </c>
      <c r="Q43" s="5">
        <v>5795</v>
      </c>
      <c r="R43" s="5">
        <v>7727</v>
      </c>
      <c r="S43" s="5">
        <v>575</v>
      </c>
      <c r="T43" s="5">
        <v>277</v>
      </c>
      <c r="U43" s="5">
        <v>2448</v>
      </c>
      <c r="V43" s="5">
        <v>1795</v>
      </c>
      <c r="W43" s="5">
        <v>65</v>
      </c>
      <c r="X43" s="5">
        <v>1719</v>
      </c>
      <c r="Y43" s="5">
        <v>1168</v>
      </c>
      <c r="Z43" s="5">
        <v>1501</v>
      </c>
      <c r="AA43" s="5">
        <v>1546</v>
      </c>
      <c r="AB43" s="5">
        <v>2357</v>
      </c>
      <c r="AC43" s="5">
        <v>1767</v>
      </c>
      <c r="AD43" s="5">
        <v>2538</v>
      </c>
      <c r="AE43" s="5">
        <v>548</v>
      </c>
      <c r="AF43" s="5">
        <v>1785</v>
      </c>
      <c r="AG43" s="5">
        <v>21424</v>
      </c>
      <c r="AH43" s="5">
        <v>0</v>
      </c>
      <c r="AI43" s="5">
        <v>75363</v>
      </c>
      <c r="AJ43" s="5">
        <v>88520</v>
      </c>
      <c r="AK43" s="5">
        <v>83716</v>
      </c>
      <c r="AL43" s="5">
        <v>228290</v>
      </c>
      <c r="AM43" s="5">
        <v>268333</v>
      </c>
      <c r="AN43" s="5">
        <v>73952</v>
      </c>
      <c r="AO43" s="5">
        <v>136874</v>
      </c>
      <c r="AP43" s="5">
        <v>29453</v>
      </c>
      <c r="AQ43" s="5">
        <v>213818</v>
      </c>
      <c r="AR43" s="5">
        <v>59094</v>
      </c>
      <c r="AS43" s="5">
        <v>96998</v>
      </c>
      <c r="AT43" s="5">
        <v>80341</v>
      </c>
      <c r="AU43" s="5">
        <v>18265</v>
      </c>
      <c r="AV43" s="5">
        <v>27844</v>
      </c>
      <c r="AW43" s="5">
        <v>41927</v>
      </c>
      <c r="AX43" s="5">
        <v>22505</v>
      </c>
      <c r="AY43" s="5">
        <v>77173</v>
      </c>
      <c r="AZ43" s="5">
        <v>7191</v>
      </c>
      <c r="BA43" s="5">
        <v>19814</v>
      </c>
      <c r="BB43" s="5">
        <v>24096</v>
      </c>
      <c r="BC43" s="5">
        <v>12618</v>
      </c>
      <c r="BD43" s="5">
        <v>6467</v>
      </c>
      <c r="BE43" s="5">
        <v>7593</v>
      </c>
      <c r="BF43" s="5">
        <v>26011</v>
      </c>
      <c r="BG43" s="5">
        <v>20834</v>
      </c>
      <c r="BH43" s="5">
        <v>19310</v>
      </c>
      <c r="BI43" s="5">
        <v>10690</v>
      </c>
      <c r="BJ43" s="5">
        <v>32741</v>
      </c>
      <c r="BK43" s="5">
        <v>5442</v>
      </c>
      <c r="BL43" s="5">
        <v>147700</v>
      </c>
      <c r="BM43" s="5">
        <v>58</v>
      </c>
      <c r="BN43" s="5">
        <v>4723</v>
      </c>
      <c r="BO43" s="5">
        <v>20642</v>
      </c>
      <c r="BP43" s="5">
        <v>39216</v>
      </c>
      <c r="BQ43" s="5">
        <v>23975</v>
      </c>
      <c r="BR43" s="5">
        <v>45814</v>
      </c>
      <c r="BS43" s="5">
        <v>27893</v>
      </c>
      <c r="BT43" s="5">
        <v>9079</v>
      </c>
      <c r="BU43" s="5">
        <v>32990</v>
      </c>
      <c r="BV43" s="5">
        <v>14596</v>
      </c>
      <c r="BW43" s="5">
        <v>20245</v>
      </c>
      <c r="BX43" s="5">
        <v>1398</v>
      </c>
      <c r="BY43" s="5">
        <v>11958</v>
      </c>
      <c r="BZ43" s="5">
        <v>21541</v>
      </c>
      <c r="CA43" s="5">
        <v>2690</v>
      </c>
      <c r="CB43" s="5">
        <v>985</v>
      </c>
      <c r="CC43" s="5">
        <v>899</v>
      </c>
      <c r="CD43" s="5">
        <v>3490</v>
      </c>
      <c r="CE43" s="5">
        <v>15806</v>
      </c>
      <c r="CF43" s="5">
        <v>2049</v>
      </c>
      <c r="CG43" s="5">
        <v>1108</v>
      </c>
      <c r="CH43" s="5">
        <v>5829</v>
      </c>
      <c r="CI43" s="5">
        <v>4895</v>
      </c>
      <c r="CJ43" s="5">
        <v>3092</v>
      </c>
      <c r="CK43" s="5">
        <v>3973</v>
      </c>
      <c r="CL43" s="5">
        <v>7121</v>
      </c>
      <c r="CM43" s="5">
        <v>1855</v>
      </c>
      <c r="CN43" s="5">
        <v>3839</v>
      </c>
      <c r="CO43" s="5">
        <v>4524</v>
      </c>
      <c r="CP43" s="5">
        <v>557</v>
      </c>
      <c r="CQ43" s="5">
        <v>5192</v>
      </c>
      <c r="CR43" s="5">
        <v>99083</v>
      </c>
      <c r="CS43" s="5">
        <v>6224</v>
      </c>
      <c r="CT43" s="5">
        <v>923</v>
      </c>
      <c r="CU43" s="5">
        <v>113318</v>
      </c>
      <c r="CV43" s="5">
        <v>79198</v>
      </c>
      <c r="CW43" s="5">
        <v>65506</v>
      </c>
      <c r="CX43" s="5">
        <v>65908</v>
      </c>
      <c r="CY43" s="5">
        <v>56155</v>
      </c>
      <c r="CZ43" s="5">
        <v>69379</v>
      </c>
      <c r="DA43" s="5">
        <v>54441</v>
      </c>
      <c r="DB43" s="5">
        <v>54914</v>
      </c>
      <c r="DC43" s="5">
        <v>55384</v>
      </c>
      <c r="DD43" s="5">
        <v>49044</v>
      </c>
      <c r="DE43" s="5">
        <v>60056</v>
      </c>
      <c r="DF43" s="5">
        <v>63122</v>
      </c>
      <c r="DG43" s="5">
        <v>65543</v>
      </c>
      <c r="DH43" s="5">
        <v>15982</v>
      </c>
      <c r="DI43" s="5">
        <v>28745</v>
      </c>
      <c r="DJ43" s="5">
        <v>27371</v>
      </c>
      <c r="DK43" s="5">
        <v>35217</v>
      </c>
      <c r="DL43" s="5">
        <v>25784</v>
      </c>
      <c r="DM43" s="5">
        <v>26771</v>
      </c>
      <c r="DN43" s="5">
        <v>25111</v>
      </c>
      <c r="DO43" s="5">
        <v>25817</v>
      </c>
      <c r="DP43" s="5">
        <v>25343</v>
      </c>
      <c r="DQ43" s="5">
        <v>25448</v>
      </c>
      <c r="DR43" s="5">
        <v>20321</v>
      </c>
      <c r="DS43" s="5">
        <v>24032</v>
      </c>
      <c r="DT43" s="5">
        <v>21183</v>
      </c>
      <c r="DU43" s="5">
        <v>8838</v>
      </c>
      <c r="DV43" s="5">
        <v>12684</v>
      </c>
      <c r="DW43" s="5">
        <v>12810</v>
      </c>
      <c r="DX43" s="5">
        <v>13843</v>
      </c>
      <c r="DY43" s="5">
        <v>13312</v>
      </c>
      <c r="DZ43" s="5">
        <v>10644</v>
      </c>
      <c r="EA43" s="5">
        <v>17876</v>
      </c>
      <c r="EB43" s="5">
        <v>13240</v>
      </c>
      <c r="EC43" s="5">
        <v>23018</v>
      </c>
      <c r="ED43" s="5">
        <v>27182</v>
      </c>
      <c r="EE43" s="5">
        <v>57182</v>
      </c>
      <c r="EF43" s="5">
        <v>26570</v>
      </c>
      <c r="EG43" s="5">
        <v>10824</v>
      </c>
      <c r="EH43" s="5">
        <v>6222</v>
      </c>
      <c r="EI43" s="5">
        <v>17520</v>
      </c>
      <c r="EJ43" s="5">
        <v>7322</v>
      </c>
      <c r="EK43" s="5">
        <v>10136</v>
      </c>
      <c r="EL43" s="5">
        <v>28034</v>
      </c>
      <c r="EM43" s="5">
        <v>18027</v>
      </c>
      <c r="EN43" s="5">
        <v>3975</v>
      </c>
      <c r="EO43" s="5">
        <v>7273</v>
      </c>
      <c r="EP43" s="5">
        <v>10107</v>
      </c>
      <c r="EQ43" s="5">
        <v>4094</v>
      </c>
      <c r="ER43" s="5">
        <v>5828</v>
      </c>
      <c r="ES43" s="5">
        <v>5502</v>
      </c>
      <c r="ET43" s="5">
        <v>3509</v>
      </c>
      <c r="EU43" s="5">
        <v>6459</v>
      </c>
      <c r="EV43" s="5">
        <v>6914</v>
      </c>
      <c r="EW43" s="5">
        <v>11793</v>
      </c>
      <c r="EX43" s="5">
        <v>3596</v>
      </c>
      <c r="EY43" s="5">
        <v>4924</v>
      </c>
      <c r="EZ43" s="5">
        <v>7547</v>
      </c>
      <c r="FA43" s="5">
        <v>4503</v>
      </c>
      <c r="FB43" s="5">
        <v>5608</v>
      </c>
      <c r="FC43" s="5">
        <v>15396</v>
      </c>
      <c r="FD43" s="5">
        <v>18</v>
      </c>
      <c r="FE43" s="5">
        <v>4827</v>
      </c>
      <c r="FF43" s="5">
        <v>1897</v>
      </c>
      <c r="FG43" s="5">
        <v>0</v>
      </c>
      <c r="FH43" s="5">
        <v>0</v>
      </c>
      <c r="FI43" s="5">
        <v>0</v>
      </c>
      <c r="FJ43" s="5">
        <v>0</v>
      </c>
      <c r="FK43" s="5">
        <v>0</v>
      </c>
      <c r="FL43" s="5">
        <v>0</v>
      </c>
      <c r="FM43" s="5">
        <v>0</v>
      </c>
      <c r="FN43" s="5">
        <v>0</v>
      </c>
      <c r="FO43" s="5">
        <v>0</v>
      </c>
      <c r="FP43" s="5">
        <v>0</v>
      </c>
      <c r="FQ43" s="5">
        <v>0</v>
      </c>
      <c r="FR43" s="5">
        <v>0</v>
      </c>
      <c r="FS43" s="5">
        <v>0</v>
      </c>
      <c r="FT43" s="5">
        <v>0</v>
      </c>
      <c r="FU43" s="5" t="s">
        <v>33</v>
      </c>
      <c r="FV43" s="5" t="s">
        <v>33</v>
      </c>
      <c r="FW43" s="5" t="s">
        <v>33</v>
      </c>
      <c r="FX43" s="5" t="s">
        <v>33</v>
      </c>
      <c r="FY43" s="5" t="s">
        <v>33</v>
      </c>
      <c r="FZ43" s="5" t="s">
        <v>33</v>
      </c>
      <c r="GA43" s="5" t="s">
        <v>33</v>
      </c>
      <c r="GB43" s="5" t="s">
        <v>33</v>
      </c>
      <c r="GC43" s="5" t="s">
        <v>33</v>
      </c>
      <c r="GD43" s="5" t="s">
        <v>33</v>
      </c>
      <c r="GE43" s="5" t="s">
        <v>33</v>
      </c>
      <c r="GF43" s="5" t="s">
        <v>33</v>
      </c>
      <c r="GG43" s="5" t="s">
        <v>33</v>
      </c>
      <c r="GH43" s="5" t="s">
        <v>33</v>
      </c>
      <c r="GI43" s="5" t="s">
        <v>33</v>
      </c>
      <c r="GJ43" s="5" t="s">
        <v>33</v>
      </c>
      <c r="GK43" s="5" t="s">
        <v>33</v>
      </c>
      <c r="GL43" s="5" t="s">
        <v>33</v>
      </c>
      <c r="GM43" s="5">
        <v>241834</v>
      </c>
      <c r="GN43" s="5">
        <v>226528</v>
      </c>
      <c r="GO43" s="5">
        <v>218385</v>
      </c>
      <c r="GP43" s="5">
        <v>372768</v>
      </c>
      <c r="GQ43" s="5">
        <v>415217</v>
      </c>
      <c r="GR43" s="5">
        <v>185451</v>
      </c>
      <c r="GS43" s="5">
        <v>250444</v>
      </c>
      <c r="GT43" s="5">
        <v>107505</v>
      </c>
      <c r="GU43" s="5">
        <v>314641</v>
      </c>
      <c r="GV43" s="5">
        <v>144594</v>
      </c>
      <c r="GW43" s="5">
        <v>182034</v>
      </c>
      <c r="GX43" s="5">
        <v>199560</v>
      </c>
      <c r="GY43" s="5">
        <v>108572</v>
      </c>
      <c r="GZ43" s="5">
        <v>55918</v>
      </c>
      <c r="HA43" s="5">
        <v>84640</v>
      </c>
      <c r="HB43" s="5">
        <v>71201</v>
      </c>
      <c r="HC43" s="5">
        <v>132864</v>
      </c>
      <c r="HD43" s="5">
        <v>41129</v>
      </c>
      <c r="HE43" s="5">
        <v>55643</v>
      </c>
      <c r="HF43" s="5">
        <v>60339</v>
      </c>
      <c r="HG43" s="5">
        <v>49854</v>
      </c>
      <c r="HH43" s="5">
        <v>43534</v>
      </c>
      <c r="HI43" s="5">
        <v>49975</v>
      </c>
      <c r="HJ43" s="5">
        <v>58549</v>
      </c>
      <c r="HK43" s="5">
        <v>53192</v>
      </c>
      <c r="HL43" s="5">
        <v>54237</v>
      </c>
      <c r="HM43" s="5">
        <v>30323</v>
      </c>
      <c r="HN43" s="5">
        <v>54128</v>
      </c>
      <c r="HO43" s="5">
        <v>39389</v>
      </c>
      <c r="HP43" s="5">
        <v>262429</v>
      </c>
      <c r="HQ43" s="5">
        <v>45908</v>
      </c>
      <c r="HR43" s="5">
        <v>18187</v>
      </c>
      <c r="HS43" s="5">
        <v>247866</v>
      </c>
      <c r="HT43" s="5">
        <v>299539</v>
      </c>
      <c r="HU43" s="5">
        <v>317204</v>
      </c>
      <c r="HV43" s="5">
        <v>306247</v>
      </c>
      <c r="HW43" s="5">
        <v>315905</v>
      </c>
      <c r="HX43" s="5">
        <v>382829</v>
      </c>
      <c r="HY43" s="5">
        <v>353532</v>
      </c>
      <c r="HZ43" s="5">
        <v>317282</v>
      </c>
      <c r="IA43" s="5">
        <v>363138</v>
      </c>
      <c r="IB43" s="5">
        <v>358667</v>
      </c>
      <c r="IC43" s="5">
        <v>359468</v>
      </c>
      <c r="ID43" s="5">
        <v>562070</v>
      </c>
      <c r="IE43" s="5">
        <v>429854</v>
      </c>
      <c r="IF43" s="5">
        <v>377007</v>
      </c>
      <c r="IG43" s="5">
        <v>386128</v>
      </c>
      <c r="IH43" s="5">
        <v>300809</v>
      </c>
      <c r="II43" s="5">
        <v>259389</v>
      </c>
      <c r="IJ43" s="5">
        <v>269913</v>
      </c>
      <c r="IK43" s="5">
        <v>309837</v>
      </c>
      <c r="IL43" s="5">
        <v>258040</v>
      </c>
      <c r="IM43" s="5">
        <v>146481</v>
      </c>
      <c r="IN43" s="5">
        <v>164273</v>
      </c>
      <c r="IO43" s="5">
        <v>164230</v>
      </c>
      <c r="IP43" s="5">
        <v>164450</v>
      </c>
      <c r="IQ43" s="5">
        <v>206723</v>
      </c>
      <c r="IR43" s="5">
        <v>234869</v>
      </c>
      <c r="IS43" s="5">
        <v>247480</v>
      </c>
      <c r="IT43" s="5">
        <v>226560</v>
      </c>
      <c r="IU43" s="5">
        <v>223927</v>
      </c>
      <c r="IV43" s="5">
        <v>224720</v>
      </c>
      <c r="IW43" s="5">
        <v>208188</v>
      </c>
      <c r="IX43" s="5">
        <v>161386</v>
      </c>
      <c r="IY43" s="5">
        <v>48761</v>
      </c>
      <c r="IZ43" s="5">
        <v>56153</v>
      </c>
      <c r="JA43" s="5">
        <v>52259</v>
      </c>
      <c r="JB43" s="5">
        <v>50428</v>
      </c>
      <c r="JC43" s="5">
        <v>49327</v>
      </c>
      <c r="JD43" s="5">
        <v>50720</v>
      </c>
      <c r="JE43" s="5">
        <v>46499</v>
      </c>
      <c r="JF43" s="5">
        <v>47564</v>
      </c>
      <c r="JG43" s="5">
        <v>49489</v>
      </c>
      <c r="JH43" s="5">
        <v>44833</v>
      </c>
      <c r="JI43" s="5">
        <v>47774</v>
      </c>
      <c r="JJ43" s="5">
        <v>53169</v>
      </c>
      <c r="JK43" s="5">
        <v>43555</v>
      </c>
      <c r="JL43" s="5">
        <v>46843</v>
      </c>
      <c r="JM43" s="5">
        <v>35046</v>
      </c>
      <c r="JN43" s="5">
        <v>34874</v>
      </c>
      <c r="JO43" s="5">
        <v>37828</v>
      </c>
      <c r="JP43" s="5">
        <v>37365</v>
      </c>
      <c r="JQ43" s="5">
        <v>35160</v>
      </c>
      <c r="JR43" s="5">
        <v>31377</v>
      </c>
      <c r="JS43" s="5">
        <v>27501</v>
      </c>
      <c r="JT43" s="5">
        <v>26962</v>
      </c>
      <c r="JU43" s="5">
        <v>26633</v>
      </c>
      <c r="JV43" s="5">
        <v>31549</v>
      </c>
      <c r="JW43" s="5">
        <v>35781</v>
      </c>
      <c r="JX43" s="5">
        <v>35595</v>
      </c>
      <c r="JY43" s="5">
        <v>32417</v>
      </c>
      <c r="JZ43" s="5">
        <v>32815</v>
      </c>
      <c r="KA43" s="5">
        <v>25421</v>
      </c>
      <c r="KB43" s="5">
        <v>24622</v>
      </c>
      <c r="KC43" s="5">
        <v>20576</v>
      </c>
      <c r="KD43" s="5">
        <v>14716</v>
      </c>
      <c r="KE43" s="5">
        <v>19829</v>
      </c>
      <c r="KF43" s="5">
        <v>19498</v>
      </c>
      <c r="KG43" s="5">
        <v>18939</v>
      </c>
      <c r="KH43" s="5">
        <v>18333</v>
      </c>
      <c r="KI43" s="5">
        <v>16961</v>
      </c>
      <c r="KJ43" s="5">
        <v>15827</v>
      </c>
      <c r="KK43" s="5">
        <v>14694</v>
      </c>
      <c r="KL43" s="5">
        <v>13550</v>
      </c>
      <c r="KM43" s="5">
        <v>15404</v>
      </c>
      <c r="KN43" s="5">
        <v>13524</v>
      </c>
      <c r="KO43" s="5">
        <v>14465</v>
      </c>
      <c r="KP43" s="5">
        <v>14350</v>
      </c>
      <c r="KQ43" s="5">
        <v>13956</v>
      </c>
      <c r="KR43" s="5">
        <v>13094</v>
      </c>
      <c r="KS43" s="5">
        <v>8775</v>
      </c>
      <c r="KT43" s="5">
        <v>5330</v>
      </c>
      <c r="KU43" s="5">
        <v>5049</v>
      </c>
      <c r="KV43" s="5">
        <v>20833</v>
      </c>
      <c r="KW43" s="5">
        <v>4946</v>
      </c>
      <c r="KX43" s="5">
        <v>4356</v>
      </c>
      <c r="KY43" s="5">
        <v>3671</v>
      </c>
      <c r="KZ43" s="5">
        <v>2959</v>
      </c>
      <c r="LA43" s="5">
        <v>3822</v>
      </c>
      <c r="LB43" s="5">
        <v>4093</v>
      </c>
      <c r="LC43" s="5">
        <v>5377</v>
      </c>
      <c r="LD43" s="5">
        <v>6076</v>
      </c>
      <c r="LE43" s="5">
        <v>7155</v>
      </c>
      <c r="LF43" s="5">
        <v>4680</v>
      </c>
      <c r="LG43" s="5">
        <v>5116</v>
      </c>
      <c r="LH43" s="5">
        <v>5200</v>
      </c>
      <c r="LI43" s="5">
        <v>5167</v>
      </c>
      <c r="LJ43" s="5">
        <v>4674</v>
      </c>
      <c r="LK43" s="5">
        <v>2341</v>
      </c>
      <c r="LL43" s="5">
        <v>2866</v>
      </c>
      <c r="LM43" s="5">
        <v>2139</v>
      </c>
      <c r="LN43" s="5">
        <v>2011</v>
      </c>
      <c r="LO43" s="5">
        <v>2159</v>
      </c>
      <c r="LP43" s="5">
        <v>2029</v>
      </c>
      <c r="LQ43" s="5">
        <v>2071</v>
      </c>
      <c r="LR43" s="5">
        <v>2071</v>
      </c>
      <c r="LS43" s="5">
        <v>2035</v>
      </c>
      <c r="LT43" s="5">
        <v>2313</v>
      </c>
      <c r="LU43" s="5">
        <v>2749</v>
      </c>
      <c r="LV43" s="5">
        <v>2718</v>
      </c>
      <c r="LW43" s="5">
        <v>2427</v>
      </c>
      <c r="LX43" s="5">
        <v>2518</v>
      </c>
      <c r="LY43" s="5">
        <v>1724</v>
      </c>
      <c r="LZ43" s="5">
        <v>1410</v>
      </c>
      <c r="MA43" s="5">
        <v>1392</v>
      </c>
      <c r="MB43" s="5">
        <v>1368</v>
      </c>
      <c r="MC43" s="5">
        <v>1359</v>
      </c>
      <c r="MD43" s="5">
        <v>1098</v>
      </c>
      <c r="ME43" s="5">
        <v>812</v>
      </c>
      <c r="MF43" s="5">
        <v>939</v>
      </c>
      <c r="MG43" s="5">
        <v>874</v>
      </c>
      <c r="MH43" s="5">
        <v>782</v>
      </c>
      <c r="MI43" s="5">
        <v>679</v>
      </c>
      <c r="MJ43" s="5">
        <v>903</v>
      </c>
      <c r="MK43" s="5">
        <v>931</v>
      </c>
      <c r="ML43" s="5">
        <v>744</v>
      </c>
      <c r="MM43" s="5">
        <v>846</v>
      </c>
      <c r="MN43" s="5">
        <v>1036</v>
      </c>
      <c r="MO43" s="5">
        <v>624</v>
      </c>
      <c r="MP43" s="5">
        <v>597</v>
      </c>
      <c r="MQ43" s="5">
        <v>0</v>
      </c>
      <c r="MR43" s="5">
        <v>0</v>
      </c>
      <c r="MS43" s="5">
        <v>0</v>
      </c>
      <c r="MT43" s="5">
        <v>0</v>
      </c>
      <c r="MU43" s="5">
        <v>0</v>
      </c>
      <c r="MV43" s="5">
        <v>0</v>
      </c>
      <c r="MW43" s="5">
        <v>0</v>
      </c>
      <c r="MX43" s="5">
        <v>0</v>
      </c>
      <c r="MY43" s="5">
        <v>0</v>
      </c>
      <c r="MZ43" s="5">
        <v>0</v>
      </c>
      <c r="NA43" s="5">
        <v>0</v>
      </c>
      <c r="NB43" s="5">
        <v>0</v>
      </c>
      <c r="NC43" s="5">
        <v>0</v>
      </c>
      <c r="ND43" s="5">
        <v>0</v>
      </c>
      <c r="NE43" s="5" t="s">
        <v>33</v>
      </c>
      <c r="NF43" s="5" t="s">
        <v>33</v>
      </c>
      <c r="NG43" s="5" t="s">
        <v>33</v>
      </c>
      <c r="NH43" s="5" t="s">
        <v>33</v>
      </c>
      <c r="NI43" s="5" t="s">
        <v>33</v>
      </c>
      <c r="NJ43" s="5" t="s">
        <v>33</v>
      </c>
      <c r="NK43" s="5" t="s">
        <v>33</v>
      </c>
      <c r="NL43" s="5" t="s">
        <v>33</v>
      </c>
      <c r="NM43" s="5" t="s">
        <v>33</v>
      </c>
      <c r="NN43" s="5" t="s">
        <v>33</v>
      </c>
      <c r="NO43" s="5" t="s">
        <v>33</v>
      </c>
      <c r="NP43" s="5" t="s">
        <v>33</v>
      </c>
      <c r="NQ43" s="5" t="s">
        <v>33</v>
      </c>
      <c r="NR43" s="5" t="s">
        <v>33</v>
      </c>
      <c r="NS43" s="5" t="s">
        <v>33</v>
      </c>
      <c r="NT43" s="5" t="s">
        <v>33</v>
      </c>
      <c r="NU43" s="5" t="s">
        <v>33</v>
      </c>
      <c r="NV43" s="5" t="s">
        <v>33</v>
      </c>
      <c r="NW43" s="5">
        <v>0</v>
      </c>
      <c r="NX43" s="5">
        <v>0</v>
      </c>
      <c r="NY43" s="5">
        <v>0</v>
      </c>
      <c r="NZ43" s="5">
        <v>0</v>
      </c>
      <c r="OA43" s="5">
        <v>0</v>
      </c>
      <c r="OB43" s="5">
        <v>0</v>
      </c>
      <c r="OC43" s="5">
        <v>0</v>
      </c>
      <c r="OD43" s="5">
        <v>0</v>
      </c>
      <c r="OE43" s="5">
        <v>0</v>
      </c>
      <c r="OF43" s="5">
        <v>0</v>
      </c>
      <c r="OG43" s="5">
        <v>0</v>
      </c>
      <c r="OH43" s="5">
        <v>0</v>
      </c>
      <c r="OI43" s="5">
        <v>0</v>
      </c>
      <c r="OJ43" s="5">
        <v>0</v>
      </c>
      <c r="OK43" s="5" t="s">
        <v>33</v>
      </c>
      <c r="OL43" s="5" t="s">
        <v>33</v>
      </c>
      <c r="OM43" s="5" t="s">
        <v>33</v>
      </c>
      <c r="ON43" s="5" t="s">
        <v>33</v>
      </c>
      <c r="OO43" s="5" t="s">
        <v>33</v>
      </c>
      <c r="OP43" s="5" t="s">
        <v>33</v>
      </c>
      <c r="OQ43" s="5" t="s">
        <v>33</v>
      </c>
      <c r="OR43" s="5" t="s">
        <v>33</v>
      </c>
      <c r="OS43" s="5" t="s">
        <v>33</v>
      </c>
      <c r="OT43" s="5" t="s">
        <v>33</v>
      </c>
      <c r="OU43" s="5" t="s">
        <v>33</v>
      </c>
      <c r="OV43" s="5" t="s">
        <v>33</v>
      </c>
      <c r="OW43" s="5" t="s">
        <v>33</v>
      </c>
      <c r="OX43" s="5" t="s">
        <v>33</v>
      </c>
      <c r="OY43" s="5" t="s">
        <v>33</v>
      </c>
      <c r="OZ43" s="5" t="s">
        <v>33</v>
      </c>
      <c r="PA43" s="5" t="s">
        <v>33</v>
      </c>
      <c r="PB43" s="5" t="s">
        <v>33</v>
      </c>
      <c r="PC43" s="5">
        <v>16148</v>
      </c>
      <c r="PD43" s="5">
        <v>14998</v>
      </c>
      <c r="PE43" s="5">
        <v>14095</v>
      </c>
      <c r="PF43" s="5">
        <v>14794</v>
      </c>
      <c r="PG43" s="5">
        <v>15329</v>
      </c>
      <c r="PH43" s="5">
        <v>14999</v>
      </c>
      <c r="PI43" s="5">
        <v>14320</v>
      </c>
      <c r="PJ43" s="5">
        <v>15208</v>
      </c>
      <c r="PK43" s="5">
        <v>13852</v>
      </c>
      <c r="PL43" s="5">
        <v>14073</v>
      </c>
      <c r="PM43" s="5">
        <v>14051</v>
      </c>
      <c r="PN43" s="5">
        <v>13773</v>
      </c>
      <c r="PO43" s="5">
        <v>11662</v>
      </c>
      <c r="PP43" s="5">
        <v>13803</v>
      </c>
      <c r="PQ43" s="5">
        <v>11472</v>
      </c>
      <c r="PR43" s="5">
        <v>9673</v>
      </c>
      <c r="PS43" s="5">
        <v>9234</v>
      </c>
      <c r="PT43" s="5">
        <v>9246</v>
      </c>
      <c r="PU43" s="5">
        <v>9212</v>
      </c>
      <c r="PV43" s="5">
        <v>9134</v>
      </c>
      <c r="PW43" s="5">
        <v>8284</v>
      </c>
      <c r="PX43" s="5">
        <v>8059</v>
      </c>
      <c r="PY43" s="5">
        <v>7880</v>
      </c>
      <c r="PZ43" s="5">
        <v>8370</v>
      </c>
      <c r="QA43" s="5">
        <v>8068</v>
      </c>
      <c r="QB43" s="5">
        <v>7884</v>
      </c>
      <c r="QC43" s="5">
        <v>7713</v>
      </c>
      <c r="QD43" s="5">
        <v>7385</v>
      </c>
      <c r="QE43" s="5">
        <v>6480</v>
      </c>
      <c r="QF43" s="5">
        <v>5747</v>
      </c>
      <c r="QG43" s="5">
        <v>5734</v>
      </c>
      <c r="QH43" s="5">
        <v>5656</v>
      </c>
      <c r="QI43" s="5">
        <v>9548</v>
      </c>
      <c r="QJ43" s="5">
        <v>8315</v>
      </c>
      <c r="QK43" s="5">
        <v>8130</v>
      </c>
      <c r="QL43" s="5">
        <v>7874</v>
      </c>
      <c r="QM43" s="5">
        <v>7553</v>
      </c>
      <c r="QN43" s="5">
        <v>7322</v>
      </c>
      <c r="QO43" s="5">
        <v>7420</v>
      </c>
      <c r="QP43" s="5">
        <v>5796</v>
      </c>
      <c r="QQ43" s="5">
        <v>5990</v>
      </c>
      <c r="QR43" s="5">
        <v>5297</v>
      </c>
      <c r="QS43" s="5">
        <v>5016</v>
      </c>
      <c r="QT43" s="5">
        <v>6039</v>
      </c>
      <c r="QU43" s="5">
        <v>7200</v>
      </c>
      <c r="QV43" s="5">
        <v>6954</v>
      </c>
      <c r="QW43" s="5">
        <v>6331</v>
      </c>
      <c r="QX43" s="5">
        <v>6025</v>
      </c>
      <c r="QY43" s="5">
        <v>5870</v>
      </c>
      <c r="QZ43" s="5">
        <v>6168</v>
      </c>
      <c r="RA43" s="5">
        <v>6400</v>
      </c>
      <c r="RB43" s="5">
        <v>5627</v>
      </c>
      <c r="RC43" s="5">
        <v>5391</v>
      </c>
      <c r="RD43" s="5">
        <v>5006</v>
      </c>
      <c r="RE43" s="5">
        <v>5142</v>
      </c>
      <c r="RF43" s="5">
        <v>5080</v>
      </c>
      <c r="RG43" s="5">
        <v>4971</v>
      </c>
      <c r="RH43" s="5">
        <v>5758</v>
      </c>
      <c r="RI43" s="5">
        <v>4396</v>
      </c>
      <c r="RJ43" s="5">
        <v>4382</v>
      </c>
      <c r="RK43" s="5">
        <v>4191</v>
      </c>
      <c r="RL43" s="5">
        <v>4402</v>
      </c>
      <c r="RM43" s="5">
        <v>3790</v>
      </c>
      <c r="RN43" s="5">
        <v>4215</v>
      </c>
      <c r="RO43" s="5">
        <v>18886</v>
      </c>
      <c r="RP43" s="5">
        <v>19896</v>
      </c>
      <c r="RQ43" s="5">
        <v>19432</v>
      </c>
      <c r="RR43" s="5">
        <v>18853</v>
      </c>
      <c r="RS43" s="5">
        <v>19148</v>
      </c>
      <c r="RT43" s="5">
        <v>19737</v>
      </c>
      <c r="RU43" s="5">
        <v>17602</v>
      </c>
      <c r="RV43" s="5">
        <v>19271</v>
      </c>
      <c r="RW43" s="5">
        <v>21965</v>
      </c>
      <c r="RX43" s="5">
        <v>19569</v>
      </c>
      <c r="RY43" s="5">
        <v>14693</v>
      </c>
      <c r="RZ43" s="5">
        <v>14334</v>
      </c>
      <c r="SA43" s="5">
        <v>14874</v>
      </c>
      <c r="SB43" s="5">
        <v>13493</v>
      </c>
      <c r="SC43" s="5">
        <v>10969</v>
      </c>
      <c r="SD43" s="5">
        <v>9670</v>
      </c>
      <c r="SE43" s="5">
        <v>10956</v>
      </c>
      <c r="SF43" s="5">
        <v>10632</v>
      </c>
      <c r="SG43" s="5">
        <v>11310</v>
      </c>
      <c r="SH43" s="5">
        <v>10715</v>
      </c>
      <c r="SI43" s="5">
        <v>10134</v>
      </c>
      <c r="SJ43" s="5">
        <v>8113</v>
      </c>
      <c r="SK43" s="5">
        <v>8077</v>
      </c>
      <c r="SL43" s="5">
        <v>9330</v>
      </c>
      <c r="SM43" s="5">
        <v>9108</v>
      </c>
      <c r="SN43" s="5">
        <v>7993</v>
      </c>
      <c r="SO43" s="5">
        <v>9175</v>
      </c>
      <c r="SP43" s="5">
        <v>10780</v>
      </c>
      <c r="SQ43" s="5">
        <v>8492</v>
      </c>
      <c r="SR43" s="5">
        <v>7051</v>
      </c>
      <c r="SS43" s="5">
        <v>6412</v>
      </c>
      <c r="ST43" s="5">
        <v>6320</v>
      </c>
      <c r="SU43" s="5">
        <v>128</v>
      </c>
      <c r="SV43" s="5">
        <v>126</v>
      </c>
      <c r="SW43" s="5">
        <v>205</v>
      </c>
      <c r="SX43" s="5">
        <v>205</v>
      </c>
      <c r="SY43" s="5">
        <v>222</v>
      </c>
      <c r="SZ43" s="5">
        <v>208</v>
      </c>
      <c r="TA43" s="5">
        <v>200</v>
      </c>
      <c r="TB43" s="5">
        <v>203</v>
      </c>
      <c r="TC43" s="5">
        <v>830</v>
      </c>
      <c r="TD43" s="5">
        <v>456</v>
      </c>
      <c r="TE43" s="5">
        <v>879</v>
      </c>
      <c r="TF43" s="5">
        <v>472</v>
      </c>
      <c r="TG43" s="5">
        <v>1034</v>
      </c>
      <c r="TH43" s="5">
        <v>45</v>
      </c>
      <c r="TI43" s="5">
        <v>462</v>
      </c>
      <c r="TJ43" s="5">
        <v>707</v>
      </c>
      <c r="TK43" s="5">
        <v>936</v>
      </c>
      <c r="TL43" s="5">
        <v>1184</v>
      </c>
      <c r="TM43" s="5">
        <v>1438</v>
      </c>
      <c r="TN43" s="5">
        <v>1795</v>
      </c>
      <c r="TO43" s="5">
        <v>2409</v>
      </c>
      <c r="TP43" s="5">
        <v>2122</v>
      </c>
      <c r="TQ43" s="5">
        <v>2543</v>
      </c>
      <c r="TR43" s="5">
        <v>2350</v>
      </c>
      <c r="TS43" s="5">
        <v>2822</v>
      </c>
      <c r="TT43" s="5">
        <v>2422</v>
      </c>
      <c r="TU43" s="5">
        <v>2426</v>
      </c>
      <c r="TV43" s="5">
        <v>1822</v>
      </c>
      <c r="TW43" s="5">
        <v>1716</v>
      </c>
      <c r="TX43" s="5">
        <v>1229</v>
      </c>
      <c r="TY43" s="5">
        <v>1806</v>
      </c>
      <c r="TZ43" s="5">
        <v>2474</v>
      </c>
      <c r="UA43" s="5">
        <v>0</v>
      </c>
      <c r="UB43" s="5">
        <v>0</v>
      </c>
      <c r="UC43" s="5">
        <v>0</v>
      </c>
      <c r="UD43" s="5">
        <v>0</v>
      </c>
      <c r="UE43" s="5">
        <v>0</v>
      </c>
      <c r="UF43" s="5">
        <v>0</v>
      </c>
      <c r="UG43" s="5">
        <v>0</v>
      </c>
      <c r="UH43" s="5">
        <v>0</v>
      </c>
      <c r="UI43" s="5">
        <v>0</v>
      </c>
      <c r="UJ43" s="5">
        <v>0</v>
      </c>
      <c r="UK43" s="5">
        <v>0</v>
      </c>
      <c r="UL43" s="5">
        <v>0</v>
      </c>
      <c r="UM43" s="5">
        <v>0</v>
      </c>
      <c r="UN43" s="5">
        <v>0</v>
      </c>
      <c r="UO43" s="5">
        <v>42</v>
      </c>
      <c r="UP43" s="5">
        <v>82</v>
      </c>
      <c r="UQ43" s="5">
        <v>80</v>
      </c>
      <c r="UR43" s="5">
        <v>77</v>
      </c>
      <c r="US43" s="5">
        <v>75</v>
      </c>
      <c r="UT43" s="5">
        <v>70</v>
      </c>
      <c r="UU43" s="5">
        <v>64</v>
      </c>
      <c r="UV43" s="5">
        <v>106</v>
      </c>
      <c r="UW43" s="5">
        <v>0</v>
      </c>
      <c r="UX43" s="5">
        <v>0</v>
      </c>
      <c r="UY43" s="5">
        <v>0</v>
      </c>
      <c r="UZ43" s="5">
        <v>0</v>
      </c>
      <c r="VA43" s="5">
        <v>0</v>
      </c>
      <c r="VB43" s="5">
        <v>0</v>
      </c>
      <c r="VC43" s="5">
        <v>0</v>
      </c>
      <c r="VD43" s="5">
        <v>0</v>
      </c>
      <c r="VE43" s="5">
        <v>61</v>
      </c>
      <c r="VF43" s="5">
        <v>334</v>
      </c>
      <c r="VG43" s="5">
        <v>115701</v>
      </c>
      <c r="VH43" s="5">
        <v>115411</v>
      </c>
      <c r="VI43" s="5">
        <v>110931</v>
      </c>
      <c r="VJ43" s="5">
        <v>109632</v>
      </c>
      <c r="VK43" s="5">
        <v>110694</v>
      </c>
      <c r="VL43" s="5">
        <v>115503</v>
      </c>
      <c r="VM43" s="5">
        <v>120270</v>
      </c>
      <c r="VN43" s="5">
        <v>119395</v>
      </c>
      <c r="VO43" s="5">
        <v>109560</v>
      </c>
      <c r="VP43" s="5">
        <v>102732</v>
      </c>
      <c r="VQ43" s="5">
        <v>101481</v>
      </c>
      <c r="VR43" s="5">
        <v>91274</v>
      </c>
      <c r="VS43" s="5">
        <v>97660</v>
      </c>
      <c r="VT43" s="5">
        <v>101103</v>
      </c>
      <c r="VU43" s="5">
        <v>100875</v>
      </c>
      <c r="VV43" s="5">
        <v>104831</v>
      </c>
      <c r="VW43" s="5">
        <v>101163</v>
      </c>
      <c r="VX43" s="5">
        <v>83313</v>
      </c>
      <c r="VY43" s="5">
        <v>75664</v>
      </c>
      <c r="VZ43" s="5">
        <v>74782</v>
      </c>
      <c r="WA43" s="5">
        <v>77318</v>
      </c>
      <c r="WB43" s="5">
        <v>91934</v>
      </c>
      <c r="WC43" s="5">
        <v>91587</v>
      </c>
      <c r="WD43" s="5">
        <v>102389</v>
      </c>
      <c r="WE43" s="5">
        <v>65306</v>
      </c>
      <c r="WF43" s="5">
        <v>62956</v>
      </c>
      <c r="WG43" s="5">
        <v>63737</v>
      </c>
      <c r="WH43" s="5">
        <v>63504</v>
      </c>
      <c r="WI43" s="5">
        <v>63155</v>
      </c>
      <c r="WJ43" s="5">
        <v>54607</v>
      </c>
      <c r="WK43" s="5">
        <v>48416</v>
      </c>
      <c r="WL43" s="5">
        <v>44404</v>
      </c>
      <c r="WM43" s="5">
        <v>8283</v>
      </c>
      <c r="WN43" s="5">
        <v>7372</v>
      </c>
      <c r="WO43" s="5">
        <v>6932</v>
      </c>
      <c r="WP43" s="5">
        <v>6433</v>
      </c>
      <c r="WQ43" s="5">
        <v>6184</v>
      </c>
      <c r="WR43" s="5">
        <v>5558</v>
      </c>
      <c r="WS43" s="5">
        <v>5079</v>
      </c>
      <c r="WT43" s="5">
        <v>4908</v>
      </c>
      <c r="WU43" s="5">
        <v>4577</v>
      </c>
      <c r="WV43" s="5">
        <v>4380</v>
      </c>
      <c r="WW43" s="5">
        <v>4068</v>
      </c>
      <c r="WX43" s="5">
        <v>5184</v>
      </c>
      <c r="WY43" s="5">
        <v>3792</v>
      </c>
      <c r="WZ43" s="5">
        <v>3730</v>
      </c>
      <c r="XA43" s="5">
        <v>4236</v>
      </c>
      <c r="XB43" s="5">
        <v>2879</v>
      </c>
      <c r="XC43" s="5">
        <v>3155</v>
      </c>
      <c r="XD43" s="5">
        <v>3120</v>
      </c>
      <c r="XE43" s="5">
        <v>3091</v>
      </c>
      <c r="XF43" s="5">
        <v>3698</v>
      </c>
      <c r="XG43" s="5">
        <v>2603</v>
      </c>
      <c r="XH43" s="5">
        <v>2049</v>
      </c>
      <c r="XI43" s="5">
        <v>2133</v>
      </c>
      <c r="XJ43" s="5">
        <v>2035</v>
      </c>
      <c r="XK43" s="5">
        <v>1981</v>
      </c>
      <c r="XL43" s="5">
        <v>1767</v>
      </c>
      <c r="XM43" s="5">
        <v>1706</v>
      </c>
      <c r="XN43" s="5">
        <v>1410</v>
      </c>
      <c r="XO43" s="5">
        <v>1008</v>
      </c>
      <c r="XP43" s="5">
        <v>776</v>
      </c>
      <c r="XQ43" s="5">
        <v>630</v>
      </c>
      <c r="XR43" s="5">
        <v>670</v>
      </c>
      <c r="XS43" s="1">
        <v>5701</v>
      </c>
      <c r="XT43" s="3" t="s">
        <v>180</v>
      </c>
      <c r="XU43" s="3" t="s">
        <v>180</v>
      </c>
      <c r="XV43" s="3" t="s">
        <v>180</v>
      </c>
      <c r="XW43" s="3" t="s">
        <v>179</v>
      </c>
      <c r="XX43" s="3" t="s">
        <v>180</v>
      </c>
      <c r="XY43" s="3" t="s">
        <v>180</v>
      </c>
      <c r="XZ43" s="3" t="s">
        <v>210</v>
      </c>
    </row>
    <row r="44" spans="1:650" x14ac:dyDescent="0.3">
      <c r="A44" s="6" t="s">
        <v>71</v>
      </c>
      <c r="B44" s="1">
        <v>3005475</v>
      </c>
      <c r="C44" s="5">
        <v>5084</v>
      </c>
      <c r="D44" s="5">
        <v>2213</v>
      </c>
      <c r="E44" s="5">
        <v>2220</v>
      </c>
      <c r="F44" s="5">
        <v>2705</v>
      </c>
      <c r="G44" s="5">
        <v>1573</v>
      </c>
      <c r="H44" s="5">
        <v>3034</v>
      </c>
      <c r="I44" s="5">
        <v>1666</v>
      </c>
      <c r="J44" s="5">
        <v>14473</v>
      </c>
      <c r="K44" s="5">
        <v>2018</v>
      </c>
      <c r="L44" s="5">
        <v>8046</v>
      </c>
      <c r="M44" s="5">
        <v>314</v>
      </c>
      <c r="N44" s="5">
        <v>213</v>
      </c>
      <c r="O44" s="5">
        <v>1649</v>
      </c>
      <c r="P44" s="5">
        <v>1108</v>
      </c>
      <c r="Q44" s="5">
        <v>0</v>
      </c>
      <c r="R44" s="5">
        <v>1217</v>
      </c>
      <c r="S44" s="5">
        <v>0</v>
      </c>
      <c r="T44" s="5">
        <v>175</v>
      </c>
      <c r="U44" s="5">
        <v>-590</v>
      </c>
      <c r="V44" s="5">
        <v>356</v>
      </c>
      <c r="W44" s="5">
        <v>5716</v>
      </c>
      <c r="X44" s="5">
        <v>87</v>
      </c>
      <c r="Y44" s="5">
        <v>66</v>
      </c>
      <c r="Z44" s="5">
        <v>0</v>
      </c>
      <c r="AA44" s="5">
        <v>140</v>
      </c>
      <c r="AB44" s="5">
        <v>190</v>
      </c>
      <c r="AC44" s="5">
        <v>285</v>
      </c>
      <c r="AD44" s="5">
        <v>1044</v>
      </c>
      <c r="AE44" s="5">
        <v>0</v>
      </c>
      <c r="AF44" s="5">
        <v>0</v>
      </c>
      <c r="AG44" s="5">
        <v>0</v>
      </c>
      <c r="AH44" s="5">
        <v>0</v>
      </c>
      <c r="AI44" s="5">
        <v>39953</v>
      </c>
      <c r="AJ44" s="5">
        <v>23338</v>
      </c>
      <c r="AK44" s="5">
        <v>22209</v>
      </c>
      <c r="AL44" s="5">
        <v>196562</v>
      </c>
      <c r="AM44" s="5">
        <v>27077</v>
      </c>
      <c r="AN44" s="5">
        <v>156605</v>
      </c>
      <c r="AO44" s="5">
        <v>11535</v>
      </c>
      <c r="AP44" s="5">
        <v>12420</v>
      </c>
      <c r="AQ44" s="5">
        <v>14309</v>
      </c>
      <c r="AR44" s="5">
        <v>334210</v>
      </c>
      <c r="AS44" s="5">
        <v>111683</v>
      </c>
      <c r="AT44" s="5">
        <v>41825</v>
      </c>
      <c r="AU44" s="5">
        <v>50624</v>
      </c>
      <c r="AV44" s="5">
        <v>6524</v>
      </c>
      <c r="AW44" s="5">
        <v>7967</v>
      </c>
      <c r="AX44" s="5">
        <v>3647</v>
      </c>
      <c r="AY44" s="5">
        <v>58205</v>
      </c>
      <c r="AZ44" s="5">
        <v>15526</v>
      </c>
      <c r="BA44" s="5">
        <v>143572</v>
      </c>
      <c r="BB44" s="5">
        <v>13294</v>
      </c>
      <c r="BC44" s="5">
        <v>10285</v>
      </c>
      <c r="BD44" s="5">
        <v>10446</v>
      </c>
      <c r="BE44" s="5">
        <v>42850</v>
      </c>
      <c r="BF44" s="5">
        <v>7410</v>
      </c>
      <c r="BG44" s="5">
        <v>45732</v>
      </c>
      <c r="BH44" s="5">
        <v>2958</v>
      </c>
      <c r="BI44" s="5">
        <v>2158</v>
      </c>
      <c r="BJ44" s="5">
        <v>2562</v>
      </c>
      <c r="BK44" s="5">
        <v>2848</v>
      </c>
      <c r="BL44" s="5">
        <v>27667</v>
      </c>
      <c r="BM44" s="5">
        <v>9364</v>
      </c>
      <c r="BN44" s="5">
        <v>10604</v>
      </c>
      <c r="BO44" s="5">
        <v>29609</v>
      </c>
      <c r="BP44" s="5">
        <v>28420</v>
      </c>
      <c r="BQ44" s="5">
        <v>23424</v>
      </c>
      <c r="BR44" s="5">
        <v>23996</v>
      </c>
      <c r="BS44" s="5">
        <v>33097</v>
      </c>
      <c r="BT44" s="5">
        <v>26146</v>
      </c>
      <c r="BU44" s="5">
        <v>12298</v>
      </c>
      <c r="BV44" s="5">
        <v>19811</v>
      </c>
      <c r="BW44" s="5">
        <v>12126</v>
      </c>
      <c r="BX44" s="5">
        <v>17788</v>
      </c>
      <c r="BY44" s="5">
        <v>6321</v>
      </c>
      <c r="BZ44" s="5">
        <v>6344</v>
      </c>
      <c r="CA44" s="5">
        <v>15204</v>
      </c>
      <c r="CB44" s="5">
        <v>2732</v>
      </c>
      <c r="CC44" s="5">
        <v>1874</v>
      </c>
      <c r="CD44" s="5">
        <v>4048</v>
      </c>
      <c r="CE44" s="5">
        <v>9287</v>
      </c>
      <c r="CF44" s="5">
        <v>10512</v>
      </c>
      <c r="CG44" s="5">
        <v>7285</v>
      </c>
      <c r="CH44" s="5">
        <v>14947</v>
      </c>
      <c r="CI44" s="5">
        <v>4375</v>
      </c>
      <c r="CJ44" s="5">
        <v>3685</v>
      </c>
      <c r="CK44" s="5">
        <v>14185</v>
      </c>
      <c r="CL44" s="5">
        <v>4376</v>
      </c>
      <c r="CM44" s="5">
        <v>4942</v>
      </c>
      <c r="CN44" s="5">
        <v>3889</v>
      </c>
      <c r="CO44" s="5">
        <v>5609</v>
      </c>
      <c r="CP44" s="5">
        <v>3377</v>
      </c>
      <c r="CQ44" s="5">
        <v>1953</v>
      </c>
      <c r="CR44" s="5">
        <v>7970</v>
      </c>
      <c r="CS44" s="5">
        <v>4963</v>
      </c>
      <c r="CT44" s="5">
        <v>11832</v>
      </c>
      <c r="CU44" s="5">
        <v>69871</v>
      </c>
      <c r="CV44" s="5">
        <v>46229</v>
      </c>
      <c r="CW44" s="5">
        <v>51716</v>
      </c>
      <c r="CX44" s="5">
        <v>38100</v>
      </c>
      <c r="CY44" s="5">
        <v>32341</v>
      </c>
      <c r="CZ44" s="5">
        <v>54676</v>
      </c>
      <c r="DA44" s="5">
        <v>28798</v>
      </c>
      <c r="DB44" s="5">
        <v>46602</v>
      </c>
      <c r="DC44" s="5">
        <v>44271</v>
      </c>
      <c r="DD44" s="5">
        <v>32678</v>
      </c>
      <c r="DE44" s="5">
        <v>29942</v>
      </c>
      <c r="DF44" s="5">
        <v>33164</v>
      </c>
      <c r="DG44" s="5">
        <v>61950</v>
      </c>
      <c r="DH44" s="5">
        <v>29616</v>
      </c>
      <c r="DI44" s="5">
        <v>29645</v>
      </c>
      <c r="DJ44" s="5">
        <v>23611</v>
      </c>
      <c r="DK44" s="5">
        <v>24811</v>
      </c>
      <c r="DL44" s="5">
        <v>20457</v>
      </c>
      <c r="DM44" s="5">
        <v>23158</v>
      </c>
      <c r="DN44" s="5">
        <v>19402</v>
      </c>
      <c r="DO44" s="5">
        <v>21749</v>
      </c>
      <c r="DP44" s="5">
        <v>21427</v>
      </c>
      <c r="DQ44" s="5">
        <v>21031</v>
      </c>
      <c r="DR44" s="5">
        <v>24158</v>
      </c>
      <c r="DS44" s="5">
        <v>23750</v>
      </c>
      <c r="DT44" s="5">
        <v>27541</v>
      </c>
      <c r="DU44" s="5">
        <v>24243</v>
      </c>
      <c r="DV44" s="5">
        <v>21161</v>
      </c>
      <c r="DW44" s="5">
        <v>14993</v>
      </c>
      <c r="DX44" s="5">
        <v>15732</v>
      </c>
      <c r="DY44" s="5">
        <v>16169</v>
      </c>
      <c r="DZ44" s="5">
        <v>11857</v>
      </c>
      <c r="EA44" s="5">
        <v>25742</v>
      </c>
      <c r="EB44" s="5">
        <v>2548</v>
      </c>
      <c r="EC44" s="5">
        <v>2896</v>
      </c>
      <c r="ED44" s="5">
        <v>7558</v>
      </c>
      <c r="EE44" s="5">
        <v>8151</v>
      </c>
      <c r="EF44" s="5">
        <v>8840</v>
      </c>
      <c r="EG44" s="5">
        <v>5420</v>
      </c>
      <c r="EH44" s="5">
        <v>12009</v>
      </c>
      <c r="EI44" s="5">
        <v>5308</v>
      </c>
      <c r="EJ44" s="5">
        <v>2851</v>
      </c>
      <c r="EK44" s="5">
        <v>2669</v>
      </c>
      <c r="EL44" s="5">
        <v>2464</v>
      </c>
      <c r="EM44" s="5">
        <v>2474</v>
      </c>
      <c r="EN44" s="5">
        <v>2661</v>
      </c>
      <c r="EO44" s="5">
        <v>3993</v>
      </c>
      <c r="EP44" s="5">
        <v>3433</v>
      </c>
      <c r="EQ44" s="5">
        <v>3869</v>
      </c>
      <c r="ER44" s="5">
        <v>2237</v>
      </c>
      <c r="ES44" s="5">
        <v>2558</v>
      </c>
      <c r="ET44" s="5">
        <v>2603</v>
      </c>
      <c r="EU44" s="5">
        <v>1788</v>
      </c>
      <c r="EV44" s="5">
        <v>2559</v>
      </c>
      <c r="EW44" s="5">
        <v>3818</v>
      </c>
      <c r="EX44" s="5">
        <v>2871</v>
      </c>
      <c r="EY44" s="5">
        <v>3437</v>
      </c>
      <c r="EZ44" s="5">
        <v>2414</v>
      </c>
      <c r="FA44" s="5">
        <v>2492</v>
      </c>
      <c r="FB44" s="5">
        <v>1954</v>
      </c>
      <c r="FC44" s="5">
        <v>4156</v>
      </c>
      <c r="FD44" s="5">
        <v>1818</v>
      </c>
      <c r="FE44" s="5">
        <v>1646</v>
      </c>
      <c r="FF44" s="5">
        <v>2537</v>
      </c>
      <c r="FG44" s="5">
        <v>0</v>
      </c>
      <c r="FH44" s="5">
        <v>0</v>
      </c>
      <c r="FI44" s="5">
        <v>0</v>
      </c>
      <c r="FJ44" s="5">
        <v>0</v>
      </c>
      <c r="FK44" s="5">
        <v>0</v>
      </c>
      <c r="FL44" s="5">
        <v>0</v>
      </c>
      <c r="FM44" s="5">
        <v>0</v>
      </c>
      <c r="FN44" s="5">
        <v>0</v>
      </c>
      <c r="FO44" s="5">
        <v>0</v>
      </c>
      <c r="FP44" s="5">
        <v>0</v>
      </c>
      <c r="FQ44" s="5">
        <v>0</v>
      </c>
      <c r="FR44" s="5">
        <v>0</v>
      </c>
      <c r="FS44" s="5">
        <v>0</v>
      </c>
      <c r="FT44" s="5">
        <v>0</v>
      </c>
      <c r="FU44" s="5" t="s">
        <v>33</v>
      </c>
      <c r="FV44" s="5" t="s">
        <v>33</v>
      </c>
      <c r="FW44" s="5" t="s">
        <v>33</v>
      </c>
      <c r="FX44" s="5" t="s">
        <v>33</v>
      </c>
      <c r="FY44" s="5" t="s">
        <v>33</v>
      </c>
      <c r="FZ44" s="5" t="s">
        <v>33</v>
      </c>
      <c r="GA44" s="5" t="s">
        <v>33</v>
      </c>
      <c r="GB44" s="5" t="s">
        <v>33</v>
      </c>
      <c r="GC44" s="5" t="s">
        <v>33</v>
      </c>
      <c r="GD44" s="5" t="s">
        <v>33</v>
      </c>
      <c r="GE44" s="5" t="s">
        <v>33</v>
      </c>
      <c r="GF44" s="5" t="s">
        <v>33</v>
      </c>
      <c r="GG44" s="5" t="s">
        <v>33</v>
      </c>
      <c r="GH44" s="5" t="s">
        <v>33</v>
      </c>
      <c r="GI44" s="5" t="s">
        <v>33</v>
      </c>
      <c r="GJ44" s="5" t="s">
        <v>33</v>
      </c>
      <c r="GK44" s="5" t="s">
        <v>33</v>
      </c>
      <c r="GL44" s="5" t="s">
        <v>33</v>
      </c>
      <c r="GM44" s="5">
        <v>170259</v>
      </c>
      <c r="GN44" s="5">
        <v>102747</v>
      </c>
      <c r="GO44" s="5">
        <v>102465</v>
      </c>
      <c r="GP44" s="5">
        <v>268920</v>
      </c>
      <c r="GQ44" s="5">
        <v>102239</v>
      </c>
      <c r="GR44" s="5">
        <v>249301</v>
      </c>
      <c r="GS44" s="5">
        <v>59717</v>
      </c>
      <c r="GT44" s="5">
        <v>105315</v>
      </c>
      <c r="GU44" s="5">
        <v>78032</v>
      </c>
      <c r="GV44" s="5">
        <v>395573</v>
      </c>
      <c r="GW44" s="5">
        <v>150929</v>
      </c>
      <c r="GX44" s="5">
        <v>84009</v>
      </c>
      <c r="GY44" s="5">
        <v>131901</v>
      </c>
      <c r="GZ44" s="5">
        <v>42642</v>
      </c>
      <c r="HA44" s="5">
        <v>43480</v>
      </c>
      <c r="HB44" s="5">
        <v>35955</v>
      </c>
      <c r="HC44" s="5">
        <v>96172</v>
      </c>
      <c r="HD44" s="5">
        <v>48907</v>
      </c>
      <c r="HE44" s="5">
        <v>175983</v>
      </c>
      <c r="HF44" s="5">
        <v>50602</v>
      </c>
      <c r="HG44" s="5">
        <v>43913</v>
      </c>
      <c r="HH44" s="5">
        <v>38204</v>
      </c>
      <c r="HI44" s="5">
        <v>81950</v>
      </c>
      <c r="HJ44" s="5">
        <v>38815</v>
      </c>
      <c r="HK44" s="5">
        <v>78001</v>
      </c>
      <c r="HL44" s="5">
        <v>36992</v>
      </c>
      <c r="HM44" s="5">
        <v>34787</v>
      </c>
      <c r="HN44" s="5">
        <v>30098</v>
      </c>
      <c r="HO44" s="5">
        <v>23950</v>
      </c>
      <c r="HP44" s="5">
        <v>53187</v>
      </c>
      <c r="HQ44" s="5">
        <v>32141</v>
      </c>
      <c r="HR44" s="5">
        <v>36831</v>
      </c>
      <c r="HS44" s="5">
        <v>179163</v>
      </c>
      <c r="HT44" s="5">
        <v>198404</v>
      </c>
      <c r="HU44" s="5">
        <v>153463</v>
      </c>
      <c r="HV44" s="5">
        <v>172804</v>
      </c>
      <c r="HW44" s="5">
        <v>189300</v>
      </c>
      <c r="HX44" s="5">
        <v>232276</v>
      </c>
      <c r="HY44" s="5">
        <v>192121</v>
      </c>
      <c r="HZ44" s="5">
        <v>194350</v>
      </c>
      <c r="IA44" s="5">
        <v>216283</v>
      </c>
      <c r="IB44" s="5">
        <v>213181</v>
      </c>
      <c r="IC44" s="5">
        <v>194944</v>
      </c>
      <c r="ID44" s="5">
        <v>215729</v>
      </c>
      <c r="IE44" s="5">
        <v>201647</v>
      </c>
      <c r="IF44" s="5">
        <v>169895</v>
      </c>
      <c r="IG44" s="5">
        <v>175028</v>
      </c>
      <c r="IH44" s="5">
        <v>127270</v>
      </c>
      <c r="II44" s="5">
        <v>121727</v>
      </c>
      <c r="IJ44" s="5">
        <v>122591</v>
      </c>
      <c r="IK44" s="5">
        <v>125823</v>
      </c>
      <c r="IL44" s="5">
        <v>119420</v>
      </c>
      <c r="IM44" s="5">
        <v>95461</v>
      </c>
      <c r="IN44" s="5">
        <v>95074</v>
      </c>
      <c r="IO44" s="5">
        <v>88989</v>
      </c>
      <c r="IP44" s="5">
        <v>86102</v>
      </c>
      <c r="IQ44" s="5">
        <v>73310</v>
      </c>
      <c r="IR44" s="5">
        <v>70359</v>
      </c>
      <c r="IS44" s="5">
        <v>68402</v>
      </c>
      <c r="IT44" s="5">
        <v>53840</v>
      </c>
      <c r="IU44" s="5">
        <v>54284</v>
      </c>
      <c r="IV44" s="5">
        <v>54950</v>
      </c>
      <c r="IW44" s="5">
        <v>50555</v>
      </c>
      <c r="IX44" s="5">
        <v>72463</v>
      </c>
      <c r="IY44" s="5">
        <v>25204</v>
      </c>
      <c r="IZ44" s="5">
        <v>27605</v>
      </c>
      <c r="JA44" s="5">
        <v>25262</v>
      </c>
      <c r="JB44" s="5">
        <v>23036</v>
      </c>
      <c r="JC44" s="5">
        <v>22737</v>
      </c>
      <c r="JD44" s="5">
        <v>19192</v>
      </c>
      <c r="JE44" s="5">
        <v>16798</v>
      </c>
      <c r="JF44" s="5">
        <v>17774</v>
      </c>
      <c r="JG44" s="5">
        <v>16866</v>
      </c>
      <c r="JH44" s="5">
        <v>14580</v>
      </c>
      <c r="JI44" s="5">
        <v>12853</v>
      </c>
      <c r="JJ44" s="5">
        <v>11979</v>
      </c>
      <c r="JK44" s="5">
        <v>11301</v>
      </c>
      <c r="JL44" s="5">
        <v>11208</v>
      </c>
      <c r="JM44" s="5">
        <v>11268</v>
      </c>
      <c r="JN44" s="5">
        <v>11603</v>
      </c>
      <c r="JO44" s="5">
        <v>11527</v>
      </c>
      <c r="JP44" s="5">
        <v>16442</v>
      </c>
      <c r="JQ44" s="5">
        <v>10610</v>
      </c>
      <c r="JR44" s="5">
        <v>7576</v>
      </c>
      <c r="JS44" s="5">
        <v>7631</v>
      </c>
      <c r="JT44" s="5">
        <v>9390</v>
      </c>
      <c r="JU44" s="5">
        <v>5515</v>
      </c>
      <c r="JV44" s="5">
        <v>4965</v>
      </c>
      <c r="JW44" s="5">
        <v>5746</v>
      </c>
      <c r="JX44" s="5">
        <v>4523</v>
      </c>
      <c r="JY44" s="5">
        <v>4372</v>
      </c>
      <c r="JZ44" s="5">
        <v>4396</v>
      </c>
      <c r="KA44" s="5">
        <v>3862</v>
      </c>
      <c r="KB44" s="5">
        <v>3893</v>
      </c>
      <c r="KC44" s="5">
        <v>3665</v>
      </c>
      <c r="KD44" s="5">
        <v>4008</v>
      </c>
      <c r="KE44" s="5">
        <v>20410</v>
      </c>
      <c r="KF44" s="5">
        <v>20781</v>
      </c>
      <c r="KG44" s="5">
        <v>20849</v>
      </c>
      <c r="KH44" s="5">
        <v>18552</v>
      </c>
      <c r="KI44" s="5">
        <v>19804</v>
      </c>
      <c r="KJ44" s="5">
        <v>18583</v>
      </c>
      <c r="KK44" s="5">
        <v>13544</v>
      </c>
      <c r="KL44" s="5">
        <v>9124</v>
      </c>
      <c r="KM44" s="5">
        <v>7588</v>
      </c>
      <c r="KN44" s="5">
        <v>5359</v>
      </c>
      <c r="KO44" s="5">
        <v>3799</v>
      </c>
      <c r="KP44" s="5">
        <v>3538</v>
      </c>
      <c r="KQ44" s="5">
        <v>3125</v>
      </c>
      <c r="KR44" s="5">
        <v>2751</v>
      </c>
      <c r="KS44" s="5">
        <v>2649</v>
      </c>
      <c r="KT44" s="5">
        <v>1973</v>
      </c>
      <c r="KU44" s="5">
        <v>2772</v>
      </c>
      <c r="KV44" s="5">
        <v>3267</v>
      </c>
      <c r="KW44" s="5">
        <v>1874</v>
      </c>
      <c r="KX44" s="5">
        <v>1972</v>
      </c>
      <c r="KY44" s="5">
        <v>2237</v>
      </c>
      <c r="KZ44" s="5">
        <v>2207</v>
      </c>
      <c r="LA44" s="5">
        <v>2137</v>
      </c>
      <c r="LB44" s="5">
        <v>2023</v>
      </c>
      <c r="LC44" s="5">
        <v>2192</v>
      </c>
      <c r="LD44" s="5">
        <v>2256</v>
      </c>
      <c r="LE44" s="5">
        <v>2243</v>
      </c>
      <c r="LF44" s="5">
        <v>2286</v>
      </c>
      <c r="LG44" s="5">
        <v>2236</v>
      </c>
      <c r="LH44" s="5">
        <v>2126</v>
      </c>
      <c r="LI44" s="5">
        <v>2147</v>
      </c>
      <c r="LJ44" s="5">
        <v>2133</v>
      </c>
      <c r="LK44" s="5">
        <v>4016</v>
      </c>
      <c r="LL44" s="5">
        <v>4682</v>
      </c>
      <c r="LM44" s="5">
        <v>4177</v>
      </c>
      <c r="LN44" s="5">
        <v>3537</v>
      </c>
      <c r="LO44" s="5">
        <v>3863</v>
      </c>
      <c r="LP44" s="5">
        <v>4098</v>
      </c>
      <c r="LQ44" s="5">
        <v>3790</v>
      </c>
      <c r="LR44" s="5">
        <v>3088</v>
      </c>
      <c r="LS44" s="5">
        <v>3375</v>
      </c>
      <c r="LT44" s="5">
        <v>3471</v>
      </c>
      <c r="LU44" s="5">
        <v>2766</v>
      </c>
      <c r="LV44" s="5">
        <v>2675</v>
      </c>
      <c r="LW44" s="5">
        <v>2170</v>
      </c>
      <c r="LX44" s="5">
        <v>1397</v>
      </c>
      <c r="LY44" s="5">
        <v>1590</v>
      </c>
      <c r="LZ44" s="5">
        <v>1234</v>
      </c>
      <c r="MA44" s="5">
        <v>1111</v>
      </c>
      <c r="MB44" s="5">
        <v>1344</v>
      </c>
      <c r="MC44" s="5">
        <v>1708</v>
      </c>
      <c r="MD44" s="5">
        <v>1071</v>
      </c>
      <c r="ME44" s="5">
        <v>1232</v>
      </c>
      <c r="MF44" s="5">
        <v>1730</v>
      </c>
      <c r="MG44" s="5">
        <v>1206</v>
      </c>
      <c r="MH44" s="5">
        <v>1373</v>
      </c>
      <c r="MI44" s="5">
        <v>1109</v>
      </c>
      <c r="MJ44" s="5">
        <v>1244</v>
      </c>
      <c r="MK44" s="5">
        <v>1051</v>
      </c>
      <c r="ML44" s="5">
        <v>840</v>
      </c>
      <c r="MM44" s="5">
        <v>888</v>
      </c>
      <c r="MN44" s="5">
        <v>815</v>
      </c>
      <c r="MO44" s="5">
        <v>854</v>
      </c>
      <c r="MP44" s="5">
        <v>834</v>
      </c>
      <c r="MQ44" s="5">
        <v>0</v>
      </c>
      <c r="MR44" s="5">
        <v>0</v>
      </c>
      <c r="MS44" s="5">
        <v>0</v>
      </c>
      <c r="MT44" s="5">
        <v>0</v>
      </c>
      <c r="MU44" s="5">
        <v>0</v>
      </c>
      <c r="MV44" s="5">
        <v>0</v>
      </c>
      <c r="MW44" s="5">
        <v>0</v>
      </c>
      <c r="MX44" s="5">
        <v>0</v>
      </c>
      <c r="MY44" s="5">
        <v>0</v>
      </c>
      <c r="MZ44" s="5">
        <v>0</v>
      </c>
      <c r="NA44" s="5">
        <v>0</v>
      </c>
      <c r="NB44" s="5">
        <v>0</v>
      </c>
      <c r="NC44" s="5">
        <v>0</v>
      </c>
      <c r="ND44" s="5">
        <v>0</v>
      </c>
      <c r="NE44" s="5" t="s">
        <v>33</v>
      </c>
      <c r="NF44" s="5" t="s">
        <v>33</v>
      </c>
      <c r="NG44" s="5" t="s">
        <v>33</v>
      </c>
      <c r="NH44" s="5" t="s">
        <v>33</v>
      </c>
      <c r="NI44" s="5" t="s">
        <v>33</v>
      </c>
      <c r="NJ44" s="5" t="s">
        <v>33</v>
      </c>
      <c r="NK44" s="5" t="s">
        <v>33</v>
      </c>
      <c r="NL44" s="5" t="s">
        <v>33</v>
      </c>
      <c r="NM44" s="5" t="s">
        <v>33</v>
      </c>
      <c r="NN44" s="5" t="s">
        <v>33</v>
      </c>
      <c r="NO44" s="5" t="s">
        <v>33</v>
      </c>
      <c r="NP44" s="5" t="s">
        <v>33</v>
      </c>
      <c r="NQ44" s="5" t="s">
        <v>33</v>
      </c>
      <c r="NR44" s="5" t="s">
        <v>33</v>
      </c>
      <c r="NS44" s="5" t="s">
        <v>33</v>
      </c>
      <c r="NT44" s="5" t="s">
        <v>33</v>
      </c>
      <c r="NU44" s="5" t="s">
        <v>33</v>
      </c>
      <c r="NV44" s="5" t="s">
        <v>33</v>
      </c>
      <c r="NW44" s="5">
        <v>0</v>
      </c>
      <c r="NX44" s="5">
        <v>0</v>
      </c>
      <c r="NY44" s="5">
        <v>0</v>
      </c>
      <c r="NZ44" s="5">
        <v>0</v>
      </c>
      <c r="OA44" s="5">
        <v>0</v>
      </c>
      <c r="OB44" s="5">
        <v>0</v>
      </c>
      <c r="OC44" s="5">
        <v>0</v>
      </c>
      <c r="OD44" s="5">
        <v>0</v>
      </c>
      <c r="OE44" s="5">
        <v>0</v>
      </c>
      <c r="OF44" s="5">
        <v>0</v>
      </c>
      <c r="OG44" s="5">
        <v>0</v>
      </c>
      <c r="OH44" s="5">
        <v>0</v>
      </c>
      <c r="OI44" s="5">
        <v>0</v>
      </c>
      <c r="OJ44" s="5">
        <v>0</v>
      </c>
      <c r="OK44" s="5" t="s">
        <v>33</v>
      </c>
      <c r="OL44" s="5" t="s">
        <v>33</v>
      </c>
      <c r="OM44" s="5" t="s">
        <v>33</v>
      </c>
      <c r="ON44" s="5" t="s">
        <v>33</v>
      </c>
      <c r="OO44" s="5" t="s">
        <v>33</v>
      </c>
      <c r="OP44" s="5" t="s">
        <v>33</v>
      </c>
      <c r="OQ44" s="5" t="s">
        <v>33</v>
      </c>
      <c r="OR44" s="5" t="s">
        <v>33</v>
      </c>
      <c r="OS44" s="5" t="s">
        <v>33</v>
      </c>
      <c r="OT44" s="5" t="s">
        <v>33</v>
      </c>
      <c r="OU44" s="5" t="s">
        <v>33</v>
      </c>
      <c r="OV44" s="5" t="s">
        <v>33</v>
      </c>
      <c r="OW44" s="5" t="s">
        <v>33</v>
      </c>
      <c r="OX44" s="5" t="s">
        <v>33</v>
      </c>
      <c r="OY44" s="5" t="s">
        <v>33</v>
      </c>
      <c r="OZ44" s="5" t="s">
        <v>33</v>
      </c>
      <c r="PA44" s="5" t="s">
        <v>33</v>
      </c>
      <c r="PB44" s="5" t="s">
        <v>33</v>
      </c>
      <c r="PC44" s="5">
        <v>8499</v>
      </c>
      <c r="PD44" s="5">
        <v>8336</v>
      </c>
      <c r="PE44" s="5">
        <v>8488</v>
      </c>
      <c r="PF44" s="5">
        <v>9063</v>
      </c>
      <c r="PG44" s="5">
        <v>8953</v>
      </c>
      <c r="PH44" s="5">
        <v>9245</v>
      </c>
      <c r="PI44" s="5">
        <v>8205</v>
      </c>
      <c r="PJ44" s="5">
        <v>7862</v>
      </c>
      <c r="PK44" s="5">
        <v>7676</v>
      </c>
      <c r="PL44" s="5">
        <v>7538</v>
      </c>
      <c r="PM44" s="5">
        <v>7176</v>
      </c>
      <c r="PN44" s="5">
        <v>7264</v>
      </c>
      <c r="PO44" s="5">
        <v>6259</v>
      </c>
      <c r="PP44" s="5">
        <v>5537</v>
      </c>
      <c r="PQ44" s="5">
        <v>5406</v>
      </c>
      <c r="PR44" s="5">
        <v>5385</v>
      </c>
      <c r="PS44" s="5">
        <v>5242</v>
      </c>
      <c r="PT44" s="5">
        <v>5326</v>
      </c>
      <c r="PU44" s="5">
        <v>5880</v>
      </c>
      <c r="PV44" s="5">
        <v>5259</v>
      </c>
      <c r="PW44" s="5">
        <v>5097</v>
      </c>
      <c r="PX44" s="5">
        <v>4710</v>
      </c>
      <c r="PY44" s="5">
        <v>4453</v>
      </c>
      <c r="PZ44" s="5">
        <v>4347</v>
      </c>
      <c r="QA44" s="5">
        <v>4265</v>
      </c>
      <c r="QB44" s="5">
        <v>3937</v>
      </c>
      <c r="QC44" s="5">
        <v>4035</v>
      </c>
      <c r="QD44" s="5">
        <v>3693</v>
      </c>
      <c r="QE44" s="5">
        <v>3232</v>
      </c>
      <c r="QF44" s="5">
        <v>3253</v>
      </c>
      <c r="QG44" s="5">
        <v>3086</v>
      </c>
      <c r="QH44" s="5">
        <v>2954</v>
      </c>
      <c r="QI44" s="5">
        <v>16313</v>
      </c>
      <c r="QJ44" s="5">
        <v>18274</v>
      </c>
      <c r="QK44" s="5">
        <v>16402</v>
      </c>
      <c r="QL44" s="5">
        <v>17930</v>
      </c>
      <c r="QM44" s="5">
        <v>20070</v>
      </c>
      <c r="QN44" s="5">
        <v>21358</v>
      </c>
      <c r="QO44" s="5">
        <v>18579</v>
      </c>
      <c r="QP44" s="5">
        <v>18178</v>
      </c>
      <c r="QQ44" s="5">
        <v>19277</v>
      </c>
      <c r="QR44" s="5">
        <v>17259</v>
      </c>
      <c r="QS44" s="5">
        <v>15941</v>
      </c>
      <c r="QT44" s="5">
        <v>12191</v>
      </c>
      <c r="QU44" s="5">
        <v>16398</v>
      </c>
      <c r="QV44" s="5">
        <v>8701</v>
      </c>
      <c r="QW44" s="5">
        <v>7195</v>
      </c>
      <c r="QX44" s="5">
        <v>7256</v>
      </c>
      <c r="QY44" s="5">
        <v>6605</v>
      </c>
      <c r="QZ44" s="5">
        <v>5912</v>
      </c>
      <c r="RA44" s="5">
        <v>6118</v>
      </c>
      <c r="RB44" s="5">
        <v>5480</v>
      </c>
      <c r="RC44" s="5">
        <v>6753</v>
      </c>
      <c r="RD44" s="5">
        <v>5791</v>
      </c>
      <c r="RE44" s="5">
        <v>5563</v>
      </c>
      <c r="RF44" s="5">
        <v>6834</v>
      </c>
      <c r="RG44" s="5">
        <v>5348</v>
      </c>
      <c r="RH44" s="5">
        <v>4587</v>
      </c>
      <c r="RI44" s="5">
        <v>4773</v>
      </c>
      <c r="RJ44" s="5">
        <v>4623</v>
      </c>
      <c r="RK44" s="5">
        <v>4189</v>
      </c>
      <c r="RL44" s="5">
        <v>4217</v>
      </c>
      <c r="RM44" s="5">
        <v>3931</v>
      </c>
      <c r="RN44" s="5">
        <v>4312</v>
      </c>
      <c r="RO44" s="5">
        <v>9100</v>
      </c>
      <c r="RP44" s="5">
        <v>9495</v>
      </c>
      <c r="RQ44" s="5">
        <v>8354</v>
      </c>
      <c r="RR44" s="5">
        <v>8062</v>
      </c>
      <c r="RS44" s="5">
        <v>8624</v>
      </c>
      <c r="RT44" s="5">
        <v>9770</v>
      </c>
      <c r="RU44" s="5">
        <v>10067</v>
      </c>
      <c r="RV44" s="5">
        <v>9202</v>
      </c>
      <c r="RW44" s="5">
        <v>9705</v>
      </c>
      <c r="RX44" s="5">
        <v>11050</v>
      </c>
      <c r="RY44" s="5">
        <v>9534</v>
      </c>
      <c r="RZ44" s="5">
        <v>8920</v>
      </c>
      <c r="SA44" s="5">
        <v>9750</v>
      </c>
      <c r="SB44" s="5">
        <v>7871</v>
      </c>
      <c r="SC44" s="5">
        <v>7620</v>
      </c>
      <c r="SD44" s="5">
        <v>7475</v>
      </c>
      <c r="SE44" s="5">
        <v>6610</v>
      </c>
      <c r="SF44" s="5">
        <v>6877</v>
      </c>
      <c r="SG44" s="5">
        <v>7173</v>
      </c>
      <c r="SH44" s="5">
        <v>6287</v>
      </c>
      <c r="SI44" s="5">
        <v>4798</v>
      </c>
      <c r="SJ44" s="5">
        <v>5758</v>
      </c>
      <c r="SK44" s="5">
        <v>5047</v>
      </c>
      <c r="SL44" s="5">
        <v>4946</v>
      </c>
      <c r="SM44" s="5">
        <v>4546</v>
      </c>
      <c r="SN44" s="5">
        <v>4326</v>
      </c>
      <c r="SO44" s="5">
        <v>4170</v>
      </c>
      <c r="SP44" s="5">
        <v>4031</v>
      </c>
      <c r="SQ44" s="5">
        <v>4153</v>
      </c>
      <c r="SR44" s="5">
        <v>3762</v>
      </c>
      <c r="SS44" s="5">
        <v>3614</v>
      </c>
      <c r="ST44" s="5">
        <v>3478</v>
      </c>
      <c r="SU44" s="5">
        <v>4177</v>
      </c>
      <c r="SV44" s="5">
        <v>4696</v>
      </c>
      <c r="SW44" s="5">
        <v>4036</v>
      </c>
      <c r="SX44" s="5">
        <v>3371</v>
      </c>
      <c r="SY44" s="5">
        <v>2986</v>
      </c>
      <c r="SZ44" s="5">
        <v>2910</v>
      </c>
      <c r="TA44" s="5">
        <v>2209</v>
      </c>
      <c r="TB44" s="5">
        <v>1857</v>
      </c>
      <c r="TC44" s="5">
        <v>1831</v>
      </c>
      <c r="TD44" s="5">
        <v>1598</v>
      </c>
      <c r="TE44" s="5">
        <v>1324</v>
      </c>
      <c r="TF44" s="5">
        <v>1349</v>
      </c>
      <c r="TG44" s="5">
        <v>1353</v>
      </c>
      <c r="TH44" s="5">
        <v>1545</v>
      </c>
      <c r="TI44" s="5">
        <v>1082</v>
      </c>
      <c r="TJ44" s="5">
        <v>1025</v>
      </c>
      <c r="TK44" s="5">
        <v>1031</v>
      </c>
      <c r="TL44" s="5">
        <v>1022</v>
      </c>
      <c r="TM44" s="5">
        <v>869</v>
      </c>
      <c r="TN44" s="5">
        <v>787</v>
      </c>
      <c r="TO44" s="5">
        <v>853</v>
      </c>
      <c r="TP44" s="5">
        <v>756</v>
      </c>
      <c r="TQ44" s="5">
        <v>842</v>
      </c>
      <c r="TR44" s="5">
        <v>900</v>
      </c>
      <c r="TS44" s="5">
        <v>993</v>
      </c>
      <c r="TT44" s="5">
        <v>969</v>
      </c>
      <c r="TU44" s="5">
        <v>1052</v>
      </c>
      <c r="TV44" s="5">
        <v>1055</v>
      </c>
      <c r="TW44" s="5">
        <v>1010</v>
      </c>
      <c r="TX44" s="5">
        <v>1003</v>
      </c>
      <c r="TY44" s="5">
        <v>1057</v>
      </c>
      <c r="TZ44" s="5">
        <v>1145</v>
      </c>
      <c r="UA44" s="5">
        <v>120</v>
      </c>
      <c r="UB44" s="5">
        <v>158</v>
      </c>
      <c r="UC44" s="5">
        <v>158</v>
      </c>
      <c r="UD44" s="5">
        <v>154</v>
      </c>
      <c r="UE44" s="5">
        <v>195</v>
      </c>
      <c r="UF44" s="5">
        <v>180</v>
      </c>
      <c r="UG44" s="5">
        <v>349</v>
      </c>
      <c r="UH44" s="5">
        <v>325</v>
      </c>
      <c r="UI44" s="5">
        <v>329</v>
      </c>
      <c r="UJ44" s="5">
        <v>369</v>
      </c>
      <c r="UK44" s="5">
        <v>353</v>
      </c>
      <c r="UL44" s="5">
        <v>357</v>
      </c>
      <c r="UM44" s="5">
        <v>423</v>
      </c>
      <c r="UN44" s="5">
        <v>319</v>
      </c>
      <c r="UO44" s="5">
        <v>313</v>
      </c>
      <c r="UP44" s="5">
        <v>303</v>
      </c>
      <c r="UQ44" s="5">
        <v>326</v>
      </c>
      <c r="UR44" s="5">
        <v>333</v>
      </c>
      <c r="US44" s="5">
        <v>464</v>
      </c>
      <c r="UT44" s="5">
        <v>709</v>
      </c>
      <c r="UU44" s="5">
        <v>697</v>
      </c>
      <c r="UV44" s="5">
        <v>806</v>
      </c>
      <c r="UW44" s="5">
        <v>798</v>
      </c>
      <c r="UX44" s="5">
        <v>770</v>
      </c>
      <c r="UY44" s="5">
        <v>725</v>
      </c>
      <c r="UZ44" s="5">
        <v>809</v>
      </c>
      <c r="VA44" s="5">
        <v>724</v>
      </c>
      <c r="VB44" s="5">
        <v>649</v>
      </c>
      <c r="VC44" s="5">
        <v>621</v>
      </c>
      <c r="VD44" s="5">
        <v>602</v>
      </c>
      <c r="VE44" s="5">
        <v>571</v>
      </c>
      <c r="VF44" s="5">
        <v>498</v>
      </c>
      <c r="VG44" s="5">
        <v>58229</v>
      </c>
      <c r="VH44" s="5">
        <v>53633</v>
      </c>
      <c r="VI44" s="5">
        <v>52571</v>
      </c>
      <c r="VJ44" s="5">
        <v>48472</v>
      </c>
      <c r="VK44" s="5">
        <v>45729</v>
      </c>
      <c r="VL44" s="5">
        <v>45025</v>
      </c>
      <c r="VM44" s="5">
        <v>44334</v>
      </c>
      <c r="VN44" s="5">
        <v>41782</v>
      </c>
      <c r="VO44" s="5">
        <v>36661</v>
      </c>
      <c r="VP44" s="5">
        <v>32464</v>
      </c>
      <c r="VQ44" s="5">
        <v>28315</v>
      </c>
      <c r="VR44" s="5">
        <v>28785</v>
      </c>
      <c r="VS44" s="5">
        <v>29740</v>
      </c>
      <c r="VT44" s="5">
        <v>26470</v>
      </c>
      <c r="VU44" s="5">
        <v>27417</v>
      </c>
      <c r="VV44" s="5">
        <v>26712</v>
      </c>
      <c r="VW44" s="5">
        <v>24560</v>
      </c>
      <c r="VX44" s="5">
        <v>18587</v>
      </c>
      <c r="VY44" s="5">
        <v>14641</v>
      </c>
      <c r="VZ44" s="5">
        <v>12349</v>
      </c>
      <c r="WA44" s="5">
        <v>18151</v>
      </c>
      <c r="WB44" s="5">
        <v>11819</v>
      </c>
      <c r="WC44" s="5">
        <v>11333</v>
      </c>
      <c r="WD44" s="5">
        <v>11632</v>
      </c>
      <c r="WE44" s="5">
        <v>19536</v>
      </c>
      <c r="WF44" s="5">
        <v>12792</v>
      </c>
      <c r="WG44" s="5">
        <v>12855</v>
      </c>
      <c r="WH44" s="5">
        <v>10318</v>
      </c>
      <c r="WI44" s="5">
        <v>9811</v>
      </c>
      <c r="WJ44" s="5">
        <v>9798</v>
      </c>
      <c r="WK44" s="5">
        <v>8579</v>
      </c>
      <c r="WL44" s="5">
        <v>7970</v>
      </c>
      <c r="WM44" s="5">
        <v>593</v>
      </c>
      <c r="WN44" s="5">
        <v>633</v>
      </c>
      <c r="WO44" s="5">
        <v>592</v>
      </c>
      <c r="WP44" s="5">
        <v>608</v>
      </c>
      <c r="WQ44" s="5">
        <v>480</v>
      </c>
      <c r="WR44" s="5">
        <v>615</v>
      </c>
      <c r="WS44" s="5">
        <v>366</v>
      </c>
      <c r="WT44" s="5">
        <v>195</v>
      </c>
      <c r="WU44" s="5">
        <v>252</v>
      </c>
      <c r="WV44" s="5">
        <v>275</v>
      </c>
      <c r="WW44" s="5">
        <v>265</v>
      </c>
      <c r="WX44" s="5">
        <v>273</v>
      </c>
      <c r="WY44" s="5">
        <v>302</v>
      </c>
      <c r="WZ44" s="5">
        <v>368</v>
      </c>
      <c r="XA44" s="5">
        <v>371</v>
      </c>
      <c r="XB44" s="5">
        <v>310</v>
      </c>
      <c r="XC44" s="5">
        <v>299</v>
      </c>
      <c r="XD44" s="5">
        <v>284</v>
      </c>
      <c r="XE44" s="5">
        <v>318</v>
      </c>
      <c r="XF44" s="5">
        <v>356</v>
      </c>
      <c r="XG44" s="5">
        <v>399</v>
      </c>
      <c r="XH44" s="5">
        <v>313</v>
      </c>
      <c r="XI44" s="5">
        <v>324</v>
      </c>
      <c r="XJ44" s="5">
        <v>266</v>
      </c>
      <c r="XK44" s="5">
        <v>347</v>
      </c>
      <c r="XL44" s="5">
        <v>230</v>
      </c>
      <c r="XM44" s="5">
        <v>264</v>
      </c>
      <c r="XN44" s="5">
        <v>278</v>
      </c>
      <c r="XO44" s="5">
        <v>238</v>
      </c>
      <c r="XP44" s="5">
        <v>251</v>
      </c>
      <c r="XQ44" s="5">
        <v>249</v>
      </c>
      <c r="XR44" s="5">
        <v>288</v>
      </c>
      <c r="XS44" s="1">
        <v>5860</v>
      </c>
      <c r="XT44" s="3" t="s">
        <v>180</v>
      </c>
      <c r="XU44" s="3" t="s">
        <v>180</v>
      </c>
      <c r="XV44" s="3" t="s">
        <v>180</v>
      </c>
      <c r="XW44" s="3" t="s">
        <v>179</v>
      </c>
      <c r="XX44" s="3" t="s">
        <v>180</v>
      </c>
      <c r="XY44" s="3" t="s">
        <v>180</v>
      </c>
      <c r="XZ44" s="3" t="s">
        <v>211</v>
      </c>
    </row>
    <row r="45" spans="1:650" x14ac:dyDescent="0.3">
      <c r="A45" s="6" t="s">
        <v>72</v>
      </c>
      <c r="B45" s="1">
        <v>4056995</v>
      </c>
      <c r="C45" s="5">
        <v>92498</v>
      </c>
      <c r="D45" s="5">
        <v>70935</v>
      </c>
      <c r="E45" s="5">
        <v>46792</v>
      </c>
      <c r="F45" s="5">
        <v>16533</v>
      </c>
      <c r="G45" s="5">
        <v>16277</v>
      </c>
      <c r="H45" s="5">
        <v>9914</v>
      </c>
      <c r="I45" s="5">
        <v>15656</v>
      </c>
      <c r="J45" s="5">
        <v>20832</v>
      </c>
      <c r="K45" s="5">
        <v>3921</v>
      </c>
      <c r="L45" s="5">
        <v>16223</v>
      </c>
      <c r="M45" s="5">
        <v>14094</v>
      </c>
      <c r="N45" s="5">
        <v>19147</v>
      </c>
      <c r="O45" s="5">
        <v>7660</v>
      </c>
      <c r="P45" s="5">
        <v>29490</v>
      </c>
      <c r="Q45" s="5">
        <v>6200</v>
      </c>
      <c r="R45" s="5">
        <v>31113</v>
      </c>
      <c r="S45" s="5">
        <v>31055</v>
      </c>
      <c r="T45" s="5">
        <v>59776</v>
      </c>
      <c r="U45" s="5">
        <v>14764</v>
      </c>
      <c r="V45" s="5">
        <v>52508</v>
      </c>
      <c r="W45" s="5">
        <v>7200</v>
      </c>
      <c r="X45" s="5">
        <v>3438</v>
      </c>
      <c r="Y45" s="5">
        <v>802</v>
      </c>
      <c r="Z45" s="5">
        <v>1022</v>
      </c>
      <c r="AA45" s="5">
        <v>4111</v>
      </c>
      <c r="AB45" s="5">
        <v>26068</v>
      </c>
      <c r="AC45" s="5">
        <v>14687</v>
      </c>
      <c r="AD45" s="5">
        <v>23291</v>
      </c>
      <c r="AE45" s="5">
        <v>17941</v>
      </c>
      <c r="AF45" s="5">
        <v>6496</v>
      </c>
      <c r="AG45" s="5">
        <v>-39</v>
      </c>
      <c r="AH45" s="5">
        <v>2732</v>
      </c>
      <c r="AI45" s="5">
        <v>194699</v>
      </c>
      <c r="AJ45" s="5">
        <v>196304</v>
      </c>
      <c r="AK45" s="5">
        <v>289397</v>
      </c>
      <c r="AL45" s="5">
        <v>407621</v>
      </c>
      <c r="AM45" s="5">
        <v>200037</v>
      </c>
      <c r="AN45" s="5">
        <v>134601</v>
      </c>
      <c r="AO45" s="5">
        <v>146375</v>
      </c>
      <c r="AP45" s="5">
        <v>361813</v>
      </c>
      <c r="AQ45" s="5">
        <v>78135</v>
      </c>
      <c r="AR45" s="5">
        <v>92665</v>
      </c>
      <c r="AS45" s="5">
        <v>271576</v>
      </c>
      <c r="AT45" s="5">
        <v>349403</v>
      </c>
      <c r="AU45" s="5">
        <v>66227</v>
      </c>
      <c r="AV45" s="5">
        <v>128275</v>
      </c>
      <c r="AW45" s="5">
        <v>50748</v>
      </c>
      <c r="AX45" s="5">
        <v>45618</v>
      </c>
      <c r="AY45" s="5">
        <v>132965</v>
      </c>
      <c r="AZ45" s="5">
        <v>34714</v>
      </c>
      <c r="BA45" s="5">
        <v>36970</v>
      </c>
      <c r="BB45" s="5">
        <v>220870</v>
      </c>
      <c r="BC45" s="5">
        <v>57531</v>
      </c>
      <c r="BD45" s="5">
        <v>35833</v>
      </c>
      <c r="BE45" s="5">
        <v>12285</v>
      </c>
      <c r="BF45" s="5">
        <v>56082</v>
      </c>
      <c r="BG45" s="5">
        <v>68287</v>
      </c>
      <c r="BH45" s="5">
        <v>56110</v>
      </c>
      <c r="BI45" s="5">
        <v>53266</v>
      </c>
      <c r="BJ45" s="5">
        <v>41573</v>
      </c>
      <c r="BK45" s="5">
        <v>48828</v>
      </c>
      <c r="BL45" s="5">
        <v>41241</v>
      </c>
      <c r="BM45" s="5">
        <v>48968</v>
      </c>
      <c r="BN45" s="5">
        <v>61777</v>
      </c>
      <c r="BO45" s="5">
        <v>195628</v>
      </c>
      <c r="BP45" s="5">
        <v>167598</v>
      </c>
      <c r="BQ45" s="5">
        <v>198063</v>
      </c>
      <c r="BR45" s="5">
        <v>302310</v>
      </c>
      <c r="BS45" s="5">
        <v>95506</v>
      </c>
      <c r="BT45" s="5">
        <v>106685</v>
      </c>
      <c r="BU45" s="5">
        <v>85555</v>
      </c>
      <c r="BV45" s="5">
        <v>124725</v>
      </c>
      <c r="BW45" s="5">
        <v>130443</v>
      </c>
      <c r="BX45" s="5">
        <v>38689</v>
      </c>
      <c r="BY45" s="5">
        <v>52095</v>
      </c>
      <c r="BZ45" s="5">
        <v>63519</v>
      </c>
      <c r="CA45" s="5">
        <v>38388</v>
      </c>
      <c r="CB45" s="5">
        <v>21902</v>
      </c>
      <c r="CC45" s="5">
        <v>51698</v>
      </c>
      <c r="CD45" s="5">
        <v>30175</v>
      </c>
      <c r="CE45" s="5">
        <v>69878</v>
      </c>
      <c r="CF45" s="5">
        <v>73590</v>
      </c>
      <c r="CG45" s="5">
        <v>40904</v>
      </c>
      <c r="CH45" s="5">
        <v>58671</v>
      </c>
      <c r="CI45" s="5">
        <v>13560</v>
      </c>
      <c r="CJ45" s="5">
        <v>14651</v>
      </c>
      <c r="CK45" s="5">
        <v>15401</v>
      </c>
      <c r="CL45" s="5">
        <v>25339</v>
      </c>
      <c r="CM45" s="5">
        <v>8559</v>
      </c>
      <c r="CN45" s="5">
        <v>17563</v>
      </c>
      <c r="CO45" s="5">
        <v>10032</v>
      </c>
      <c r="CP45" s="5">
        <v>15518</v>
      </c>
      <c r="CQ45" s="5">
        <v>12214</v>
      </c>
      <c r="CR45" s="5">
        <v>7109</v>
      </c>
      <c r="CS45" s="5">
        <v>11461</v>
      </c>
      <c r="CT45" s="5">
        <v>30940</v>
      </c>
      <c r="CU45" s="5">
        <v>254103</v>
      </c>
      <c r="CV45" s="5">
        <v>172728</v>
      </c>
      <c r="CW45" s="5">
        <v>170888</v>
      </c>
      <c r="CX45" s="5">
        <v>228616</v>
      </c>
      <c r="CY45" s="5">
        <v>142038</v>
      </c>
      <c r="CZ45" s="5">
        <v>166914</v>
      </c>
      <c r="DA45" s="5">
        <v>156217</v>
      </c>
      <c r="DB45" s="5">
        <v>123418</v>
      </c>
      <c r="DC45" s="5">
        <v>143194</v>
      </c>
      <c r="DD45" s="5">
        <v>80775</v>
      </c>
      <c r="DE45" s="5">
        <v>148950</v>
      </c>
      <c r="DF45" s="5">
        <v>131510</v>
      </c>
      <c r="DG45" s="5">
        <v>138611</v>
      </c>
      <c r="DH45" s="5">
        <v>117222</v>
      </c>
      <c r="DI45" s="5">
        <v>103129</v>
      </c>
      <c r="DJ45" s="5">
        <v>127725</v>
      </c>
      <c r="DK45" s="5">
        <v>93468</v>
      </c>
      <c r="DL45" s="5">
        <v>101535</v>
      </c>
      <c r="DM45" s="5">
        <v>101728</v>
      </c>
      <c r="DN45" s="5">
        <v>159713</v>
      </c>
      <c r="DO45" s="5">
        <v>80406</v>
      </c>
      <c r="DP45" s="5">
        <v>52716</v>
      </c>
      <c r="DQ45" s="5">
        <v>71021</v>
      </c>
      <c r="DR45" s="5">
        <v>89669</v>
      </c>
      <c r="DS45" s="5">
        <v>85784</v>
      </c>
      <c r="DT45" s="5">
        <v>121232</v>
      </c>
      <c r="DU45" s="5">
        <v>63222</v>
      </c>
      <c r="DV45" s="5">
        <v>56857</v>
      </c>
      <c r="DW45" s="5">
        <v>66419</v>
      </c>
      <c r="DX45" s="5">
        <v>62742</v>
      </c>
      <c r="DY45" s="5">
        <v>58969</v>
      </c>
      <c r="DZ45" s="5">
        <v>63617</v>
      </c>
      <c r="EA45" s="5">
        <v>20329</v>
      </c>
      <c r="EB45" s="5">
        <v>29728</v>
      </c>
      <c r="EC45" s="5">
        <v>21283</v>
      </c>
      <c r="ED45" s="5">
        <v>48925</v>
      </c>
      <c r="EE45" s="5">
        <v>23825</v>
      </c>
      <c r="EF45" s="5">
        <v>3223</v>
      </c>
      <c r="EG45" s="5">
        <v>23382</v>
      </c>
      <c r="EH45" s="5">
        <v>13643</v>
      </c>
      <c r="EI45" s="5">
        <v>6201</v>
      </c>
      <c r="EJ45" s="5">
        <v>15425</v>
      </c>
      <c r="EK45" s="5">
        <v>21203</v>
      </c>
      <c r="EL45" s="5">
        <v>29040</v>
      </c>
      <c r="EM45" s="5">
        <v>11908</v>
      </c>
      <c r="EN45" s="5">
        <v>6640</v>
      </c>
      <c r="EO45" s="5">
        <v>4929</v>
      </c>
      <c r="EP45" s="5">
        <v>7426</v>
      </c>
      <c r="EQ45" s="5">
        <v>5054</v>
      </c>
      <c r="ER45" s="5">
        <v>13356</v>
      </c>
      <c r="ES45" s="5">
        <v>11770</v>
      </c>
      <c r="ET45" s="5">
        <v>18004</v>
      </c>
      <c r="EU45" s="5">
        <v>10028</v>
      </c>
      <c r="EV45" s="5">
        <v>3368</v>
      </c>
      <c r="EW45" s="5">
        <v>4085</v>
      </c>
      <c r="EX45" s="5">
        <v>14768</v>
      </c>
      <c r="EY45" s="5">
        <v>12409</v>
      </c>
      <c r="EZ45" s="5">
        <v>14540</v>
      </c>
      <c r="FA45" s="5">
        <v>12519</v>
      </c>
      <c r="FB45" s="5">
        <v>9099</v>
      </c>
      <c r="FC45" s="5">
        <v>8050</v>
      </c>
      <c r="FD45" s="5">
        <v>10363</v>
      </c>
      <c r="FE45" s="5">
        <v>3769</v>
      </c>
      <c r="FF45" s="5">
        <v>2705</v>
      </c>
      <c r="FG45" s="5">
        <v>0</v>
      </c>
      <c r="FH45" s="5">
        <v>0</v>
      </c>
      <c r="FI45" s="5">
        <v>0</v>
      </c>
      <c r="FJ45" s="5">
        <v>0</v>
      </c>
      <c r="FK45" s="5">
        <v>0</v>
      </c>
      <c r="FL45" s="5">
        <v>0</v>
      </c>
      <c r="FM45" s="5">
        <v>0</v>
      </c>
      <c r="FN45" s="5">
        <v>0</v>
      </c>
      <c r="FO45" s="5">
        <v>0</v>
      </c>
      <c r="FP45" s="5">
        <v>0</v>
      </c>
      <c r="FQ45" s="5">
        <v>6046</v>
      </c>
      <c r="FR45" s="5">
        <v>0</v>
      </c>
      <c r="FS45" s="5">
        <v>0</v>
      </c>
      <c r="FT45" s="5">
        <v>0</v>
      </c>
      <c r="FU45" s="5" t="s">
        <v>33</v>
      </c>
      <c r="FV45" s="5" t="s">
        <v>33</v>
      </c>
      <c r="FW45" s="5" t="s">
        <v>33</v>
      </c>
      <c r="FX45" s="5" t="s">
        <v>33</v>
      </c>
      <c r="FY45" s="5" t="s">
        <v>33</v>
      </c>
      <c r="FZ45" s="5" t="s">
        <v>33</v>
      </c>
      <c r="GA45" s="5" t="s">
        <v>33</v>
      </c>
      <c r="GB45" s="5" t="s">
        <v>33</v>
      </c>
      <c r="GC45" s="5" t="s">
        <v>33</v>
      </c>
      <c r="GD45" s="5" t="s">
        <v>33</v>
      </c>
      <c r="GE45" s="5" t="s">
        <v>33</v>
      </c>
      <c r="GF45" s="5" t="s">
        <v>33</v>
      </c>
      <c r="GG45" s="5" t="s">
        <v>33</v>
      </c>
      <c r="GH45" s="5" t="s">
        <v>33</v>
      </c>
      <c r="GI45" s="5" t="s">
        <v>33</v>
      </c>
      <c r="GJ45" s="5" t="s">
        <v>33</v>
      </c>
      <c r="GK45" s="5" t="s">
        <v>33</v>
      </c>
      <c r="GL45" s="5" t="s">
        <v>33</v>
      </c>
      <c r="GM45" s="5">
        <v>757257</v>
      </c>
      <c r="GN45" s="5">
        <v>637292</v>
      </c>
      <c r="GO45" s="5">
        <v>726422</v>
      </c>
      <c r="GP45" s="5">
        <v>1004005</v>
      </c>
      <c r="GQ45" s="5">
        <v>477683</v>
      </c>
      <c r="GR45" s="5">
        <v>421336</v>
      </c>
      <c r="GS45" s="5">
        <v>427185</v>
      </c>
      <c r="GT45" s="5">
        <v>644430</v>
      </c>
      <c r="GU45" s="5">
        <v>361894</v>
      </c>
      <c r="GV45" s="5">
        <v>243776</v>
      </c>
      <c r="GW45" s="5">
        <v>513966</v>
      </c>
      <c r="GX45" s="5">
        <v>592619</v>
      </c>
      <c r="GY45" s="5">
        <v>262794</v>
      </c>
      <c r="GZ45" s="5">
        <v>303529</v>
      </c>
      <c r="HA45" s="5">
        <v>216703</v>
      </c>
      <c r="HB45" s="5">
        <v>242056</v>
      </c>
      <c r="HC45" s="5">
        <v>332420</v>
      </c>
      <c r="HD45" s="5">
        <v>282971</v>
      </c>
      <c r="HE45" s="5">
        <v>206136</v>
      </c>
      <c r="HF45" s="5">
        <v>509767</v>
      </c>
      <c r="HG45" s="5">
        <v>168724</v>
      </c>
      <c r="HH45" s="5">
        <v>110005</v>
      </c>
      <c r="HI45" s="5">
        <v>103595</v>
      </c>
      <c r="HJ45" s="5">
        <v>186881</v>
      </c>
      <c r="HK45" s="5">
        <v>179150</v>
      </c>
      <c r="HL45" s="5">
        <v>235513</v>
      </c>
      <c r="HM45" s="5">
        <v>153726</v>
      </c>
      <c r="HN45" s="5">
        <v>146338</v>
      </c>
      <c r="HO45" s="5">
        <v>153452</v>
      </c>
      <c r="HP45" s="5">
        <v>127951</v>
      </c>
      <c r="HQ45" s="5">
        <v>123128</v>
      </c>
      <c r="HR45" s="5">
        <v>161770</v>
      </c>
      <c r="HS45" s="5">
        <v>812814</v>
      </c>
      <c r="HT45" s="5">
        <v>936371</v>
      </c>
      <c r="HU45" s="5">
        <v>791291</v>
      </c>
      <c r="HV45" s="5">
        <v>713608</v>
      </c>
      <c r="HW45" s="5">
        <v>1081246</v>
      </c>
      <c r="HX45" s="5">
        <v>987012</v>
      </c>
      <c r="HY45" s="5">
        <v>1024917</v>
      </c>
      <c r="HZ45" s="5">
        <v>1033709</v>
      </c>
      <c r="IA45" s="5">
        <v>963936</v>
      </c>
      <c r="IB45" s="5">
        <v>982005</v>
      </c>
      <c r="IC45" s="5">
        <v>1209843</v>
      </c>
      <c r="ID45" s="5">
        <v>1343932</v>
      </c>
      <c r="IE45" s="5">
        <v>1063342</v>
      </c>
      <c r="IF45" s="5">
        <v>1148683</v>
      </c>
      <c r="IG45" s="5">
        <v>874480</v>
      </c>
      <c r="IH45" s="5">
        <v>793136</v>
      </c>
      <c r="II45" s="5">
        <v>725016</v>
      </c>
      <c r="IJ45" s="5">
        <v>750087</v>
      </c>
      <c r="IK45" s="5">
        <v>883318</v>
      </c>
      <c r="IL45" s="5">
        <v>906849</v>
      </c>
      <c r="IM45" s="5">
        <v>799169</v>
      </c>
      <c r="IN45" s="5">
        <v>711317</v>
      </c>
      <c r="IO45" s="5">
        <v>754895</v>
      </c>
      <c r="IP45" s="5">
        <v>812972</v>
      </c>
      <c r="IQ45" s="5">
        <v>705159</v>
      </c>
      <c r="IR45" s="5">
        <v>710679</v>
      </c>
      <c r="IS45" s="5">
        <v>730479</v>
      </c>
      <c r="IT45" s="5">
        <v>888937</v>
      </c>
      <c r="IU45" s="5">
        <v>846200</v>
      </c>
      <c r="IV45" s="5">
        <v>834192</v>
      </c>
      <c r="IW45" s="5">
        <v>759391</v>
      </c>
      <c r="IX45" s="5">
        <v>743199</v>
      </c>
      <c r="IY45" s="5">
        <v>189598</v>
      </c>
      <c r="IZ45" s="5">
        <v>218439</v>
      </c>
      <c r="JA45" s="5">
        <v>217989</v>
      </c>
      <c r="JB45" s="5">
        <v>192733</v>
      </c>
      <c r="JC45" s="5">
        <v>176381</v>
      </c>
      <c r="JD45" s="5">
        <v>152784</v>
      </c>
      <c r="JE45" s="5">
        <v>142585</v>
      </c>
      <c r="JF45" s="5">
        <v>130084</v>
      </c>
      <c r="JG45" s="5">
        <v>128467</v>
      </c>
      <c r="JH45" s="5">
        <v>123085</v>
      </c>
      <c r="JI45" s="5">
        <v>126042</v>
      </c>
      <c r="JJ45" s="5">
        <v>114454</v>
      </c>
      <c r="JK45" s="5">
        <v>101417</v>
      </c>
      <c r="JL45" s="5">
        <v>94667</v>
      </c>
      <c r="JM45" s="5">
        <v>92609</v>
      </c>
      <c r="JN45" s="5">
        <v>88650</v>
      </c>
      <c r="JO45" s="5">
        <v>92910</v>
      </c>
      <c r="JP45" s="5">
        <v>73930</v>
      </c>
      <c r="JQ45" s="5">
        <v>115500</v>
      </c>
      <c r="JR45" s="5">
        <v>109755</v>
      </c>
      <c r="JS45" s="5">
        <v>101741</v>
      </c>
      <c r="JT45" s="5">
        <v>95595</v>
      </c>
      <c r="JU45" s="5">
        <v>96762</v>
      </c>
      <c r="JV45" s="5">
        <v>57131</v>
      </c>
      <c r="JW45" s="5">
        <v>20482</v>
      </c>
      <c r="JX45" s="5">
        <v>77442</v>
      </c>
      <c r="JY45" s="5">
        <v>77558</v>
      </c>
      <c r="JZ45" s="5">
        <v>88689</v>
      </c>
      <c r="KA45" s="5">
        <v>83064</v>
      </c>
      <c r="KB45" s="5">
        <v>74024</v>
      </c>
      <c r="KC45" s="5">
        <v>69771</v>
      </c>
      <c r="KD45" s="5">
        <v>74123</v>
      </c>
      <c r="KE45" s="5">
        <v>32444</v>
      </c>
      <c r="KF45" s="5">
        <v>33356</v>
      </c>
      <c r="KG45" s="5">
        <v>29714</v>
      </c>
      <c r="KH45" s="5">
        <v>29591</v>
      </c>
      <c r="KI45" s="5">
        <v>31313</v>
      </c>
      <c r="KJ45" s="5">
        <v>29885</v>
      </c>
      <c r="KK45" s="5">
        <v>18903</v>
      </c>
      <c r="KL45" s="5">
        <v>18624</v>
      </c>
      <c r="KM45" s="5">
        <v>19487</v>
      </c>
      <c r="KN45" s="5">
        <v>19905</v>
      </c>
      <c r="KO45" s="5">
        <v>18140</v>
      </c>
      <c r="KP45" s="5">
        <v>18520</v>
      </c>
      <c r="KQ45" s="5">
        <v>18867</v>
      </c>
      <c r="KR45" s="5">
        <v>19357</v>
      </c>
      <c r="KS45" s="5">
        <v>10877</v>
      </c>
      <c r="KT45" s="5">
        <v>11012</v>
      </c>
      <c r="KU45" s="5">
        <v>10250</v>
      </c>
      <c r="KV45" s="5">
        <v>9952</v>
      </c>
      <c r="KW45" s="5">
        <v>9398</v>
      </c>
      <c r="KX45" s="5">
        <v>6034</v>
      </c>
      <c r="KY45" s="5">
        <v>4807</v>
      </c>
      <c r="KZ45" s="5">
        <v>4731</v>
      </c>
      <c r="LA45" s="5">
        <v>4737</v>
      </c>
      <c r="LB45" s="5">
        <v>5543</v>
      </c>
      <c r="LC45" s="5">
        <v>6022</v>
      </c>
      <c r="LD45" s="5">
        <v>5690</v>
      </c>
      <c r="LE45" s="5">
        <v>6348</v>
      </c>
      <c r="LF45" s="5">
        <v>5471</v>
      </c>
      <c r="LG45" s="5">
        <v>3169</v>
      </c>
      <c r="LH45" s="5">
        <v>2528</v>
      </c>
      <c r="LI45" s="5">
        <v>2283</v>
      </c>
      <c r="LJ45" s="5">
        <v>1883</v>
      </c>
      <c r="LK45" s="5">
        <v>12640</v>
      </c>
      <c r="LL45" s="5">
        <v>12448</v>
      </c>
      <c r="LM45" s="5">
        <v>12304</v>
      </c>
      <c r="LN45" s="5">
        <v>10757</v>
      </c>
      <c r="LO45" s="5">
        <v>12422</v>
      </c>
      <c r="LP45" s="5">
        <v>13424</v>
      </c>
      <c r="LQ45" s="5">
        <v>11313</v>
      </c>
      <c r="LR45" s="5">
        <v>9996</v>
      </c>
      <c r="LS45" s="5">
        <v>13199</v>
      </c>
      <c r="LT45" s="5">
        <v>11881</v>
      </c>
      <c r="LU45" s="5">
        <v>12337</v>
      </c>
      <c r="LV45" s="5">
        <v>15696</v>
      </c>
      <c r="LW45" s="5">
        <v>11212</v>
      </c>
      <c r="LX45" s="5">
        <v>9442</v>
      </c>
      <c r="LY45" s="5">
        <v>8771</v>
      </c>
      <c r="LZ45" s="5">
        <v>8842</v>
      </c>
      <c r="MA45" s="5">
        <v>7188</v>
      </c>
      <c r="MB45" s="5">
        <v>6440</v>
      </c>
      <c r="MC45" s="5">
        <v>9559</v>
      </c>
      <c r="MD45" s="5">
        <v>10871</v>
      </c>
      <c r="ME45" s="5">
        <v>8344</v>
      </c>
      <c r="MF45" s="5">
        <v>8450</v>
      </c>
      <c r="MG45" s="5">
        <v>8158</v>
      </c>
      <c r="MH45" s="5">
        <v>5422</v>
      </c>
      <c r="MI45" s="5">
        <v>4482</v>
      </c>
      <c r="MJ45" s="5">
        <v>3277</v>
      </c>
      <c r="MK45" s="5">
        <v>4165</v>
      </c>
      <c r="ML45" s="5">
        <v>3945</v>
      </c>
      <c r="MM45" s="5">
        <v>3421</v>
      </c>
      <c r="MN45" s="5">
        <v>3440</v>
      </c>
      <c r="MO45" s="5">
        <v>3551</v>
      </c>
      <c r="MP45" s="5">
        <v>3706</v>
      </c>
      <c r="MQ45" s="5">
        <v>4739</v>
      </c>
      <c r="MR45" s="5">
        <v>5004</v>
      </c>
      <c r="MS45" s="5">
        <v>4231</v>
      </c>
      <c r="MT45" s="5">
        <v>4049</v>
      </c>
      <c r="MU45" s="5">
        <v>4067</v>
      </c>
      <c r="MV45" s="5">
        <v>3769</v>
      </c>
      <c r="MW45" s="5">
        <v>302</v>
      </c>
      <c r="MX45" s="5">
        <v>179</v>
      </c>
      <c r="MY45" s="5">
        <v>233</v>
      </c>
      <c r="MZ45" s="5">
        <v>0</v>
      </c>
      <c r="NA45" s="5">
        <v>0</v>
      </c>
      <c r="NB45" s="5">
        <v>0</v>
      </c>
      <c r="NC45" s="5">
        <v>0</v>
      </c>
      <c r="ND45" s="5">
        <v>0</v>
      </c>
      <c r="NE45" s="5" t="s">
        <v>33</v>
      </c>
      <c r="NF45" s="5" t="s">
        <v>33</v>
      </c>
      <c r="NG45" s="5" t="s">
        <v>33</v>
      </c>
      <c r="NH45" s="5" t="s">
        <v>33</v>
      </c>
      <c r="NI45" s="5" t="s">
        <v>33</v>
      </c>
      <c r="NJ45" s="5" t="s">
        <v>33</v>
      </c>
      <c r="NK45" s="5" t="s">
        <v>33</v>
      </c>
      <c r="NL45" s="5" t="s">
        <v>33</v>
      </c>
      <c r="NM45" s="5" t="s">
        <v>33</v>
      </c>
      <c r="NN45" s="5" t="s">
        <v>33</v>
      </c>
      <c r="NO45" s="5" t="s">
        <v>33</v>
      </c>
      <c r="NP45" s="5" t="s">
        <v>33</v>
      </c>
      <c r="NQ45" s="5" t="s">
        <v>33</v>
      </c>
      <c r="NR45" s="5" t="s">
        <v>33</v>
      </c>
      <c r="NS45" s="5" t="s">
        <v>33</v>
      </c>
      <c r="NT45" s="5" t="s">
        <v>33</v>
      </c>
      <c r="NU45" s="5" t="s">
        <v>33</v>
      </c>
      <c r="NV45" s="5" t="s">
        <v>33</v>
      </c>
      <c r="NW45" s="5">
        <v>0</v>
      </c>
      <c r="NX45" s="5">
        <v>0</v>
      </c>
      <c r="NY45" s="5">
        <v>0</v>
      </c>
      <c r="NZ45" s="5">
        <v>0</v>
      </c>
      <c r="OA45" s="5">
        <v>0</v>
      </c>
      <c r="OB45" s="5">
        <v>0</v>
      </c>
      <c r="OC45" s="5">
        <v>0</v>
      </c>
      <c r="OD45" s="5">
        <v>100</v>
      </c>
      <c r="OE45" s="5">
        <v>108</v>
      </c>
      <c r="OF45" s="5">
        <v>0</v>
      </c>
      <c r="OG45" s="5">
        <v>0</v>
      </c>
      <c r="OH45" s="5">
        <v>0</v>
      </c>
      <c r="OI45" s="5">
        <v>0</v>
      </c>
      <c r="OJ45" s="5">
        <v>0</v>
      </c>
      <c r="OK45" s="5" t="s">
        <v>33</v>
      </c>
      <c r="OL45" s="5" t="s">
        <v>33</v>
      </c>
      <c r="OM45" s="5" t="s">
        <v>33</v>
      </c>
      <c r="ON45" s="5" t="s">
        <v>33</v>
      </c>
      <c r="OO45" s="5" t="s">
        <v>33</v>
      </c>
      <c r="OP45" s="5" t="s">
        <v>33</v>
      </c>
      <c r="OQ45" s="5" t="s">
        <v>33</v>
      </c>
      <c r="OR45" s="5" t="s">
        <v>33</v>
      </c>
      <c r="OS45" s="5" t="s">
        <v>33</v>
      </c>
      <c r="OT45" s="5" t="s">
        <v>33</v>
      </c>
      <c r="OU45" s="5" t="s">
        <v>33</v>
      </c>
      <c r="OV45" s="5" t="s">
        <v>33</v>
      </c>
      <c r="OW45" s="5" t="s">
        <v>33</v>
      </c>
      <c r="OX45" s="5" t="s">
        <v>33</v>
      </c>
      <c r="OY45" s="5" t="s">
        <v>33</v>
      </c>
      <c r="OZ45" s="5" t="s">
        <v>33</v>
      </c>
      <c r="PA45" s="5" t="s">
        <v>33</v>
      </c>
      <c r="PB45" s="5" t="s">
        <v>33</v>
      </c>
      <c r="PC45" s="5">
        <v>35029</v>
      </c>
      <c r="PD45" s="5">
        <v>29299</v>
      </c>
      <c r="PE45" s="5">
        <v>28305</v>
      </c>
      <c r="PF45" s="5">
        <v>27199</v>
      </c>
      <c r="PG45" s="5">
        <v>27807</v>
      </c>
      <c r="PH45" s="5">
        <v>25330</v>
      </c>
      <c r="PI45" s="5">
        <v>25518</v>
      </c>
      <c r="PJ45" s="5">
        <v>24622</v>
      </c>
      <c r="PK45" s="5">
        <v>24180</v>
      </c>
      <c r="PL45" s="5">
        <v>22737</v>
      </c>
      <c r="PM45" s="5">
        <v>22316</v>
      </c>
      <c r="PN45" s="5">
        <v>21309</v>
      </c>
      <c r="PO45" s="5">
        <v>20475</v>
      </c>
      <c r="PP45" s="5">
        <v>18139</v>
      </c>
      <c r="PQ45" s="5">
        <v>18052</v>
      </c>
      <c r="PR45" s="5">
        <v>19610</v>
      </c>
      <c r="PS45" s="5">
        <v>20458</v>
      </c>
      <c r="PT45" s="5">
        <v>18743</v>
      </c>
      <c r="PU45" s="5">
        <v>16213</v>
      </c>
      <c r="PV45" s="5">
        <v>14239</v>
      </c>
      <c r="PW45" s="5">
        <v>12957</v>
      </c>
      <c r="PX45" s="5">
        <v>13179</v>
      </c>
      <c r="PY45" s="5">
        <v>16968</v>
      </c>
      <c r="PZ45" s="5">
        <v>18881</v>
      </c>
      <c r="QA45" s="5">
        <v>18324</v>
      </c>
      <c r="QB45" s="5">
        <v>17994</v>
      </c>
      <c r="QC45" s="5">
        <v>18682</v>
      </c>
      <c r="QD45" s="5">
        <v>16132</v>
      </c>
      <c r="QE45" s="5">
        <v>15862</v>
      </c>
      <c r="QF45" s="5">
        <v>15388</v>
      </c>
      <c r="QG45" s="5">
        <v>14747</v>
      </c>
      <c r="QH45" s="5">
        <v>14760</v>
      </c>
      <c r="QI45" s="5">
        <v>46961</v>
      </c>
      <c r="QJ45" s="5">
        <v>54712</v>
      </c>
      <c r="QK45" s="5">
        <v>56876</v>
      </c>
      <c r="QL45" s="5">
        <v>50323</v>
      </c>
      <c r="QM45" s="5">
        <v>56212</v>
      </c>
      <c r="QN45" s="5">
        <v>43475</v>
      </c>
      <c r="QO45" s="5">
        <v>33549</v>
      </c>
      <c r="QP45" s="5">
        <v>31393</v>
      </c>
      <c r="QQ45" s="5">
        <v>36502</v>
      </c>
      <c r="QR45" s="5">
        <v>33976</v>
      </c>
      <c r="QS45" s="5">
        <v>44657</v>
      </c>
      <c r="QT45" s="5">
        <v>92272</v>
      </c>
      <c r="QU45" s="5">
        <v>29732</v>
      </c>
      <c r="QV45" s="5">
        <v>26983</v>
      </c>
      <c r="QW45" s="5">
        <v>29740</v>
      </c>
      <c r="QX45" s="5">
        <v>29995</v>
      </c>
      <c r="QY45" s="5">
        <v>32677</v>
      </c>
      <c r="QZ45" s="5">
        <v>31819</v>
      </c>
      <c r="RA45" s="5">
        <v>41866</v>
      </c>
      <c r="RB45" s="5">
        <v>47650</v>
      </c>
      <c r="RC45" s="5">
        <v>37360</v>
      </c>
      <c r="RD45" s="5">
        <v>24219</v>
      </c>
      <c r="RE45" s="5">
        <v>26290</v>
      </c>
      <c r="RF45" s="5">
        <v>20686</v>
      </c>
      <c r="RG45" s="5">
        <v>21678</v>
      </c>
      <c r="RH45" s="5">
        <v>26979</v>
      </c>
      <c r="RI45" s="5">
        <v>25584</v>
      </c>
      <c r="RJ45" s="5">
        <v>23626</v>
      </c>
      <c r="RK45" s="5">
        <v>19623</v>
      </c>
      <c r="RL45" s="5">
        <v>19258</v>
      </c>
      <c r="RM45" s="5">
        <v>19368</v>
      </c>
      <c r="RN45" s="5">
        <v>19046</v>
      </c>
      <c r="RO45" s="5">
        <v>39255</v>
      </c>
      <c r="RP45" s="5">
        <v>38194</v>
      </c>
      <c r="RQ45" s="5">
        <v>36215</v>
      </c>
      <c r="RR45" s="5">
        <v>34220</v>
      </c>
      <c r="RS45" s="5">
        <v>35843</v>
      </c>
      <c r="RT45" s="5">
        <v>36880</v>
      </c>
      <c r="RU45" s="5">
        <v>38461</v>
      </c>
      <c r="RV45" s="5">
        <v>37264</v>
      </c>
      <c r="RW45" s="5">
        <v>35562</v>
      </c>
      <c r="RX45" s="5">
        <v>35991</v>
      </c>
      <c r="RY45" s="5">
        <v>47325</v>
      </c>
      <c r="RZ45" s="5">
        <v>39496</v>
      </c>
      <c r="SA45" s="5">
        <v>43380</v>
      </c>
      <c r="SB45" s="5">
        <v>44457</v>
      </c>
      <c r="SC45" s="5">
        <v>34728</v>
      </c>
      <c r="SD45" s="5">
        <v>43591</v>
      </c>
      <c r="SE45" s="5">
        <v>39074</v>
      </c>
      <c r="SF45" s="5">
        <v>35695</v>
      </c>
      <c r="SG45" s="5">
        <v>33680</v>
      </c>
      <c r="SH45" s="5">
        <v>26037</v>
      </c>
      <c r="SI45" s="5">
        <v>23662</v>
      </c>
      <c r="SJ45" s="5">
        <v>22415</v>
      </c>
      <c r="SK45" s="5">
        <v>22677</v>
      </c>
      <c r="SL45" s="5">
        <v>28923</v>
      </c>
      <c r="SM45" s="5">
        <v>34665</v>
      </c>
      <c r="SN45" s="5">
        <v>38717</v>
      </c>
      <c r="SO45" s="5">
        <v>28670</v>
      </c>
      <c r="SP45" s="5">
        <v>20528</v>
      </c>
      <c r="SQ45" s="5">
        <v>24210</v>
      </c>
      <c r="SR45" s="5">
        <v>25306</v>
      </c>
      <c r="SS45" s="5">
        <v>27710</v>
      </c>
      <c r="ST45" s="5">
        <v>27606</v>
      </c>
      <c r="SU45" s="5">
        <v>67315</v>
      </c>
      <c r="SV45" s="5">
        <v>69371</v>
      </c>
      <c r="SW45" s="5">
        <v>53392</v>
      </c>
      <c r="SX45" s="5">
        <v>66675</v>
      </c>
      <c r="SY45" s="5">
        <v>74662</v>
      </c>
      <c r="SZ45" s="5">
        <v>68221</v>
      </c>
      <c r="TA45" s="5">
        <v>41853</v>
      </c>
      <c r="TB45" s="5">
        <v>27324</v>
      </c>
      <c r="TC45" s="5">
        <v>12179</v>
      </c>
      <c r="TD45" s="5">
        <v>12252</v>
      </c>
      <c r="TE45" s="5">
        <v>9152</v>
      </c>
      <c r="TF45" s="5">
        <v>4960</v>
      </c>
      <c r="TG45" s="5">
        <v>6238</v>
      </c>
      <c r="TH45" s="5">
        <v>6665</v>
      </c>
      <c r="TI45" s="5">
        <v>5793</v>
      </c>
      <c r="TJ45" s="5">
        <v>5907</v>
      </c>
      <c r="TK45" s="5">
        <v>6730</v>
      </c>
      <c r="TL45" s="5">
        <v>5979</v>
      </c>
      <c r="TM45" s="5">
        <v>5356</v>
      </c>
      <c r="TN45" s="5">
        <v>8984</v>
      </c>
      <c r="TO45" s="5">
        <v>8477</v>
      </c>
      <c r="TP45" s="5">
        <v>6634</v>
      </c>
      <c r="TQ45" s="5">
        <v>7924</v>
      </c>
      <c r="TR45" s="5">
        <v>10534</v>
      </c>
      <c r="TS45" s="5">
        <v>8948</v>
      </c>
      <c r="TT45" s="5">
        <v>9509</v>
      </c>
      <c r="TU45" s="5">
        <v>9189</v>
      </c>
      <c r="TV45" s="5">
        <v>4923</v>
      </c>
      <c r="TW45" s="5">
        <v>3192</v>
      </c>
      <c r="TX45" s="5">
        <v>3273</v>
      </c>
      <c r="TY45" s="5">
        <v>3166</v>
      </c>
      <c r="TZ45" s="5">
        <v>3153</v>
      </c>
      <c r="UA45" s="5">
        <v>857</v>
      </c>
      <c r="UB45" s="5">
        <v>496</v>
      </c>
      <c r="UC45" s="5">
        <v>357</v>
      </c>
      <c r="UD45" s="5">
        <v>611</v>
      </c>
      <c r="UE45" s="5">
        <v>737</v>
      </c>
      <c r="UF45" s="5">
        <v>774</v>
      </c>
      <c r="UG45" s="5">
        <v>595</v>
      </c>
      <c r="UH45" s="5">
        <v>1070</v>
      </c>
      <c r="UI45" s="5">
        <v>1226</v>
      </c>
      <c r="UJ45" s="5">
        <v>1738</v>
      </c>
      <c r="UK45" s="5">
        <v>1509</v>
      </c>
      <c r="UL45" s="5">
        <v>1442</v>
      </c>
      <c r="UM45" s="5">
        <v>1464</v>
      </c>
      <c r="UN45" s="5">
        <v>1558</v>
      </c>
      <c r="UO45" s="5">
        <v>1905</v>
      </c>
      <c r="UP45" s="5">
        <v>2443</v>
      </c>
      <c r="UQ45" s="5">
        <v>666</v>
      </c>
      <c r="UR45" s="5">
        <v>1233</v>
      </c>
      <c r="US45" s="5">
        <v>1533</v>
      </c>
      <c r="UT45" s="5">
        <v>4217</v>
      </c>
      <c r="UU45" s="5">
        <v>5221</v>
      </c>
      <c r="UV45" s="5">
        <v>9000</v>
      </c>
      <c r="UW45" s="5">
        <v>9462</v>
      </c>
      <c r="UX45" s="5">
        <v>10837</v>
      </c>
      <c r="UY45" s="5">
        <v>10268</v>
      </c>
      <c r="UZ45" s="5">
        <v>8665</v>
      </c>
      <c r="VA45" s="5">
        <v>11090</v>
      </c>
      <c r="VB45" s="5">
        <v>6760</v>
      </c>
      <c r="VC45" s="5">
        <v>3806</v>
      </c>
      <c r="VD45" s="5">
        <v>4121</v>
      </c>
      <c r="VE45" s="5">
        <v>4801</v>
      </c>
      <c r="VF45" s="5">
        <v>3907</v>
      </c>
      <c r="VG45" s="5">
        <v>199780</v>
      </c>
      <c r="VH45" s="5">
        <v>175805</v>
      </c>
      <c r="VI45" s="5">
        <v>184596</v>
      </c>
      <c r="VJ45" s="5">
        <v>181954</v>
      </c>
      <c r="VK45" s="5">
        <v>193827</v>
      </c>
      <c r="VL45" s="5">
        <v>178636</v>
      </c>
      <c r="VM45" s="5">
        <v>187834</v>
      </c>
      <c r="VN45" s="5">
        <v>185177</v>
      </c>
      <c r="VO45" s="5">
        <v>159199</v>
      </c>
      <c r="VP45" s="5">
        <v>154486</v>
      </c>
      <c r="VQ45" s="5">
        <v>131457</v>
      </c>
      <c r="VR45" s="5">
        <v>124075</v>
      </c>
      <c r="VS45" s="5">
        <v>138810</v>
      </c>
      <c r="VT45" s="5">
        <v>138184</v>
      </c>
      <c r="VU45" s="5">
        <v>118397</v>
      </c>
      <c r="VV45" s="5">
        <v>98401</v>
      </c>
      <c r="VW45" s="5">
        <v>118269</v>
      </c>
      <c r="VX45" s="5">
        <v>278673</v>
      </c>
      <c r="VY45" s="5">
        <v>66654</v>
      </c>
      <c r="VZ45" s="5">
        <v>131096</v>
      </c>
      <c r="WA45" s="5">
        <v>123747</v>
      </c>
      <c r="WB45" s="5">
        <v>114916</v>
      </c>
      <c r="WC45" s="5">
        <v>113166</v>
      </c>
      <c r="WD45" s="5">
        <v>104574</v>
      </c>
      <c r="WE45" s="5">
        <v>111089</v>
      </c>
      <c r="WF45" s="5">
        <v>111974</v>
      </c>
      <c r="WG45" s="5">
        <v>97347</v>
      </c>
      <c r="WH45" s="5">
        <v>116839</v>
      </c>
      <c r="WI45" s="5">
        <v>129580</v>
      </c>
      <c r="WJ45" s="5">
        <v>107477</v>
      </c>
      <c r="WK45" s="5">
        <v>84172</v>
      </c>
      <c r="WL45" s="5">
        <v>91294</v>
      </c>
      <c r="WM45" s="5">
        <v>4633</v>
      </c>
      <c r="WN45" s="5">
        <v>3855</v>
      </c>
      <c r="WO45" s="5">
        <v>3518</v>
      </c>
      <c r="WP45" s="5">
        <v>3513</v>
      </c>
      <c r="WQ45" s="5">
        <v>3276</v>
      </c>
      <c r="WR45" s="5">
        <v>2546</v>
      </c>
      <c r="WS45" s="5">
        <v>2215</v>
      </c>
      <c r="WT45" s="5">
        <v>3641</v>
      </c>
      <c r="WU45" s="5">
        <v>2844</v>
      </c>
      <c r="WV45" s="5">
        <v>3405</v>
      </c>
      <c r="WW45" s="5">
        <v>3494</v>
      </c>
      <c r="WX45" s="5">
        <v>3336</v>
      </c>
      <c r="WY45" s="5">
        <v>3274</v>
      </c>
      <c r="WZ45" s="5">
        <v>3388</v>
      </c>
      <c r="XA45" s="5">
        <v>3185</v>
      </c>
      <c r="XB45" s="5">
        <v>2823</v>
      </c>
      <c r="XC45" s="5">
        <v>2753</v>
      </c>
      <c r="XD45" s="5">
        <v>5256</v>
      </c>
      <c r="XE45" s="5">
        <v>5119</v>
      </c>
      <c r="XF45" s="5">
        <v>6734</v>
      </c>
      <c r="XG45" s="5">
        <v>7332</v>
      </c>
      <c r="XH45" s="5">
        <v>3862</v>
      </c>
      <c r="XI45" s="5">
        <v>1676</v>
      </c>
      <c r="XJ45" s="5">
        <v>2512</v>
      </c>
      <c r="XK45" s="5">
        <v>2340</v>
      </c>
      <c r="XL45" s="5">
        <v>3029</v>
      </c>
      <c r="XM45" s="5">
        <v>2416</v>
      </c>
      <c r="XN45" s="5">
        <v>2279</v>
      </c>
      <c r="XO45" s="5">
        <v>2290</v>
      </c>
      <c r="XP45" s="5">
        <v>2196</v>
      </c>
      <c r="XQ45" s="5">
        <v>2313</v>
      </c>
      <c r="XR45" s="5">
        <v>2221</v>
      </c>
      <c r="XS45" s="1">
        <v>814</v>
      </c>
      <c r="XT45" s="3" t="s">
        <v>180</v>
      </c>
      <c r="XU45" s="3" t="s">
        <v>180</v>
      </c>
      <c r="XV45" s="3" t="s">
        <v>180</v>
      </c>
      <c r="XW45" s="3" t="s">
        <v>179</v>
      </c>
      <c r="XX45" s="3" t="s">
        <v>180</v>
      </c>
      <c r="XY45" s="3" t="s">
        <v>180</v>
      </c>
      <c r="XZ45" s="3" t="s">
        <v>212</v>
      </c>
    </row>
    <row r="46" spans="1:650" x14ac:dyDescent="0.3">
      <c r="A46" s="6" t="s">
        <v>73</v>
      </c>
      <c r="B46" s="1">
        <v>4112564</v>
      </c>
      <c r="C46" s="5">
        <v>147163</v>
      </c>
      <c r="D46" s="5">
        <v>92871</v>
      </c>
      <c r="E46" s="5">
        <v>65238</v>
      </c>
      <c r="F46" s="5">
        <v>41219</v>
      </c>
      <c r="G46" s="5">
        <v>641</v>
      </c>
      <c r="H46" s="5">
        <v>9415</v>
      </c>
      <c r="I46" s="5">
        <v>14559</v>
      </c>
      <c r="J46" s="5">
        <v>8965</v>
      </c>
      <c r="K46" s="5">
        <v>1324</v>
      </c>
      <c r="L46" s="5">
        <v>10560</v>
      </c>
      <c r="M46" s="5">
        <v>12381</v>
      </c>
      <c r="N46" s="5">
        <v>16290</v>
      </c>
      <c r="O46" s="5">
        <v>4459</v>
      </c>
      <c r="P46" s="5">
        <v>24463</v>
      </c>
      <c r="Q46" s="5" t="s">
        <v>33</v>
      </c>
      <c r="R46" s="5" t="s">
        <v>33</v>
      </c>
      <c r="S46" s="5" t="s">
        <v>33</v>
      </c>
      <c r="T46" s="5" t="s">
        <v>33</v>
      </c>
      <c r="U46" s="5" t="s">
        <v>33</v>
      </c>
      <c r="V46" s="5" t="s">
        <v>33</v>
      </c>
      <c r="W46" s="5" t="s">
        <v>33</v>
      </c>
      <c r="X46" s="5" t="s">
        <v>33</v>
      </c>
      <c r="Y46" s="5" t="s">
        <v>33</v>
      </c>
      <c r="Z46" s="5" t="s">
        <v>33</v>
      </c>
      <c r="AA46" s="5" t="s">
        <v>33</v>
      </c>
      <c r="AB46" s="5" t="s">
        <v>33</v>
      </c>
      <c r="AC46" s="5" t="s">
        <v>33</v>
      </c>
      <c r="AD46" s="5" t="s">
        <v>33</v>
      </c>
      <c r="AE46" s="5" t="s">
        <v>33</v>
      </c>
      <c r="AF46" s="5" t="s">
        <v>33</v>
      </c>
      <c r="AG46" s="5" t="s">
        <v>33</v>
      </c>
      <c r="AH46" s="5" t="s">
        <v>33</v>
      </c>
      <c r="AI46" s="5">
        <v>1316748</v>
      </c>
      <c r="AJ46" s="5">
        <v>268310</v>
      </c>
      <c r="AK46" s="5">
        <v>384872</v>
      </c>
      <c r="AL46" s="5">
        <v>1018307</v>
      </c>
      <c r="AM46" s="5">
        <v>114134</v>
      </c>
      <c r="AN46" s="5">
        <v>645710</v>
      </c>
      <c r="AO46" s="5">
        <v>120901</v>
      </c>
      <c r="AP46" s="5">
        <v>652079</v>
      </c>
      <c r="AQ46" s="5">
        <v>402253</v>
      </c>
      <c r="AR46" s="5">
        <v>73892</v>
      </c>
      <c r="AS46" s="5">
        <v>117767</v>
      </c>
      <c r="AT46" s="5">
        <v>55021</v>
      </c>
      <c r="AU46" s="5">
        <v>161707</v>
      </c>
      <c r="AV46" s="5">
        <v>44172</v>
      </c>
      <c r="AW46" s="5" t="s">
        <v>33</v>
      </c>
      <c r="AX46" s="5" t="s">
        <v>33</v>
      </c>
      <c r="AY46" s="5" t="s">
        <v>33</v>
      </c>
      <c r="AZ46" s="5" t="s">
        <v>33</v>
      </c>
      <c r="BA46" s="5" t="s">
        <v>33</v>
      </c>
      <c r="BB46" s="5" t="s">
        <v>33</v>
      </c>
      <c r="BC46" s="5" t="s">
        <v>33</v>
      </c>
      <c r="BD46" s="5" t="s">
        <v>33</v>
      </c>
      <c r="BE46" s="5" t="s">
        <v>33</v>
      </c>
      <c r="BF46" s="5" t="s">
        <v>33</v>
      </c>
      <c r="BG46" s="5" t="s">
        <v>33</v>
      </c>
      <c r="BH46" s="5" t="s">
        <v>33</v>
      </c>
      <c r="BI46" s="5" t="s">
        <v>33</v>
      </c>
      <c r="BJ46" s="5" t="s">
        <v>33</v>
      </c>
      <c r="BK46" s="5" t="s">
        <v>33</v>
      </c>
      <c r="BL46" s="5" t="s">
        <v>33</v>
      </c>
      <c r="BM46" s="5" t="s">
        <v>33</v>
      </c>
      <c r="BN46" s="5" t="s">
        <v>33</v>
      </c>
      <c r="BO46" s="5">
        <v>449441</v>
      </c>
      <c r="BP46" s="5">
        <v>491524</v>
      </c>
      <c r="BQ46" s="5">
        <v>292805</v>
      </c>
      <c r="BR46" s="5">
        <v>289071</v>
      </c>
      <c r="BS46" s="5">
        <v>24209</v>
      </c>
      <c r="BT46" s="5">
        <v>119022</v>
      </c>
      <c r="BU46" s="5">
        <v>72156</v>
      </c>
      <c r="BV46" s="5">
        <v>71491</v>
      </c>
      <c r="BW46" s="5">
        <v>132562</v>
      </c>
      <c r="BX46" s="5">
        <v>1708</v>
      </c>
      <c r="BY46" s="5">
        <v>125353</v>
      </c>
      <c r="BZ46" s="5">
        <v>36242</v>
      </c>
      <c r="CA46" s="5">
        <v>-8630</v>
      </c>
      <c r="CB46" s="5">
        <v>69091</v>
      </c>
      <c r="CC46" s="5" t="s">
        <v>33</v>
      </c>
      <c r="CD46" s="5" t="s">
        <v>33</v>
      </c>
      <c r="CE46" s="5" t="s">
        <v>33</v>
      </c>
      <c r="CF46" s="5" t="s">
        <v>33</v>
      </c>
      <c r="CG46" s="5" t="s">
        <v>33</v>
      </c>
      <c r="CH46" s="5" t="s">
        <v>33</v>
      </c>
      <c r="CI46" s="5" t="s">
        <v>33</v>
      </c>
      <c r="CJ46" s="5" t="s">
        <v>33</v>
      </c>
      <c r="CK46" s="5" t="s">
        <v>33</v>
      </c>
      <c r="CL46" s="5" t="s">
        <v>33</v>
      </c>
      <c r="CM46" s="5" t="s">
        <v>33</v>
      </c>
      <c r="CN46" s="5" t="s">
        <v>33</v>
      </c>
      <c r="CO46" s="5" t="s">
        <v>33</v>
      </c>
      <c r="CP46" s="5" t="s">
        <v>33</v>
      </c>
      <c r="CQ46" s="5" t="s">
        <v>33</v>
      </c>
      <c r="CR46" s="5" t="s">
        <v>33</v>
      </c>
      <c r="CS46" s="5" t="s">
        <v>33</v>
      </c>
      <c r="CT46" s="5" t="s">
        <v>33</v>
      </c>
      <c r="CU46" s="5">
        <v>413619</v>
      </c>
      <c r="CV46" s="5">
        <v>241242</v>
      </c>
      <c r="CW46" s="5">
        <v>222180</v>
      </c>
      <c r="CX46" s="5">
        <v>247871</v>
      </c>
      <c r="CY46" s="5">
        <v>57759</v>
      </c>
      <c r="CZ46" s="5">
        <v>91251</v>
      </c>
      <c r="DA46" s="5">
        <v>30529</v>
      </c>
      <c r="DB46" s="5">
        <v>212424</v>
      </c>
      <c r="DC46" s="5">
        <v>109957</v>
      </c>
      <c r="DD46" s="5">
        <v>-15402</v>
      </c>
      <c r="DE46" s="5">
        <v>218787</v>
      </c>
      <c r="DF46" s="5">
        <v>101859</v>
      </c>
      <c r="DG46" s="5">
        <v>-120777</v>
      </c>
      <c r="DH46" s="5">
        <v>339961</v>
      </c>
      <c r="DI46" s="5" t="s">
        <v>33</v>
      </c>
      <c r="DJ46" s="5" t="s">
        <v>33</v>
      </c>
      <c r="DK46" s="5" t="s">
        <v>33</v>
      </c>
      <c r="DL46" s="5" t="s">
        <v>33</v>
      </c>
      <c r="DM46" s="5" t="s">
        <v>33</v>
      </c>
      <c r="DN46" s="5" t="s">
        <v>33</v>
      </c>
      <c r="DO46" s="5" t="s">
        <v>33</v>
      </c>
      <c r="DP46" s="5" t="s">
        <v>33</v>
      </c>
      <c r="DQ46" s="5" t="s">
        <v>33</v>
      </c>
      <c r="DR46" s="5" t="s">
        <v>33</v>
      </c>
      <c r="DS46" s="5" t="s">
        <v>33</v>
      </c>
      <c r="DT46" s="5" t="s">
        <v>33</v>
      </c>
      <c r="DU46" s="5" t="s">
        <v>33</v>
      </c>
      <c r="DV46" s="5" t="s">
        <v>33</v>
      </c>
      <c r="DW46" s="5" t="s">
        <v>33</v>
      </c>
      <c r="DX46" s="5" t="s">
        <v>33</v>
      </c>
      <c r="DY46" s="5" t="s">
        <v>33</v>
      </c>
      <c r="DZ46" s="5" t="s">
        <v>33</v>
      </c>
      <c r="EA46" s="5">
        <v>22518</v>
      </c>
      <c r="EB46" s="5">
        <v>51298</v>
      </c>
      <c r="EC46" s="5">
        <v>34197</v>
      </c>
      <c r="ED46" s="5">
        <v>19392</v>
      </c>
      <c r="EE46" s="5">
        <v>7674</v>
      </c>
      <c r="EF46" s="5">
        <v>6182</v>
      </c>
      <c r="EG46" s="5">
        <v>8829</v>
      </c>
      <c r="EH46" s="5">
        <v>8930</v>
      </c>
      <c r="EI46" s="5">
        <v>7386</v>
      </c>
      <c r="EJ46" s="5">
        <v>11311</v>
      </c>
      <c r="EK46" s="5">
        <v>25575</v>
      </c>
      <c r="EL46" s="5">
        <v>19303</v>
      </c>
      <c r="EM46" s="5">
        <v>2194</v>
      </c>
      <c r="EN46" s="5">
        <v>7392</v>
      </c>
      <c r="EO46" s="5" t="s">
        <v>33</v>
      </c>
      <c r="EP46" s="5" t="s">
        <v>33</v>
      </c>
      <c r="EQ46" s="5" t="s">
        <v>33</v>
      </c>
      <c r="ER46" s="5" t="s">
        <v>33</v>
      </c>
      <c r="ES46" s="5" t="s">
        <v>33</v>
      </c>
      <c r="ET46" s="5" t="s">
        <v>33</v>
      </c>
      <c r="EU46" s="5" t="s">
        <v>33</v>
      </c>
      <c r="EV46" s="5" t="s">
        <v>33</v>
      </c>
      <c r="EW46" s="5" t="s">
        <v>33</v>
      </c>
      <c r="EX46" s="5" t="s">
        <v>33</v>
      </c>
      <c r="EY46" s="5" t="s">
        <v>33</v>
      </c>
      <c r="EZ46" s="5" t="s">
        <v>33</v>
      </c>
      <c r="FA46" s="5" t="s">
        <v>33</v>
      </c>
      <c r="FB46" s="5" t="s">
        <v>33</v>
      </c>
      <c r="FC46" s="5" t="s">
        <v>33</v>
      </c>
      <c r="FD46" s="5" t="s">
        <v>33</v>
      </c>
      <c r="FE46" s="5" t="s">
        <v>33</v>
      </c>
      <c r="FF46" s="5" t="s">
        <v>33</v>
      </c>
      <c r="FG46" s="5">
        <v>0</v>
      </c>
      <c r="FH46" s="5">
        <v>0</v>
      </c>
      <c r="FI46" s="5">
        <v>0</v>
      </c>
      <c r="FJ46" s="5">
        <v>0</v>
      </c>
      <c r="FK46" s="5">
        <v>0</v>
      </c>
      <c r="FL46" s="5">
        <v>0</v>
      </c>
      <c r="FM46" s="5">
        <v>0</v>
      </c>
      <c r="FN46" s="5">
        <v>0</v>
      </c>
      <c r="FO46" s="5">
        <v>0</v>
      </c>
      <c r="FP46" s="5">
        <v>0</v>
      </c>
      <c r="FQ46" s="5">
        <v>5779</v>
      </c>
      <c r="FR46" s="5">
        <v>0</v>
      </c>
      <c r="FS46" s="5">
        <v>0</v>
      </c>
      <c r="FT46" s="5">
        <v>0</v>
      </c>
      <c r="FU46" s="5" t="s">
        <v>33</v>
      </c>
      <c r="FV46" s="5" t="s">
        <v>33</v>
      </c>
      <c r="FW46" s="5" t="s">
        <v>33</v>
      </c>
      <c r="FX46" s="5" t="s">
        <v>33</v>
      </c>
      <c r="FY46" s="5" t="s">
        <v>33</v>
      </c>
      <c r="FZ46" s="5" t="s">
        <v>33</v>
      </c>
      <c r="GA46" s="5" t="s">
        <v>33</v>
      </c>
      <c r="GB46" s="5" t="s">
        <v>33</v>
      </c>
      <c r="GC46" s="5" t="s">
        <v>33</v>
      </c>
      <c r="GD46" s="5" t="s">
        <v>33</v>
      </c>
      <c r="GE46" s="5" t="s">
        <v>33</v>
      </c>
      <c r="GF46" s="5" t="s">
        <v>33</v>
      </c>
      <c r="GG46" s="5" t="s">
        <v>33</v>
      </c>
      <c r="GH46" s="5" t="s">
        <v>33</v>
      </c>
      <c r="GI46" s="5" t="s">
        <v>33</v>
      </c>
      <c r="GJ46" s="5" t="s">
        <v>33</v>
      </c>
      <c r="GK46" s="5" t="s">
        <v>33</v>
      </c>
      <c r="GL46" s="5" t="s">
        <v>33</v>
      </c>
      <c r="GM46" s="5">
        <v>2349489</v>
      </c>
      <c r="GN46" s="5">
        <v>1145245</v>
      </c>
      <c r="GO46" s="5">
        <v>999292</v>
      </c>
      <c r="GP46" s="5">
        <v>1615859</v>
      </c>
      <c r="GQ46" s="5">
        <v>204417</v>
      </c>
      <c r="GR46" s="5">
        <v>871579</v>
      </c>
      <c r="GS46" s="5">
        <v>246974</v>
      </c>
      <c r="GT46" s="5">
        <v>953889</v>
      </c>
      <c r="GU46" s="5">
        <v>653481</v>
      </c>
      <c r="GV46" s="5">
        <v>82068</v>
      </c>
      <c r="GW46" s="5">
        <v>505642</v>
      </c>
      <c r="GX46" s="5">
        <v>228715</v>
      </c>
      <c r="GY46" s="5">
        <v>38954</v>
      </c>
      <c r="GZ46" s="5">
        <v>485079</v>
      </c>
      <c r="HA46" s="5" t="s">
        <v>33</v>
      </c>
      <c r="HB46" s="5" t="s">
        <v>33</v>
      </c>
      <c r="HC46" s="5" t="s">
        <v>33</v>
      </c>
      <c r="HD46" s="5" t="s">
        <v>33</v>
      </c>
      <c r="HE46" s="5" t="s">
        <v>33</v>
      </c>
      <c r="HF46" s="5" t="s">
        <v>33</v>
      </c>
      <c r="HG46" s="5" t="s">
        <v>33</v>
      </c>
      <c r="HH46" s="5" t="s">
        <v>33</v>
      </c>
      <c r="HI46" s="5" t="s">
        <v>33</v>
      </c>
      <c r="HJ46" s="5" t="s">
        <v>33</v>
      </c>
      <c r="HK46" s="5" t="s">
        <v>33</v>
      </c>
      <c r="HL46" s="5" t="s">
        <v>33</v>
      </c>
      <c r="HM46" s="5" t="s">
        <v>33</v>
      </c>
      <c r="HN46" s="5" t="s">
        <v>33</v>
      </c>
      <c r="HO46" s="5" t="s">
        <v>33</v>
      </c>
      <c r="HP46" s="5" t="s">
        <v>33</v>
      </c>
      <c r="HQ46" s="5" t="s">
        <v>33</v>
      </c>
      <c r="HR46" s="5" t="s">
        <v>33</v>
      </c>
      <c r="HS46" s="5">
        <v>1888342</v>
      </c>
      <c r="HT46" s="5">
        <v>2107503</v>
      </c>
      <c r="HU46" s="5">
        <v>2124398</v>
      </c>
      <c r="HV46" s="5">
        <v>1910359</v>
      </c>
      <c r="HW46" s="5">
        <v>485542</v>
      </c>
      <c r="HX46" s="5">
        <v>1700279</v>
      </c>
      <c r="HY46" s="5">
        <v>1549803</v>
      </c>
      <c r="HZ46" s="5">
        <v>1197500</v>
      </c>
      <c r="IA46" s="5">
        <v>1547066</v>
      </c>
      <c r="IB46" s="5">
        <v>1622177</v>
      </c>
      <c r="IC46" s="5">
        <v>1309684</v>
      </c>
      <c r="ID46" s="5">
        <v>2149755</v>
      </c>
      <c r="IE46" s="5">
        <v>1797555</v>
      </c>
      <c r="IF46" s="5">
        <v>1624011</v>
      </c>
      <c r="IG46" s="5" t="s">
        <v>33</v>
      </c>
      <c r="IH46" s="5" t="s">
        <v>33</v>
      </c>
      <c r="II46" s="5" t="s">
        <v>33</v>
      </c>
      <c r="IJ46" s="5" t="s">
        <v>33</v>
      </c>
      <c r="IK46" s="5" t="s">
        <v>33</v>
      </c>
      <c r="IL46" s="5" t="s">
        <v>33</v>
      </c>
      <c r="IM46" s="5" t="s">
        <v>33</v>
      </c>
      <c r="IN46" s="5" t="s">
        <v>33</v>
      </c>
      <c r="IO46" s="5" t="s">
        <v>33</v>
      </c>
      <c r="IP46" s="5" t="s">
        <v>33</v>
      </c>
      <c r="IQ46" s="5" t="s">
        <v>33</v>
      </c>
      <c r="IR46" s="5" t="s">
        <v>33</v>
      </c>
      <c r="IS46" s="5" t="s">
        <v>33</v>
      </c>
      <c r="IT46" s="5" t="s">
        <v>33</v>
      </c>
      <c r="IU46" s="5" t="s">
        <v>33</v>
      </c>
      <c r="IV46" s="5" t="s">
        <v>33</v>
      </c>
      <c r="IW46" s="5" t="s">
        <v>33</v>
      </c>
      <c r="IX46" s="5" t="s">
        <v>33</v>
      </c>
      <c r="IY46" s="5">
        <v>214932</v>
      </c>
      <c r="IZ46" s="5">
        <v>222947</v>
      </c>
      <c r="JA46" s="5">
        <v>203579</v>
      </c>
      <c r="JB46" s="5">
        <v>203086</v>
      </c>
      <c r="JC46" s="5">
        <v>48685</v>
      </c>
      <c r="JD46" s="5">
        <v>103079</v>
      </c>
      <c r="JE46" s="5">
        <v>91394</v>
      </c>
      <c r="JF46" s="5">
        <v>102142</v>
      </c>
      <c r="JG46" s="5">
        <v>112702</v>
      </c>
      <c r="JH46" s="5">
        <v>91297</v>
      </c>
      <c r="JI46" s="5">
        <v>84979</v>
      </c>
      <c r="JJ46" s="5">
        <v>82537</v>
      </c>
      <c r="JK46" s="5">
        <v>81157</v>
      </c>
      <c r="JL46" s="5">
        <v>75599</v>
      </c>
      <c r="JM46" s="5" t="s">
        <v>33</v>
      </c>
      <c r="JN46" s="5" t="s">
        <v>33</v>
      </c>
      <c r="JO46" s="5" t="s">
        <v>33</v>
      </c>
      <c r="JP46" s="5" t="s">
        <v>33</v>
      </c>
      <c r="JQ46" s="5" t="s">
        <v>33</v>
      </c>
      <c r="JR46" s="5" t="s">
        <v>33</v>
      </c>
      <c r="JS46" s="5" t="s">
        <v>33</v>
      </c>
      <c r="JT46" s="5" t="s">
        <v>33</v>
      </c>
      <c r="JU46" s="5" t="s">
        <v>33</v>
      </c>
      <c r="JV46" s="5" t="s">
        <v>33</v>
      </c>
      <c r="JW46" s="5" t="s">
        <v>33</v>
      </c>
      <c r="JX46" s="5" t="s">
        <v>33</v>
      </c>
      <c r="JY46" s="5" t="s">
        <v>33</v>
      </c>
      <c r="JZ46" s="5" t="s">
        <v>33</v>
      </c>
      <c r="KA46" s="5" t="s">
        <v>33</v>
      </c>
      <c r="KB46" s="5" t="s">
        <v>33</v>
      </c>
      <c r="KC46" s="5" t="s">
        <v>33</v>
      </c>
      <c r="KD46" s="5" t="s">
        <v>33</v>
      </c>
      <c r="KE46" s="5">
        <v>74539</v>
      </c>
      <c r="KF46" s="5">
        <v>74069</v>
      </c>
      <c r="KG46" s="5">
        <v>72216</v>
      </c>
      <c r="KH46" s="5">
        <v>66776</v>
      </c>
      <c r="KI46" s="5">
        <v>17017</v>
      </c>
      <c r="KJ46" s="5">
        <v>41007</v>
      </c>
      <c r="KK46" s="5">
        <v>27690</v>
      </c>
      <c r="KL46" s="5">
        <v>21628</v>
      </c>
      <c r="KM46" s="5">
        <v>40078</v>
      </c>
      <c r="KN46" s="5">
        <v>20710</v>
      </c>
      <c r="KO46" s="5">
        <v>19694</v>
      </c>
      <c r="KP46" s="5">
        <v>18028</v>
      </c>
      <c r="KQ46" s="5">
        <v>15911</v>
      </c>
      <c r="KR46" s="5">
        <v>13057</v>
      </c>
      <c r="KS46" s="5" t="s">
        <v>33</v>
      </c>
      <c r="KT46" s="5" t="s">
        <v>33</v>
      </c>
      <c r="KU46" s="5" t="s">
        <v>33</v>
      </c>
      <c r="KV46" s="5" t="s">
        <v>33</v>
      </c>
      <c r="KW46" s="5" t="s">
        <v>33</v>
      </c>
      <c r="KX46" s="5" t="s">
        <v>33</v>
      </c>
      <c r="KY46" s="5" t="s">
        <v>33</v>
      </c>
      <c r="KZ46" s="5" t="s">
        <v>33</v>
      </c>
      <c r="LA46" s="5" t="s">
        <v>33</v>
      </c>
      <c r="LB46" s="5" t="s">
        <v>33</v>
      </c>
      <c r="LC46" s="5" t="s">
        <v>33</v>
      </c>
      <c r="LD46" s="5" t="s">
        <v>33</v>
      </c>
      <c r="LE46" s="5" t="s">
        <v>33</v>
      </c>
      <c r="LF46" s="5" t="s">
        <v>33</v>
      </c>
      <c r="LG46" s="5" t="s">
        <v>33</v>
      </c>
      <c r="LH46" s="5" t="s">
        <v>33</v>
      </c>
      <c r="LI46" s="5" t="s">
        <v>33</v>
      </c>
      <c r="LJ46" s="5" t="s">
        <v>33</v>
      </c>
      <c r="LK46" s="5">
        <v>22965</v>
      </c>
      <c r="LL46" s="5">
        <v>25429</v>
      </c>
      <c r="LM46" s="5">
        <v>21403</v>
      </c>
      <c r="LN46" s="5">
        <v>17075</v>
      </c>
      <c r="LO46" s="5">
        <v>6679</v>
      </c>
      <c r="LP46" s="5">
        <v>9677</v>
      </c>
      <c r="LQ46" s="5">
        <v>8539</v>
      </c>
      <c r="LR46" s="5">
        <v>10007</v>
      </c>
      <c r="LS46" s="5">
        <v>10866</v>
      </c>
      <c r="LT46" s="5">
        <v>12969</v>
      </c>
      <c r="LU46" s="5">
        <v>8326</v>
      </c>
      <c r="LV46" s="5">
        <v>9241</v>
      </c>
      <c r="LW46" s="5">
        <v>7670</v>
      </c>
      <c r="LX46" s="5">
        <v>7805</v>
      </c>
      <c r="LY46" s="5" t="s">
        <v>33</v>
      </c>
      <c r="LZ46" s="5" t="s">
        <v>33</v>
      </c>
      <c r="MA46" s="5" t="s">
        <v>33</v>
      </c>
      <c r="MB46" s="5" t="s">
        <v>33</v>
      </c>
      <c r="MC46" s="5" t="s">
        <v>33</v>
      </c>
      <c r="MD46" s="5" t="s">
        <v>33</v>
      </c>
      <c r="ME46" s="5" t="s">
        <v>33</v>
      </c>
      <c r="MF46" s="5" t="s">
        <v>33</v>
      </c>
      <c r="MG46" s="5" t="s">
        <v>33</v>
      </c>
      <c r="MH46" s="5" t="s">
        <v>33</v>
      </c>
      <c r="MI46" s="5" t="s">
        <v>33</v>
      </c>
      <c r="MJ46" s="5" t="s">
        <v>33</v>
      </c>
      <c r="MK46" s="5" t="s">
        <v>33</v>
      </c>
      <c r="ML46" s="5" t="s">
        <v>33</v>
      </c>
      <c r="MM46" s="5" t="s">
        <v>33</v>
      </c>
      <c r="MN46" s="5" t="s">
        <v>33</v>
      </c>
      <c r="MO46" s="5" t="s">
        <v>33</v>
      </c>
      <c r="MP46" s="5" t="s">
        <v>33</v>
      </c>
      <c r="MQ46" s="5">
        <v>9445</v>
      </c>
      <c r="MR46" s="5">
        <v>9787</v>
      </c>
      <c r="MS46" s="5">
        <v>8586</v>
      </c>
      <c r="MT46" s="5">
        <v>8245</v>
      </c>
      <c r="MU46" s="5">
        <v>1870</v>
      </c>
      <c r="MV46" s="5">
        <v>4420</v>
      </c>
      <c r="MW46" s="5">
        <v>246</v>
      </c>
      <c r="MX46" s="5">
        <v>90</v>
      </c>
      <c r="MY46" s="5">
        <v>117</v>
      </c>
      <c r="MZ46" s="5">
        <v>0</v>
      </c>
      <c r="NA46" s="5">
        <v>0</v>
      </c>
      <c r="NB46" s="5">
        <v>0</v>
      </c>
      <c r="NC46" s="5">
        <v>0</v>
      </c>
      <c r="ND46" s="5">
        <v>0</v>
      </c>
      <c r="NE46" s="5" t="s">
        <v>33</v>
      </c>
      <c r="NF46" s="5" t="s">
        <v>33</v>
      </c>
      <c r="NG46" s="5" t="s">
        <v>33</v>
      </c>
      <c r="NH46" s="5" t="s">
        <v>33</v>
      </c>
      <c r="NI46" s="5" t="s">
        <v>33</v>
      </c>
      <c r="NJ46" s="5" t="s">
        <v>33</v>
      </c>
      <c r="NK46" s="5" t="s">
        <v>33</v>
      </c>
      <c r="NL46" s="5" t="s">
        <v>33</v>
      </c>
      <c r="NM46" s="5" t="s">
        <v>33</v>
      </c>
      <c r="NN46" s="5" t="s">
        <v>33</v>
      </c>
      <c r="NO46" s="5" t="s">
        <v>33</v>
      </c>
      <c r="NP46" s="5" t="s">
        <v>33</v>
      </c>
      <c r="NQ46" s="5" t="s">
        <v>33</v>
      </c>
      <c r="NR46" s="5" t="s">
        <v>33</v>
      </c>
      <c r="NS46" s="5" t="s">
        <v>33</v>
      </c>
      <c r="NT46" s="5" t="s">
        <v>33</v>
      </c>
      <c r="NU46" s="5" t="s">
        <v>33</v>
      </c>
      <c r="NV46" s="5" t="s">
        <v>33</v>
      </c>
      <c r="NW46" s="5">
        <v>0</v>
      </c>
      <c r="NX46" s="5">
        <v>0</v>
      </c>
      <c r="NY46" s="5">
        <v>0</v>
      </c>
      <c r="NZ46" s="5">
        <v>0</v>
      </c>
      <c r="OA46" s="5">
        <v>0</v>
      </c>
      <c r="OB46" s="5">
        <v>0</v>
      </c>
      <c r="OC46" s="5">
        <v>0</v>
      </c>
      <c r="OD46" s="5">
        <v>50</v>
      </c>
      <c r="OE46" s="5">
        <v>54</v>
      </c>
      <c r="OF46" s="5">
        <v>0</v>
      </c>
      <c r="OG46" s="5">
        <v>0</v>
      </c>
      <c r="OH46" s="5">
        <v>0</v>
      </c>
      <c r="OI46" s="5">
        <v>0</v>
      </c>
      <c r="OJ46" s="5">
        <v>0</v>
      </c>
      <c r="OK46" s="5" t="s">
        <v>33</v>
      </c>
      <c r="OL46" s="5" t="s">
        <v>33</v>
      </c>
      <c r="OM46" s="5" t="s">
        <v>33</v>
      </c>
      <c r="ON46" s="5" t="s">
        <v>33</v>
      </c>
      <c r="OO46" s="5" t="s">
        <v>33</v>
      </c>
      <c r="OP46" s="5" t="s">
        <v>33</v>
      </c>
      <c r="OQ46" s="5" t="s">
        <v>33</v>
      </c>
      <c r="OR46" s="5" t="s">
        <v>33</v>
      </c>
      <c r="OS46" s="5" t="s">
        <v>33</v>
      </c>
      <c r="OT46" s="5" t="s">
        <v>33</v>
      </c>
      <c r="OU46" s="5" t="s">
        <v>33</v>
      </c>
      <c r="OV46" s="5" t="s">
        <v>33</v>
      </c>
      <c r="OW46" s="5" t="s">
        <v>33</v>
      </c>
      <c r="OX46" s="5" t="s">
        <v>33</v>
      </c>
      <c r="OY46" s="5" t="s">
        <v>33</v>
      </c>
      <c r="OZ46" s="5" t="s">
        <v>33</v>
      </c>
      <c r="PA46" s="5" t="s">
        <v>33</v>
      </c>
      <c r="PB46" s="5" t="s">
        <v>33</v>
      </c>
      <c r="PC46" s="5">
        <v>45014</v>
      </c>
      <c r="PD46" s="5">
        <v>40839</v>
      </c>
      <c r="PE46" s="5">
        <v>40838</v>
      </c>
      <c r="PF46" s="5">
        <v>35487</v>
      </c>
      <c r="PG46" s="5">
        <v>9267</v>
      </c>
      <c r="PH46" s="5">
        <v>20224</v>
      </c>
      <c r="PI46" s="5">
        <v>20295</v>
      </c>
      <c r="PJ46" s="5">
        <v>19732</v>
      </c>
      <c r="PK46" s="5">
        <v>19560</v>
      </c>
      <c r="PL46" s="5">
        <v>19718</v>
      </c>
      <c r="PM46" s="5">
        <v>19043</v>
      </c>
      <c r="PN46" s="5">
        <v>19036</v>
      </c>
      <c r="PO46" s="5">
        <v>20502</v>
      </c>
      <c r="PP46" s="5">
        <v>17567</v>
      </c>
      <c r="PQ46" s="5" t="s">
        <v>33</v>
      </c>
      <c r="PR46" s="5" t="s">
        <v>33</v>
      </c>
      <c r="PS46" s="5" t="s">
        <v>33</v>
      </c>
      <c r="PT46" s="5" t="s">
        <v>33</v>
      </c>
      <c r="PU46" s="5" t="s">
        <v>33</v>
      </c>
      <c r="PV46" s="5" t="s">
        <v>33</v>
      </c>
      <c r="PW46" s="5" t="s">
        <v>33</v>
      </c>
      <c r="PX46" s="5" t="s">
        <v>33</v>
      </c>
      <c r="PY46" s="5" t="s">
        <v>33</v>
      </c>
      <c r="PZ46" s="5" t="s">
        <v>33</v>
      </c>
      <c r="QA46" s="5" t="s">
        <v>33</v>
      </c>
      <c r="QB46" s="5" t="s">
        <v>33</v>
      </c>
      <c r="QC46" s="5" t="s">
        <v>33</v>
      </c>
      <c r="QD46" s="5" t="s">
        <v>33</v>
      </c>
      <c r="QE46" s="5" t="s">
        <v>33</v>
      </c>
      <c r="QF46" s="5" t="s">
        <v>33</v>
      </c>
      <c r="QG46" s="5" t="s">
        <v>33</v>
      </c>
      <c r="QH46" s="5" t="s">
        <v>33</v>
      </c>
      <c r="QI46" s="5">
        <v>48112</v>
      </c>
      <c r="QJ46" s="5">
        <v>49202</v>
      </c>
      <c r="QK46" s="5">
        <v>46732</v>
      </c>
      <c r="QL46" s="5">
        <v>45258</v>
      </c>
      <c r="QM46" s="5">
        <v>12447</v>
      </c>
      <c r="QN46" s="5">
        <v>31136</v>
      </c>
      <c r="QO46" s="5">
        <v>29513</v>
      </c>
      <c r="QP46" s="5">
        <v>27127</v>
      </c>
      <c r="QQ46" s="5">
        <v>27798</v>
      </c>
      <c r="QR46" s="5">
        <v>26529</v>
      </c>
      <c r="QS46" s="5">
        <v>24187</v>
      </c>
      <c r="QT46" s="5">
        <v>24794</v>
      </c>
      <c r="QU46" s="5">
        <v>23904</v>
      </c>
      <c r="QV46" s="5">
        <v>27502</v>
      </c>
      <c r="QW46" s="5" t="s">
        <v>33</v>
      </c>
      <c r="QX46" s="5" t="s">
        <v>33</v>
      </c>
      <c r="QY46" s="5" t="s">
        <v>33</v>
      </c>
      <c r="QZ46" s="5" t="s">
        <v>33</v>
      </c>
      <c r="RA46" s="5" t="s">
        <v>33</v>
      </c>
      <c r="RB46" s="5" t="s">
        <v>33</v>
      </c>
      <c r="RC46" s="5" t="s">
        <v>33</v>
      </c>
      <c r="RD46" s="5" t="s">
        <v>33</v>
      </c>
      <c r="RE46" s="5" t="s">
        <v>33</v>
      </c>
      <c r="RF46" s="5" t="s">
        <v>33</v>
      </c>
      <c r="RG46" s="5" t="s">
        <v>33</v>
      </c>
      <c r="RH46" s="5" t="s">
        <v>33</v>
      </c>
      <c r="RI46" s="5" t="s">
        <v>33</v>
      </c>
      <c r="RJ46" s="5" t="s">
        <v>33</v>
      </c>
      <c r="RK46" s="5" t="s">
        <v>33</v>
      </c>
      <c r="RL46" s="5" t="s">
        <v>33</v>
      </c>
      <c r="RM46" s="5" t="s">
        <v>33</v>
      </c>
      <c r="RN46" s="5" t="s">
        <v>33</v>
      </c>
      <c r="RO46" s="5">
        <v>47635</v>
      </c>
      <c r="RP46" s="5">
        <v>50347</v>
      </c>
      <c r="RQ46" s="5">
        <v>51910</v>
      </c>
      <c r="RR46" s="5">
        <v>46151</v>
      </c>
      <c r="RS46" s="5">
        <v>11956</v>
      </c>
      <c r="RT46" s="5">
        <v>34157</v>
      </c>
      <c r="RU46" s="5">
        <v>31816</v>
      </c>
      <c r="RV46" s="5">
        <v>30023</v>
      </c>
      <c r="RW46" s="5">
        <v>32605</v>
      </c>
      <c r="RX46" s="5">
        <v>31260</v>
      </c>
      <c r="RY46" s="5">
        <v>36203</v>
      </c>
      <c r="RZ46" s="5">
        <v>35786</v>
      </c>
      <c r="SA46" s="5">
        <v>43448</v>
      </c>
      <c r="SB46" s="5">
        <v>37985</v>
      </c>
      <c r="SC46" s="5" t="s">
        <v>33</v>
      </c>
      <c r="SD46" s="5" t="s">
        <v>33</v>
      </c>
      <c r="SE46" s="5" t="s">
        <v>33</v>
      </c>
      <c r="SF46" s="5" t="s">
        <v>33</v>
      </c>
      <c r="SG46" s="5" t="s">
        <v>33</v>
      </c>
      <c r="SH46" s="5" t="s">
        <v>33</v>
      </c>
      <c r="SI46" s="5" t="s">
        <v>33</v>
      </c>
      <c r="SJ46" s="5" t="s">
        <v>33</v>
      </c>
      <c r="SK46" s="5" t="s">
        <v>33</v>
      </c>
      <c r="SL46" s="5" t="s">
        <v>33</v>
      </c>
      <c r="SM46" s="5" t="s">
        <v>33</v>
      </c>
      <c r="SN46" s="5" t="s">
        <v>33</v>
      </c>
      <c r="SO46" s="5" t="s">
        <v>33</v>
      </c>
      <c r="SP46" s="5" t="s">
        <v>33</v>
      </c>
      <c r="SQ46" s="5" t="s">
        <v>33</v>
      </c>
      <c r="SR46" s="5" t="s">
        <v>33</v>
      </c>
      <c r="SS46" s="5" t="s">
        <v>33</v>
      </c>
      <c r="ST46" s="5" t="s">
        <v>33</v>
      </c>
      <c r="SU46" s="5">
        <v>19285</v>
      </c>
      <c r="SV46" s="5">
        <v>25741</v>
      </c>
      <c r="SW46" s="5">
        <v>14704</v>
      </c>
      <c r="SX46" s="5">
        <v>12876</v>
      </c>
      <c r="SY46" s="5">
        <v>2770</v>
      </c>
      <c r="SZ46" s="5">
        <v>4986</v>
      </c>
      <c r="TA46" s="5">
        <v>3353</v>
      </c>
      <c r="TB46" s="5">
        <v>3212</v>
      </c>
      <c r="TC46" s="5">
        <v>3415</v>
      </c>
      <c r="TD46" s="5">
        <v>3855</v>
      </c>
      <c r="TE46" s="5">
        <v>2926</v>
      </c>
      <c r="TF46" s="5">
        <v>3741</v>
      </c>
      <c r="TG46" s="5">
        <v>3116</v>
      </c>
      <c r="TH46" s="5">
        <v>3945</v>
      </c>
      <c r="TI46" s="5" t="s">
        <v>33</v>
      </c>
      <c r="TJ46" s="5" t="s">
        <v>33</v>
      </c>
      <c r="TK46" s="5" t="s">
        <v>33</v>
      </c>
      <c r="TL46" s="5" t="s">
        <v>33</v>
      </c>
      <c r="TM46" s="5" t="s">
        <v>33</v>
      </c>
      <c r="TN46" s="5" t="s">
        <v>33</v>
      </c>
      <c r="TO46" s="5" t="s">
        <v>33</v>
      </c>
      <c r="TP46" s="5" t="s">
        <v>33</v>
      </c>
      <c r="TQ46" s="5" t="s">
        <v>33</v>
      </c>
      <c r="TR46" s="5" t="s">
        <v>33</v>
      </c>
      <c r="TS46" s="5" t="s">
        <v>33</v>
      </c>
      <c r="TT46" s="5" t="s">
        <v>33</v>
      </c>
      <c r="TU46" s="5" t="s">
        <v>33</v>
      </c>
      <c r="TV46" s="5" t="s">
        <v>33</v>
      </c>
      <c r="TW46" s="5" t="s">
        <v>33</v>
      </c>
      <c r="TX46" s="5" t="s">
        <v>33</v>
      </c>
      <c r="TY46" s="5" t="s">
        <v>33</v>
      </c>
      <c r="TZ46" s="5" t="s">
        <v>33</v>
      </c>
      <c r="UA46" s="5">
        <v>4205</v>
      </c>
      <c r="UB46" s="5">
        <v>3781</v>
      </c>
      <c r="UC46" s="5">
        <v>3406</v>
      </c>
      <c r="UD46" s="5">
        <v>3396</v>
      </c>
      <c r="UE46" s="5">
        <v>1302</v>
      </c>
      <c r="UF46" s="5">
        <v>2047</v>
      </c>
      <c r="UG46" s="5">
        <v>2147</v>
      </c>
      <c r="UH46" s="5">
        <v>2672</v>
      </c>
      <c r="UI46" s="5">
        <v>3029</v>
      </c>
      <c r="UJ46" s="5">
        <v>3373</v>
      </c>
      <c r="UK46" s="5">
        <v>3252</v>
      </c>
      <c r="UL46" s="5">
        <v>3201</v>
      </c>
      <c r="UM46" s="5">
        <v>3416</v>
      </c>
      <c r="UN46" s="5">
        <v>3451</v>
      </c>
      <c r="UO46" s="5" t="s">
        <v>33</v>
      </c>
      <c r="UP46" s="5" t="s">
        <v>33</v>
      </c>
      <c r="UQ46" s="5" t="s">
        <v>33</v>
      </c>
      <c r="UR46" s="5" t="s">
        <v>33</v>
      </c>
      <c r="US46" s="5" t="s">
        <v>33</v>
      </c>
      <c r="UT46" s="5" t="s">
        <v>33</v>
      </c>
      <c r="UU46" s="5" t="s">
        <v>33</v>
      </c>
      <c r="UV46" s="5" t="s">
        <v>33</v>
      </c>
      <c r="UW46" s="5" t="s">
        <v>33</v>
      </c>
      <c r="UX46" s="5" t="s">
        <v>33</v>
      </c>
      <c r="UY46" s="5" t="s">
        <v>33</v>
      </c>
      <c r="UZ46" s="5" t="s">
        <v>33</v>
      </c>
      <c r="VA46" s="5" t="s">
        <v>33</v>
      </c>
      <c r="VB46" s="5" t="s">
        <v>33</v>
      </c>
      <c r="VC46" s="5" t="s">
        <v>33</v>
      </c>
      <c r="VD46" s="5" t="s">
        <v>33</v>
      </c>
      <c r="VE46" s="5" t="s">
        <v>33</v>
      </c>
      <c r="VF46" s="5" t="s">
        <v>33</v>
      </c>
      <c r="VG46" s="5">
        <v>301789</v>
      </c>
      <c r="VH46" s="5">
        <v>263701</v>
      </c>
      <c r="VI46" s="5">
        <v>280498</v>
      </c>
      <c r="VJ46" s="5">
        <v>279241</v>
      </c>
      <c r="VK46" s="5">
        <v>85185</v>
      </c>
      <c r="VL46" s="5">
        <v>155988</v>
      </c>
      <c r="VM46" s="5">
        <v>167551</v>
      </c>
      <c r="VN46" s="5">
        <v>145309</v>
      </c>
      <c r="VO46" s="5">
        <v>141849</v>
      </c>
      <c r="VP46" s="5">
        <v>135329</v>
      </c>
      <c r="VQ46" s="5">
        <v>118646</v>
      </c>
      <c r="VR46" s="5">
        <v>137185</v>
      </c>
      <c r="VS46" s="5">
        <v>147985</v>
      </c>
      <c r="VT46" s="5">
        <v>145650</v>
      </c>
      <c r="VU46" s="5" t="s">
        <v>33</v>
      </c>
      <c r="VV46" s="5" t="s">
        <v>33</v>
      </c>
      <c r="VW46" s="5" t="s">
        <v>33</v>
      </c>
      <c r="VX46" s="5" t="s">
        <v>33</v>
      </c>
      <c r="VY46" s="5" t="s">
        <v>33</v>
      </c>
      <c r="VZ46" s="5" t="s">
        <v>33</v>
      </c>
      <c r="WA46" s="5" t="s">
        <v>33</v>
      </c>
      <c r="WB46" s="5" t="s">
        <v>33</v>
      </c>
      <c r="WC46" s="5" t="s">
        <v>33</v>
      </c>
      <c r="WD46" s="5" t="s">
        <v>33</v>
      </c>
      <c r="WE46" s="5" t="s">
        <v>33</v>
      </c>
      <c r="WF46" s="5" t="s">
        <v>33</v>
      </c>
      <c r="WG46" s="5" t="s">
        <v>33</v>
      </c>
      <c r="WH46" s="5" t="s">
        <v>33</v>
      </c>
      <c r="WI46" s="5" t="s">
        <v>33</v>
      </c>
      <c r="WJ46" s="5" t="s">
        <v>33</v>
      </c>
      <c r="WK46" s="5" t="s">
        <v>33</v>
      </c>
      <c r="WL46" s="5" t="s">
        <v>33</v>
      </c>
      <c r="WM46" s="5">
        <v>6459</v>
      </c>
      <c r="WN46" s="5">
        <v>5591</v>
      </c>
      <c r="WO46" s="5">
        <v>4914</v>
      </c>
      <c r="WP46" s="5">
        <v>5166</v>
      </c>
      <c r="WQ46" s="5">
        <v>1116</v>
      </c>
      <c r="WR46" s="5">
        <v>2495</v>
      </c>
      <c r="WS46" s="5">
        <v>2233</v>
      </c>
      <c r="WT46" s="5">
        <v>3072</v>
      </c>
      <c r="WU46" s="5">
        <v>2467</v>
      </c>
      <c r="WV46" s="5">
        <v>2950</v>
      </c>
      <c r="WW46" s="5">
        <v>2922</v>
      </c>
      <c r="WX46" s="5">
        <v>2861</v>
      </c>
      <c r="WY46" s="5">
        <v>2851</v>
      </c>
      <c r="WZ46" s="5">
        <v>2583</v>
      </c>
      <c r="XA46" s="5" t="s">
        <v>33</v>
      </c>
      <c r="XB46" s="5" t="s">
        <v>33</v>
      </c>
      <c r="XC46" s="5" t="s">
        <v>33</v>
      </c>
      <c r="XD46" s="5" t="s">
        <v>33</v>
      </c>
      <c r="XE46" s="5" t="s">
        <v>33</v>
      </c>
      <c r="XF46" s="5" t="s">
        <v>33</v>
      </c>
      <c r="XG46" s="5" t="s">
        <v>33</v>
      </c>
      <c r="XH46" s="5" t="s">
        <v>33</v>
      </c>
      <c r="XI46" s="5" t="s">
        <v>33</v>
      </c>
      <c r="XJ46" s="5" t="s">
        <v>33</v>
      </c>
      <c r="XK46" s="5" t="s">
        <v>33</v>
      </c>
      <c r="XL46" s="5" t="s">
        <v>33</v>
      </c>
      <c r="XM46" s="5" t="s">
        <v>33</v>
      </c>
      <c r="XN46" s="5" t="s">
        <v>33</v>
      </c>
      <c r="XO46" s="5" t="s">
        <v>33</v>
      </c>
      <c r="XP46" s="5" t="s">
        <v>33</v>
      </c>
      <c r="XQ46" s="5" t="s">
        <v>33</v>
      </c>
      <c r="XR46" s="5" t="s">
        <v>33</v>
      </c>
      <c r="XS46" s="1">
        <v>11241</v>
      </c>
      <c r="XT46" s="3" t="s">
        <v>180</v>
      </c>
      <c r="XU46" s="3" t="s">
        <v>180</v>
      </c>
      <c r="XV46" s="3" t="s">
        <v>180</v>
      </c>
      <c r="XW46" s="3" t="s">
        <v>179</v>
      </c>
      <c r="XX46" s="3" t="s">
        <v>180</v>
      </c>
      <c r="XY46" s="3" t="s">
        <v>180</v>
      </c>
      <c r="XZ46" s="3" t="s">
        <v>213</v>
      </c>
    </row>
    <row r="47" spans="1:650" x14ac:dyDescent="0.3">
      <c r="A47" s="6" t="s">
        <v>74</v>
      </c>
      <c r="B47" s="1">
        <v>4008616</v>
      </c>
      <c r="C47" s="5">
        <v>59897</v>
      </c>
      <c r="D47" s="5">
        <v>34729</v>
      </c>
      <c r="E47" s="5">
        <v>15045</v>
      </c>
      <c r="F47" s="5">
        <v>11068</v>
      </c>
      <c r="G47" s="5">
        <v>6675</v>
      </c>
      <c r="H47" s="5">
        <v>5413</v>
      </c>
      <c r="I47" s="5">
        <v>8796</v>
      </c>
      <c r="J47" s="5">
        <v>6809</v>
      </c>
      <c r="K47" s="5">
        <v>280</v>
      </c>
      <c r="L47" s="5">
        <v>8384</v>
      </c>
      <c r="M47" s="5">
        <v>7301</v>
      </c>
      <c r="N47" s="5">
        <v>6952</v>
      </c>
      <c r="O47" s="5">
        <v>2330</v>
      </c>
      <c r="P47" s="5">
        <v>15937</v>
      </c>
      <c r="Q47" s="5">
        <v>5165</v>
      </c>
      <c r="R47" s="5">
        <v>17577</v>
      </c>
      <c r="S47" s="5">
        <v>34198</v>
      </c>
      <c r="T47" s="5">
        <v>12969</v>
      </c>
      <c r="U47" s="5">
        <v>5519</v>
      </c>
      <c r="V47" s="5">
        <v>17677</v>
      </c>
      <c r="W47" s="5">
        <v>3492</v>
      </c>
      <c r="X47" s="5">
        <v>2231</v>
      </c>
      <c r="Y47" s="5">
        <v>393</v>
      </c>
      <c r="Z47" s="5">
        <v>14</v>
      </c>
      <c r="AA47" s="5">
        <v>0</v>
      </c>
      <c r="AB47" s="5">
        <v>838</v>
      </c>
      <c r="AC47" s="5">
        <v>475</v>
      </c>
      <c r="AD47" s="5">
        <v>0</v>
      </c>
      <c r="AE47" s="5">
        <v>0</v>
      </c>
      <c r="AF47" s="5">
        <v>0</v>
      </c>
      <c r="AG47" s="5">
        <v>0</v>
      </c>
      <c r="AH47" s="5">
        <v>0</v>
      </c>
      <c r="AI47" s="5">
        <v>524891</v>
      </c>
      <c r="AJ47" s="5">
        <v>14723</v>
      </c>
      <c r="AK47" s="5">
        <v>51541</v>
      </c>
      <c r="AL47" s="5">
        <v>35992</v>
      </c>
      <c r="AM47" s="5">
        <v>31056</v>
      </c>
      <c r="AN47" s="5">
        <v>28849</v>
      </c>
      <c r="AO47" s="5">
        <v>9468</v>
      </c>
      <c r="AP47" s="5">
        <v>238879</v>
      </c>
      <c r="AQ47" s="5">
        <v>10087</v>
      </c>
      <c r="AR47" s="5">
        <v>21546</v>
      </c>
      <c r="AS47" s="5">
        <v>15237</v>
      </c>
      <c r="AT47" s="5">
        <v>29936</v>
      </c>
      <c r="AU47" s="5">
        <v>15332</v>
      </c>
      <c r="AV47" s="5">
        <v>103933</v>
      </c>
      <c r="AW47" s="5">
        <v>10182</v>
      </c>
      <c r="AX47" s="5">
        <v>17230</v>
      </c>
      <c r="AY47" s="5">
        <v>11752</v>
      </c>
      <c r="AZ47" s="5">
        <v>21346</v>
      </c>
      <c r="BA47" s="5">
        <v>11310</v>
      </c>
      <c r="BB47" s="5">
        <v>14991</v>
      </c>
      <c r="BC47" s="5">
        <v>4022</v>
      </c>
      <c r="BD47" s="5">
        <v>1006</v>
      </c>
      <c r="BE47" s="5">
        <v>2509</v>
      </c>
      <c r="BF47" s="5">
        <v>2177</v>
      </c>
      <c r="BG47" s="5">
        <v>19081</v>
      </c>
      <c r="BH47" s="5">
        <v>5114</v>
      </c>
      <c r="BI47" s="5">
        <v>114</v>
      </c>
      <c r="BJ47" s="5">
        <v>3442</v>
      </c>
      <c r="BK47" s="5">
        <v>3279</v>
      </c>
      <c r="BL47" s="5">
        <v>3640</v>
      </c>
      <c r="BM47" s="5">
        <v>2311</v>
      </c>
      <c r="BN47" s="5">
        <v>3042</v>
      </c>
      <c r="BO47" s="5">
        <v>115320</v>
      </c>
      <c r="BP47" s="5">
        <v>170200</v>
      </c>
      <c r="BQ47" s="5">
        <v>190528</v>
      </c>
      <c r="BR47" s="5">
        <v>103376</v>
      </c>
      <c r="BS47" s="5">
        <v>34188</v>
      </c>
      <c r="BT47" s="5">
        <v>23681</v>
      </c>
      <c r="BU47" s="5">
        <v>72446</v>
      </c>
      <c r="BV47" s="5">
        <v>92507</v>
      </c>
      <c r="BW47" s="5">
        <v>57753</v>
      </c>
      <c r="BX47" s="5">
        <v>18062</v>
      </c>
      <c r="BY47" s="5">
        <v>11255</v>
      </c>
      <c r="BZ47" s="5">
        <v>24590</v>
      </c>
      <c r="CA47" s="5">
        <v>38162</v>
      </c>
      <c r="CB47" s="5">
        <v>20165</v>
      </c>
      <c r="CC47" s="5">
        <v>33411</v>
      </c>
      <c r="CD47" s="5">
        <v>40165</v>
      </c>
      <c r="CE47" s="5">
        <v>57910</v>
      </c>
      <c r="CF47" s="5">
        <v>36192</v>
      </c>
      <c r="CG47" s="5">
        <v>12201</v>
      </c>
      <c r="CH47" s="5">
        <v>25335</v>
      </c>
      <c r="CI47" s="5">
        <v>6965</v>
      </c>
      <c r="CJ47" s="5">
        <v>7184</v>
      </c>
      <c r="CK47" s="5">
        <v>24629</v>
      </c>
      <c r="CL47" s="5">
        <v>23603</v>
      </c>
      <c r="CM47" s="5">
        <v>17212</v>
      </c>
      <c r="CN47" s="5">
        <v>15497</v>
      </c>
      <c r="CO47" s="5">
        <v>2874</v>
      </c>
      <c r="CP47" s="5">
        <v>11132</v>
      </c>
      <c r="CQ47" s="5">
        <v>32771</v>
      </c>
      <c r="CR47" s="5">
        <v>6221</v>
      </c>
      <c r="CS47" s="5">
        <v>19468</v>
      </c>
      <c r="CT47" s="5">
        <v>16583</v>
      </c>
      <c r="CU47" s="5">
        <v>204869</v>
      </c>
      <c r="CV47" s="5">
        <v>132373</v>
      </c>
      <c r="CW47" s="5">
        <v>125919</v>
      </c>
      <c r="CX47" s="5">
        <v>126882</v>
      </c>
      <c r="CY47" s="5">
        <v>89475</v>
      </c>
      <c r="CZ47" s="5">
        <v>78897</v>
      </c>
      <c r="DA47" s="5">
        <v>85913</v>
      </c>
      <c r="DB47" s="5">
        <v>104929</v>
      </c>
      <c r="DC47" s="5">
        <v>76480</v>
      </c>
      <c r="DD47" s="5">
        <v>79376</v>
      </c>
      <c r="DE47" s="5">
        <v>93039</v>
      </c>
      <c r="DF47" s="5">
        <v>66094</v>
      </c>
      <c r="DG47" s="5">
        <v>92468</v>
      </c>
      <c r="DH47" s="5">
        <v>93944</v>
      </c>
      <c r="DI47" s="5">
        <v>81356</v>
      </c>
      <c r="DJ47" s="5">
        <v>91259</v>
      </c>
      <c r="DK47" s="5">
        <v>69615</v>
      </c>
      <c r="DL47" s="5">
        <v>76176</v>
      </c>
      <c r="DM47" s="5">
        <v>51411</v>
      </c>
      <c r="DN47" s="5">
        <v>71755</v>
      </c>
      <c r="DO47" s="5">
        <v>41461</v>
      </c>
      <c r="DP47" s="5">
        <v>29432</v>
      </c>
      <c r="DQ47" s="5">
        <v>33953</v>
      </c>
      <c r="DR47" s="5">
        <v>45601</v>
      </c>
      <c r="DS47" s="5">
        <v>47910</v>
      </c>
      <c r="DT47" s="5">
        <v>72450</v>
      </c>
      <c r="DU47" s="5">
        <v>25006</v>
      </c>
      <c r="DV47" s="5">
        <v>28188</v>
      </c>
      <c r="DW47" s="5">
        <v>20408</v>
      </c>
      <c r="DX47" s="5">
        <v>25298</v>
      </c>
      <c r="DY47" s="5">
        <v>22240</v>
      </c>
      <c r="DZ47" s="5">
        <v>17702</v>
      </c>
      <c r="EA47" s="5">
        <v>11981</v>
      </c>
      <c r="EB47" s="5">
        <v>29892</v>
      </c>
      <c r="EC47" s="5">
        <v>11589</v>
      </c>
      <c r="ED47" s="5">
        <v>12541</v>
      </c>
      <c r="EE47" s="5">
        <v>18059</v>
      </c>
      <c r="EF47" s="5">
        <v>3304</v>
      </c>
      <c r="EG47" s="5">
        <v>5639</v>
      </c>
      <c r="EH47" s="5">
        <v>4243</v>
      </c>
      <c r="EI47" s="5">
        <v>3542</v>
      </c>
      <c r="EJ47" s="5">
        <v>12882</v>
      </c>
      <c r="EK47" s="5">
        <v>14119</v>
      </c>
      <c r="EL47" s="5">
        <v>20667</v>
      </c>
      <c r="EM47" s="5">
        <v>11745</v>
      </c>
      <c r="EN47" s="5">
        <v>3423</v>
      </c>
      <c r="EO47" s="5">
        <v>11399</v>
      </c>
      <c r="EP47" s="5">
        <v>6123</v>
      </c>
      <c r="EQ47" s="5">
        <v>6760</v>
      </c>
      <c r="ER47" s="5">
        <v>11424</v>
      </c>
      <c r="ES47" s="5">
        <v>7760</v>
      </c>
      <c r="ET47" s="5">
        <v>10565</v>
      </c>
      <c r="EU47" s="5">
        <v>1936</v>
      </c>
      <c r="EV47" s="5">
        <v>3631</v>
      </c>
      <c r="EW47" s="5">
        <v>11837</v>
      </c>
      <c r="EX47" s="5">
        <v>19834</v>
      </c>
      <c r="EY47" s="5">
        <v>6401</v>
      </c>
      <c r="EZ47" s="5">
        <v>8543</v>
      </c>
      <c r="FA47" s="5">
        <v>2472</v>
      </c>
      <c r="FB47" s="5">
        <v>6649</v>
      </c>
      <c r="FC47" s="5">
        <v>5700</v>
      </c>
      <c r="FD47" s="5">
        <v>10023</v>
      </c>
      <c r="FE47" s="5">
        <v>8931</v>
      </c>
      <c r="FF47" s="5">
        <v>5129</v>
      </c>
      <c r="FG47" s="5">
        <v>0</v>
      </c>
      <c r="FH47" s="5">
        <v>0</v>
      </c>
      <c r="FI47" s="5">
        <v>0</v>
      </c>
      <c r="FJ47" s="5">
        <v>0</v>
      </c>
      <c r="FK47" s="5">
        <v>0</v>
      </c>
      <c r="FL47" s="5">
        <v>0</v>
      </c>
      <c r="FM47" s="5">
        <v>0</v>
      </c>
      <c r="FN47" s="5">
        <v>0</v>
      </c>
      <c r="FO47" s="5">
        <v>0</v>
      </c>
      <c r="FP47" s="5">
        <v>0</v>
      </c>
      <c r="FQ47" s="5">
        <v>3718</v>
      </c>
      <c r="FR47" s="5">
        <v>0</v>
      </c>
      <c r="FS47" s="5">
        <v>0</v>
      </c>
      <c r="FT47" s="5">
        <v>0</v>
      </c>
      <c r="FU47" s="5" t="s">
        <v>33</v>
      </c>
      <c r="FV47" s="5" t="s">
        <v>33</v>
      </c>
      <c r="FW47" s="5" t="s">
        <v>33</v>
      </c>
      <c r="FX47" s="5" t="s">
        <v>33</v>
      </c>
      <c r="FY47" s="5" t="s">
        <v>33</v>
      </c>
      <c r="FZ47" s="5" t="s">
        <v>33</v>
      </c>
      <c r="GA47" s="5" t="s">
        <v>33</v>
      </c>
      <c r="GB47" s="5" t="s">
        <v>33</v>
      </c>
      <c r="GC47" s="5" t="s">
        <v>33</v>
      </c>
      <c r="GD47" s="5" t="s">
        <v>33</v>
      </c>
      <c r="GE47" s="5" t="s">
        <v>33</v>
      </c>
      <c r="GF47" s="5" t="s">
        <v>33</v>
      </c>
      <c r="GG47" s="5" t="s">
        <v>33</v>
      </c>
      <c r="GH47" s="5" t="s">
        <v>33</v>
      </c>
      <c r="GI47" s="5" t="s">
        <v>33</v>
      </c>
      <c r="GJ47" s="5" t="s">
        <v>33</v>
      </c>
      <c r="GK47" s="5" t="s">
        <v>33</v>
      </c>
      <c r="GL47" s="5" t="s">
        <v>33</v>
      </c>
      <c r="GM47" s="5">
        <v>916958</v>
      </c>
      <c r="GN47" s="5">
        <v>381917</v>
      </c>
      <c r="GO47" s="5">
        <v>394622</v>
      </c>
      <c r="GP47" s="5">
        <v>289859</v>
      </c>
      <c r="GQ47" s="5">
        <v>179453</v>
      </c>
      <c r="GR47" s="5">
        <v>140144</v>
      </c>
      <c r="GS47" s="5">
        <v>182262</v>
      </c>
      <c r="GT47" s="5">
        <v>447368</v>
      </c>
      <c r="GU47" s="5">
        <v>148142</v>
      </c>
      <c r="GV47" s="5">
        <v>140250</v>
      </c>
      <c r="GW47" s="5">
        <v>144668</v>
      </c>
      <c r="GX47" s="5">
        <v>148239</v>
      </c>
      <c r="GY47" s="5">
        <v>160036</v>
      </c>
      <c r="GZ47" s="5">
        <v>237405</v>
      </c>
      <c r="HA47" s="5">
        <v>141513</v>
      </c>
      <c r="HB47" s="5">
        <v>172354</v>
      </c>
      <c r="HC47" s="5">
        <v>180234</v>
      </c>
      <c r="HD47" s="5">
        <v>158107</v>
      </c>
      <c r="HE47" s="5">
        <v>88201</v>
      </c>
      <c r="HF47" s="5">
        <v>140323</v>
      </c>
      <c r="HG47" s="5">
        <v>57876</v>
      </c>
      <c r="HH47" s="5">
        <v>43484</v>
      </c>
      <c r="HI47" s="5">
        <v>73321</v>
      </c>
      <c r="HJ47" s="5">
        <v>91229</v>
      </c>
      <c r="HK47" s="5">
        <v>90604</v>
      </c>
      <c r="HL47" s="5">
        <v>102442</v>
      </c>
      <c r="HM47" s="5">
        <v>30941</v>
      </c>
      <c r="HN47" s="5">
        <v>49411</v>
      </c>
      <c r="HO47" s="5">
        <v>62159</v>
      </c>
      <c r="HP47" s="5">
        <v>45182</v>
      </c>
      <c r="HQ47" s="5">
        <v>52950</v>
      </c>
      <c r="HR47" s="5">
        <v>42456</v>
      </c>
      <c r="HS47" s="5">
        <v>590119</v>
      </c>
      <c r="HT47" s="5">
        <v>655184</v>
      </c>
      <c r="HU47" s="5">
        <v>541456</v>
      </c>
      <c r="HV47" s="5">
        <v>419985</v>
      </c>
      <c r="HW47" s="5">
        <v>714257</v>
      </c>
      <c r="HX47" s="5">
        <v>855444</v>
      </c>
      <c r="HY47" s="5">
        <v>738160</v>
      </c>
      <c r="HZ47" s="5">
        <v>571653</v>
      </c>
      <c r="IA47" s="5">
        <v>726589</v>
      </c>
      <c r="IB47" s="5">
        <v>686607</v>
      </c>
      <c r="IC47" s="5">
        <v>725152</v>
      </c>
      <c r="ID47" s="5">
        <v>953195</v>
      </c>
      <c r="IE47" s="5">
        <v>895737</v>
      </c>
      <c r="IF47" s="5">
        <v>1071877</v>
      </c>
      <c r="IG47" s="5">
        <v>842669</v>
      </c>
      <c r="IH47" s="5">
        <v>789894</v>
      </c>
      <c r="II47" s="5">
        <v>624940</v>
      </c>
      <c r="IJ47" s="5">
        <v>652220</v>
      </c>
      <c r="IK47" s="5">
        <v>800887</v>
      </c>
      <c r="IL47" s="5">
        <v>603350</v>
      </c>
      <c r="IM47" s="5">
        <v>531918</v>
      </c>
      <c r="IN47" s="5">
        <v>542388</v>
      </c>
      <c r="IO47" s="5">
        <v>499797</v>
      </c>
      <c r="IP47" s="5">
        <v>492113</v>
      </c>
      <c r="IQ47" s="5">
        <v>420851</v>
      </c>
      <c r="IR47" s="5">
        <v>412176</v>
      </c>
      <c r="IS47" s="5">
        <v>445587</v>
      </c>
      <c r="IT47" s="5">
        <v>467676</v>
      </c>
      <c r="IU47" s="5">
        <v>404755</v>
      </c>
      <c r="IV47" s="5">
        <v>405366</v>
      </c>
      <c r="IW47" s="5">
        <v>400288</v>
      </c>
      <c r="IX47" s="5">
        <v>379650</v>
      </c>
      <c r="IY47" s="5">
        <v>34956</v>
      </c>
      <c r="IZ47" s="5">
        <v>36297</v>
      </c>
      <c r="JA47" s="5">
        <v>33601</v>
      </c>
      <c r="JB47" s="5">
        <v>44885</v>
      </c>
      <c r="JC47" s="5">
        <v>48928</v>
      </c>
      <c r="JD47" s="5">
        <v>38337</v>
      </c>
      <c r="JE47" s="5">
        <v>52334</v>
      </c>
      <c r="JF47" s="5">
        <v>30781</v>
      </c>
      <c r="JG47" s="5">
        <v>29305</v>
      </c>
      <c r="JH47" s="5">
        <v>31904</v>
      </c>
      <c r="JI47" s="5">
        <v>33951</v>
      </c>
      <c r="JJ47" s="5">
        <v>25337</v>
      </c>
      <c r="JK47" s="5">
        <v>26607</v>
      </c>
      <c r="JL47" s="5">
        <v>27958</v>
      </c>
      <c r="JM47" s="5">
        <v>23094</v>
      </c>
      <c r="JN47" s="5">
        <v>19742</v>
      </c>
      <c r="JO47" s="5">
        <v>16113</v>
      </c>
      <c r="JP47" s="5">
        <v>21690</v>
      </c>
      <c r="JQ47" s="5">
        <v>16194</v>
      </c>
      <c r="JR47" s="5">
        <v>29754</v>
      </c>
      <c r="JS47" s="5">
        <v>20986</v>
      </c>
      <c r="JT47" s="5">
        <v>12990</v>
      </c>
      <c r="JU47" s="5">
        <v>12958</v>
      </c>
      <c r="JV47" s="5">
        <v>9469</v>
      </c>
      <c r="JW47" s="5">
        <v>21757</v>
      </c>
      <c r="JX47" s="5">
        <v>25025</v>
      </c>
      <c r="JY47" s="5">
        <v>19383</v>
      </c>
      <c r="JZ47" s="5">
        <v>15295</v>
      </c>
      <c r="KA47" s="5">
        <v>10252</v>
      </c>
      <c r="KB47" s="5">
        <v>4317</v>
      </c>
      <c r="KC47" s="5">
        <v>10364</v>
      </c>
      <c r="KD47" s="5">
        <v>10358</v>
      </c>
      <c r="KE47" s="5">
        <v>15329</v>
      </c>
      <c r="KF47" s="5">
        <v>12372</v>
      </c>
      <c r="KG47" s="5">
        <v>12691</v>
      </c>
      <c r="KH47" s="5">
        <v>13531</v>
      </c>
      <c r="KI47" s="5">
        <v>12587</v>
      </c>
      <c r="KJ47" s="5">
        <v>13053</v>
      </c>
      <c r="KK47" s="5">
        <v>12914</v>
      </c>
      <c r="KL47" s="5">
        <v>14081</v>
      </c>
      <c r="KM47" s="5">
        <v>12736</v>
      </c>
      <c r="KN47" s="5">
        <v>11976</v>
      </c>
      <c r="KO47" s="5">
        <v>11155</v>
      </c>
      <c r="KP47" s="5">
        <v>10423</v>
      </c>
      <c r="KQ47" s="5">
        <v>9040</v>
      </c>
      <c r="KR47" s="5">
        <v>6538</v>
      </c>
      <c r="KS47" s="5">
        <v>6002</v>
      </c>
      <c r="KT47" s="5">
        <v>5697</v>
      </c>
      <c r="KU47" s="5">
        <v>5369</v>
      </c>
      <c r="KV47" s="5">
        <v>5516</v>
      </c>
      <c r="KW47" s="5">
        <v>4876</v>
      </c>
      <c r="KX47" s="5">
        <v>3007</v>
      </c>
      <c r="KY47" s="5">
        <v>2580</v>
      </c>
      <c r="KZ47" s="5">
        <v>2535</v>
      </c>
      <c r="LA47" s="5">
        <v>3261</v>
      </c>
      <c r="LB47" s="5">
        <v>3161</v>
      </c>
      <c r="LC47" s="5">
        <v>3075</v>
      </c>
      <c r="LD47" s="5">
        <v>3215</v>
      </c>
      <c r="LE47" s="5">
        <v>3896</v>
      </c>
      <c r="LF47" s="5">
        <v>2909</v>
      </c>
      <c r="LG47" s="5">
        <v>1506</v>
      </c>
      <c r="LH47" s="5">
        <v>2493</v>
      </c>
      <c r="LI47" s="5">
        <v>2531</v>
      </c>
      <c r="LJ47" s="5">
        <v>2375</v>
      </c>
      <c r="LK47" s="5">
        <v>7839</v>
      </c>
      <c r="LL47" s="5">
        <v>8710</v>
      </c>
      <c r="LM47" s="5">
        <v>7152</v>
      </c>
      <c r="LN47" s="5">
        <v>7981</v>
      </c>
      <c r="LO47" s="5">
        <v>9181</v>
      </c>
      <c r="LP47" s="5">
        <v>8927</v>
      </c>
      <c r="LQ47" s="5">
        <v>7673</v>
      </c>
      <c r="LR47" s="5">
        <v>7617</v>
      </c>
      <c r="LS47" s="5">
        <v>8220</v>
      </c>
      <c r="LT47" s="5">
        <v>6954</v>
      </c>
      <c r="LU47" s="5">
        <v>6578</v>
      </c>
      <c r="LV47" s="5">
        <v>6583</v>
      </c>
      <c r="LW47" s="5">
        <v>7277</v>
      </c>
      <c r="LX47" s="5">
        <v>6494</v>
      </c>
      <c r="LY47" s="5">
        <v>5066</v>
      </c>
      <c r="LZ47" s="5">
        <v>5512</v>
      </c>
      <c r="MA47" s="5">
        <v>5415</v>
      </c>
      <c r="MB47" s="5">
        <v>4443</v>
      </c>
      <c r="MC47" s="5">
        <v>4463</v>
      </c>
      <c r="MD47" s="5">
        <v>7036</v>
      </c>
      <c r="ME47" s="5">
        <v>6144</v>
      </c>
      <c r="MF47" s="5">
        <v>5704</v>
      </c>
      <c r="MG47" s="5">
        <v>5687</v>
      </c>
      <c r="MH47" s="5">
        <v>3106</v>
      </c>
      <c r="MI47" s="5">
        <v>3354</v>
      </c>
      <c r="MJ47" s="5">
        <v>2608</v>
      </c>
      <c r="MK47" s="5">
        <v>3528</v>
      </c>
      <c r="ML47" s="5">
        <v>2804</v>
      </c>
      <c r="MM47" s="5">
        <v>3249</v>
      </c>
      <c r="MN47" s="5">
        <v>3707</v>
      </c>
      <c r="MO47" s="5">
        <v>3952</v>
      </c>
      <c r="MP47" s="5">
        <v>3007</v>
      </c>
      <c r="MQ47" s="5">
        <v>2518</v>
      </c>
      <c r="MR47" s="5">
        <v>2546</v>
      </c>
      <c r="MS47" s="5">
        <v>2210</v>
      </c>
      <c r="MT47" s="5">
        <v>2190</v>
      </c>
      <c r="MU47" s="5">
        <v>2286</v>
      </c>
      <c r="MV47" s="5">
        <v>2243</v>
      </c>
      <c r="MW47" s="5">
        <v>94</v>
      </c>
      <c r="MX47" s="5">
        <v>103</v>
      </c>
      <c r="MY47" s="5">
        <v>134</v>
      </c>
      <c r="MZ47" s="5">
        <v>0</v>
      </c>
      <c r="NA47" s="5">
        <v>0</v>
      </c>
      <c r="NB47" s="5">
        <v>0</v>
      </c>
      <c r="NC47" s="5">
        <v>0</v>
      </c>
      <c r="ND47" s="5">
        <v>0</v>
      </c>
      <c r="NE47" s="5" t="s">
        <v>33</v>
      </c>
      <c r="NF47" s="5" t="s">
        <v>33</v>
      </c>
      <c r="NG47" s="5" t="s">
        <v>33</v>
      </c>
      <c r="NH47" s="5" t="s">
        <v>33</v>
      </c>
      <c r="NI47" s="5" t="s">
        <v>33</v>
      </c>
      <c r="NJ47" s="5" t="s">
        <v>33</v>
      </c>
      <c r="NK47" s="5" t="s">
        <v>33</v>
      </c>
      <c r="NL47" s="5" t="s">
        <v>33</v>
      </c>
      <c r="NM47" s="5" t="s">
        <v>33</v>
      </c>
      <c r="NN47" s="5" t="s">
        <v>33</v>
      </c>
      <c r="NO47" s="5" t="s">
        <v>33</v>
      </c>
      <c r="NP47" s="5" t="s">
        <v>33</v>
      </c>
      <c r="NQ47" s="5" t="s">
        <v>33</v>
      </c>
      <c r="NR47" s="5" t="s">
        <v>33</v>
      </c>
      <c r="NS47" s="5" t="s">
        <v>33</v>
      </c>
      <c r="NT47" s="5" t="s">
        <v>33</v>
      </c>
      <c r="NU47" s="5" t="s">
        <v>33</v>
      </c>
      <c r="NV47" s="5" t="s">
        <v>33</v>
      </c>
      <c r="NW47" s="5">
        <v>0</v>
      </c>
      <c r="NX47" s="5">
        <v>0</v>
      </c>
      <c r="NY47" s="5">
        <v>0</v>
      </c>
      <c r="NZ47" s="5">
        <v>0</v>
      </c>
      <c r="OA47" s="5">
        <v>0</v>
      </c>
      <c r="OB47" s="5">
        <v>0</v>
      </c>
      <c r="OC47" s="5">
        <v>0</v>
      </c>
      <c r="OD47" s="5">
        <v>57</v>
      </c>
      <c r="OE47" s="5">
        <v>62</v>
      </c>
      <c r="OF47" s="5">
        <v>0</v>
      </c>
      <c r="OG47" s="5">
        <v>0</v>
      </c>
      <c r="OH47" s="5">
        <v>0</v>
      </c>
      <c r="OI47" s="5">
        <v>0</v>
      </c>
      <c r="OJ47" s="5">
        <v>0</v>
      </c>
      <c r="OK47" s="5" t="s">
        <v>33</v>
      </c>
      <c r="OL47" s="5" t="s">
        <v>33</v>
      </c>
      <c r="OM47" s="5" t="s">
        <v>33</v>
      </c>
      <c r="ON47" s="5" t="s">
        <v>33</v>
      </c>
      <c r="OO47" s="5" t="s">
        <v>33</v>
      </c>
      <c r="OP47" s="5" t="s">
        <v>33</v>
      </c>
      <c r="OQ47" s="5" t="s">
        <v>33</v>
      </c>
      <c r="OR47" s="5" t="s">
        <v>33</v>
      </c>
      <c r="OS47" s="5" t="s">
        <v>33</v>
      </c>
      <c r="OT47" s="5" t="s">
        <v>33</v>
      </c>
      <c r="OU47" s="5" t="s">
        <v>33</v>
      </c>
      <c r="OV47" s="5" t="s">
        <v>33</v>
      </c>
      <c r="OW47" s="5" t="s">
        <v>33</v>
      </c>
      <c r="OX47" s="5" t="s">
        <v>33</v>
      </c>
      <c r="OY47" s="5" t="s">
        <v>33</v>
      </c>
      <c r="OZ47" s="5" t="s">
        <v>33</v>
      </c>
      <c r="PA47" s="5" t="s">
        <v>33</v>
      </c>
      <c r="PB47" s="5" t="s">
        <v>33</v>
      </c>
      <c r="PC47" s="5">
        <v>18801</v>
      </c>
      <c r="PD47" s="5">
        <v>16691</v>
      </c>
      <c r="PE47" s="5">
        <v>16019</v>
      </c>
      <c r="PF47" s="5">
        <v>14798</v>
      </c>
      <c r="PG47" s="5">
        <v>15561</v>
      </c>
      <c r="PH47" s="5">
        <v>12962</v>
      </c>
      <c r="PI47" s="5">
        <v>22591</v>
      </c>
      <c r="PJ47" s="5">
        <v>32647</v>
      </c>
      <c r="PK47" s="5">
        <v>12311</v>
      </c>
      <c r="PL47" s="5">
        <v>12436</v>
      </c>
      <c r="PM47" s="5">
        <v>12369</v>
      </c>
      <c r="PN47" s="5">
        <v>13736</v>
      </c>
      <c r="PO47" s="5">
        <v>13262</v>
      </c>
      <c r="PP47" s="5">
        <v>14864</v>
      </c>
      <c r="PQ47" s="5">
        <v>11256</v>
      </c>
      <c r="PR47" s="5">
        <v>12771</v>
      </c>
      <c r="PS47" s="5">
        <v>15719</v>
      </c>
      <c r="PT47" s="5">
        <v>12616</v>
      </c>
      <c r="PU47" s="5">
        <v>11738</v>
      </c>
      <c r="PV47" s="5">
        <v>9668</v>
      </c>
      <c r="PW47" s="5">
        <v>7812</v>
      </c>
      <c r="PX47" s="5">
        <v>8640</v>
      </c>
      <c r="PY47" s="5">
        <v>12424</v>
      </c>
      <c r="PZ47" s="5">
        <v>12272</v>
      </c>
      <c r="QA47" s="5">
        <v>15115</v>
      </c>
      <c r="QB47" s="5">
        <v>12928</v>
      </c>
      <c r="QC47" s="5">
        <v>12848</v>
      </c>
      <c r="QD47" s="5">
        <v>11188</v>
      </c>
      <c r="QE47" s="5">
        <v>9510</v>
      </c>
      <c r="QF47" s="5">
        <v>9478</v>
      </c>
      <c r="QG47" s="5">
        <v>8682</v>
      </c>
      <c r="QH47" s="5">
        <v>8587</v>
      </c>
      <c r="QI47" s="5">
        <v>31342</v>
      </c>
      <c r="QJ47" s="5">
        <v>32546</v>
      </c>
      <c r="QK47" s="5">
        <v>31277</v>
      </c>
      <c r="QL47" s="5">
        <v>29780</v>
      </c>
      <c r="QM47" s="5">
        <v>24771</v>
      </c>
      <c r="QN47" s="5">
        <v>20713</v>
      </c>
      <c r="QO47" s="5">
        <v>19841</v>
      </c>
      <c r="QP47" s="5">
        <v>19894</v>
      </c>
      <c r="QQ47" s="5">
        <v>20242</v>
      </c>
      <c r="QR47" s="5">
        <v>20021</v>
      </c>
      <c r="QS47" s="5">
        <v>15696</v>
      </c>
      <c r="QT47" s="5">
        <v>18998</v>
      </c>
      <c r="QU47" s="5">
        <v>17611</v>
      </c>
      <c r="QV47" s="5">
        <v>14383</v>
      </c>
      <c r="QW47" s="5">
        <v>16315</v>
      </c>
      <c r="QX47" s="5">
        <v>19249</v>
      </c>
      <c r="QY47" s="5">
        <v>20415</v>
      </c>
      <c r="QZ47" s="5">
        <v>19843</v>
      </c>
      <c r="RA47" s="5">
        <v>20052</v>
      </c>
      <c r="RB47" s="5">
        <v>23904</v>
      </c>
      <c r="RC47" s="5">
        <v>23128</v>
      </c>
      <c r="RD47" s="5">
        <v>18669</v>
      </c>
      <c r="RE47" s="5">
        <v>20041</v>
      </c>
      <c r="RF47" s="5">
        <v>17917</v>
      </c>
      <c r="RG47" s="5">
        <v>17779</v>
      </c>
      <c r="RH47" s="5">
        <v>18405</v>
      </c>
      <c r="RI47" s="5">
        <v>22779</v>
      </c>
      <c r="RJ47" s="5">
        <v>23427</v>
      </c>
      <c r="RK47" s="5">
        <v>23381</v>
      </c>
      <c r="RL47" s="5">
        <v>22273</v>
      </c>
      <c r="RM47" s="5">
        <v>20238</v>
      </c>
      <c r="RN47" s="5">
        <v>17237</v>
      </c>
      <c r="RO47" s="5">
        <v>22923</v>
      </c>
      <c r="RP47" s="5">
        <v>24346</v>
      </c>
      <c r="RQ47" s="5">
        <v>21572</v>
      </c>
      <c r="RR47" s="5">
        <v>21021</v>
      </c>
      <c r="RS47" s="5">
        <v>23580</v>
      </c>
      <c r="RT47" s="5">
        <v>24275</v>
      </c>
      <c r="RU47" s="5">
        <v>24263</v>
      </c>
      <c r="RV47" s="5">
        <v>23873</v>
      </c>
      <c r="RW47" s="5">
        <v>24081</v>
      </c>
      <c r="RX47" s="5">
        <v>24146</v>
      </c>
      <c r="RY47" s="5">
        <v>28058</v>
      </c>
      <c r="RZ47" s="5">
        <v>29457</v>
      </c>
      <c r="SA47" s="5">
        <v>29460</v>
      </c>
      <c r="SB47" s="5">
        <v>33938</v>
      </c>
      <c r="SC47" s="5">
        <v>30553</v>
      </c>
      <c r="SD47" s="5">
        <v>32211</v>
      </c>
      <c r="SE47" s="5">
        <v>26335</v>
      </c>
      <c r="SF47" s="5">
        <v>24182</v>
      </c>
      <c r="SG47" s="5">
        <v>20746</v>
      </c>
      <c r="SH47" s="5">
        <v>15941</v>
      </c>
      <c r="SI47" s="5">
        <v>12574</v>
      </c>
      <c r="SJ47" s="5">
        <v>13871</v>
      </c>
      <c r="SK47" s="5">
        <v>12377</v>
      </c>
      <c r="SL47" s="5">
        <v>17035</v>
      </c>
      <c r="SM47" s="5">
        <v>16843</v>
      </c>
      <c r="SN47" s="5">
        <v>23229</v>
      </c>
      <c r="SO47" s="5">
        <v>17913</v>
      </c>
      <c r="SP47" s="5">
        <v>14360</v>
      </c>
      <c r="SQ47" s="5">
        <v>15373</v>
      </c>
      <c r="SR47" s="5">
        <v>17432</v>
      </c>
      <c r="SS47" s="5">
        <v>15412</v>
      </c>
      <c r="ST47" s="5">
        <v>16225</v>
      </c>
      <c r="SU47" s="5">
        <v>10386</v>
      </c>
      <c r="SV47" s="5">
        <v>10794</v>
      </c>
      <c r="SW47" s="5">
        <v>11730</v>
      </c>
      <c r="SX47" s="5">
        <v>6801</v>
      </c>
      <c r="SY47" s="5">
        <v>8835</v>
      </c>
      <c r="SZ47" s="5">
        <v>4873</v>
      </c>
      <c r="TA47" s="5">
        <v>4036</v>
      </c>
      <c r="TB47" s="5">
        <v>3229</v>
      </c>
      <c r="TC47" s="5">
        <v>3557</v>
      </c>
      <c r="TD47" s="5">
        <v>3648</v>
      </c>
      <c r="TE47" s="5">
        <v>3552</v>
      </c>
      <c r="TF47" s="5">
        <v>3678</v>
      </c>
      <c r="TG47" s="5">
        <v>3400</v>
      </c>
      <c r="TH47" s="5">
        <v>3703</v>
      </c>
      <c r="TI47" s="5">
        <v>3233</v>
      </c>
      <c r="TJ47" s="5">
        <v>3580</v>
      </c>
      <c r="TK47" s="5">
        <v>3303</v>
      </c>
      <c r="TL47" s="5">
        <v>3106</v>
      </c>
      <c r="TM47" s="5">
        <v>3459</v>
      </c>
      <c r="TN47" s="5">
        <v>5987</v>
      </c>
      <c r="TO47" s="5">
        <v>6540</v>
      </c>
      <c r="TP47" s="5">
        <v>4281</v>
      </c>
      <c r="TQ47" s="5">
        <v>4663</v>
      </c>
      <c r="TR47" s="5">
        <v>4765</v>
      </c>
      <c r="TS47" s="5">
        <v>4704</v>
      </c>
      <c r="TT47" s="5">
        <v>4241</v>
      </c>
      <c r="TU47" s="5">
        <v>4573</v>
      </c>
      <c r="TV47" s="5">
        <v>2771</v>
      </c>
      <c r="TW47" s="5">
        <v>2301</v>
      </c>
      <c r="TX47" s="5">
        <v>2374</v>
      </c>
      <c r="TY47" s="5">
        <v>2340</v>
      </c>
      <c r="TZ47" s="5">
        <v>2002</v>
      </c>
      <c r="UA47" s="5">
        <v>1160</v>
      </c>
      <c r="UB47" s="5">
        <v>928</v>
      </c>
      <c r="UC47" s="5">
        <v>862</v>
      </c>
      <c r="UD47" s="5">
        <v>587</v>
      </c>
      <c r="UE47" s="5">
        <v>944</v>
      </c>
      <c r="UF47" s="5">
        <v>1339</v>
      </c>
      <c r="UG47" s="5">
        <v>422</v>
      </c>
      <c r="UH47" s="5">
        <v>897</v>
      </c>
      <c r="UI47" s="5">
        <v>785</v>
      </c>
      <c r="UJ47" s="5">
        <v>1087</v>
      </c>
      <c r="UK47" s="5">
        <v>947</v>
      </c>
      <c r="UL47" s="5">
        <v>977</v>
      </c>
      <c r="UM47" s="5">
        <v>806</v>
      </c>
      <c r="UN47" s="5">
        <v>1115</v>
      </c>
      <c r="UO47" s="5">
        <v>1329</v>
      </c>
      <c r="UP47" s="5">
        <v>1739</v>
      </c>
      <c r="UQ47" s="5">
        <v>928</v>
      </c>
      <c r="UR47" s="5">
        <v>1151</v>
      </c>
      <c r="US47" s="5">
        <v>1309</v>
      </c>
      <c r="UT47" s="5">
        <v>2298</v>
      </c>
      <c r="UU47" s="5">
        <v>2907</v>
      </c>
      <c r="UV47" s="5">
        <v>9040</v>
      </c>
      <c r="UW47" s="5">
        <v>5984</v>
      </c>
      <c r="UX47" s="5">
        <v>7017</v>
      </c>
      <c r="UY47" s="5">
        <v>6008</v>
      </c>
      <c r="UZ47" s="5">
        <v>5402</v>
      </c>
      <c r="VA47" s="5">
        <v>5650</v>
      </c>
      <c r="VB47" s="5">
        <v>3877</v>
      </c>
      <c r="VC47" s="5">
        <v>2882</v>
      </c>
      <c r="VD47" s="5">
        <v>3748</v>
      </c>
      <c r="VE47" s="5">
        <v>3450</v>
      </c>
      <c r="VF47" s="5">
        <v>2721</v>
      </c>
      <c r="VG47" s="5">
        <v>93297</v>
      </c>
      <c r="VH47" s="5">
        <v>81743</v>
      </c>
      <c r="VI47" s="5">
        <v>76800</v>
      </c>
      <c r="VJ47" s="5">
        <v>78133</v>
      </c>
      <c r="VK47" s="5">
        <v>77336</v>
      </c>
      <c r="VL47" s="5">
        <v>91503</v>
      </c>
      <c r="VM47" s="5">
        <v>80911</v>
      </c>
      <c r="VN47" s="5">
        <v>84928</v>
      </c>
      <c r="VO47" s="5">
        <v>78144</v>
      </c>
      <c r="VP47" s="5">
        <v>77645</v>
      </c>
      <c r="VQ47" s="5">
        <v>78162</v>
      </c>
      <c r="VR47" s="5">
        <v>76873</v>
      </c>
      <c r="VS47" s="5">
        <v>68731</v>
      </c>
      <c r="VT47" s="5">
        <v>73054</v>
      </c>
      <c r="VU47" s="5">
        <v>60158</v>
      </c>
      <c r="VV47" s="5">
        <v>57312</v>
      </c>
      <c r="VW47" s="5">
        <v>58928</v>
      </c>
      <c r="VX47" s="5">
        <v>56551</v>
      </c>
      <c r="VY47" s="5">
        <v>49904</v>
      </c>
      <c r="VZ47" s="5">
        <v>51638</v>
      </c>
      <c r="WA47" s="5">
        <v>51324</v>
      </c>
      <c r="WB47" s="5">
        <v>39601</v>
      </c>
      <c r="WC47" s="5">
        <v>37263</v>
      </c>
      <c r="WD47" s="5">
        <v>34237</v>
      </c>
      <c r="WE47" s="5">
        <v>37235</v>
      </c>
      <c r="WF47" s="5">
        <v>44264</v>
      </c>
      <c r="WG47" s="5">
        <v>49252</v>
      </c>
      <c r="WH47" s="5">
        <v>54029</v>
      </c>
      <c r="WI47" s="5">
        <v>57123</v>
      </c>
      <c r="WJ47" s="5">
        <v>47074</v>
      </c>
      <c r="WK47" s="5">
        <v>43860</v>
      </c>
      <c r="WL47" s="5">
        <v>36164</v>
      </c>
      <c r="WM47" s="5">
        <v>3203</v>
      </c>
      <c r="WN47" s="5">
        <v>2309</v>
      </c>
      <c r="WO47" s="5">
        <v>2508</v>
      </c>
      <c r="WP47" s="5">
        <v>2377</v>
      </c>
      <c r="WQ47" s="5">
        <v>2019</v>
      </c>
      <c r="WR47" s="5">
        <v>1845</v>
      </c>
      <c r="WS47" s="5">
        <v>1519</v>
      </c>
      <c r="WT47" s="5">
        <v>2553</v>
      </c>
      <c r="WU47" s="5">
        <v>1507</v>
      </c>
      <c r="WV47" s="5">
        <v>2508</v>
      </c>
      <c r="WW47" s="5">
        <v>2317</v>
      </c>
      <c r="WX47" s="5">
        <v>2366</v>
      </c>
      <c r="WY47" s="5">
        <v>2274</v>
      </c>
      <c r="WZ47" s="5">
        <v>2008</v>
      </c>
      <c r="XA47" s="5">
        <v>2350</v>
      </c>
      <c r="XB47" s="5">
        <v>1658</v>
      </c>
      <c r="XC47" s="5">
        <v>1924</v>
      </c>
      <c r="XD47" s="5">
        <v>3107</v>
      </c>
      <c r="XE47" s="5">
        <v>2957</v>
      </c>
      <c r="XF47" s="5">
        <v>3471</v>
      </c>
      <c r="XG47" s="5">
        <v>4014</v>
      </c>
      <c r="XH47" s="5">
        <v>2217</v>
      </c>
      <c r="XI47" s="5">
        <v>716</v>
      </c>
      <c r="XJ47" s="5">
        <v>1469</v>
      </c>
      <c r="XK47" s="5">
        <v>1207</v>
      </c>
      <c r="XL47" s="5">
        <v>754</v>
      </c>
      <c r="XM47" s="5">
        <v>415</v>
      </c>
      <c r="XN47" s="5">
        <v>628</v>
      </c>
      <c r="XO47" s="5">
        <v>778</v>
      </c>
      <c r="XP47" s="5">
        <v>835</v>
      </c>
      <c r="XQ47" s="5">
        <v>979</v>
      </c>
      <c r="XR47" s="5">
        <v>541</v>
      </c>
      <c r="XS47" s="1">
        <v>12685</v>
      </c>
      <c r="XT47" s="3" t="s">
        <v>180</v>
      </c>
      <c r="XU47" s="3" t="s">
        <v>180</v>
      </c>
      <c r="XV47" s="3" t="s">
        <v>180</v>
      </c>
      <c r="XW47" s="3" t="s">
        <v>179</v>
      </c>
      <c r="XX47" s="3" t="s">
        <v>180</v>
      </c>
      <c r="XY47" s="3" t="s">
        <v>180</v>
      </c>
      <c r="XZ47" s="3" t="s">
        <v>214</v>
      </c>
    </row>
    <row r="48" spans="1:650" x14ac:dyDescent="0.3">
      <c r="A48" s="6" t="s">
        <v>75</v>
      </c>
      <c r="B48" s="1">
        <v>4057085</v>
      </c>
      <c r="C48" s="5">
        <v>25121</v>
      </c>
      <c r="D48" s="5">
        <v>14695</v>
      </c>
      <c r="E48" s="5">
        <v>5408</v>
      </c>
      <c r="F48" s="5">
        <v>3619</v>
      </c>
      <c r="G48" s="5">
        <v>2078</v>
      </c>
      <c r="H48" s="5">
        <v>2641</v>
      </c>
      <c r="I48" s="5">
        <v>1877</v>
      </c>
      <c r="J48" s="5">
        <v>1692</v>
      </c>
      <c r="K48" s="5">
        <v>3817</v>
      </c>
      <c r="L48" s="5">
        <v>1814</v>
      </c>
      <c r="M48" s="5">
        <v>1903</v>
      </c>
      <c r="N48" s="5">
        <v>2578</v>
      </c>
      <c r="O48" s="5">
        <v>33105</v>
      </c>
      <c r="P48" s="5">
        <v>6521</v>
      </c>
      <c r="Q48" s="5">
        <v>7466</v>
      </c>
      <c r="R48" s="5">
        <v>9911</v>
      </c>
      <c r="S48" s="5">
        <v>16581</v>
      </c>
      <c r="T48" s="5">
        <v>6723</v>
      </c>
      <c r="U48" s="5">
        <v>2172</v>
      </c>
      <c r="V48" s="5">
        <v>9712</v>
      </c>
      <c r="W48" s="5">
        <v>1520</v>
      </c>
      <c r="X48" s="5">
        <v>270</v>
      </c>
      <c r="Y48" s="5">
        <v>116</v>
      </c>
      <c r="Z48" s="5">
        <v>140</v>
      </c>
      <c r="AA48" s="5">
        <v>0</v>
      </c>
      <c r="AB48" s="5">
        <v>367</v>
      </c>
      <c r="AC48" s="5">
        <v>548</v>
      </c>
      <c r="AD48" s="5">
        <v>0</v>
      </c>
      <c r="AE48" s="5">
        <v>0</v>
      </c>
      <c r="AF48" s="5">
        <v>0</v>
      </c>
      <c r="AG48" s="5">
        <v>0</v>
      </c>
      <c r="AH48" s="5">
        <v>0</v>
      </c>
      <c r="AI48" s="5">
        <v>7987</v>
      </c>
      <c r="AJ48" s="5">
        <v>2339</v>
      </c>
      <c r="AK48" s="5">
        <v>7722</v>
      </c>
      <c r="AL48" s="5">
        <v>302857</v>
      </c>
      <c r="AM48" s="5">
        <v>2722</v>
      </c>
      <c r="AN48" s="5">
        <v>745</v>
      </c>
      <c r="AO48" s="5">
        <v>9109</v>
      </c>
      <c r="AP48" s="5">
        <v>3535</v>
      </c>
      <c r="AQ48" s="5">
        <v>10172</v>
      </c>
      <c r="AR48" s="5">
        <v>10268</v>
      </c>
      <c r="AS48" s="5">
        <v>1759</v>
      </c>
      <c r="AT48" s="5">
        <v>1928</v>
      </c>
      <c r="AU48" s="5">
        <v>5679</v>
      </c>
      <c r="AV48" s="5">
        <v>702</v>
      </c>
      <c r="AW48" s="5">
        <v>747</v>
      </c>
      <c r="AX48" s="5">
        <v>1728</v>
      </c>
      <c r="AY48" s="5">
        <v>6492</v>
      </c>
      <c r="AZ48" s="5">
        <v>5269</v>
      </c>
      <c r="BA48" s="5">
        <v>4811</v>
      </c>
      <c r="BB48" s="5">
        <v>2845</v>
      </c>
      <c r="BC48" s="5">
        <v>10223</v>
      </c>
      <c r="BD48" s="5">
        <v>1177</v>
      </c>
      <c r="BE48" s="5">
        <v>1581</v>
      </c>
      <c r="BF48" s="5">
        <v>308</v>
      </c>
      <c r="BG48" s="5">
        <v>1174</v>
      </c>
      <c r="BH48" s="5">
        <v>8029</v>
      </c>
      <c r="BI48" s="5">
        <v>481</v>
      </c>
      <c r="BJ48" s="5">
        <v>2650</v>
      </c>
      <c r="BK48" s="5">
        <v>2519</v>
      </c>
      <c r="BL48" s="5">
        <v>203</v>
      </c>
      <c r="BM48" s="5">
        <v>632</v>
      </c>
      <c r="BN48" s="5">
        <v>1176</v>
      </c>
      <c r="BO48" s="5">
        <v>21757</v>
      </c>
      <c r="BP48" s="5">
        <v>1437</v>
      </c>
      <c r="BQ48" s="5">
        <v>5956</v>
      </c>
      <c r="BR48" s="5">
        <v>18924</v>
      </c>
      <c r="BS48" s="5">
        <v>12547</v>
      </c>
      <c r="BT48" s="5">
        <v>15544</v>
      </c>
      <c r="BU48" s="5">
        <v>5716</v>
      </c>
      <c r="BV48" s="5">
        <v>8028</v>
      </c>
      <c r="BW48" s="5">
        <v>1937</v>
      </c>
      <c r="BX48" s="5">
        <v>-1975</v>
      </c>
      <c r="BY48" s="5">
        <v>9003</v>
      </c>
      <c r="BZ48" s="5">
        <v>1849</v>
      </c>
      <c r="CA48" s="5">
        <v>258</v>
      </c>
      <c r="CB48" s="5">
        <v>266</v>
      </c>
      <c r="CC48" s="5">
        <v>2017</v>
      </c>
      <c r="CD48" s="5">
        <v>4270</v>
      </c>
      <c r="CE48" s="5">
        <v>1478</v>
      </c>
      <c r="CF48" s="5">
        <v>1318</v>
      </c>
      <c r="CG48" s="5">
        <v>4124</v>
      </c>
      <c r="CH48" s="5">
        <v>631</v>
      </c>
      <c r="CI48" s="5">
        <v>310</v>
      </c>
      <c r="CJ48" s="5">
        <v>1234</v>
      </c>
      <c r="CK48" s="5">
        <v>3465</v>
      </c>
      <c r="CL48" s="5">
        <v>449</v>
      </c>
      <c r="CM48" s="5">
        <v>558</v>
      </c>
      <c r="CN48" s="5">
        <v>1883</v>
      </c>
      <c r="CO48" s="5">
        <v>404</v>
      </c>
      <c r="CP48" s="5">
        <v>739</v>
      </c>
      <c r="CQ48" s="5">
        <v>3387</v>
      </c>
      <c r="CR48" s="5">
        <v>135</v>
      </c>
      <c r="CS48" s="5">
        <v>1097</v>
      </c>
      <c r="CT48" s="5">
        <v>5954</v>
      </c>
      <c r="CU48" s="5">
        <v>75219</v>
      </c>
      <c r="CV48" s="5">
        <v>51417</v>
      </c>
      <c r="CW48" s="5">
        <v>45497</v>
      </c>
      <c r="CX48" s="5">
        <v>31681</v>
      </c>
      <c r="CY48" s="5">
        <v>11079</v>
      </c>
      <c r="CZ48" s="5">
        <v>32651</v>
      </c>
      <c r="DA48" s="5">
        <v>26176</v>
      </c>
      <c r="DB48" s="5">
        <v>46953</v>
      </c>
      <c r="DC48" s="5">
        <v>15850</v>
      </c>
      <c r="DD48" s="5">
        <v>29492</v>
      </c>
      <c r="DE48" s="5">
        <v>38506</v>
      </c>
      <c r="DF48" s="5">
        <v>23696</v>
      </c>
      <c r="DG48" s="5">
        <v>19411</v>
      </c>
      <c r="DH48" s="5">
        <v>8890</v>
      </c>
      <c r="DI48" s="5">
        <v>19372</v>
      </c>
      <c r="DJ48" s="5">
        <v>28093</v>
      </c>
      <c r="DK48" s="5">
        <v>21291</v>
      </c>
      <c r="DL48" s="5">
        <v>25405</v>
      </c>
      <c r="DM48" s="5">
        <v>26032</v>
      </c>
      <c r="DN48" s="5">
        <v>21342</v>
      </c>
      <c r="DO48" s="5">
        <v>19328</v>
      </c>
      <c r="DP48" s="5">
        <v>6680</v>
      </c>
      <c r="DQ48" s="5">
        <v>9137</v>
      </c>
      <c r="DR48" s="5">
        <v>22379</v>
      </c>
      <c r="DS48" s="5">
        <v>12940</v>
      </c>
      <c r="DT48" s="5">
        <v>12958</v>
      </c>
      <c r="DU48" s="5">
        <v>10178</v>
      </c>
      <c r="DV48" s="5">
        <v>10538</v>
      </c>
      <c r="DW48" s="5">
        <v>7758</v>
      </c>
      <c r="DX48" s="5">
        <v>5514</v>
      </c>
      <c r="DY48" s="5">
        <v>4925</v>
      </c>
      <c r="DZ48" s="5">
        <v>8916</v>
      </c>
      <c r="EA48" s="5">
        <v>2043</v>
      </c>
      <c r="EB48" s="5">
        <v>2092</v>
      </c>
      <c r="EC48" s="5">
        <v>1576</v>
      </c>
      <c r="ED48" s="5">
        <v>2695</v>
      </c>
      <c r="EE48" s="5">
        <v>4487</v>
      </c>
      <c r="EF48" s="5">
        <v>998</v>
      </c>
      <c r="EG48" s="5">
        <v>1840</v>
      </c>
      <c r="EH48" s="5">
        <v>502</v>
      </c>
      <c r="EI48" s="5">
        <v>6906</v>
      </c>
      <c r="EJ48" s="5">
        <v>6672</v>
      </c>
      <c r="EK48" s="5">
        <v>17857</v>
      </c>
      <c r="EL48" s="5">
        <v>3395</v>
      </c>
      <c r="EM48" s="5">
        <v>860</v>
      </c>
      <c r="EN48" s="5">
        <v>908</v>
      </c>
      <c r="EO48" s="5">
        <v>2777</v>
      </c>
      <c r="EP48" s="5">
        <v>1712</v>
      </c>
      <c r="EQ48" s="5">
        <v>2217</v>
      </c>
      <c r="ER48" s="5">
        <v>3924</v>
      </c>
      <c r="ES48" s="5">
        <v>3485</v>
      </c>
      <c r="ET48" s="5">
        <v>2852</v>
      </c>
      <c r="EU48" s="5">
        <v>181</v>
      </c>
      <c r="EV48" s="5">
        <v>476</v>
      </c>
      <c r="EW48" s="5">
        <v>13</v>
      </c>
      <c r="EX48" s="5">
        <v>2550</v>
      </c>
      <c r="EY48" s="5">
        <v>848</v>
      </c>
      <c r="EZ48" s="5">
        <v>902</v>
      </c>
      <c r="FA48" s="5">
        <v>285</v>
      </c>
      <c r="FB48" s="5">
        <v>8284</v>
      </c>
      <c r="FC48" s="5">
        <v>1670</v>
      </c>
      <c r="FD48" s="5">
        <v>219</v>
      </c>
      <c r="FE48" s="5">
        <v>340</v>
      </c>
      <c r="FF48" s="5">
        <v>1343</v>
      </c>
      <c r="FG48" s="5">
        <v>0</v>
      </c>
      <c r="FH48" s="5">
        <v>0</v>
      </c>
      <c r="FI48" s="5">
        <v>0</v>
      </c>
      <c r="FJ48" s="5">
        <v>0</v>
      </c>
      <c r="FK48" s="5">
        <v>0</v>
      </c>
      <c r="FL48" s="5">
        <v>0</v>
      </c>
      <c r="FM48" s="5">
        <v>0</v>
      </c>
      <c r="FN48" s="5">
        <v>0</v>
      </c>
      <c r="FO48" s="5">
        <v>0</v>
      </c>
      <c r="FP48" s="5">
        <v>0</v>
      </c>
      <c r="FQ48" s="5">
        <v>1024</v>
      </c>
      <c r="FR48" s="5">
        <v>0</v>
      </c>
      <c r="FS48" s="5">
        <v>0</v>
      </c>
      <c r="FT48" s="5">
        <v>0</v>
      </c>
      <c r="FU48" s="5" t="s">
        <v>33</v>
      </c>
      <c r="FV48" s="5" t="s">
        <v>33</v>
      </c>
      <c r="FW48" s="5" t="s">
        <v>33</v>
      </c>
      <c r="FX48" s="5" t="s">
        <v>33</v>
      </c>
      <c r="FY48" s="5" t="s">
        <v>33</v>
      </c>
      <c r="FZ48" s="5" t="s">
        <v>33</v>
      </c>
      <c r="GA48" s="5" t="s">
        <v>33</v>
      </c>
      <c r="GB48" s="5" t="s">
        <v>33</v>
      </c>
      <c r="GC48" s="5" t="s">
        <v>33</v>
      </c>
      <c r="GD48" s="5" t="s">
        <v>33</v>
      </c>
      <c r="GE48" s="5" t="s">
        <v>33</v>
      </c>
      <c r="GF48" s="5" t="s">
        <v>33</v>
      </c>
      <c r="GG48" s="5" t="s">
        <v>33</v>
      </c>
      <c r="GH48" s="5" t="s">
        <v>33</v>
      </c>
      <c r="GI48" s="5" t="s">
        <v>33</v>
      </c>
      <c r="GJ48" s="5" t="s">
        <v>33</v>
      </c>
      <c r="GK48" s="5" t="s">
        <v>33</v>
      </c>
      <c r="GL48" s="5" t="s">
        <v>33</v>
      </c>
      <c r="GM48" s="5">
        <v>132127</v>
      </c>
      <c r="GN48" s="5">
        <v>71980</v>
      </c>
      <c r="GO48" s="5">
        <v>66159</v>
      </c>
      <c r="GP48" s="5">
        <v>359775</v>
      </c>
      <c r="GQ48" s="5">
        <v>32914</v>
      </c>
      <c r="GR48" s="5">
        <v>52579</v>
      </c>
      <c r="GS48" s="5">
        <v>44718</v>
      </c>
      <c r="GT48" s="5">
        <v>60710</v>
      </c>
      <c r="GU48" s="5">
        <v>38684</v>
      </c>
      <c r="GV48" s="5">
        <v>46271</v>
      </c>
      <c r="GW48" s="5">
        <v>70052</v>
      </c>
      <c r="GX48" s="5">
        <v>33447</v>
      </c>
      <c r="GY48" s="5">
        <v>59314</v>
      </c>
      <c r="GZ48" s="5">
        <v>17287</v>
      </c>
      <c r="HA48" s="5">
        <v>32379</v>
      </c>
      <c r="HB48" s="5">
        <v>45715</v>
      </c>
      <c r="HC48" s="5">
        <v>48059</v>
      </c>
      <c r="HD48" s="5">
        <v>42638</v>
      </c>
      <c r="HE48" s="5">
        <v>40624</v>
      </c>
      <c r="HF48" s="5">
        <v>37382</v>
      </c>
      <c r="HG48" s="5">
        <v>31563</v>
      </c>
      <c r="HH48" s="5">
        <v>9837</v>
      </c>
      <c r="HI48" s="5">
        <v>14313</v>
      </c>
      <c r="HJ48" s="5">
        <v>25827</v>
      </c>
      <c r="HK48" s="5">
        <v>15520</v>
      </c>
      <c r="HL48" s="5">
        <v>24140</v>
      </c>
      <c r="HM48" s="5">
        <v>11896</v>
      </c>
      <c r="HN48" s="5">
        <v>22210</v>
      </c>
      <c r="HO48" s="5">
        <v>15334</v>
      </c>
      <c r="HP48" s="5">
        <v>6071</v>
      </c>
      <c r="HQ48" s="5">
        <v>6995</v>
      </c>
      <c r="HR48" s="5">
        <v>17390</v>
      </c>
      <c r="HS48" s="5">
        <v>327030</v>
      </c>
      <c r="HT48" s="5">
        <v>346930</v>
      </c>
      <c r="HU48" s="5">
        <v>360158</v>
      </c>
      <c r="HV48" s="5">
        <v>314779</v>
      </c>
      <c r="HW48" s="5">
        <v>329877</v>
      </c>
      <c r="HX48" s="5">
        <v>376938</v>
      </c>
      <c r="HY48" s="5">
        <v>329537</v>
      </c>
      <c r="HZ48" s="5">
        <v>298832</v>
      </c>
      <c r="IA48" s="5">
        <v>330969</v>
      </c>
      <c r="IB48" s="5">
        <v>331270</v>
      </c>
      <c r="IC48" s="5">
        <v>338669</v>
      </c>
      <c r="ID48" s="5">
        <v>463383</v>
      </c>
      <c r="IE48" s="5">
        <v>362883</v>
      </c>
      <c r="IF48" s="5">
        <v>310786</v>
      </c>
      <c r="IG48" s="5">
        <v>387641</v>
      </c>
      <c r="IH48" s="5">
        <v>405147</v>
      </c>
      <c r="II48" s="5">
        <v>355298</v>
      </c>
      <c r="IJ48" s="5">
        <v>272382</v>
      </c>
      <c r="IK48" s="5">
        <v>373001</v>
      </c>
      <c r="IL48" s="5">
        <v>323944</v>
      </c>
      <c r="IM48" s="5">
        <v>253249</v>
      </c>
      <c r="IN48" s="5">
        <v>255133</v>
      </c>
      <c r="IO48" s="5">
        <v>241163</v>
      </c>
      <c r="IP48" s="5">
        <v>239456</v>
      </c>
      <c r="IQ48" s="5">
        <v>207999</v>
      </c>
      <c r="IR48" s="5">
        <v>213353</v>
      </c>
      <c r="IS48" s="5">
        <v>231806</v>
      </c>
      <c r="IT48" s="5">
        <v>223544</v>
      </c>
      <c r="IU48" s="5">
        <v>153950</v>
      </c>
      <c r="IV48" s="5">
        <v>230236</v>
      </c>
      <c r="IW48" s="5">
        <v>244715</v>
      </c>
      <c r="IX48" s="5">
        <v>201578</v>
      </c>
      <c r="IY48" s="5">
        <v>3686</v>
      </c>
      <c r="IZ48" s="5">
        <v>5332</v>
      </c>
      <c r="JA48" s="5">
        <v>5544</v>
      </c>
      <c r="JB48" s="5">
        <v>10333</v>
      </c>
      <c r="JC48" s="5">
        <v>9462</v>
      </c>
      <c r="JD48" s="5">
        <v>14041</v>
      </c>
      <c r="JE48" s="5">
        <v>22930</v>
      </c>
      <c r="JF48" s="5">
        <v>14740</v>
      </c>
      <c r="JG48" s="5">
        <v>-953</v>
      </c>
      <c r="JH48" s="5">
        <v>20017</v>
      </c>
      <c r="JI48" s="5">
        <v>4906</v>
      </c>
      <c r="JJ48" s="5">
        <v>5685</v>
      </c>
      <c r="JK48" s="5">
        <v>6779</v>
      </c>
      <c r="JL48" s="5">
        <v>2967</v>
      </c>
      <c r="JM48" s="5">
        <v>4937</v>
      </c>
      <c r="JN48" s="5">
        <v>11896</v>
      </c>
      <c r="JO48" s="5">
        <v>10748</v>
      </c>
      <c r="JP48" s="5">
        <v>7876</v>
      </c>
      <c r="JQ48" s="5">
        <v>8126</v>
      </c>
      <c r="JR48" s="5">
        <v>5118</v>
      </c>
      <c r="JS48" s="5">
        <v>3577</v>
      </c>
      <c r="JT48" s="5">
        <v>3131</v>
      </c>
      <c r="JU48" s="5">
        <v>4663</v>
      </c>
      <c r="JV48" s="5">
        <v>5406</v>
      </c>
      <c r="JW48" s="5">
        <v>3036</v>
      </c>
      <c r="JX48" s="5">
        <v>4969</v>
      </c>
      <c r="JY48" s="5">
        <v>6331</v>
      </c>
      <c r="JZ48" s="5">
        <v>5726</v>
      </c>
      <c r="KA48" s="5">
        <v>6178</v>
      </c>
      <c r="KB48" s="5">
        <v>6050</v>
      </c>
      <c r="KC48" s="5">
        <v>6669</v>
      </c>
      <c r="KD48" s="5">
        <v>4966</v>
      </c>
      <c r="KE48" s="5">
        <v>7646</v>
      </c>
      <c r="KF48" s="5">
        <v>7244</v>
      </c>
      <c r="KG48" s="5">
        <v>7350</v>
      </c>
      <c r="KH48" s="5">
        <v>8274</v>
      </c>
      <c r="KI48" s="5">
        <v>13396</v>
      </c>
      <c r="KJ48" s="5">
        <v>13567</v>
      </c>
      <c r="KK48" s="5">
        <v>12411</v>
      </c>
      <c r="KL48" s="5">
        <v>12384</v>
      </c>
      <c r="KM48" s="5">
        <v>19158</v>
      </c>
      <c r="KN48" s="5">
        <v>11355</v>
      </c>
      <c r="KO48" s="5">
        <v>9621</v>
      </c>
      <c r="KP48" s="5">
        <v>8242</v>
      </c>
      <c r="KQ48" s="5">
        <v>6858</v>
      </c>
      <c r="KR48" s="5">
        <v>7723</v>
      </c>
      <c r="KS48" s="5">
        <v>6399</v>
      </c>
      <c r="KT48" s="5">
        <v>7267</v>
      </c>
      <c r="KU48" s="5">
        <v>6705</v>
      </c>
      <c r="KV48" s="5">
        <v>5875</v>
      </c>
      <c r="KW48" s="5">
        <v>6036</v>
      </c>
      <c r="KX48" s="5">
        <v>5904</v>
      </c>
      <c r="KY48" s="5">
        <v>5294</v>
      </c>
      <c r="KZ48" s="5">
        <v>5854</v>
      </c>
      <c r="LA48" s="5">
        <v>5672</v>
      </c>
      <c r="LB48" s="5">
        <v>5584</v>
      </c>
      <c r="LC48" s="5">
        <v>6053</v>
      </c>
      <c r="LD48" s="5">
        <v>6515</v>
      </c>
      <c r="LE48" s="5">
        <v>7137</v>
      </c>
      <c r="LF48" s="5">
        <v>7321</v>
      </c>
      <c r="LG48" s="5">
        <v>7440</v>
      </c>
      <c r="LH48" s="5">
        <v>7616</v>
      </c>
      <c r="LI48" s="5">
        <v>7827</v>
      </c>
      <c r="LJ48" s="5">
        <v>9649</v>
      </c>
      <c r="LK48" s="5">
        <v>989</v>
      </c>
      <c r="LL48" s="5">
        <v>1219</v>
      </c>
      <c r="LM48" s="5">
        <v>1088</v>
      </c>
      <c r="LN48" s="5">
        <v>981</v>
      </c>
      <c r="LO48" s="5">
        <v>931</v>
      </c>
      <c r="LP48" s="5">
        <v>822</v>
      </c>
      <c r="LQ48" s="5">
        <v>947</v>
      </c>
      <c r="LR48" s="5">
        <v>864</v>
      </c>
      <c r="LS48" s="5">
        <v>967</v>
      </c>
      <c r="LT48" s="5">
        <v>1215</v>
      </c>
      <c r="LU48" s="5">
        <v>655</v>
      </c>
      <c r="LV48" s="5">
        <v>769</v>
      </c>
      <c r="LW48" s="5">
        <v>815</v>
      </c>
      <c r="LX48" s="5">
        <v>736</v>
      </c>
      <c r="LY48" s="5">
        <v>554</v>
      </c>
      <c r="LZ48" s="5">
        <v>680</v>
      </c>
      <c r="MA48" s="5">
        <v>757</v>
      </c>
      <c r="MB48" s="5">
        <v>650</v>
      </c>
      <c r="MC48" s="5">
        <v>451</v>
      </c>
      <c r="MD48" s="5">
        <v>606</v>
      </c>
      <c r="ME48" s="5">
        <v>562</v>
      </c>
      <c r="MF48" s="5">
        <v>863</v>
      </c>
      <c r="MG48" s="5">
        <v>591</v>
      </c>
      <c r="MH48" s="5">
        <v>-65</v>
      </c>
      <c r="MI48" s="5">
        <v>1333</v>
      </c>
      <c r="MJ48" s="5">
        <v>188</v>
      </c>
      <c r="MK48" s="5">
        <v>646</v>
      </c>
      <c r="ML48" s="5">
        <v>417</v>
      </c>
      <c r="MM48" s="5">
        <v>530</v>
      </c>
      <c r="MN48" s="5">
        <v>449</v>
      </c>
      <c r="MO48" s="5">
        <v>630</v>
      </c>
      <c r="MP48" s="5">
        <v>502</v>
      </c>
      <c r="MQ48" s="5">
        <v>1200</v>
      </c>
      <c r="MR48" s="5">
        <v>1187</v>
      </c>
      <c r="MS48" s="5">
        <v>1056</v>
      </c>
      <c r="MT48" s="5">
        <v>873</v>
      </c>
      <c r="MU48" s="5">
        <v>866</v>
      </c>
      <c r="MV48" s="5">
        <v>754</v>
      </c>
      <c r="MW48" s="5">
        <v>39</v>
      </c>
      <c r="MX48" s="5">
        <v>10</v>
      </c>
      <c r="MY48" s="5">
        <v>13</v>
      </c>
      <c r="MZ48" s="5">
        <v>0</v>
      </c>
      <c r="NA48" s="5">
        <v>0</v>
      </c>
      <c r="NB48" s="5">
        <v>0</v>
      </c>
      <c r="NC48" s="5">
        <v>0</v>
      </c>
      <c r="ND48" s="5">
        <v>0</v>
      </c>
      <c r="NE48" s="5" t="s">
        <v>33</v>
      </c>
      <c r="NF48" s="5" t="s">
        <v>33</v>
      </c>
      <c r="NG48" s="5" t="s">
        <v>33</v>
      </c>
      <c r="NH48" s="5" t="s">
        <v>33</v>
      </c>
      <c r="NI48" s="5" t="s">
        <v>33</v>
      </c>
      <c r="NJ48" s="5" t="s">
        <v>33</v>
      </c>
      <c r="NK48" s="5" t="s">
        <v>33</v>
      </c>
      <c r="NL48" s="5" t="s">
        <v>33</v>
      </c>
      <c r="NM48" s="5" t="s">
        <v>33</v>
      </c>
      <c r="NN48" s="5" t="s">
        <v>33</v>
      </c>
      <c r="NO48" s="5" t="s">
        <v>33</v>
      </c>
      <c r="NP48" s="5" t="s">
        <v>33</v>
      </c>
      <c r="NQ48" s="5" t="s">
        <v>33</v>
      </c>
      <c r="NR48" s="5" t="s">
        <v>33</v>
      </c>
      <c r="NS48" s="5" t="s">
        <v>33</v>
      </c>
      <c r="NT48" s="5" t="s">
        <v>33</v>
      </c>
      <c r="NU48" s="5" t="s">
        <v>33</v>
      </c>
      <c r="NV48" s="5" t="s">
        <v>33</v>
      </c>
      <c r="NW48" s="5">
        <v>0</v>
      </c>
      <c r="NX48" s="5">
        <v>0</v>
      </c>
      <c r="NY48" s="5">
        <v>0</v>
      </c>
      <c r="NZ48" s="5">
        <v>0</v>
      </c>
      <c r="OA48" s="5">
        <v>0</v>
      </c>
      <c r="OB48" s="5">
        <v>0</v>
      </c>
      <c r="OC48" s="5">
        <v>0</v>
      </c>
      <c r="OD48" s="5">
        <v>5</v>
      </c>
      <c r="OE48" s="5">
        <v>6</v>
      </c>
      <c r="OF48" s="5">
        <v>0</v>
      </c>
      <c r="OG48" s="5">
        <v>0</v>
      </c>
      <c r="OH48" s="5">
        <v>0</v>
      </c>
      <c r="OI48" s="5">
        <v>0</v>
      </c>
      <c r="OJ48" s="5">
        <v>0</v>
      </c>
      <c r="OK48" s="5" t="s">
        <v>33</v>
      </c>
      <c r="OL48" s="5" t="s">
        <v>33</v>
      </c>
      <c r="OM48" s="5" t="s">
        <v>33</v>
      </c>
      <c r="ON48" s="5" t="s">
        <v>33</v>
      </c>
      <c r="OO48" s="5" t="s">
        <v>33</v>
      </c>
      <c r="OP48" s="5" t="s">
        <v>33</v>
      </c>
      <c r="OQ48" s="5" t="s">
        <v>33</v>
      </c>
      <c r="OR48" s="5" t="s">
        <v>33</v>
      </c>
      <c r="OS48" s="5" t="s">
        <v>33</v>
      </c>
      <c r="OT48" s="5" t="s">
        <v>33</v>
      </c>
      <c r="OU48" s="5" t="s">
        <v>33</v>
      </c>
      <c r="OV48" s="5" t="s">
        <v>33</v>
      </c>
      <c r="OW48" s="5" t="s">
        <v>33</v>
      </c>
      <c r="OX48" s="5" t="s">
        <v>33</v>
      </c>
      <c r="OY48" s="5" t="s">
        <v>33</v>
      </c>
      <c r="OZ48" s="5" t="s">
        <v>33</v>
      </c>
      <c r="PA48" s="5" t="s">
        <v>33</v>
      </c>
      <c r="PB48" s="5" t="s">
        <v>33</v>
      </c>
      <c r="PC48" s="5">
        <v>9500</v>
      </c>
      <c r="PD48" s="5">
        <v>8818</v>
      </c>
      <c r="PE48" s="5">
        <v>7413</v>
      </c>
      <c r="PF48" s="5">
        <v>5329</v>
      </c>
      <c r="PG48" s="5">
        <v>5303</v>
      </c>
      <c r="PH48" s="5">
        <v>4885</v>
      </c>
      <c r="PI48" s="5">
        <v>4908</v>
      </c>
      <c r="PJ48" s="5">
        <v>4875</v>
      </c>
      <c r="PK48" s="5">
        <v>5094</v>
      </c>
      <c r="PL48" s="5">
        <v>5410</v>
      </c>
      <c r="PM48" s="5">
        <v>4649</v>
      </c>
      <c r="PN48" s="5">
        <v>4857</v>
      </c>
      <c r="PO48" s="5">
        <v>4987</v>
      </c>
      <c r="PP48" s="5">
        <v>2817</v>
      </c>
      <c r="PQ48" s="5">
        <v>4110</v>
      </c>
      <c r="PR48" s="5">
        <v>5140</v>
      </c>
      <c r="PS48" s="5">
        <v>5779</v>
      </c>
      <c r="PT48" s="5">
        <v>5742</v>
      </c>
      <c r="PU48" s="5">
        <v>5501</v>
      </c>
      <c r="PV48" s="5">
        <v>5260</v>
      </c>
      <c r="PW48" s="5">
        <v>3704</v>
      </c>
      <c r="PX48" s="5">
        <v>3805</v>
      </c>
      <c r="PY48" s="5">
        <v>5123</v>
      </c>
      <c r="PZ48" s="5">
        <v>4801</v>
      </c>
      <c r="QA48" s="5">
        <v>4592</v>
      </c>
      <c r="QB48" s="5">
        <v>4037</v>
      </c>
      <c r="QC48" s="5">
        <v>5274</v>
      </c>
      <c r="QD48" s="5">
        <v>3809</v>
      </c>
      <c r="QE48" s="5">
        <v>3211</v>
      </c>
      <c r="QF48" s="5">
        <v>4057</v>
      </c>
      <c r="QG48" s="5">
        <v>3612</v>
      </c>
      <c r="QH48" s="5">
        <v>4656</v>
      </c>
      <c r="QI48" s="5">
        <v>8948</v>
      </c>
      <c r="QJ48" s="5">
        <v>11949</v>
      </c>
      <c r="QK48" s="5">
        <v>9441</v>
      </c>
      <c r="QL48" s="5">
        <v>7297</v>
      </c>
      <c r="QM48" s="5">
        <v>5218</v>
      </c>
      <c r="QN48" s="5">
        <v>6788</v>
      </c>
      <c r="QO48" s="5">
        <v>4856</v>
      </c>
      <c r="QP48" s="5">
        <v>4724</v>
      </c>
      <c r="QQ48" s="5">
        <v>5409</v>
      </c>
      <c r="QR48" s="5">
        <v>6504</v>
      </c>
      <c r="QS48" s="5">
        <v>4204</v>
      </c>
      <c r="QT48" s="5">
        <v>3847</v>
      </c>
      <c r="QU48" s="5">
        <v>5086</v>
      </c>
      <c r="QV48" s="5">
        <v>2008</v>
      </c>
      <c r="QW48" s="5">
        <v>3755</v>
      </c>
      <c r="QX48" s="5">
        <v>5302</v>
      </c>
      <c r="QY48" s="5">
        <v>6340</v>
      </c>
      <c r="QZ48" s="5">
        <v>6039</v>
      </c>
      <c r="RA48" s="5">
        <v>6973</v>
      </c>
      <c r="RB48" s="5">
        <v>7143</v>
      </c>
      <c r="RC48" s="5">
        <v>5642</v>
      </c>
      <c r="RD48" s="5">
        <v>3602</v>
      </c>
      <c r="RE48" s="5">
        <v>4604</v>
      </c>
      <c r="RF48" s="5">
        <v>4751</v>
      </c>
      <c r="RG48" s="5">
        <v>5349</v>
      </c>
      <c r="RH48" s="5">
        <v>6193</v>
      </c>
      <c r="RI48" s="5">
        <v>6640</v>
      </c>
      <c r="RJ48" s="5">
        <v>5991</v>
      </c>
      <c r="RK48" s="5">
        <v>6087</v>
      </c>
      <c r="RL48" s="5">
        <v>6057</v>
      </c>
      <c r="RM48" s="5">
        <v>7218</v>
      </c>
      <c r="RN48" s="5">
        <v>7376</v>
      </c>
      <c r="RO48" s="5">
        <v>12723</v>
      </c>
      <c r="RP48" s="5">
        <v>11593</v>
      </c>
      <c r="RQ48" s="5">
        <v>9829</v>
      </c>
      <c r="RR48" s="5">
        <v>11180</v>
      </c>
      <c r="RS48" s="5">
        <v>8252</v>
      </c>
      <c r="RT48" s="5">
        <v>8432</v>
      </c>
      <c r="RU48" s="5">
        <v>9508</v>
      </c>
      <c r="RV48" s="5">
        <v>8314</v>
      </c>
      <c r="RW48" s="5">
        <v>8847</v>
      </c>
      <c r="RX48" s="5">
        <v>8328</v>
      </c>
      <c r="RY48" s="5">
        <v>10380</v>
      </c>
      <c r="RZ48" s="5">
        <v>9841</v>
      </c>
      <c r="SA48" s="5">
        <v>18785</v>
      </c>
      <c r="SB48" s="5">
        <v>8691</v>
      </c>
      <c r="SC48" s="5">
        <v>12369</v>
      </c>
      <c r="SD48" s="5">
        <v>15378</v>
      </c>
      <c r="SE48" s="5">
        <v>11879</v>
      </c>
      <c r="SF48" s="5">
        <v>8662</v>
      </c>
      <c r="SG48" s="5">
        <v>11042</v>
      </c>
      <c r="SH48" s="5">
        <v>6392</v>
      </c>
      <c r="SI48" s="5">
        <v>5547</v>
      </c>
      <c r="SJ48" s="5">
        <v>4812</v>
      </c>
      <c r="SK48" s="5">
        <v>5056</v>
      </c>
      <c r="SL48" s="5">
        <v>5359</v>
      </c>
      <c r="SM48" s="5">
        <v>4308</v>
      </c>
      <c r="SN48" s="5">
        <v>7944</v>
      </c>
      <c r="SO48" s="5">
        <v>5965</v>
      </c>
      <c r="SP48" s="5">
        <v>7534</v>
      </c>
      <c r="SQ48" s="5">
        <v>8370</v>
      </c>
      <c r="SR48" s="5">
        <v>7536</v>
      </c>
      <c r="SS48" s="5">
        <v>7492</v>
      </c>
      <c r="ST48" s="5">
        <v>7460</v>
      </c>
      <c r="SU48" s="5">
        <v>13273</v>
      </c>
      <c r="SV48" s="5">
        <v>11309</v>
      </c>
      <c r="SW48" s="5">
        <v>8384</v>
      </c>
      <c r="SX48" s="5">
        <v>6855</v>
      </c>
      <c r="SY48" s="5">
        <v>5303</v>
      </c>
      <c r="SZ48" s="5">
        <v>1229</v>
      </c>
      <c r="TA48" s="5">
        <v>1938</v>
      </c>
      <c r="TB48" s="5">
        <v>2619</v>
      </c>
      <c r="TC48" s="5">
        <v>4079</v>
      </c>
      <c r="TD48" s="5">
        <v>4346</v>
      </c>
      <c r="TE48" s="5">
        <v>1019</v>
      </c>
      <c r="TF48" s="5">
        <v>976</v>
      </c>
      <c r="TG48" s="5">
        <v>863</v>
      </c>
      <c r="TH48" s="5">
        <v>747</v>
      </c>
      <c r="TI48" s="5">
        <v>739</v>
      </c>
      <c r="TJ48" s="5">
        <v>945</v>
      </c>
      <c r="TK48" s="5">
        <v>1017</v>
      </c>
      <c r="TL48" s="5">
        <v>892</v>
      </c>
      <c r="TM48" s="5">
        <v>1212</v>
      </c>
      <c r="TN48" s="5">
        <v>1944</v>
      </c>
      <c r="TO48" s="5">
        <v>1678</v>
      </c>
      <c r="TP48" s="5">
        <v>1411</v>
      </c>
      <c r="TQ48" s="5">
        <v>1540</v>
      </c>
      <c r="TR48" s="5">
        <v>4370</v>
      </c>
      <c r="TS48" s="5">
        <v>4305</v>
      </c>
      <c r="TT48" s="5">
        <v>2495</v>
      </c>
      <c r="TU48" s="5">
        <v>3108</v>
      </c>
      <c r="TV48" s="5">
        <v>3251</v>
      </c>
      <c r="TW48" s="5">
        <v>2463</v>
      </c>
      <c r="TX48" s="5">
        <v>2943</v>
      </c>
      <c r="TY48" s="5">
        <v>2960</v>
      </c>
      <c r="TZ48" s="5">
        <v>1780</v>
      </c>
      <c r="UA48" s="5">
        <v>249</v>
      </c>
      <c r="UB48" s="5">
        <v>185</v>
      </c>
      <c r="UC48" s="5">
        <v>206</v>
      </c>
      <c r="UD48" s="5">
        <v>293</v>
      </c>
      <c r="UE48" s="5">
        <v>519</v>
      </c>
      <c r="UF48" s="5">
        <v>489</v>
      </c>
      <c r="UG48" s="5">
        <v>530</v>
      </c>
      <c r="UH48" s="5">
        <v>659</v>
      </c>
      <c r="UI48" s="5">
        <v>734</v>
      </c>
      <c r="UJ48" s="5">
        <v>721</v>
      </c>
      <c r="UK48" s="5">
        <v>624</v>
      </c>
      <c r="UL48" s="5">
        <v>669</v>
      </c>
      <c r="UM48" s="5">
        <v>642</v>
      </c>
      <c r="UN48" s="5">
        <v>648</v>
      </c>
      <c r="UO48" s="5">
        <v>722</v>
      </c>
      <c r="UP48" s="5">
        <v>991</v>
      </c>
      <c r="UQ48" s="5">
        <v>552</v>
      </c>
      <c r="UR48" s="5">
        <v>813</v>
      </c>
      <c r="US48" s="5">
        <v>787</v>
      </c>
      <c r="UT48" s="5">
        <v>615</v>
      </c>
      <c r="UU48" s="5">
        <v>1510</v>
      </c>
      <c r="UV48" s="5">
        <v>3626</v>
      </c>
      <c r="UW48" s="5">
        <v>3182</v>
      </c>
      <c r="UX48" s="5">
        <v>1753</v>
      </c>
      <c r="UY48" s="5">
        <v>1672</v>
      </c>
      <c r="UZ48" s="5">
        <v>1237</v>
      </c>
      <c r="VA48" s="5">
        <v>1911</v>
      </c>
      <c r="VB48" s="5">
        <v>1062</v>
      </c>
      <c r="VC48" s="5">
        <v>355</v>
      </c>
      <c r="VD48" s="5">
        <v>444</v>
      </c>
      <c r="VE48" s="5">
        <v>262</v>
      </c>
      <c r="VF48" s="5">
        <v>286</v>
      </c>
      <c r="VG48" s="5">
        <v>36485</v>
      </c>
      <c r="VH48" s="5">
        <v>41417</v>
      </c>
      <c r="VI48" s="5">
        <v>36599</v>
      </c>
      <c r="VJ48" s="5">
        <v>38380</v>
      </c>
      <c r="VK48" s="5">
        <v>36095</v>
      </c>
      <c r="VL48" s="5">
        <v>42215</v>
      </c>
      <c r="VM48" s="5">
        <v>48316</v>
      </c>
      <c r="VN48" s="5">
        <v>44454</v>
      </c>
      <c r="VO48" s="5">
        <v>45210</v>
      </c>
      <c r="VP48" s="5">
        <v>43342</v>
      </c>
      <c r="VQ48" s="5">
        <v>44678</v>
      </c>
      <c r="VR48" s="5">
        <v>45947</v>
      </c>
      <c r="VS48" s="5">
        <v>38738</v>
      </c>
      <c r="VT48" s="5">
        <v>56104</v>
      </c>
      <c r="VU48" s="5">
        <v>34068</v>
      </c>
      <c r="VV48" s="5">
        <v>33497</v>
      </c>
      <c r="VW48" s="5">
        <v>38913</v>
      </c>
      <c r="VX48" s="5">
        <v>34481</v>
      </c>
      <c r="VY48" s="5">
        <v>26269</v>
      </c>
      <c r="VZ48" s="5">
        <v>28909</v>
      </c>
      <c r="WA48" s="5">
        <v>30292</v>
      </c>
      <c r="WB48" s="5">
        <v>29778</v>
      </c>
      <c r="WC48" s="5">
        <v>20102</v>
      </c>
      <c r="WD48" s="5">
        <v>19454</v>
      </c>
      <c r="WE48" s="5">
        <v>24417</v>
      </c>
      <c r="WF48" s="5">
        <v>24390</v>
      </c>
      <c r="WG48" s="5">
        <v>24122</v>
      </c>
      <c r="WH48" s="5">
        <v>29217</v>
      </c>
      <c r="WI48" s="5">
        <v>32483</v>
      </c>
      <c r="WJ48" s="5">
        <v>31295</v>
      </c>
      <c r="WK48" s="5">
        <v>17597</v>
      </c>
      <c r="WL48" s="5">
        <v>35145</v>
      </c>
      <c r="WM48" s="5">
        <v>486</v>
      </c>
      <c r="WN48" s="5">
        <v>318</v>
      </c>
      <c r="WO48" s="5">
        <v>291</v>
      </c>
      <c r="WP48" s="5">
        <v>310</v>
      </c>
      <c r="WQ48" s="5">
        <v>319</v>
      </c>
      <c r="WR48" s="5">
        <v>250</v>
      </c>
      <c r="WS48" s="5">
        <v>258</v>
      </c>
      <c r="WT48" s="5">
        <v>472</v>
      </c>
      <c r="WU48" s="5">
        <v>173</v>
      </c>
      <c r="WV48" s="5">
        <v>509</v>
      </c>
      <c r="WW48" s="5">
        <v>510</v>
      </c>
      <c r="WX48" s="5">
        <v>593</v>
      </c>
      <c r="WY48" s="5">
        <v>449</v>
      </c>
      <c r="WZ48" s="5">
        <v>339</v>
      </c>
      <c r="XA48" s="5">
        <v>372</v>
      </c>
      <c r="XB48" s="5">
        <v>148</v>
      </c>
      <c r="XC48" s="5">
        <v>283</v>
      </c>
      <c r="XD48" s="5">
        <v>557</v>
      </c>
      <c r="XE48" s="5">
        <v>569</v>
      </c>
      <c r="XF48" s="5">
        <v>913</v>
      </c>
      <c r="XG48" s="5">
        <v>1257</v>
      </c>
      <c r="XH48" s="5">
        <v>617</v>
      </c>
      <c r="XI48" s="5">
        <v>353</v>
      </c>
      <c r="XJ48" s="5">
        <v>299</v>
      </c>
      <c r="XK48" s="5">
        <v>492</v>
      </c>
      <c r="XL48" s="5">
        <v>524</v>
      </c>
      <c r="XM48" s="5">
        <v>449</v>
      </c>
      <c r="XN48" s="5">
        <v>879</v>
      </c>
      <c r="XO48" s="5">
        <v>1022</v>
      </c>
      <c r="XP48" s="5">
        <v>559</v>
      </c>
      <c r="XQ48" s="5">
        <v>527</v>
      </c>
      <c r="XR48" s="5">
        <v>412</v>
      </c>
      <c r="XS48" s="1">
        <v>13478</v>
      </c>
      <c r="XT48" s="3" t="s">
        <v>180</v>
      </c>
      <c r="XU48" s="3" t="s">
        <v>180</v>
      </c>
      <c r="XV48" s="3" t="s">
        <v>179</v>
      </c>
      <c r="XW48" s="3" t="s">
        <v>179</v>
      </c>
      <c r="XX48" s="3" t="s">
        <v>180</v>
      </c>
      <c r="XY48" s="3" t="s">
        <v>180</v>
      </c>
      <c r="XZ48" s="3" t="s">
        <v>213</v>
      </c>
    </row>
    <row r="49" spans="1:650" x14ac:dyDescent="0.3">
      <c r="A49" s="6" t="s">
        <v>76</v>
      </c>
      <c r="B49" s="1">
        <v>4199135</v>
      </c>
      <c r="C49" s="5">
        <v>60437</v>
      </c>
      <c r="D49" s="5">
        <v>36477</v>
      </c>
      <c r="E49" s="5">
        <v>72906</v>
      </c>
      <c r="F49" s="5">
        <v>11623</v>
      </c>
      <c r="G49" s="5">
        <v>6248</v>
      </c>
      <c r="H49" s="5">
        <v>4115</v>
      </c>
      <c r="I49" s="5">
        <v>9454</v>
      </c>
      <c r="J49" s="5">
        <v>5175</v>
      </c>
      <c r="K49" s="5">
        <v>80</v>
      </c>
      <c r="L49" s="5">
        <v>9595</v>
      </c>
      <c r="M49" s="5">
        <v>5138</v>
      </c>
      <c r="N49" s="5">
        <v>6422</v>
      </c>
      <c r="O49" s="5" t="s">
        <v>33</v>
      </c>
      <c r="P49" s="5" t="s">
        <v>33</v>
      </c>
      <c r="Q49" s="5" t="s">
        <v>33</v>
      </c>
      <c r="R49" s="5" t="s">
        <v>33</v>
      </c>
      <c r="S49" s="5" t="s">
        <v>33</v>
      </c>
      <c r="T49" s="5" t="s">
        <v>33</v>
      </c>
      <c r="U49" s="5" t="s">
        <v>33</v>
      </c>
      <c r="V49" s="5" t="s">
        <v>33</v>
      </c>
      <c r="W49" s="5" t="s">
        <v>33</v>
      </c>
      <c r="X49" s="5" t="s">
        <v>33</v>
      </c>
      <c r="Y49" s="5" t="s">
        <v>33</v>
      </c>
      <c r="Z49" s="5" t="s">
        <v>33</v>
      </c>
      <c r="AA49" s="5" t="s">
        <v>33</v>
      </c>
      <c r="AB49" s="5" t="s">
        <v>33</v>
      </c>
      <c r="AC49" s="5" t="s">
        <v>33</v>
      </c>
      <c r="AD49" s="5" t="s">
        <v>33</v>
      </c>
      <c r="AE49" s="5" t="s">
        <v>33</v>
      </c>
      <c r="AF49" s="5" t="s">
        <v>33</v>
      </c>
      <c r="AG49" s="5" t="s">
        <v>33</v>
      </c>
      <c r="AH49" s="5" t="s">
        <v>33</v>
      </c>
      <c r="AI49" s="5">
        <v>48758</v>
      </c>
      <c r="AJ49" s="5">
        <v>25692</v>
      </c>
      <c r="AK49" s="5">
        <v>64099</v>
      </c>
      <c r="AL49" s="5">
        <v>36644</v>
      </c>
      <c r="AM49" s="5">
        <v>80940</v>
      </c>
      <c r="AN49" s="5">
        <v>43084</v>
      </c>
      <c r="AO49" s="5">
        <v>28694</v>
      </c>
      <c r="AP49" s="5">
        <v>61474</v>
      </c>
      <c r="AQ49" s="5">
        <v>22228</v>
      </c>
      <c r="AR49" s="5">
        <v>37985</v>
      </c>
      <c r="AS49" s="5">
        <v>80046</v>
      </c>
      <c r="AT49" s="5">
        <v>9352</v>
      </c>
      <c r="AU49" s="5" t="s">
        <v>33</v>
      </c>
      <c r="AV49" s="5" t="s">
        <v>33</v>
      </c>
      <c r="AW49" s="5" t="s">
        <v>33</v>
      </c>
      <c r="AX49" s="5" t="s">
        <v>33</v>
      </c>
      <c r="AY49" s="5" t="s">
        <v>33</v>
      </c>
      <c r="AZ49" s="5" t="s">
        <v>33</v>
      </c>
      <c r="BA49" s="5" t="s">
        <v>33</v>
      </c>
      <c r="BB49" s="5" t="s">
        <v>33</v>
      </c>
      <c r="BC49" s="5" t="s">
        <v>33</v>
      </c>
      <c r="BD49" s="5" t="s">
        <v>33</v>
      </c>
      <c r="BE49" s="5" t="s">
        <v>33</v>
      </c>
      <c r="BF49" s="5" t="s">
        <v>33</v>
      </c>
      <c r="BG49" s="5" t="s">
        <v>33</v>
      </c>
      <c r="BH49" s="5" t="s">
        <v>33</v>
      </c>
      <c r="BI49" s="5" t="s">
        <v>33</v>
      </c>
      <c r="BJ49" s="5" t="s">
        <v>33</v>
      </c>
      <c r="BK49" s="5" t="s">
        <v>33</v>
      </c>
      <c r="BL49" s="5" t="s">
        <v>33</v>
      </c>
      <c r="BM49" s="5" t="s">
        <v>33</v>
      </c>
      <c r="BN49" s="5" t="s">
        <v>33</v>
      </c>
      <c r="BO49" s="5">
        <v>162500</v>
      </c>
      <c r="BP49" s="5">
        <v>66981</v>
      </c>
      <c r="BQ49" s="5">
        <v>102086</v>
      </c>
      <c r="BR49" s="5">
        <v>242073</v>
      </c>
      <c r="BS49" s="5">
        <v>46643</v>
      </c>
      <c r="BT49" s="5">
        <v>38850</v>
      </c>
      <c r="BU49" s="5">
        <v>55343</v>
      </c>
      <c r="BV49" s="5">
        <v>32275</v>
      </c>
      <c r="BW49" s="5">
        <v>61531</v>
      </c>
      <c r="BX49" s="5">
        <v>36025</v>
      </c>
      <c r="BY49" s="5">
        <v>26536</v>
      </c>
      <c r="BZ49" s="5">
        <v>28790</v>
      </c>
      <c r="CA49" s="5" t="s">
        <v>33</v>
      </c>
      <c r="CB49" s="5" t="s">
        <v>33</v>
      </c>
      <c r="CC49" s="5" t="s">
        <v>33</v>
      </c>
      <c r="CD49" s="5" t="s">
        <v>33</v>
      </c>
      <c r="CE49" s="5" t="s">
        <v>33</v>
      </c>
      <c r="CF49" s="5" t="s">
        <v>33</v>
      </c>
      <c r="CG49" s="5" t="s">
        <v>33</v>
      </c>
      <c r="CH49" s="5" t="s">
        <v>33</v>
      </c>
      <c r="CI49" s="5" t="s">
        <v>33</v>
      </c>
      <c r="CJ49" s="5" t="s">
        <v>33</v>
      </c>
      <c r="CK49" s="5" t="s">
        <v>33</v>
      </c>
      <c r="CL49" s="5" t="s">
        <v>33</v>
      </c>
      <c r="CM49" s="5" t="s">
        <v>33</v>
      </c>
      <c r="CN49" s="5" t="s">
        <v>33</v>
      </c>
      <c r="CO49" s="5" t="s">
        <v>33</v>
      </c>
      <c r="CP49" s="5" t="s">
        <v>33</v>
      </c>
      <c r="CQ49" s="5" t="s">
        <v>33</v>
      </c>
      <c r="CR49" s="5" t="s">
        <v>33</v>
      </c>
      <c r="CS49" s="5" t="s">
        <v>33</v>
      </c>
      <c r="CT49" s="5" t="s">
        <v>33</v>
      </c>
      <c r="CU49" s="5">
        <v>197018</v>
      </c>
      <c r="CV49" s="5">
        <v>99693</v>
      </c>
      <c r="CW49" s="5">
        <v>104057</v>
      </c>
      <c r="CX49" s="5">
        <v>103503</v>
      </c>
      <c r="CY49" s="5">
        <v>84301</v>
      </c>
      <c r="CZ49" s="5">
        <v>78551</v>
      </c>
      <c r="DA49" s="5">
        <v>74664</v>
      </c>
      <c r="DB49" s="5">
        <v>68737</v>
      </c>
      <c r="DC49" s="5">
        <v>73923</v>
      </c>
      <c r="DD49" s="5">
        <v>65611</v>
      </c>
      <c r="DE49" s="5">
        <v>80933</v>
      </c>
      <c r="DF49" s="5">
        <v>61761</v>
      </c>
      <c r="DG49" s="5" t="s">
        <v>33</v>
      </c>
      <c r="DH49" s="5" t="s">
        <v>33</v>
      </c>
      <c r="DI49" s="5" t="s">
        <v>33</v>
      </c>
      <c r="DJ49" s="5" t="s">
        <v>33</v>
      </c>
      <c r="DK49" s="5" t="s">
        <v>33</v>
      </c>
      <c r="DL49" s="5" t="s">
        <v>33</v>
      </c>
      <c r="DM49" s="5" t="s">
        <v>33</v>
      </c>
      <c r="DN49" s="5" t="s">
        <v>33</v>
      </c>
      <c r="DO49" s="5" t="s">
        <v>33</v>
      </c>
      <c r="DP49" s="5" t="s">
        <v>33</v>
      </c>
      <c r="DQ49" s="5" t="s">
        <v>33</v>
      </c>
      <c r="DR49" s="5" t="s">
        <v>33</v>
      </c>
      <c r="DS49" s="5" t="s">
        <v>33</v>
      </c>
      <c r="DT49" s="5" t="s">
        <v>33</v>
      </c>
      <c r="DU49" s="5" t="s">
        <v>33</v>
      </c>
      <c r="DV49" s="5" t="s">
        <v>33</v>
      </c>
      <c r="DW49" s="5" t="s">
        <v>33</v>
      </c>
      <c r="DX49" s="5" t="s">
        <v>33</v>
      </c>
      <c r="DY49" s="5" t="s">
        <v>33</v>
      </c>
      <c r="DZ49" s="5" t="s">
        <v>33</v>
      </c>
      <c r="EA49" s="5">
        <v>9507</v>
      </c>
      <c r="EB49" s="5">
        <v>8000</v>
      </c>
      <c r="EC49" s="5">
        <v>9173</v>
      </c>
      <c r="ED49" s="5">
        <v>7414</v>
      </c>
      <c r="EE49" s="5">
        <v>13263</v>
      </c>
      <c r="EF49" s="5">
        <v>2729</v>
      </c>
      <c r="EG49" s="5">
        <v>5004</v>
      </c>
      <c r="EH49" s="5">
        <v>4628</v>
      </c>
      <c r="EI49" s="5">
        <v>3681</v>
      </c>
      <c r="EJ49" s="5">
        <v>10203</v>
      </c>
      <c r="EK49" s="5">
        <v>11834</v>
      </c>
      <c r="EL49" s="5">
        <v>16262</v>
      </c>
      <c r="EM49" s="5" t="s">
        <v>33</v>
      </c>
      <c r="EN49" s="5" t="s">
        <v>33</v>
      </c>
      <c r="EO49" s="5" t="s">
        <v>33</v>
      </c>
      <c r="EP49" s="5" t="s">
        <v>33</v>
      </c>
      <c r="EQ49" s="5" t="s">
        <v>33</v>
      </c>
      <c r="ER49" s="5" t="s">
        <v>33</v>
      </c>
      <c r="ES49" s="5" t="s">
        <v>33</v>
      </c>
      <c r="ET49" s="5" t="s">
        <v>33</v>
      </c>
      <c r="EU49" s="5" t="s">
        <v>33</v>
      </c>
      <c r="EV49" s="5" t="s">
        <v>33</v>
      </c>
      <c r="EW49" s="5" t="s">
        <v>33</v>
      </c>
      <c r="EX49" s="5" t="s">
        <v>33</v>
      </c>
      <c r="EY49" s="5" t="s">
        <v>33</v>
      </c>
      <c r="EZ49" s="5" t="s">
        <v>33</v>
      </c>
      <c r="FA49" s="5" t="s">
        <v>33</v>
      </c>
      <c r="FB49" s="5" t="s">
        <v>33</v>
      </c>
      <c r="FC49" s="5" t="s">
        <v>33</v>
      </c>
      <c r="FD49" s="5" t="s">
        <v>33</v>
      </c>
      <c r="FE49" s="5" t="s">
        <v>33</v>
      </c>
      <c r="FF49" s="5" t="s">
        <v>33</v>
      </c>
      <c r="FG49" s="5">
        <v>0</v>
      </c>
      <c r="FH49" s="5">
        <v>0</v>
      </c>
      <c r="FI49" s="5">
        <v>0</v>
      </c>
      <c r="FJ49" s="5">
        <v>0</v>
      </c>
      <c r="FK49" s="5">
        <v>0</v>
      </c>
      <c r="FL49" s="5">
        <v>0</v>
      </c>
      <c r="FM49" s="5">
        <v>0</v>
      </c>
      <c r="FN49" s="5">
        <v>0</v>
      </c>
      <c r="FO49" s="5">
        <v>0</v>
      </c>
      <c r="FP49" s="5">
        <v>0</v>
      </c>
      <c r="FQ49" s="5">
        <v>3425</v>
      </c>
      <c r="FR49" s="5">
        <v>0</v>
      </c>
      <c r="FS49" s="5" t="s">
        <v>33</v>
      </c>
      <c r="FT49" s="5" t="s">
        <v>33</v>
      </c>
      <c r="FU49" s="5" t="s">
        <v>33</v>
      </c>
      <c r="FV49" s="5" t="s">
        <v>33</v>
      </c>
      <c r="FW49" s="5" t="s">
        <v>33</v>
      </c>
      <c r="FX49" s="5" t="s">
        <v>33</v>
      </c>
      <c r="FY49" s="5" t="s">
        <v>33</v>
      </c>
      <c r="FZ49" s="5" t="s">
        <v>33</v>
      </c>
      <c r="GA49" s="5" t="s">
        <v>33</v>
      </c>
      <c r="GB49" s="5" t="s">
        <v>33</v>
      </c>
      <c r="GC49" s="5" t="s">
        <v>33</v>
      </c>
      <c r="GD49" s="5" t="s">
        <v>33</v>
      </c>
      <c r="GE49" s="5" t="s">
        <v>33</v>
      </c>
      <c r="GF49" s="5" t="s">
        <v>33</v>
      </c>
      <c r="GG49" s="5" t="s">
        <v>33</v>
      </c>
      <c r="GH49" s="5" t="s">
        <v>33</v>
      </c>
      <c r="GI49" s="5" t="s">
        <v>33</v>
      </c>
      <c r="GJ49" s="5" t="s">
        <v>33</v>
      </c>
      <c r="GK49" s="5" t="s">
        <v>33</v>
      </c>
      <c r="GL49" s="5" t="s">
        <v>33</v>
      </c>
      <c r="GM49" s="5">
        <v>478220</v>
      </c>
      <c r="GN49" s="5">
        <v>236842</v>
      </c>
      <c r="GO49" s="5">
        <v>352320</v>
      </c>
      <c r="GP49" s="5">
        <v>401258</v>
      </c>
      <c r="GQ49" s="5">
        <v>231396</v>
      </c>
      <c r="GR49" s="5">
        <v>167329</v>
      </c>
      <c r="GS49" s="5">
        <v>173160</v>
      </c>
      <c r="GT49" s="5">
        <v>172289</v>
      </c>
      <c r="GU49" s="5">
        <v>161444</v>
      </c>
      <c r="GV49" s="5">
        <v>159420</v>
      </c>
      <c r="GW49" s="5">
        <v>207913</v>
      </c>
      <c r="GX49" s="5">
        <v>122587</v>
      </c>
      <c r="GY49" s="5" t="s">
        <v>33</v>
      </c>
      <c r="GZ49" s="5" t="s">
        <v>33</v>
      </c>
      <c r="HA49" s="5" t="s">
        <v>33</v>
      </c>
      <c r="HB49" s="5" t="s">
        <v>33</v>
      </c>
      <c r="HC49" s="5" t="s">
        <v>33</v>
      </c>
      <c r="HD49" s="5" t="s">
        <v>33</v>
      </c>
      <c r="HE49" s="5" t="s">
        <v>33</v>
      </c>
      <c r="HF49" s="5" t="s">
        <v>33</v>
      </c>
      <c r="HG49" s="5" t="s">
        <v>33</v>
      </c>
      <c r="HH49" s="5" t="s">
        <v>33</v>
      </c>
      <c r="HI49" s="5" t="s">
        <v>33</v>
      </c>
      <c r="HJ49" s="5" t="s">
        <v>33</v>
      </c>
      <c r="HK49" s="5" t="s">
        <v>33</v>
      </c>
      <c r="HL49" s="5" t="s">
        <v>33</v>
      </c>
      <c r="HM49" s="5" t="s">
        <v>33</v>
      </c>
      <c r="HN49" s="5" t="s">
        <v>33</v>
      </c>
      <c r="HO49" s="5" t="s">
        <v>33</v>
      </c>
      <c r="HP49" s="5" t="s">
        <v>33</v>
      </c>
      <c r="HQ49" s="5" t="s">
        <v>33</v>
      </c>
      <c r="HR49" s="5" t="s">
        <v>33</v>
      </c>
      <c r="HS49" s="5">
        <v>793434</v>
      </c>
      <c r="HT49" s="5">
        <v>846482</v>
      </c>
      <c r="HU49" s="5">
        <v>859784</v>
      </c>
      <c r="HV49" s="5">
        <v>907307</v>
      </c>
      <c r="HW49" s="5">
        <v>1010790</v>
      </c>
      <c r="HX49" s="5">
        <v>1185038</v>
      </c>
      <c r="HY49" s="5">
        <v>1087805</v>
      </c>
      <c r="HZ49" s="5">
        <v>982467</v>
      </c>
      <c r="IA49" s="5">
        <v>1147820</v>
      </c>
      <c r="IB49" s="5">
        <v>1109271</v>
      </c>
      <c r="IC49" s="5">
        <v>1054109</v>
      </c>
      <c r="ID49" s="5">
        <v>1564916</v>
      </c>
      <c r="IE49" s="5" t="s">
        <v>33</v>
      </c>
      <c r="IF49" s="5" t="s">
        <v>33</v>
      </c>
      <c r="IG49" s="5" t="s">
        <v>33</v>
      </c>
      <c r="IH49" s="5" t="s">
        <v>33</v>
      </c>
      <c r="II49" s="5" t="s">
        <v>33</v>
      </c>
      <c r="IJ49" s="5" t="s">
        <v>33</v>
      </c>
      <c r="IK49" s="5" t="s">
        <v>33</v>
      </c>
      <c r="IL49" s="5" t="s">
        <v>33</v>
      </c>
      <c r="IM49" s="5" t="s">
        <v>33</v>
      </c>
      <c r="IN49" s="5" t="s">
        <v>33</v>
      </c>
      <c r="IO49" s="5" t="s">
        <v>33</v>
      </c>
      <c r="IP49" s="5" t="s">
        <v>33</v>
      </c>
      <c r="IQ49" s="5" t="s">
        <v>33</v>
      </c>
      <c r="IR49" s="5" t="s">
        <v>33</v>
      </c>
      <c r="IS49" s="5" t="s">
        <v>33</v>
      </c>
      <c r="IT49" s="5" t="s">
        <v>33</v>
      </c>
      <c r="IU49" s="5" t="s">
        <v>33</v>
      </c>
      <c r="IV49" s="5" t="s">
        <v>33</v>
      </c>
      <c r="IW49" s="5" t="s">
        <v>33</v>
      </c>
      <c r="IX49" s="5" t="s">
        <v>33</v>
      </c>
      <c r="IY49" s="5">
        <v>29868</v>
      </c>
      <c r="IZ49" s="5">
        <v>23780</v>
      </c>
      <c r="JA49" s="5">
        <v>29701</v>
      </c>
      <c r="JB49" s="5">
        <v>23346</v>
      </c>
      <c r="JC49" s="5">
        <v>36202</v>
      </c>
      <c r="JD49" s="5">
        <v>36622</v>
      </c>
      <c r="JE49" s="5">
        <v>34444</v>
      </c>
      <c r="JF49" s="5">
        <v>37110</v>
      </c>
      <c r="JG49" s="5">
        <v>29302</v>
      </c>
      <c r="JH49" s="5">
        <v>30368</v>
      </c>
      <c r="JI49" s="5">
        <v>28551</v>
      </c>
      <c r="JJ49" s="5">
        <v>21607</v>
      </c>
      <c r="JK49" s="5" t="s">
        <v>33</v>
      </c>
      <c r="JL49" s="5" t="s">
        <v>33</v>
      </c>
      <c r="JM49" s="5" t="s">
        <v>33</v>
      </c>
      <c r="JN49" s="5" t="s">
        <v>33</v>
      </c>
      <c r="JO49" s="5" t="s">
        <v>33</v>
      </c>
      <c r="JP49" s="5" t="s">
        <v>33</v>
      </c>
      <c r="JQ49" s="5" t="s">
        <v>33</v>
      </c>
      <c r="JR49" s="5" t="s">
        <v>33</v>
      </c>
      <c r="JS49" s="5" t="s">
        <v>33</v>
      </c>
      <c r="JT49" s="5" t="s">
        <v>33</v>
      </c>
      <c r="JU49" s="5" t="s">
        <v>33</v>
      </c>
      <c r="JV49" s="5" t="s">
        <v>33</v>
      </c>
      <c r="JW49" s="5" t="s">
        <v>33</v>
      </c>
      <c r="JX49" s="5" t="s">
        <v>33</v>
      </c>
      <c r="JY49" s="5" t="s">
        <v>33</v>
      </c>
      <c r="JZ49" s="5" t="s">
        <v>33</v>
      </c>
      <c r="KA49" s="5" t="s">
        <v>33</v>
      </c>
      <c r="KB49" s="5" t="s">
        <v>33</v>
      </c>
      <c r="KC49" s="5" t="s">
        <v>33</v>
      </c>
      <c r="KD49" s="5" t="s">
        <v>33</v>
      </c>
      <c r="KE49" s="5">
        <v>21386</v>
      </c>
      <c r="KF49" s="5">
        <v>22015</v>
      </c>
      <c r="KG49" s="5">
        <v>20147</v>
      </c>
      <c r="KH49" s="5">
        <v>22439</v>
      </c>
      <c r="KI49" s="5">
        <v>30108</v>
      </c>
      <c r="KJ49" s="5">
        <v>23426</v>
      </c>
      <c r="KK49" s="5">
        <v>22228</v>
      </c>
      <c r="KL49" s="5">
        <v>20391</v>
      </c>
      <c r="KM49" s="5">
        <v>20872</v>
      </c>
      <c r="KN49" s="5">
        <v>10966</v>
      </c>
      <c r="KO49" s="5">
        <v>10333</v>
      </c>
      <c r="KP49" s="5">
        <v>8872</v>
      </c>
      <c r="KQ49" s="5" t="s">
        <v>33</v>
      </c>
      <c r="KR49" s="5" t="s">
        <v>33</v>
      </c>
      <c r="KS49" s="5" t="s">
        <v>33</v>
      </c>
      <c r="KT49" s="5" t="s">
        <v>33</v>
      </c>
      <c r="KU49" s="5" t="s">
        <v>33</v>
      </c>
      <c r="KV49" s="5" t="s">
        <v>33</v>
      </c>
      <c r="KW49" s="5" t="s">
        <v>33</v>
      </c>
      <c r="KX49" s="5" t="s">
        <v>33</v>
      </c>
      <c r="KY49" s="5" t="s">
        <v>33</v>
      </c>
      <c r="KZ49" s="5" t="s">
        <v>33</v>
      </c>
      <c r="LA49" s="5" t="s">
        <v>33</v>
      </c>
      <c r="LB49" s="5" t="s">
        <v>33</v>
      </c>
      <c r="LC49" s="5" t="s">
        <v>33</v>
      </c>
      <c r="LD49" s="5" t="s">
        <v>33</v>
      </c>
      <c r="LE49" s="5" t="s">
        <v>33</v>
      </c>
      <c r="LF49" s="5" t="s">
        <v>33</v>
      </c>
      <c r="LG49" s="5" t="s">
        <v>33</v>
      </c>
      <c r="LH49" s="5" t="s">
        <v>33</v>
      </c>
      <c r="LI49" s="5" t="s">
        <v>33</v>
      </c>
      <c r="LJ49" s="5" t="s">
        <v>33</v>
      </c>
      <c r="LK49" s="5">
        <v>7860</v>
      </c>
      <c r="LL49" s="5">
        <v>9793</v>
      </c>
      <c r="LM49" s="5">
        <v>7445</v>
      </c>
      <c r="LN49" s="5">
        <v>6336</v>
      </c>
      <c r="LO49" s="5">
        <v>6988</v>
      </c>
      <c r="LP49" s="5">
        <v>7263</v>
      </c>
      <c r="LQ49" s="5">
        <v>5518</v>
      </c>
      <c r="LR49" s="5">
        <v>6165</v>
      </c>
      <c r="LS49" s="5">
        <v>5562</v>
      </c>
      <c r="LT49" s="5">
        <v>6631</v>
      </c>
      <c r="LU49" s="5">
        <v>5767</v>
      </c>
      <c r="LV49" s="5">
        <v>5405</v>
      </c>
      <c r="LW49" s="5" t="s">
        <v>33</v>
      </c>
      <c r="LX49" s="5" t="s">
        <v>33</v>
      </c>
      <c r="LY49" s="5" t="s">
        <v>33</v>
      </c>
      <c r="LZ49" s="5" t="s">
        <v>33</v>
      </c>
      <c r="MA49" s="5" t="s">
        <v>33</v>
      </c>
      <c r="MB49" s="5" t="s">
        <v>33</v>
      </c>
      <c r="MC49" s="5" t="s">
        <v>33</v>
      </c>
      <c r="MD49" s="5" t="s">
        <v>33</v>
      </c>
      <c r="ME49" s="5" t="s">
        <v>33</v>
      </c>
      <c r="MF49" s="5" t="s">
        <v>33</v>
      </c>
      <c r="MG49" s="5" t="s">
        <v>33</v>
      </c>
      <c r="MH49" s="5" t="s">
        <v>33</v>
      </c>
      <c r="MI49" s="5" t="s">
        <v>33</v>
      </c>
      <c r="MJ49" s="5" t="s">
        <v>33</v>
      </c>
      <c r="MK49" s="5" t="s">
        <v>33</v>
      </c>
      <c r="ML49" s="5" t="s">
        <v>33</v>
      </c>
      <c r="MM49" s="5" t="s">
        <v>33</v>
      </c>
      <c r="MN49" s="5" t="s">
        <v>33</v>
      </c>
      <c r="MO49" s="5" t="s">
        <v>33</v>
      </c>
      <c r="MP49" s="5" t="s">
        <v>33</v>
      </c>
      <c r="MQ49" s="5">
        <v>2870</v>
      </c>
      <c r="MR49" s="5">
        <v>3199</v>
      </c>
      <c r="MS49" s="5">
        <v>2749</v>
      </c>
      <c r="MT49" s="5">
        <v>2792</v>
      </c>
      <c r="MU49" s="5">
        <v>2823</v>
      </c>
      <c r="MV49" s="5">
        <v>2623</v>
      </c>
      <c r="MW49" s="5">
        <v>202</v>
      </c>
      <c r="MX49" s="5">
        <v>60</v>
      </c>
      <c r="MY49" s="5">
        <v>77</v>
      </c>
      <c r="MZ49" s="5">
        <v>0</v>
      </c>
      <c r="NA49" s="5">
        <v>0</v>
      </c>
      <c r="NB49" s="5">
        <v>0</v>
      </c>
      <c r="NC49" s="5" t="s">
        <v>33</v>
      </c>
      <c r="ND49" s="5" t="s">
        <v>33</v>
      </c>
      <c r="NE49" s="5" t="s">
        <v>33</v>
      </c>
      <c r="NF49" s="5" t="s">
        <v>33</v>
      </c>
      <c r="NG49" s="5" t="s">
        <v>33</v>
      </c>
      <c r="NH49" s="5" t="s">
        <v>33</v>
      </c>
      <c r="NI49" s="5" t="s">
        <v>33</v>
      </c>
      <c r="NJ49" s="5" t="s">
        <v>33</v>
      </c>
      <c r="NK49" s="5" t="s">
        <v>33</v>
      </c>
      <c r="NL49" s="5" t="s">
        <v>33</v>
      </c>
      <c r="NM49" s="5" t="s">
        <v>33</v>
      </c>
      <c r="NN49" s="5" t="s">
        <v>33</v>
      </c>
      <c r="NO49" s="5" t="s">
        <v>33</v>
      </c>
      <c r="NP49" s="5" t="s">
        <v>33</v>
      </c>
      <c r="NQ49" s="5" t="s">
        <v>33</v>
      </c>
      <c r="NR49" s="5" t="s">
        <v>33</v>
      </c>
      <c r="NS49" s="5" t="s">
        <v>33</v>
      </c>
      <c r="NT49" s="5" t="s">
        <v>33</v>
      </c>
      <c r="NU49" s="5" t="s">
        <v>33</v>
      </c>
      <c r="NV49" s="5" t="s">
        <v>33</v>
      </c>
      <c r="NW49" s="5">
        <v>0</v>
      </c>
      <c r="NX49" s="5">
        <v>0</v>
      </c>
      <c r="NY49" s="5">
        <v>0</v>
      </c>
      <c r="NZ49" s="5">
        <v>0</v>
      </c>
      <c r="OA49" s="5">
        <v>0</v>
      </c>
      <c r="OB49" s="5">
        <v>0</v>
      </c>
      <c r="OC49" s="5">
        <v>0</v>
      </c>
      <c r="OD49" s="5">
        <v>33</v>
      </c>
      <c r="OE49" s="5">
        <v>36</v>
      </c>
      <c r="OF49" s="5">
        <v>0</v>
      </c>
      <c r="OG49" s="5">
        <v>0</v>
      </c>
      <c r="OH49" s="5">
        <v>0</v>
      </c>
      <c r="OI49" s="5" t="s">
        <v>33</v>
      </c>
      <c r="OJ49" s="5" t="s">
        <v>33</v>
      </c>
      <c r="OK49" s="5" t="s">
        <v>33</v>
      </c>
      <c r="OL49" s="5" t="s">
        <v>33</v>
      </c>
      <c r="OM49" s="5" t="s">
        <v>33</v>
      </c>
      <c r="ON49" s="5" t="s">
        <v>33</v>
      </c>
      <c r="OO49" s="5" t="s">
        <v>33</v>
      </c>
      <c r="OP49" s="5" t="s">
        <v>33</v>
      </c>
      <c r="OQ49" s="5" t="s">
        <v>33</v>
      </c>
      <c r="OR49" s="5" t="s">
        <v>33</v>
      </c>
      <c r="OS49" s="5" t="s">
        <v>33</v>
      </c>
      <c r="OT49" s="5" t="s">
        <v>33</v>
      </c>
      <c r="OU49" s="5" t="s">
        <v>33</v>
      </c>
      <c r="OV49" s="5" t="s">
        <v>33</v>
      </c>
      <c r="OW49" s="5" t="s">
        <v>33</v>
      </c>
      <c r="OX49" s="5" t="s">
        <v>33</v>
      </c>
      <c r="OY49" s="5" t="s">
        <v>33</v>
      </c>
      <c r="OZ49" s="5" t="s">
        <v>33</v>
      </c>
      <c r="PA49" s="5" t="s">
        <v>33</v>
      </c>
      <c r="PB49" s="5" t="s">
        <v>33</v>
      </c>
      <c r="PC49" s="5">
        <v>21825</v>
      </c>
      <c r="PD49" s="5">
        <v>19761</v>
      </c>
      <c r="PE49" s="5">
        <v>17286</v>
      </c>
      <c r="PF49" s="5">
        <v>16749</v>
      </c>
      <c r="PG49" s="5">
        <v>16478</v>
      </c>
      <c r="PH49" s="5">
        <v>16500</v>
      </c>
      <c r="PI49" s="5">
        <v>18747</v>
      </c>
      <c r="PJ49" s="5">
        <v>16016</v>
      </c>
      <c r="PK49" s="5">
        <v>15904</v>
      </c>
      <c r="PL49" s="5">
        <v>14860</v>
      </c>
      <c r="PM49" s="5">
        <v>18114</v>
      </c>
      <c r="PN49" s="5">
        <v>14841</v>
      </c>
      <c r="PO49" s="5" t="s">
        <v>33</v>
      </c>
      <c r="PP49" s="5" t="s">
        <v>33</v>
      </c>
      <c r="PQ49" s="5" t="s">
        <v>33</v>
      </c>
      <c r="PR49" s="5" t="s">
        <v>33</v>
      </c>
      <c r="PS49" s="5" t="s">
        <v>33</v>
      </c>
      <c r="PT49" s="5" t="s">
        <v>33</v>
      </c>
      <c r="PU49" s="5" t="s">
        <v>33</v>
      </c>
      <c r="PV49" s="5" t="s">
        <v>33</v>
      </c>
      <c r="PW49" s="5" t="s">
        <v>33</v>
      </c>
      <c r="PX49" s="5" t="s">
        <v>33</v>
      </c>
      <c r="PY49" s="5" t="s">
        <v>33</v>
      </c>
      <c r="PZ49" s="5" t="s">
        <v>33</v>
      </c>
      <c r="QA49" s="5" t="s">
        <v>33</v>
      </c>
      <c r="QB49" s="5" t="s">
        <v>33</v>
      </c>
      <c r="QC49" s="5" t="s">
        <v>33</v>
      </c>
      <c r="QD49" s="5" t="s">
        <v>33</v>
      </c>
      <c r="QE49" s="5" t="s">
        <v>33</v>
      </c>
      <c r="QF49" s="5" t="s">
        <v>33</v>
      </c>
      <c r="QG49" s="5" t="s">
        <v>33</v>
      </c>
      <c r="QH49" s="5" t="s">
        <v>33</v>
      </c>
      <c r="QI49" s="5">
        <v>21566</v>
      </c>
      <c r="QJ49" s="5">
        <v>23690</v>
      </c>
      <c r="QK49" s="5">
        <v>20416</v>
      </c>
      <c r="QL49" s="5">
        <v>15850</v>
      </c>
      <c r="QM49" s="5">
        <v>17568</v>
      </c>
      <c r="QN49" s="5">
        <v>17181</v>
      </c>
      <c r="QO49" s="5">
        <v>15468</v>
      </c>
      <c r="QP49" s="5">
        <v>16139</v>
      </c>
      <c r="QQ49" s="5">
        <v>15742</v>
      </c>
      <c r="QR49" s="5">
        <v>14944</v>
      </c>
      <c r="QS49" s="5">
        <v>11473</v>
      </c>
      <c r="QT49" s="5">
        <v>14583</v>
      </c>
      <c r="QU49" s="5" t="s">
        <v>33</v>
      </c>
      <c r="QV49" s="5" t="s">
        <v>33</v>
      </c>
      <c r="QW49" s="5" t="s">
        <v>33</v>
      </c>
      <c r="QX49" s="5" t="s">
        <v>33</v>
      </c>
      <c r="QY49" s="5" t="s">
        <v>33</v>
      </c>
      <c r="QZ49" s="5" t="s">
        <v>33</v>
      </c>
      <c r="RA49" s="5" t="s">
        <v>33</v>
      </c>
      <c r="RB49" s="5" t="s">
        <v>33</v>
      </c>
      <c r="RC49" s="5" t="s">
        <v>33</v>
      </c>
      <c r="RD49" s="5" t="s">
        <v>33</v>
      </c>
      <c r="RE49" s="5" t="s">
        <v>33</v>
      </c>
      <c r="RF49" s="5" t="s">
        <v>33</v>
      </c>
      <c r="RG49" s="5" t="s">
        <v>33</v>
      </c>
      <c r="RH49" s="5" t="s">
        <v>33</v>
      </c>
      <c r="RI49" s="5" t="s">
        <v>33</v>
      </c>
      <c r="RJ49" s="5" t="s">
        <v>33</v>
      </c>
      <c r="RK49" s="5" t="s">
        <v>33</v>
      </c>
      <c r="RL49" s="5" t="s">
        <v>33</v>
      </c>
      <c r="RM49" s="5" t="s">
        <v>33</v>
      </c>
      <c r="RN49" s="5" t="s">
        <v>33</v>
      </c>
      <c r="RO49" s="5">
        <v>22539</v>
      </c>
      <c r="RP49" s="5">
        <v>20385</v>
      </c>
      <c r="RQ49" s="5">
        <v>18884</v>
      </c>
      <c r="RR49" s="5">
        <v>16632</v>
      </c>
      <c r="RS49" s="5">
        <v>17159</v>
      </c>
      <c r="RT49" s="5">
        <v>18046</v>
      </c>
      <c r="RU49" s="5">
        <v>17710</v>
      </c>
      <c r="RV49" s="5">
        <v>17283</v>
      </c>
      <c r="RW49" s="5">
        <v>17135</v>
      </c>
      <c r="RX49" s="5">
        <v>15036</v>
      </c>
      <c r="RY49" s="5">
        <v>20083</v>
      </c>
      <c r="RZ49" s="5">
        <v>18309</v>
      </c>
      <c r="SA49" s="5" t="s">
        <v>33</v>
      </c>
      <c r="SB49" s="5" t="s">
        <v>33</v>
      </c>
      <c r="SC49" s="5" t="s">
        <v>33</v>
      </c>
      <c r="SD49" s="5" t="s">
        <v>33</v>
      </c>
      <c r="SE49" s="5" t="s">
        <v>33</v>
      </c>
      <c r="SF49" s="5" t="s">
        <v>33</v>
      </c>
      <c r="SG49" s="5" t="s">
        <v>33</v>
      </c>
      <c r="SH49" s="5" t="s">
        <v>33</v>
      </c>
      <c r="SI49" s="5" t="s">
        <v>33</v>
      </c>
      <c r="SJ49" s="5" t="s">
        <v>33</v>
      </c>
      <c r="SK49" s="5" t="s">
        <v>33</v>
      </c>
      <c r="SL49" s="5" t="s">
        <v>33</v>
      </c>
      <c r="SM49" s="5" t="s">
        <v>33</v>
      </c>
      <c r="SN49" s="5" t="s">
        <v>33</v>
      </c>
      <c r="SO49" s="5" t="s">
        <v>33</v>
      </c>
      <c r="SP49" s="5" t="s">
        <v>33</v>
      </c>
      <c r="SQ49" s="5" t="s">
        <v>33</v>
      </c>
      <c r="SR49" s="5" t="s">
        <v>33</v>
      </c>
      <c r="SS49" s="5" t="s">
        <v>33</v>
      </c>
      <c r="ST49" s="5" t="s">
        <v>33</v>
      </c>
      <c r="SU49" s="5">
        <v>11735</v>
      </c>
      <c r="SV49" s="5">
        <v>13737</v>
      </c>
      <c r="SW49" s="5">
        <v>10426</v>
      </c>
      <c r="SX49" s="5">
        <v>9509</v>
      </c>
      <c r="SY49" s="5">
        <v>13672</v>
      </c>
      <c r="SZ49" s="5">
        <v>8046</v>
      </c>
      <c r="TA49" s="5">
        <v>12601</v>
      </c>
      <c r="TB49" s="5">
        <v>11679</v>
      </c>
      <c r="TC49" s="5">
        <v>13044</v>
      </c>
      <c r="TD49" s="5">
        <v>10956</v>
      </c>
      <c r="TE49" s="5">
        <v>11780</v>
      </c>
      <c r="TF49" s="5">
        <v>6847</v>
      </c>
      <c r="TG49" s="5" t="s">
        <v>33</v>
      </c>
      <c r="TH49" s="5" t="s">
        <v>33</v>
      </c>
      <c r="TI49" s="5" t="s">
        <v>33</v>
      </c>
      <c r="TJ49" s="5" t="s">
        <v>33</v>
      </c>
      <c r="TK49" s="5" t="s">
        <v>33</v>
      </c>
      <c r="TL49" s="5" t="s">
        <v>33</v>
      </c>
      <c r="TM49" s="5" t="s">
        <v>33</v>
      </c>
      <c r="TN49" s="5" t="s">
        <v>33</v>
      </c>
      <c r="TO49" s="5" t="s">
        <v>33</v>
      </c>
      <c r="TP49" s="5" t="s">
        <v>33</v>
      </c>
      <c r="TQ49" s="5" t="s">
        <v>33</v>
      </c>
      <c r="TR49" s="5" t="s">
        <v>33</v>
      </c>
      <c r="TS49" s="5" t="s">
        <v>33</v>
      </c>
      <c r="TT49" s="5" t="s">
        <v>33</v>
      </c>
      <c r="TU49" s="5" t="s">
        <v>33</v>
      </c>
      <c r="TV49" s="5" t="s">
        <v>33</v>
      </c>
      <c r="TW49" s="5" t="s">
        <v>33</v>
      </c>
      <c r="TX49" s="5" t="s">
        <v>33</v>
      </c>
      <c r="TY49" s="5" t="s">
        <v>33</v>
      </c>
      <c r="TZ49" s="5" t="s">
        <v>33</v>
      </c>
      <c r="UA49" s="5">
        <v>328</v>
      </c>
      <c r="UB49" s="5">
        <v>260</v>
      </c>
      <c r="UC49" s="5">
        <v>173</v>
      </c>
      <c r="UD49" s="5">
        <v>227</v>
      </c>
      <c r="UE49" s="5">
        <v>364</v>
      </c>
      <c r="UF49" s="5">
        <v>418</v>
      </c>
      <c r="UG49" s="5">
        <v>337</v>
      </c>
      <c r="UH49" s="5">
        <v>645</v>
      </c>
      <c r="UI49" s="5">
        <v>746</v>
      </c>
      <c r="UJ49" s="5">
        <v>1218</v>
      </c>
      <c r="UK49" s="5">
        <v>1058</v>
      </c>
      <c r="UL49" s="5">
        <v>1038</v>
      </c>
      <c r="UM49" s="5" t="s">
        <v>33</v>
      </c>
      <c r="UN49" s="5" t="s">
        <v>33</v>
      </c>
      <c r="UO49" s="5" t="s">
        <v>33</v>
      </c>
      <c r="UP49" s="5" t="s">
        <v>33</v>
      </c>
      <c r="UQ49" s="5" t="s">
        <v>33</v>
      </c>
      <c r="UR49" s="5" t="s">
        <v>33</v>
      </c>
      <c r="US49" s="5" t="s">
        <v>33</v>
      </c>
      <c r="UT49" s="5" t="s">
        <v>33</v>
      </c>
      <c r="UU49" s="5" t="s">
        <v>33</v>
      </c>
      <c r="UV49" s="5" t="s">
        <v>33</v>
      </c>
      <c r="UW49" s="5" t="s">
        <v>33</v>
      </c>
      <c r="UX49" s="5" t="s">
        <v>33</v>
      </c>
      <c r="UY49" s="5" t="s">
        <v>33</v>
      </c>
      <c r="UZ49" s="5" t="s">
        <v>33</v>
      </c>
      <c r="VA49" s="5" t="s">
        <v>33</v>
      </c>
      <c r="VB49" s="5" t="s">
        <v>33</v>
      </c>
      <c r="VC49" s="5" t="s">
        <v>33</v>
      </c>
      <c r="VD49" s="5" t="s">
        <v>33</v>
      </c>
      <c r="VE49" s="5" t="s">
        <v>33</v>
      </c>
      <c r="VF49" s="5" t="s">
        <v>33</v>
      </c>
      <c r="VG49" s="5">
        <v>85052</v>
      </c>
      <c r="VH49" s="5">
        <v>70447</v>
      </c>
      <c r="VI49" s="5">
        <v>75634</v>
      </c>
      <c r="VJ49" s="5">
        <v>78649</v>
      </c>
      <c r="VK49" s="5">
        <v>86477</v>
      </c>
      <c r="VL49" s="5">
        <v>78843</v>
      </c>
      <c r="VM49" s="5">
        <v>100760</v>
      </c>
      <c r="VN49" s="5">
        <v>84821</v>
      </c>
      <c r="VO49" s="5">
        <v>73294</v>
      </c>
      <c r="VP49" s="5">
        <v>79779</v>
      </c>
      <c r="VQ49" s="5">
        <v>67869</v>
      </c>
      <c r="VR49" s="5">
        <v>64150</v>
      </c>
      <c r="VS49" s="5" t="s">
        <v>33</v>
      </c>
      <c r="VT49" s="5" t="s">
        <v>33</v>
      </c>
      <c r="VU49" s="5" t="s">
        <v>33</v>
      </c>
      <c r="VV49" s="5" t="s">
        <v>33</v>
      </c>
      <c r="VW49" s="5" t="s">
        <v>33</v>
      </c>
      <c r="VX49" s="5" t="s">
        <v>33</v>
      </c>
      <c r="VY49" s="5" t="s">
        <v>33</v>
      </c>
      <c r="VZ49" s="5" t="s">
        <v>33</v>
      </c>
      <c r="WA49" s="5" t="s">
        <v>33</v>
      </c>
      <c r="WB49" s="5" t="s">
        <v>33</v>
      </c>
      <c r="WC49" s="5" t="s">
        <v>33</v>
      </c>
      <c r="WD49" s="5" t="s">
        <v>33</v>
      </c>
      <c r="WE49" s="5" t="s">
        <v>33</v>
      </c>
      <c r="WF49" s="5" t="s">
        <v>33</v>
      </c>
      <c r="WG49" s="5" t="s">
        <v>33</v>
      </c>
      <c r="WH49" s="5" t="s">
        <v>33</v>
      </c>
      <c r="WI49" s="5" t="s">
        <v>33</v>
      </c>
      <c r="WJ49" s="5" t="s">
        <v>33</v>
      </c>
      <c r="WK49" s="5" t="s">
        <v>33</v>
      </c>
      <c r="WL49" s="5" t="s">
        <v>33</v>
      </c>
      <c r="WM49" s="5">
        <v>2729</v>
      </c>
      <c r="WN49" s="5">
        <v>2512</v>
      </c>
      <c r="WO49" s="5">
        <v>2303</v>
      </c>
      <c r="WP49" s="5">
        <v>2085</v>
      </c>
      <c r="WQ49" s="5">
        <v>2380</v>
      </c>
      <c r="WR49" s="5">
        <v>1881</v>
      </c>
      <c r="WS49" s="5">
        <v>1504</v>
      </c>
      <c r="WT49" s="5">
        <v>2286</v>
      </c>
      <c r="WU49" s="5">
        <v>1502</v>
      </c>
      <c r="WV49" s="5">
        <v>1942</v>
      </c>
      <c r="WW49" s="5">
        <v>1845</v>
      </c>
      <c r="WX49" s="5">
        <v>1765</v>
      </c>
      <c r="WY49" s="5" t="s">
        <v>33</v>
      </c>
      <c r="WZ49" s="5" t="s">
        <v>33</v>
      </c>
      <c r="XA49" s="5" t="s">
        <v>33</v>
      </c>
      <c r="XB49" s="5" t="s">
        <v>33</v>
      </c>
      <c r="XC49" s="5" t="s">
        <v>33</v>
      </c>
      <c r="XD49" s="5" t="s">
        <v>33</v>
      </c>
      <c r="XE49" s="5" t="s">
        <v>33</v>
      </c>
      <c r="XF49" s="5" t="s">
        <v>33</v>
      </c>
      <c r="XG49" s="5" t="s">
        <v>33</v>
      </c>
      <c r="XH49" s="5" t="s">
        <v>33</v>
      </c>
      <c r="XI49" s="5" t="s">
        <v>33</v>
      </c>
      <c r="XJ49" s="5" t="s">
        <v>33</v>
      </c>
      <c r="XK49" s="5" t="s">
        <v>33</v>
      </c>
      <c r="XL49" s="5" t="s">
        <v>33</v>
      </c>
      <c r="XM49" s="5" t="s">
        <v>33</v>
      </c>
      <c r="XN49" s="5" t="s">
        <v>33</v>
      </c>
      <c r="XO49" s="5" t="s">
        <v>33</v>
      </c>
      <c r="XP49" s="5" t="s">
        <v>33</v>
      </c>
      <c r="XQ49" s="5" t="s">
        <v>33</v>
      </c>
      <c r="XR49" s="5" t="s">
        <v>33</v>
      </c>
      <c r="XS49" s="1">
        <v>55937</v>
      </c>
      <c r="XT49" s="3" t="s">
        <v>180</v>
      </c>
      <c r="XU49" s="3" t="s">
        <v>180</v>
      </c>
      <c r="XV49" s="3" t="s">
        <v>180</v>
      </c>
      <c r="XW49" s="3" t="s">
        <v>179</v>
      </c>
      <c r="XX49" s="3" t="s">
        <v>180</v>
      </c>
      <c r="XY49" s="3" t="s">
        <v>180</v>
      </c>
      <c r="XZ49" s="3" t="s">
        <v>215</v>
      </c>
    </row>
    <row r="50" spans="1:650" x14ac:dyDescent="0.3">
      <c r="A50" s="6" t="s">
        <v>77</v>
      </c>
      <c r="B50" s="1">
        <v>4057089</v>
      </c>
      <c r="C50" s="5">
        <v>435</v>
      </c>
      <c r="D50" s="5">
        <v>2931</v>
      </c>
      <c r="E50" s="5">
        <v>1279</v>
      </c>
      <c r="F50" s="5">
        <v>747</v>
      </c>
      <c r="G50" s="5">
        <v>899</v>
      </c>
      <c r="H50" s="5">
        <v>2428</v>
      </c>
      <c r="I50" s="5">
        <v>1207</v>
      </c>
      <c r="J50" s="5">
        <v>3765</v>
      </c>
      <c r="K50" s="5">
        <v>-930</v>
      </c>
      <c r="L50" s="5">
        <v>1542</v>
      </c>
      <c r="M50" s="5">
        <v>2856</v>
      </c>
      <c r="N50" s="5">
        <v>9786</v>
      </c>
      <c r="O50" s="5">
        <v>4047</v>
      </c>
      <c r="P50" s="5">
        <v>1106</v>
      </c>
      <c r="Q50" s="5">
        <v>20</v>
      </c>
      <c r="R50" s="5">
        <v>-55</v>
      </c>
      <c r="S50" s="5">
        <v>425</v>
      </c>
      <c r="T50" s="5">
        <v>464</v>
      </c>
      <c r="U50" s="5">
        <v>749</v>
      </c>
      <c r="V50" s="5">
        <v>113</v>
      </c>
      <c r="W50" s="5">
        <v>640</v>
      </c>
      <c r="X50" s="5">
        <v>6130</v>
      </c>
      <c r="Y50" s="5">
        <v>2599</v>
      </c>
      <c r="Z50" s="5">
        <v>777</v>
      </c>
      <c r="AA50" s="5">
        <v>0</v>
      </c>
      <c r="AB50" s="5">
        <v>0</v>
      </c>
      <c r="AC50" s="5">
        <v>0</v>
      </c>
      <c r="AD50" s="5">
        <v>0</v>
      </c>
      <c r="AE50" s="5">
        <v>0</v>
      </c>
      <c r="AF50" s="5">
        <v>0</v>
      </c>
      <c r="AG50" s="5">
        <v>0</v>
      </c>
      <c r="AH50" s="5">
        <v>0</v>
      </c>
      <c r="AI50" s="5">
        <v>62996</v>
      </c>
      <c r="AJ50" s="5">
        <v>48137</v>
      </c>
      <c r="AK50" s="5">
        <v>77406</v>
      </c>
      <c r="AL50" s="5">
        <v>105325</v>
      </c>
      <c r="AM50" s="5">
        <v>689985</v>
      </c>
      <c r="AN50" s="5">
        <v>327341</v>
      </c>
      <c r="AO50" s="5">
        <v>137958</v>
      </c>
      <c r="AP50" s="5">
        <v>42033</v>
      </c>
      <c r="AQ50" s="5">
        <v>165114</v>
      </c>
      <c r="AR50" s="5">
        <v>21165</v>
      </c>
      <c r="AS50" s="5">
        <v>88500</v>
      </c>
      <c r="AT50" s="5">
        <v>81089</v>
      </c>
      <c r="AU50" s="5">
        <v>74947</v>
      </c>
      <c r="AV50" s="5">
        <v>26185</v>
      </c>
      <c r="AW50" s="5">
        <v>37989</v>
      </c>
      <c r="AX50" s="5">
        <v>28305</v>
      </c>
      <c r="AY50" s="5">
        <v>13516</v>
      </c>
      <c r="AZ50" s="5">
        <v>28159</v>
      </c>
      <c r="BA50" s="5">
        <v>24111</v>
      </c>
      <c r="BB50" s="5">
        <v>24596</v>
      </c>
      <c r="BC50" s="5">
        <v>29500</v>
      </c>
      <c r="BD50" s="5">
        <v>14399</v>
      </c>
      <c r="BE50" s="5">
        <v>20763</v>
      </c>
      <c r="BF50" s="5">
        <v>26200</v>
      </c>
      <c r="BG50" s="5">
        <v>22388</v>
      </c>
      <c r="BH50" s="5">
        <v>25831</v>
      </c>
      <c r="BI50" s="5">
        <v>37972</v>
      </c>
      <c r="BJ50" s="5">
        <v>12703</v>
      </c>
      <c r="BK50" s="5">
        <v>24778</v>
      </c>
      <c r="BL50" s="5">
        <v>9740</v>
      </c>
      <c r="BM50" s="5">
        <v>13019</v>
      </c>
      <c r="BN50" s="5">
        <v>8034</v>
      </c>
      <c r="BO50" s="5">
        <v>66835</v>
      </c>
      <c r="BP50" s="5">
        <v>125843</v>
      </c>
      <c r="BQ50" s="5">
        <v>48982</v>
      </c>
      <c r="BR50" s="5">
        <v>60430</v>
      </c>
      <c r="BS50" s="5">
        <v>100247</v>
      </c>
      <c r="BT50" s="5">
        <v>94400</v>
      </c>
      <c r="BU50" s="5">
        <v>51781</v>
      </c>
      <c r="BV50" s="5">
        <v>143980</v>
      </c>
      <c r="BW50" s="5">
        <v>55063</v>
      </c>
      <c r="BX50" s="5">
        <v>50114</v>
      </c>
      <c r="BY50" s="5">
        <v>21216</v>
      </c>
      <c r="BZ50" s="5">
        <v>77647</v>
      </c>
      <c r="CA50" s="5">
        <v>10697</v>
      </c>
      <c r="CB50" s="5">
        <v>9837</v>
      </c>
      <c r="CC50" s="5">
        <v>5187</v>
      </c>
      <c r="CD50" s="5">
        <v>7865</v>
      </c>
      <c r="CE50" s="5">
        <v>5892</v>
      </c>
      <c r="CF50" s="5">
        <v>5895</v>
      </c>
      <c r="CG50" s="5">
        <v>6023</v>
      </c>
      <c r="CH50" s="5">
        <v>14066</v>
      </c>
      <c r="CI50" s="5">
        <v>3303</v>
      </c>
      <c r="CJ50" s="5">
        <v>6563</v>
      </c>
      <c r="CK50" s="5">
        <v>16268</v>
      </c>
      <c r="CL50" s="5">
        <v>16064</v>
      </c>
      <c r="CM50" s="5">
        <v>6078</v>
      </c>
      <c r="CN50" s="5">
        <v>5260</v>
      </c>
      <c r="CO50" s="5">
        <v>1422</v>
      </c>
      <c r="CP50" s="5">
        <v>2328</v>
      </c>
      <c r="CQ50" s="5">
        <v>6356</v>
      </c>
      <c r="CR50" s="5">
        <v>16308</v>
      </c>
      <c r="CS50" s="5">
        <v>1807</v>
      </c>
      <c r="CT50" s="5">
        <v>1194</v>
      </c>
      <c r="CU50" s="5">
        <v>60569</v>
      </c>
      <c r="CV50" s="5">
        <v>77615</v>
      </c>
      <c r="CW50" s="5">
        <v>104586</v>
      </c>
      <c r="CX50" s="5">
        <v>85473</v>
      </c>
      <c r="CY50" s="5">
        <v>58332</v>
      </c>
      <c r="CZ50" s="5">
        <v>56626</v>
      </c>
      <c r="DA50" s="5">
        <v>26896</v>
      </c>
      <c r="DB50" s="5">
        <v>43335</v>
      </c>
      <c r="DC50" s="5">
        <v>32977</v>
      </c>
      <c r="DD50" s="5">
        <v>25881</v>
      </c>
      <c r="DE50" s="5">
        <v>46421</v>
      </c>
      <c r="DF50" s="5">
        <v>34218</v>
      </c>
      <c r="DG50" s="5">
        <v>34706</v>
      </c>
      <c r="DH50" s="5">
        <v>36511</v>
      </c>
      <c r="DI50" s="5">
        <v>29518</v>
      </c>
      <c r="DJ50" s="5">
        <v>30893</v>
      </c>
      <c r="DK50" s="5">
        <v>24702</v>
      </c>
      <c r="DL50" s="5">
        <v>30138</v>
      </c>
      <c r="DM50" s="5">
        <v>33774</v>
      </c>
      <c r="DN50" s="5">
        <v>22521</v>
      </c>
      <c r="DO50" s="5">
        <v>21699</v>
      </c>
      <c r="DP50" s="5">
        <v>23652</v>
      </c>
      <c r="DQ50" s="5">
        <v>28778</v>
      </c>
      <c r="DR50" s="5">
        <v>21206</v>
      </c>
      <c r="DS50" s="5">
        <v>28359</v>
      </c>
      <c r="DT50" s="5">
        <v>22093</v>
      </c>
      <c r="DU50" s="5">
        <v>19630</v>
      </c>
      <c r="DV50" s="5">
        <v>15763</v>
      </c>
      <c r="DW50" s="5">
        <v>19206</v>
      </c>
      <c r="DX50" s="5">
        <v>18073</v>
      </c>
      <c r="DY50" s="5">
        <v>16512</v>
      </c>
      <c r="DZ50" s="5">
        <v>19251</v>
      </c>
      <c r="EA50" s="5">
        <v>12772</v>
      </c>
      <c r="EB50" s="5">
        <v>19180</v>
      </c>
      <c r="EC50" s="5">
        <v>26549</v>
      </c>
      <c r="ED50" s="5">
        <v>10283</v>
      </c>
      <c r="EE50" s="5">
        <v>5344</v>
      </c>
      <c r="EF50" s="5">
        <v>4786</v>
      </c>
      <c r="EG50" s="5">
        <v>5727</v>
      </c>
      <c r="EH50" s="5">
        <v>5093</v>
      </c>
      <c r="EI50" s="5">
        <v>7631</v>
      </c>
      <c r="EJ50" s="5">
        <v>4399</v>
      </c>
      <c r="EK50" s="5">
        <v>5100</v>
      </c>
      <c r="EL50" s="5">
        <v>12932</v>
      </c>
      <c r="EM50" s="5">
        <v>5595</v>
      </c>
      <c r="EN50" s="5">
        <v>4238</v>
      </c>
      <c r="EO50" s="5">
        <v>4185</v>
      </c>
      <c r="EP50" s="5">
        <v>7035</v>
      </c>
      <c r="EQ50" s="5">
        <v>3811</v>
      </c>
      <c r="ER50" s="5">
        <v>3509</v>
      </c>
      <c r="ES50" s="5">
        <v>5288</v>
      </c>
      <c r="ET50" s="5">
        <v>5557</v>
      </c>
      <c r="EU50" s="5">
        <v>2176</v>
      </c>
      <c r="EV50" s="5">
        <v>5740</v>
      </c>
      <c r="EW50" s="5">
        <v>7129</v>
      </c>
      <c r="EX50" s="5">
        <v>8361</v>
      </c>
      <c r="EY50" s="5">
        <v>435</v>
      </c>
      <c r="EZ50" s="5">
        <v>5786</v>
      </c>
      <c r="FA50" s="5">
        <v>4638</v>
      </c>
      <c r="FB50" s="5">
        <v>1931</v>
      </c>
      <c r="FC50" s="5">
        <v>5286</v>
      </c>
      <c r="FD50" s="5">
        <v>12222</v>
      </c>
      <c r="FE50" s="5">
        <v>5898</v>
      </c>
      <c r="FF50" s="5">
        <v>4141</v>
      </c>
      <c r="FG50" s="5">
        <v>0</v>
      </c>
      <c r="FH50" s="5">
        <v>0</v>
      </c>
      <c r="FI50" s="5">
        <v>0</v>
      </c>
      <c r="FJ50" s="5">
        <v>0</v>
      </c>
      <c r="FK50" s="5">
        <v>0</v>
      </c>
      <c r="FL50" s="5">
        <v>0</v>
      </c>
      <c r="FM50" s="5">
        <v>0</v>
      </c>
      <c r="FN50" s="5">
        <v>0</v>
      </c>
      <c r="FO50" s="5">
        <v>0</v>
      </c>
      <c r="FP50" s="5">
        <v>0</v>
      </c>
      <c r="FQ50" s="5">
        <v>0</v>
      </c>
      <c r="FR50" s="5">
        <v>0</v>
      </c>
      <c r="FS50" s="5">
        <v>0</v>
      </c>
      <c r="FT50" s="5">
        <v>0</v>
      </c>
      <c r="FU50" s="5" t="s">
        <v>33</v>
      </c>
      <c r="FV50" s="5" t="s">
        <v>33</v>
      </c>
      <c r="FW50" s="5" t="s">
        <v>33</v>
      </c>
      <c r="FX50" s="5" t="s">
        <v>33</v>
      </c>
      <c r="FY50" s="5" t="s">
        <v>33</v>
      </c>
      <c r="FZ50" s="5" t="s">
        <v>33</v>
      </c>
      <c r="GA50" s="5" t="s">
        <v>33</v>
      </c>
      <c r="GB50" s="5" t="s">
        <v>33</v>
      </c>
      <c r="GC50" s="5" t="s">
        <v>33</v>
      </c>
      <c r="GD50" s="5" t="s">
        <v>33</v>
      </c>
      <c r="GE50" s="5" t="s">
        <v>33</v>
      </c>
      <c r="GF50" s="5" t="s">
        <v>33</v>
      </c>
      <c r="GG50" s="5" t="s">
        <v>33</v>
      </c>
      <c r="GH50" s="5" t="s">
        <v>33</v>
      </c>
      <c r="GI50" s="5" t="s">
        <v>33</v>
      </c>
      <c r="GJ50" s="5" t="s">
        <v>33</v>
      </c>
      <c r="GK50" s="5" t="s">
        <v>33</v>
      </c>
      <c r="GL50" s="5" t="s">
        <v>33</v>
      </c>
      <c r="GM50" s="5">
        <v>203607</v>
      </c>
      <c r="GN50" s="5">
        <v>273708</v>
      </c>
      <c r="GO50" s="5">
        <v>258803</v>
      </c>
      <c r="GP50" s="5">
        <v>262258</v>
      </c>
      <c r="GQ50" s="5">
        <v>854807</v>
      </c>
      <c r="GR50" s="5">
        <v>485582</v>
      </c>
      <c r="GS50" s="5">
        <v>223568</v>
      </c>
      <c r="GT50" s="5">
        <v>238206</v>
      </c>
      <c r="GU50" s="5">
        <v>259855</v>
      </c>
      <c r="GV50" s="5">
        <v>103102</v>
      </c>
      <c r="GW50" s="5">
        <v>164093</v>
      </c>
      <c r="GX50" s="5">
        <v>215672</v>
      </c>
      <c r="GY50" s="5">
        <v>129991</v>
      </c>
      <c r="GZ50" s="5">
        <v>77878</v>
      </c>
      <c r="HA50" s="5">
        <v>76899</v>
      </c>
      <c r="HB50" s="5">
        <v>74044</v>
      </c>
      <c r="HC50" s="5">
        <v>48346</v>
      </c>
      <c r="HD50" s="5">
        <v>68164</v>
      </c>
      <c r="HE50" s="5">
        <v>69945</v>
      </c>
      <c r="HF50" s="5">
        <v>66853</v>
      </c>
      <c r="HG50" s="5">
        <v>57318</v>
      </c>
      <c r="HH50" s="5">
        <v>56483</v>
      </c>
      <c r="HI50" s="5">
        <v>75536</v>
      </c>
      <c r="HJ50" s="5">
        <v>72607</v>
      </c>
      <c r="HK50" s="5">
        <v>57260</v>
      </c>
      <c r="HL50" s="5">
        <v>58970</v>
      </c>
      <c r="HM50" s="5">
        <v>63662</v>
      </c>
      <c r="HN50" s="5">
        <v>32726</v>
      </c>
      <c r="HO50" s="5">
        <v>55627</v>
      </c>
      <c r="HP50" s="5">
        <v>56343</v>
      </c>
      <c r="HQ50" s="5">
        <v>37236</v>
      </c>
      <c r="HR50" s="5">
        <v>32620</v>
      </c>
      <c r="HS50" s="5">
        <v>244326</v>
      </c>
      <c r="HT50" s="5">
        <v>303115</v>
      </c>
      <c r="HU50" s="5">
        <v>266669</v>
      </c>
      <c r="HV50" s="5">
        <v>286336</v>
      </c>
      <c r="HW50" s="5">
        <v>293287</v>
      </c>
      <c r="HX50" s="5">
        <v>369909</v>
      </c>
      <c r="HY50" s="5">
        <v>335852</v>
      </c>
      <c r="HZ50" s="5">
        <v>304978</v>
      </c>
      <c r="IA50" s="5">
        <v>333236</v>
      </c>
      <c r="IB50" s="5">
        <v>277385</v>
      </c>
      <c r="IC50" s="5">
        <v>250693</v>
      </c>
      <c r="ID50" s="5">
        <v>324319</v>
      </c>
      <c r="IE50" s="5">
        <v>238401</v>
      </c>
      <c r="IF50" s="5">
        <v>258111</v>
      </c>
      <c r="IG50" s="5">
        <v>315204</v>
      </c>
      <c r="IH50" s="5">
        <v>252886</v>
      </c>
      <c r="II50" s="5">
        <v>250431</v>
      </c>
      <c r="IJ50" s="5">
        <v>245653</v>
      </c>
      <c r="IK50" s="5">
        <v>236448</v>
      </c>
      <c r="IL50" s="5">
        <v>246196</v>
      </c>
      <c r="IM50" s="5">
        <v>193421</v>
      </c>
      <c r="IN50" s="5">
        <v>195703</v>
      </c>
      <c r="IO50" s="5">
        <v>206270</v>
      </c>
      <c r="IP50" s="5">
        <v>194693</v>
      </c>
      <c r="IQ50" s="5">
        <v>155421</v>
      </c>
      <c r="IR50" s="5">
        <v>164396</v>
      </c>
      <c r="IS50" s="5">
        <v>175645</v>
      </c>
      <c r="IT50" s="5">
        <v>155289</v>
      </c>
      <c r="IU50" s="5">
        <v>181539</v>
      </c>
      <c r="IV50" s="5">
        <v>169628</v>
      </c>
      <c r="IW50" s="5">
        <v>157445</v>
      </c>
      <c r="IX50" s="5">
        <v>166160</v>
      </c>
      <c r="IY50" s="5">
        <v>42993</v>
      </c>
      <c r="IZ50" s="5">
        <v>43717</v>
      </c>
      <c r="JA50" s="5">
        <v>51102</v>
      </c>
      <c r="JB50" s="5">
        <v>52298</v>
      </c>
      <c r="JC50" s="5">
        <v>49955</v>
      </c>
      <c r="JD50" s="5">
        <v>63728</v>
      </c>
      <c r="JE50" s="5">
        <v>60796</v>
      </c>
      <c r="JF50" s="5">
        <v>59883</v>
      </c>
      <c r="JG50" s="5">
        <v>59902</v>
      </c>
      <c r="JH50" s="5">
        <v>53588</v>
      </c>
      <c r="JI50" s="5">
        <v>46351</v>
      </c>
      <c r="JJ50" s="5">
        <v>46214</v>
      </c>
      <c r="JK50" s="5">
        <v>43262</v>
      </c>
      <c r="JL50" s="5">
        <v>46777</v>
      </c>
      <c r="JM50" s="5">
        <v>41119</v>
      </c>
      <c r="JN50" s="5">
        <v>40631</v>
      </c>
      <c r="JO50" s="5">
        <v>39542</v>
      </c>
      <c r="JP50" s="5">
        <v>34766</v>
      </c>
      <c r="JQ50" s="5">
        <v>42328</v>
      </c>
      <c r="JR50" s="5">
        <v>38349</v>
      </c>
      <c r="JS50" s="5">
        <v>37124</v>
      </c>
      <c r="JT50" s="5">
        <v>39498</v>
      </c>
      <c r="JU50" s="5">
        <v>37118</v>
      </c>
      <c r="JV50" s="5">
        <v>34582</v>
      </c>
      <c r="JW50" s="5">
        <v>33350</v>
      </c>
      <c r="JX50" s="5">
        <v>34709</v>
      </c>
      <c r="JY50" s="5">
        <v>32318</v>
      </c>
      <c r="JZ50" s="5">
        <v>32761</v>
      </c>
      <c r="KA50" s="5">
        <v>37848</v>
      </c>
      <c r="KB50" s="5">
        <v>34162</v>
      </c>
      <c r="KC50" s="5">
        <v>27855</v>
      </c>
      <c r="KD50" s="5">
        <v>38086</v>
      </c>
      <c r="KE50" s="5">
        <v>125239</v>
      </c>
      <c r="KF50" s="5">
        <v>133496</v>
      </c>
      <c r="KG50" s="5">
        <v>127114</v>
      </c>
      <c r="KH50" s="5">
        <v>121767</v>
      </c>
      <c r="KI50" s="5">
        <v>121768</v>
      </c>
      <c r="KJ50" s="5">
        <v>116469</v>
      </c>
      <c r="KK50" s="5">
        <v>95826</v>
      </c>
      <c r="KL50" s="5">
        <v>91528</v>
      </c>
      <c r="KM50" s="5">
        <v>75123</v>
      </c>
      <c r="KN50" s="5">
        <v>65773</v>
      </c>
      <c r="KO50" s="5">
        <v>59130</v>
      </c>
      <c r="KP50" s="5">
        <v>46296</v>
      </c>
      <c r="KQ50" s="5">
        <v>53926</v>
      </c>
      <c r="KR50" s="5">
        <v>48156</v>
      </c>
      <c r="KS50" s="5">
        <v>43084</v>
      </c>
      <c r="KT50" s="5">
        <v>46702</v>
      </c>
      <c r="KU50" s="5">
        <v>43934</v>
      </c>
      <c r="KV50" s="5">
        <v>42906</v>
      </c>
      <c r="KW50" s="5">
        <v>12302</v>
      </c>
      <c r="KX50" s="5">
        <v>7241</v>
      </c>
      <c r="KY50" s="5">
        <v>3922</v>
      </c>
      <c r="KZ50" s="5">
        <v>2849</v>
      </c>
      <c r="LA50" s="5">
        <v>4060</v>
      </c>
      <c r="LB50" s="5">
        <v>2887</v>
      </c>
      <c r="LC50" s="5">
        <v>1201</v>
      </c>
      <c r="LD50" s="5">
        <v>1013</v>
      </c>
      <c r="LE50" s="5">
        <v>1745</v>
      </c>
      <c r="LF50" s="5">
        <v>2166</v>
      </c>
      <c r="LG50" s="5">
        <v>3070</v>
      </c>
      <c r="LH50" s="5">
        <v>3147</v>
      </c>
      <c r="LI50" s="5">
        <v>3111</v>
      </c>
      <c r="LJ50" s="5">
        <v>3936</v>
      </c>
      <c r="LK50" s="5">
        <v>5095</v>
      </c>
      <c r="LL50" s="5">
        <v>4725</v>
      </c>
      <c r="LM50" s="5">
        <v>4901</v>
      </c>
      <c r="LN50" s="5">
        <v>5561</v>
      </c>
      <c r="LO50" s="5">
        <v>3574</v>
      </c>
      <c r="LP50" s="5">
        <v>8137</v>
      </c>
      <c r="LQ50" s="5">
        <v>4689</v>
      </c>
      <c r="LR50" s="5">
        <v>4938</v>
      </c>
      <c r="LS50" s="5">
        <v>5444</v>
      </c>
      <c r="LT50" s="5">
        <v>4576</v>
      </c>
      <c r="LU50" s="5">
        <v>5954</v>
      </c>
      <c r="LV50" s="5">
        <v>5477</v>
      </c>
      <c r="LW50" s="5">
        <v>5762</v>
      </c>
      <c r="LX50" s="5">
        <v>5023</v>
      </c>
      <c r="LY50" s="5">
        <v>3974</v>
      </c>
      <c r="LZ50" s="5">
        <v>3327</v>
      </c>
      <c r="MA50" s="5">
        <v>2633</v>
      </c>
      <c r="MB50" s="5">
        <v>2453</v>
      </c>
      <c r="MC50" s="5">
        <v>3509</v>
      </c>
      <c r="MD50" s="5">
        <v>2798</v>
      </c>
      <c r="ME50" s="5">
        <v>2760</v>
      </c>
      <c r="MF50" s="5">
        <v>2469</v>
      </c>
      <c r="MG50" s="5">
        <v>2939</v>
      </c>
      <c r="MH50" s="5">
        <v>2396</v>
      </c>
      <c r="MI50" s="5">
        <v>2735</v>
      </c>
      <c r="MJ50" s="5">
        <v>3128</v>
      </c>
      <c r="MK50" s="5">
        <v>3076</v>
      </c>
      <c r="ML50" s="5">
        <v>2154</v>
      </c>
      <c r="MM50" s="5">
        <v>3266</v>
      </c>
      <c r="MN50" s="5">
        <v>2570</v>
      </c>
      <c r="MO50" s="5">
        <v>2296</v>
      </c>
      <c r="MP50" s="5">
        <v>2253</v>
      </c>
      <c r="MQ50" s="5">
        <v>3705</v>
      </c>
      <c r="MR50" s="5">
        <v>0</v>
      </c>
      <c r="MS50" s="5">
        <v>0</v>
      </c>
      <c r="MT50" s="5">
        <v>0</v>
      </c>
      <c r="MU50" s="5">
        <v>0</v>
      </c>
      <c r="MV50" s="5">
        <v>0</v>
      </c>
      <c r="MW50" s="5">
        <v>0</v>
      </c>
      <c r="MX50" s="5">
        <v>0</v>
      </c>
      <c r="MY50" s="5">
        <v>0</v>
      </c>
      <c r="MZ50" s="5">
        <v>0</v>
      </c>
      <c r="NA50" s="5">
        <v>0</v>
      </c>
      <c r="NB50" s="5">
        <v>0</v>
      </c>
      <c r="NC50" s="5">
        <v>0</v>
      </c>
      <c r="ND50" s="5">
        <v>0</v>
      </c>
      <c r="NE50" s="5" t="s">
        <v>33</v>
      </c>
      <c r="NF50" s="5" t="s">
        <v>33</v>
      </c>
      <c r="NG50" s="5" t="s">
        <v>33</v>
      </c>
      <c r="NH50" s="5" t="s">
        <v>33</v>
      </c>
      <c r="NI50" s="5" t="s">
        <v>33</v>
      </c>
      <c r="NJ50" s="5" t="s">
        <v>33</v>
      </c>
      <c r="NK50" s="5" t="s">
        <v>33</v>
      </c>
      <c r="NL50" s="5" t="s">
        <v>33</v>
      </c>
      <c r="NM50" s="5" t="s">
        <v>33</v>
      </c>
      <c r="NN50" s="5" t="s">
        <v>33</v>
      </c>
      <c r="NO50" s="5" t="s">
        <v>33</v>
      </c>
      <c r="NP50" s="5" t="s">
        <v>33</v>
      </c>
      <c r="NQ50" s="5" t="s">
        <v>33</v>
      </c>
      <c r="NR50" s="5" t="s">
        <v>33</v>
      </c>
      <c r="NS50" s="5" t="s">
        <v>33</v>
      </c>
      <c r="NT50" s="5" t="s">
        <v>33</v>
      </c>
      <c r="NU50" s="5" t="s">
        <v>33</v>
      </c>
      <c r="NV50" s="5" t="s">
        <v>33</v>
      </c>
      <c r="NW50" s="5">
        <v>0</v>
      </c>
      <c r="NX50" s="5">
        <v>0</v>
      </c>
      <c r="NY50" s="5">
        <v>0</v>
      </c>
      <c r="NZ50" s="5">
        <v>0</v>
      </c>
      <c r="OA50" s="5">
        <v>0</v>
      </c>
      <c r="OB50" s="5">
        <v>0</v>
      </c>
      <c r="OC50" s="5">
        <v>0</v>
      </c>
      <c r="OD50" s="5">
        <v>0</v>
      </c>
      <c r="OE50" s="5">
        <v>0</v>
      </c>
      <c r="OF50" s="5">
        <v>0</v>
      </c>
      <c r="OG50" s="5">
        <v>0</v>
      </c>
      <c r="OH50" s="5">
        <v>0</v>
      </c>
      <c r="OI50" s="5">
        <v>0</v>
      </c>
      <c r="OJ50" s="5">
        <v>0</v>
      </c>
      <c r="OK50" s="5" t="s">
        <v>33</v>
      </c>
      <c r="OL50" s="5" t="s">
        <v>33</v>
      </c>
      <c r="OM50" s="5" t="s">
        <v>33</v>
      </c>
      <c r="ON50" s="5" t="s">
        <v>33</v>
      </c>
      <c r="OO50" s="5" t="s">
        <v>33</v>
      </c>
      <c r="OP50" s="5" t="s">
        <v>33</v>
      </c>
      <c r="OQ50" s="5" t="s">
        <v>33</v>
      </c>
      <c r="OR50" s="5" t="s">
        <v>33</v>
      </c>
      <c r="OS50" s="5" t="s">
        <v>33</v>
      </c>
      <c r="OT50" s="5" t="s">
        <v>33</v>
      </c>
      <c r="OU50" s="5" t="s">
        <v>33</v>
      </c>
      <c r="OV50" s="5" t="s">
        <v>33</v>
      </c>
      <c r="OW50" s="5" t="s">
        <v>33</v>
      </c>
      <c r="OX50" s="5" t="s">
        <v>33</v>
      </c>
      <c r="OY50" s="5" t="s">
        <v>33</v>
      </c>
      <c r="OZ50" s="5" t="s">
        <v>33</v>
      </c>
      <c r="PA50" s="5" t="s">
        <v>33</v>
      </c>
      <c r="PB50" s="5" t="s">
        <v>33</v>
      </c>
      <c r="PC50" s="5">
        <v>8735</v>
      </c>
      <c r="PD50" s="5">
        <v>9171</v>
      </c>
      <c r="PE50" s="5">
        <v>11446</v>
      </c>
      <c r="PF50" s="5">
        <v>14359</v>
      </c>
      <c r="PG50" s="5">
        <v>13292</v>
      </c>
      <c r="PH50" s="5">
        <v>15113</v>
      </c>
      <c r="PI50" s="5">
        <v>13664</v>
      </c>
      <c r="PJ50" s="5">
        <v>13001</v>
      </c>
      <c r="PK50" s="5">
        <v>13373</v>
      </c>
      <c r="PL50" s="5">
        <v>12064</v>
      </c>
      <c r="PM50" s="5">
        <v>13839</v>
      </c>
      <c r="PN50" s="5">
        <v>12752</v>
      </c>
      <c r="PO50" s="5">
        <v>12385</v>
      </c>
      <c r="PP50" s="5">
        <v>13951</v>
      </c>
      <c r="PQ50" s="5">
        <v>13839</v>
      </c>
      <c r="PR50" s="5">
        <v>12287</v>
      </c>
      <c r="PS50" s="5">
        <v>10707</v>
      </c>
      <c r="PT50" s="5">
        <v>10173</v>
      </c>
      <c r="PU50" s="5">
        <v>10055</v>
      </c>
      <c r="PV50" s="5">
        <v>11233</v>
      </c>
      <c r="PW50" s="5">
        <v>8351</v>
      </c>
      <c r="PX50" s="5">
        <v>9560</v>
      </c>
      <c r="PY50" s="5">
        <v>7907</v>
      </c>
      <c r="PZ50" s="5">
        <v>6669</v>
      </c>
      <c r="QA50" s="5">
        <v>6008</v>
      </c>
      <c r="QB50" s="5">
        <v>5800</v>
      </c>
      <c r="QC50" s="5">
        <v>5255</v>
      </c>
      <c r="QD50" s="5">
        <v>5536</v>
      </c>
      <c r="QE50" s="5">
        <v>5638</v>
      </c>
      <c r="QF50" s="5">
        <v>6052</v>
      </c>
      <c r="QG50" s="5">
        <v>6345</v>
      </c>
      <c r="QH50" s="5">
        <v>5837</v>
      </c>
      <c r="QI50" s="5">
        <v>26834</v>
      </c>
      <c r="QJ50" s="5">
        <v>30125</v>
      </c>
      <c r="QK50" s="5">
        <v>28908</v>
      </c>
      <c r="QL50" s="5">
        <v>28252</v>
      </c>
      <c r="QM50" s="5">
        <v>23589</v>
      </c>
      <c r="QN50" s="5">
        <v>30249</v>
      </c>
      <c r="QO50" s="5">
        <v>28249</v>
      </c>
      <c r="QP50" s="5">
        <v>25967</v>
      </c>
      <c r="QQ50" s="5">
        <v>22745</v>
      </c>
      <c r="QR50" s="5">
        <v>26472</v>
      </c>
      <c r="QS50" s="5">
        <v>23654</v>
      </c>
      <c r="QT50" s="5">
        <v>24107</v>
      </c>
      <c r="QU50" s="5">
        <v>28126</v>
      </c>
      <c r="QV50" s="5">
        <v>26027</v>
      </c>
      <c r="QW50" s="5">
        <v>16018</v>
      </c>
      <c r="QX50" s="5">
        <v>14581</v>
      </c>
      <c r="QY50" s="5">
        <v>13413</v>
      </c>
      <c r="QZ50" s="5">
        <v>10420</v>
      </c>
      <c r="RA50" s="5">
        <v>13405</v>
      </c>
      <c r="RB50" s="5">
        <v>12826</v>
      </c>
      <c r="RC50" s="5">
        <v>11747</v>
      </c>
      <c r="RD50" s="5">
        <v>9476</v>
      </c>
      <c r="RE50" s="5">
        <v>8442</v>
      </c>
      <c r="RF50" s="5">
        <v>9552</v>
      </c>
      <c r="RG50" s="5">
        <v>10368</v>
      </c>
      <c r="RH50" s="5">
        <v>8557</v>
      </c>
      <c r="RI50" s="5">
        <v>10232</v>
      </c>
      <c r="RJ50" s="5">
        <v>9713</v>
      </c>
      <c r="RK50" s="5">
        <v>9605</v>
      </c>
      <c r="RL50" s="5">
        <v>10382</v>
      </c>
      <c r="RM50" s="5">
        <v>9809</v>
      </c>
      <c r="RN50" s="5">
        <v>7882</v>
      </c>
      <c r="RO50" s="5">
        <v>8456</v>
      </c>
      <c r="RP50" s="5">
        <v>12878</v>
      </c>
      <c r="RQ50" s="5">
        <v>14004</v>
      </c>
      <c r="RR50" s="5">
        <v>15625</v>
      </c>
      <c r="RS50" s="5">
        <v>13961</v>
      </c>
      <c r="RT50" s="5">
        <v>15741</v>
      </c>
      <c r="RU50" s="5">
        <v>12619</v>
      </c>
      <c r="RV50" s="5">
        <v>12457</v>
      </c>
      <c r="RW50" s="5">
        <v>13107</v>
      </c>
      <c r="RX50" s="5">
        <v>12217</v>
      </c>
      <c r="RY50" s="5">
        <v>11258</v>
      </c>
      <c r="RZ50" s="5">
        <v>10406</v>
      </c>
      <c r="SA50" s="5">
        <v>9666</v>
      </c>
      <c r="SB50" s="5">
        <v>9657</v>
      </c>
      <c r="SC50" s="5">
        <v>7467</v>
      </c>
      <c r="SD50" s="5">
        <v>6681</v>
      </c>
      <c r="SE50" s="5">
        <v>5572</v>
      </c>
      <c r="SF50" s="5">
        <v>8558</v>
      </c>
      <c r="SG50" s="5">
        <v>10670</v>
      </c>
      <c r="SH50" s="5">
        <v>8777</v>
      </c>
      <c r="SI50" s="5">
        <v>9529</v>
      </c>
      <c r="SJ50" s="5">
        <v>9983</v>
      </c>
      <c r="SK50" s="5">
        <v>9124</v>
      </c>
      <c r="SL50" s="5">
        <v>9884</v>
      </c>
      <c r="SM50" s="5">
        <v>10111</v>
      </c>
      <c r="SN50" s="5">
        <v>8832</v>
      </c>
      <c r="SO50" s="5">
        <v>9483</v>
      </c>
      <c r="SP50" s="5">
        <v>10986</v>
      </c>
      <c r="SQ50" s="5">
        <v>11226</v>
      </c>
      <c r="SR50" s="5">
        <v>10306</v>
      </c>
      <c r="SS50" s="5">
        <v>9014</v>
      </c>
      <c r="ST50" s="5">
        <v>8484</v>
      </c>
      <c r="SU50" s="5">
        <v>1404</v>
      </c>
      <c r="SV50" s="5">
        <v>1512</v>
      </c>
      <c r="SW50" s="5">
        <v>1559</v>
      </c>
      <c r="SX50" s="5">
        <v>1621</v>
      </c>
      <c r="SY50" s="5">
        <v>1713</v>
      </c>
      <c r="SZ50" s="5">
        <v>1765</v>
      </c>
      <c r="TA50" s="5">
        <v>1827</v>
      </c>
      <c r="TB50" s="5">
        <v>1893</v>
      </c>
      <c r="TC50" s="5">
        <v>1900</v>
      </c>
      <c r="TD50" s="5">
        <v>1727</v>
      </c>
      <c r="TE50" s="5">
        <v>1712</v>
      </c>
      <c r="TF50" s="5">
        <v>2109</v>
      </c>
      <c r="TG50" s="5">
        <v>838</v>
      </c>
      <c r="TH50" s="5">
        <v>743</v>
      </c>
      <c r="TI50" s="5">
        <v>638</v>
      </c>
      <c r="TJ50" s="5">
        <v>570</v>
      </c>
      <c r="TK50" s="5">
        <v>551</v>
      </c>
      <c r="TL50" s="5">
        <v>377</v>
      </c>
      <c r="TM50" s="5">
        <v>562</v>
      </c>
      <c r="TN50" s="5">
        <v>460</v>
      </c>
      <c r="TO50" s="5">
        <v>421</v>
      </c>
      <c r="TP50" s="5">
        <v>438</v>
      </c>
      <c r="TQ50" s="5">
        <v>380</v>
      </c>
      <c r="TR50" s="5">
        <v>330</v>
      </c>
      <c r="TS50" s="5">
        <v>415</v>
      </c>
      <c r="TT50" s="5">
        <v>535</v>
      </c>
      <c r="TU50" s="5">
        <v>585</v>
      </c>
      <c r="TV50" s="5">
        <v>1238</v>
      </c>
      <c r="TW50" s="5">
        <v>2001</v>
      </c>
      <c r="TX50" s="5">
        <v>2199</v>
      </c>
      <c r="TY50" s="5">
        <v>2537</v>
      </c>
      <c r="TZ50" s="5">
        <v>2109</v>
      </c>
      <c r="UA50" s="5">
        <v>52</v>
      </c>
      <c r="UB50" s="5">
        <v>27</v>
      </c>
      <c r="UC50" s="5">
        <v>0</v>
      </c>
      <c r="UD50" s="5">
        <v>0</v>
      </c>
      <c r="UE50" s="5">
        <v>1</v>
      </c>
      <c r="UF50" s="5">
        <v>0</v>
      </c>
      <c r="UG50" s="5">
        <v>0</v>
      </c>
      <c r="UH50" s="5">
        <v>0</v>
      </c>
      <c r="UI50" s="5">
        <v>1</v>
      </c>
      <c r="UJ50" s="5">
        <v>1</v>
      </c>
      <c r="UK50" s="5">
        <v>1</v>
      </c>
      <c r="UL50" s="5">
        <v>4</v>
      </c>
      <c r="UM50" s="5">
        <v>12</v>
      </c>
      <c r="UN50" s="5">
        <v>17</v>
      </c>
      <c r="UO50" s="5">
        <v>14</v>
      </c>
      <c r="UP50" s="5">
        <v>15</v>
      </c>
      <c r="UQ50" s="5">
        <v>16</v>
      </c>
      <c r="UR50" s="5">
        <v>156</v>
      </c>
      <c r="US50" s="5">
        <v>429</v>
      </c>
      <c r="UT50" s="5">
        <v>430</v>
      </c>
      <c r="UU50" s="5">
        <v>450</v>
      </c>
      <c r="UV50" s="5">
        <v>407</v>
      </c>
      <c r="UW50" s="5">
        <v>354</v>
      </c>
      <c r="UX50" s="5">
        <v>198</v>
      </c>
      <c r="UY50" s="5">
        <v>1183</v>
      </c>
      <c r="UZ50" s="5">
        <v>1258</v>
      </c>
      <c r="VA50" s="5">
        <v>656</v>
      </c>
      <c r="VB50" s="5">
        <v>1630</v>
      </c>
      <c r="VC50" s="5">
        <v>1897</v>
      </c>
      <c r="VD50" s="5">
        <v>1644</v>
      </c>
      <c r="VE50" s="5">
        <v>896</v>
      </c>
      <c r="VF50" s="5">
        <v>733</v>
      </c>
      <c r="VG50" s="5">
        <v>96804</v>
      </c>
      <c r="VH50" s="5">
        <v>108037</v>
      </c>
      <c r="VI50" s="5">
        <v>94097</v>
      </c>
      <c r="VJ50" s="5">
        <v>97575</v>
      </c>
      <c r="VK50" s="5">
        <v>100920</v>
      </c>
      <c r="VL50" s="5">
        <v>93509</v>
      </c>
      <c r="VM50" s="5">
        <v>98102</v>
      </c>
      <c r="VN50" s="5">
        <v>104849</v>
      </c>
      <c r="VO50" s="5">
        <v>98180</v>
      </c>
      <c r="VP50" s="5">
        <v>93458</v>
      </c>
      <c r="VQ50" s="5">
        <v>86645</v>
      </c>
      <c r="VR50" s="5">
        <v>76613</v>
      </c>
      <c r="VS50" s="5">
        <v>77159</v>
      </c>
      <c r="VT50" s="5">
        <v>71767</v>
      </c>
      <c r="VU50" s="5">
        <v>69327</v>
      </c>
      <c r="VV50" s="5">
        <v>63671</v>
      </c>
      <c r="VW50" s="5">
        <v>59164</v>
      </c>
      <c r="VX50" s="5">
        <v>70220</v>
      </c>
      <c r="VY50" s="5">
        <v>60652</v>
      </c>
      <c r="VZ50" s="5">
        <v>51513</v>
      </c>
      <c r="WA50" s="5">
        <v>54595</v>
      </c>
      <c r="WB50" s="5">
        <v>48544</v>
      </c>
      <c r="WC50" s="5">
        <v>45196</v>
      </c>
      <c r="WD50" s="5">
        <v>43327</v>
      </c>
      <c r="WE50" s="5">
        <v>48130</v>
      </c>
      <c r="WF50" s="5">
        <v>44315</v>
      </c>
      <c r="WG50" s="5">
        <v>42107</v>
      </c>
      <c r="WH50" s="5">
        <v>47326</v>
      </c>
      <c r="WI50" s="5">
        <v>56503</v>
      </c>
      <c r="WJ50" s="5">
        <v>55735</v>
      </c>
      <c r="WK50" s="5">
        <v>49221</v>
      </c>
      <c r="WL50" s="5">
        <v>45666</v>
      </c>
      <c r="WM50" s="5">
        <v>7436</v>
      </c>
      <c r="WN50" s="5">
        <v>6663</v>
      </c>
      <c r="WO50" s="5">
        <v>5046</v>
      </c>
      <c r="WP50" s="5">
        <v>5326</v>
      </c>
      <c r="WQ50" s="5">
        <v>5467</v>
      </c>
      <c r="WR50" s="5">
        <v>5843</v>
      </c>
      <c r="WS50" s="5">
        <v>5763</v>
      </c>
      <c r="WT50" s="5">
        <v>6122</v>
      </c>
      <c r="WU50" s="5">
        <v>6041</v>
      </c>
      <c r="WV50" s="5">
        <v>5820</v>
      </c>
      <c r="WW50" s="5">
        <v>6151</v>
      </c>
      <c r="WX50" s="5">
        <v>5735</v>
      </c>
      <c r="WY50" s="5">
        <v>5799</v>
      </c>
      <c r="WZ50" s="5">
        <v>5556</v>
      </c>
      <c r="XA50" s="5">
        <v>5169</v>
      </c>
      <c r="XB50" s="5">
        <v>4534</v>
      </c>
      <c r="XC50" s="5">
        <v>4437</v>
      </c>
      <c r="XD50" s="5">
        <v>2792</v>
      </c>
      <c r="XE50" s="5">
        <v>4057</v>
      </c>
      <c r="XF50" s="5">
        <v>3965</v>
      </c>
      <c r="XG50" s="5">
        <v>3014</v>
      </c>
      <c r="XH50" s="5">
        <v>2862</v>
      </c>
      <c r="XI50" s="5">
        <v>2610</v>
      </c>
      <c r="XJ50" s="5">
        <v>2413</v>
      </c>
      <c r="XK50" s="5">
        <v>1603</v>
      </c>
      <c r="XL50" s="5">
        <v>1594</v>
      </c>
      <c r="XM50" s="5">
        <v>1112</v>
      </c>
      <c r="XN50" s="5">
        <v>2074</v>
      </c>
      <c r="XO50" s="5">
        <v>2214</v>
      </c>
      <c r="XP50" s="5">
        <v>2129</v>
      </c>
      <c r="XQ50" s="5">
        <v>1807</v>
      </c>
      <c r="XR50" s="5">
        <v>1790</v>
      </c>
      <c r="XS50" s="1">
        <v>10005</v>
      </c>
      <c r="XT50" s="3" t="s">
        <v>180</v>
      </c>
      <c r="XU50" s="3" t="s">
        <v>180</v>
      </c>
      <c r="XV50" s="3" t="s">
        <v>180</v>
      </c>
      <c r="XW50" s="3" t="s">
        <v>179</v>
      </c>
      <c r="XX50" s="3" t="s">
        <v>180</v>
      </c>
      <c r="XY50" s="3" t="s">
        <v>180</v>
      </c>
      <c r="XZ50" s="3" t="s">
        <v>216</v>
      </c>
    </row>
    <row r="51" spans="1:650" x14ac:dyDescent="0.3">
      <c r="A51" s="6" t="s">
        <v>78</v>
      </c>
      <c r="B51" s="1">
        <v>4072456</v>
      </c>
      <c r="C51" s="5">
        <v>80280</v>
      </c>
      <c r="D51" s="5">
        <v>177739</v>
      </c>
      <c r="E51" s="5">
        <v>33761</v>
      </c>
      <c r="F51" s="5">
        <v>23310</v>
      </c>
      <c r="G51" s="5">
        <v>60709</v>
      </c>
      <c r="H51" s="5">
        <v>47806</v>
      </c>
      <c r="I51" s="5">
        <v>41832</v>
      </c>
      <c r="J51" s="5">
        <v>17758</v>
      </c>
      <c r="K51" s="5">
        <v>9390</v>
      </c>
      <c r="L51" s="5">
        <v>27595</v>
      </c>
      <c r="M51" s="5">
        <v>10617</v>
      </c>
      <c r="N51" s="5">
        <v>24291</v>
      </c>
      <c r="O51" s="5">
        <v>9437</v>
      </c>
      <c r="P51" s="5">
        <v>7563</v>
      </c>
      <c r="Q51" s="5">
        <v>4498</v>
      </c>
      <c r="R51" s="5">
        <v>2649</v>
      </c>
      <c r="S51" s="5">
        <v>3238</v>
      </c>
      <c r="T51" s="5">
        <v>4375</v>
      </c>
      <c r="U51" s="5">
        <v>8340</v>
      </c>
      <c r="V51" s="5">
        <v>9552</v>
      </c>
      <c r="W51" s="5">
        <v>35604</v>
      </c>
      <c r="X51" s="5">
        <v>12138</v>
      </c>
      <c r="Y51" s="5">
        <v>2142</v>
      </c>
      <c r="Z51" s="5">
        <v>2145</v>
      </c>
      <c r="AA51" s="5">
        <v>2405</v>
      </c>
      <c r="AB51" s="5">
        <v>9241</v>
      </c>
      <c r="AC51" s="5">
        <v>0</v>
      </c>
      <c r="AD51" s="5">
        <v>270</v>
      </c>
      <c r="AE51" s="5">
        <v>0</v>
      </c>
      <c r="AF51" s="5">
        <v>0</v>
      </c>
      <c r="AG51" s="5">
        <v>0</v>
      </c>
      <c r="AH51" s="5">
        <v>0</v>
      </c>
      <c r="AI51" s="5">
        <v>128216</v>
      </c>
      <c r="AJ51" s="5">
        <v>136227</v>
      </c>
      <c r="AK51" s="5">
        <v>145260</v>
      </c>
      <c r="AL51" s="5">
        <v>214004</v>
      </c>
      <c r="AM51" s="5">
        <v>785426</v>
      </c>
      <c r="AN51" s="5">
        <v>302797</v>
      </c>
      <c r="AO51" s="5">
        <v>174016</v>
      </c>
      <c r="AP51" s="5">
        <v>87204</v>
      </c>
      <c r="AQ51" s="5">
        <v>227108</v>
      </c>
      <c r="AR51" s="5">
        <v>1170139</v>
      </c>
      <c r="AS51" s="5">
        <v>501292</v>
      </c>
      <c r="AT51" s="5">
        <v>71890</v>
      </c>
      <c r="AU51" s="5">
        <v>84060</v>
      </c>
      <c r="AV51" s="5">
        <v>217461</v>
      </c>
      <c r="AW51" s="5">
        <v>201877</v>
      </c>
      <c r="AX51" s="5">
        <v>44633</v>
      </c>
      <c r="AY51" s="5">
        <v>62591</v>
      </c>
      <c r="AZ51" s="5">
        <v>56748</v>
      </c>
      <c r="BA51" s="5">
        <v>417482</v>
      </c>
      <c r="BB51" s="5">
        <v>155676</v>
      </c>
      <c r="BC51" s="5">
        <v>20519</v>
      </c>
      <c r="BD51" s="5">
        <v>14453</v>
      </c>
      <c r="BE51" s="5">
        <v>37428</v>
      </c>
      <c r="BF51" s="5">
        <v>33957</v>
      </c>
      <c r="BG51" s="5">
        <v>22954</v>
      </c>
      <c r="BH51" s="5">
        <v>34552</v>
      </c>
      <c r="BI51" s="5">
        <v>56182</v>
      </c>
      <c r="BJ51" s="5">
        <v>24633</v>
      </c>
      <c r="BK51" s="5">
        <v>35624</v>
      </c>
      <c r="BL51" s="5">
        <v>18921</v>
      </c>
      <c r="BM51" s="5">
        <v>17934</v>
      </c>
      <c r="BN51" s="5">
        <v>12254</v>
      </c>
      <c r="BO51" s="5">
        <v>24189</v>
      </c>
      <c r="BP51" s="5">
        <v>27683</v>
      </c>
      <c r="BQ51" s="5">
        <v>17125</v>
      </c>
      <c r="BR51" s="5">
        <v>21445</v>
      </c>
      <c r="BS51" s="5">
        <v>17091</v>
      </c>
      <c r="BT51" s="5">
        <v>13934</v>
      </c>
      <c r="BU51" s="5">
        <v>19788</v>
      </c>
      <c r="BV51" s="5">
        <v>4785</v>
      </c>
      <c r="BW51" s="5">
        <v>8084</v>
      </c>
      <c r="BX51" s="5">
        <v>38072</v>
      </c>
      <c r="BY51" s="5">
        <v>12590</v>
      </c>
      <c r="BZ51" s="5">
        <v>18921</v>
      </c>
      <c r="CA51" s="5">
        <v>20176</v>
      </c>
      <c r="CB51" s="5">
        <v>40333</v>
      </c>
      <c r="CC51" s="5">
        <v>17937</v>
      </c>
      <c r="CD51" s="5">
        <v>8356</v>
      </c>
      <c r="CE51" s="5">
        <v>28460</v>
      </c>
      <c r="CF51" s="5">
        <v>7107</v>
      </c>
      <c r="CG51" s="5">
        <v>12873</v>
      </c>
      <c r="CH51" s="5">
        <v>10540</v>
      </c>
      <c r="CI51" s="5">
        <v>3636</v>
      </c>
      <c r="CJ51" s="5">
        <v>4499</v>
      </c>
      <c r="CK51" s="5">
        <v>3007</v>
      </c>
      <c r="CL51" s="5">
        <v>9431</v>
      </c>
      <c r="CM51" s="5">
        <v>13356</v>
      </c>
      <c r="CN51" s="5">
        <v>8964</v>
      </c>
      <c r="CO51" s="5">
        <v>9645</v>
      </c>
      <c r="CP51" s="5">
        <v>10702</v>
      </c>
      <c r="CQ51" s="5">
        <v>8754</v>
      </c>
      <c r="CR51" s="5">
        <v>5394</v>
      </c>
      <c r="CS51" s="5">
        <v>12634</v>
      </c>
      <c r="CT51" s="5">
        <v>2921</v>
      </c>
      <c r="CU51" s="5">
        <v>140268</v>
      </c>
      <c r="CV51" s="5">
        <v>124036</v>
      </c>
      <c r="CW51" s="5">
        <v>111477</v>
      </c>
      <c r="CX51" s="5">
        <v>110062</v>
      </c>
      <c r="CY51" s="5">
        <v>159751</v>
      </c>
      <c r="CZ51" s="5">
        <v>137982</v>
      </c>
      <c r="DA51" s="5">
        <v>89550</v>
      </c>
      <c r="DB51" s="5">
        <v>62107</v>
      </c>
      <c r="DC51" s="5">
        <v>75699</v>
      </c>
      <c r="DD51" s="5">
        <v>76115</v>
      </c>
      <c r="DE51" s="5">
        <v>81641</v>
      </c>
      <c r="DF51" s="5">
        <v>105092</v>
      </c>
      <c r="DG51" s="5">
        <v>85087</v>
      </c>
      <c r="DH51" s="5">
        <v>94898</v>
      </c>
      <c r="DI51" s="5">
        <v>64945</v>
      </c>
      <c r="DJ51" s="5">
        <v>68476</v>
      </c>
      <c r="DK51" s="5">
        <v>54715</v>
      </c>
      <c r="DL51" s="5">
        <v>71893</v>
      </c>
      <c r="DM51" s="5">
        <v>69934</v>
      </c>
      <c r="DN51" s="5">
        <v>58017</v>
      </c>
      <c r="DO51" s="5">
        <v>64698</v>
      </c>
      <c r="DP51" s="5">
        <v>51374</v>
      </c>
      <c r="DQ51" s="5">
        <v>40909</v>
      </c>
      <c r="DR51" s="5">
        <v>52858</v>
      </c>
      <c r="DS51" s="5">
        <v>49004</v>
      </c>
      <c r="DT51" s="5">
        <v>44960</v>
      </c>
      <c r="DU51" s="5">
        <v>43963</v>
      </c>
      <c r="DV51" s="5">
        <v>46816</v>
      </c>
      <c r="DW51" s="5">
        <v>51975</v>
      </c>
      <c r="DX51" s="5">
        <v>51444</v>
      </c>
      <c r="DY51" s="5">
        <v>51938</v>
      </c>
      <c r="DZ51" s="5">
        <v>50473</v>
      </c>
      <c r="EA51" s="5">
        <v>21280</v>
      </c>
      <c r="EB51" s="5">
        <v>64279</v>
      </c>
      <c r="EC51" s="5">
        <v>36685</v>
      </c>
      <c r="ED51" s="5">
        <v>37941</v>
      </c>
      <c r="EE51" s="5">
        <v>60480</v>
      </c>
      <c r="EF51" s="5">
        <v>20323</v>
      </c>
      <c r="EG51" s="5">
        <v>25656</v>
      </c>
      <c r="EH51" s="5">
        <v>21428</v>
      </c>
      <c r="EI51" s="5">
        <v>17829</v>
      </c>
      <c r="EJ51" s="5">
        <v>25429</v>
      </c>
      <c r="EK51" s="5">
        <v>50406</v>
      </c>
      <c r="EL51" s="5">
        <v>30901</v>
      </c>
      <c r="EM51" s="5">
        <v>14656</v>
      </c>
      <c r="EN51" s="5">
        <v>16793</v>
      </c>
      <c r="EO51" s="5">
        <v>8876</v>
      </c>
      <c r="EP51" s="5">
        <v>48102</v>
      </c>
      <c r="EQ51" s="5">
        <v>2710</v>
      </c>
      <c r="ER51" s="5">
        <v>3698</v>
      </c>
      <c r="ES51" s="5">
        <v>4531</v>
      </c>
      <c r="ET51" s="5">
        <v>14659</v>
      </c>
      <c r="EU51" s="5">
        <v>10183</v>
      </c>
      <c r="EV51" s="5">
        <v>6759</v>
      </c>
      <c r="EW51" s="5">
        <v>3321</v>
      </c>
      <c r="EX51" s="5">
        <v>6539</v>
      </c>
      <c r="EY51" s="5">
        <v>6975</v>
      </c>
      <c r="EZ51" s="5">
        <v>20304</v>
      </c>
      <c r="FA51" s="5">
        <v>17045</v>
      </c>
      <c r="FB51" s="5">
        <v>22643</v>
      </c>
      <c r="FC51" s="5">
        <v>4303</v>
      </c>
      <c r="FD51" s="5">
        <v>3539</v>
      </c>
      <c r="FE51" s="5">
        <v>1385</v>
      </c>
      <c r="FF51" s="5">
        <v>1380</v>
      </c>
      <c r="FG51" s="5">
        <v>0</v>
      </c>
      <c r="FH51" s="5">
        <v>0</v>
      </c>
      <c r="FI51" s="5">
        <v>0</v>
      </c>
      <c r="FJ51" s="5">
        <v>0</v>
      </c>
      <c r="FK51" s="5">
        <v>0</v>
      </c>
      <c r="FL51" s="5">
        <v>0</v>
      </c>
      <c r="FM51" s="5">
        <v>0</v>
      </c>
      <c r="FN51" s="5">
        <v>0</v>
      </c>
      <c r="FO51" s="5">
        <v>0</v>
      </c>
      <c r="FP51" s="5">
        <v>0</v>
      </c>
      <c r="FQ51" s="5">
        <v>0</v>
      </c>
      <c r="FR51" s="5">
        <v>0</v>
      </c>
      <c r="FS51" s="5">
        <v>2236</v>
      </c>
      <c r="FT51" s="5">
        <v>0</v>
      </c>
      <c r="FU51" s="5" t="s">
        <v>33</v>
      </c>
      <c r="FV51" s="5" t="s">
        <v>33</v>
      </c>
      <c r="FW51" s="5" t="s">
        <v>33</v>
      </c>
      <c r="FX51" s="5" t="s">
        <v>33</v>
      </c>
      <c r="FY51" s="5" t="s">
        <v>33</v>
      </c>
      <c r="FZ51" s="5" t="s">
        <v>33</v>
      </c>
      <c r="GA51" s="5" t="s">
        <v>33</v>
      </c>
      <c r="GB51" s="5" t="s">
        <v>33</v>
      </c>
      <c r="GC51" s="5" t="s">
        <v>33</v>
      </c>
      <c r="GD51" s="5" t="s">
        <v>33</v>
      </c>
      <c r="GE51" s="5" t="s">
        <v>33</v>
      </c>
      <c r="GF51" s="5" t="s">
        <v>33</v>
      </c>
      <c r="GG51" s="5" t="s">
        <v>33</v>
      </c>
      <c r="GH51" s="5" t="s">
        <v>33</v>
      </c>
      <c r="GI51" s="5" t="s">
        <v>33</v>
      </c>
      <c r="GJ51" s="5" t="s">
        <v>33</v>
      </c>
      <c r="GK51" s="5" t="s">
        <v>33</v>
      </c>
      <c r="GL51" s="5" t="s">
        <v>33</v>
      </c>
      <c r="GM51" s="5">
        <v>394232</v>
      </c>
      <c r="GN51" s="5">
        <v>529964</v>
      </c>
      <c r="GO51" s="5">
        <v>344307</v>
      </c>
      <c r="GP51" s="5">
        <v>406762</v>
      </c>
      <c r="GQ51" s="5">
        <v>1083456</v>
      </c>
      <c r="GR51" s="5">
        <v>522841</v>
      </c>
      <c r="GS51" s="5">
        <v>350842</v>
      </c>
      <c r="GT51" s="5">
        <v>193282</v>
      </c>
      <c r="GU51" s="5">
        <v>338111</v>
      </c>
      <c r="GV51" s="5">
        <v>1337349</v>
      </c>
      <c r="GW51" s="5">
        <v>656546</v>
      </c>
      <c r="GX51" s="5">
        <v>251095</v>
      </c>
      <c r="GY51" s="5">
        <v>215651</v>
      </c>
      <c r="GZ51" s="5">
        <v>377047</v>
      </c>
      <c r="HA51" s="5">
        <v>298132</v>
      </c>
      <c r="HB51" s="5">
        <v>172215</v>
      </c>
      <c r="HC51" s="5">
        <v>151716</v>
      </c>
      <c r="HD51" s="5">
        <v>143821</v>
      </c>
      <c r="HE51" s="5">
        <v>513159</v>
      </c>
      <c r="HF51" s="5">
        <v>248444</v>
      </c>
      <c r="HG51" s="5">
        <v>134640</v>
      </c>
      <c r="HH51" s="5">
        <v>89224</v>
      </c>
      <c r="HI51" s="5">
        <v>86807</v>
      </c>
      <c r="HJ51" s="5">
        <v>104930</v>
      </c>
      <c r="HK51" s="5">
        <v>94694</v>
      </c>
      <c r="HL51" s="5">
        <v>118021</v>
      </c>
      <c r="HM51" s="5">
        <v>126835</v>
      </c>
      <c r="HN51" s="5">
        <v>105065</v>
      </c>
      <c r="HO51" s="5">
        <v>100655</v>
      </c>
      <c r="HP51" s="5">
        <v>79299</v>
      </c>
      <c r="HQ51" s="5">
        <v>83892</v>
      </c>
      <c r="HR51" s="5">
        <v>67028</v>
      </c>
      <c r="HS51" s="5">
        <v>529417</v>
      </c>
      <c r="HT51" s="5">
        <v>573630</v>
      </c>
      <c r="HU51" s="5">
        <v>524245</v>
      </c>
      <c r="HV51" s="5">
        <v>487912</v>
      </c>
      <c r="HW51" s="5">
        <v>512460</v>
      </c>
      <c r="HX51" s="5">
        <v>588322</v>
      </c>
      <c r="HY51" s="5">
        <v>563360</v>
      </c>
      <c r="HZ51" s="5">
        <v>526462</v>
      </c>
      <c r="IA51" s="5">
        <v>513867</v>
      </c>
      <c r="IB51" s="5">
        <v>458715</v>
      </c>
      <c r="IC51" s="5">
        <v>425232</v>
      </c>
      <c r="ID51" s="5">
        <v>461199</v>
      </c>
      <c r="IE51" s="5">
        <v>431104</v>
      </c>
      <c r="IF51" s="5">
        <v>338333</v>
      </c>
      <c r="IG51" s="5">
        <v>355361</v>
      </c>
      <c r="IH51" s="5">
        <v>310520</v>
      </c>
      <c r="II51" s="5">
        <v>288262</v>
      </c>
      <c r="IJ51" s="5">
        <v>280606</v>
      </c>
      <c r="IK51" s="5">
        <v>304072</v>
      </c>
      <c r="IL51" s="5">
        <v>335683</v>
      </c>
      <c r="IM51" s="5">
        <v>284780</v>
      </c>
      <c r="IN51" s="5">
        <v>268511</v>
      </c>
      <c r="IO51" s="5">
        <v>255512</v>
      </c>
      <c r="IP51" s="5">
        <v>247630</v>
      </c>
      <c r="IQ51" s="5">
        <v>234317</v>
      </c>
      <c r="IR51" s="5">
        <v>224291</v>
      </c>
      <c r="IS51" s="5">
        <v>218171</v>
      </c>
      <c r="IT51" s="5">
        <v>205379</v>
      </c>
      <c r="IU51" s="5">
        <v>203281</v>
      </c>
      <c r="IV51" s="5">
        <v>135963</v>
      </c>
      <c r="IW51" s="5">
        <v>121047</v>
      </c>
      <c r="IX51" s="5">
        <v>138147</v>
      </c>
      <c r="IY51" s="5">
        <v>66977</v>
      </c>
      <c r="IZ51" s="5">
        <v>76847</v>
      </c>
      <c r="JA51" s="5">
        <v>81250</v>
      </c>
      <c r="JB51" s="5">
        <v>85266</v>
      </c>
      <c r="JC51" s="5">
        <v>79089</v>
      </c>
      <c r="JD51" s="5">
        <v>92646</v>
      </c>
      <c r="JE51" s="5">
        <v>85814</v>
      </c>
      <c r="JF51" s="5">
        <v>88721</v>
      </c>
      <c r="JG51" s="5">
        <v>88015</v>
      </c>
      <c r="JH51" s="5">
        <v>79011</v>
      </c>
      <c r="JI51" s="5">
        <v>63208</v>
      </c>
      <c r="JJ51" s="5">
        <v>66382</v>
      </c>
      <c r="JK51" s="5">
        <v>60152</v>
      </c>
      <c r="JL51" s="5">
        <v>53708</v>
      </c>
      <c r="JM51" s="5">
        <v>57609</v>
      </c>
      <c r="JN51" s="5">
        <v>57232</v>
      </c>
      <c r="JO51" s="5">
        <v>58501</v>
      </c>
      <c r="JP51" s="5">
        <v>51781</v>
      </c>
      <c r="JQ51" s="5">
        <v>47499</v>
      </c>
      <c r="JR51" s="5">
        <v>48531</v>
      </c>
      <c r="JS51" s="5">
        <v>40647</v>
      </c>
      <c r="JT51" s="5">
        <v>49847</v>
      </c>
      <c r="JU51" s="5">
        <v>49112</v>
      </c>
      <c r="JV51" s="5">
        <v>51456</v>
      </c>
      <c r="JW51" s="5">
        <v>56713</v>
      </c>
      <c r="JX51" s="5">
        <v>50271</v>
      </c>
      <c r="JY51" s="5">
        <v>54526</v>
      </c>
      <c r="JZ51" s="5">
        <v>58052</v>
      </c>
      <c r="KA51" s="5">
        <v>56099</v>
      </c>
      <c r="KB51" s="5">
        <v>55102</v>
      </c>
      <c r="KC51" s="5">
        <v>43681</v>
      </c>
      <c r="KD51" s="5">
        <v>54874</v>
      </c>
      <c r="KE51" s="5">
        <v>64349</v>
      </c>
      <c r="KF51" s="5">
        <v>83451</v>
      </c>
      <c r="KG51" s="5">
        <v>82589</v>
      </c>
      <c r="KH51" s="5">
        <v>69471</v>
      </c>
      <c r="KI51" s="5">
        <v>72502</v>
      </c>
      <c r="KJ51" s="5">
        <v>61013</v>
      </c>
      <c r="KK51" s="5">
        <v>50082</v>
      </c>
      <c r="KL51" s="5">
        <v>36883</v>
      </c>
      <c r="KM51" s="5">
        <v>30258</v>
      </c>
      <c r="KN51" s="5">
        <v>26091</v>
      </c>
      <c r="KO51" s="5">
        <v>22597</v>
      </c>
      <c r="KP51" s="5">
        <v>22605</v>
      </c>
      <c r="KQ51" s="5">
        <v>22418</v>
      </c>
      <c r="KR51" s="5">
        <v>18303</v>
      </c>
      <c r="KS51" s="5">
        <v>13831</v>
      </c>
      <c r="KT51" s="5">
        <v>18708</v>
      </c>
      <c r="KU51" s="5">
        <v>13754</v>
      </c>
      <c r="KV51" s="5">
        <v>10490</v>
      </c>
      <c r="KW51" s="5">
        <v>9489</v>
      </c>
      <c r="KX51" s="5">
        <v>9216</v>
      </c>
      <c r="KY51" s="5">
        <v>8915</v>
      </c>
      <c r="KZ51" s="5">
        <v>8529</v>
      </c>
      <c r="LA51" s="5">
        <v>8101</v>
      </c>
      <c r="LB51" s="5">
        <v>6410</v>
      </c>
      <c r="LC51" s="5">
        <v>4847</v>
      </c>
      <c r="LD51" s="5">
        <v>4770</v>
      </c>
      <c r="LE51" s="5">
        <v>4444</v>
      </c>
      <c r="LF51" s="5">
        <v>4164</v>
      </c>
      <c r="LG51" s="5">
        <v>3948</v>
      </c>
      <c r="LH51" s="5">
        <v>3906</v>
      </c>
      <c r="LI51" s="5">
        <v>4167</v>
      </c>
      <c r="LJ51" s="5">
        <v>4167</v>
      </c>
      <c r="LK51" s="5">
        <v>6036</v>
      </c>
      <c r="LL51" s="5">
        <v>5041</v>
      </c>
      <c r="LM51" s="5">
        <v>3310</v>
      </c>
      <c r="LN51" s="5">
        <v>3056</v>
      </c>
      <c r="LO51" s="5">
        <v>3128</v>
      </c>
      <c r="LP51" s="5">
        <v>3355</v>
      </c>
      <c r="LQ51" s="5">
        <v>3904</v>
      </c>
      <c r="LR51" s="5">
        <v>4318</v>
      </c>
      <c r="LS51" s="5">
        <v>3779</v>
      </c>
      <c r="LT51" s="5">
        <v>4436</v>
      </c>
      <c r="LU51" s="5">
        <v>2586</v>
      </c>
      <c r="LV51" s="5">
        <v>2043</v>
      </c>
      <c r="LW51" s="5">
        <v>1946</v>
      </c>
      <c r="LX51" s="5">
        <v>1784</v>
      </c>
      <c r="LY51" s="5">
        <v>1942</v>
      </c>
      <c r="LZ51" s="5">
        <v>1926</v>
      </c>
      <c r="MA51" s="5">
        <v>1533</v>
      </c>
      <c r="MB51" s="5">
        <v>1392</v>
      </c>
      <c r="MC51" s="5">
        <v>1810</v>
      </c>
      <c r="MD51" s="5">
        <v>1500</v>
      </c>
      <c r="ME51" s="5">
        <v>1150</v>
      </c>
      <c r="MF51" s="5">
        <v>939</v>
      </c>
      <c r="MG51" s="5">
        <v>1347</v>
      </c>
      <c r="MH51" s="5">
        <v>1361</v>
      </c>
      <c r="MI51" s="5">
        <v>1643</v>
      </c>
      <c r="MJ51" s="5">
        <v>1670</v>
      </c>
      <c r="MK51" s="5">
        <v>2043</v>
      </c>
      <c r="ML51" s="5">
        <v>2258</v>
      </c>
      <c r="MM51" s="5">
        <v>3188</v>
      </c>
      <c r="MN51" s="5">
        <v>3333</v>
      </c>
      <c r="MO51" s="5">
        <v>2656</v>
      </c>
      <c r="MP51" s="5">
        <v>2556</v>
      </c>
      <c r="MQ51" s="5">
        <v>5556</v>
      </c>
      <c r="MR51" s="5">
        <v>6646</v>
      </c>
      <c r="MS51" s="5">
        <v>6720</v>
      </c>
      <c r="MT51" s="5">
        <v>5263</v>
      </c>
      <c r="MU51" s="5">
        <v>6932</v>
      </c>
      <c r="MV51" s="5">
        <v>5878</v>
      </c>
      <c r="MW51" s="5">
        <v>4602</v>
      </c>
      <c r="MX51" s="5">
        <v>3027</v>
      </c>
      <c r="MY51" s="5">
        <v>2517</v>
      </c>
      <c r="MZ51" s="5">
        <v>2463</v>
      </c>
      <c r="NA51" s="5">
        <v>2497</v>
      </c>
      <c r="NB51" s="5">
        <v>2584</v>
      </c>
      <c r="NC51" s="5">
        <v>2880</v>
      </c>
      <c r="ND51" s="5">
        <v>0</v>
      </c>
      <c r="NE51" s="5" t="s">
        <v>33</v>
      </c>
      <c r="NF51" s="5" t="s">
        <v>33</v>
      </c>
      <c r="NG51" s="5" t="s">
        <v>33</v>
      </c>
      <c r="NH51" s="5" t="s">
        <v>33</v>
      </c>
      <c r="NI51" s="5" t="s">
        <v>33</v>
      </c>
      <c r="NJ51" s="5" t="s">
        <v>33</v>
      </c>
      <c r="NK51" s="5" t="s">
        <v>33</v>
      </c>
      <c r="NL51" s="5" t="s">
        <v>33</v>
      </c>
      <c r="NM51" s="5" t="s">
        <v>33</v>
      </c>
      <c r="NN51" s="5" t="s">
        <v>33</v>
      </c>
      <c r="NO51" s="5" t="s">
        <v>33</v>
      </c>
      <c r="NP51" s="5" t="s">
        <v>33</v>
      </c>
      <c r="NQ51" s="5" t="s">
        <v>33</v>
      </c>
      <c r="NR51" s="5" t="s">
        <v>33</v>
      </c>
      <c r="NS51" s="5" t="s">
        <v>33</v>
      </c>
      <c r="NT51" s="5" t="s">
        <v>33</v>
      </c>
      <c r="NU51" s="5" t="s">
        <v>33</v>
      </c>
      <c r="NV51" s="5" t="s">
        <v>33</v>
      </c>
      <c r="NW51" s="5">
        <v>0</v>
      </c>
      <c r="NX51" s="5">
        <v>0</v>
      </c>
      <c r="NY51" s="5">
        <v>0</v>
      </c>
      <c r="NZ51" s="5">
        <v>0</v>
      </c>
      <c r="OA51" s="5">
        <v>0</v>
      </c>
      <c r="OB51" s="5">
        <v>0</v>
      </c>
      <c r="OC51" s="5">
        <v>0</v>
      </c>
      <c r="OD51" s="5">
        <v>0</v>
      </c>
      <c r="OE51" s="5">
        <v>0</v>
      </c>
      <c r="OF51" s="5">
        <v>0</v>
      </c>
      <c r="OG51" s="5">
        <v>0</v>
      </c>
      <c r="OH51" s="5">
        <v>200</v>
      </c>
      <c r="OI51" s="5">
        <v>206</v>
      </c>
      <c r="OJ51" s="5">
        <v>0</v>
      </c>
      <c r="OK51" s="5" t="s">
        <v>33</v>
      </c>
      <c r="OL51" s="5" t="s">
        <v>33</v>
      </c>
      <c r="OM51" s="5" t="s">
        <v>33</v>
      </c>
      <c r="ON51" s="5" t="s">
        <v>33</v>
      </c>
      <c r="OO51" s="5" t="s">
        <v>33</v>
      </c>
      <c r="OP51" s="5" t="s">
        <v>33</v>
      </c>
      <c r="OQ51" s="5" t="s">
        <v>33</v>
      </c>
      <c r="OR51" s="5" t="s">
        <v>33</v>
      </c>
      <c r="OS51" s="5" t="s">
        <v>33</v>
      </c>
      <c r="OT51" s="5" t="s">
        <v>33</v>
      </c>
      <c r="OU51" s="5" t="s">
        <v>33</v>
      </c>
      <c r="OV51" s="5" t="s">
        <v>33</v>
      </c>
      <c r="OW51" s="5" t="s">
        <v>33</v>
      </c>
      <c r="OX51" s="5" t="s">
        <v>33</v>
      </c>
      <c r="OY51" s="5" t="s">
        <v>33</v>
      </c>
      <c r="OZ51" s="5" t="s">
        <v>33</v>
      </c>
      <c r="PA51" s="5" t="s">
        <v>33</v>
      </c>
      <c r="PB51" s="5" t="s">
        <v>33</v>
      </c>
      <c r="PC51" s="5">
        <v>31474</v>
      </c>
      <c r="PD51" s="5">
        <v>30458</v>
      </c>
      <c r="PE51" s="5">
        <v>27350</v>
      </c>
      <c r="PF51" s="5">
        <v>28279</v>
      </c>
      <c r="PG51" s="5">
        <v>25045</v>
      </c>
      <c r="PH51" s="5">
        <v>24138</v>
      </c>
      <c r="PI51" s="5">
        <v>26106</v>
      </c>
      <c r="PJ51" s="5">
        <v>24508</v>
      </c>
      <c r="PK51" s="5">
        <v>22854</v>
      </c>
      <c r="PL51" s="5">
        <v>24124</v>
      </c>
      <c r="PM51" s="5">
        <v>22504</v>
      </c>
      <c r="PN51" s="5">
        <v>19897</v>
      </c>
      <c r="PO51" s="5">
        <v>19444</v>
      </c>
      <c r="PP51" s="5">
        <v>20542</v>
      </c>
      <c r="PQ51" s="5">
        <v>25663</v>
      </c>
      <c r="PR51" s="5">
        <v>25220</v>
      </c>
      <c r="PS51" s="5">
        <v>23679</v>
      </c>
      <c r="PT51" s="5">
        <v>23805</v>
      </c>
      <c r="PU51" s="5">
        <v>25773</v>
      </c>
      <c r="PV51" s="5">
        <v>25448</v>
      </c>
      <c r="PW51" s="5">
        <v>19371</v>
      </c>
      <c r="PX51" s="5">
        <v>18219</v>
      </c>
      <c r="PY51" s="5">
        <v>17276</v>
      </c>
      <c r="PZ51" s="5">
        <v>17806</v>
      </c>
      <c r="QA51" s="5">
        <v>17853</v>
      </c>
      <c r="QB51" s="5">
        <v>19450</v>
      </c>
      <c r="QC51" s="5">
        <v>21770</v>
      </c>
      <c r="QD51" s="5">
        <v>20543</v>
      </c>
      <c r="QE51" s="5">
        <v>21703</v>
      </c>
      <c r="QF51" s="5">
        <v>21504</v>
      </c>
      <c r="QG51" s="5">
        <v>18273</v>
      </c>
      <c r="QH51" s="5">
        <v>17011</v>
      </c>
      <c r="QI51" s="5">
        <v>38352</v>
      </c>
      <c r="QJ51" s="5">
        <v>30805</v>
      </c>
      <c r="QK51" s="5">
        <v>28721</v>
      </c>
      <c r="QL51" s="5">
        <v>27692</v>
      </c>
      <c r="QM51" s="5">
        <v>28378</v>
      </c>
      <c r="QN51" s="5">
        <v>27031</v>
      </c>
      <c r="QO51" s="5">
        <v>27509</v>
      </c>
      <c r="QP51" s="5">
        <v>24268</v>
      </c>
      <c r="QQ51" s="5">
        <v>25428</v>
      </c>
      <c r="QR51" s="5">
        <v>21806</v>
      </c>
      <c r="QS51" s="5">
        <v>24248</v>
      </c>
      <c r="QT51" s="5">
        <v>22885</v>
      </c>
      <c r="QU51" s="5">
        <v>22175</v>
      </c>
      <c r="QV51" s="5">
        <v>23548</v>
      </c>
      <c r="QW51" s="5">
        <v>28211</v>
      </c>
      <c r="QX51" s="5">
        <v>22319</v>
      </c>
      <c r="QY51" s="5">
        <v>23128</v>
      </c>
      <c r="QZ51" s="5">
        <v>35637</v>
      </c>
      <c r="RA51" s="5">
        <v>21898</v>
      </c>
      <c r="RB51" s="5">
        <v>21301</v>
      </c>
      <c r="RC51" s="5">
        <v>18027</v>
      </c>
      <c r="RD51" s="5">
        <v>17626</v>
      </c>
      <c r="RE51" s="5">
        <v>17683</v>
      </c>
      <c r="RF51" s="5">
        <v>15857</v>
      </c>
      <c r="RG51" s="5">
        <v>16825</v>
      </c>
      <c r="RH51" s="5">
        <v>17571</v>
      </c>
      <c r="RI51" s="5">
        <v>18601</v>
      </c>
      <c r="RJ51" s="5">
        <v>17755</v>
      </c>
      <c r="RK51" s="5">
        <v>18481</v>
      </c>
      <c r="RL51" s="5">
        <v>17925</v>
      </c>
      <c r="RM51" s="5">
        <v>18685</v>
      </c>
      <c r="RN51" s="5">
        <v>23287</v>
      </c>
      <c r="RO51" s="5">
        <v>22555</v>
      </c>
      <c r="RP51" s="5">
        <v>22357</v>
      </c>
      <c r="RQ51" s="5">
        <v>20531</v>
      </c>
      <c r="RR51" s="5">
        <v>19997</v>
      </c>
      <c r="RS51" s="5">
        <v>20274</v>
      </c>
      <c r="RT51" s="5">
        <v>19055</v>
      </c>
      <c r="RU51" s="5">
        <v>19211</v>
      </c>
      <c r="RV51" s="5">
        <v>18789</v>
      </c>
      <c r="RW51" s="5">
        <v>18655</v>
      </c>
      <c r="RX51" s="5">
        <v>18606</v>
      </c>
      <c r="RY51" s="5">
        <v>17555</v>
      </c>
      <c r="RZ51" s="5">
        <v>15780</v>
      </c>
      <c r="SA51" s="5">
        <v>14236</v>
      </c>
      <c r="SB51" s="5">
        <v>15162</v>
      </c>
      <c r="SC51" s="5">
        <v>19821</v>
      </c>
      <c r="SD51" s="5">
        <v>17837</v>
      </c>
      <c r="SE51" s="5">
        <v>17361</v>
      </c>
      <c r="SF51" s="5">
        <v>17380</v>
      </c>
      <c r="SG51" s="5">
        <v>18197</v>
      </c>
      <c r="SH51" s="5">
        <v>20627</v>
      </c>
      <c r="SI51" s="5">
        <v>21396</v>
      </c>
      <c r="SJ51" s="5">
        <v>18360</v>
      </c>
      <c r="SK51" s="5">
        <v>18823</v>
      </c>
      <c r="SL51" s="5">
        <v>16767</v>
      </c>
      <c r="SM51" s="5">
        <v>14835</v>
      </c>
      <c r="SN51" s="5">
        <v>15597</v>
      </c>
      <c r="SO51" s="5">
        <v>16318</v>
      </c>
      <c r="SP51" s="5">
        <v>16160</v>
      </c>
      <c r="SQ51" s="5">
        <v>20312</v>
      </c>
      <c r="SR51" s="5">
        <v>20118</v>
      </c>
      <c r="SS51" s="5">
        <v>16546</v>
      </c>
      <c r="ST51" s="5">
        <v>14579</v>
      </c>
      <c r="SU51" s="5">
        <v>28943</v>
      </c>
      <c r="SV51" s="5">
        <v>43283</v>
      </c>
      <c r="SW51" s="5">
        <v>43008</v>
      </c>
      <c r="SX51" s="5">
        <v>49104</v>
      </c>
      <c r="SY51" s="5">
        <v>32898</v>
      </c>
      <c r="SZ51" s="5">
        <v>17553</v>
      </c>
      <c r="TA51" s="5">
        <v>13659</v>
      </c>
      <c r="TB51" s="5">
        <v>11576</v>
      </c>
      <c r="TC51" s="5">
        <v>14911</v>
      </c>
      <c r="TD51" s="5">
        <v>11995</v>
      </c>
      <c r="TE51" s="5">
        <v>8504</v>
      </c>
      <c r="TF51" s="5">
        <v>4586</v>
      </c>
      <c r="TG51" s="5">
        <v>3419</v>
      </c>
      <c r="TH51" s="5">
        <v>2327</v>
      </c>
      <c r="TI51" s="5">
        <v>1463</v>
      </c>
      <c r="TJ51" s="5">
        <v>1160</v>
      </c>
      <c r="TK51" s="5">
        <v>1288</v>
      </c>
      <c r="TL51" s="5">
        <v>1169</v>
      </c>
      <c r="TM51" s="5">
        <v>1631</v>
      </c>
      <c r="TN51" s="5">
        <v>1757</v>
      </c>
      <c r="TO51" s="5">
        <v>2206</v>
      </c>
      <c r="TP51" s="5">
        <v>3130</v>
      </c>
      <c r="TQ51" s="5">
        <v>2730</v>
      </c>
      <c r="TR51" s="5">
        <v>2173</v>
      </c>
      <c r="TS51" s="5">
        <v>3721</v>
      </c>
      <c r="TT51" s="5">
        <v>4869</v>
      </c>
      <c r="TU51" s="5">
        <v>6039</v>
      </c>
      <c r="TV51" s="5">
        <v>5091</v>
      </c>
      <c r="TW51" s="5">
        <v>4818</v>
      </c>
      <c r="TX51" s="5">
        <v>4736</v>
      </c>
      <c r="TY51" s="5">
        <v>3448</v>
      </c>
      <c r="TZ51" s="5">
        <v>2314</v>
      </c>
      <c r="UA51" s="5">
        <v>773</v>
      </c>
      <c r="UB51" s="5">
        <v>693</v>
      </c>
      <c r="UC51" s="5">
        <v>574</v>
      </c>
      <c r="UD51" s="5">
        <v>487</v>
      </c>
      <c r="UE51" s="5">
        <v>470</v>
      </c>
      <c r="UF51" s="5">
        <v>403</v>
      </c>
      <c r="UG51" s="5">
        <v>423</v>
      </c>
      <c r="UH51" s="5">
        <v>497</v>
      </c>
      <c r="UI51" s="5">
        <v>527</v>
      </c>
      <c r="UJ51" s="5">
        <v>678</v>
      </c>
      <c r="UK51" s="5">
        <v>975</v>
      </c>
      <c r="UL51" s="5">
        <v>965</v>
      </c>
      <c r="UM51" s="5">
        <v>855</v>
      </c>
      <c r="UN51" s="5">
        <v>783</v>
      </c>
      <c r="UO51" s="5">
        <v>1012</v>
      </c>
      <c r="UP51" s="5">
        <v>1350</v>
      </c>
      <c r="UQ51" s="5">
        <v>1644</v>
      </c>
      <c r="UR51" s="5">
        <v>1791</v>
      </c>
      <c r="US51" s="5">
        <v>2402</v>
      </c>
      <c r="UT51" s="5">
        <v>5984</v>
      </c>
      <c r="UU51" s="5">
        <v>6666</v>
      </c>
      <c r="UV51" s="5">
        <v>4768</v>
      </c>
      <c r="UW51" s="5">
        <v>3502</v>
      </c>
      <c r="UX51" s="5">
        <v>3283</v>
      </c>
      <c r="UY51" s="5">
        <v>3300</v>
      </c>
      <c r="UZ51" s="5">
        <v>2194</v>
      </c>
      <c r="VA51" s="5">
        <v>1359</v>
      </c>
      <c r="VB51" s="5">
        <v>1664</v>
      </c>
      <c r="VC51" s="5">
        <v>1541</v>
      </c>
      <c r="VD51" s="5">
        <v>1018</v>
      </c>
      <c r="VE51" s="5">
        <v>409</v>
      </c>
      <c r="VF51" s="5">
        <v>477</v>
      </c>
      <c r="VG51" s="5">
        <v>120878</v>
      </c>
      <c r="VH51" s="5">
        <v>150176</v>
      </c>
      <c r="VI51" s="5">
        <v>147596</v>
      </c>
      <c r="VJ51" s="5">
        <v>160026</v>
      </c>
      <c r="VK51" s="5">
        <v>153851</v>
      </c>
      <c r="VL51" s="5">
        <v>155933</v>
      </c>
      <c r="VM51" s="5">
        <v>150082</v>
      </c>
      <c r="VN51" s="5">
        <v>147862</v>
      </c>
      <c r="VO51" s="5">
        <v>168829</v>
      </c>
      <c r="VP51" s="5">
        <v>148905</v>
      </c>
      <c r="VQ51" s="5">
        <v>137445</v>
      </c>
      <c r="VR51" s="5">
        <v>148685</v>
      </c>
      <c r="VS51" s="5">
        <v>134321</v>
      </c>
      <c r="VT51" s="5">
        <v>124885</v>
      </c>
      <c r="VU51" s="5">
        <v>119451</v>
      </c>
      <c r="VV51" s="5">
        <v>116341</v>
      </c>
      <c r="VW51" s="5">
        <v>106012</v>
      </c>
      <c r="VX51" s="5">
        <v>91821</v>
      </c>
      <c r="VY51" s="5">
        <v>65313</v>
      </c>
      <c r="VZ51" s="5">
        <v>75669</v>
      </c>
      <c r="WA51" s="5">
        <v>77589</v>
      </c>
      <c r="WB51" s="5">
        <v>74400</v>
      </c>
      <c r="WC51" s="5">
        <v>78203</v>
      </c>
      <c r="WD51" s="5">
        <v>77654</v>
      </c>
      <c r="WE51" s="5">
        <v>75022</v>
      </c>
      <c r="WF51" s="5">
        <v>99648</v>
      </c>
      <c r="WG51" s="5">
        <v>78591</v>
      </c>
      <c r="WH51" s="5">
        <v>74867</v>
      </c>
      <c r="WI51" s="5">
        <v>67196</v>
      </c>
      <c r="WJ51" s="5">
        <v>61118</v>
      </c>
      <c r="WK51" s="5">
        <v>55314</v>
      </c>
      <c r="WL51" s="5">
        <v>52291</v>
      </c>
      <c r="WM51" s="5">
        <v>10513</v>
      </c>
      <c r="WN51" s="5">
        <v>12114</v>
      </c>
      <c r="WO51" s="5">
        <v>9084</v>
      </c>
      <c r="WP51" s="5">
        <v>8071</v>
      </c>
      <c r="WQ51" s="5">
        <v>6955</v>
      </c>
      <c r="WR51" s="5">
        <v>5966</v>
      </c>
      <c r="WS51" s="5">
        <v>5675</v>
      </c>
      <c r="WT51" s="5">
        <v>5294</v>
      </c>
      <c r="WU51" s="5">
        <v>4875</v>
      </c>
      <c r="WV51" s="5">
        <v>3834</v>
      </c>
      <c r="WW51" s="5">
        <v>4648</v>
      </c>
      <c r="WX51" s="5">
        <v>7720</v>
      </c>
      <c r="WY51" s="5">
        <v>6395</v>
      </c>
      <c r="WZ51" s="5">
        <v>4793</v>
      </c>
      <c r="XA51" s="5">
        <v>2555</v>
      </c>
      <c r="XB51" s="5">
        <v>2051</v>
      </c>
      <c r="XC51" s="5">
        <v>2228</v>
      </c>
      <c r="XD51" s="5">
        <v>2525</v>
      </c>
      <c r="XE51" s="5">
        <v>3648</v>
      </c>
      <c r="XF51" s="5">
        <v>3133</v>
      </c>
      <c r="XG51" s="5">
        <v>2763</v>
      </c>
      <c r="XH51" s="5">
        <v>2586</v>
      </c>
      <c r="XI51" s="5">
        <v>2749</v>
      </c>
      <c r="XJ51" s="5">
        <v>2820</v>
      </c>
      <c r="XK51" s="5">
        <v>3258</v>
      </c>
      <c r="XL51" s="5">
        <v>2956</v>
      </c>
      <c r="XM51" s="5">
        <v>3379</v>
      </c>
      <c r="XN51" s="5">
        <v>3099</v>
      </c>
      <c r="XO51" s="5">
        <v>3154</v>
      </c>
      <c r="XP51" s="5">
        <v>2820</v>
      </c>
      <c r="XQ51" s="5">
        <v>2510</v>
      </c>
      <c r="XR51" s="5">
        <v>3236</v>
      </c>
      <c r="XS51" s="1">
        <v>10000</v>
      </c>
      <c r="XT51" s="3" t="s">
        <v>180</v>
      </c>
      <c r="XU51" s="3" t="s">
        <v>180</v>
      </c>
      <c r="XV51" s="3" t="s">
        <v>180</v>
      </c>
      <c r="XW51" s="3" t="s">
        <v>179</v>
      </c>
      <c r="XX51" s="3" t="s">
        <v>180</v>
      </c>
      <c r="XY51" s="3" t="s">
        <v>180</v>
      </c>
      <c r="XZ51" s="3" t="s">
        <v>217</v>
      </c>
    </row>
    <row r="52" spans="1:650" x14ac:dyDescent="0.3">
      <c r="A52" s="6" t="s">
        <v>79</v>
      </c>
      <c r="B52" s="1">
        <v>4000843</v>
      </c>
      <c r="C52" s="5">
        <v>967</v>
      </c>
      <c r="D52" s="5">
        <v>249</v>
      </c>
      <c r="E52" s="5">
        <v>1483</v>
      </c>
      <c r="F52" s="5">
        <v>514</v>
      </c>
      <c r="G52" s="5">
        <v>158</v>
      </c>
      <c r="H52" s="5">
        <v>-81</v>
      </c>
      <c r="I52" s="5">
        <v>3533</v>
      </c>
      <c r="J52" s="5">
        <v>1315</v>
      </c>
      <c r="K52" s="5">
        <v>9113</v>
      </c>
      <c r="L52" s="5">
        <v>1349</v>
      </c>
      <c r="M52" s="5">
        <v>48</v>
      </c>
      <c r="N52" s="5">
        <v>22118</v>
      </c>
      <c r="O52" s="5">
        <v>0</v>
      </c>
      <c r="P52" s="5">
        <v>24</v>
      </c>
      <c r="Q52" s="5">
        <v>0</v>
      </c>
      <c r="R52" s="5">
        <v>7</v>
      </c>
      <c r="S52" s="5">
        <v>38</v>
      </c>
      <c r="T52" s="5">
        <v>0</v>
      </c>
      <c r="U52" s="5">
        <v>36</v>
      </c>
      <c r="V52" s="5">
        <v>0</v>
      </c>
      <c r="W52" s="5">
        <v>0</v>
      </c>
      <c r="X52" s="5">
        <v>0</v>
      </c>
      <c r="Y52" s="5">
        <v>0</v>
      </c>
      <c r="Z52" s="5">
        <v>0</v>
      </c>
      <c r="AA52" s="5">
        <v>0</v>
      </c>
      <c r="AB52" s="5">
        <v>0</v>
      </c>
      <c r="AC52" s="5">
        <v>216</v>
      </c>
      <c r="AD52" s="5">
        <v>0</v>
      </c>
      <c r="AE52" s="5" t="s">
        <v>33</v>
      </c>
      <c r="AF52" s="5" t="s">
        <v>33</v>
      </c>
      <c r="AG52" s="5" t="s">
        <v>33</v>
      </c>
      <c r="AH52" s="5" t="s">
        <v>33</v>
      </c>
      <c r="AI52" s="5">
        <v>26800</v>
      </c>
      <c r="AJ52" s="5">
        <v>24497</v>
      </c>
      <c r="AK52" s="5">
        <v>28903</v>
      </c>
      <c r="AL52" s="5">
        <v>84589</v>
      </c>
      <c r="AM52" s="5">
        <v>103209</v>
      </c>
      <c r="AN52" s="5">
        <v>32223</v>
      </c>
      <c r="AO52" s="5">
        <v>35071</v>
      </c>
      <c r="AP52" s="5">
        <v>41850</v>
      </c>
      <c r="AQ52" s="5">
        <v>38914</v>
      </c>
      <c r="AR52" s="5">
        <v>338456</v>
      </c>
      <c r="AS52" s="5">
        <v>270332</v>
      </c>
      <c r="AT52" s="5">
        <v>161579</v>
      </c>
      <c r="AU52" s="5">
        <v>21446</v>
      </c>
      <c r="AV52" s="5">
        <v>32124</v>
      </c>
      <c r="AW52" s="5">
        <v>130046</v>
      </c>
      <c r="AX52" s="5">
        <v>19633</v>
      </c>
      <c r="AY52" s="5">
        <v>43090</v>
      </c>
      <c r="AZ52" s="5">
        <v>27837</v>
      </c>
      <c r="BA52" s="5">
        <v>38959</v>
      </c>
      <c r="BB52" s="5">
        <v>20349</v>
      </c>
      <c r="BC52" s="5">
        <v>11602</v>
      </c>
      <c r="BD52" s="5">
        <v>11528</v>
      </c>
      <c r="BE52" s="5">
        <v>9450</v>
      </c>
      <c r="BF52" s="5">
        <v>12895</v>
      </c>
      <c r="BG52" s="5">
        <v>8514</v>
      </c>
      <c r="BH52" s="5">
        <v>18694</v>
      </c>
      <c r="BI52" s="5">
        <v>46519</v>
      </c>
      <c r="BJ52" s="5">
        <v>17838</v>
      </c>
      <c r="BK52" s="5" t="s">
        <v>33</v>
      </c>
      <c r="BL52" s="5" t="s">
        <v>33</v>
      </c>
      <c r="BM52" s="5" t="s">
        <v>33</v>
      </c>
      <c r="BN52" s="5" t="s">
        <v>33</v>
      </c>
      <c r="BO52" s="5">
        <v>32331</v>
      </c>
      <c r="BP52" s="5">
        <v>28958</v>
      </c>
      <c r="BQ52" s="5">
        <v>10838</v>
      </c>
      <c r="BR52" s="5">
        <v>19357</v>
      </c>
      <c r="BS52" s="5">
        <v>10837</v>
      </c>
      <c r="BT52" s="5">
        <v>13853</v>
      </c>
      <c r="BU52" s="5">
        <v>22617</v>
      </c>
      <c r="BV52" s="5">
        <v>16685</v>
      </c>
      <c r="BW52" s="5">
        <v>14966</v>
      </c>
      <c r="BX52" s="5">
        <v>19977</v>
      </c>
      <c r="BY52" s="5">
        <v>15855</v>
      </c>
      <c r="BZ52" s="5">
        <v>5645</v>
      </c>
      <c r="CA52" s="5">
        <v>3217</v>
      </c>
      <c r="CB52" s="5">
        <v>19079</v>
      </c>
      <c r="CC52" s="5">
        <v>40981</v>
      </c>
      <c r="CD52" s="5">
        <v>17783</v>
      </c>
      <c r="CE52" s="5">
        <v>5333</v>
      </c>
      <c r="CF52" s="5">
        <v>36213</v>
      </c>
      <c r="CG52" s="5">
        <v>15406</v>
      </c>
      <c r="CH52" s="5">
        <v>28027</v>
      </c>
      <c r="CI52" s="5">
        <v>4940</v>
      </c>
      <c r="CJ52" s="5">
        <v>7476</v>
      </c>
      <c r="CK52" s="5">
        <v>10184</v>
      </c>
      <c r="CL52" s="5">
        <v>9792</v>
      </c>
      <c r="CM52" s="5">
        <v>2903</v>
      </c>
      <c r="CN52" s="5">
        <v>6675</v>
      </c>
      <c r="CO52" s="5">
        <v>8433</v>
      </c>
      <c r="CP52" s="5">
        <v>8988</v>
      </c>
      <c r="CQ52" s="5" t="s">
        <v>33</v>
      </c>
      <c r="CR52" s="5" t="s">
        <v>33</v>
      </c>
      <c r="CS52" s="5" t="s">
        <v>33</v>
      </c>
      <c r="CT52" s="5" t="s">
        <v>33</v>
      </c>
      <c r="CU52" s="5">
        <v>106062</v>
      </c>
      <c r="CV52" s="5">
        <v>78353</v>
      </c>
      <c r="CW52" s="5">
        <v>77273</v>
      </c>
      <c r="CX52" s="5">
        <v>70091</v>
      </c>
      <c r="CY52" s="5">
        <v>68176</v>
      </c>
      <c r="CZ52" s="5">
        <v>52029</v>
      </c>
      <c r="DA52" s="5">
        <v>59334</v>
      </c>
      <c r="DB52" s="5">
        <v>49313</v>
      </c>
      <c r="DC52" s="5">
        <v>48779</v>
      </c>
      <c r="DD52" s="5">
        <v>43019</v>
      </c>
      <c r="DE52" s="5">
        <v>52688</v>
      </c>
      <c r="DF52" s="5">
        <v>76434</v>
      </c>
      <c r="DG52" s="5">
        <v>53729</v>
      </c>
      <c r="DH52" s="5">
        <v>61666</v>
      </c>
      <c r="DI52" s="5">
        <v>76575</v>
      </c>
      <c r="DJ52" s="5">
        <v>49056</v>
      </c>
      <c r="DK52" s="5">
        <v>48485</v>
      </c>
      <c r="DL52" s="5">
        <v>64067</v>
      </c>
      <c r="DM52" s="5">
        <v>43909</v>
      </c>
      <c r="DN52" s="5">
        <v>50199</v>
      </c>
      <c r="DO52" s="5">
        <v>36941</v>
      </c>
      <c r="DP52" s="5">
        <v>38360</v>
      </c>
      <c r="DQ52" s="5">
        <v>50709</v>
      </c>
      <c r="DR52" s="5">
        <v>37267</v>
      </c>
      <c r="DS52" s="5">
        <v>26903</v>
      </c>
      <c r="DT52" s="5">
        <v>31198</v>
      </c>
      <c r="DU52" s="5">
        <v>41300</v>
      </c>
      <c r="DV52" s="5">
        <v>40744</v>
      </c>
      <c r="DW52" s="5" t="s">
        <v>33</v>
      </c>
      <c r="DX52" s="5" t="s">
        <v>33</v>
      </c>
      <c r="DY52" s="5" t="s">
        <v>33</v>
      </c>
      <c r="DZ52" s="5" t="s">
        <v>33</v>
      </c>
      <c r="EA52" s="5">
        <v>6996</v>
      </c>
      <c r="EB52" s="5">
        <v>5866</v>
      </c>
      <c r="EC52" s="5">
        <v>8710</v>
      </c>
      <c r="ED52" s="5">
        <v>8133</v>
      </c>
      <c r="EE52" s="5">
        <v>9977</v>
      </c>
      <c r="EF52" s="5">
        <v>14440</v>
      </c>
      <c r="EG52" s="5">
        <v>10731</v>
      </c>
      <c r="EH52" s="5">
        <v>8223</v>
      </c>
      <c r="EI52" s="5">
        <v>7537</v>
      </c>
      <c r="EJ52" s="5">
        <v>24503</v>
      </c>
      <c r="EK52" s="5">
        <v>14314</v>
      </c>
      <c r="EL52" s="5">
        <v>17883</v>
      </c>
      <c r="EM52" s="5">
        <v>3805</v>
      </c>
      <c r="EN52" s="5">
        <v>2974</v>
      </c>
      <c r="EO52" s="5">
        <v>3064</v>
      </c>
      <c r="EP52" s="5">
        <v>1267</v>
      </c>
      <c r="EQ52" s="5">
        <v>2571</v>
      </c>
      <c r="ER52" s="5">
        <v>3273</v>
      </c>
      <c r="ES52" s="5">
        <v>4330</v>
      </c>
      <c r="ET52" s="5">
        <v>4489</v>
      </c>
      <c r="EU52" s="5">
        <v>363</v>
      </c>
      <c r="EV52" s="5">
        <v>6014</v>
      </c>
      <c r="EW52" s="5">
        <v>3492</v>
      </c>
      <c r="EX52" s="5">
        <v>2894</v>
      </c>
      <c r="EY52" s="5">
        <v>2449</v>
      </c>
      <c r="EZ52" s="5">
        <v>3259</v>
      </c>
      <c r="FA52" s="5">
        <v>7061</v>
      </c>
      <c r="FB52" s="5">
        <v>4822</v>
      </c>
      <c r="FC52" s="5" t="s">
        <v>33</v>
      </c>
      <c r="FD52" s="5" t="s">
        <v>33</v>
      </c>
      <c r="FE52" s="5" t="s">
        <v>33</v>
      </c>
      <c r="FF52" s="5" t="s">
        <v>33</v>
      </c>
      <c r="FG52" s="5">
        <v>0</v>
      </c>
      <c r="FH52" s="5">
        <v>0</v>
      </c>
      <c r="FI52" s="5">
        <v>0</v>
      </c>
      <c r="FJ52" s="5">
        <v>0</v>
      </c>
      <c r="FK52" s="5">
        <v>0</v>
      </c>
      <c r="FL52" s="5">
        <v>0</v>
      </c>
      <c r="FM52" s="5">
        <v>0</v>
      </c>
      <c r="FN52" s="5">
        <v>0</v>
      </c>
      <c r="FO52" s="5">
        <v>0</v>
      </c>
      <c r="FP52" s="5">
        <v>0</v>
      </c>
      <c r="FQ52" s="5">
        <v>0</v>
      </c>
      <c r="FR52" s="5">
        <v>0</v>
      </c>
      <c r="FS52" s="5">
        <v>0</v>
      </c>
      <c r="FT52" s="5">
        <v>0</v>
      </c>
      <c r="FU52" s="5" t="s">
        <v>33</v>
      </c>
      <c r="FV52" s="5" t="s">
        <v>33</v>
      </c>
      <c r="FW52" s="5" t="s">
        <v>33</v>
      </c>
      <c r="FX52" s="5" t="s">
        <v>33</v>
      </c>
      <c r="FY52" s="5" t="s">
        <v>33</v>
      </c>
      <c r="FZ52" s="5" t="s">
        <v>33</v>
      </c>
      <c r="GA52" s="5" t="s">
        <v>33</v>
      </c>
      <c r="GB52" s="5" t="s">
        <v>33</v>
      </c>
      <c r="GC52" s="5" t="s">
        <v>33</v>
      </c>
      <c r="GD52" s="5" t="s">
        <v>33</v>
      </c>
      <c r="GE52" s="5" t="s">
        <v>33</v>
      </c>
      <c r="GF52" s="5" t="s">
        <v>33</v>
      </c>
      <c r="GG52" s="5" t="s">
        <v>33</v>
      </c>
      <c r="GH52" s="5" t="s">
        <v>33</v>
      </c>
      <c r="GI52" s="5" t="s">
        <v>33</v>
      </c>
      <c r="GJ52" s="5" t="s">
        <v>33</v>
      </c>
      <c r="GK52" s="5" t="s">
        <v>33</v>
      </c>
      <c r="GL52" s="5" t="s">
        <v>33</v>
      </c>
      <c r="GM52" s="5">
        <v>173155</v>
      </c>
      <c r="GN52" s="5">
        <v>137922</v>
      </c>
      <c r="GO52" s="5">
        <v>127206</v>
      </c>
      <c r="GP52" s="5">
        <v>182684</v>
      </c>
      <c r="GQ52" s="5">
        <v>192357</v>
      </c>
      <c r="GR52" s="5">
        <v>112464</v>
      </c>
      <c r="GS52" s="5">
        <v>131286</v>
      </c>
      <c r="GT52" s="5">
        <v>117386</v>
      </c>
      <c r="GU52" s="5">
        <v>119309</v>
      </c>
      <c r="GV52" s="5">
        <v>427304</v>
      </c>
      <c r="GW52" s="5">
        <v>353237</v>
      </c>
      <c r="GX52" s="5">
        <v>283659</v>
      </c>
      <c r="GY52" s="5">
        <v>82196</v>
      </c>
      <c r="GZ52" s="5">
        <v>115866</v>
      </c>
      <c r="HA52" s="5">
        <v>250665</v>
      </c>
      <c r="HB52" s="5">
        <v>87745</v>
      </c>
      <c r="HC52" s="5">
        <v>99518</v>
      </c>
      <c r="HD52" s="5">
        <v>131389</v>
      </c>
      <c r="HE52" s="5">
        <v>102640</v>
      </c>
      <c r="HF52" s="5">
        <v>103064</v>
      </c>
      <c r="HG52" s="5">
        <v>53846</v>
      </c>
      <c r="HH52" s="5">
        <v>63378</v>
      </c>
      <c r="HI52" s="5">
        <v>73836</v>
      </c>
      <c r="HJ52" s="5">
        <v>62849</v>
      </c>
      <c r="HK52" s="5">
        <v>40769</v>
      </c>
      <c r="HL52" s="5">
        <v>59825</v>
      </c>
      <c r="HM52" s="5">
        <v>103530</v>
      </c>
      <c r="HN52" s="5">
        <v>72391</v>
      </c>
      <c r="HO52" s="5" t="s">
        <v>33</v>
      </c>
      <c r="HP52" s="5" t="s">
        <v>33</v>
      </c>
      <c r="HQ52" s="5" t="s">
        <v>33</v>
      </c>
      <c r="HR52" s="5" t="s">
        <v>33</v>
      </c>
      <c r="HS52" s="5">
        <v>273622</v>
      </c>
      <c r="HT52" s="5">
        <v>263444</v>
      </c>
      <c r="HU52" s="5">
        <v>223937</v>
      </c>
      <c r="HV52" s="5">
        <v>242342</v>
      </c>
      <c r="HW52" s="5">
        <v>235911</v>
      </c>
      <c r="HX52" s="5">
        <v>306608</v>
      </c>
      <c r="HY52" s="5">
        <v>269248</v>
      </c>
      <c r="HZ52" s="5">
        <v>268981</v>
      </c>
      <c r="IA52" s="5">
        <v>310148</v>
      </c>
      <c r="IB52" s="5">
        <v>311696</v>
      </c>
      <c r="IC52" s="5">
        <v>289048</v>
      </c>
      <c r="ID52" s="5">
        <v>396960</v>
      </c>
      <c r="IE52" s="5">
        <v>468768</v>
      </c>
      <c r="IF52" s="5">
        <v>519192</v>
      </c>
      <c r="IG52" s="5">
        <v>475312</v>
      </c>
      <c r="IH52" s="5">
        <v>397449</v>
      </c>
      <c r="II52" s="5">
        <v>362619</v>
      </c>
      <c r="IJ52" s="5">
        <v>340958</v>
      </c>
      <c r="IK52" s="5">
        <v>350867</v>
      </c>
      <c r="IL52" s="5">
        <v>372766</v>
      </c>
      <c r="IM52" s="5">
        <v>318169</v>
      </c>
      <c r="IN52" s="5">
        <v>257715</v>
      </c>
      <c r="IO52" s="5">
        <v>222909</v>
      </c>
      <c r="IP52" s="5">
        <v>201672</v>
      </c>
      <c r="IQ52" s="5">
        <v>188934</v>
      </c>
      <c r="IR52" s="5">
        <v>187306</v>
      </c>
      <c r="IS52" s="5">
        <v>214148</v>
      </c>
      <c r="IT52" s="5">
        <v>210136</v>
      </c>
      <c r="IU52" s="5" t="s">
        <v>33</v>
      </c>
      <c r="IV52" s="5" t="s">
        <v>33</v>
      </c>
      <c r="IW52" s="5" t="s">
        <v>33</v>
      </c>
      <c r="IX52" s="5" t="s">
        <v>33</v>
      </c>
      <c r="IY52" s="5">
        <v>17884</v>
      </c>
      <c r="IZ52" s="5">
        <v>27151</v>
      </c>
      <c r="JA52" s="5">
        <v>30006</v>
      </c>
      <c r="JB52" s="5">
        <v>34821</v>
      </c>
      <c r="JC52" s="5">
        <v>31933</v>
      </c>
      <c r="JD52" s="5">
        <v>32563</v>
      </c>
      <c r="JE52" s="5">
        <v>30484</v>
      </c>
      <c r="JF52" s="5">
        <v>29089</v>
      </c>
      <c r="JG52" s="5">
        <v>33641</v>
      </c>
      <c r="JH52" s="5">
        <v>26920</v>
      </c>
      <c r="JI52" s="5">
        <v>25781</v>
      </c>
      <c r="JJ52" s="5">
        <v>29297</v>
      </c>
      <c r="JK52" s="5">
        <v>27250</v>
      </c>
      <c r="JL52" s="5">
        <v>28052</v>
      </c>
      <c r="JM52" s="5">
        <v>24984</v>
      </c>
      <c r="JN52" s="5">
        <v>25420</v>
      </c>
      <c r="JO52" s="5">
        <v>22869</v>
      </c>
      <c r="JP52" s="5">
        <v>21209</v>
      </c>
      <c r="JQ52" s="5">
        <v>20685</v>
      </c>
      <c r="JR52" s="5">
        <v>15205</v>
      </c>
      <c r="JS52" s="5">
        <v>14737</v>
      </c>
      <c r="JT52" s="5">
        <v>13810</v>
      </c>
      <c r="JU52" s="5">
        <v>16229</v>
      </c>
      <c r="JV52" s="5">
        <v>14298</v>
      </c>
      <c r="JW52" s="5">
        <v>12627</v>
      </c>
      <c r="JX52" s="5">
        <v>14335</v>
      </c>
      <c r="JY52" s="5">
        <v>18042</v>
      </c>
      <c r="JZ52" s="5">
        <v>15217</v>
      </c>
      <c r="KA52" s="5" t="s">
        <v>33</v>
      </c>
      <c r="KB52" s="5" t="s">
        <v>33</v>
      </c>
      <c r="KC52" s="5" t="s">
        <v>33</v>
      </c>
      <c r="KD52" s="5" t="s">
        <v>33</v>
      </c>
      <c r="KE52" s="5">
        <v>42811</v>
      </c>
      <c r="KF52" s="5">
        <v>43760</v>
      </c>
      <c r="KG52" s="5">
        <v>43809</v>
      </c>
      <c r="KH52" s="5">
        <v>34632</v>
      </c>
      <c r="KI52" s="5">
        <v>37080</v>
      </c>
      <c r="KJ52" s="5">
        <v>34144</v>
      </c>
      <c r="KK52" s="5">
        <v>21406</v>
      </c>
      <c r="KL52" s="5">
        <v>17166</v>
      </c>
      <c r="KM52" s="5">
        <v>17398</v>
      </c>
      <c r="KN52" s="5">
        <v>17769</v>
      </c>
      <c r="KO52" s="5">
        <v>18381</v>
      </c>
      <c r="KP52" s="5">
        <v>31749</v>
      </c>
      <c r="KQ52" s="5">
        <v>32027</v>
      </c>
      <c r="KR52" s="5">
        <v>35171</v>
      </c>
      <c r="KS52" s="5">
        <v>25735</v>
      </c>
      <c r="KT52" s="5">
        <v>18984</v>
      </c>
      <c r="KU52" s="5">
        <v>15763</v>
      </c>
      <c r="KV52" s="5">
        <v>20665</v>
      </c>
      <c r="KW52" s="5">
        <v>21841</v>
      </c>
      <c r="KX52" s="5">
        <v>15494</v>
      </c>
      <c r="KY52" s="5">
        <v>15244</v>
      </c>
      <c r="KZ52" s="5">
        <v>12853</v>
      </c>
      <c r="LA52" s="5">
        <v>6654</v>
      </c>
      <c r="LB52" s="5">
        <v>4556</v>
      </c>
      <c r="LC52" s="5">
        <v>3937</v>
      </c>
      <c r="LD52" s="5">
        <v>4071</v>
      </c>
      <c r="LE52" s="5">
        <v>4178</v>
      </c>
      <c r="LF52" s="5">
        <v>4006</v>
      </c>
      <c r="LG52" s="5" t="s">
        <v>33</v>
      </c>
      <c r="LH52" s="5" t="s">
        <v>33</v>
      </c>
      <c r="LI52" s="5" t="s">
        <v>33</v>
      </c>
      <c r="LJ52" s="5" t="s">
        <v>33</v>
      </c>
      <c r="LK52" s="5">
        <v>1943</v>
      </c>
      <c r="LL52" s="5">
        <v>2560</v>
      </c>
      <c r="LM52" s="5">
        <v>3536</v>
      </c>
      <c r="LN52" s="5">
        <v>2739</v>
      </c>
      <c r="LO52" s="5">
        <v>2490</v>
      </c>
      <c r="LP52" s="5">
        <v>3793</v>
      </c>
      <c r="LQ52" s="5">
        <v>-146</v>
      </c>
      <c r="LR52" s="5">
        <v>2775</v>
      </c>
      <c r="LS52" s="5">
        <v>2280</v>
      </c>
      <c r="LT52" s="5">
        <v>2726</v>
      </c>
      <c r="LU52" s="5">
        <v>2194</v>
      </c>
      <c r="LV52" s="5">
        <v>3114</v>
      </c>
      <c r="LW52" s="5">
        <v>2835</v>
      </c>
      <c r="LX52" s="5">
        <v>3942</v>
      </c>
      <c r="LY52" s="5">
        <v>2878</v>
      </c>
      <c r="LZ52" s="5">
        <v>3305</v>
      </c>
      <c r="MA52" s="5">
        <v>3432</v>
      </c>
      <c r="MB52" s="5">
        <v>3478</v>
      </c>
      <c r="MC52" s="5">
        <v>3645</v>
      </c>
      <c r="MD52" s="5">
        <v>3773</v>
      </c>
      <c r="ME52" s="5">
        <v>4118</v>
      </c>
      <c r="MF52" s="5">
        <v>3560</v>
      </c>
      <c r="MG52" s="5">
        <v>3461</v>
      </c>
      <c r="MH52" s="5">
        <v>2444</v>
      </c>
      <c r="MI52" s="5">
        <v>1716</v>
      </c>
      <c r="MJ52" s="5">
        <v>2184</v>
      </c>
      <c r="MK52" s="5">
        <v>2742</v>
      </c>
      <c r="ML52" s="5">
        <v>2670</v>
      </c>
      <c r="MM52" s="5" t="s">
        <v>33</v>
      </c>
      <c r="MN52" s="5" t="s">
        <v>33</v>
      </c>
      <c r="MO52" s="5" t="s">
        <v>33</v>
      </c>
      <c r="MP52" s="5" t="s">
        <v>33</v>
      </c>
      <c r="MQ52" s="5">
        <v>3124</v>
      </c>
      <c r="MR52" s="5">
        <v>3195</v>
      </c>
      <c r="MS52" s="5">
        <v>3144</v>
      </c>
      <c r="MT52" s="5">
        <v>2677</v>
      </c>
      <c r="MU52" s="5">
        <v>2973</v>
      </c>
      <c r="MV52" s="5">
        <v>2675</v>
      </c>
      <c r="MW52" s="5">
        <v>2091</v>
      </c>
      <c r="MX52" s="5">
        <v>1369</v>
      </c>
      <c r="MY52" s="5">
        <v>1186</v>
      </c>
      <c r="MZ52" s="5">
        <v>1030</v>
      </c>
      <c r="NA52" s="5">
        <v>1229</v>
      </c>
      <c r="NB52" s="5">
        <v>110</v>
      </c>
      <c r="NC52" s="5">
        <v>0</v>
      </c>
      <c r="ND52" s="5">
        <v>0</v>
      </c>
      <c r="NE52" s="5" t="s">
        <v>33</v>
      </c>
      <c r="NF52" s="5" t="s">
        <v>33</v>
      </c>
      <c r="NG52" s="5" t="s">
        <v>33</v>
      </c>
      <c r="NH52" s="5" t="s">
        <v>33</v>
      </c>
      <c r="NI52" s="5" t="s">
        <v>33</v>
      </c>
      <c r="NJ52" s="5" t="s">
        <v>33</v>
      </c>
      <c r="NK52" s="5" t="s">
        <v>33</v>
      </c>
      <c r="NL52" s="5" t="s">
        <v>33</v>
      </c>
      <c r="NM52" s="5" t="s">
        <v>33</v>
      </c>
      <c r="NN52" s="5" t="s">
        <v>33</v>
      </c>
      <c r="NO52" s="5" t="s">
        <v>33</v>
      </c>
      <c r="NP52" s="5" t="s">
        <v>33</v>
      </c>
      <c r="NQ52" s="5" t="s">
        <v>33</v>
      </c>
      <c r="NR52" s="5" t="s">
        <v>33</v>
      </c>
      <c r="NS52" s="5" t="s">
        <v>33</v>
      </c>
      <c r="NT52" s="5" t="s">
        <v>33</v>
      </c>
      <c r="NU52" s="5" t="s">
        <v>33</v>
      </c>
      <c r="NV52" s="5" t="s">
        <v>33</v>
      </c>
      <c r="NW52" s="5">
        <v>0</v>
      </c>
      <c r="NX52" s="5">
        <v>0</v>
      </c>
      <c r="NY52" s="5">
        <v>0</v>
      </c>
      <c r="NZ52" s="5">
        <v>0</v>
      </c>
      <c r="OA52" s="5">
        <v>0</v>
      </c>
      <c r="OB52" s="5">
        <v>0</v>
      </c>
      <c r="OC52" s="5">
        <v>0</v>
      </c>
      <c r="OD52" s="5">
        <v>0</v>
      </c>
      <c r="OE52" s="5">
        <v>0</v>
      </c>
      <c r="OF52" s="5">
        <v>0</v>
      </c>
      <c r="OG52" s="5">
        <v>0</v>
      </c>
      <c r="OH52" s="5">
        <v>0</v>
      </c>
      <c r="OI52" s="5">
        <v>0</v>
      </c>
      <c r="OJ52" s="5">
        <v>0</v>
      </c>
      <c r="OK52" s="5" t="s">
        <v>33</v>
      </c>
      <c r="OL52" s="5" t="s">
        <v>33</v>
      </c>
      <c r="OM52" s="5" t="s">
        <v>33</v>
      </c>
      <c r="ON52" s="5" t="s">
        <v>33</v>
      </c>
      <c r="OO52" s="5" t="s">
        <v>33</v>
      </c>
      <c r="OP52" s="5" t="s">
        <v>33</v>
      </c>
      <c r="OQ52" s="5" t="s">
        <v>33</v>
      </c>
      <c r="OR52" s="5" t="s">
        <v>33</v>
      </c>
      <c r="OS52" s="5" t="s">
        <v>33</v>
      </c>
      <c r="OT52" s="5" t="s">
        <v>33</v>
      </c>
      <c r="OU52" s="5" t="s">
        <v>33</v>
      </c>
      <c r="OV52" s="5" t="s">
        <v>33</v>
      </c>
      <c r="OW52" s="5" t="s">
        <v>33</v>
      </c>
      <c r="OX52" s="5" t="s">
        <v>33</v>
      </c>
      <c r="OY52" s="5" t="s">
        <v>33</v>
      </c>
      <c r="OZ52" s="5" t="s">
        <v>33</v>
      </c>
      <c r="PA52" s="5" t="s">
        <v>33</v>
      </c>
      <c r="PB52" s="5" t="s">
        <v>33</v>
      </c>
      <c r="PC52" s="5">
        <v>18249</v>
      </c>
      <c r="PD52" s="5">
        <v>19214</v>
      </c>
      <c r="PE52" s="5">
        <v>18918</v>
      </c>
      <c r="PF52" s="5">
        <v>18237</v>
      </c>
      <c r="PG52" s="5">
        <v>16041</v>
      </c>
      <c r="PH52" s="5">
        <v>16595</v>
      </c>
      <c r="PI52" s="5">
        <v>15047</v>
      </c>
      <c r="PJ52" s="5">
        <v>14390</v>
      </c>
      <c r="PK52" s="5">
        <v>15084</v>
      </c>
      <c r="PL52" s="5">
        <v>17214</v>
      </c>
      <c r="PM52" s="5">
        <v>15337</v>
      </c>
      <c r="PN52" s="5">
        <v>14804</v>
      </c>
      <c r="PO52" s="5">
        <v>17110</v>
      </c>
      <c r="PP52" s="5">
        <v>18179</v>
      </c>
      <c r="PQ52" s="5">
        <v>16428</v>
      </c>
      <c r="PR52" s="5">
        <v>16510</v>
      </c>
      <c r="PS52" s="5">
        <v>14357</v>
      </c>
      <c r="PT52" s="5">
        <v>17268</v>
      </c>
      <c r="PU52" s="5">
        <v>15075</v>
      </c>
      <c r="PV52" s="5">
        <v>11833</v>
      </c>
      <c r="PW52" s="5">
        <v>13744</v>
      </c>
      <c r="PX52" s="5">
        <v>13394</v>
      </c>
      <c r="PY52" s="5">
        <v>9737</v>
      </c>
      <c r="PZ52" s="5">
        <v>7640</v>
      </c>
      <c r="QA52" s="5">
        <v>8663</v>
      </c>
      <c r="QB52" s="5">
        <v>9289</v>
      </c>
      <c r="QC52" s="5">
        <v>10409</v>
      </c>
      <c r="QD52" s="5">
        <v>9394</v>
      </c>
      <c r="QE52" s="5" t="s">
        <v>33</v>
      </c>
      <c r="QF52" s="5" t="s">
        <v>33</v>
      </c>
      <c r="QG52" s="5" t="s">
        <v>33</v>
      </c>
      <c r="QH52" s="5" t="s">
        <v>33</v>
      </c>
      <c r="QI52" s="5">
        <v>16859</v>
      </c>
      <c r="QJ52" s="5">
        <v>17027</v>
      </c>
      <c r="QK52" s="5">
        <v>16154</v>
      </c>
      <c r="QL52" s="5">
        <v>16635</v>
      </c>
      <c r="QM52" s="5">
        <v>15803</v>
      </c>
      <c r="QN52" s="5">
        <v>15706</v>
      </c>
      <c r="QO52" s="5">
        <v>13957</v>
      </c>
      <c r="QP52" s="5">
        <v>13805</v>
      </c>
      <c r="QQ52" s="5">
        <v>13731</v>
      </c>
      <c r="QR52" s="5">
        <v>13030</v>
      </c>
      <c r="QS52" s="5">
        <v>15413</v>
      </c>
      <c r="QT52" s="5">
        <v>19102</v>
      </c>
      <c r="QU52" s="5">
        <v>19162</v>
      </c>
      <c r="QV52" s="5">
        <v>20554</v>
      </c>
      <c r="QW52" s="5">
        <v>22344</v>
      </c>
      <c r="QX52" s="5">
        <v>18778</v>
      </c>
      <c r="QY52" s="5">
        <v>17239</v>
      </c>
      <c r="QZ52" s="5">
        <v>18683</v>
      </c>
      <c r="RA52" s="5">
        <v>18215</v>
      </c>
      <c r="RB52" s="5">
        <v>13681</v>
      </c>
      <c r="RC52" s="5">
        <v>14104</v>
      </c>
      <c r="RD52" s="5">
        <v>15166</v>
      </c>
      <c r="RE52" s="5">
        <v>13254</v>
      </c>
      <c r="RF52" s="5">
        <v>12567</v>
      </c>
      <c r="RG52" s="5">
        <v>10645</v>
      </c>
      <c r="RH52" s="5">
        <v>12919</v>
      </c>
      <c r="RI52" s="5">
        <v>14180</v>
      </c>
      <c r="RJ52" s="5">
        <v>13085</v>
      </c>
      <c r="RK52" s="5" t="s">
        <v>33</v>
      </c>
      <c r="RL52" s="5" t="s">
        <v>33</v>
      </c>
      <c r="RM52" s="5" t="s">
        <v>33</v>
      </c>
      <c r="RN52" s="5" t="s">
        <v>33</v>
      </c>
      <c r="RO52" s="5">
        <v>13429</v>
      </c>
      <c r="RP52" s="5">
        <v>13096</v>
      </c>
      <c r="RQ52" s="5">
        <v>12350</v>
      </c>
      <c r="RR52" s="5">
        <v>12344</v>
      </c>
      <c r="RS52" s="5">
        <v>12314</v>
      </c>
      <c r="RT52" s="5">
        <v>12119</v>
      </c>
      <c r="RU52" s="5">
        <v>12307</v>
      </c>
      <c r="RV52" s="5">
        <v>15114</v>
      </c>
      <c r="RW52" s="5">
        <v>18840</v>
      </c>
      <c r="RX52" s="5">
        <v>16753</v>
      </c>
      <c r="RY52" s="5">
        <v>15199</v>
      </c>
      <c r="RZ52" s="5">
        <v>15241</v>
      </c>
      <c r="SA52" s="5">
        <v>16846</v>
      </c>
      <c r="SB52" s="5">
        <v>20181</v>
      </c>
      <c r="SC52" s="5">
        <v>18879</v>
      </c>
      <c r="SD52" s="5">
        <v>17292</v>
      </c>
      <c r="SE52" s="5">
        <v>16732</v>
      </c>
      <c r="SF52" s="5">
        <v>14197</v>
      </c>
      <c r="SG52" s="5">
        <v>16453</v>
      </c>
      <c r="SH52" s="5">
        <v>14026</v>
      </c>
      <c r="SI52" s="5">
        <v>11084</v>
      </c>
      <c r="SJ52" s="5">
        <v>11629</v>
      </c>
      <c r="SK52" s="5">
        <v>12739</v>
      </c>
      <c r="SL52" s="5">
        <v>12535</v>
      </c>
      <c r="SM52" s="5">
        <v>11558</v>
      </c>
      <c r="SN52" s="5">
        <v>11546</v>
      </c>
      <c r="SO52" s="5">
        <v>13021</v>
      </c>
      <c r="SP52" s="5">
        <v>13213</v>
      </c>
      <c r="SQ52" s="5" t="s">
        <v>33</v>
      </c>
      <c r="SR52" s="5" t="s">
        <v>33</v>
      </c>
      <c r="SS52" s="5" t="s">
        <v>33</v>
      </c>
      <c r="ST52" s="5" t="s">
        <v>33</v>
      </c>
      <c r="SU52" s="5">
        <v>26864</v>
      </c>
      <c r="SV52" s="5">
        <v>39618</v>
      </c>
      <c r="SW52" s="5">
        <v>41835</v>
      </c>
      <c r="SX52" s="5">
        <v>31427</v>
      </c>
      <c r="SY52" s="5">
        <v>36440</v>
      </c>
      <c r="SZ52" s="5">
        <v>21176</v>
      </c>
      <c r="TA52" s="5">
        <v>14906</v>
      </c>
      <c r="TB52" s="5">
        <v>1470</v>
      </c>
      <c r="TC52" s="5">
        <v>3164</v>
      </c>
      <c r="TD52" s="5">
        <v>1607</v>
      </c>
      <c r="TE52" s="5">
        <v>1389</v>
      </c>
      <c r="TF52" s="5">
        <v>585</v>
      </c>
      <c r="TG52" s="5">
        <v>438</v>
      </c>
      <c r="TH52" s="5">
        <v>590</v>
      </c>
      <c r="TI52" s="5">
        <v>681</v>
      </c>
      <c r="TJ52" s="5">
        <v>772</v>
      </c>
      <c r="TK52" s="5">
        <v>896</v>
      </c>
      <c r="TL52" s="5">
        <v>1285</v>
      </c>
      <c r="TM52" s="5">
        <v>991</v>
      </c>
      <c r="TN52" s="5">
        <v>682</v>
      </c>
      <c r="TO52" s="5">
        <v>581</v>
      </c>
      <c r="TP52" s="5">
        <v>371</v>
      </c>
      <c r="TQ52" s="5">
        <v>301</v>
      </c>
      <c r="TR52" s="5">
        <v>412</v>
      </c>
      <c r="TS52" s="5">
        <v>1504</v>
      </c>
      <c r="TT52" s="5">
        <v>1120</v>
      </c>
      <c r="TU52" s="5">
        <v>1624</v>
      </c>
      <c r="TV52" s="5">
        <v>1542</v>
      </c>
      <c r="TW52" s="5" t="s">
        <v>33</v>
      </c>
      <c r="TX52" s="5" t="s">
        <v>33</v>
      </c>
      <c r="TY52" s="5" t="s">
        <v>33</v>
      </c>
      <c r="TZ52" s="5" t="s">
        <v>33</v>
      </c>
      <c r="UA52" s="5">
        <v>395</v>
      </c>
      <c r="UB52" s="5">
        <v>355</v>
      </c>
      <c r="UC52" s="5">
        <v>309</v>
      </c>
      <c r="UD52" s="5">
        <v>274</v>
      </c>
      <c r="UE52" s="5">
        <v>263</v>
      </c>
      <c r="UF52" s="5">
        <v>219</v>
      </c>
      <c r="UG52" s="5">
        <v>224</v>
      </c>
      <c r="UH52" s="5">
        <v>262</v>
      </c>
      <c r="UI52" s="5">
        <v>276</v>
      </c>
      <c r="UJ52" s="5">
        <v>389</v>
      </c>
      <c r="UK52" s="5">
        <v>483</v>
      </c>
      <c r="UL52" s="5">
        <v>372</v>
      </c>
      <c r="UM52" s="5">
        <v>595</v>
      </c>
      <c r="UN52" s="5">
        <v>682</v>
      </c>
      <c r="UO52" s="5">
        <v>788</v>
      </c>
      <c r="UP52" s="5">
        <v>951</v>
      </c>
      <c r="UQ52" s="5">
        <v>857</v>
      </c>
      <c r="UR52" s="5">
        <v>1589</v>
      </c>
      <c r="US52" s="5">
        <v>2107</v>
      </c>
      <c r="UT52" s="5">
        <v>1502</v>
      </c>
      <c r="UU52" s="5">
        <v>1431</v>
      </c>
      <c r="UV52" s="5">
        <v>1805</v>
      </c>
      <c r="UW52" s="5">
        <v>2660</v>
      </c>
      <c r="UX52" s="5">
        <v>2002</v>
      </c>
      <c r="UY52" s="5">
        <v>9149</v>
      </c>
      <c r="UZ52" s="5">
        <v>2437</v>
      </c>
      <c r="VA52" s="5">
        <v>1054</v>
      </c>
      <c r="VB52" s="5">
        <v>851</v>
      </c>
      <c r="VC52" s="5" t="s">
        <v>33</v>
      </c>
      <c r="VD52" s="5" t="s">
        <v>33</v>
      </c>
      <c r="VE52" s="5" t="s">
        <v>33</v>
      </c>
      <c r="VF52" s="5" t="s">
        <v>33</v>
      </c>
      <c r="VG52" s="5">
        <v>92028</v>
      </c>
      <c r="VH52" s="5">
        <v>89831</v>
      </c>
      <c r="VI52" s="5">
        <v>81375</v>
      </c>
      <c r="VJ52" s="5">
        <v>78012</v>
      </c>
      <c r="VK52" s="5">
        <v>76614</v>
      </c>
      <c r="VL52" s="5">
        <v>71929</v>
      </c>
      <c r="VM52" s="5">
        <v>71967</v>
      </c>
      <c r="VN52" s="5">
        <v>72836</v>
      </c>
      <c r="VO52" s="5">
        <v>68133</v>
      </c>
      <c r="VP52" s="5">
        <v>59372</v>
      </c>
      <c r="VQ52" s="5">
        <v>63853</v>
      </c>
      <c r="VR52" s="5">
        <v>91318</v>
      </c>
      <c r="VS52" s="5">
        <v>94224</v>
      </c>
      <c r="VT52" s="5">
        <v>99407</v>
      </c>
      <c r="VU52" s="5">
        <v>83388</v>
      </c>
      <c r="VV52" s="5">
        <v>70346</v>
      </c>
      <c r="VW52" s="5">
        <v>62301</v>
      </c>
      <c r="VX52" s="5">
        <v>61360</v>
      </c>
      <c r="VY52" s="5">
        <v>59487</v>
      </c>
      <c r="VZ52" s="5">
        <v>54979</v>
      </c>
      <c r="WA52" s="5">
        <v>50960</v>
      </c>
      <c r="WB52" s="5">
        <v>49464</v>
      </c>
      <c r="WC52" s="5">
        <v>64346</v>
      </c>
      <c r="WD52" s="5">
        <v>70544</v>
      </c>
      <c r="WE52" s="5">
        <v>50420</v>
      </c>
      <c r="WF52" s="5">
        <v>39760</v>
      </c>
      <c r="WG52" s="5">
        <v>51555</v>
      </c>
      <c r="WH52" s="5">
        <v>39731</v>
      </c>
      <c r="WI52" s="5" t="s">
        <v>33</v>
      </c>
      <c r="WJ52" s="5" t="s">
        <v>33</v>
      </c>
      <c r="WK52" s="5" t="s">
        <v>33</v>
      </c>
      <c r="WL52" s="5" t="s">
        <v>33</v>
      </c>
      <c r="WM52" s="5">
        <v>4359</v>
      </c>
      <c r="WN52" s="5">
        <v>4147</v>
      </c>
      <c r="WO52" s="5">
        <v>3653</v>
      </c>
      <c r="WP52" s="5">
        <v>3434</v>
      </c>
      <c r="WQ52" s="5">
        <v>3065</v>
      </c>
      <c r="WR52" s="5">
        <v>2686</v>
      </c>
      <c r="WS52" s="5">
        <v>2570</v>
      </c>
      <c r="WT52" s="5">
        <v>2508</v>
      </c>
      <c r="WU52" s="5">
        <v>2372</v>
      </c>
      <c r="WV52" s="5">
        <v>2534</v>
      </c>
      <c r="WW52" s="5">
        <v>3123</v>
      </c>
      <c r="WX52" s="5">
        <v>3914</v>
      </c>
      <c r="WY52" s="5">
        <v>3271</v>
      </c>
      <c r="WZ52" s="5">
        <v>4113</v>
      </c>
      <c r="XA52" s="5">
        <v>3370</v>
      </c>
      <c r="XB52" s="5">
        <v>3558</v>
      </c>
      <c r="XC52" s="5">
        <v>3294</v>
      </c>
      <c r="XD52" s="5">
        <v>1016</v>
      </c>
      <c r="XE52" s="5">
        <v>489</v>
      </c>
      <c r="XF52" s="5">
        <v>809</v>
      </c>
      <c r="XG52" s="5">
        <v>413</v>
      </c>
      <c r="XH52" s="5">
        <v>138</v>
      </c>
      <c r="XI52" s="5">
        <v>2549</v>
      </c>
      <c r="XJ52" s="5">
        <v>1405</v>
      </c>
      <c r="XK52" s="5">
        <v>1452</v>
      </c>
      <c r="XL52" s="5">
        <v>1987</v>
      </c>
      <c r="XM52" s="5">
        <v>2412</v>
      </c>
      <c r="XN52" s="5">
        <v>2240</v>
      </c>
      <c r="XO52" s="5" t="s">
        <v>33</v>
      </c>
      <c r="XP52" s="5" t="s">
        <v>33</v>
      </c>
      <c r="XQ52" s="5" t="s">
        <v>33</v>
      </c>
      <c r="XR52" s="5" t="s">
        <v>33</v>
      </c>
      <c r="XS52" s="1">
        <v>12698</v>
      </c>
      <c r="XT52" s="3" t="s">
        <v>180</v>
      </c>
      <c r="XU52" s="3" t="s">
        <v>180</v>
      </c>
      <c r="XV52" s="3" t="s">
        <v>180</v>
      </c>
      <c r="XW52" s="3" t="s">
        <v>180</v>
      </c>
      <c r="XX52" s="3" t="s">
        <v>180</v>
      </c>
      <c r="XY52" s="3" t="s">
        <v>180</v>
      </c>
      <c r="XZ52" s="3" t="s">
        <v>218</v>
      </c>
    </row>
    <row r="53" spans="1:650" x14ac:dyDescent="0.3">
      <c r="A53" s="6" t="s">
        <v>80</v>
      </c>
      <c r="B53" s="1">
        <v>4060026</v>
      </c>
      <c r="C53" s="5">
        <v>3</v>
      </c>
      <c r="D53" s="5">
        <v>13</v>
      </c>
      <c r="E53" s="5">
        <v>49</v>
      </c>
      <c r="F53" s="5">
        <v>33</v>
      </c>
      <c r="G53" s="5">
        <v>42</v>
      </c>
      <c r="H53" s="5">
        <v>23</v>
      </c>
      <c r="I53" s="5">
        <v>72</v>
      </c>
      <c r="J53" s="5">
        <v>730</v>
      </c>
      <c r="K53" s="5">
        <v>0</v>
      </c>
      <c r="L53" s="5">
        <v>0</v>
      </c>
      <c r="M53" s="5">
        <v>76</v>
      </c>
      <c r="N53" s="5">
        <v>55</v>
      </c>
      <c r="O53" s="5">
        <v>0</v>
      </c>
      <c r="P53" s="5">
        <v>0</v>
      </c>
      <c r="Q53" s="5">
        <v>23</v>
      </c>
      <c r="R53" s="5">
        <v>0</v>
      </c>
      <c r="S53" s="5">
        <v>33</v>
      </c>
      <c r="T53" s="5">
        <v>0</v>
      </c>
      <c r="U53" s="5">
        <v>0</v>
      </c>
      <c r="V53" s="5">
        <v>0</v>
      </c>
      <c r="W53" s="5">
        <v>0</v>
      </c>
      <c r="X53" s="5">
        <v>0</v>
      </c>
      <c r="Y53" s="5">
        <v>14</v>
      </c>
      <c r="Z53" s="5">
        <v>0</v>
      </c>
      <c r="AA53" s="5">
        <v>27</v>
      </c>
      <c r="AB53" s="5">
        <v>34</v>
      </c>
      <c r="AC53" s="5" t="s">
        <v>33</v>
      </c>
      <c r="AD53" s="5" t="s">
        <v>33</v>
      </c>
      <c r="AE53" s="5" t="s">
        <v>33</v>
      </c>
      <c r="AF53" s="5" t="s">
        <v>33</v>
      </c>
      <c r="AG53" s="5" t="s">
        <v>33</v>
      </c>
      <c r="AH53" s="5" t="s">
        <v>33</v>
      </c>
      <c r="AI53" s="5">
        <v>0</v>
      </c>
      <c r="AJ53" s="5">
        <v>604</v>
      </c>
      <c r="AK53" s="5">
        <v>2226</v>
      </c>
      <c r="AL53" s="5">
        <v>0</v>
      </c>
      <c r="AM53" s="5">
        <v>0</v>
      </c>
      <c r="AN53" s="5">
        <v>0</v>
      </c>
      <c r="AO53" s="5">
        <v>0</v>
      </c>
      <c r="AP53" s="5">
        <v>0</v>
      </c>
      <c r="AQ53" s="5">
        <v>0</v>
      </c>
      <c r="AR53" s="5">
        <v>0</v>
      </c>
      <c r="AS53" s="5">
        <v>0</v>
      </c>
      <c r="AT53" s="5">
        <v>0</v>
      </c>
      <c r="AU53" s="5">
        <v>10</v>
      </c>
      <c r="AV53" s="5">
        <v>0</v>
      </c>
      <c r="AW53" s="5">
        <v>0</v>
      </c>
      <c r="AX53" s="5">
        <v>0</v>
      </c>
      <c r="AY53" s="5">
        <v>0</v>
      </c>
      <c r="AZ53" s="5">
        <v>0</v>
      </c>
      <c r="BA53" s="5">
        <v>199</v>
      </c>
      <c r="BB53" s="5">
        <v>0</v>
      </c>
      <c r="BC53" s="5">
        <v>200</v>
      </c>
      <c r="BD53" s="5">
        <v>0</v>
      </c>
      <c r="BE53" s="5">
        <v>260</v>
      </c>
      <c r="BF53" s="5">
        <v>-159</v>
      </c>
      <c r="BG53" s="5">
        <v>-77</v>
      </c>
      <c r="BH53" s="5">
        <v>-30</v>
      </c>
      <c r="BI53" s="5" t="s">
        <v>33</v>
      </c>
      <c r="BJ53" s="5" t="s">
        <v>33</v>
      </c>
      <c r="BK53" s="5" t="s">
        <v>33</v>
      </c>
      <c r="BL53" s="5" t="s">
        <v>33</v>
      </c>
      <c r="BM53" s="5" t="s">
        <v>33</v>
      </c>
      <c r="BN53" s="5" t="s">
        <v>33</v>
      </c>
      <c r="BO53" s="5">
        <v>177</v>
      </c>
      <c r="BP53" s="5">
        <v>360</v>
      </c>
      <c r="BQ53" s="5">
        <v>130</v>
      </c>
      <c r="BR53" s="5">
        <v>782</v>
      </c>
      <c r="BS53" s="5">
        <v>275</v>
      </c>
      <c r="BT53" s="5">
        <v>1272</v>
      </c>
      <c r="BU53" s="5">
        <v>3376</v>
      </c>
      <c r="BV53" s="5">
        <v>88</v>
      </c>
      <c r="BW53" s="5">
        <v>69</v>
      </c>
      <c r="BX53" s="5">
        <v>55</v>
      </c>
      <c r="BY53" s="5">
        <v>44</v>
      </c>
      <c r="BZ53" s="5">
        <v>5</v>
      </c>
      <c r="CA53" s="5">
        <v>186</v>
      </c>
      <c r="CB53" s="5">
        <v>1446</v>
      </c>
      <c r="CC53" s="5">
        <v>8</v>
      </c>
      <c r="CD53" s="5">
        <v>1046</v>
      </c>
      <c r="CE53" s="5">
        <v>915</v>
      </c>
      <c r="CF53" s="5">
        <v>56</v>
      </c>
      <c r="CG53" s="5">
        <v>54</v>
      </c>
      <c r="CH53" s="5">
        <v>519</v>
      </c>
      <c r="CI53" s="5">
        <v>122</v>
      </c>
      <c r="CJ53" s="5">
        <v>141</v>
      </c>
      <c r="CK53" s="5">
        <v>215</v>
      </c>
      <c r="CL53" s="5">
        <v>722</v>
      </c>
      <c r="CM53" s="5">
        <v>208</v>
      </c>
      <c r="CN53" s="5">
        <v>174</v>
      </c>
      <c r="CO53" s="5" t="s">
        <v>33</v>
      </c>
      <c r="CP53" s="5" t="s">
        <v>33</v>
      </c>
      <c r="CQ53" s="5" t="s">
        <v>33</v>
      </c>
      <c r="CR53" s="5" t="s">
        <v>33</v>
      </c>
      <c r="CS53" s="5" t="s">
        <v>33</v>
      </c>
      <c r="CT53" s="5" t="s">
        <v>33</v>
      </c>
      <c r="CU53" s="5">
        <v>8003</v>
      </c>
      <c r="CV53" s="5">
        <v>6901</v>
      </c>
      <c r="CW53" s="5">
        <v>7327</v>
      </c>
      <c r="CX53" s="5">
        <v>7911</v>
      </c>
      <c r="CY53" s="5">
        <v>7246</v>
      </c>
      <c r="CZ53" s="5">
        <v>4903</v>
      </c>
      <c r="DA53" s="5">
        <v>4521</v>
      </c>
      <c r="DB53" s="5">
        <v>7484</v>
      </c>
      <c r="DC53" s="5">
        <v>2952</v>
      </c>
      <c r="DD53" s="5">
        <v>5839</v>
      </c>
      <c r="DE53" s="5">
        <v>10732</v>
      </c>
      <c r="DF53" s="5">
        <v>6672</v>
      </c>
      <c r="DG53" s="5">
        <v>5342</v>
      </c>
      <c r="DH53" s="5">
        <v>3122</v>
      </c>
      <c r="DI53" s="5">
        <v>4499</v>
      </c>
      <c r="DJ53" s="5">
        <v>4435</v>
      </c>
      <c r="DK53" s="5">
        <v>3260</v>
      </c>
      <c r="DL53" s="5">
        <v>3381</v>
      </c>
      <c r="DM53" s="5">
        <v>4506</v>
      </c>
      <c r="DN53" s="5">
        <v>5549</v>
      </c>
      <c r="DO53" s="5">
        <v>3324</v>
      </c>
      <c r="DP53" s="5">
        <v>3790</v>
      </c>
      <c r="DQ53" s="5">
        <v>3379</v>
      </c>
      <c r="DR53" s="5">
        <v>4325</v>
      </c>
      <c r="DS53" s="5">
        <v>2114</v>
      </c>
      <c r="DT53" s="5">
        <v>2013</v>
      </c>
      <c r="DU53" s="5" t="s">
        <v>33</v>
      </c>
      <c r="DV53" s="5" t="s">
        <v>33</v>
      </c>
      <c r="DW53" s="5" t="s">
        <v>33</v>
      </c>
      <c r="DX53" s="5" t="s">
        <v>33</v>
      </c>
      <c r="DY53" s="5" t="s">
        <v>33</v>
      </c>
      <c r="DZ53" s="5" t="s">
        <v>33</v>
      </c>
      <c r="EA53" s="5">
        <v>57</v>
      </c>
      <c r="EB53" s="5">
        <v>175</v>
      </c>
      <c r="EC53" s="5">
        <v>271</v>
      </c>
      <c r="ED53" s="5">
        <v>92</v>
      </c>
      <c r="EE53" s="5">
        <v>100</v>
      </c>
      <c r="EF53" s="5">
        <v>90</v>
      </c>
      <c r="EG53" s="5">
        <v>126</v>
      </c>
      <c r="EH53" s="5">
        <v>110</v>
      </c>
      <c r="EI53" s="5">
        <v>100</v>
      </c>
      <c r="EJ53" s="5">
        <v>148</v>
      </c>
      <c r="EK53" s="5">
        <v>27</v>
      </c>
      <c r="EL53" s="5">
        <v>26</v>
      </c>
      <c r="EM53" s="5">
        <v>92</v>
      </c>
      <c r="EN53" s="5">
        <v>27</v>
      </c>
      <c r="EO53" s="5">
        <v>22</v>
      </c>
      <c r="EP53" s="5">
        <v>6</v>
      </c>
      <c r="EQ53" s="5">
        <v>387</v>
      </c>
      <c r="ER53" s="5">
        <v>255</v>
      </c>
      <c r="ES53" s="5">
        <v>408</v>
      </c>
      <c r="ET53" s="5">
        <v>301</v>
      </c>
      <c r="EU53" s="5">
        <v>13</v>
      </c>
      <c r="EV53" s="5">
        <v>187</v>
      </c>
      <c r="EW53" s="5">
        <v>51</v>
      </c>
      <c r="EX53" s="5">
        <v>255</v>
      </c>
      <c r="EY53" s="5">
        <v>64</v>
      </c>
      <c r="EZ53" s="5">
        <v>152</v>
      </c>
      <c r="FA53" s="5" t="s">
        <v>33</v>
      </c>
      <c r="FB53" s="5" t="s">
        <v>33</v>
      </c>
      <c r="FC53" s="5" t="s">
        <v>33</v>
      </c>
      <c r="FD53" s="5" t="s">
        <v>33</v>
      </c>
      <c r="FE53" s="5" t="s">
        <v>33</v>
      </c>
      <c r="FF53" s="5" t="s">
        <v>33</v>
      </c>
      <c r="FG53" s="5">
        <v>0</v>
      </c>
      <c r="FH53" s="5">
        <v>0</v>
      </c>
      <c r="FI53" s="5">
        <v>0</v>
      </c>
      <c r="FJ53" s="5">
        <v>0</v>
      </c>
      <c r="FK53" s="5">
        <v>0</v>
      </c>
      <c r="FL53" s="5">
        <v>0</v>
      </c>
      <c r="FM53" s="5">
        <v>0</v>
      </c>
      <c r="FN53" s="5">
        <v>0</v>
      </c>
      <c r="FO53" s="5">
        <v>0</v>
      </c>
      <c r="FP53" s="5">
        <v>0</v>
      </c>
      <c r="FQ53" s="5">
        <v>0</v>
      </c>
      <c r="FR53" s="5">
        <v>0</v>
      </c>
      <c r="FS53" s="5">
        <v>0</v>
      </c>
      <c r="FT53" s="5">
        <v>0</v>
      </c>
      <c r="FU53" s="5" t="s">
        <v>33</v>
      </c>
      <c r="FV53" s="5" t="s">
        <v>33</v>
      </c>
      <c r="FW53" s="5" t="s">
        <v>33</v>
      </c>
      <c r="FX53" s="5" t="s">
        <v>33</v>
      </c>
      <c r="FY53" s="5" t="s">
        <v>33</v>
      </c>
      <c r="FZ53" s="5" t="s">
        <v>33</v>
      </c>
      <c r="GA53" s="5" t="s">
        <v>33</v>
      </c>
      <c r="GB53" s="5" t="s">
        <v>33</v>
      </c>
      <c r="GC53" s="5" t="s">
        <v>33</v>
      </c>
      <c r="GD53" s="5" t="s">
        <v>33</v>
      </c>
      <c r="GE53" s="5" t="s">
        <v>33</v>
      </c>
      <c r="GF53" s="5" t="s">
        <v>33</v>
      </c>
      <c r="GG53" s="5" t="s">
        <v>33</v>
      </c>
      <c r="GH53" s="5" t="s">
        <v>33</v>
      </c>
      <c r="GI53" s="5" t="s">
        <v>33</v>
      </c>
      <c r="GJ53" s="5" t="s">
        <v>33</v>
      </c>
      <c r="GK53" s="5" t="s">
        <v>33</v>
      </c>
      <c r="GL53" s="5" t="s">
        <v>33</v>
      </c>
      <c r="GM53" s="5">
        <v>8240</v>
      </c>
      <c r="GN53" s="5">
        <v>8053</v>
      </c>
      <c r="GO53" s="5">
        <v>10003</v>
      </c>
      <c r="GP53" s="5">
        <v>8817</v>
      </c>
      <c r="GQ53" s="5">
        <v>7663</v>
      </c>
      <c r="GR53" s="5">
        <v>6288</v>
      </c>
      <c r="GS53" s="5">
        <v>8096</v>
      </c>
      <c r="GT53" s="5">
        <v>8412</v>
      </c>
      <c r="GU53" s="5">
        <v>3121</v>
      </c>
      <c r="GV53" s="5">
        <v>6042</v>
      </c>
      <c r="GW53" s="5">
        <v>10879</v>
      </c>
      <c r="GX53" s="5">
        <v>6758</v>
      </c>
      <c r="GY53" s="5">
        <v>5631</v>
      </c>
      <c r="GZ53" s="5">
        <v>4595</v>
      </c>
      <c r="HA53" s="5">
        <v>4552</v>
      </c>
      <c r="HB53" s="5">
        <v>5486</v>
      </c>
      <c r="HC53" s="5">
        <v>4596</v>
      </c>
      <c r="HD53" s="5">
        <v>3692</v>
      </c>
      <c r="HE53" s="5">
        <v>5167</v>
      </c>
      <c r="HF53" s="5">
        <v>6369</v>
      </c>
      <c r="HG53" s="5">
        <v>3660</v>
      </c>
      <c r="HH53" s="5">
        <v>4117</v>
      </c>
      <c r="HI53" s="5">
        <v>3920</v>
      </c>
      <c r="HJ53" s="5">
        <v>5144</v>
      </c>
      <c r="HK53" s="5">
        <v>2336</v>
      </c>
      <c r="HL53" s="5">
        <v>2343</v>
      </c>
      <c r="HM53" s="5" t="s">
        <v>33</v>
      </c>
      <c r="HN53" s="5" t="s">
        <v>33</v>
      </c>
      <c r="HO53" s="5" t="s">
        <v>33</v>
      </c>
      <c r="HP53" s="5" t="s">
        <v>33</v>
      </c>
      <c r="HQ53" s="5" t="s">
        <v>33</v>
      </c>
      <c r="HR53" s="5" t="s">
        <v>33</v>
      </c>
      <c r="HS53" s="5">
        <v>23961</v>
      </c>
      <c r="HT53" s="5">
        <v>18783</v>
      </c>
      <c r="HU53" s="5">
        <v>17048</v>
      </c>
      <c r="HV53" s="5">
        <v>16882</v>
      </c>
      <c r="HW53" s="5">
        <v>19572</v>
      </c>
      <c r="HX53" s="5">
        <v>28077</v>
      </c>
      <c r="HY53" s="5">
        <v>18040</v>
      </c>
      <c r="HZ53" s="5">
        <v>24251</v>
      </c>
      <c r="IA53" s="5">
        <v>27362</v>
      </c>
      <c r="IB53" s="5">
        <v>32589</v>
      </c>
      <c r="IC53" s="5">
        <v>35148</v>
      </c>
      <c r="ID53" s="5">
        <v>40030</v>
      </c>
      <c r="IE53" s="5">
        <v>43726</v>
      </c>
      <c r="IF53" s="5">
        <v>45259</v>
      </c>
      <c r="IG53" s="5">
        <v>37174</v>
      </c>
      <c r="IH53" s="5">
        <v>35015</v>
      </c>
      <c r="II53" s="5">
        <v>36230</v>
      </c>
      <c r="IJ53" s="5">
        <v>31186</v>
      </c>
      <c r="IK53" s="5">
        <v>44709</v>
      </c>
      <c r="IL53" s="5">
        <v>30705</v>
      </c>
      <c r="IM53" s="5">
        <v>31512</v>
      </c>
      <c r="IN53" s="5">
        <v>25241</v>
      </c>
      <c r="IO53" s="5">
        <v>25366</v>
      </c>
      <c r="IP53" s="5">
        <v>26151</v>
      </c>
      <c r="IQ53" s="5">
        <v>23540</v>
      </c>
      <c r="IR53" s="5">
        <v>22268</v>
      </c>
      <c r="IS53" s="5" t="s">
        <v>33</v>
      </c>
      <c r="IT53" s="5" t="s">
        <v>33</v>
      </c>
      <c r="IU53" s="5" t="s">
        <v>33</v>
      </c>
      <c r="IV53" s="5" t="s">
        <v>33</v>
      </c>
      <c r="IW53" s="5" t="s">
        <v>33</v>
      </c>
      <c r="IX53" s="5" t="s">
        <v>33</v>
      </c>
      <c r="IY53" s="5">
        <v>0</v>
      </c>
      <c r="IZ53" s="5">
        <v>0</v>
      </c>
      <c r="JA53" s="5">
        <v>0</v>
      </c>
      <c r="JB53" s="5">
        <v>0</v>
      </c>
      <c r="JC53" s="5">
        <v>0</v>
      </c>
      <c r="JD53" s="5">
        <v>0</v>
      </c>
      <c r="JE53" s="5">
        <v>0</v>
      </c>
      <c r="JF53" s="5">
        <v>0</v>
      </c>
      <c r="JG53" s="5">
        <v>0</v>
      </c>
      <c r="JH53" s="5">
        <v>0</v>
      </c>
      <c r="JI53" s="5">
        <v>0</v>
      </c>
      <c r="JJ53" s="5">
        <v>0</v>
      </c>
      <c r="JK53" s="5">
        <v>2</v>
      </c>
      <c r="JL53" s="5">
        <v>4</v>
      </c>
      <c r="JM53" s="5">
        <v>2</v>
      </c>
      <c r="JN53" s="5">
        <v>3</v>
      </c>
      <c r="JO53" s="5">
        <v>0</v>
      </c>
      <c r="JP53" s="5">
        <v>3</v>
      </c>
      <c r="JQ53" s="5">
        <v>98</v>
      </c>
      <c r="JR53" s="5">
        <v>93</v>
      </c>
      <c r="JS53" s="5">
        <v>274</v>
      </c>
      <c r="JT53" s="5">
        <v>527</v>
      </c>
      <c r="JU53" s="5">
        <v>622</v>
      </c>
      <c r="JV53" s="5">
        <v>514</v>
      </c>
      <c r="JW53" s="5">
        <v>385</v>
      </c>
      <c r="JX53" s="5">
        <v>446</v>
      </c>
      <c r="JY53" s="5" t="s">
        <v>33</v>
      </c>
      <c r="JZ53" s="5" t="s">
        <v>33</v>
      </c>
      <c r="KA53" s="5" t="s">
        <v>33</v>
      </c>
      <c r="KB53" s="5" t="s">
        <v>33</v>
      </c>
      <c r="KC53" s="5" t="s">
        <v>33</v>
      </c>
      <c r="KD53" s="5" t="s">
        <v>33</v>
      </c>
      <c r="KE53" s="5">
        <v>8689</v>
      </c>
      <c r="KF53" s="5">
        <v>9023</v>
      </c>
      <c r="KG53" s="5">
        <v>8808</v>
      </c>
      <c r="KH53" s="5">
        <v>8126</v>
      </c>
      <c r="KI53" s="5">
        <v>7688</v>
      </c>
      <c r="KJ53" s="5">
        <v>7328</v>
      </c>
      <c r="KK53" s="5">
        <v>7132</v>
      </c>
      <c r="KL53" s="5">
        <v>6278</v>
      </c>
      <c r="KM53" s="5">
        <v>5226</v>
      </c>
      <c r="KN53" s="5">
        <v>5887</v>
      </c>
      <c r="KO53" s="5">
        <v>5407</v>
      </c>
      <c r="KP53" s="5">
        <v>4287</v>
      </c>
      <c r="KQ53" s="5">
        <v>2019</v>
      </c>
      <c r="KR53" s="5">
        <v>4269</v>
      </c>
      <c r="KS53" s="5">
        <v>2129</v>
      </c>
      <c r="KT53" s="5">
        <v>1912</v>
      </c>
      <c r="KU53" s="5">
        <v>1713</v>
      </c>
      <c r="KV53" s="5">
        <v>2052</v>
      </c>
      <c r="KW53" s="5">
        <v>1731</v>
      </c>
      <c r="KX53" s="5">
        <v>2106</v>
      </c>
      <c r="KY53" s="5">
        <v>1958</v>
      </c>
      <c r="KZ53" s="5">
        <v>1915</v>
      </c>
      <c r="LA53" s="5">
        <v>2036</v>
      </c>
      <c r="LB53" s="5">
        <v>1362</v>
      </c>
      <c r="LC53" s="5">
        <v>1146</v>
      </c>
      <c r="LD53" s="5">
        <v>1498</v>
      </c>
      <c r="LE53" s="5" t="s">
        <v>33</v>
      </c>
      <c r="LF53" s="5" t="s">
        <v>33</v>
      </c>
      <c r="LG53" s="5" t="s">
        <v>33</v>
      </c>
      <c r="LH53" s="5" t="s">
        <v>33</v>
      </c>
      <c r="LI53" s="5" t="s">
        <v>33</v>
      </c>
      <c r="LJ53" s="5" t="s">
        <v>33</v>
      </c>
      <c r="LK53" s="5">
        <v>51</v>
      </c>
      <c r="LL53" s="5">
        <v>141</v>
      </c>
      <c r="LM53" s="5">
        <v>172</v>
      </c>
      <c r="LN53" s="5">
        <v>118</v>
      </c>
      <c r="LO53" s="5">
        <v>338</v>
      </c>
      <c r="LP53" s="5">
        <v>60</v>
      </c>
      <c r="LQ53" s="5">
        <v>38</v>
      </c>
      <c r="LR53" s="5">
        <v>75</v>
      </c>
      <c r="LS53" s="5">
        <v>159</v>
      </c>
      <c r="LT53" s="5">
        <v>134</v>
      </c>
      <c r="LU53" s="5">
        <v>114</v>
      </c>
      <c r="LV53" s="5">
        <v>79</v>
      </c>
      <c r="LW53" s="5">
        <v>87</v>
      </c>
      <c r="LX53" s="5">
        <v>121</v>
      </c>
      <c r="LY53" s="5">
        <v>93</v>
      </c>
      <c r="LZ53" s="5">
        <v>94</v>
      </c>
      <c r="MA53" s="5">
        <v>120</v>
      </c>
      <c r="MB53" s="5">
        <v>80</v>
      </c>
      <c r="MC53" s="5">
        <v>101</v>
      </c>
      <c r="MD53" s="5">
        <v>123</v>
      </c>
      <c r="ME53" s="5">
        <v>158</v>
      </c>
      <c r="MF53" s="5">
        <v>34</v>
      </c>
      <c r="MG53" s="5">
        <v>157</v>
      </c>
      <c r="MH53" s="5">
        <v>83</v>
      </c>
      <c r="MI53" s="5">
        <v>72</v>
      </c>
      <c r="MJ53" s="5">
        <v>49</v>
      </c>
      <c r="MK53" s="5" t="s">
        <v>33</v>
      </c>
      <c r="ML53" s="5" t="s">
        <v>33</v>
      </c>
      <c r="MM53" s="5" t="s">
        <v>33</v>
      </c>
      <c r="MN53" s="5" t="s">
        <v>33</v>
      </c>
      <c r="MO53" s="5" t="s">
        <v>33</v>
      </c>
      <c r="MP53" s="5" t="s">
        <v>33</v>
      </c>
      <c r="MQ53" s="5">
        <v>34</v>
      </c>
      <c r="MR53" s="5">
        <v>27</v>
      </c>
      <c r="MS53" s="5">
        <v>25</v>
      </c>
      <c r="MT53" s="5">
        <v>20</v>
      </c>
      <c r="MU53" s="5">
        <v>17</v>
      </c>
      <c r="MV53" s="5">
        <v>48</v>
      </c>
      <c r="MW53" s="5">
        <v>24</v>
      </c>
      <c r="MX53" s="5">
        <v>21</v>
      </c>
      <c r="MY53" s="5">
        <v>18</v>
      </c>
      <c r="MZ53" s="5">
        <v>18</v>
      </c>
      <c r="NA53" s="5">
        <v>18</v>
      </c>
      <c r="NB53" s="5">
        <v>20</v>
      </c>
      <c r="NC53" s="5">
        <v>20</v>
      </c>
      <c r="ND53" s="5">
        <v>15</v>
      </c>
      <c r="NE53" s="5" t="s">
        <v>33</v>
      </c>
      <c r="NF53" s="5" t="s">
        <v>33</v>
      </c>
      <c r="NG53" s="5" t="s">
        <v>33</v>
      </c>
      <c r="NH53" s="5" t="s">
        <v>33</v>
      </c>
      <c r="NI53" s="5" t="s">
        <v>33</v>
      </c>
      <c r="NJ53" s="5" t="s">
        <v>33</v>
      </c>
      <c r="NK53" s="5" t="s">
        <v>33</v>
      </c>
      <c r="NL53" s="5" t="s">
        <v>33</v>
      </c>
      <c r="NM53" s="5" t="s">
        <v>33</v>
      </c>
      <c r="NN53" s="5" t="s">
        <v>33</v>
      </c>
      <c r="NO53" s="5" t="s">
        <v>33</v>
      </c>
      <c r="NP53" s="5" t="s">
        <v>33</v>
      </c>
      <c r="NQ53" s="5" t="s">
        <v>33</v>
      </c>
      <c r="NR53" s="5" t="s">
        <v>33</v>
      </c>
      <c r="NS53" s="5" t="s">
        <v>33</v>
      </c>
      <c r="NT53" s="5" t="s">
        <v>33</v>
      </c>
      <c r="NU53" s="5" t="s">
        <v>33</v>
      </c>
      <c r="NV53" s="5" t="s">
        <v>33</v>
      </c>
      <c r="NW53" s="5">
        <v>0</v>
      </c>
      <c r="NX53" s="5">
        <v>0</v>
      </c>
      <c r="NY53" s="5">
        <v>0</v>
      </c>
      <c r="NZ53" s="5">
        <v>0</v>
      </c>
      <c r="OA53" s="5">
        <v>0</v>
      </c>
      <c r="OB53" s="5">
        <v>0</v>
      </c>
      <c r="OC53" s="5">
        <v>0</v>
      </c>
      <c r="OD53" s="5">
        <v>0</v>
      </c>
      <c r="OE53" s="5">
        <v>0</v>
      </c>
      <c r="OF53" s="5">
        <v>0</v>
      </c>
      <c r="OG53" s="5">
        <v>0</v>
      </c>
      <c r="OH53" s="5">
        <v>0</v>
      </c>
      <c r="OI53" s="5">
        <v>0</v>
      </c>
      <c r="OJ53" s="5">
        <v>0</v>
      </c>
      <c r="OK53" s="5" t="s">
        <v>33</v>
      </c>
      <c r="OL53" s="5" t="s">
        <v>33</v>
      </c>
      <c r="OM53" s="5" t="s">
        <v>33</v>
      </c>
      <c r="ON53" s="5" t="s">
        <v>33</v>
      </c>
      <c r="OO53" s="5" t="s">
        <v>33</v>
      </c>
      <c r="OP53" s="5" t="s">
        <v>33</v>
      </c>
      <c r="OQ53" s="5" t="s">
        <v>33</v>
      </c>
      <c r="OR53" s="5" t="s">
        <v>33</v>
      </c>
      <c r="OS53" s="5" t="s">
        <v>33</v>
      </c>
      <c r="OT53" s="5" t="s">
        <v>33</v>
      </c>
      <c r="OU53" s="5" t="s">
        <v>33</v>
      </c>
      <c r="OV53" s="5" t="s">
        <v>33</v>
      </c>
      <c r="OW53" s="5" t="s">
        <v>33</v>
      </c>
      <c r="OX53" s="5" t="s">
        <v>33</v>
      </c>
      <c r="OY53" s="5" t="s">
        <v>33</v>
      </c>
      <c r="OZ53" s="5" t="s">
        <v>33</v>
      </c>
      <c r="PA53" s="5" t="s">
        <v>33</v>
      </c>
      <c r="PB53" s="5" t="s">
        <v>33</v>
      </c>
      <c r="PC53" s="5">
        <v>1434</v>
      </c>
      <c r="PD53" s="5">
        <v>1444</v>
      </c>
      <c r="PE53" s="5">
        <v>1342</v>
      </c>
      <c r="PF53" s="5">
        <v>1309</v>
      </c>
      <c r="PG53" s="5">
        <v>1482</v>
      </c>
      <c r="PH53" s="5">
        <v>1332</v>
      </c>
      <c r="PI53" s="5">
        <v>1210</v>
      </c>
      <c r="PJ53" s="5">
        <v>1155</v>
      </c>
      <c r="PK53" s="5">
        <v>928</v>
      </c>
      <c r="PL53" s="5">
        <v>1088</v>
      </c>
      <c r="PM53" s="5">
        <v>1047</v>
      </c>
      <c r="PN53" s="5">
        <v>1065</v>
      </c>
      <c r="PO53" s="5">
        <v>877</v>
      </c>
      <c r="PP53" s="5">
        <v>877</v>
      </c>
      <c r="PQ53" s="5">
        <v>935</v>
      </c>
      <c r="PR53" s="5">
        <v>920</v>
      </c>
      <c r="PS53" s="5">
        <v>1038</v>
      </c>
      <c r="PT53" s="5">
        <v>957</v>
      </c>
      <c r="PU53" s="5">
        <v>795</v>
      </c>
      <c r="PV53" s="5">
        <v>838</v>
      </c>
      <c r="PW53" s="5">
        <v>657</v>
      </c>
      <c r="PX53" s="5">
        <v>718</v>
      </c>
      <c r="PY53" s="5">
        <v>705</v>
      </c>
      <c r="PZ53" s="5">
        <v>677</v>
      </c>
      <c r="QA53" s="5">
        <v>669</v>
      </c>
      <c r="QB53" s="5">
        <v>616</v>
      </c>
      <c r="QC53" s="5" t="s">
        <v>33</v>
      </c>
      <c r="QD53" s="5" t="s">
        <v>33</v>
      </c>
      <c r="QE53" s="5" t="s">
        <v>33</v>
      </c>
      <c r="QF53" s="5" t="s">
        <v>33</v>
      </c>
      <c r="QG53" s="5" t="s">
        <v>33</v>
      </c>
      <c r="QH53" s="5" t="s">
        <v>33</v>
      </c>
      <c r="QI53" s="5">
        <v>3364</v>
      </c>
      <c r="QJ53" s="5">
        <v>3234</v>
      </c>
      <c r="QK53" s="5">
        <v>3021</v>
      </c>
      <c r="QL53" s="5">
        <v>2405</v>
      </c>
      <c r="QM53" s="5">
        <v>2198</v>
      </c>
      <c r="QN53" s="5">
        <v>2627</v>
      </c>
      <c r="QO53" s="5">
        <v>2108</v>
      </c>
      <c r="QP53" s="5">
        <v>2037</v>
      </c>
      <c r="QQ53" s="5">
        <v>1650</v>
      </c>
      <c r="QR53" s="5">
        <v>1001</v>
      </c>
      <c r="QS53" s="5">
        <v>810</v>
      </c>
      <c r="QT53" s="5">
        <v>876</v>
      </c>
      <c r="QU53" s="5">
        <v>930</v>
      </c>
      <c r="QV53" s="5">
        <v>848</v>
      </c>
      <c r="QW53" s="5">
        <v>803</v>
      </c>
      <c r="QX53" s="5">
        <v>672</v>
      </c>
      <c r="QY53" s="5">
        <v>704</v>
      </c>
      <c r="QZ53" s="5">
        <v>796</v>
      </c>
      <c r="RA53" s="5">
        <v>852</v>
      </c>
      <c r="RB53" s="5">
        <v>658</v>
      </c>
      <c r="RC53" s="5">
        <v>734</v>
      </c>
      <c r="RD53" s="5">
        <v>567</v>
      </c>
      <c r="RE53" s="5">
        <v>745</v>
      </c>
      <c r="RF53" s="5">
        <v>724</v>
      </c>
      <c r="RG53" s="5">
        <v>669</v>
      </c>
      <c r="RH53" s="5">
        <v>595</v>
      </c>
      <c r="RI53" s="5" t="s">
        <v>33</v>
      </c>
      <c r="RJ53" s="5" t="s">
        <v>33</v>
      </c>
      <c r="RK53" s="5" t="s">
        <v>33</v>
      </c>
      <c r="RL53" s="5" t="s">
        <v>33</v>
      </c>
      <c r="RM53" s="5" t="s">
        <v>33</v>
      </c>
      <c r="RN53" s="5" t="s">
        <v>33</v>
      </c>
      <c r="RO53" s="5">
        <v>4089</v>
      </c>
      <c r="RP53" s="5">
        <v>3651</v>
      </c>
      <c r="RQ53" s="5">
        <v>2810</v>
      </c>
      <c r="RR53" s="5">
        <v>3067</v>
      </c>
      <c r="RS53" s="5">
        <v>3619</v>
      </c>
      <c r="RT53" s="5">
        <v>3084</v>
      </c>
      <c r="RU53" s="5">
        <v>2895</v>
      </c>
      <c r="RV53" s="5">
        <v>2764</v>
      </c>
      <c r="RW53" s="5">
        <v>2552</v>
      </c>
      <c r="RX53" s="5">
        <v>2583</v>
      </c>
      <c r="RY53" s="5">
        <v>2448</v>
      </c>
      <c r="RZ53" s="5">
        <v>2617</v>
      </c>
      <c r="SA53" s="5">
        <v>2293</v>
      </c>
      <c r="SB53" s="5">
        <v>2593</v>
      </c>
      <c r="SC53" s="5">
        <v>2012</v>
      </c>
      <c r="SD53" s="5">
        <v>1552</v>
      </c>
      <c r="SE53" s="5">
        <v>1431</v>
      </c>
      <c r="SF53" s="5">
        <v>953</v>
      </c>
      <c r="SG53" s="5">
        <v>1293</v>
      </c>
      <c r="SH53" s="5">
        <v>979</v>
      </c>
      <c r="SI53" s="5">
        <v>929</v>
      </c>
      <c r="SJ53" s="5">
        <v>1117</v>
      </c>
      <c r="SK53" s="5">
        <v>1140</v>
      </c>
      <c r="SL53" s="5">
        <v>1242</v>
      </c>
      <c r="SM53" s="5">
        <v>1266</v>
      </c>
      <c r="SN53" s="5">
        <v>1206</v>
      </c>
      <c r="SO53" s="5" t="s">
        <v>33</v>
      </c>
      <c r="SP53" s="5" t="s">
        <v>33</v>
      </c>
      <c r="SQ53" s="5" t="s">
        <v>33</v>
      </c>
      <c r="SR53" s="5" t="s">
        <v>33</v>
      </c>
      <c r="SS53" s="5" t="s">
        <v>33</v>
      </c>
      <c r="ST53" s="5" t="s">
        <v>33</v>
      </c>
      <c r="SU53" s="5">
        <v>5963</v>
      </c>
      <c r="SV53" s="5">
        <v>5148</v>
      </c>
      <c r="SW53" s="5">
        <v>4203</v>
      </c>
      <c r="SX53" s="5">
        <v>3739</v>
      </c>
      <c r="SY53" s="5">
        <v>4772</v>
      </c>
      <c r="SZ53" s="5">
        <v>3733</v>
      </c>
      <c r="TA53" s="5">
        <v>3924</v>
      </c>
      <c r="TB53" s="5">
        <v>3521</v>
      </c>
      <c r="TC53" s="5">
        <v>3273</v>
      </c>
      <c r="TD53" s="5">
        <v>2142</v>
      </c>
      <c r="TE53" s="5">
        <v>1287</v>
      </c>
      <c r="TF53" s="5">
        <v>904</v>
      </c>
      <c r="TG53" s="5">
        <v>1063</v>
      </c>
      <c r="TH53" s="5">
        <v>1005</v>
      </c>
      <c r="TI53" s="5">
        <v>1522</v>
      </c>
      <c r="TJ53" s="5">
        <v>2038</v>
      </c>
      <c r="TK53" s="5">
        <v>1878</v>
      </c>
      <c r="TL53" s="5">
        <v>1644</v>
      </c>
      <c r="TM53" s="5">
        <v>2038</v>
      </c>
      <c r="TN53" s="5">
        <v>2167</v>
      </c>
      <c r="TO53" s="5">
        <v>1967</v>
      </c>
      <c r="TP53" s="5">
        <v>1126</v>
      </c>
      <c r="TQ53" s="5">
        <v>881</v>
      </c>
      <c r="TR53" s="5">
        <v>821</v>
      </c>
      <c r="TS53" s="5">
        <v>1168</v>
      </c>
      <c r="TT53" s="5">
        <v>740</v>
      </c>
      <c r="TU53" s="5" t="s">
        <v>33</v>
      </c>
      <c r="TV53" s="5" t="s">
        <v>33</v>
      </c>
      <c r="TW53" s="5" t="s">
        <v>33</v>
      </c>
      <c r="TX53" s="5" t="s">
        <v>33</v>
      </c>
      <c r="TY53" s="5" t="s">
        <v>33</v>
      </c>
      <c r="TZ53" s="5" t="s">
        <v>33</v>
      </c>
      <c r="UA53" s="5">
        <v>52</v>
      </c>
      <c r="UB53" s="5">
        <v>46</v>
      </c>
      <c r="UC53" s="5">
        <v>0</v>
      </c>
      <c r="UD53" s="5">
        <v>993</v>
      </c>
      <c r="UE53" s="5">
        <v>1201</v>
      </c>
      <c r="UF53" s="5">
        <v>1013</v>
      </c>
      <c r="UG53" s="5">
        <v>619</v>
      </c>
      <c r="UH53" s="5">
        <v>549</v>
      </c>
      <c r="UI53" s="5">
        <v>499</v>
      </c>
      <c r="UJ53" s="5">
        <v>358</v>
      </c>
      <c r="UK53" s="5">
        <v>242</v>
      </c>
      <c r="UL53" s="5">
        <v>80</v>
      </c>
      <c r="UM53" s="5">
        <v>57</v>
      </c>
      <c r="UN53" s="5">
        <v>83</v>
      </c>
      <c r="UO53" s="5">
        <v>138</v>
      </c>
      <c r="UP53" s="5">
        <v>128</v>
      </c>
      <c r="UQ53" s="5">
        <v>129</v>
      </c>
      <c r="UR53" s="5">
        <v>36</v>
      </c>
      <c r="US53" s="5">
        <v>36</v>
      </c>
      <c r="UT53" s="5">
        <v>39</v>
      </c>
      <c r="UU53" s="5">
        <v>66</v>
      </c>
      <c r="UV53" s="5">
        <v>32</v>
      </c>
      <c r="UW53" s="5">
        <v>51</v>
      </c>
      <c r="UX53" s="5">
        <v>55</v>
      </c>
      <c r="UY53" s="5">
        <v>50</v>
      </c>
      <c r="UZ53" s="5">
        <v>75</v>
      </c>
      <c r="VA53" s="5" t="s">
        <v>33</v>
      </c>
      <c r="VB53" s="5" t="s">
        <v>33</v>
      </c>
      <c r="VC53" s="5" t="s">
        <v>33</v>
      </c>
      <c r="VD53" s="5" t="s">
        <v>33</v>
      </c>
      <c r="VE53" s="5" t="s">
        <v>33</v>
      </c>
      <c r="VF53" s="5" t="s">
        <v>33</v>
      </c>
      <c r="VG53" s="5">
        <v>6467</v>
      </c>
      <c r="VH53" s="5">
        <v>6104</v>
      </c>
      <c r="VI53" s="5">
        <v>5852</v>
      </c>
      <c r="VJ53" s="5">
        <v>5464</v>
      </c>
      <c r="VK53" s="5">
        <v>5319</v>
      </c>
      <c r="VL53" s="5">
        <v>5385</v>
      </c>
      <c r="VM53" s="5">
        <v>4913</v>
      </c>
      <c r="VN53" s="5">
        <v>5424</v>
      </c>
      <c r="VO53" s="5">
        <v>5225</v>
      </c>
      <c r="VP53" s="5">
        <v>4766</v>
      </c>
      <c r="VQ53" s="5">
        <v>6500</v>
      </c>
      <c r="VR53" s="5">
        <v>5355</v>
      </c>
      <c r="VS53" s="5">
        <v>4251</v>
      </c>
      <c r="VT53" s="5">
        <v>4268</v>
      </c>
      <c r="VU53" s="5">
        <v>3979</v>
      </c>
      <c r="VV53" s="5">
        <v>3932</v>
      </c>
      <c r="VW53" s="5">
        <v>4040</v>
      </c>
      <c r="VX53" s="5">
        <v>3343</v>
      </c>
      <c r="VY53" s="5">
        <v>3566</v>
      </c>
      <c r="VZ53" s="5">
        <v>3943</v>
      </c>
      <c r="WA53" s="5">
        <v>4687</v>
      </c>
      <c r="WB53" s="5">
        <v>3947</v>
      </c>
      <c r="WC53" s="5">
        <v>2847</v>
      </c>
      <c r="WD53" s="5">
        <v>3161</v>
      </c>
      <c r="WE53" s="5">
        <v>2525</v>
      </c>
      <c r="WF53" s="5">
        <v>2753</v>
      </c>
      <c r="WG53" s="5" t="s">
        <v>33</v>
      </c>
      <c r="WH53" s="5" t="s">
        <v>33</v>
      </c>
      <c r="WI53" s="5" t="s">
        <v>33</v>
      </c>
      <c r="WJ53" s="5" t="s">
        <v>33</v>
      </c>
      <c r="WK53" s="5" t="s">
        <v>33</v>
      </c>
      <c r="WL53" s="5" t="s">
        <v>33</v>
      </c>
      <c r="WM53" s="5">
        <v>95</v>
      </c>
      <c r="WN53" s="5">
        <v>76</v>
      </c>
      <c r="WO53" s="5">
        <v>76</v>
      </c>
      <c r="WP53" s="5">
        <v>82</v>
      </c>
      <c r="WQ53" s="5">
        <v>79</v>
      </c>
      <c r="WR53" s="5">
        <v>71</v>
      </c>
      <c r="WS53" s="5">
        <v>47</v>
      </c>
      <c r="WT53" s="5">
        <v>42</v>
      </c>
      <c r="WU53" s="5">
        <v>11</v>
      </c>
      <c r="WV53" s="5">
        <v>11</v>
      </c>
      <c r="WW53" s="5">
        <v>11</v>
      </c>
      <c r="WX53" s="5">
        <v>10</v>
      </c>
      <c r="WY53" s="5">
        <v>21</v>
      </c>
      <c r="WZ53" s="5">
        <v>9</v>
      </c>
      <c r="XA53" s="5">
        <v>32</v>
      </c>
      <c r="XB53" s="5">
        <v>41</v>
      </c>
      <c r="XC53" s="5">
        <v>41</v>
      </c>
      <c r="XD53" s="5">
        <v>45</v>
      </c>
      <c r="XE53" s="5">
        <v>37</v>
      </c>
      <c r="XF53" s="5">
        <v>45</v>
      </c>
      <c r="XG53" s="5">
        <v>91</v>
      </c>
      <c r="XH53" s="5">
        <v>112</v>
      </c>
      <c r="XI53" s="5">
        <v>106</v>
      </c>
      <c r="XJ53" s="5">
        <v>119</v>
      </c>
      <c r="XK53" s="5">
        <v>111</v>
      </c>
      <c r="XL53" s="5">
        <v>93</v>
      </c>
      <c r="XM53" s="5" t="s">
        <v>33</v>
      </c>
      <c r="XN53" s="5" t="s">
        <v>33</v>
      </c>
      <c r="XO53" s="5" t="s">
        <v>33</v>
      </c>
      <c r="XP53" s="5" t="s">
        <v>33</v>
      </c>
      <c r="XQ53" s="5" t="s">
        <v>33</v>
      </c>
      <c r="XR53" s="5" t="s">
        <v>33</v>
      </c>
      <c r="XS53" s="1">
        <v>6374</v>
      </c>
      <c r="XT53" s="3" t="s">
        <v>180</v>
      </c>
      <c r="XU53" s="3" t="s">
        <v>180</v>
      </c>
      <c r="XV53" s="3" t="s">
        <v>179</v>
      </c>
      <c r="XW53" s="3" t="s">
        <v>179</v>
      </c>
      <c r="XX53" s="3" t="s">
        <v>180</v>
      </c>
      <c r="XY53" s="3" t="s">
        <v>180</v>
      </c>
      <c r="XZ53" s="3" t="s">
        <v>219</v>
      </c>
    </row>
    <row r="54" spans="1:650" x14ac:dyDescent="0.3">
      <c r="A54" s="6" t="s">
        <v>81</v>
      </c>
      <c r="B54" s="1">
        <v>4056997</v>
      </c>
      <c r="C54" s="5">
        <v>307201</v>
      </c>
      <c r="D54" s="5">
        <v>169047</v>
      </c>
      <c r="E54" s="5">
        <v>153997</v>
      </c>
      <c r="F54" s="5">
        <v>135282</v>
      </c>
      <c r="G54" s="5">
        <v>79924</v>
      </c>
      <c r="H54" s="5">
        <v>69028</v>
      </c>
      <c r="I54" s="5">
        <v>175984</v>
      </c>
      <c r="J54" s="5">
        <v>233442</v>
      </c>
      <c r="K54" s="5">
        <v>206912</v>
      </c>
      <c r="L54" s="5">
        <v>61960</v>
      </c>
      <c r="M54" s="5">
        <v>57830</v>
      </c>
      <c r="N54" s="5">
        <v>22019</v>
      </c>
      <c r="O54" s="5">
        <v>45325</v>
      </c>
      <c r="P54" s="5">
        <v>-53485</v>
      </c>
      <c r="Q54" s="5">
        <v>-190480</v>
      </c>
      <c r="R54" s="5">
        <v>8700</v>
      </c>
      <c r="S54" s="5">
        <v>478255</v>
      </c>
      <c r="T54" s="5">
        <v>132151</v>
      </c>
      <c r="U54" s="5">
        <v>21312</v>
      </c>
      <c r="V54" s="5">
        <v>67029</v>
      </c>
      <c r="W54" s="5">
        <v>26026</v>
      </c>
      <c r="X54" s="5">
        <v>58139</v>
      </c>
      <c r="Y54" s="5">
        <v>15808</v>
      </c>
      <c r="Z54" s="5">
        <v>25728</v>
      </c>
      <c r="AA54" s="5">
        <v>31323</v>
      </c>
      <c r="AB54" s="5">
        <v>17893</v>
      </c>
      <c r="AC54" s="5">
        <v>87143</v>
      </c>
      <c r="AD54" s="5">
        <v>14134</v>
      </c>
      <c r="AE54" s="5">
        <v>13466</v>
      </c>
      <c r="AF54" s="5">
        <v>13537</v>
      </c>
      <c r="AG54" s="5">
        <v>1006</v>
      </c>
      <c r="AH54" s="5">
        <v>733</v>
      </c>
      <c r="AI54" s="5">
        <v>2927765</v>
      </c>
      <c r="AJ54" s="5">
        <v>2349919</v>
      </c>
      <c r="AK54" s="5">
        <v>1213321</v>
      </c>
      <c r="AL54" s="5">
        <v>2757031</v>
      </c>
      <c r="AM54" s="5">
        <v>1382309</v>
      </c>
      <c r="AN54" s="5">
        <v>1928283</v>
      </c>
      <c r="AO54" s="5">
        <v>2325822</v>
      </c>
      <c r="AP54" s="5">
        <v>2865713</v>
      </c>
      <c r="AQ54" s="5">
        <v>1734360</v>
      </c>
      <c r="AR54" s="5">
        <v>227723</v>
      </c>
      <c r="AS54" s="5">
        <v>1758874</v>
      </c>
      <c r="AT54" s="5">
        <v>702139</v>
      </c>
      <c r="AU54" s="5">
        <v>1061588</v>
      </c>
      <c r="AV54" s="5">
        <v>348060</v>
      </c>
      <c r="AW54" s="5">
        <v>1379642</v>
      </c>
      <c r="AX54" s="5">
        <v>308879</v>
      </c>
      <c r="AY54" s="5">
        <v>721037</v>
      </c>
      <c r="AZ54" s="5">
        <v>624963</v>
      </c>
      <c r="BA54" s="5">
        <v>315107</v>
      </c>
      <c r="BB54" s="5">
        <v>209612</v>
      </c>
      <c r="BC54" s="5">
        <v>63257</v>
      </c>
      <c r="BD54" s="5">
        <v>41578</v>
      </c>
      <c r="BE54" s="5">
        <v>167091</v>
      </c>
      <c r="BF54" s="5">
        <v>80133</v>
      </c>
      <c r="BG54" s="5">
        <v>127937</v>
      </c>
      <c r="BH54" s="5">
        <v>612101</v>
      </c>
      <c r="BI54" s="5">
        <v>649919</v>
      </c>
      <c r="BJ54" s="5">
        <v>181979</v>
      </c>
      <c r="BK54" s="5">
        <v>399098</v>
      </c>
      <c r="BL54" s="5">
        <v>172652</v>
      </c>
      <c r="BM54" s="5">
        <v>210590</v>
      </c>
      <c r="BN54" s="5">
        <v>240076</v>
      </c>
      <c r="BO54" s="5">
        <v>943031</v>
      </c>
      <c r="BP54" s="5">
        <v>453975</v>
      </c>
      <c r="BQ54" s="5">
        <v>359278</v>
      </c>
      <c r="BR54" s="5">
        <v>450157</v>
      </c>
      <c r="BS54" s="5">
        <v>347636</v>
      </c>
      <c r="BT54" s="5">
        <v>290960</v>
      </c>
      <c r="BU54" s="5">
        <v>158259</v>
      </c>
      <c r="BV54" s="5">
        <v>193147</v>
      </c>
      <c r="BW54" s="5">
        <v>259370</v>
      </c>
      <c r="BX54" s="5">
        <v>122869</v>
      </c>
      <c r="BY54" s="5">
        <v>315751</v>
      </c>
      <c r="BZ54" s="5">
        <v>241165</v>
      </c>
      <c r="CA54" s="5">
        <v>158029</v>
      </c>
      <c r="CB54" s="5">
        <v>229028</v>
      </c>
      <c r="CC54" s="5">
        <v>149785</v>
      </c>
      <c r="CD54" s="5">
        <v>117250</v>
      </c>
      <c r="CE54" s="5">
        <v>123304</v>
      </c>
      <c r="CF54" s="5">
        <v>100910</v>
      </c>
      <c r="CG54" s="5">
        <v>122692</v>
      </c>
      <c r="CH54" s="5">
        <v>91421</v>
      </c>
      <c r="CI54" s="5">
        <v>70213</v>
      </c>
      <c r="CJ54" s="5">
        <v>33889</v>
      </c>
      <c r="CK54" s="5">
        <v>53526</v>
      </c>
      <c r="CL54" s="5">
        <v>127228</v>
      </c>
      <c r="CM54" s="5">
        <v>58398</v>
      </c>
      <c r="CN54" s="5">
        <v>141113</v>
      </c>
      <c r="CO54" s="5">
        <v>140091</v>
      </c>
      <c r="CP54" s="5">
        <v>75226</v>
      </c>
      <c r="CQ54" s="5">
        <v>60163</v>
      </c>
      <c r="CR54" s="5">
        <v>63392</v>
      </c>
      <c r="CS54" s="5">
        <v>53373</v>
      </c>
      <c r="CT54" s="5">
        <v>93716</v>
      </c>
      <c r="CU54" s="5">
        <v>1733466</v>
      </c>
      <c r="CV54" s="5">
        <v>1602529</v>
      </c>
      <c r="CW54" s="5">
        <v>1455591</v>
      </c>
      <c r="CX54" s="5">
        <v>1205032</v>
      </c>
      <c r="CY54" s="5">
        <v>1085860</v>
      </c>
      <c r="CZ54" s="5">
        <v>737597</v>
      </c>
      <c r="DA54" s="5">
        <v>581682</v>
      </c>
      <c r="DB54" s="5">
        <v>668540</v>
      </c>
      <c r="DC54" s="5">
        <v>585858</v>
      </c>
      <c r="DD54" s="5">
        <v>484257</v>
      </c>
      <c r="DE54" s="5">
        <v>461621</v>
      </c>
      <c r="DF54" s="5">
        <v>516337</v>
      </c>
      <c r="DG54" s="5">
        <v>586437</v>
      </c>
      <c r="DH54" s="5">
        <v>681743</v>
      </c>
      <c r="DI54" s="5">
        <v>581064</v>
      </c>
      <c r="DJ54" s="5">
        <v>471659</v>
      </c>
      <c r="DK54" s="5">
        <v>519718</v>
      </c>
      <c r="DL54" s="5">
        <v>493408</v>
      </c>
      <c r="DM54" s="5">
        <v>446966</v>
      </c>
      <c r="DN54" s="5">
        <v>465246</v>
      </c>
      <c r="DO54" s="5">
        <v>368449</v>
      </c>
      <c r="DP54" s="5">
        <v>344669</v>
      </c>
      <c r="DQ54" s="5">
        <v>288652</v>
      </c>
      <c r="DR54" s="5">
        <v>261517</v>
      </c>
      <c r="DS54" s="5">
        <v>254624</v>
      </c>
      <c r="DT54" s="5">
        <v>268311</v>
      </c>
      <c r="DU54" s="5">
        <v>295925</v>
      </c>
      <c r="DV54" s="5">
        <v>324065</v>
      </c>
      <c r="DW54" s="5">
        <v>351414</v>
      </c>
      <c r="DX54" s="5">
        <v>405914</v>
      </c>
      <c r="DY54" s="5">
        <v>355447</v>
      </c>
      <c r="DZ54" s="5">
        <v>266995</v>
      </c>
      <c r="EA54" s="5">
        <v>231045</v>
      </c>
      <c r="EB54" s="5">
        <v>227053</v>
      </c>
      <c r="EC54" s="5">
        <v>246931</v>
      </c>
      <c r="ED54" s="5">
        <v>210956</v>
      </c>
      <c r="EE54" s="5">
        <v>192772</v>
      </c>
      <c r="EF54" s="5">
        <v>128367</v>
      </c>
      <c r="EG54" s="5">
        <v>90804</v>
      </c>
      <c r="EH54" s="5">
        <v>153514</v>
      </c>
      <c r="EI54" s="5">
        <v>73907</v>
      </c>
      <c r="EJ54" s="5">
        <v>48357</v>
      </c>
      <c r="EK54" s="5">
        <v>57962</v>
      </c>
      <c r="EL54" s="5">
        <v>60082</v>
      </c>
      <c r="EM54" s="5">
        <v>59009</v>
      </c>
      <c r="EN54" s="5">
        <v>48904</v>
      </c>
      <c r="EO54" s="5">
        <v>88358</v>
      </c>
      <c r="EP54" s="5">
        <v>39835</v>
      </c>
      <c r="EQ54" s="5">
        <v>60090</v>
      </c>
      <c r="ER54" s="5">
        <v>75897</v>
      </c>
      <c r="ES54" s="5">
        <v>86310</v>
      </c>
      <c r="ET54" s="5">
        <v>80524</v>
      </c>
      <c r="EU54" s="5">
        <v>109554</v>
      </c>
      <c r="EV54" s="5">
        <v>81807</v>
      </c>
      <c r="EW54" s="5">
        <v>85369</v>
      </c>
      <c r="EX54" s="5">
        <v>71011</v>
      </c>
      <c r="EY54" s="5">
        <v>73863</v>
      </c>
      <c r="EZ54" s="5">
        <v>83686</v>
      </c>
      <c r="FA54" s="5">
        <v>87023</v>
      </c>
      <c r="FB54" s="5">
        <v>189249</v>
      </c>
      <c r="FC54" s="5">
        <v>72178</v>
      </c>
      <c r="FD54" s="5">
        <v>119004</v>
      </c>
      <c r="FE54" s="5">
        <v>128706</v>
      </c>
      <c r="FF54" s="5">
        <v>47679</v>
      </c>
      <c r="FG54" s="5">
        <v>0</v>
      </c>
      <c r="FH54" s="5">
        <v>0</v>
      </c>
      <c r="FI54" s="5">
        <v>0</v>
      </c>
      <c r="FJ54" s="5">
        <v>0</v>
      </c>
      <c r="FK54" s="5">
        <v>0</v>
      </c>
      <c r="FL54" s="5">
        <v>0</v>
      </c>
      <c r="FM54" s="5">
        <v>0</v>
      </c>
      <c r="FN54" s="5">
        <v>0</v>
      </c>
      <c r="FO54" s="5">
        <v>0</v>
      </c>
      <c r="FP54" s="5">
        <v>0</v>
      </c>
      <c r="FQ54" s="5">
        <v>0</v>
      </c>
      <c r="FR54" s="5">
        <v>0</v>
      </c>
      <c r="FS54" s="5">
        <v>0</v>
      </c>
      <c r="FT54" s="5">
        <v>0</v>
      </c>
      <c r="FU54" s="5" t="s">
        <v>33</v>
      </c>
      <c r="FV54" s="5" t="s">
        <v>33</v>
      </c>
      <c r="FW54" s="5" t="s">
        <v>33</v>
      </c>
      <c r="FX54" s="5" t="s">
        <v>33</v>
      </c>
      <c r="FY54" s="5" t="s">
        <v>33</v>
      </c>
      <c r="FZ54" s="5" t="s">
        <v>33</v>
      </c>
      <c r="GA54" s="5" t="s">
        <v>33</v>
      </c>
      <c r="GB54" s="5" t="s">
        <v>33</v>
      </c>
      <c r="GC54" s="5" t="s">
        <v>33</v>
      </c>
      <c r="GD54" s="5" t="s">
        <v>33</v>
      </c>
      <c r="GE54" s="5" t="s">
        <v>33</v>
      </c>
      <c r="GF54" s="5" t="s">
        <v>33</v>
      </c>
      <c r="GG54" s="5" t="s">
        <v>33</v>
      </c>
      <c r="GH54" s="5" t="s">
        <v>33</v>
      </c>
      <c r="GI54" s="5" t="s">
        <v>33</v>
      </c>
      <c r="GJ54" s="5" t="s">
        <v>33</v>
      </c>
      <c r="GK54" s="5" t="s">
        <v>33</v>
      </c>
      <c r="GL54" s="5" t="s">
        <v>33</v>
      </c>
      <c r="GM54" s="5">
        <v>5962881</v>
      </c>
      <c r="GN54" s="5">
        <v>4981208</v>
      </c>
      <c r="GO54" s="5">
        <v>3430062</v>
      </c>
      <c r="GP54" s="5">
        <v>4758459</v>
      </c>
      <c r="GQ54" s="5">
        <v>3050526</v>
      </c>
      <c r="GR54" s="5">
        <v>3192210</v>
      </c>
      <c r="GS54" s="5">
        <v>3332551</v>
      </c>
      <c r="GT54" s="5">
        <v>4114356</v>
      </c>
      <c r="GU54" s="5">
        <v>2860408</v>
      </c>
      <c r="GV54" s="5">
        <v>945166</v>
      </c>
      <c r="GW54" s="5">
        <v>2652039</v>
      </c>
      <c r="GX54" s="5">
        <v>1541742</v>
      </c>
      <c r="GY54" s="5">
        <v>1910388</v>
      </c>
      <c r="GZ54" s="5">
        <v>1254250</v>
      </c>
      <c r="HA54" s="5">
        <v>2008369</v>
      </c>
      <c r="HB54" s="5">
        <v>967183</v>
      </c>
      <c r="HC54" s="5">
        <v>1902404</v>
      </c>
      <c r="HD54" s="5">
        <v>1425330</v>
      </c>
      <c r="HE54" s="5">
        <v>992388</v>
      </c>
      <c r="HF54" s="5">
        <v>913831</v>
      </c>
      <c r="HG54" s="5">
        <v>637499</v>
      </c>
      <c r="HH54" s="5">
        <v>560081</v>
      </c>
      <c r="HI54" s="5">
        <v>610446</v>
      </c>
      <c r="HJ54" s="5">
        <v>565616</v>
      </c>
      <c r="HK54" s="5">
        <v>642545</v>
      </c>
      <c r="HL54" s="5">
        <v>1256002</v>
      </c>
      <c r="HM54" s="5">
        <v>1506691</v>
      </c>
      <c r="HN54" s="5">
        <v>784653</v>
      </c>
      <c r="HO54" s="5">
        <v>1038982</v>
      </c>
      <c r="HP54" s="5">
        <v>774499</v>
      </c>
      <c r="HQ54" s="5">
        <v>749121</v>
      </c>
      <c r="HR54" s="5">
        <v>649199</v>
      </c>
      <c r="HS54" s="5">
        <v>3733385</v>
      </c>
      <c r="HT54" s="5">
        <v>3723979</v>
      </c>
      <c r="HU54" s="5">
        <v>3946683</v>
      </c>
      <c r="HV54" s="5">
        <v>3681707</v>
      </c>
      <c r="HW54" s="5">
        <v>4568235</v>
      </c>
      <c r="HX54" s="5">
        <v>4558165</v>
      </c>
      <c r="HY54" s="5">
        <v>4121704</v>
      </c>
      <c r="HZ54" s="5">
        <v>4614022</v>
      </c>
      <c r="IA54" s="5">
        <v>5335619</v>
      </c>
      <c r="IB54" s="5">
        <v>5329775</v>
      </c>
      <c r="IC54" s="5">
        <v>6539195</v>
      </c>
      <c r="ID54" s="5">
        <v>7073848</v>
      </c>
      <c r="IE54" s="5">
        <v>7029207</v>
      </c>
      <c r="IF54" s="5">
        <v>7406435</v>
      </c>
      <c r="IG54" s="5">
        <v>5111765</v>
      </c>
      <c r="IH54" s="5">
        <v>4643167</v>
      </c>
      <c r="II54" s="5">
        <v>4226624</v>
      </c>
      <c r="IJ54" s="5">
        <v>3499427</v>
      </c>
      <c r="IK54" s="5">
        <v>3673753</v>
      </c>
      <c r="IL54" s="5">
        <v>2707808</v>
      </c>
      <c r="IM54" s="5">
        <v>2443665</v>
      </c>
      <c r="IN54" s="5">
        <v>2398788</v>
      </c>
      <c r="IO54" s="5">
        <v>2423336</v>
      </c>
      <c r="IP54" s="5">
        <v>2346920</v>
      </c>
      <c r="IQ54" s="5">
        <v>1953863</v>
      </c>
      <c r="IR54" s="5">
        <v>1986617</v>
      </c>
      <c r="IS54" s="5">
        <v>2029658</v>
      </c>
      <c r="IT54" s="5">
        <v>2094812</v>
      </c>
      <c r="IU54" s="5">
        <v>2225558</v>
      </c>
      <c r="IV54" s="5">
        <v>2205210</v>
      </c>
      <c r="IW54" s="5">
        <v>2025997</v>
      </c>
      <c r="IX54" s="5">
        <v>1908600</v>
      </c>
      <c r="IY54" s="5">
        <v>197355</v>
      </c>
      <c r="IZ54" s="5">
        <v>215491</v>
      </c>
      <c r="JA54" s="5">
        <v>271047</v>
      </c>
      <c r="JB54" s="5">
        <v>287211</v>
      </c>
      <c r="JC54" s="5">
        <v>296851</v>
      </c>
      <c r="JD54" s="5">
        <v>276229</v>
      </c>
      <c r="JE54" s="5">
        <v>283571</v>
      </c>
      <c r="JF54" s="5">
        <v>296762</v>
      </c>
      <c r="JG54" s="5">
        <v>296994</v>
      </c>
      <c r="JH54" s="5">
        <v>307228</v>
      </c>
      <c r="JI54" s="5">
        <v>273751</v>
      </c>
      <c r="JJ54" s="5">
        <v>291318</v>
      </c>
      <c r="JK54" s="5">
        <v>284966</v>
      </c>
      <c r="JL54" s="5">
        <v>260579</v>
      </c>
      <c r="JM54" s="5">
        <v>270516</v>
      </c>
      <c r="JN54" s="5">
        <v>265718</v>
      </c>
      <c r="JO54" s="5">
        <v>260679</v>
      </c>
      <c r="JP54" s="5">
        <v>241786</v>
      </c>
      <c r="JQ54" s="5">
        <v>205788</v>
      </c>
      <c r="JR54" s="5">
        <v>195262</v>
      </c>
      <c r="JS54" s="5">
        <v>206720</v>
      </c>
      <c r="JT54" s="5">
        <v>208293</v>
      </c>
      <c r="JU54" s="5">
        <v>249084</v>
      </c>
      <c r="JV54" s="5">
        <v>239989</v>
      </c>
      <c r="JW54" s="5">
        <v>191795</v>
      </c>
      <c r="JX54" s="5">
        <v>192098</v>
      </c>
      <c r="JY54" s="5">
        <v>189693</v>
      </c>
      <c r="JZ54" s="5">
        <v>206064</v>
      </c>
      <c r="KA54" s="5">
        <v>255696</v>
      </c>
      <c r="KB54" s="5">
        <v>265419</v>
      </c>
      <c r="KC54" s="5">
        <v>252677</v>
      </c>
      <c r="KD54" s="5">
        <v>253828</v>
      </c>
      <c r="KE54" s="5">
        <v>48335</v>
      </c>
      <c r="KF54" s="5">
        <v>46779</v>
      </c>
      <c r="KG54" s="5">
        <v>46639</v>
      </c>
      <c r="KH54" s="5">
        <v>51366</v>
      </c>
      <c r="KI54" s="5">
        <v>73837</v>
      </c>
      <c r="KJ54" s="5">
        <v>73735</v>
      </c>
      <c r="KK54" s="5">
        <v>63402</v>
      </c>
      <c r="KL54" s="5">
        <v>70783</v>
      </c>
      <c r="KM54" s="5">
        <v>59770</v>
      </c>
      <c r="KN54" s="5">
        <v>47146</v>
      </c>
      <c r="KO54" s="5">
        <v>31533</v>
      </c>
      <c r="KP54" s="5">
        <v>35974</v>
      </c>
      <c r="KQ54" s="5">
        <v>36063</v>
      </c>
      <c r="KR54" s="5">
        <v>41152</v>
      </c>
      <c r="KS54" s="5">
        <v>39092</v>
      </c>
      <c r="KT54" s="5">
        <v>37830</v>
      </c>
      <c r="KU54" s="5">
        <v>37721</v>
      </c>
      <c r="KV54" s="5">
        <v>31264</v>
      </c>
      <c r="KW54" s="5">
        <v>25858</v>
      </c>
      <c r="KX54" s="5">
        <v>27838</v>
      </c>
      <c r="KY54" s="5">
        <v>30750</v>
      </c>
      <c r="KZ54" s="5">
        <v>25593</v>
      </c>
      <c r="LA54" s="5">
        <v>24038</v>
      </c>
      <c r="LB54" s="5">
        <v>23260</v>
      </c>
      <c r="LC54" s="5">
        <v>26674</v>
      </c>
      <c r="LD54" s="5">
        <v>21487</v>
      </c>
      <c r="LE54" s="5">
        <v>28303</v>
      </c>
      <c r="LF54" s="5">
        <v>21983</v>
      </c>
      <c r="LG54" s="5">
        <v>20457</v>
      </c>
      <c r="LH54" s="5">
        <v>18672</v>
      </c>
      <c r="LI54" s="5">
        <v>18141</v>
      </c>
      <c r="LJ54" s="5">
        <v>17677</v>
      </c>
      <c r="LK54" s="5">
        <v>26402</v>
      </c>
      <c r="LL54" s="5">
        <v>27090</v>
      </c>
      <c r="LM54" s="5">
        <v>52030</v>
      </c>
      <c r="LN54" s="5">
        <v>27093</v>
      </c>
      <c r="LO54" s="5">
        <v>29673</v>
      </c>
      <c r="LP54" s="5">
        <v>24983</v>
      </c>
      <c r="LQ54" s="5">
        <v>27451</v>
      </c>
      <c r="LR54" s="5">
        <v>30656</v>
      </c>
      <c r="LS54" s="5">
        <v>30812</v>
      </c>
      <c r="LT54" s="5">
        <v>29664</v>
      </c>
      <c r="LU54" s="5">
        <v>26507</v>
      </c>
      <c r="LV54" s="5">
        <v>30733</v>
      </c>
      <c r="LW54" s="5">
        <v>24756</v>
      </c>
      <c r="LX54" s="5">
        <v>24186</v>
      </c>
      <c r="LY54" s="5">
        <v>17695</v>
      </c>
      <c r="LZ54" s="5">
        <v>17542</v>
      </c>
      <c r="MA54" s="5">
        <v>16355</v>
      </c>
      <c r="MB54" s="5">
        <v>18423</v>
      </c>
      <c r="MC54" s="5">
        <v>17614</v>
      </c>
      <c r="MD54" s="5">
        <v>16768</v>
      </c>
      <c r="ME54" s="5">
        <v>16700</v>
      </c>
      <c r="MF54" s="5">
        <v>20598</v>
      </c>
      <c r="MG54" s="5">
        <v>17756</v>
      </c>
      <c r="MH54" s="5">
        <v>15965</v>
      </c>
      <c r="MI54" s="5">
        <v>13456</v>
      </c>
      <c r="MJ54" s="5">
        <v>15092</v>
      </c>
      <c r="MK54" s="5">
        <v>20872</v>
      </c>
      <c r="ML54" s="5">
        <v>20305</v>
      </c>
      <c r="MM54" s="5">
        <v>25190</v>
      </c>
      <c r="MN54" s="5">
        <v>28269</v>
      </c>
      <c r="MO54" s="5">
        <v>27183</v>
      </c>
      <c r="MP54" s="5">
        <v>23059</v>
      </c>
      <c r="MQ54" s="5">
        <v>0</v>
      </c>
      <c r="MR54" s="5">
        <v>0</v>
      </c>
      <c r="MS54" s="5">
        <v>0</v>
      </c>
      <c r="MT54" s="5">
        <v>0</v>
      </c>
      <c r="MU54" s="5">
        <v>0</v>
      </c>
      <c r="MV54" s="5">
        <v>0</v>
      </c>
      <c r="MW54" s="5">
        <v>0</v>
      </c>
      <c r="MX54" s="5">
        <v>0</v>
      </c>
      <c r="MY54" s="5">
        <v>0</v>
      </c>
      <c r="MZ54" s="5">
        <v>0</v>
      </c>
      <c r="NA54" s="5">
        <v>0</v>
      </c>
      <c r="NB54" s="5">
        <v>0</v>
      </c>
      <c r="NC54" s="5">
        <v>0</v>
      </c>
      <c r="ND54" s="5">
        <v>0</v>
      </c>
      <c r="NE54" s="5" t="s">
        <v>33</v>
      </c>
      <c r="NF54" s="5" t="s">
        <v>33</v>
      </c>
      <c r="NG54" s="5" t="s">
        <v>33</v>
      </c>
      <c r="NH54" s="5" t="s">
        <v>33</v>
      </c>
      <c r="NI54" s="5" t="s">
        <v>33</v>
      </c>
      <c r="NJ54" s="5" t="s">
        <v>33</v>
      </c>
      <c r="NK54" s="5" t="s">
        <v>33</v>
      </c>
      <c r="NL54" s="5" t="s">
        <v>33</v>
      </c>
      <c r="NM54" s="5" t="s">
        <v>33</v>
      </c>
      <c r="NN54" s="5" t="s">
        <v>33</v>
      </c>
      <c r="NO54" s="5" t="s">
        <v>33</v>
      </c>
      <c r="NP54" s="5" t="s">
        <v>33</v>
      </c>
      <c r="NQ54" s="5" t="s">
        <v>33</v>
      </c>
      <c r="NR54" s="5" t="s">
        <v>33</v>
      </c>
      <c r="NS54" s="5" t="s">
        <v>33</v>
      </c>
      <c r="NT54" s="5" t="s">
        <v>33</v>
      </c>
      <c r="NU54" s="5" t="s">
        <v>33</v>
      </c>
      <c r="NV54" s="5" t="s">
        <v>33</v>
      </c>
      <c r="NW54" s="5">
        <v>0</v>
      </c>
      <c r="NX54" s="5">
        <v>0</v>
      </c>
      <c r="NY54" s="5">
        <v>0</v>
      </c>
      <c r="NZ54" s="5">
        <v>0</v>
      </c>
      <c r="OA54" s="5">
        <v>0</v>
      </c>
      <c r="OB54" s="5">
        <v>0</v>
      </c>
      <c r="OC54" s="5">
        <v>0</v>
      </c>
      <c r="OD54" s="5">
        <v>0</v>
      </c>
      <c r="OE54" s="5">
        <v>0</v>
      </c>
      <c r="OF54" s="5">
        <v>0</v>
      </c>
      <c r="OG54" s="5">
        <v>0</v>
      </c>
      <c r="OH54" s="5">
        <v>0</v>
      </c>
      <c r="OI54" s="5">
        <v>0</v>
      </c>
      <c r="OJ54" s="5">
        <v>0</v>
      </c>
      <c r="OK54" s="5" t="s">
        <v>33</v>
      </c>
      <c r="OL54" s="5" t="s">
        <v>33</v>
      </c>
      <c r="OM54" s="5" t="s">
        <v>33</v>
      </c>
      <c r="ON54" s="5" t="s">
        <v>33</v>
      </c>
      <c r="OO54" s="5" t="s">
        <v>33</v>
      </c>
      <c r="OP54" s="5" t="s">
        <v>33</v>
      </c>
      <c r="OQ54" s="5" t="s">
        <v>33</v>
      </c>
      <c r="OR54" s="5" t="s">
        <v>33</v>
      </c>
      <c r="OS54" s="5" t="s">
        <v>33</v>
      </c>
      <c r="OT54" s="5" t="s">
        <v>33</v>
      </c>
      <c r="OU54" s="5" t="s">
        <v>33</v>
      </c>
      <c r="OV54" s="5" t="s">
        <v>33</v>
      </c>
      <c r="OW54" s="5" t="s">
        <v>33</v>
      </c>
      <c r="OX54" s="5" t="s">
        <v>33</v>
      </c>
      <c r="OY54" s="5" t="s">
        <v>33</v>
      </c>
      <c r="OZ54" s="5" t="s">
        <v>33</v>
      </c>
      <c r="PA54" s="5" t="s">
        <v>33</v>
      </c>
      <c r="PB54" s="5" t="s">
        <v>33</v>
      </c>
      <c r="PC54" s="5">
        <v>87788</v>
      </c>
      <c r="PD54" s="5">
        <v>86024</v>
      </c>
      <c r="PE54" s="5">
        <v>85797</v>
      </c>
      <c r="PF54" s="5">
        <v>88156</v>
      </c>
      <c r="PG54" s="5">
        <v>90076</v>
      </c>
      <c r="PH54" s="5">
        <v>89138</v>
      </c>
      <c r="PI54" s="5">
        <v>60871</v>
      </c>
      <c r="PJ54" s="5">
        <v>81557</v>
      </c>
      <c r="PK54" s="5">
        <v>82516</v>
      </c>
      <c r="PL54" s="5">
        <v>85720</v>
      </c>
      <c r="PM54" s="5">
        <v>78132</v>
      </c>
      <c r="PN54" s="5">
        <v>92505</v>
      </c>
      <c r="PO54" s="5">
        <v>89190</v>
      </c>
      <c r="PP54" s="5">
        <v>98311</v>
      </c>
      <c r="PQ54" s="5">
        <v>87496</v>
      </c>
      <c r="PR54" s="5">
        <v>77447</v>
      </c>
      <c r="PS54" s="5">
        <v>81558</v>
      </c>
      <c r="PT54" s="5">
        <v>85143</v>
      </c>
      <c r="PU54" s="5">
        <v>90151</v>
      </c>
      <c r="PV54" s="5">
        <v>85009</v>
      </c>
      <c r="PW54" s="5">
        <v>88481</v>
      </c>
      <c r="PX54" s="5">
        <v>85867</v>
      </c>
      <c r="PY54" s="5">
        <v>70106</v>
      </c>
      <c r="PZ54" s="5">
        <v>65622</v>
      </c>
      <c r="QA54" s="5">
        <v>70839</v>
      </c>
      <c r="QB54" s="5">
        <v>85659</v>
      </c>
      <c r="QC54" s="5">
        <v>82916</v>
      </c>
      <c r="QD54" s="5">
        <v>83993</v>
      </c>
      <c r="QE54" s="5">
        <v>123204</v>
      </c>
      <c r="QF54" s="5">
        <v>127996</v>
      </c>
      <c r="QG54" s="5">
        <v>123232</v>
      </c>
      <c r="QH54" s="5">
        <v>125067</v>
      </c>
      <c r="QI54" s="5">
        <v>406182</v>
      </c>
      <c r="QJ54" s="5">
        <v>195030</v>
      </c>
      <c r="QK54" s="5">
        <v>1360998</v>
      </c>
      <c r="QL54" s="5">
        <v>183146</v>
      </c>
      <c r="QM54" s="5">
        <v>184694</v>
      </c>
      <c r="QN54" s="5">
        <v>179448</v>
      </c>
      <c r="QO54" s="5">
        <v>204941</v>
      </c>
      <c r="QP54" s="5">
        <v>204807</v>
      </c>
      <c r="QQ54" s="5">
        <v>201499</v>
      </c>
      <c r="QR54" s="5">
        <v>179358</v>
      </c>
      <c r="QS54" s="5">
        <v>166702</v>
      </c>
      <c r="QT54" s="5">
        <v>179648</v>
      </c>
      <c r="QU54" s="5">
        <v>189334</v>
      </c>
      <c r="QV54" s="5">
        <v>192089</v>
      </c>
      <c r="QW54" s="5">
        <v>132446</v>
      </c>
      <c r="QX54" s="5">
        <v>168887</v>
      </c>
      <c r="QY54" s="5">
        <v>155963</v>
      </c>
      <c r="QZ54" s="5">
        <v>155119</v>
      </c>
      <c r="RA54" s="5">
        <v>148291</v>
      </c>
      <c r="RB54" s="5">
        <v>155500</v>
      </c>
      <c r="RC54" s="5">
        <v>150278</v>
      </c>
      <c r="RD54" s="5">
        <v>163837</v>
      </c>
      <c r="RE54" s="5">
        <v>117673</v>
      </c>
      <c r="RF54" s="5">
        <v>102731</v>
      </c>
      <c r="RG54" s="5">
        <v>111562</v>
      </c>
      <c r="RH54" s="5">
        <v>117545</v>
      </c>
      <c r="RI54" s="5">
        <v>130995</v>
      </c>
      <c r="RJ54" s="5">
        <v>126874</v>
      </c>
      <c r="RK54" s="5">
        <v>119194</v>
      </c>
      <c r="RL54" s="5">
        <v>109862</v>
      </c>
      <c r="RM54" s="5">
        <v>100920</v>
      </c>
      <c r="RN54" s="5">
        <v>91809</v>
      </c>
      <c r="RO54" s="5">
        <v>87143</v>
      </c>
      <c r="RP54" s="5">
        <v>89531</v>
      </c>
      <c r="RQ54" s="5">
        <v>97736</v>
      </c>
      <c r="RR54" s="5">
        <v>103438</v>
      </c>
      <c r="RS54" s="5">
        <v>110574</v>
      </c>
      <c r="RT54" s="5">
        <v>118415</v>
      </c>
      <c r="RU54" s="5">
        <v>134779</v>
      </c>
      <c r="RV54" s="5">
        <v>144003</v>
      </c>
      <c r="RW54" s="5">
        <v>136794</v>
      </c>
      <c r="RX54" s="5">
        <v>134299</v>
      </c>
      <c r="RY54" s="5">
        <v>149320</v>
      </c>
      <c r="RZ54" s="5">
        <v>149421</v>
      </c>
      <c r="SA54" s="5">
        <v>131894</v>
      </c>
      <c r="SB54" s="5">
        <v>127096</v>
      </c>
      <c r="SC54" s="5">
        <v>112569</v>
      </c>
      <c r="SD54" s="5">
        <v>113883</v>
      </c>
      <c r="SE54" s="5">
        <v>109494</v>
      </c>
      <c r="SF54" s="5">
        <v>106926</v>
      </c>
      <c r="SG54" s="5">
        <v>101429</v>
      </c>
      <c r="SH54" s="5">
        <v>92635</v>
      </c>
      <c r="SI54" s="5">
        <v>101348</v>
      </c>
      <c r="SJ54" s="5">
        <v>103481</v>
      </c>
      <c r="SK54" s="5">
        <v>102505</v>
      </c>
      <c r="SL54" s="5">
        <v>108840</v>
      </c>
      <c r="SM54" s="5">
        <v>113578</v>
      </c>
      <c r="SN54" s="5">
        <v>110976</v>
      </c>
      <c r="SO54" s="5">
        <v>128772</v>
      </c>
      <c r="SP54" s="5">
        <v>119439</v>
      </c>
      <c r="SQ54" s="5">
        <v>133047</v>
      </c>
      <c r="SR54" s="5">
        <v>118147</v>
      </c>
      <c r="SS54" s="5">
        <v>108188</v>
      </c>
      <c r="ST54" s="5">
        <v>109630</v>
      </c>
      <c r="SU54" s="5">
        <v>51268</v>
      </c>
      <c r="SV54" s="5">
        <v>52744</v>
      </c>
      <c r="SW54" s="5">
        <v>57440</v>
      </c>
      <c r="SX54" s="5">
        <v>53636</v>
      </c>
      <c r="SY54" s="5">
        <v>102185</v>
      </c>
      <c r="SZ54" s="5">
        <v>149974</v>
      </c>
      <c r="TA54" s="5">
        <v>137369</v>
      </c>
      <c r="TB54" s="5">
        <v>135728</v>
      </c>
      <c r="TC54" s="5">
        <v>145032</v>
      </c>
      <c r="TD54" s="5">
        <v>133958</v>
      </c>
      <c r="TE54" s="5">
        <v>102721</v>
      </c>
      <c r="TF54" s="5">
        <v>102495</v>
      </c>
      <c r="TG54" s="5">
        <v>86939</v>
      </c>
      <c r="TH54" s="5">
        <v>77077</v>
      </c>
      <c r="TI54" s="5">
        <v>65681</v>
      </c>
      <c r="TJ54" s="5">
        <v>61561</v>
      </c>
      <c r="TK54" s="5">
        <v>62676</v>
      </c>
      <c r="TL54" s="5">
        <v>76599</v>
      </c>
      <c r="TM54" s="5">
        <v>75989</v>
      </c>
      <c r="TN54" s="5">
        <v>77125</v>
      </c>
      <c r="TO54" s="5">
        <v>77438</v>
      </c>
      <c r="TP54" s="5">
        <v>87148</v>
      </c>
      <c r="TQ54" s="5">
        <v>84495</v>
      </c>
      <c r="TR54" s="5">
        <v>95116</v>
      </c>
      <c r="TS54" s="5">
        <v>88230</v>
      </c>
      <c r="TT54" s="5">
        <v>85803</v>
      </c>
      <c r="TU54" s="5">
        <v>99207</v>
      </c>
      <c r="TV54" s="5">
        <v>72726</v>
      </c>
      <c r="TW54" s="5">
        <v>60894</v>
      </c>
      <c r="TX54" s="5">
        <v>47059</v>
      </c>
      <c r="TY54" s="5">
        <v>38787</v>
      </c>
      <c r="TZ54" s="5">
        <v>46101</v>
      </c>
      <c r="UA54" s="5">
        <v>2008</v>
      </c>
      <c r="UB54" s="5">
        <v>4065</v>
      </c>
      <c r="UC54" s="5">
        <v>8069</v>
      </c>
      <c r="UD54" s="5">
        <v>3730</v>
      </c>
      <c r="UE54" s="5">
        <v>4597</v>
      </c>
      <c r="UF54" s="5">
        <v>3287</v>
      </c>
      <c r="UG54" s="5">
        <v>4799</v>
      </c>
      <c r="UH54" s="5">
        <v>9286</v>
      </c>
      <c r="UI54" s="5">
        <v>14371</v>
      </c>
      <c r="UJ54" s="5">
        <v>9514</v>
      </c>
      <c r="UK54" s="5">
        <v>8949</v>
      </c>
      <c r="UL54" s="5">
        <v>16278</v>
      </c>
      <c r="UM54" s="5">
        <v>17525</v>
      </c>
      <c r="UN54" s="5">
        <v>27819</v>
      </c>
      <c r="UO54" s="5">
        <v>15</v>
      </c>
      <c r="UP54" s="5">
        <v>84</v>
      </c>
      <c r="UQ54" s="5">
        <v>163</v>
      </c>
      <c r="UR54" s="5">
        <v>403</v>
      </c>
      <c r="US54" s="5">
        <v>70</v>
      </c>
      <c r="UT54" s="5">
        <v>936</v>
      </c>
      <c r="UU54" s="5">
        <v>1414</v>
      </c>
      <c r="UV54" s="5">
        <v>161</v>
      </c>
      <c r="UW54" s="5">
        <v>53</v>
      </c>
      <c r="UX54" s="5">
        <v>78</v>
      </c>
      <c r="UY54" s="5">
        <v>237</v>
      </c>
      <c r="UZ54" s="5">
        <v>184</v>
      </c>
      <c r="VA54" s="5">
        <v>192</v>
      </c>
      <c r="VB54" s="5">
        <v>170</v>
      </c>
      <c r="VC54" s="5">
        <v>356</v>
      </c>
      <c r="VD54" s="5">
        <v>573</v>
      </c>
      <c r="VE54" s="5">
        <v>3864</v>
      </c>
      <c r="VF54" s="5">
        <v>344</v>
      </c>
      <c r="VG54" s="5">
        <v>303650</v>
      </c>
      <c r="VH54" s="5">
        <v>321621</v>
      </c>
      <c r="VI54" s="5">
        <v>430377</v>
      </c>
      <c r="VJ54" s="5">
        <v>321581</v>
      </c>
      <c r="VK54" s="5">
        <v>333103</v>
      </c>
      <c r="VL54" s="5">
        <v>342962</v>
      </c>
      <c r="VM54" s="5">
        <v>395842</v>
      </c>
      <c r="VN54" s="5">
        <v>410830</v>
      </c>
      <c r="VO54" s="5">
        <v>343251</v>
      </c>
      <c r="VP54" s="5">
        <v>312540</v>
      </c>
      <c r="VQ54" s="5">
        <v>322455</v>
      </c>
      <c r="VR54" s="5">
        <v>195997</v>
      </c>
      <c r="VS54" s="5">
        <v>328198</v>
      </c>
      <c r="VT54" s="5">
        <v>427662</v>
      </c>
      <c r="VU54" s="5">
        <v>461659</v>
      </c>
      <c r="VV54" s="5">
        <v>260618</v>
      </c>
      <c r="VW54" s="5">
        <v>309291</v>
      </c>
      <c r="VX54" s="5">
        <v>311508</v>
      </c>
      <c r="VY54" s="5">
        <v>258641</v>
      </c>
      <c r="VZ54" s="5">
        <v>267553</v>
      </c>
      <c r="WA54" s="5">
        <v>264571</v>
      </c>
      <c r="WB54" s="5">
        <v>237161</v>
      </c>
      <c r="WC54" s="5">
        <v>226253</v>
      </c>
      <c r="WD54" s="5">
        <v>247714</v>
      </c>
      <c r="WE54" s="5">
        <v>284745</v>
      </c>
      <c r="WF54" s="5">
        <v>326698</v>
      </c>
      <c r="WG54" s="5">
        <v>424054</v>
      </c>
      <c r="WH54" s="5">
        <v>281961</v>
      </c>
      <c r="WI54" s="5">
        <v>327232</v>
      </c>
      <c r="WJ54" s="5">
        <v>245301</v>
      </c>
      <c r="WK54" s="5">
        <v>289982</v>
      </c>
      <c r="WL54" s="5">
        <v>275426</v>
      </c>
      <c r="WM54" s="5">
        <v>11328</v>
      </c>
      <c r="WN54" s="5">
        <v>12055</v>
      </c>
      <c r="WO54" s="5">
        <v>13323</v>
      </c>
      <c r="WP54" s="5">
        <v>14051</v>
      </c>
      <c r="WQ54" s="5">
        <v>14207</v>
      </c>
      <c r="WR54" s="5">
        <v>11129</v>
      </c>
      <c r="WS54" s="5">
        <v>11220</v>
      </c>
      <c r="WT54" s="5">
        <v>12383</v>
      </c>
      <c r="WU54" s="5">
        <v>13593</v>
      </c>
      <c r="WV54" s="5">
        <v>15462</v>
      </c>
      <c r="WW54" s="5">
        <v>12753</v>
      </c>
      <c r="WX54" s="5">
        <v>12302</v>
      </c>
      <c r="WY54" s="5">
        <v>12413</v>
      </c>
      <c r="WZ54" s="5">
        <v>11692</v>
      </c>
      <c r="XA54" s="5">
        <v>4722</v>
      </c>
      <c r="XB54" s="5">
        <v>5845</v>
      </c>
      <c r="XC54" s="5">
        <v>4079</v>
      </c>
      <c r="XD54" s="5">
        <v>3994</v>
      </c>
      <c r="XE54" s="5">
        <v>5680</v>
      </c>
      <c r="XF54" s="5">
        <v>7996</v>
      </c>
      <c r="XG54" s="5">
        <v>8356</v>
      </c>
      <c r="XH54" s="5">
        <v>7643</v>
      </c>
      <c r="XI54" s="5">
        <v>13196</v>
      </c>
      <c r="XJ54" s="5">
        <v>11907</v>
      </c>
      <c r="XK54" s="5">
        <v>5345</v>
      </c>
      <c r="XL54" s="5">
        <v>3253</v>
      </c>
      <c r="XM54" s="5">
        <v>5176</v>
      </c>
      <c r="XN54" s="5">
        <v>5132</v>
      </c>
      <c r="XO54" s="5">
        <v>4937</v>
      </c>
      <c r="XP54" s="5">
        <v>4527</v>
      </c>
      <c r="XQ54" s="5">
        <v>4692</v>
      </c>
      <c r="XR54" s="5">
        <v>4063</v>
      </c>
      <c r="XS54" s="1">
        <v>6452</v>
      </c>
      <c r="XT54" s="3" t="s">
        <v>180</v>
      </c>
      <c r="XU54" s="3" t="s">
        <v>180</v>
      </c>
      <c r="XV54" s="3" t="s">
        <v>180</v>
      </c>
      <c r="XW54" s="3" t="s">
        <v>179</v>
      </c>
      <c r="XX54" s="3" t="s">
        <v>180</v>
      </c>
      <c r="XY54" s="3" t="s">
        <v>180</v>
      </c>
      <c r="XZ54" s="3" t="s">
        <v>220</v>
      </c>
    </row>
    <row r="55" spans="1:650" x14ac:dyDescent="0.3">
      <c r="A55" s="6" t="s">
        <v>82</v>
      </c>
      <c r="B55" s="1">
        <v>4057086</v>
      </c>
      <c r="C55" s="5" t="s">
        <v>33</v>
      </c>
      <c r="D55" s="5" t="s">
        <v>33</v>
      </c>
      <c r="E55" s="5">
        <v>0</v>
      </c>
      <c r="F55" s="5">
        <v>0</v>
      </c>
      <c r="G55" s="5">
        <v>0</v>
      </c>
      <c r="H55" s="5">
        <v>0</v>
      </c>
      <c r="I55" s="5">
        <v>0</v>
      </c>
      <c r="J55" s="5">
        <v>0</v>
      </c>
      <c r="K55" s="5">
        <v>0</v>
      </c>
      <c r="L55" s="5">
        <v>0</v>
      </c>
      <c r="M55" s="5">
        <v>0</v>
      </c>
      <c r="N55" s="5">
        <v>0</v>
      </c>
      <c r="O55" s="5">
        <v>0</v>
      </c>
      <c r="P55" s="5">
        <v>0</v>
      </c>
      <c r="Q55" s="5">
        <v>0</v>
      </c>
      <c r="R55" s="5">
        <v>0</v>
      </c>
      <c r="S55" s="5">
        <v>0</v>
      </c>
      <c r="T55" s="5">
        <v>0</v>
      </c>
      <c r="U55" s="5" t="s">
        <v>33</v>
      </c>
      <c r="V55" s="5" t="s">
        <v>33</v>
      </c>
      <c r="W55" s="5" t="s">
        <v>33</v>
      </c>
      <c r="X55" s="5" t="s">
        <v>33</v>
      </c>
      <c r="Y55" s="5" t="s">
        <v>33</v>
      </c>
      <c r="Z55" s="5" t="s">
        <v>33</v>
      </c>
      <c r="AA55" s="5" t="s">
        <v>33</v>
      </c>
      <c r="AB55" s="5" t="s">
        <v>33</v>
      </c>
      <c r="AC55" s="5" t="s">
        <v>33</v>
      </c>
      <c r="AD55" s="5" t="s">
        <v>33</v>
      </c>
      <c r="AE55" s="5" t="s">
        <v>33</v>
      </c>
      <c r="AF55" s="5" t="s">
        <v>33</v>
      </c>
      <c r="AG55" s="5" t="s">
        <v>33</v>
      </c>
      <c r="AH55" s="5" t="s">
        <v>33</v>
      </c>
      <c r="AI55" s="5" t="s">
        <v>33</v>
      </c>
      <c r="AJ55" s="5" t="s">
        <v>33</v>
      </c>
      <c r="AK55" s="5">
        <v>0</v>
      </c>
      <c r="AL55" s="5">
        <v>0</v>
      </c>
      <c r="AM55" s="5">
        <v>0</v>
      </c>
      <c r="AN55" s="5">
        <v>0</v>
      </c>
      <c r="AO55" s="5">
        <v>0</v>
      </c>
      <c r="AP55" s="5">
        <v>0</v>
      </c>
      <c r="AQ55" s="5">
        <v>0</v>
      </c>
      <c r="AR55" s="5">
        <v>0</v>
      </c>
      <c r="AS55" s="5">
        <v>0</v>
      </c>
      <c r="AT55" s="5">
        <v>0</v>
      </c>
      <c r="AU55" s="5">
        <v>0</v>
      </c>
      <c r="AV55" s="5">
        <v>0</v>
      </c>
      <c r="AW55" s="5">
        <v>0</v>
      </c>
      <c r="AX55" s="5">
        <v>0</v>
      </c>
      <c r="AY55" s="5">
        <v>0</v>
      </c>
      <c r="AZ55" s="5">
        <v>0</v>
      </c>
      <c r="BA55" s="5" t="s">
        <v>33</v>
      </c>
      <c r="BB55" s="5" t="s">
        <v>33</v>
      </c>
      <c r="BC55" s="5" t="s">
        <v>33</v>
      </c>
      <c r="BD55" s="5" t="s">
        <v>33</v>
      </c>
      <c r="BE55" s="5" t="s">
        <v>33</v>
      </c>
      <c r="BF55" s="5" t="s">
        <v>33</v>
      </c>
      <c r="BG55" s="5" t="s">
        <v>33</v>
      </c>
      <c r="BH55" s="5" t="s">
        <v>33</v>
      </c>
      <c r="BI55" s="5" t="s">
        <v>33</v>
      </c>
      <c r="BJ55" s="5" t="s">
        <v>33</v>
      </c>
      <c r="BK55" s="5" t="s">
        <v>33</v>
      </c>
      <c r="BL55" s="5" t="s">
        <v>33</v>
      </c>
      <c r="BM55" s="5" t="s">
        <v>33</v>
      </c>
      <c r="BN55" s="5" t="s">
        <v>33</v>
      </c>
      <c r="BO55" s="5" t="s">
        <v>33</v>
      </c>
      <c r="BP55" s="5" t="s">
        <v>33</v>
      </c>
      <c r="BQ55" s="5">
        <v>4207</v>
      </c>
      <c r="BR55" s="5">
        <v>3434</v>
      </c>
      <c r="BS55" s="5">
        <v>61</v>
      </c>
      <c r="BT55" s="5">
        <v>1655</v>
      </c>
      <c r="BU55" s="5">
        <v>908</v>
      </c>
      <c r="BV55" s="5">
        <v>689</v>
      </c>
      <c r="BW55" s="5">
        <v>111</v>
      </c>
      <c r="BX55" s="5">
        <v>773</v>
      </c>
      <c r="BY55" s="5">
        <v>2</v>
      </c>
      <c r="BZ55" s="5">
        <v>14</v>
      </c>
      <c r="CA55" s="5">
        <v>16</v>
      </c>
      <c r="CB55" s="5">
        <v>64</v>
      </c>
      <c r="CC55" s="5">
        <v>694</v>
      </c>
      <c r="CD55" s="5">
        <v>2</v>
      </c>
      <c r="CE55" s="5">
        <v>24</v>
      </c>
      <c r="CF55" s="5">
        <v>1718</v>
      </c>
      <c r="CG55" s="5" t="s">
        <v>33</v>
      </c>
      <c r="CH55" s="5" t="s">
        <v>33</v>
      </c>
      <c r="CI55" s="5" t="s">
        <v>33</v>
      </c>
      <c r="CJ55" s="5" t="s">
        <v>33</v>
      </c>
      <c r="CK55" s="5" t="s">
        <v>33</v>
      </c>
      <c r="CL55" s="5" t="s">
        <v>33</v>
      </c>
      <c r="CM55" s="5" t="s">
        <v>33</v>
      </c>
      <c r="CN55" s="5" t="s">
        <v>33</v>
      </c>
      <c r="CO55" s="5" t="s">
        <v>33</v>
      </c>
      <c r="CP55" s="5" t="s">
        <v>33</v>
      </c>
      <c r="CQ55" s="5" t="s">
        <v>33</v>
      </c>
      <c r="CR55" s="5" t="s">
        <v>33</v>
      </c>
      <c r="CS55" s="5" t="s">
        <v>33</v>
      </c>
      <c r="CT55" s="5" t="s">
        <v>33</v>
      </c>
      <c r="CU55" s="5" t="s">
        <v>33</v>
      </c>
      <c r="CV55" s="5" t="s">
        <v>33</v>
      </c>
      <c r="CW55" s="5">
        <v>4055</v>
      </c>
      <c r="CX55" s="5">
        <v>8440</v>
      </c>
      <c r="CY55" s="5">
        <v>2640</v>
      </c>
      <c r="CZ55" s="5">
        <v>5343</v>
      </c>
      <c r="DA55" s="5">
        <v>4285</v>
      </c>
      <c r="DB55" s="5">
        <v>4649</v>
      </c>
      <c r="DC55" s="5">
        <v>2396</v>
      </c>
      <c r="DD55" s="5">
        <v>2493</v>
      </c>
      <c r="DE55" s="5">
        <v>2429</v>
      </c>
      <c r="DF55" s="5">
        <v>3486</v>
      </c>
      <c r="DG55" s="5">
        <v>4116</v>
      </c>
      <c r="DH55" s="5">
        <v>3649</v>
      </c>
      <c r="DI55" s="5">
        <v>5171</v>
      </c>
      <c r="DJ55" s="5">
        <v>3052</v>
      </c>
      <c r="DK55" s="5">
        <v>2411</v>
      </c>
      <c r="DL55" s="5">
        <v>2853</v>
      </c>
      <c r="DM55" s="5" t="s">
        <v>33</v>
      </c>
      <c r="DN55" s="5" t="s">
        <v>33</v>
      </c>
      <c r="DO55" s="5" t="s">
        <v>33</v>
      </c>
      <c r="DP55" s="5" t="s">
        <v>33</v>
      </c>
      <c r="DQ55" s="5" t="s">
        <v>33</v>
      </c>
      <c r="DR55" s="5" t="s">
        <v>33</v>
      </c>
      <c r="DS55" s="5" t="s">
        <v>33</v>
      </c>
      <c r="DT55" s="5" t="s">
        <v>33</v>
      </c>
      <c r="DU55" s="5" t="s">
        <v>33</v>
      </c>
      <c r="DV55" s="5" t="s">
        <v>33</v>
      </c>
      <c r="DW55" s="5" t="s">
        <v>33</v>
      </c>
      <c r="DX55" s="5" t="s">
        <v>33</v>
      </c>
      <c r="DY55" s="5" t="s">
        <v>33</v>
      </c>
      <c r="DZ55" s="5" t="s">
        <v>33</v>
      </c>
      <c r="EA55" s="5" t="s">
        <v>33</v>
      </c>
      <c r="EB55" s="5" t="s">
        <v>33</v>
      </c>
      <c r="EC55" s="5">
        <v>552</v>
      </c>
      <c r="ED55" s="5">
        <v>1272</v>
      </c>
      <c r="EE55" s="5">
        <v>130</v>
      </c>
      <c r="EF55" s="5">
        <v>800</v>
      </c>
      <c r="EG55" s="5">
        <v>3794</v>
      </c>
      <c r="EH55" s="5">
        <v>1960</v>
      </c>
      <c r="EI55" s="5">
        <v>797</v>
      </c>
      <c r="EJ55" s="5">
        <v>667</v>
      </c>
      <c r="EK55" s="5">
        <v>90</v>
      </c>
      <c r="EL55" s="5">
        <v>489</v>
      </c>
      <c r="EM55" s="5">
        <v>472</v>
      </c>
      <c r="EN55" s="5">
        <v>829</v>
      </c>
      <c r="EO55" s="5">
        <v>103</v>
      </c>
      <c r="EP55" s="5">
        <v>237</v>
      </c>
      <c r="EQ55" s="5">
        <v>515</v>
      </c>
      <c r="ER55" s="5">
        <v>287</v>
      </c>
      <c r="ES55" s="5" t="s">
        <v>33</v>
      </c>
      <c r="ET55" s="5" t="s">
        <v>33</v>
      </c>
      <c r="EU55" s="5" t="s">
        <v>33</v>
      </c>
      <c r="EV55" s="5" t="s">
        <v>33</v>
      </c>
      <c r="EW55" s="5" t="s">
        <v>33</v>
      </c>
      <c r="EX55" s="5" t="s">
        <v>33</v>
      </c>
      <c r="EY55" s="5" t="s">
        <v>33</v>
      </c>
      <c r="EZ55" s="5" t="s">
        <v>33</v>
      </c>
      <c r="FA55" s="5" t="s">
        <v>33</v>
      </c>
      <c r="FB55" s="5" t="s">
        <v>33</v>
      </c>
      <c r="FC55" s="5" t="s">
        <v>33</v>
      </c>
      <c r="FD55" s="5" t="s">
        <v>33</v>
      </c>
      <c r="FE55" s="5" t="s">
        <v>33</v>
      </c>
      <c r="FF55" s="5" t="s">
        <v>33</v>
      </c>
      <c r="FG55" s="5" t="s">
        <v>33</v>
      </c>
      <c r="FH55" s="5" t="s">
        <v>33</v>
      </c>
      <c r="FI55" s="5" t="s">
        <v>33</v>
      </c>
      <c r="FJ55" s="5" t="s">
        <v>33</v>
      </c>
      <c r="FK55" s="5" t="s">
        <v>33</v>
      </c>
      <c r="FL55" s="5" t="s">
        <v>33</v>
      </c>
      <c r="FM55" s="5" t="s">
        <v>33</v>
      </c>
      <c r="FN55" s="5" t="s">
        <v>33</v>
      </c>
      <c r="FO55" s="5" t="s">
        <v>33</v>
      </c>
      <c r="FP55" s="5" t="s">
        <v>33</v>
      </c>
      <c r="FQ55" s="5" t="s">
        <v>33</v>
      </c>
      <c r="FR55" s="5" t="s">
        <v>33</v>
      </c>
      <c r="FS55" s="5" t="s">
        <v>33</v>
      </c>
      <c r="FT55" s="5" t="s">
        <v>33</v>
      </c>
      <c r="FU55" s="5" t="s">
        <v>33</v>
      </c>
      <c r="FV55" s="5" t="s">
        <v>33</v>
      </c>
      <c r="FW55" s="5" t="s">
        <v>33</v>
      </c>
      <c r="FX55" s="5" t="s">
        <v>33</v>
      </c>
      <c r="FY55" s="5" t="s">
        <v>33</v>
      </c>
      <c r="FZ55" s="5" t="s">
        <v>33</v>
      </c>
      <c r="GA55" s="5" t="s">
        <v>33</v>
      </c>
      <c r="GB55" s="5" t="s">
        <v>33</v>
      </c>
      <c r="GC55" s="5" t="s">
        <v>33</v>
      </c>
      <c r="GD55" s="5" t="s">
        <v>33</v>
      </c>
      <c r="GE55" s="5" t="s">
        <v>33</v>
      </c>
      <c r="GF55" s="5" t="s">
        <v>33</v>
      </c>
      <c r="GG55" s="5" t="s">
        <v>33</v>
      </c>
      <c r="GH55" s="5" t="s">
        <v>33</v>
      </c>
      <c r="GI55" s="5" t="s">
        <v>33</v>
      </c>
      <c r="GJ55" s="5" t="s">
        <v>33</v>
      </c>
      <c r="GK55" s="5" t="s">
        <v>33</v>
      </c>
      <c r="GL55" s="5" t="s">
        <v>33</v>
      </c>
      <c r="GM55" s="5" t="s">
        <v>33</v>
      </c>
      <c r="GN55" s="5" t="s">
        <v>33</v>
      </c>
      <c r="GO55" s="5">
        <v>8813</v>
      </c>
      <c r="GP55" s="5">
        <v>13146</v>
      </c>
      <c r="GQ55" s="5">
        <v>2832</v>
      </c>
      <c r="GR55" s="5">
        <v>7798</v>
      </c>
      <c r="GS55" s="5">
        <v>8987</v>
      </c>
      <c r="GT55" s="5">
        <v>7298</v>
      </c>
      <c r="GU55" s="5">
        <v>3303</v>
      </c>
      <c r="GV55" s="5">
        <v>3933</v>
      </c>
      <c r="GW55" s="5">
        <v>2520</v>
      </c>
      <c r="GX55" s="5">
        <v>3989</v>
      </c>
      <c r="GY55" s="5">
        <v>4604</v>
      </c>
      <c r="GZ55" s="5">
        <v>4542</v>
      </c>
      <c r="HA55" s="5">
        <v>5969</v>
      </c>
      <c r="HB55" s="5">
        <v>3291</v>
      </c>
      <c r="HC55" s="5">
        <v>2950</v>
      </c>
      <c r="HD55" s="5">
        <v>4858</v>
      </c>
      <c r="HE55" s="5" t="s">
        <v>33</v>
      </c>
      <c r="HF55" s="5" t="s">
        <v>33</v>
      </c>
      <c r="HG55" s="5" t="s">
        <v>33</v>
      </c>
      <c r="HH55" s="5" t="s">
        <v>33</v>
      </c>
      <c r="HI55" s="5" t="s">
        <v>33</v>
      </c>
      <c r="HJ55" s="5" t="s">
        <v>33</v>
      </c>
      <c r="HK55" s="5" t="s">
        <v>33</v>
      </c>
      <c r="HL55" s="5" t="s">
        <v>33</v>
      </c>
      <c r="HM55" s="5" t="s">
        <v>33</v>
      </c>
      <c r="HN55" s="5" t="s">
        <v>33</v>
      </c>
      <c r="HO55" s="5" t="s">
        <v>33</v>
      </c>
      <c r="HP55" s="5" t="s">
        <v>33</v>
      </c>
      <c r="HQ55" s="5" t="s">
        <v>33</v>
      </c>
      <c r="HR55" s="5" t="s">
        <v>33</v>
      </c>
      <c r="HS55" s="5" t="s">
        <v>33</v>
      </c>
      <c r="HT55" s="5" t="s">
        <v>33</v>
      </c>
      <c r="HU55" s="5">
        <v>61459</v>
      </c>
      <c r="HV55" s="5">
        <v>62378</v>
      </c>
      <c r="HW55" s="5">
        <v>57895</v>
      </c>
      <c r="HX55" s="5">
        <v>56107</v>
      </c>
      <c r="HY55" s="5">
        <v>57008</v>
      </c>
      <c r="HZ55" s="5">
        <v>64502</v>
      </c>
      <c r="IA55" s="5">
        <v>70579</v>
      </c>
      <c r="IB55" s="5">
        <v>75022</v>
      </c>
      <c r="IC55" s="5">
        <v>64377</v>
      </c>
      <c r="ID55" s="5">
        <v>56196</v>
      </c>
      <c r="IE55" s="5">
        <v>37141</v>
      </c>
      <c r="IF55" s="5">
        <v>30606</v>
      </c>
      <c r="IG55" s="5">
        <v>29720</v>
      </c>
      <c r="IH55" s="5">
        <v>26729</v>
      </c>
      <c r="II55" s="5">
        <v>25085</v>
      </c>
      <c r="IJ55" s="5">
        <v>26498</v>
      </c>
      <c r="IK55" s="5" t="s">
        <v>33</v>
      </c>
      <c r="IL55" s="5" t="s">
        <v>33</v>
      </c>
      <c r="IM55" s="5" t="s">
        <v>33</v>
      </c>
      <c r="IN55" s="5" t="s">
        <v>33</v>
      </c>
      <c r="IO55" s="5" t="s">
        <v>33</v>
      </c>
      <c r="IP55" s="5" t="s">
        <v>33</v>
      </c>
      <c r="IQ55" s="5" t="s">
        <v>33</v>
      </c>
      <c r="IR55" s="5" t="s">
        <v>33</v>
      </c>
      <c r="IS55" s="5" t="s">
        <v>33</v>
      </c>
      <c r="IT55" s="5" t="s">
        <v>33</v>
      </c>
      <c r="IU55" s="5" t="s">
        <v>33</v>
      </c>
      <c r="IV55" s="5" t="s">
        <v>33</v>
      </c>
      <c r="IW55" s="5" t="s">
        <v>33</v>
      </c>
      <c r="IX55" s="5" t="s">
        <v>33</v>
      </c>
      <c r="IY55" s="5" t="s">
        <v>33</v>
      </c>
      <c r="IZ55" s="5" t="s">
        <v>33</v>
      </c>
      <c r="JA55" s="5">
        <v>0</v>
      </c>
      <c r="JB55" s="5">
        <v>0</v>
      </c>
      <c r="JC55" s="5">
        <v>0</v>
      </c>
      <c r="JD55" s="5">
        <v>0</v>
      </c>
      <c r="JE55" s="5">
        <v>0</v>
      </c>
      <c r="JF55" s="5">
        <v>0</v>
      </c>
      <c r="JG55" s="5">
        <v>0</v>
      </c>
      <c r="JH55" s="5">
        <v>0</v>
      </c>
      <c r="JI55" s="5">
        <v>0</v>
      </c>
      <c r="JJ55" s="5">
        <v>0</v>
      </c>
      <c r="JK55" s="5">
        <v>0</v>
      </c>
      <c r="JL55" s="5">
        <v>0</v>
      </c>
      <c r="JM55" s="5">
        <v>0</v>
      </c>
      <c r="JN55" s="5">
        <v>0</v>
      </c>
      <c r="JO55" s="5">
        <v>0</v>
      </c>
      <c r="JP55" s="5">
        <v>0</v>
      </c>
      <c r="JQ55" s="5" t="s">
        <v>33</v>
      </c>
      <c r="JR55" s="5" t="s">
        <v>33</v>
      </c>
      <c r="JS55" s="5" t="s">
        <v>33</v>
      </c>
      <c r="JT55" s="5" t="s">
        <v>33</v>
      </c>
      <c r="JU55" s="5" t="s">
        <v>33</v>
      </c>
      <c r="JV55" s="5" t="s">
        <v>33</v>
      </c>
      <c r="JW55" s="5" t="s">
        <v>33</v>
      </c>
      <c r="JX55" s="5" t="s">
        <v>33</v>
      </c>
      <c r="JY55" s="5" t="s">
        <v>33</v>
      </c>
      <c r="JZ55" s="5" t="s">
        <v>33</v>
      </c>
      <c r="KA55" s="5" t="s">
        <v>33</v>
      </c>
      <c r="KB55" s="5" t="s">
        <v>33</v>
      </c>
      <c r="KC55" s="5" t="s">
        <v>33</v>
      </c>
      <c r="KD55" s="5" t="s">
        <v>33</v>
      </c>
      <c r="KE55" s="5" t="s">
        <v>33</v>
      </c>
      <c r="KF55" s="5" t="s">
        <v>33</v>
      </c>
      <c r="KG55" s="5">
        <v>57</v>
      </c>
      <c r="KH55" s="5">
        <v>59</v>
      </c>
      <c r="KI55" s="5">
        <v>43</v>
      </c>
      <c r="KJ55" s="5">
        <v>42</v>
      </c>
      <c r="KK55" s="5">
        <v>39</v>
      </c>
      <c r="KL55" s="5">
        <v>96</v>
      </c>
      <c r="KM55" s="5">
        <v>85</v>
      </c>
      <c r="KN55" s="5">
        <v>88</v>
      </c>
      <c r="KO55" s="5">
        <v>50</v>
      </c>
      <c r="KP55" s="5">
        <v>40</v>
      </c>
      <c r="KQ55" s="5">
        <v>22</v>
      </c>
      <c r="KR55" s="5">
        <v>17</v>
      </c>
      <c r="KS55" s="5">
        <v>16</v>
      </c>
      <c r="KT55" s="5">
        <v>13</v>
      </c>
      <c r="KU55" s="5">
        <v>18</v>
      </c>
      <c r="KV55" s="5">
        <v>20</v>
      </c>
      <c r="KW55" s="5" t="s">
        <v>33</v>
      </c>
      <c r="KX55" s="5" t="s">
        <v>33</v>
      </c>
      <c r="KY55" s="5" t="s">
        <v>33</v>
      </c>
      <c r="KZ55" s="5" t="s">
        <v>33</v>
      </c>
      <c r="LA55" s="5" t="s">
        <v>33</v>
      </c>
      <c r="LB55" s="5" t="s">
        <v>33</v>
      </c>
      <c r="LC55" s="5" t="s">
        <v>33</v>
      </c>
      <c r="LD55" s="5" t="s">
        <v>33</v>
      </c>
      <c r="LE55" s="5" t="s">
        <v>33</v>
      </c>
      <c r="LF55" s="5" t="s">
        <v>33</v>
      </c>
      <c r="LG55" s="5" t="s">
        <v>33</v>
      </c>
      <c r="LH55" s="5" t="s">
        <v>33</v>
      </c>
      <c r="LI55" s="5" t="s">
        <v>33</v>
      </c>
      <c r="LJ55" s="5" t="s">
        <v>33</v>
      </c>
      <c r="LK55" s="5" t="s">
        <v>33</v>
      </c>
      <c r="LL55" s="5" t="s">
        <v>33</v>
      </c>
      <c r="LM55" s="5">
        <v>27</v>
      </c>
      <c r="LN55" s="5">
        <v>31</v>
      </c>
      <c r="LO55" s="5">
        <v>40</v>
      </c>
      <c r="LP55" s="5">
        <v>101</v>
      </c>
      <c r="LQ55" s="5">
        <v>57</v>
      </c>
      <c r="LR55" s="5">
        <v>137</v>
      </c>
      <c r="LS55" s="5">
        <v>64</v>
      </c>
      <c r="LT55" s="5">
        <v>63</v>
      </c>
      <c r="LU55" s="5">
        <v>30</v>
      </c>
      <c r="LV55" s="5">
        <v>47</v>
      </c>
      <c r="LW55" s="5">
        <v>109</v>
      </c>
      <c r="LX55" s="5">
        <v>177</v>
      </c>
      <c r="LY55" s="5">
        <v>112</v>
      </c>
      <c r="LZ55" s="5">
        <v>19</v>
      </c>
      <c r="MA55" s="5">
        <v>41</v>
      </c>
      <c r="MB55" s="5">
        <v>44</v>
      </c>
      <c r="MC55" s="5" t="s">
        <v>33</v>
      </c>
      <c r="MD55" s="5" t="s">
        <v>33</v>
      </c>
      <c r="ME55" s="5" t="s">
        <v>33</v>
      </c>
      <c r="MF55" s="5" t="s">
        <v>33</v>
      </c>
      <c r="MG55" s="5" t="s">
        <v>33</v>
      </c>
      <c r="MH55" s="5" t="s">
        <v>33</v>
      </c>
      <c r="MI55" s="5" t="s">
        <v>33</v>
      </c>
      <c r="MJ55" s="5" t="s">
        <v>33</v>
      </c>
      <c r="MK55" s="5" t="s">
        <v>33</v>
      </c>
      <c r="ML55" s="5" t="s">
        <v>33</v>
      </c>
      <c r="MM55" s="5" t="s">
        <v>33</v>
      </c>
      <c r="MN55" s="5" t="s">
        <v>33</v>
      </c>
      <c r="MO55" s="5" t="s">
        <v>33</v>
      </c>
      <c r="MP55" s="5" t="s">
        <v>33</v>
      </c>
      <c r="MQ55" s="5" t="s">
        <v>33</v>
      </c>
      <c r="MR55" s="5" t="s">
        <v>33</v>
      </c>
      <c r="MS55" s="5" t="s">
        <v>33</v>
      </c>
      <c r="MT55" s="5" t="s">
        <v>33</v>
      </c>
      <c r="MU55" s="5" t="s">
        <v>33</v>
      </c>
      <c r="MV55" s="5" t="s">
        <v>33</v>
      </c>
      <c r="MW55" s="5" t="s">
        <v>33</v>
      </c>
      <c r="MX55" s="5" t="s">
        <v>33</v>
      </c>
      <c r="MY55" s="5" t="s">
        <v>33</v>
      </c>
      <c r="MZ55" s="5" t="s">
        <v>33</v>
      </c>
      <c r="NA55" s="5" t="s">
        <v>33</v>
      </c>
      <c r="NB55" s="5" t="s">
        <v>33</v>
      </c>
      <c r="NC55" s="5" t="s">
        <v>33</v>
      </c>
      <c r="ND55" s="5" t="s">
        <v>33</v>
      </c>
      <c r="NE55" s="5" t="s">
        <v>33</v>
      </c>
      <c r="NF55" s="5" t="s">
        <v>33</v>
      </c>
      <c r="NG55" s="5" t="s">
        <v>33</v>
      </c>
      <c r="NH55" s="5" t="s">
        <v>33</v>
      </c>
      <c r="NI55" s="5" t="s">
        <v>33</v>
      </c>
      <c r="NJ55" s="5" t="s">
        <v>33</v>
      </c>
      <c r="NK55" s="5" t="s">
        <v>33</v>
      </c>
      <c r="NL55" s="5" t="s">
        <v>33</v>
      </c>
      <c r="NM55" s="5" t="s">
        <v>33</v>
      </c>
      <c r="NN55" s="5" t="s">
        <v>33</v>
      </c>
      <c r="NO55" s="5" t="s">
        <v>33</v>
      </c>
      <c r="NP55" s="5" t="s">
        <v>33</v>
      </c>
      <c r="NQ55" s="5" t="s">
        <v>33</v>
      </c>
      <c r="NR55" s="5" t="s">
        <v>33</v>
      </c>
      <c r="NS55" s="5" t="s">
        <v>33</v>
      </c>
      <c r="NT55" s="5" t="s">
        <v>33</v>
      </c>
      <c r="NU55" s="5" t="s">
        <v>33</v>
      </c>
      <c r="NV55" s="5" t="s">
        <v>33</v>
      </c>
      <c r="NW55" s="5" t="s">
        <v>33</v>
      </c>
      <c r="NX55" s="5" t="s">
        <v>33</v>
      </c>
      <c r="NY55" s="5" t="s">
        <v>33</v>
      </c>
      <c r="NZ55" s="5" t="s">
        <v>33</v>
      </c>
      <c r="OA55" s="5" t="s">
        <v>33</v>
      </c>
      <c r="OB55" s="5" t="s">
        <v>33</v>
      </c>
      <c r="OC55" s="5" t="s">
        <v>33</v>
      </c>
      <c r="OD55" s="5" t="s">
        <v>33</v>
      </c>
      <c r="OE55" s="5" t="s">
        <v>33</v>
      </c>
      <c r="OF55" s="5" t="s">
        <v>33</v>
      </c>
      <c r="OG55" s="5" t="s">
        <v>33</v>
      </c>
      <c r="OH55" s="5" t="s">
        <v>33</v>
      </c>
      <c r="OI55" s="5" t="s">
        <v>33</v>
      </c>
      <c r="OJ55" s="5" t="s">
        <v>33</v>
      </c>
      <c r="OK55" s="5" t="s">
        <v>33</v>
      </c>
      <c r="OL55" s="5" t="s">
        <v>33</v>
      </c>
      <c r="OM55" s="5" t="s">
        <v>33</v>
      </c>
      <c r="ON55" s="5" t="s">
        <v>33</v>
      </c>
      <c r="OO55" s="5" t="s">
        <v>33</v>
      </c>
      <c r="OP55" s="5" t="s">
        <v>33</v>
      </c>
      <c r="OQ55" s="5" t="s">
        <v>33</v>
      </c>
      <c r="OR55" s="5" t="s">
        <v>33</v>
      </c>
      <c r="OS55" s="5" t="s">
        <v>33</v>
      </c>
      <c r="OT55" s="5" t="s">
        <v>33</v>
      </c>
      <c r="OU55" s="5" t="s">
        <v>33</v>
      </c>
      <c r="OV55" s="5" t="s">
        <v>33</v>
      </c>
      <c r="OW55" s="5" t="s">
        <v>33</v>
      </c>
      <c r="OX55" s="5" t="s">
        <v>33</v>
      </c>
      <c r="OY55" s="5" t="s">
        <v>33</v>
      </c>
      <c r="OZ55" s="5" t="s">
        <v>33</v>
      </c>
      <c r="PA55" s="5" t="s">
        <v>33</v>
      </c>
      <c r="PB55" s="5" t="s">
        <v>33</v>
      </c>
      <c r="PC55" s="5" t="s">
        <v>33</v>
      </c>
      <c r="PD55" s="5" t="s">
        <v>33</v>
      </c>
      <c r="PE55" s="5">
        <v>1045</v>
      </c>
      <c r="PF55" s="5">
        <v>1139</v>
      </c>
      <c r="PG55" s="5">
        <v>1299</v>
      </c>
      <c r="PH55" s="5">
        <v>1523</v>
      </c>
      <c r="PI55" s="5">
        <v>1242</v>
      </c>
      <c r="PJ55" s="5">
        <v>1104</v>
      </c>
      <c r="PK55" s="5">
        <v>1088</v>
      </c>
      <c r="PL55" s="5">
        <v>1255</v>
      </c>
      <c r="PM55" s="5">
        <v>1421</v>
      </c>
      <c r="PN55" s="5">
        <v>1371</v>
      </c>
      <c r="PO55" s="5">
        <v>1197</v>
      </c>
      <c r="PP55" s="5">
        <v>1066</v>
      </c>
      <c r="PQ55" s="5">
        <v>1075</v>
      </c>
      <c r="PR55" s="5">
        <v>966</v>
      </c>
      <c r="PS55" s="5">
        <v>908</v>
      </c>
      <c r="PT55" s="5">
        <v>910</v>
      </c>
      <c r="PU55" s="5" t="s">
        <v>33</v>
      </c>
      <c r="PV55" s="5" t="s">
        <v>33</v>
      </c>
      <c r="PW55" s="5" t="s">
        <v>33</v>
      </c>
      <c r="PX55" s="5" t="s">
        <v>33</v>
      </c>
      <c r="PY55" s="5" t="s">
        <v>33</v>
      </c>
      <c r="PZ55" s="5" t="s">
        <v>33</v>
      </c>
      <c r="QA55" s="5" t="s">
        <v>33</v>
      </c>
      <c r="QB55" s="5" t="s">
        <v>33</v>
      </c>
      <c r="QC55" s="5" t="s">
        <v>33</v>
      </c>
      <c r="QD55" s="5" t="s">
        <v>33</v>
      </c>
      <c r="QE55" s="5" t="s">
        <v>33</v>
      </c>
      <c r="QF55" s="5" t="s">
        <v>33</v>
      </c>
      <c r="QG55" s="5" t="s">
        <v>33</v>
      </c>
      <c r="QH55" s="5" t="s">
        <v>33</v>
      </c>
      <c r="QI55" s="5" t="s">
        <v>33</v>
      </c>
      <c r="QJ55" s="5" t="s">
        <v>33</v>
      </c>
      <c r="QK55" s="5">
        <v>2395</v>
      </c>
      <c r="QL55" s="5">
        <v>2684</v>
      </c>
      <c r="QM55" s="5">
        <v>2473</v>
      </c>
      <c r="QN55" s="5">
        <v>2347</v>
      </c>
      <c r="QO55" s="5">
        <v>2045</v>
      </c>
      <c r="QP55" s="5">
        <v>2346</v>
      </c>
      <c r="QQ55" s="5">
        <v>2408</v>
      </c>
      <c r="QR55" s="5">
        <v>2504</v>
      </c>
      <c r="QS55" s="5">
        <v>2264</v>
      </c>
      <c r="QT55" s="5">
        <v>2008</v>
      </c>
      <c r="QU55" s="5">
        <v>1709</v>
      </c>
      <c r="QV55" s="5">
        <v>1762</v>
      </c>
      <c r="QW55" s="5">
        <v>1853</v>
      </c>
      <c r="QX55" s="5">
        <v>1578</v>
      </c>
      <c r="QY55" s="5">
        <v>1336</v>
      </c>
      <c r="QZ55" s="5">
        <v>1281</v>
      </c>
      <c r="RA55" s="5" t="s">
        <v>33</v>
      </c>
      <c r="RB55" s="5" t="s">
        <v>33</v>
      </c>
      <c r="RC55" s="5" t="s">
        <v>33</v>
      </c>
      <c r="RD55" s="5" t="s">
        <v>33</v>
      </c>
      <c r="RE55" s="5" t="s">
        <v>33</v>
      </c>
      <c r="RF55" s="5" t="s">
        <v>33</v>
      </c>
      <c r="RG55" s="5" t="s">
        <v>33</v>
      </c>
      <c r="RH55" s="5" t="s">
        <v>33</v>
      </c>
      <c r="RI55" s="5" t="s">
        <v>33</v>
      </c>
      <c r="RJ55" s="5" t="s">
        <v>33</v>
      </c>
      <c r="RK55" s="5" t="s">
        <v>33</v>
      </c>
      <c r="RL55" s="5" t="s">
        <v>33</v>
      </c>
      <c r="RM55" s="5" t="s">
        <v>33</v>
      </c>
      <c r="RN55" s="5" t="s">
        <v>33</v>
      </c>
      <c r="RO55" s="5" t="s">
        <v>33</v>
      </c>
      <c r="RP55" s="5" t="s">
        <v>33</v>
      </c>
      <c r="RQ55" s="5">
        <v>1613</v>
      </c>
      <c r="RR55" s="5">
        <v>1583</v>
      </c>
      <c r="RS55" s="5">
        <v>1689</v>
      </c>
      <c r="RT55" s="5">
        <v>1683</v>
      </c>
      <c r="RU55" s="5">
        <v>1544</v>
      </c>
      <c r="RV55" s="5">
        <v>1585</v>
      </c>
      <c r="RW55" s="5">
        <v>1584</v>
      </c>
      <c r="RX55" s="5">
        <v>1556</v>
      </c>
      <c r="RY55" s="5">
        <v>1949</v>
      </c>
      <c r="RZ55" s="5">
        <v>1482</v>
      </c>
      <c r="SA55" s="5">
        <v>1374</v>
      </c>
      <c r="SB55" s="5">
        <v>1331</v>
      </c>
      <c r="SC55" s="5">
        <v>1226</v>
      </c>
      <c r="SD55" s="5">
        <v>1281</v>
      </c>
      <c r="SE55" s="5">
        <v>1247</v>
      </c>
      <c r="SF55" s="5">
        <v>1106</v>
      </c>
      <c r="SG55" s="5" t="s">
        <v>33</v>
      </c>
      <c r="SH55" s="5" t="s">
        <v>33</v>
      </c>
      <c r="SI55" s="5" t="s">
        <v>33</v>
      </c>
      <c r="SJ55" s="5" t="s">
        <v>33</v>
      </c>
      <c r="SK55" s="5" t="s">
        <v>33</v>
      </c>
      <c r="SL55" s="5" t="s">
        <v>33</v>
      </c>
      <c r="SM55" s="5" t="s">
        <v>33</v>
      </c>
      <c r="SN55" s="5" t="s">
        <v>33</v>
      </c>
      <c r="SO55" s="5" t="s">
        <v>33</v>
      </c>
      <c r="SP55" s="5" t="s">
        <v>33</v>
      </c>
      <c r="SQ55" s="5" t="s">
        <v>33</v>
      </c>
      <c r="SR55" s="5" t="s">
        <v>33</v>
      </c>
      <c r="SS55" s="5" t="s">
        <v>33</v>
      </c>
      <c r="ST55" s="5" t="s">
        <v>33</v>
      </c>
      <c r="SU55" s="5" t="s">
        <v>33</v>
      </c>
      <c r="SV55" s="5" t="s">
        <v>33</v>
      </c>
      <c r="SW55" s="5">
        <v>632</v>
      </c>
      <c r="SX55" s="5">
        <v>871</v>
      </c>
      <c r="SY55" s="5">
        <v>685</v>
      </c>
      <c r="SZ55" s="5">
        <v>647</v>
      </c>
      <c r="TA55" s="5">
        <v>976</v>
      </c>
      <c r="TB55" s="5">
        <v>764</v>
      </c>
      <c r="TC55" s="5">
        <v>800</v>
      </c>
      <c r="TD55" s="5">
        <v>599</v>
      </c>
      <c r="TE55" s="5">
        <v>543</v>
      </c>
      <c r="TF55" s="5">
        <v>510</v>
      </c>
      <c r="TG55" s="5">
        <v>515</v>
      </c>
      <c r="TH55" s="5">
        <v>456</v>
      </c>
      <c r="TI55" s="5">
        <v>474</v>
      </c>
      <c r="TJ55" s="5">
        <v>383</v>
      </c>
      <c r="TK55" s="5">
        <v>382</v>
      </c>
      <c r="TL55" s="5">
        <v>487</v>
      </c>
      <c r="TM55" s="5" t="s">
        <v>33</v>
      </c>
      <c r="TN55" s="5" t="s">
        <v>33</v>
      </c>
      <c r="TO55" s="5" t="s">
        <v>33</v>
      </c>
      <c r="TP55" s="5" t="s">
        <v>33</v>
      </c>
      <c r="TQ55" s="5" t="s">
        <v>33</v>
      </c>
      <c r="TR55" s="5" t="s">
        <v>33</v>
      </c>
      <c r="TS55" s="5" t="s">
        <v>33</v>
      </c>
      <c r="TT55" s="5" t="s">
        <v>33</v>
      </c>
      <c r="TU55" s="5" t="s">
        <v>33</v>
      </c>
      <c r="TV55" s="5" t="s">
        <v>33</v>
      </c>
      <c r="TW55" s="5" t="s">
        <v>33</v>
      </c>
      <c r="TX55" s="5" t="s">
        <v>33</v>
      </c>
      <c r="TY55" s="5" t="s">
        <v>33</v>
      </c>
      <c r="TZ55" s="5" t="s">
        <v>33</v>
      </c>
      <c r="UA55" s="5" t="s">
        <v>33</v>
      </c>
      <c r="UB55" s="5" t="s">
        <v>33</v>
      </c>
      <c r="UC55" s="5">
        <v>118</v>
      </c>
      <c r="UD55" s="5">
        <v>139</v>
      </c>
      <c r="UE55" s="5">
        <v>149</v>
      </c>
      <c r="UF55" s="5">
        <v>192</v>
      </c>
      <c r="UG55" s="5">
        <v>227</v>
      </c>
      <c r="UH55" s="5">
        <v>281</v>
      </c>
      <c r="UI55" s="5">
        <v>278</v>
      </c>
      <c r="UJ55" s="5">
        <v>60</v>
      </c>
      <c r="UK55" s="5">
        <v>73</v>
      </c>
      <c r="UL55" s="5">
        <v>39</v>
      </c>
      <c r="UM55" s="5">
        <v>114</v>
      </c>
      <c r="UN55" s="5">
        <v>144</v>
      </c>
      <c r="UO55" s="5">
        <v>24</v>
      </c>
      <c r="UP55" s="5">
        <v>22</v>
      </c>
      <c r="UQ55" s="5">
        <v>10</v>
      </c>
      <c r="UR55" s="5">
        <v>3</v>
      </c>
      <c r="US55" s="5" t="s">
        <v>33</v>
      </c>
      <c r="UT55" s="5" t="s">
        <v>33</v>
      </c>
      <c r="UU55" s="5" t="s">
        <v>33</v>
      </c>
      <c r="UV55" s="5" t="s">
        <v>33</v>
      </c>
      <c r="UW55" s="5" t="s">
        <v>33</v>
      </c>
      <c r="UX55" s="5" t="s">
        <v>33</v>
      </c>
      <c r="UY55" s="5" t="s">
        <v>33</v>
      </c>
      <c r="UZ55" s="5" t="s">
        <v>33</v>
      </c>
      <c r="VA55" s="5" t="s">
        <v>33</v>
      </c>
      <c r="VB55" s="5" t="s">
        <v>33</v>
      </c>
      <c r="VC55" s="5" t="s">
        <v>33</v>
      </c>
      <c r="VD55" s="5" t="s">
        <v>33</v>
      </c>
      <c r="VE55" s="5" t="s">
        <v>33</v>
      </c>
      <c r="VF55" s="5" t="s">
        <v>33</v>
      </c>
      <c r="VG55" s="5" t="s">
        <v>33</v>
      </c>
      <c r="VH55" s="5" t="s">
        <v>33</v>
      </c>
      <c r="VI55" s="5">
        <v>5964</v>
      </c>
      <c r="VJ55" s="5">
        <v>6144</v>
      </c>
      <c r="VK55" s="5">
        <v>5907</v>
      </c>
      <c r="VL55" s="5">
        <v>6545</v>
      </c>
      <c r="VM55" s="5">
        <v>5070</v>
      </c>
      <c r="VN55" s="5">
        <v>4264</v>
      </c>
      <c r="VO55" s="5">
        <v>5281</v>
      </c>
      <c r="VP55" s="5">
        <v>3871</v>
      </c>
      <c r="VQ55" s="5">
        <v>5788</v>
      </c>
      <c r="VR55" s="5">
        <v>3592</v>
      </c>
      <c r="VS55" s="5">
        <v>3486</v>
      </c>
      <c r="VT55" s="5">
        <v>3049</v>
      </c>
      <c r="VU55" s="5">
        <v>2892</v>
      </c>
      <c r="VV55" s="5">
        <v>2696</v>
      </c>
      <c r="VW55" s="5">
        <v>2462</v>
      </c>
      <c r="VX55" s="5">
        <v>2086</v>
      </c>
      <c r="VY55" s="5" t="s">
        <v>33</v>
      </c>
      <c r="VZ55" s="5" t="s">
        <v>33</v>
      </c>
      <c r="WA55" s="5" t="s">
        <v>33</v>
      </c>
      <c r="WB55" s="5" t="s">
        <v>33</v>
      </c>
      <c r="WC55" s="5" t="s">
        <v>33</v>
      </c>
      <c r="WD55" s="5" t="s">
        <v>33</v>
      </c>
      <c r="WE55" s="5" t="s">
        <v>33</v>
      </c>
      <c r="WF55" s="5" t="s">
        <v>33</v>
      </c>
      <c r="WG55" s="5" t="s">
        <v>33</v>
      </c>
      <c r="WH55" s="5" t="s">
        <v>33</v>
      </c>
      <c r="WI55" s="5" t="s">
        <v>33</v>
      </c>
      <c r="WJ55" s="5" t="s">
        <v>33</v>
      </c>
      <c r="WK55" s="5" t="s">
        <v>33</v>
      </c>
      <c r="WL55" s="5" t="s">
        <v>33</v>
      </c>
      <c r="WM55" s="5" t="s">
        <v>33</v>
      </c>
      <c r="WN55" s="5" t="s">
        <v>33</v>
      </c>
      <c r="WO55" s="5">
        <v>54</v>
      </c>
      <c r="WP55" s="5">
        <v>71</v>
      </c>
      <c r="WQ55" s="5">
        <v>101</v>
      </c>
      <c r="WR55" s="5">
        <v>105</v>
      </c>
      <c r="WS55" s="5">
        <v>78</v>
      </c>
      <c r="WT55" s="5">
        <v>70</v>
      </c>
      <c r="WU55" s="5">
        <v>73</v>
      </c>
      <c r="WV55" s="5">
        <v>154</v>
      </c>
      <c r="WW55" s="5">
        <v>107</v>
      </c>
      <c r="WX55" s="5">
        <v>92</v>
      </c>
      <c r="WY55" s="5">
        <v>98</v>
      </c>
      <c r="WZ55" s="5">
        <v>160</v>
      </c>
      <c r="XA55" s="5">
        <v>78</v>
      </c>
      <c r="XB55" s="5">
        <v>50</v>
      </c>
      <c r="XC55" s="5">
        <v>65</v>
      </c>
      <c r="XD55" s="5">
        <v>38</v>
      </c>
      <c r="XE55" s="5" t="s">
        <v>33</v>
      </c>
      <c r="XF55" s="5" t="s">
        <v>33</v>
      </c>
      <c r="XG55" s="5" t="s">
        <v>33</v>
      </c>
      <c r="XH55" s="5" t="s">
        <v>33</v>
      </c>
      <c r="XI55" s="5" t="s">
        <v>33</v>
      </c>
      <c r="XJ55" s="5" t="s">
        <v>33</v>
      </c>
      <c r="XK55" s="5" t="s">
        <v>33</v>
      </c>
      <c r="XL55" s="5" t="s">
        <v>33</v>
      </c>
      <c r="XM55" s="5" t="s">
        <v>33</v>
      </c>
      <c r="XN55" s="5" t="s">
        <v>33</v>
      </c>
      <c r="XO55" s="5" t="s">
        <v>33</v>
      </c>
      <c r="XP55" s="5" t="s">
        <v>33</v>
      </c>
      <c r="XQ55" s="5" t="s">
        <v>33</v>
      </c>
      <c r="XR55" s="5" t="s">
        <v>33</v>
      </c>
      <c r="XS55" s="1">
        <v>6457</v>
      </c>
      <c r="XT55" s="3" t="s">
        <v>180</v>
      </c>
      <c r="XU55" s="3" t="s">
        <v>179</v>
      </c>
      <c r="XV55" s="3" t="s">
        <v>179</v>
      </c>
      <c r="XW55" s="3" t="s">
        <v>179</v>
      </c>
      <c r="XX55" s="3" t="s">
        <v>180</v>
      </c>
      <c r="XY55" s="3" t="s">
        <v>180</v>
      </c>
      <c r="XZ55" s="3" t="s">
        <v>195</v>
      </c>
    </row>
    <row r="56" spans="1:650" x14ac:dyDescent="0.3">
      <c r="A56" s="6" t="s">
        <v>83</v>
      </c>
      <c r="B56" s="1">
        <v>4004152</v>
      </c>
      <c r="C56" s="5">
        <v>55873</v>
      </c>
      <c r="D56" s="5">
        <v>40787</v>
      </c>
      <c r="E56" s="5">
        <v>19400</v>
      </c>
      <c r="F56" s="5">
        <v>10848</v>
      </c>
      <c r="G56" s="5">
        <v>11688</v>
      </c>
      <c r="H56" s="5">
        <v>40115</v>
      </c>
      <c r="I56" s="5">
        <v>10269</v>
      </c>
      <c r="J56" s="5">
        <v>9333</v>
      </c>
      <c r="K56" s="5">
        <v>92301</v>
      </c>
      <c r="L56" s="5">
        <v>9709</v>
      </c>
      <c r="M56" s="5">
        <v>25347</v>
      </c>
      <c r="N56" s="5">
        <v>13083</v>
      </c>
      <c r="O56" s="5">
        <v>7514</v>
      </c>
      <c r="P56" s="5">
        <v>14704</v>
      </c>
      <c r="Q56" s="5">
        <v>3720</v>
      </c>
      <c r="R56" s="5">
        <v>2330</v>
      </c>
      <c r="S56" s="5">
        <v>6563</v>
      </c>
      <c r="T56" s="5">
        <v>7243</v>
      </c>
      <c r="U56" s="5">
        <v>19349</v>
      </c>
      <c r="V56" s="5">
        <v>1368</v>
      </c>
      <c r="W56" s="5">
        <v>46</v>
      </c>
      <c r="X56" s="5">
        <v>75064</v>
      </c>
      <c r="Y56" s="5">
        <v>24842</v>
      </c>
      <c r="Z56" s="5">
        <v>7325</v>
      </c>
      <c r="AA56" s="5">
        <v>11395</v>
      </c>
      <c r="AB56" s="5">
        <v>9244</v>
      </c>
      <c r="AC56" s="5">
        <v>667</v>
      </c>
      <c r="AD56" s="5">
        <v>3075</v>
      </c>
      <c r="AE56" s="5">
        <v>1046</v>
      </c>
      <c r="AF56" s="5">
        <v>181</v>
      </c>
      <c r="AG56" s="5">
        <v>14254</v>
      </c>
      <c r="AH56" s="5">
        <v>3936</v>
      </c>
      <c r="AI56" s="5">
        <v>2279299</v>
      </c>
      <c r="AJ56" s="5">
        <v>2424066</v>
      </c>
      <c r="AK56" s="5">
        <v>554538</v>
      </c>
      <c r="AL56" s="5">
        <v>1388817</v>
      </c>
      <c r="AM56" s="5">
        <v>1081088</v>
      </c>
      <c r="AN56" s="5">
        <v>598039</v>
      </c>
      <c r="AO56" s="5">
        <v>464941</v>
      </c>
      <c r="AP56" s="5">
        <v>1521663</v>
      </c>
      <c r="AQ56" s="5">
        <v>934296</v>
      </c>
      <c r="AR56" s="5">
        <v>739321</v>
      </c>
      <c r="AS56" s="5">
        <v>769200</v>
      </c>
      <c r="AT56" s="5">
        <v>1351185</v>
      </c>
      <c r="AU56" s="5">
        <v>150625</v>
      </c>
      <c r="AV56" s="5">
        <v>514112</v>
      </c>
      <c r="AW56" s="5">
        <v>595261</v>
      </c>
      <c r="AX56" s="5">
        <v>98838</v>
      </c>
      <c r="AY56" s="5">
        <v>633458</v>
      </c>
      <c r="AZ56" s="5">
        <v>170577</v>
      </c>
      <c r="BA56" s="5">
        <v>337722</v>
      </c>
      <c r="BB56" s="5">
        <v>288823</v>
      </c>
      <c r="BC56" s="5">
        <v>69203</v>
      </c>
      <c r="BD56" s="5">
        <v>50691</v>
      </c>
      <c r="BE56" s="5">
        <v>28783</v>
      </c>
      <c r="BF56" s="5">
        <v>66334</v>
      </c>
      <c r="BG56" s="5">
        <v>377532</v>
      </c>
      <c r="BH56" s="5">
        <v>255140</v>
      </c>
      <c r="BI56" s="5">
        <v>108128</v>
      </c>
      <c r="BJ56" s="5">
        <v>78840</v>
      </c>
      <c r="BK56" s="5">
        <v>78315</v>
      </c>
      <c r="BL56" s="5">
        <v>-97404</v>
      </c>
      <c r="BM56" s="5">
        <v>1790499</v>
      </c>
      <c r="BN56" s="5">
        <v>42080</v>
      </c>
      <c r="BO56" s="5">
        <v>480789</v>
      </c>
      <c r="BP56" s="5">
        <v>283882</v>
      </c>
      <c r="BQ56" s="5">
        <v>297025</v>
      </c>
      <c r="BR56" s="5">
        <v>360958</v>
      </c>
      <c r="BS56" s="5">
        <v>326941</v>
      </c>
      <c r="BT56" s="5">
        <v>281411</v>
      </c>
      <c r="BU56" s="5">
        <v>314998</v>
      </c>
      <c r="BV56" s="5">
        <v>271303</v>
      </c>
      <c r="BW56" s="5">
        <v>190531</v>
      </c>
      <c r="BX56" s="5">
        <v>324229</v>
      </c>
      <c r="BY56" s="5">
        <v>144911</v>
      </c>
      <c r="BZ56" s="5">
        <v>194391</v>
      </c>
      <c r="CA56" s="5">
        <v>285299</v>
      </c>
      <c r="CB56" s="5">
        <v>354613</v>
      </c>
      <c r="CC56" s="5">
        <v>145801</v>
      </c>
      <c r="CD56" s="5">
        <v>222254</v>
      </c>
      <c r="CE56" s="5">
        <v>162777</v>
      </c>
      <c r="CF56" s="5">
        <v>199787</v>
      </c>
      <c r="CG56" s="5">
        <v>180972</v>
      </c>
      <c r="CH56" s="5">
        <v>182912</v>
      </c>
      <c r="CI56" s="5">
        <v>91574</v>
      </c>
      <c r="CJ56" s="5">
        <v>49138</v>
      </c>
      <c r="CK56" s="5">
        <v>41450</v>
      </c>
      <c r="CL56" s="5">
        <v>45744</v>
      </c>
      <c r="CM56" s="5">
        <v>79568</v>
      </c>
      <c r="CN56" s="5">
        <v>70419</v>
      </c>
      <c r="CO56" s="5">
        <v>85976</v>
      </c>
      <c r="CP56" s="5">
        <v>93908</v>
      </c>
      <c r="CQ56" s="5">
        <v>68284</v>
      </c>
      <c r="CR56" s="5">
        <v>86837</v>
      </c>
      <c r="CS56" s="5">
        <v>120632</v>
      </c>
      <c r="CT56" s="5">
        <v>79370</v>
      </c>
      <c r="CU56" s="5">
        <v>834401</v>
      </c>
      <c r="CV56" s="5">
        <v>545957</v>
      </c>
      <c r="CW56" s="5">
        <v>568705</v>
      </c>
      <c r="CX56" s="5">
        <v>521749</v>
      </c>
      <c r="CY56" s="5">
        <v>432873</v>
      </c>
      <c r="CZ56" s="5">
        <v>414508</v>
      </c>
      <c r="DA56" s="5">
        <v>351116</v>
      </c>
      <c r="DB56" s="5">
        <v>386417</v>
      </c>
      <c r="DC56" s="5">
        <v>391609</v>
      </c>
      <c r="DD56" s="5">
        <v>360740</v>
      </c>
      <c r="DE56" s="5">
        <v>348144</v>
      </c>
      <c r="DF56" s="5">
        <v>514211</v>
      </c>
      <c r="DG56" s="5">
        <v>407627</v>
      </c>
      <c r="DH56" s="5">
        <v>764564</v>
      </c>
      <c r="DI56" s="5">
        <v>270719</v>
      </c>
      <c r="DJ56" s="5">
        <v>277553</v>
      </c>
      <c r="DK56" s="5">
        <v>256960</v>
      </c>
      <c r="DL56" s="5">
        <v>261370</v>
      </c>
      <c r="DM56" s="5">
        <v>274423</v>
      </c>
      <c r="DN56" s="5">
        <v>288605</v>
      </c>
      <c r="DO56" s="5">
        <v>267459</v>
      </c>
      <c r="DP56" s="5">
        <v>210671</v>
      </c>
      <c r="DQ56" s="5">
        <v>222982</v>
      </c>
      <c r="DR56" s="5">
        <v>182483</v>
      </c>
      <c r="DS56" s="5">
        <v>220032</v>
      </c>
      <c r="DT56" s="5">
        <v>230925</v>
      </c>
      <c r="DU56" s="5">
        <v>237258</v>
      </c>
      <c r="DV56" s="5">
        <v>218316</v>
      </c>
      <c r="DW56" s="5">
        <v>257387</v>
      </c>
      <c r="DX56" s="5">
        <v>267195</v>
      </c>
      <c r="DY56" s="5">
        <v>300833</v>
      </c>
      <c r="DZ56" s="5">
        <v>332273</v>
      </c>
      <c r="EA56" s="5">
        <v>348438</v>
      </c>
      <c r="EB56" s="5">
        <v>130009</v>
      </c>
      <c r="EC56" s="5">
        <v>89968</v>
      </c>
      <c r="ED56" s="5">
        <v>102345</v>
      </c>
      <c r="EE56" s="5">
        <v>89184</v>
      </c>
      <c r="EF56" s="5">
        <v>98667</v>
      </c>
      <c r="EG56" s="5">
        <v>88852</v>
      </c>
      <c r="EH56" s="5">
        <v>86790</v>
      </c>
      <c r="EI56" s="5">
        <v>54917</v>
      </c>
      <c r="EJ56" s="5">
        <v>62396</v>
      </c>
      <c r="EK56" s="5">
        <v>70534</v>
      </c>
      <c r="EL56" s="5">
        <v>80577</v>
      </c>
      <c r="EM56" s="5">
        <v>59293</v>
      </c>
      <c r="EN56" s="5">
        <v>173388</v>
      </c>
      <c r="EO56" s="5">
        <v>31371</v>
      </c>
      <c r="EP56" s="5">
        <v>50432</v>
      </c>
      <c r="EQ56" s="5">
        <v>35859</v>
      </c>
      <c r="ER56" s="5">
        <v>22857</v>
      </c>
      <c r="ES56" s="5">
        <v>28903</v>
      </c>
      <c r="ET56" s="5">
        <v>33328</v>
      </c>
      <c r="EU56" s="5">
        <v>71813</v>
      </c>
      <c r="EV56" s="5">
        <v>87778</v>
      </c>
      <c r="EW56" s="5">
        <v>135593</v>
      </c>
      <c r="EX56" s="5">
        <v>46829</v>
      </c>
      <c r="EY56" s="5">
        <v>39831</v>
      </c>
      <c r="EZ56" s="5">
        <v>41735</v>
      </c>
      <c r="FA56" s="5">
        <v>81082</v>
      </c>
      <c r="FB56" s="5">
        <v>61641</v>
      </c>
      <c r="FC56" s="5">
        <v>54804</v>
      </c>
      <c r="FD56" s="5">
        <v>51552</v>
      </c>
      <c r="FE56" s="5">
        <v>68816</v>
      </c>
      <c r="FF56" s="5">
        <v>78245</v>
      </c>
      <c r="FG56" s="5">
        <v>0</v>
      </c>
      <c r="FH56" s="5">
        <v>0</v>
      </c>
      <c r="FI56" s="5">
        <v>0</v>
      </c>
      <c r="FJ56" s="5">
        <v>0</v>
      </c>
      <c r="FK56" s="5">
        <v>0</v>
      </c>
      <c r="FL56" s="5">
        <v>0</v>
      </c>
      <c r="FM56" s="5">
        <v>0</v>
      </c>
      <c r="FN56" s="5">
        <v>0</v>
      </c>
      <c r="FO56" s="5">
        <v>0</v>
      </c>
      <c r="FP56" s="5">
        <v>0</v>
      </c>
      <c r="FQ56" s="5">
        <v>0</v>
      </c>
      <c r="FR56" s="5">
        <v>0</v>
      </c>
      <c r="FS56" s="5">
        <v>0</v>
      </c>
      <c r="FT56" s="5">
        <v>0</v>
      </c>
      <c r="FU56" s="5" t="s">
        <v>33</v>
      </c>
      <c r="FV56" s="5" t="s">
        <v>33</v>
      </c>
      <c r="FW56" s="5" t="s">
        <v>33</v>
      </c>
      <c r="FX56" s="5" t="s">
        <v>33</v>
      </c>
      <c r="FY56" s="5" t="s">
        <v>33</v>
      </c>
      <c r="FZ56" s="5" t="s">
        <v>33</v>
      </c>
      <c r="GA56" s="5" t="s">
        <v>33</v>
      </c>
      <c r="GB56" s="5" t="s">
        <v>33</v>
      </c>
      <c r="GC56" s="5" t="s">
        <v>33</v>
      </c>
      <c r="GD56" s="5" t="s">
        <v>33</v>
      </c>
      <c r="GE56" s="5" t="s">
        <v>33</v>
      </c>
      <c r="GF56" s="5" t="s">
        <v>33</v>
      </c>
      <c r="GG56" s="5" t="s">
        <v>33</v>
      </c>
      <c r="GH56" s="5" t="s">
        <v>33</v>
      </c>
      <c r="GI56" s="5" t="s">
        <v>33</v>
      </c>
      <c r="GJ56" s="5" t="s">
        <v>33</v>
      </c>
      <c r="GK56" s="5" t="s">
        <v>33</v>
      </c>
      <c r="GL56" s="5" t="s">
        <v>33</v>
      </c>
      <c r="GM56" s="5">
        <v>3998799</v>
      </c>
      <c r="GN56" s="5">
        <v>3424700</v>
      </c>
      <c r="GO56" s="5">
        <v>1529636</v>
      </c>
      <c r="GP56" s="5">
        <v>2384718</v>
      </c>
      <c r="GQ56" s="5">
        <v>1941774</v>
      </c>
      <c r="GR56" s="5">
        <v>1432741</v>
      </c>
      <c r="GS56" s="5">
        <v>1230176</v>
      </c>
      <c r="GT56" s="5">
        <v>2275505</v>
      </c>
      <c r="GU56" s="5">
        <v>1663655</v>
      </c>
      <c r="GV56" s="5">
        <v>1496395</v>
      </c>
      <c r="GW56" s="5">
        <v>1358136</v>
      </c>
      <c r="GX56" s="5">
        <v>2153448</v>
      </c>
      <c r="GY56" s="5">
        <v>910358</v>
      </c>
      <c r="GZ56" s="5">
        <v>1821381</v>
      </c>
      <c r="HA56" s="5">
        <v>1046872</v>
      </c>
      <c r="HB56" s="5">
        <v>651407</v>
      </c>
      <c r="HC56" s="5">
        <v>1095617</v>
      </c>
      <c r="HD56" s="5">
        <v>661834</v>
      </c>
      <c r="HE56" s="5">
        <v>841369</v>
      </c>
      <c r="HF56" s="5">
        <v>795035</v>
      </c>
      <c r="HG56" s="5">
        <v>500095</v>
      </c>
      <c r="HH56" s="5">
        <v>471595</v>
      </c>
      <c r="HI56" s="5">
        <v>453732</v>
      </c>
      <c r="HJ56" s="5">
        <v>349994</v>
      </c>
      <c r="HK56" s="5">
        <v>728359</v>
      </c>
      <c r="HL56" s="5">
        <v>608195</v>
      </c>
      <c r="HM56" s="5">
        <v>513181</v>
      </c>
      <c r="HN56" s="5">
        <v>456187</v>
      </c>
      <c r="HO56" s="5">
        <v>459957</v>
      </c>
      <c r="HP56" s="5">
        <v>308360</v>
      </c>
      <c r="HQ56" s="5">
        <v>2295034</v>
      </c>
      <c r="HR56" s="5">
        <v>535904</v>
      </c>
      <c r="HS56" s="5">
        <v>3000222</v>
      </c>
      <c r="HT56" s="5">
        <v>3197902</v>
      </c>
      <c r="HU56" s="5">
        <v>3041058</v>
      </c>
      <c r="HV56" s="5">
        <v>3050364</v>
      </c>
      <c r="HW56" s="5">
        <v>3261053</v>
      </c>
      <c r="HX56" s="5">
        <v>3899283</v>
      </c>
      <c r="HY56" s="5">
        <v>3523233</v>
      </c>
      <c r="HZ56" s="5">
        <v>3366511</v>
      </c>
      <c r="IA56" s="5">
        <v>4253896</v>
      </c>
      <c r="IB56" s="5">
        <v>4405602</v>
      </c>
      <c r="IC56" s="5">
        <v>4000199</v>
      </c>
      <c r="ID56" s="5">
        <v>4532061</v>
      </c>
      <c r="IE56" s="5">
        <v>3989754</v>
      </c>
      <c r="IF56" s="5">
        <v>3652436</v>
      </c>
      <c r="IG56" s="5">
        <v>3257349</v>
      </c>
      <c r="IH56" s="5">
        <v>2471465</v>
      </c>
      <c r="II56" s="5">
        <v>2130026</v>
      </c>
      <c r="IJ56" s="5">
        <v>1937318</v>
      </c>
      <c r="IK56" s="5">
        <v>1935519</v>
      </c>
      <c r="IL56" s="5">
        <v>1847909</v>
      </c>
      <c r="IM56" s="5">
        <v>1540316</v>
      </c>
      <c r="IN56" s="5">
        <v>1530716</v>
      </c>
      <c r="IO56" s="5">
        <v>1383488</v>
      </c>
      <c r="IP56" s="5">
        <v>1417231</v>
      </c>
      <c r="IQ56" s="5">
        <v>1417959</v>
      </c>
      <c r="IR56" s="5">
        <v>1403791</v>
      </c>
      <c r="IS56" s="5">
        <v>1644152</v>
      </c>
      <c r="IT56" s="5">
        <v>1708827</v>
      </c>
      <c r="IU56" s="5">
        <v>1810599</v>
      </c>
      <c r="IV56" s="5">
        <v>1881459</v>
      </c>
      <c r="IW56" s="5">
        <v>1751679</v>
      </c>
      <c r="IX56" s="5">
        <v>1773417</v>
      </c>
      <c r="IY56" s="5">
        <v>317449</v>
      </c>
      <c r="IZ56" s="5">
        <v>299993</v>
      </c>
      <c r="JA56" s="5">
        <v>302304</v>
      </c>
      <c r="JB56" s="5">
        <v>357004</v>
      </c>
      <c r="JC56" s="5">
        <v>352710</v>
      </c>
      <c r="JD56" s="5">
        <v>372981</v>
      </c>
      <c r="JE56" s="5">
        <v>278506</v>
      </c>
      <c r="JF56" s="5">
        <v>305823</v>
      </c>
      <c r="JG56" s="5">
        <v>365855</v>
      </c>
      <c r="JH56" s="5">
        <v>350402</v>
      </c>
      <c r="JI56" s="5">
        <v>262532</v>
      </c>
      <c r="JJ56" s="5">
        <v>310675</v>
      </c>
      <c r="JK56" s="5">
        <v>296033</v>
      </c>
      <c r="JL56" s="5">
        <v>301556</v>
      </c>
      <c r="JM56" s="5">
        <v>318544</v>
      </c>
      <c r="JN56" s="5">
        <v>283538</v>
      </c>
      <c r="JO56" s="5">
        <v>241193</v>
      </c>
      <c r="JP56" s="5">
        <v>310462</v>
      </c>
      <c r="JQ56" s="5">
        <v>260522</v>
      </c>
      <c r="JR56" s="5">
        <v>239368</v>
      </c>
      <c r="JS56" s="5">
        <v>272110</v>
      </c>
      <c r="JT56" s="5">
        <v>226707</v>
      </c>
      <c r="JU56" s="5">
        <v>213261</v>
      </c>
      <c r="JV56" s="5">
        <v>211735</v>
      </c>
      <c r="JW56" s="5">
        <v>182982</v>
      </c>
      <c r="JX56" s="5">
        <v>184684</v>
      </c>
      <c r="JY56" s="5">
        <v>207064</v>
      </c>
      <c r="JZ56" s="5">
        <v>147279</v>
      </c>
      <c r="KA56" s="5">
        <v>205320</v>
      </c>
      <c r="KB56" s="5">
        <v>199880</v>
      </c>
      <c r="KC56" s="5">
        <v>150421</v>
      </c>
      <c r="KD56" s="5">
        <v>164145</v>
      </c>
      <c r="KE56" s="5">
        <v>51146</v>
      </c>
      <c r="KF56" s="5">
        <v>47916</v>
      </c>
      <c r="KG56" s="5">
        <v>36371</v>
      </c>
      <c r="KH56" s="5">
        <v>46886</v>
      </c>
      <c r="KI56" s="5">
        <v>31046</v>
      </c>
      <c r="KJ56" s="5">
        <v>45452</v>
      </c>
      <c r="KK56" s="5">
        <v>45601</v>
      </c>
      <c r="KL56" s="5">
        <v>32264</v>
      </c>
      <c r="KM56" s="5">
        <v>37144</v>
      </c>
      <c r="KN56" s="5">
        <v>43083</v>
      </c>
      <c r="KO56" s="5">
        <v>41245</v>
      </c>
      <c r="KP56" s="5">
        <v>38683</v>
      </c>
      <c r="KQ56" s="5">
        <v>40898</v>
      </c>
      <c r="KR56" s="5">
        <v>49188</v>
      </c>
      <c r="KS56" s="5">
        <v>33935</v>
      </c>
      <c r="KT56" s="5">
        <v>31453</v>
      </c>
      <c r="KU56" s="5">
        <v>29397</v>
      </c>
      <c r="KV56" s="5">
        <v>37882</v>
      </c>
      <c r="KW56" s="5">
        <v>22663</v>
      </c>
      <c r="KX56" s="5">
        <v>21006</v>
      </c>
      <c r="KY56" s="5">
        <v>22818</v>
      </c>
      <c r="KZ56" s="5">
        <v>29215</v>
      </c>
      <c r="LA56" s="5">
        <v>26053</v>
      </c>
      <c r="LB56" s="5">
        <v>21437</v>
      </c>
      <c r="LC56" s="5">
        <v>25855</v>
      </c>
      <c r="LD56" s="5">
        <v>20237</v>
      </c>
      <c r="LE56" s="5">
        <v>24396</v>
      </c>
      <c r="LF56" s="5">
        <v>34359</v>
      </c>
      <c r="LG56" s="5">
        <v>23807</v>
      </c>
      <c r="LH56" s="5">
        <v>6749</v>
      </c>
      <c r="LI56" s="5">
        <v>15445</v>
      </c>
      <c r="LJ56" s="5">
        <v>20435</v>
      </c>
      <c r="LK56" s="5">
        <v>91323</v>
      </c>
      <c r="LL56" s="5">
        <v>82482</v>
      </c>
      <c r="LM56" s="5">
        <v>68676</v>
      </c>
      <c r="LN56" s="5">
        <v>92428</v>
      </c>
      <c r="LO56" s="5">
        <v>77233</v>
      </c>
      <c r="LP56" s="5">
        <v>87084</v>
      </c>
      <c r="LQ56" s="5">
        <v>61446</v>
      </c>
      <c r="LR56" s="5">
        <v>62273</v>
      </c>
      <c r="LS56" s="5">
        <v>72223</v>
      </c>
      <c r="LT56" s="5">
        <v>74531</v>
      </c>
      <c r="LU56" s="5">
        <v>54161</v>
      </c>
      <c r="LV56" s="5">
        <v>58114</v>
      </c>
      <c r="LW56" s="5">
        <v>64595</v>
      </c>
      <c r="LX56" s="5">
        <v>62415</v>
      </c>
      <c r="LY56" s="5">
        <v>63124</v>
      </c>
      <c r="LZ56" s="5">
        <v>52592</v>
      </c>
      <c r="MA56" s="5">
        <v>38339</v>
      </c>
      <c r="MB56" s="5">
        <v>42686</v>
      </c>
      <c r="MC56" s="5">
        <v>40698</v>
      </c>
      <c r="MD56" s="5">
        <v>41198</v>
      </c>
      <c r="ME56" s="5">
        <v>32206</v>
      </c>
      <c r="MF56" s="5">
        <v>28255</v>
      </c>
      <c r="MG56" s="5">
        <v>24631</v>
      </c>
      <c r="MH56" s="5">
        <v>20005</v>
      </c>
      <c r="MI56" s="5">
        <v>20968</v>
      </c>
      <c r="MJ56" s="5">
        <v>17158</v>
      </c>
      <c r="MK56" s="5">
        <v>16415</v>
      </c>
      <c r="ML56" s="5">
        <v>17341</v>
      </c>
      <c r="MM56" s="5">
        <v>16866</v>
      </c>
      <c r="MN56" s="5">
        <v>13664</v>
      </c>
      <c r="MO56" s="5">
        <v>14257</v>
      </c>
      <c r="MP56" s="5">
        <v>12868</v>
      </c>
      <c r="MQ56" s="5">
        <v>0</v>
      </c>
      <c r="MR56" s="5">
        <v>0</v>
      </c>
      <c r="MS56" s="5">
        <v>0</v>
      </c>
      <c r="MT56" s="5">
        <v>0</v>
      </c>
      <c r="MU56" s="5">
        <v>0</v>
      </c>
      <c r="MV56" s="5">
        <v>0</v>
      </c>
      <c r="MW56" s="5">
        <v>0</v>
      </c>
      <c r="MX56" s="5">
        <v>0</v>
      </c>
      <c r="MY56" s="5">
        <v>0</v>
      </c>
      <c r="MZ56" s="5">
        <v>0</v>
      </c>
      <c r="NA56" s="5">
        <v>0</v>
      </c>
      <c r="NB56" s="5">
        <v>0</v>
      </c>
      <c r="NC56" s="5">
        <v>0</v>
      </c>
      <c r="ND56" s="5">
        <v>0</v>
      </c>
      <c r="NE56" s="5" t="s">
        <v>33</v>
      </c>
      <c r="NF56" s="5" t="s">
        <v>33</v>
      </c>
      <c r="NG56" s="5" t="s">
        <v>33</v>
      </c>
      <c r="NH56" s="5" t="s">
        <v>33</v>
      </c>
      <c r="NI56" s="5" t="s">
        <v>33</v>
      </c>
      <c r="NJ56" s="5" t="s">
        <v>33</v>
      </c>
      <c r="NK56" s="5" t="s">
        <v>33</v>
      </c>
      <c r="NL56" s="5" t="s">
        <v>33</v>
      </c>
      <c r="NM56" s="5" t="s">
        <v>33</v>
      </c>
      <c r="NN56" s="5" t="s">
        <v>33</v>
      </c>
      <c r="NO56" s="5" t="s">
        <v>33</v>
      </c>
      <c r="NP56" s="5" t="s">
        <v>33</v>
      </c>
      <c r="NQ56" s="5" t="s">
        <v>33</v>
      </c>
      <c r="NR56" s="5" t="s">
        <v>33</v>
      </c>
      <c r="NS56" s="5" t="s">
        <v>33</v>
      </c>
      <c r="NT56" s="5" t="s">
        <v>33</v>
      </c>
      <c r="NU56" s="5" t="s">
        <v>33</v>
      </c>
      <c r="NV56" s="5" t="s">
        <v>33</v>
      </c>
      <c r="NW56" s="5">
        <v>0</v>
      </c>
      <c r="NX56" s="5">
        <v>0</v>
      </c>
      <c r="NY56" s="5">
        <v>0</v>
      </c>
      <c r="NZ56" s="5">
        <v>0</v>
      </c>
      <c r="OA56" s="5">
        <v>0</v>
      </c>
      <c r="OB56" s="5">
        <v>0</v>
      </c>
      <c r="OC56" s="5">
        <v>0</v>
      </c>
      <c r="OD56" s="5">
        <v>0</v>
      </c>
      <c r="OE56" s="5">
        <v>0</v>
      </c>
      <c r="OF56" s="5">
        <v>0</v>
      </c>
      <c r="OG56" s="5">
        <v>0</v>
      </c>
      <c r="OH56" s="5">
        <v>0</v>
      </c>
      <c r="OI56" s="5">
        <v>0</v>
      </c>
      <c r="OJ56" s="5">
        <v>0</v>
      </c>
      <c r="OK56" s="5" t="s">
        <v>33</v>
      </c>
      <c r="OL56" s="5" t="s">
        <v>33</v>
      </c>
      <c r="OM56" s="5" t="s">
        <v>33</v>
      </c>
      <c r="ON56" s="5" t="s">
        <v>33</v>
      </c>
      <c r="OO56" s="5" t="s">
        <v>33</v>
      </c>
      <c r="OP56" s="5" t="s">
        <v>33</v>
      </c>
      <c r="OQ56" s="5" t="s">
        <v>33</v>
      </c>
      <c r="OR56" s="5" t="s">
        <v>33</v>
      </c>
      <c r="OS56" s="5" t="s">
        <v>33</v>
      </c>
      <c r="OT56" s="5" t="s">
        <v>33</v>
      </c>
      <c r="OU56" s="5" t="s">
        <v>33</v>
      </c>
      <c r="OV56" s="5" t="s">
        <v>33</v>
      </c>
      <c r="OW56" s="5" t="s">
        <v>33</v>
      </c>
      <c r="OX56" s="5" t="s">
        <v>33</v>
      </c>
      <c r="OY56" s="5" t="s">
        <v>33</v>
      </c>
      <c r="OZ56" s="5" t="s">
        <v>33</v>
      </c>
      <c r="PA56" s="5" t="s">
        <v>33</v>
      </c>
      <c r="PB56" s="5" t="s">
        <v>33</v>
      </c>
      <c r="PC56" s="5">
        <v>139518</v>
      </c>
      <c r="PD56" s="5">
        <v>129229</v>
      </c>
      <c r="PE56" s="5">
        <v>119105</v>
      </c>
      <c r="PF56" s="5">
        <v>124312</v>
      </c>
      <c r="PG56" s="5">
        <v>117675</v>
      </c>
      <c r="PH56" s="5">
        <v>125768</v>
      </c>
      <c r="PI56" s="5">
        <v>109433</v>
      </c>
      <c r="PJ56" s="5">
        <v>98544</v>
      </c>
      <c r="PK56" s="5">
        <v>114853</v>
      </c>
      <c r="PL56" s="5">
        <v>109305</v>
      </c>
      <c r="PM56" s="5">
        <v>92596</v>
      </c>
      <c r="PN56" s="5">
        <v>101455</v>
      </c>
      <c r="PO56" s="5">
        <v>96739</v>
      </c>
      <c r="PP56" s="5">
        <v>98429</v>
      </c>
      <c r="PQ56" s="5">
        <v>90094</v>
      </c>
      <c r="PR56" s="5">
        <v>82794</v>
      </c>
      <c r="PS56" s="5">
        <v>76821</v>
      </c>
      <c r="PT56" s="5">
        <v>78648</v>
      </c>
      <c r="PU56" s="5">
        <v>74812</v>
      </c>
      <c r="PV56" s="5">
        <v>76690</v>
      </c>
      <c r="PW56" s="5">
        <v>75982</v>
      </c>
      <c r="PX56" s="5">
        <v>78669</v>
      </c>
      <c r="PY56" s="5">
        <v>56200</v>
      </c>
      <c r="PZ56" s="5">
        <v>50445</v>
      </c>
      <c r="QA56" s="5">
        <v>48558</v>
      </c>
      <c r="QB56" s="5">
        <v>53740</v>
      </c>
      <c r="QC56" s="5">
        <v>46282</v>
      </c>
      <c r="QD56" s="5">
        <v>45531</v>
      </c>
      <c r="QE56" s="5">
        <v>45163</v>
      </c>
      <c r="QF56" s="5">
        <v>40543</v>
      </c>
      <c r="QG56" s="5">
        <v>37112</v>
      </c>
      <c r="QH56" s="5">
        <v>39790</v>
      </c>
      <c r="QI56" s="5">
        <v>166192</v>
      </c>
      <c r="QJ56" s="5">
        <v>172359</v>
      </c>
      <c r="QK56" s="5">
        <v>149568</v>
      </c>
      <c r="QL56" s="5">
        <v>177931</v>
      </c>
      <c r="QM56" s="5">
        <v>159131</v>
      </c>
      <c r="QN56" s="5">
        <v>176334</v>
      </c>
      <c r="QO56" s="5">
        <v>128227</v>
      </c>
      <c r="QP56" s="5">
        <v>140993</v>
      </c>
      <c r="QQ56" s="5">
        <v>150747</v>
      </c>
      <c r="QR56" s="5">
        <v>156188</v>
      </c>
      <c r="QS56" s="5">
        <v>121262</v>
      </c>
      <c r="QT56" s="5">
        <v>140606</v>
      </c>
      <c r="QU56" s="5">
        <v>157443</v>
      </c>
      <c r="QV56" s="5">
        <v>158933</v>
      </c>
      <c r="QW56" s="5">
        <v>140875</v>
      </c>
      <c r="QX56" s="5">
        <v>137521</v>
      </c>
      <c r="QY56" s="5">
        <v>112810</v>
      </c>
      <c r="QZ56" s="5">
        <v>115744</v>
      </c>
      <c r="RA56" s="5">
        <v>111974</v>
      </c>
      <c r="RB56" s="5">
        <v>113470</v>
      </c>
      <c r="RC56" s="5">
        <v>98774</v>
      </c>
      <c r="RD56" s="5">
        <v>97547</v>
      </c>
      <c r="RE56" s="5">
        <v>85904</v>
      </c>
      <c r="RF56" s="5">
        <v>79806</v>
      </c>
      <c r="RG56" s="5">
        <v>66611</v>
      </c>
      <c r="RH56" s="5">
        <v>62177</v>
      </c>
      <c r="RI56" s="5">
        <v>60458</v>
      </c>
      <c r="RJ56" s="5">
        <v>57608</v>
      </c>
      <c r="RK56" s="5">
        <v>61103</v>
      </c>
      <c r="RL56" s="5">
        <v>53983</v>
      </c>
      <c r="RM56" s="5">
        <v>55905</v>
      </c>
      <c r="RN56" s="5">
        <v>56584</v>
      </c>
      <c r="RO56" s="5">
        <v>118904</v>
      </c>
      <c r="RP56" s="5">
        <v>127025</v>
      </c>
      <c r="RQ56" s="5">
        <v>137123</v>
      </c>
      <c r="RR56" s="5">
        <v>154466</v>
      </c>
      <c r="RS56" s="5">
        <v>154823</v>
      </c>
      <c r="RT56" s="5">
        <v>154531</v>
      </c>
      <c r="RU56" s="5">
        <v>135041</v>
      </c>
      <c r="RV56" s="5">
        <v>142003</v>
      </c>
      <c r="RW56" s="5">
        <v>174575</v>
      </c>
      <c r="RX56" s="5">
        <v>161324</v>
      </c>
      <c r="RY56" s="5">
        <v>150384</v>
      </c>
      <c r="RZ56" s="5">
        <v>160945</v>
      </c>
      <c r="SA56" s="5">
        <v>138944</v>
      </c>
      <c r="SB56" s="5">
        <v>144204</v>
      </c>
      <c r="SC56" s="5">
        <v>135820</v>
      </c>
      <c r="SD56" s="5">
        <v>128770</v>
      </c>
      <c r="SE56" s="5">
        <v>126719</v>
      </c>
      <c r="SF56" s="5">
        <v>120558</v>
      </c>
      <c r="SG56" s="5">
        <v>124688</v>
      </c>
      <c r="SH56" s="5">
        <v>105861</v>
      </c>
      <c r="SI56" s="5">
        <v>110262</v>
      </c>
      <c r="SJ56" s="5">
        <v>129392</v>
      </c>
      <c r="SK56" s="5">
        <v>91691</v>
      </c>
      <c r="SL56" s="5">
        <v>75894</v>
      </c>
      <c r="SM56" s="5">
        <v>80335</v>
      </c>
      <c r="SN56" s="5">
        <v>76622</v>
      </c>
      <c r="SO56" s="5">
        <v>76844</v>
      </c>
      <c r="SP56" s="5">
        <v>70070</v>
      </c>
      <c r="SQ56" s="5">
        <v>-64598</v>
      </c>
      <c r="SR56" s="5">
        <v>71430</v>
      </c>
      <c r="SS56" s="5">
        <v>64885</v>
      </c>
      <c r="ST56" s="5">
        <v>97228</v>
      </c>
      <c r="SU56" s="5">
        <v>85285</v>
      </c>
      <c r="SV56" s="5">
        <v>89831</v>
      </c>
      <c r="SW56" s="5">
        <v>83472</v>
      </c>
      <c r="SX56" s="5">
        <v>98184</v>
      </c>
      <c r="SY56" s="5">
        <v>94667</v>
      </c>
      <c r="SZ56" s="5">
        <v>88588</v>
      </c>
      <c r="TA56" s="5">
        <v>72749</v>
      </c>
      <c r="TB56" s="5">
        <v>67714</v>
      </c>
      <c r="TC56" s="5">
        <v>59416</v>
      </c>
      <c r="TD56" s="5">
        <v>39058</v>
      </c>
      <c r="TE56" s="5">
        <v>33717</v>
      </c>
      <c r="TF56" s="5">
        <v>44899</v>
      </c>
      <c r="TG56" s="5">
        <v>43525</v>
      </c>
      <c r="TH56" s="5">
        <v>45030</v>
      </c>
      <c r="TI56" s="5">
        <v>40157</v>
      </c>
      <c r="TJ56" s="5">
        <v>34309</v>
      </c>
      <c r="TK56" s="5">
        <v>35872</v>
      </c>
      <c r="TL56" s="5">
        <v>40642</v>
      </c>
      <c r="TM56" s="5">
        <v>41224</v>
      </c>
      <c r="TN56" s="5">
        <v>50896</v>
      </c>
      <c r="TO56" s="5">
        <v>44408</v>
      </c>
      <c r="TP56" s="5">
        <v>52101</v>
      </c>
      <c r="TQ56" s="5">
        <v>70864</v>
      </c>
      <c r="TR56" s="5">
        <v>64283</v>
      </c>
      <c r="TS56" s="5">
        <v>66883</v>
      </c>
      <c r="TT56" s="5">
        <v>38660</v>
      </c>
      <c r="TU56" s="5">
        <v>48396</v>
      </c>
      <c r="TV56" s="5">
        <v>34069</v>
      </c>
      <c r="TW56" s="5">
        <v>33486</v>
      </c>
      <c r="TX56" s="5">
        <v>35034</v>
      </c>
      <c r="TY56" s="5">
        <v>35023</v>
      </c>
      <c r="TZ56" s="5">
        <v>32233</v>
      </c>
      <c r="UA56" s="5">
        <v>53330</v>
      </c>
      <c r="UB56" s="5">
        <v>52578</v>
      </c>
      <c r="UC56" s="5">
        <v>58694</v>
      </c>
      <c r="UD56" s="5">
        <v>63588</v>
      </c>
      <c r="UE56" s="5">
        <v>56593</v>
      </c>
      <c r="UF56" s="5">
        <v>55105</v>
      </c>
      <c r="UG56" s="5">
        <v>43330</v>
      </c>
      <c r="UH56" s="5">
        <v>43588</v>
      </c>
      <c r="UI56" s="5">
        <v>45122</v>
      </c>
      <c r="UJ56" s="5">
        <v>44211</v>
      </c>
      <c r="UK56" s="5">
        <v>35980</v>
      </c>
      <c r="UL56" s="5">
        <v>45763</v>
      </c>
      <c r="UM56" s="5">
        <v>46165</v>
      </c>
      <c r="UN56" s="5">
        <v>49231</v>
      </c>
      <c r="UO56" s="5">
        <v>46375</v>
      </c>
      <c r="UP56" s="5">
        <v>48607</v>
      </c>
      <c r="UQ56" s="5">
        <v>44263</v>
      </c>
      <c r="UR56" s="5">
        <v>47401</v>
      </c>
      <c r="US56" s="5">
        <v>41749</v>
      </c>
      <c r="UT56" s="5">
        <v>40395</v>
      </c>
      <c r="UU56" s="5">
        <v>33639</v>
      </c>
      <c r="UV56" s="5">
        <v>30959</v>
      </c>
      <c r="UW56" s="5">
        <v>28576</v>
      </c>
      <c r="UX56" s="5">
        <v>33557</v>
      </c>
      <c r="UY56" s="5">
        <v>20702</v>
      </c>
      <c r="UZ56" s="5">
        <v>15262</v>
      </c>
      <c r="VA56" s="5">
        <v>11118</v>
      </c>
      <c r="VB56" s="5">
        <v>14289</v>
      </c>
      <c r="VC56" s="5">
        <v>15109</v>
      </c>
      <c r="VD56" s="5">
        <v>14201</v>
      </c>
      <c r="VE56" s="5">
        <v>13784</v>
      </c>
      <c r="VF56" s="5">
        <v>12223</v>
      </c>
      <c r="VG56" s="5">
        <v>285892</v>
      </c>
      <c r="VH56" s="5">
        <v>335056</v>
      </c>
      <c r="VI56" s="5">
        <v>397378</v>
      </c>
      <c r="VJ56" s="5">
        <v>456705</v>
      </c>
      <c r="VK56" s="5">
        <v>449702</v>
      </c>
      <c r="VL56" s="5">
        <v>430049</v>
      </c>
      <c r="VM56" s="5">
        <v>432142</v>
      </c>
      <c r="VN56" s="5">
        <v>393325</v>
      </c>
      <c r="VO56" s="5">
        <v>388987</v>
      </c>
      <c r="VP56" s="5">
        <v>378097</v>
      </c>
      <c r="VQ56" s="5">
        <v>381172</v>
      </c>
      <c r="VR56" s="5">
        <v>355890</v>
      </c>
      <c r="VS56" s="5">
        <v>359882</v>
      </c>
      <c r="VT56" s="5">
        <v>368736</v>
      </c>
      <c r="VU56" s="5">
        <v>349034</v>
      </c>
      <c r="VV56" s="5">
        <v>324524</v>
      </c>
      <c r="VW56" s="5">
        <v>272572</v>
      </c>
      <c r="VX56" s="5">
        <v>271991</v>
      </c>
      <c r="VY56" s="5">
        <v>278205</v>
      </c>
      <c r="VZ56" s="5">
        <v>264883</v>
      </c>
      <c r="WA56" s="5">
        <v>264661</v>
      </c>
      <c r="WB56" s="5">
        <v>274912</v>
      </c>
      <c r="WC56" s="5">
        <v>224202</v>
      </c>
      <c r="WD56" s="5">
        <v>325012</v>
      </c>
      <c r="WE56" s="5">
        <v>313610</v>
      </c>
      <c r="WF56" s="5">
        <v>357401</v>
      </c>
      <c r="WG56" s="5">
        <v>302966</v>
      </c>
      <c r="WH56" s="5">
        <v>243595</v>
      </c>
      <c r="WI56" s="5">
        <v>280501</v>
      </c>
      <c r="WJ56" s="5">
        <v>186155</v>
      </c>
      <c r="WK56" s="5">
        <v>182446</v>
      </c>
      <c r="WL56" s="5">
        <v>184904</v>
      </c>
      <c r="WM56" s="5">
        <v>17730</v>
      </c>
      <c r="WN56" s="5">
        <v>15975</v>
      </c>
      <c r="WO56" s="5">
        <v>13328</v>
      </c>
      <c r="WP56" s="5">
        <v>16137</v>
      </c>
      <c r="WQ56" s="5">
        <v>14190</v>
      </c>
      <c r="WR56" s="5">
        <v>18125</v>
      </c>
      <c r="WS56" s="5">
        <v>13349</v>
      </c>
      <c r="WT56" s="5">
        <v>13247</v>
      </c>
      <c r="WU56" s="5">
        <v>14549</v>
      </c>
      <c r="WV56" s="5">
        <v>15402</v>
      </c>
      <c r="WW56" s="5">
        <v>12854</v>
      </c>
      <c r="WX56" s="5">
        <v>14632</v>
      </c>
      <c r="WY56" s="5">
        <v>15458</v>
      </c>
      <c r="WZ56" s="5">
        <v>14234</v>
      </c>
      <c r="XA56" s="5">
        <v>15194</v>
      </c>
      <c r="XB56" s="5">
        <v>14875</v>
      </c>
      <c r="XC56" s="5">
        <v>12886</v>
      </c>
      <c r="XD56" s="5">
        <v>13639</v>
      </c>
      <c r="XE56" s="5">
        <v>13154</v>
      </c>
      <c r="XF56" s="5">
        <v>11560</v>
      </c>
      <c r="XG56" s="5">
        <v>11448</v>
      </c>
      <c r="XH56" s="5">
        <v>1660</v>
      </c>
      <c r="XI56" s="5">
        <v>3367</v>
      </c>
      <c r="XJ56" s="5">
        <v>3856</v>
      </c>
      <c r="XK56" s="5">
        <v>11527</v>
      </c>
      <c r="XL56" s="5">
        <v>11133</v>
      </c>
      <c r="XM56" s="5">
        <v>11633</v>
      </c>
      <c r="XN56" s="5">
        <v>12482</v>
      </c>
      <c r="XO56" s="5">
        <v>11723</v>
      </c>
      <c r="XP56" s="5">
        <v>12777</v>
      </c>
      <c r="XQ56" s="5">
        <v>13097</v>
      </c>
      <c r="XR56" s="5">
        <v>13281</v>
      </c>
      <c r="XS56" s="1">
        <v>7140</v>
      </c>
      <c r="XT56" s="3" t="s">
        <v>180</v>
      </c>
      <c r="XU56" s="3" t="s">
        <v>180</v>
      </c>
      <c r="XV56" s="3" t="s">
        <v>180</v>
      </c>
      <c r="XW56" s="3" t="s">
        <v>179</v>
      </c>
      <c r="XX56" s="3" t="s">
        <v>180</v>
      </c>
      <c r="XY56" s="3" t="s">
        <v>180</v>
      </c>
      <c r="XZ56" s="3" t="s">
        <v>221</v>
      </c>
    </row>
    <row r="57" spans="1:650" x14ac:dyDescent="0.3">
      <c r="A57" s="6" t="s">
        <v>84</v>
      </c>
      <c r="B57" s="1">
        <v>4063057</v>
      </c>
      <c r="C57" s="5">
        <v>0</v>
      </c>
      <c r="D57" s="5">
        <v>0</v>
      </c>
      <c r="E57" s="5">
        <v>0</v>
      </c>
      <c r="F57" s="5">
        <v>0</v>
      </c>
      <c r="G57" s="5">
        <v>0</v>
      </c>
      <c r="H57" s="5">
        <v>0</v>
      </c>
      <c r="I57" s="5">
        <v>0</v>
      </c>
      <c r="J57" s="5">
        <v>0</v>
      </c>
      <c r="K57" s="5">
        <v>0</v>
      </c>
      <c r="L57" s="5">
        <v>0</v>
      </c>
      <c r="M57" s="5">
        <v>0</v>
      </c>
      <c r="N57" s="5">
        <v>0</v>
      </c>
      <c r="O57" s="5">
        <v>0</v>
      </c>
      <c r="P57" s="5">
        <v>0</v>
      </c>
      <c r="Q57" s="5">
        <v>0</v>
      </c>
      <c r="R57" s="5">
        <v>30</v>
      </c>
      <c r="S57" s="5">
        <v>0</v>
      </c>
      <c r="T57" s="5" t="s">
        <v>33</v>
      </c>
      <c r="U57" s="5" t="s">
        <v>33</v>
      </c>
      <c r="V57" s="5" t="s">
        <v>33</v>
      </c>
      <c r="W57" s="5" t="s">
        <v>33</v>
      </c>
      <c r="X57" s="5" t="s">
        <v>33</v>
      </c>
      <c r="Y57" s="5" t="s">
        <v>33</v>
      </c>
      <c r="Z57" s="5" t="s">
        <v>33</v>
      </c>
      <c r="AA57" s="5" t="s">
        <v>33</v>
      </c>
      <c r="AB57" s="5" t="s">
        <v>33</v>
      </c>
      <c r="AC57" s="5" t="s">
        <v>33</v>
      </c>
      <c r="AD57" s="5" t="s">
        <v>33</v>
      </c>
      <c r="AE57" s="5" t="s">
        <v>33</v>
      </c>
      <c r="AF57" s="5" t="s">
        <v>33</v>
      </c>
      <c r="AG57" s="5" t="s">
        <v>33</v>
      </c>
      <c r="AH57" s="5" t="s">
        <v>33</v>
      </c>
      <c r="AI57" s="5">
        <v>0</v>
      </c>
      <c r="AJ57" s="5">
        <v>0</v>
      </c>
      <c r="AK57" s="5">
        <v>0</v>
      </c>
      <c r="AL57" s="5">
        <v>21</v>
      </c>
      <c r="AM57" s="5">
        <v>16</v>
      </c>
      <c r="AN57" s="5">
        <v>0</v>
      </c>
      <c r="AO57" s="5">
        <v>0</v>
      </c>
      <c r="AP57" s="5">
        <v>0</v>
      </c>
      <c r="AQ57" s="5">
        <v>0</v>
      </c>
      <c r="AR57" s="5">
        <v>0</v>
      </c>
      <c r="AS57" s="5">
        <v>0</v>
      </c>
      <c r="AT57" s="5">
        <v>-99</v>
      </c>
      <c r="AU57" s="5">
        <v>1202</v>
      </c>
      <c r="AV57" s="5">
        <v>0</v>
      </c>
      <c r="AW57" s="5">
        <v>0</v>
      </c>
      <c r="AX57" s="5">
        <v>0</v>
      </c>
      <c r="AY57" s="5">
        <v>0</v>
      </c>
      <c r="AZ57" s="5" t="s">
        <v>33</v>
      </c>
      <c r="BA57" s="5" t="s">
        <v>33</v>
      </c>
      <c r="BB57" s="5" t="s">
        <v>33</v>
      </c>
      <c r="BC57" s="5" t="s">
        <v>33</v>
      </c>
      <c r="BD57" s="5" t="s">
        <v>33</v>
      </c>
      <c r="BE57" s="5" t="s">
        <v>33</v>
      </c>
      <c r="BF57" s="5" t="s">
        <v>33</v>
      </c>
      <c r="BG57" s="5" t="s">
        <v>33</v>
      </c>
      <c r="BH57" s="5" t="s">
        <v>33</v>
      </c>
      <c r="BI57" s="5" t="s">
        <v>33</v>
      </c>
      <c r="BJ57" s="5" t="s">
        <v>33</v>
      </c>
      <c r="BK57" s="5" t="s">
        <v>33</v>
      </c>
      <c r="BL57" s="5" t="s">
        <v>33</v>
      </c>
      <c r="BM57" s="5" t="s">
        <v>33</v>
      </c>
      <c r="BN57" s="5" t="s">
        <v>33</v>
      </c>
      <c r="BO57" s="5">
        <v>225</v>
      </c>
      <c r="BP57" s="5">
        <v>452</v>
      </c>
      <c r="BQ57" s="5">
        <v>0</v>
      </c>
      <c r="BR57" s="5">
        <v>0</v>
      </c>
      <c r="BS57" s="5">
        <v>1484</v>
      </c>
      <c r="BT57" s="5">
        <v>126</v>
      </c>
      <c r="BU57" s="5">
        <v>480</v>
      </c>
      <c r="BV57" s="5">
        <v>1482</v>
      </c>
      <c r="BW57" s="5">
        <v>652</v>
      </c>
      <c r="BX57" s="5">
        <v>285</v>
      </c>
      <c r="BY57" s="5">
        <v>8</v>
      </c>
      <c r="BZ57" s="5">
        <v>3</v>
      </c>
      <c r="CA57" s="5">
        <v>483</v>
      </c>
      <c r="CB57" s="5">
        <v>52</v>
      </c>
      <c r="CC57" s="5">
        <v>59</v>
      </c>
      <c r="CD57" s="5">
        <v>799</v>
      </c>
      <c r="CE57" s="5">
        <v>83</v>
      </c>
      <c r="CF57" s="5" t="s">
        <v>33</v>
      </c>
      <c r="CG57" s="5" t="s">
        <v>33</v>
      </c>
      <c r="CH57" s="5" t="s">
        <v>33</v>
      </c>
      <c r="CI57" s="5" t="s">
        <v>33</v>
      </c>
      <c r="CJ57" s="5" t="s">
        <v>33</v>
      </c>
      <c r="CK57" s="5" t="s">
        <v>33</v>
      </c>
      <c r="CL57" s="5" t="s">
        <v>33</v>
      </c>
      <c r="CM57" s="5" t="s">
        <v>33</v>
      </c>
      <c r="CN57" s="5" t="s">
        <v>33</v>
      </c>
      <c r="CO57" s="5" t="s">
        <v>33</v>
      </c>
      <c r="CP57" s="5" t="s">
        <v>33</v>
      </c>
      <c r="CQ57" s="5" t="s">
        <v>33</v>
      </c>
      <c r="CR57" s="5" t="s">
        <v>33</v>
      </c>
      <c r="CS57" s="5" t="s">
        <v>33</v>
      </c>
      <c r="CT57" s="5" t="s">
        <v>33</v>
      </c>
      <c r="CU57" s="5">
        <v>1622</v>
      </c>
      <c r="CV57" s="5">
        <v>5725</v>
      </c>
      <c r="CW57" s="5">
        <v>5431</v>
      </c>
      <c r="CX57" s="5">
        <v>5057</v>
      </c>
      <c r="CY57" s="5">
        <v>4808</v>
      </c>
      <c r="CZ57" s="5">
        <v>1654</v>
      </c>
      <c r="DA57" s="5">
        <v>1576</v>
      </c>
      <c r="DB57" s="5">
        <v>2888</v>
      </c>
      <c r="DC57" s="5">
        <v>3277</v>
      </c>
      <c r="DD57" s="5">
        <v>1116</v>
      </c>
      <c r="DE57" s="5">
        <v>935</v>
      </c>
      <c r="DF57" s="5">
        <v>1412</v>
      </c>
      <c r="DG57" s="5">
        <v>1372</v>
      </c>
      <c r="DH57" s="5">
        <v>1743</v>
      </c>
      <c r="DI57" s="5">
        <v>1297</v>
      </c>
      <c r="DJ57" s="5">
        <v>2382</v>
      </c>
      <c r="DK57" s="5">
        <v>1288</v>
      </c>
      <c r="DL57" s="5" t="s">
        <v>33</v>
      </c>
      <c r="DM57" s="5" t="s">
        <v>33</v>
      </c>
      <c r="DN57" s="5" t="s">
        <v>33</v>
      </c>
      <c r="DO57" s="5" t="s">
        <v>33</v>
      </c>
      <c r="DP57" s="5" t="s">
        <v>33</v>
      </c>
      <c r="DQ57" s="5" t="s">
        <v>33</v>
      </c>
      <c r="DR57" s="5" t="s">
        <v>33</v>
      </c>
      <c r="DS57" s="5" t="s">
        <v>33</v>
      </c>
      <c r="DT57" s="5" t="s">
        <v>33</v>
      </c>
      <c r="DU57" s="5" t="s">
        <v>33</v>
      </c>
      <c r="DV57" s="5" t="s">
        <v>33</v>
      </c>
      <c r="DW57" s="5" t="s">
        <v>33</v>
      </c>
      <c r="DX57" s="5" t="s">
        <v>33</v>
      </c>
      <c r="DY57" s="5" t="s">
        <v>33</v>
      </c>
      <c r="DZ57" s="5" t="s">
        <v>33</v>
      </c>
      <c r="EA57" s="5">
        <v>601</v>
      </c>
      <c r="EB57" s="5">
        <v>268</v>
      </c>
      <c r="EC57" s="5">
        <v>642</v>
      </c>
      <c r="ED57" s="5">
        <v>517</v>
      </c>
      <c r="EE57" s="5">
        <v>1146</v>
      </c>
      <c r="EF57" s="5">
        <v>640</v>
      </c>
      <c r="EG57" s="5">
        <v>44</v>
      </c>
      <c r="EH57" s="5">
        <v>283</v>
      </c>
      <c r="EI57" s="5">
        <v>1189</v>
      </c>
      <c r="EJ57" s="5">
        <v>286</v>
      </c>
      <c r="EK57" s="5">
        <v>59</v>
      </c>
      <c r="EL57" s="5">
        <v>276</v>
      </c>
      <c r="EM57" s="5">
        <v>380</v>
      </c>
      <c r="EN57" s="5">
        <v>945</v>
      </c>
      <c r="EO57" s="5">
        <v>1502</v>
      </c>
      <c r="EP57" s="5">
        <v>12519</v>
      </c>
      <c r="EQ57" s="5">
        <v>481</v>
      </c>
      <c r="ER57" s="5" t="s">
        <v>33</v>
      </c>
      <c r="ES57" s="5" t="s">
        <v>33</v>
      </c>
      <c r="ET57" s="5" t="s">
        <v>33</v>
      </c>
      <c r="EU57" s="5" t="s">
        <v>33</v>
      </c>
      <c r="EV57" s="5" t="s">
        <v>33</v>
      </c>
      <c r="EW57" s="5" t="s">
        <v>33</v>
      </c>
      <c r="EX57" s="5" t="s">
        <v>33</v>
      </c>
      <c r="EY57" s="5" t="s">
        <v>33</v>
      </c>
      <c r="EZ57" s="5" t="s">
        <v>33</v>
      </c>
      <c r="FA57" s="5" t="s">
        <v>33</v>
      </c>
      <c r="FB57" s="5" t="s">
        <v>33</v>
      </c>
      <c r="FC57" s="5" t="s">
        <v>33</v>
      </c>
      <c r="FD57" s="5" t="s">
        <v>33</v>
      </c>
      <c r="FE57" s="5" t="s">
        <v>33</v>
      </c>
      <c r="FF57" s="5" t="s">
        <v>33</v>
      </c>
      <c r="FG57" s="5">
        <v>0</v>
      </c>
      <c r="FH57" s="5">
        <v>0</v>
      </c>
      <c r="FI57" s="5">
        <v>0</v>
      </c>
      <c r="FJ57" s="5">
        <v>0</v>
      </c>
      <c r="FK57" s="5">
        <v>0</v>
      </c>
      <c r="FL57" s="5">
        <v>0</v>
      </c>
      <c r="FM57" s="5">
        <v>0</v>
      </c>
      <c r="FN57" s="5">
        <v>0</v>
      </c>
      <c r="FO57" s="5">
        <v>0</v>
      </c>
      <c r="FP57" s="5">
        <v>0</v>
      </c>
      <c r="FQ57" s="5">
        <v>0</v>
      </c>
      <c r="FR57" s="5">
        <v>0</v>
      </c>
      <c r="FS57" s="5">
        <v>0</v>
      </c>
      <c r="FT57" s="5">
        <v>0</v>
      </c>
      <c r="FU57" s="5" t="s">
        <v>33</v>
      </c>
      <c r="FV57" s="5" t="s">
        <v>33</v>
      </c>
      <c r="FW57" s="5" t="s">
        <v>33</v>
      </c>
      <c r="FX57" s="5" t="s">
        <v>33</v>
      </c>
      <c r="FY57" s="5" t="s">
        <v>33</v>
      </c>
      <c r="FZ57" s="5" t="s">
        <v>33</v>
      </c>
      <c r="GA57" s="5" t="s">
        <v>33</v>
      </c>
      <c r="GB57" s="5" t="s">
        <v>33</v>
      </c>
      <c r="GC57" s="5" t="s">
        <v>33</v>
      </c>
      <c r="GD57" s="5" t="s">
        <v>33</v>
      </c>
      <c r="GE57" s="5" t="s">
        <v>33</v>
      </c>
      <c r="GF57" s="5" t="s">
        <v>33</v>
      </c>
      <c r="GG57" s="5" t="s">
        <v>33</v>
      </c>
      <c r="GH57" s="5" t="s">
        <v>33</v>
      </c>
      <c r="GI57" s="5" t="s">
        <v>33</v>
      </c>
      <c r="GJ57" s="5" t="s">
        <v>33</v>
      </c>
      <c r="GK57" s="5" t="s">
        <v>33</v>
      </c>
      <c r="GL57" s="5" t="s">
        <v>33</v>
      </c>
      <c r="GM57" s="5">
        <v>2449</v>
      </c>
      <c r="GN57" s="5">
        <v>6445</v>
      </c>
      <c r="GO57" s="5">
        <v>6073</v>
      </c>
      <c r="GP57" s="5">
        <v>5595</v>
      </c>
      <c r="GQ57" s="5">
        <v>7453</v>
      </c>
      <c r="GR57" s="5">
        <v>2420</v>
      </c>
      <c r="GS57" s="5">
        <v>2100</v>
      </c>
      <c r="GT57" s="5">
        <v>4653</v>
      </c>
      <c r="GU57" s="5">
        <v>5118</v>
      </c>
      <c r="GV57" s="5">
        <v>1686</v>
      </c>
      <c r="GW57" s="5">
        <v>1001</v>
      </c>
      <c r="GX57" s="5">
        <v>1592</v>
      </c>
      <c r="GY57" s="5">
        <v>3437</v>
      </c>
      <c r="GZ57" s="5">
        <v>2740</v>
      </c>
      <c r="HA57" s="5">
        <v>2858</v>
      </c>
      <c r="HB57" s="5">
        <v>15729</v>
      </c>
      <c r="HC57" s="5">
        <v>1851</v>
      </c>
      <c r="HD57" s="5" t="s">
        <v>33</v>
      </c>
      <c r="HE57" s="5" t="s">
        <v>33</v>
      </c>
      <c r="HF57" s="5" t="s">
        <v>33</v>
      </c>
      <c r="HG57" s="5" t="s">
        <v>33</v>
      </c>
      <c r="HH57" s="5" t="s">
        <v>33</v>
      </c>
      <c r="HI57" s="5" t="s">
        <v>33</v>
      </c>
      <c r="HJ57" s="5" t="s">
        <v>33</v>
      </c>
      <c r="HK57" s="5" t="s">
        <v>33</v>
      </c>
      <c r="HL57" s="5" t="s">
        <v>33</v>
      </c>
      <c r="HM57" s="5" t="s">
        <v>33</v>
      </c>
      <c r="HN57" s="5" t="s">
        <v>33</v>
      </c>
      <c r="HO57" s="5" t="s">
        <v>33</v>
      </c>
      <c r="HP57" s="5" t="s">
        <v>33</v>
      </c>
      <c r="HQ57" s="5" t="s">
        <v>33</v>
      </c>
      <c r="HR57" s="5" t="s">
        <v>33</v>
      </c>
      <c r="HS57" s="5">
        <v>12095</v>
      </c>
      <c r="HT57" s="5">
        <v>11859</v>
      </c>
      <c r="HU57" s="5">
        <v>10970</v>
      </c>
      <c r="HV57" s="5">
        <v>10654</v>
      </c>
      <c r="HW57" s="5">
        <v>10642</v>
      </c>
      <c r="HX57" s="5">
        <v>10043</v>
      </c>
      <c r="HY57" s="5">
        <v>13514</v>
      </c>
      <c r="HZ57" s="5">
        <v>12216</v>
      </c>
      <c r="IA57" s="5">
        <v>13643</v>
      </c>
      <c r="IB57" s="5">
        <v>13094</v>
      </c>
      <c r="IC57" s="5">
        <v>12853</v>
      </c>
      <c r="ID57" s="5">
        <v>12062</v>
      </c>
      <c r="IE57" s="5">
        <v>12099</v>
      </c>
      <c r="IF57" s="5">
        <v>21454</v>
      </c>
      <c r="IG57" s="5">
        <v>9018</v>
      </c>
      <c r="IH57" s="5">
        <v>15993</v>
      </c>
      <c r="II57" s="5">
        <v>15381</v>
      </c>
      <c r="IJ57" s="5" t="s">
        <v>33</v>
      </c>
      <c r="IK57" s="5" t="s">
        <v>33</v>
      </c>
      <c r="IL57" s="5" t="s">
        <v>33</v>
      </c>
      <c r="IM57" s="5" t="s">
        <v>33</v>
      </c>
      <c r="IN57" s="5" t="s">
        <v>33</v>
      </c>
      <c r="IO57" s="5" t="s">
        <v>33</v>
      </c>
      <c r="IP57" s="5" t="s">
        <v>33</v>
      </c>
      <c r="IQ57" s="5" t="s">
        <v>33</v>
      </c>
      <c r="IR57" s="5" t="s">
        <v>33</v>
      </c>
      <c r="IS57" s="5" t="s">
        <v>33</v>
      </c>
      <c r="IT57" s="5" t="s">
        <v>33</v>
      </c>
      <c r="IU57" s="5" t="s">
        <v>33</v>
      </c>
      <c r="IV57" s="5" t="s">
        <v>33</v>
      </c>
      <c r="IW57" s="5" t="s">
        <v>33</v>
      </c>
      <c r="IX57" s="5" t="s">
        <v>33</v>
      </c>
      <c r="IY57" s="5">
        <v>273</v>
      </c>
      <c r="IZ57" s="5">
        <v>187</v>
      </c>
      <c r="JA57" s="5">
        <v>210</v>
      </c>
      <c r="JB57" s="5">
        <v>194</v>
      </c>
      <c r="JC57" s="5">
        <v>237</v>
      </c>
      <c r="JD57" s="5">
        <v>218</v>
      </c>
      <c r="JE57" s="5">
        <v>230</v>
      </c>
      <c r="JF57" s="5">
        <v>221</v>
      </c>
      <c r="JG57" s="5">
        <v>291</v>
      </c>
      <c r="JH57" s="5">
        <v>49</v>
      </c>
      <c r="JI57" s="5">
        <v>0</v>
      </c>
      <c r="JJ57" s="5">
        <v>0</v>
      </c>
      <c r="JK57" s="5">
        <v>0</v>
      </c>
      <c r="JL57" s="5">
        <v>0</v>
      </c>
      <c r="JM57" s="5">
        <v>0</v>
      </c>
      <c r="JN57" s="5">
        <v>0</v>
      </c>
      <c r="JO57" s="5">
        <v>0</v>
      </c>
      <c r="JP57" s="5" t="s">
        <v>33</v>
      </c>
      <c r="JQ57" s="5" t="s">
        <v>33</v>
      </c>
      <c r="JR57" s="5" t="s">
        <v>33</v>
      </c>
      <c r="JS57" s="5" t="s">
        <v>33</v>
      </c>
      <c r="JT57" s="5" t="s">
        <v>33</v>
      </c>
      <c r="JU57" s="5" t="s">
        <v>33</v>
      </c>
      <c r="JV57" s="5" t="s">
        <v>33</v>
      </c>
      <c r="JW57" s="5" t="s">
        <v>33</v>
      </c>
      <c r="JX57" s="5" t="s">
        <v>33</v>
      </c>
      <c r="JY57" s="5" t="s">
        <v>33</v>
      </c>
      <c r="JZ57" s="5" t="s">
        <v>33</v>
      </c>
      <c r="KA57" s="5" t="s">
        <v>33</v>
      </c>
      <c r="KB57" s="5" t="s">
        <v>33</v>
      </c>
      <c r="KC57" s="5" t="s">
        <v>33</v>
      </c>
      <c r="KD57" s="5" t="s">
        <v>33</v>
      </c>
      <c r="KE57" s="5">
        <v>74</v>
      </c>
      <c r="KF57" s="5">
        <v>62</v>
      </c>
      <c r="KG57" s="5">
        <v>66</v>
      </c>
      <c r="KH57" s="5">
        <v>177</v>
      </c>
      <c r="KI57" s="5">
        <v>136</v>
      </c>
      <c r="KJ57" s="5">
        <v>44</v>
      </c>
      <c r="KK57" s="5">
        <v>23</v>
      </c>
      <c r="KL57" s="5">
        <v>41</v>
      </c>
      <c r="KM57" s="5">
        <v>50</v>
      </c>
      <c r="KN57" s="5">
        <v>28</v>
      </c>
      <c r="KO57" s="5">
        <v>22</v>
      </c>
      <c r="KP57" s="5">
        <v>20</v>
      </c>
      <c r="KQ57" s="5">
        <v>18</v>
      </c>
      <c r="KR57" s="5">
        <v>16</v>
      </c>
      <c r="KS57" s="5">
        <v>17</v>
      </c>
      <c r="KT57" s="5">
        <v>16</v>
      </c>
      <c r="KU57" s="5">
        <v>8</v>
      </c>
      <c r="KV57" s="5" t="s">
        <v>33</v>
      </c>
      <c r="KW57" s="5" t="s">
        <v>33</v>
      </c>
      <c r="KX57" s="5" t="s">
        <v>33</v>
      </c>
      <c r="KY57" s="5" t="s">
        <v>33</v>
      </c>
      <c r="KZ57" s="5" t="s">
        <v>33</v>
      </c>
      <c r="LA57" s="5" t="s">
        <v>33</v>
      </c>
      <c r="LB57" s="5" t="s">
        <v>33</v>
      </c>
      <c r="LC57" s="5" t="s">
        <v>33</v>
      </c>
      <c r="LD57" s="5" t="s">
        <v>33</v>
      </c>
      <c r="LE57" s="5" t="s">
        <v>33</v>
      </c>
      <c r="LF57" s="5" t="s">
        <v>33</v>
      </c>
      <c r="LG57" s="5" t="s">
        <v>33</v>
      </c>
      <c r="LH57" s="5" t="s">
        <v>33</v>
      </c>
      <c r="LI57" s="5" t="s">
        <v>33</v>
      </c>
      <c r="LJ57" s="5" t="s">
        <v>33</v>
      </c>
      <c r="LK57" s="5">
        <v>28</v>
      </c>
      <c r="LL57" s="5">
        <v>23</v>
      </c>
      <c r="LM57" s="5">
        <v>15</v>
      </c>
      <c r="LN57" s="5">
        <v>10</v>
      </c>
      <c r="LO57" s="5">
        <v>49</v>
      </c>
      <c r="LP57" s="5">
        <v>17</v>
      </c>
      <c r="LQ57" s="5">
        <v>8</v>
      </c>
      <c r="LR57" s="5">
        <v>16</v>
      </c>
      <c r="LS57" s="5">
        <v>20</v>
      </c>
      <c r="LT57" s="5">
        <v>38</v>
      </c>
      <c r="LU57" s="5">
        <v>50</v>
      </c>
      <c r="LV57" s="5">
        <v>11</v>
      </c>
      <c r="LW57" s="5">
        <v>50</v>
      </c>
      <c r="LX57" s="5">
        <v>83</v>
      </c>
      <c r="LY57" s="5">
        <v>67</v>
      </c>
      <c r="LZ57" s="5">
        <v>2</v>
      </c>
      <c r="MA57" s="5">
        <v>25</v>
      </c>
      <c r="MB57" s="5" t="s">
        <v>33</v>
      </c>
      <c r="MC57" s="5" t="s">
        <v>33</v>
      </c>
      <c r="MD57" s="5" t="s">
        <v>33</v>
      </c>
      <c r="ME57" s="5" t="s">
        <v>33</v>
      </c>
      <c r="MF57" s="5" t="s">
        <v>33</v>
      </c>
      <c r="MG57" s="5" t="s">
        <v>33</v>
      </c>
      <c r="MH57" s="5" t="s">
        <v>33</v>
      </c>
      <c r="MI57" s="5" t="s">
        <v>33</v>
      </c>
      <c r="MJ57" s="5" t="s">
        <v>33</v>
      </c>
      <c r="MK57" s="5" t="s">
        <v>33</v>
      </c>
      <c r="ML57" s="5" t="s">
        <v>33</v>
      </c>
      <c r="MM57" s="5" t="s">
        <v>33</v>
      </c>
      <c r="MN57" s="5" t="s">
        <v>33</v>
      </c>
      <c r="MO57" s="5" t="s">
        <v>33</v>
      </c>
      <c r="MP57" s="5" t="s">
        <v>33</v>
      </c>
      <c r="MQ57" s="5">
        <v>0</v>
      </c>
      <c r="MR57" s="5">
        <v>0</v>
      </c>
      <c r="MS57" s="5">
        <v>0</v>
      </c>
      <c r="MT57" s="5">
        <v>0</v>
      </c>
      <c r="MU57" s="5">
        <v>0</v>
      </c>
      <c r="MV57" s="5">
        <v>0</v>
      </c>
      <c r="MW57" s="5">
        <v>0</v>
      </c>
      <c r="MX57" s="5">
        <v>0</v>
      </c>
      <c r="MY57" s="5">
        <v>0</v>
      </c>
      <c r="MZ57" s="5">
        <v>0</v>
      </c>
      <c r="NA57" s="5">
        <v>0</v>
      </c>
      <c r="NB57" s="5">
        <v>0</v>
      </c>
      <c r="NC57" s="5">
        <v>0</v>
      </c>
      <c r="ND57" s="5">
        <v>0</v>
      </c>
      <c r="NE57" s="5" t="s">
        <v>33</v>
      </c>
      <c r="NF57" s="5" t="s">
        <v>33</v>
      </c>
      <c r="NG57" s="5" t="s">
        <v>33</v>
      </c>
      <c r="NH57" s="5" t="s">
        <v>33</v>
      </c>
      <c r="NI57" s="5" t="s">
        <v>33</v>
      </c>
      <c r="NJ57" s="5" t="s">
        <v>33</v>
      </c>
      <c r="NK57" s="5" t="s">
        <v>33</v>
      </c>
      <c r="NL57" s="5" t="s">
        <v>33</v>
      </c>
      <c r="NM57" s="5" t="s">
        <v>33</v>
      </c>
      <c r="NN57" s="5" t="s">
        <v>33</v>
      </c>
      <c r="NO57" s="5" t="s">
        <v>33</v>
      </c>
      <c r="NP57" s="5" t="s">
        <v>33</v>
      </c>
      <c r="NQ57" s="5" t="s">
        <v>33</v>
      </c>
      <c r="NR57" s="5" t="s">
        <v>33</v>
      </c>
      <c r="NS57" s="5" t="s">
        <v>33</v>
      </c>
      <c r="NT57" s="5" t="s">
        <v>33</v>
      </c>
      <c r="NU57" s="5" t="s">
        <v>33</v>
      </c>
      <c r="NV57" s="5" t="s">
        <v>33</v>
      </c>
      <c r="NW57" s="5">
        <v>0</v>
      </c>
      <c r="NX57" s="5">
        <v>0</v>
      </c>
      <c r="NY57" s="5">
        <v>0</v>
      </c>
      <c r="NZ57" s="5">
        <v>0</v>
      </c>
      <c r="OA57" s="5">
        <v>0</v>
      </c>
      <c r="OB57" s="5">
        <v>0</v>
      </c>
      <c r="OC57" s="5">
        <v>0</v>
      </c>
      <c r="OD57" s="5">
        <v>0</v>
      </c>
      <c r="OE57" s="5">
        <v>0</v>
      </c>
      <c r="OF57" s="5">
        <v>0</v>
      </c>
      <c r="OG57" s="5">
        <v>0</v>
      </c>
      <c r="OH57" s="5">
        <v>0</v>
      </c>
      <c r="OI57" s="5">
        <v>0</v>
      </c>
      <c r="OJ57" s="5">
        <v>0</v>
      </c>
      <c r="OK57" s="5" t="s">
        <v>33</v>
      </c>
      <c r="OL57" s="5" t="s">
        <v>33</v>
      </c>
      <c r="OM57" s="5" t="s">
        <v>33</v>
      </c>
      <c r="ON57" s="5" t="s">
        <v>33</v>
      </c>
      <c r="OO57" s="5" t="s">
        <v>33</v>
      </c>
      <c r="OP57" s="5" t="s">
        <v>33</v>
      </c>
      <c r="OQ57" s="5" t="s">
        <v>33</v>
      </c>
      <c r="OR57" s="5" t="s">
        <v>33</v>
      </c>
      <c r="OS57" s="5" t="s">
        <v>33</v>
      </c>
      <c r="OT57" s="5" t="s">
        <v>33</v>
      </c>
      <c r="OU57" s="5" t="s">
        <v>33</v>
      </c>
      <c r="OV57" s="5" t="s">
        <v>33</v>
      </c>
      <c r="OW57" s="5" t="s">
        <v>33</v>
      </c>
      <c r="OX57" s="5" t="s">
        <v>33</v>
      </c>
      <c r="OY57" s="5" t="s">
        <v>33</v>
      </c>
      <c r="OZ57" s="5" t="s">
        <v>33</v>
      </c>
      <c r="PA57" s="5" t="s">
        <v>33</v>
      </c>
      <c r="PB57" s="5" t="s">
        <v>33</v>
      </c>
      <c r="PC57" s="5">
        <v>1728</v>
      </c>
      <c r="PD57" s="5">
        <v>1734</v>
      </c>
      <c r="PE57" s="5">
        <v>1477</v>
      </c>
      <c r="PF57" s="5">
        <v>1788</v>
      </c>
      <c r="PG57" s="5">
        <v>1612</v>
      </c>
      <c r="PH57" s="5">
        <v>1368</v>
      </c>
      <c r="PI57" s="5">
        <v>1347</v>
      </c>
      <c r="PJ57" s="5">
        <v>1481</v>
      </c>
      <c r="PK57" s="5">
        <v>1169</v>
      </c>
      <c r="PL57" s="5">
        <v>1083</v>
      </c>
      <c r="PM57" s="5">
        <v>1162</v>
      </c>
      <c r="PN57" s="5">
        <v>1117</v>
      </c>
      <c r="PO57" s="5">
        <v>1049</v>
      </c>
      <c r="PP57" s="5">
        <v>926</v>
      </c>
      <c r="PQ57" s="5">
        <v>967</v>
      </c>
      <c r="PR57" s="5">
        <v>608</v>
      </c>
      <c r="PS57" s="5">
        <v>586</v>
      </c>
      <c r="PT57" s="5" t="s">
        <v>33</v>
      </c>
      <c r="PU57" s="5" t="s">
        <v>33</v>
      </c>
      <c r="PV57" s="5" t="s">
        <v>33</v>
      </c>
      <c r="PW57" s="5" t="s">
        <v>33</v>
      </c>
      <c r="PX57" s="5" t="s">
        <v>33</v>
      </c>
      <c r="PY57" s="5" t="s">
        <v>33</v>
      </c>
      <c r="PZ57" s="5" t="s">
        <v>33</v>
      </c>
      <c r="QA57" s="5" t="s">
        <v>33</v>
      </c>
      <c r="QB57" s="5" t="s">
        <v>33</v>
      </c>
      <c r="QC57" s="5" t="s">
        <v>33</v>
      </c>
      <c r="QD57" s="5" t="s">
        <v>33</v>
      </c>
      <c r="QE57" s="5" t="s">
        <v>33</v>
      </c>
      <c r="QF57" s="5" t="s">
        <v>33</v>
      </c>
      <c r="QG57" s="5" t="s">
        <v>33</v>
      </c>
      <c r="QH57" s="5" t="s">
        <v>33</v>
      </c>
      <c r="QI57" s="5">
        <v>692</v>
      </c>
      <c r="QJ57" s="5">
        <v>792</v>
      </c>
      <c r="QK57" s="5">
        <v>645</v>
      </c>
      <c r="QL57" s="5">
        <v>532</v>
      </c>
      <c r="QM57" s="5">
        <v>473</v>
      </c>
      <c r="QN57" s="5">
        <v>643</v>
      </c>
      <c r="QO57" s="5">
        <v>591</v>
      </c>
      <c r="QP57" s="5">
        <v>553</v>
      </c>
      <c r="QQ57" s="5">
        <v>575</v>
      </c>
      <c r="QR57" s="5">
        <v>744</v>
      </c>
      <c r="QS57" s="5">
        <v>828</v>
      </c>
      <c r="QT57" s="5">
        <v>794</v>
      </c>
      <c r="QU57" s="5">
        <v>737</v>
      </c>
      <c r="QV57" s="5">
        <v>550</v>
      </c>
      <c r="QW57" s="5">
        <v>234</v>
      </c>
      <c r="QX57" s="5">
        <v>366</v>
      </c>
      <c r="QY57" s="5">
        <v>220</v>
      </c>
      <c r="QZ57" s="5" t="s">
        <v>33</v>
      </c>
      <c r="RA57" s="5" t="s">
        <v>33</v>
      </c>
      <c r="RB57" s="5" t="s">
        <v>33</v>
      </c>
      <c r="RC57" s="5" t="s">
        <v>33</v>
      </c>
      <c r="RD57" s="5" t="s">
        <v>33</v>
      </c>
      <c r="RE57" s="5" t="s">
        <v>33</v>
      </c>
      <c r="RF57" s="5" t="s">
        <v>33</v>
      </c>
      <c r="RG57" s="5" t="s">
        <v>33</v>
      </c>
      <c r="RH57" s="5" t="s">
        <v>33</v>
      </c>
      <c r="RI57" s="5" t="s">
        <v>33</v>
      </c>
      <c r="RJ57" s="5" t="s">
        <v>33</v>
      </c>
      <c r="RK57" s="5" t="s">
        <v>33</v>
      </c>
      <c r="RL57" s="5" t="s">
        <v>33</v>
      </c>
      <c r="RM57" s="5" t="s">
        <v>33</v>
      </c>
      <c r="RN57" s="5" t="s">
        <v>33</v>
      </c>
      <c r="RO57" s="5">
        <v>495</v>
      </c>
      <c r="RP57" s="5">
        <v>690</v>
      </c>
      <c r="RQ57" s="5">
        <v>765</v>
      </c>
      <c r="RR57" s="5">
        <v>789</v>
      </c>
      <c r="RS57" s="5">
        <v>775</v>
      </c>
      <c r="RT57" s="5">
        <v>787</v>
      </c>
      <c r="RU57" s="5">
        <v>797</v>
      </c>
      <c r="RV57" s="5">
        <v>884</v>
      </c>
      <c r="RW57" s="5">
        <v>901</v>
      </c>
      <c r="RX57" s="5">
        <v>1094</v>
      </c>
      <c r="RY57" s="5">
        <v>1123</v>
      </c>
      <c r="RZ57" s="5">
        <v>1121</v>
      </c>
      <c r="SA57" s="5">
        <v>914</v>
      </c>
      <c r="SB57" s="5">
        <v>900</v>
      </c>
      <c r="SC57" s="5">
        <v>803</v>
      </c>
      <c r="SD57" s="5">
        <v>818</v>
      </c>
      <c r="SE57" s="5">
        <v>703</v>
      </c>
      <c r="SF57" s="5" t="s">
        <v>33</v>
      </c>
      <c r="SG57" s="5" t="s">
        <v>33</v>
      </c>
      <c r="SH57" s="5" t="s">
        <v>33</v>
      </c>
      <c r="SI57" s="5" t="s">
        <v>33</v>
      </c>
      <c r="SJ57" s="5" t="s">
        <v>33</v>
      </c>
      <c r="SK57" s="5" t="s">
        <v>33</v>
      </c>
      <c r="SL57" s="5" t="s">
        <v>33</v>
      </c>
      <c r="SM57" s="5" t="s">
        <v>33</v>
      </c>
      <c r="SN57" s="5" t="s">
        <v>33</v>
      </c>
      <c r="SO57" s="5" t="s">
        <v>33</v>
      </c>
      <c r="SP57" s="5" t="s">
        <v>33</v>
      </c>
      <c r="SQ57" s="5" t="s">
        <v>33</v>
      </c>
      <c r="SR57" s="5" t="s">
        <v>33</v>
      </c>
      <c r="SS57" s="5" t="s">
        <v>33</v>
      </c>
      <c r="ST57" s="5" t="s">
        <v>33</v>
      </c>
      <c r="SU57" s="5">
        <v>0</v>
      </c>
      <c r="SV57" s="5">
        <v>0</v>
      </c>
      <c r="SW57" s="5">
        <v>0</v>
      </c>
      <c r="SX57" s="5">
        <v>0</v>
      </c>
      <c r="SY57" s="5">
        <v>0</v>
      </c>
      <c r="SZ57" s="5">
        <v>0</v>
      </c>
      <c r="TA57" s="5">
        <v>0</v>
      </c>
      <c r="TB57" s="5">
        <v>0</v>
      </c>
      <c r="TC57" s="5">
        <v>0</v>
      </c>
      <c r="TD57" s="5">
        <v>0</v>
      </c>
      <c r="TE57" s="5">
        <v>0</v>
      </c>
      <c r="TF57" s="5">
        <v>0</v>
      </c>
      <c r="TG57" s="5">
        <v>0</v>
      </c>
      <c r="TH57" s="5">
        <v>0</v>
      </c>
      <c r="TI57" s="5">
        <v>0</v>
      </c>
      <c r="TJ57" s="5">
        <v>0</v>
      </c>
      <c r="TK57" s="5">
        <v>0</v>
      </c>
      <c r="TL57" s="5" t="s">
        <v>33</v>
      </c>
      <c r="TM57" s="5" t="s">
        <v>33</v>
      </c>
      <c r="TN57" s="5" t="s">
        <v>33</v>
      </c>
      <c r="TO57" s="5" t="s">
        <v>33</v>
      </c>
      <c r="TP57" s="5" t="s">
        <v>33</v>
      </c>
      <c r="TQ57" s="5" t="s">
        <v>33</v>
      </c>
      <c r="TR57" s="5" t="s">
        <v>33</v>
      </c>
      <c r="TS57" s="5" t="s">
        <v>33</v>
      </c>
      <c r="TT57" s="5" t="s">
        <v>33</v>
      </c>
      <c r="TU57" s="5" t="s">
        <v>33</v>
      </c>
      <c r="TV57" s="5" t="s">
        <v>33</v>
      </c>
      <c r="TW57" s="5" t="s">
        <v>33</v>
      </c>
      <c r="TX57" s="5" t="s">
        <v>33</v>
      </c>
      <c r="TY57" s="5" t="s">
        <v>33</v>
      </c>
      <c r="TZ57" s="5" t="s">
        <v>33</v>
      </c>
      <c r="UA57" s="5">
        <v>40</v>
      </c>
      <c r="UB57" s="5">
        <v>25</v>
      </c>
      <c r="UC57" s="5">
        <v>92</v>
      </c>
      <c r="UD57" s="5">
        <v>78</v>
      </c>
      <c r="UE57" s="5">
        <v>114</v>
      </c>
      <c r="UF57" s="5">
        <v>68</v>
      </c>
      <c r="UG57" s="5">
        <v>20</v>
      </c>
      <c r="UH57" s="5">
        <v>27</v>
      </c>
      <c r="UI57" s="5">
        <v>36</v>
      </c>
      <c r="UJ57" s="5">
        <v>-40</v>
      </c>
      <c r="UK57" s="5">
        <v>-8</v>
      </c>
      <c r="UL57" s="5">
        <v>-36</v>
      </c>
      <c r="UM57" s="5">
        <v>-56</v>
      </c>
      <c r="UN57" s="5">
        <v>-53</v>
      </c>
      <c r="UO57" s="5">
        <v>-24</v>
      </c>
      <c r="UP57" s="5">
        <v>-36</v>
      </c>
      <c r="UQ57" s="5">
        <v>-26</v>
      </c>
      <c r="UR57" s="5" t="s">
        <v>33</v>
      </c>
      <c r="US57" s="5" t="s">
        <v>33</v>
      </c>
      <c r="UT57" s="5" t="s">
        <v>33</v>
      </c>
      <c r="UU57" s="5" t="s">
        <v>33</v>
      </c>
      <c r="UV57" s="5" t="s">
        <v>33</v>
      </c>
      <c r="UW57" s="5" t="s">
        <v>33</v>
      </c>
      <c r="UX57" s="5" t="s">
        <v>33</v>
      </c>
      <c r="UY57" s="5" t="s">
        <v>33</v>
      </c>
      <c r="UZ57" s="5" t="s">
        <v>33</v>
      </c>
      <c r="VA57" s="5" t="s">
        <v>33</v>
      </c>
      <c r="VB57" s="5" t="s">
        <v>33</v>
      </c>
      <c r="VC57" s="5" t="s">
        <v>33</v>
      </c>
      <c r="VD57" s="5" t="s">
        <v>33</v>
      </c>
      <c r="VE57" s="5" t="s">
        <v>33</v>
      </c>
      <c r="VF57" s="5" t="s">
        <v>33</v>
      </c>
      <c r="VG57" s="5">
        <v>7912</v>
      </c>
      <c r="VH57" s="5">
        <v>7631</v>
      </c>
      <c r="VI57" s="5">
        <v>6694</v>
      </c>
      <c r="VJ57" s="5">
        <v>7691</v>
      </c>
      <c r="VK57" s="5">
        <v>8611</v>
      </c>
      <c r="VL57" s="5">
        <v>7793</v>
      </c>
      <c r="VM57" s="5">
        <v>9874</v>
      </c>
      <c r="VN57" s="5">
        <v>6824</v>
      </c>
      <c r="VO57" s="5">
        <v>7791</v>
      </c>
      <c r="VP57" s="5">
        <v>7926</v>
      </c>
      <c r="VQ57" s="5">
        <v>7286</v>
      </c>
      <c r="VR57" s="5">
        <v>6817</v>
      </c>
      <c r="VS57" s="5">
        <v>5714</v>
      </c>
      <c r="VT57" s="5">
        <v>4739</v>
      </c>
      <c r="VU57" s="5">
        <v>4753</v>
      </c>
      <c r="VV57" s="5">
        <v>5186</v>
      </c>
      <c r="VW57" s="5">
        <v>5511</v>
      </c>
      <c r="VX57" s="5" t="s">
        <v>33</v>
      </c>
      <c r="VY57" s="5" t="s">
        <v>33</v>
      </c>
      <c r="VZ57" s="5" t="s">
        <v>33</v>
      </c>
      <c r="WA57" s="5" t="s">
        <v>33</v>
      </c>
      <c r="WB57" s="5" t="s">
        <v>33</v>
      </c>
      <c r="WC57" s="5" t="s">
        <v>33</v>
      </c>
      <c r="WD57" s="5" t="s">
        <v>33</v>
      </c>
      <c r="WE57" s="5" t="s">
        <v>33</v>
      </c>
      <c r="WF57" s="5" t="s">
        <v>33</v>
      </c>
      <c r="WG57" s="5" t="s">
        <v>33</v>
      </c>
      <c r="WH57" s="5" t="s">
        <v>33</v>
      </c>
      <c r="WI57" s="5" t="s">
        <v>33</v>
      </c>
      <c r="WJ57" s="5" t="s">
        <v>33</v>
      </c>
      <c r="WK57" s="5" t="s">
        <v>33</v>
      </c>
      <c r="WL57" s="5" t="s">
        <v>33</v>
      </c>
      <c r="WM57" s="5">
        <v>235</v>
      </c>
      <c r="WN57" s="5">
        <v>168</v>
      </c>
      <c r="WO57" s="5">
        <v>216</v>
      </c>
      <c r="WP57" s="5">
        <v>227</v>
      </c>
      <c r="WQ57" s="5">
        <v>333</v>
      </c>
      <c r="WR57" s="5">
        <v>300</v>
      </c>
      <c r="WS57" s="5">
        <v>140</v>
      </c>
      <c r="WT57" s="5">
        <v>50</v>
      </c>
      <c r="WU57" s="5">
        <v>122</v>
      </c>
      <c r="WV57" s="5">
        <v>61</v>
      </c>
      <c r="WW57" s="5">
        <v>48</v>
      </c>
      <c r="WX57" s="5">
        <v>48</v>
      </c>
      <c r="WY57" s="5">
        <v>30</v>
      </c>
      <c r="WZ57" s="5">
        <v>72</v>
      </c>
      <c r="XA57" s="5">
        <v>57</v>
      </c>
      <c r="XB57" s="5">
        <v>37</v>
      </c>
      <c r="XC57" s="5">
        <v>28</v>
      </c>
      <c r="XD57" s="5" t="s">
        <v>33</v>
      </c>
      <c r="XE57" s="5" t="s">
        <v>33</v>
      </c>
      <c r="XF57" s="5" t="s">
        <v>33</v>
      </c>
      <c r="XG57" s="5" t="s">
        <v>33</v>
      </c>
      <c r="XH57" s="5" t="s">
        <v>33</v>
      </c>
      <c r="XI57" s="5" t="s">
        <v>33</v>
      </c>
      <c r="XJ57" s="5" t="s">
        <v>33</v>
      </c>
      <c r="XK57" s="5" t="s">
        <v>33</v>
      </c>
      <c r="XL57" s="5" t="s">
        <v>33</v>
      </c>
      <c r="XM57" s="5" t="s">
        <v>33</v>
      </c>
      <c r="XN57" s="5" t="s">
        <v>33</v>
      </c>
      <c r="XO57" s="5" t="s">
        <v>33</v>
      </c>
      <c r="XP57" s="5" t="s">
        <v>33</v>
      </c>
      <c r="XQ57" s="5" t="s">
        <v>33</v>
      </c>
      <c r="XR57" s="5" t="s">
        <v>33</v>
      </c>
      <c r="XS57" s="1">
        <v>17612</v>
      </c>
      <c r="XT57" s="3" t="s">
        <v>180</v>
      </c>
      <c r="XU57" s="3" t="s">
        <v>180</v>
      </c>
      <c r="XV57" s="3" t="s">
        <v>179</v>
      </c>
      <c r="XW57" s="3" t="s">
        <v>180</v>
      </c>
      <c r="XX57" s="3" t="s">
        <v>180</v>
      </c>
      <c r="XY57" s="3" t="s">
        <v>180</v>
      </c>
      <c r="XZ57" s="3" t="s">
        <v>222</v>
      </c>
    </row>
    <row r="58" spans="1:650" x14ac:dyDescent="0.3">
      <c r="A58" s="6" t="s">
        <v>85</v>
      </c>
      <c r="B58" s="1">
        <v>4056999</v>
      </c>
      <c r="C58" s="5">
        <v>5143</v>
      </c>
      <c r="D58" s="5">
        <v>4804</v>
      </c>
      <c r="E58" s="5">
        <v>6554</v>
      </c>
      <c r="F58" s="5">
        <v>8696</v>
      </c>
      <c r="G58" s="5">
        <v>5694</v>
      </c>
      <c r="H58" s="5">
        <v>15689</v>
      </c>
      <c r="I58" s="5">
        <v>21877</v>
      </c>
      <c r="J58" s="5">
        <v>2159</v>
      </c>
      <c r="K58" s="5">
        <v>1049</v>
      </c>
      <c r="L58" s="5">
        <v>1016</v>
      </c>
      <c r="M58" s="5">
        <v>1931</v>
      </c>
      <c r="N58" s="5">
        <v>2474</v>
      </c>
      <c r="O58" s="5">
        <v>791</v>
      </c>
      <c r="P58" s="5">
        <v>925</v>
      </c>
      <c r="Q58" s="5">
        <v>783</v>
      </c>
      <c r="R58" s="5">
        <v>772</v>
      </c>
      <c r="S58" s="5">
        <v>1511</v>
      </c>
      <c r="T58" s="5">
        <v>1696</v>
      </c>
      <c r="U58" s="5">
        <v>3586</v>
      </c>
      <c r="V58" s="5">
        <v>1347</v>
      </c>
      <c r="W58" s="5">
        <v>1070</v>
      </c>
      <c r="X58" s="5">
        <v>2495</v>
      </c>
      <c r="Y58" s="5">
        <v>3478</v>
      </c>
      <c r="Z58" s="5">
        <v>123</v>
      </c>
      <c r="AA58" s="5">
        <v>1149</v>
      </c>
      <c r="AB58" s="5">
        <v>2487</v>
      </c>
      <c r="AC58" s="5">
        <v>1556</v>
      </c>
      <c r="AD58" s="5">
        <v>520</v>
      </c>
      <c r="AE58" s="5">
        <v>1246</v>
      </c>
      <c r="AF58" s="5">
        <v>101</v>
      </c>
      <c r="AG58" s="5">
        <v>425</v>
      </c>
      <c r="AH58" s="5">
        <v>395</v>
      </c>
      <c r="AI58" s="5">
        <v>6906</v>
      </c>
      <c r="AJ58" s="5">
        <v>24402</v>
      </c>
      <c r="AK58" s="5">
        <v>28885</v>
      </c>
      <c r="AL58" s="5">
        <v>17008</v>
      </c>
      <c r="AM58" s="5">
        <v>37539</v>
      </c>
      <c r="AN58" s="5">
        <v>9617</v>
      </c>
      <c r="AO58" s="5">
        <v>21724</v>
      </c>
      <c r="AP58" s="5">
        <v>124352</v>
      </c>
      <c r="AQ58" s="5">
        <v>13526</v>
      </c>
      <c r="AR58" s="5">
        <v>4718</v>
      </c>
      <c r="AS58" s="5">
        <v>6349</v>
      </c>
      <c r="AT58" s="5">
        <v>3391</v>
      </c>
      <c r="AU58" s="5">
        <v>6748</v>
      </c>
      <c r="AV58" s="5">
        <v>4138</v>
      </c>
      <c r="AW58" s="5">
        <v>1872</v>
      </c>
      <c r="AX58" s="5">
        <v>3813</v>
      </c>
      <c r="AY58" s="5">
        <v>2114</v>
      </c>
      <c r="AZ58" s="5">
        <v>3869</v>
      </c>
      <c r="BA58" s="5">
        <v>1065</v>
      </c>
      <c r="BB58" s="5">
        <v>1234</v>
      </c>
      <c r="BC58" s="5">
        <v>465</v>
      </c>
      <c r="BD58" s="5">
        <v>687</v>
      </c>
      <c r="BE58" s="5">
        <v>5417</v>
      </c>
      <c r="BF58" s="5">
        <v>2629</v>
      </c>
      <c r="BG58" s="5">
        <v>664</v>
      </c>
      <c r="BH58" s="5">
        <v>913</v>
      </c>
      <c r="BI58" s="5">
        <v>1869</v>
      </c>
      <c r="BJ58" s="5">
        <v>286</v>
      </c>
      <c r="BK58" s="5">
        <v>2812</v>
      </c>
      <c r="BL58" s="5">
        <v>2837</v>
      </c>
      <c r="BM58" s="5">
        <v>919</v>
      </c>
      <c r="BN58" s="5">
        <v>332</v>
      </c>
      <c r="BO58" s="5">
        <v>9012</v>
      </c>
      <c r="BP58" s="5">
        <v>10170</v>
      </c>
      <c r="BQ58" s="5">
        <v>10032</v>
      </c>
      <c r="BR58" s="5">
        <v>7639</v>
      </c>
      <c r="BS58" s="5">
        <v>15396</v>
      </c>
      <c r="BT58" s="5">
        <v>17076</v>
      </c>
      <c r="BU58" s="5">
        <v>37535</v>
      </c>
      <c r="BV58" s="5">
        <v>10260</v>
      </c>
      <c r="BW58" s="5">
        <v>1006</v>
      </c>
      <c r="BX58" s="5">
        <v>7869</v>
      </c>
      <c r="BY58" s="5">
        <v>1173</v>
      </c>
      <c r="BZ58" s="5">
        <v>961</v>
      </c>
      <c r="CA58" s="5">
        <v>967</v>
      </c>
      <c r="CB58" s="5">
        <v>678</v>
      </c>
      <c r="CC58" s="5">
        <v>1061</v>
      </c>
      <c r="CD58" s="5">
        <v>2339</v>
      </c>
      <c r="CE58" s="5">
        <v>336</v>
      </c>
      <c r="CF58" s="5">
        <v>1342</v>
      </c>
      <c r="CG58" s="5">
        <v>804</v>
      </c>
      <c r="CH58" s="5">
        <v>339</v>
      </c>
      <c r="CI58" s="5">
        <v>-67</v>
      </c>
      <c r="CJ58" s="5">
        <v>1091</v>
      </c>
      <c r="CK58" s="5">
        <v>3757</v>
      </c>
      <c r="CL58" s="5">
        <v>531</v>
      </c>
      <c r="CM58" s="5">
        <v>787</v>
      </c>
      <c r="CN58" s="5">
        <v>770</v>
      </c>
      <c r="CO58" s="5">
        <v>3171</v>
      </c>
      <c r="CP58" s="5">
        <v>352</v>
      </c>
      <c r="CQ58" s="5">
        <v>1543</v>
      </c>
      <c r="CR58" s="5">
        <v>1706</v>
      </c>
      <c r="CS58" s="5">
        <v>1566</v>
      </c>
      <c r="CT58" s="5">
        <v>738</v>
      </c>
      <c r="CU58" s="5">
        <v>64955</v>
      </c>
      <c r="CV58" s="5">
        <v>61080</v>
      </c>
      <c r="CW58" s="5">
        <v>48367</v>
      </c>
      <c r="CX58" s="5">
        <v>52948</v>
      </c>
      <c r="CY58" s="5">
        <v>36390</v>
      </c>
      <c r="CZ58" s="5">
        <v>41479</v>
      </c>
      <c r="DA58" s="5">
        <v>51951</v>
      </c>
      <c r="DB58" s="5">
        <v>32109</v>
      </c>
      <c r="DC58" s="5">
        <v>11220</v>
      </c>
      <c r="DD58" s="5">
        <v>17303</v>
      </c>
      <c r="DE58" s="5">
        <v>13431</v>
      </c>
      <c r="DF58" s="5">
        <v>9473</v>
      </c>
      <c r="DG58" s="5">
        <v>9359</v>
      </c>
      <c r="DH58" s="5">
        <v>13503</v>
      </c>
      <c r="DI58" s="5">
        <v>11096</v>
      </c>
      <c r="DJ58" s="5">
        <v>11706</v>
      </c>
      <c r="DK58" s="5">
        <v>6617</v>
      </c>
      <c r="DL58" s="5">
        <v>8470</v>
      </c>
      <c r="DM58" s="5">
        <v>6853</v>
      </c>
      <c r="DN58" s="5">
        <v>6959</v>
      </c>
      <c r="DO58" s="5">
        <v>7070</v>
      </c>
      <c r="DP58" s="5">
        <v>10069</v>
      </c>
      <c r="DQ58" s="5">
        <v>6022</v>
      </c>
      <c r="DR58" s="5">
        <v>8861</v>
      </c>
      <c r="DS58" s="5">
        <v>9208</v>
      </c>
      <c r="DT58" s="5">
        <v>9954</v>
      </c>
      <c r="DU58" s="5">
        <v>6942</v>
      </c>
      <c r="DV58" s="5">
        <v>8290</v>
      </c>
      <c r="DW58" s="5">
        <v>7231</v>
      </c>
      <c r="DX58" s="5">
        <v>4054</v>
      </c>
      <c r="DY58" s="5">
        <v>10666</v>
      </c>
      <c r="DZ58" s="5">
        <v>8360</v>
      </c>
      <c r="EA58" s="5">
        <v>5321</v>
      </c>
      <c r="EB58" s="5">
        <v>8453</v>
      </c>
      <c r="EC58" s="5">
        <v>13500</v>
      </c>
      <c r="ED58" s="5">
        <v>17974</v>
      </c>
      <c r="EE58" s="5">
        <v>13886</v>
      </c>
      <c r="EF58" s="5">
        <v>21344</v>
      </c>
      <c r="EG58" s="5">
        <v>11047</v>
      </c>
      <c r="EH58" s="5">
        <v>2275</v>
      </c>
      <c r="EI58" s="5">
        <v>3236</v>
      </c>
      <c r="EJ58" s="5">
        <v>2298</v>
      </c>
      <c r="EK58" s="5">
        <v>4171</v>
      </c>
      <c r="EL58" s="5">
        <v>4541</v>
      </c>
      <c r="EM58" s="5">
        <v>3330</v>
      </c>
      <c r="EN58" s="5">
        <v>3088</v>
      </c>
      <c r="EO58" s="5">
        <v>3834</v>
      </c>
      <c r="EP58" s="5">
        <v>3348</v>
      </c>
      <c r="EQ58" s="5">
        <v>2991</v>
      </c>
      <c r="ER58" s="5">
        <v>2324</v>
      </c>
      <c r="ES58" s="5">
        <v>1618</v>
      </c>
      <c r="ET58" s="5">
        <v>1379</v>
      </c>
      <c r="EU58" s="5">
        <v>1698</v>
      </c>
      <c r="EV58" s="5">
        <v>1586</v>
      </c>
      <c r="EW58" s="5">
        <v>1547</v>
      </c>
      <c r="EX58" s="5">
        <v>378</v>
      </c>
      <c r="EY58" s="5">
        <v>1595</v>
      </c>
      <c r="EZ58" s="5">
        <v>2079</v>
      </c>
      <c r="FA58" s="5">
        <v>1685</v>
      </c>
      <c r="FB58" s="5">
        <v>2195</v>
      </c>
      <c r="FC58" s="5">
        <v>1970</v>
      </c>
      <c r="FD58" s="5">
        <v>6988</v>
      </c>
      <c r="FE58" s="5">
        <v>2641</v>
      </c>
      <c r="FF58" s="5">
        <v>1240</v>
      </c>
      <c r="FG58" s="5">
        <v>0</v>
      </c>
      <c r="FH58" s="5">
        <v>0</v>
      </c>
      <c r="FI58" s="5">
        <v>0</v>
      </c>
      <c r="FJ58" s="5">
        <v>0</v>
      </c>
      <c r="FK58" s="5">
        <v>0</v>
      </c>
      <c r="FL58" s="5">
        <v>0</v>
      </c>
      <c r="FM58" s="5">
        <v>0</v>
      </c>
      <c r="FN58" s="5">
        <v>0</v>
      </c>
      <c r="FO58" s="5">
        <v>0</v>
      </c>
      <c r="FP58" s="5">
        <v>0</v>
      </c>
      <c r="FQ58" s="5">
        <v>0</v>
      </c>
      <c r="FR58" s="5">
        <v>0</v>
      </c>
      <c r="FS58" s="5">
        <v>0</v>
      </c>
      <c r="FT58" s="5">
        <v>0</v>
      </c>
      <c r="FU58" s="5" t="s">
        <v>33</v>
      </c>
      <c r="FV58" s="5" t="s">
        <v>33</v>
      </c>
      <c r="FW58" s="5" t="s">
        <v>33</v>
      </c>
      <c r="FX58" s="5" t="s">
        <v>33</v>
      </c>
      <c r="FY58" s="5" t="s">
        <v>33</v>
      </c>
      <c r="FZ58" s="5" t="s">
        <v>33</v>
      </c>
      <c r="GA58" s="5" t="s">
        <v>33</v>
      </c>
      <c r="GB58" s="5" t="s">
        <v>33</v>
      </c>
      <c r="GC58" s="5" t="s">
        <v>33</v>
      </c>
      <c r="GD58" s="5" t="s">
        <v>33</v>
      </c>
      <c r="GE58" s="5" t="s">
        <v>33</v>
      </c>
      <c r="GF58" s="5" t="s">
        <v>33</v>
      </c>
      <c r="GG58" s="5" t="s">
        <v>33</v>
      </c>
      <c r="GH58" s="5" t="s">
        <v>33</v>
      </c>
      <c r="GI58" s="5" t="s">
        <v>33</v>
      </c>
      <c r="GJ58" s="5" t="s">
        <v>33</v>
      </c>
      <c r="GK58" s="5" t="s">
        <v>33</v>
      </c>
      <c r="GL58" s="5" t="s">
        <v>33</v>
      </c>
      <c r="GM58" s="5">
        <v>91337</v>
      </c>
      <c r="GN58" s="5">
        <v>108977</v>
      </c>
      <c r="GO58" s="5">
        <v>123645</v>
      </c>
      <c r="GP58" s="5">
        <v>104265</v>
      </c>
      <c r="GQ58" s="5">
        <v>108905</v>
      </c>
      <c r="GR58" s="5">
        <v>105205</v>
      </c>
      <c r="GS58" s="5">
        <v>144135</v>
      </c>
      <c r="GT58" s="5">
        <v>171155</v>
      </c>
      <c r="GU58" s="5">
        <v>30037</v>
      </c>
      <c r="GV58" s="5">
        <v>33204</v>
      </c>
      <c r="GW58" s="5">
        <v>27055</v>
      </c>
      <c r="GX58" s="5">
        <v>20841</v>
      </c>
      <c r="GY58" s="5">
        <v>21195</v>
      </c>
      <c r="GZ58" s="5">
        <v>22333</v>
      </c>
      <c r="HA58" s="5">
        <v>18646</v>
      </c>
      <c r="HB58" s="5">
        <v>21978</v>
      </c>
      <c r="HC58" s="5">
        <v>13568</v>
      </c>
      <c r="HD58" s="5">
        <v>17701</v>
      </c>
      <c r="HE58" s="5">
        <v>13927</v>
      </c>
      <c r="HF58" s="5">
        <v>11258</v>
      </c>
      <c r="HG58" s="5">
        <v>10236</v>
      </c>
      <c r="HH58" s="5">
        <v>15928</v>
      </c>
      <c r="HI58" s="5">
        <v>20222</v>
      </c>
      <c r="HJ58" s="5">
        <v>12523</v>
      </c>
      <c r="HK58" s="5">
        <v>13402</v>
      </c>
      <c r="HL58" s="5">
        <v>16204</v>
      </c>
      <c r="HM58" s="5">
        <v>15224</v>
      </c>
      <c r="HN58" s="5">
        <v>11643</v>
      </c>
      <c r="HO58" s="5">
        <v>14802</v>
      </c>
      <c r="HP58" s="5">
        <v>15687</v>
      </c>
      <c r="HQ58" s="5">
        <v>16216</v>
      </c>
      <c r="HR58" s="5">
        <v>11065</v>
      </c>
      <c r="HS58" s="5">
        <v>355583</v>
      </c>
      <c r="HT58" s="5">
        <v>363654</v>
      </c>
      <c r="HU58" s="5">
        <v>315242</v>
      </c>
      <c r="HV58" s="5">
        <v>295015</v>
      </c>
      <c r="HW58" s="5">
        <v>316415</v>
      </c>
      <c r="HX58" s="5">
        <v>323973</v>
      </c>
      <c r="HY58" s="5">
        <v>317929</v>
      </c>
      <c r="HZ58" s="5">
        <v>186879</v>
      </c>
      <c r="IA58" s="5">
        <v>142080</v>
      </c>
      <c r="IB58" s="5">
        <v>150728</v>
      </c>
      <c r="IC58" s="5">
        <v>142156</v>
      </c>
      <c r="ID58" s="5">
        <v>155299</v>
      </c>
      <c r="IE58" s="5">
        <v>149447</v>
      </c>
      <c r="IF58" s="5">
        <v>140674</v>
      </c>
      <c r="IG58" s="5">
        <v>150256</v>
      </c>
      <c r="IH58" s="5">
        <v>144308</v>
      </c>
      <c r="II58" s="5">
        <v>197511</v>
      </c>
      <c r="IJ58" s="5">
        <v>193613</v>
      </c>
      <c r="IK58" s="5">
        <v>201220</v>
      </c>
      <c r="IL58" s="5">
        <v>213791</v>
      </c>
      <c r="IM58" s="5">
        <v>183660</v>
      </c>
      <c r="IN58" s="5">
        <v>121524</v>
      </c>
      <c r="IO58" s="5">
        <v>100986</v>
      </c>
      <c r="IP58" s="5">
        <v>100941</v>
      </c>
      <c r="IQ58" s="5">
        <v>88604</v>
      </c>
      <c r="IR58" s="5">
        <v>79899</v>
      </c>
      <c r="IS58" s="5">
        <v>79772</v>
      </c>
      <c r="IT58" s="5">
        <v>75637</v>
      </c>
      <c r="IU58" s="5">
        <v>79210</v>
      </c>
      <c r="IV58" s="5">
        <v>87213</v>
      </c>
      <c r="IW58" s="5">
        <v>84639</v>
      </c>
      <c r="IX58" s="5">
        <v>74029</v>
      </c>
      <c r="IY58" s="5">
        <v>9186</v>
      </c>
      <c r="IZ58" s="5">
        <v>6445</v>
      </c>
      <c r="JA58" s="5">
        <v>8080</v>
      </c>
      <c r="JB58" s="5">
        <v>7339</v>
      </c>
      <c r="JC58" s="5">
        <v>6848</v>
      </c>
      <c r="JD58" s="5">
        <v>8592</v>
      </c>
      <c r="JE58" s="5">
        <v>9118</v>
      </c>
      <c r="JF58" s="5">
        <v>3085</v>
      </c>
      <c r="JG58" s="5">
        <v>2227</v>
      </c>
      <c r="JH58" s="5">
        <v>1805</v>
      </c>
      <c r="JI58" s="5">
        <v>1916</v>
      </c>
      <c r="JJ58" s="5">
        <v>2415</v>
      </c>
      <c r="JK58" s="5">
        <v>2333</v>
      </c>
      <c r="JL58" s="5">
        <v>2113</v>
      </c>
      <c r="JM58" s="5">
        <v>2504</v>
      </c>
      <c r="JN58" s="5">
        <v>1487</v>
      </c>
      <c r="JO58" s="5">
        <v>1785</v>
      </c>
      <c r="JP58" s="5">
        <v>1728</v>
      </c>
      <c r="JQ58" s="5">
        <v>1373</v>
      </c>
      <c r="JR58" s="5">
        <v>1759</v>
      </c>
      <c r="JS58" s="5">
        <v>1529</v>
      </c>
      <c r="JT58" s="5">
        <v>1342</v>
      </c>
      <c r="JU58" s="5">
        <v>988</v>
      </c>
      <c r="JV58" s="5">
        <v>1156</v>
      </c>
      <c r="JW58" s="5">
        <v>922</v>
      </c>
      <c r="JX58" s="5">
        <v>1028</v>
      </c>
      <c r="JY58" s="5">
        <v>1057</v>
      </c>
      <c r="JZ58" s="5">
        <v>1577</v>
      </c>
      <c r="KA58" s="5">
        <v>1330</v>
      </c>
      <c r="KB58" s="5">
        <v>962</v>
      </c>
      <c r="KC58" s="5">
        <v>1202</v>
      </c>
      <c r="KD58" s="5">
        <v>1434</v>
      </c>
      <c r="KE58" s="5">
        <v>114015</v>
      </c>
      <c r="KF58" s="5">
        <v>98904</v>
      </c>
      <c r="KG58" s="5">
        <v>95421</v>
      </c>
      <c r="KH58" s="5">
        <v>91887</v>
      </c>
      <c r="KI58" s="5">
        <v>94343</v>
      </c>
      <c r="KJ58" s="5">
        <v>88484</v>
      </c>
      <c r="KK58" s="5">
        <v>82578</v>
      </c>
      <c r="KL58" s="5">
        <v>44852</v>
      </c>
      <c r="KM58" s="5">
        <v>31823</v>
      </c>
      <c r="KN58" s="5">
        <v>23062</v>
      </c>
      <c r="KO58" s="5">
        <v>26191</v>
      </c>
      <c r="KP58" s="5">
        <v>23824</v>
      </c>
      <c r="KQ58" s="5">
        <v>17800</v>
      </c>
      <c r="KR58" s="5">
        <v>15020</v>
      </c>
      <c r="KS58" s="5">
        <v>15043</v>
      </c>
      <c r="KT58" s="5">
        <v>14080</v>
      </c>
      <c r="KU58" s="5">
        <v>13653</v>
      </c>
      <c r="KV58" s="5">
        <v>14142</v>
      </c>
      <c r="KW58" s="5">
        <v>13198</v>
      </c>
      <c r="KX58" s="5">
        <v>11459</v>
      </c>
      <c r="KY58" s="5">
        <v>10130</v>
      </c>
      <c r="KZ58" s="5">
        <v>8948</v>
      </c>
      <c r="LA58" s="5">
        <v>10720</v>
      </c>
      <c r="LB58" s="5">
        <v>10553</v>
      </c>
      <c r="LC58" s="5">
        <v>9590</v>
      </c>
      <c r="LD58" s="5">
        <v>10040</v>
      </c>
      <c r="LE58" s="5">
        <v>10468</v>
      </c>
      <c r="LF58" s="5">
        <v>10910</v>
      </c>
      <c r="LG58" s="5">
        <v>11435</v>
      </c>
      <c r="LH58" s="5">
        <v>10776</v>
      </c>
      <c r="LI58" s="5">
        <v>10438</v>
      </c>
      <c r="LJ58" s="5">
        <v>6626</v>
      </c>
      <c r="LK58" s="5">
        <v>3569</v>
      </c>
      <c r="LL58" s="5">
        <v>3370</v>
      </c>
      <c r="LM58" s="5">
        <v>3188</v>
      </c>
      <c r="LN58" s="5">
        <v>3764</v>
      </c>
      <c r="LO58" s="5">
        <v>3952</v>
      </c>
      <c r="LP58" s="5">
        <v>4282</v>
      </c>
      <c r="LQ58" s="5">
        <v>4785</v>
      </c>
      <c r="LR58" s="5">
        <v>1970</v>
      </c>
      <c r="LS58" s="5">
        <v>1133</v>
      </c>
      <c r="LT58" s="5">
        <v>1228</v>
      </c>
      <c r="LU58" s="5">
        <v>1158</v>
      </c>
      <c r="LV58" s="5">
        <v>1076</v>
      </c>
      <c r="LW58" s="5">
        <v>1064</v>
      </c>
      <c r="LX58" s="5">
        <v>1280</v>
      </c>
      <c r="LY58" s="5">
        <v>1407</v>
      </c>
      <c r="LZ58" s="5">
        <v>1576</v>
      </c>
      <c r="MA58" s="5">
        <v>1130</v>
      </c>
      <c r="MB58" s="5">
        <v>1078</v>
      </c>
      <c r="MC58" s="5">
        <v>932</v>
      </c>
      <c r="MD58" s="5">
        <v>799</v>
      </c>
      <c r="ME58" s="5">
        <v>670</v>
      </c>
      <c r="MF58" s="5">
        <v>441</v>
      </c>
      <c r="MG58" s="5">
        <v>402</v>
      </c>
      <c r="MH58" s="5">
        <v>280</v>
      </c>
      <c r="MI58" s="5">
        <v>284</v>
      </c>
      <c r="MJ58" s="5">
        <v>334</v>
      </c>
      <c r="MK58" s="5">
        <v>307</v>
      </c>
      <c r="ML58" s="5">
        <v>193</v>
      </c>
      <c r="MM58" s="5">
        <v>227</v>
      </c>
      <c r="MN58" s="5">
        <v>256</v>
      </c>
      <c r="MO58" s="5">
        <v>261</v>
      </c>
      <c r="MP58" s="5">
        <v>438</v>
      </c>
      <c r="MQ58" s="5">
        <v>2912</v>
      </c>
      <c r="MR58" s="5">
        <v>3118</v>
      </c>
      <c r="MS58" s="5">
        <v>2931</v>
      </c>
      <c r="MT58" s="5">
        <v>2613</v>
      </c>
      <c r="MU58" s="5">
        <v>2492</v>
      </c>
      <c r="MV58" s="5">
        <v>2634</v>
      </c>
      <c r="MW58" s="5">
        <v>886</v>
      </c>
      <c r="MX58" s="5">
        <v>-2</v>
      </c>
      <c r="MY58" s="5">
        <v>0</v>
      </c>
      <c r="MZ58" s="5">
        <v>0</v>
      </c>
      <c r="NA58" s="5">
        <v>0</v>
      </c>
      <c r="NB58" s="5">
        <v>0</v>
      </c>
      <c r="NC58" s="5">
        <v>0</v>
      </c>
      <c r="ND58" s="5">
        <v>0</v>
      </c>
      <c r="NE58" s="5" t="s">
        <v>33</v>
      </c>
      <c r="NF58" s="5" t="s">
        <v>33</v>
      </c>
      <c r="NG58" s="5" t="s">
        <v>33</v>
      </c>
      <c r="NH58" s="5" t="s">
        <v>33</v>
      </c>
      <c r="NI58" s="5" t="s">
        <v>33</v>
      </c>
      <c r="NJ58" s="5" t="s">
        <v>33</v>
      </c>
      <c r="NK58" s="5" t="s">
        <v>33</v>
      </c>
      <c r="NL58" s="5" t="s">
        <v>33</v>
      </c>
      <c r="NM58" s="5" t="s">
        <v>33</v>
      </c>
      <c r="NN58" s="5" t="s">
        <v>33</v>
      </c>
      <c r="NO58" s="5" t="s">
        <v>33</v>
      </c>
      <c r="NP58" s="5" t="s">
        <v>33</v>
      </c>
      <c r="NQ58" s="5" t="s">
        <v>33</v>
      </c>
      <c r="NR58" s="5" t="s">
        <v>33</v>
      </c>
      <c r="NS58" s="5" t="s">
        <v>33</v>
      </c>
      <c r="NT58" s="5" t="s">
        <v>33</v>
      </c>
      <c r="NU58" s="5" t="s">
        <v>33</v>
      </c>
      <c r="NV58" s="5" t="s">
        <v>33</v>
      </c>
      <c r="NW58" s="5">
        <v>0</v>
      </c>
      <c r="NX58" s="5">
        <v>0</v>
      </c>
      <c r="NY58" s="5">
        <v>0</v>
      </c>
      <c r="NZ58" s="5">
        <v>0</v>
      </c>
      <c r="OA58" s="5">
        <v>0</v>
      </c>
      <c r="OB58" s="5">
        <v>0</v>
      </c>
      <c r="OC58" s="5">
        <v>0</v>
      </c>
      <c r="OD58" s="5">
        <v>0</v>
      </c>
      <c r="OE58" s="5">
        <v>0</v>
      </c>
      <c r="OF58" s="5">
        <v>0</v>
      </c>
      <c r="OG58" s="5">
        <v>0</v>
      </c>
      <c r="OH58" s="5">
        <v>0</v>
      </c>
      <c r="OI58" s="5">
        <v>0</v>
      </c>
      <c r="OJ58" s="5">
        <v>0</v>
      </c>
      <c r="OK58" s="5" t="s">
        <v>33</v>
      </c>
      <c r="OL58" s="5" t="s">
        <v>33</v>
      </c>
      <c r="OM58" s="5" t="s">
        <v>33</v>
      </c>
      <c r="ON58" s="5" t="s">
        <v>33</v>
      </c>
      <c r="OO58" s="5" t="s">
        <v>33</v>
      </c>
      <c r="OP58" s="5" t="s">
        <v>33</v>
      </c>
      <c r="OQ58" s="5" t="s">
        <v>33</v>
      </c>
      <c r="OR58" s="5" t="s">
        <v>33</v>
      </c>
      <c r="OS58" s="5" t="s">
        <v>33</v>
      </c>
      <c r="OT58" s="5" t="s">
        <v>33</v>
      </c>
      <c r="OU58" s="5" t="s">
        <v>33</v>
      </c>
      <c r="OV58" s="5" t="s">
        <v>33</v>
      </c>
      <c r="OW58" s="5" t="s">
        <v>33</v>
      </c>
      <c r="OX58" s="5" t="s">
        <v>33</v>
      </c>
      <c r="OY58" s="5" t="s">
        <v>33</v>
      </c>
      <c r="OZ58" s="5" t="s">
        <v>33</v>
      </c>
      <c r="PA58" s="5" t="s">
        <v>33</v>
      </c>
      <c r="PB58" s="5" t="s">
        <v>33</v>
      </c>
      <c r="PC58" s="5">
        <v>5345</v>
      </c>
      <c r="PD58" s="5">
        <v>6397</v>
      </c>
      <c r="PE58" s="5">
        <v>6403</v>
      </c>
      <c r="PF58" s="5">
        <v>5829</v>
      </c>
      <c r="PG58" s="5">
        <v>6531</v>
      </c>
      <c r="PH58" s="5">
        <v>7010</v>
      </c>
      <c r="PI58" s="5">
        <v>9032</v>
      </c>
      <c r="PJ58" s="5">
        <v>4529</v>
      </c>
      <c r="PK58" s="5">
        <v>1888</v>
      </c>
      <c r="PL58" s="5">
        <v>1979</v>
      </c>
      <c r="PM58" s="5">
        <v>2453</v>
      </c>
      <c r="PN58" s="5">
        <v>2378</v>
      </c>
      <c r="PO58" s="5">
        <v>2345</v>
      </c>
      <c r="PP58" s="5">
        <v>2348</v>
      </c>
      <c r="PQ58" s="5">
        <v>1727</v>
      </c>
      <c r="PR58" s="5">
        <v>1309</v>
      </c>
      <c r="PS58" s="5">
        <v>1044</v>
      </c>
      <c r="PT58" s="5">
        <v>805</v>
      </c>
      <c r="PU58" s="5">
        <v>1486</v>
      </c>
      <c r="PV58" s="5">
        <v>973</v>
      </c>
      <c r="PW58" s="5">
        <v>1022</v>
      </c>
      <c r="PX58" s="5">
        <v>1141</v>
      </c>
      <c r="PY58" s="5">
        <v>1090</v>
      </c>
      <c r="PZ58" s="5">
        <v>1082</v>
      </c>
      <c r="QA58" s="5">
        <v>1006</v>
      </c>
      <c r="QB58" s="5">
        <v>1197</v>
      </c>
      <c r="QC58" s="5">
        <v>1215</v>
      </c>
      <c r="QD58" s="5">
        <v>1286</v>
      </c>
      <c r="QE58" s="5">
        <v>1426</v>
      </c>
      <c r="QF58" s="5">
        <v>1505</v>
      </c>
      <c r="QG58" s="5">
        <v>1207</v>
      </c>
      <c r="QH58" s="5">
        <v>1517</v>
      </c>
      <c r="QI58" s="5">
        <v>32999</v>
      </c>
      <c r="QJ58" s="5">
        <v>31679</v>
      </c>
      <c r="QK58" s="5">
        <v>29929</v>
      </c>
      <c r="QL58" s="5">
        <v>29331</v>
      </c>
      <c r="QM58" s="5">
        <v>26010</v>
      </c>
      <c r="QN58" s="5">
        <v>26677</v>
      </c>
      <c r="QO58" s="5">
        <v>24862</v>
      </c>
      <c r="QP58" s="5">
        <v>14715</v>
      </c>
      <c r="QQ58" s="5">
        <v>9457</v>
      </c>
      <c r="QR58" s="5">
        <v>8680</v>
      </c>
      <c r="QS58" s="5">
        <v>8242</v>
      </c>
      <c r="QT58" s="5">
        <v>9486</v>
      </c>
      <c r="QU58" s="5">
        <v>8068</v>
      </c>
      <c r="QV58" s="5">
        <v>7835</v>
      </c>
      <c r="QW58" s="5">
        <v>7800</v>
      </c>
      <c r="QX58" s="5">
        <v>7314</v>
      </c>
      <c r="QY58" s="5">
        <v>6375</v>
      </c>
      <c r="QZ58" s="5">
        <v>6346</v>
      </c>
      <c r="RA58" s="5">
        <v>4956</v>
      </c>
      <c r="RB58" s="5">
        <v>4134</v>
      </c>
      <c r="RC58" s="5">
        <v>4106</v>
      </c>
      <c r="RD58" s="5">
        <v>2874</v>
      </c>
      <c r="RE58" s="5">
        <v>2566</v>
      </c>
      <c r="RF58" s="5">
        <v>2337</v>
      </c>
      <c r="RG58" s="5">
        <v>2199</v>
      </c>
      <c r="RH58" s="5">
        <v>2379</v>
      </c>
      <c r="RI58" s="5">
        <v>2211</v>
      </c>
      <c r="RJ58" s="5">
        <v>2131</v>
      </c>
      <c r="RK58" s="5">
        <v>2090</v>
      </c>
      <c r="RL58" s="5">
        <v>2378</v>
      </c>
      <c r="RM58" s="5">
        <v>2686</v>
      </c>
      <c r="RN58" s="5">
        <v>3448</v>
      </c>
      <c r="RO58" s="5">
        <v>7803</v>
      </c>
      <c r="RP58" s="5">
        <v>7105</v>
      </c>
      <c r="RQ58" s="5">
        <v>5479</v>
      </c>
      <c r="RR58" s="5">
        <v>7523</v>
      </c>
      <c r="RS58" s="5">
        <v>9145</v>
      </c>
      <c r="RT58" s="5">
        <v>8949</v>
      </c>
      <c r="RU58" s="5">
        <v>8549</v>
      </c>
      <c r="RV58" s="5">
        <v>5631</v>
      </c>
      <c r="RW58" s="5">
        <v>3717</v>
      </c>
      <c r="RX58" s="5">
        <v>3774</v>
      </c>
      <c r="RY58" s="5">
        <v>3763</v>
      </c>
      <c r="RZ58" s="5">
        <v>3422</v>
      </c>
      <c r="SA58" s="5">
        <v>3253</v>
      </c>
      <c r="SB58" s="5">
        <v>3027</v>
      </c>
      <c r="SC58" s="5">
        <v>2900</v>
      </c>
      <c r="SD58" s="5">
        <v>3100</v>
      </c>
      <c r="SE58" s="5">
        <v>2861</v>
      </c>
      <c r="SF58" s="5">
        <v>2613</v>
      </c>
      <c r="SG58" s="5">
        <v>2683</v>
      </c>
      <c r="SH58" s="5">
        <v>2621</v>
      </c>
      <c r="SI58" s="5">
        <v>2406</v>
      </c>
      <c r="SJ58" s="5">
        <v>2279</v>
      </c>
      <c r="SK58" s="5">
        <v>2689</v>
      </c>
      <c r="SL58" s="5">
        <v>2765</v>
      </c>
      <c r="SM58" s="5">
        <v>2489</v>
      </c>
      <c r="SN58" s="5">
        <v>2358</v>
      </c>
      <c r="SO58" s="5">
        <v>2603</v>
      </c>
      <c r="SP58" s="5">
        <v>2539</v>
      </c>
      <c r="SQ58" s="5">
        <v>2549</v>
      </c>
      <c r="SR58" s="5">
        <v>2266</v>
      </c>
      <c r="SS58" s="5">
        <v>2094</v>
      </c>
      <c r="ST58" s="5">
        <v>2142</v>
      </c>
      <c r="SU58" s="5">
        <v>2359</v>
      </c>
      <c r="SV58" s="5">
        <v>2478</v>
      </c>
      <c r="SW58" s="5">
        <v>2483</v>
      </c>
      <c r="SX58" s="5">
        <v>2452</v>
      </c>
      <c r="SY58" s="5">
        <v>2572</v>
      </c>
      <c r="SZ58" s="5">
        <v>3375</v>
      </c>
      <c r="TA58" s="5">
        <v>3771</v>
      </c>
      <c r="TB58" s="5">
        <v>1886</v>
      </c>
      <c r="TC58" s="5">
        <v>1245</v>
      </c>
      <c r="TD58" s="5">
        <v>1258</v>
      </c>
      <c r="TE58" s="5">
        <v>1129</v>
      </c>
      <c r="TF58" s="5">
        <v>737</v>
      </c>
      <c r="TG58" s="5">
        <v>657</v>
      </c>
      <c r="TH58" s="5">
        <v>610</v>
      </c>
      <c r="TI58" s="5">
        <v>672</v>
      </c>
      <c r="TJ58" s="5">
        <v>571</v>
      </c>
      <c r="TK58" s="5">
        <v>523</v>
      </c>
      <c r="TL58" s="5">
        <v>535</v>
      </c>
      <c r="TM58" s="5">
        <v>554</v>
      </c>
      <c r="TN58" s="5">
        <v>536</v>
      </c>
      <c r="TO58" s="5">
        <v>420</v>
      </c>
      <c r="TP58" s="5">
        <v>294</v>
      </c>
      <c r="TQ58" s="5">
        <v>318</v>
      </c>
      <c r="TR58" s="5">
        <v>290</v>
      </c>
      <c r="TS58" s="5">
        <v>311</v>
      </c>
      <c r="TT58" s="5">
        <v>253</v>
      </c>
      <c r="TU58" s="5">
        <v>227</v>
      </c>
      <c r="TV58" s="5">
        <v>214</v>
      </c>
      <c r="TW58" s="5">
        <v>177</v>
      </c>
      <c r="TX58" s="5">
        <v>193</v>
      </c>
      <c r="TY58" s="5">
        <v>388</v>
      </c>
      <c r="TZ58" s="5">
        <v>822</v>
      </c>
      <c r="UA58" s="5">
        <v>15</v>
      </c>
      <c r="UB58" s="5">
        <v>8</v>
      </c>
      <c r="UC58" s="5">
        <v>77</v>
      </c>
      <c r="UD58" s="5">
        <v>122</v>
      </c>
      <c r="UE58" s="5">
        <v>28</v>
      </c>
      <c r="UF58" s="5">
        <v>23</v>
      </c>
      <c r="UG58" s="5">
        <v>3</v>
      </c>
      <c r="UH58" s="5">
        <v>0</v>
      </c>
      <c r="UI58" s="5">
        <v>0</v>
      </c>
      <c r="UJ58" s="5">
        <v>0</v>
      </c>
      <c r="UK58" s="5">
        <v>0</v>
      </c>
      <c r="UL58" s="5">
        <v>4</v>
      </c>
      <c r="UM58" s="5">
        <v>24</v>
      </c>
      <c r="UN58" s="5">
        <v>18</v>
      </c>
      <c r="UO58" s="5">
        <v>4</v>
      </c>
      <c r="UP58" s="5">
        <v>5</v>
      </c>
      <c r="UQ58" s="5">
        <v>0</v>
      </c>
      <c r="UR58" s="5">
        <v>1</v>
      </c>
      <c r="US58" s="5">
        <v>0</v>
      </c>
      <c r="UT58" s="5">
        <v>0</v>
      </c>
      <c r="UU58" s="5">
        <v>0</v>
      </c>
      <c r="UV58" s="5">
        <v>0</v>
      </c>
      <c r="UW58" s="5">
        <v>2</v>
      </c>
      <c r="UX58" s="5">
        <v>28</v>
      </c>
      <c r="UY58" s="5">
        <v>12</v>
      </c>
      <c r="UZ58" s="5">
        <v>28</v>
      </c>
      <c r="VA58" s="5">
        <v>0</v>
      </c>
      <c r="VB58" s="5">
        <v>3</v>
      </c>
      <c r="VC58" s="5">
        <v>3</v>
      </c>
      <c r="VD58" s="5">
        <v>10</v>
      </c>
      <c r="VE58" s="5">
        <v>24</v>
      </c>
      <c r="VF58" s="5">
        <v>37</v>
      </c>
      <c r="VG58" s="5">
        <v>29984</v>
      </c>
      <c r="VH58" s="5">
        <v>31671</v>
      </c>
      <c r="VI58" s="5">
        <v>33392</v>
      </c>
      <c r="VJ58" s="5">
        <v>31595</v>
      </c>
      <c r="VK58" s="5">
        <v>36508</v>
      </c>
      <c r="VL58" s="5">
        <v>38714</v>
      </c>
      <c r="VM58" s="5">
        <v>46323</v>
      </c>
      <c r="VN58" s="5">
        <v>19999</v>
      </c>
      <c r="VO58" s="5">
        <v>10054</v>
      </c>
      <c r="VP58" s="5">
        <v>11145</v>
      </c>
      <c r="VQ58" s="5">
        <v>11799</v>
      </c>
      <c r="VR58" s="5">
        <v>12588</v>
      </c>
      <c r="VS58" s="5">
        <v>13284</v>
      </c>
      <c r="VT58" s="5">
        <v>13023</v>
      </c>
      <c r="VU58" s="5">
        <v>13116</v>
      </c>
      <c r="VV58" s="5">
        <v>12265</v>
      </c>
      <c r="VW58" s="5">
        <v>13033</v>
      </c>
      <c r="VX58" s="5">
        <v>10067</v>
      </c>
      <c r="VY58" s="5">
        <v>11048</v>
      </c>
      <c r="VZ58" s="5">
        <v>10010</v>
      </c>
      <c r="WA58" s="5">
        <v>13341</v>
      </c>
      <c r="WB58" s="5">
        <v>17081</v>
      </c>
      <c r="WC58" s="5">
        <v>12061</v>
      </c>
      <c r="WD58" s="5">
        <v>12755</v>
      </c>
      <c r="WE58" s="5">
        <v>13621</v>
      </c>
      <c r="WF58" s="5">
        <v>12751</v>
      </c>
      <c r="WG58" s="5">
        <v>12537</v>
      </c>
      <c r="WH58" s="5">
        <v>12473</v>
      </c>
      <c r="WI58" s="5">
        <v>10929</v>
      </c>
      <c r="WJ58" s="5">
        <v>11241</v>
      </c>
      <c r="WK58" s="5">
        <v>12575</v>
      </c>
      <c r="WL58" s="5">
        <v>12415</v>
      </c>
      <c r="WM58" s="5">
        <v>9045</v>
      </c>
      <c r="WN58" s="5">
        <v>8110</v>
      </c>
      <c r="WO58" s="5">
        <v>7738</v>
      </c>
      <c r="WP58" s="5">
        <v>7518</v>
      </c>
      <c r="WQ58" s="5">
        <v>7337</v>
      </c>
      <c r="WR58" s="5">
        <v>7926</v>
      </c>
      <c r="WS58" s="5">
        <v>5593</v>
      </c>
      <c r="WT58" s="5">
        <v>2503</v>
      </c>
      <c r="WU58" s="5">
        <v>1539</v>
      </c>
      <c r="WV58" s="5">
        <v>1371</v>
      </c>
      <c r="WW58" s="5">
        <v>1164</v>
      </c>
      <c r="WX58" s="5">
        <v>1400</v>
      </c>
      <c r="WY58" s="5">
        <v>1216</v>
      </c>
      <c r="WZ58" s="5">
        <v>1024</v>
      </c>
      <c r="XA58" s="5">
        <v>942</v>
      </c>
      <c r="XB58" s="5">
        <v>944</v>
      </c>
      <c r="XC58" s="5">
        <v>905</v>
      </c>
      <c r="XD58" s="5">
        <v>780</v>
      </c>
      <c r="XE58" s="5">
        <v>778</v>
      </c>
      <c r="XF58" s="5">
        <v>740</v>
      </c>
      <c r="XG58" s="5">
        <v>1093</v>
      </c>
      <c r="XH58" s="5">
        <v>973</v>
      </c>
      <c r="XI58" s="5">
        <v>1231</v>
      </c>
      <c r="XJ58" s="5">
        <v>970</v>
      </c>
      <c r="XK58" s="5">
        <v>1088</v>
      </c>
      <c r="XL58" s="5">
        <v>1058</v>
      </c>
      <c r="XM58" s="5">
        <v>1084</v>
      </c>
      <c r="XN58" s="5">
        <v>984</v>
      </c>
      <c r="XO58" s="5">
        <v>920</v>
      </c>
      <c r="XP58" s="5">
        <v>1037</v>
      </c>
      <c r="XQ58" s="5">
        <v>935</v>
      </c>
      <c r="XR58" s="5">
        <v>632</v>
      </c>
      <c r="XS58" s="1">
        <v>7601</v>
      </c>
      <c r="XT58" s="3" t="s">
        <v>180</v>
      </c>
      <c r="XU58" s="3" t="s">
        <v>180</v>
      </c>
      <c r="XV58" s="3" t="s">
        <v>180</v>
      </c>
      <c r="XW58" s="3" t="s">
        <v>179</v>
      </c>
      <c r="XX58" s="3" t="s">
        <v>180</v>
      </c>
      <c r="XY58" s="3" t="s">
        <v>180</v>
      </c>
      <c r="XZ58" s="3" t="s">
        <v>223</v>
      </c>
    </row>
    <row r="59" spans="1:650" x14ac:dyDescent="0.3">
      <c r="A59" s="6" t="s">
        <v>86</v>
      </c>
      <c r="B59" s="1">
        <v>4625922</v>
      </c>
      <c r="C59" s="5">
        <v>0</v>
      </c>
      <c r="D59" s="5">
        <v>0</v>
      </c>
      <c r="E59" s="5">
        <v>0</v>
      </c>
      <c r="F59" s="5">
        <v>0</v>
      </c>
      <c r="G59" s="5" t="s">
        <v>33</v>
      </c>
      <c r="H59" s="5" t="s">
        <v>33</v>
      </c>
      <c r="I59" s="5" t="s">
        <v>33</v>
      </c>
      <c r="J59" s="5" t="s">
        <v>33</v>
      </c>
      <c r="K59" s="5" t="s">
        <v>33</v>
      </c>
      <c r="L59" s="5" t="s">
        <v>33</v>
      </c>
      <c r="M59" s="5" t="s">
        <v>33</v>
      </c>
      <c r="N59" s="5" t="s">
        <v>33</v>
      </c>
      <c r="O59" s="5" t="s">
        <v>33</v>
      </c>
      <c r="P59" s="5" t="s">
        <v>33</v>
      </c>
      <c r="Q59" s="5" t="s">
        <v>33</v>
      </c>
      <c r="R59" s="5" t="s">
        <v>33</v>
      </c>
      <c r="S59" s="5" t="s">
        <v>33</v>
      </c>
      <c r="T59" s="5" t="s">
        <v>33</v>
      </c>
      <c r="U59" s="5" t="s">
        <v>33</v>
      </c>
      <c r="V59" s="5" t="s">
        <v>33</v>
      </c>
      <c r="W59" s="5" t="s">
        <v>33</v>
      </c>
      <c r="X59" s="5" t="s">
        <v>33</v>
      </c>
      <c r="Y59" s="5" t="s">
        <v>33</v>
      </c>
      <c r="Z59" s="5" t="s">
        <v>33</v>
      </c>
      <c r="AA59" s="5" t="s">
        <v>33</v>
      </c>
      <c r="AB59" s="5" t="s">
        <v>33</v>
      </c>
      <c r="AC59" s="5" t="s">
        <v>33</v>
      </c>
      <c r="AD59" s="5" t="s">
        <v>33</v>
      </c>
      <c r="AE59" s="5" t="s">
        <v>33</v>
      </c>
      <c r="AF59" s="5" t="s">
        <v>33</v>
      </c>
      <c r="AG59" s="5" t="s">
        <v>33</v>
      </c>
      <c r="AH59" s="5" t="s">
        <v>33</v>
      </c>
      <c r="AI59" s="5">
        <v>0</v>
      </c>
      <c r="AJ59" s="5">
        <v>0</v>
      </c>
      <c r="AK59" s="5">
        <v>0</v>
      </c>
      <c r="AL59" s="5">
        <v>0</v>
      </c>
      <c r="AM59" s="5" t="s">
        <v>33</v>
      </c>
      <c r="AN59" s="5" t="s">
        <v>33</v>
      </c>
      <c r="AO59" s="5" t="s">
        <v>33</v>
      </c>
      <c r="AP59" s="5" t="s">
        <v>33</v>
      </c>
      <c r="AQ59" s="5" t="s">
        <v>33</v>
      </c>
      <c r="AR59" s="5" t="s">
        <v>33</v>
      </c>
      <c r="AS59" s="5" t="s">
        <v>33</v>
      </c>
      <c r="AT59" s="5" t="s">
        <v>33</v>
      </c>
      <c r="AU59" s="5" t="s">
        <v>33</v>
      </c>
      <c r="AV59" s="5" t="s">
        <v>33</v>
      </c>
      <c r="AW59" s="5" t="s">
        <v>33</v>
      </c>
      <c r="AX59" s="5" t="s">
        <v>33</v>
      </c>
      <c r="AY59" s="5" t="s">
        <v>33</v>
      </c>
      <c r="AZ59" s="5" t="s">
        <v>33</v>
      </c>
      <c r="BA59" s="5" t="s">
        <v>33</v>
      </c>
      <c r="BB59" s="5" t="s">
        <v>33</v>
      </c>
      <c r="BC59" s="5" t="s">
        <v>33</v>
      </c>
      <c r="BD59" s="5" t="s">
        <v>33</v>
      </c>
      <c r="BE59" s="5" t="s">
        <v>33</v>
      </c>
      <c r="BF59" s="5" t="s">
        <v>33</v>
      </c>
      <c r="BG59" s="5" t="s">
        <v>33</v>
      </c>
      <c r="BH59" s="5" t="s">
        <v>33</v>
      </c>
      <c r="BI59" s="5" t="s">
        <v>33</v>
      </c>
      <c r="BJ59" s="5" t="s">
        <v>33</v>
      </c>
      <c r="BK59" s="5" t="s">
        <v>33</v>
      </c>
      <c r="BL59" s="5" t="s">
        <v>33</v>
      </c>
      <c r="BM59" s="5" t="s">
        <v>33</v>
      </c>
      <c r="BN59" s="5" t="s">
        <v>33</v>
      </c>
      <c r="BO59" s="5">
        <v>32628</v>
      </c>
      <c r="BP59" s="5">
        <v>11558</v>
      </c>
      <c r="BQ59" s="5">
        <v>0</v>
      </c>
      <c r="BR59" s="5">
        <v>0</v>
      </c>
      <c r="BS59" s="5" t="s">
        <v>33</v>
      </c>
      <c r="BT59" s="5" t="s">
        <v>33</v>
      </c>
      <c r="BU59" s="5" t="s">
        <v>33</v>
      </c>
      <c r="BV59" s="5" t="s">
        <v>33</v>
      </c>
      <c r="BW59" s="5" t="s">
        <v>33</v>
      </c>
      <c r="BX59" s="5" t="s">
        <v>33</v>
      </c>
      <c r="BY59" s="5" t="s">
        <v>33</v>
      </c>
      <c r="BZ59" s="5" t="s">
        <v>33</v>
      </c>
      <c r="CA59" s="5" t="s">
        <v>33</v>
      </c>
      <c r="CB59" s="5" t="s">
        <v>33</v>
      </c>
      <c r="CC59" s="5" t="s">
        <v>33</v>
      </c>
      <c r="CD59" s="5" t="s">
        <v>33</v>
      </c>
      <c r="CE59" s="5" t="s">
        <v>33</v>
      </c>
      <c r="CF59" s="5" t="s">
        <v>33</v>
      </c>
      <c r="CG59" s="5" t="s">
        <v>33</v>
      </c>
      <c r="CH59" s="5" t="s">
        <v>33</v>
      </c>
      <c r="CI59" s="5" t="s">
        <v>33</v>
      </c>
      <c r="CJ59" s="5" t="s">
        <v>33</v>
      </c>
      <c r="CK59" s="5" t="s">
        <v>33</v>
      </c>
      <c r="CL59" s="5" t="s">
        <v>33</v>
      </c>
      <c r="CM59" s="5" t="s">
        <v>33</v>
      </c>
      <c r="CN59" s="5" t="s">
        <v>33</v>
      </c>
      <c r="CO59" s="5" t="s">
        <v>33</v>
      </c>
      <c r="CP59" s="5" t="s">
        <v>33</v>
      </c>
      <c r="CQ59" s="5" t="s">
        <v>33</v>
      </c>
      <c r="CR59" s="5" t="s">
        <v>33</v>
      </c>
      <c r="CS59" s="5" t="s">
        <v>33</v>
      </c>
      <c r="CT59" s="5" t="s">
        <v>33</v>
      </c>
      <c r="CU59" s="5">
        <v>127</v>
      </c>
      <c r="CV59" s="5">
        <v>6403</v>
      </c>
      <c r="CW59" s="5">
        <v>12210</v>
      </c>
      <c r="CX59" s="5">
        <v>39342</v>
      </c>
      <c r="CY59" s="5" t="s">
        <v>33</v>
      </c>
      <c r="CZ59" s="5" t="s">
        <v>33</v>
      </c>
      <c r="DA59" s="5" t="s">
        <v>33</v>
      </c>
      <c r="DB59" s="5" t="s">
        <v>33</v>
      </c>
      <c r="DC59" s="5" t="s">
        <v>33</v>
      </c>
      <c r="DD59" s="5" t="s">
        <v>33</v>
      </c>
      <c r="DE59" s="5" t="s">
        <v>33</v>
      </c>
      <c r="DF59" s="5" t="s">
        <v>33</v>
      </c>
      <c r="DG59" s="5" t="s">
        <v>33</v>
      </c>
      <c r="DH59" s="5" t="s">
        <v>33</v>
      </c>
      <c r="DI59" s="5" t="s">
        <v>33</v>
      </c>
      <c r="DJ59" s="5" t="s">
        <v>33</v>
      </c>
      <c r="DK59" s="5" t="s">
        <v>33</v>
      </c>
      <c r="DL59" s="5" t="s">
        <v>33</v>
      </c>
      <c r="DM59" s="5" t="s">
        <v>33</v>
      </c>
      <c r="DN59" s="5" t="s">
        <v>33</v>
      </c>
      <c r="DO59" s="5" t="s">
        <v>33</v>
      </c>
      <c r="DP59" s="5" t="s">
        <v>33</v>
      </c>
      <c r="DQ59" s="5" t="s">
        <v>33</v>
      </c>
      <c r="DR59" s="5" t="s">
        <v>33</v>
      </c>
      <c r="DS59" s="5" t="s">
        <v>33</v>
      </c>
      <c r="DT59" s="5" t="s">
        <v>33</v>
      </c>
      <c r="DU59" s="5" t="s">
        <v>33</v>
      </c>
      <c r="DV59" s="5" t="s">
        <v>33</v>
      </c>
      <c r="DW59" s="5" t="s">
        <v>33</v>
      </c>
      <c r="DX59" s="5" t="s">
        <v>33</v>
      </c>
      <c r="DY59" s="5" t="s">
        <v>33</v>
      </c>
      <c r="DZ59" s="5" t="s">
        <v>33</v>
      </c>
      <c r="EA59" s="5">
        <v>0</v>
      </c>
      <c r="EB59" s="5">
        <v>24</v>
      </c>
      <c r="EC59" s="5">
        <v>0</v>
      </c>
      <c r="ED59" s="5">
        <v>0</v>
      </c>
      <c r="EE59" s="5" t="s">
        <v>33</v>
      </c>
      <c r="EF59" s="5" t="s">
        <v>33</v>
      </c>
      <c r="EG59" s="5" t="s">
        <v>33</v>
      </c>
      <c r="EH59" s="5" t="s">
        <v>33</v>
      </c>
      <c r="EI59" s="5" t="s">
        <v>33</v>
      </c>
      <c r="EJ59" s="5" t="s">
        <v>33</v>
      </c>
      <c r="EK59" s="5" t="s">
        <v>33</v>
      </c>
      <c r="EL59" s="5" t="s">
        <v>33</v>
      </c>
      <c r="EM59" s="5" t="s">
        <v>33</v>
      </c>
      <c r="EN59" s="5" t="s">
        <v>33</v>
      </c>
      <c r="EO59" s="5" t="s">
        <v>33</v>
      </c>
      <c r="EP59" s="5" t="s">
        <v>33</v>
      </c>
      <c r="EQ59" s="5" t="s">
        <v>33</v>
      </c>
      <c r="ER59" s="5" t="s">
        <v>33</v>
      </c>
      <c r="ES59" s="5" t="s">
        <v>33</v>
      </c>
      <c r="ET59" s="5" t="s">
        <v>33</v>
      </c>
      <c r="EU59" s="5" t="s">
        <v>33</v>
      </c>
      <c r="EV59" s="5" t="s">
        <v>33</v>
      </c>
      <c r="EW59" s="5" t="s">
        <v>33</v>
      </c>
      <c r="EX59" s="5" t="s">
        <v>33</v>
      </c>
      <c r="EY59" s="5" t="s">
        <v>33</v>
      </c>
      <c r="EZ59" s="5" t="s">
        <v>33</v>
      </c>
      <c r="FA59" s="5" t="s">
        <v>33</v>
      </c>
      <c r="FB59" s="5" t="s">
        <v>33</v>
      </c>
      <c r="FC59" s="5" t="s">
        <v>33</v>
      </c>
      <c r="FD59" s="5" t="s">
        <v>33</v>
      </c>
      <c r="FE59" s="5" t="s">
        <v>33</v>
      </c>
      <c r="FF59" s="5" t="s">
        <v>33</v>
      </c>
      <c r="FG59" s="5">
        <v>0</v>
      </c>
      <c r="FH59" s="5">
        <v>0</v>
      </c>
      <c r="FI59" s="5">
        <v>0</v>
      </c>
      <c r="FJ59" s="5">
        <v>0</v>
      </c>
      <c r="FK59" s="5" t="s">
        <v>33</v>
      </c>
      <c r="FL59" s="5" t="s">
        <v>33</v>
      </c>
      <c r="FM59" s="5" t="s">
        <v>33</v>
      </c>
      <c r="FN59" s="5" t="s">
        <v>33</v>
      </c>
      <c r="FO59" s="5" t="s">
        <v>33</v>
      </c>
      <c r="FP59" s="5" t="s">
        <v>33</v>
      </c>
      <c r="FQ59" s="5" t="s">
        <v>33</v>
      </c>
      <c r="FR59" s="5" t="s">
        <v>33</v>
      </c>
      <c r="FS59" s="5" t="s">
        <v>33</v>
      </c>
      <c r="FT59" s="5" t="s">
        <v>33</v>
      </c>
      <c r="FU59" s="5" t="s">
        <v>33</v>
      </c>
      <c r="FV59" s="5" t="s">
        <v>33</v>
      </c>
      <c r="FW59" s="5" t="s">
        <v>33</v>
      </c>
      <c r="FX59" s="5" t="s">
        <v>33</v>
      </c>
      <c r="FY59" s="5" t="s">
        <v>33</v>
      </c>
      <c r="FZ59" s="5" t="s">
        <v>33</v>
      </c>
      <c r="GA59" s="5" t="s">
        <v>33</v>
      </c>
      <c r="GB59" s="5" t="s">
        <v>33</v>
      </c>
      <c r="GC59" s="5" t="s">
        <v>33</v>
      </c>
      <c r="GD59" s="5" t="s">
        <v>33</v>
      </c>
      <c r="GE59" s="5" t="s">
        <v>33</v>
      </c>
      <c r="GF59" s="5" t="s">
        <v>33</v>
      </c>
      <c r="GG59" s="5" t="s">
        <v>33</v>
      </c>
      <c r="GH59" s="5" t="s">
        <v>33</v>
      </c>
      <c r="GI59" s="5" t="s">
        <v>33</v>
      </c>
      <c r="GJ59" s="5" t="s">
        <v>33</v>
      </c>
      <c r="GK59" s="5" t="s">
        <v>33</v>
      </c>
      <c r="GL59" s="5" t="s">
        <v>33</v>
      </c>
      <c r="GM59" s="5">
        <v>32756</v>
      </c>
      <c r="GN59" s="5">
        <v>17985</v>
      </c>
      <c r="GO59" s="5">
        <v>12210</v>
      </c>
      <c r="GP59" s="5">
        <v>39342</v>
      </c>
      <c r="GQ59" s="5" t="s">
        <v>33</v>
      </c>
      <c r="GR59" s="5" t="s">
        <v>33</v>
      </c>
      <c r="GS59" s="5" t="s">
        <v>33</v>
      </c>
      <c r="GT59" s="5" t="s">
        <v>33</v>
      </c>
      <c r="GU59" s="5" t="s">
        <v>33</v>
      </c>
      <c r="GV59" s="5" t="s">
        <v>33</v>
      </c>
      <c r="GW59" s="5" t="s">
        <v>33</v>
      </c>
      <c r="GX59" s="5" t="s">
        <v>33</v>
      </c>
      <c r="GY59" s="5" t="s">
        <v>33</v>
      </c>
      <c r="GZ59" s="5" t="s">
        <v>33</v>
      </c>
      <c r="HA59" s="5" t="s">
        <v>33</v>
      </c>
      <c r="HB59" s="5" t="s">
        <v>33</v>
      </c>
      <c r="HC59" s="5" t="s">
        <v>33</v>
      </c>
      <c r="HD59" s="5" t="s">
        <v>33</v>
      </c>
      <c r="HE59" s="5" t="s">
        <v>33</v>
      </c>
      <c r="HF59" s="5" t="s">
        <v>33</v>
      </c>
      <c r="HG59" s="5" t="s">
        <v>33</v>
      </c>
      <c r="HH59" s="5" t="s">
        <v>33</v>
      </c>
      <c r="HI59" s="5" t="s">
        <v>33</v>
      </c>
      <c r="HJ59" s="5" t="s">
        <v>33</v>
      </c>
      <c r="HK59" s="5" t="s">
        <v>33</v>
      </c>
      <c r="HL59" s="5" t="s">
        <v>33</v>
      </c>
      <c r="HM59" s="5" t="s">
        <v>33</v>
      </c>
      <c r="HN59" s="5" t="s">
        <v>33</v>
      </c>
      <c r="HO59" s="5" t="s">
        <v>33</v>
      </c>
      <c r="HP59" s="5" t="s">
        <v>33</v>
      </c>
      <c r="HQ59" s="5" t="s">
        <v>33</v>
      </c>
      <c r="HR59" s="5" t="s">
        <v>33</v>
      </c>
      <c r="HS59" s="5">
        <v>0</v>
      </c>
      <c r="HT59" s="5">
        <v>0</v>
      </c>
      <c r="HU59" s="5">
        <v>0</v>
      </c>
      <c r="HV59" s="5">
        <v>0</v>
      </c>
      <c r="HW59" s="5" t="s">
        <v>33</v>
      </c>
      <c r="HX59" s="5" t="s">
        <v>33</v>
      </c>
      <c r="HY59" s="5" t="s">
        <v>33</v>
      </c>
      <c r="HZ59" s="5" t="s">
        <v>33</v>
      </c>
      <c r="IA59" s="5" t="s">
        <v>33</v>
      </c>
      <c r="IB59" s="5" t="s">
        <v>33</v>
      </c>
      <c r="IC59" s="5" t="s">
        <v>33</v>
      </c>
      <c r="ID59" s="5" t="s">
        <v>33</v>
      </c>
      <c r="IE59" s="5" t="s">
        <v>33</v>
      </c>
      <c r="IF59" s="5" t="s">
        <v>33</v>
      </c>
      <c r="IG59" s="5" t="s">
        <v>33</v>
      </c>
      <c r="IH59" s="5" t="s">
        <v>33</v>
      </c>
      <c r="II59" s="5" t="s">
        <v>33</v>
      </c>
      <c r="IJ59" s="5" t="s">
        <v>33</v>
      </c>
      <c r="IK59" s="5" t="s">
        <v>33</v>
      </c>
      <c r="IL59" s="5" t="s">
        <v>33</v>
      </c>
      <c r="IM59" s="5" t="s">
        <v>33</v>
      </c>
      <c r="IN59" s="5" t="s">
        <v>33</v>
      </c>
      <c r="IO59" s="5" t="s">
        <v>33</v>
      </c>
      <c r="IP59" s="5" t="s">
        <v>33</v>
      </c>
      <c r="IQ59" s="5" t="s">
        <v>33</v>
      </c>
      <c r="IR59" s="5" t="s">
        <v>33</v>
      </c>
      <c r="IS59" s="5" t="s">
        <v>33</v>
      </c>
      <c r="IT59" s="5" t="s">
        <v>33</v>
      </c>
      <c r="IU59" s="5" t="s">
        <v>33</v>
      </c>
      <c r="IV59" s="5" t="s">
        <v>33</v>
      </c>
      <c r="IW59" s="5" t="s">
        <v>33</v>
      </c>
      <c r="IX59" s="5" t="s">
        <v>33</v>
      </c>
      <c r="IY59" s="5">
        <v>0</v>
      </c>
      <c r="IZ59" s="5">
        <v>0</v>
      </c>
      <c r="JA59" s="5">
        <v>0</v>
      </c>
      <c r="JB59" s="5">
        <v>0</v>
      </c>
      <c r="JC59" s="5" t="s">
        <v>33</v>
      </c>
      <c r="JD59" s="5" t="s">
        <v>33</v>
      </c>
      <c r="JE59" s="5" t="s">
        <v>33</v>
      </c>
      <c r="JF59" s="5" t="s">
        <v>33</v>
      </c>
      <c r="JG59" s="5" t="s">
        <v>33</v>
      </c>
      <c r="JH59" s="5" t="s">
        <v>33</v>
      </c>
      <c r="JI59" s="5" t="s">
        <v>33</v>
      </c>
      <c r="JJ59" s="5" t="s">
        <v>33</v>
      </c>
      <c r="JK59" s="5" t="s">
        <v>33</v>
      </c>
      <c r="JL59" s="5" t="s">
        <v>33</v>
      </c>
      <c r="JM59" s="5" t="s">
        <v>33</v>
      </c>
      <c r="JN59" s="5" t="s">
        <v>33</v>
      </c>
      <c r="JO59" s="5" t="s">
        <v>33</v>
      </c>
      <c r="JP59" s="5" t="s">
        <v>33</v>
      </c>
      <c r="JQ59" s="5" t="s">
        <v>33</v>
      </c>
      <c r="JR59" s="5" t="s">
        <v>33</v>
      </c>
      <c r="JS59" s="5" t="s">
        <v>33</v>
      </c>
      <c r="JT59" s="5" t="s">
        <v>33</v>
      </c>
      <c r="JU59" s="5" t="s">
        <v>33</v>
      </c>
      <c r="JV59" s="5" t="s">
        <v>33</v>
      </c>
      <c r="JW59" s="5" t="s">
        <v>33</v>
      </c>
      <c r="JX59" s="5" t="s">
        <v>33</v>
      </c>
      <c r="JY59" s="5" t="s">
        <v>33</v>
      </c>
      <c r="JZ59" s="5" t="s">
        <v>33</v>
      </c>
      <c r="KA59" s="5" t="s">
        <v>33</v>
      </c>
      <c r="KB59" s="5" t="s">
        <v>33</v>
      </c>
      <c r="KC59" s="5" t="s">
        <v>33</v>
      </c>
      <c r="KD59" s="5" t="s">
        <v>33</v>
      </c>
      <c r="KE59" s="5">
        <v>835</v>
      </c>
      <c r="KF59" s="5">
        <v>916</v>
      </c>
      <c r="KG59" s="5">
        <v>73</v>
      </c>
      <c r="KH59" s="5">
        <v>-78</v>
      </c>
      <c r="KI59" s="5" t="s">
        <v>33</v>
      </c>
      <c r="KJ59" s="5" t="s">
        <v>33</v>
      </c>
      <c r="KK59" s="5" t="s">
        <v>33</v>
      </c>
      <c r="KL59" s="5" t="s">
        <v>33</v>
      </c>
      <c r="KM59" s="5" t="s">
        <v>33</v>
      </c>
      <c r="KN59" s="5" t="s">
        <v>33</v>
      </c>
      <c r="KO59" s="5" t="s">
        <v>33</v>
      </c>
      <c r="KP59" s="5" t="s">
        <v>33</v>
      </c>
      <c r="KQ59" s="5" t="s">
        <v>33</v>
      </c>
      <c r="KR59" s="5" t="s">
        <v>33</v>
      </c>
      <c r="KS59" s="5" t="s">
        <v>33</v>
      </c>
      <c r="KT59" s="5" t="s">
        <v>33</v>
      </c>
      <c r="KU59" s="5" t="s">
        <v>33</v>
      </c>
      <c r="KV59" s="5" t="s">
        <v>33</v>
      </c>
      <c r="KW59" s="5" t="s">
        <v>33</v>
      </c>
      <c r="KX59" s="5" t="s">
        <v>33</v>
      </c>
      <c r="KY59" s="5" t="s">
        <v>33</v>
      </c>
      <c r="KZ59" s="5" t="s">
        <v>33</v>
      </c>
      <c r="LA59" s="5" t="s">
        <v>33</v>
      </c>
      <c r="LB59" s="5" t="s">
        <v>33</v>
      </c>
      <c r="LC59" s="5" t="s">
        <v>33</v>
      </c>
      <c r="LD59" s="5" t="s">
        <v>33</v>
      </c>
      <c r="LE59" s="5" t="s">
        <v>33</v>
      </c>
      <c r="LF59" s="5" t="s">
        <v>33</v>
      </c>
      <c r="LG59" s="5" t="s">
        <v>33</v>
      </c>
      <c r="LH59" s="5" t="s">
        <v>33</v>
      </c>
      <c r="LI59" s="5" t="s">
        <v>33</v>
      </c>
      <c r="LJ59" s="5" t="s">
        <v>33</v>
      </c>
      <c r="LK59" s="5">
        <v>265</v>
      </c>
      <c r="LL59" s="5">
        <v>21</v>
      </c>
      <c r="LM59" s="5">
        <v>3</v>
      </c>
      <c r="LN59" s="5">
        <v>0</v>
      </c>
      <c r="LO59" s="5" t="s">
        <v>33</v>
      </c>
      <c r="LP59" s="5" t="s">
        <v>33</v>
      </c>
      <c r="LQ59" s="5" t="s">
        <v>33</v>
      </c>
      <c r="LR59" s="5" t="s">
        <v>33</v>
      </c>
      <c r="LS59" s="5" t="s">
        <v>33</v>
      </c>
      <c r="LT59" s="5" t="s">
        <v>33</v>
      </c>
      <c r="LU59" s="5" t="s">
        <v>33</v>
      </c>
      <c r="LV59" s="5" t="s">
        <v>33</v>
      </c>
      <c r="LW59" s="5" t="s">
        <v>33</v>
      </c>
      <c r="LX59" s="5" t="s">
        <v>33</v>
      </c>
      <c r="LY59" s="5" t="s">
        <v>33</v>
      </c>
      <c r="LZ59" s="5" t="s">
        <v>33</v>
      </c>
      <c r="MA59" s="5" t="s">
        <v>33</v>
      </c>
      <c r="MB59" s="5" t="s">
        <v>33</v>
      </c>
      <c r="MC59" s="5" t="s">
        <v>33</v>
      </c>
      <c r="MD59" s="5" t="s">
        <v>33</v>
      </c>
      <c r="ME59" s="5" t="s">
        <v>33</v>
      </c>
      <c r="MF59" s="5" t="s">
        <v>33</v>
      </c>
      <c r="MG59" s="5" t="s">
        <v>33</v>
      </c>
      <c r="MH59" s="5" t="s">
        <v>33</v>
      </c>
      <c r="MI59" s="5" t="s">
        <v>33</v>
      </c>
      <c r="MJ59" s="5" t="s">
        <v>33</v>
      </c>
      <c r="MK59" s="5" t="s">
        <v>33</v>
      </c>
      <c r="ML59" s="5" t="s">
        <v>33</v>
      </c>
      <c r="MM59" s="5" t="s">
        <v>33</v>
      </c>
      <c r="MN59" s="5" t="s">
        <v>33</v>
      </c>
      <c r="MO59" s="5" t="s">
        <v>33</v>
      </c>
      <c r="MP59" s="5" t="s">
        <v>33</v>
      </c>
      <c r="MQ59" s="5">
        <v>0</v>
      </c>
      <c r="MR59" s="5">
        <v>0</v>
      </c>
      <c r="MS59" s="5">
        <v>0</v>
      </c>
      <c r="MT59" s="5">
        <v>0</v>
      </c>
      <c r="MU59" s="5" t="s">
        <v>33</v>
      </c>
      <c r="MV59" s="5" t="s">
        <v>33</v>
      </c>
      <c r="MW59" s="5" t="s">
        <v>33</v>
      </c>
      <c r="MX59" s="5" t="s">
        <v>33</v>
      </c>
      <c r="MY59" s="5" t="s">
        <v>33</v>
      </c>
      <c r="MZ59" s="5" t="s">
        <v>33</v>
      </c>
      <c r="NA59" s="5" t="s">
        <v>33</v>
      </c>
      <c r="NB59" s="5" t="s">
        <v>33</v>
      </c>
      <c r="NC59" s="5" t="s">
        <v>33</v>
      </c>
      <c r="ND59" s="5" t="s">
        <v>33</v>
      </c>
      <c r="NE59" s="5" t="s">
        <v>33</v>
      </c>
      <c r="NF59" s="5" t="s">
        <v>33</v>
      </c>
      <c r="NG59" s="5" t="s">
        <v>33</v>
      </c>
      <c r="NH59" s="5" t="s">
        <v>33</v>
      </c>
      <c r="NI59" s="5" t="s">
        <v>33</v>
      </c>
      <c r="NJ59" s="5" t="s">
        <v>33</v>
      </c>
      <c r="NK59" s="5" t="s">
        <v>33</v>
      </c>
      <c r="NL59" s="5" t="s">
        <v>33</v>
      </c>
      <c r="NM59" s="5" t="s">
        <v>33</v>
      </c>
      <c r="NN59" s="5" t="s">
        <v>33</v>
      </c>
      <c r="NO59" s="5" t="s">
        <v>33</v>
      </c>
      <c r="NP59" s="5" t="s">
        <v>33</v>
      </c>
      <c r="NQ59" s="5" t="s">
        <v>33</v>
      </c>
      <c r="NR59" s="5" t="s">
        <v>33</v>
      </c>
      <c r="NS59" s="5" t="s">
        <v>33</v>
      </c>
      <c r="NT59" s="5" t="s">
        <v>33</v>
      </c>
      <c r="NU59" s="5" t="s">
        <v>33</v>
      </c>
      <c r="NV59" s="5" t="s">
        <v>33</v>
      </c>
      <c r="NW59" s="5">
        <v>0</v>
      </c>
      <c r="NX59" s="5">
        <v>0</v>
      </c>
      <c r="NY59" s="5">
        <v>0</v>
      </c>
      <c r="NZ59" s="5">
        <v>0</v>
      </c>
      <c r="OA59" s="5" t="s">
        <v>33</v>
      </c>
      <c r="OB59" s="5" t="s">
        <v>33</v>
      </c>
      <c r="OC59" s="5" t="s">
        <v>33</v>
      </c>
      <c r="OD59" s="5" t="s">
        <v>33</v>
      </c>
      <c r="OE59" s="5" t="s">
        <v>33</v>
      </c>
      <c r="OF59" s="5" t="s">
        <v>33</v>
      </c>
      <c r="OG59" s="5" t="s">
        <v>33</v>
      </c>
      <c r="OH59" s="5" t="s">
        <v>33</v>
      </c>
      <c r="OI59" s="5" t="s">
        <v>33</v>
      </c>
      <c r="OJ59" s="5" t="s">
        <v>33</v>
      </c>
      <c r="OK59" s="5" t="s">
        <v>33</v>
      </c>
      <c r="OL59" s="5" t="s">
        <v>33</v>
      </c>
      <c r="OM59" s="5" t="s">
        <v>33</v>
      </c>
      <c r="ON59" s="5" t="s">
        <v>33</v>
      </c>
      <c r="OO59" s="5" t="s">
        <v>33</v>
      </c>
      <c r="OP59" s="5" t="s">
        <v>33</v>
      </c>
      <c r="OQ59" s="5" t="s">
        <v>33</v>
      </c>
      <c r="OR59" s="5" t="s">
        <v>33</v>
      </c>
      <c r="OS59" s="5" t="s">
        <v>33</v>
      </c>
      <c r="OT59" s="5" t="s">
        <v>33</v>
      </c>
      <c r="OU59" s="5" t="s">
        <v>33</v>
      </c>
      <c r="OV59" s="5" t="s">
        <v>33</v>
      </c>
      <c r="OW59" s="5" t="s">
        <v>33</v>
      </c>
      <c r="OX59" s="5" t="s">
        <v>33</v>
      </c>
      <c r="OY59" s="5" t="s">
        <v>33</v>
      </c>
      <c r="OZ59" s="5" t="s">
        <v>33</v>
      </c>
      <c r="PA59" s="5" t="s">
        <v>33</v>
      </c>
      <c r="PB59" s="5" t="s">
        <v>33</v>
      </c>
      <c r="PC59" s="5">
        <v>193</v>
      </c>
      <c r="PD59" s="5">
        <v>218</v>
      </c>
      <c r="PE59" s="5">
        <v>385</v>
      </c>
      <c r="PF59" s="5">
        <v>180</v>
      </c>
      <c r="PG59" s="5" t="s">
        <v>33</v>
      </c>
      <c r="PH59" s="5" t="s">
        <v>33</v>
      </c>
      <c r="PI59" s="5" t="s">
        <v>33</v>
      </c>
      <c r="PJ59" s="5" t="s">
        <v>33</v>
      </c>
      <c r="PK59" s="5" t="s">
        <v>33</v>
      </c>
      <c r="PL59" s="5" t="s">
        <v>33</v>
      </c>
      <c r="PM59" s="5" t="s">
        <v>33</v>
      </c>
      <c r="PN59" s="5" t="s">
        <v>33</v>
      </c>
      <c r="PO59" s="5" t="s">
        <v>33</v>
      </c>
      <c r="PP59" s="5" t="s">
        <v>33</v>
      </c>
      <c r="PQ59" s="5" t="s">
        <v>33</v>
      </c>
      <c r="PR59" s="5" t="s">
        <v>33</v>
      </c>
      <c r="PS59" s="5" t="s">
        <v>33</v>
      </c>
      <c r="PT59" s="5" t="s">
        <v>33</v>
      </c>
      <c r="PU59" s="5" t="s">
        <v>33</v>
      </c>
      <c r="PV59" s="5" t="s">
        <v>33</v>
      </c>
      <c r="PW59" s="5" t="s">
        <v>33</v>
      </c>
      <c r="PX59" s="5" t="s">
        <v>33</v>
      </c>
      <c r="PY59" s="5" t="s">
        <v>33</v>
      </c>
      <c r="PZ59" s="5" t="s">
        <v>33</v>
      </c>
      <c r="QA59" s="5" t="s">
        <v>33</v>
      </c>
      <c r="QB59" s="5" t="s">
        <v>33</v>
      </c>
      <c r="QC59" s="5" t="s">
        <v>33</v>
      </c>
      <c r="QD59" s="5" t="s">
        <v>33</v>
      </c>
      <c r="QE59" s="5" t="s">
        <v>33</v>
      </c>
      <c r="QF59" s="5" t="s">
        <v>33</v>
      </c>
      <c r="QG59" s="5" t="s">
        <v>33</v>
      </c>
      <c r="QH59" s="5" t="s">
        <v>33</v>
      </c>
      <c r="QI59" s="5">
        <v>60</v>
      </c>
      <c r="QJ59" s="5">
        <v>111</v>
      </c>
      <c r="QK59" s="5">
        <v>488</v>
      </c>
      <c r="QL59" s="5">
        <v>66</v>
      </c>
      <c r="QM59" s="5" t="s">
        <v>33</v>
      </c>
      <c r="QN59" s="5" t="s">
        <v>33</v>
      </c>
      <c r="QO59" s="5" t="s">
        <v>33</v>
      </c>
      <c r="QP59" s="5" t="s">
        <v>33</v>
      </c>
      <c r="QQ59" s="5" t="s">
        <v>33</v>
      </c>
      <c r="QR59" s="5" t="s">
        <v>33</v>
      </c>
      <c r="QS59" s="5" t="s">
        <v>33</v>
      </c>
      <c r="QT59" s="5" t="s">
        <v>33</v>
      </c>
      <c r="QU59" s="5" t="s">
        <v>33</v>
      </c>
      <c r="QV59" s="5" t="s">
        <v>33</v>
      </c>
      <c r="QW59" s="5" t="s">
        <v>33</v>
      </c>
      <c r="QX59" s="5" t="s">
        <v>33</v>
      </c>
      <c r="QY59" s="5" t="s">
        <v>33</v>
      </c>
      <c r="QZ59" s="5" t="s">
        <v>33</v>
      </c>
      <c r="RA59" s="5" t="s">
        <v>33</v>
      </c>
      <c r="RB59" s="5" t="s">
        <v>33</v>
      </c>
      <c r="RC59" s="5" t="s">
        <v>33</v>
      </c>
      <c r="RD59" s="5" t="s">
        <v>33</v>
      </c>
      <c r="RE59" s="5" t="s">
        <v>33</v>
      </c>
      <c r="RF59" s="5" t="s">
        <v>33</v>
      </c>
      <c r="RG59" s="5" t="s">
        <v>33</v>
      </c>
      <c r="RH59" s="5" t="s">
        <v>33</v>
      </c>
      <c r="RI59" s="5" t="s">
        <v>33</v>
      </c>
      <c r="RJ59" s="5" t="s">
        <v>33</v>
      </c>
      <c r="RK59" s="5" t="s">
        <v>33</v>
      </c>
      <c r="RL59" s="5" t="s">
        <v>33</v>
      </c>
      <c r="RM59" s="5" t="s">
        <v>33</v>
      </c>
      <c r="RN59" s="5" t="s">
        <v>33</v>
      </c>
      <c r="RO59" s="5">
        <v>0</v>
      </c>
      <c r="RP59" s="5">
        <v>0</v>
      </c>
      <c r="RQ59" s="5">
        <v>0</v>
      </c>
      <c r="RR59" s="5">
        <v>0</v>
      </c>
      <c r="RS59" s="5" t="s">
        <v>33</v>
      </c>
      <c r="RT59" s="5" t="s">
        <v>33</v>
      </c>
      <c r="RU59" s="5" t="s">
        <v>33</v>
      </c>
      <c r="RV59" s="5" t="s">
        <v>33</v>
      </c>
      <c r="RW59" s="5" t="s">
        <v>33</v>
      </c>
      <c r="RX59" s="5" t="s">
        <v>33</v>
      </c>
      <c r="RY59" s="5" t="s">
        <v>33</v>
      </c>
      <c r="RZ59" s="5" t="s">
        <v>33</v>
      </c>
      <c r="SA59" s="5" t="s">
        <v>33</v>
      </c>
      <c r="SB59" s="5" t="s">
        <v>33</v>
      </c>
      <c r="SC59" s="5" t="s">
        <v>33</v>
      </c>
      <c r="SD59" s="5" t="s">
        <v>33</v>
      </c>
      <c r="SE59" s="5" t="s">
        <v>33</v>
      </c>
      <c r="SF59" s="5" t="s">
        <v>33</v>
      </c>
      <c r="SG59" s="5" t="s">
        <v>33</v>
      </c>
      <c r="SH59" s="5" t="s">
        <v>33</v>
      </c>
      <c r="SI59" s="5" t="s">
        <v>33</v>
      </c>
      <c r="SJ59" s="5" t="s">
        <v>33</v>
      </c>
      <c r="SK59" s="5" t="s">
        <v>33</v>
      </c>
      <c r="SL59" s="5" t="s">
        <v>33</v>
      </c>
      <c r="SM59" s="5" t="s">
        <v>33</v>
      </c>
      <c r="SN59" s="5" t="s">
        <v>33</v>
      </c>
      <c r="SO59" s="5" t="s">
        <v>33</v>
      </c>
      <c r="SP59" s="5" t="s">
        <v>33</v>
      </c>
      <c r="SQ59" s="5" t="s">
        <v>33</v>
      </c>
      <c r="SR59" s="5" t="s">
        <v>33</v>
      </c>
      <c r="SS59" s="5" t="s">
        <v>33</v>
      </c>
      <c r="ST59" s="5" t="s">
        <v>33</v>
      </c>
      <c r="SU59" s="5">
        <v>0</v>
      </c>
      <c r="SV59" s="5">
        <v>0</v>
      </c>
      <c r="SW59" s="5">
        <v>0</v>
      </c>
      <c r="SX59" s="5">
        <v>0</v>
      </c>
      <c r="SY59" s="5" t="s">
        <v>33</v>
      </c>
      <c r="SZ59" s="5" t="s">
        <v>33</v>
      </c>
      <c r="TA59" s="5" t="s">
        <v>33</v>
      </c>
      <c r="TB59" s="5" t="s">
        <v>33</v>
      </c>
      <c r="TC59" s="5" t="s">
        <v>33</v>
      </c>
      <c r="TD59" s="5" t="s">
        <v>33</v>
      </c>
      <c r="TE59" s="5" t="s">
        <v>33</v>
      </c>
      <c r="TF59" s="5" t="s">
        <v>33</v>
      </c>
      <c r="TG59" s="5" t="s">
        <v>33</v>
      </c>
      <c r="TH59" s="5" t="s">
        <v>33</v>
      </c>
      <c r="TI59" s="5" t="s">
        <v>33</v>
      </c>
      <c r="TJ59" s="5" t="s">
        <v>33</v>
      </c>
      <c r="TK59" s="5" t="s">
        <v>33</v>
      </c>
      <c r="TL59" s="5" t="s">
        <v>33</v>
      </c>
      <c r="TM59" s="5" t="s">
        <v>33</v>
      </c>
      <c r="TN59" s="5" t="s">
        <v>33</v>
      </c>
      <c r="TO59" s="5" t="s">
        <v>33</v>
      </c>
      <c r="TP59" s="5" t="s">
        <v>33</v>
      </c>
      <c r="TQ59" s="5" t="s">
        <v>33</v>
      </c>
      <c r="TR59" s="5" t="s">
        <v>33</v>
      </c>
      <c r="TS59" s="5" t="s">
        <v>33</v>
      </c>
      <c r="TT59" s="5" t="s">
        <v>33</v>
      </c>
      <c r="TU59" s="5" t="s">
        <v>33</v>
      </c>
      <c r="TV59" s="5" t="s">
        <v>33</v>
      </c>
      <c r="TW59" s="5" t="s">
        <v>33</v>
      </c>
      <c r="TX59" s="5" t="s">
        <v>33</v>
      </c>
      <c r="TY59" s="5" t="s">
        <v>33</v>
      </c>
      <c r="TZ59" s="5" t="s">
        <v>33</v>
      </c>
      <c r="UA59" s="5">
        <v>0</v>
      </c>
      <c r="UB59" s="5">
        <v>2</v>
      </c>
      <c r="UC59" s="5">
        <v>0</v>
      </c>
      <c r="UD59" s="5">
        <v>0</v>
      </c>
      <c r="UE59" s="5" t="s">
        <v>33</v>
      </c>
      <c r="UF59" s="5" t="s">
        <v>33</v>
      </c>
      <c r="UG59" s="5" t="s">
        <v>33</v>
      </c>
      <c r="UH59" s="5" t="s">
        <v>33</v>
      </c>
      <c r="UI59" s="5" t="s">
        <v>33</v>
      </c>
      <c r="UJ59" s="5" t="s">
        <v>33</v>
      </c>
      <c r="UK59" s="5" t="s">
        <v>33</v>
      </c>
      <c r="UL59" s="5" t="s">
        <v>33</v>
      </c>
      <c r="UM59" s="5" t="s">
        <v>33</v>
      </c>
      <c r="UN59" s="5" t="s">
        <v>33</v>
      </c>
      <c r="UO59" s="5" t="s">
        <v>33</v>
      </c>
      <c r="UP59" s="5" t="s">
        <v>33</v>
      </c>
      <c r="UQ59" s="5" t="s">
        <v>33</v>
      </c>
      <c r="UR59" s="5" t="s">
        <v>33</v>
      </c>
      <c r="US59" s="5" t="s">
        <v>33</v>
      </c>
      <c r="UT59" s="5" t="s">
        <v>33</v>
      </c>
      <c r="UU59" s="5" t="s">
        <v>33</v>
      </c>
      <c r="UV59" s="5" t="s">
        <v>33</v>
      </c>
      <c r="UW59" s="5" t="s">
        <v>33</v>
      </c>
      <c r="UX59" s="5" t="s">
        <v>33</v>
      </c>
      <c r="UY59" s="5" t="s">
        <v>33</v>
      </c>
      <c r="UZ59" s="5" t="s">
        <v>33</v>
      </c>
      <c r="VA59" s="5" t="s">
        <v>33</v>
      </c>
      <c r="VB59" s="5" t="s">
        <v>33</v>
      </c>
      <c r="VC59" s="5" t="s">
        <v>33</v>
      </c>
      <c r="VD59" s="5" t="s">
        <v>33</v>
      </c>
      <c r="VE59" s="5" t="s">
        <v>33</v>
      </c>
      <c r="VF59" s="5" t="s">
        <v>33</v>
      </c>
      <c r="VG59" s="5">
        <v>5298</v>
      </c>
      <c r="VH59" s="5">
        <v>4465</v>
      </c>
      <c r="VI59" s="5">
        <v>736</v>
      </c>
      <c r="VJ59" s="5">
        <v>-13087</v>
      </c>
      <c r="VK59" s="5" t="s">
        <v>33</v>
      </c>
      <c r="VL59" s="5" t="s">
        <v>33</v>
      </c>
      <c r="VM59" s="5" t="s">
        <v>33</v>
      </c>
      <c r="VN59" s="5" t="s">
        <v>33</v>
      </c>
      <c r="VO59" s="5" t="s">
        <v>33</v>
      </c>
      <c r="VP59" s="5" t="s">
        <v>33</v>
      </c>
      <c r="VQ59" s="5" t="s">
        <v>33</v>
      </c>
      <c r="VR59" s="5" t="s">
        <v>33</v>
      </c>
      <c r="VS59" s="5" t="s">
        <v>33</v>
      </c>
      <c r="VT59" s="5" t="s">
        <v>33</v>
      </c>
      <c r="VU59" s="5" t="s">
        <v>33</v>
      </c>
      <c r="VV59" s="5" t="s">
        <v>33</v>
      </c>
      <c r="VW59" s="5" t="s">
        <v>33</v>
      </c>
      <c r="VX59" s="5" t="s">
        <v>33</v>
      </c>
      <c r="VY59" s="5" t="s">
        <v>33</v>
      </c>
      <c r="VZ59" s="5" t="s">
        <v>33</v>
      </c>
      <c r="WA59" s="5" t="s">
        <v>33</v>
      </c>
      <c r="WB59" s="5" t="s">
        <v>33</v>
      </c>
      <c r="WC59" s="5" t="s">
        <v>33</v>
      </c>
      <c r="WD59" s="5" t="s">
        <v>33</v>
      </c>
      <c r="WE59" s="5" t="s">
        <v>33</v>
      </c>
      <c r="WF59" s="5" t="s">
        <v>33</v>
      </c>
      <c r="WG59" s="5" t="s">
        <v>33</v>
      </c>
      <c r="WH59" s="5" t="s">
        <v>33</v>
      </c>
      <c r="WI59" s="5" t="s">
        <v>33</v>
      </c>
      <c r="WJ59" s="5" t="s">
        <v>33</v>
      </c>
      <c r="WK59" s="5" t="s">
        <v>33</v>
      </c>
      <c r="WL59" s="5" t="s">
        <v>33</v>
      </c>
      <c r="WM59" s="5">
        <v>0</v>
      </c>
      <c r="WN59" s="5">
        <v>0</v>
      </c>
      <c r="WO59" s="5">
        <v>0</v>
      </c>
      <c r="WP59" s="5">
        <v>0</v>
      </c>
      <c r="WQ59" s="5" t="s">
        <v>33</v>
      </c>
      <c r="WR59" s="5" t="s">
        <v>33</v>
      </c>
      <c r="WS59" s="5" t="s">
        <v>33</v>
      </c>
      <c r="WT59" s="5" t="s">
        <v>33</v>
      </c>
      <c r="WU59" s="5" t="s">
        <v>33</v>
      </c>
      <c r="WV59" s="5" t="s">
        <v>33</v>
      </c>
      <c r="WW59" s="5" t="s">
        <v>33</v>
      </c>
      <c r="WX59" s="5" t="s">
        <v>33</v>
      </c>
      <c r="WY59" s="5" t="s">
        <v>33</v>
      </c>
      <c r="WZ59" s="5" t="s">
        <v>33</v>
      </c>
      <c r="XA59" s="5" t="s">
        <v>33</v>
      </c>
      <c r="XB59" s="5" t="s">
        <v>33</v>
      </c>
      <c r="XC59" s="5" t="s">
        <v>33</v>
      </c>
      <c r="XD59" s="5" t="s">
        <v>33</v>
      </c>
      <c r="XE59" s="5" t="s">
        <v>33</v>
      </c>
      <c r="XF59" s="5" t="s">
        <v>33</v>
      </c>
      <c r="XG59" s="5" t="s">
        <v>33</v>
      </c>
      <c r="XH59" s="5" t="s">
        <v>33</v>
      </c>
      <c r="XI59" s="5" t="s">
        <v>33</v>
      </c>
      <c r="XJ59" s="5" t="s">
        <v>33</v>
      </c>
      <c r="XK59" s="5" t="s">
        <v>33</v>
      </c>
      <c r="XL59" s="5" t="s">
        <v>33</v>
      </c>
      <c r="XM59" s="5" t="s">
        <v>33</v>
      </c>
      <c r="XN59" s="5" t="s">
        <v>33</v>
      </c>
      <c r="XO59" s="5" t="s">
        <v>33</v>
      </c>
      <c r="XP59" s="5" t="s">
        <v>33</v>
      </c>
      <c r="XQ59" s="5" t="s">
        <v>33</v>
      </c>
      <c r="XR59" s="5" t="s">
        <v>33</v>
      </c>
      <c r="XS59" s="1" t="s">
        <v>33</v>
      </c>
      <c r="XT59" s="3" t="s">
        <v>180</v>
      </c>
      <c r="XU59" s="3" t="s">
        <v>179</v>
      </c>
      <c r="XV59" s="3" t="s">
        <v>179</v>
      </c>
      <c r="XW59" s="3" t="s">
        <v>179</v>
      </c>
      <c r="XX59" s="3" t="s">
        <v>180</v>
      </c>
      <c r="XY59" s="3" t="s">
        <v>179</v>
      </c>
      <c r="XZ59" s="3"/>
    </row>
    <row r="60" spans="1:650" x14ac:dyDescent="0.3">
      <c r="A60" s="6" t="s">
        <v>87</v>
      </c>
      <c r="B60" s="1">
        <v>4057000</v>
      </c>
      <c r="C60" s="5">
        <v>18834</v>
      </c>
      <c r="D60" s="5">
        <v>2490</v>
      </c>
      <c r="E60" s="5">
        <v>2230</v>
      </c>
      <c r="F60" s="5">
        <v>937</v>
      </c>
      <c r="G60" s="5">
        <v>113</v>
      </c>
      <c r="H60" s="5">
        <v>1633</v>
      </c>
      <c r="I60" s="5">
        <v>49</v>
      </c>
      <c r="J60" s="5">
        <v>973</v>
      </c>
      <c r="K60" s="5">
        <v>1831</v>
      </c>
      <c r="L60" s="5">
        <v>12661</v>
      </c>
      <c r="M60" s="5">
        <v>187</v>
      </c>
      <c r="N60" s="5">
        <v>0</v>
      </c>
      <c r="O60" s="5">
        <v>0</v>
      </c>
      <c r="P60" s="5">
        <v>0</v>
      </c>
      <c r="Q60" s="5">
        <v>0</v>
      </c>
      <c r="R60" s="5">
        <v>0</v>
      </c>
      <c r="S60" s="5">
        <v>0</v>
      </c>
      <c r="T60" s="5">
        <v>0</v>
      </c>
      <c r="U60" s="5">
        <v>0</v>
      </c>
      <c r="V60" s="5">
        <v>0</v>
      </c>
      <c r="W60" s="5">
        <v>0</v>
      </c>
      <c r="X60" s="5">
        <v>0</v>
      </c>
      <c r="Y60" s="5">
        <v>0</v>
      </c>
      <c r="Z60" s="5">
        <v>0</v>
      </c>
      <c r="AA60" s="5">
        <v>0</v>
      </c>
      <c r="AB60" s="5">
        <v>0</v>
      </c>
      <c r="AC60" s="5">
        <v>0</v>
      </c>
      <c r="AD60" s="5">
        <v>0</v>
      </c>
      <c r="AE60" s="5">
        <v>0</v>
      </c>
      <c r="AF60" s="5">
        <v>0</v>
      </c>
      <c r="AG60" s="5">
        <v>0</v>
      </c>
      <c r="AH60" s="5">
        <v>0</v>
      </c>
      <c r="AI60" s="5">
        <v>124091</v>
      </c>
      <c r="AJ60" s="5">
        <v>93289</v>
      </c>
      <c r="AK60" s="5">
        <v>70070</v>
      </c>
      <c r="AL60" s="5">
        <v>109689</v>
      </c>
      <c r="AM60" s="5">
        <v>500366</v>
      </c>
      <c r="AN60" s="5">
        <v>43368</v>
      </c>
      <c r="AO60" s="5">
        <v>51154</v>
      </c>
      <c r="AP60" s="5">
        <v>325366</v>
      </c>
      <c r="AQ60" s="5">
        <v>150813</v>
      </c>
      <c r="AR60" s="5">
        <v>156957</v>
      </c>
      <c r="AS60" s="5">
        <v>610448</v>
      </c>
      <c r="AT60" s="5">
        <v>67744</v>
      </c>
      <c r="AU60" s="5">
        <v>75486</v>
      </c>
      <c r="AV60" s="5">
        <v>45540</v>
      </c>
      <c r="AW60" s="5">
        <v>125586</v>
      </c>
      <c r="AX60" s="5">
        <v>67094</v>
      </c>
      <c r="AY60" s="5">
        <v>26078</v>
      </c>
      <c r="AZ60" s="5">
        <v>259737</v>
      </c>
      <c r="BA60" s="5">
        <v>6558</v>
      </c>
      <c r="BB60" s="5">
        <v>16380</v>
      </c>
      <c r="BC60" s="5">
        <v>21428</v>
      </c>
      <c r="BD60" s="5">
        <v>21238</v>
      </c>
      <c r="BE60" s="5">
        <v>2132</v>
      </c>
      <c r="BF60" s="5">
        <v>26172</v>
      </c>
      <c r="BG60" s="5">
        <v>16789</v>
      </c>
      <c r="BH60" s="5">
        <v>50286</v>
      </c>
      <c r="BI60" s="5">
        <v>29102</v>
      </c>
      <c r="BJ60" s="5">
        <v>5448</v>
      </c>
      <c r="BK60" s="5">
        <v>29091</v>
      </c>
      <c r="BL60" s="5">
        <v>18024</v>
      </c>
      <c r="BM60" s="5">
        <v>26459</v>
      </c>
      <c r="BN60" s="5">
        <v>11717</v>
      </c>
      <c r="BO60" s="5">
        <v>24329</v>
      </c>
      <c r="BP60" s="5">
        <v>19518</v>
      </c>
      <c r="BQ60" s="5">
        <v>18640</v>
      </c>
      <c r="BR60" s="5">
        <v>16402</v>
      </c>
      <c r="BS60" s="5">
        <v>184474</v>
      </c>
      <c r="BT60" s="5">
        <v>48531</v>
      </c>
      <c r="BU60" s="5">
        <v>50423</v>
      </c>
      <c r="BV60" s="5">
        <v>70712</v>
      </c>
      <c r="BW60" s="5">
        <v>34293</v>
      </c>
      <c r="BX60" s="5">
        <v>20930</v>
      </c>
      <c r="BY60" s="5">
        <v>16179</v>
      </c>
      <c r="BZ60" s="5">
        <v>26730</v>
      </c>
      <c r="CA60" s="5">
        <v>13971</v>
      </c>
      <c r="CB60" s="5">
        <v>10069</v>
      </c>
      <c r="CC60" s="5">
        <v>8875</v>
      </c>
      <c r="CD60" s="5">
        <v>13053</v>
      </c>
      <c r="CE60" s="5">
        <v>12087</v>
      </c>
      <c r="CF60" s="5">
        <v>37311</v>
      </c>
      <c r="CG60" s="5">
        <v>23663</v>
      </c>
      <c r="CH60" s="5">
        <v>5579</v>
      </c>
      <c r="CI60" s="5">
        <v>9852</v>
      </c>
      <c r="CJ60" s="5">
        <v>4372</v>
      </c>
      <c r="CK60" s="5">
        <v>3014</v>
      </c>
      <c r="CL60" s="5">
        <v>7295</v>
      </c>
      <c r="CM60" s="5">
        <v>1659</v>
      </c>
      <c r="CN60" s="5">
        <v>2441</v>
      </c>
      <c r="CO60" s="5">
        <v>6584</v>
      </c>
      <c r="CP60" s="5">
        <v>6079</v>
      </c>
      <c r="CQ60" s="5">
        <v>7877</v>
      </c>
      <c r="CR60" s="5">
        <v>4355</v>
      </c>
      <c r="CS60" s="5">
        <v>21313</v>
      </c>
      <c r="CT60" s="5">
        <v>6501</v>
      </c>
      <c r="CU60" s="5">
        <v>142135</v>
      </c>
      <c r="CV60" s="5">
        <v>135989</v>
      </c>
      <c r="CW60" s="5">
        <v>63408</v>
      </c>
      <c r="CX60" s="5">
        <v>57848</v>
      </c>
      <c r="CY60" s="5">
        <v>56040</v>
      </c>
      <c r="CZ60" s="5">
        <v>61302</v>
      </c>
      <c r="DA60" s="5">
        <v>71849</v>
      </c>
      <c r="DB60" s="5">
        <v>75131</v>
      </c>
      <c r="DC60" s="5">
        <v>69623</v>
      </c>
      <c r="DD60" s="5">
        <v>55028</v>
      </c>
      <c r="DE60" s="5">
        <v>47086</v>
      </c>
      <c r="DF60" s="5">
        <v>36073</v>
      </c>
      <c r="DG60" s="5">
        <v>52414</v>
      </c>
      <c r="DH60" s="5">
        <v>53551</v>
      </c>
      <c r="DI60" s="5">
        <v>46620</v>
      </c>
      <c r="DJ60" s="5">
        <v>54511</v>
      </c>
      <c r="DK60" s="5">
        <v>37864</v>
      </c>
      <c r="DL60" s="5">
        <v>49291</v>
      </c>
      <c r="DM60" s="5">
        <v>30934</v>
      </c>
      <c r="DN60" s="5">
        <v>33448</v>
      </c>
      <c r="DO60" s="5">
        <v>32806</v>
      </c>
      <c r="DP60" s="5">
        <v>34106</v>
      </c>
      <c r="DQ60" s="5">
        <v>24147</v>
      </c>
      <c r="DR60" s="5">
        <v>25584</v>
      </c>
      <c r="DS60" s="5">
        <v>32064</v>
      </c>
      <c r="DT60" s="5">
        <v>29924</v>
      </c>
      <c r="DU60" s="5">
        <v>28828</v>
      </c>
      <c r="DV60" s="5">
        <v>32216</v>
      </c>
      <c r="DW60" s="5">
        <v>25645</v>
      </c>
      <c r="DX60" s="5">
        <v>28372</v>
      </c>
      <c r="DY60" s="5">
        <v>36530</v>
      </c>
      <c r="DZ60" s="5">
        <v>23290</v>
      </c>
      <c r="EA60" s="5">
        <v>23520</v>
      </c>
      <c r="EB60" s="5">
        <v>28321</v>
      </c>
      <c r="EC60" s="5">
        <v>14843</v>
      </c>
      <c r="ED60" s="5">
        <v>13261</v>
      </c>
      <c r="EE60" s="5">
        <v>7874</v>
      </c>
      <c r="EF60" s="5">
        <v>21025</v>
      </c>
      <c r="EG60" s="5">
        <v>8328</v>
      </c>
      <c r="EH60" s="5">
        <v>8957</v>
      </c>
      <c r="EI60" s="5">
        <v>8347</v>
      </c>
      <c r="EJ60" s="5">
        <v>9621</v>
      </c>
      <c r="EK60" s="5">
        <v>8773</v>
      </c>
      <c r="EL60" s="5">
        <v>12860</v>
      </c>
      <c r="EM60" s="5">
        <v>14300</v>
      </c>
      <c r="EN60" s="5">
        <v>6945</v>
      </c>
      <c r="EO60" s="5">
        <v>7487</v>
      </c>
      <c r="EP60" s="5">
        <v>5992</v>
      </c>
      <c r="EQ60" s="5">
        <v>7375</v>
      </c>
      <c r="ER60" s="5">
        <v>5684</v>
      </c>
      <c r="ES60" s="5">
        <v>3404</v>
      </c>
      <c r="ET60" s="5">
        <v>3556</v>
      </c>
      <c r="EU60" s="5">
        <v>6411</v>
      </c>
      <c r="EV60" s="5">
        <v>6182</v>
      </c>
      <c r="EW60" s="5">
        <v>17431</v>
      </c>
      <c r="EX60" s="5">
        <v>5171</v>
      </c>
      <c r="EY60" s="5">
        <v>10588</v>
      </c>
      <c r="EZ60" s="5">
        <v>6521</v>
      </c>
      <c r="FA60" s="5">
        <v>9021</v>
      </c>
      <c r="FB60" s="5">
        <v>5066</v>
      </c>
      <c r="FC60" s="5">
        <v>4628</v>
      </c>
      <c r="FD60" s="5">
        <v>4833</v>
      </c>
      <c r="FE60" s="5">
        <v>5282</v>
      </c>
      <c r="FF60" s="5">
        <v>6929</v>
      </c>
      <c r="FG60" s="5">
        <v>0</v>
      </c>
      <c r="FH60" s="5">
        <v>0</v>
      </c>
      <c r="FI60" s="5">
        <v>0</v>
      </c>
      <c r="FJ60" s="5">
        <v>0</v>
      </c>
      <c r="FK60" s="5">
        <v>0</v>
      </c>
      <c r="FL60" s="5">
        <v>0</v>
      </c>
      <c r="FM60" s="5">
        <v>0</v>
      </c>
      <c r="FN60" s="5">
        <v>0</v>
      </c>
      <c r="FO60" s="5">
        <v>0</v>
      </c>
      <c r="FP60" s="5">
        <v>0</v>
      </c>
      <c r="FQ60" s="5">
        <v>0</v>
      </c>
      <c r="FR60" s="5">
        <v>0</v>
      </c>
      <c r="FS60" s="5">
        <v>0</v>
      </c>
      <c r="FT60" s="5">
        <v>0</v>
      </c>
      <c r="FU60" s="5" t="s">
        <v>33</v>
      </c>
      <c r="FV60" s="5" t="s">
        <v>33</v>
      </c>
      <c r="FW60" s="5" t="s">
        <v>33</v>
      </c>
      <c r="FX60" s="5" t="s">
        <v>33</v>
      </c>
      <c r="FY60" s="5" t="s">
        <v>33</v>
      </c>
      <c r="FZ60" s="5" t="s">
        <v>33</v>
      </c>
      <c r="GA60" s="5" t="s">
        <v>33</v>
      </c>
      <c r="GB60" s="5" t="s">
        <v>33</v>
      </c>
      <c r="GC60" s="5" t="s">
        <v>33</v>
      </c>
      <c r="GD60" s="5" t="s">
        <v>33</v>
      </c>
      <c r="GE60" s="5" t="s">
        <v>33</v>
      </c>
      <c r="GF60" s="5" t="s">
        <v>33</v>
      </c>
      <c r="GG60" s="5" t="s">
        <v>33</v>
      </c>
      <c r="GH60" s="5" t="s">
        <v>33</v>
      </c>
      <c r="GI60" s="5" t="s">
        <v>33</v>
      </c>
      <c r="GJ60" s="5" t="s">
        <v>33</v>
      </c>
      <c r="GK60" s="5" t="s">
        <v>33</v>
      </c>
      <c r="GL60" s="5" t="s">
        <v>33</v>
      </c>
      <c r="GM60" s="5">
        <v>332910</v>
      </c>
      <c r="GN60" s="5">
        <v>279607</v>
      </c>
      <c r="GO60" s="5">
        <v>169190</v>
      </c>
      <c r="GP60" s="5">
        <v>198136</v>
      </c>
      <c r="GQ60" s="5">
        <v>748868</v>
      </c>
      <c r="GR60" s="5">
        <v>175859</v>
      </c>
      <c r="GS60" s="5">
        <v>181804</v>
      </c>
      <c r="GT60" s="5">
        <v>481139</v>
      </c>
      <c r="GU60" s="5">
        <v>264908</v>
      </c>
      <c r="GV60" s="5">
        <v>255197</v>
      </c>
      <c r="GW60" s="5">
        <v>682674</v>
      </c>
      <c r="GX60" s="5">
        <v>143407</v>
      </c>
      <c r="GY60" s="5">
        <v>156170</v>
      </c>
      <c r="GZ60" s="5">
        <v>116105</v>
      </c>
      <c r="HA60" s="5">
        <v>188568</v>
      </c>
      <c r="HB60" s="5">
        <v>140651</v>
      </c>
      <c r="HC60" s="5">
        <v>83403</v>
      </c>
      <c r="HD60" s="5">
        <v>352023</v>
      </c>
      <c r="HE60" s="5">
        <v>64560</v>
      </c>
      <c r="HF60" s="5">
        <v>58964</v>
      </c>
      <c r="HG60" s="5">
        <v>70497</v>
      </c>
      <c r="HH60" s="5">
        <v>65898</v>
      </c>
      <c r="HI60" s="5">
        <v>46724</v>
      </c>
      <c r="HJ60" s="5">
        <v>64221</v>
      </c>
      <c r="HK60" s="5">
        <v>61100</v>
      </c>
      <c r="HL60" s="5">
        <v>89173</v>
      </c>
      <c r="HM60" s="5">
        <v>73535</v>
      </c>
      <c r="HN60" s="5">
        <v>48807</v>
      </c>
      <c r="HO60" s="5">
        <v>67241</v>
      </c>
      <c r="HP60" s="5">
        <v>55583</v>
      </c>
      <c r="HQ60" s="5">
        <v>89584</v>
      </c>
      <c r="HR60" s="5">
        <v>48437</v>
      </c>
      <c r="HS60" s="5">
        <v>585368</v>
      </c>
      <c r="HT60" s="5">
        <v>654728</v>
      </c>
      <c r="HU60" s="5">
        <v>643471</v>
      </c>
      <c r="HV60" s="5">
        <v>635391</v>
      </c>
      <c r="HW60" s="5">
        <v>643410</v>
      </c>
      <c r="HX60" s="5">
        <v>773398</v>
      </c>
      <c r="HY60" s="5">
        <v>672344</v>
      </c>
      <c r="HZ60" s="5">
        <v>673515</v>
      </c>
      <c r="IA60" s="5">
        <v>806560</v>
      </c>
      <c r="IB60" s="5">
        <v>896541</v>
      </c>
      <c r="IC60" s="5">
        <v>705731</v>
      </c>
      <c r="ID60" s="5">
        <v>787229</v>
      </c>
      <c r="IE60" s="5">
        <v>685607</v>
      </c>
      <c r="IF60" s="5">
        <v>648417</v>
      </c>
      <c r="IG60" s="5">
        <v>550550</v>
      </c>
      <c r="IH60" s="5">
        <v>468892</v>
      </c>
      <c r="II60" s="5">
        <v>398997</v>
      </c>
      <c r="IJ60" s="5">
        <v>367401</v>
      </c>
      <c r="IK60" s="5">
        <v>334382</v>
      </c>
      <c r="IL60" s="5">
        <v>326437</v>
      </c>
      <c r="IM60" s="5">
        <v>293159</v>
      </c>
      <c r="IN60" s="5">
        <v>271485</v>
      </c>
      <c r="IO60" s="5">
        <v>265545</v>
      </c>
      <c r="IP60" s="5">
        <v>267110</v>
      </c>
      <c r="IQ60" s="5">
        <v>263094</v>
      </c>
      <c r="IR60" s="5">
        <v>238762</v>
      </c>
      <c r="IS60" s="5">
        <v>246307</v>
      </c>
      <c r="IT60" s="5">
        <v>242349</v>
      </c>
      <c r="IU60" s="5">
        <v>240513</v>
      </c>
      <c r="IV60" s="5">
        <v>216802</v>
      </c>
      <c r="IW60" s="5">
        <v>200159</v>
      </c>
      <c r="IX60" s="5">
        <v>200958</v>
      </c>
      <c r="IY60" s="5">
        <v>58416</v>
      </c>
      <c r="IZ60" s="5">
        <v>70275</v>
      </c>
      <c r="JA60" s="5">
        <v>75746</v>
      </c>
      <c r="JB60" s="5">
        <v>67061</v>
      </c>
      <c r="JC60" s="5">
        <v>70852</v>
      </c>
      <c r="JD60" s="5">
        <v>73287</v>
      </c>
      <c r="JE60" s="5">
        <v>53421</v>
      </c>
      <c r="JF60" s="5">
        <v>66506</v>
      </c>
      <c r="JG60" s="5">
        <v>73881</v>
      </c>
      <c r="JH60" s="5">
        <v>56216</v>
      </c>
      <c r="JI60" s="5">
        <v>48244</v>
      </c>
      <c r="JJ60" s="5">
        <v>52931</v>
      </c>
      <c r="JK60" s="5">
        <v>44450</v>
      </c>
      <c r="JL60" s="5">
        <v>45563</v>
      </c>
      <c r="JM60" s="5">
        <v>48489</v>
      </c>
      <c r="JN60" s="5">
        <v>47810</v>
      </c>
      <c r="JO60" s="5">
        <v>48582</v>
      </c>
      <c r="JP60" s="5">
        <v>53912</v>
      </c>
      <c r="JQ60" s="5">
        <v>41104</v>
      </c>
      <c r="JR60" s="5">
        <v>39163</v>
      </c>
      <c r="JS60" s="5">
        <v>40537</v>
      </c>
      <c r="JT60" s="5">
        <v>36479</v>
      </c>
      <c r="JU60" s="5">
        <v>32497</v>
      </c>
      <c r="JV60" s="5">
        <v>33811</v>
      </c>
      <c r="JW60" s="5">
        <v>34777</v>
      </c>
      <c r="JX60" s="5">
        <v>31271</v>
      </c>
      <c r="JY60" s="5">
        <v>31521</v>
      </c>
      <c r="JZ60" s="5">
        <v>26918</v>
      </c>
      <c r="KA60" s="5">
        <v>31653</v>
      </c>
      <c r="KB60" s="5">
        <v>31771</v>
      </c>
      <c r="KC60" s="5">
        <v>32641</v>
      </c>
      <c r="KD60" s="5">
        <v>29666</v>
      </c>
      <c r="KE60" s="5">
        <v>20407</v>
      </c>
      <c r="KF60" s="5">
        <v>19922</v>
      </c>
      <c r="KG60" s="5">
        <v>20134</v>
      </c>
      <c r="KH60" s="5">
        <v>20593</v>
      </c>
      <c r="KI60" s="5">
        <v>20033</v>
      </c>
      <c r="KJ60" s="5">
        <v>19013</v>
      </c>
      <c r="KK60" s="5">
        <v>15964</v>
      </c>
      <c r="KL60" s="5">
        <v>11591</v>
      </c>
      <c r="KM60" s="5">
        <v>8226</v>
      </c>
      <c r="KN60" s="5">
        <v>7743</v>
      </c>
      <c r="KO60" s="5">
        <v>6275</v>
      </c>
      <c r="KP60" s="5">
        <v>6191</v>
      </c>
      <c r="KQ60" s="5">
        <v>7128</v>
      </c>
      <c r="KR60" s="5">
        <v>6921</v>
      </c>
      <c r="KS60" s="5">
        <v>6098</v>
      </c>
      <c r="KT60" s="5">
        <v>6052</v>
      </c>
      <c r="KU60" s="5">
        <v>6390</v>
      </c>
      <c r="KV60" s="5">
        <v>5317</v>
      </c>
      <c r="KW60" s="5">
        <v>5711</v>
      </c>
      <c r="KX60" s="5">
        <v>5736</v>
      </c>
      <c r="KY60" s="5">
        <v>4766</v>
      </c>
      <c r="KZ60" s="5">
        <v>4734</v>
      </c>
      <c r="LA60" s="5">
        <v>3697</v>
      </c>
      <c r="LB60" s="5">
        <v>3419</v>
      </c>
      <c r="LC60" s="5">
        <v>3540</v>
      </c>
      <c r="LD60" s="5">
        <v>3632</v>
      </c>
      <c r="LE60" s="5">
        <v>4155</v>
      </c>
      <c r="LF60" s="5">
        <v>4553</v>
      </c>
      <c r="LG60" s="5">
        <v>4634</v>
      </c>
      <c r="LH60" s="5">
        <v>4341</v>
      </c>
      <c r="LI60" s="5">
        <v>4659</v>
      </c>
      <c r="LJ60" s="5">
        <v>4073</v>
      </c>
      <c r="LK60" s="5">
        <v>4315</v>
      </c>
      <c r="LL60" s="5">
        <v>5690</v>
      </c>
      <c r="LM60" s="5">
        <v>6550</v>
      </c>
      <c r="LN60" s="5">
        <v>6367</v>
      </c>
      <c r="LO60" s="5">
        <v>5774</v>
      </c>
      <c r="LP60" s="5">
        <v>6220</v>
      </c>
      <c r="LQ60" s="5">
        <v>4828</v>
      </c>
      <c r="LR60" s="5">
        <v>5125</v>
      </c>
      <c r="LS60" s="5">
        <v>6845</v>
      </c>
      <c r="LT60" s="5">
        <v>4507</v>
      </c>
      <c r="LU60" s="5">
        <v>3081</v>
      </c>
      <c r="LV60" s="5">
        <v>2643</v>
      </c>
      <c r="LW60" s="5">
        <v>2775</v>
      </c>
      <c r="LX60" s="5">
        <v>2787</v>
      </c>
      <c r="LY60" s="5">
        <v>3450</v>
      </c>
      <c r="LZ60" s="5">
        <v>3209</v>
      </c>
      <c r="MA60" s="5">
        <v>3492</v>
      </c>
      <c r="MB60" s="5">
        <v>2757</v>
      </c>
      <c r="MC60" s="5">
        <v>3078</v>
      </c>
      <c r="MD60" s="5">
        <v>1570</v>
      </c>
      <c r="ME60" s="5">
        <v>1920</v>
      </c>
      <c r="MF60" s="5">
        <v>3313</v>
      </c>
      <c r="MG60" s="5">
        <v>1617</v>
      </c>
      <c r="MH60" s="5">
        <v>1752</v>
      </c>
      <c r="MI60" s="5">
        <v>1920</v>
      </c>
      <c r="MJ60" s="5">
        <v>1892</v>
      </c>
      <c r="MK60" s="5">
        <v>1809</v>
      </c>
      <c r="ML60" s="5">
        <v>1862</v>
      </c>
      <c r="MM60" s="5">
        <v>1937</v>
      </c>
      <c r="MN60" s="5">
        <v>1955</v>
      </c>
      <c r="MO60" s="5">
        <v>1677</v>
      </c>
      <c r="MP60" s="5">
        <v>1573</v>
      </c>
      <c r="MQ60" s="5">
        <v>0</v>
      </c>
      <c r="MR60" s="5">
        <v>0</v>
      </c>
      <c r="MS60" s="5">
        <v>0</v>
      </c>
      <c r="MT60" s="5">
        <v>0</v>
      </c>
      <c r="MU60" s="5">
        <v>0</v>
      </c>
      <c r="MV60" s="5">
        <v>0</v>
      </c>
      <c r="MW60" s="5">
        <v>0</v>
      </c>
      <c r="MX60" s="5">
        <v>0</v>
      </c>
      <c r="MY60" s="5">
        <v>0</v>
      </c>
      <c r="MZ60" s="5">
        <v>0</v>
      </c>
      <c r="NA60" s="5">
        <v>0</v>
      </c>
      <c r="NB60" s="5">
        <v>0</v>
      </c>
      <c r="NC60" s="5">
        <v>0</v>
      </c>
      <c r="ND60" s="5">
        <v>0</v>
      </c>
      <c r="NE60" s="5" t="s">
        <v>33</v>
      </c>
      <c r="NF60" s="5" t="s">
        <v>33</v>
      </c>
      <c r="NG60" s="5" t="s">
        <v>33</v>
      </c>
      <c r="NH60" s="5" t="s">
        <v>33</v>
      </c>
      <c r="NI60" s="5" t="s">
        <v>33</v>
      </c>
      <c r="NJ60" s="5" t="s">
        <v>33</v>
      </c>
      <c r="NK60" s="5" t="s">
        <v>33</v>
      </c>
      <c r="NL60" s="5" t="s">
        <v>33</v>
      </c>
      <c r="NM60" s="5" t="s">
        <v>33</v>
      </c>
      <c r="NN60" s="5" t="s">
        <v>33</v>
      </c>
      <c r="NO60" s="5" t="s">
        <v>33</v>
      </c>
      <c r="NP60" s="5" t="s">
        <v>33</v>
      </c>
      <c r="NQ60" s="5" t="s">
        <v>33</v>
      </c>
      <c r="NR60" s="5" t="s">
        <v>33</v>
      </c>
      <c r="NS60" s="5" t="s">
        <v>33</v>
      </c>
      <c r="NT60" s="5" t="s">
        <v>33</v>
      </c>
      <c r="NU60" s="5" t="s">
        <v>33</v>
      </c>
      <c r="NV60" s="5" t="s">
        <v>33</v>
      </c>
      <c r="NW60" s="5">
        <v>0</v>
      </c>
      <c r="NX60" s="5">
        <v>0</v>
      </c>
      <c r="NY60" s="5">
        <v>0</v>
      </c>
      <c r="NZ60" s="5">
        <v>0</v>
      </c>
      <c r="OA60" s="5">
        <v>0</v>
      </c>
      <c r="OB60" s="5">
        <v>0</v>
      </c>
      <c r="OC60" s="5">
        <v>0</v>
      </c>
      <c r="OD60" s="5">
        <v>0</v>
      </c>
      <c r="OE60" s="5">
        <v>0</v>
      </c>
      <c r="OF60" s="5">
        <v>0</v>
      </c>
      <c r="OG60" s="5">
        <v>0</v>
      </c>
      <c r="OH60" s="5">
        <v>0</v>
      </c>
      <c r="OI60" s="5">
        <v>0</v>
      </c>
      <c r="OJ60" s="5">
        <v>0</v>
      </c>
      <c r="OK60" s="5" t="s">
        <v>33</v>
      </c>
      <c r="OL60" s="5" t="s">
        <v>33</v>
      </c>
      <c r="OM60" s="5" t="s">
        <v>33</v>
      </c>
      <c r="ON60" s="5" t="s">
        <v>33</v>
      </c>
      <c r="OO60" s="5" t="s">
        <v>33</v>
      </c>
      <c r="OP60" s="5" t="s">
        <v>33</v>
      </c>
      <c r="OQ60" s="5" t="s">
        <v>33</v>
      </c>
      <c r="OR60" s="5" t="s">
        <v>33</v>
      </c>
      <c r="OS60" s="5" t="s">
        <v>33</v>
      </c>
      <c r="OT60" s="5" t="s">
        <v>33</v>
      </c>
      <c r="OU60" s="5" t="s">
        <v>33</v>
      </c>
      <c r="OV60" s="5" t="s">
        <v>33</v>
      </c>
      <c r="OW60" s="5" t="s">
        <v>33</v>
      </c>
      <c r="OX60" s="5" t="s">
        <v>33</v>
      </c>
      <c r="OY60" s="5" t="s">
        <v>33</v>
      </c>
      <c r="OZ60" s="5" t="s">
        <v>33</v>
      </c>
      <c r="PA60" s="5" t="s">
        <v>33</v>
      </c>
      <c r="PB60" s="5" t="s">
        <v>33</v>
      </c>
      <c r="PC60" s="5">
        <v>11760</v>
      </c>
      <c r="PD60" s="5">
        <v>20003</v>
      </c>
      <c r="PE60" s="5">
        <v>22195</v>
      </c>
      <c r="PF60" s="5">
        <v>21900</v>
      </c>
      <c r="PG60" s="5">
        <v>21202</v>
      </c>
      <c r="PH60" s="5">
        <v>20447</v>
      </c>
      <c r="PI60" s="5">
        <v>18915</v>
      </c>
      <c r="PJ60" s="5">
        <v>18655</v>
      </c>
      <c r="PK60" s="5">
        <v>19482</v>
      </c>
      <c r="PL60" s="5">
        <v>17709</v>
      </c>
      <c r="PM60" s="5">
        <v>16939</v>
      </c>
      <c r="PN60" s="5">
        <v>17230</v>
      </c>
      <c r="PO60" s="5">
        <v>17843</v>
      </c>
      <c r="PP60" s="5">
        <v>16189</v>
      </c>
      <c r="PQ60" s="5">
        <v>15502</v>
      </c>
      <c r="PR60" s="5">
        <v>13572</v>
      </c>
      <c r="PS60" s="5">
        <v>14041</v>
      </c>
      <c r="PT60" s="5">
        <v>12926</v>
      </c>
      <c r="PU60" s="5">
        <v>12351</v>
      </c>
      <c r="PV60" s="5">
        <v>11693</v>
      </c>
      <c r="PW60" s="5">
        <v>10571</v>
      </c>
      <c r="PX60" s="5">
        <v>9938</v>
      </c>
      <c r="PY60" s="5">
        <v>9372</v>
      </c>
      <c r="PZ60" s="5">
        <v>8346</v>
      </c>
      <c r="QA60" s="5">
        <v>9005</v>
      </c>
      <c r="QB60" s="5">
        <v>7033</v>
      </c>
      <c r="QC60" s="5">
        <v>7118</v>
      </c>
      <c r="QD60" s="5">
        <v>6779</v>
      </c>
      <c r="QE60" s="5">
        <v>5975</v>
      </c>
      <c r="QF60" s="5">
        <v>5233</v>
      </c>
      <c r="QG60" s="5">
        <v>4880</v>
      </c>
      <c r="QH60" s="5">
        <v>5272</v>
      </c>
      <c r="QI60" s="5">
        <v>27082</v>
      </c>
      <c r="QJ60" s="5">
        <v>26377</v>
      </c>
      <c r="QK60" s="5">
        <v>25835</v>
      </c>
      <c r="QL60" s="5">
        <v>23556</v>
      </c>
      <c r="QM60" s="5">
        <v>24476</v>
      </c>
      <c r="QN60" s="5">
        <v>26396</v>
      </c>
      <c r="QO60" s="5">
        <v>24000</v>
      </c>
      <c r="QP60" s="5">
        <v>22051</v>
      </c>
      <c r="QQ60" s="5">
        <v>23810</v>
      </c>
      <c r="QR60" s="5">
        <v>22108</v>
      </c>
      <c r="QS60" s="5">
        <v>20165</v>
      </c>
      <c r="QT60" s="5">
        <v>19711</v>
      </c>
      <c r="QU60" s="5">
        <v>20955</v>
      </c>
      <c r="QV60" s="5">
        <v>18150</v>
      </c>
      <c r="QW60" s="5">
        <v>20387</v>
      </c>
      <c r="QX60" s="5">
        <v>17341</v>
      </c>
      <c r="QY60" s="5">
        <v>17777</v>
      </c>
      <c r="QZ60" s="5">
        <v>18012</v>
      </c>
      <c r="RA60" s="5">
        <v>15545</v>
      </c>
      <c r="RB60" s="5">
        <v>14530</v>
      </c>
      <c r="RC60" s="5">
        <v>14256</v>
      </c>
      <c r="RD60" s="5">
        <v>16356</v>
      </c>
      <c r="RE60" s="5">
        <v>12911</v>
      </c>
      <c r="RF60" s="5">
        <v>14960</v>
      </c>
      <c r="RG60" s="5">
        <v>13928</v>
      </c>
      <c r="RH60" s="5">
        <v>12026</v>
      </c>
      <c r="RI60" s="5">
        <v>11196</v>
      </c>
      <c r="RJ60" s="5">
        <v>11704</v>
      </c>
      <c r="RK60" s="5">
        <v>10096</v>
      </c>
      <c r="RL60" s="5">
        <v>9859</v>
      </c>
      <c r="RM60" s="5">
        <v>8309</v>
      </c>
      <c r="RN60" s="5">
        <v>9194</v>
      </c>
      <c r="RO60" s="5">
        <v>12988</v>
      </c>
      <c r="RP60" s="5">
        <v>23182</v>
      </c>
      <c r="RQ60" s="5">
        <v>26321</v>
      </c>
      <c r="RR60" s="5">
        <v>25341</v>
      </c>
      <c r="RS60" s="5">
        <v>24629</v>
      </c>
      <c r="RT60" s="5">
        <v>25421</v>
      </c>
      <c r="RU60" s="5">
        <v>21295</v>
      </c>
      <c r="RV60" s="5">
        <v>21201</v>
      </c>
      <c r="RW60" s="5">
        <v>21704</v>
      </c>
      <c r="RX60" s="5">
        <v>21721</v>
      </c>
      <c r="RY60" s="5">
        <v>21243</v>
      </c>
      <c r="RZ60" s="5">
        <v>21873</v>
      </c>
      <c r="SA60" s="5">
        <v>22386</v>
      </c>
      <c r="SB60" s="5">
        <v>20162</v>
      </c>
      <c r="SC60" s="5">
        <v>18543</v>
      </c>
      <c r="SD60" s="5">
        <v>19569</v>
      </c>
      <c r="SE60" s="5">
        <v>18976</v>
      </c>
      <c r="SF60" s="5">
        <v>16886</v>
      </c>
      <c r="SG60" s="5">
        <v>16693</v>
      </c>
      <c r="SH60" s="5">
        <v>15362</v>
      </c>
      <c r="SI60" s="5">
        <v>15496</v>
      </c>
      <c r="SJ60" s="5">
        <v>16660</v>
      </c>
      <c r="SK60" s="5">
        <v>13390</v>
      </c>
      <c r="SL60" s="5">
        <v>10412</v>
      </c>
      <c r="SM60" s="5">
        <v>11185</v>
      </c>
      <c r="SN60" s="5">
        <v>9488</v>
      </c>
      <c r="SO60" s="5">
        <v>9009</v>
      </c>
      <c r="SP60" s="5">
        <v>8251</v>
      </c>
      <c r="SQ60" s="5">
        <v>-11794</v>
      </c>
      <c r="SR60" s="5">
        <v>8690</v>
      </c>
      <c r="SS60" s="5">
        <v>6413</v>
      </c>
      <c r="ST60" s="5">
        <v>17255</v>
      </c>
      <c r="SU60" s="5">
        <v>14918</v>
      </c>
      <c r="SV60" s="5">
        <v>19537</v>
      </c>
      <c r="SW60" s="5">
        <v>27078</v>
      </c>
      <c r="SX60" s="5">
        <v>23677</v>
      </c>
      <c r="SY60" s="5">
        <v>30098</v>
      </c>
      <c r="SZ60" s="5">
        <v>25819</v>
      </c>
      <c r="TA60" s="5">
        <v>35993</v>
      </c>
      <c r="TB60" s="5">
        <v>37818</v>
      </c>
      <c r="TC60" s="5">
        <v>30088</v>
      </c>
      <c r="TD60" s="5">
        <v>21288</v>
      </c>
      <c r="TE60" s="5">
        <v>29773</v>
      </c>
      <c r="TF60" s="5">
        <v>25715</v>
      </c>
      <c r="TG60" s="5">
        <v>23740</v>
      </c>
      <c r="TH60" s="5">
        <v>18695</v>
      </c>
      <c r="TI60" s="5">
        <v>17110</v>
      </c>
      <c r="TJ60" s="5">
        <v>15721</v>
      </c>
      <c r="TK60" s="5">
        <v>14411</v>
      </c>
      <c r="TL60" s="5">
        <v>13608</v>
      </c>
      <c r="TM60" s="5">
        <v>13047</v>
      </c>
      <c r="TN60" s="5">
        <v>13049</v>
      </c>
      <c r="TO60" s="5">
        <v>11059</v>
      </c>
      <c r="TP60" s="5">
        <v>10327</v>
      </c>
      <c r="TQ60" s="5">
        <v>9752</v>
      </c>
      <c r="TR60" s="5">
        <v>8442</v>
      </c>
      <c r="TS60" s="5">
        <v>7807</v>
      </c>
      <c r="TT60" s="5">
        <v>7634</v>
      </c>
      <c r="TU60" s="5">
        <v>7194</v>
      </c>
      <c r="TV60" s="5">
        <v>6611</v>
      </c>
      <c r="TW60" s="5">
        <v>6295</v>
      </c>
      <c r="TX60" s="5">
        <v>5680</v>
      </c>
      <c r="TY60" s="5">
        <v>5778</v>
      </c>
      <c r="TZ60" s="5">
        <v>5993</v>
      </c>
      <c r="UA60" s="5">
        <v>1563</v>
      </c>
      <c r="UB60" s="5">
        <v>2322</v>
      </c>
      <c r="UC60" s="5">
        <v>1391</v>
      </c>
      <c r="UD60" s="5">
        <v>1132</v>
      </c>
      <c r="UE60" s="5">
        <v>1391</v>
      </c>
      <c r="UF60" s="5">
        <v>1460</v>
      </c>
      <c r="UG60" s="5">
        <v>1186</v>
      </c>
      <c r="UH60" s="5">
        <v>993</v>
      </c>
      <c r="UI60" s="5">
        <v>1149</v>
      </c>
      <c r="UJ60" s="5">
        <v>1061</v>
      </c>
      <c r="UK60" s="5">
        <v>878</v>
      </c>
      <c r="UL60" s="5">
        <v>1116</v>
      </c>
      <c r="UM60" s="5">
        <v>1397</v>
      </c>
      <c r="UN60" s="5">
        <v>1462</v>
      </c>
      <c r="UO60" s="5">
        <v>1332</v>
      </c>
      <c r="UP60" s="5">
        <v>1166</v>
      </c>
      <c r="UQ60" s="5">
        <v>1264</v>
      </c>
      <c r="UR60" s="5">
        <v>1292</v>
      </c>
      <c r="US60" s="5">
        <v>985</v>
      </c>
      <c r="UT60" s="5">
        <v>973</v>
      </c>
      <c r="UU60" s="5">
        <v>1368</v>
      </c>
      <c r="UV60" s="5">
        <v>1256</v>
      </c>
      <c r="UW60" s="5">
        <v>1074</v>
      </c>
      <c r="UX60" s="5">
        <v>585</v>
      </c>
      <c r="UY60" s="5">
        <v>278</v>
      </c>
      <c r="UZ60" s="5">
        <v>114</v>
      </c>
      <c r="VA60" s="5">
        <v>102</v>
      </c>
      <c r="VB60" s="5">
        <v>84</v>
      </c>
      <c r="VC60" s="5">
        <v>143</v>
      </c>
      <c r="VD60" s="5">
        <v>460</v>
      </c>
      <c r="VE60" s="5">
        <v>1376</v>
      </c>
      <c r="VF60" s="5">
        <v>1954</v>
      </c>
      <c r="VG60" s="5">
        <v>109984</v>
      </c>
      <c r="VH60" s="5">
        <v>102432</v>
      </c>
      <c r="VI60" s="5">
        <v>91773</v>
      </c>
      <c r="VJ60" s="5">
        <v>84621</v>
      </c>
      <c r="VK60" s="5">
        <v>90973</v>
      </c>
      <c r="VL60" s="5">
        <v>81100</v>
      </c>
      <c r="VM60" s="5">
        <v>79055</v>
      </c>
      <c r="VN60" s="5">
        <v>75274</v>
      </c>
      <c r="VO60" s="5">
        <v>71749</v>
      </c>
      <c r="VP60" s="5">
        <v>70857</v>
      </c>
      <c r="VQ60" s="5">
        <v>72978</v>
      </c>
      <c r="VR60" s="5">
        <v>87390</v>
      </c>
      <c r="VS60" s="5">
        <v>88637</v>
      </c>
      <c r="VT60" s="5">
        <v>89394</v>
      </c>
      <c r="VU60" s="5">
        <v>81898</v>
      </c>
      <c r="VV60" s="5">
        <v>68713</v>
      </c>
      <c r="VW60" s="5">
        <v>53310</v>
      </c>
      <c r="VX60" s="5">
        <v>44082</v>
      </c>
      <c r="VY60" s="5">
        <v>41102</v>
      </c>
      <c r="VZ60" s="5">
        <v>42128</v>
      </c>
      <c r="WA60" s="5">
        <v>44318</v>
      </c>
      <c r="WB60" s="5">
        <v>45886</v>
      </c>
      <c r="WC60" s="5">
        <v>41172</v>
      </c>
      <c r="WD60" s="5">
        <v>44716</v>
      </c>
      <c r="WE60" s="5">
        <v>42323</v>
      </c>
      <c r="WF60" s="5">
        <v>40963</v>
      </c>
      <c r="WG60" s="5">
        <v>42423</v>
      </c>
      <c r="WH60" s="5">
        <v>40538</v>
      </c>
      <c r="WI60" s="5">
        <v>37772</v>
      </c>
      <c r="WJ60" s="5">
        <v>36104</v>
      </c>
      <c r="WK60" s="5">
        <v>35064</v>
      </c>
      <c r="WL60" s="5">
        <v>35192</v>
      </c>
      <c r="WM60" s="5">
        <v>2138</v>
      </c>
      <c r="WN60" s="5">
        <v>1724</v>
      </c>
      <c r="WO60" s="5">
        <v>916</v>
      </c>
      <c r="WP60" s="5">
        <v>577</v>
      </c>
      <c r="WQ60" s="5">
        <v>616</v>
      </c>
      <c r="WR60" s="5">
        <v>640</v>
      </c>
      <c r="WS60" s="5">
        <v>1044</v>
      </c>
      <c r="WT60" s="5">
        <v>621</v>
      </c>
      <c r="WU60" s="5">
        <v>786</v>
      </c>
      <c r="WV60" s="5">
        <v>544</v>
      </c>
      <c r="WW60" s="5">
        <v>562</v>
      </c>
      <c r="WX60" s="5">
        <v>594</v>
      </c>
      <c r="WY60" s="5">
        <v>491</v>
      </c>
      <c r="WZ60" s="5">
        <v>645</v>
      </c>
      <c r="XA60" s="5">
        <v>824</v>
      </c>
      <c r="XB60" s="5">
        <v>717</v>
      </c>
      <c r="XC60" s="5">
        <v>684</v>
      </c>
      <c r="XD60" s="5">
        <v>741</v>
      </c>
      <c r="XE60" s="5">
        <v>465</v>
      </c>
      <c r="XF60" s="5">
        <v>1019</v>
      </c>
      <c r="XG60" s="5">
        <v>1117</v>
      </c>
      <c r="XH60" s="5">
        <v>1138</v>
      </c>
      <c r="XI60" s="5">
        <v>963</v>
      </c>
      <c r="XJ60" s="5">
        <v>526</v>
      </c>
      <c r="XK60" s="5">
        <v>1293</v>
      </c>
      <c r="XL60" s="5">
        <v>1511</v>
      </c>
      <c r="XM60" s="5">
        <v>1479</v>
      </c>
      <c r="XN60" s="5">
        <v>1463</v>
      </c>
      <c r="XO60" s="5">
        <v>1783</v>
      </c>
      <c r="XP60" s="5">
        <v>1905</v>
      </c>
      <c r="XQ60" s="5">
        <v>1668</v>
      </c>
      <c r="XR60" s="5">
        <v>1486</v>
      </c>
      <c r="XS60" s="1">
        <v>7801</v>
      </c>
      <c r="XT60" s="3" t="s">
        <v>180</v>
      </c>
      <c r="XU60" s="3" t="s">
        <v>180</v>
      </c>
      <c r="XV60" s="3" t="s">
        <v>180</v>
      </c>
      <c r="XW60" s="3" t="s">
        <v>179</v>
      </c>
      <c r="XX60" s="3" t="s">
        <v>180</v>
      </c>
      <c r="XY60" s="3" t="s">
        <v>180</v>
      </c>
      <c r="XZ60" s="3" t="s">
        <v>224</v>
      </c>
    </row>
    <row r="61" spans="1:650" x14ac:dyDescent="0.3">
      <c r="A61" s="6" t="s">
        <v>88</v>
      </c>
      <c r="B61" s="1">
        <v>4060446</v>
      </c>
      <c r="C61" s="5" t="s">
        <v>33</v>
      </c>
      <c r="D61" s="5">
        <v>0</v>
      </c>
      <c r="E61" s="5">
        <v>0</v>
      </c>
      <c r="F61" s="5">
        <v>0</v>
      </c>
      <c r="G61" s="5">
        <v>0</v>
      </c>
      <c r="H61" s="5">
        <v>0</v>
      </c>
      <c r="I61" s="5">
        <v>0</v>
      </c>
      <c r="J61" s="5">
        <v>0</v>
      </c>
      <c r="K61" s="5">
        <v>0</v>
      </c>
      <c r="L61" s="5">
        <v>0</v>
      </c>
      <c r="M61" s="5">
        <v>0</v>
      </c>
      <c r="N61" s="5">
        <v>0</v>
      </c>
      <c r="O61" s="5">
        <v>0</v>
      </c>
      <c r="P61" s="5">
        <v>0</v>
      </c>
      <c r="Q61" s="5">
        <v>0</v>
      </c>
      <c r="R61" s="5" t="s">
        <v>33</v>
      </c>
      <c r="S61" s="5" t="s">
        <v>33</v>
      </c>
      <c r="T61" s="5" t="s">
        <v>33</v>
      </c>
      <c r="U61" s="5" t="s">
        <v>33</v>
      </c>
      <c r="V61" s="5" t="s">
        <v>33</v>
      </c>
      <c r="W61" s="5" t="s">
        <v>33</v>
      </c>
      <c r="X61" s="5" t="s">
        <v>33</v>
      </c>
      <c r="Y61" s="5" t="s">
        <v>33</v>
      </c>
      <c r="Z61" s="5" t="s">
        <v>33</v>
      </c>
      <c r="AA61" s="5" t="s">
        <v>33</v>
      </c>
      <c r="AB61" s="5" t="s">
        <v>33</v>
      </c>
      <c r="AC61" s="5" t="s">
        <v>33</v>
      </c>
      <c r="AD61" s="5" t="s">
        <v>33</v>
      </c>
      <c r="AE61" s="5" t="s">
        <v>33</v>
      </c>
      <c r="AF61" s="5" t="s">
        <v>33</v>
      </c>
      <c r="AG61" s="5" t="s">
        <v>33</v>
      </c>
      <c r="AH61" s="5" t="s">
        <v>33</v>
      </c>
      <c r="AI61" s="5" t="s">
        <v>33</v>
      </c>
      <c r="AJ61" s="5">
        <v>2608</v>
      </c>
      <c r="AK61" s="5">
        <v>3222</v>
      </c>
      <c r="AL61" s="5">
        <v>4708</v>
      </c>
      <c r="AM61" s="5">
        <v>4815</v>
      </c>
      <c r="AN61" s="5">
        <v>3527</v>
      </c>
      <c r="AO61" s="5">
        <v>7487</v>
      </c>
      <c r="AP61" s="5">
        <v>2076</v>
      </c>
      <c r="AQ61" s="5">
        <v>5190</v>
      </c>
      <c r="AR61" s="5">
        <v>11317</v>
      </c>
      <c r="AS61" s="5">
        <v>92733</v>
      </c>
      <c r="AT61" s="5">
        <v>3334</v>
      </c>
      <c r="AU61" s="5">
        <v>6513</v>
      </c>
      <c r="AV61" s="5">
        <v>6532</v>
      </c>
      <c r="AW61" s="5">
        <v>20498</v>
      </c>
      <c r="AX61" s="5" t="s">
        <v>33</v>
      </c>
      <c r="AY61" s="5" t="s">
        <v>33</v>
      </c>
      <c r="AZ61" s="5" t="s">
        <v>33</v>
      </c>
      <c r="BA61" s="5" t="s">
        <v>33</v>
      </c>
      <c r="BB61" s="5" t="s">
        <v>33</v>
      </c>
      <c r="BC61" s="5" t="s">
        <v>33</v>
      </c>
      <c r="BD61" s="5" t="s">
        <v>33</v>
      </c>
      <c r="BE61" s="5" t="s">
        <v>33</v>
      </c>
      <c r="BF61" s="5" t="s">
        <v>33</v>
      </c>
      <c r="BG61" s="5" t="s">
        <v>33</v>
      </c>
      <c r="BH61" s="5" t="s">
        <v>33</v>
      </c>
      <c r="BI61" s="5" t="s">
        <v>33</v>
      </c>
      <c r="BJ61" s="5" t="s">
        <v>33</v>
      </c>
      <c r="BK61" s="5" t="s">
        <v>33</v>
      </c>
      <c r="BL61" s="5" t="s">
        <v>33</v>
      </c>
      <c r="BM61" s="5" t="s">
        <v>33</v>
      </c>
      <c r="BN61" s="5" t="s">
        <v>33</v>
      </c>
      <c r="BO61" s="5" t="s">
        <v>33</v>
      </c>
      <c r="BP61" s="5">
        <v>3078</v>
      </c>
      <c r="BQ61" s="5">
        <v>4918</v>
      </c>
      <c r="BR61" s="5">
        <v>12642</v>
      </c>
      <c r="BS61" s="5">
        <v>7264</v>
      </c>
      <c r="BT61" s="5">
        <v>7087</v>
      </c>
      <c r="BU61" s="5">
        <v>5904</v>
      </c>
      <c r="BV61" s="5">
        <v>8701</v>
      </c>
      <c r="BW61" s="5">
        <v>5351</v>
      </c>
      <c r="BX61" s="5">
        <v>4973</v>
      </c>
      <c r="BY61" s="5">
        <v>3870</v>
      </c>
      <c r="BZ61" s="5">
        <v>5843</v>
      </c>
      <c r="CA61" s="5">
        <v>3397</v>
      </c>
      <c r="CB61" s="5">
        <v>4276</v>
      </c>
      <c r="CC61" s="5">
        <v>2524</v>
      </c>
      <c r="CD61" s="5" t="s">
        <v>33</v>
      </c>
      <c r="CE61" s="5" t="s">
        <v>33</v>
      </c>
      <c r="CF61" s="5" t="s">
        <v>33</v>
      </c>
      <c r="CG61" s="5" t="s">
        <v>33</v>
      </c>
      <c r="CH61" s="5" t="s">
        <v>33</v>
      </c>
      <c r="CI61" s="5" t="s">
        <v>33</v>
      </c>
      <c r="CJ61" s="5" t="s">
        <v>33</v>
      </c>
      <c r="CK61" s="5" t="s">
        <v>33</v>
      </c>
      <c r="CL61" s="5" t="s">
        <v>33</v>
      </c>
      <c r="CM61" s="5" t="s">
        <v>33</v>
      </c>
      <c r="CN61" s="5" t="s">
        <v>33</v>
      </c>
      <c r="CO61" s="5" t="s">
        <v>33</v>
      </c>
      <c r="CP61" s="5" t="s">
        <v>33</v>
      </c>
      <c r="CQ61" s="5" t="s">
        <v>33</v>
      </c>
      <c r="CR61" s="5" t="s">
        <v>33</v>
      </c>
      <c r="CS61" s="5" t="s">
        <v>33</v>
      </c>
      <c r="CT61" s="5" t="s">
        <v>33</v>
      </c>
      <c r="CU61" s="5" t="s">
        <v>33</v>
      </c>
      <c r="CV61" s="5">
        <v>50730</v>
      </c>
      <c r="CW61" s="5">
        <v>39504</v>
      </c>
      <c r="CX61" s="5">
        <v>28760</v>
      </c>
      <c r="CY61" s="5">
        <v>26191</v>
      </c>
      <c r="CZ61" s="5">
        <v>33750</v>
      </c>
      <c r="DA61" s="5">
        <v>37173</v>
      </c>
      <c r="DB61" s="5">
        <v>29207</v>
      </c>
      <c r="DC61" s="5">
        <v>22576</v>
      </c>
      <c r="DD61" s="5">
        <v>18164</v>
      </c>
      <c r="DE61" s="5">
        <v>23526</v>
      </c>
      <c r="DF61" s="5">
        <v>32769</v>
      </c>
      <c r="DG61" s="5">
        <v>24152</v>
      </c>
      <c r="DH61" s="5">
        <v>33259</v>
      </c>
      <c r="DI61" s="5">
        <v>27098</v>
      </c>
      <c r="DJ61" s="5" t="s">
        <v>33</v>
      </c>
      <c r="DK61" s="5" t="s">
        <v>33</v>
      </c>
      <c r="DL61" s="5" t="s">
        <v>33</v>
      </c>
      <c r="DM61" s="5" t="s">
        <v>33</v>
      </c>
      <c r="DN61" s="5" t="s">
        <v>33</v>
      </c>
      <c r="DO61" s="5" t="s">
        <v>33</v>
      </c>
      <c r="DP61" s="5" t="s">
        <v>33</v>
      </c>
      <c r="DQ61" s="5" t="s">
        <v>33</v>
      </c>
      <c r="DR61" s="5" t="s">
        <v>33</v>
      </c>
      <c r="DS61" s="5" t="s">
        <v>33</v>
      </c>
      <c r="DT61" s="5" t="s">
        <v>33</v>
      </c>
      <c r="DU61" s="5" t="s">
        <v>33</v>
      </c>
      <c r="DV61" s="5" t="s">
        <v>33</v>
      </c>
      <c r="DW61" s="5" t="s">
        <v>33</v>
      </c>
      <c r="DX61" s="5" t="s">
        <v>33</v>
      </c>
      <c r="DY61" s="5" t="s">
        <v>33</v>
      </c>
      <c r="DZ61" s="5" t="s">
        <v>33</v>
      </c>
      <c r="EA61" s="5" t="s">
        <v>33</v>
      </c>
      <c r="EB61" s="5">
        <v>7327</v>
      </c>
      <c r="EC61" s="5">
        <v>8757</v>
      </c>
      <c r="ED61" s="5">
        <v>6565</v>
      </c>
      <c r="EE61" s="5">
        <v>13394</v>
      </c>
      <c r="EF61" s="5">
        <v>7252</v>
      </c>
      <c r="EG61" s="5">
        <v>8453</v>
      </c>
      <c r="EH61" s="5">
        <v>5994</v>
      </c>
      <c r="EI61" s="5">
        <v>6126</v>
      </c>
      <c r="EJ61" s="5">
        <v>6279</v>
      </c>
      <c r="EK61" s="5">
        <v>5228</v>
      </c>
      <c r="EL61" s="5">
        <v>4153</v>
      </c>
      <c r="EM61" s="5">
        <v>3780</v>
      </c>
      <c r="EN61" s="5">
        <v>2928</v>
      </c>
      <c r="EO61" s="5">
        <v>5963</v>
      </c>
      <c r="EP61" s="5" t="s">
        <v>33</v>
      </c>
      <c r="EQ61" s="5" t="s">
        <v>33</v>
      </c>
      <c r="ER61" s="5" t="s">
        <v>33</v>
      </c>
      <c r="ES61" s="5" t="s">
        <v>33</v>
      </c>
      <c r="ET61" s="5" t="s">
        <v>33</v>
      </c>
      <c r="EU61" s="5" t="s">
        <v>33</v>
      </c>
      <c r="EV61" s="5" t="s">
        <v>33</v>
      </c>
      <c r="EW61" s="5" t="s">
        <v>33</v>
      </c>
      <c r="EX61" s="5" t="s">
        <v>33</v>
      </c>
      <c r="EY61" s="5" t="s">
        <v>33</v>
      </c>
      <c r="EZ61" s="5" t="s">
        <v>33</v>
      </c>
      <c r="FA61" s="5" t="s">
        <v>33</v>
      </c>
      <c r="FB61" s="5" t="s">
        <v>33</v>
      </c>
      <c r="FC61" s="5" t="s">
        <v>33</v>
      </c>
      <c r="FD61" s="5" t="s">
        <v>33</v>
      </c>
      <c r="FE61" s="5" t="s">
        <v>33</v>
      </c>
      <c r="FF61" s="5" t="s">
        <v>33</v>
      </c>
      <c r="FG61" s="5" t="s">
        <v>33</v>
      </c>
      <c r="FH61" s="5">
        <v>0</v>
      </c>
      <c r="FI61" s="5">
        <v>0</v>
      </c>
      <c r="FJ61" s="5">
        <v>0</v>
      </c>
      <c r="FK61" s="5">
        <v>0</v>
      </c>
      <c r="FL61" s="5">
        <v>0</v>
      </c>
      <c r="FM61" s="5">
        <v>0</v>
      </c>
      <c r="FN61" s="5">
        <v>0</v>
      </c>
      <c r="FO61" s="5">
        <v>0</v>
      </c>
      <c r="FP61" s="5">
        <v>0</v>
      </c>
      <c r="FQ61" s="5">
        <v>0</v>
      </c>
      <c r="FR61" s="5">
        <v>0</v>
      </c>
      <c r="FS61" s="5">
        <v>0</v>
      </c>
      <c r="FT61" s="5">
        <v>0</v>
      </c>
      <c r="FU61" s="5" t="s">
        <v>33</v>
      </c>
      <c r="FV61" s="5" t="s">
        <v>33</v>
      </c>
      <c r="FW61" s="5" t="s">
        <v>33</v>
      </c>
      <c r="FX61" s="5" t="s">
        <v>33</v>
      </c>
      <c r="FY61" s="5" t="s">
        <v>33</v>
      </c>
      <c r="FZ61" s="5" t="s">
        <v>33</v>
      </c>
      <c r="GA61" s="5" t="s">
        <v>33</v>
      </c>
      <c r="GB61" s="5" t="s">
        <v>33</v>
      </c>
      <c r="GC61" s="5" t="s">
        <v>33</v>
      </c>
      <c r="GD61" s="5" t="s">
        <v>33</v>
      </c>
      <c r="GE61" s="5" t="s">
        <v>33</v>
      </c>
      <c r="GF61" s="5" t="s">
        <v>33</v>
      </c>
      <c r="GG61" s="5" t="s">
        <v>33</v>
      </c>
      <c r="GH61" s="5" t="s">
        <v>33</v>
      </c>
      <c r="GI61" s="5" t="s">
        <v>33</v>
      </c>
      <c r="GJ61" s="5" t="s">
        <v>33</v>
      </c>
      <c r="GK61" s="5" t="s">
        <v>33</v>
      </c>
      <c r="GL61" s="5" t="s">
        <v>33</v>
      </c>
      <c r="GM61" s="5" t="s">
        <v>33</v>
      </c>
      <c r="GN61" s="5">
        <v>63743</v>
      </c>
      <c r="GO61" s="5">
        <v>56401</v>
      </c>
      <c r="GP61" s="5">
        <v>52675</v>
      </c>
      <c r="GQ61" s="5">
        <v>51664</v>
      </c>
      <c r="GR61" s="5">
        <v>51616</v>
      </c>
      <c r="GS61" s="5">
        <v>59017</v>
      </c>
      <c r="GT61" s="5">
        <v>45979</v>
      </c>
      <c r="GU61" s="5">
        <v>39243</v>
      </c>
      <c r="GV61" s="5">
        <v>40734</v>
      </c>
      <c r="GW61" s="5">
        <v>125356</v>
      </c>
      <c r="GX61" s="5">
        <v>46099</v>
      </c>
      <c r="GY61" s="5">
        <v>37843</v>
      </c>
      <c r="GZ61" s="5">
        <v>46996</v>
      </c>
      <c r="HA61" s="5">
        <v>56083</v>
      </c>
      <c r="HB61" s="5" t="s">
        <v>33</v>
      </c>
      <c r="HC61" s="5" t="s">
        <v>33</v>
      </c>
      <c r="HD61" s="5" t="s">
        <v>33</v>
      </c>
      <c r="HE61" s="5" t="s">
        <v>33</v>
      </c>
      <c r="HF61" s="5" t="s">
        <v>33</v>
      </c>
      <c r="HG61" s="5" t="s">
        <v>33</v>
      </c>
      <c r="HH61" s="5" t="s">
        <v>33</v>
      </c>
      <c r="HI61" s="5" t="s">
        <v>33</v>
      </c>
      <c r="HJ61" s="5" t="s">
        <v>33</v>
      </c>
      <c r="HK61" s="5" t="s">
        <v>33</v>
      </c>
      <c r="HL61" s="5" t="s">
        <v>33</v>
      </c>
      <c r="HM61" s="5" t="s">
        <v>33</v>
      </c>
      <c r="HN61" s="5" t="s">
        <v>33</v>
      </c>
      <c r="HO61" s="5" t="s">
        <v>33</v>
      </c>
      <c r="HP61" s="5" t="s">
        <v>33</v>
      </c>
      <c r="HQ61" s="5" t="s">
        <v>33</v>
      </c>
      <c r="HR61" s="5" t="s">
        <v>33</v>
      </c>
      <c r="HS61" s="5" t="s">
        <v>33</v>
      </c>
      <c r="HT61" s="5">
        <v>196867</v>
      </c>
      <c r="HU61" s="5">
        <v>161607</v>
      </c>
      <c r="HV61" s="5">
        <v>147099</v>
      </c>
      <c r="HW61" s="5">
        <v>177226</v>
      </c>
      <c r="HX61" s="5">
        <v>251387</v>
      </c>
      <c r="HY61" s="5">
        <v>264232</v>
      </c>
      <c r="HZ61" s="5">
        <v>272075</v>
      </c>
      <c r="IA61" s="5">
        <v>268832</v>
      </c>
      <c r="IB61" s="5">
        <v>215325</v>
      </c>
      <c r="IC61" s="5">
        <v>196682</v>
      </c>
      <c r="ID61" s="5">
        <v>294527</v>
      </c>
      <c r="IE61" s="5">
        <v>217866</v>
      </c>
      <c r="IF61" s="5">
        <v>216428</v>
      </c>
      <c r="IG61" s="5">
        <v>175801</v>
      </c>
      <c r="IH61" s="5" t="s">
        <v>33</v>
      </c>
      <c r="II61" s="5" t="s">
        <v>33</v>
      </c>
      <c r="IJ61" s="5" t="s">
        <v>33</v>
      </c>
      <c r="IK61" s="5" t="s">
        <v>33</v>
      </c>
      <c r="IL61" s="5" t="s">
        <v>33</v>
      </c>
      <c r="IM61" s="5" t="s">
        <v>33</v>
      </c>
      <c r="IN61" s="5" t="s">
        <v>33</v>
      </c>
      <c r="IO61" s="5" t="s">
        <v>33</v>
      </c>
      <c r="IP61" s="5" t="s">
        <v>33</v>
      </c>
      <c r="IQ61" s="5" t="s">
        <v>33</v>
      </c>
      <c r="IR61" s="5" t="s">
        <v>33</v>
      </c>
      <c r="IS61" s="5" t="s">
        <v>33</v>
      </c>
      <c r="IT61" s="5" t="s">
        <v>33</v>
      </c>
      <c r="IU61" s="5" t="s">
        <v>33</v>
      </c>
      <c r="IV61" s="5" t="s">
        <v>33</v>
      </c>
      <c r="IW61" s="5" t="s">
        <v>33</v>
      </c>
      <c r="IX61" s="5" t="s">
        <v>33</v>
      </c>
      <c r="IY61" s="5" t="s">
        <v>33</v>
      </c>
      <c r="IZ61" s="5">
        <v>8311</v>
      </c>
      <c r="JA61" s="5">
        <v>8589</v>
      </c>
      <c r="JB61" s="5">
        <v>6459</v>
      </c>
      <c r="JC61" s="5">
        <v>7684</v>
      </c>
      <c r="JD61" s="5">
        <v>9919</v>
      </c>
      <c r="JE61" s="5">
        <v>8875</v>
      </c>
      <c r="JF61" s="5">
        <v>9449</v>
      </c>
      <c r="JG61" s="5">
        <v>9241</v>
      </c>
      <c r="JH61" s="5">
        <v>15673</v>
      </c>
      <c r="JI61" s="5">
        <v>13379</v>
      </c>
      <c r="JJ61" s="5">
        <v>10118</v>
      </c>
      <c r="JK61" s="5">
        <v>14052</v>
      </c>
      <c r="JL61" s="5">
        <v>13234</v>
      </c>
      <c r="JM61" s="5">
        <v>10326</v>
      </c>
      <c r="JN61" s="5" t="s">
        <v>33</v>
      </c>
      <c r="JO61" s="5" t="s">
        <v>33</v>
      </c>
      <c r="JP61" s="5" t="s">
        <v>33</v>
      </c>
      <c r="JQ61" s="5" t="s">
        <v>33</v>
      </c>
      <c r="JR61" s="5" t="s">
        <v>33</v>
      </c>
      <c r="JS61" s="5" t="s">
        <v>33</v>
      </c>
      <c r="JT61" s="5" t="s">
        <v>33</v>
      </c>
      <c r="JU61" s="5" t="s">
        <v>33</v>
      </c>
      <c r="JV61" s="5" t="s">
        <v>33</v>
      </c>
      <c r="JW61" s="5" t="s">
        <v>33</v>
      </c>
      <c r="JX61" s="5" t="s">
        <v>33</v>
      </c>
      <c r="JY61" s="5" t="s">
        <v>33</v>
      </c>
      <c r="JZ61" s="5" t="s">
        <v>33</v>
      </c>
      <c r="KA61" s="5" t="s">
        <v>33</v>
      </c>
      <c r="KB61" s="5" t="s">
        <v>33</v>
      </c>
      <c r="KC61" s="5" t="s">
        <v>33</v>
      </c>
      <c r="KD61" s="5" t="s">
        <v>33</v>
      </c>
      <c r="KE61" s="5" t="s">
        <v>33</v>
      </c>
      <c r="KF61" s="5">
        <v>1706</v>
      </c>
      <c r="KG61" s="5">
        <v>1316</v>
      </c>
      <c r="KH61" s="5">
        <v>1716</v>
      </c>
      <c r="KI61" s="5">
        <v>1365</v>
      </c>
      <c r="KJ61" s="5">
        <v>936</v>
      </c>
      <c r="KK61" s="5">
        <v>1289</v>
      </c>
      <c r="KL61" s="5">
        <v>999</v>
      </c>
      <c r="KM61" s="5">
        <v>968</v>
      </c>
      <c r="KN61" s="5">
        <v>744</v>
      </c>
      <c r="KO61" s="5">
        <v>796</v>
      </c>
      <c r="KP61" s="5">
        <v>821</v>
      </c>
      <c r="KQ61" s="5">
        <v>776</v>
      </c>
      <c r="KR61" s="5">
        <v>1065</v>
      </c>
      <c r="KS61" s="5">
        <v>939</v>
      </c>
      <c r="KT61" s="5" t="s">
        <v>33</v>
      </c>
      <c r="KU61" s="5" t="s">
        <v>33</v>
      </c>
      <c r="KV61" s="5" t="s">
        <v>33</v>
      </c>
      <c r="KW61" s="5" t="s">
        <v>33</v>
      </c>
      <c r="KX61" s="5" t="s">
        <v>33</v>
      </c>
      <c r="KY61" s="5" t="s">
        <v>33</v>
      </c>
      <c r="KZ61" s="5" t="s">
        <v>33</v>
      </c>
      <c r="LA61" s="5" t="s">
        <v>33</v>
      </c>
      <c r="LB61" s="5" t="s">
        <v>33</v>
      </c>
      <c r="LC61" s="5" t="s">
        <v>33</v>
      </c>
      <c r="LD61" s="5" t="s">
        <v>33</v>
      </c>
      <c r="LE61" s="5" t="s">
        <v>33</v>
      </c>
      <c r="LF61" s="5" t="s">
        <v>33</v>
      </c>
      <c r="LG61" s="5" t="s">
        <v>33</v>
      </c>
      <c r="LH61" s="5" t="s">
        <v>33</v>
      </c>
      <c r="LI61" s="5" t="s">
        <v>33</v>
      </c>
      <c r="LJ61" s="5" t="s">
        <v>33</v>
      </c>
      <c r="LK61" s="5" t="s">
        <v>33</v>
      </c>
      <c r="LL61" s="5">
        <v>2886</v>
      </c>
      <c r="LM61" s="5">
        <v>2194</v>
      </c>
      <c r="LN61" s="5">
        <v>2097</v>
      </c>
      <c r="LO61" s="5">
        <v>4490</v>
      </c>
      <c r="LP61" s="5">
        <v>1909</v>
      </c>
      <c r="LQ61" s="5">
        <v>1304</v>
      </c>
      <c r="LR61" s="5">
        <v>2001</v>
      </c>
      <c r="LS61" s="5">
        <v>1607</v>
      </c>
      <c r="LT61" s="5">
        <v>1630</v>
      </c>
      <c r="LU61" s="5">
        <v>1601</v>
      </c>
      <c r="LV61" s="5">
        <v>1558</v>
      </c>
      <c r="LW61" s="5">
        <v>1443</v>
      </c>
      <c r="LX61" s="5">
        <v>1336</v>
      </c>
      <c r="LY61" s="5">
        <v>1474</v>
      </c>
      <c r="LZ61" s="5" t="s">
        <v>33</v>
      </c>
      <c r="MA61" s="5" t="s">
        <v>33</v>
      </c>
      <c r="MB61" s="5" t="s">
        <v>33</v>
      </c>
      <c r="MC61" s="5" t="s">
        <v>33</v>
      </c>
      <c r="MD61" s="5" t="s">
        <v>33</v>
      </c>
      <c r="ME61" s="5" t="s">
        <v>33</v>
      </c>
      <c r="MF61" s="5" t="s">
        <v>33</v>
      </c>
      <c r="MG61" s="5" t="s">
        <v>33</v>
      </c>
      <c r="MH61" s="5" t="s">
        <v>33</v>
      </c>
      <c r="MI61" s="5" t="s">
        <v>33</v>
      </c>
      <c r="MJ61" s="5" t="s">
        <v>33</v>
      </c>
      <c r="MK61" s="5" t="s">
        <v>33</v>
      </c>
      <c r="ML61" s="5" t="s">
        <v>33</v>
      </c>
      <c r="MM61" s="5" t="s">
        <v>33</v>
      </c>
      <c r="MN61" s="5" t="s">
        <v>33</v>
      </c>
      <c r="MO61" s="5" t="s">
        <v>33</v>
      </c>
      <c r="MP61" s="5" t="s">
        <v>33</v>
      </c>
      <c r="MQ61" s="5" t="s">
        <v>33</v>
      </c>
      <c r="MR61" s="5">
        <v>0</v>
      </c>
      <c r="MS61" s="5">
        <v>0</v>
      </c>
      <c r="MT61" s="5">
        <v>0</v>
      </c>
      <c r="MU61" s="5">
        <v>0</v>
      </c>
      <c r="MV61" s="5">
        <v>0</v>
      </c>
      <c r="MW61" s="5">
        <v>0</v>
      </c>
      <c r="MX61" s="5">
        <v>0</v>
      </c>
      <c r="MY61" s="5">
        <v>0</v>
      </c>
      <c r="MZ61" s="5">
        <v>0</v>
      </c>
      <c r="NA61" s="5">
        <v>0</v>
      </c>
      <c r="NB61" s="5">
        <v>0</v>
      </c>
      <c r="NC61" s="5">
        <v>0</v>
      </c>
      <c r="ND61" s="5">
        <v>0</v>
      </c>
      <c r="NE61" s="5" t="s">
        <v>33</v>
      </c>
      <c r="NF61" s="5" t="s">
        <v>33</v>
      </c>
      <c r="NG61" s="5" t="s">
        <v>33</v>
      </c>
      <c r="NH61" s="5" t="s">
        <v>33</v>
      </c>
      <c r="NI61" s="5" t="s">
        <v>33</v>
      </c>
      <c r="NJ61" s="5" t="s">
        <v>33</v>
      </c>
      <c r="NK61" s="5" t="s">
        <v>33</v>
      </c>
      <c r="NL61" s="5" t="s">
        <v>33</v>
      </c>
      <c r="NM61" s="5" t="s">
        <v>33</v>
      </c>
      <c r="NN61" s="5" t="s">
        <v>33</v>
      </c>
      <c r="NO61" s="5" t="s">
        <v>33</v>
      </c>
      <c r="NP61" s="5" t="s">
        <v>33</v>
      </c>
      <c r="NQ61" s="5" t="s">
        <v>33</v>
      </c>
      <c r="NR61" s="5" t="s">
        <v>33</v>
      </c>
      <c r="NS61" s="5" t="s">
        <v>33</v>
      </c>
      <c r="NT61" s="5" t="s">
        <v>33</v>
      </c>
      <c r="NU61" s="5" t="s">
        <v>33</v>
      </c>
      <c r="NV61" s="5" t="s">
        <v>33</v>
      </c>
      <c r="NW61" s="5" t="s">
        <v>33</v>
      </c>
      <c r="NX61" s="5">
        <v>0</v>
      </c>
      <c r="NY61" s="5">
        <v>0</v>
      </c>
      <c r="NZ61" s="5">
        <v>0</v>
      </c>
      <c r="OA61" s="5">
        <v>0</v>
      </c>
      <c r="OB61" s="5">
        <v>0</v>
      </c>
      <c r="OC61" s="5">
        <v>0</v>
      </c>
      <c r="OD61" s="5">
        <v>0</v>
      </c>
      <c r="OE61" s="5">
        <v>0</v>
      </c>
      <c r="OF61" s="5">
        <v>0</v>
      </c>
      <c r="OG61" s="5">
        <v>0</v>
      </c>
      <c r="OH61" s="5">
        <v>0</v>
      </c>
      <c r="OI61" s="5">
        <v>0</v>
      </c>
      <c r="OJ61" s="5">
        <v>0</v>
      </c>
      <c r="OK61" s="5" t="s">
        <v>33</v>
      </c>
      <c r="OL61" s="5" t="s">
        <v>33</v>
      </c>
      <c r="OM61" s="5" t="s">
        <v>33</v>
      </c>
      <c r="ON61" s="5" t="s">
        <v>33</v>
      </c>
      <c r="OO61" s="5" t="s">
        <v>33</v>
      </c>
      <c r="OP61" s="5" t="s">
        <v>33</v>
      </c>
      <c r="OQ61" s="5" t="s">
        <v>33</v>
      </c>
      <c r="OR61" s="5" t="s">
        <v>33</v>
      </c>
      <c r="OS61" s="5" t="s">
        <v>33</v>
      </c>
      <c r="OT61" s="5" t="s">
        <v>33</v>
      </c>
      <c r="OU61" s="5" t="s">
        <v>33</v>
      </c>
      <c r="OV61" s="5" t="s">
        <v>33</v>
      </c>
      <c r="OW61" s="5" t="s">
        <v>33</v>
      </c>
      <c r="OX61" s="5" t="s">
        <v>33</v>
      </c>
      <c r="OY61" s="5" t="s">
        <v>33</v>
      </c>
      <c r="OZ61" s="5" t="s">
        <v>33</v>
      </c>
      <c r="PA61" s="5" t="s">
        <v>33</v>
      </c>
      <c r="PB61" s="5" t="s">
        <v>33</v>
      </c>
      <c r="PC61" s="5" t="s">
        <v>33</v>
      </c>
      <c r="PD61" s="5">
        <v>4594</v>
      </c>
      <c r="PE61" s="5">
        <v>2853</v>
      </c>
      <c r="PF61" s="5">
        <v>1912</v>
      </c>
      <c r="PG61" s="5">
        <v>2122</v>
      </c>
      <c r="PH61" s="5">
        <v>3006</v>
      </c>
      <c r="PI61" s="5">
        <v>2455</v>
      </c>
      <c r="PJ61" s="5">
        <v>2364</v>
      </c>
      <c r="PK61" s="5">
        <v>2332</v>
      </c>
      <c r="PL61" s="5">
        <v>2124</v>
      </c>
      <c r="PM61" s="5">
        <v>2106</v>
      </c>
      <c r="PN61" s="5">
        <v>1866</v>
      </c>
      <c r="PO61" s="5">
        <v>1631</v>
      </c>
      <c r="PP61" s="5">
        <v>2274</v>
      </c>
      <c r="PQ61" s="5">
        <v>2090</v>
      </c>
      <c r="PR61" s="5" t="s">
        <v>33</v>
      </c>
      <c r="PS61" s="5" t="s">
        <v>33</v>
      </c>
      <c r="PT61" s="5" t="s">
        <v>33</v>
      </c>
      <c r="PU61" s="5" t="s">
        <v>33</v>
      </c>
      <c r="PV61" s="5" t="s">
        <v>33</v>
      </c>
      <c r="PW61" s="5" t="s">
        <v>33</v>
      </c>
      <c r="PX61" s="5" t="s">
        <v>33</v>
      </c>
      <c r="PY61" s="5" t="s">
        <v>33</v>
      </c>
      <c r="PZ61" s="5" t="s">
        <v>33</v>
      </c>
      <c r="QA61" s="5" t="s">
        <v>33</v>
      </c>
      <c r="QB61" s="5" t="s">
        <v>33</v>
      </c>
      <c r="QC61" s="5" t="s">
        <v>33</v>
      </c>
      <c r="QD61" s="5" t="s">
        <v>33</v>
      </c>
      <c r="QE61" s="5" t="s">
        <v>33</v>
      </c>
      <c r="QF61" s="5" t="s">
        <v>33</v>
      </c>
      <c r="QG61" s="5" t="s">
        <v>33</v>
      </c>
      <c r="QH61" s="5" t="s">
        <v>33</v>
      </c>
      <c r="QI61" s="5" t="s">
        <v>33</v>
      </c>
      <c r="QJ61" s="5">
        <v>11366</v>
      </c>
      <c r="QK61" s="5">
        <v>11246</v>
      </c>
      <c r="QL61" s="5">
        <v>10958</v>
      </c>
      <c r="QM61" s="5">
        <v>9916</v>
      </c>
      <c r="QN61" s="5">
        <v>11830</v>
      </c>
      <c r="QO61" s="5">
        <v>8093</v>
      </c>
      <c r="QP61" s="5">
        <v>7337</v>
      </c>
      <c r="QQ61" s="5">
        <v>8514</v>
      </c>
      <c r="QR61" s="5">
        <v>6329</v>
      </c>
      <c r="QS61" s="5">
        <v>6307</v>
      </c>
      <c r="QT61" s="5">
        <v>5007</v>
      </c>
      <c r="QU61" s="5">
        <v>5045</v>
      </c>
      <c r="QV61" s="5">
        <v>4932</v>
      </c>
      <c r="QW61" s="5">
        <v>4511</v>
      </c>
      <c r="QX61" s="5" t="s">
        <v>33</v>
      </c>
      <c r="QY61" s="5" t="s">
        <v>33</v>
      </c>
      <c r="QZ61" s="5" t="s">
        <v>33</v>
      </c>
      <c r="RA61" s="5" t="s">
        <v>33</v>
      </c>
      <c r="RB61" s="5" t="s">
        <v>33</v>
      </c>
      <c r="RC61" s="5" t="s">
        <v>33</v>
      </c>
      <c r="RD61" s="5" t="s">
        <v>33</v>
      </c>
      <c r="RE61" s="5" t="s">
        <v>33</v>
      </c>
      <c r="RF61" s="5" t="s">
        <v>33</v>
      </c>
      <c r="RG61" s="5" t="s">
        <v>33</v>
      </c>
      <c r="RH61" s="5" t="s">
        <v>33</v>
      </c>
      <c r="RI61" s="5" t="s">
        <v>33</v>
      </c>
      <c r="RJ61" s="5" t="s">
        <v>33</v>
      </c>
      <c r="RK61" s="5" t="s">
        <v>33</v>
      </c>
      <c r="RL61" s="5" t="s">
        <v>33</v>
      </c>
      <c r="RM61" s="5" t="s">
        <v>33</v>
      </c>
      <c r="RN61" s="5" t="s">
        <v>33</v>
      </c>
      <c r="RO61" s="5" t="s">
        <v>33</v>
      </c>
      <c r="RP61" s="5">
        <v>7544</v>
      </c>
      <c r="RQ61" s="5">
        <v>7932</v>
      </c>
      <c r="RR61" s="5">
        <v>8967</v>
      </c>
      <c r="RS61" s="5">
        <v>7463</v>
      </c>
      <c r="RT61" s="5">
        <v>7192</v>
      </c>
      <c r="RU61" s="5">
        <v>8795</v>
      </c>
      <c r="RV61" s="5">
        <v>8338</v>
      </c>
      <c r="RW61" s="5">
        <v>4939</v>
      </c>
      <c r="RX61" s="5">
        <v>3001</v>
      </c>
      <c r="RY61" s="5">
        <v>6095</v>
      </c>
      <c r="RZ61" s="5">
        <v>5328</v>
      </c>
      <c r="SA61" s="5">
        <v>3976</v>
      </c>
      <c r="SB61" s="5">
        <v>3504</v>
      </c>
      <c r="SC61" s="5">
        <v>3236</v>
      </c>
      <c r="SD61" s="5" t="s">
        <v>33</v>
      </c>
      <c r="SE61" s="5" t="s">
        <v>33</v>
      </c>
      <c r="SF61" s="5" t="s">
        <v>33</v>
      </c>
      <c r="SG61" s="5" t="s">
        <v>33</v>
      </c>
      <c r="SH61" s="5" t="s">
        <v>33</v>
      </c>
      <c r="SI61" s="5" t="s">
        <v>33</v>
      </c>
      <c r="SJ61" s="5" t="s">
        <v>33</v>
      </c>
      <c r="SK61" s="5" t="s">
        <v>33</v>
      </c>
      <c r="SL61" s="5" t="s">
        <v>33</v>
      </c>
      <c r="SM61" s="5" t="s">
        <v>33</v>
      </c>
      <c r="SN61" s="5" t="s">
        <v>33</v>
      </c>
      <c r="SO61" s="5" t="s">
        <v>33</v>
      </c>
      <c r="SP61" s="5" t="s">
        <v>33</v>
      </c>
      <c r="SQ61" s="5" t="s">
        <v>33</v>
      </c>
      <c r="SR61" s="5" t="s">
        <v>33</v>
      </c>
      <c r="SS61" s="5" t="s">
        <v>33</v>
      </c>
      <c r="ST61" s="5" t="s">
        <v>33</v>
      </c>
      <c r="SU61" s="5" t="s">
        <v>33</v>
      </c>
      <c r="SV61" s="5">
        <v>1457</v>
      </c>
      <c r="SW61" s="5">
        <v>1177</v>
      </c>
      <c r="SX61" s="5">
        <v>1364</v>
      </c>
      <c r="SY61" s="5">
        <v>1303</v>
      </c>
      <c r="SZ61" s="5">
        <v>1212</v>
      </c>
      <c r="TA61" s="5">
        <v>1357</v>
      </c>
      <c r="TB61" s="5">
        <v>1452</v>
      </c>
      <c r="TC61" s="5">
        <v>1196</v>
      </c>
      <c r="TD61" s="5">
        <v>1658</v>
      </c>
      <c r="TE61" s="5">
        <v>2471</v>
      </c>
      <c r="TF61" s="5">
        <v>3036</v>
      </c>
      <c r="TG61" s="5">
        <v>2413</v>
      </c>
      <c r="TH61" s="5">
        <v>2502</v>
      </c>
      <c r="TI61" s="5">
        <v>2459</v>
      </c>
      <c r="TJ61" s="5" t="s">
        <v>33</v>
      </c>
      <c r="TK61" s="5" t="s">
        <v>33</v>
      </c>
      <c r="TL61" s="5" t="s">
        <v>33</v>
      </c>
      <c r="TM61" s="5" t="s">
        <v>33</v>
      </c>
      <c r="TN61" s="5" t="s">
        <v>33</v>
      </c>
      <c r="TO61" s="5" t="s">
        <v>33</v>
      </c>
      <c r="TP61" s="5" t="s">
        <v>33</v>
      </c>
      <c r="TQ61" s="5" t="s">
        <v>33</v>
      </c>
      <c r="TR61" s="5" t="s">
        <v>33</v>
      </c>
      <c r="TS61" s="5" t="s">
        <v>33</v>
      </c>
      <c r="TT61" s="5" t="s">
        <v>33</v>
      </c>
      <c r="TU61" s="5" t="s">
        <v>33</v>
      </c>
      <c r="TV61" s="5" t="s">
        <v>33</v>
      </c>
      <c r="TW61" s="5" t="s">
        <v>33</v>
      </c>
      <c r="TX61" s="5" t="s">
        <v>33</v>
      </c>
      <c r="TY61" s="5" t="s">
        <v>33</v>
      </c>
      <c r="TZ61" s="5" t="s">
        <v>33</v>
      </c>
      <c r="UA61" s="5" t="s">
        <v>33</v>
      </c>
      <c r="UB61" s="5">
        <v>184</v>
      </c>
      <c r="UC61" s="5">
        <v>226</v>
      </c>
      <c r="UD61" s="5">
        <v>173</v>
      </c>
      <c r="UE61" s="5">
        <v>177</v>
      </c>
      <c r="UF61" s="5">
        <v>143</v>
      </c>
      <c r="UG61" s="5">
        <v>153</v>
      </c>
      <c r="UH61" s="5">
        <v>156</v>
      </c>
      <c r="UI61" s="5">
        <v>106</v>
      </c>
      <c r="UJ61" s="5">
        <v>127</v>
      </c>
      <c r="UK61" s="5">
        <v>111</v>
      </c>
      <c r="UL61" s="5">
        <v>102</v>
      </c>
      <c r="UM61" s="5">
        <v>82</v>
      </c>
      <c r="UN61" s="5">
        <v>0</v>
      </c>
      <c r="UO61" s="5">
        <v>0</v>
      </c>
      <c r="UP61" s="5" t="s">
        <v>33</v>
      </c>
      <c r="UQ61" s="5" t="s">
        <v>33</v>
      </c>
      <c r="UR61" s="5" t="s">
        <v>33</v>
      </c>
      <c r="US61" s="5" t="s">
        <v>33</v>
      </c>
      <c r="UT61" s="5" t="s">
        <v>33</v>
      </c>
      <c r="UU61" s="5" t="s">
        <v>33</v>
      </c>
      <c r="UV61" s="5" t="s">
        <v>33</v>
      </c>
      <c r="UW61" s="5" t="s">
        <v>33</v>
      </c>
      <c r="UX61" s="5" t="s">
        <v>33</v>
      </c>
      <c r="UY61" s="5" t="s">
        <v>33</v>
      </c>
      <c r="UZ61" s="5" t="s">
        <v>33</v>
      </c>
      <c r="VA61" s="5" t="s">
        <v>33</v>
      </c>
      <c r="VB61" s="5" t="s">
        <v>33</v>
      </c>
      <c r="VC61" s="5" t="s">
        <v>33</v>
      </c>
      <c r="VD61" s="5" t="s">
        <v>33</v>
      </c>
      <c r="VE61" s="5" t="s">
        <v>33</v>
      </c>
      <c r="VF61" s="5" t="s">
        <v>33</v>
      </c>
      <c r="VG61" s="5" t="s">
        <v>33</v>
      </c>
      <c r="VH61" s="5">
        <v>21993</v>
      </c>
      <c r="VI61" s="5">
        <v>20097</v>
      </c>
      <c r="VJ61" s="5">
        <v>18739</v>
      </c>
      <c r="VK61" s="5">
        <v>19511</v>
      </c>
      <c r="VL61" s="5">
        <v>17938</v>
      </c>
      <c r="VM61" s="5">
        <v>18215</v>
      </c>
      <c r="VN61" s="5">
        <v>17840</v>
      </c>
      <c r="VO61" s="5">
        <v>17238</v>
      </c>
      <c r="VP61" s="5">
        <v>17804</v>
      </c>
      <c r="VQ61" s="5">
        <v>15778</v>
      </c>
      <c r="VR61" s="5">
        <v>13211</v>
      </c>
      <c r="VS61" s="5">
        <v>16098</v>
      </c>
      <c r="VT61" s="5">
        <v>11687</v>
      </c>
      <c r="VU61" s="5">
        <v>9918</v>
      </c>
      <c r="VV61" s="5" t="s">
        <v>33</v>
      </c>
      <c r="VW61" s="5" t="s">
        <v>33</v>
      </c>
      <c r="VX61" s="5" t="s">
        <v>33</v>
      </c>
      <c r="VY61" s="5" t="s">
        <v>33</v>
      </c>
      <c r="VZ61" s="5" t="s">
        <v>33</v>
      </c>
      <c r="WA61" s="5" t="s">
        <v>33</v>
      </c>
      <c r="WB61" s="5" t="s">
        <v>33</v>
      </c>
      <c r="WC61" s="5" t="s">
        <v>33</v>
      </c>
      <c r="WD61" s="5" t="s">
        <v>33</v>
      </c>
      <c r="WE61" s="5" t="s">
        <v>33</v>
      </c>
      <c r="WF61" s="5" t="s">
        <v>33</v>
      </c>
      <c r="WG61" s="5" t="s">
        <v>33</v>
      </c>
      <c r="WH61" s="5" t="s">
        <v>33</v>
      </c>
      <c r="WI61" s="5" t="s">
        <v>33</v>
      </c>
      <c r="WJ61" s="5" t="s">
        <v>33</v>
      </c>
      <c r="WK61" s="5" t="s">
        <v>33</v>
      </c>
      <c r="WL61" s="5" t="s">
        <v>33</v>
      </c>
      <c r="WM61" s="5" t="s">
        <v>33</v>
      </c>
      <c r="WN61" s="5">
        <v>450</v>
      </c>
      <c r="WO61" s="5">
        <v>641</v>
      </c>
      <c r="WP61" s="5">
        <v>468</v>
      </c>
      <c r="WQ61" s="5">
        <v>347</v>
      </c>
      <c r="WR61" s="5">
        <v>389</v>
      </c>
      <c r="WS61" s="5">
        <v>405</v>
      </c>
      <c r="WT61" s="5">
        <v>462</v>
      </c>
      <c r="WU61" s="5">
        <v>304</v>
      </c>
      <c r="WV61" s="5">
        <v>168</v>
      </c>
      <c r="WW61" s="5">
        <v>104</v>
      </c>
      <c r="WX61" s="5">
        <v>114</v>
      </c>
      <c r="WY61" s="5">
        <v>161</v>
      </c>
      <c r="WZ61" s="5">
        <v>167</v>
      </c>
      <c r="XA61" s="5">
        <v>194</v>
      </c>
      <c r="XB61" s="5" t="s">
        <v>33</v>
      </c>
      <c r="XC61" s="5" t="s">
        <v>33</v>
      </c>
      <c r="XD61" s="5" t="s">
        <v>33</v>
      </c>
      <c r="XE61" s="5" t="s">
        <v>33</v>
      </c>
      <c r="XF61" s="5" t="s">
        <v>33</v>
      </c>
      <c r="XG61" s="5" t="s">
        <v>33</v>
      </c>
      <c r="XH61" s="5" t="s">
        <v>33</v>
      </c>
      <c r="XI61" s="5" t="s">
        <v>33</v>
      </c>
      <c r="XJ61" s="5" t="s">
        <v>33</v>
      </c>
      <c r="XK61" s="5" t="s">
        <v>33</v>
      </c>
      <c r="XL61" s="5" t="s">
        <v>33</v>
      </c>
      <c r="XM61" s="5" t="s">
        <v>33</v>
      </c>
      <c r="XN61" s="5" t="s">
        <v>33</v>
      </c>
      <c r="XO61" s="5" t="s">
        <v>33</v>
      </c>
      <c r="XP61" s="5" t="s">
        <v>33</v>
      </c>
      <c r="XQ61" s="5" t="s">
        <v>33</v>
      </c>
      <c r="XR61" s="5" t="s">
        <v>33</v>
      </c>
      <c r="XS61" s="1">
        <v>8287</v>
      </c>
      <c r="XT61" s="3" t="s">
        <v>180</v>
      </c>
      <c r="XU61" s="3" t="s">
        <v>180</v>
      </c>
      <c r="XV61" s="3" t="s">
        <v>180</v>
      </c>
      <c r="XW61" s="3" t="s">
        <v>179</v>
      </c>
      <c r="XX61" s="3" t="s">
        <v>180</v>
      </c>
      <c r="XY61" s="3" t="s">
        <v>180</v>
      </c>
      <c r="XZ61" s="3" t="s">
        <v>225</v>
      </c>
    </row>
    <row r="62" spans="1:650" x14ac:dyDescent="0.3">
      <c r="A62" s="6" t="s">
        <v>89</v>
      </c>
      <c r="B62" s="1">
        <v>4057001</v>
      </c>
      <c r="C62" s="5" t="s">
        <v>33</v>
      </c>
      <c r="D62" s="5">
        <v>0</v>
      </c>
      <c r="E62" s="5">
        <v>0</v>
      </c>
      <c r="F62" s="5">
        <v>0</v>
      </c>
      <c r="G62" s="5">
        <v>0</v>
      </c>
      <c r="H62" s="5">
        <v>0</v>
      </c>
      <c r="I62" s="5">
        <v>0</v>
      </c>
      <c r="J62" s="5">
        <v>0</v>
      </c>
      <c r="K62" s="5">
        <v>0</v>
      </c>
      <c r="L62" s="5">
        <v>0</v>
      </c>
      <c r="M62" s="5">
        <v>0</v>
      </c>
      <c r="N62" s="5">
        <v>0</v>
      </c>
      <c r="O62" s="5">
        <v>0</v>
      </c>
      <c r="P62" s="5">
        <v>0</v>
      </c>
      <c r="Q62" s="5">
        <v>0</v>
      </c>
      <c r="R62" s="5">
        <v>0</v>
      </c>
      <c r="S62" s="5">
        <v>0</v>
      </c>
      <c r="T62" s="5">
        <v>0</v>
      </c>
      <c r="U62" s="5">
        <v>0</v>
      </c>
      <c r="V62" s="5">
        <v>0</v>
      </c>
      <c r="W62" s="5">
        <v>0</v>
      </c>
      <c r="X62" s="5">
        <v>0</v>
      </c>
      <c r="Y62" s="5">
        <v>0</v>
      </c>
      <c r="Z62" s="5">
        <v>0</v>
      </c>
      <c r="AA62" s="5">
        <v>0</v>
      </c>
      <c r="AB62" s="5">
        <v>0</v>
      </c>
      <c r="AC62" s="5">
        <v>0</v>
      </c>
      <c r="AD62" s="5">
        <v>0</v>
      </c>
      <c r="AE62" s="5">
        <v>0</v>
      </c>
      <c r="AF62" s="5">
        <v>0</v>
      </c>
      <c r="AG62" s="5">
        <v>0</v>
      </c>
      <c r="AH62" s="5">
        <v>0</v>
      </c>
      <c r="AI62" s="5" t="s">
        <v>33</v>
      </c>
      <c r="AJ62" s="5">
        <v>22666</v>
      </c>
      <c r="AK62" s="5">
        <v>26822</v>
      </c>
      <c r="AL62" s="5">
        <v>24338</v>
      </c>
      <c r="AM62" s="5">
        <v>31842</v>
      </c>
      <c r="AN62" s="5">
        <v>42008</v>
      </c>
      <c r="AO62" s="5">
        <v>38763</v>
      </c>
      <c r="AP62" s="5">
        <v>55634</v>
      </c>
      <c r="AQ62" s="5">
        <v>47710</v>
      </c>
      <c r="AR62" s="5">
        <v>36577</v>
      </c>
      <c r="AS62" s="5">
        <v>48287</v>
      </c>
      <c r="AT62" s="5">
        <v>30759</v>
      </c>
      <c r="AU62" s="5">
        <v>29578</v>
      </c>
      <c r="AV62" s="5">
        <v>20435</v>
      </c>
      <c r="AW62" s="5">
        <v>19111</v>
      </c>
      <c r="AX62" s="5">
        <v>65293</v>
      </c>
      <c r="AY62" s="5">
        <v>13838</v>
      </c>
      <c r="AZ62" s="5">
        <v>16165</v>
      </c>
      <c r="BA62" s="5">
        <v>6223</v>
      </c>
      <c r="BB62" s="5">
        <v>7591</v>
      </c>
      <c r="BC62" s="5">
        <v>5514</v>
      </c>
      <c r="BD62" s="5">
        <v>8325</v>
      </c>
      <c r="BE62" s="5">
        <v>6219</v>
      </c>
      <c r="BF62" s="5">
        <v>8998</v>
      </c>
      <c r="BG62" s="5">
        <v>10112</v>
      </c>
      <c r="BH62" s="5">
        <v>16677</v>
      </c>
      <c r="BI62" s="5">
        <v>10265</v>
      </c>
      <c r="BJ62" s="5">
        <v>8129</v>
      </c>
      <c r="BK62" s="5">
        <v>4367</v>
      </c>
      <c r="BL62" s="5">
        <v>4133</v>
      </c>
      <c r="BM62" s="5">
        <v>9372</v>
      </c>
      <c r="BN62" s="5">
        <v>13286</v>
      </c>
      <c r="BO62" s="5" t="s">
        <v>33</v>
      </c>
      <c r="BP62" s="5">
        <v>173873</v>
      </c>
      <c r="BQ62" s="5">
        <v>72397</v>
      </c>
      <c r="BR62" s="5">
        <v>54466</v>
      </c>
      <c r="BS62" s="5">
        <v>50686</v>
      </c>
      <c r="BT62" s="5">
        <v>52271</v>
      </c>
      <c r="BU62" s="5">
        <v>81474</v>
      </c>
      <c r="BV62" s="5">
        <v>68696</v>
      </c>
      <c r="BW62" s="5">
        <v>18043</v>
      </c>
      <c r="BX62" s="5">
        <v>59202</v>
      </c>
      <c r="BY62" s="5">
        <v>27392</v>
      </c>
      <c r="BZ62" s="5">
        <v>13911</v>
      </c>
      <c r="CA62" s="5">
        <v>9931</v>
      </c>
      <c r="CB62" s="5">
        <v>28457</v>
      </c>
      <c r="CC62" s="5">
        <v>11362</v>
      </c>
      <c r="CD62" s="5">
        <v>13400</v>
      </c>
      <c r="CE62" s="5">
        <v>6767</v>
      </c>
      <c r="CF62" s="5">
        <v>24839</v>
      </c>
      <c r="CG62" s="5">
        <v>10892</v>
      </c>
      <c r="CH62" s="5">
        <v>19276</v>
      </c>
      <c r="CI62" s="5">
        <v>20343</v>
      </c>
      <c r="CJ62" s="5">
        <v>11569</v>
      </c>
      <c r="CK62" s="5">
        <v>25363</v>
      </c>
      <c r="CL62" s="5">
        <v>27534</v>
      </c>
      <c r="CM62" s="5">
        <v>49852</v>
      </c>
      <c r="CN62" s="5">
        <v>38907</v>
      </c>
      <c r="CO62" s="5">
        <v>30685</v>
      </c>
      <c r="CP62" s="5">
        <v>20520</v>
      </c>
      <c r="CQ62" s="5">
        <v>18070</v>
      </c>
      <c r="CR62" s="5">
        <v>59991</v>
      </c>
      <c r="CS62" s="5">
        <v>17953</v>
      </c>
      <c r="CT62" s="5">
        <v>9048</v>
      </c>
      <c r="CU62" s="5" t="s">
        <v>33</v>
      </c>
      <c r="CV62" s="5">
        <v>121632</v>
      </c>
      <c r="CW62" s="5">
        <v>142278</v>
      </c>
      <c r="CX62" s="5">
        <v>135186</v>
      </c>
      <c r="CY62" s="5">
        <v>140426</v>
      </c>
      <c r="CZ62" s="5">
        <v>140716</v>
      </c>
      <c r="DA62" s="5">
        <v>115327</v>
      </c>
      <c r="DB62" s="5">
        <v>95088</v>
      </c>
      <c r="DC62" s="5">
        <v>74354</v>
      </c>
      <c r="DD62" s="5">
        <v>61241</v>
      </c>
      <c r="DE62" s="5">
        <v>50360</v>
      </c>
      <c r="DF62" s="5">
        <v>39786</v>
      </c>
      <c r="DG62" s="5">
        <v>52532</v>
      </c>
      <c r="DH62" s="5">
        <v>47495</v>
      </c>
      <c r="DI62" s="5">
        <v>58957</v>
      </c>
      <c r="DJ62" s="5">
        <v>56320</v>
      </c>
      <c r="DK62" s="5">
        <v>37075</v>
      </c>
      <c r="DL62" s="5">
        <v>35783</v>
      </c>
      <c r="DM62" s="5">
        <v>61467</v>
      </c>
      <c r="DN62" s="5">
        <v>41211</v>
      </c>
      <c r="DO62" s="5">
        <v>27011</v>
      </c>
      <c r="DP62" s="5">
        <v>74533</v>
      </c>
      <c r="DQ62" s="5">
        <v>38687</v>
      </c>
      <c r="DR62" s="5">
        <v>51049</v>
      </c>
      <c r="DS62" s="5">
        <v>55149</v>
      </c>
      <c r="DT62" s="5">
        <v>50106</v>
      </c>
      <c r="DU62" s="5">
        <v>57997</v>
      </c>
      <c r="DV62" s="5">
        <v>46322</v>
      </c>
      <c r="DW62" s="5">
        <v>26106</v>
      </c>
      <c r="DX62" s="5">
        <v>41670</v>
      </c>
      <c r="DY62" s="5">
        <v>26162</v>
      </c>
      <c r="DZ62" s="5">
        <v>23078</v>
      </c>
      <c r="EA62" s="5" t="s">
        <v>33</v>
      </c>
      <c r="EB62" s="5">
        <v>23249</v>
      </c>
      <c r="EC62" s="5">
        <v>35257</v>
      </c>
      <c r="ED62" s="5">
        <v>27304</v>
      </c>
      <c r="EE62" s="5">
        <v>44051</v>
      </c>
      <c r="EF62" s="5">
        <v>35513</v>
      </c>
      <c r="EG62" s="5">
        <v>37256</v>
      </c>
      <c r="EH62" s="5">
        <v>36560</v>
      </c>
      <c r="EI62" s="5">
        <v>30569</v>
      </c>
      <c r="EJ62" s="5">
        <v>18965</v>
      </c>
      <c r="EK62" s="5">
        <v>154928</v>
      </c>
      <c r="EL62" s="5">
        <v>12002</v>
      </c>
      <c r="EM62" s="5">
        <v>14054</v>
      </c>
      <c r="EN62" s="5">
        <v>34651</v>
      </c>
      <c r="EO62" s="5">
        <v>20101</v>
      </c>
      <c r="EP62" s="5">
        <v>11564</v>
      </c>
      <c r="EQ62" s="5">
        <v>12932</v>
      </c>
      <c r="ER62" s="5">
        <v>9428</v>
      </c>
      <c r="ES62" s="5">
        <v>9376</v>
      </c>
      <c r="ET62" s="5">
        <v>6949</v>
      </c>
      <c r="EU62" s="5">
        <v>6030</v>
      </c>
      <c r="EV62" s="5">
        <v>10767</v>
      </c>
      <c r="EW62" s="5">
        <v>10703</v>
      </c>
      <c r="EX62" s="5">
        <v>11410</v>
      </c>
      <c r="EY62" s="5">
        <v>9061</v>
      </c>
      <c r="EZ62" s="5">
        <v>6463</v>
      </c>
      <c r="FA62" s="5">
        <v>14071</v>
      </c>
      <c r="FB62" s="5">
        <v>8649</v>
      </c>
      <c r="FC62" s="5">
        <v>6261</v>
      </c>
      <c r="FD62" s="5">
        <v>4972</v>
      </c>
      <c r="FE62" s="5">
        <v>7901</v>
      </c>
      <c r="FF62" s="5">
        <v>5267</v>
      </c>
      <c r="FG62" s="5" t="s">
        <v>33</v>
      </c>
      <c r="FH62" s="5">
        <v>0</v>
      </c>
      <c r="FI62" s="5">
        <v>0</v>
      </c>
      <c r="FJ62" s="5">
        <v>0</v>
      </c>
      <c r="FK62" s="5">
        <v>0</v>
      </c>
      <c r="FL62" s="5">
        <v>0</v>
      </c>
      <c r="FM62" s="5">
        <v>0</v>
      </c>
      <c r="FN62" s="5">
        <v>0</v>
      </c>
      <c r="FO62" s="5">
        <v>0</v>
      </c>
      <c r="FP62" s="5">
        <v>0</v>
      </c>
      <c r="FQ62" s="5">
        <v>0</v>
      </c>
      <c r="FR62" s="5">
        <v>0</v>
      </c>
      <c r="FS62" s="5">
        <v>0</v>
      </c>
      <c r="FT62" s="5">
        <v>0</v>
      </c>
      <c r="FU62" s="5" t="s">
        <v>33</v>
      </c>
      <c r="FV62" s="5" t="s">
        <v>33</v>
      </c>
      <c r="FW62" s="5" t="s">
        <v>33</v>
      </c>
      <c r="FX62" s="5" t="s">
        <v>33</v>
      </c>
      <c r="FY62" s="5" t="s">
        <v>33</v>
      </c>
      <c r="FZ62" s="5" t="s">
        <v>33</v>
      </c>
      <c r="GA62" s="5" t="s">
        <v>33</v>
      </c>
      <c r="GB62" s="5" t="s">
        <v>33</v>
      </c>
      <c r="GC62" s="5" t="s">
        <v>33</v>
      </c>
      <c r="GD62" s="5" t="s">
        <v>33</v>
      </c>
      <c r="GE62" s="5" t="s">
        <v>33</v>
      </c>
      <c r="GF62" s="5" t="s">
        <v>33</v>
      </c>
      <c r="GG62" s="5" t="s">
        <v>33</v>
      </c>
      <c r="GH62" s="5" t="s">
        <v>33</v>
      </c>
      <c r="GI62" s="5" t="s">
        <v>33</v>
      </c>
      <c r="GJ62" s="5" t="s">
        <v>33</v>
      </c>
      <c r="GK62" s="5" t="s">
        <v>33</v>
      </c>
      <c r="GL62" s="5" t="s">
        <v>33</v>
      </c>
      <c r="GM62" s="5" t="s">
        <v>33</v>
      </c>
      <c r="GN62" s="5">
        <v>341420</v>
      </c>
      <c r="GO62" s="5">
        <v>276754</v>
      </c>
      <c r="GP62" s="5">
        <v>241295</v>
      </c>
      <c r="GQ62" s="5">
        <v>267005</v>
      </c>
      <c r="GR62" s="5">
        <v>270509</v>
      </c>
      <c r="GS62" s="5">
        <v>272820</v>
      </c>
      <c r="GT62" s="5">
        <v>255979</v>
      </c>
      <c r="GU62" s="5">
        <v>170675</v>
      </c>
      <c r="GV62" s="5">
        <v>175986</v>
      </c>
      <c r="GW62" s="5">
        <v>280967</v>
      </c>
      <c r="GX62" s="5">
        <v>96458</v>
      </c>
      <c r="GY62" s="5">
        <v>106095</v>
      </c>
      <c r="GZ62" s="5">
        <v>131038</v>
      </c>
      <c r="HA62" s="5">
        <v>109530</v>
      </c>
      <c r="HB62" s="5">
        <v>146577</v>
      </c>
      <c r="HC62" s="5">
        <v>70613</v>
      </c>
      <c r="HD62" s="5">
        <v>86214</v>
      </c>
      <c r="HE62" s="5">
        <v>87959</v>
      </c>
      <c r="HF62" s="5">
        <v>75026</v>
      </c>
      <c r="HG62" s="5">
        <v>58898</v>
      </c>
      <c r="HH62" s="5">
        <v>105194</v>
      </c>
      <c r="HI62" s="5">
        <v>80972</v>
      </c>
      <c r="HJ62" s="5">
        <v>98991</v>
      </c>
      <c r="HK62" s="5">
        <v>124175</v>
      </c>
      <c r="HL62" s="5">
        <v>112153</v>
      </c>
      <c r="HM62" s="5">
        <v>113018</v>
      </c>
      <c r="HN62" s="5">
        <v>83620</v>
      </c>
      <c r="HO62" s="5">
        <v>54803</v>
      </c>
      <c r="HP62" s="5">
        <v>110766</v>
      </c>
      <c r="HQ62" s="5">
        <v>61389</v>
      </c>
      <c r="HR62" s="5">
        <v>50679</v>
      </c>
      <c r="HS62" s="5" t="s">
        <v>33</v>
      </c>
      <c r="HT62" s="5">
        <v>1056459</v>
      </c>
      <c r="HU62" s="5">
        <v>897972</v>
      </c>
      <c r="HV62" s="5">
        <v>775974</v>
      </c>
      <c r="HW62" s="5">
        <v>940605</v>
      </c>
      <c r="HX62" s="5">
        <v>1397465</v>
      </c>
      <c r="HY62" s="5">
        <v>1418023</v>
      </c>
      <c r="HZ62" s="5">
        <v>1521500</v>
      </c>
      <c r="IA62" s="5">
        <v>1469099</v>
      </c>
      <c r="IB62" s="5">
        <v>1080713</v>
      </c>
      <c r="IC62" s="5">
        <v>860867</v>
      </c>
      <c r="ID62" s="5">
        <v>1372810</v>
      </c>
      <c r="IE62" s="5">
        <v>922128</v>
      </c>
      <c r="IF62" s="5">
        <v>899617</v>
      </c>
      <c r="IG62" s="5">
        <v>782099</v>
      </c>
      <c r="IH62" s="5">
        <v>651530</v>
      </c>
      <c r="II62" s="5">
        <v>578627</v>
      </c>
      <c r="IJ62" s="5">
        <v>494482</v>
      </c>
      <c r="IK62" s="5">
        <v>521046</v>
      </c>
      <c r="IL62" s="5">
        <v>520253</v>
      </c>
      <c r="IM62" s="5">
        <v>393838</v>
      </c>
      <c r="IN62" s="5">
        <v>381194</v>
      </c>
      <c r="IO62" s="5">
        <v>439047</v>
      </c>
      <c r="IP62" s="5">
        <v>428222</v>
      </c>
      <c r="IQ62" s="5">
        <v>393050</v>
      </c>
      <c r="IR62" s="5">
        <v>370272</v>
      </c>
      <c r="IS62" s="5">
        <v>386068</v>
      </c>
      <c r="IT62" s="5">
        <v>317451</v>
      </c>
      <c r="IU62" s="5">
        <v>304443</v>
      </c>
      <c r="IV62" s="5">
        <v>305888</v>
      </c>
      <c r="IW62" s="5">
        <v>239069</v>
      </c>
      <c r="IX62" s="5">
        <v>212054</v>
      </c>
      <c r="IY62" s="5" t="s">
        <v>33</v>
      </c>
      <c r="IZ62" s="5">
        <v>36902</v>
      </c>
      <c r="JA62" s="5">
        <v>41306</v>
      </c>
      <c r="JB62" s="5">
        <v>38110</v>
      </c>
      <c r="JC62" s="5">
        <v>38304</v>
      </c>
      <c r="JD62" s="5">
        <v>39630</v>
      </c>
      <c r="JE62" s="5">
        <v>47699</v>
      </c>
      <c r="JF62" s="5">
        <v>51819</v>
      </c>
      <c r="JG62" s="5">
        <v>51442</v>
      </c>
      <c r="JH62" s="5">
        <v>45922</v>
      </c>
      <c r="JI62" s="5">
        <v>40348</v>
      </c>
      <c r="JJ62" s="5">
        <v>46590</v>
      </c>
      <c r="JK62" s="5">
        <v>41000</v>
      </c>
      <c r="JL62" s="5">
        <v>37904</v>
      </c>
      <c r="JM62" s="5">
        <v>34670</v>
      </c>
      <c r="JN62" s="5">
        <v>30171</v>
      </c>
      <c r="JO62" s="5">
        <v>24879</v>
      </c>
      <c r="JP62" s="5">
        <v>24880</v>
      </c>
      <c r="JQ62" s="5">
        <v>22521</v>
      </c>
      <c r="JR62" s="5">
        <v>24377</v>
      </c>
      <c r="JS62" s="5">
        <v>17798</v>
      </c>
      <c r="JT62" s="5">
        <v>12955</v>
      </c>
      <c r="JU62" s="5">
        <v>16673</v>
      </c>
      <c r="JV62" s="5">
        <v>16147</v>
      </c>
      <c r="JW62" s="5">
        <v>17686</v>
      </c>
      <c r="JX62" s="5">
        <v>14862</v>
      </c>
      <c r="JY62" s="5">
        <v>16345</v>
      </c>
      <c r="JZ62" s="5">
        <v>18192</v>
      </c>
      <c r="KA62" s="5">
        <v>16787</v>
      </c>
      <c r="KB62" s="5">
        <v>15319</v>
      </c>
      <c r="KC62" s="5">
        <v>13671</v>
      </c>
      <c r="KD62" s="5">
        <v>13139</v>
      </c>
      <c r="KE62" s="5" t="s">
        <v>33</v>
      </c>
      <c r="KF62" s="5">
        <v>7837</v>
      </c>
      <c r="KG62" s="5">
        <v>6952</v>
      </c>
      <c r="KH62" s="5">
        <v>7543</v>
      </c>
      <c r="KI62" s="5">
        <v>9910</v>
      </c>
      <c r="KJ62" s="5">
        <v>10159</v>
      </c>
      <c r="KK62" s="5">
        <v>9746</v>
      </c>
      <c r="KL62" s="5">
        <v>7698</v>
      </c>
      <c r="KM62" s="5">
        <v>9646</v>
      </c>
      <c r="KN62" s="5">
        <v>6352</v>
      </c>
      <c r="KO62" s="5">
        <v>5767</v>
      </c>
      <c r="KP62" s="5">
        <v>5231</v>
      </c>
      <c r="KQ62" s="5">
        <v>4520</v>
      </c>
      <c r="KR62" s="5">
        <v>4236</v>
      </c>
      <c r="KS62" s="5">
        <v>3971</v>
      </c>
      <c r="KT62" s="5">
        <v>3532</v>
      </c>
      <c r="KU62" s="5">
        <v>3275</v>
      </c>
      <c r="KV62" s="5">
        <v>2809</v>
      </c>
      <c r="KW62" s="5">
        <v>3421</v>
      </c>
      <c r="KX62" s="5">
        <v>3023</v>
      </c>
      <c r="KY62" s="5">
        <v>3136</v>
      </c>
      <c r="KZ62" s="5">
        <v>4228</v>
      </c>
      <c r="LA62" s="5">
        <v>3631</v>
      </c>
      <c r="LB62" s="5">
        <v>3320</v>
      </c>
      <c r="LC62" s="5">
        <v>3720</v>
      </c>
      <c r="LD62" s="5">
        <v>3931</v>
      </c>
      <c r="LE62" s="5">
        <v>3518</v>
      </c>
      <c r="LF62" s="5">
        <v>3313</v>
      </c>
      <c r="LG62" s="5">
        <v>3572</v>
      </c>
      <c r="LH62" s="5">
        <v>2515</v>
      </c>
      <c r="LI62" s="5">
        <v>2543</v>
      </c>
      <c r="LJ62" s="5">
        <v>2497</v>
      </c>
      <c r="LK62" s="5" t="s">
        <v>33</v>
      </c>
      <c r="LL62" s="5">
        <v>8455</v>
      </c>
      <c r="LM62" s="5">
        <v>7764</v>
      </c>
      <c r="LN62" s="5">
        <v>7876</v>
      </c>
      <c r="LO62" s="5">
        <v>8384</v>
      </c>
      <c r="LP62" s="5">
        <v>7351</v>
      </c>
      <c r="LQ62" s="5">
        <v>8692</v>
      </c>
      <c r="LR62" s="5">
        <v>7533</v>
      </c>
      <c r="LS62" s="5">
        <v>8188</v>
      </c>
      <c r="LT62" s="5">
        <v>9995</v>
      </c>
      <c r="LU62" s="5">
        <v>7031</v>
      </c>
      <c r="LV62" s="5">
        <v>5713</v>
      </c>
      <c r="LW62" s="5">
        <v>5845</v>
      </c>
      <c r="LX62" s="5">
        <v>5253</v>
      </c>
      <c r="LY62" s="5">
        <v>3861</v>
      </c>
      <c r="LZ62" s="5">
        <v>4574</v>
      </c>
      <c r="MA62" s="5">
        <v>3714</v>
      </c>
      <c r="MB62" s="5">
        <v>3890</v>
      </c>
      <c r="MC62" s="5">
        <v>3464</v>
      </c>
      <c r="MD62" s="5">
        <v>4031</v>
      </c>
      <c r="ME62" s="5">
        <v>3490</v>
      </c>
      <c r="MF62" s="5">
        <v>3562</v>
      </c>
      <c r="MG62" s="5">
        <v>3560</v>
      </c>
      <c r="MH62" s="5">
        <v>5347</v>
      </c>
      <c r="MI62" s="5">
        <v>4296</v>
      </c>
      <c r="MJ62" s="5">
        <v>4645</v>
      </c>
      <c r="MK62" s="5">
        <v>3469</v>
      </c>
      <c r="ML62" s="5">
        <v>3574</v>
      </c>
      <c r="MM62" s="5">
        <v>2976</v>
      </c>
      <c r="MN62" s="5">
        <v>2011</v>
      </c>
      <c r="MO62" s="5">
        <v>1844</v>
      </c>
      <c r="MP62" s="5">
        <v>2311</v>
      </c>
      <c r="MQ62" s="5" t="s">
        <v>33</v>
      </c>
      <c r="MR62" s="5">
        <v>0</v>
      </c>
      <c r="MS62" s="5">
        <v>0</v>
      </c>
      <c r="MT62" s="5">
        <v>0</v>
      </c>
      <c r="MU62" s="5">
        <v>0</v>
      </c>
      <c r="MV62" s="5">
        <v>0</v>
      </c>
      <c r="MW62" s="5">
        <v>0</v>
      </c>
      <c r="MX62" s="5">
        <v>0</v>
      </c>
      <c r="MY62" s="5">
        <v>0</v>
      </c>
      <c r="MZ62" s="5">
        <v>0</v>
      </c>
      <c r="NA62" s="5">
        <v>0</v>
      </c>
      <c r="NB62" s="5">
        <v>0</v>
      </c>
      <c r="NC62" s="5">
        <v>0</v>
      </c>
      <c r="ND62" s="5">
        <v>0</v>
      </c>
      <c r="NE62" s="5" t="s">
        <v>33</v>
      </c>
      <c r="NF62" s="5" t="s">
        <v>33</v>
      </c>
      <c r="NG62" s="5" t="s">
        <v>33</v>
      </c>
      <c r="NH62" s="5" t="s">
        <v>33</v>
      </c>
      <c r="NI62" s="5" t="s">
        <v>33</v>
      </c>
      <c r="NJ62" s="5" t="s">
        <v>33</v>
      </c>
      <c r="NK62" s="5" t="s">
        <v>33</v>
      </c>
      <c r="NL62" s="5" t="s">
        <v>33</v>
      </c>
      <c r="NM62" s="5" t="s">
        <v>33</v>
      </c>
      <c r="NN62" s="5" t="s">
        <v>33</v>
      </c>
      <c r="NO62" s="5" t="s">
        <v>33</v>
      </c>
      <c r="NP62" s="5" t="s">
        <v>33</v>
      </c>
      <c r="NQ62" s="5" t="s">
        <v>33</v>
      </c>
      <c r="NR62" s="5" t="s">
        <v>33</v>
      </c>
      <c r="NS62" s="5" t="s">
        <v>33</v>
      </c>
      <c r="NT62" s="5" t="s">
        <v>33</v>
      </c>
      <c r="NU62" s="5" t="s">
        <v>33</v>
      </c>
      <c r="NV62" s="5" t="s">
        <v>33</v>
      </c>
      <c r="NW62" s="5" t="s">
        <v>33</v>
      </c>
      <c r="NX62" s="5">
        <v>0</v>
      </c>
      <c r="NY62" s="5">
        <v>0</v>
      </c>
      <c r="NZ62" s="5">
        <v>0</v>
      </c>
      <c r="OA62" s="5">
        <v>0</v>
      </c>
      <c r="OB62" s="5">
        <v>0</v>
      </c>
      <c r="OC62" s="5">
        <v>0</v>
      </c>
      <c r="OD62" s="5">
        <v>0</v>
      </c>
      <c r="OE62" s="5">
        <v>0</v>
      </c>
      <c r="OF62" s="5">
        <v>0</v>
      </c>
      <c r="OG62" s="5">
        <v>0</v>
      </c>
      <c r="OH62" s="5">
        <v>0</v>
      </c>
      <c r="OI62" s="5">
        <v>0</v>
      </c>
      <c r="OJ62" s="5">
        <v>0</v>
      </c>
      <c r="OK62" s="5" t="s">
        <v>33</v>
      </c>
      <c r="OL62" s="5" t="s">
        <v>33</v>
      </c>
      <c r="OM62" s="5" t="s">
        <v>33</v>
      </c>
      <c r="ON62" s="5" t="s">
        <v>33</v>
      </c>
      <c r="OO62" s="5" t="s">
        <v>33</v>
      </c>
      <c r="OP62" s="5" t="s">
        <v>33</v>
      </c>
      <c r="OQ62" s="5" t="s">
        <v>33</v>
      </c>
      <c r="OR62" s="5" t="s">
        <v>33</v>
      </c>
      <c r="OS62" s="5" t="s">
        <v>33</v>
      </c>
      <c r="OT62" s="5" t="s">
        <v>33</v>
      </c>
      <c r="OU62" s="5" t="s">
        <v>33</v>
      </c>
      <c r="OV62" s="5" t="s">
        <v>33</v>
      </c>
      <c r="OW62" s="5" t="s">
        <v>33</v>
      </c>
      <c r="OX62" s="5" t="s">
        <v>33</v>
      </c>
      <c r="OY62" s="5" t="s">
        <v>33</v>
      </c>
      <c r="OZ62" s="5" t="s">
        <v>33</v>
      </c>
      <c r="PA62" s="5" t="s">
        <v>33</v>
      </c>
      <c r="PB62" s="5" t="s">
        <v>33</v>
      </c>
      <c r="PC62" s="5" t="s">
        <v>33</v>
      </c>
      <c r="PD62" s="5">
        <v>25456</v>
      </c>
      <c r="PE62" s="5">
        <v>24060</v>
      </c>
      <c r="PF62" s="5">
        <v>25511</v>
      </c>
      <c r="PG62" s="5">
        <v>26769</v>
      </c>
      <c r="PH62" s="5">
        <v>27169</v>
      </c>
      <c r="PI62" s="5">
        <v>21224</v>
      </c>
      <c r="PJ62" s="5">
        <v>17936</v>
      </c>
      <c r="PK62" s="5">
        <v>15916</v>
      </c>
      <c r="PL62" s="5">
        <v>13622</v>
      </c>
      <c r="PM62" s="5">
        <v>12427</v>
      </c>
      <c r="PN62" s="5">
        <v>11126</v>
      </c>
      <c r="PO62" s="5">
        <v>10667</v>
      </c>
      <c r="PP62" s="5">
        <v>9040</v>
      </c>
      <c r="PQ62" s="5">
        <v>9550</v>
      </c>
      <c r="PR62" s="5">
        <v>8404</v>
      </c>
      <c r="PS62" s="5">
        <v>7802</v>
      </c>
      <c r="PT62" s="5">
        <v>7669</v>
      </c>
      <c r="PU62" s="5">
        <v>8049</v>
      </c>
      <c r="PV62" s="5">
        <v>8100</v>
      </c>
      <c r="PW62" s="5">
        <v>8157</v>
      </c>
      <c r="PX62" s="5">
        <v>7132</v>
      </c>
      <c r="PY62" s="5">
        <v>7708</v>
      </c>
      <c r="PZ62" s="5">
        <v>7834</v>
      </c>
      <c r="QA62" s="5">
        <v>8345</v>
      </c>
      <c r="QB62" s="5">
        <v>7591</v>
      </c>
      <c r="QC62" s="5">
        <v>7100</v>
      </c>
      <c r="QD62" s="5">
        <v>6735</v>
      </c>
      <c r="QE62" s="5">
        <v>6325</v>
      </c>
      <c r="QF62" s="5">
        <v>5540</v>
      </c>
      <c r="QG62" s="5">
        <v>5527</v>
      </c>
      <c r="QH62" s="5">
        <v>5528</v>
      </c>
      <c r="QI62" s="5" t="s">
        <v>33</v>
      </c>
      <c r="QJ62" s="5">
        <v>23533</v>
      </c>
      <c r="QK62" s="5">
        <v>19780</v>
      </c>
      <c r="QL62" s="5">
        <v>19031</v>
      </c>
      <c r="QM62" s="5">
        <v>18922</v>
      </c>
      <c r="QN62" s="5">
        <v>18730</v>
      </c>
      <c r="QO62" s="5">
        <v>19058</v>
      </c>
      <c r="QP62" s="5">
        <v>19336</v>
      </c>
      <c r="QQ62" s="5">
        <v>20658</v>
      </c>
      <c r="QR62" s="5">
        <v>19977</v>
      </c>
      <c r="QS62" s="5">
        <v>16711</v>
      </c>
      <c r="QT62" s="5">
        <v>14733</v>
      </c>
      <c r="QU62" s="5">
        <v>14908</v>
      </c>
      <c r="QV62" s="5">
        <v>13131</v>
      </c>
      <c r="QW62" s="5">
        <v>13492</v>
      </c>
      <c r="QX62" s="5">
        <v>12597</v>
      </c>
      <c r="QY62" s="5">
        <v>9417</v>
      </c>
      <c r="QZ62" s="5">
        <v>11957</v>
      </c>
      <c r="RA62" s="5">
        <v>12435</v>
      </c>
      <c r="RB62" s="5">
        <v>14121</v>
      </c>
      <c r="RC62" s="5">
        <v>10593</v>
      </c>
      <c r="RD62" s="5">
        <v>8738</v>
      </c>
      <c r="RE62" s="5">
        <v>9734</v>
      </c>
      <c r="RF62" s="5">
        <v>8973</v>
      </c>
      <c r="RG62" s="5">
        <v>8399</v>
      </c>
      <c r="RH62" s="5">
        <v>8332</v>
      </c>
      <c r="RI62" s="5">
        <v>7852</v>
      </c>
      <c r="RJ62" s="5">
        <v>7636</v>
      </c>
      <c r="RK62" s="5">
        <v>6453</v>
      </c>
      <c r="RL62" s="5">
        <v>4861</v>
      </c>
      <c r="RM62" s="5">
        <v>4938</v>
      </c>
      <c r="RN62" s="5">
        <v>5628</v>
      </c>
      <c r="RO62" s="5" t="s">
        <v>33</v>
      </c>
      <c r="RP62" s="5">
        <v>20609</v>
      </c>
      <c r="RQ62" s="5">
        <v>21730</v>
      </c>
      <c r="RR62" s="5">
        <v>22280</v>
      </c>
      <c r="RS62" s="5">
        <v>21632</v>
      </c>
      <c r="RT62" s="5">
        <v>25726</v>
      </c>
      <c r="RU62" s="5">
        <v>33777</v>
      </c>
      <c r="RV62" s="5">
        <v>23846</v>
      </c>
      <c r="RW62" s="5">
        <v>17335</v>
      </c>
      <c r="RX62" s="5">
        <v>13436</v>
      </c>
      <c r="RY62" s="5">
        <v>14852</v>
      </c>
      <c r="RZ62" s="5">
        <v>15871</v>
      </c>
      <c r="SA62" s="5">
        <v>12255</v>
      </c>
      <c r="SB62" s="5">
        <v>12317</v>
      </c>
      <c r="SC62" s="5">
        <v>11149</v>
      </c>
      <c r="SD62" s="5">
        <v>10732</v>
      </c>
      <c r="SE62" s="5">
        <v>10055</v>
      </c>
      <c r="SF62" s="5">
        <v>9891</v>
      </c>
      <c r="SG62" s="5">
        <v>10113</v>
      </c>
      <c r="SH62" s="5">
        <v>11171</v>
      </c>
      <c r="SI62" s="5">
        <v>9346</v>
      </c>
      <c r="SJ62" s="5">
        <v>9406</v>
      </c>
      <c r="SK62" s="5">
        <v>9627</v>
      </c>
      <c r="SL62" s="5">
        <v>10249</v>
      </c>
      <c r="SM62" s="5">
        <v>9647</v>
      </c>
      <c r="SN62" s="5">
        <v>9020</v>
      </c>
      <c r="SO62" s="5">
        <v>6068</v>
      </c>
      <c r="SP62" s="5">
        <v>7419</v>
      </c>
      <c r="SQ62" s="5">
        <v>8660</v>
      </c>
      <c r="SR62" s="5">
        <v>6258</v>
      </c>
      <c r="SS62" s="5">
        <v>5841</v>
      </c>
      <c r="ST62" s="5">
        <v>6288</v>
      </c>
      <c r="SU62" s="5" t="s">
        <v>33</v>
      </c>
      <c r="SV62" s="5">
        <v>14462</v>
      </c>
      <c r="SW62" s="5">
        <v>14412</v>
      </c>
      <c r="SX62" s="5">
        <v>14686</v>
      </c>
      <c r="SY62" s="5">
        <v>15447</v>
      </c>
      <c r="SZ62" s="5">
        <v>15109</v>
      </c>
      <c r="TA62" s="5">
        <v>12392</v>
      </c>
      <c r="TB62" s="5">
        <v>10904</v>
      </c>
      <c r="TC62" s="5">
        <v>9908</v>
      </c>
      <c r="TD62" s="5">
        <v>10982</v>
      </c>
      <c r="TE62" s="5">
        <v>24020</v>
      </c>
      <c r="TF62" s="5">
        <v>31968</v>
      </c>
      <c r="TG62" s="5">
        <v>21952</v>
      </c>
      <c r="TH62" s="5">
        <v>15135</v>
      </c>
      <c r="TI62" s="5">
        <v>0</v>
      </c>
      <c r="TJ62" s="5">
        <v>0</v>
      </c>
      <c r="TK62" s="5">
        <v>0</v>
      </c>
      <c r="TL62" s="5">
        <v>0</v>
      </c>
      <c r="TM62" s="5">
        <v>0</v>
      </c>
      <c r="TN62" s="5">
        <v>0</v>
      </c>
      <c r="TO62" s="5">
        <v>0</v>
      </c>
      <c r="TP62" s="5">
        <v>0</v>
      </c>
      <c r="TQ62" s="5">
        <v>0</v>
      </c>
      <c r="TR62" s="5">
        <v>0</v>
      </c>
      <c r="TS62" s="5">
        <v>0</v>
      </c>
      <c r="TT62" s="5">
        <v>0</v>
      </c>
      <c r="TU62" s="5">
        <v>0</v>
      </c>
      <c r="TV62" s="5">
        <v>0</v>
      </c>
      <c r="TW62" s="5">
        <v>0</v>
      </c>
      <c r="TX62" s="5">
        <v>0</v>
      </c>
      <c r="TY62" s="5">
        <v>0</v>
      </c>
      <c r="TZ62" s="5">
        <v>0</v>
      </c>
      <c r="UA62" s="5" t="s">
        <v>33</v>
      </c>
      <c r="UB62" s="5">
        <v>1227</v>
      </c>
      <c r="UC62" s="5">
        <v>228</v>
      </c>
      <c r="UD62" s="5">
        <v>0</v>
      </c>
      <c r="UE62" s="5">
        <v>0</v>
      </c>
      <c r="UF62" s="5">
        <v>0</v>
      </c>
      <c r="UG62" s="5">
        <v>0</v>
      </c>
      <c r="UH62" s="5">
        <v>1299</v>
      </c>
      <c r="UI62" s="5">
        <v>927</v>
      </c>
      <c r="UJ62" s="5">
        <v>1185</v>
      </c>
      <c r="UK62" s="5">
        <v>1185</v>
      </c>
      <c r="UL62" s="5">
        <v>224</v>
      </c>
      <c r="UM62" s="5">
        <v>650</v>
      </c>
      <c r="UN62" s="5">
        <v>201</v>
      </c>
      <c r="UO62" s="5">
        <v>12289</v>
      </c>
      <c r="UP62" s="5">
        <v>10935</v>
      </c>
      <c r="UQ62" s="5">
        <v>9472</v>
      </c>
      <c r="UR62" s="5">
        <v>9886</v>
      </c>
      <c r="US62" s="5">
        <v>8557</v>
      </c>
      <c r="UT62" s="5">
        <v>9874</v>
      </c>
      <c r="UU62" s="5">
        <v>9379</v>
      </c>
      <c r="UV62" s="5">
        <v>10497</v>
      </c>
      <c r="UW62" s="5">
        <v>9272</v>
      </c>
      <c r="UX62" s="5">
        <v>5031</v>
      </c>
      <c r="UY62" s="5">
        <v>2826</v>
      </c>
      <c r="UZ62" s="5">
        <v>3070</v>
      </c>
      <c r="VA62" s="5">
        <v>3864</v>
      </c>
      <c r="VB62" s="5">
        <v>2137</v>
      </c>
      <c r="VC62" s="5">
        <v>1934</v>
      </c>
      <c r="VD62" s="5">
        <v>1709</v>
      </c>
      <c r="VE62" s="5">
        <v>1421</v>
      </c>
      <c r="VF62" s="5">
        <v>1651</v>
      </c>
      <c r="VG62" s="5" t="s">
        <v>33</v>
      </c>
      <c r="VH62" s="5">
        <v>137867</v>
      </c>
      <c r="VI62" s="5">
        <v>105836</v>
      </c>
      <c r="VJ62" s="5">
        <v>96846</v>
      </c>
      <c r="VK62" s="5">
        <v>98161</v>
      </c>
      <c r="VL62" s="5">
        <v>99159</v>
      </c>
      <c r="VM62" s="5">
        <v>87731</v>
      </c>
      <c r="VN62" s="5">
        <v>86799</v>
      </c>
      <c r="VO62" s="5">
        <v>92476</v>
      </c>
      <c r="VP62" s="5">
        <v>97347</v>
      </c>
      <c r="VQ62" s="5">
        <v>82637</v>
      </c>
      <c r="VR62" s="5">
        <v>77466</v>
      </c>
      <c r="VS62" s="5">
        <v>71007</v>
      </c>
      <c r="VT62" s="5">
        <v>60107</v>
      </c>
      <c r="VU62" s="5">
        <v>58402</v>
      </c>
      <c r="VV62" s="5">
        <v>52247</v>
      </c>
      <c r="VW62" s="5">
        <v>51663</v>
      </c>
      <c r="VX62" s="5">
        <v>33521</v>
      </c>
      <c r="VY62" s="5">
        <v>30534</v>
      </c>
      <c r="VZ62" s="5">
        <v>29385</v>
      </c>
      <c r="WA62" s="5">
        <v>43338</v>
      </c>
      <c r="WB62" s="5">
        <v>45682</v>
      </c>
      <c r="WC62" s="5">
        <v>51059</v>
      </c>
      <c r="WD62" s="5">
        <v>55691</v>
      </c>
      <c r="WE62" s="5">
        <v>55859</v>
      </c>
      <c r="WF62" s="5">
        <v>44258</v>
      </c>
      <c r="WG62" s="5">
        <v>38351</v>
      </c>
      <c r="WH62" s="5">
        <v>39678</v>
      </c>
      <c r="WI62" s="5">
        <v>38257</v>
      </c>
      <c r="WJ62" s="5">
        <v>34107</v>
      </c>
      <c r="WK62" s="5">
        <v>31130</v>
      </c>
      <c r="WL62" s="5">
        <v>31101</v>
      </c>
      <c r="WM62" s="5" t="s">
        <v>33</v>
      </c>
      <c r="WN62" s="5">
        <v>728</v>
      </c>
      <c r="WO62" s="5">
        <v>1038</v>
      </c>
      <c r="WP62" s="5">
        <v>949</v>
      </c>
      <c r="WQ62" s="5">
        <v>1040</v>
      </c>
      <c r="WR62" s="5">
        <v>803</v>
      </c>
      <c r="WS62" s="5">
        <v>1073</v>
      </c>
      <c r="WT62" s="5">
        <v>900</v>
      </c>
      <c r="WU62" s="5">
        <v>1295</v>
      </c>
      <c r="WV62" s="5">
        <v>899</v>
      </c>
      <c r="WW62" s="5">
        <v>1820</v>
      </c>
      <c r="WX62" s="5">
        <v>1634</v>
      </c>
      <c r="WY62" s="5">
        <v>454</v>
      </c>
      <c r="WZ62" s="5">
        <v>444</v>
      </c>
      <c r="XA62" s="5">
        <v>524</v>
      </c>
      <c r="XB62" s="5">
        <v>505</v>
      </c>
      <c r="XC62" s="5">
        <v>496</v>
      </c>
      <c r="XD62" s="5">
        <v>684</v>
      </c>
      <c r="XE62" s="5">
        <v>838</v>
      </c>
      <c r="XF62" s="5">
        <v>975</v>
      </c>
      <c r="XG62" s="5">
        <v>708</v>
      </c>
      <c r="XH62" s="5">
        <v>1053</v>
      </c>
      <c r="XI62" s="5">
        <v>1050</v>
      </c>
      <c r="XJ62" s="5">
        <v>1290</v>
      </c>
      <c r="XK62" s="5">
        <v>498</v>
      </c>
      <c r="XL62" s="5">
        <v>352</v>
      </c>
      <c r="XM62" s="5">
        <v>254</v>
      </c>
      <c r="XN62" s="5">
        <v>249</v>
      </c>
      <c r="XO62" s="5">
        <v>194</v>
      </c>
      <c r="XP62" s="5">
        <v>186</v>
      </c>
      <c r="XQ62" s="5">
        <v>162</v>
      </c>
      <c r="XR62" s="5">
        <v>206</v>
      </c>
      <c r="XS62" s="1">
        <v>19547</v>
      </c>
      <c r="XT62" s="3" t="s">
        <v>180</v>
      </c>
      <c r="XU62" s="3" t="s">
        <v>180</v>
      </c>
      <c r="XV62" s="3" t="s">
        <v>180</v>
      </c>
      <c r="XW62" s="3" t="s">
        <v>179</v>
      </c>
      <c r="XX62" s="3" t="s">
        <v>180</v>
      </c>
      <c r="XY62" s="3" t="s">
        <v>180</v>
      </c>
      <c r="XZ62" s="3" t="s">
        <v>225</v>
      </c>
    </row>
    <row r="63" spans="1:650" x14ac:dyDescent="0.3">
      <c r="A63" s="6" t="s">
        <v>90</v>
      </c>
      <c r="B63" s="1">
        <v>4057002</v>
      </c>
      <c r="C63" s="5">
        <v>12358</v>
      </c>
      <c r="D63" s="5">
        <v>13871</v>
      </c>
      <c r="E63" s="5">
        <v>8252</v>
      </c>
      <c r="F63" s="5">
        <v>2442</v>
      </c>
      <c r="G63" s="5">
        <v>3943</v>
      </c>
      <c r="H63" s="5">
        <v>2508</v>
      </c>
      <c r="I63" s="5">
        <v>10807</v>
      </c>
      <c r="J63" s="5">
        <v>9817</v>
      </c>
      <c r="K63" s="5">
        <v>6853</v>
      </c>
      <c r="L63" s="5">
        <v>6357</v>
      </c>
      <c r="M63" s="5">
        <v>6286</v>
      </c>
      <c r="N63" s="5">
        <v>9497</v>
      </c>
      <c r="O63" s="5">
        <v>6495</v>
      </c>
      <c r="P63" s="5">
        <v>4631</v>
      </c>
      <c r="Q63" s="5">
        <v>13949</v>
      </c>
      <c r="R63" s="5">
        <v>5332</v>
      </c>
      <c r="S63" s="5">
        <v>5458</v>
      </c>
      <c r="T63" s="5">
        <v>6506</v>
      </c>
      <c r="U63" s="5">
        <v>9398</v>
      </c>
      <c r="V63" s="5">
        <v>24565</v>
      </c>
      <c r="W63" s="5">
        <v>2194</v>
      </c>
      <c r="X63" s="5">
        <v>4130</v>
      </c>
      <c r="Y63" s="5">
        <v>19190</v>
      </c>
      <c r="Z63" s="5">
        <v>236</v>
      </c>
      <c r="AA63" s="5">
        <v>782</v>
      </c>
      <c r="AB63" s="5">
        <v>112</v>
      </c>
      <c r="AC63" s="5">
        <v>1863</v>
      </c>
      <c r="AD63" s="5">
        <v>1297</v>
      </c>
      <c r="AE63" s="5">
        <v>299</v>
      </c>
      <c r="AF63" s="5">
        <v>71</v>
      </c>
      <c r="AG63" s="5">
        <v>52</v>
      </c>
      <c r="AH63" s="5">
        <v>425</v>
      </c>
      <c r="AI63" s="5">
        <v>55474</v>
      </c>
      <c r="AJ63" s="5">
        <v>73662</v>
      </c>
      <c r="AK63" s="5">
        <v>71999</v>
      </c>
      <c r="AL63" s="5">
        <v>144783</v>
      </c>
      <c r="AM63" s="5">
        <v>151939</v>
      </c>
      <c r="AN63" s="5">
        <v>66674</v>
      </c>
      <c r="AO63" s="5">
        <v>75682</v>
      </c>
      <c r="AP63" s="5">
        <v>405428</v>
      </c>
      <c r="AQ63" s="5">
        <v>56661</v>
      </c>
      <c r="AR63" s="5">
        <v>57588</v>
      </c>
      <c r="AS63" s="5">
        <v>45678</v>
      </c>
      <c r="AT63" s="5">
        <v>109390</v>
      </c>
      <c r="AU63" s="5">
        <v>56759</v>
      </c>
      <c r="AV63" s="5">
        <v>52532</v>
      </c>
      <c r="AW63" s="5">
        <v>83896</v>
      </c>
      <c r="AX63" s="5">
        <v>26408</v>
      </c>
      <c r="AY63" s="5">
        <v>26940</v>
      </c>
      <c r="AZ63" s="5">
        <v>12737</v>
      </c>
      <c r="BA63" s="5">
        <v>65239</v>
      </c>
      <c r="BB63" s="5">
        <v>11798</v>
      </c>
      <c r="BC63" s="5">
        <v>8827</v>
      </c>
      <c r="BD63" s="5">
        <v>10866</v>
      </c>
      <c r="BE63" s="5">
        <v>13030</v>
      </c>
      <c r="BF63" s="5">
        <v>11655</v>
      </c>
      <c r="BG63" s="5">
        <v>47454</v>
      </c>
      <c r="BH63" s="5">
        <v>77315</v>
      </c>
      <c r="BI63" s="5">
        <v>15556</v>
      </c>
      <c r="BJ63" s="5">
        <v>59109</v>
      </c>
      <c r="BK63" s="5">
        <v>20667</v>
      </c>
      <c r="BL63" s="5">
        <v>22238</v>
      </c>
      <c r="BM63" s="5">
        <v>9632</v>
      </c>
      <c r="BN63" s="5">
        <v>26365</v>
      </c>
      <c r="BO63" s="5">
        <v>43687</v>
      </c>
      <c r="BP63" s="5">
        <v>45132</v>
      </c>
      <c r="BQ63" s="5">
        <v>48021</v>
      </c>
      <c r="BR63" s="5">
        <v>49498</v>
      </c>
      <c r="BS63" s="5">
        <v>66247</v>
      </c>
      <c r="BT63" s="5">
        <v>46722</v>
      </c>
      <c r="BU63" s="5">
        <v>45517</v>
      </c>
      <c r="BV63" s="5">
        <v>61341</v>
      </c>
      <c r="BW63" s="5">
        <v>26464</v>
      </c>
      <c r="BX63" s="5">
        <v>96335</v>
      </c>
      <c r="BY63" s="5">
        <v>27379</v>
      </c>
      <c r="BZ63" s="5">
        <v>62016</v>
      </c>
      <c r="CA63" s="5">
        <v>80256</v>
      </c>
      <c r="CB63" s="5">
        <v>28816</v>
      </c>
      <c r="CC63" s="5">
        <v>27229</v>
      </c>
      <c r="CD63" s="5">
        <v>35352</v>
      </c>
      <c r="CE63" s="5">
        <v>42775</v>
      </c>
      <c r="CF63" s="5">
        <v>29818</v>
      </c>
      <c r="CG63" s="5">
        <v>51489</v>
      </c>
      <c r="CH63" s="5">
        <v>10060</v>
      </c>
      <c r="CI63" s="5">
        <v>15507</v>
      </c>
      <c r="CJ63" s="5">
        <v>11886</v>
      </c>
      <c r="CK63" s="5">
        <v>11029</v>
      </c>
      <c r="CL63" s="5">
        <v>8426</v>
      </c>
      <c r="CM63" s="5">
        <v>9865</v>
      </c>
      <c r="CN63" s="5">
        <v>12697</v>
      </c>
      <c r="CO63" s="5">
        <v>4297</v>
      </c>
      <c r="CP63" s="5">
        <v>8909</v>
      </c>
      <c r="CQ63" s="5">
        <v>11425</v>
      </c>
      <c r="CR63" s="5">
        <v>4960</v>
      </c>
      <c r="CS63" s="5">
        <v>8459</v>
      </c>
      <c r="CT63" s="5">
        <v>20254</v>
      </c>
      <c r="CU63" s="5">
        <v>110063</v>
      </c>
      <c r="CV63" s="5">
        <v>104245</v>
      </c>
      <c r="CW63" s="5">
        <v>91493</v>
      </c>
      <c r="CX63" s="5">
        <v>77748</v>
      </c>
      <c r="CY63" s="5">
        <v>77325</v>
      </c>
      <c r="CZ63" s="5">
        <v>69497</v>
      </c>
      <c r="DA63" s="5">
        <v>57666</v>
      </c>
      <c r="DB63" s="5">
        <v>28734</v>
      </c>
      <c r="DC63" s="5">
        <v>68504</v>
      </c>
      <c r="DD63" s="5">
        <v>59881</v>
      </c>
      <c r="DE63" s="5">
        <v>88889</v>
      </c>
      <c r="DF63" s="5">
        <v>90972</v>
      </c>
      <c r="DG63" s="5">
        <v>92412</v>
      </c>
      <c r="DH63" s="5">
        <v>65608</v>
      </c>
      <c r="DI63" s="5">
        <v>64756</v>
      </c>
      <c r="DJ63" s="5">
        <v>56632</v>
      </c>
      <c r="DK63" s="5">
        <v>55937</v>
      </c>
      <c r="DL63" s="5">
        <v>54721</v>
      </c>
      <c r="DM63" s="5">
        <v>54151</v>
      </c>
      <c r="DN63" s="5">
        <v>31182</v>
      </c>
      <c r="DO63" s="5">
        <v>55985</v>
      </c>
      <c r="DP63" s="5">
        <v>23448</v>
      </c>
      <c r="DQ63" s="5">
        <v>31636</v>
      </c>
      <c r="DR63" s="5">
        <v>43038</v>
      </c>
      <c r="DS63" s="5">
        <v>46096</v>
      </c>
      <c r="DT63" s="5">
        <v>47097</v>
      </c>
      <c r="DU63" s="5">
        <v>43293</v>
      </c>
      <c r="DV63" s="5">
        <v>38402</v>
      </c>
      <c r="DW63" s="5">
        <v>34784</v>
      </c>
      <c r="DX63" s="5">
        <v>30156</v>
      </c>
      <c r="DY63" s="5">
        <v>28536</v>
      </c>
      <c r="DZ63" s="5">
        <v>17338</v>
      </c>
      <c r="EA63" s="5">
        <v>28342</v>
      </c>
      <c r="EB63" s="5">
        <v>31201</v>
      </c>
      <c r="EC63" s="5">
        <v>25551</v>
      </c>
      <c r="ED63" s="5">
        <v>30139</v>
      </c>
      <c r="EE63" s="5">
        <v>26492</v>
      </c>
      <c r="EF63" s="5">
        <v>34484</v>
      </c>
      <c r="EG63" s="5">
        <v>32588</v>
      </c>
      <c r="EH63" s="5">
        <v>35603</v>
      </c>
      <c r="EI63" s="5">
        <v>27571</v>
      </c>
      <c r="EJ63" s="5">
        <v>14410</v>
      </c>
      <c r="EK63" s="5">
        <v>16155</v>
      </c>
      <c r="EL63" s="5">
        <v>26895</v>
      </c>
      <c r="EM63" s="5">
        <v>23524</v>
      </c>
      <c r="EN63" s="5">
        <v>18901</v>
      </c>
      <c r="EO63" s="5">
        <v>13432</v>
      </c>
      <c r="EP63" s="5">
        <v>16685</v>
      </c>
      <c r="EQ63" s="5">
        <v>18866</v>
      </c>
      <c r="ER63" s="5">
        <v>17974</v>
      </c>
      <c r="ES63" s="5">
        <v>27392</v>
      </c>
      <c r="ET63" s="5">
        <v>11785</v>
      </c>
      <c r="EU63" s="5">
        <v>3095</v>
      </c>
      <c r="EV63" s="5">
        <v>12388</v>
      </c>
      <c r="EW63" s="5">
        <v>12214</v>
      </c>
      <c r="EX63" s="5">
        <v>7663</v>
      </c>
      <c r="EY63" s="5">
        <v>9200</v>
      </c>
      <c r="EZ63" s="5">
        <v>18309</v>
      </c>
      <c r="FA63" s="5">
        <v>6642</v>
      </c>
      <c r="FB63" s="5">
        <v>15480</v>
      </c>
      <c r="FC63" s="5">
        <v>33070</v>
      </c>
      <c r="FD63" s="5">
        <v>9431</v>
      </c>
      <c r="FE63" s="5">
        <v>5314</v>
      </c>
      <c r="FF63" s="5">
        <v>3963</v>
      </c>
      <c r="FG63" s="5">
        <v>0</v>
      </c>
      <c r="FH63" s="5">
        <v>0</v>
      </c>
      <c r="FI63" s="5">
        <v>0</v>
      </c>
      <c r="FJ63" s="5">
        <v>0</v>
      </c>
      <c r="FK63" s="5">
        <v>0</v>
      </c>
      <c r="FL63" s="5">
        <v>0</v>
      </c>
      <c r="FM63" s="5">
        <v>0</v>
      </c>
      <c r="FN63" s="5">
        <v>0</v>
      </c>
      <c r="FO63" s="5">
        <v>0</v>
      </c>
      <c r="FP63" s="5">
        <v>0</v>
      </c>
      <c r="FQ63" s="5">
        <v>0</v>
      </c>
      <c r="FR63" s="5">
        <v>0</v>
      </c>
      <c r="FS63" s="5">
        <v>0</v>
      </c>
      <c r="FT63" s="5">
        <v>0</v>
      </c>
      <c r="FU63" s="5" t="s">
        <v>33</v>
      </c>
      <c r="FV63" s="5" t="s">
        <v>33</v>
      </c>
      <c r="FW63" s="5" t="s">
        <v>33</v>
      </c>
      <c r="FX63" s="5" t="s">
        <v>33</v>
      </c>
      <c r="FY63" s="5" t="s">
        <v>33</v>
      </c>
      <c r="FZ63" s="5" t="s">
        <v>33</v>
      </c>
      <c r="GA63" s="5" t="s">
        <v>33</v>
      </c>
      <c r="GB63" s="5" t="s">
        <v>33</v>
      </c>
      <c r="GC63" s="5" t="s">
        <v>33</v>
      </c>
      <c r="GD63" s="5" t="s">
        <v>33</v>
      </c>
      <c r="GE63" s="5" t="s">
        <v>33</v>
      </c>
      <c r="GF63" s="5" t="s">
        <v>33</v>
      </c>
      <c r="GG63" s="5" t="s">
        <v>33</v>
      </c>
      <c r="GH63" s="5" t="s">
        <v>33</v>
      </c>
      <c r="GI63" s="5" t="s">
        <v>33</v>
      </c>
      <c r="GJ63" s="5" t="s">
        <v>33</v>
      </c>
      <c r="GK63" s="5" t="s">
        <v>33</v>
      </c>
      <c r="GL63" s="5" t="s">
        <v>33</v>
      </c>
      <c r="GM63" s="5">
        <v>249923</v>
      </c>
      <c r="GN63" s="5">
        <v>268111</v>
      </c>
      <c r="GO63" s="5">
        <v>245317</v>
      </c>
      <c r="GP63" s="5">
        <v>304610</v>
      </c>
      <c r="GQ63" s="5">
        <v>325946</v>
      </c>
      <c r="GR63" s="5">
        <v>219885</v>
      </c>
      <c r="GS63" s="5">
        <v>222260</v>
      </c>
      <c r="GT63" s="5">
        <v>540923</v>
      </c>
      <c r="GU63" s="5">
        <v>186053</v>
      </c>
      <c r="GV63" s="5">
        <v>234570</v>
      </c>
      <c r="GW63" s="5">
        <v>184388</v>
      </c>
      <c r="GX63" s="5">
        <v>298770</v>
      </c>
      <c r="GY63" s="5">
        <v>259446</v>
      </c>
      <c r="GZ63" s="5">
        <v>170489</v>
      </c>
      <c r="HA63" s="5">
        <v>203261</v>
      </c>
      <c r="HB63" s="5">
        <v>140409</v>
      </c>
      <c r="HC63" s="5">
        <v>149976</v>
      </c>
      <c r="HD63" s="5">
        <v>121756</v>
      </c>
      <c r="HE63" s="5">
        <v>207669</v>
      </c>
      <c r="HF63" s="5">
        <v>89390</v>
      </c>
      <c r="HG63" s="5">
        <v>85608</v>
      </c>
      <c r="HH63" s="5">
        <v>62718</v>
      </c>
      <c r="HI63" s="5">
        <v>87099</v>
      </c>
      <c r="HJ63" s="5">
        <v>71018</v>
      </c>
      <c r="HK63" s="5">
        <v>113398</v>
      </c>
      <c r="HL63" s="5">
        <v>155529</v>
      </c>
      <c r="HM63" s="5">
        <v>71651</v>
      </c>
      <c r="HN63" s="5">
        <v>123196</v>
      </c>
      <c r="HO63" s="5">
        <v>100246</v>
      </c>
      <c r="HP63" s="5">
        <v>66856</v>
      </c>
      <c r="HQ63" s="5">
        <v>51993</v>
      </c>
      <c r="HR63" s="5">
        <v>83595</v>
      </c>
      <c r="HS63" s="5">
        <v>508487</v>
      </c>
      <c r="HT63" s="5">
        <v>534313</v>
      </c>
      <c r="HU63" s="5">
        <v>511957</v>
      </c>
      <c r="HV63" s="5">
        <v>479099</v>
      </c>
      <c r="HW63" s="5">
        <v>487391</v>
      </c>
      <c r="HX63" s="5">
        <v>525301</v>
      </c>
      <c r="HY63" s="5">
        <v>455217</v>
      </c>
      <c r="HZ63" s="5">
        <v>348501</v>
      </c>
      <c r="IA63" s="5">
        <v>384898</v>
      </c>
      <c r="IB63" s="5">
        <v>402163</v>
      </c>
      <c r="IC63" s="5">
        <v>428095</v>
      </c>
      <c r="ID63" s="5">
        <v>383844</v>
      </c>
      <c r="IE63" s="5">
        <v>349770</v>
      </c>
      <c r="IF63" s="5">
        <v>412716</v>
      </c>
      <c r="IG63" s="5">
        <v>362902</v>
      </c>
      <c r="IH63" s="5">
        <v>374998</v>
      </c>
      <c r="II63" s="5">
        <v>351559</v>
      </c>
      <c r="IJ63" s="5">
        <v>444961</v>
      </c>
      <c r="IK63" s="5">
        <v>543827</v>
      </c>
      <c r="IL63" s="5">
        <v>408832</v>
      </c>
      <c r="IM63" s="5">
        <v>230724</v>
      </c>
      <c r="IN63" s="5">
        <v>683655</v>
      </c>
      <c r="IO63" s="5">
        <v>319385</v>
      </c>
      <c r="IP63" s="5">
        <v>163235</v>
      </c>
      <c r="IQ63" s="5">
        <v>147281</v>
      </c>
      <c r="IR63" s="5">
        <v>176245</v>
      </c>
      <c r="IS63" s="5">
        <v>169025</v>
      </c>
      <c r="IT63" s="5">
        <v>176565</v>
      </c>
      <c r="IU63" s="5">
        <v>154812</v>
      </c>
      <c r="IV63" s="5">
        <v>147124</v>
      </c>
      <c r="IW63" s="5">
        <v>148676</v>
      </c>
      <c r="IX63" s="5">
        <v>138076</v>
      </c>
      <c r="IY63" s="5">
        <v>30967</v>
      </c>
      <c r="IZ63" s="5">
        <v>32905</v>
      </c>
      <c r="JA63" s="5">
        <v>31703</v>
      </c>
      <c r="JB63" s="5">
        <v>36306</v>
      </c>
      <c r="JC63" s="5">
        <v>36240</v>
      </c>
      <c r="JD63" s="5">
        <v>32327</v>
      </c>
      <c r="JE63" s="5">
        <v>33091</v>
      </c>
      <c r="JF63" s="5">
        <v>35841</v>
      </c>
      <c r="JG63" s="5">
        <v>43376</v>
      </c>
      <c r="JH63" s="5">
        <v>38415</v>
      </c>
      <c r="JI63" s="5">
        <v>37435</v>
      </c>
      <c r="JJ63" s="5">
        <v>36353</v>
      </c>
      <c r="JK63" s="5">
        <v>38941</v>
      </c>
      <c r="JL63" s="5">
        <v>37379</v>
      </c>
      <c r="JM63" s="5">
        <v>34155</v>
      </c>
      <c r="JN63" s="5">
        <v>32581</v>
      </c>
      <c r="JO63" s="5">
        <v>34411</v>
      </c>
      <c r="JP63" s="5">
        <v>30239</v>
      </c>
      <c r="JQ63" s="5">
        <v>29344</v>
      </c>
      <c r="JR63" s="5">
        <v>20989</v>
      </c>
      <c r="JS63" s="5">
        <v>20685</v>
      </c>
      <c r="JT63" s="5">
        <v>20090</v>
      </c>
      <c r="JU63" s="5">
        <v>23069</v>
      </c>
      <c r="JV63" s="5">
        <v>18839</v>
      </c>
      <c r="JW63" s="5">
        <v>18274</v>
      </c>
      <c r="JX63" s="5">
        <v>22137</v>
      </c>
      <c r="JY63" s="5">
        <v>23271</v>
      </c>
      <c r="JZ63" s="5">
        <v>18898</v>
      </c>
      <c r="KA63" s="5">
        <v>21063</v>
      </c>
      <c r="KB63" s="5">
        <v>19601</v>
      </c>
      <c r="KC63" s="5">
        <v>19397</v>
      </c>
      <c r="KD63" s="5">
        <v>20634</v>
      </c>
      <c r="KE63" s="5">
        <v>19153</v>
      </c>
      <c r="KF63" s="5">
        <v>18707</v>
      </c>
      <c r="KG63" s="5">
        <v>21347</v>
      </c>
      <c r="KH63" s="5">
        <v>20943</v>
      </c>
      <c r="KI63" s="5">
        <v>20042</v>
      </c>
      <c r="KJ63" s="5">
        <v>19225</v>
      </c>
      <c r="KK63" s="5">
        <v>18174</v>
      </c>
      <c r="KL63" s="5">
        <v>18815</v>
      </c>
      <c r="KM63" s="5">
        <v>19286</v>
      </c>
      <c r="KN63" s="5">
        <v>16418</v>
      </c>
      <c r="KO63" s="5">
        <v>16582</v>
      </c>
      <c r="KP63" s="5">
        <v>16630</v>
      </c>
      <c r="KQ63" s="5">
        <v>20522</v>
      </c>
      <c r="KR63" s="5">
        <v>17822</v>
      </c>
      <c r="KS63" s="5">
        <v>16612</v>
      </c>
      <c r="KT63" s="5">
        <v>17808</v>
      </c>
      <c r="KU63" s="5">
        <v>13716</v>
      </c>
      <c r="KV63" s="5">
        <v>10879</v>
      </c>
      <c r="KW63" s="5">
        <v>9407</v>
      </c>
      <c r="KX63" s="5">
        <v>7707</v>
      </c>
      <c r="KY63" s="5">
        <v>9479</v>
      </c>
      <c r="KZ63" s="5">
        <v>12193</v>
      </c>
      <c r="LA63" s="5">
        <v>9866</v>
      </c>
      <c r="LB63" s="5">
        <v>7470</v>
      </c>
      <c r="LC63" s="5">
        <v>4560</v>
      </c>
      <c r="LD63" s="5">
        <v>6104</v>
      </c>
      <c r="LE63" s="5">
        <v>6568</v>
      </c>
      <c r="LF63" s="5">
        <v>5669</v>
      </c>
      <c r="LG63" s="5">
        <v>6053</v>
      </c>
      <c r="LH63" s="5">
        <v>6045</v>
      </c>
      <c r="LI63" s="5">
        <v>5817</v>
      </c>
      <c r="LJ63" s="5">
        <v>4315</v>
      </c>
      <c r="LK63" s="5">
        <v>3794</v>
      </c>
      <c r="LL63" s="5">
        <v>4336</v>
      </c>
      <c r="LM63" s="5">
        <v>3932</v>
      </c>
      <c r="LN63" s="5">
        <v>4465</v>
      </c>
      <c r="LO63" s="5">
        <v>7311</v>
      </c>
      <c r="LP63" s="5">
        <v>8110</v>
      </c>
      <c r="LQ63" s="5">
        <v>8276</v>
      </c>
      <c r="LR63" s="5">
        <v>10236</v>
      </c>
      <c r="LS63" s="5">
        <v>7305</v>
      </c>
      <c r="LT63" s="5">
        <v>7188</v>
      </c>
      <c r="LU63" s="5">
        <v>6909</v>
      </c>
      <c r="LV63" s="5">
        <v>6958</v>
      </c>
      <c r="LW63" s="5">
        <v>6137</v>
      </c>
      <c r="LX63" s="5">
        <v>5848</v>
      </c>
      <c r="LY63" s="5">
        <v>5378</v>
      </c>
      <c r="LZ63" s="5">
        <v>6028</v>
      </c>
      <c r="MA63" s="5">
        <v>5797</v>
      </c>
      <c r="MB63" s="5">
        <v>4581</v>
      </c>
      <c r="MC63" s="5">
        <v>6457</v>
      </c>
      <c r="MD63" s="5">
        <v>5189</v>
      </c>
      <c r="ME63" s="5">
        <v>4298</v>
      </c>
      <c r="MF63" s="5">
        <v>3909</v>
      </c>
      <c r="MG63" s="5">
        <v>4860</v>
      </c>
      <c r="MH63" s="5">
        <v>4692</v>
      </c>
      <c r="MI63" s="5">
        <v>3037</v>
      </c>
      <c r="MJ63" s="5">
        <v>4444</v>
      </c>
      <c r="MK63" s="5">
        <v>3715</v>
      </c>
      <c r="ML63" s="5">
        <v>3000</v>
      </c>
      <c r="MM63" s="5">
        <v>5570</v>
      </c>
      <c r="MN63" s="5">
        <v>3741</v>
      </c>
      <c r="MO63" s="5">
        <v>2598</v>
      </c>
      <c r="MP63" s="5">
        <v>3464</v>
      </c>
      <c r="MQ63" s="5">
        <v>611</v>
      </c>
      <c r="MR63" s="5">
        <v>412</v>
      </c>
      <c r="MS63" s="5">
        <v>0</v>
      </c>
      <c r="MT63" s="5">
        <v>0</v>
      </c>
      <c r="MU63" s="5">
        <v>0</v>
      </c>
      <c r="MV63" s="5">
        <v>0</v>
      </c>
      <c r="MW63" s="5">
        <v>0</v>
      </c>
      <c r="MX63" s="5">
        <v>0</v>
      </c>
      <c r="MY63" s="5">
        <v>0</v>
      </c>
      <c r="MZ63" s="5">
        <v>0</v>
      </c>
      <c r="NA63" s="5">
        <v>0</v>
      </c>
      <c r="NB63" s="5">
        <v>0</v>
      </c>
      <c r="NC63" s="5">
        <v>0</v>
      </c>
      <c r="ND63" s="5">
        <v>0</v>
      </c>
      <c r="NE63" s="5" t="s">
        <v>33</v>
      </c>
      <c r="NF63" s="5" t="s">
        <v>33</v>
      </c>
      <c r="NG63" s="5" t="s">
        <v>33</v>
      </c>
      <c r="NH63" s="5" t="s">
        <v>33</v>
      </c>
      <c r="NI63" s="5" t="s">
        <v>33</v>
      </c>
      <c r="NJ63" s="5" t="s">
        <v>33</v>
      </c>
      <c r="NK63" s="5" t="s">
        <v>33</v>
      </c>
      <c r="NL63" s="5" t="s">
        <v>33</v>
      </c>
      <c r="NM63" s="5" t="s">
        <v>33</v>
      </c>
      <c r="NN63" s="5" t="s">
        <v>33</v>
      </c>
      <c r="NO63" s="5" t="s">
        <v>33</v>
      </c>
      <c r="NP63" s="5" t="s">
        <v>33</v>
      </c>
      <c r="NQ63" s="5" t="s">
        <v>33</v>
      </c>
      <c r="NR63" s="5" t="s">
        <v>33</v>
      </c>
      <c r="NS63" s="5" t="s">
        <v>33</v>
      </c>
      <c r="NT63" s="5" t="s">
        <v>33</v>
      </c>
      <c r="NU63" s="5" t="s">
        <v>33</v>
      </c>
      <c r="NV63" s="5" t="s">
        <v>33</v>
      </c>
      <c r="NW63" s="5">
        <v>0</v>
      </c>
      <c r="NX63" s="5">
        <v>0</v>
      </c>
      <c r="NY63" s="5">
        <v>0</v>
      </c>
      <c r="NZ63" s="5">
        <v>0</v>
      </c>
      <c r="OA63" s="5">
        <v>0</v>
      </c>
      <c r="OB63" s="5">
        <v>0</v>
      </c>
      <c r="OC63" s="5">
        <v>0</v>
      </c>
      <c r="OD63" s="5">
        <v>0</v>
      </c>
      <c r="OE63" s="5">
        <v>0</v>
      </c>
      <c r="OF63" s="5">
        <v>0</v>
      </c>
      <c r="OG63" s="5">
        <v>0</v>
      </c>
      <c r="OH63" s="5">
        <v>0</v>
      </c>
      <c r="OI63" s="5">
        <v>0</v>
      </c>
      <c r="OJ63" s="5">
        <v>0</v>
      </c>
      <c r="OK63" s="5" t="s">
        <v>33</v>
      </c>
      <c r="OL63" s="5" t="s">
        <v>33</v>
      </c>
      <c r="OM63" s="5" t="s">
        <v>33</v>
      </c>
      <c r="ON63" s="5" t="s">
        <v>33</v>
      </c>
      <c r="OO63" s="5" t="s">
        <v>33</v>
      </c>
      <c r="OP63" s="5" t="s">
        <v>33</v>
      </c>
      <c r="OQ63" s="5" t="s">
        <v>33</v>
      </c>
      <c r="OR63" s="5" t="s">
        <v>33</v>
      </c>
      <c r="OS63" s="5" t="s">
        <v>33</v>
      </c>
      <c r="OT63" s="5" t="s">
        <v>33</v>
      </c>
      <c r="OU63" s="5" t="s">
        <v>33</v>
      </c>
      <c r="OV63" s="5" t="s">
        <v>33</v>
      </c>
      <c r="OW63" s="5" t="s">
        <v>33</v>
      </c>
      <c r="OX63" s="5" t="s">
        <v>33</v>
      </c>
      <c r="OY63" s="5" t="s">
        <v>33</v>
      </c>
      <c r="OZ63" s="5" t="s">
        <v>33</v>
      </c>
      <c r="PA63" s="5" t="s">
        <v>33</v>
      </c>
      <c r="PB63" s="5" t="s">
        <v>33</v>
      </c>
      <c r="PC63" s="5">
        <v>28761</v>
      </c>
      <c r="PD63" s="5">
        <v>29920</v>
      </c>
      <c r="PE63" s="5">
        <v>32031</v>
      </c>
      <c r="PF63" s="5">
        <v>30001</v>
      </c>
      <c r="PG63" s="5">
        <v>28328</v>
      </c>
      <c r="PH63" s="5">
        <v>25968</v>
      </c>
      <c r="PI63" s="5">
        <v>25869</v>
      </c>
      <c r="PJ63" s="5">
        <v>25484</v>
      </c>
      <c r="PK63" s="5">
        <v>24957</v>
      </c>
      <c r="PL63" s="5">
        <v>24498</v>
      </c>
      <c r="PM63" s="5">
        <v>24294</v>
      </c>
      <c r="PN63" s="5">
        <v>25043</v>
      </c>
      <c r="PO63" s="5">
        <v>25299</v>
      </c>
      <c r="PP63" s="5">
        <v>24461</v>
      </c>
      <c r="PQ63" s="5">
        <v>21793</v>
      </c>
      <c r="PR63" s="5">
        <v>22080</v>
      </c>
      <c r="PS63" s="5">
        <v>23852</v>
      </c>
      <c r="PT63" s="5">
        <v>23807</v>
      </c>
      <c r="PU63" s="5">
        <v>23179</v>
      </c>
      <c r="PV63" s="5">
        <v>23629</v>
      </c>
      <c r="PW63" s="5">
        <v>25884</v>
      </c>
      <c r="PX63" s="5">
        <v>22914</v>
      </c>
      <c r="PY63" s="5">
        <v>19450</v>
      </c>
      <c r="PZ63" s="5">
        <v>18092</v>
      </c>
      <c r="QA63" s="5">
        <v>14047</v>
      </c>
      <c r="QB63" s="5">
        <v>12738</v>
      </c>
      <c r="QC63" s="5">
        <v>11938</v>
      </c>
      <c r="QD63" s="5">
        <v>11063</v>
      </c>
      <c r="QE63" s="5">
        <v>10940</v>
      </c>
      <c r="QF63" s="5">
        <v>9666</v>
      </c>
      <c r="QG63" s="5">
        <v>8852</v>
      </c>
      <c r="QH63" s="5">
        <v>8960</v>
      </c>
      <c r="QI63" s="5">
        <v>23023</v>
      </c>
      <c r="QJ63" s="5">
        <v>24952</v>
      </c>
      <c r="QK63" s="5">
        <v>18612</v>
      </c>
      <c r="QL63" s="5">
        <v>20032</v>
      </c>
      <c r="QM63" s="5">
        <v>20030</v>
      </c>
      <c r="QN63" s="5">
        <v>20338</v>
      </c>
      <c r="QO63" s="5">
        <v>21110</v>
      </c>
      <c r="QP63" s="5">
        <v>22892</v>
      </c>
      <c r="QQ63" s="5">
        <v>20901</v>
      </c>
      <c r="QR63" s="5">
        <v>21310</v>
      </c>
      <c r="QS63" s="5">
        <v>21168</v>
      </c>
      <c r="QT63" s="5">
        <v>21179</v>
      </c>
      <c r="QU63" s="5">
        <v>19313</v>
      </c>
      <c r="QV63" s="5">
        <v>17523</v>
      </c>
      <c r="QW63" s="5">
        <v>16532</v>
      </c>
      <c r="QX63" s="5">
        <v>17269</v>
      </c>
      <c r="QY63" s="5">
        <v>20192</v>
      </c>
      <c r="QZ63" s="5">
        <v>18137</v>
      </c>
      <c r="RA63" s="5">
        <v>18807</v>
      </c>
      <c r="RB63" s="5">
        <v>19085</v>
      </c>
      <c r="RC63" s="5">
        <v>15163</v>
      </c>
      <c r="RD63" s="5">
        <v>16108</v>
      </c>
      <c r="RE63" s="5">
        <v>19508</v>
      </c>
      <c r="RF63" s="5">
        <v>17794</v>
      </c>
      <c r="RG63" s="5">
        <v>13540</v>
      </c>
      <c r="RH63" s="5">
        <v>15775</v>
      </c>
      <c r="RI63" s="5">
        <v>14992</v>
      </c>
      <c r="RJ63" s="5">
        <v>12822</v>
      </c>
      <c r="RK63" s="5">
        <v>16638</v>
      </c>
      <c r="RL63" s="5">
        <v>15921</v>
      </c>
      <c r="RM63" s="5">
        <v>11385</v>
      </c>
      <c r="RN63" s="5">
        <v>9856</v>
      </c>
      <c r="RO63" s="5">
        <v>18226</v>
      </c>
      <c r="RP63" s="5">
        <v>20208</v>
      </c>
      <c r="RQ63" s="5">
        <v>22428</v>
      </c>
      <c r="RR63" s="5">
        <v>20845</v>
      </c>
      <c r="RS63" s="5">
        <v>21157</v>
      </c>
      <c r="RT63" s="5">
        <v>25549</v>
      </c>
      <c r="RU63" s="5">
        <v>21841</v>
      </c>
      <c r="RV63" s="5">
        <v>19523</v>
      </c>
      <c r="RW63" s="5">
        <v>20095</v>
      </c>
      <c r="RX63" s="5">
        <v>22066</v>
      </c>
      <c r="RY63" s="5">
        <v>24139</v>
      </c>
      <c r="RZ63" s="5">
        <v>21551</v>
      </c>
      <c r="SA63" s="5">
        <v>16066</v>
      </c>
      <c r="SB63" s="5">
        <v>18787</v>
      </c>
      <c r="SC63" s="5">
        <v>16095</v>
      </c>
      <c r="SD63" s="5">
        <v>17445</v>
      </c>
      <c r="SE63" s="5">
        <v>17875</v>
      </c>
      <c r="SF63" s="5">
        <v>16421</v>
      </c>
      <c r="SG63" s="5">
        <v>17447</v>
      </c>
      <c r="SH63" s="5">
        <v>13380</v>
      </c>
      <c r="SI63" s="5">
        <v>13203</v>
      </c>
      <c r="SJ63" s="5">
        <v>13144</v>
      </c>
      <c r="SK63" s="5">
        <v>13188</v>
      </c>
      <c r="SL63" s="5">
        <v>14652</v>
      </c>
      <c r="SM63" s="5">
        <v>13004</v>
      </c>
      <c r="SN63" s="5">
        <v>12372</v>
      </c>
      <c r="SO63" s="5">
        <v>11556</v>
      </c>
      <c r="SP63" s="5">
        <v>11706</v>
      </c>
      <c r="SQ63" s="5">
        <v>10827</v>
      </c>
      <c r="SR63" s="5">
        <v>10496</v>
      </c>
      <c r="SS63" s="5">
        <v>10253</v>
      </c>
      <c r="ST63" s="5">
        <v>9575</v>
      </c>
      <c r="SU63" s="5">
        <v>48761</v>
      </c>
      <c r="SV63" s="5">
        <v>44258</v>
      </c>
      <c r="SW63" s="5">
        <v>46084</v>
      </c>
      <c r="SX63" s="5">
        <v>42924</v>
      </c>
      <c r="SY63" s="5">
        <v>39575</v>
      </c>
      <c r="SZ63" s="5">
        <v>35814</v>
      </c>
      <c r="TA63" s="5">
        <v>44062</v>
      </c>
      <c r="TB63" s="5">
        <v>35123</v>
      </c>
      <c r="TC63" s="5">
        <v>45177</v>
      </c>
      <c r="TD63" s="5">
        <v>53208</v>
      </c>
      <c r="TE63" s="5">
        <v>41870</v>
      </c>
      <c r="TF63" s="5">
        <v>28834</v>
      </c>
      <c r="TG63" s="5">
        <v>23098</v>
      </c>
      <c r="TH63" s="5">
        <v>10184</v>
      </c>
      <c r="TI63" s="5">
        <v>9620</v>
      </c>
      <c r="TJ63" s="5">
        <v>8398</v>
      </c>
      <c r="TK63" s="5">
        <v>8064</v>
      </c>
      <c r="TL63" s="5">
        <v>8591</v>
      </c>
      <c r="TM63" s="5">
        <v>8750</v>
      </c>
      <c r="TN63" s="5">
        <v>8866</v>
      </c>
      <c r="TO63" s="5">
        <v>7336</v>
      </c>
      <c r="TP63" s="5">
        <v>5194</v>
      </c>
      <c r="TQ63" s="5">
        <v>4956</v>
      </c>
      <c r="TR63" s="5">
        <v>5666</v>
      </c>
      <c r="TS63" s="5">
        <v>4296</v>
      </c>
      <c r="TT63" s="5">
        <v>3943</v>
      </c>
      <c r="TU63" s="5">
        <v>3693</v>
      </c>
      <c r="TV63" s="5">
        <v>3554</v>
      </c>
      <c r="TW63" s="5">
        <v>3932</v>
      </c>
      <c r="TX63" s="5">
        <v>4025</v>
      </c>
      <c r="TY63" s="5">
        <v>4886</v>
      </c>
      <c r="TZ63" s="5">
        <v>4613</v>
      </c>
      <c r="UA63" s="5">
        <v>0</v>
      </c>
      <c r="UB63" s="5">
        <v>0</v>
      </c>
      <c r="UC63" s="5">
        <v>0</v>
      </c>
      <c r="UD63" s="5">
        <v>0</v>
      </c>
      <c r="UE63" s="5">
        <v>80</v>
      </c>
      <c r="UF63" s="5">
        <v>0</v>
      </c>
      <c r="UG63" s="5">
        <v>0</v>
      </c>
      <c r="UH63" s="5">
        <v>0</v>
      </c>
      <c r="UI63" s="5">
        <v>0</v>
      </c>
      <c r="UJ63" s="5">
        <v>0</v>
      </c>
      <c r="UK63" s="5">
        <v>0</v>
      </c>
      <c r="UL63" s="5">
        <v>0</v>
      </c>
      <c r="UM63" s="5">
        <v>0</v>
      </c>
      <c r="UN63" s="5">
        <v>0</v>
      </c>
      <c r="UO63" s="5">
        <v>0</v>
      </c>
      <c r="UP63" s="5">
        <v>0</v>
      </c>
      <c r="UQ63" s="5">
        <v>0</v>
      </c>
      <c r="UR63" s="5">
        <v>0</v>
      </c>
      <c r="US63" s="5">
        <v>0</v>
      </c>
      <c r="UT63" s="5">
        <v>0</v>
      </c>
      <c r="UU63" s="5">
        <v>0</v>
      </c>
      <c r="UV63" s="5">
        <v>341</v>
      </c>
      <c r="UW63" s="5">
        <v>0</v>
      </c>
      <c r="UX63" s="5">
        <v>0</v>
      </c>
      <c r="UY63" s="5">
        <v>0</v>
      </c>
      <c r="UZ63" s="5">
        <v>0</v>
      </c>
      <c r="VA63" s="5">
        <v>0</v>
      </c>
      <c r="VB63" s="5">
        <v>0</v>
      </c>
      <c r="VC63" s="5">
        <v>0</v>
      </c>
      <c r="VD63" s="5">
        <v>0</v>
      </c>
      <c r="VE63" s="5">
        <v>0</v>
      </c>
      <c r="VF63" s="5">
        <v>0</v>
      </c>
      <c r="VG63" s="5">
        <v>150638</v>
      </c>
      <c r="VH63" s="5">
        <v>152317</v>
      </c>
      <c r="VI63" s="5">
        <v>135953</v>
      </c>
      <c r="VJ63" s="5">
        <v>140616</v>
      </c>
      <c r="VK63" s="5">
        <v>134553</v>
      </c>
      <c r="VL63" s="5">
        <v>148425</v>
      </c>
      <c r="VM63" s="5">
        <v>145768</v>
      </c>
      <c r="VN63" s="5">
        <v>148937</v>
      </c>
      <c r="VO63" s="5">
        <v>138585</v>
      </c>
      <c r="VP63" s="5">
        <v>103772</v>
      </c>
      <c r="VQ63" s="5">
        <v>103967</v>
      </c>
      <c r="VR63" s="5">
        <v>105275</v>
      </c>
      <c r="VS63" s="5">
        <v>97639</v>
      </c>
      <c r="VT63" s="5">
        <v>82758</v>
      </c>
      <c r="VU63" s="5">
        <v>78251</v>
      </c>
      <c r="VV63" s="5">
        <v>82600</v>
      </c>
      <c r="VW63" s="5">
        <v>62604</v>
      </c>
      <c r="VX63" s="5">
        <v>61688</v>
      </c>
      <c r="VY63" s="5">
        <v>57072</v>
      </c>
      <c r="VZ63" s="5">
        <v>56185</v>
      </c>
      <c r="WA63" s="5">
        <v>57634</v>
      </c>
      <c r="WB63" s="5">
        <v>56236</v>
      </c>
      <c r="WC63" s="5">
        <v>55052</v>
      </c>
      <c r="WD63" s="5">
        <v>49066</v>
      </c>
      <c r="WE63" s="5">
        <v>60093</v>
      </c>
      <c r="WF63" s="5">
        <v>54955</v>
      </c>
      <c r="WG63" s="5">
        <v>51690</v>
      </c>
      <c r="WH63" s="5">
        <v>48309</v>
      </c>
      <c r="WI63" s="5">
        <v>47029</v>
      </c>
      <c r="WJ63" s="5">
        <v>38220</v>
      </c>
      <c r="WK63" s="5">
        <v>40406</v>
      </c>
      <c r="WL63" s="5">
        <v>34195</v>
      </c>
      <c r="WM63" s="5">
        <v>7238</v>
      </c>
      <c r="WN63" s="5">
        <v>6842</v>
      </c>
      <c r="WO63" s="5">
        <v>6738</v>
      </c>
      <c r="WP63" s="5">
        <v>6271</v>
      </c>
      <c r="WQ63" s="5">
        <v>5817</v>
      </c>
      <c r="WR63" s="5">
        <v>7508</v>
      </c>
      <c r="WS63" s="5">
        <v>5252</v>
      </c>
      <c r="WT63" s="5">
        <v>5161</v>
      </c>
      <c r="WU63" s="5">
        <v>4522</v>
      </c>
      <c r="WV63" s="5">
        <v>4183</v>
      </c>
      <c r="WW63" s="5">
        <v>3947</v>
      </c>
      <c r="WX63" s="5">
        <v>4149</v>
      </c>
      <c r="WY63" s="5">
        <v>3772</v>
      </c>
      <c r="WZ63" s="5">
        <v>3969</v>
      </c>
      <c r="XA63" s="5">
        <v>3474</v>
      </c>
      <c r="XB63" s="5">
        <v>2526</v>
      </c>
      <c r="XC63" s="5">
        <v>2398</v>
      </c>
      <c r="XD63" s="5">
        <v>1643</v>
      </c>
      <c r="XE63" s="5">
        <v>1269</v>
      </c>
      <c r="XF63" s="5">
        <v>1709</v>
      </c>
      <c r="XG63" s="5">
        <v>1921</v>
      </c>
      <c r="XH63" s="5">
        <v>1766</v>
      </c>
      <c r="XI63" s="5">
        <v>1285</v>
      </c>
      <c r="XJ63" s="5">
        <v>1407</v>
      </c>
      <c r="XK63" s="5">
        <v>1102</v>
      </c>
      <c r="XL63" s="5">
        <v>1134</v>
      </c>
      <c r="XM63" s="5">
        <v>1158</v>
      </c>
      <c r="XN63" s="5">
        <v>1168</v>
      </c>
      <c r="XO63" s="5">
        <v>1099</v>
      </c>
      <c r="XP63" s="5">
        <v>816</v>
      </c>
      <c r="XQ63" s="5">
        <v>814</v>
      </c>
      <c r="XR63" s="5">
        <v>793</v>
      </c>
      <c r="XS63" s="1">
        <v>9191</v>
      </c>
      <c r="XT63" s="3" t="s">
        <v>180</v>
      </c>
      <c r="XU63" s="3" t="s">
        <v>180</v>
      </c>
      <c r="XV63" s="3" t="s">
        <v>180</v>
      </c>
      <c r="XW63" s="3" t="s">
        <v>179</v>
      </c>
      <c r="XX63" s="3" t="s">
        <v>180</v>
      </c>
      <c r="XY63" s="3" t="s">
        <v>180</v>
      </c>
      <c r="XZ63" s="3" t="s">
        <v>226</v>
      </c>
    </row>
    <row r="64" spans="1:650" x14ac:dyDescent="0.3">
      <c r="A64" s="6" t="s">
        <v>91</v>
      </c>
      <c r="B64" s="1">
        <v>4057003</v>
      </c>
      <c r="C64" s="5">
        <v>52124</v>
      </c>
      <c r="D64" s="5">
        <v>42693</v>
      </c>
      <c r="E64" s="5">
        <v>65047</v>
      </c>
      <c r="F64" s="5">
        <v>30104</v>
      </c>
      <c r="G64" s="5">
        <v>23582</v>
      </c>
      <c r="H64" s="5">
        <v>15008</v>
      </c>
      <c r="I64" s="5">
        <v>13468</v>
      </c>
      <c r="J64" s="5">
        <v>16659</v>
      </c>
      <c r="K64" s="5">
        <v>11654</v>
      </c>
      <c r="L64" s="5">
        <v>15758</v>
      </c>
      <c r="M64" s="5">
        <v>8927</v>
      </c>
      <c r="N64" s="5">
        <v>11545</v>
      </c>
      <c r="O64" s="5">
        <v>10457</v>
      </c>
      <c r="P64" s="5">
        <v>51776</v>
      </c>
      <c r="Q64" s="5">
        <v>23548</v>
      </c>
      <c r="R64" s="5">
        <v>11933</v>
      </c>
      <c r="S64" s="5">
        <v>22756</v>
      </c>
      <c r="T64" s="5">
        <v>20036</v>
      </c>
      <c r="U64" s="5">
        <v>6774</v>
      </c>
      <c r="V64" s="5">
        <v>6581</v>
      </c>
      <c r="W64" s="5">
        <v>6410</v>
      </c>
      <c r="X64" s="5">
        <v>1838</v>
      </c>
      <c r="Y64" s="5">
        <v>2256</v>
      </c>
      <c r="Z64" s="5">
        <v>0</v>
      </c>
      <c r="AA64" s="5">
        <v>0</v>
      </c>
      <c r="AB64" s="5">
        <v>-6</v>
      </c>
      <c r="AC64" s="5">
        <v>97</v>
      </c>
      <c r="AD64" s="5">
        <v>31</v>
      </c>
      <c r="AE64" s="5">
        <v>0</v>
      </c>
      <c r="AF64" s="5">
        <v>0</v>
      </c>
      <c r="AG64" s="5">
        <v>0</v>
      </c>
      <c r="AH64" s="5">
        <v>0</v>
      </c>
      <c r="AI64" s="5">
        <v>301841</v>
      </c>
      <c r="AJ64" s="5">
        <v>499949</v>
      </c>
      <c r="AK64" s="5">
        <v>488842</v>
      </c>
      <c r="AL64" s="5">
        <v>250417</v>
      </c>
      <c r="AM64" s="5">
        <v>153210</v>
      </c>
      <c r="AN64" s="5">
        <v>223155</v>
      </c>
      <c r="AO64" s="5">
        <v>232011</v>
      </c>
      <c r="AP64" s="5">
        <v>142374</v>
      </c>
      <c r="AQ64" s="5">
        <v>235768</v>
      </c>
      <c r="AR64" s="5">
        <v>165478</v>
      </c>
      <c r="AS64" s="5">
        <v>128469</v>
      </c>
      <c r="AT64" s="5">
        <v>65741</v>
      </c>
      <c r="AU64" s="5">
        <v>180543</v>
      </c>
      <c r="AV64" s="5">
        <v>296230</v>
      </c>
      <c r="AW64" s="5">
        <v>34887</v>
      </c>
      <c r="AX64" s="5">
        <v>253636</v>
      </c>
      <c r="AY64" s="5">
        <v>113374</v>
      </c>
      <c r="AZ64" s="5">
        <v>12398</v>
      </c>
      <c r="BA64" s="5">
        <v>39349</v>
      </c>
      <c r="BB64" s="5">
        <v>177501</v>
      </c>
      <c r="BC64" s="5">
        <v>34479</v>
      </c>
      <c r="BD64" s="5">
        <v>23580</v>
      </c>
      <c r="BE64" s="5">
        <v>28833</v>
      </c>
      <c r="BF64" s="5">
        <v>36509</v>
      </c>
      <c r="BG64" s="5">
        <v>38802</v>
      </c>
      <c r="BH64" s="5">
        <v>65193</v>
      </c>
      <c r="BI64" s="5">
        <v>76402</v>
      </c>
      <c r="BJ64" s="5">
        <v>41798</v>
      </c>
      <c r="BK64" s="5">
        <v>57669</v>
      </c>
      <c r="BL64" s="5">
        <v>16285</v>
      </c>
      <c r="BM64" s="5">
        <v>171133</v>
      </c>
      <c r="BN64" s="5">
        <v>69742</v>
      </c>
      <c r="BO64" s="5">
        <v>94740</v>
      </c>
      <c r="BP64" s="5">
        <v>106773</v>
      </c>
      <c r="BQ64" s="5">
        <v>73541</v>
      </c>
      <c r="BR64" s="5">
        <v>84043</v>
      </c>
      <c r="BS64" s="5">
        <v>57599</v>
      </c>
      <c r="BT64" s="5">
        <v>61566</v>
      </c>
      <c r="BU64" s="5">
        <v>45588</v>
      </c>
      <c r="BV64" s="5">
        <v>61717</v>
      </c>
      <c r="BW64" s="5">
        <v>39799</v>
      </c>
      <c r="BX64" s="5">
        <v>38667</v>
      </c>
      <c r="BY64" s="5">
        <v>43516</v>
      </c>
      <c r="BZ64" s="5">
        <v>42381</v>
      </c>
      <c r="CA64" s="5">
        <v>35817</v>
      </c>
      <c r="CB64" s="5">
        <v>25629</v>
      </c>
      <c r="CC64" s="5">
        <v>32638</v>
      </c>
      <c r="CD64" s="5">
        <v>13006</v>
      </c>
      <c r="CE64" s="5">
        <v>34487</v>
      </c>
      <c r="CF64" s="5">
        <v>16694</v>
      </c>
      <c r="CG64" s="5">
        <v>12602</v>
      </c>
      <c r="CH64" s="5">
        <v>22087</v>
      </c>
      <c r="CI64" s="5">
        <v>21259</v>
      </c>
      <c r="CJ64" s="5">
        <v>7049</v>
      </c>
      <c r="CK64" s="5">
        <v>34948</v>
      </c>
      <c r="CL64" s="5">
        <v>16455</v>
      </c>
      <c r="CM64" s="5">
        <v>24581</v>
      </c>
      <c r="CN64" s="5">
        <v>11335</v>
      </c>
      <c r="CO64" s="5">
        <v>12391</v>
      </c>
      <c r="CP64" s="5">
        <v>13876</v>
      </c>
      <c r="CQ64" s="5">
        <v>37029</v>
      </c>
      <c r="CR64" s="5">
        <v>7073</v>
      </c>
      <c r="CS64" s="5">
        <v>41174</v>
      </c>
      <c r="CT64" s="5">
        <v>16529</v>
      </c>
      <c r="CU64" s="5">
        <v>216142</v>
      </c>
      <c r="CV64" s="5">
        <v>210730</v>
      </c>
      <c r="CW64" s="5">
        <v>187563</v>
      </c>
      <c r="CX64" s="5">
        <v>120617</v>
      </c>
      <c r="CY64" s="5">
        <v>106776</v>
      </c>
      <c r="CZ64" s="5">
        <v>87507</v>
      </c>
      <c r="DA64" s="5">
        <v>91758</v>
      </c>
      <c r="DB64" s="5">
        <v>101313</v>
      </c>
      <c r="DC64" s="5">
        <v>83642</v>
      </c>
      <c r="DD64" s="5">
        <v>64272</v>
      </c>
      <c r="DE64" s="5">
        <v>95250</v>
      </c>
      <c r="DF64" s="5">
        <v>124235</v>
      </c>
      <c r="DG64" s="5">
        <v>119054</v>
      </c>
      <c r="DH64" s="5">
        <v>91891</v>
      </c>
      <c r="DI64" s="5">
        <v>59612</v>
      </c>
      <c r="DJ64" s="5">
        <v>44225</v>
      </c>
      <c r="DK64" s="5">
        <v>50796</v>
      </c>
      <c r="DL64" s="5">
        <v>42637</v>
      </c>
      <c r="DM64" s="5">
        <v>50963</v>
      </c>
      <c r="DN64" s="5">
        <v>57799</v>
      </c>
      <c r="DO64" s="5">
        <v>61542</v>
      </c>
      <c r="DP64" s="5">
        <v>44711</v>
      </c>
      <c r="DQ64" s="5">
        <v>52659</v>
      </c>
      <c r="DR64" s="5">
        <v>40009</v>
      </c>
      <c r="DS64" s="5">
        <v>31432</v>
      </c>
      <c r="DT64" s="5">
        <v>47239</v>
      </c>
      <c r="DU64" s="5">
        <v>41637</v>
      </c>
      <c r="DV64" s="5">
        <v>34747</v>
      </c>
      <c r="DW64" s="5">
        <v>36619</v>
      </c>
      <c r="DX64" s="5">
        <v>37850</v>
      </c>
      <c r="DY64" s="5">
        <v>35162</v>
      </c>
      <c r="DZ64" s="5">
        <v>31007</v>
      </c>
      <c r="EA64" s="5">
        <v>9109</v>
      </c>
      <c r="EB64" s="5">
        <v>23572</v>
      </c>
      <c r="EC64" s="5">
        <v>8416</v>
      </c>
      <c r="ED64" s="5">
        <v>5090</v>
      </c>
      <c r="EE64" s="5">
        <v>10671</v>
      </c>
      <c r="EF64" s="5">
        <v>13533</v>
      </c>
      <c r="EG64" s="5">
        <v>14744</v>
      </c>
      <c r="EH64" s="5">
        <v>5934</v>
      </c>
      <c r="EI64" s="5">
        <v>4128</v>
      </c>
      <c r="EJ64" s="5">
        <v>3280</v>
      </c>
      <c r="EK64" s="5">
        <v>7285</v>
      </c>
      <c r="EL64" s="5">
        <v>12332</v>
      </c>
      <c r="EM64" s="5">
        <v>4685</v>
      </c>
      <c r="EN64" s="5">
        <v>2696</v>
      </c>
      <c r="EO64" s="5">
        <v>2136</v>
      </c>
      <c r="EP64" s="5">
        <v>3162</v>
      </c>
      <c r="EQ64" s="5">
        <v>2204</v>
      </c>
      <c r="ER64" s="5">
        <v>2094</v>
      </c>
      <c r="ES64" s="5">
        <v>3249</v>
      </c>
      <c r="ET64" s="5">
        <v>2647</v>
      </c>
      <c r="EU64" s="5">
        <v>9415</v>
      </c>
      <c r="EV64" s="5">
        <v>3820</v>
      </c>
      <c r="EW64" s="5">
        <v>589</v>
      </c>
      <c r="EX64" s="5">
        <v>3745</v>
      </c>
      <c r="EY64" s="5">
        <v>2150</v>
      </c>
      <c r="EZ64" s="5">
        <v>3171</v>
      </c>
      <c r="FA64" s="5">
        <v>8113</v>
      </c>
      <c r="FB64" s="5">
        <v>874</v>
      </c>
      <c r="FC64" s="5">
        <v>199</v>
      </c>
      <c r="FD64" s="5">
        <v>1044</v>
      </c>
      <c r="FE64" s="5">
        <v>8026</v>
      </c>
      <c r="FF64" s="5">
        <v>1319</v>
      </c>
      <c r="FG64" s="5">
        <v>0</v>
      </c>
      <c r="FH64" s="5">
        <v>0</v>
      </c>
      <c r="FI64" s="5">
        <v>0</v>
      </c>
      <c r="FJ64" s="5">
        <v>0</v>
      </c>
      <c r="FK64" s="5">
        <v>0</v>
      </c>
      <c r="FL64" s="5">
        <v>0</v>
      </c>
      <c r="FM64" s="5">
        <v>0</v>
      </c>
      <c r="FN64" s="5">
        <v>0</v>
      </c>
      <c r="FO64" s="5">
        <v>0</v>
      </c>
      <c r="FP64" s="5">
        <v>0</v>
      </c>
      <c r="FQ64" s="5">
        <v>0</v>
      </c>
      <c r="FR64" s="5">
        <v>0</v>
      </c>
      <c r="FS64" s="5">
        <v>0</v>
      </c>
      <c r="FT64" s="5">
        <v>0</v>
      </c>
      <c r="FU64" s="5" t="s">
        <v>33</v>
      </c>
      <c r="FV64" s="5" t="s">
        <v>33</v>
      </c>
      <c r="FW64" s="5" t="s">
        <v>33</v>
      </c>
      <c r="FX64" s="5" t="s">
        <v>33</v>
      </c>
      <c r="FY64" s="5" t="s">
        <v>33</v>
      </c>
      <c r="FZ64" s="5" t="s">
        <v>33</v>
      </c>
      <c r="GA64" s="5" t="s">
        <v>33</v>
      </c>
      <c r="GB64" s="5" t="s">
        <v>33</v>
      </c>
      <c r="GC64" s="5" t="s">
        <v>33</v>
      </c>
      <c r="GD64" s="5" t="s">
        <v>33</v>
      </c>
      <c r="GE64" s="5" t="s">
        <v>33</v>
      </c>
      <c r="GF64" s="5" t="s">
        <v>33</v>
      </c>
      <c r="GG64" s="5" t="s">
        <v>33</v>
      </c>
      <c r="GH64" s="5" t="s">
        <v>33</v>
      </c>
      <c r="GI64" s="5" t="s">
        <v>33</v>
      </c>
      <c r="GJ64" s="5" t="s">
        <v>33</v>
      </c>
      <c r="GK64" s="5" t="s">
        <v>33</v>
      </c>
      <c r="GL64" s="5" t="s">
        <v>33</v>
      </c>
      <c r="GM64" s="5">
        <v>673956</v>
      </c>
      <c r="GN64" s="5">
        <v>883717</v>
      </c>
      <c r="GO64" s="5">
        <v>823409</v>
      </c>
      <c r="GP64" s="5">
        <v>490271</v>
      </c>
      <c r="GQ64" s="5">
        <v>351838</v>
      </c>
      <c r="GR64" s="5">
        <v>400769</v>
      </c>
      <c r="GS64" s="5">
        <v>397569</v>
      </c>
      <c r="GT64" s="5">
        <v>327997</v>
      </c>
      <c r="GU64" s="5">
        <v>374992</v>
      </c>
      <c r="GV64" s="5">
        <v>287455</v>
      </c>
      <c r="GW64" s="5">
        <v>283447</v>
      </c>
      <c r="GX64" s="5">
        <v>256234</v>
      </c>
      <c r="GY64" s="5">
        <v>350556</v>
      </c>
      <c r="GZ64" s="5">
        <v>468222</v>
      </c>
      <c r="HA64" s="5">
        <v>152821</v>
      </c>
      <c r="HB64" s="5">
        <v>325962</v>
      </c>
      <c r="HC64" s="5">
        <v>223617</v>
      </c>
      <c r="HD64" s="5">
        <v>93859</v>
      </c>
      <c r="HE64" s="5">
        <v>112937</v>
      </c>
      <c r="HF64" s="5">
        <v>266614</v>
      </c>
      <c r="HG64" s="5">
        <v>133105</v>
      </c>
      <c r="HH64" s="5">
        <v>80998</v>
      </c>
      <c r="HI64" s="5">
        <v>119285</v>
      </c>
      <c r="HJ64" s="5">
        <v>96718</v>
      </c>
      <c r="HK64" s="5">
        <v>97023</v>
      </c>
      <c r="HL64" s="5">
        <v>127252</v>
      </c>
      <c r="HM64" s="5">
        <v>138640</v>
      </c>
      <c r="HN64" s="5">
        <v>91327</v>
      </c>
      <c r="HO64" s="5">
        <v>131517</v>
      </c>
      <c r="HP64" s="5">
        <v>62626</v>
      </c>
      <c r="HQ64" s="5">
        <v>855649</v>
      </c>
      <c r="HR64" s="5">
        <v>118598</v>
      </c>
      <c r="HS64" s="5">
        <v>884167</v>
      </c>
      <c r="HT64" s="5">
        <v>984131</v>
      </c>
      <c r="HU64" s="5">
        <v>882321</v>
      </c>
      <c r="HV64" s="5">
        <v>967605</v>
      </c>
      <c r="HW64" s="5">
        <v>1044446</v>
      </c>
      <c r="HX64" s="5">
        <v>1121608</v>
      </c>
      <c r="HY64" s="5">
        <v>1277269</v>
      </c>
      <c r="HZ64" s="5">
        <v>1227468</v>
      </c>
      <c r="IA64" s="5">
        <v>1189257</v>
      </c>
      <c r="IB64" s="5">
        <v>1238938</v>
      </c>
      <c r="IC64" s="5">
        <v>1102254</v>
      </c>
      <c r="ID64" s="5">
        <v>1261155</v>
      </c>
      <c r="IE64" s="5">
        <v>1089216</v>
      </c>
      <c r="IF64" s="5">
        <v>1012518</v>
      </c>
      <c r="IG64" s="5">
        <v>908261</v>
      </c>
      <c r="IH64" s="5">
        <v>827975</v>
      </c>
      <c r="II64" s="5">
        <v>829964</v>
      </c>
      <c r="IJ64" s="5">
        <v>815955</v>
      </c>
      <c r="IK64" s="5">
        <v>4105118</v>
      </c>
      <c r="IL64" s="5">
        <v>1025452</v>
      </c>
      <c r="IM64" s="5">
        <v>801762</v>
      </c>
      <c r="IN64" s="5">
        <v>719770</v>
      </c>
      <c r="IO64" s="5">
        <v>659054</v>
      </c>
      <c r="IP64" s="5">
        <v>589560</v>
      </c>
      <c r="IQ64" s="5">
        <v>553155</v>
      </c>
      <c r="IR64" s="5">
        <v>541979</v>
      </c>
      <c r="IS64" s="5">
        <v>519909</v>
      </c>
      <c r="IT64" s="5">
        <v>568108</v>
      </c>
      <c r="IU64" s="5">
        <v>550911</v>
      </c>
      <c r="IV64" s="5">
        <v>394324</v>
      </c>
      <c r="IW64" s="5">
        <v>384113</v>
      </c>
      <c r="IX64" s="5">
        <v>385230</v>
      </c>
      <c r="IY64" s="5">
        <v>151804</v>
      </c>
      <c r="IZ64" s="5">
        <v>159838</v>
      </c>
      <c r="JA64" s="5">
        <v>148878</v>
      </c>
      <c r="JB64" s="5">
        <v>145831</v>
      </c>
      <c r="JC64" s="5">
        <v>157975</v>
      </c>
      <c r="JD64" s="5">
        <v>165142</v>
      </c>
      <c r="JE64" s="5">
        <v>143185</v>
      </c>
      <c r="JF64" s="5">
        <v>127388</v>
      </c>
      <c r="JG64" s="5">
        <v>176822</v>
      </c>
      <c r="JH64" s="5">
        <v>166468</v>
      </c>
      <c r="JI64" s="5">
        <v>164258</v>
      </c>
      <c r="JJ64" s="5">
        <v>157090</v>
      </c>
      <c r="JK64" s="5">
        <v>161096</v>
      </c>
      <c r="JL64" s="5">
        <v>136729</v>
      </c>
      <c r="JM64" s="5">
        <v>141447</v>
      </c>
      <c r="JN64" s="5">
        <v>123666</v>
      </c>
      <c r="JO64" s="5">
        <v>119584</v>
      </c>
      <c r="JP64" s="5">
        <v>118418</v>
      </c>
      <c r="JQ64" s="5">
        <v>93569</v>
      </c>
      <c r="JR64" s="5">
        <v>188959</v>
      </c>
      <c r="JS64" s="5">
        <v>106011</v>
      </c>
      <c r="JT64" s="5">
        <v>122573</v>
      </c>
      <c r="JU64" s="5">
        <v>84804</v>
      </c>
      <c r="JV64" s="5">
        <v>85021</v>
      </c>
      <c r="JW64" s="5">
        <v>106246</v>
      </c>
      <c r="JX64" s="5">
        <v>103791</v>
      </c>
      <c r="JY64" s="5">
        <v>110356</v>
      </c>
      <c r="JZ64" s="5">
        <v>138111</v>
      </c>
      <c r="KA64" s="5">
        <v>83651</v>
      </c>
      <c r="KB64" s="5">
        <v>101781</v>
      </c>
      <c r="KC64" s="5">
        <v>73025</v>
      </c>
      <c r="KD64" s="5">
        <v>60432</v>
      </c>
      <c r="KE64" s="5">
        <v>151119</v>
      </c>
      <c r="KF64" s="5">
        <v>104307</v>
      </c>
      <c r="KG64" s="5">
        <v>131327</v>
      </c>
      <c r="KH64" s="5">
        <v>85776</v>
      </c>
      <c r="KI64" s="5">
        <v>71708</v>
      </c>
      <c r="KJ64" s="5">
        <v>67064</v>
      </c>
      <c r="KK64" s="5">
        <v>41102</v>
      </c>
      <c r="KL64" s="5">
        <v>28464</v>
      </c>
      <c r="KM64" s="5">
        <v>20915</v>
      </c>
      <c r="KN64" s="5">
        <v>-4205</v>
      </c>
      <c r="KO64" s="5">
        <v>-26582</v>
      </c>
      <c r="KP64" s="5">
        <v>-25537</v>
      </c>
      <c r="KQ64" s="5">
        <v>-23277</v>
      </c>
      <c r="KR64" s="5">
        <v>-29100</v>
      </c>
      <c r="KS64" s="5">
        <v>-38530</v>
      </c>
      <c r="KT64" s="5">
        <v>-33813</v>
      </c>
      <c r="KU64" s="5">
        <v>-32305</v>
      </c>
      <c r="KV64" s="5">
        <v>-26894</v>
      </c>
      <c r="KW64" s="5">
        <v>-24639</v>
      </c>
      <c r="KX64" s="5">
        <v>-28042</v>
      </c>
      <c r="KY64" s="5">
        <v>-31327</v>
      </c>
      <c r="KZ64" s="5">
        <v>-31768</v>
      </c>
      <c r="LA64" s="5">
        <v>-34688</v>
      </c>
      <c r="LB64" s="5">
        <v>-34881</v>
      </c>
      <c r="LC64" s="5">
        <v>-37592</v>
      </c>
      <c r="LD64" s="5">
        <v>-40687</v>
      </c>
      <c r="LE64" s="5">
        <v>-38076</v>
      </c>
      <c r="LF64" s="5">
        <v>-38832</v>
      </c>
      <c r="LG64" s="5">
        <v>-36299</v>
      </c>
      <c r="LH64" s="5">
        <v>-38678</v>
      </c>
      <c r="LI64" s="5">
        <v>-28188</v>
      </c>
      <c r="LJ64" s="5">
        <v>-28336</v>
      </c>
      <c r="LK64" s="5">
        <v>16576</v>
      </c>
      <c r="LL64" s="5">
        <v>15916</v>
      </c>
      <c r="LM64" s="5">
        <v>9554</v>
      </c>
      <c r="LN64" s="5">
        <v>12542</v>
      </c>
      <c r="LO64" s="5">
        <v>15422</v>
      </c>
      <c r="LP64" s="5">
        <v>15995</v>
      </c>
      <c r="LQ64" s="5">
        <v>13899</v>
      </c>
      <c r="LR64" s="5">
        <v>11562</v>
      </c>
      <c r="LS64" s="5">
        <v>13589</v>
      </c>
      <c r="LT64" s="5">
        <v>12862</v>
      </c>
      <c r="LU64" s="5">
        <v>14123</v>
      </c>
      <c r="LV64" s="5">
        <v>13304</v>
      </c>
      <c r="LW64" s="5">
        <v>13634</v>
      </c>
      <c r="LX64" s="5">
        <v>10361</v>
      </c>
      <c r="LY64" s="5">
        <v>9113</v>
      </c>
      <c r="LZ64" s="5">
        <v>6256</v>
      </c>
      <c r="MA64" s="5">
        <v>5574</v>
      </c>
      <c r="MB64" s="5">
        <v>4985</v>
      </c>
      <c r="MC64" s="5">
        <v>5577</v>
      </c>
      <c r="MD64" s="5">
        <v>6693</v>
      </c>
      <c r="ME64" s="5">
        <v>6094</v>
      </c>
      <c r="MF64" s="5">
        <v>7957</v>
      </c>
      <c r="MG64" s="5">
        <v>7563</v>
      </c>
      <c r="MH64" s="5">
        <v>8031</v>
      </c>
      <c r="MI64" s="5">
        <v>10546</v>
      </c>
      <c r="MJ64" s="5">
        <v>11405</v>
      </c>
      <c r="MK64" s="5">
        <v>9691</v>
      </c>
      <c r="ML64" s="5">
        <v>10337</v>
      </c>
      <c r="MM64" s="5">
        <v>10561</v>
      </c>
      <c r="MN64" s="5">
        <v>9475</v>
      </c>
      <c r="MO64" s="5">
        <v>9835</v>
      </c>
      <c r="MP64" s="5">
        <v>9105</v>
      </c>
      <c r="MQ64" s="5">
        <v>4452</v>
      </c>
      <c r="MR64" s="5">
        <v>4958</v>
      </c>
      <c r="MS64" s="5">
        <v>4949</v>
      </c>
      <c r="MT64" s="5">
        <v>4007</v>
      </c>
      <c r="MU64" s="5">
        <v>3858</v>
      </c>
      <c r="MV64" s="5">
        <v>4281</v>
      </c>
      <c r="MW64" s="5">
        <v>3258</v>
      </c>
      <c r="MX64" s="5">
        <v>5603</v>
      </c>
      <c r="MY64" s="5">
        <v>5249</v>
      </c>
      <c r="MZ64" s="5">
        <v>3402</v>
      </c>
      <c r="NA64" s="5">
        <v>2515</v>
      </c>
      <c r="NB64" s="5">
        <v>2307</v>
      </c>
      <c r="NC64" s="5">
        <v>3261</v>
      </c>
      <c r="ND64" s="5">
        <v>2706</v>
      </c>
      <c r="NE64" s="5" t="s">
        <v>33</v>
      </c>
      <c r="NF64" s="5" t="s">
        <v>33</v>
      </c>
      <c r="NG64" s="5" t="s">
        <v>33</v>
      </c>
      <c r="NH64" s="5" t="s">
        <v>33</v>
      </c>
      <c r="NI64" s="5" t="s">
        <v>33</v>
      </c>
      <c r="NJ64" s="5" t="s">
        <v>33</v>
      </c>
      <c r="NK64" s="5" t="s">
        <v>33</v>
      </c>
      <c r="NL64" s="5" t="s">
        <v>33</v>
      </c>
      <c r="NM64" s="5" t="s">
        <v>33</v>
      </c>
      <c r="NN64" s="5" t="s">
        <v>33</v>
      </c>
      <c r="NO64" s="5" t="s">
        <v>33</v>
      </c>
      <c r="NP64" s="5" t="s">
        <v>33</v>
      </c>
      <c r="NQ64" s="5" t="s">
        <v>33</v>
      </c>
      <c r="NR64" s="5" t="s">
        <v>33</v>
      </c>
      <c r="NS64" s="5" t="s">
        <v>33</v>
      </c>
      <c r="NT64" s="5" t="s">
        <v>33</v>
      </c>
      <c r="NU64" s="5" t="s">
        <v>33</v>
      </c>
      <c r="NV64" s="5" t="s">
        <v>33</v>
      </c>
      <c r="NW64" s="5">
        <v>0</v>
      </c>
      <c r="NX64" s="5">
        <v>0</v>
      </c>
      <c r="NY64" s="5">
        <v>0</v>
      </c>
      <c r="NZ64" s="5">
        <v>0</v>
      </c>
      <c r="OA64" s="5">
        <v>0</v>
      </c>
      <c r="OB64" s="5">
        <v>0</v>
      </c>
      <c r="OC64" s="5">
        <v>0</v>
      </c>
      <c r="OD64" s="5">
        <v>0</v>
      </c>
      <c r="OE64" s="5">
        <v>0</v>
      </c>
      <c r="OF64" s="5">
        <v>0</v>
      </c>
      <c r="OG64" s="5">
        <v>0</v>
      </c>
      <c r="OH64" s="5">
        <v>0</v>
      </c>
      <c r="OI64" s="5">
        <v>0</v>
      </c>
      <c r="OJ64" s="5">
        <v>0</v>
      </c>
      <c r="OK64" s="5" t="s">
        <v>33</v>
      </c>
      <c r="OL64" s="5" t="s">
        <v>33</v>
      </c>
      <c r="OM64" s="5" t="s">
        <v>33</v>
      </c>
      <c r="ON64" s="5" t="s">
        <v>33</v>
      </c>
      <c r="OO64" s="5" t="s">
        <v>33</v>
      </c>
      <c r="OP64" s="5" t="s">
        <v>33</v>
      </c>
      <c r="OQ64" s="5" t="s">
        <v>33</v>
      </c>
      <c r="OR64" s="5" t="s">
        <v>33</v>
      </c>
      <c r="OS64" s="5" t="s">
        <v>33</v>
      </c>
      <c r="OT64" s="5" t="s">
        <v>33</v>
      </c>
      <c r="OU64" s="5" t="s">
        <v>33</v>
      </c>
      <c r="OV64" s="5" t="s">
        <v>33</v>
      </c>
      <c r="OW64" s="5" t="s">
        <v>33</v>
      </c>
      <c r="OX64" s="5" t="s">
        <v>33</v>
      </c>
      <c r="OY64" s="5" t="s">
        <v>33</v>
      </c>
      <c r="OZ64" s="5" t="s">
        <v>33</v>
      </c>
      <c r="PA64" s="5" t="s">
        <v>33</v>
      </c>
      <c r="PB64" s="5" t="s">
        <v>33</v>
      </c>
      <c r="PC64" s="5">
        <v>28738</v>
      </c>
      <c r="PD64" s="5">
        <v>29988</v>
      </c>
      <c r="PE64" s="5">
        <v>26161</v>
      </c>
      <c r="PF64" s="5">
        <v>30370</v>
      </c>
      <c r="PG64" s="5">
        <v>27575</v>
      </c>
      <c r="PH64" s="5">
        <v>25812</v>
      </c>
      <c r="PI64" s="5">
        <v>23140</v>
      </c>
      <c r="PJ64" s="5">
        <v>24496</v>
      </c>
      <c r="PK64" s="5">
        <v>15192</v>
      </c>
      <c r="PL64" s="5">
        <v>35017</v>
      </c>
      <c r="PM64" s="5">
        <v>32474</v>
      </c>
      <c r="PN64" s="5">
        <v>26491</v>
      </c>
      <c r="PO64" s="5">
        <v>22799</v>
      </c>
      <c r="PP64" s="5">
        <v>22160</v>
      </c>
      <c r="PQ64" s="5">
        <v>25279</v>
      </c>
      <c r="PR64" s="5">
        <v>18416</v>
      </c>
      <c r="PS64" s="5">
        <v>19270</v>
      </c>
      <c r="PT64" s="5">
        <v>22709</v>
      </c>
      <c r="PU64" s="5">
        <v>31217</v>
      </c>
      <c r="PV64" s="5">
        <v>24691</v>
      </c>
      <c r="PW64" s="5">
        <v>22799</v>
      </c>
      <c r="PX64" s="5">
        <v>23745</v>
      </c>
      <c r="PY64" s="5">
        <v>21063</v>
      </c>
      <c r="PZ64" s="5">
        <v>19885</v>
      </c>
      <c r="QA64" s="5">
        <v>19616</v>
      </c>
      <c r="QB64" s="5">
        <v>19277</v>
      </c>
      <c r="QC64" s="5">
        <v>18419</v>
      </c>
      <c r="QD64" s="5">
        <v>18797</v>
      </c>
      <c r="QE64" s="5">
        <v>17663</v>
      </c>
      <c r="QF64" s="5">
        <v>16373</v>
      </c>
      <c r="QG64" s="5">
        <v>17174</v>
      </c>
      <c r="QH64" s="5">
        <v>15277</v>
      </c>
      <c r="QI64" s="5">
        <v>53128</v>
      </c>
      <c r="QJ64" s="5">
        <v>51412</v>
      </c>
      <c r="QK64" s="5">
        <v>41078</v>
      </c>
      <c r="QL64" s="5">
        <v>37300</v>
      </c>
      <c r="QM64" s="5">
        <v>29109</v>
      </c>
      <c r="QN64" s="5">
        <v>38710</v>
      </c>
      <c r="QO64" s="5">
        <v>32327</v>
      </c>
      <c r="QP64" s="5">
        <v>29557</v>
      </c>
      <c r="QQ64" s="5">
        <v>35040</v>
      </c>
      <c r="QR64" s="5">
        <v>36295</v>
      </c>
      <c r="QS64" s="5">
        <v>34399</v>
      </c>
      <c r="QT64" s="5">
        <v>44313</v>
      </c>
      <c r="QU64" s="5">
        <v>37749</v>
      </c>
      <c r="QV64" s="5">
        <v>37439</v>
      </c>
      <c r="QW64" s="5">
        <v>46090</v>
      </c>
      <c r="QX64" s="5">
        <v>33968</v>
      </c>
      <c r="QY64" s="5">
        <v>26394</v>
      </c>
      <c r="QZ64" s="5">
        <v>21757</v>
      </c>
      <c r="RA64" s="5">
        <v>23427</v>
      </c>
      <c r="RB64" s="5">
        <v>19395</v>
      </c>
      <c r="RC64" s="5">
        <v>18702</v>
      </c>
      <c r="RD64" s="5">
        <v>21370</v>
      </c>
      <c r="RE64" s="5">
        <v>20740</v>
      </c>
      <c r="RF64" s="5">
        <v>18077</v>
      </c>
      <c r="RG64" s="5">
        <v>21387</v>
      </c>
      <c r="RH64" s="5">
        <v>21378</v>
      </c>
      <c r="RI64" s="5">
        <v>19900</v>
      </c>
      <c r="RJ64" s="5">
        <v>20659</v>
      </c>
      <c r="RK64" s="5">
        <v>20045</v>
      </c>
      <c r="RL64" s="5">
        <v>20222</v>
      </c>
      <c r="RM64" s="5">
        <v>18685</v>
      </c>
      <c r="RN64" s="5">
        <v>17556</v>
      </c>
      <c r="RO64" s="5">
        <v>18689</v>
      </c>
      <c r="RP64" s="5">
        <v>15725</v>
      </c>
      <c r="RQ64" s="5">
        <v>15024</v>
      </c>
      <c r="RR64" s="5">
        <v>15399</v>
      </c>
      <c r="RS64" s="5">
        <v>15383</v>
      </c>
      <c r="RT64" s="5">
        <v>16054</v>
      </c>
      <c r="RU64" s="5">
        <v>15722</v>
      </c>
      <c r="RV64" s="5">
        <v>18333</v>
      </c>
      <c r="RW64" s="5">
        <v>20638</v>
      </c>
      <c r="RX64" s="5">
        <v>19785</v>
      </c>
      <c r="RY64" s="5">
        <v>19954</v>
      </c>
      <c r="RZ64" s="5">
        <v>21318</v>
      </c>
      <c r="SA64" s="5">
        <v>22185</v>
      </c>
      <c r="SB64" s="5">
        <v>21822</v>
      </c>
      <c r="SC64" s="5">
        <v>23274</v>
      </c>
      <c r="SD64" s="5">
        <v>23866</v>
      </c>
      <c r="SE64" s="5">
        <v>19672</v>
      </c>
      <c r="SF64" s="5">
        <v>21094</v>
      </c>
      <c r="SG64" s="5">
        <v>24796</v>
      </c>
      <c r="SH64" s="5">
        <v>23240</v>
      </c>
      <c r="SI64" s="5">
        <v>24187</v>
      </c>
      <c r="SJ64" s="5">
        <v>20518</v>
      </c>
      <c r="SK64" s="5">
        <v>23236</v>
      </c>
      <c r="SL64" s="5">
        <v>20266</v>
      </c>
      <c r="SM64" s="5">
        <v>16331</v>
      </c>
      <c r="SN64" s="5">
        <v>15590</v>
      </c>
      <c r="SO64" s="5">
        <v>15836</v>
      </c>
      <c r="SP64" s="5">
        <v>17138</v>
      </c>
      <c r="SQ64" s="5">
        <v>15150</v>
      </c>
      <c r="SR64" s="5">
        <v>14394</v>
      </c>
      <c r="SS64" s="5">
        <v>19067</v>
      </c>
      <c r="ST64" s="5">
        <v>13568</v>
      </c>
      <c r="SU64" s="5">
        <v>30442</v>
      </c>
      <c r="SV64" s="5">
        <v>27488</v>
      </c>
      <c r="SW64" s="5">
        <v>25384</v>
      </c>
      <c r="SX64" s="5">
        <v>21929</v>
      </c>
      <c r="SY64" s="5">
        <v>19819</v>
      </c>
      <c r="SZ64" s="5">
        <v>14317</v>
      </c>
      <c r="TA64" s="5">
        <v>31205</v>
      </c>
      <c r="TB64" s="5">
        <v>20798</v>
      </c>
      <c r="TC64" s="5">
        <v>15813</v>
      </c>
      <c r="TD64" s="5">
        <v>7843</v>
      </c>
      <c r="TE64" s="5">
        <v>4468</v>
      </c>
      <c r="TF64" s="5">
        <v>3201</v>
      </c>
      <c r="TG64" s="5">
        <v>2920</v>
      </c>
      <c r="TH64" s="5">
        <v>2541</v>
      </c>
      <c r="TI64" s="5">
        <v>2293</v>
      </c>
      <c r="TJ64" s="5">
        <v>1740</v>
      </c>
      <c r="TK64" s="5">
        <v>2039</v>
      </c>
      <c r="TL64" s="5">
        <v>1552</v>
      </c>
      <c r="TM64" s="5">
        <v>3140</v>
      </c>
      <c r="TN64" s="5">
        <v>4436</v>
      </c>
      <c r="TO64" s="5">
        <v>4935</v>
      </c>
      <c r="TP64" s="5">
        <v>12170</v>
      </c>
      <c r="TQ64" s="5">
        <v>9147</v>
      </c>
      <c r="TR64" s="5">
        <v>8206</v>
      </c>
      <c r="TS64" s="5">
        <v>7418</v>
      </c>
      <c r="TT64" s="5">
        <v>6100</v>
      </c>
      <c r="TU64" s="5">
        <v>4803</v>
      </c>
      <c r="TV64" s="5">
        <v>4553</v>
      </c>
      <c r="TW64" s="5">
        <v>4373</v>
      </c>
      <c r="TX64" s="5">
        <v>4609</v>
      </c>
      <c r="TY64" s="5">
        <v>3894</v>
      </c>
      <c r="TZ64" s="5">
        <v>3428</v>
      </c>
      <c r="UA64" s="5">
        <v>272</v>
      </c>
      <c r="UB64" s="5">
        <v>215</v>
      </c>
      <c r="UC64" s="5">
        <v>211</v>
      </c>
      <c r="UD64" s="5">
        <v>66</v>
      </c>
      <c r="UE64" s="5">
        <v>314</v>
      </c>
      <c r="UF64" s="5">
        <v>212</v>
      </c>
      <c r="UG64" s="5">
        <v>99</v>
      </c>
      <c r="UH64" s="5">
        <v>224</v>
      </c>
      <c r="UI64" s="5">
        <v>122</v>
      </c>
      <c r="UJ64" s="5">
        <v>4</v>
      </c>
      <c r="UK64" s="5">
        <v>3</v>
      </c>
      <c r="UL64" s="5">
        <v>2</v>
      </c>
      <c r="UM64" s="5">
        <v>1</v>
      </c>
      <c r="UN64" s="5">
        <v>1</v>
      </c>
      <c r="UO64" s="5">
        <v>24</v>
      </c>
      <c r="UP64" s="5">
        <v>29</v>
      </c>
      <c r="UQ64" s="5">
        <v>28</v>
      </c>
      <c r="UR64" s="5">
        <v>46</v>
      </c>
      <c r="US64" s="5">
        <v>118</v>
      </c>
      <c r="UT64" s="5">
        <v>713</v>
      </c>
      <c r="UU64" s="5">
        <v>2579</v>
      </c>
      <c r="UV64" s="5">
        <v>333</v>
      </c>
      <c r="UW64" s="5">
        <v>1112</v>
      </c>
      <c r="UX64" s="5">
        <v>2443</v>
      </c>
      <c r="UY64" s="5">
        <v>2929</v>
      </c>
      <c r="UZ64" s="5">
        <v>3066</v>
      </c>
      <c r="VA64" s="5">
        <v>2459</v>
      </c>
      <c r="VB64" s="5">
        <v>3028</v>
      </c>
      <c r="VC64" s="5">
        <v>3337</v>
      </c>
      <c r="VD64" s="5">
        <v>2903</v>
      </c>
      <c r="VE64" s="5">
        <v>2499</v>
      </c>
      <c r="VF64" s="5">
        <v>2345</v>
      </c>
      <c r="VG64" s="5">
        <v>92108</v>
      </c>
      <c r="VH64" s="5">
        <v>84222</v>
      </c>
      <c r="VI64" s="5">
        <v>98745</v>
      </c>
      <c r="VJ64" s="5">
        <v>104731</v>
      </c>
      <c r="VK64" s="5">
        <v>106005</v>
      </c>
      <c r="VL64" s="5">
        <v>117591</v>
      </c>
      <c r="VM64" s="5">
        <v>109101</v>
      </c>
      <c r="VN64" s="5">
        <v>123454</v>
      </c>
      <c r="VO64" s="5">
        <v>124746</v>
      </c>
      <c r="VP64" s="5">
        <v>139506</v>
      </c>
      <c r="VQ64" s="5">
        <v>126020</v>
      </c>
      <c r="VR64" s="5">
        <v>116462</v>
      </c>
      <c r="VS64" s="5">
        <v>118854</v>
      </c>
      <c r="VT64" s="5">
        <v>114829</v>
      </c>
      <c r="VU64" s="5">
        <v>107131</v>
      </c>
      <c r="VV64" s="5">
        <v>118317</v>
      </c>
      <c r="VW64" s="5">
        <v>108454</v>
      </c>
      <c r="VX64" s="5">
        <v>123095</v>
      </c>
      <c r="VY64" s="5">
        <v>92766</v>
      </c>
      <c r="VZ64" s="5">
        <v>95655</v>
      </c>
      <c r="WA64" s="5">
        <v>97841</v>
      </c>
      <c r="WB64" s="5">
        <v>74727</v>
      </c>
      <c r="WC64" s="5">
        <v>99299</v>
      </c>
      <c r="WD64" s="5">
        <v>86035</v>
      </c>
      <c r="WE64" s="5">
        <v>93485</v>
      </c>
      <c r="WF64" s="5">
        <v>80676</v>
      </c>
      <c r="WG64" s="5">
        <v>69672</v>
      </c>
      <c r="WH64" s="5">
        <v>66140</v>
      </c>
      <c r="WI64" s="5">
        <v>60925</v>
      </c>
      <c r="WJ64" s="5">
        <v>58646</v>
      </c>
      <c r="WK64" s="5">
        <v>47556</v>
      </c>
      <c r="WL64" s="5">
        <v>50131</v>
      </c>
      <c r="WM64" s="5">
        <v>9731</v>
      </c>
      <c r="WN64" s="5">
        <v>10921</v>
      </c>
      <c r="WO64" s="5">
        <v>8886</v>
      </c>
      <c r="WP64" s="5">
        <v>9967</v>
      </c>
      <c r="WQ64" s="5">
        <v>9448</v>
      </c>
      <c r="WR64" s="5">
        <v>8658</v>
      </c>
      <c r="WS64" s="5">
        <v>6481</v>
      </c>
      <c r="WT64" s="5">
        <v>4056</v>
      </c>
      <c r="WU64" s="5">
        <v>4433</v>
      </c>
      <c r="WV64" s="5">
        <v>6781</v>
      </c>
      <c r="WW64" s="5">
        <v>5256</v>
      </c>
      <c r="WX64" s="5">
        <v>4921</v>
      </c>
      <c r="WY64" s="5">
        <v>4384</v>
      </c>
      <c r="WZ64" s="5">
        <v>6337</v>
      </c>
      <c r="XA64" s="5">
        <v>6260</v>
      </c>
      <c r="XB64" s="5">
        <v>4414</v>
      </c>
      <c r="XC64" s="5">
        <v>6728</v>
      </c>
      <c r="XD64" s="5">
        <v>6441</v>
      </c>
      <c r="XE64" s="5">
        <v>4689</v>
      </c>
      <c r="XF64" s="5">
        <v>4807</v>
      </c>
      <c r="XG64" s="5">
        <v>4524</v>
      </c>
      <c r="XH64" s="5">
        <v>5694</v>
      </c>
      <c r="XI64" s="5">
        <v>4672</v>
      </c>
      <c r="XJ64" s="5">
        <v>4171</v>
      </c>
      <c r="XK64" s="5">
        <v>3633</v>
      </c>
      <c r="XL64" s="5">
        <v>2849</v>
      </c>
      <c r="XM64" s="5">
        <v>2689</v>
      </c>
      <c r="XN64" s="5">
        <v>3040</v>
      </c>
      <c r="XO64" s="5">
        <v>2843</v>
      </c>
      <c r="XP64" s="5">
        <v>3044</v>
      </c>
      <c r="XQ64" s="5">
        <v>2679</v>
      </c>
      <c r="XR64" s="5">
        <v>2451</v>
      </c>
      <c r="XS64" s="1">
        <v>9324</v>
      </c>
      <c r="XT64" s="3" t="s">
        <v>180</v>
      </c>
      <c r="XU64" s="3" t="s">
        <v>180</v>
      </c>
      <c r="XV64" s="3" t="s">
        <v>180</v>
      </c>
      <c r="XW64" s="3" t="s">
        <v>179</v>
      </c>
      <c r="XX64" s="3" t="s">
        <v>180</v>
      </c>
      <c r="XY64" s="3" t="s">
        <v>180</v>
      </c>
      <c r="XZ64" s="3" t="s">
        <v>227</v>
      </c>
    </row>
    <row r="65" spans="1:650" x14ac:dyDescent="0.3">
      <c r="A65" s="6" t="s">
        <v>92</v>
      </c>
      <c r="B65" s="1">
        <v>4024697</v>
      </c>
      <c r="C65" s="5">
        <v>44784</v>
      </c>
      <c r="D65" s="5">
        <v>5749</v>
      </c>
      <c r="E65" s="5">
        <v>9279</v>
      </c>
      <c r="F65" s="5">
        <v>4013</v>
      </c>
      <c r="G65" s="5">
        <v>2061</v>
      </c>
      <c r="H65" s="5">
        <v>1136</v>
      </c>
      <c r="I65" s="5">
        <v>8040</v>
      </c>
      <c r="J65" s="5">
        <v>3801</v>
      </c>
      <c r="K65" s="5">
        <v>7294</v>
      </c>
      <c r="L65" s="5">
        <v>7893</v>
      </c>
      <c r="M65" s="5">
        <v>3993</v>
      </c>
      <c r="N65" s="5">
        <v>691</v>
      </c>
      <c r="O65" s="5">
        <v>1948</v>
      </c>
      <c r="P65" s="5">
        <v>585</v>
      </c>
      <c r="Q65" s="5">
        <v>878</v>
      </c>
      <c r="R65" s="5">
        <v>3822</v>
      </c>
      <c r="S65" s="5">
        <v>4708</v>
      </c>
      <c r="T65" s="5">
        <v>146</v>
      </c>
      <c r="U65" s="5">
        <v>763</v>
      </c>
      <c r="V65" s="5">
        <v>1953</v>
      </c>
      <c r="W65" s="5">
        <v>10507</v>
      </c>
      <c r="X65" s="5">
        <v>18217</v>
      </c>
      <c r="Y65" s="5">
        <v>2683</v>
      </c>
      <c r="Z65" s="5">
        <v>2111</v>
      </c>
      <c r="AA65" s="5">
        <v>295</v>
      </c>
      <c r="AB65" s="5">
        <v>840</v>
      </c>
      <c r="AC65" s="5">
        <v>3259</v>
      </c>
      <c r="AD65" s="5">
        <v>3759</v>
      </c>
      <c r="AE65" s="5">
        <v>1100</v>
      </c>
      <c r="AF65" s="5">
        <v>0</v>
      </c>
      <c r="AG65" s="5">
        <v>5406</v>
      </c>
      <c r="AH65" s="5">
        <v>0</v>
      </c>
      <c r="AI65" s="5">
        <v>148922</v>
      </c>
      <c r="AJ65" s="5">
        <v>760441</v>
      </c>
      <c r="AK65" s="5">
        <v>357918</v>
      </c>
      <c r="AL65" s="5">
        <v>268262</v>
      </c>
      <c r="AM65" s="5">
        <v>320954</v>
      </c>
      <c r="AN65" s="5">
        <v>129559</v>
      </c>
      <c r="AO65" s="5">
        <v>56721</v>
      </c>
      <c r="AP65" s="5">
        <v>36495</v>
      </c>
      <c r="AQ65" s="5">
        <v>212327</v>
      </c>
      <c r="AR65" s="5">
        <v>35165</v>
      </c>
      <c r="AS65" s="5">
        <v>60468</v>
      </c>
      <c r="AT65" s="5">
        <v>31254</v>
      </c>
      <c r="AU65" s="5">
        <v>239982</v>
      </c>
      <c r="AV65" s="5">
        <v>87802</v>
      </c>
      <c r="AW65" s="5">
        <v>66506</v>
      </c>
      <c r="AX65" s="5">
        <v>183971</v>
      </c>
      <c r="AY65" s="5">
        <v>34338</v>
      </c>
      <c r="AZ65" s="5">
        <v>111111</v>
      </c>
      <c r="BA65" s="5">
        <v>34249</v>
      </c>
      <c r="BB65" s="5">
        <v>50103</v>
      </c>
      <c r="BC65" s="5">
        <v>7944</v>
      </c>
      <c r="BD65" s="5">
        <v>13120</v>
      </c>
      <c r="BE65" s="5">
        <v>8192</v>
      </c>
      <c r="BF65" s="5">
        <v>202576</v>
      </c>
      <c r="BG65" s="5">
        <v>59616</v>
      </c>
      <c r="BH65" s="5">
        <v>62356</v>
      </c>
      <c r="BI65" s="5">
        <v>37381</v>
      </c>
      <c r="BJ65" s="5">
        <v>21788</v>
      </c>
      <c r="BK65" s="5">
        <v>16162</v>
      </c>
      <c r="BL65" s="5">
        <v>28259</v>
      </c>
      <c r="BM65" s="5">
        <v>28993</v>
      </c>
      <c r="BN65" s="5">
        <v>13384</v>
      </c>
      <c r="BO65" s="5">
        <v>7715</v>
      </c>
      <c r="BP65" s="5">
        <v>14558</v>
      </c>
      <c r="BQ65" s="5">
        <v>4794</v>
      </c>
      <c r="BR65" s="5">
        <v>88063</v>
      </c>
      <c r="BS65" s="5">
        <v>28160</v>
      </c>
      <c r="BT65" s="5">
        <v>12609</v>
      </c>
      <c r="BU65" s="5">
        <v>8988</v>
      </c>
      <c r="BV65" s="5">
        <v>12544</v>
      </c>
      <c r="BW65" s="5">
        <v>224</v>
      </c>
      <c r="BX65" s="5">
        <v>14168</v>
      </c>
      <c r="BY65" s="5">
        <v>1198</v>
      </c>
      <c r="BZ65" s="5">
        <v>2290</v>
      </c>
      <c r="CA65" s="5">
        <v>4590</v>
      </c>
      <c r="CB65" s="5">
        <v>2071</v>
      </c>
      <c r="CC65" s="5">
        <v>4145</v>
      </c>
      <c r="CD65" s="5">
        <v>2386</v>
      </c>
      <c r="CE65" s="5">
        <v>3519</v>
      </c>
      <c r="CF65" s="5">
        <v>11268</v>
      </c>
      <c r="CG65" s="5">
        <v>2682</v>
      </c>
      <c r="CH65" s="5">
        <v>4037</v>
      </c>
      <c r="CI65" s="5">
        <v>2080</v>
      </c>
      <c r="CJ65" s="5">
        <v>2378</v>
      </c>
      <c r="CK65" s="5">
        <v>2758</v>
      </c>
      <c r="CL65" s="5">
        <v>5061</v>
      </c>
      <c r="CM65" s="5">
        <v>5757</v>
      </c>
      <c r="CN65" s="5">
        <v>12010</v>
      </c>
      <c r="CO65" s="5">
        <v>8515</v>
      </c>
      <c r="CP65" s="5">
        <v>6643</v>
      </c>
      <c r="CQ65" s="5">
        <v>7107</v>
      </c>
      <c r="CR65" s="5">
        <v>4211</v>
      </c>
      <c r="CS65" s="5">
        <v>4473</v>
      </c>
      <c r="CT65" s="5">
        <v>4397</v>
      </c>
      <c r="CU65" s="5">
        <v>71916</v>
      </c>
      <c r="CV65" s="5">
        <v>60473</v>
      </c>
      <c r="CW65" s="5">
        <v>67746</v>
      </c>
      <c r="CX65" s="5">
        <v>69591</v>
      </c>
      <c r="CY65" s="5">
        <v>63910</v>
      </c>
      <c r="CZ65" s="5">
        <v>58730</v>
      </c>
      <c r="DA65" s="5">
        <v>42490</v>
      </c>
      <c r="DB65" s="5">
        <v>49740</v>
      </c>
      <c r="DC65" s="5">
        <v>43902</v>
      </c>
      <c r="DD65" s="5">
        <v>49446</v>
      </c>
      <c r="DE65" s="5">
        <v>36304</v>
      </c>
      <c r="DF65" s="5">
        <v>44791</v>
      </c>
      <c r="DG65" s="5">
        <v>49691</v>
      </c>
      <c r="DH65" s="5">
        <v>34070</v>
      </c>
      <c r="DI65" s="5">
        <v>33689</v>
      </c>
      <c r="DJ65" s="5">
        <v>43849</v>
      </c>
      <c r="DK65" s="5">
        <v>29270</v>
      </c>
      <c r="DL65" s="5">
        <v>92162</v>
      </c>
      <c r="DM65" s="5">
        <v>15007</v>
      </c>
      <c r="DN65" s="5">
        <v>41111</v>
      </c>
      <c r="DO65" s="5">
        <v>42867</v>
      </c>
      <c r="DP65" s="5">
        <v>24076</v>
      </c>
      <c r="DQ65" s="5">
        <v>35399</v>
      </c>
      <c r="DR65" s="5">
        <v>40876</v>
      </c>
      <c r="DS65" s="5">
        <v>36523</v>
      </c>
      <c r="DT65" s="5">
        <v>60080</v>
      </c>
      <c r="DU65" s="5">
        <v>28750</v>
      </c>
      <c r="DV65" s="5">
        <v>32230</v>
      </c>
      <c r="DW65" s="5">
        <v>26390</v>
      </c>
      <c r="DX65" s="5">
        <v>29527</v>
      </c>
      <c r="DY65" s="5">
        <v>29524</v>
      </c>
      <c r="DZ65" s="5">
        <v>30512</v>
      </c>
      <c r="EA65" s="5">
        <v>15125</v>
      </c>
      <c r="EB65" s="5">
        <v>11733</v>
      </c>
      <c r="EC65" s="5">
        <v>22581</v>
      </c>
      <c r="ED65" s="5">
        <v>42336</v>
      </c>
      <c r="EE65" s="5">
        <v>15820</v>
      </c>
      <c r="EF65" s="5">
        <v>12913</v>
      </c>
      <c r="EG65" s="5">
        <v>23715</v>
      </c>
      <c r="EH65" s="5">
        <v>7118</v>
      </c>
      <c r="EI65" s="5">
        <v>12086</v>
      </c>
      <c r="EJ65" s="5">
        <v>5380</v>
      </c>
      <c r="EK65" s="5">
        <v>21857</v>
      </c>
      <c r="EL65" s="5">
        <v>7052</v>
      </c>
      <c r="EM65" s="5">
        <v>8375</v>
      </c>
      <c r="EN65" s="5">
        <v>6173</v>
      </c>
      <c r="EO65" s="5">
        <v>7760</v>
      </c>
      <c r="EP65" s="5">
        <v>4928</v>
      </c>
      <c r="EQ65" s="5">
        <v>4481</v>
      </c>
      <c r="ER65" s="5">
        <v>11036</v>
      </c>
      <c r="ES65" s="5">
        <v>3351</v>
      </c>
      <c r="ET65" s="5">
        <v>11501</v>
      </c>
      <c r="EU65" s="5">
        <v>1832</v>
      </c>
      <c r="EV65" s="5">
        <v>13392</v>
      </c>
      <c r="EW65" s="5">
        <v>8801</v>
      </c>
      <c r="EX65" s="5">
        <v>13916</v>
      </c>
      <c r="EY65" s="5">
        <v>12735</v>
      </c>
      <c r="EZ65" s="5">
        <v>12916</v>
      </c>
      <c r="FA65" s="5">
        <v>8627</v>
      </c>
      <c r="FB65" s="5">
        <v>9150</v>
      </c>
      <c r="FC65" s="5">
        <v>12521</v>
      </c>
      <c r="FD65" s="5">
        <v>13118</v>
      </c>
      <c r="FE65" s="5">
        <v>6642</v>
      </c>
      <c r="FF65" s="5">
        <v>5975</v>
      </c>
      <c r="FG65" s="5">
        <v>0</v>
      </c>
      <c r="FH65" s="5">
        <v>0</v>
      </c>
      <c r="FI65" s="5">
        <v>0</v>
      </c>
      <c r="FJ65" s="5">
        <v>0</v>
      </c>
      <c r="FK65" s="5">
        <v>0</v>
      </c>
      <c r="FL65" s="5">
        <v>0</v>
      </c>
      <c r="FM65" s="5">
        <v>0</v>
      </c>
      <c r="FN65" s="5">
        <v>0</v>
      </c>
      <c r="FO65" s="5">
        <v>0</v>
      </c>
      <c r="FP65" s="5">
        <v>0</v>
      </c>
      <c r="FQ65" s="5">
        <v>0</v>
      </c>
      <c r="FR65" s="5">
        <v>0</v>
      </c>
      <c r="FS65" s="5">
        <v>0</v>
      </c>
      <c r="FT65" s="5">
        <v>0</v>
      </c>
      <c r="FU65" s="5" t="s">
        <v>33</v>
      </c>
      <c r="FV65" s="5" t="s">
        <v>33</v>
      </c>
      <c r="FW65" s="5" t="s">
        <v>33</v>
      </c>
      <c r="FX65" s="5" t="s">
        <v>33</v>
      </c>
      <c r="FY65" s="5" t="s">
        <v>33</v>
      </c>
      <c r="FZ65" s="5" t="s">
        <v>33</v>
      </c>
      <c r="GA65" s="5" t="s">
        <v>33</v>
      </c>
      <c r="GB65" s="5" t="s">
        <v>33</v>
      </c>
      <c r="GC65" s="5" t="s">
        <v>33</v>
      </c>
      <c r="GD65" s="5" t="s">
        <v>33</v>
      </c>
      <c r="GE65" s="5" t="s">
        <v>33</v>
      </c>
      <c r="GF65" s="5" t="s">
        <v>33</v>
      </c>
      <c r="GG65" s="5" t="s">
        <v>33</v>
      </c>
      <c r="GH65" s="5" t="s">
        <v>33</v>
      </c>
      <c r="GI65" s="5" t="s">
        <v>33</v>
      </c>
      <c r="GJ65" s="5" t="s">
        <v>33</v>
      </c>
      <c r="GK65" s="5" t="s">
        <v>33</v>
      </c>
      <c r="GL65" s="5" t="s">
        <v>33</v>
      </c>
      <c r="GM65" s="5">
        <v>288462</v>
      </c>
      <c r="GN65" s="5">
        <v>852953</v>
      </c>
      <c r="GO65" s="5">
        <v>462319</v>
      </c>
      <c r="GP65" s="5">
        <v>472265</v>
      </c>
      <c r="GQ65" s="5">
        <v>430905</v>
      </c>
      <c r="GR65" s="5">
        <v>214947</v>
      </c>
      <c r="GS65" s="5">
        <v>139955</v>
      </c>
      <c r="GT65" s="5">
        <v>109698</v>
      </c>
      <c r="GU65" s="5">
        <v>275833</v>
      </c>
      <c r="GV65" s="5">
        <v>112053</v>
      </c>
      <c r="GW65" s="5">
        <v>123819</v>
      </c>
      <c r="GX65" s="5">
        <v>86077</v>
      </c>
      <c r="GY65" s="5">
        <v>304585</v>
      </c>
      <c r="GZ65" s="5">
        <v>130701</v>
      </c>
      <c r="HA65" s="5">
        <v>112978</v>
      </c>
      <c r="HB65" s="5">
        <v>238956</v>
      </c>
      <c r="HC65" s="5">
        <v>76316</v>
      </c>
      <c r="HD65" s="5">
        <v>225722</v>
      </c>
      <c r="HE65" s="5">
        <v>56053</v>
      </c>
      <c r="HF65" s="5">
        <v>108705</v>
      </c>
      <c r="HG65" s="5">
        <v>65231</v>
      </c>
      <c r="HH65" s="5">
        <v>71183</v>
      </c>
      <c r="HI65" s="5">
        <v>57833</v>
      </c>
      <c r="HJ65" s="5">
        <v>264540</v>
      </c>
      <c r="HK65" s="5">
        <v>114926</v>
      </c>
      <c r="HL65" s="5">
        <v>148202</v>
      </c>
      <c r="HM65" s="5">
        <v>86532</v>
      </c>
      <c r="HN65" s="5">
        <v>73571</v>
      </c>
      <c r="HO65" s="5">
        <v>63279</v>
      </c>
      <c r="HP65" s="5">
        <v>75114</v>
      </c>
      <c r="HQ65" s="5">
        <v>75038</v>
      </c>
      <c r="HR65" s="5">
        <v>54268</v>
      </c>
      <c r="HS65" s="5">
        <v>520148</v>
      </c>
      <c r="HT65" s="5">
        <v>549989</v>
      </c>
      <c r="HU65" s="5">
        <v>514718</v>
      </c>
      <c r="HV65" s="5">
        <v>496479</v>
      </c>
      <c r="HW65" s="5">
        <v>517943</v>
      </c>
      <c r="HX65" s="5">
        <v>580308</v>
      </c>
      <c r="HY65" s="5">
        <v>524026</v>
      </c>
      <c r="HZ65" s="5">
        <v>513672</v>
      </c>
      <c r="IA65" s="5">
        <v>478716</v>
      </c>
      <c r="IB65" s="5">
        <v>428784</v>
      </c>
      <c r="IC65" s="5">
        <v>371076</v>
      </c>
      <c r="ID65" s="5">
        <v>377308</v>
      </c>
      <c r="IE65" s="5">
        <v>334721</v>
      </c>
      <c r="IF65" s="5">
        <v>358390</v>
      </c>
      <c r="IG65" s="5">
        <v>273334</v>
      </c>
      <c r="IH65" s="5">
        <v>236368</v>
      </c>
      <c r="II65" s="5">
        <v>223293</v>
      </c>
      <c r="IJ65" s="5">
        <v>218603</v>
      </c>
      <c r="IK65" s="5">
        <v>236429</v>
      </c>
      <c r="IL65" s="5">
        <v>230136</v>
      </c>
      <c r="IM65" s="5">
        <v>223407</v>
      </c>
      <c r="IN65" s="5">
        <v>207384</v>
      </c>
      <c r="IO65" s="5">
        <v>190846</v>
      </c>
      <c r="IP65" s="5">
        <v>202748</v>
      </c>
      <c r="IQ65" s="5">
        <v>203021</v>
      </c>
      <c r="IR65" s="5">
        <v>201862</v>
      </c>
      <c r="IS65" s="5">
        <v>188561</v>
      </c>
      <c r="IT65" s="5">
        <v>171983</v>
      </c>
      <c r="IU65" s="5">
        <v>176458</v>
      </c>
      <c r="IV65" s="5">
        <v>160463</v>
      </c>
      <c r="IW65" s="5">
        <v>156972</v>
      </c>
      <c r="IX65" s="5">
        <v>167426</v>
      </c>
      <c r="IY65" s="5">
        <v>110123</v>
      </c>
      <c r="IZ65" s="5">
        <v>114102</v>
      </c>
      <c r="JA65" s="5">
        <v>96632</v>
      </c>
      <c r="JB65" s="5">
        <v>96905</v>
      </c>
      <c r="JC65" s="5">
        <v>98700</v>
      </c>
      <c r="JD65" s="5">
        <v>80644</v>
      </c>
      <c r="JE65" s="5">
        <v>83409</v>
      </c>
      <c r="JF65" s="5">
        <v>70067</v>
      </c>
      <c r="JG65" s="5">
        <v>90912</v>
      </c>
      <c r="JH65" s="5">
        <v>90867</v>
      </c>
      <c r="JI65" s="5">
        <v>75644</v>
      </c>
      <c r="JJ65" s="5">
        <v>66505</v>
      </c>
      <c r="JK65" s="5">
        <v>62361</v>
      </c>
      <c r="JL65" s="5">
        <v>64929</v>
      </c>
      <c r="JM65" s="5">
        <v>53924</v>
      </c>
      <c r="JN65" s="5">
        <v>52143</v>
      </c>
      <c r="JO65" s="5">
        <v>54013</v>
      </c>
      <c r="JP65" s="5">
        <v>35962</v>
      </c>
      <c r="JQ65" s="5">
        <v>55880</v>
      </c>
      <c r="JR65" s="5">
        <v>50134</v>
      </c>
      <c r="JS65" s="5">
        <v>46026</v>
      </c>
      <c r="JT65" s="5">
        <v>44178</v>
      </c>
      <c r="JU65" s="5">
        <v>47909</v>
      </c>
      <c r="JV65" s="5">
        <v>40446</v>
      </c>
      <c r="JW65" s="5">
        <v>36256</v>
      </c>
      <c r="JX65" s="5">
        <v>39991</v>
      </c>
      <c r="JY65" s="5">
        <v>42059</v>
      </c>
      <c r="JZ65" s="5">
        <v>33186</v>
      </c>
      <c r="KA65" s="5">
        <v>35912</v>
      </c>
      <c r="KB65" s="5">
        <v>38547</v>
      </c>
      <c r="KC65" s="5">
        <v>38379</v>
      </c>
      <c r="KD65" s="5">
        <v>35577</v>
      </c>
      <c r="KE65" s="5">
        <v>42255</v>
      </c>
      <c r="KF65" s="5">
        <v>43829</v>
      </c>
      <c r="KG65" s="5">
        <v>36951</v>
      </c>
      <c r="KH65" s="5">
        <v>24748</v>
      </c>
      <c r="KI65" s="5">
        <v>7635</v>
      </c>
      <c r="KJ65" s="5">
        <v>8061</v>
      </c>
      <c r="KK65" s="5">
        <v>9016</v>
      </c>
      <c r="KL65" s="5">
        <v>8345</v>
      </c>
      <c r="KM65" s="5">
        <v>8600</v>
      </c>
      <c r="KN65" s="5">
        <v>8027</v>
      </c>
      <c r="KO65" s="5">
        <v>7799</v>
      </c>
      <c r="KP65" s="5">
        <v>7564</v>
      </c>
      <c r="KQ65" s="5">
        <v>7486</v>
      </c>
      <c r="KR65" s="5">
        <v>7848</v>
      </c>
      <c r="KS65" s="5">
        <v>3937</v>
      </c>
      <c r="KT65" s="5">
        <v>4912</v>
      </c>
      <c r="KU65" s="5">
        <v>6126</v>
      </c>
      <c r="KV65" s="5">
        <v>3348</v>
      </c>
      <c r="KW65" s="5">
        <v>3298</v>
      </c>
      <c r="KX65" s="5">
        <v>3561</v>
      </c>
      <c r="KY65" s="5">
        <v>2234</v>
      </c>
      <c r="KZ65" s="5">
        <v>1218</v>
      </c>
      <c r="LA65" s="5">
        <v>1170</v>
      </c>
      <c r="LB65" s="5">
        <v>1319</v>
      </c>
      <c r="LC65" s="5">
        <v>1146</v>
      </c>
      <c r="LD65" s="5">
        <v>1081</v>
      </c>
      <c r="LE65" s="5">
        <v>1069</v>
      </c>
      <c r="LF65" s="5">
        <v>1316</v>
      </c>
      <c r="LG65" s="5">
        <v>1369</v>
      </c>
      <c r="LH65" s="5">
        <v>1372</v>
      </c>
      <c r="LI65" s="5">
        <v>1414</v>
      </c>
      <c r="LJ65" s="5">
        <v>1826</v>
      </c>
      <c r="LK65" s="5">
        <v>4155</v>
      </c>
      <c r="LL65" s="5">
        <v>3228</v>
      </c>
      <c r="LM65" s="5">
        <v>3328</v>
      </c>
      <c r="LN65" s="5">
        <v>3230</v>
      </c>
      <c r="LO65" s="5">
        <v>2619</v>
      </c>
      <c r="LP65" s="5">
        <v>3548</v>
      </c>
      <c r="LQ65" s="5">
        <v>2815</v>
      </c>
      <c r="LR65" s="5">
        <v>2209</v>
      </c>
      <c r="LS65" s="5">
        <v>2901</v>
      </c>
      <c r="LT65" s="5">
        <v>3234</v>
      </c>
      <c r="LU65" s="5">
        <v>3085</v>
      </c>
      <c r="LV65" s="5">
        <v>3538</v>
      </c>
      <c r="LW65" s="5">
        <v>2622</v>
      </c>
      <c r="LX65" s="5">
        <v>2326</v>
      </c>
      <c r="LY65" s="5">
        <v>1778</v>
      </c>
      <c r="LZ65" s="5">
        <v>3048</v>
      </c>
      <c r="MA65" s="5">
        <v>2453</v>
      </c>
      <c r="MB65" s="5">
        <v>3043</v>
      </c>
      <c r="MC65" s="5">
        <v>2309</v>
      </c>
      <c r="MD65" s="5">
        <v>1931</v>
      </c>
      <c r="ME65" s="5">
        <v>4403</v>
      </c>
      <c r="MF65" s="5">
        <v>5333</v>
      </c>
      <c r="MG65" s="5">
        <v>5407</v>
      </c>
      <c r="MH65" s="5">
        <v>4699</v>
      </c>
      <c r="MI65" s="5">
        <v>4651</v>
      </c>
      <c r="MJ65" s="5">
        <v>5006</v>
      </c>
      <c r="MK65" s="5">
        <v>4551</v>
      </c>
      <c r="ML65" s="5">
        <v>4207</v>
      </c>
      <c r="MM65" s="5">
        <v>3663</v>
      </c>
      <c r="MN65" s="5">
        <v>3543</v>
      </c>
      <c r="MO65" s="5">
        <v>3777</v>
      </c>
      <c r="MP65" s="5">
        <v>3965</v>
      </c>
      <c r="MQ65" s="5">
        <v>6103</v>
      </c>
      <c r="MR65" s="5">
        <v>6537</v>
      </c>
      <c r="MS65" s="5">
        <v>5445</v>
      </c>
      <c r="MT65" s="5">
        <v>3583</v>
      </c>
      <c r="MU65" s="5">
        <v>54</v>
      </c>
      <c r="MV65" s="5">
        <v>162</v>
      </c>
      <c r="MW65" s="5">
        <v>188</v>
      </c>
      <c r="MX65" s="5">
        <v>121</v>
      </c>
      <c r="MY65" s="5">
        <v>131</v>
      </c>
      <c r="MZ65" s="5">
        <v>187</v>
      </c>
      <c r="NA65" s="5">
        <v>187</v>
      </c>
      <c r="NB65" s="5">
        <v>89</v>
      </c>
      <c r="NC65" s="5">
        <v>117</v>
      </c>
      <c r="ND65" s="5">
        <v>383</v>
      </c>
      <c r="NE65" s="5" t="s">
        <v>33</v>
      </c>
      <c r="NF65" s="5" t="s">
        <v>33</v>
      </c>
      <c r="NG65" s="5" t="s">
        <v>33</v>
      </c>
      <c r="NH65" s="5" t="s">
        <v>33</v>
      </c>
      <c r="NI65" s="5" t="s">
        <v>33</v>
      </c>
      <c r="NJ65" s="5" t="s">
        <v>33</v>
      </c>
      <c r="NK65" s="5" t="s">
        <v>33</v>
      </c>
      <c r="NL65" s="5" t="s">
        <v>33</v>
      </c>
      <c r="NM65" s="5" t="s">
        <v>33</v>
      </c>
      <c r="NN65" s="5" t="s">
        <v>33</v>
      </c>
      <c r="NO65" s="5" t="s">
        <v>33</v>
      </c>
      <c r="NP65" s="5" t="s">
        <v>33</v>
      </c>
      <c r="NQ65" s="5" t="s">
        <v>33</v>
      </c>
      <c r="NR65" s="5" t="s">
        <v>33</v>
      </c>
      <c r="NS65" s="5" t="s">
        <v>33</v>
      </c>
      <c r="NT65" s="5" t="s">
        <v>33</v>
      </c>
      <c r="NU65" s="5" t="s">
        <v>33</v>
      </c>
      <c r="NV65" s="5" t="s">
        <v>33</v>
      </c>
      <c r="NW65" s="5">
        <v>0</v>
      </c>
      <c r="NX65" s="5">
        <v>0</v>
      </c>
      <c r="NY65" s="5">
        <v>0</v>
      </c>
      <c r="NZ65" s="5">
        <v>0</v>
      </c>
      <c r="OA65" s="5">
        <v>0</v>
      </c>
      <c r="OB65" s="5">
        <v>0</v>
      </c>
      <c r="OC65" s="5">
        <v>0</v>
      </c>
      <c r="OD65" s="5">
        <v>0</v>
      </c>
      <c r="OE65" s="5">
        <v>0</v>
      </c>
      <c r="OF65" s="5">
        <v>0</v>
      </c>
      <c r="OG65" s="5">
        <v>0</v>
      </c>
      <c r="OH65" s="5">
        <v>0</v>
      </c>
      <c r="OI65" s="5">
        <v>0</v>
      </c>
      <c r="OJ65" s="5">
        <v>0</v>
      </c>
      <c r="OK65" s="5" t="s">
        <v>33</v>
      </c>
      <c r="OL65" s="5" t="s">
        <v>33</v>
      </c>
      <c r="OM65" s="5" t="s">
        <v>33</v>
      </c>
      <c r="ON65" s="5" t="s">
        <v>33</v>
      </c>
      <c r="OO65" s="5" t="s">
        <v>33</v>
      </c>
      <c r="OP65" s="5" t="s">
        <v>33</v>
      </c>
      <c r="OQ65" s="5" t="s">
        <v>33</v>
      </c>
      <c r="OR65" s="5" t="s">
        <v>33</v>
      </c>
      <c r="OS65" s="5" t="s">
        <v>33</v>
      </c>
      <c r="OT65" s="5" t="s">
        <v>33</v>
      </c>
      <c r="OU65" s="5" t="s">
        <v>33</v>
      </c>
      <c r="OV65" s="5" t="s">
        <v>33</v>
      </c>
      <c r="OW65" s="5" t="s">
        <v>33</v>
      </c>
      <c r="OX65" s="5" t="s">
        <v>33</v>
      </c>
      <c r="OY65" s="5" t="s">
        <v>33</v>
      </c>
      <c r="OZ65" s="5" t="s">
        <v>33</v>
      </c>
      <c r="PA65" s="5" t="s">
        <v>33</v>
      </c>
      <c r="PB65" s="5" t="s">
        <v>33</v>
      </c>
      <c r="PC65" s="5">
        <v>15490</v>
      </c>
      <c r="PD65" s="5">
        <v>15358</v>
      </c>
      <c r="PE65" s="5">
        <v>18043</v>
      </c>
      <c r="PF65" s="5">
        <v>15389</v>
      </c>
      <c r="PG65" s="5">
        <v>13376</v>
      </c>
      <c r="PH65" s="5">
        <v>12822</v>
      </c>
      <c r="PI65" s="5">
        <v>14424</v>
      </c>
      <c r="PJ65" s="5">
        <v>14593</v>
      </c>
      <c r="PK65" s="5">
        <v>13444</v>
      </c>
      <c r="PL65" s="5">
        <v>14443</v>
      </c>
      <c r="PM65" s="5">
        <v>15091</v>
      </c>
      <c r="PN65" s="5">
        <v>16374</v>
      </c>
      <c r="PO65" s="5">
        <v>14855</v>
      </c>
      <c r="PP65" s="5">
        <v>13580</v>
      </c>
      <c r="PQ65" s="5">
        <v>13337</v>
      </c>
      <c r="PR65" s="5">
        <v>14087</v>
      </c>
      <c r="PS65" s="5">
        <v>14547</v>
      </c>
      <c r="PT65" s="5">
        <v>15192</v>
      </c>
      <c r="PU65" s="5">
        <v>12891</v>
      </c>
      <c r="PV65" s="5">
        <v>12522</v>
      </c>
      <c r="PW65" s="5">
        <v>11288</v>
      </c>
      <c r="PX65" s="5">
        <v>12324</v>
      </c>
      <c r="PY65" s="5">
        <v>10649</v>
      </c>
      <c r="PZ65" s="5">
        <v>11667</v>
      </c>
      <c r="QA65" s="5">
        <v>10508</v>
      </c>
      <c r="QB65" s="5">
        <v>9045</v>
      </c>
      <c r="QC65" s="5">
        <v>9355</v>
      </c>
      <c r="QD65" s="5">
        <v>8228</v>
      </c>
      <c r="QE65" s="5">
        <v>8357</v>
      </c>
      <c r="QF65" s="5">
        <v>8708</v>
      </c>
      <c r="QG65" s="5">
        <v>7579</v>
      </c>
      <c r="QH65" s="5">
        <v>8688</v>
      </c>
      <c r="QI65" s="5">
        <v>47751</v>
      </c>
      <c r="QJ65" s="5">
        <v>28372</v>
      </c>
      <c r="QK65" s="5">
        <v>25200</v>
      </c>
      <c r="QL65" s="5">
        <v>25685</v>
      </c>
      <c r="QM65" s="5">
        <v>25988</v>
      </c>
      <c r="QN65" s="5">
        <v>24911</v>
      </c>
      <c r="QO65" s="5">
        <v>22482</v>
      </c>
      <c r="QP65" s="5">
        <v>23692</v>
      </c>
      <c r="QQ65" s="5">
        <v>21954</v>
      </c>
      <c r="QR65" s="5">
        <v>21175</v>
      </c>
      <c r="QS65" s="5">
        <v>20378</v>
      </c>
      <c r="QT65" s="5">
        <v>23198</v>
      </c>
      <c r="QU65" s="5">
        <v>16776</v>
      </c>
      <c r="QV65" s="5">
        <v>21811</v>
      </c>
      <c r="QW65" s="5">
        <v>22254</v>
      </c>
      <c r="QX65" s="5">
        <v>19163</v>
      </c>
      <c r="QY65" s="5">
        <v>24472</v>
      </c>
      <c r="QZ65" s="5">
        <v>20302</v>
      </c>
      <c r="RA65" s="5">
        <v>16167</v>
      </c>
      <c r="RB65" s="5">
        <v>18690</v>
      </c>
      <c r="RC65" s="5">
        <v>18590</v>
      </c>
      <c r="RD65" s="5">
        <v>17272</v>
      </c>
      <c r="RE65" s="5">
        <v>16975</v>
      </c>
      <c r="RF65" s="5">
        <v>16396</v>
      </c>
      <c r="RG65" s="5">
        <v>16581</v>
      </c>
      <c r="RH65" s="5">
        <v>17479</v>
      </c>
      <c r="RI65" s="5">
        <v>14364</v>
      </c>
      <c r="RJ65" s="5">
        <v>18773</v>
      </c>
      <c r="RK65" s="5">
        <v>14062</v>
      </c>
      <c r="RL65" s="5">
        <v>14861</v>
      </c>
      <c r="RM65" s="5">
        <v>13483</v>
      </c>
      <c r="RN65" s="5">
        <v>15798</v>
      </c>
      <c r="RO65" s="5">
        <v>19799</v>
      </c>
      <c r="RP65" s="5">
        <v>20827</v>
      </c>
      <c r="RQ65" s="5">
        <v>21889</v>
      </c>
      <c r="RR65" s="5">
        <v>20773</v>
      </c>
      <c r="RS65" s="5">
        <v>21360</v>
      </c>
      <c r="RT65" s="5">
        <v>21399</v>
      </c>
      <c r="RU65" s="5">
        <v>20099</v>
      </c>
      <c r="RV65" s="5">
        <v>19486</v>
      </c>
      <c r="RW65" s="5">
        <v>19651</v>
      </c>
      <c r="RX65" s="5">
        <v>19752</v>
      </c>
      <c r="RY65" s="5">
        <v>19323</v>
      </c>
      <c r="RZ65" s="5">
        <v>19289</v>
      </c>
      <c r="SA65" s="5">
        <v>18269</v>
      </c>
      <c r="SB65" s="5">
        <v>17563</v>
      </c>
      <c r="SC65" s="5">
        <v>16714</v>
      </c>
      <c r="SD65" s="5">
        <v>16811</v>
      </c>
      <c r="SE65" s="5">
        <v>15769</v>
      </c>
      <c r="SF65" s="5">
        <v>15119</v>
      </c>
      <c r="SG65" s="5">
        <v>17138</v>
      </c>
      <c r="SH65" s="5">
        <v>15807</v>
      </c>
      <c r="SI65" s="5">
        <v>14733</v>
      </c>
      <c r="SJ65" s="5">
        <v>15642</v>
      </c>
      <c r="SK65" s="5">
        <v>15148</v>
      </c>
      <c r="SL65" s="5">
        <v>14362</v>
      </c>
      <c r="SM65" s="5">
        <v>12464</v>
      </c>
      <c r="SN65" s="5">
        <v>11938</v>
      </c>
      <c r="SO65" s="5">
        <v>12374</v>
      </c>
      <c r="SP65" s="5">
        <v>12309</v>
      </c>
      <c r="SQ65" s="5">
        <v>12819</v>
      </c>
      <c r="SR65" s="5">
        <v>12452</v>
      </c>
      <c r="SS65" s="5">
        <v>12109</v>
      </c>
      <c r="ST65" s="5">
        <v>12726</v>
      </c>
      <c r="SU65" s="5">
        <v>4069</v>
      </c>
      <c r="SV65" s="5">
        <v>1661</v>
      </c>
      <c r="SW65" s="5">
        <v>1905</v>
      </c>
      <c r="SX65" s="5">
        <v>1661</v>
      </c>
      <c r="SY65" s="5">
        <v>1590</v>
      </c>
      <c r="SZ65" s="5">
        <v>1963</v>
      </c>
      <c r="TA65" s="5">
        <v>2227</v>
      </c>
      <c r="TB65" s="5">
        <v>2100</v>
      </c>
      <c r="TC65" s="5">
        <v>2064</v>
      </c>
      <c r="TD65" s="5">
        <v>1788</v>
      </c>
      <c r="TE65" s="5">
        <v>1340</v>
      </c>
      <c r="TF65" s="5">
        <v>1701</v>
      </c>
      <c r="TG65" s="5">
        <v>1949</v>
      </c>
      <c r="TH65" s="5">
        <v>2799</v>
      </c>
      <c r="TI65" s="5">
        <v>3155</v>
      </c>
      <c r="TJ65" s="5">
        <v>3645</v>
      </c>
      <c r="TK65" s="5">
        <v>3226</v>
      </c>
      <c r="TL65" s="5">
        <v>3368</v>
      </c>
      <c r="TM65" s="5">
        <v>5462</v>
      </c>
      <c r="TN65" s="5">
        <v>7410</v>
      </c>
      <c r="TO65" s="5">
        <v>6762</v>
      </c>
      <c r="TP65" s="5">
        <v>5185</v>
      </c>
      <c r="TQ65" s="5">
        <v>6158</v>
      </c>
      <c r="TR65" s="5">
        <v>4620</v>
      </c>
      <c r="TS65" s="5">
        <v>2359</v>
      </c>
      <c r="TT65" s="5">
        <v>4135</v>
      </c>
      <c r="TU65" s="5">
        <v>4918</v>
      </c>
      <c r="TV65" s="5">
        <v>6696</v>
      </c>
      <c r="TW65" s="5">
        <v>4726</v>
      </c>
      <c r="TX65" s="5">
        <v>5933</v>
      </c>
      <c r="TY65" s="5">
        <v>5576</v>
      </c>
      <c r="TZ65" s="5">
        <v>4638</v>
      </c>
      <c r="UA65" s="5">
        <v>0</v>
      </c>
      <c r="UB65" s="5">
        <v>0</v>
      </c>
      <c r="UC65" s="5">
        <v>0</v>
      </c>
      <c r="UD65" s="5">
        <v>0</v>
      </c>
      <c r="UE65" s="5">
        <v>0</v>
      </c>
      <c r="UF65" s="5">
        <v>0</v>
      </c>
      <c r="UG65" s="5">
        <v>0</v>
      </c>
      <c r="UH65" s="5">
        <v>0</v>
      </c>
      <c r="UI65" s="5">
        <v>0</v>
      </c>
      <c r="UJ65" s="5">
        <v>0</v>
      </c>
      <c r="UK65" s="5">
        <v>0</v>
      </c>
      <c r="UL65" s="5">
        <v>0</v>
      </c>
      <c r="UM65" s="5">
        <v>0</v>
      </c>
      <c r="UN65" s="5">
        <v>0</v>
      </c>
      <c r="UO65" s="5">
        <v>0</v>
      </c>
      <c r="UP65" s="5">
        <v>0</v>
      </c>
      <c r="UQ65" s="5">
        <v>35</v>
      </c>
      <c r="UR65" s="5">
        <v>74</v>
      </c>
      <c r="US65" s="5">
        <v>2074</v>
      </c>
      <c r="UT65" s="5">
        <v>2233</v>
      </c>
      <c r="UU65" s="5">
        <v>2090</v>
      </c>
      <c r="UV65" s="5">
        <v>5252</v>
      </c>
      <c r="UW65" s="5">
        <v>3650</v>
      </c>
      <c r="UX65" s="5">
        <v>2905</v>
      </c>
      <c r="UY65" s="5">
        <v>2979</v>
      </c>
      <c r="UZ65" s="5">
        <v>1157</v>
      </c>
      <c r="VA65" s="5">
        <v>0</v>
      </c>
      <c r="VB65" s="5">
        <v>0</v>
      </c>
      <c r="VC65" s="5">
        <v>0</v>
      </c>
      <c r="VD65" s="5">
        <v>0</v>
      </c>
      <c r="VE65" s="5">
        <v>0</v>
      </c>
      <c r="VF65" s="5">
        <v>0</v>
      </c>
      <c r="VG65" s="5">
        <v>139202</v>
      </c>
      <c r="VH65" s="5">
        <v>139067</v>
      </c>
      <c r="VI65" s="5">
        <v>125932</v>
      </c>
      <c r="VJ65" s="5">
        <v>129092</v>
      </c>
      <c r="VK65" s="5">
        <v>122801</v>
      </c>
      <c r="VL65" s="5">
        <v>121836</v>
      </c>
      <c r="VM65" s="5">
        <v>135525</v>
      </c>
      <c r="VN65" s="5">
        <v>120962</v>
      </c>
      <c r="VO65" s="5">
        <v>105597</v>
      </c>
      <c r="VP65" s="5">
        <v>101108</v>
      </c>
      <c r="VQ65" s="5">
        <v>109132</v>
      </c>
      <c r="VR65" s="5">
        <v>95105</v>
      </c>
      <c r="VS65" s="5">
        <v>89618</v>
      </c>
      <c r="VT65" s="5">
        <v>90546</v>
      </c>
      <c r="VU65" s="5">
        <v>82405</v>
      </c>
      <c r="VV65" s="5">
        <v>67519</v>
      </c>
      <c r="VW65" s="5">
        <v>60187</v>
      </c>
      <c r="VX65" s="5">
        <v>49751</v>
      </c>
      <c r="VY65" s="5">
        <v>140052</v>
      </c>
      <c r="VZ65" s="5">
        <v>140281</v>
      </c>
      <c r="WA65" s="5">
        <v>73183</v>
      </c>
      <c r="WB65" s="5">
        <v>82982</v>
      </c>
      <c r="WC65" s="5">
        <v>75738</v>
      </c>
      <c r="WD65" s="5">
        <v>69955</v>
      </c>
      <c r="WE65" s="5">
        <v>56325</v>
      </c>
      <c r="WF65" s="5">
        <v>47593</v>
      </c>
      <c r="WG65" s="5">
        <v>45903</v>
      </c>
      <c r="WH65" s="5">
        <v>46221</v>
      </c>
      <c r="WI65" s="5">
        <v>44681</v>
      </c>
      <c r="WJ65" s="5">
        <v>40991</v>
      </c>
      <c r="WK65" s="5">
        <v>36216</v>
      </c>
      <c r="WL65" s="5">
        <v>29771</v>
      </c>
      <c r="WM65" s="5">
        <v>4486</v>
      </c>
      <c r="WN65" s="5">
        <v>4742</v>
      </c>
      <c r="WO65" s="5">
        <v>4574</v>
      </c>
      <c r="WP65" s="5">
        <v>4566</v>
      </c>
      <c r="WQ65" s="5">
        <v>4268</v>
      </c>
      <c r="WR65" s="5">
        <v>4146</v>
      </c>
      <c r="WS65" s="5">
        <v>4207</v>
      </c>
      <c r="WT65" s="5">
        <v>3600</v>
      </c>
      <c r="WU65" s="5">
        <v>3386</v>
      </c>
      <c r="WV65" s="5">
        <v>3607</v>
      </c>
      <c r="WW65" s="5">
        <v>3224</v>
      </c>
      <c r="WX65" s="5">
        <v>3814</v>
      </c>
      <c r="WY65" s="5">
        <v>3100</v>
      </c>
      <c r="WZ65" s="5">
        <v>3258</v>
      </c>
      <c r="XA65" s="5">
        <v>4157</v>
      </c>
      <c r="XB65" s="5">
        <v>3750</v>
      </c>
      <c r="XC65" s="5">
        <v>3215</v>
      </c>
      <c r="XD65" s="5">
        <v>2758</v>
      </c>
      <c r="XE65" s="5">
        <v>3430</v>
      </c>
      <c r="XF65" s="5">
        <v>3608</v>
      </c>
      <c r="XG65" s="5">
        <v>3919</v>
      </c>
      <c r="XH65" s="5">
        <v>1773</v>
      </c>
      <c r="XI65" s="5">
        <v>1814</v>
      </c>
      <c r="XJ65" s="5">
        <v>1594</v>
      </c>
      <c r="XK65" s="5">
        <v>1447</v>
      </c>
      <c r="XL65" s="5">
        <v>1454</v>
      </c>
      <c r="XM65" s="5">
        <v>1367</v>
      </c>
      <c r="XN65" s="5">
        <v>1027</v>
      </c>
      <c r="XO65" s="5">
        <v>1067</v>
      </c>
      <c r="XP65" s="5">
        <v>882</v>
      </c>
      <c r="XQ65" s="5">
        <v>901</v>
      </c>
      <c r="XR65" s="5">
        <v>927</v>
      </c>
      <c r="XS65" s="1">
        <v>9273</v>
      </c>
      <c r="XT65" s="3" t="s">
        <v>180</v>
      </c>
      <c r="XU65" s="3" t="s">
        <v>180</v>
      </c>
      <c r="XV65" s="3" t="s">
        <v>179</v>
      </c>
      <c r="XW65" s="3" t="s">
        <v>179</v>
      </c>
      <c r="XX65" s="3" t="s">
        <v>180</v>
      </c>
      <c r="XY65" s="3" t="s">
        <v>180</v>
      </c>
      <c r="XZ65" s="3" t="s">
        <v>228</v>
      </c>
    </row>
    <row r="66" spans="1:650" x14ac:dyDescent="0.3">
      <c r="A66" s="6" t="s">
        <v>93</v>
      </c>
      <c r="B66" s="1">
        <v>4057087</v>
      </c>
      <c r="C66" s="5">
        <v>23847</v>
      </c>
      <c r="D66" s="5">
        <v>287</v>
      </c>
      <c r="E66" s="5">
        <v>3706</v>
      </c>
      <c r="F66" s="5">
        <v>917</v>
      </c>
      <c r="G66" s="5">
        <v>-367</v>
      </c>
      <c r="H66" s="5">
        <v>854</v>
      </c>
      <c r="I66" s="5">
        <v>23</v>
      </c>
      <c r="J66" s="5">
        <v>127</v>
      </c>
      <c r="K66" s="5">
        <v>225</v>
      </c>
      <c r="L66" s="5">
        <v>12204</v>
      </c>
      <c r="M66" s="5">
        <v>6549</v>
      </c>
      <c r="N66" s="5">
        <v>-178</v>
      </c>
      <c r="O66" s="5">
        <v>301</v>
      </c>
      <c r="P66" s="5">
        <v>-17</v>
      </c>
      <c r="Q66" s="5">
        <v>34</v>
      </c>
      <c r="R66" s="5">
        <v>1669</v>
      </c>
      <c r="S66" s="5">
        <v>-69</v>
      </c>
      <c r="T66" s="5">
        <v>3411</v>
      </c>
      <c r="U66" s="5">
        <v>389</v>
      </c>
      <c r="V66" s="5">
        <v>75</v>
      </c>
      <c r="W66" s="5">
        <v>0</v>
      </c>
      <c r="X66" s="5">
        <v>614</v>
      </c>
      <c r="Y66" s="5">
        <v>912</v>
      </c>
      <c r="Z66" s="5">
        <v>750</v>
      </c>
      <c r="AA66" s="5">
        <v>2093</v>
      </c>
      <c r="AB66" s="5">
        <v>982</v>
      </c>
      <c r="AC66" s="5">
        <v>879</v>
      </c>
      <c r="AD66" s="5" t="s">
        <v>33</v>
      </c>
      <c r="AE66" s="5" t="s">
        <v>33</v>
      </c>
      <c r="AF66" s="5" t="s">
        <v>33</v>
      </c>
      <c r="AG66" s="5" t="s">
        <v>33</v>
      </c>
      <c r="AH66" s="5" t="s">
        <v>33</v>
      </c>
      <c r="AI66" s="5">
        <v>839253</v>
      </c>
      <c r="AJ66" s="5">
        <v>58850</v>
      </c>
      <c r="AK66" s="5">
        <v>936391</v>
      </c>
      <c r="AL66" s="5">
        <v>40842</v>
      </c>
      <c r="AM66" s="5">
        <v>183711</v>
      </c>
      <c r="AN66" s="5">
        <v>371506</v>
      </c>
      <c r="AO66" s="5">
        <v>131559</v>
      </c>
      <c r="AP66" s="5">
        <v>24744</v>
      </c>
      <c r="AQ66" s="5">
        <v>57540</v>
      </c>
      <c r="AR66" s="5">
        <v>241637</v>
      </c>
      <c r="AS66" s="5">
        <v>685513</v>
      </c>
      <c r="AT66" s="5">
        <v>68952</v>
      </c>
      <c r="AU66" s="5">
        <v>53273</v>
      </c>
      <c r="AV66" s="5">
        <v>33338</v>
      </c>
      <c r="AW66" s="5">
        <v>93627</v>
      </c>
      <c r="AX66" s="5">
        <v>425586</v>
      </c>
      <c r="AY66" s="5">
        <v>92860</v>
      </c>
      <c r="AZ66" s="5">
        <v>22663</v>
      </c>
      <c r="BA66" s="5">
        <v>45970</v>
      </c>
      <c r="BB66" s="5">
        <v>8483</v>
      </c>
      <c r="BC66" s="5">
        <v>6793</v>
      </c>
      <c r="BD66" s="5">
        <v>11171</v>
      </c>
      <c r="BE66" s="5">
        <v>15843</v>
      </c>
      <c r="BF66" s="5">
        <v>50958</v>
      </c>
      <c r="BG66" s="5">
        <v>48197</v>
      </c>
      <c r="BH66" s="5">
        <v>45409</v>
      </c>
      <c r="BI66" s="5">
        <v>33062</v>
      </c>
      <c r="BJ66" s="5" t="s">
        <v>33</v>
      </c>
      <c r="BK66" s="5" t="s">
        <v>33</v>
      </c>
      <c r="BL66" s="5" t="s">
        <v>33</v>
      </c>
      <c r="BM66" s="5" t="s">
        <v>33</v>
      </c>
      <c r="BN66" s="5" t="s">
        <v>33</v>
      </c>
      <c r="BO66" s="5">
        <v>0</v>
      </c>
      <c r="BP66" s="5">
        <v>0</v>
      </c>
      <c r="BQ66" s="5">
        <v>0</v>
      </c>
      <c r="BR66" s="5">
        <v>0</v>
      </c>
      <c r="BS66" s="5">
        <v>0</v>
      </c>
      <c r="BT66" s="5">
        <v>0</v>
      </c>
      <c r="BU66" s="5">
        <v>0</v>
      </c>
      <c r="BV66" s="5">
        <v>0</v>
      </c>
      <c r="BW66" s="5">
        <v>0</v>
      </c>
      <c r="BX66" s="5">
        <v>0</v>
      </c>
      <c r="BY66" s="5">
        <v>0</v>
      </c>
      <c r="BZ66" s="5">
        <v>0</v>
      </c>
      <c r="CA66" s="5">
        <v>66525</v>
      </c>
      <c r="CB66" s="5">
        <v>31760</v>
      </c>
      <c r="CC66" s="5">
        <v>25991</v>
      </c>
      <c r="CD66" s="5">
        <v>34742</v>
      </c>
      <c r="CE66" s="5">
        <v>36720</v>
      </c>
      <c r="CF66" s="5">
        <v>12765</v>
      </c>
      <c r="CG66" s="5">
        <v>22509</v>
      </c>
      <c r="CH66" s="5">
        <v>11634</v>
      </c>
      <c r="CI66" s="5">
        <v>4917</v>
      </c>
      <c r="CJ66" s="5">
        <v>8904</v>
      </c>
      <c r="CK66" s="5">
        <v>14708</v>
      </c>
      <c r="CL66" s="5">
        <v>19272</v>
      </c>
      <c r="CM66" s="5">
        <v>20490</v>
      </c>
      <c r="CN66" s="5">
        <v>11581</v>
      </c>
      <c r="CO66" s="5">
        <v>13255</v>
      </c>
      <c r="CP66" s="5" t="s">
        <v>33</v>
      </c>
      <c r="CQ66" s="5" t="s">
        <v>33</v>
      </c>
      <c r="CR66" s="5" t="s">
        <v>33</v>
      </c>
      <c r="CS66" s="5" t="s">
        <v>33</v>
      </c>
      <c r="CT66" s="5" t="s">
        <v>33</v>
      </c>
      <c r="CU66" s="5">
        <v>224341</v>
      </c>
      <c r="CV66" s="5">
        <v>260772</v>
      </c>
      <c r="CW66" s="5">
        <v>259309</v>
      </c>
      <c r="CX66" s="5">
        <v>173459</v>
      </c>
      <c r="CY66" s="5">
        <v>171110</v>
      </c>
      <c r="CZ66" s="5">
        <v>182041</v>
      </c>
      <c r="DA66" s="5">
        <v>126320</v>
      </c>
      <c r="DB66" s="5">
        <v>148104</v>
      </c>
      <c r="DC66" s="5">
        <v>137327</v>
      </c>
      <c r="DD66" s="5">
        <v>128761</v>
      </c>
      <c r="DE66" s="5">
        <v>112145</v>
      </c>
      <c r="DF66" s="5">
        <v>114730</v>
      </c>
      <c r="DG66" s="5">
        <v>103733</v>
      </c>
      <c r="DH66" s="5">
        <v>94306</v>
      </c>
      <c r="DI66" s="5">
        <v>96043</v>
      </c>
      <c r="DJ66" s="5">
        <v>100777</v>
      </c>
      <c r="DK66" s="5">
        <v>129276</v>
      </c>
      <c r="DL66" s="5">
        <v>74405</v>
      </c>
      <c r="DM66" s="5">
        <v>47167</v>
      </c>
      <c r="DN66" s="5">
        <v>47400</v>
      </c>
      <c r="DO66" s="5">
        <v>46496</v>
      </c>
      <c r="DP66" s="5">
        <v>48027</v>
      </c>
      <c r="DQ66" s="5">
        <v>40823</v>
      </c>
      <c r="DR66" s="5">
        <v>38693</v>
      </c>
      <c r="DS66" s="5">
        <v>33322</v>
      </c>
      <c r="DT66" s="5">
        <v>35978</v>
      </c>
      <c r="DU66" s="5">
        <v>22336</v>
      </c>
      <c r="DV66" s="5" t="s">
        <v>33</v>
      </c>
      <c r="DW66" s="5" t="s">
        <v>33</v>
      </c>
      <c r="DX66" s="5" t="s">
        <v>33</v>
      </c>
      <c r="DY66" s="5" t="s">
        <v>33</v>
      </c>
      <c r="DZ66" s="5" t="s">
        <v>33</v>
      </c>
      <c r="EA66" s="5">
        <v>33599</v>
      </c>
      <c r="EB66" s="5">
        <v>452</v>
      </c>
      <c r="EC66" s="5">
        <v>54065</v>
      </c>
      <c r="ED66" s="5">
        <v>13464</v>
      </c>
      <c r="EE66" s="5">
        <v>19654</v>
      </c>
      <c r="EF66" s="5">
        <v>11253</v>
      </c>
      <c r="EG66" s="5">
        <v>9936</v>
      </c>
      <c r="EH66" s="5">
        <v>5760</v>
      </c>
      <c r="EI66" s="5">
        <v>10421</v>
      </c>
      <c r="EJ66" s="5">
        <v>21221</v>
      </c>
      <c r="EK66" s="5">
        <v>20433</v>
      </c>
      <c r="EL66" s="5">
        <v>8054</v>
      </c>
      <c r="EM66" s="5">
        <v>9568</v>
      </c>
      <c r="EN66" s="5">
        <v>11985</v>
      </c>
      <c r="EO66" s="5">
        <v>20510</v>
      </c>
      <c r="EP66" s="5">
        <v>7377</v>
      </c>
      <c r="EQ66" s="5">
        <v>12659</v>
      </c>
      <c r="ER66" s="5">
        <v>14123</v>
      </c>
      <c r="ES66" s="5">
        <v>7231</v>
      </c>
      <c r="ET66" s="5">
        <v>4524</v>
      </c>
      <c r="EU66" s="5">
        <v>7880</v>
      </c>
      <c r="EV66" s="5">
        <v>3718</v>
      </c>
      <c r="EW66" s="5">
        <v>2577</v>
      </c>
      <c r="EX66" s="5">
        <v>8306</v>
      </c>
      <c r="EY66" s="5">
        <v>6027</v>
      </c>
      <c r="EZ66" s="5">
        <v>4929</v>
      </c>
      <c r="FA66" s="5">
        <v>6964</v>
      </c>
      <c r="FB66" s="5" t="s">
        <v>33</v>
      </c>
      <c r="FC66" s="5" t="s">
        <v>33</v>
      </c>
      <c r="FD66" s="5" t="s">
        <v>33</v>
      </c>
      <c r="FE66" s="5" t="s">
        <v>33</v>
      </c>
      <c r="FF66" s="5" t="s">
        <v>33</v>
      </c>
      <c r="FG66" s="5">
        <v>0</v>
      </c>
      <c r="FH66" s="5">
        <v>0</v>
      </c>
      <c r="FI66" s="5">
        <v>0</v>
      </c>
      <c r="FJ66" s="5">
        <v>0</v>
      </c>
      <c r="FK66" s="5">
        <v>0</v>
      </c>
      <c r="FL66" s="5">
        <v>0</v>
      </c>
      <c r="FM66" s="5">
        <v>0</v>
      </c>
      <c r="FN66" s="5">
        <v>0</v>
      </c>
      <c r="FO66" s="5">
        <v>0</v>
      </c>
      <c r="FP66" s="5">
        <v>0</v>
      </c>
      <c r="FQ66" s="5">
        <v>0</v>
      </c>
      <c r="FR66" s="5">
        <v>0</v>
      </c>
      <c r="FS66" s="5">
        <v>0</v>
      </c>
      <c r="FT66" s="5">
        <v>0</v>
      </c>
      <c r="FU66" s="5" t="s">
        <v>33</v>
      </c>
      <c r="FV66" s="5" t="s">
        <v>33</v>
      </c>
      <c r="FW66" s="5" t="s">
        <v>33</v>
      </c>
      <c r="FX66" s="5" t="s">
        <v>33</v>
      </c>
      <c r="FY66" s="5" t="s">
        <v>33</v>
      </c>
      <c r="FZ66" s="5" t="s">
        <v>33</v>
      </c>
      <c r="GA66" s="5" t="s">
        <v>33</v>
      </c>
      <c r="GB66" s="5" t="s">
        <v>33</v>
      </c>
      <c r="GC66" s="5" t="s">
        <v>33</v>
      </c>
      <c r="GD66" s="5" t="s">
        <v>33</v>
      </c>
      <c r="GE66" s="5" t="s">
        <v>33</v>
      </c>
      <c r="GF66" s="5" t="s">
        <v>33</v>
      </c>
      <c r="GG66" s="5" t="s">
        <v>33</v>
      </c>
      <c r="GH66" s="5" t="s">
        <v>33</v>
      </c>
      <c r="GI66" s="5" t="s">
        <v>33</v>
      </c>
      <c r="GJ66" s="5" t="s">
        <v>33</v>
      </c>
      <c r="GK66" s="5" t="s">
        <v>33</v>
      </c>
      <c r="GL66" s="5" t="s">
        <v>33</v>
      </c>
      <c r="GM66" s="5">
        <v>1121040</v>
      </c>
      <c r="GN66" s="5">
        <v>320361</v>
      </c>
      <c r="GO66" s="5">
        <v>1293329</v>
      </c>
      <c r="GP66" s="5">
        <v>228681</v>
      </c>
      <c r="GQ66" s="5">
        <v>374108</v>
      </c>
      <c r="GR66" s="5">
        <v>565653</v>
      </c>
      <c r="GS66" s="5">
        <v>267838</v>
      </c>
      <c r="GT66" s="5">
        <v>178734</v>
      </c>
      <c r="GU66" s="5">
        <v>205513</v>
      </c>
      <c r="GV66" s="5">
        <v>403822</v>
      </c>
      <c r="GW66" s="5">
        <v>824641</v>
      </c>
      <c r="GX66" s="5">
        <v>191557</v>
      </c>
      <c r="GY66" s="5">
        <v>233399</v>
      </c>
      <c r="GZ66" s="5">
        <v>171372</v>
      </c>
      <c r="HA66" s="5">
        <v>236206</v>
      </c>
      <c r="HB66" s="5">
        <v>570150</v>
      </c>
      <c r="HC66" s="5">
        <v>271446</v>
      </c>
      <c r="HD66" s="5">
        <v>127368</v>
      </c>
      <c r="HE66" s="5">
        <v>123266</v>
      </c>
      <c r="HF66" s="5">
        <v>72117</v>
      </c>
      <c r="HG66" s="5">
        <v>66085</v>
      </c>
      <c r="HH66" s="5">
        <v>72434</v>
      </c>
      <c r="HI66" s="5">
        <v>74863</v>
      </c>
      <c r="HJ66" s="5">
        <v>117979</v>
      </c>
      <c r="HK66" s="5">
        <v>110129</v>
      </c>
      <c r="HL66" s="5">
        <v>98881</v>
      </c>
      <c r="HM66" s="5">
        <v>76496</v>
      </c>
      <c r="HN66" s="5" t="s">
        <v>33</v>
      </c>
      <c r="HO66" s="5" t="s">
        <v>33</v>
      </c>
      <c r="HP66" s="5" t="s">
        <v>33</v>
      </c>
      <c r="HQ66" s="5" t="s">
        <v>33</v>
      </c>
      <c r="HR66" s="5" t="s">
        <v>33</v>
      </c>
      <c r="HS66" s="5">
        <v>488880</v>
      </c>
      <c r="HT66" s="5">
        <v>512316</v>
      </c>
      <c r="HU66" s="5">
        <v>498668</v>
      </c>
      <c r="HV66" s="5">
        <v>481311</v>
      </c>
      <c r="HW66" s="5">
        <v>484486</v>
      </c>
      <c r="HX66" s="5">
        <v>554103</v>
      </c>
      <c r="HY66" s="5">
        <v>599535</v>
      </c>
      <c r="HZ66" s="5">
        <v>552456</v>
      </c>
      <c r="IA66" s="5">
        <v>611184</v>
      </c>
      <c r="IB66" s="5">
        <v>624801</v>
      </c>
      <c r="IC66" s="5">
        <v>636397</v>
      </c>
      <c r="ID66" s="5">
        <v>624147</v>
      </c>
      <c r="IE66" s="5">
        <v>636100</v>
      </c>
      <c r="IF66" s="5">
        <v>690712</v>
      </c>
      <c r="IG66" s="5">
        <v>487036</v>
      </c>
      <c r="IH66" s="5">
        <v>387886</v>
      </c>
      <c r="II66" s="5">
        <v>389186</v>
      </c>
      <c r="IJ66" s="5">
        <v>368284</v>
      </c>
      <c r="IK66" s="5">
        <v>292405</v>
      </c>
      <c r="IL66" s="5">
        <v>233069</v>
      </c>
      <c r="IM66" s="5">
        <v>203898</v>
      </c>
      <c r="IN66" s="5">
        <v>211981</v>
      </c>
      <c r="IO66" s="5">
        <v>209767</v>
      </c>
      <c r="IP66" s="5">
        <v>204363</v>
      </c>
      <c r="IQ66" s="5">
        <v>202240</v>
      </c>
      <c r="IR66" s="5">
        <v>194080</v>
      </c>
      <c r="IS66" s="5">
        <v>213003</v>
      </c>
      <c r="IT66" s="5" t="s">
        <v>33</v>
      </c>
      <c r="IU66" s="5" t="s">
        <v>33</v>
      </c>
      <c r="IV66" s="5" t="s">
        <v>33</v>
      </c>
      <c r="IW66" s="5" t="s">
        <v>33</v>
      </c>
      <c r="IX66" s="5" t="s">
        <v>33</v>
      </c>
      <c r="IY66" s="5">
        <v>36006</v>
      </c>
      <c r="IZ66" s="5">
        <v>35687</v>
      </c>
      <c r="JA66" s="5">
        <v>36160</v>
      </c>
      <c r="JB66" s="5">
        <v>29908</v>
      </c>
      <c r="JC66" s="5">
        <v>34014</v>
      </c>
      <c r="JD66" s="5">
        <v>40179</v>
      </c>
      <c r="JE66" s="5">
        <v>39616</v>
      </c>
      <c r="JF66" s="5">
        <v>40372</v>
      </c>
      <c r="JG66" s="5">
        <v>46149</v>
      </c>
      <c r="JH66" s="5">
        <v>40254</v>
      </c>
      <c r="JI66" s="5">
        <v>33910</v>
      </c>
      <c r="JJ66" s="5">
        <v>43108</v>
      </c>
      <c r="JK66" s="5">
        <v>35698</v>
      </c>
      <c r="JL66" s="5">
        <v>29167</v>
      </c>
      <c r="JM66" s="5">
        <v>47392</v>
      </c>
      <c r="JN66" s="5">
        <v>42289</v>
      </c>
      <c r="JO66" s="5">
        <v>42421</v>
      </c>
      <c r="JP66" s="5">
        <v>49889</v>
      </c>
      <c r="JQ66" s="5">
        <v>33945</v>
      </c>
      <c r="JR66" s="5">
        <v>26781</v>
      </c>
      <c r="JS66" s="5">
        <v>26619</v>
      </c>
      <c r="JT66" s="5">
        <v>29142</v>
      </c>
      <c r="JU66" s="5">
        <v>31515</v>
      </c>
      <c r="JV66" s="5">
        <v>26572</v>
      </c>
      <c r="JW66" s="5">
        <v>24829</v>
      </c>
      <c r="JX66" s="5">
        <v>29703</v>
      </c>
      <c r="JY66" s="5">
        <v>27991</v>
      </c>
      <c r="JZ66" s="5" t="s">
        <v>33</v>
      </c>
      <c r="KA66" s="5" t="s">
        <v>33</v>
      </c>
      <c r="KB66" s="5" t="s">
        <v>33</v>
      </c>
      <c r="KC66" s="5" t="s">
        <v>33</v>
      </c>
      <c r="KD66" s="5" t="s">
        <v>33</v>
      </c>
      <c r="KE66" s="5">
        <v>343156</v>
      </c>
      <c r="KF66" s="5">
        <v>355982</v>
      </c>
      <c r="KG66" s="5">
        <v>313416</v>
      </c>
      <c r="KH66" s="5">
        <v>362583</v>
      </c>
      <c r="KI66" s="5">
        <v>330867</v>
      </c>
      <c r="KJ66" s="5">
        <v>326345</v>
      </c>
      <c r="KK66" s="5">
        <v>304456</v>
      </c>
      <c r="KL66" s="5">
        <v>238324</v>
      </c>
      <c r="KM66" s="5">
        <v>222172</v>
      </c>
      <c r="KN66" s="5">
        <v>181994</v>
      </c>
      <c r="KO66" s="5">
        <v>134352</v>
      </c>
      <c r="KP66" s="5">
        <v>92226</v>
      </c>
      <c r="KQ66" s="5">
        <v>21855</v>
      </c>
      <c r="KR66" s="5">
        <v>18608</v>
      </c>
      <c r="KS66" s="5">
        <v>22857</v>
      </c>
      <c r="KT66" s="5">
        <v>17274</v>
      </c>
      <c r="KU66" s="5">
        <v>18627</v>
      </c>
      <c r="KV66" s="5">
        <v>19283</v>
      </c>
      <c r="KW66" s="5">
        <v>16586</v>
      </c>
      <c r="KX66" s="5">
        <v>6097</v>
      </c>
      <c r="KY66" s="5">
        <v>6063</v>
      </c>
      <c r="KZ66" s="5">
        <v>7618</v>
      </c>
      <c r="LA66" s="5">
        <v>5282</v>
      </c>
      <c r="LB66" s="5">
        <v>4278</v>
      </c>
      <c r="LC66" s="5">
        <v>2901</v>
      </c>
      <c r="LD66" s="5">
        <v>2783</v>
      </c>
      <c r="LE66" s="5">
        <v>3725</v>
      </c>
      <c r="LF66" s="5" t="s">
        <v>33</v>
      </c>
      <c r="LG66" s="5" t="s">
        <v>33</v>
      </c>
      <c r="LH66" s="5" t="s">
        <v>33</v>
      </c>
      <c r="LI66" s="5" t="s">
        <v>33</v>
      </c>
      <c r="LJ66" s="5" t="s">
        <v>33</v>
      </c>
      <c r="LK66" s="5">
        <v>0</v>
      </c>
      <c r="LL66" s="5">
        <v>0</v>
      </c>
      <c r="LM66" s="5">
        <v>0</v>
      </c>
      <c r="LN66" s="5">
        <v>0</v>
      </c>
      <c r="LO66" s="5">
        <v>0</v>
      </c>
      <c r="LP66" s="5">
        <v>0</v>
      </c>
      <c r="LQ66" s="5">
        <v>0</v>
      </c>
      <c r="LR66" s="5">
        <v>0</v>
      </c>
      <c r="LS66" s="5">
        <v>0</v>
      </c>
      <c r="LT66" s="5">
        <v>0</v>
      </c>
      <c r="LU66" s="5">
        <v>0</v>
      </c>
      <c r="LV66" s="5">
        <v>-20</v>
      </c>
      <c r="LW66" s="5">
        <v>3944</v>
      </c>
      <c r="LX66" s="5">
        <v>3299</v>
      </c>
      <c r="LY66" s="5">
        <v>3091</v>
      </c>
      <c r="LZ66" s="5">
        <v>3752</v>
      </c>
      <c r="MA66" s="5">
        <v>5131</v>
      </c>
      <c r="MB66" s="5">
        <v>6804</v>
      </c>
      <c r="MC66" s="5">
        <v>3674</v>
      </c>
      <c r="MD66" s="5">
        <v>3352</v>
      </c>
      <c r="ME66" s="5">
        <v>3731</v>
      </c>
      <c r="MF66" s="5">
        <v>4369</v>
      </c>
      <c r="MG66" s="5">
        <v>4027</v>
      </c>
      <c r="MH66" s="5">
        <v>3332</v>
      </c>
      <c r="MI66" s="5">
        <v>3171</v>
      </c>
      <c r="MJ66" s="5">
        <v>3481</v>
      </c>
      <c r="MK66" s="5">
        <v>3002</v>
      </c>
      <c r="ML66" s="5" t="s">
        <v>33</v>
      </c>
      <c r="MM66" s="5" t="s">
        <v>33</v>
      </c>
      <c r="MN66" s="5" t="s">
        <v>33</v>
      </c>
      <c r="MO66" s="5" t="s">
        <v>33</v>
      </c>
      <c r="MP66" s="5" t="s">
        <v>33</v>
      </c>
      <c r="MQ66" s="5">
        <v>3683</v>
      </c>
      <c r="MR66" s="5">
        <v>3639</v>
      </c>
      <c r="MS66" s="5">
        <v>3051</v>
      </c>
      <c r="MT66" s="5">
        <v>2773</v>
      </c>
      <c r="MU66" s="5">
        <v>2845</v>
      </c>
      <c r="MV66" s="5">
        <v>2566</v>
      </c>
      <c r="MW66" s="5">
        <v>3404</v>
      </c>
      <c r="MX66" s="5">
        <v>3336</v>
      </c>
      <c r="MY66" s="5">
        <v>3772</v>
      </c>
      <c r="MZ66" s="5">
        <v>3937</v>
      </c>
      <c r="NA66" s="5">
        <v>3935</v>
      </c>
      <c r="NB66" s="5">
        <v>3122</v>
      </c>
      <c r="NC66" s="5">
        <v>3189</v>
      </c>
      <c r="ND66" s="5">
        <v>2252</v>
      </c>
      <c r="NE66" s="5" t="s">
        <v>33</v>
      </c>
      <c r="NF66" s="5" t="s">
        <v>33</v>
      </c>
      <c r="NG66" s="5" t="s">
        <v>33</v>
      </c>
      <c r="NH66" s="5" t="s">
        <v>33</v>
      </c>
      <c r="NI66" s="5" t="s">
        <v>33</v>
      </c>
      <c r="NJ66" s="5" t="s">
        <v>33</v>
      </c>
      <c r="NK66" s="5" t="s">
        <v>33</v>
      </c>
      <c r="NL66" s="5" t="s">
        <v>33</v>
      </c>
      <c r="NM66" s="5" t="s">
        <v>33</v>
      </c>
      <c r="NN66" s="5" t="s">
        <v>33</v>
      </c>
      <c r="NO66" s="5" t="s">
        <v>33</v>
      </c>
      <c r="NP66" s="5" t="s">
        <v>33</v>
      </c>
      <c r="NQ66" s="5" t="s">
        <v>33</v>
      </c>
      <c r="NR66" s="5" t="s">
        <v>33</v>
      </c>
      <c r="NS66" s="5" t="s">
        <v>33</v>
      </c>
      <c r="NT66" s="5" t="s">
        <v>33</v>
      </c>
      <c r="NU66" s="5" t="s">
        <v>33</v>
      </c>
      <c r="NV66" s="5" t="s">
        <v>33</v>
      </c>
      <c r="NW66" s="5">
        <v>0</v>
      </c>
      <c r="NX66" s="5">
        <v>0</v>
      </c>
      <c r="NY66" s="5">
        <v>0</v>
      </c>
      <c r="NZ66" s="5">
        <v>0</v>
      </c>
      <c r="OA66" s="5">
        <v>0</v>
      </c>
      <c r="OB66" s="5">
        <v>0</v>
      </c>
      <c r="OC66" s="5">
        <v>0</v>
      </c>
      <c r="OD66" s="5">
        <v>0</v>
      </c>
      <c r="OE66" s="5">
        <v>0</v>
      </c>
      <c r="OF66" s="5">
        <v>0</v>
      </c>
      <c r="OG66" s="5">
        <v>0</v>
      </c>
      <c r="OH66" s="5">
        <v>0</v>
      </c>
      <c r="OI66" s="5">
        <v>0</v>
      </c>
      <c r="OJ66" s="5">
        <v>0</v>
      </c>
      <c r="OK66" s="5" t="s">
        <v>33</v>
      </c>
      <c r="OL66" s="5" t="s">
        <v>33</v>
      </c>
      <c r="OM66" s="5" t="s">
        <v>33</v>
      </c>
      <c r="ON66" s="5" t="s">
        <v>33</v>
      </c>
      <c r="OO66" s="5" t="s">
        <v>33</v>
      </c>
      <c r="OP66" s="5" t="s">
        <v>33</v>
      </c>
      <c r="OQ66" s="5" t="s">
        <v>33</v>
      </c>
      <c r="OR66" s="5" t="s">
        <v>33</v>
      </c>
      <c r="OS66" s="5" t="s">
        <v>33</v>
      </c>
      <c r="OT66" s="5" t="s">
        <v>33</v>
      </c>
      <c r="OU66" s="5" t="s">
        <v>33</v>
      </c>
      <c r="OV66" s="5" t="s">
        <v>33</v>
      </c>
      <c r="OW66" s="5" t="s">
        <v>33</v>
      </c>
      <c r="OX66" s="5" t="s">
        <v>33</v>
      </c>
      <c r="OY66" s="5" t="s">
        <v>33</v>
      </c>
      <c r="OZ66" s="5" t="s">
        <v>33</v>
      </c>
      <c r="PA66" s="5" t="s">
        <v>33</v>
      </c>
      <c r="PB66" s="5" t="s">
        <v>33</v>
      </c>
      <c r="PC66" s="5">
        <v>13980</v>
      </c>
      <c r="PD66" s="5">
        <v>15705</v>
      </c>
      <c r="PE66" s="5">
        <v>11772</v>
      </c>
      <c r="PF66" s="5">
        <v>11923</v>
      </c>
      <c r="PG66" s="5">
        <v>14266</v>
      </c>
      <c r="PH66" s="5">
        <v>12322</v>
      </c>
      <c r="PI66" s="5">
        <v>11622</v>
      </c>
      <c r="PJ66" s="5">
        <v>11185</v>
      </c>
      <c r="PK66" s="5">
        <v>7226</v>
      </c>
      <c r="PL66" s="5">
        <v>7157</v>
      </c>
      <c r="PM66" s="5">
        <v>8271</v>
      </c>
      <c r="PN66" s="5">
        <v>5165</v>
      </c>
      <c r="PO66" s="5">
        <v>7544</v>
      </c>
      <c r="PP66" s="5">
        <v>3006</v>
      </c>
      <c r="PQ66" s="5">
        <v>6958</v>
      </c>
      <c r="PR66" s="5">
        <v>7303</v>
      </c>
      <c r="PS66" s="5">
        <v>10228</v>
      </c>
      <c r="PT66" s="5">
        <v>14246</v>
      </c>
      <c r="PU66" s="5">
        <v>10320</v>
      </c>
      <c r="PV66" s="5">
        <v>8719</v>
      </c>
      <c r="PW66" s="5">
        <v>9366</v>
      </c>
      <c r="PX66" s="5">
        <v>9038</v>
      </c>
      <c r="PY66" s="5">
        <v>9757</v>
      </c>
      <c r="PZ66" s="5">
        <v>8836</v>
      </c>
      <c r="QA66" s="5">
        <v>8967</v>
      </c>
      <c r="QB66" s="5">
        <v>9664</v>
      </c>
      <c r="QC66" s="5">
        <v>8863</v>
      </c>
      <c r="QD66" s="5" t="s">
        <v>33</v>
      </c>
      <c r="QE66" s="5" t="s">
        <v>33</v>
      </c>
      <c r="QF66" s="5" t="s">
        <v>33</v>
      </c>
      <c r="QG66" s="5" t="s">
        <v>33</v>
      </c>
      <c r="QH66" s="5" t="s">
        <v>33</v>
      </c>
      <c r="QI66" s="5">
        <v>18780</v>
      </c>
      <c r="QJ66" s="5">
        <v>18108</v>
      </c>
      <c r="QK66" s="5">
        <v>22606</v>
      </c>
      <c r="QL66" s="5">
        <v>18005</v>
      </c>
      <c r="QM66" s="5">
        <v>19777</v>
      </c>
      <c r="QN66" s="5">
        <v>21085</v>
      </c>
      <c r="QO66" s="5">
        <v>20655</v>
      </c>
      <c r="QP66" s="5">
        <v>16248</v>
      </c>
      <c r="QQ66" s="5">
        <v>17182</v>
      </c>
      <c r="QR66" s="5">
        <v>18625</v>
      </c>
      <c r="QS66" s="5">
        <v>14829</v>
      </c>
      <c r="QT66" s="5">
        <v>22525</v>
      </c>
      <c r="QU66" s="5">
        <v>24053</v>
      </c>
      <c r="QV66" s="5">
        <v>19014</v>
      </c>
      <c r="QW66" s="5">
        <v>17874</v>
      </c>
      <c r="QX66" s="5">
        <v>19696</v>
      </c>
      <c r="QY66" s="5">
        <v>20123</v>
      </c>
      <c r="QZ66" s="5">
        <v>21356</v>
      </c>
      <c r="RA66" s="5">
        <v>12316</v>
      </c>
      <c r="RB66" s="5">
        <v>12032</v>
      </c>
      <c r="RC66" s="5">
        <v>11962</v>
      </c>
      <c r="RD66" s="5">
        <v>14877</v>
      </c>
      <c r="RE66" s="5">
        <v>13644</v>
      </c>
      <c r="RF66" s="5">
        <v>12346</v>
      </c>
      <c r="RG66" s="5">
        <v>12356</v>
      </c>
      <c r="RH66" s="5">
        <v>13365</v>
      </c>
      <c r="RI66" s="5">
        <v>12335</v>
      </c>
      <c r="RJ66" s="5" t="s">
        <v>33</v>
      </c>
      <c r="RK66" s="5" t="s">
        <v>33</v>
      </c>
      <c r="RL66" s="5" t="s">
        <v>33</v>
      </c>
      <c r="RM66" s="5" t="s">
        <v>33</v>
      </c>
      <c r="RN66" s="5" t="s">
        <v>33</v>
      </c>
      <c r="RO66" s="5">
        <v>22428</v>
      </c>
      <c r="RP66" s="5">
        <v>28757</v>
      </c>
      <c r="RQ66" s="5">
        <v>25805</v>
      </c>
      <c r="RR66" s="5">
        <v>25303</v>
      </c>
      <c r="RS66" s="5">
        <v>19872</v>
      </c>
      <c r="RT66" s="5">
        <v>22665</v>
      </c>
      <c r="RU66" s="5">
        <v>21688</v>
      </c>
      <c r="RV66" s="5">
        <v>18320</v>
      </c>
      <c r="RW66" s="5">
        <v>18262</v>
      </c>
      <c r="RX66" s="5">
        <v>15455</v>
      </c>
      <c r="RY66" s="5">
        <v>19651</v>
      </c>
      <c r="RZ66" s="5">
        <v>20045</v>
      </c>
      <c r="SA66" s="5">
        <v>17339</v>
      </c>
      <c r="SB66" s="5">
        <v>15923</v>
      </c>
      <c r="SC66" s="5">
        <v>17251</v>
      </c>
      <c r="SD66" s="5">
        <v>16588</v>
      </c>
      <c r="SE66" s="5">
        <v>18146</v>
      </c>
      <c r="SF66" s="5">
        <v>20301</v>
      </c>
      <c r="SG66" s="5">
        <v>15308</v>
      </c>
      <c r="SH66" s="5">
        <v>11428</v>
      </c>
      <c r="SI66" s="5">
        <v>12278</v>
      </c>
      <c r="SJ66" s="5">
        <v>12739</v>
      </c>
      <c r="SK66" s="5">
        <v>10429</v>
      </c>
      <c r="SL66" s="5">
        <v>11239</v>
      </c>
      <c r="SM66" s="5">
        <v>10323</v>
      </c>
      <c r="SN66" s="5">
        <v>10344</v>
      </c>
      <c r="SO66" s="5">
        <v>8921</v>
      </c>
      <c r="SP66" s="5" t="s">
        <v>33</v>
      </c>
      <c r="SQ66" s="5" t="s">
        <v>33</v>
      </c>
      <c r="SR66" s="5" t="s">
        <v>33</v>
      </c>
      <c r="SS66" s="5" t="s">
        <v>33</v>
      </c>
      <c r="ST66" s="5" t="s">
        <v>33</v>
      </c>
      <c r="SU66" s="5">
        <v>45831</v>
      </c>
      <c r="SV66" s="5">
        <v>35084</v>
      </c>
      <c r="SW66" s="5">
        <v>41492</v>
      </c>
      <c r="SX66" s="5">
        <v>47294</v>
      </c>
      <c r="SY66" s="5">
        <v>46725</v>
      </c>
      <c r="SZ66" s="5">
        <v>42555</v>
      </c>
      <c r="TA66" s="5">
        <v>39823</v>
      </c>
      <c r="TB66" s="5">
        <v>46605</v>
      </c>
      <c r="TC66" s="5">
        <v>43264</v>
      </c>
      <c r="TD66" s="5">
        <v>48086</v>
      </c>
      <c r="TE66" s="5">
        <v>36866</v>
      </c>
      <c r="TF66" s="5">
        <v>32148</v>
      </c>
      <c r="TG66" s="5">
        <v>32654</v>
      </c>
      <c r="TH66" s="5">
        <v>36642</v>
      </c>
      <c r="TI66" s="5">
        <v>30266</v>
      </c>
      <c r="TJ66" s="5">
        <v>26199</v>
      </c>
      <c r="TK66" s="5">
        <v>25037</v>
      </c>
      <c r="TL66" s="5">
        <v>24339</v>
      </c>
      <c r="TM66" s="5">
        <v>18165</v>
      </c>
      <c r="TN66" s="5">
        <v>20555</v>
      </c>
      <c r="TO66" s="5">
        <v>23596</v>
      </c>
      <c r="TP66" s="5">
        <v>26244</v>
      </c>
      <c r="TQ66" s="5">
        <v>1423</v>
      </c>
      <c r="TR66" s="5">
        <v>263</v>
      </c>
      <c r="TS66" s="5">
        <v>129</v>
      </c>
      <c r="TT66" s="5">
        <v>187</v>
      </c>
      <c r="TU66" s="5">
        <v>437</v>
      </c>
      <c r="TV66" s="5" t="s">
        <v>33</v>
      </c>
      <c r="TW66" s="5" t="s">
        <v>33</v>
      </c>
      <c r="TX66" s="5" t="s">
        <v>33</v>
      </c>
      <c r="TY66" s="5" t="s">
        <v>33</v>
      </c>
      <c r="TZ66" s="5" t="s">
        <v>33</v>
      </c>
      <c r="UA66" s="5">
        <v>0</v>
      </c>
      <c r="UB66" s="5">
        <v>0</v>
      </c>
      <c r="UC66" s="5">
        <v>0</v>
      </c>
      <c r="UD66" s="5">
        <v>0</v>
      </c>
      <c r="UE66" s="5">
        <v>0</v>
      </c>
      <c r="UF66" s="5">
        <v>0</v>
      </c>
      <c r="UG66" s="5">
        <v>0</v>
      </c>
      <c r="UH66" s="5">
        <v>0</v>
      </c>
      <c r="UI66" s="5">
        <v>0</v>
      </c>
      <c r="UJ66" s="5">
        <v>2</v>
      </c>
      <c r="UK66" s="5">
        <v>4</v>
      </c>
      <c r="UL66" s="5">
        <v>0</v>
      </c>
      <c r="UM66" s="5">
        <v>0</v>
      </c>
      <c r="UN66" s="5">
        <v>0</v>
      </c>
      <c r="UO66" s="5">
        <v>0</v>
      </c>
      <c r="UP66" s="5">
        <v>0</v>
      </c>
      <c r="UQ66" s="5">
        <v>0</v>
      </c>
      <c r="UR66" s="5">
        <v>106</v>
      </c>
      <c r="US66" s="5">
        <v>106</v>
      </c>
      <c r="UT66" s="5">
        <v>159</v>
      </c>
      <c r="UU66" s="5">
        <v>309</v>
      </c>
      <c r="UV66" s="5">
        <v>51</v>
      </c>
      <c r="UW66" s="5">
        <v>198</v>
      </c>
      <c r="UX66" s="5">
        <v>178</v>
      </c>
      <c r="UY66" s="5">
        <v>52</v>
      </c>
      <c r="UZ66" s="5">
        <v>63</v>
      </c>
      <c r="VA66" s="5">
        <v>25</v>
      </c>
      <c r="VB66" s="5" t="s">
        <v>33</v>
      </c>
      <c r="VC66" s="5" t="s">
        <v>33</v>
      </c>
      <c r="VD66" s="5" t="s">
        <v>33</v>
      </c>
      <c r="VE66" s="5" t="s">
        <v>33</v>
      </c>
      <c r="VF66" s="5" t="s">
        <v>33</v>
      </c>
      <c r="VG66" s="5">
        <v>126052</v>
      </c>
      <c r="VH66" s="5">
        <v>114536</v>
      </c>
      <c r="VI66" s="5">
        <v>116971</v>
      </c>
      <c r="VJ66" s="5">
        <v>114593</v>
      </c>
      <c r="VK66" s="5">
        <v>102903</v>
      </c>
      <c r="VL66" s="5">
        <v>97067</v>
      </c>
      <c r="VM66" s="5">
        <v>91879</v>
      </c>
      <c r="VN66" s="5">
        <v>86453</v>
      </c>
      <c r="VO66" s="5">
        <v>85836</v>
      </c>
      <c r="VP66" s="5">
        <v>89189</v>
      </c>
      <c r="VQ66" s="5">
        <v>80274</v>
      </c>
      <c r="VR66" s="5">
        <v>77354</v>
      </c>
      <c r="VS66" s="5">
        <v>79011</v>
      </c>
      <c r="VT66" s="5">
        <v>94709</v>
      </c>
      <c r="VU66" s="5">
        <v>91404</v>
      </c>
      <c r="VV66" s="5">
        <v>98107</v>
      </c>
      <c r="VW66" s="5">
        <v>79941</v>
      </c>
      <c r="VX66" s="5">
        <v>63747</v>
      </c>
      <c r="VY66" s="5">
        <v>34454</v>
      </c>
      <c r="VZ66" s="5">
        <v>38729</v>
      </c>
      <c r="WA66" s="5">
        <v>45014</v>
      </c>
      <c r="WB66" s="5">
        <v>51951</v>
      </c>
      <c r="WC66" s="5">
        <v>57470</v>
      </c>
      <c r="WD66" s="5">
        <v>53145</v>
      </c>
      <c r="WE66" s="5">
        <v>51554</v>
      </c>
      <c r="WF66" s="5">
        <v>40665</v>
      </c>
      <c r="WG66" s="5">
        <v>41211</v>
      </c>
      <c r="WH66" s="5" t="s">
        <v>33</v>
      </c>
      <c r="WI66" s="5" t="s">
        <v>33</v>
      </c>
      <c r="WJ66" s="5" t="s">
        <v>33</v>
      </c>
      <c r="WK66" s="5" t="s">
        <v>33</v>
      </c>
      <c r="WL66" s="5" t="s">
        <v>33</v>
      </c>
      <c r="WM66" s="5">
        <v>477</v>
      </c>
      <c r="WN66" s="5">
        <v>502</v>
      </c>
      <c r="WO66" s="5">
        <v>602</v>
      </c>
      <c r="WP66" s="5">
        <v>630</v>
      </c>
      <c r="WQ66" s="5">
        <v>596</v>
      </c>
      <c r="WR66" s="5">
        <v>837</v>
      </c>
      <c r="WS66" s="5">
        <v>619</v>
      </c>
      <c r="WT66" s="5">
        <v>697</v>
      </c>
      <c r="WU66" s="5">
        <v>602</v>
      </c>
      <c r="WV66" s="5">
        <v>796</v>
      </c>
      <c r="WW66" s="5">
        <v>808</v>
      </c>
      <c r="WX66" s="5">
        <v>913</v>
      </c>
      <c r="WY66" s="5">
        <v>890</v>
      </c>
      <c r="WZ66" s="5">
        <v>783</v>
      </c>
      <c r="XA66" s="5">
        <v>516</v>
      </c>
      <c r="XB66" s="5">
        <v>482</v>
      </c>
      <c r="XC66" s="5">
        <v>581</v>
      </c>
      <c r="XD66" s="5">
        <v>418</v>
      </c>
      <c r="XE66" s="5">
        <v>129</v>
      </c>
      <c r="XF66" s="5">
        <v>136</v>
      </c>
      <c r="XG66" s="5">
        <v>2296</v>
      </c>
      <c r="XH66" s="5">
        <v>290</v>
      </c>
      <c r="XI66" s="5">
        <v>373</v>
      </c>
      <c r="XJ66" s="5">
        <v>733</v>
      </c>
      <c r="XK66" s="5">
        <v>559</v>
      </c>
      <c r="XL66" s="5">
        <v>549</v>
      </c>
      <c r="XM66" s="5">
        <v>566</v>
      </c>
      <c r="XN66" s="5" t="s">
        <v>33</v>
      </c>
      <c r="XO66" s="5" t="s">
        <v>33</v>
      </c>
      <c r="XP66" s="5" t="s">
        <v>33</v>
      </c>
      <c r="XQ66" s="5" t="s">
        <v>33</v>
      </c>
      <c r="XR66" s="5" t="s">
        <v>33</v>
      </c>
      <c r="XS66" s="1">
        <v>9417</v>
      </c>
      <c r="XT66" s="3" t="s">
        <v>180</v>
      </c>
      <c r="XU66" s="3" t="s">
        <v>180</v>
      </c>
      <c r="XV66" s="3" t="s">
        <v>180</v>
      </c>
      <c r="XW66" s="3" t="s">
        <v>179</v>
      </c>
      <c r="XX66" s="3" t="s">
        <v>179</v>
      </c>
      <c r="XY66" s="3" t="s">
        <v>180</v>
      </c>
      <c r="XZ66" s="3" t="s">
        <v>229</v>
      </c>
    </row>
    <row r="67" spans="1:650" x14ac:dyDescent="0.3">
      <c r="A67" s="6" t="s">
        <v>94</v>
      </c>
      <c r="B67" s="1">
        <v>4674873</v>
      </c>
      <c r="C67" s="5">
        <v>0</v>
      </c>
      <c r="D67" s="5">
        <v>0</v>
      </c>
      <c r="E67" s="5">
        <v>0</v>
      </c>
      <c r="F67" s="5">
        <v>0</v>
      </c>
      <c r="G67" s="5" t="s">
        <v>33</v>
      </c>
      <c r="H67" s="5" t="s">
        <v>33</v>
      </c>
      <c r="I67" s="5" t="s">
        <v>33</v>
      </c>
      <c r="J67" s="5" t="s">
        <v>33</v>
      </c>
      <c r="K67" s="5" t="s">
        <v>33</v>
      </c>
      <c r="L67" s="5" t="s">
        <v>33</v>
      </c>
      <c r="M67" s="5" t="s">
        <v>33</v>
      </c>
      <c r="N67" s="5" t="s">
        <v>33</v>
      </c>
      <c r="O67" s="5" t="s">
        <v>33</v>
      </c>
      <c r="P67" s="5" t="s">
        <v>33</v>
      </c>
      <c r="Q67" s="5" t="s">
        <v>33</v>
      </c>
      <c r="R67" s="5" t="s">
        <v>33</v>
      </c>
      <c r="S67" s="5" t="s">
        <v>33</v>
      </c>
      <c r="T67" s="5" t="s">
        <v>33</v>
      </c>
      <c r="U67" s="5" t="s">
        <v>33</v>
      </c>
      <c r="V67" s="5" t="s">
        <v>33</v>
      </c>
      <c r="W67" s="5" t="s">
        <v>33</v>
      </c>
      <c r="X67" s="5" t="s">
        <v>33</v>
      </c>
      <c r="Y67" s="5" t="s">
        <v>33</v>
      </c>
      <c r="Z67" s="5" t="s">
        <v>33</v>
      </c>
      <c r="AA67" s="5" t="s">
        <v>33</v>
      </c>
      <c r="AB67" s="5" t="s">
        <v>33</v>
      </c>
      <c r="AC67" s="5" t="s">
        <v>33</v>
      </c>
      <c r="AD67" s="5" t="s">
        <v>33</v>
      </c>
      <c r="AE67" s="5" t="s">
        <v>33</v>
      </c>
      <c r="AF67" s="5" t="s">
        <v>33</v>
      </c>
      <c r="AG67" s="5" t="s">
        <v>33</v>
      </c>
      <c r="AH67" s="5" t="s">
        <v>33</v>
      </c>
      <c r="AI67" s="5">
        <v>0</v>
      </c>
      <c r="AJ67" s="5">
        <v>0</v>
      </c>
      <c r="AK67" s="5">
        <v>0</v>
      </c>
      <c r="AL67" s="5">
        <v>0</v>
      </c>
      <c r="AM67" s="5" t="s">
        <v>33</v>
      </c>
      <c r="AN67" s="5" t="s">
        <v>33</v>
      </c>
      <c r="AO67" s="5" t="s">
        <v>33</v>
      </c>
      <c r="AP67" s="5" t="s">
        <v>33</v>
      </c>
      <c r="AQ67" s="5" t="s">
        <v>33</v>
      </c>
      <c r="AR67" s="5" t="s">
        <v>33</v>
      </c>
      <c r="AS67" s="5" t="s">
        <v>33</v>
      </c>
      <c r="AT67" s="5" t="s">
        <v>33</v>
      </c>
      <c r="AU67" s="5" t="s">
        <v>33</v>
      </c>
      <c r="AV67" s="5" t="s">
        <v>33</v>
      </c>
      <c r="AW67" s="5" t="s">
        <v>33</v>
      </c>
      <c r="AX67" s="5" t="s">
        <v>33</v>
      </c>
      <c r="AY67" s="5" t="s">
        <v>33</v>
      </c>
      <c r="AZ67" s="5" t="s">
        <v>33</v>
      </c>
      <c r="BA67" s="5" t="s">
        <v>33</v>
      </c>
      <c r="BB67" s="5" t="s">
        <v>33</v>
      </c>
      <c r="BC67" s="5" t="s">
        <v>33</v>
      </c>
      <c r="BD67" s="5" t="s">
        <v>33</v>
      </c>
      <c r="BE67" s="5" t="s">
        <v>33</v>
      </c>
      <c r="BF67" s="5" t="s">
        <v>33</v>
      </c>
      <c r="BG67" s="5" t="s">
        <v>33</v>
      </c>
      <c r="BH67" s="5" t="s">
        <v>33</v>
      </c>
      <c r="BI67" s="5" t="s">
        <v>33</v>
      </c>
      <c r="BJ67" s="5" t="s">
        <v>33</v>
      </c>
      <c r="BK67" s="5" t="s">
        <v>33</v>
      </c>
      <c r="BL67" s="5" t="s">
        <v>33</v>
      </c>
      <c r="BM67" s="5" t="s">
        <v>33</v>
      </c>
      <c r="BN67" s="5" t="s">
        <v>33</v>
      </c>
      <c r="BO67" s="5">
        <v>305</v>
      </c>
      <c r="BP67" s="5">
        <v>0</v>
      </c>
      <c r="BQ67" s="5">
        <v>9</v>
      </c>
      <c r="BR67" s="5">
        <v>29</v>
      </c>
      <c r="BS67" s="5" t="s">
        <v>33</v>
      </c>
      <c r="BT67" s="5" t="s">
        <v>33</v>
      </c>
      <c r="BU67" s="5" t="s">
        <v>33</v>
      </c>
      <c r="BV67" s="5" t="s">
        <v>33</v>
      </c>
      <c r="BW67" s="5" t="s">
        <v>33</v>
      </c>
      <c r="BX67" s="5" t="s">
        <v>33</v>
      </c>
      <c r="BY67" s="5" t="s">
        <v>33</v>
      </c>
      <c r="BZ67" s="5" t="s">
        <v>33</v>
      </c>
      <c r="CA67" s="5" t="s">
        <v>33</v>
      </c>
      <c r="CB67" s="5" t="s">
        <v>33</v>
      </c>
      <c r="CC67" s="5" t="s">
        <v>33</v>
      </c>
      <c r="CD67" s="5" t="s">
        <v>33</v>
      </c>
      <c r="CE67" s="5" t="s">
        <v>33</v>
      </c>
      <c r="CF67" s="5" t="s">
        <v>33</v>
      </c>
      <c r="CG67" s="5" t="s">
        <v>33</v>
      </c>
      <c r="CH67" s="5" t="s">
        <v>33</v>
      </c>
      <c r="CI67" s="5" t="s">
        <v>33</v>
      </c>
      <c r="CJ67" s="5" t="s">
        <v>33</v>
      </c>
      <c r="CK67" s="5" t="s">
        <v>33</v>
      </c>
      <c r="CL67" s="5" t="s">
        <v>33</v>
      </c>
      <c r="CM67" s="5" t="s">
        <v>33</v>
      </c>
      <c r="CN67" s="5" t="s">
        <v>33</v>
      </c>
      <c r="CO67" s="5" t="s">
        <v>33</v>
      </c>
      <c r="CP67" s="5" t="s">
        <v>33</v>
      </c>
      <c r="CQ67" s="5" t="s">
        <v>33</v>
      </c>
      <c r="CR67" s="5" t="s">
        <v>33</v>
      </c>
      <c r="CS67" s="5" t="s">
        <v>33</v>
      </c>
      <c r="CT67" s="5" t="s">
        <v>33</v>
      </c>
      <c r="CU67" s="5">
        <v>0</v>
      </c>
      <c r="CV67" s="5">
        <v>0</v>
      </c>
      <c r="CW67" s="5">
        <v>0</v>
      </c>
      <c r="CX67" s="5">
        <v>0</v>
      </c>
      <c r="CY67" s="5" t="s">
        <v>33</v>
      </c>
      <c r="CZ67" s="5" t="s">
        <v>33</v>
      </c>
      <c r="DA67" s="5" t="s">
        <v>33</v>
      </c>
      <c r="DB67" s="5" t="s">
        <v>33</v>
      </c>
      <c r="DC67" s="5" t="s">
        <v>33</v>
      </c>
      <c r="DD67" s="5" t="s">
        <v>33</v>
      </c>
      <c r="DE67" s="5" t="s">
        <v>33</v>
      </c>
      <c r="DF67" s="5" t="s">
        <v>33</v>
      </c>
      <c r="DG67" s="5" t="s">
        <v>33</v>
      </c>
      <c r="DH67" s="5" t="s">
        <v>33</v>
      </c>
      <c r="DI67" s="5" t="s">
        <v>33</v>
      </c>
      <c r="DJ67" s="5" t="s">
        <v>33</v>
      </c>
      <c r="DK67" s="5" t="s">
        <v>33</v>
      </c>
      <c r="DL67" s="5" t="s">
        <v>33</v>
      </c>
      <c r="DM67" s="5" t="s">
        <v>33</v>
      </c>
      <c r="DN67" s="5" t="s">
        <v>33</v>
      </c>
      <c r="DO67" s="5" t="s">
        <v>33</v>
      </c>
      <c r="DP67" s="5" t="s">
        <v>33</v>
      </c>
      <c r="DQ67" s="5" t="s">
        <v>33</v>
      </c>
      <c r="DR67" s="5" t="s">
        <v>33</v>
      </c>
      <c r="DS67" s="5" t="s">
        <v>33</v>
      </c>
      <c r="DT67" s="5" t="s">
        <v>33</v>
      </c>
      <c r="DU67" s="5" t="s">
        <v>33</v>
      </c>
      <c r="DV67" s="5" t="s">
        <v>33</v>
      </c>
      <c r="DW67" s="5" t="s">
        <v>33</v>
      </c>
      <c r="DX67" s="5" t="s">
        <v>33</v>
      </c>
      <c r="DY67" s="5" t="s">
        <v>33</v>
      </c>
      <c r="DZ67" s="5" t="s">
        <v>33</v>
      </c>
      <c r="EA67" s="5">
        <v>0</v>
      </c>
      <c r="EB67" s="5">
        <v>0</v>
      </c>
      <c r="EC67" s="5">
        <v>0</v>
      </c>
      <c r="ED67" s="5">
        <v>0</v>
      </c>
      <c r="EE67" s="5" t="s">
        <v>33</v>
      </c>
      <c r="EF67" s="5" t="s">
        <v>33</v>
      </c>
      <c r="EG67" s="5" t="s">
        <v>33</v>
      </c>
      <c r="EH67" s="5" t="s">
        <v>33</v>
      </c>
      <c r="EI67" s="5" t="s">
        <v>33</v>
      </c>
      <c r="EJ67" s="5" t="s">
        <v>33</v>
      </c>
      <c r="EK67" s="5" t="s">
        <v>33</v>
      </c>
      <c r="EL67" s="5" t="s">
        <v>33</v>
      </c>
      <c r="EM67" s="5" t="s">
        <v>33</v>
      </c>
      <c r="EN67" s="5" t="s">
        <v>33</v>
      </c>
      <c r="EO67" s="5" t="s">
        <v>33</v>
      </c>
      <c r="EP67" s="5" t="s">
        <v>33</v>
      </c>
      <c r="EQ67" s="5" t="s">
        <v>33</v>
      </c>
      <c r="ER67" s="5" t="s">
        <v>33</v>
      </c>
      <c r="ES67" s="5" t="s">
        <v>33</v>
      </c>
      <c r="ET67" s="5" t="s">
        <v>33</v>
      </c>
      <c r="EU67" s="5" t="s">
        <v>33</v>
      </c>
      <c r="EV67" s="5" t="s">
        <v>33</v>
      </c>
      <c r="EW67" s="5" t="s">
        <v>33</v>
      </c>
      <c r="EX67" s="5" t="s">
        <v>33</v>
      </c>
      <c r="EY67" s="5" t="s">
        <v>33</v>
      </c>
      <c r="EZ67" s="5" t="s">
        <v>33</v>
      </c>
      <c r="FA67" s="5" t="s">
        <v>33</v>
      </c>
      <c r="FB67" s="5" t="s">
        <v>33</v>
      </c>
      <c r="FC67" s="5" t="s">
        <v>33</v>
      </c>
      <c r="FD67" s="5" t="s">
        <v>33</v>
      </c>
      <c r="FE67" s="5" t="s">
        <v>33</v>
      </c>
      <c r="FF67" s="5" t="s">
        <v>33</v>
      </c>
      <c r="FG67" s="5">
        <v>0</v>
      </c>
      <c r="FH67" s="5">
        <v>0</v>
      </c>
      <c r="FI67" s="5">
        <v>0</v>
      </c>
      <c r="FJ67" s="5">
        <v>0</v>
      </c>
      <c r="FK67" s="5" t="s">
        <v>33</v>
      </c>
      <c r="FL67" s="5" t="s">
        <v>33</v>
      </c>
      <c r="FM67" s="5" t="s">
        <v>33</v>
      </c>
      <c r="FN67" s="5" t="s">
        <v>33</v>
      </c>
      <c r="FO67" s="5" t="s">
        <v>33</v>
      </c>
      <c r="FP67" s="5" t="s">
        <v>33</v>
      </c>
      <c r="FQ67" s="5" t="s">
        <v>33</v>
      </c>
      <c r="FR67" s="5" t="s">
        <v>33</v>
      </c>
      <c r="FS67" s="5" t="s">
        <v>33</v>
      </c>
      <c r="FT67" s="5" t="s">
        <v>33</v>
      </c>
      <c r="FU67" s="5" t="s">
        <v>33</v>
      </c>
      <c r="FV67" s="5" t="s">
        <v>33</v>
      </c>
      <c r="FW67" s="5" t="s">
        <v>33</v>
      </c>
      <c r="FX67" s="5" t="s">
        <v>33</v>
      </c>
      <c r="FY67" s="5" t="s">
        <v>33</v>
      </c>
      <c r="FZ67" s="5" t="s">
        <v>33</v>
      </c>
      <c r="GA67" s="5" t="s">
        <v>33</v>
      </c>
      <c r="GB67" s="5" t="s">
        <v>33</v>
      </c>
      <c r="GC67" s="5" t="s">
        <v>33</v>
      </c>
      <c r="GD67" s="5" t="s">
        <v>33</v>
      </c>
      <c r="GE67" s="5" t="s">
        <v>33</v>
      </c>
      <c r="GF67" s="5" t="s">
        <v>33</v>
      </c>
      <c r="GG67" s="5" t="s">
        <v>33</v>
      </c>
      <c r="GH67" s="5" t="s">
        <v>33</v>
      </c>
      <c r="GI67" s="5" t="s">
        <v>33</v>
      </c>
      <c r="GJ67" s="5" t="s">
        <v>33</v>
      </c>
      <c r="GK67" s="5" t="s">
        <v>33</v>
      </c>
      <c r="GL67" s="5" t="s">
        <v>33</v>
      </c>
      <c r="GM67" s="5">
        <v>305</v>
      </c>
      <c r="GN67" s="5">
        <v>0</v>
      </c>
      <c r="GO67" s="5">
        <v>9</v>
      </c>
      <c r="GP67" s="5">
        <v>29</v>
      </c>
      <c r="GQ67" s="5" t="s">
        <v>33</v>
      </c>
      <c r="GR67" s="5" t="s">
        <v>33</v>
      </c>
      <c r="GS67" s="5" t="s">
        <v>33</v>
      </c>
      <c r="GT67" s="5" t="s">
        <v>33</v>
      </c>
      <c r="GU67" s="5" t="s">
        <v>33</v>
      </c>
      <c r="GV67" s="5" t="s">
        <v>33</v>
      </c>
      <c r="GW67" s="5" t="s">
        <v>33</v>
      </c>
      <c r="GX67" s="5" t="s">
        <v>33</v>
      </c>
      <c r="GY67" s="5" t="s">
        <v>33</v>
      </c>
      <c r="GZ67" s="5" t="s">
        <v>33</v>
      </c>
      <c r="HA67" s="5" t="s">
        <v>33</v>
      </c>
      <c r="HB67" s="5" t="s">
        <v>33</v>
      </c>
      <c r="HC67" s="5" t="s">
        <v>33</v>
      </c>
      <c r="HD67" s="5" t="s">
        <v>33</v>
      </c>
      <c r="HE67" s="5" t="s">
        <v>33</v>
      </c>
      <c r="HF67" s="5" t="s">
        <v>33</v>
      </c>
      <c r="HG67" s="5" t="s">
        <v>33</v>
      </c>
      <c r="HH67" s="5" t="s">
        <v>33</v>
      </c>
      <c r="HI67" s="5" t="s">
        <v>33</v>
      </c>
      <c r="HJ67" s="5" t="s">
        <v>33</v>
      </c>
      <c r="HK67" s="5" t="s">
        <v>33</v>
      </c>
      <c r="HL67" s="5" t="s">
        <v>33</v>
      </c>
      <c r="HM67" s="5" t="s">
        <v>33</v>
      </c>
      <c r="HN67" s="5" t="s">
        <v>33</v>
      </c>
      <c r="HO67" s="5" t="s">
        <v>33</v>
      </c>
      <c r="HP67" s="5" t="s">
        <v>33</v>
      </c>
      <c r="HQ67" s="5" t="s">
        <v>33</v>
      </c>
      <c r="HR67" s="5" t="s">
        <v>33</v>
      </c>
      <c r="HS67" s="5">
        <v>0</v>
      </c>
      <c r="HT67" s="5">
        <v>0</v>
      </c>
      <c r="HU67" s="5">
        <v>0</v>
      </c>
      <c r="HV67" s="5">
        <v>0</v>
      </c>
      <c r="HW67" s="5" t="s">
        <v>33</v>
      </c>
      <c r="HX67" s="5" t="s">
        <v>33</v>
      </c>
      <c r="HY67" s="5" t="s">
        <v>33</v>
      </c>
      <c r="HZ67" s="5" t="s">
        <v>33</v>
      </c>
      <c r="IA67" s="5" t="s">
        <v>33</v>
      </c>
      <c r="IB67" s="5" t="s">
        <v>33</v>
      </c>
      <c r="IC67" s="5" t="s">
        <v>33</v>
      </c>
      <c r="ID67" s="5" t="s">
        <v>33</v>
      </c>
      <c r="IE67" s="5" t="s">
        <v>33</v>
      </c>
      <c r="IF67" s="5" t="s">
        <v>33</v>
      </c>
      <c r="IG67" s="5" t="s">
        <v>33</v>
      </c>
      <c r="IH67" s="5" t="s">
        <v>33</v>
      </c>
      <c r="II67" s="5" t="s">
        <v>33</v>
      </c>
      <c r="IJ67" s="5" t="s">
        <v>33</v>
      </c>
      <c r="IK67" s="5" t="s">
        <v>33</v>
      </c>
      <c r="IL67" s="5" t="s">
        <v>33</v>
      </c>
      <c r="IM67" s="5" t="s">
        <v>33</v>
      </c>
      <c r="IN67" s="5" t="s">
        <v>33</v>
      </c>
      <c r="IO67" s="5" t="s">
        <v>33</v>
      </c>
      <c r="IP67" s="5" t="s">
        <v>33</v>
      </c>
      <c r="IQ67" s="5" t="s">
        <v>33</v>
      </c>
      <c r="IR67" s="5" t="s">
        <v>33</v>
      </c>
      <c r="IS67" s="5" t="s">
        <v>33</v>
      </c>
      <c r="IT67" s="5" t="s">
        <v>33</v>
      </c>
      <c r="IU67" s="5" t="s">
        <v>33</v>
      </c>
      <c r="IV67" s="5" t="s">
        <v>33</v>
      </c>
      <c r="IW67" s="5" t="s">
        <v>33</v>
      </c>
      <c r="IX67" s="5" t="s">
        <v>33</v>
      </c>
      <c r="IY67" s="5">
        <v>0</v>
      </c>
      <c r="IZ67" s="5">
        <v>0</v>
      </c>
      <c r="JA67" s="5">
        <v>0</v>
      </c>
      <c r="JB67" s="5">
        <v>0</v>
      </c>
      <c r="JC67" s="5" t="s">
        <v>33</v>
      </c>
      <c r="JD67" s="5" t="s">
        <v>33</v>
      </c>
      <c r="JE67" s="5" t="s">
        <v>33</v>
      </c>
      <c r="JF67" s="5" t="s">
        <v>33</v>
      </c>
      <c r="JG67" s="5" t="s">
        <v>33</v>
      </c>
      <c r="JH67" s="5" t="s">
        <v>33</v>
      </c>
      <c r="JI67" s="5" t="s">
        <v>33</v>
      </c>
      <c r="JJ67" s="5" t="s">
        <v>33</v>
      </c>
      <c r="JK67" s="5" t="s">
        <v>33</v>
      </c>
      <c r="JL67" s="5" t="s">
        <v>33</v>
      </c>
      <c r="JM67" s="5" t="s">
        <v>33</v>
      </c>
      <c r="JN67" s="5" t="s">
        <v>33</v>
      </c>
      <c r="JO67" s="5" t="s">
        <v>33</v>
      </c>
      <c r="JP67" s="5" t="s">
        <v>33</v>
      </c>
      <c r="JQ67" s="5" t="s">
        <v>33</v>
      </c>
      <c r="JR67" s="5" t="s">
        <v>33</v>
      </c>
      <c r="JS67" s="5" t="s">
        <v>33</v>
      </c>
      <c r="JT67" s="5" t="s">
        <v>33</v>
      </c>
      <c r="JU67" s="5" t="s">
        <v>33</v>
      </c>
      <c r="JV67" s="5" t="s">
        <v>33</v>
      </c>
      <c r="JW67" s="5" t="s">
        <v>33</v>
      </c>
      <c r="JX67" s="5" t="s">
        <v>33</v>
      </c>
      <c r="JY67" s="5" t="s">
        <v>33</v>
      </c>
      <c r="JZ67" s="5" t="s">
        <v>33</v>
      </c>
      <c r="KA67" s="5" t="s">
        <v>33</v>
      </c>
      <c r="KB67" s="5" t="s">
        <v>33</v>
      </c>
      <c r="KC67" s="5" t="s">
        <v>33</v>
      </c>
      <c r="KD67" s="5" t="s">
        <v>33</v>
      </c>
      <c r="KE67" s="5">
        <v>55</v>
      </c>
      <c r="KF67" s="5">
        <v>49</v>
      </c>
      <c r="KG67" s="5">
        <v>44</v>
      </c>
      <c r="KH67" s="5">
        <v>35</v>
      </c>
      <c r="KI67" s="5" t="s">
        <v>33</v>
      </c>
      <c r="KJ67" s="5" t="s">
        <v>33</v>
      </c>
      <c r="KK67" s="5" t="s">
        <v>33</v>
      </c>
      <c r="KL67" s="5" t="s">
        <v>33</v>
      </c>
      <c r="KM67" s="5" t="s">
        <v>33</v>
      </c>
      <c r="KN67" s="5" t="s">
        <v>33</v>
      </c>
      <c r="KO67" s="5" t="s">
        <v>33</v>
      </c>
      <c r="KP67" s="5" t="s">
        <v>33</v>
      </c>
      <c r="KQ67" s="5" t="s">
        <v>33</v>
      </c>
      <c r="KR67" s="5" t="s">
        <v>33</v>
      </c>
      <c r="KS67" s="5" t="s">
        <v>33</v>
      </c>
      <c r="KT67" s="5" t="s">
        <v>33</v>
      </c>
      <c r="KU67" s="5" t="s">
        <v>33</v>
      </c>
      <c r="KV67" s="5" t="s">
        <v>33</v>
      </c>
      <c r="KW67" s="5" t="s">
        <v>33</v>
      </c>
      <c r="KX67" s="5" t="s">
        <v>33</v>
      </c>
      <c r="KY67" s="5" t="s">
        <v>33</v>
      </c>
      <c r="KZ67" s="5" t="s">
        <v>33</v>
      </c>
      <c r="LA67" s="5" t="s">
        <v>33</v>
      </c>
      <c r="LB67" s="5" t="s">
        <v>33</v>
      </c>
      <c r="LC67" s="5" t="s">
        <v>33</v>
      </c>
      <c r="LD67" s="5" t="s">
        <v>33</v>
      </c>
      <c r="LE67" s="5" t="s">
        <v>33</v>
      </c>
      <c r="LF67" s="5" t="s">
        <v>33</v>
      </c>
      <c r="LG67" s="5" t="s">
        <v>33</v>
      </c>
      <c r="LH67" s="5" t="s">
        <v>33</v>
      </c>
      <c r="LI67" s="5" t="s">
        <v>33</v>
      </c>
      <c r="LJ67" s="5" t="s">
        <v>33</v>
      </c>
      <c r="LK67" s="5">
        <v>36</v>
      </c>
      <c r="LL67" s="5">
        <v>23</v>
      </c>
      <c r="LM67" s="5">
        <v>90</v>
      </c>
      <c r="LN67" s="5">
        <v>19</v>
      </c>
      <c r="LO67" s="5" t="s">
        <v>33</v>
      </c>
      <c r="LP67" s="5" t="s">
        <v>33</v>
      </c>
      <c r="LQ67" s="5" t="s">
        <v>33</v>
      </c>
      <c r="LR67" s="5" t="s">
        <v>33</v>
      </c>
      <c r="LS67" s="5" t="s">
        <v>33</v>
      </c>
      <c r="LT67" s="5" t="s">
        <v>33</v>
      </c>
      <c r="LU67" s="5" t="s">
        <v>33</v>
      </c>
      <c r="LV67" s="5" t="s">
        <v>33</v>
      </c>
      <c r="LW67" s="5" t="s">
        <v>33</v>
      </c>
      <c r="LX67" s="5" t="s">
        <v>33</v>
      </c>
      <c r="LY67" s="5" t="s">
        <v>33</v>
      </c>
      <c r="LZ67" s="5" t="s">
        <v>33</v>
      </c>
      <c r="MA67" s="5" t="s">
        <v>33</v>
      </c>
      <c r="MB67" s="5" t="s">
        <v>33</v>
      </c>
      <c r="MC67" s="5" t="s">
        <v>33</v>
      </c>
      <c r="MD67" s="5" t="s">
        <v>33</v>
      </c>
      <c r="ME67" s="5" t="s">
        <v>33</v>
      </c>
      <c r="MF67" s="5" t="s">
        <v>33</v>
      </c>
      <c r="MG67" s="5" t="s">
        <v>33</v>
      </c>
      <c r="MH67" s="5" t="s">
        <v>33</v>
      </c>
      <c r="MI67" s="5" t="s">
        <v>33</v>
      </c>
      <c r="MJ67" s="5" t="s">
        <v>33</v>
      </c>
      <c r="MK67" s="5" t="s">
        <v>33</v>
      </c>
      <c r="ML67" s="5" t="s">
        <v>33</v>
      </c>
      <c r="MM67" s="5" t="s">
        <v>33</v>
      </c>
      <c r="MN67" s="5" t="s">
        <v>33</v>
      </c>
      <c r="MO67" s="5" t="s">
        <v>33</v>
      </c>
      <c r="MP67" s="5" t="s">
        <v>33</v>
      </c>
      <c r="MQ67" s="5">
        <v>0</v>
      </c>
      <c r="MR67" s="5">
        <v>0</v>
      </c>
      <c r="MS67" s="5">
        <v>0</v>
      </c>
      <c r="MT67" s="5">
        <v>0</v>
      </c>
      <c r="MU67" s="5" t="s">
        <v>33</v>
      </c>
      <c r="MV67" s="5" t="s">
        <v>33</v>
      </c>
      <c r="MW67" s="5" t="s">
        <v>33</v>
      </c>
      <c r="MX67" s="5" t="s">
        <v>33</v>
      </c>
      <c r="MY67" s="5" t="s">
        <v>33</v>
      </c>
      <c r="MZ67" s="5" t="s">
        <v>33</v>
      </c>
      <c r="NA67" s="5" t="s">
        <v>33</v>
      </c>
      <c r="NB67" s="5" t="s">
        <v>33</v>
      </c>
      <c r="NC67" s="5" t="s">
        <v>33</v>
      </c>
      <c r="ND67" s="5" t="s">
        <v>33</v>
      </c>
      <c r="NE67" s="5" t="s">
        <v>33</v>
      </c>
      <c r="NF67" s="5" t="s">
        <v>33</v>
      </c>
      <c r="NG67" s="5" t="s">
        <v>33</v>
      </c>
      <c r="NH67" s="5" t="s">
        <v>33</v>
      </c>
      <c r="NI67" s="5" t="s">
        <v>33</v>
      </c>
      <c r="NJ67" s="5" t="s">
        <v>33</v>
      </c>
      <c r="NK67" s="5" t="s">
        <v>33</v>
      </c>
      <c r="NL67" s="5" t="s">
        <v>33</v>
      </c>
      <c r="NM67" s="5" t="s">
        <v>33</v>
      </c>
      <c r="NN67" s="5" t="s">
        <v>33</v>
      </c>
      <c r="NO67" s="5" t="s">
        <v>33</v>
      </c>
      <c r="NP67" s="5" t="s">
        <v>33</v>
      </c>
      <c r="NQ67" s="5" t="s">
        <v>33</v>
      </c>
      <c r="NR67" s="5" t="s">
        <v>33</v>
      </c>
      <c r="NS67" s="5" t="s">
        <v>33</v>
      </c>
      <c r="NT67" s="5" t="s">
        <v>33</v>
      </c>
      <c r="NU67" s="5" t="s">
        <v>33</v>
      </c>
      <c r="NV67" s="5" t="s">
        <v>33</v>
      </c>
      <c r="NW67" s="5">
        <v>0</v>
      </c>
      <c r="NX67" s="5">
        <v>0</v>
      </c>
      <c r="NY67" s="5">
        <v>0</v>
      </c>
      <c r="NZ67" s="5">
        <v>0</v>
      </c>
      <c r="OA67" s="5" t="s">
        <v>33</v>
      </c>
      <c r="OB67" s="5" t="s">
        <v>33</v>
      </c>
      <c r="OC67" s="5" t="s">
        <v>33</v>
      </c>
      <c r="OD67" s="5" t="s">
        <v>33</v>
      </c>
      <c r="OE67" s="5" t="s">
        <v>33</v>
      </c>
      <c r="OF67" s="5" t="s">
        <v>33</v>
      </c>
      <c r="OG67" s="5" t="s">
        <v>33</v>
      </c>
      <c r="OH67" s="5" t="s">
        <v>33</v>
      </c>
      <c r="OI67" s="5" t="s">
        <v>33</v>
      </c>
      <c r="OJ67" s="5" t="s">
        <v>33</v>
      </c>
      <c r="OK67" s="5" t="s">
        <v>33</v>
      </c>
      <c r="OL67" s="5" t="s">
        <v>33</v>
      </c>
      <c r="OM67" s="5" t="s">
        <v>33</v>
      </c>
      <c r="ON67" s="5" t="s">
        <v>33</v>
      </c>
      <c r="OO67" s="5" t="s">
        <v>33</v>
      </c>
      <c r="OP67" s="5" t="s">
        <v>33</v>
      </c>
      <c r="OQ67" s="5" t="s">
        <v>33</v>
      </c>
      <c r="OR67" s="5" t="s">
        <v>33</v>
      </c>
      <c r="OS67" s="5" t="s">
        <v>33</v>
      </c>
      <c r="OT67" s="5" t="s">
        <v>33</v>
      </c>
      <c r="OU67" s="5" t="s">
        <v>33</v>
      </c>
      <c r="OV67" s="5" t="s">
        <v>33</v>
      </c>
      <c r="OW67" s="5" t="s">
        <v>33</v>
      </c>
      <c r="OX67" s="5" t="s">
        <v>33</v>
      </c>
      <c r="OY67" s="5" t="s">
        <v>33</v>
      </c>
      <c r="OZ67" s="5" t="s">
        <v>33</v>
      </c>
      <c r="PA67" s="5" t="s">
        <v>33</v>
      </c>
      <c r="PB67" s="5" t="s">
        <v>33</v>
      </c>
      <c r="PC67" s="5">
        <v>0</v>
      </c>
      <c r="PD67" s="5">
        <v>0</v>
      </c>
      <c r="PE67" s="5">
        <v>0</v>
      </c>
      <c r="PF67" s="5">
        <v>0</v>
      </c>
      <c r="PG67" s="5" t="s">
        <v>33</v>
      </c>
      <c r="PH67" s="5" t="s">
        <v>33</v>
      </c>
      <c r="PI67" s="5" t="s">
        <v>33</v>
      </c>
      <c r="PJ67" s="5" t="s">
        <v>33</v>
      </c>
      <c r="PK67" s="5" t="s">
        <v>33</v>
      </c>
      <c r="PL67" s="5" t="s">
        <v>33</v>
      </c>
      <c r="PM67" s="5" t="s">
        <v>33</v>
      </c>
      <c r="PN67" s="5" t="s">
        <v>33</v>
      </c>
      <c r="PO67" s="5" t="s">
        <v>33</v>
      </c>
      <c r="PP67" s="5" t="s">
        <v>33</v>
      </c>
      <c r="PQ67" s="5" t="s">
        <v>33</v>
      </c>
      <c r="PR67" s="5" t="s">
        <v>33</v>
      </c>
      <c r="PS67" s="5" t="s">
        <v>33</v>
      </c>
      <c r="PT67" s="5" t="s">
        <v>33</v>
      </c>
      <c r="PU67" s="5" t="s">
        <v>33</v>
      </c>
      <c r="PV67" s="5" t="s">
        <v>33</v>
      </c>
      <c r="PW67" s="5" t="s">
        <v>33</v>
      </c>
      <c r="PX67" s="5" t="s">
        <v>33</v>
      </c>
      <c r="PY67" s="5" t="s">
        <v>33</v>
      </c>
      <c r="PZ67" s="5" t="s">
        <v>33</v>
      </c>
      <c r="QA67" s="5" t="s">
        <v>33</v>
      </c>
      <c r="QB67" s="5" t="s">
        <v>33</v>
      </c>
      <c r="QC67" s="5" t="s">
        <v>33</v>
      </c>
      <c r="QD67" s="5" t="s">
        <v>33</v>
      </c>
      <c r="QE67" s="5" t="s">
        <v>33</v>
      </c>
      <c r="QF67" s="5" t="s">
        <v>33</v>
      </c>
      <c r="QG67" s="5" t="s">
        <v>33</v>
      </c>
      <c r="QH67" s="5" t="s">
        <v>33</v>
      </c>
      <c r="QI67" s="5">
        <v>0</v>
      </c>
      <c r="QJ67" s="5">
        <v>0</v>
      </c>
      <c r="QK67" s="5">
        <v>0</v>
      </c>
      <c r="QL67" s="5">
        <v>0</v>
      </c>
      <c r="QM67" s="5" t="s">
        <v>33</v>
      </c>
      <c r="QN67" s="5" t="s">
        <v>33</v>
      </c>
      <c r="QO67" s="5" t="s">
        <v>33</v>
      </c>
      <c r="QP67" s="5" t="s">
        <v>33</v>
      </c>
      <c r="QQ67" s="5" t="s">
        <v>33</v>
      </c>
      <c r="QR67" s="5" t="s">
        <v>33</v>
      </c>
      <c r="QS67" s="5" t="s">
        <v>33</v>
      </c>
      <c r="QT67" s="5" t="s">
        <v>33</v>
      </c>
      <c r="QU67" s="5" t="s">
        <v>33</v>
      </c>
      <c r="QV67" s="5" t="s">
        <v>33</v>
      </c>
      <c r="QW67" s="5" t="s">
        <v>33</v>
      </c>
      <c r="QX67" s="5" t="s">
        <v>33</v>
      </c>
      <c r="QY67" s="5" t="s">
        <v>33</v>
      </c>
      <c r="QZ67" s="5" t="s">
        <v>33</v>
      </c>
      <c r="RA67" s="5" t="s">
        <v>33</v>
      </c>
      <c r="RB67" s="5" t="s">
        <v>33</v>
      </c>
      <c r="RC67" s="5" t="s">
        <v>33</v>
      </c>
      <c r="RD67" s="5" t="s">
        <v>33</v>
      </c>
      <c r="RE67" s="5" t="s">
        <v>33</v>
      </c>
      <c r="RF67" s="5" t="s">
        <v>33</v>
      </c>
      <c r="RG67" s="5" t="s">
        <v>33</v>
      </c>
      <c r="RH67" s="5" t="s">
        <v>33</v>
      </c>
      <c r="RI67" s="5" t="s">
        <v>33</v>
      </c>
      <c r="RJ67" s="5" t="s">
        <v>33</v>
      </c>
      <c r="RK67" s="5" t="s">
        <v>33</v>
      </c>
      <c r="RL67" s="5" t="s">
        <v>33</v>
      </c>
      <c r="RM67" s="5" t="s">
        <v>33</v>
      </c>
      <c r="RN67" s="5" t="s">
        <v>33</v>
      </c>
      <c r="RO67" s="5">
        <v>0</v>
      </c>
      <c r="RP67" s="5">
        <v>0</v>
      </c>
      <c r="RQ67" s="5">
        <v>0</v>
      </c>
      <c r="RR67" s="5">
        <v>0</v>
      </c>
      <c r="RS67" s="5" t="s">
        <v>33</v>
      </c>
      <c r="RT67" s="5" t="s">
        <v>33</v>
      </c>
      <c r="RU67" s="5" t="s">
        <v>33</v>
      </c>
      <c r="RV67" s="5" t="s">
        <v>33</v>
      </c>
      <c r="RW67" s="5" t="s">
        <v>33</v>
      </c>
      <c r="RX67" s="5" t="s">
        <v>33</v>
      </c>
      <c r="RY67" s="5" t="s">
        <v>33</v>
      </c>
      <c r="RZ67" s="5" t="s">
        <v>33</v>
      </c>
      <c r="SA67" s="5" t="s">
        <v>33</v>
      </c>
      <c r="SB67" s="5" t="s">
        <v>33</v>
      </c>
      <c r="SC67" s="5" t="s">
        <v>33</v>
      </c>
      <c r="SD67" s="5" t="s">
        <v>33</v>
      </c>
      <c r="SE67" s="5" t="s">
        <v>33</v>
      </c>
      <c r="SF67" s="5" t="s">
        <v>33</v>
      </c>
      <c r="SG67" s="5" t="s">
        <v>33</v>
      </c>
      <c r="SH67" s="5" t="s">
        <v>33</v>
      </c>
      <c r="SI67" s="5" t="s">
        <v>33</v>
      </c>
      <c r="SJ67" s="5" t="s">
        <v>33</v>
      </c>
      <c r="SK67" s="5" t="s">
        <v>33</v>
      </c>
      <c r="SL67" s="5" t="s">
        <v>33</v>
      </c>
      <c r="SM67" s="5" t="s">
        <v>33</v>
      </c>
      <c r="SN67" s="5" t="s">
        <v>33</v>
      </c>
      <c r="SO67" s="5" t="s">
        <v>33</v>
      </c>
      <c r="SP67" s="5" t="s">
        <v>33</v>
      </c>
      <c r="SQ67" s="5" t="s">
        <v>33</v>
      </c>
      <c r="SR67" s="5" t="s">
        <v>33</v>
      </c>
      <c r="SS67" s="5" t="s">
        <v>33</v>
      </c>
      <c r="ST67" s="5" t="s">
        <v>33</v>
      </c>
      <c r="SU67" s="5">
        <v>0</v>
      </c>
      <c r="SV67" s="5">
        <v>0</v>
      </c>
      <c r="SW67" s="5">
        <v>0</v>
      </c>
      <c r="SX67" s="5">
        <v>0</v>
      </c>
      <c r="SY67" s="5" t="s">
        <v>33</v>
      </c>
      <c r="SZ67" s="5" t="s">
        <v>33</v>
      </c>
      <c r="TA67" s="5" t="s">
        <v>33</v>
      </c>
      <c r="TB67" s="5" t="s">
        <v>33</v>
      </c>
      <c r="TC67" s="5" t="s">
        <v>33</v>
      </c>
      <c r="TD67" s="5" t="s">
        <v>33</v>
      </c>
      <c r="TE67" s="5" t="s">
        <v>33</v>
      </c>
      <c r="TF67" s="5" t="s">
        <v>33</v>
      </c>
      <c r="TG67" s="5" t="s">
        <v>33</v>
      </c>
      <c r="TH67" s="5" t="s">
        <v>33</v>
      </c>
      <c r="TI67" s="5" t="s">
        <v>33</v>
      </c>
      <c r="TJ67" s="5" t="s">
        <v>33</v>
      </c>
      <c r="TK67" s="5" t="s">
        <v>33</v>
      </c>
      <c r="TL67" s="5" t="s">
        <v>33</v>
      </c>
      <c r="TM67" s="5" t="s">
        <v>33</v>
      </c>
      <c r="TN67" s="5" t="s">
        <v>33</v>
      </c>
      <c r="TO67" s="5" t="s">
        <v>33</v>
      </c>
      <c r="TP67" s="5" t="s">
        <v>33</v>
      </c>
      <c r="TQ67" s="5" t="s">
        <v>33</v>
      </c>
      <c r="TR67" s="5" t="s">
        <v>33</v>
      </c>
      <c r="TS67" s="5" t="s">
        <v>33</v>
      </c>
      <c r="TT67" s="5" t="s">
        <v>33</v>
      </c>
      <c r="TU67" s="5" t="s">
        <v>33</v>
      </c>
      <c r="TV67" s="5" t="s">
        <v>33</v>
      </c>
      <c r="TW67" s="5" t="s">
        <v>33</v>
      </c>
      <c r="TX67" s="5" t="s">
        <v>33</v>
      </c>
      <c r="TY67" s="5" t="s">
        <v>33</v>
      </c>
      <c r="TZ67" s="5" t="s">
        <v>33</v>
      </c>
      <c r="UA67" s="5">
        <v>0</v>
      </c>
      <c r="UB67" s="5">
        <v>0</v>
      </c>
      <c r="UC67" s="5">
        <v>0</v>
      </c>
      <c r="UD67" s="5">
        <v>0</v>
      </c>
      <c r="UE67" s="5" t="s">
        <v>33</v>
      </c>
      <c r="UF67" s="5" t="s">
        <v>33</v>
      </c>
      <c r="UG67" s="5" t="s">
        <v>33</v>
      </c>
      <c r="UH67" s="5" t="s">
        <v>33</v>
      </c>
      <c r="UI67" s="5" t="s">
        <v>33</v>
      </c>
      <c r="UJ67" s="5" t="s">
        <v>33</v>
      </c>
      <c r="UK67" s="5" t="s">
        <v>33</v>
      </c>
      <c r="UL67" s="5" t="s">
        <v>33</v>
      </c>
      <c r="UM67" s="5" t="s">
        <v>33</v>
      </c>
      <c r="UN67" s="5" t="s">
        <v>33</v>
      </c>
      <c r="UO67" s="5" t="s">
        <v>33</v>
      </c>
      <c r="UP67" s="5" t="s">
        <v>33</v>
      </c>
      <c r="UQ67" s="5" t="s">
        <v>33</v>
      </c>
      <c r="UR67" s="5" t="s">
        <v>33</v>
      </c>
      <c r="US67" s="5" t="s">
        <v>33</v>
      </c>
      <c r="UT67" s="5" t="s">
        <v>33</v>
      </c>
      <c r="UU67" s="5" t="s">
        <v>33</v>
      </c>
      <c r="UV67" s="5" t="s">
        <v>33</v>
      </c>
      <c r="UW67" s="5" t="s">
        <v>33</v>
      </c>
      <c r="UX67" s="5" t="s">
        <v>33</v>
      </c>
      <c r="UY67" s="5" t="s">
        <v>33</v>
      </c>
      <c r="UZ67" s="5" t="s">
        <v>33</v>
      </c>
      <c r="VA67" s="5" t="s">
        <v>33</v>
      </c>
      <c r="VB67" s="5" t="s">
        <v>33</v>
      </c>
      <c r="VC67" s="5" t="s">
        <v>33</v>
      </c>
      <c r="VD67" s="5" t="s">
        <v>33</v>
      </c>
      <c r="VE67" s="5" t="s">
        <v>33</v>
      </c>
      <c r="VF67" s="5" t="s">
        <v>33</v>
      </c>
      <c r="VG67" s="5">
        <v>415</v>
      </c>
      <c r="VH67" s="5">
        <v>421</v>
      </c>
      <c r="VI67" s="5">
        <v>456</v>
      </c>
      <c r="VJ67" s="5">
        <v>112</v>
      </c>
      <c r="VK67" s="5" t="s">
        <v>33</v>
      </c>
      <c r="VL67" s="5" t="s">
        <v>33</v>
      </c>
      <c r="VM67" s="5" t="s">
        <v>33</v>
      </c>
      <c r="VN67" s="5" t="s">
        <v>33</v>
      </c>
      <c r="VO67" s="5" t="s">
        <v>33</v>
      </c>
      <c r="VP67" s="5" t="s">
        <v>33</v>
      </c>
      <c r="VQ67" s="5" t="s">
        <v>33</v>
      </c>
      <c r="VR67" s="5" t="s">
        <v>33</v>
      </c>
      <c r="VS67" s="5" t="s">
        <v>33</v>
      </c>
      <c r="VT67" s="5" t="s">
        <v>33</v>
      </c>
      <c r="VU67" s="5" t="s">
        <v>33</v>
      </c>
      <c r="VV67" s="5" t="s">
        <v>33</v>
      </c>
      <c r="VW67" s="5" t="s">
        <v>33</v>
      </c>
      <c r="VX67" s="5" t="s">
        <v>33</v>
      </c>
      <c r="VY67" s="5" t="s">
        <v>33</v>
      </c>
      <c r="VZ67" s="5" t="s">
        <v>33</v>
      </c>
      <c r="WA67" s="5" t="s">
        <v>33</v>
      </c>
      <c r="WB67" s="5" t="s">
        <v>33</v>
      </c>
      <c r="WC67" s="5" t="s">
        <v>33</v>
      </c>
      <c r="WD67" s="5" t="s">
        <v>33</v>
      </c>
      <c r="WE67" s="5" t="s">
        <v>33</v>
      </c>
      <c r="WF67" s="5" t="s">
        <v>33</v>
      </c>
      <c r="WG67" s="5" t="s">
        <v>33</v>
      </c>
      <c r="WH67" s="5" t="s">
        <v>33</v>
      </c>
      <c r="WI67" s="5" t="s">
        <v>33</v>
      </c>
      <c r="WJ67" s="5" t="s">
        <v>33</v>
      </c>
      <c r="WK67" s="5" t="s">
        <v>33</v>
      </c>
      <c r="WL67" s="5" t="s">
        <v>33</v>
      </c>
      <c r="WM67" s="5">
        <v>3</v>
      </c>
      <c r="WN67" s="5">
        <v>3</v>
      </c>
      <c r="WO67" s="5">
        <v>3</v>
      </c>
      <c r="WP67" s="5">
        <v>1</v>
      </c>
      <c r="WQ67" s="5" t="s">
        <v>33</v>
      </c>
      <c r="WR67" s="5" t="s">
        <v>33</v>
      </c>
      <c r="WS67" s="5" t="s">
        <v>33</v>
      </c>
      <c r="WT67" s="5" t="s">
        <v>33</v>
      </c>
      <c r="WU67" s="5" t="s">
        <v>33</v>
      </c>
      <c r="WV67" s="5" t="s">
        <v>33</v>
      </c>
      <c r="WW67" s="5" t="s">
        <v>33</v>
      </c>
      <c r="WX67" s="5" t="s">
        <v>33</v>
      </c>
      <c r="WY67" s="5" t="s">
        <v>33</v>
      </c>
      <c r="WZ67" s="5" t="s">
        <v>33</v>
      </c>
      <c r="XA67" s="5" t="s">
        <v>33</v>
      </c>
      <c r="XB67" s="5" t="s">
        <v>33</v>
      </c>
      <c r="XC67" s="5" t="s">
        <v>33</v>
      </c>
      <c r="XD67" s="5" t="s">
        <v>33</v>
      </c>
      <c r="XE67" s="5" t="s">
        <v>33</v>
      </c>
      <c r="XF67" s="5" t="s">
        <v>33</v>
      </c>
      <c r="XG67" s="5" t="s">
        <v>33</v>
      </c>
      <c r="XH67" s="5" t="s">
        <v>33</v>
      </c>
      <c r="XI67" s="5" t="s">
        <v>33</v>
      </c>
      <c r="XJ67" s="5" t="s">
        <v>33</v>
      </c>
      <c r="XK67" s="5" t="s">
        <v>33</v>
      </c>
      <c r="XL67" s="5" t="s">
        <v>33</v>
      </c>
      <c r="XM67" s="5" t="s">
        <v>33</v>
      </c>
      <c r="XN67" s="5" t="s">
        <v>33</v>
      </c>
      <c r="XO67" s="5" t="s">
        <v>33</v>
      </c>
      <c r="XP67" s="5" t="s">
        <v>33</v>
      </c>
      <c r="XQ67" s="5" t="s">
        <v>33</v>
      </c>
      <c r="XR67" s="5" t="s">
        <v>33</v>
      </c>
      <c r="XS67" s="1" t="s">
        <v>33</v>
      </c>
      <c r="XT67" s="3" t="s">
        <v>180</v>
      </c>
      <c r="XU67" s="3" t="s">
        <v>179</v>
      </c>
      <c r="XV67" s="3" t="s">
        <v>179</v>
      </c>
      <c r="XW67" s="3" t="s">
        <v>179</v>
      </c>
      <c r="XX67" s="3" t="s">
        <v>180</v>
      </c>
      <c r="XY67" s="3" t="s">
        <v>179</v>
      </c>
      <c r="XZ67" s="3"/>
    </row>
    <row r="68" spans="1:650" x14ac:dyDescent="0.3">
      <c r="A68" s="6" t="s">
        <v>95</v>
      </c>
      <c r="B68" s="1">
        <v>4057004</v>
      </c>
      <c r="C68" s="5">
        <v>30326</v>
      </c>
      <c r="D68" s="5">
        <v>18027</v>
      </c>
      <c r="E68" s="5">
        <v>9630</v>
      </c>
      <c r="F68" s="5">
        <v>8905</v>
      </c>
      <c r="G68" s="5">
        <v>13947</v>
      </c>
      <c r="H68" s="5">
        <v>8842</v>
      </c>
      <c r="I68" s="5">
        <v>6061</v>
      </c>
      <c r="J68" s="5">
        <v>151</v>
      </c>
      <c r="K68" s="5">
        <v>10884</v>
      </c>
      <c r="L68" s="5">
        <v>2464</v>
      </c>
      <c r="M68" s="5">
        <v>2797</v>
      </c>
      <c r="N68" s="5">
        <v>6107</v>
      </c>
      <c r="O68" s="5">
        <v>16826</v>
      </c>
      <c r="P68" s="5">
        <v>2312</v>
      </c>
      <c r="Q68" s="5">
        <v>62</v>
      </c>
      <c r="R68" s="5">
        <v>22050</v>
      </c>
      <c r="S68" s="5">
        <v>175</v>
      </c>
      <c r="T68" s="5">
        <v>3988</v>
      </c>
      <c r="U68" s="5">
        <v>6092</v>
      </c>
      <c r="V68" s="5">
        <v>435</v>
      </c>
      <c r="W68" s="5">
        <v>8236</v>
      </c>
      <c r="X68" s="5">
        <v>2934</v>
      </c>
      <c r="Y68" s="5">
        <v>3970</v>
      </c>
      <c r="Z68" s="5">
        <v>7024</v>
      </c>
      <c r="AA68" s="5">
        <v>5510</v>
      </c>
      <c r="AB68" s="5">
        <v>4495</v>
      </c>
      <c r="AC68" s="5">
        <v>3489</v>
      </c>
      <c r="AD68" s="5">
        <v>7015</v>
      </c>
      <c r="AE68" s="5">
        <v>168</v>
      </c>
      <c r="AF68" s="5">
        <v>4720</v>
      </c>
      <c r="AG68" s="5">
        <v>6</v>
      </c>
      <c r="AH68" s="5">
        <v>0</v>
      </c>
      <c r="AI68" s="5">
        <v>0</v>
      </c>
      <c r="AJ68" s="5">
        <v>40363</v>
      </c>
      <c r="AK68" s="5">
        <v>66</v>
      </c>
      <c r="AL68" s="5">
        <v>545</v>
      </c>
      <c r="AM68" s="5">
        <v>1312</v>
      </c>
      <c r="AN68" s="5">
        <v>4378</v>
      </c>
      <c r="AO68" s="5">
        <v>3345</v>
      </c>
      <c r="AP68" s="5">
        <v>2237</v>
      </c>
      <c r="AQ68" s="5">
        <v>18</v>
      </c>
      <c r="AR68" s="5">
        <v>1265</v>
      </c>
      <c r="AS68" s="5">
        <v>232</v>
      </c>
      <c r="AT68" s="5">
        <v>147</v>
      </c>
      <c r="AU68" s="5">
        <v>476</v>
      </c>
      <c r="AV68" s="5">
        <v>1042</v>
      </c>
      <c r="AW68" s="5">
        <v>519</v>
      </c>
      <c r="AX68" s="5">
        <v>137</v>
      </c>
      <c r="AY68" s="5">
        <v>98176</v>
      </c>
      <c r="AZ68" s="5">
        <v>576</v>
      </c>
      <c r="BA68" s="5">
        <v>681</v>
      </c>
      <c r="BB68" s="5">
        <v>169</v>
      </c>
      <c r="BC68" s="5">
        <v>17000</v>
      </c>
      <c r="BD68" s="5">
        <v>25963</v>
      </c>
      <c r="BE68" s="5">
        <v>14603</v>
      </c>
      <c r="BF68" s="5">
        <v>95693</v>
      </c>
      <c r="BG68" s="5">
        <v>65839</v>
      </c>
      <c r="BH68" s="5">
        <v>85141</v>
      </c>
      <c r="BI68" s="5">
        <v>132971</v>
      </c>
      <c r="BJ68" s="5">
        <v>45733</v>
      </c>
      <c r="BK68" s="5">
        <v>104292</v>
      </c>
      <c r="BL68" s="5">
        <v>57961</v>
      </c>
      <c r="BM68" s="5">
        <v>115776</v>
      </c>
      <c r="BN68" s="5">
        <v>79914</v>
      </c>
      <c r="BO68" s="5">
        <v>166170</v>
      </c>
      <c r="BP68" s="5">
        <v>90104</v>
      </c>
      <c r="BQ68" s="5">
        <v>170923</v>
      </c>
      <c r="BR68" s="5">
        <v>133376</v>
      </c>
      <c r="BS68" s="5">
        <v>57133</v>
      </c>
      <c r="BT68" s="5">
        <v>71056</v>
      </c>
      <c r="BU68" s="5">
        <v>51416</v>
      </c>
      <c r="BV68" s="5">
        <v>52988</v>
      </c>
      <c r="BW68" s="5">
        <v>22472</v>
      </c>
      <c r="BX68" s="5">
        <v>21824</v>
      </c>
      <c r="BY68" s="5">
        <v>37879</v>
      </c>
      <c r="BZ68" s="5">
        <v>42989</v>
      </c>
      <c r="CA68" s="5">
        <v>52126</v>
      </c>
      <c r="CB68" s="5">
        <v>30660</v>
      </c>
      <c r="CC68" s="5">
        <v>32369</v>
      </c>
      <c r="CD68" s="5">
        <v>8248</v>
      </c>
      <c r="CE68" s="5">
        <v>4684</v>
      </c>
      <c r="CF68" s="5">
        <v>27176</v>
      </c>
      <c r="CG68" s="5">
        <v>30591</v>
      </c>
      <c r="CH68" s="5">
        <v>17836</v>
      </c>
      <c r="CI68" s="5">
        <v>3491</v>
      </c>
      <c r="CJ68" s="5">
        <v>30912</v>
      </c>
      <c r="CK68" s="5">
        <v>7342</v>
      </c>
      <c r="CL68" s="5">
        <v>15839</v>
      </c>
      <c r="CM68" s="5">
        <v>14407</v>
      </c>
      <c r="CN68" s="5">
        <v>21694</v>
      </c>
      <c r="CO68" s="5">
        <v>15873</v>
      </c>
      <c r="CP68" s="5">
        <v>36018</v>
      </c>
      <c r="CQ68" s="5">
        <v>34000</v>
      </c>
      <c r="CR68" s="5">
        <v>94199</v>
      </c>
      <c r="CS68" s="5">
        <v>48803</v>
      </c>
      <c r="CT68" s="5">
        <v>27179</v>
      </c>
      <c r="CU68" s="5">
        <v>319297</v>
      </c>
      <c r="CV68" s="5">
        <v>240663</v>
      </c>
      <c r="CW68" s="5">
        <v>154814</v>
      </c>
      <c r="CX68" s="5">
        <v>204648</v>
      </c>
      <c r="CY68" s="5">
        <v>206136</v>
      </c>
      <c r="CZ68" s="5">
        <v>173742</v>
      </c>
      <c r="DA68" s="5">
        <v>151695</v>
      </c>
      <c r="DB68" s="5">
        <v>583957</v>
      </c>
      <c r="DC68" s="5">
        <v>96485</v>
      </c>
      <c r="DD68" s="5">
        <v>144670</v>
      </c>
      <c r="DE68" s="5">
        <v>143564</v>
      </c>
      <c r="DF68" s="5">
        <v>135739</v>
      </c>
      <c r="DG68" s="5">
        <v>117041</v>
      </c>
      <c r="DH68" s="5">
        <v>144412</v>
      </c>
      <c r="DI68" s="5">
        <v>148924</v>
      </c>
      <c r="DJ68" s="5">
        <v>116516</v>
      </c>
      <c r="DK68" s="5">
        <v>86209</v>
      </c>
      <c r="DL68" s="5">
        <v>108672</v>
      </c>
      <c r="DM68" s="5">
        <v>127163</v>
      </c>
      <c r="DN68" s="5">
        <v>107608</v>
      </c>
      <c r="DO68" s="5">
        <v>71113</v>
      </c>
      <c r="DP68" s="5">
        <v>146926</v>
      </c>
      <c r="DQ68" s="5">
        <v>119112</v>
      </c>
      <c r="DR68" s="5">
        <v>115764</v>
      </c>
      <c r="DS68" s="5">
        <v>116926</v>
      </c>
      <c r="DT68" s="5">
        <v>95776</v>
      </c>
      <c r="DU68" s="5">
        <v>103211</v>
      </c>
      <c r="DV68" s="5">
        <v>98677</v>
      </c>
      <c r="DW68" s="5">
        <v>103108</v>
      </c>
      <c r="DX68" s="5">
        <v>98404</v>
      </c>
      <c r="DY68" s="5">
        <v>101003</v>
      </c>
      <c r="DZ68" s="5">
        <v>101704</v>
      </c>
      <c r="EA68" s="5">
        <v>30959</v>
      </c>
      <c r="EB68" s="5">
        <v>34973</v>
      </c>
      <c r="EC68" s="5">
        <v>26683</v>
      </c>
      <c r="ED68" s="5">
        <v>9201</v>
      </c>
      <c r="EE68" s="5">
        <v>5261</v>
      </c>
      <c r="EF68" s="5">
        <v>6111</v>
      </c>
      <c r="EG68" s="5">
        <v>7832</v>
      </c>
      <c r="EH68" s="5">
        <v>1513</v>
      </c>
      <c r="EI68" s="5">
        <v>215</v>
      </c>
      <c r="EJ68" s="5">
        <v>2783</v>
      </c>
      <c r="EK68" s="5">
        <v>2941</v>
      </c>
      <c r="EL68" s="5">
        <v>6719</v>
      </c>
      <c r="EM68" s="5">
        <v>12286</v>
      </c>
      <c r="EN68" s="5">
        <v>2359</v>
      </c>
      <c r="EO68" s="5">
        <v>4138</v>
      </c>
      <c r="EP68" s="5">
        <v>2177</v>
      </c>
      <c r="EQ68" s="5">
        <v>3291</v>
      </c>
      <c r="ER68" s="5">
        <v>2994</v>
      </c>
      <c r="ES68" s="5">
        <v>10789</v>
      </c>
      <c r="ET68" s="5">
        <v>12848</v>
      </c>
      <c r="EU68" s="5">
        <v>8529</v>
      </c>
      <c r="EV68" s="5">
        <v>29947</v>
      </c>
      <c r="EW68" s="5">
        <v>15743</v>
      </c>
      <c r="EX68" s="5">
        <v>37114</v>
      </c>
      <c r="EY68" s="5">
        <v>10951</v>
      </c>
      <c r="EZ68" s="5">
        <v>8231</v>
      </c>
      <c r="FA68" s="5">
        <v>17099</v>
      </c>
      <c r="FB68" s="5">
        <v>11918</v>
      </c>
      <c r="FC68" s="5">
        <v>13272</v>
      </c>
      <c r="FD68" s="5">
        <v>13770</v>
      </c>
      <c r="FE68" s="5">
        <v>20339</v>
      </c>
      <c r="FF68" s="5">
        <v>8491</v>
      </c>
      <c r="FG68" s="5">
        <v>0</v>
      </c>
      <c r="FH68" s="5">
        <v>0</v>
      </c>
      <c r="FI68" s="5">
        <v>0</v>
      </c>
      <c r="FJ68" s="5">
        <v>0</v>
      </c>
      <c r="FK68" s="5">
        <v>0</v>
      </c>
      <c r="FL68" s="5">
        <v>0</v>
      </c>
      <c r="FM68" s="5">
        <v>0</v>
      </c>
      <c r="FN68" s="5">
        <v>0</v>
      </c>
      <c r="FO68" s="5">
        <v>0</v>
      </c>
      <c r="FP68" s="5">
        <v>0</v>
      </c>
      <c r="FQ68" s="5">
        <v>0</v>
      </c>
      <c r="FR68" s="5">
        <v>0</v>
      </c>
      <c r="FS68" s="5">
        <v>0</v>
      </c>
      <c r="FT68" s="5">
        <v>0</v>
      </c>
      <c r="FU68" s="5" t="s">
        <v>33</v>
      </c>
      <c r="FV68" s="5" t="s">
        <v>33</v>
      </c>
      <c r="FW68" s="5" t="s">
        <v>33</v>
      </c>
      <c r="FX68" s="5" t="s">
        <v>33</v>
      </c>
      <c r="FY68" s="5" t="s">
        <v>33</v>
      </c>
      <c r="FZ68" s="5" t="s">
        <v>33</v>
      </c>
      <c r="GA68" s="5" t="s">
        <v>33</v>
      </c>
      <c r="GB68" s="5" t="s">
        <v>33</v>
      </c>
      <c r="GC68" s="5" t="s">
        <v>33</v>
      </c>
      <c r="GD68" s="5" t="s">
        <v>33</v>
      </c>
      <c r="GE68" s="5" t="s">
        <v>33</v>
      </c>
      <c r="GF68" s="5" t="s">
        <v>33</v>
      </c>
      <c r="GG68" s="5" t="s">
        <v>33</v>
      </c>
      <c r="GH68" s="5" t="s">
        <v>33</v>
      </c>
      <c r="GI68" s="5" t="s">
        <v>33</v>
      </c>
      <c r="GJ68" s="5" t="s">
        <v>33</v>
      </c>
      <c r="GK68" s="5" t="s">
        <v>33</v>
      </c>
      <c r="GL68" s="5" t="s">
        <v>33</v>
      </c>
      <c r="GM68" s="5">
        <v>546752</v>
      </c>
      <c r="GN68" s="5">
        <v>424130</v>
      </c>
      <c r="GO68" s="5">
        <v>362116</v>
      </c>
      <c r="GP68" s="5">
        <v>356674</v>
      </c>
      <c r="GQ68" s="5">
        <v>283789</v>
      </c>
      <c r="GR68" s="5">
        <v>264129</v>
      </c>
      <c r="GS68" s="5">
        <v>220349</v>
      </c>
      <c r="GT68" s="5">
        <v>640847</v>
      </c>
      <c r="GU68" s="5">
        <v>130074</v>
      </c>
      <c r="GV68" s="5">
        <v>173006</v>
      </c>
      <c r="GW68" s="5">
        <v>187412</v>
      </c>
      <c r="GX68" s="5">
        <v>191700</v>
      </c>
      <c r="GY68" s="5">
        <v>198756</v>
      </c>
      <c r="GZ68" s="5">
        <v>180783</v>
      </c>
      <c r="HA68" s="5">
        <v>186011</v>
      </c>
      <c r="HB68" s="5">
        <v>149127</v>
      </c>
      <c r="HC68" s="5">
        <v>192535</v>
      </c>
      <c r="HD68" s="5">
        <v>143406</v>
      </c>
      <c r="HE68" s="5">
        <v>175316</v>
      </c>
      <c r="HF68" s="5">
        <v>138897</v>
      </c>
      <c r="HG68" s="5">
        <v>108370</v>
      </c>
      <c r="HH68" s="5">
        <v>236682</v>
      </c>
      <c r="HI68" s="5">
        <v>160769</v>
      </c>
      <c r="HJ68" s="5">
        <v>271433</v>
      </c>
      <c r="HK68" s="5">
        <v>213633</v>
      </c>
      <c r="HL68" s="5">
        <v>215337</v>
      </c>
      <c r="HM68" s="5">
        <v>272644</v>
      </c>
      <c r="HN68" s="5">
        <v>199361</v>
      </c>
      <c r="HO68" s="5">
        <v>261755</v>
      </c>
      <c r="HP68" s="5">
        <v>269053</v>
      </c>
      <c r="HQ68" s="5">
        <v>285927</v>
      </c>
      <c r="HR68" s="5">
        <v>217288</v>
      </c>
      <c r="HS68" s="5">
        <v>880479</v>
      </c>
      <c r="HT68" s="5">
        <v>911096</v>
      </c>
      <c r="HU68" s="5">
        <v>825515</v>
      </c>
      <c r="HV68" s="5">
        <v>916842</v>
      </c>
      <c r="HW68" s="5">
        <v>958291</v>
      </c>
      <c r="HX68" s="5">
        <v>1005838</v>
      </c>
      <c r="HY68" s="5">
        <v>1002126</v>
      </c>
      <c r="HZ68" s="5">
        <v>1071648</v>
      </c>
      <c r="IA68" s="5">
        <v>1384941</v>
      </c>
      <c r="IB68" s="5">
        <v>1739076</v>
      </c>
      <c r="IC68" s="5">
        <v>1785013</v>
      </c>
      <c r="ID68" s="5">
        <v>2209805</v>
      </c>
      <c r="IE68" s="5">
        <v>1964242</v>
      </c>
      <c r="IF68" s="5">
        <v>1529589</v>
      </c>
      <c r="IG68" s="5">
        <v>1441023</v>
      </c>
      <c r="IH68" s="5">
        <v>1175682</v>
      </c>
      <c r="II68" s="5">
        <v>1507203</v>
      </c>
      <c r="IJ68" s="5">
        <v>1257432</v>
      </c>
      <c r="IK68" s="5">
        <v>1076078</v>
      </c>
      <c r="IL68" s="5">
        <v>951495</v>
      </c>
      <c r="IM68" s="5">
        <v>961685</v>
      </c>
      <c r="IN68" s="5">
        <v>895381</v>
      </c>
      <c r="IO68" s="5">
        <v>839898</v>
      </c>
      <c r="IP68" s="5">
        <v>851290</v>
      </c>
      <c r="IQ68" s="5">
        <v>873436</v>
      </c>
      <c r="IR68" s="5">
        <v>798588</v>
      </c>
      <c r="IS68" s="5">
        <v>850804</v>
      </c>
      <c r="IT68" s="5">
        <v>838512</v>
      </c>
      <c r="IU68" s="5">
        <v>833175</v>
      </c>
      <c r="IV68" s="5">
        <v>667691</v>
      </c>
      <c r="IW68" s="5">
        <v>639919</v>
      </c>
      <c r="IX68" s="5">
        <v>563938</v>
      </c>
      <c r="IY68" s="5">
        <v>33</v>
      </c>
      <c r="IZ68" s="5">
        <v>61</v>
      </c>
      <c r="JA68" s="5">
        <v>1207</v>
      </c>
      <c r="JB68" s="5">
        <v>1623</v>
      </c>
      <c r="JC68" s="5">
        <v>1231</v>
      </c>
      <c r="JD68" s="5">
        <v>1120</v>
      </c>
      <c r="JE68" s="5">
        <v>1107</v>
      </c>
      <c r="JF68" s="5">
        <v>3361</v>
      </c>
      <c r="JG68" s="5">
        <v>1111</v>
      </c>
      <c r="JH68" s="5">
        <v>1549</v>
      </c>
      <c r="JI68" s="5">
        <v>779</v>
      </c>
      <c r="JJ68" s="5">
        <v>1193</v>
      </c>
      <c r="JK68" s="5">
        <v>2183</v>
      </c>
      <c r="JL68" s="5">
        <v>947</v>
      </c>
      <c r="JM68" s="5">
        <v>3810</v>
      </c>
      <c r="JN68" s="5">
        <v>2496</v>
      </c>
      <c r="JO68" s="5">
        <v>248</v>
      </c>
      <c r="JP68" s="5">
        <v>1293</v>
      </c>
      <c r="JQ68" s="5">
        <v>1012</v>
      </c>
      <c r="JR68" s="5">
        <v>13819</v>
      </c>
      <c r="JS68" s="5">
        <v>35193</v>
      </c>
      <c r="JT68" s="5">
        <v>43722</v>
      </c>
      <c r="JU68" s="5">
        <v>54369</v>
      </c>
      <c r="JV68" s="5">
        <v>65383</v>
      </c>
      <c r="JW68" s="5">
        <v>71786</v>
      </c>
      <c r="JX68" s="5">
        <v>80129</v>
      </c>
      <c r="JY68" s="5">
        <v>87623</v>
      </c>
      <c r="JZ68" s="5">
        <v>88450</v>
      </c>
      <c r="KA68" s="5">
        <v>77457</v>
      </c>
      <c r="KB68" s="5">
        <v>70481</v>
      </c>
      <c r="KC68" s="5">
        <v>79006</v>
      </c>
      <c r="KD68" s="5">
        <v>78722</v>
      </c>
      <c r="KE68" s="5">
        <v>9176</v>
      </c>
      <c r="KF68" s="5">
        <v>9391</v>
      </c>
      <c r="KG68" s="5">
        <v>10292</v>
      </c>
      <c r="KH68" s="5">
        <v>3659</v>
      </c>
      <c r="KI68" s="5">
        <v>13939</v>
      </c>
      <c r="KJ68" s="5">
        <v>14351</v>
      </c>
      <c r="KK68" s="5">
        <v>13174</v>
      </c>
      <c r="KL68" s="5">
        <v>11809</v>
      </c>
      <c r="KM68" s="5">
        <v>11650</v>
      </c>
      <c r="KN68" s="5">
        <v>12723</v>
      </c>
      <c r="KO68" s="5">
        <v>12602</v>
      </c>
      <c r="KP68" s="5">
        <v>15148</v>
      </c>
      <c r="KQ68" s="5">
        <v>14185</v>
      </c>
      <c r="KR68" s="5">
        <v>17005</v>
      </c>
      <c r="KS68" s="5">
        <v>21497</v>
      </c>
      <c r="KT68" s="5">
        <v>16890</v>
      </c>
      <c r="KU68" s="5">
        <v>12734</v>
      </c>
      <c r="KV68" s="5">
        <v>13615</v>
      </c>
      <c r="KW68" s="5">
        <v>17274</v>
      </c>
      <c r="KX68" s="5">
        <v>18857</v>
      </c>
      <c r="KY68" s="5">
        <v>19894</v>
      </c>
      <c r="KZ68" s="5">
        <v>18442</v>
      </c>
      <c r="LA68" s="5">
        <v>21314</v>
      </c>
      <c r="LB68" s="5">
        <v>31511</v>
      </c>
      <c r="LC68" s="5">
        <v>22493</v>
      </c>
      <c r="LD68" s="5">
        <v>20233</v>
      </c>
      <c r="LE68" s="5">
        <v>20986</v>
      </c>
      <c r="LF68" s="5">
        <v>21798</v>
      </c>
      <c r="LG68" s="5">
        <v>22455</v>
      </c>
      <c r="LH68" s="5">
        <v>21888</v>
      </c>
      <c r="LI68" s="5">
        <v>19631</v>
      </c>
      <c r="LJ68" s="5">
        <v>19782</v>
      </c>
      <c r="LK68" s="5">
        <v>22665</v>
      </c>
      <c r="LL68" s="5">
        <v>18532</v>
      </c>
      <c r="LM68" s="5">
        <v>18630</v>
      </c>
      <c r="LN68" s="5">
        <v>15544</v>
      </c>
      <c r="LO68" s="5">
        <v>16518</v>
      </c>
      <c r="LP68" s="5">
        <v>14591</v>
      </c>
      <c r="LQ68" s="5">
        <v>8699</v>
      </c>
      <c r="LR68" s="5">
        <v>19669</v>
      </c>
      <c r="LS68" s="5">
        <v>11305</v>
      </c>
      <c r="LT68" s="5">
        <v>9794</v>
      </c>
      <c r="LU68" s="5">
        <v>12648</v>
      </c>
      <c r="LV68" s="5">
        <v>10603</v>
      </c>
      <c r="LW68" s="5">
        <v>14539</v>
      </c>
      <c r="LX68" s="5">
        <v>11355</v>
      </c>
      <c r="LY68" s="5">
        <v>9098</v>
      </c>
      <c r="LZ68" s="5">
        <v>9377</v>
      </c>
      <c r="MA68" s="5">
        <v>7783</v>
      </c>
      <c r="MB68" s="5">
        <v>9374</v>
      </c>
      <c r="MC68" s="5">
        <v>10949</v>
      </c>
      <c r="MD68" s="5">
        <v>8929</v>
      </c>
      <c r="ME68" s="5">
        <v>10533</v>
      </c>
      <c r="MF68" s="5">
        <v>8166</v>
      </c>
      <c r="MG68" s="5">
        <v>7284</v>
      </c>
      <c r="MH68" s="5">
        <v>7994</v>
      </c>
      <c r="MI68" s="5">
        <v>6015</v>
      </c>
      <c r="MJ68" s="5">
        <v>5948</v>
      </c>
      <c r="MK68" s="5">
        <v>6423</v>
      </c>
      <c r="ML68" s="5">
        <v>5758</v>
      </c>
      <c r="MM68" s="5">
        <v>8436</v>
      </c>
      <c r="MN68" s="5">
        <v>5270</v>
      </c>
      <c r="MO68" s="5">
        <v>5075</v>
      </c>
      <c r="MP68" s="5">
        <v>5715</v>
      </c>
      <c r="MQ68" s="5">
        <v>10</v>
      </c>
      <c r="MR68" s="5">
        <v>9</v>
      </c>
      <c r="MS68" s="5">
        <v>9</v>
      </c>
      <c r="MT68" s="5">
        <v>8</v>
      </c>
      <c r="MU68" s="5">
        <v>9</v>
      </c>
      <c r="MV68" s="5">
        <v>31</v>
      </c>
      <c r="MW68" s="5">
        <v>29</v>
      </c>
      <c r="MX68" s="5">
        <v>36</v>
      </c>
      <c r="MY68" s="5">
        <v>82</v>
      </c>
      <c r="MZ68" s="5">
        <v>110</v>
      </c>
      <c r="NA68" s="5">
        <v>86</v>
      </c>
      <c r="NB68" s="5">
        <v>40</v>
      </c>
      <c r="NC68" s="5">
        <v>70</v>
      </c>
      <c r="ND68" s="5">
        <v>73</v>
      </c>
      <c r="NE68" s="5" t="s">
        <v>33</v>
      </c>
      <c r="NF68" s="5" t="s">
        <v>33</v>
      </c>
      <c r="NG68" s="5" t="s">
        <v>33</v>
      </c>
      <c r="NH68" s="5" t="s">
        <v>33</v>
      </c>
      <c r="NI68" s="5" t="s">
        <v>33</v>
      </c>
      <c r="NJ68" s="5" t="s">
        <v>33</v>
      </c>
      <c r="NK68" s="5" t="s">
        <v>33</v>
      </c>
      <c r="NL68" s="5" t="s">
        <v>33</v>
      </c>
      <c r="NM68" s="5" t="s">
        <v>33</v>
      </c>
      <c r="NN68" s="5" t="s">
        <v>33</v>
      </c>
      <c r="NO68" s="5" t="s">
        <v>33</v>
      </c>
      <c r="NP68" s="5" t="s">
        <v>33</v>
      </c>
      <c r="NQ68" s="5" t="s">
        <v>33</v>
      </c>
      <c r="NR68" s="5" t="s">
        <v>33</v>
      </c>
      <c r="NS68" s="5" t="s">
        <v>33</v>
      </c>
      <c r="NT68" s="5" t="s">
        <v>33</v>
      </c>
      <c r="NU68" s="5" t="s">
        <v>33</v>
      </c>
      <c r="NV68" s="5" t="s">
        <v>33</v>
      </c>
      <c r="NW68" s="5">
        <v>0</v>
      </c>
      <c r="NX68" s="5">
        <v>0</v>
      </c>
      <c r="NY68" s="5">
        <v>0</v>
      </c>
      <c r="NZ68" s="5">
        <v>0</v>
      </c>
      <c r="OA68" s="5">
        <v>0</v>
      </c>
      <c r="OB68" s="5">
        <v>0</v>
      </c>
      <c r="OC68" s="5">
        <v>0</v>
      </c>
      <c r="OD68" s="5">
        <v>0</v>
      </c>
      <c r="OE68" s="5">
        <v>0</v>
      </c>
      <c r="OF68" s="5">
        <v>0</v>
      </c>
      <c r="OG68" s="5">
        <v>0</v>
      </c>
      <c r="OH68" s="5">
        <v>0</v>
      </c>
      <c r="OI68" s="5">
        <v>0</v>
      </c>
      <c r="OJ68" s="5">
        <v>0</v>
      </c>
      <c r="OK68" s="5" t="s">
        <v>33</v>
      </c>
      <c r="OL68" s="5" t="s">
        <v>33</v>
      </c>
      <c r="OM68" s="5" t="s">
        <v>33</v>
      </c>
      <c r="ON68" s="5" t="s">
        <v>33</v>
      </c>
      <c r="OO68" s="5" t="s">
        <v>33</v>
      </c>
      <c r="OP68" s="5" t="s">
        <v>33</v>
      </c>
      <c r="OQ68" s="5" t="s">
        <v>33</v>
      </c>
      <c r="OR68" s="5" t="s">
        <v>33</v>
      </c>
      <c r="OS68" s="5" t="s">
        <v>33</v>
      </c>
      <c r="OT68" s="5" t="s">
        <v>33</v>
      </c>
      <c r="OU68" s="5" t="s">
        <v>33</v>
      </c>
      <c r="OV68" s="5" t="s">
        <v>33</v>
      </c>
      <c r="OW68" s="5" t="s">
        <v>33</v>
      </c>
      <c r="OX68" s="5" t="s">
        <v>33</v>
      </c>
      <c r="OY68" s="5" t="s">
        <v>33</v>
      </c>
      <c r="OZ68" s="5" t="s">
        <v>33</v>
      </c>
      <c r="PA68" s="5" t="s">
        <v>33</v>
      </c>
      <c r="PB68" s="5" t="s">
        <v>33</v>
      </c>
      <c r="PC68" s="5">
        <v>31851</v>
      </c>
      <c r="PD68" s="5">
        <v>31046</v>
      </c>
      <c r="PE68" s="5">
        <v>28367</v>
      </c>
      <c r="PF68" s="5">
        <v>26340</v>
      </c>
      <c r="PG68" s="5">
        <v>31986</v>
      </c>
      <c r="PH68" s="5">
        <v>31433</v>
      </c>
      <c r="PI68" s="5">
        <v>32508</v>
      </c>
      <c r="PJ68" s="5">
        <v>21773</v>
      </c>
      <c r="PK68" s="5">
        <v>32866</v>
      </c>
      <c r="PL68" s="5">
        <v>28081</v>
      </c>
      <c r="PM68" s="5">
        <v>36111</v>
      </c>
      <c r="PN68" s="5">
        <v>47981</v>
      </c>
      <c r="PO68" s="5">
        <v>46019</v>
      </c>
      <c r="PP68" s="5">
        <v>46058</v>
      </c>
      <c r="PQ68" s="5">
        <v>46504</v>
      </c>
      <c r="PR68" s="5">
        <v>32887</v>
      </c>
      <c r="PS68" s="5">
        <v>47297</v>
      </c>
      <c r="PT68" s="5">
        <v>42161</v>
      </c>
      <c r="PU68" s="5">
        <v>53496</v>
      </c>
      <c r="PV68" s="5">
        <v>46937</v>
      </c>
      <c r="PW68" s="5">
        <v>52990</v>
      </c>
      <c r="PX68" s="5">
        <v>44120</v>
      </c>
      <c r="PY68" s="5">
        <v>35371</v>
      </c>
      <c r="PZ68" s="5">
        <v>36103</v>
      </c>
      <c r="QA68" s="5">
        <v>31019</v>
      </c>
      <c r="QB68" s="5">
        <v>30648</v>
      </c>
      <c r="QC68" s="5">
        <v>27821</v>
      </c>
      <c r="QD68" s="5">
        <v>26560</v>
      </c>
      <c r="QE68" s="5">
        <v>27111</v>
      </c>
      <c r="QF68" s="5">
        <v>21644</v>
      </c>
      <c r="QG68" s="5">
        <v>28697</v>
      </c>
      <c r="QH68" s="5">
        <v>29760</v>
      </c>
      <c r="QI68" s="5">
        <v>141744</v>
      </c>
      <c r="QJ68" s="5">
        <v>220001</v>
      </c>
      <c r="QK68" s="5">
        <v>65383</v>
      </c>
      <c r="QL68" s="5">
        <v>68961</v>
      </c>
      <c r="QM68" s="5">
        <v>74083</v>
      </c>
      <c r="QN68" s="5">
        <v>55682</v>
      </c>
      <c r="QO68" s="5">
        <v>69866</v>
      </c>
      <c r="QP68" s="5">
        <v>173597</v>
      </c>
      <c r="QQ68" s="5">
        <v>111070</v>
      </c>
      <c r="QR68" s="5">
        <v>61706</v>
      </c>
      <c r="QS68" s="5">
        <v>39834</v>
      </c>
      <c r="QT68" s="5">
        <v>65134</v>
      </c>
      <c r="QU68" s="5">
        <v>69482</v>
      </c>
      <c r="QV68" s="5">
        <v>56763</v>
      </c>
      <c r="QW68" s="5">
        <v>71593</v>
      </c>
      <c r="QX68" s="5">
        <v>82105</v>
      </c>
      <c r="QY68" s="5">
        <v>97686</v>
      </c>
      <c r="QZ68" s="5">
        <v>49531</v>
      </c>
      <c r="RA68" s="5">
        <v>54681</v>
      </c>
      <c r="RB68" s="5">
        <v>55418</v>
      </c>
      <c r="RC68" s="5">
        <v>45572</v>
      </c>
      <c r="RD68" s="5">
        <v>35397</v>
      </c>
      <c r="RE68" s="5">
        <v>37161</v>
      </c>
      <c r="RF68" s="5">
        <v>41795</v>
      </c>
      <c r="RG68" s="5">
        <v>46984</v>
      </c>
      <c r="RH68" s="5">
        <v>43994</v>
      </c>
      <c r="RI68" s="5">
        <v>37860</v>
      </c>
      <c r="RJ68" s="5">
        <v>27727</v>
      </c>
      <c r="RK68" s="5">
        <v>28390</v>
      </c>
      <c r="RL68" s="5">
        <v>29632</v>
      </c>
      <c r="RM68" s="5">
        <v>28382</v>
      </c>
      <c r="RN68" s="5">
        <v>31416</v>
      </c>
      <c r="RO68" s="5">
        <v>36606</v>
      </c>
      <c r="RP68" s="5">
        <v>36859</v>
      </c>
      <c r="RQ68" s="5">
        <v>35110</v>
      </c>
      <c r="RR68" s="5">
        <v>36853</v>
      </c>
      <c r="RS68" s="5">
        <v>37931</v>
      </c>
      <c r="RT68" s="5">
        <v>33640</v>
      </c>
      <c r="RU68" s="5">
        <v>36629</v>
      </c>
      <c r="RV68" s="5">
        <v>35453</v>
      </c>
      <c r="RW68" s="5">
        <v>35995</v>
      </c>
      <c r="RX68" s="5">
        <v>31515</v>
      </c>
      <c r="RY68" s="5">
        <v>32957</v>
      </c>
      <c r="RZ68" s="5">
        <v>38592</v>
      </c>
      <c r="SA68" s="5">
        <v>37309</v>
      </c>
      <c r="SB68" s="5">
        <v>35665</v>
      </c>
      <c r="SC68" s="5">
        <v>34479</v>
      </c>
      <c r="SD68" s="5">
        <v>32662</v>
      </c>
      <c r="SE68" s="5">
        <v>61335</v>
      </c>
      <c r="SF68" s="5">
        <v>34602</v>
      </c>
      <c r="SG68" s="5">
        <v>36534</v>
      </c>
      <c r="SH68" s="5">
        <v>60321</v>
      </c>
      <c r="SI68" s="5">
        <v>45722</v>
      </c>
      <c r="SJ68" s="5">
        <v>33596</v>
      </c>
      <c r="SK68" s="5">
        <v>34311</v>
      </c>
      <c r="SL68" s="5">
        <v>31857</v>
      </c>
      <c r="SM68" s="5">
        <v>31946</v>
      </c>
      <c r="SN68" s="5">
        <v>31915</v>
      </c>
      <c r="SO68" s="5">
        <v>30922</v>
      </c>
      <c r="SP68" s="5">
        <v>29898</v>
      </c>
      <c r="SQ68" s="5">
        <v>30142</v>
      </c>
      <c r="SR68" s="5">
        <v>28013</v>
      </c>
      <c r="SS68" s="5">
        <v>25562</v>
      </c>
      <c r="ST68" s="5">
        <v>25627</v>
      </c>
      <c r="SU68" s="5">
        <v>116830</v>
      </c>
      <c r="SV68" s="5">
        <v>122391</v>
      </c>
      <c r="SW68" s="5">
        <v>129628</v>
      </c>
      <c r="SX68" s="5">
        <v>141494</v>
      </c>
      <c r="SY68" s="5">
        <v>142013</v>
      </c>
      <c r="SZ68" s="5">
        <v>134475</v>
      </c>
      <c r="TA68" s="5">
        <v>132126</v>
      </c>
      <c r="TB68" s="5">
        <v>133121</v>
      </c>
      <c r="TC68" s="5">
        <v>119589</v>
      </c>
      <c r="TD68" s="5">
        <v>108486</v>
      </c>
      <c r="TE68" s="5">
        <v>104875</v>
      </c>
      <c r="TF68" s="5">
        <v>98281</v>
      </c>
      <c r="TG68" s="5">
        <v>85131</v>
      </c>
      <c r="TH68" s="5">
        <v>86181</v>
      </c>
      <c r="TI68" s="5">
        <v>89772</v>
      </c>
      <c r="TJ68" s="5">
        <v>81973</v>
      </c>
      <c r="TK68" s="5">
        <v>27463</v>
      </c>
      <c r="TL68" s="5">
        <v>38290</v>
      </c>
      <c r="TM68" s="5">
        <v>38684</v>
      </c>
      <c r="TN68" s="5">
        <v>37030</v>
      </c>
      <c r="TO68" s="5">
        <v>36648</v>
      </c>
      <c r="TP68" s="5">
        <v>31958</v>
      </c>
      <c r="TQ68" s="5">
        <v>29257</v>
      </c>
      <c r="TR68" s="5">
        <v>29652</v>
      </c>
      <c r="TS68" s="5">
        <v>29664</v>
      </c>
      <c r="TT68" s="5">
        <v>28663</v>
      </c>
      <c r="TU68" s="5">
        <v>21133</v>
      </c>
      <c r="TV68" s="5">
        <v>14419</v>
      </c>
      <c r="TW68" s="5">
        <v>14315</v>
      </c>
      <c r="TX68" s="5">
        <v>11336</v>
      </c>
      <c r="TY68" s="5">
        <v>11058</v>
      </c>
      <c r="TZ68" s="5">
        <v>11071</v>
      </c>
      <c r="UA68" s="5">
        <v>38</v>
      </c>
      <c r="UB68" s="5">
        <v>223</v>
      </c>
      <c r="UC68" s="5">
        <v>301</v>
      </c>
      <c r="UD68" s="5">
        <v>103</v>
      </c>
      <c r="UE68" s="5">
        <v>25</v>
      </c>
      <c r="UF68" s="5">
        <v>0</v>
      </c>
      <c r="UG68" s="5">
        <v>0</v>
      </c>
      <c r="UH68" s="5">
        <v>0</v>
      </c>
      <c r="UI68" s="5">
        <v>0</v>
      </c>
      <c r="UJ68" s="5">
        <v>0</v>
      </c>
      <c r="UK68" s="5">
        <v>0</v>
      </c>
      <c r="UL68" s="5">
        <v>0</v>
      </c>
      <c r="UM68" s="5">
        <v>0</v>
      </c>
      <c r="UN68" s="5">
        <v>0</v>
      </c>
      <c r="UO68" s="5">
        <v>0</v>
      </c>
      <c r="UP68" s="5">
        <v>0</v>
      </c>
      <c r="UQ68" s="5">
        <v>0</v>
      </c>
      <c r="UR68" s="5">
        <v>0</v>
      </c>
      <c r="US68" s="5">
        <v>0</v>
      </c>
      <c r="UT68" s="5">
        <v>0</v>
      </c>
      <c r="UU68" s="5">
        <v>0</v>
      </c>
      <c r="UV68" s="5">
        <v>1579</v>
      </c>
      <c r="UW68" s="5">
        <v>3338</v>
      </c>
      <c r="UX68" s="5">
        <v>7502</v>
      </c>
      <c r="UY68" s="5">
        <v>7035</v>
      </c>
      <c r="UZ68" s="5">
        <v>6039</v>
      </c>
      <c r="VA68" s="5">
        <v>894</v>
      </c>
      <c r="VB68" s="5">
        <v>646</v>
      </c>
      <c r="VC68" s="5">
        <v>188</v>
      </c>
      <c r="VD68" s="5">
        <v>187</v>
      </c>
      <c r="VE68" s="5">
        <v>8</v>
      </c>
      <c r="VF68" s="5">
        <v>0</v>
      </c>
      <c r="VG68" s="5">
        <v>128852</v>
      </c>
      <c r="VH68" s="5">
        <v>56129</v>
      </c>
      <c r="VI68" s="5">
        <v>109931</v>
      </c>
      <c r="VJ68" s="5">
        <v>109871</v>
      </c>
      <c r="VK68" s="5">
        <v>90399</v>
      </c>
      <c r="VL68" s="5">
        <v>155698</v>
      </c>
      <c r="VM68" s="5">
        <v>10160</v>
      </c>
      <c r="VN68" s="5">
        <v>94866</v>
      </c>
      <c r="VO68" s="5">
        <v>97871</v>
      </c>
      <c r="VP68" s="5">
        <v>75599</v>
      </c>
      <c r="VQ68" s="5">
        <v>65336</v>
      </c>
      <c r="VR68" s="5">
        <v>20168</v>
      </c>
      <c r="VS68" s="5">
        <v>48616</v>
      </c>
      <c r="VT68" s="5">
        <v>57328</v>
      </c>
      <c r="VU68" s="5">
        <v>86506</v>
      </c>
      <c r="VV68" s="5">
        <v>81068</v>
      </c>
      <c r="VW68" s="5">
        <v>109660</v>
      </c>
      <c r="VX68" s="5">
        <v>74273</v>
      </c>
      <c r="VY68" s="5">
        <v>57507</v>
      </c>
      <c r="VZ68" s="5">
        <v>79445</v>
      </c>
      <c r="WA68" s="5">
        <v>124955</v>
      </c>
      <c r="WB68" s="5">
        <v>149083</v>
      </c>
      <c r="WC68" s="5">
        <v>123055</v>
      </c>
      <c r="WD68" s="5">
        <v>186001</v>
      </c>
      <c r="WE68" s="5">
        <v>107618</v>
      </c>
      <c r="WF68" s="5">
        <v>151421</v>
      </c>
      <c r="WG68" s="5">
        <v>101624</v>
      </c>
      <c r="WH68" s="5">
        <v>97498</v>
      </c>
      <c r="WI68" s="5">
        <v>95714</v>
      </c>
      <c r="WJ68" s="5">
        <v>96633</v>
      </c>
      <c r="WK68" s="5">
        <v>94514</v>
      </c>
      <c r="WL68" s="5">
        <v>91635</v>
      </c>
      <c r="WM68" s="5">
        <v>3268</v>
      </c>
      <c r="WN68" s="5">
        <v>2805</v>
      </c>
      <c r="WO68" s="5">
        <v>2696</v>
      </c>
      <c r="WP68" s="5">
        <v>1678</v>
      </c>
      <c r="WQ68" s="5">
        <v>1759</v>
      </c>
      <c r="WR68" s="5">
        <v>999</v>
      </c>
      <c r="WS68" s="5">
        <v>1946</v>
      </c>
      <c r="WT68" s="5">
        <v>1531</v>
      </c>
      <c r="WU68" s="5">
        <v>3081</v>
      </c>
      <c r="WV68" s="5">
        <v>1420</v>
      </c>
      <c r="WW68" s="5">
        <v>1735</v>
      </c>
      <c r="WX68" s="5">
        <v>1628</v>
      </c>
      <c r="WY68" s="5">
        <v>1703</v>
      </c>
      <c r="WZ68" s="5">
        <v>1171</v>
      </c>
      <c r="XA68" s="5">
        <v>1144</v>
      </c>
      <c r="XB68" s="5">
        <v>1972</v>
      </c>
      <c r="XC68" s="5">
        <v>1246</v>
      </c>
      <c r="XD68" s="5">
        <v>331</v>
      </c>
      <c r="XE68" s="5">
        <v>450</v>
      </c>
      <c r="XF68" s="5">
        <v>408</v>
      </c>
      <c r="XG68" s="5">
        <v>454</v>
      </c>
      <c r="XH68" s="5">
        <v>900</v>
      </c>
      <c r="XI68" s="5">
        <v>3495</v>
      </c>
      <c r="XJ68" s="5">
        <v>4251</v>
      </c>
      <c r="XK68" s="5">
        <v>3422</v>
      </c>
      <c r="XL68" s="5">
        <v>2709</v>
      </c>
      <c r="XM68" s="5">
        <v>3256</v>
      </c>
      <c r="XN68" s="5">
        <v>2800</v>
      </c>
      <c r="XO68" s="5">
        <v>3167</v>
      </c>
      <c r="XP68" s="5">
        <v>3209</v>
      </c>
      <c r="XQ68" s="5">
        <v>3025</v>
      </c>
      <c r="XR68" s="5">
        <v>3254</v>
      </c>
      <c r="XS68" s="1">
        <v>9726</v>
      </c>
      <c r="XT68" s="3" t="s">
        <v>180</v>
      </c>
      <c r="XU68" s="3" t="s">
        <v>180</v>
      </c>
      <c r="XV68" s="3" t="s">
        <v>180</v>
      </c>
      <c r="XW68" s="3" t="s">
        <v>179</v>
      </c>
      <c r="XX68" s="3" t="s">
        <v>180</v>
      </c>
      <c r="XY68" s="3" t="s">
        <v>180</v>
      </c>
      <c r="XZ68" s="3" t="s">
        <v>188</v>
      </c>
    </row>
    <row r="69" spans="1:650" x14ac:dyDescent="0.3">
      <c r="A69" s="6" t="s">
        <v>96</v>
      </c>
      <c r="B69" s="1">
        <v>4057006</v>
      </c>
      <c r="C69" s="5">
        <v>13365</v>
      </c>
      <c r="D69" s="5">
        <v>9897</v>
      </c>
      <c r="E69" s="5">
        <v>10997</v>
      </c>
      <c r="F69" s="5">
        <v>7384</v>
      </c>
      <c r="G69" s="5">
        <v>4856</v>
      </c>
      <c r="H69" s="5">
        <v>3941</v>
      </c>
      <c r="I69" s="5">
        <v>3160</v>
      </c>
      <c r="J69" s="5">
        <v>3448</v>
      </c>
      <c r="K69" s="5">
        <v>2068</v>
      </c>
      <c r="L69" s="5">
        <v>2700</v>
      </c>
      <c r="M69" s="5">
        <v>1567</v>
      </c>
      <c r="N69" s="5">
        <v>3339</v>
      </c>
      <c r="O69" s="5">
        <v>2060</v>
      </c>
      <c r="P69" s="5">
        <v>1933</v>
      </c>
      <c r="Q69" s="5">
        <v>2243</v>
      </c>
      <c r="R69" s="5">
        <v>3606</v>
      </c>
      <c r="S69" s="5">
        <v>4055</v>
      </c>
      <c r="T69" s="5">
        <v>5609</v>
      </c>
      <c r="U69" s="5">
        <v>1145</v>
      </c>
      <c r="V69" s="5">
        <v>1715</v>
      </c>
      <c r="W69" s="5">
        <v>1767</v>
      </c>
      <c r="X69" s="5">
        <v>595</v>
      </c>
      <c r="Y69" s="5">
        <v>2</v>
      </c>
      <c r="Z69" s="5">
        <v>2</v>
      </c>
      <c r="AA69" s="5">
        <v>0</v>
      </c>
      <c r="AB69" s="5">
        <v>1</v>
      </c>
      <c r="AC69" s="5">
        <v>1</v>
      </c>
      <c r="AD69" s="5">
        <v>0</v>
      </c>
      <c r="AE69" s="5">
        <v>0</v>
      </c>
      <c r="AF69" s="5">
        <v>0</v>
      </c>
      <c r="AG69" s="5">
        <v>2</v>
      </c>
      <c r="AH69" s="5">
        <v>1</v>
      </c>
      <c r="AI69" s="5">
        <v>30416</v>
      </c>
      <c r="AJ69" s="5">
        <v>18389</v>
      </c>
      <c r="AK69" s="5">
        <v>13718</v>
      </c>
      <c r="AL69" s="5">
        <v>80284</v>
      </c>
      <c r="AM69" s="5">
        <v>42861</v>
      </c>
      <c r="AN69" s="5">
        <v>150403</v>
      </c>
      <c r="AO69" s="5">
        <v>5922</v>
      </c>
      <c r="AP69" s="5">
        <v>11059</v>
      </c>
      <c r="AQ69" s="5">
        <v>5704</v>
      </c>
      <c r="AR69" s="5">
        <v>7700</v>
      </c>
      <c r="AS69" s="5">
        <v>16844</v>
      </c>
      <c r="AT69" s="5">
        <v>57275</v>
      </c>
      <c r="AU69" s="5">
        <v>7986</v>
      </c>
      <c r="AV69" s="5">
        <v>9800</v>
      </c>
      <c r="AW69" s="5">
        <v>10253</v>
      </c>
      <c r="AX69" s="5">
        <v>8769</v>
      </c>
      <c r="AY69" s="5">
        <v>199823</v>
      </c>
      <c r="AZ69" s="5">
        <v>4910</v>
      </c>
      <c r="BA69" s="5">
        <v>1100</v>
      </c>
      <c r="BB69" s="5">
        <v>3637</v>
      </c>
      <c r="BC69" s="5">
        <v>1891</v>
      </c>
      <c r="BD69" s="5">
        <v>12945</v>
      </c>
      <c r="BE69" s="5">
        <v>12133</v>
      </c>
      <c r="BF69" s="5">
        <v>16561</v>
      </c>
      <c r="BG69" s="5">
        <v>11759</v>
      </c>
      <c r="BH69" s="5">
        <v>16396</v>
      </c>
      <c r="BI69" s="5">
        <v>9082</v>
      </c>
      <c r="BJ69" s="5">
        <v>4048</v>
      </c>
      <c r="BK69" s="5">
        <v>3735</v>
      </c>
      <c r="BL69" s="5">
        <v>5239</v>
      </c>
      <c r="BM69" s="5">
        <v>5182</v>
      </c>
      <c r="BN69" s="5">
        <v>8764</v>
      </c>
      <c r="BO69" s="5">
        <v>49432</v>
      </c>
      <c r="BP69" s="5">
        <v>28983</v>
      </c>
      <c r="BQ69" s="5">
        <v>9400</v>
      </c>
      <c r="BR69" s="5">
        <v>8095</v>
      </c>
      <c r="BS69" s="5">
        <v>11993</v>
      </c>
      <c r="BT69" s="5">
        <v>50613</v>
      </c>
      <c r="BU69" s="5">
        <v>13956</v>
      </c>
      <c r="BV69" s="5">
        <v>36339</v>
      </c>
      <c r="BW69" s="5">
        <v>14025</v>
      </c>
      <c r="BX69" s="5">
        <v>7674</v>
      </c>
      <c r="BY69" s="5">
        <v>7721</v>
      </c>
      <c r="BZ69" s="5">
        <v>31721</v>
      </c>
      <c r="CA69" s="5">
        <v>7457</v>
      </c>
      <c r="CB69" s="5">
        <v>8617</v>
      </c>
      <c r="CC69" s="5">
        <v>3483</v>
      </c>
      <c r="CD69" s="5">
        <v>5426</v>
      </c>
      <c r="CE69" s="5">
        <v>7979</v>
      </c>
      <c r="CF69" s="5">
        <v>-28</v>
      </c>
      <c r="CG69" s="5">
        <v>13687</v>
      </c>
      <c r="CH69" s="5">
        <v>5893</v>
      </c>
      <c r="CI69" s="5">
        <v>29360</v>
      </c>
      <c r="CJ69" s="5">
        <v>23873</v>
      </c>
      <c r="CK69" s="5">
        <v>40974</v>
      </c>
      <c r="CL69" s="5">
        <v>2964</v>
      </c>
      <c r="CM69" s="5">
        <v>3612</v>
      </c>
      <c r="CN69" s="5">
        <v>8831</v>
      </c>
      <c r="CO69" s="5">
        <v>7630</v>
      </c>
      <c r="CP69" s="5">
        <v>5553</v>
      </c>
      <c r="CQ69" s="5">
        <v>8734</v>
      </c>
      <c r="CR69" s="5">
        <v>5714</v>
      </c>
      <c r="CS69" s="5">
        <v>2763</v>
      </c>
      <c r="CT69" s="5">
        <v>1606</v>
      </c>
      <c r="CU69" s="5">
        <v>63742</v>
      </c>
      <c r="CV69" s="5">
        <v>44255</v>
      </c>
      <c r="CW69" s="5">
        <v>39656</v>
      </c>
      <c r="CX69" s="5">
        <v>36074</v>
      </c>
      <c r="CY69" s="5">
        <v>38204</v>
      </c>
      <c r="CZ69" s="5">
        <v>41495</v>
      </c>
      <c r="DA69" s="5">
        <v>49458</v>
      </c>
      <c r="DB69" s="5">
        <v>49857</v>
      </c>
      <c r="DC69" s="5">
        <v>30063</v>
      </c>
      <c r="DD69" s="5">
        <v>28812</v>
      </c>
      <c r="DE69" s="5">
        <v>51163</v>
      </c>
      <c r="DF69" s="5">
        <v>36156</v>
      </c>
      <c r="DG69" s="5">
        <v>41629</v>
      </c>
      <c r="DH69" s="5">
        <v>42670</v>
      </c>
      <c r="DI69" s="5">
        <v>25509</v>
      </c>
      <c r="DJ69" s="5">
        <v>20329</v>
      </c>
      <c r="DK69" s="5">
        <v>16819</v>
      </c>
      <c r="DL69" s="5">
        <v>18077</v>
      </c>
      <c r="DM69" s="5">
        <v>21071</v>
      </c>
      <c r="DN69" s="5">
        <v>22558</v>
      </c>
      <c r="DO69" s="5">
        <v>26116</v>
      </c>
      <c r="DP69" s="5">
        <v>6188</v>
      </c>
      <c r="DQ69" s="5">
        <v>29187</v>
      </c>
      <c r="DR69" s="5">
        <v>21550</v>
      </c>
      <c r="DS69" s="5">
        <v>23393</v>
      </c>
      <c r="DT69" s="5">
        <v>21717</v>
      </c>
      <c r="DU69" s="5">
        <v>19327</v>
      </c>
      <c r="DV69" s="5">
        <v>18330</v>
      </c>
      <c r="DW69" s="5">
        <v>18325</v>
      </c>
      <c r="DX69" s="5">
        <v>19970</v>
      </c>
      <c r="DY69" s="5">
        <v>16574</v>
      </c>
      <c r="DZ69" s="5">
        <v>13675</v>
      </c>
      <c r="EA69" s="5">
        <v>4229</v>
      </c>
      <c r="EB69" s="5">
        <v>6793</v>
      </c>
      <c r="EC69" s="5">
        <v>1611</v>
      </c>
      <c r="ED69" s="5">
        <v>1517</v>
      </c>
      <c r="EE69" s="5">
        <v>1784</v>
      </c>
      <c r="EF69" s="5">
        <v>1963</v>
      </c>
      <c r="EG69" s="5">
        <v>1998</v>
      </c>
      <c r="EH69" s="5">
        <v>1967</v>
      </c>
      <c r="EI69" s="5">
        <v>327</v>
      </c>
      <c r="EJ69" s="5">
        <v>495</v>
      </c>
      <c r="EK69" s="5">
        <v>461</v>
      </c>
      <c r="EL69" s="5">
        <v>2300</v>
      </c>
      <c r="EM69" s="5">
        <v>1186</v>
      </c>
      <c r="EN69" s="5">
        <v>1181</v>
      </c>
      <c r="EO69" s="5">
        <v>965</v>
      </c>
      <c r="EP69" s="5">
        <v>1122</v>
      </c>
      <c r="EQ69" s="5">
        <v>838</v>
      </c>
      <c r="ER69" s="5">
        <v>635</v>
      </c>
      <c r="ES69" s="5">
        <v>891</v>
      </c>
      <c r="ET69" s="5">
        <v>614</v>
      </c>
      <c r="EU69" s="5">
        <v>609</v>
      </c>
      <c r="EV69" s="5">
        <v>2153</v>
      </c>
      <c r="EW69" s="5">
        <v>513</v>
      </c>
      <c r="EX69" s="5">
        <v>928</v>
      </c>
      <c r="EY69" s="5">
        <v>935</v>
      </c>
      <c r="EZ69" s="5">
        <v>526</v>
      </c>
      <c r="FA69" s="5">
        <v>58</v>
      </c>
      <c r="FB69" s="5">
        <v>1929</v>
      </c>
      <c r="FC69" s="5">
        <v>1022</v>
      </c>
      <c r="FD69" s="5">
        <v>12630</v>
      </c>
      <c r="FE69" s="5">
        <v>226</v>
      </c>
      <c r="FF69" s="5">
        <v>216</v>
      </c>
      <c r="FG69" s="5">
        <v>0</v>
      </c>
      <c r="FH69" s="5">
        <v>0</v>
      </c>
      <c r="FI69" s="5">
        <v>0</v>
      </c>
      <c r="FJ69" s="5">
        <v>0</v>
      </c>
      <c r="FK69" s="5">
        <v>0</v>
      </c>
      <c r="FL69" s="5">
        <v>0</v>
      </c>
      <c r="FM69" s="5">
        <v>0</v>
      </c>
      <c r="FN69" s="5">
        <v>0</v>
      </c>
      <c r="FO69" s="5">
        <v>0</v>
      </c>
      <c r="FP69" s="5">
        <v>0</v>
      </c>
      <c r="FQ69" s="5">
        <v>0</v>
      </c>
      <c r="FR69" s="5">
        <v>0</v>
      </c>
      <c r="FS69" s="5">
        <v>0</v>
      </c>
      <c r="FT69" s="5">
        <v>0</v>
      </c>
      <c r="FU69" s="5" t="s">
        <v>33</v>
      </c>
      <c r="FV69" s="5" t="s">
        <v>33</v>
      </c>
      <c r="FW69" s="5" t="s">
        <v>33</v>
      </c>
      <c r="FX69" s="5" t="s">
        <v>33</v>
      </c>
      <c r="FY69" s="5" t="s">
        <v>33</v>
      </c>
      <c r="FZ69" s="5" t="s">
        <v>33</v>
      </c>
      <c r="GA69" s="5" t="s">
        <v>33</v>
      </c>
      <c r="GB69" s="5" t="s">
        <v>33</v>
      </c>
      <c r="GC69" s="5" t="s">
        <v>33</v>
      </c>
      <c r="GD69" s="5" t="s">
        <v>33</v>
      </c>
      <c r="GE69" s="5" t="s">
        <v>33</v>
      </c>
      <c r="GF69" s="5" t="s">
        <v>33</v>
      </c>
      <c r="GG69" s="5" t="s">
        <v>33</v>
      </c>
      <c r="GH69" s="5" t="s">
        <v>33</v>
      </c>
      <c r="GI69" s="5" t="s">
        <v>33</v>
      </c>
      <c r="GJ69" s="5" t="s">
        <v>33</v>
      </c>
      <c r="GK69" s="5" t="s">
        <v>33</v>
      </c>
      <c r="GL69" s="5" t="s">
        <v>33</v>
      </c>
      <c r="GM69" s="5">
        <v>161184</v>
      </c>
      <c r="GN69" s="5">
        <v>108316</v>
      </c>
      <c r="GO69" s="5">
        <v>75381</v>
      </c>
      <c r="GP69" s="5">
        <v>133354</v>
      </c>
      <c r="GQ69" s="5">
        <v>99698</v>
      </c>
      <c r="GR69" s="5">
        <v>248414</v>
      </c>
      <c r="GS69" s="5">
        <v>74495</v>
      </c>
      <c r="GT69" s="5">
        <v>102670</v>
      </c>
      <c r="GU69" s="5">
        <v>52188</v>
      </c>
      <c r="GV69" s="5">
        <v>47381</v>
      </c>
      <c r="GW69" s="5">
        <v>77757</v>
      </c>
      <c r="GX69" s="5">
        <v>130790</v>
      </c>
      <c r="GY69" s="5">
        <v>60318</v>
      </c>
      <c r="GZ69" s="5">
        <v>64202</v>
      </c>
      <c r="HA69" s="5">
        <v>42453</v>
      </c>
      <c r="HB69" s="5">
        <v>39253</v>
      </c>
      <c r="HC69" s="5">
        <v>229513</v>
      </c>
      <c r="HD69" s="5">
        <v>29204</v>
      </c>
      <c r="HE69" s="5">
        <v>37894</v>
      </c>
      <c r="HF69" s="5">
        <v>34418</v>
      </c>
      <c r="HG69" s="5">
        <v>59743</v>
      </c>
      <c r="HH69" s="5">
        <v>45753</v>
      </c>
      <c r="HI69" s="5">
        <v>83028</v>
      </c>
      <c r="HJ69" s="5">
        <v>42005</v>
      </c>
      <c r="HK69" s="5">
        <v>39698</v>
      </c>
      <c r="HL69" s="5">
        <v>47471</v>
      </c>
      <c r="HM69" s="5">
        <v>36099</v>
      </c>
      <c r="HN69" s="5">
        <v>29861</v>
      </c>
      <c r="HO69" s="5">
        <v>31816</v>
      </c>
      <c r="HP69" s="5">
        <v>43553</v>
      </c>
      <c r="HQ69" s="5">
        <v>24746</v>
      </c>
      <c r="HR69" s="5">
        <v>24263</v>
      </c>
      <c r="HS69" s="5">
        <v>254113</v>
      </c>
      <c r="HT69" s="5">
        <v>280337</v>
      </c>
      <c r="HU69" s="5">
        <v>278844</v>
      </c>
      <c r="HV69" s="5">
        <v>285712</v>
      </c>
      <c r="HW69" s="5">
        <v>336382</v>
      </c>
      <c r="HX69" s="5">
        <v>468451</v>
      </c>
      <c r="HY69" s="5">
        <v>406692</v>
      </c>
      <c r="HZ69" s="5">
        <v>361501</v>
      </c>
      <c r="IA69" s="5">
        <v>473710</v>
      </c>
      <c r="IB69" s="5">
        <v>461269</v>
      </c>
      <c r="IC69" s="5">
        <v>445924</v>
      </c>
      <c r="ID69" s="5">
        <v>474675</v>
      </c>
      <c r="IE69" s="5">
        <v>389684</v>
      </c>
      <c r="IF69" s="5">
        <v>370379</v>
      </c>
      <c r="IG69" s="5">
        <v>342804</v>
      </c>
      <c r="IH69" s="5">
        <v>260078</v>
      </c>
      <c r="II69" s="5">
        <v>232085</v>
      </c>
      <c r="IJ69" s="5">
        <v>213814</v>
      </c>
      <c r="IK69" s="5">
        <v>1500958</v>
      </c>
      <c r="IL69" s="5">
        <v>243178</v>
      </c>
      <c r="IM69" s="5">
        <v>200154</v>
      </c>
      <c r="IN69" s="5">
        <v>195314</v>
      </c>
      <c r="IO69" s="5">
        <v>199989</v>
      </c>
      <c r="IP69" s="5">
        <v>172404</v>
      </c>
      <c r="IQ69" s="5">
        <v>176362</v>
      </c>
      <c r="IR69" s="5">
        <v>163737</v>
      </c>
      <c r="IS69" s="5">
        <v>163843</v>
      </c>
      <c r="IT69" s="5">
        <v>182017</v>
      </c>
      <c r="IU69" s="5">
        <v>167666</v>
      </c>
      <c r="IV69" s="5">
        <v>151119</v>
      </c>
      <c r="IW69" s="5">
        <v>133799</v>
      </c>
      <c r="IX69" s="5">
        <v>134368</v>
      </c>
      <c r="IY69" s="5">
        <v>21613</v>
      </c>
      <c r="IZ69" s="5">
        <v>26214</v>
      </c>
      <c r="JA69" s="5">
        <v>22070</v>
      </c>
      <c r="JB69" s="5">
        <v>25963</v>
      </c>
      <c r="JC69" s="5">
        <v>32359</v>
      </c>
      <c r="JD69" s="5">
        <v>29054</v>
      </c>
      <c r="JE69" s="5">
        <v>12835</v>
      </c>
      <c r="JF69" s="5">
        <v>10200</v>
      </c>
      <c r="JG69" s="5">
        <v>11383</v>
      </c>
      <c r="JH69" s="5">
        <v>17369</v>
      </c>
      <c r="JI69" s="5">
        <v>11933</v>
      </c>
      <c r="JJ69" s="5">
        <v>24635</v>
      </c>
      <c r="JK69" s="5">
        <v>13936</v>
      </c>
      <c r="JL69" s="5">
        <v>12443</v>
      </c>
      <c r="JM69" s="5">
        <v>11564</v>
      </c>
      <c r="JN69" s="5">
        <v>12896</v>
      </c>
      <c r="JO69" s="5">
        <v>8428</v>
      </c>
      <c r="JP69" s="5">
        <v>19983</v>
      </c>
      <c r="JQ69" s="5">
        <v>9188</v>
      </c>
      <c r="JR69" s="5">
        <v>12425</v>
      </c>
      <c r="JS69" s="5">
        <v>8376</v>
      </c>
      <c r="JT69" s="5">
        <v>11831</v>
      </c>
      <c r="JU69" s="5">
        <v>10016</v>
      </c>
      <c r="JV69" s="5">
        <v>18634</v>
      </c>
      <c r="JW69" s="5">
        <v>13065</v>
      </c>
      <c r="JX69" s="5">
        <v>15512</v>
      </c>
      <c r="JY69" s="5">
        <v>14001</v>
      </c>
      <c r="JZ69" s="5">
        <v>9289</v>
      </c>
      <c r="KA69" s="5">
        <v>14069</v>
      </c>
      <c r="KB69" s="5">
        <v>11239</v>
      </c>
      <c r="KC69" s="5">
        <v>13423</v>
      </c>
      <c r="KD69" s="5">
        <v>12859</v>
      </c>
      <c r="KE69" s="5">
        <v>45463</v>
      </c>
      <c r="KF69" s="5">
        <v>31743</v>
      </c>
      <c r="KG69" s="5">
        <v>40789</v>
      </c>
      <c r="KH69" s="5">
        <v>31868</v>
      </c>
      <c r="KI69" s="5">
        <v>24460</v>
      </c>
      <c r="KJ69" s="5">
        <v>17626</v>
      </c>
      <c r="KK69" s="5">
        <v>11310</v>
      </c>
      <c r="KL69" s="5">
        <v>8886</v>
      </c>
      <c r="KM69" s="5">
        <v>7589</v>
      </c>
      <c r="KN69" s="5">
        <v>-31</v>
      </c>
      <c r="KO69" s="5">
        <v>-4124</v>
      </c>
      <c r="KP69" s="5">
        <v>2961</v>
      </c>
      <c r="KQ69" s="5">
        <v>3908</v>
      </c>
      <c r="KR69" s="5">
        <v>1814</v>
      </c>
      <c r="KS69" s="5">
        <v>-878</v>
      </c>
      <c r="KT69" s="5">
        <v>-3478</v>
      </c>
      <c r="KU69" s="5">
        <v>-3268</v>
      </c>
      <c r="KV69" s="5">
        <v>-2699</v>
      </c>
      <c r="KW69" s="5">
        <v>-187</v>
      </c>
      <c r="KX69" s="5">
        <v>-1957</v>
      </c>
      <c r="KY69" s="5">
        <v>-1764</v>
      </c>
      <c r="KZ69" s="5">
        <v>-3015</v>
      </c>
      <c r="LA69" s="5">
        <v>-140</v>
      </c>
      <c r="LB69" s="5">
        <v>-595</v>
      </c>
      <c r="LC69" s="5">
        <v>-1305</v>
      </c>
      <c r="LD69" s="5">
        <v>-2242</v>
      </c>
      <c r="LE69" s="5">
        <v>-1475</v>
      </c>
      <c r="LF69" s="5">
        <v>-1987</v>
      </c>
      <c r="LG69" s="5">
        <v>-3655</v>
      </c>
      <c r="LH69" s="5">
        <v>-2783</v>
      </c>
      <c r="LI69" s="5">
        <v>-4625</v>
      </c>
      <c r="LJ69" s="5">
        <v>-6680</v>
      </c>
      <c r="LK69" s="5">
        <v>6988</v>
      </c>
      <c r="LL69" s="5">
        <v>6715</v>
      </c>
      <c r="LM69" s="5">
        <v>3446</v>
      </c>
      <c r="LN69" s="5">
        <v>3059</v>
      </c>
      <c r="LO69" s="5">
        <v>3375</v>
      </c>
      <c r="LP69" s="5">
        <v>4439</v>
      </c>
      <c r="LQ69" s="5">
        <v>3074</v>
      </c>
      <c r="LR69" s="5">
        <v>3317</v>
      </c>
      <c r="LS69" s="5">
        <v>3246</v>
      </c>
      <c r="LT69" s="5">
        <v>2796</v>
      </c>
      <c r="LU69" s="5">
        <v>3302</v>
      </c>
      <c r="LV69" s="5">
        <v>3778</v>
      </c>
      <c r="LW69" s="5">
        <v>4409</v>
      </c>
      <c r="LX69" s="5">
        <v>5070</v>
      </c>
      <c r="LY69" s="5">
        <v>3518</v>
      </c>
      <c r="LZ69" s="5">
        <v>2136</v>
      </c>
      <c r="MA69" s="5">
        <v>2324</v>
      </c>
      <c r="MB69" s="5">
        <v>2230</v>
      </c>
      <c r="MC69" s="5">
        <v>2128</v>
      </c>
      <c r="MD69" s="5">
        <v>2238</v>
      </c>
      <c r="ME69" s="5">
        <v>1556</v>
      </c>
      <c r="MF69" s="5">
        <v>2351</v>
      </c>
      <c r="MG69" s="5">
        <v>2150</v>
      </c>
      <c r="MH69" s="5">
        <v>2331</v>
      </c>
      <c r="MI69" s="5">
        <v>2140</v>
      </c>
      <c r="MJ69" s="5">
        <v>2355</v>
      </c>
      <c r="MK69" s="5">
        <v>2150</v>
      </c>
      <c r="ML69" s="5">
        <v>1684</v>
      </c>
      <c r="MM69" s="5">
        <v>2084</v>
      </c>
      <c r="MN69" s="5">
        <v>2445</v>
      </c>
      <c r="MO69" s="5">
        <v>2113</v>
      </c>
      <c r="MP69" s="5">
        <v>2408</v>
      </c>
      <c r="MQ69" s="5">
        <v>1085</v>
      </c>
      <c r="MR69" s="5">
        <v>1156</v>
      </c>
      <c r="MS69" s="5">
        <v>1180</v>
      </c>
      <c r="MT69" s="5">
        <v>997</v>
      </c>
      <c r="MU69" s="5">
        <v>1015</v>
      </c>
      <c r="MV69" s="5">
        <v>1263</v>
      </c>
      <c r="MW69" s="5">
        <v>986</v>
      </c>
      <c r="MX69" s="5">
        <v>1194</v>
      </c>
      <c r="MY69" s="5">
        <v>1240</v>
      </c>
      <c r="MZ69" s="5">
        <v>1375</v>
      </c>
      <c r="NA69" s="5">
        <v>1168</v>
      </c>
      <c r="NB69" s="5">
        <v>1026</v>
      </c>
      <c r="NC69" s="5">
        <v>1419</v>
      </c>
      <c r="ND69" s="5">
        <v>1200</v>
      </c>
      <c r="NE69" s="5" t="s">
        <v>33</v>
      </c>
      <c r="NF69" s="5" t="s">
        <v>33</v>
      </c>
      <c r="NG69" s="5" t="s">
        <v>33</v>
      </c>
      <c r="NH69" s="5" t="s">
        <v>33</v>
      </c>
      <c r="NI69" s="5" t="s">
        <v>33</v>
      </c>
      <c r="NJ69" s="5" t="s">
        <v>33</v>
      </c>
      <c r="NK69" s="5" t="s">
        <v>33</v>
      </c>
      <c r="NL69" s="5" t="s">
        <v>33</v>
      </c>
      <c r="NM69" s="5" t="s">
        <v>33</v>
      </c>
      <c r="NN69" s="5" t="s">
        <v>33</v>
      </c>
      <c r="NO69" s="5" t="s">
        <v>33</v>
      </c>
      <c r="NP69" s="5" t="s">
        <v>33</v>
      </c>
      <c r="NQ69" s="5" t="s">
        <v>33</v>
      </c>
      <c r="NR69" s="5" t="s">
        <v>33</v>
      </c>
      <c r="NS69" s="5" t="s">
        <v>33</v>
      </c>
      <c r="NT69" s="5" t="s">
        <v>33</v>
      </c>
      <c r="NU69" s="5" t="s">
        <v>33</v>
      </c>
      <c r="NV69" s="5" t="s">
        <v>33</v>
      </c>
      <c r="NW69" s="5">
        <v>0</v>
      </c>
      <c r="NX69" s="5">
        <v>0</v>
      </c>
      <c r="NY69" s="5">
        <v>0</v>
      </c>
      <c r="NZ69" s="5">
        <v>0</v>
      </c>
      <c r="OA69" s="5">
        <v>0</v>
      </c>
      <c r="OB69" s="5">
        <v>0</v>
      </c>
      <c r="OC69" s="5">
        <v>0</v>
      </c>
      <c r="OD69" s="5">
        <v>0</v>
      </c>
      <c r="OE69" s="5">
        <v>0</v>
      </c>
      <c r="OF69" s="5">
        <v>0</v>
      </c>
      <c r="OG69" s="5">
        <v>0</v>
      </c>
      <c r="OH69" s="5">
        <v>0</v>
      </c>
      <c r="OI69" s="5">
        <v>0</v>
      </c>
      <c r="OJ69" s="5">
        <v>0</v>
      </c>
      <c r="OK69" s="5" t="s">
        <v>33</v>
      </c>
      <c r="OL69" s="5" t="s">
        <v>33</v>
      </c>
      <c r="OM69" s="5" t="s">
        <v>33</v>
      </c>
      <c r="ON69" s="5" t="s">
        <v>33</v>
      </c>
      <c r="OO69" s="5" t="s">
        <v>33</v>
      </c>
      <c r="OP69" s="5" t="s">
        <v>33</v>
      </c>
      <c r="OQ69" s="5" t="s">
        <v>33</v>
      </c>
      <c r="OR69" s="5" t="s">
        <v>33</v>
      </c>
      <c r="OS69" s="5" t="s">
        <v>33</v>
      </c>
      <c r="OT69" s="5" t="s">
        <v>33</v>
      </c>
      <c r="OU69" s="5" t="s">
        <v>33</v>
      </c>
      <c r="OV69" s="5" t="s">
        <v>33</v>
      </c>
      <c r="OW69" s="5" t="s">
        <v>33</v>
      </c>
      <c r="OX69" s="5" t="s">
        <v>33</v>
      </c>
      <c r="OY69" s="5" t="s">
        <v>33</v>
      </c>
      <c r="OZ69" s="5" t="s">
        <v>33</v>
      </c>
      <c r="PA69" s="5" t="s">
        <v>33</v>
      </c>
      <c r="PB69" s="5" t="s">
        <v>33</v>
      </c>
      <c r="PC69" s="5">
        <v>10174</v>
      </c>
      <c r="PD69" s="5">
        <v>9438</v>
      </c>
      <c r="PE69" s="5">
        <v>8120</v>
      </c>
      <c r="PF69" s="5">
        <v>9148</v>
      </c>
      <c r="PG69" s="5">
        <v>8682</v>
      </c>
      <c r="PH69" s="5">
        <v>8705</v>
      </c>
      <c r="PI69" s="5">
        <v>8167</v>
      </c>
      <c r="PJ69" s="5">
        <v>9004</v>
      </c>
      <c r="PK69" s="5">
        <v>9446</v>
      </c>
      <c r="PL69" s="5">
        <v>15510</v>
      </c>
      <c r="PM69" s="5">
        <v>7586</v>
      </c>
      <c r="PN69" s="5">
        <v>8509</v>
      </c>
      <c r="PO69" s="5">
        <v>7473</v>
      </c>
      <c r="PP69" s="5">
        <v>6704</v>
      </c>
      <c r="PQ69" s="5">
        <v>8091</v>
      </c>
      <c r="PR69" s="5">
        <v>6364</v>
      </c>
      <c r="PS69" s="5">
        <v>6175</v>
      </c>
      <c r="PT69" s="5">
        <v>8847</v>
      </c>
      <c r="PU69" s="5">
        <v>7614</v>
      </c>
      <c r="PV69" s="5">
        <v>7549</v>
      </c>
      <c r="PW69" s="5">
        <v>12909</v>
      </c>
      <c r="PX69" s="5">
        <v>7243</v>
      </c>
      <c r="PY69" s="5">
        <v>7519</v>
      </c>
      <c r="PZ69" s="5">
        <v>6137</v>
      </c>
      <c r="QA69" s="5">
        <v>7398</v>
      </c>
      <c r="QB69" s="5">
        <v>7366</v>
      </c>
      <c r="QC69" s="5">
        <v>8031</v>
      </c>
      <c r="QD69" s="5">
        <v>7472</v>
      </c>
      <c r="QE69" s="5">
        <v>6911</v>
      </c>
      <c r="QF69" s="5">
        <v>6166</v>
      </c>
      <c r="QG69" s="5">
        <v>5430</v>
      </c>
      <c r="QH69" s="5">
        <v>5022</v>
      </c>
      <c r="QI69" s="5">
        <v>33369</v>
      </c>
      <c r="QJ69" s="5">
        <v>34252</v>
      </c>
      <c r="QK69" s="5">
        <v>40873</v>
      </c>
      <c r="QL69" s="5">
        <v>40341</v>
      </c>
      <c r="QM69" s="5">
        <v>38688</v>
      </c>
      <c r="QN69" s="5">
        <v>36344</v>
      </c>
      <c r="QO69" s="5">
        <v>31094</v>
      </c>
      <c r="QP69" s="5">
        <v>31369</v>
      </c>
      <c r="QQ69" s="5">
        <v>34923</v>
      </c>
      <c r="QR69" s="5">
        <v>24132</v>
      </c>
      <c r="QS69" s="5">
        <v>22108</v>
      </c>
      <c r="QT69" s="5">
        <v>18093</v>
      </c>
      <c r="QU69" s="5">
        <v>17095</v>
      </c>
      <c r="QV69" s="5">
        <v>16428</v>
      </c>
      <c r="QW69" s="5">
        <v>13814</v>
      </c>
      <c r="QX69" s="5">
        <v>16277</v>
      </c>
      <c r="QY69" s="5">
        <v>14565</v>
      </c>
      <c r="QZ69" s="5">
        <v>11019</v>
      </c>
      <c r="RA69" s="5">
        <v>9634</v>
      </c>
      <c r="RB69" s="5">
        <v>9504</v>
      </c>
      <c r="RC69" s="5">
        <v>9855</v>
      </c>
      <c r="RD69" s="5">
        <v>14390</v>
      </c>
      <c r="RE69" s="5">
        <v>10309</v>
      </c>
      <c r="RF69" s="5">
        <v>10317</v>
      </c>
      <c r="RG69" s="5">
        <v>11288</v>
      </c>
      <c r="RH69" s="5">
        <v>12927</v>
      </c>
      <c r="RI69" s="5">
        <v>11545</v>
      </c>
      <c r="RJ69" s="5">
        <v>10180</v>
      </c>
      <c r="RK69" s="5">
        <v>10227</v>
      </c>
      <c r="RL69" s="5">
        <v>10624</v>
      </c>
      <c r="RM69" s="5">
        <v>9467</v>
      </c>
      <c r="RN69" s="5">
        <v>9051</v>
      </c>
      <c r="RO69" s="5">
        <v>6336</v>
      </c>
      <c r="RP69" s="5">
        <v>5682</v>
      </c>
      <c r="RQ69" s="5">
        <v>5920</v>
      </c>
      <c r="RR69" s="5">
        <v>5707</v>
      </c>
      <c r="RS69" s="5">
        <v>6131</v>
      </c>
      <c r="RT69" s="5">
        <v>6201</v>
      </c>
      <c r="RU69" s="5">
        <v>5734</v>
      </c>
      <c r="RV69" s="5">
        <v>6226</v>
      </c>
      <c r="RW69" s="5">
        <v>7044</v>
      </c>
      <c r="RX69" s="5">
        <v>6507</v>
      </c>
      <c r="RY69" s="5">
        <v>6892</v>
      </c>
      <c r="RZ69" s="5">
        <v>7385</v>
      </c>
      <c r="SA69" s="5">
        <v>7711</v>
      </c>
      <c r="SB69" s="5">
        <v>7577</v>
      </c>
      <c r="SC69" s="5">
        <v>7888</v>
      </c>
      <c r="SD69" s="5">
        <v>8938</v>
      </c>
      <c r="SE69" s="5">
        <v>7410</v>
      </c>
      <c r="SF69" s="5">
        <v>8647</v>
      </c>
      <c r="SG69" s="5">
        <v>8920</v>
      </c>
      <c r="SH69" s="5">
        <v>8766</v>
      </c>
      <c r="SI69" s="5">
        <v>8727</v>
      </c>
      <c r="SJ69" s="5">
        <v>7779</v>
      </c>
      <c r="SK69" s="5">
        <v>8431</v>
      </c>
      <c r="SL69" s="5">
        <v>8354</v>
      </c>
      <c r="SM69" s="5">
        <v>7067</v>
      </c>
      <c r="SN69" s="5">
        <v>6303</v>
      </c>
      <c r="SO69" s="5">
        <v>5835</v>
      </c>
      <c r="SP69" s="5">
        <v>6231</v>
      </c>
      <c r="SQ69" s="5">
        <v>6065</v>
      </c>
      <c r="SR69" s="5">
        <v>5485</v>
      </c>
      <c r="SS69" s="5">
        <v>5336</v>
      </c>
      <c r="ST69" s="5">
        <v>5105</v>
      </c>
      <c r="SU69" s="5">
        <v>666</v>
      </c>
      <c r="SV69" s="5">
        <v>2856</v>
      </c>
      <c r="SW69" s="5">
        <v>14530</v>
      </c>
      <c r="SX69" s="5">
        <v>6544</v>
      </c>
      <c r="SY69" s="5">
        <v>3909</v>
      </c>
      <c r="SZ69" s="5">
        <v>4938</v>
      </c>
      <c r="TA69" s="5">
        <v>3691</v>
      </c>
      <c r="TB69" s="5">
        <v>2997</v>
      </c>
      <c r="TC69" s="5">
        <v>3537</v>
      </c>
      <c r="TD69" s="5">
        <v>2794</v>
      </c>
      <c r="TE69" s="5">
        <v>1848</v>
      </c>
      <c r="TF69" s="5">
        <v>1670</v>
      </c>
      <c r="TG69" s="5">
        <v>2013</v>
      </c>
      <c r="TH69" s="5">
        <v>2256</v>
      </c>
      <c r="TI69" s="5">
        <v>1652</v>
      </c>
      <c r="TJ69" s="5">
        <v>1318</v>
      </c>
      <c r="TK69" s="5">
        <v>1253</v>
      </c>
      <c r="TL69" s="5">
        <v>1187</v>
      </c>
      <c r="TM69" s="5">
        <v>1734</v>
      </c>
      <c r="TN69" s="5">
        <v>2049</v>
      </c>
      <c r="TO69" s="5">
        <v>2940</v>
      </c>
      <c r="TP69" s="5">
        <v>4898</v>
      </c>
      <c r="TQ69" s="5">
        <v>3843</v>
      </c>
      <c r="TR69" s="5">
        <v>4782</v>
      </c>
      <c r="TS69" s="5">
        <v>2332</v>
      </c>
      <c r="TT69" s="5">
        <v>1904</v>
      </c>
      <c r="TU69" s="5">
        <v>1665</v>
      </c>
      <c r="TV69" s="5">
        <v>1627</v>
      </c>
      <c r="TW69" s="5">
        <v>1659</v>
      </c>
      <c r="TX69" s="5">
        <v>1726</v>
      </c>
      <c r="TY69" s="5">
        <v>1522</v>
      </c>
      <c r="TZ69" s="5">
        <v>1349</v>
      </c>
      <c r="UA69" s="5">
        <v>49</v>
      </c>
      <c r="UB69" s="5">
        <v>64</v>
      </c>
      <c r="UC69" s="5">
        <v>53</v>
      </c>
      <c r="UD69" s="5">
        <v>94</v>
      </c>
      <c r="UE69" s="5">
        <v>47</v>
      </c>
      <c r="UF69" s="5">
        <v>54</v>
      </c>
      <c r="UG69" s="5">
        <v>31</v>
      </c>
      <c r="UH69" s="5">
        <v>0</v>
      </c>
      <c r="UI69" s="5">
        <v>0</v>
      </c>
      <c r="UJ69" s="5">
        <v>0</v>
      </c>
      <c r="UK69" s="5">
        <v>0</v>
      </c>
      <c r="UL69" s="5">
        <v>0</v>
      </c>
      <c r="UM69" s="5">
        <v>0</v>
      </c>
      <c r="UN69" s="5">
        <v>0</v>
      </c>
      <c r="UO69" s="5">
        <v>6</v>
      </c>
      <c r="UP69" s="5">
        <v>11</v>
      </c>
      <c r="UQ69" s="5">
        <v>7</v>
      </c>
      <c r="UR69" s="5">
        <v>5</v>
      </c>
      <c r="US69" s="5">
        <v>14</v>
      </c>
      <c r="UT69" s="5">
        <v>225</v>
      </c>
      <c r="UU69" s="5">
        <v>787</v>
      </c>
      <c r="UV69" s="5">
        <v>340</v>
      </c>
      <c r="UW69" s="5">
        <v>410</v>
      </c>
      <c r="UX69" s="5">
        <v>536</v>
      </c>
      <c r="UY69" s="5">
        <v>561</v>
      </c>
      <c r="UZ69" s="5">
        <v>734</v>
      </c>
      <c r="VA69" s="5">
        <v>694</v>
      </c>
      <c r="VB69" s="5">
        <v>819</v>
      </c>
      <c r="VC69" s="5">
        <v>652</v>
      </c>
      <c r="VD69" s="5">
        <v>647</v>
      </c>
      <c r="VE69" s="5">
        <v>543</v>
      </c>
      <c r="VF69" s="5">
        <v>435</v>
      </c>
      <c r="VG69" s="5">
        <v>18241</v>
      </c>
      <c r="VH69" s="5">
        <v>18653</v>
      </c>
      <c r="VI69" s="5">
        <v>22244</v>
      </c>
      <c r="VJ69" s="5">
        <v>19007</v>
      </c>
      <c r="VK69" s="5">
        <v>20080</v>
      </c>
      <c r="VL69" s="5">
        <v>19826</v>
      </c>
      <c r="VM69" s="5">
        <v>18190</v>
      </c>
      <c r="VN69" s="5">
        <v>18327</v>
      </c>
      <c r="VO69" s="5">
        <v>18614</v>
      </c>
      <c r="VP69" s="5">
        <v>22158</v>
      </c>
      <c r="VQ69" s="5">
        <v>22501</v>
      </c>
      <c r="VR69" s="5">
        <v>20867</v>
      </c>
      <c r="VS69" s="5">
        <v>20244</v>
      </c>
      <c r="VT69" s="5">
        <v>22854</v>
      </c>
      <c r="VU69" s="5">
        <v>21454</v>
      </c>
      <c r="VV69" s="5">
        <v>22432</v>
      </c>
      <c r="VW69" s="5">
        <v>19333</v>
      </c>
      <c r="VX69" s="5">
        <v>24060</v>
      </c>
      <c r="VY69" s="5">
        <v>22027</v>
      </c>
      <c r="VZ69" s="5">
        <v>20174</v>
      </c>
      <c r="WA69" s="5">
        <v>22560</v>
      </c>
      <c r="WB69" s="5">
        <v>20579</v>
      </c>
      <c r="WC69" s="5">
        <v>22527</v>
      </c>
      <c r="WD69" s="5">
        <v>21117</v>
      </c>
      <c r="WE69" s="5">
        <v>21646</v>
      </c>
      <c r="WF69" s="5">
        <v>18071</v>
      </c>
      <c r="WG69" s="5">
        <v>17006</v>
      </c>
      <c r="WH69" s="5">
        <v>15090</v>
      </c>
      <c r="WI69" s="5">
        <v>13693</v>
      </c>
      <c r="WJ69" s="5">
        <v>12884</v>
      </c>
      <c r="WK69" s="5">
        <v>12672</v>
      </c>
      <c r="WL69" s="5">
        <v>11214</v>
      </c>
      <c r="WM69" s="5">
        <v>2653</v>
      </c>
      <c r="WN69" s="5">
        <v>3101</v>
      </c>
      <c r="WO69" s="5">
        <v>2609</v>
      </c>
      <c r="WP69" s="5">
        <v>2704</v>
      </c>
      <c r="WQ69" s="5">
        <v>2535</v>
      </c>
      <c r="WR69" s="5">
        <v>1976</v>
      </c>
      <c r="WS69" s="5">
        <v>1600</v>
      </c>
      <c r="WT69" s="5">
        <v>1579</v>
      </c>
      <c r="WU69" s="5">
        <v>1801</v>
      </c>
      <c r="WV69" s="5">
        <v>1926</v>
      </c>
      <c r="WW69" s="5">
        <v>1546</v>
      </c>
      <c r="WX69" s="5">
        <v>1415</v>
      </c>
      <c r="WY69" s="5">
        <v>1530</v>
      </c>
      <c r="WZ69" s="5">
        <v>1490</v>
      </c>
      <c r="XA69" s="5">
        <v>1755</v>
      </c>
      <c r="XB69" s="5">
        <v>1494</v>
      </c>
      <c r="XC69" s="5">
        <v>2011</v>
      </c>
      <c r="XD69" s="5">
        <v>1856</v>
      </c>
      <c r="XE69" s="5">
        <v>1495</v>
      </c>
      <c r="XF69" s="5">
        <v>1700</v>
      </c>
      <c r="XG69" s="5">
        <v>1665</v>
      </c>
      <c r="XH69" s="5">
        <v>1890</v>
      </c>
      <c r="XI69" s="5">
        <v>1942</v>
      </c>
      <c r="XJ69" s="5">
        <v>1511</v>
      </c>
      <c r="XK69" s="5">
        <v>1384</v>
      </c>
      <c r="XL69" s="5">
        <v>1173</v>
      </c>
      <c r="XM69" s="5">
        <v>991</v>
      </c>
      <c r="XN69" s="5">
        <v>1078</v>
      </c>
      <c r="XO69" s="5">
        <v>959</v>
      </c>
      <c r="XP69" s="5">
        <v>1039</v>
      </c>
      <c r="XQ69" s="5">
        <v>1187</v>
      </c>
      <c r="XR69" s="5">
        <v>609</v>
      </c>
      <c r="XS69" s="1">
        <v>22053</v>
      </c>
      <c r="XT69" s="3" t="s">
        <v>180</v>
      </c>
      <c r="XU69" s="3" t="s">
        <v>180</v>
      </c>
      <c r="XV69" s="3" t="s">
        <v>180</v>
      </c>
      <c r="XW69" s="3" t="s">
        <v>179</v>
      </c>
      <c r="XX69" s="3" t="s">
        <v>180</v>
      </c>
      <c r="XY69" s="3" t="s">
        <v>180</v>
      </c>
      <c r="XZ69" s="3" t="s">
        <v>230</v>
      </c>
    </row>
    <row r="70" spans="1:650" x14ac:dyDescent="0.3">
      <c r="A70" s="6" t="s">
        <v>97</v>
      </c>
      <c r="B70" s="1">
        <v>4042397</v>
      </c>
      <c r="C70" s="5">
        <v>16407</v>
      </c>
      <c r="D70" s="5">
        <v>7379</v>
      </c>
      <c r="E70" s="5">
        <v>27887</v>
      </c>
      <c r="F70" s="5">
        <v>11706</v>
      </c>
      <c r="G70" s="5">
        <v>13332</v>
      </c>
      <c r="H70" s="5">
        <v>12448</v>
      </c>
      <c r="I70" s="5">
        <v>11011</v>
      </c>
      <c r="J70" s="5">
        <v>6214</v>
      </c>
      <c r="K70" s="5">
        <v>9595</v>
      </c>
      <c r="L70" s="5">
        <v>6098</v>
      </c>
      <c r="M70" s="5">
        <v>39307</v>
      </c>
      <c r="N70" s="5">
        <v>3165</v>
      </c>
      <c r="O70" s="5">
        <v>2263</v>
      </c>
      <c r="P70" s="5">
        <v>2573</v>
      </c>
      <c r="Q70" s="5">
        <v>5885</v>
      </c>
      <c r="R70" s="5">
        <v>11132</v>
      </c>
      <c r="S70" s="5">
        <v>4419</v>
      </c>
      <c r="T70" s="5">
        <v>2247</v>
      </c>
      <c r="U70" s="5">
        <v>175</v>
      </c>
      <c r="V70" s="5">
        <v>3045</v>
      </c>
      <c r="W70" s="5">
        <v>11825</v>
      </c>
      <c r="X70" s="5">
        <v>9</v>
      </c>
      <c r="Y70" s="5">
        <v>2</v>
      </c>
      <c r="Z70" s="5">
        <v>10</v>
      </c>
      <c r="AA70" s="5">
        <v>10</v>
      </c>
      <c r="AB70" s="5">
        <v>20</v>
      </c>
      <c r="AC70" s="5">
        <v>6</v>
      </c>
      <c r="AD70" s="5">
        <v>1</v>
      </c>
      <c r="AE70" s="5">
        <v>2</v>
      </c>
      <c r="AF70" s="5">
        <v>0</v>
      </c>
      <c r="AG70" s="5">
        <v>1</v>
      </c>
      <c r="AH70" s="5">
        <v>2</v>
      </c>
      <c r="AI70" s="5">
        <v>232406</v>
      </c>
      <c r="AJ70" s="5">
        <v>104555</v>
      </c>
      <c r="AK70" s="5">
        <v>137916</v>
      </c>
      <c r="AL70" s="5">
        <v>219845</v>
      </c>
      <c r="AM70" s="5">
        <v>1049179</v>
      </c>
      <c r="AN70" s="5">
        <v>696618</v>
      </c>
      <c r="AO70" s="5">
        <v>152182</v>
      </c>
      <c r="AP70" s="5">
        <v>230882</v>
      </c>
      <c r="AQ70" s="5">
        <v>810385</v>
      </c>
      <c r="AR70" s="5">
        <v>501595</v>
      </c>
      <c r="AS70" s="5">
        <v>334173</v>
      </c>
      <c r="AT70" s="5">
        <v>359199</v>
      </c>
      <c r="AU70" s="5">
        <v>174609</v>
      </c>
      <c r="AV70" s="5">
        <v>28216</v>
      </c>
      <c r="AW70" s="5">
        <v>39425</v>
      </c>
      <c r="AX70" s="5">
        <v>370130</v>
      </c>
      <c r="AY70" s="5">
        <v>33500</v>
      </c>
      <c r="AZ70" s="5">
        <v>99258</v>
      </c>
      <c r="BA70" s="5">
        <v>74546</v>
      </c>
      <c r="BB70" s="5">
        <v>18003</v>
      </c>
      <c r="BC70" s="5">
        <v>92485</v>
      </c>
      <c r="BD70" s="5">
        <v>9017</v>
      </c>
      <c r="BE70" s="5">
        <v>31299</v>
      </c>
      <c r="BF70" s="5">
        <v>43450</v>
      </c>
      <c r="BG70" s="5">
        <v>96791</v>
      </c>
      <c r="BH70" s="5">
        <v>193912</v>
      </c>
      <c r="BI70" s="5">
        <v>11941</v>
      </c>
      <c r="BJ70" s="5">
        <v>17823</v>
      </c>
      <c r="BK70" s="5">
        <v>31531</v>
      </c>
      <c r="BL70" s="5">
        <v>3160</v>
      </c>
      <c r="BM70" s="5">
        <v>3789</v>
      </c>
      <c r="BN70" s="5">
        <v>3405</v>
      </c>
      <c r="BO70" s="5">
        <v>106441</v>
      </c>
      <c r="BP70" s="5">
        <v>123782</v>
      </c>
      <c r="BQ70" s="5">
        <v>61742</v>
      </c>
      <c r="BR70" s="5">
        <v>74824</v>
      </c>
      <c r="BS70" s="5">
        <v>49166</v>
      </c>
      <c r="BT70" s="5">
        <v>44056</v>
      </c>
      <c r="BU70" s="5">
        <v>42404</v>
      </c>
      <c r="BV70" s="5">
        <v>37752</v>
      </c>
      <c r="BW70" s="5">
        <v>32097</v>
      </c>
      <c r="BX70" s="5">
        <v>101193</v>
      </c>
      <c r="BY70" s="5">
        <v>30883</v>
      </c>
      <c r="BZ70" s="5">
        <v>17247</v>
      </c>
      <c r="CA70" s="5">
        <v>14641</v>
      </c>
      <c r="CB70" s="5">
        <v>7767</v>
      </c>
      <c r="CC70" s="5">
        <v>12728</v>
      </c>
      <c r="CD70" s="5">
        <v>10284</v>
      </c>
      <c r="CE70" s="5">
        <v>28277</v>
      </c>
      <c r="CF70" s="5">
        <v>5441</v>
      </c>
      <c r="CG70" s="5">
        <v>10418</v>
      </c>
      <c r="CH70" s="5">
        <v>16261</v>
      </c>
      <c r="CI70" s="5">
        <v>8396</v>
      </c>
      <c r="CJ70" s="5">
        <v>10748</v>
      </c>
      <c r="CK70" s="5">
        <v>12128</v>
      </c>
      <c r="CL70" s="5">
        <v>9185</v>
      </c>
      <c r="CM70" s="5">
        <v>12807</v>
      </c>
      <c r="CN70" s="5">
        <v>6819</v>
      </c>
      <c r="CO70" s="5">
        <v>6339</v>
      </c>
      <c r="CP70" s="5">
        <v>13647</v>
      </c>
      <c r="CQ70" s="5">
        <v>4250</v>
      </c>
      <c r="CR70" s="5">
        <v>4764</v>
      </c>
      <c r="CS70" s="5">
        <v>5642</v>
      </c>
      <c r="CT70" s="5">
        <v>6016</v>
      </c>
      <c r="CU70" s="5">
        <v>165366</v>
      </c>
      <c r="CV70" s="5">
        <v>113265</v>
      </c>
      <c r="CW70" s="5">
        <v>83549</v>
      </c>
      <c r="CX70" s="5">
        <v>105455</v>
      </c>
      <c r="CY70" s="5">
        <v>77963</v>
      </c>
      <c r="CZ70" s="5">
        <v>87349</v>
      </c>
      <c r="DA70" s="5">
        <v>66870</v>
      </c>
      <c r="DB70" s="5">
        <v>82571</v>
      </c>
      <c r="DC70" s="5">
        <v>72040</v>
      </c>
      <c r="DD70" s="5">
        <v>69706</v>
      </c>
      <c r="DE70" s="5">
        <v>92004</v>
      </c>
      <c r="DF70" s="5">
        <v>185147</v>
      </c>
      <c r="DG70" s="5">
        <v>28118</v>
      </c>
      <c r="DH70" s="5">
        <v>37503</v>
      </c>
      <c r="DI70" s="5">
        <v>16344</v>
      </c>
      <c r="DJ70" s="5">
        <v>26868</v>
      </c>
      <c r="DK70" s="5">
        <v>53535</v>
      </c>
      <c r="DL70" s="5">
        <v>37758</v>
      </c>
      <c r="DM70" s="5">
        <v>52075</v>
      </c>
      <c r="DN70" s="5">
        <v>38822</v>
      </c>
      <c r="DO70" s="5">
        <v>40361</v>
      </c>
      <c r="DP70" s="5">
        <v>43740</v>
      </c>
      <c r="DQ70" s="5">
        <v>48453</v>
      </c>
      <c r="DR70" s="5">
        <v>43533</v>
      </c>
      <c r="DS70" s="5">
        <v>47912</v>
      </c>
      <c r="DT70" s="5">
        <v>43071</v>
      </c>
      <c r="DU70" s="5">
        <v>32791</v>
      </c>
      <c r="DV70" s="5">
        <v>33224</v>
      </c>
      <c r="DW70" s="5">
        <v>28885</v>
      </c>
      <c r="DX70" s="5">
        <v>28009</v>
      </c>
      <c r="DY70" s="5">
        <v>29380</v>
      </c>
      <c r="DZ70" s="5">
        <v>26508</v>
      </c>
      <c r="EA70" s="5">
        <v>24995</v>
      </c>
      <c r="EB70" s="5">
        <v>29185</v>
      </c>
      <c r="EC70" s="5">
        <v>9437</v>
      </c>
      <c r="ED70" s="5">
        <v>16685</v>
      </c>
      <c r="EE70" s="5">
        <v>26648</v>
      </c>
      <c r="EF70" s="5">
        <v>25644</v>
      </c>
      <c r="EG70" s="5">
        <v>10875</v>
      </c>
      <c r="EH70" s="5">
        <v>9277</v>
      </c>
      <c r="EI70" s="5">
        <v>21590</v>
      </c>
      <c r="EJ70" s="5">
        <v>14370</v>
      </c>
      <c r="EK70" s="5">
        <v>8212</v>
      </c>
      <c r="EL70" s="5">
        <v>11078</v>
      </c>
      <c r="EM70" s="5">
        <v>3596</v>
      </c>
      <c r="EN70" s="5">
        <v>4668</v>
      </c>
      <c r="EO70" s="5">
        <v>8637</v>
      </c>
      <c r="EP70" s="5">
        <v>3056</v>
      </c>
      <c r="EQ70" s="5">
        <v>11576</v>
      </c>
      <c r="ER70" s="5">
        <v>5500</v>
      </c>
      <c r="ES70" s="5">
        <v>8478</v>
      </c>
      <c r="ET70" s="5">
        <v>24866</v>
      </c>
      <c r="EU70" s="5">
        <v>4938</v>
      </c>
      <c r="EV70" s="5">
        <v>2644</v>
      </c>
      <c r="EW70" s="5">
        <v>6701</v>
      </c>
      <c r="EX70" s="5">
        <v>8438</v>
      </c>
      <c r="EY70" s="5">
        <v>10149</v>
      </c>
      <c r="EZ70" s="5">
        <v>5549</v>
      </c>
      <c r="FA70" s="5">
        <v>5178</v>
      </c>
      <c r="FB70" s="5">
        <v>5984</v>
      </c>
      <c r="FC70" s="5">
        <v>4700</v>
      </c>
      <c r="FD70" s="5">
        <v>4579</v>
      </c>
      <c r="FE70" s="5">
        <v>10603</v>
      </c>
      <c r="FF70" s="5">
        <v>4319</v>
      </c>
      <c r="FG70" s="5">
        <v>0</v>
      </c>
      <c r="FH70" s="5">
        <v>0</v>
      </c>
      <c r="FI70" s="5">
        <v>0</v>
      </c>
      <c r="FJ70" s="5">
        <v>0</v>
      </c>
      <c r="FK70" s="5">
        <v>0</v>
      </c>
      <c r="FL70" s="5">
        <v>0</v>
      </c>
      <c r="FM70" s="5">
        <v>0</v>
      </c>
      <c r="FN70" s="5">
        <v>0</v>
      </c>
      <c r="FO70" s="5">
        <v>0</v>
      </c>
      <c r="FP70" s="5">
        <v>0</v>
      </c>
      <c r="FQ70" s="5">
        <v>0</v>
      </c>
      <c r="FR70" s="5">
        <v>0</v>
      </c>
      <c r="FS70" s="5">
        <v>0</v>
      </c>
      <c r="FT70" s="5">
        <v>0</v>
      </c>
      <c r="FU70" s="5" t="s">
        <v>33</v>
      </c>
      <c r="FV70" s="5" t="s">
        <v>33</v>
      </c>
      <c r="FW70" s="5" t="s">
        <v>33</v>
      </c>
      <c r="FX70" s="5" t="s">
        <v>33</v>
      </c>
      <c r="FY70" s="5" t="s">
        <v>33</v>
      </c>
      <c r="FZ70" s="5" t="s">
        <v>33</v>
      </c>
      <c r="GA70" s="5" t="s">
        <v>33</v>
      </c>
      <c r="GB70" s="5" t="s">
        <v>33</v>
      </c>
      <c r="GC70" s="5" t="s">
        <v>33</v>
      </c>
      <c r="GD70" s="5" t="s">
        <v>33</v>
      </c>
      <c r="GE70" s="5" t="s">
        <v>33</v>
      </c>
      <c r="GF70" s="5" t="s">
        <v>33</v>
      </c>
      <c r="GG70" s="5" t="s">
        <v>33</v>
      </c>
      <c r="GH70" s="5" t="s">
        <v>33</v>
      </c>
      <c r="GI70" s="5" t="s">
        <v>33</v>
      </c>
      <c r="GJ70" s="5" t="s">
        <v>33</v>
      </c>
      <c r="GK70" s="5" t="s">
        <v>33</v>
      </c>
      <c r="GL70" s="5" t="s">
        <v>33</v>
      </c>
      <c r="GM70" s="5">
        <v>545615</v>
      </c>
      <c r="GN70" s="5">
        <v>378166</v>
      </c>
      <c r="GO70" s="5">
        <v>320531</v>
      </c>
      <c r="GP70" s="5">
        <v>428516</v>
      </c>
      <c r="GQ70" s="5">
        <v>1216288</v>
      </c>
      <c r="GR70" s="5">
        <v>866115</v>
      </c>
      <c r="GS70" s="5">
        <v>283343</v>
      </c>
      <c r="GT70" s="5">
        <v>366139</v>
      </c>
      <c r="GU70" s="5">
        <v>945706</v>
      </c>
      <c r="GV70" s="5">
        <v>693445</v>
      </c>
      <c r="GW70" s="5">
        <v>504579</v>
      </c>
      <c r="GX70" s="5">
        <v>575837</v>
      </c>
      <c r="GY70" s="5">
        <v>223227</v>
      </c>
      <c r="GZ70" s="5">
        <v>80694</v>
      </c>
      <c r="HA70" s="5">
        <v>83135</v>
      </c>
      <c r="HB70" s="5">
        <v>421469</v>
      </c>
      <c r="HC70" s="5">
        <v>131078</v>
      </c>
      <c r="HD70" s="5">
        <v>150204</v>
      </c>
      <c r="HE70" s="5">
        <v>145692</v>
      </c>
      <c r="HF70" s="5">
        <v>100997</v>
      </c>
      <c r="HG70" s="5">
        <v>158004</v>
      </c>
      <c r="HH70" s="5">
        <v>66159</v>
      </c>
      <c r="HI70" s="5">
        <v>98582</v>
      </c>
      <c r="HJ70" s="5">
        <v>104616</v>
      </c>
      <c r="HK70" s="5">
        <v>167670</v>
      </c>
      <c r="HL70" s="5">
        <v>249372</v>
      </c>
      <c r="HM70" s="5">
        <v>56255</v>
      </c>
      <c r="HN70" s="5">
        <v>70679</v>
      </c>
      <c r="HO70" s="5">
        <v>69368</v>
      </c>
      <c r="HP70" s="5">
        <v>40513</v>
      </c>
      <c r="HQ70" s="5">
        <v>49415</v>
      </c>
      <c r="HR70" s="5">
        <v>40250</v>
      </c>
      <c r="HS70" s="5">
        <v>528579</v>
      </c>
      <c r="HT70" s="5">
        <v>611096</v>
      </c>
      <c r="HU70" s="5">
        <v>597193</v>
      </c>
      <c r="HV70" s="5">
        <v>613090</v>
      </c>
      <c r="HW70" s="5">
        <v>671040</v>
      </c>
      <c r="HX70" s="5">
        <v>744945</v>
      </c>
      <c r="HY70" s="5">
        <v>679632</v>
      </c>
      <c r="HZ70" s="5">
        <v>668353</v>
      </c>
      <c r="IA70" s="5">
        <v>690452</v>
      </c>
      <c r="IB70" s="5">
        <v>719126</v>
      </c>
      <c r="IC70" s="5">
        <v>675934</v>
      </c>
      <c r="ID70" s="5">
        <v>772070</v>
      </c>
      <c r="IE70" s="5">
        <v>662114</v>
      </c>
      <c r="IF70" s="5">
        <v>650602</v>
      </c>
      <c r="IG70" s="5">
        <v>671702</v>
      </c>
      <c r="IH70" s="5">
        <v>463401</v>
      </c>
      <c r="II70" s="5">
        <v>426550</v>
      </c>
      <c r="IJ70" s="5">
        <v>430031</v>
      </c>
      <c r="IK70" s="5">
        <v>415801</v>
      </c>
      <c r="IL70" s="5">
        <v>408174</v>
      </c>
      <c r="IM70" s="5">
        <v>485338</v>
      </c>
      <c r="IN70" s="5">
        <v>366116</v>
      </c>
      <c r="IO70" s="5">
        <v>281699</v>
      </c>
      <c r="IP70" s="5">
        <v>281874</v>
      </c>
      <c r="IQ70" s="5">
        <v>279541</v>
      </c>
      <c r="IR70" s="5">
        <v>248243</v>
      </c>
      <c r="IS70" s="5">
        <v>229723</v>
      </c>
      <c r="IT70" s="5">
        <v>217448</v>
      </c>
      <c r="IU70" s="5">
        <v>225730</v>
      </c>
      <c r="IV70" s="5">
        <v>217647</v>
      </c>
      <c r="IW70" s="5">
        <v>199451</v>
      </c>
      <c r="IX70" s="5">
        <v>229489</v>
      </c>
      <c r="IY70" s="5">
        <v>92987</v>
      </c>
      <c r="IZ70" s="5">
        <v>93321</v>
      </c>
      <c r="JA70" s="5">
        <v>80377</v>
      </c>
      <c r="JB70" s="5">
        <v>82261</v>
      </c>
      <c r="JC70" s="5">
        <v>87940</v>
      </c>
      <c r="JD70" s="5">
        <v>83598</v>
      </c>
      <c r="JE70" s="5">
        <v>63125</v>
      </c>
      <c r="JF70" s="5">
        <v>86168</v>
      </c>
      <c r="JG70" s="5">
        <v>69563</v>
      </c>
      <c r="JH70" s="5">
        <v>62835</v>
      </c>
      <c r="JI70" s="5">
        <v>57758</v>
      </c>
      <c r="JJ70" s="5">
        <v>51002</v>
      </c>
      <c r="JK70" s="5">
        <v>52888</v>
      </c>
      <c r="JL70" s="5">
        <v>39750</v>
      </c>
      <c r="JM70" s="5">
        <v>42746</v>
      </c>
      <c r="JN70" s="5">
        <v>36619</v>
      </c>
      <c r="JO70" s="5">
        <v>34345</v>
      </c>
      <c r="JP70" s="5">
        <v>39383</v>
      </c>
      <c r="JQ70" s="5">
        <v>33558</v>
      </c>
      <c r="JR70" s="5">
        <v>39154</v>
      </c>
      <c r="JS70" s="5">
        <v>34036</v>
      </c>
      <c r="JT70" s="5">
        <v>37076</v>
      </c>
      <c r="JU70" s="5">
        <v>37418</v>
      </c>
      <c r="JV70" s="5">
        <v>37291</v>
      </c>
      <c r="JW70" s="5">
        <v>36107</v>
      </c>
      <c r="JX70" s="5">
        <v>34439</v>
      </c>
      <c r="JY70" s="5">
        <v>31911</v>
      </c>
      <c r="JZ70" s="5">
        <v>36307</v>
      </c>
      <c r="KA70" s="5">
        <v>35820</v>
      </c>
      <c r="KB70" s="5">
        <v>30511</v>
      </c>
      <c r="KC70" s="5">
        <v>27990</v>
      </c>
      <c r="KD70" s="5">
        <v>28820</v>
      </c>
      <c r="KE70" s="5">
        <v>35939</v>
      </c>
      <c r="KF70" s="5">
        <v>27561</v>
      </c>
      <c r="KG70" s="5">
        <v>23878</v>
      </c>
      <c r="KH70" s="5">
        <v>23316</v>
      </c>
      <c r="KI70" s="5">
        <v>22439</v>
      </c>
      <c r="KJ70" s="5">
        <v>20842</v>
      </c>
      <c r="KK70" s="5">
        <v>19456</v>
      </c>
      <c r="KL70" s="5">
        <v>21687</v>
      </c>
      <c r="KM70" s="5">
        <v>20419</v>
      </c>
      <c r="KN70" s="5">
        <v>19803</v>
      </c>
      <c r="KO70" s="5">
        <v>11590</v>
      </c>
      <c r="KP70" s="5">
        <v>15167</v>
      </c>
      <c r="KQ70" s="5">
        <v>13588</v>
      </c>
      <c r="KR70" s="5">
        <v>7522</v>
      </c>
      <c r="KS70" s="5">
        <v>16890</v>
      </c>
      <c r="KT70" s="5">
        <v>14415</v>
      </c>
      <c r="KU70" s="5">
        <v>14092</v>
      </c>
      <c r="KV70" s="5">
        <v>12502</v>
      </c>
      <c r="KW70" s="5">
        <v>5094</v>
      </c>
      <c r="KX70" s="5">
        <v>5609</v>
      </c>
      <c r="KY70" s="5">
        <v>3500</v>
      </c>
      <c r="KZ70" s="5">
        <v>3369</v>
      </c>
      <c r="LA70" s="5">
        <v>2517</v>
      </c>
      <c r="LB70" s="5">
        <v>2496</v>
      </c>
      <c r="LC70" s="5">
        <v>2534</v>
      </c>
      <c r="LD70" s="5">
        <v>1980</v>
      </c>
      <c r="LE70" s="5">
        <v>2045</v>
      </c>
      <c r="LF70" s="5">
        <v>1884</v>
      </c>
      <c r="LG70" s="5">
        <v>1876</v>
      </c>
      <c r="LH70" s="5">
        <v>3390</v>
      </c>
      <c r="LI70" s="5">
        <v>3208</v>
      </c>
      <c r="LJ70" s="5">
        <v>2891</v>
      </c>
      <c r="LK70" s="5">
        <v>13154</v>
      </c>
      <c r="LL70" s="5">
        <v>14289</v>
      </c>
      <c r="LM70" s="5">
        <v>10719</v>
      </c>
      <c r="LN70" s="5">
        <v>8238</v>
      </c>
      <c r="LO70" s="5">
        <v>9344</v>
      </c>
      <c r="LP70" s="5">
        <v>9426</v>
      </c>
      <c r="LQ70" s="5">
        <v>8180</v>
      </c>
      <c r="LR70" s="5">
        <v>7767</v>
      </c>
      <c r="LS70" s="5">
        <v>7295</v>
      </c>
      <c r="LT70" s="5">
        <v>6828</v>
      </c>
      <c r="LU70" s="5">
        <v>6667</v>
      </c>
      <c r="LV70" s="5">
        <v>4733</v>
      </c>
      <c r="LW70" s="5">
        <v>4995</v>
      </c>
      <c r="LX70" s="5">
        <v>5017</v>
      </c>
      <c r="LY70" s="5">
        <v>4054</v>
      </c>
      <c r="LZ70" s="5">
        <v>3761</v>
      </c>
      <c r="MA70" s="5">
        <v>4811</v>
      </c>
      <c r="MB70" s="5">
        <v>4803</v>
      </c>
      <c r="MC70" s="5">
        <v>5338</v>
      </c>
      <c r="MD70" s="5">
        <v>4075</v>
      </c>
      <c r="ME70" s="5">
        <v>5826</v>
      </c>
      <c r="MF70" s="5">
        <v>6576</v>
      </c>
      <c r="MG70" s="5">
        <v>6817</v>
      </c>
      <c r="MH70" s="5">
        <v>6294</v>
      </c>
      <c r="MI70" s="5">
        <v>6448</v>
      </c>
      <c r="MJ70" s="5">
        <v>6419</v>
      </c>
      <c r="MK70" s="5">
        <v>6215</v>
      </c>
      <c r="ML70" s="5">
        <v>6196</v>
      </c>
      <c r="MM70" s="5">
        <v>5543</v>
      </c>
      <c r="MN70" s="5">
        <v>4851</v>
      </c>
      <c r="MO70" s="5">
        <v>4612</v>
      </c>
      <c r="MP70" s="5">
        <v>4195</v>
      </c>
      <c r="MQ70" s="5">
        <v>3</v>
      </c>
      <c r="MR70" s="5">
        <v>6</v>
      </c>
      <c r="MS70" s="5">
        <v>-160</v>
      </c>
      <c r="MT70" s="5">
        <v>-337</v>
      </c>
      <c r="MU70" s="5">
        <v>-308</v>
      </c>
      <c r="MV70" s="5">
        <v>-176</v>
      </c>
      <c r="MW70" s="5">
        <v>-160</v>
      </c>
      <c r="MX70" s="5">
        <v>1343</v>
      </c>
      <c r="MY70" s="5">
        <v>1412</v>
      </c>
      <c r="MZ70" s="5">
        <v>1884</v>
      </c>
      <c r="NA70" s="5">
        <v>1639</v>
      </c>
      <c r="NB70" s="5">
        <v>38</v>
      </c>
      <c r="NC70" s="5">
        <v>6</v>
      </c>
      <c r="ND70" s="5">
        <v>2467</v>
      </c>
      <c r="NE70" s="5" t="s">
        <v>33</v>
      </c>
      <c r="NF70" s="5" t="s">
        <v>33</v>
      </c>
      <c r="NG70" s="5" t="s">
        <v>33</v>
      </c>
      <c r="NH70" s="5" t="s">
        <v>33</v>
      </c>
      <c r="NI70" s="5" t="s">
        <v>33</v>
      </c>
      <c r="NJ70" s="5" t="s">
        <v>33</v>
      </c>
      <c r="NK70" s="5" t="s">
        <v>33</v>
      </c>
      <c r="NL70" s="5" t="s">
        <v>33</v>
      </c>
      <c r="NM70" s="5" t="s">
        <v>33</v>
      </c>
      <c r="NN70" s="5" t="s">
        <v>33</v>
      </c>
      <c r="NO70" s="5" t="s">
        <v>33</v>
      </c>
      <c r="NP70" s="5" t="s">
        <v>33</v>
      </c>
      <c r="NQ70" s="5" t="s">
        <v>33</v>
      </c>
      <c r="NR70" s="5" t="s">
        <v>33</v>
      </c>
      <c r="NS70" s="5" t="s">
        <v>33</v>
      </c>
      <c r="NT70" s="5" t="s">
        <v>33</v>
      </c>
      <c r="NU70" s="5" t="s">
        <v>33</v>
      </c>
      <c r="NV70" s="5" t="s">
        <v>33</v>
      </c>
      <c r="NW70" s="5">
        <v>0</v>
      </c>
      <c r="NX70" s="5">
        <v>0</v>
      </c>
      <c r="NY70" s="5">
        <v>0</v>
      </c>
      <c r="NZ70" s="5">
        <v>0</v>
      </c>
      <c r="OA70" s="5">
        <v>0</v>
      </c>
      <c r="OB70" s="5">
        <v>0</v>
      </c>
      <c r="OC70" s="5">
        <v>0</v>
      </c>
      <c r="OD70" s="5">
        <v>0</v>
      </c>
      <c r="OE70" s="5">
        <v>0</v>
      </c>
      <c r="OF70" s="5">
        <v>0</v>
      </c>
      <c r="OG70" s="5">
        <v>0</v>
      </c>
      <c r="OH70" s="5">
        <v>0</v>
      </c>
      <c r="OI70" s="5">
        <v>0</v>
      </c>
      <c r="OJ70" s="5">
        <v>0</v>
      </c>
      <c r="OK70" s="5" t="s">
        <v>33</v>
      </c>
      <c r="OL70" s="5" t="s">
        <v>33</v>
      </c>
      <c r="OM70" s="5" t="s">
        <v>33</v>
      </c>
      <c r="ON70" s="5" t="s">
        <v>33</v>
      </c>
      <c r="OO70" s="5" t="s">
        <v>33</v>
      </c>
      <c r="OP70" s="5" t="s">
        <v>33</v>
      </c>
      <c r="OQ70" s="5" t="s">
        <v>33</v>
      </c>
      <c r="OR70" s="5" t="s">
        <v>33</v>
      </c>
      <c r="OS70" s="5" t="s">
        <v>33</v>
      </c>
      <c r="OT70" s="5" t="s">
        <v>33</v>
      </c>
      <c r="OU70" s="5" t="s">
        <v>33</v>
      </c>
      <c r="OV70" s="5" t="s">
        <v>33</v>
      </c>
      <c r="OW70" s="5" t="s">
        <v>33</v>
      </c>
      <c r="OX70" s="5" t="s">
        <v>33</v>
      </c>
      <c r="OY70" s="5" t="s">
        <v>33</v>
      </c>
      <c r="OZ70" s="5" t="s">
        <v>33</v>
      </c>
      <c r="PA70" s="5" t="s">
        <v>33</v>
      </c>
      <c r="PB70" s="5" t="s">
        <v>33</v>
      </c>
      <c r="PC70" s="5">
        <v>29165</v>
      </c>
      <c r="PD70" s="5">
        <v>26577</v>
      </c>
      <c r="PE70" s="5">
        <v>24543</v>
      </c>
      <c r="PF70" s="5">
        <v>23345</v>
      </c>
      <c r="PG70" s="5">
        <v>21926</v>
      </c>
      <c r="PH70" s="5">
        <v>24044</v>
      </c>
      <c r="PI70" s="5">
        <v>20709</v>
      </c>
      <c r="PJ70" s="5">
        <v>21307</v>
      </c>
      <c r="PK70" s="5">
        <v>19878</v>
      </c>
      <c r="PL70" s="5">
        <v>19672</v>
      </c>
      <c r="PM70" s="5">
        <v>19070</v>
      </c>
      <c r="PN70" s="5">
        <v>18616</v>
      </c>
      <c r="PO70" s="5">
        <v>16698</v>
      </c>
      <c r="PP70" s="5">
        <v>17252</v>
      </c>
      <c r="PQ70" s="5">
        <v>16736</v>
      </c>
      <c r="PR70" s="5">
        <v>15206</v>
      </c>
      <c r="PS70" s="5">
        <v>17165</v>
      </c>
      <c r="PT70" s="5">
        <v>9248</v>
      </c>
      <c r="PU70" s="5">
        <v>8654</v>
      </c>
      <c r="PV70" s="5">
        <v>11850</v>
      </c>
      <c r="PW70" s="5">
        <v>11128</v>
      </c>
      <c r="PX70" s="5">
        <v>11387</v>
      </c>
      <c r="PY70" s="5">
        <v>11189</v>
      </c>
      <c r="PZ70" s="5">
        <v>11395</v>
      </c>
      <c r="QA70" s="5">
        <v>11020</v>
      </c>
      <c r="QB70" s="5">
        <v>11966</v>
      </c>
      <c r="QC70" s="5">
        <v>11258</v>
      </c>
      <c r="QD70" s="5">
        <v>10619</v>
      </c>
      <c r="QE70" s="5">
        <v>10427</v>
      </c>
      <c r="QF70" s="5">
        <v>9999</v>
      </c>
      <c r="QG70" s="5">
        <v>9374</v>
      </c>
      <c r="QH70" s="5">
        <v>8004</v>
      </c>
      <c r="QI70" s="5">
        <v>34681</v>
      </c>
      <c r="QJ70" s="5">
        <v>34631</v>
      </c>
      <c r="QK70" s="5">
        <v>31619</v>
      </c>
      <c r="QL70" s="5">
        <v>33420</v>
      </c>
      <c r="QM70" s="5">
        <v>33698</v>
      </c>
      <c r="QN70" s="5">
        <v>35438</v>
      </c>
      <c r="QO70" s="5">
        <v>34528</v>
      </c>
      <c r="QP70" s="5">
        <v>34731</v>
      </c>
      <c r="QQ70" s="5">
        <v>26467</v>
      </c>
      <c r="QR70" s="5">
        <v>26302</v>
      </c>
      <c r="QS70" s="5">
        <v>29395</v>
      </c>
      <c r="QT70" s="5">
        <v>24629</v>
      </c>
      <c r="QU70" s="5">
        <v>20942</v>
      </c>
      <c r="QV70" s="5">
        <v>21813</v>
      </c>
      <c r="QW70" s="5">
        <v>20965</v>
      </c>
      <c r="QX70" s="5">
        <v>17078</v>
      </c>
      <c r="QY70" s="5">
        <v>18820</v>
      </c>
      <c r="QZ70" s="5">
        <v>15513</v>
      </c>
      <c r="RA70" s="5">
        <v>14395</v>
      </c>
      <c r="RB70" s="5">
        <v>16274</v>
      </c>
      <c r="RC70" s="5">
        <v>16696</v>
      </c>
      <c r="RD70" s="5">
        <v>18441</v>
      </c>
      <c r="RE70" s="5">
        <v>18161</v>
      </c>
      <c r="RF70" s="5">
        <v>19001</v>
      </c>
      <c r="RG70" s="5">
        <v>18805</v>
      </c>
      <c r="RH70" s="5">
        <v>24048</v>
      </c>
      <c r="RI70" s="5">
        <v>20072</v>
      </c>
      <c r="RJ70" s="5">
        <v>17696</v>
      </c>
      <c r="RK70" s="5">
        <v>16470</v>
      </c>
      <c r="RL70" s="5">
        <v>14899</v>
      </c>
      <c r="RM70" s="5">
        <v>13128</v>
      </c>
      <c r="RN70" s="5">
        <v>12555</v>
      </c>
      <c r="RO70" s="5">
        <v>36252</v>
      </c>
      <c r="RP70" s="5">
        <v>34751</v>
      </c>
      <c r="RQ70" s="5">
        <v>32654</v>
      </c>
      <c r="RR70" s="5">
        <v>31630</v>
      </c>
      <c r="RS70" s="5">
        <v>31121</v>
      </c>
      <c r="RT70" s="5">
        <v>33323</v>
      </c>
      <c r="RU70" s="5">
        <v>26949</v>
      </c>
      <c r="RV70" s="5">
        <v>28303</v>
      </c>
      <c r="RW70" s="5">
        <v>28236</v>
      </c>
      <c r="RX70" s="5">
        <v>29195</v>
      </c>
      <c r="RY70" s="5">
        <v>25312</v>
      </c>
      <c r="RZ70" s="5">
        <v>22472</v>
      </c>
      <c r="SA70" s="5">
        <v>20462</v>
      </c>
      <c r="SB70" s="5">
        <v>21016</v>
      </c>
      <c r="SC70" s="5">
        <v>19710</v>
      </c>
      <c r="SD70" s="5">
        <v>17296</v>
      </c>
      <c r="SE70" s="5">
        <v>17036</v>
      </c>
      <c r="SF70" s="5">
        <v>17747</v>
      </c>
      <c r="SG70" s="5">
        <v>16962</v>
      </c>
      <c r="SH70" s="5">
        <v>17887</v>
      </c>
      <c r="SI70" s="5">
        <v>18630</v>
      </c>
      <c r="SJ70" s="5">
        <v>19802</v>
      </c>
      <c r="SK70" s="5">
        <v>20025</v>
      </c>
      <c r="SL70" s="5">
        <v>19887</v>
      </c>
      <c r="SM70" s="5">
        <v>18897</v>
      </c>
      <c r="SN70" s="5">
        <v>17359</v>
      </c>
      <c r="SO70" s="5">
        <v>16848</v>
      </c>
      <c r="SP70" s="5">
        <v>16467</v>
      </c>
      <c r="SQ70" s="5">
        <v>16210</v>
      </c>
      <c r="SR70" s="5">
        <v>13895</v>
      </c>
      <c r="SS70" s="5">
        <v>12454</v>
      </c>
      <c r="ST70" s="5">
        <v>11629</v>
      </c>
      <c r="SU70" s="5">
        <v>11487</v>
      </c>
      <c r="SV70" s="5">
        <v>16791</v>
      </c>
      <c r="SW70" s="5">
        <v>22093</v>
      </c>
      <c r="SX70" s="5">
        <v>22509</v>
      </c>
      <c r="SY70" s="5">
        <v>18532</v>
      </c>
      <c r="SZ70" s="5">
        <v>18365</v>
      </c>
      <c r="TA70" s="5">
        <v>19563</v>
      </c>
      <c r="TB70" s="5">
        <v>14622</v>
      </c>
      <c r="TC70" s="5">
        <v>13800</v>
      </c>
      <c r="TD70" s="5">
        <v>12281</v>
      </c>
      <c r="TE70" s="5">
        <v>14343</v>
      </c>
      <c r="TF70" s="5">
        <v>4918</v>
      </c>
      <c r="TG70" s="5">
        <v>6267</v>
      </c>
      <c r="TH70" s="5">
        <v>4838</v>
      </c>
      <c r="TI70" s="5">
        <v>4811</v>
      </c>
      <c r="TJ70" s="5">
        <v>5120</v>
      </c>
      <c r="TK70" s="5">
        <v>4925</v>
      </c>
      <c r="TL70" s="5">
        <v>2949</v>
      </c>
      <c r="TM70" s="5">
        <v>1220</v>
      </c>
      <c r="TN70" s="5">
        <v>1461</v>
      </c>
      <c r="TO70" s="5">
        <v>3247</v>
      </c>
      <c r="TP70" s="5">
        <v>3655</v>
      </c>
      <c r="TQ70" s="5">
        <v>4310</v>
      </c>
      <c r="TR70" s="5">
        <v>4912</v>
      </c>
      <c r="TS70" s="5">
        <v>6101</v>
      </c>
      <c r="TT70" s="5">
        <v>6147</v>
      </c>
      <c r="TU70" s="5">
        <v>3324</v>
      </c>
      <c r="TV70" s="5">
        <v>3639</v>
      </c>
      <c r="TW70" s="5">
        <v>3556</v>
      </c>
      <c r="TX70" s="5">
        <v>3411</v>
      </c>
      <c r="TY70" s="5">
        <v>3297</v>
      </c>
      <c r="TZ70" s="5">
        <v>2646</v>
      </c>
      <c r="UA70" s="5">
        <v>1456</v>
      </c>
      <c r="UB70" s="5">
        <v>986</v>
      </c>
      <c r="UC70" s="5">
        <v>792</v>
      </c>
      <c r="UD70" s="5">
        <v>817</v>
      </c>
      <c r="UE70" s="5">
        <v>307</v>
      </c>
      <c r="UF70" s="5">
        <v>94</v>
      </c>
      <c r="UG70" s="5">
        <v>42</v>
      </c>
      <c r="UH70" s="5">
        <v>2</v>
      </c>
      <c r="UI70" s="5">
        <v>33</v>
      </c>
      <c r="UJ70" s="5">
        <v>42</v>
      </c>
      <c r="UK70" s="5">
        <v>60</v>
      </c>
      <c r="UL70" s="5">
        <v>58</v>
      </c>
      <c r="UM70" s="5">
        <v>49</v>
      </c>
      <c r="UN70" s="5">
        <v>0</v>
      </c>
      <c r="UO70" s="5">
        <v>0</v>
      </c>
      <c r="UP70" s="5">
        <v>450</v>
      </c>
      <c r="UQ70" s="5">
        <v>258</v>
      </c>
      <c r="UR70" s="5">
        <v>131</v>
      </c>
      <c r="US70" s="5">
        <v>233</v>
      </c>
      <c r="UT70" s="5">
        <v>3398</v>
      </c>
      <c r="UU70" s="5">
        <v>4384</v>
      </c>
      <c r="UV70" s="5">
        <v>6554</v>
      </c>
      <c r="UW70" s="5">
        <v>6115</v>
      </c>
      <c r="UX70" s="5">
        <v>4506</v>
      </c>
      <c r="UY70" s="5">
        <v>4384</v>
      </c>
      <c r="UZ70" s="5">
        <v>3374</v>
      </c>
      <c r="VA70" s="5">
        <v>1961</v>
      </c>
      <c r="VB70" s="5">
        <v>1375</v>
      </c>
      <c r="VC70" s="5">
        <v>1451</v>
      </c>
      <c r="VD70" s="5">
        <v>1211</v>
      </c>
      <c r="VE70" s="5">
        <v>1123</v>
      </c>
      <c r="VF70" s="5">
        <v>1297</v>
      </c>
      <c r="VG70" s="5">
        <v>106736</v>
      </c>
      <c r="VH70" s="5">
        <v>108551</v>
      </c>
      <c r="VI70" s="5">
        <v>107980</v>
      </c>
      <c r="VJ70" s="5">
        <v>109017</v>
      </c>
      <c r="VK70" s="5">
        <v>118391</v>
      </c>
      <c r="VL70" s="5">
        <v>100637</v>
      </c>
      <c r="VM70" s="5">
        <v>108747</v>
      </c>
      <c r="VN70" s="5">
        <v>85446</v>
      </c>
      <c r="VO70" s="5">
        <v>91073</v>
      </c>
      <c r="VP70" s="5">
        <v>85318</v>
      </c>
      <c r="VQ70" s="5">
        <v>77610</v>
      </c>
      <c r="VR70" s="5">
        <v>67147</v>
      </c>
      <c r="VS70" s="5">
        <v>62301</v>
      </c>
      <c r="VT70" s="5">
        <v>66640</v>
      </c>
      <c r="VU70" s="5">
        <v>72364</v>
      </c>
      <c r="VV70" s="5">
        <v>65873</v>
      </c>
      <c r="VW70" s="5">
        <v>71866</v>
      </c>
      <c r="VX70" s="5">
        <v>82988</v>
      </c>
      <c r="VY70" s="5">
        <v>71726</v>
      </c>
      <c r="VZ70" s="5">
        <v>46755</v>
      </c>
      <c r="WA70" s="5">
        <v>53129</v>
      </c>
      <c r="WB70" s="5">
        <v>54749</v>
      </c>
      <c r="WC70" s="5">
        <v>56449</v>
      </c>
      <c r="WD70" s="5">
        <v>58704</v>
      </c>
      <c r="WE70" s="5">
        <v>58608</v>
      </c>
      <c r="WF70" s="5">
        <v>56248</v>
      </c>
      <c r="WG70" s="5">
        <v>53391</v>
      </c>
      <c r="WH70" s="5">
        <v>43705</v>
      </c>
      <c r="WI70" s="5">
        <v>42439</v>
      </c>
      <c r="WJ70" s="5">
        <v>35823</v>
      </c>
      <c r="WK70" s="5">
        <v>33540</v>
      </c>
      <c r="WL70" s="5">
        <v>35151</v>
      </c>
      <c r="WM70" s="5">
        <v>2140</v>
      </c>
      <c r="WN70" s="5">
        <v>1630</v>
      </c>
      <c r="WO70" s="5">
        <v>1527</v>
      </c>
      <c r="WP70" s="5">
        <v>1074</v>
      </c>
      <c r="WQ70" s="5">
        <v>2458</v>
      </c>
      <c r="WR70" s="5">
        <v>2457</v>
      </c>
      <c r="WS70" s="5">
        <v>5924</v>
      </c>
      <c r="WT70" s="5">
        <v>13868</v>
      </c>
      <c r="WU70" s="5">
        <v>12978</v>
      </c>
      <c r="WV70" s="5">
        <v>11850</v>
      </c>
      <c r="WW70" s="5">
        <v>9454</v>
      </c>
      <c r="WX70" s="5">
        <v>8416</v>
      </c>
      <c r="WY70" s="5">
        <v>6416</v>
      </c>
      <c r="WZ70" s="5">
        <v>6297</v>
      </c>
      <c r="XA70" s="5">
        <v>4491</v>
      </c>
      <c r="XB70" s="5">
        <v>3434</v>
      </c>
      <c r="XC70" s="5">
        <v>2295</v>
      </c>
      <c r="XD70" s="5">
        <v>83</v>
      </c>
      <c r="XE70" s="5">
        <v>3729</v>
      </c>
      <c r="XF70" s="5">
        <v>2140</v>
      </c>
      <c r="XG70" s="5">
        <v>760</v>
      </c>
      <c r="XH70" s="5">
        <v>1513</v>
      </c>
      <c r="XI70" s="5">
        <v>2594</v>
      </c>
      <c r="XJ70" s="5">
        <v>1574</v>
      </c>
      <c r="XK70" s="5">
        <v>1233</v>
      </c>
      <c r="XL70" s="5">
        <v>1229</v>
      </c>
      <c r="XM70" s="5">
        <v>1252</v>
      </c>
      <c r="XN70" s="5">
        <v>919</v>
      </c>
      <c r="XO70" s="5">
        <v>758</v>
      </c>
      <c r="XP70" s="5">
        <v>765</v>
      </c>
      <c r="XQ70" s="5">
        <v>834</v>
      </c>
      <c r="XR70" s="5">
        <v>861</v>
      </c>
      <c r="XS70" s="1">
        <v>10171</v>
      </c>
      <c r="XT70" s="3" t="s">
        <v>180</v>
      </c>
      <c r="XU70" s="3" t="s">
        <v>180</v>
      </c>
      <c r="XV70" s="3" t="s">
        <v>180</v>
      </c>
      <c r="XW70" s="3" t="s">
        <v>179</v>
      </c>
      <c r="XX70" s="3" t="s">
        <v>180</v>
      </c>
      <c r="XY70" s="3" t="s">
        <v>180</v>
      </c>
      <c r="XZ70" s="3" t="s">
        <v>231</v>
      </c>
    </row>
    <row r="71" spans="1:650" x14ac:dyDescent="0.3">
      <c r="A71" s="6" t="s">
        <v>98</v>
      </c>
      <c r="B71" s="1">
        <v>4060895</v>
      </c>
      <c r="C71" s="5">
        <v>1255</v>
      </c>
      <c r="D71" s="5">
        <v>1085</v>
      </c>
      <c r="E71" s="5">
        <v>1262</v>
      </c>
      <c r="F71" s="5">
        <v>840</v>
      </c>
      <c r="G71" s="5">
        <v>531</v>
      </c>
      <c r="H71" s="5">
        <v>7</v>
      </c>
      <c r="I71" s="5">
        <v>17</v>
      </c>
      <c r="J71" s="5">
        <v>208</v>
      </c>
      <c r="K71" s="5">
        <v>30</v>
      </c>
      <c r="L71" s="5">
        <v>121</v>
      </c>
      <c r="M71" s="5">
        <v>-28</v>
      </c>
      <c r="N71" s="5">
        <v>221</v>
      </c>
      <c r="O71" s="5">
        <v>167</v>
      </c>
      <c r="P71" s="5">
        <v>157</v>
      </c>
      <c r="Q71" s="5">
        <v>152</v>
      </c>
      <c r="R71" s="5">
        <v>190</v>
      </c>
      <c r="S71" s="5">
        <v>488</v>
      </c>
      <c r="T71" s="5">
        <v>739</v>
      </c>
      <c r="U71" s="5">
        <v>122</v>
      </c>
      <c r="V71" s="5">
        <v>307</v>
      </c>
      <c r="W71" s="5">
        <v>301</v>
      </c>
      <c r="X71" s="5">
        <v>76</v>
      </c>
      <c r="Y71" s="5">
        <v>0</v>
      </c>
      <c r="Z71" s="5">
        <v>0</v>
      </c>
      <c r="AA71" s="5">
        <v>0</v>
      </c>
      <c r="AB71" s="5">
        <v>0</v>
      </c>
      <c r="AC71" s="5" t="s">
        <v>33</v>
      </c>
      <c r="AD71" s="5" t="s">
        <v>33</v>
      </c>
      <c r="AE71" s="5" t="s">
        <v>33</v>
      </c>
      <c r="AF71" s="5" t="s">
        <v>33</v>
      </c>
      <c r="AG71" s="5" t="s">
        <v>33</v>
      </c>
      <c r="AH71" s="5" t="s">
        <v>33</v>
      </c>
      <c r="AI71" s="5">
        <v>0</v>
      </c>
      <c r="AJ71" s="5">
        <v>0</v>
      </c>
      <c r="AK71" s="5">
        <v>0</v>
      </c>
      <c r="AL71" s="5">
        <v>0</v>
      </c>
      <c r="AM71" s="5">
        <v>0</v>
      </c>
      <c r="AN71" s="5">
        <v>0</v>
      </c>
      <c r="AO71" s="5">
        <v>0</v>
      </c>
      <c r="AP71" s="5">
        <v>0</v>
      </c>
      <c r="AQ71" s="5">
        <v>0</v>
      </c>
      <c r="AR71" s="5">
        <v>0</v>
      </c>
      <c r="AS71" s="5">
        <v>0</v>
      </c>
      <c r="AT71" s="5">
        <v>0</v>
      </c>
      <c r="AU71" s="5">
        <v>0</v>
      </c>
      <c r="AV71" s="5">
        <v>0</v>
      </c>
      <c r="AW71" s="5">
        <v>0</v>
      </c>
      <c r="AX71" s="5">
        <v>0</v>
      </c>
      <c r="AY71" s="5">
        <v>0</v>
      </c>
      <c r="AZ71" s="5">
        <v>0</v>
      </c>
      <c r="BA71" s="5">
        <v>0</v>
      </c>
      <c r="BB71" s="5">
        <v>0</v>
      </c>
      <c r="BC71" s="5">
        <v>0</v>
      </c>
      <c r="BD71" s="5">
        <v>0</v>
      </c>
      <c r="BE71" s="5">
        <v>0</v>
      </c>
      <c r="BF71" s="5">
        <v>0</v>
      </c>
      <c r="BG71" s="5">
        <v>0</v>
      </c>
      <c r="BH71" s="5">
        <v>0</v>
      </c>
      <c r="BI71" s="5" t="s">
        <v>33</v>
      </c>
      <c r="BJ71" s="5" t="s">
        <v>33</v>
      </c>
      <c r="BK71" s="5" t="s">
        <v>33</v>
      </c>
      <c r="BL71" s="5" t="s">
        <v>33</v>
      </c>
      <c r="BM71" s="5" t="s">
        <v>33</v>
      </c>
      <c r="BN71" s="5" t="s">
        <v>33</v>
      </c>
      <c r="BO71" s="5">
        <v>4399</v>
      </c>
      <c r="BP71" s="5">
        <v>1674</v>
      </c>
      <c r="BQ71" s="5">
        <v>6819</v>
      </c>
      <c r="BR71" s="5">
        <v>430</v>
      </c>
      <c r="BS71" s="5">
        <v>1262</v>
      </c>
      <c r="BT71" s="5">
        <v>2309</v>
      </c>
      <c r="BU71" s="5">
        <v>5023</v>
      </c>
      <c r="BV71" s="5">
        <v>1994</v>
      </c>
      <c r="BW71" s="5">
        <v>1361</v>
      </c>
      <c r="BX71" s="5">
        <v>1716</v>
      </c>
      <c r="BY71" s="5">
        <v>125</v>
      </c>
      <c r="BZ71" s="5">
        <v>181</v>
      </c>
      <c r="CA71" s="5">
        <v>569</v>
      </c>
      <c r="CB71" s="5">
        <v>188</v>
      </c>
      <c r="CC71" s="5">
        <v>188</v>
      </c>
      <c r="CD71" s="5">
        <v>274</v>
      </c>
      <c r="CE71" s="5">
        <v>1066</v>
      </c>
      <c r="CF71" s="5">
        <v>259</v>
      </c>
      <c r="CG71" s="5">
        <v>401</v>
      </c>
      <c r="CH71" s="5">
        <v>575</v>
      </c>
      <c r="CI71" s="5">
        <v>115</v>
      </c>
      <c r="CJ71" s="5">
        <v>1197</v>
      </c>
      <c r="CK71" s="5">
        <v>1199</v>
      </c>
      <c r="CL71" s="5">
        <v>133</v>
      </c>
      <c r="CM71" s="5">
        <v>1484</v>
      </c>
      <c r="CN71" s="5">
        <v>1026</v>
      </c>
      <c r="CO71" s="5" t="s">
        <v>33</v>
      </c>
      <c r="CP71" s="5" t="s">
        <v>33</v>
      </c>
      <c r="CQ71" s="5" t="s">
        <v>33</v>
      </c>
      <c r="CR71" s="5" t="s">
        <v>33</v>
      </c>
      <c r="CS71" s="5" t="s">
        <v>33</v>
      </c>
      <c r="CT71" s="5" t="s">
        <v>33</v>
      </c>
      <c r="CU71" s="5">
        <v>19219</v>
      </c>
      <c r="CV71" s="5">
        <v>18477</v>
      </c>
      <c r="CW71" s="5">
        <v>9514</v>
      </c>
      <c r="CX71" s="5">
        <v>8475</v>
      </c>
      <c r="CY71" s="5">
        <v>12122</v>
      </c>
      <c r="CZ71" s="5">
        <v>7045</v>
      </c>
      <c r="DA71" s="5">
        <v>11563</v>
      </c>
      <c r="DB71" s="5">
        <v>6135</v>
      </c>
      <c r="DC71" s="5">
        <v>6120</v>
      </c>
      <c r="DD71" s="5">
        <v>5128</v>
      </c>
      <c r="DE71" s="5">
        <v>5038</v>
      </c>
      <c r="DF71" s="5">
        <v>5223</v>
      </c>
      <c r="DG71" s="5">
        <v>6455</v>
      </c>
      <c r="DH71" s="5">
        <v>7141</v>
      </c>
      <c r="DI71" s="5">
        <v>3883</v>
      </c>
      <c r="DJ71" s="5">
        <v>3580</v>
      </c>
      <c r="DK71" s="5">
        <v>2718</v>
      </c>
      <c r="DL71" s="5">
        <v>2749</v>
      </c>
      <c r="DM71" s="5">
        <v>3789</v>
      </c>
      <c r="DN71" s="5">
        <v>4346</v>
      </c>
      <c r="DO71" s="5">
        <v>5210</v>
      </c>
      <c r="DP71" s="5">
        <v>2928</v>
      </c>
      <c r="DQ71" s="5">
        <v>4406</v>
      </c>
      <c r="DR71" s="5">
        <v>5582</v>
      </c>
      <c r="DS71" s="5">
        <v>3299</v>
      </c>
      <c r="DT71" s="5">
        <v>4498</v>
      </c>
      <c r="DU71" s="5" t="s">
        <v>33</v>
      </c>
      <c r="DV71" s="5" t="s">
        <v>33</v>
      </c>
      <c r="DW71" s="5" t="s">
        <v>33</v>
      </c>
      <c r="DX71" s="5" t="s">
        <v>33</v>
      </c>
      <c r="DY71" s="5" t="s">
        <v>33</v>
      </c>
      <c r="DZ71" s="5" t="s">
        <v>33</v>
      </c>
      <c r="EA71" s="5">
        <v>412</v>
      </c>
      <c r="EB71" s="5">
        <v>235</v>
      </c>
      <c r="EC71" s="5">
        <v>600</v>
      </c>
      <c r="ED71" s="5">
        <v>315</v>
      </c>
      <c r="EE71" s="5">
        <v>44</v>
      </c>
      <c r="EF71" s="5">
        <v>38</v>
      </c>
      <c r="EG71" s="5">
        <v>129</v>
      </c>
      <c r="EH71" s="5">
        <v>118</v>
      </c>
      <c r="EI71" s="5">
        <v>103</v>
      </c>
      <c r="EJ71" s="5">
        <v>32</v>
      </c>
      <c r="EK71" s="5">
        <v>194</v>
      </c>
      <c r="EL71" s="5">
        <v>301</v>
      </c>
      <c r="EM71" s="5">
        <v>292</v>
      </c>
      <c r="EN71" s="5">
        <v>108</v>
      </c>
      <c r="EO71" s="5">
        <v>72</v>
      </c>
      <c r="EP71" s="5">
        <v>103</v>
      </c>
      <c r="EQ71" s="5">
        <v>139</v>
      </c>
      <c r="ER71" s="5">
        <v>176</v>
      </c>
      <c r="ES71" s="5">
        <v>203</v>
      </c>
      <c r="ET71" s="5">
        <v>3</v>
      </c>
      <c r="EU71" s="5">
        <v>71</v>
      </c>
      <c r="EV71" s="5">
        <v>32</v>
      </c>
      <c r="EW71" s="5">
        <v>356</v>
      </c>
      <c r="EX71" s="5">
        <v>5</v>
      </c>
      <c r="EY71" s="5">
        <v>12</v>
      </c>
      <c r="EZ71" s="5">
        <v>12</v>
      </c>
      <c r="FA71" s="5" t="s">
        <v>33</v>
      </c>
      <c r="FB71" s="5" t="s">
        <v>33</v>
      </c>
      <c r="FC71" s="5" t="s">
        <v>33</v>
      </c>
      <c r="FD71" s="5" t="s">
        <v>33</v>
      </c>
      <c r="FE71" s="5" t="s">
        <v>33</v>
      </c>
      <c r="FF71" s="5" t="s">
        <v>33</v>
      </c>
      <c r="FG71" s="5">
        <v>0</v>
      </c>
      <c r="FH71" s="5">
        <v>0</v>
      </c>
      <c r="FI71" s="5">
        <v>0</v>
      </c>
      <c r="FJ71" s="5">
        <v>0</v>
      </c>
      <c r="FK71" s="5">
        <v>0</v>
      </c>
      <c r="FL71" s="5">
        <v>0</v>
      </c>
      <c r="FM71" s="5">
        <v>0</v>
      </c>
      <c r="FN71" s="5">
        <v>0</v>
      </c>
      <c r="FO71" s="5">
        <v>0</v>
      </c>
      <c r="FP71" s="5">
        <v>0</v>
      </c>
      <c r="FQ71" s="5">
        <v>0</v>
      </c>
      <c r="FR71" s="5">
        <v>0</v>
      </c>
      <c r="FS71" s="5">
        <v>0</v>
      </c>
      <c r="FT71" s="5">
        <v>0</v>
      </c>
      <c r="FU71" s="5" t="s">
        <v>33</v>
      </c>
      <c r="FV71" s="5" t="s">
        <v>33</v>
      </c>
      <c r="FW71" s="5" t="s">
        <v>33</v>
      </c>
      <c r="FX71" s="5" t="s">
        <v>33</v>
      </c>
      <c r="FY71" s="5" t="s">
        <v>33</v>
      </c>
      <c r="FZ71" s="5" t="s">
        <v>33</v>
      </c>
      <c r="GA71" s="5" t="s">
        <v>33</v>
      </c>
      <c r="GB71" s="5" t="s">
        <v>33</v>
      </c>
      <c r="GC71" s="5" t="s">
        <v>33</v>
      </c>
      <c r="GD71" s="5" t="s">
        <v>33</v>
      </c>
      <c r="GE71" s="5" t="s">
        <v>33</v>
      </c>
      <c r="GF71" s="5" t="s">
        <v>33</v>
      </c>
      <c r="GG71" s="5" t="s">
        <v>33</v>
      </c>
      <c r="GH71" s="5" t="s">
        <v>33</v>
      </c>
      <c r="GI71" s="5" t="s">
        <v>33</v>
      </c>
      <c r="GJ71" s="5" t="s">
        <v>33</v>
      </c>
      <c r="GK71" s="5" t="s">
        <v>33</v>
      </c>
      <c r="GL71" s="5" t="s">
        <v>33</v>
      </c>
      <c r="GM71" s="5">
        <v>25285</v>
      </c>
      <c r="GN71" s="5">
        <v>21472</v>
      </c>
      <c r="GO71" s="5">
        <v>18196</v>
      </c>
      <c r="GP71" s="5">
        <v>10060</v>
      </c>
      <c r="GQ71" s="5">
        <v>13959</v>
      </c>
      <c r="GR71" s="5">
        <v>9398</v>
      </c>
      <c r="GS71" s="5">
        <v>16731</v>
      </c>
      <c r="GT71" s="5">
        <v>8454</v>
      </c>
      <c r="GU71" s="5">
        <v>7613</v>
      </c>
      <c r="GV71" s="5">
        <v>6998</v>
      </c>
      <c r="GW71" s="5">
        <v>5329</v>
      </c>
      <c r="GX71" s="5">
        <v>5925</v>
      </c>
      <c r="GY71" s="5">
        <v>7484</v>
      </c>
      <c r="GZ71" s="5">
        <v>7594</v>
      </c>
      <c r="HA71" s="5">
        <v>4295</v>
      </c>
      <c r="HB71" s="5">
        <v>4147</v>
      </c>
      <c r="HC71" s="5">
        <v>4412</v>
      </c>
      <c r="HD71" s="5">
        <v>3922</v>
      </c>
      <c r="HE71" s="5">
        <v>4515</v>
      </c>
      <c r="HF71" s="5">
        <v>5231</v>
      </c>
      <c r="HG71" s="5">
        <v>5697</v>
      </c>
      <c r="HH71" s="5">
        <v>4234</v>
      </c>
      <c r="HI71" s="5">
        <v>5961</v>
      </c>
      <c r="HJ71" s="5">
        <v>5721</v>
      </c>
      <c r="HK71" s="5">
        <v>4795</v>
      </c>
      <c r="HL71" s="5">
        <v>5536</v>
      </c>
      <c r="HM71" s="5" t="s">
        <v>33</v>
      </c>
      <c r="HN71" s="5" t="s">
        <v>33</v>
      </c>
      <c r="HO71" s="5" t="s">
        <v>33</v>
      </c>
      <c r="HP71" s="5" t="s">
        <v>33</v>
      </c>
      <c r="HQ71" s="5" t="s">
        <v>33</v>
      </c>
      <c r="HR71" s="5" t="s">
        <v>33</v>
      </c>
      <c r="HS71" s="5">
        <v>124088</v>
      </c>
      <c r="HT71" s="5">
        <v>133875</v>
      </c>
      <c r="HU71" s="5">
        <v>125837</v>
      </c>
      <c r="HV71" s="5">
        <v>126566</v>
      </c>
      <c r="HW71" s="5">
        <v>132145</v>
      </c>
      <c r="HX71" s="5">
        <v>141721</v>
      </c>
      <c r="HY71" s="5">
        <v>129015</v>
      </c>
      <c r="HZ71" s="5">
        <v>124518</v>
      </c>
      <c r="IA71" s="5">
        <v>126738</v>
      </c>
      <c r="IB71" s="5">
        <v>123835</v>
      </c>
      <c r="IC71" s="5">
        <v>123546</v>
      </c>
      <c r="ID71" s="5">
        <v>92230</v>
      </c>
      <c r="IE71" s="5">
        <v>75843</v>
      </c>
      <c r="IF71" s="5">
        <v>70404</v>
      </c>
      <c r="IG71" s="5">
        <v>70131</v>
      </c>
      <c r="IH71" s="5">
        <v>62019</v>
      </c>
      <c r="II71" s="5">
        <v>60640</v>
      </c>
      <c r="IJ71" s="5">
        <v>58203</v>
      </c>
      <c r="IK71" s="5">
        <v>54802</v>
      </c>
      <c r="IL71" s="5">
        <v>59120</v>
      </c>
      <c r="IM71" s="5">
        <v>56673</v>
      </c>
      <c r="IN71" s="5">
        <v>54624</v>
      </c>
      <c r="IO71" s="5">
        <v>57949</v>
      </c>
      <c r="IP71" s="5">
        <v>59528</v>
      </c>
      <c r="IQ71" s="5">
        <v>58738</v>
      </c>
      <c r="IR71" s="5">
        <v>61171</v>
      </c>
      <c r="IS71" s="5" t="s">
        <v>33</v>
      </c>
      <c r="IT71" s="5" t="s">
        <v>33</v>
      </c>
      <c r="IU71" s="5" t="s">
        <v>33</v>
      </c>
      <c r="IV71" s="5" t="s">
        <v>33</v>
      </c>
      <c r="IW71" s="5" t="s">
        <v>33</v>
      </c>
      <c r="IX71" s="5" t="s">
        <v>33</v>
      </c>
      <c r="IY71" s="5">
        <v>0</v>
      </c>
      <c r="IZ71" s="5">
        <v>0</v>
      </c>
      <c r="JA71" s="5">
        <v>0</v>
      </c>
      <c r="JB71" s="5">
        <v>0</v>
      </c>
      <c r="JC71" s="5">
        <v>0</v>
      </c>
      <c r="JD71" s="5">
        <v>0</v>
      </c>
      <c r="JE71" s="5">
        <v>0</v>
      </c>
      <c r="JF71" s="5">
        <v>0</v>
      </c>
      <c r="JG71" s="5">
        <v>0</v>
      </c>
      <c r="JH71" s="5">
        <v>0</v>
      </c>
      <c r="JI71" s="5">
        <v>0</v>
      </c>
      <c r="JJ71" s="5">
        <v>0</v>
      </c>
      <c r="JK71" s="5">
        <v>0</v>
      </c>
      <c r="JL71" s="5">
        <v>0</v>
      </c>
      <c r="JM71" s="5">
        <v>0</v>
      </c>
      <c r="JN71" s="5">
        <v>0</v>
      </c>
      <c r="JO71" s="5">
        <v>0</v>
      </c>
      <c r="JP71" s="5">
        <v>0</v>
      </c>
      <c r="JQ71" s="5">
        <v>0</v>
      </c>
      <c r="JR71" s="5">
        <v>0</v>
      </c>
      <c r="JS71" s="5">
        <v>0</v>
      </c>
      <c r="JT71" s="5">
        <v>0</v>
      </c>
      <c r="JU71" s="5">
        <v>0</v>
      </c>
      <c r="JV71" s="5">
        <v>0</v>
      </c>
      <c r="JW71" s="5">
        <v>0</v>
      </c>
      <c r="JX71" s="5">
        <v>0</v>
      </c>
      <c r="JY71" s="5" t="s">
        <v>33</v>
      </c>
      <c r="JZ71" s="5" t="s">
        <v>33</v>
      </c>
      <c r="KA71" s="5" t="s">
        <v>33</v>
      </c>
      <c r="KB71" s="5" t="s">
        <v>33</v>
      </c>
      <c r="KC71" s="5" t="s">
        <v>33</v>
      </c>
      <c r="KD71" s="5" t="s">
        <v>33</v>
      </c>
      <c r="KE71" s="5">
        <v>537</v>
      </c>
      <c r="KF71" s="5">
        <v>612</v>
      </c>
      <c r="KG71" s="5">
        <v>485</v>
      </c>
      <c r="KH71" s="5">
        <v>373</v>
      </c>
      <c r="KI71" s="5">
        <v>317</v>
      </c>
      <c r="KJ71" s="5">
        <v>221</v>
      </c>
      <c r="KK71" s="5">
        <v>307</v>
      </c>
      <c r="KL71" s="5">
        <v>290</v>
      </c>
      <c r="KM71" s="5">
        <v>260</v>
      </c>
      <c r="KN71" s="5">
        <v>310</v>
      </c>
      <c r="KO71" s="5">
        <v>253</v>
      </c>
      <c r="KP71" s="5">
        <v>295</v>
      </c>
      <c r="KQ71" s="5">
        <v>247</v>
      </c>
      <c r="KR71" s="5">
        <v>254</v>
      </c>
      <c r="KS71" s="5">
        <v>270</v>
      </c>
      <c r="KT71" s="5">
        <v>237</v>
      </c>
      <c r="KU71" s="5">
        <v>224</v>
      </c>
      <c r="KV71" s="5">
        <v>134</v>
      </c>
      <c r="KW71" s="5">
        <v>306</v>
      </c>
      <c r="KX71" s="5">
        <v>319</v>
      </c>
      <c r="KY71" s="5">
        <v>286</v>
      </c>
      <c r="KZ71" s="5">
        <v>302</v>
      </c>
      <c r="LA71" s="5">
        <v>353</v>
      </c>
      <c r="LB71" s="5">
        <v>323</v>
      </c>
      <c r="LC71" s="5">
        <v>337</v>
      </c>
      <c r="LD71" s="5">
        <v>315</v>
      </c>
      <c r="LE71" s="5" t="s">
        <v>33</v>
      </c>
      <c r="LF71" s="5" t="s">
        <v>33</v>
      </c>
      <c r="LG71" s="5" t="s">
        <v>33</v>
      </c>
      <c r="LH71" s="5" t="s">
        <v>33</v>
      </c>
      <c r="LI71" s="5" t="s">
        <v>33</v>
      </c>
      <c r="LJ71" s="5" t="s">
        <v>33</v>
      </c>
      <c r="LK71" s="5">
        <v>305</v>
      </c>
      <c r="LL71" s="5">
        <v>243</v>
      </c>
      <c r="LM71" s="5">
        <v>309</v>
      </c>
      <c r="LN71" s="5">
        <v>355</v>
      </c>
      <c r="LO71" s="5">
        <v>240</v>
      </c>
      <c r="LP71" s="5">
        <v>376</v>
      </c>
      <c r="LQ71" s="5">
        <v>245</v>
      </c>
      <c r="LR71" s="5">
        <v>224</v>
      </c>
      <c r="LS71" s="5">
        <v>218</v>
      </c>
      <c r="LT71" s="5">
        <v>225</v>
      </c>
      <c r="LU71" s="5">
        <v>218</v>
      </c>
      <c r="LV71" s="5">
        <v>248</v>
      </c>
      <c r="LW71" s="5">
        <v>184</v>
      </c>
      <c r="LX71" s="5">
        <v>242</v>
      </c>
      <c r="LY71" s="5">
        <v>163</v>
      </c>
      <c r="LZ71" s="5">
        <v>146</v>
      </c>
      <c r="MA71" s="5">
        <v>142</v>
      </c>
      <c r="MB71" s="5">
        <v>93</v>
      </c>
      <c r="MC71" s="5">
        <v>62</v>
      </c>
      <c r="MD71" s="5">
        <v>122</v>
      </c>
      <c r="ME71" s="5">
        <v>100</v>
      </c>
      <c r="MF71" s="5">
        <v>106</v>
      </c>
      <c r="MG71" s="5">
        <v>165</v>
      </c>
      <c r="MH71" s="5">
        <v>141</v>
      </c>
      <c r="MI71" s="5">
        <v>193</v>
      </c>
      <c r="MJ71" s="5">
        <v>208</v>
      </c>
      <c r="MK71" s="5" t="s">
        <v>33</v>
      </c>
      <c r="ML71" s="5" t="s">
        <v>33</v>
      </c>
      <c r="MM71" s="5" t="s">
        <v>33</v>
      </c>
      <c r="MN71" s="5" t="s">
        <v>33</v>
      </c>
      <c r="MO71" s="5" t="s">
        <v>33</v>
      </c>
      <c r="MP71" s="5" t="s">
        <v>33</v>
      </c>
      <c r="MQ71" s="5">
        <v>0</v>
      </c>
      <c r="MR71" s="5">
        <v>0</v>
      </c>
      <c r="MS71" s="5">
        <v>0</v>
      </c>
      <c r="MT71" s="5">
        <v>0</v>
      </c>
      <c r="MU71" s="5">
        <v>0</v>
      </c>
      <c r="MV71" s="5">
        <v>0</v>
      </c>
      <c r="MW71" s="5">
        <v>0</v>
      </c>
      <c r="MX71" s="5">
        <v>0</v>
      </c>
      <c r="MY71" s="5">
        <v>0</v>
      </c>
      <c r="MZ71" s="5">
        <v>0</v>
      </c>
      <c r="NA71" s="5">
        <v>0</v>
      </c>
      <c r="NB71" s="5">
        <v>0</v>
      </c>
      <c r="NC71" s="5">
        <v>0</v>
      </c>
      <c r="ND71" s="5">
        <v>0</v>
      </c>
      <c r="NE71" s="5" t="s">
        <v>33</v>
      </c>
      <c r="NF71" s="5" t="s">
        <v>33</v>
      </c>
      <c r="NG71" s="5" t="s">
        <v>33</v>
      </c>
      <c r="NH71" s="5" t="s">
        <v>33</v>
      </c>
      <c r="NI71" s="5" t="s">
        <v>33</v>
      </c>
      <c r="NJ71" s="5" t="s">
        <v>33</v>
      </c>
      <c r="NK71" s="5" t="s">
        <v>33</v>
      </c>
      <c r="NL71" s="5" t="s">
        <v>33</v>
      </c>
      <c r="NM71" s="5" t="s">
        <v>33</v>
      </c>
      <c r="NN71" s="5" t="s">
        <v>33</v>
      </c>
      <c r="NO71" s="5" t="s">
        <v>33</v>
      </c>
      <c r="NP71" s="5" t="s">
        <v>33</v>
      </c>
      <c r="NQ71" s="5" t="s">
        <v>33</v>
      </c>
      <c r="NR71" s="5" t="s">
        <v>33</v>
      </c>
      <c r="NS71" s="5" t="s">
        <v>33</v>
      </c>
      <c r="NT71" s="5" t="s">
        <v>33</v>
      </c>
      <c r="NU71" s="5" t="s">
        <v>33</v>
      </c>
      <c r="NV71" s="5" t="s">
        <v>33</v>
      </c>
      <c r="NW71" s="5">
        <v>0</v>
      </c>
      <c r="NX71" s="5">
        <v>0</v>
      </c>
      <c r="NY71" s="5">
        <v>0</v>
      </c>
      <c r="NZ71" s="5">
        <v>0</v>
      </c>
      <c r="OA71" s="5">
        <v>0</v>
      </c>
      <c r="OB71" s="5">
        <v>0</v>
      </c>
      <c r="OC71" s="5">
        <v>0</v>
      </c>
      <c r="OD71" s="5">
        <v>0</v>
      </c>
      <c r="OE71" s="5">
        <v>0</v>
      </c>
      <c r="OF71" s="5">
        <v>0</v>
      </c>
      <c r="OG71" s="5">
        <v>0</v>
      </c>
      <c r="OH71" s="5">
        <v>0</v>
      </c>
      <c r="OI71" s="5">
        <v>0</v>
      </c>
      <c r="OJ71" s="5">
        <v>0</v>
      </c>
      <c r="OK71" s="5" t="s">
        <v>33</v>
      </c>
      <c r="OL71" s="5" t="s">
        <v>33</v>
      </c>
      <c r="OM71" s="5" t="s">
        <v>33</v>
      </c>
      <c r="ON71" s="5" t="s">
        <v>33</v>
      </c>
      <c r="OO71" s="5" t="s">
        <v>33</v>
      </c>
      <c r="OP71" s="5" t="s">
        <v>33</v>
      </c>
      <c r="OQ71" s="5" t="s">
        <v>33</v>
      </c>
      <c r="OR71" s="5" t="s">
        <v>33</v>
      </c>
      <c r="OS71" s="5" t="s">
        <v>33</v>
      </c>
      <c r="OT71" s="5" t="s">
        <v>33</v>
      </c>
      <c r="OU71" s="5" t="s">
        <v>33</v>
      </c>
      <c r="OV71" s="5" t="s">
        <v>33</v>
      </c>
      <c r="OW71" s="5" t="s">
        <v>33</v>
      </c>
      <c r="OX71" s="5" t="s">
        <v>33</v>
      </c>
      <c r="OY71" s="5" t="s">
        <v>33</v>
      </c>
      <c r="OZ71" s="5" t="s">
        <v>33</v>
      </c>
      <c r="PA71" s="5" t="s">
        <v>33</v>
      </c>
      <c r="PB71" s="5" t="s">
        <v>33</v>
      </c>
      <c r="PC71" s="5">
        <v>1996</v>
      </c>
      <c r="PD71" s="5">
        <v>2034</v>
      </c>
      <c r="PE71" s="5">
        <v>2238</v>
      </c>
      <c r="PF71" s="5">
        <v>2242</v>
      </c>
      <c r="PG71" s="5">
        <v>1443</v>
      </c>
      <c r="PH71" s="5">
        <v>1037</v>
      </c>
      <c r="PI71" s="5">
        <v>1470</v>
      </c>
      <c r="PJ71" s="5">
        <v>2533</v>
      </c>
      <c r="PK71" s="5">
        <v>1784</v>
      </c>
      <c r="PL71" s="5">
        <v>3071</v>
      </c>
      <c r="PM71" s="5">
        <v>1803</v>
      </c>
      <c r="PN71" s="5">
        <v>1644</v>
      </c>
      <c r="PO71" s="5">
        <v>1516</v>
      </c>
      <c r="PP71" s="5">
        <v>721</v>
      </c>
      <c r="PQ71" s="5">
        <v>1998</v>
      </c>
      <c r="PR71" s="5">
        <v>2096</v>
      </c>
      <c r="PS71" s="5">
        <v>2038</v>
      </c>
      <c r="PT71" s="5">
        <v>1875</v>
      </c>
      <c r="PU71" s="5">
        <v>2631</v>
      </c>
      <c r="PV71" s="5">
        <v>2462</v>
      </c>
      <c r="PW71" s="5">
        <v>2540</v>
      </c>
      <c r="PX71" s="5">
        <v>2748</v>
      </c>
      <c r="PY71" s="5">
        <v>2468</v>
      </c>
      <c r="PZ71" s="5">
        <v>4302</v>
      </c>
      <c r="QA71" s="5">
        <v>1951</v>
      </c>
      <c r="QB71" s="5">
        <v>1919</v>
      </c>
      <c r="QC71" s="5" t="s">
        <v>33</v>
      </c>
      <c r="QD71" s="5" t="s">
        <v>33</v>
      </c>
      <c r="QE71" s="5" t="s">
        <v>33</v>
      </c>
      <c r="QF71" s="5" t="s">
        <v>33</v>
      </c>
      <c r="QG71" s="5" t="s">
        <v>33</v>
      </c>
      <c r="QH71" s="5" t="s">
        <v>33</v>
      </c>
      <c r="QI71" s="5">
        <v>3958</v>
      </c>
      <c r="QJ71" s="5">
        <v>4262</v>
      </c>
      <c r="QK71" s="5">
        <v>2993</v>
      </c>
      <c r="QL71" s="5">
        <v>3198</v>
      </c>
      <c r="QM71" s="5">
        <v>2592</v>
      </c>
      <c r="QN71" s="5">
        <v>2656</v>
      </c>
      <c r="QO71" s="5">
        <v>3847</v>
      </c>
      <c r="QP71" s="5">
        <v>2821</v>
      </c>
      <c r="QQ71" s="5">
        <v>3274</v>
      </c>
      <c r="QR71" s="5">
        <v>-744</v>
      </c>
      <c r="QS71" s="5">
        <v>6061</v>
      </c>
      <c r="QT71" s="5">
        <v>2797</v>
      </c>
      <c r="QU71" s="5">
        <v>2121</v>
      </c>
      <c r="QV71" s="5">
        <v>2639</v>
      </c>
      <c r="QW71" s="5">
        <v>2316</v>
      </c>
      <c r="QX71" s="5">
        <v>2913</v>
      </c>
      <c r="QY71" s="5">
        <v>2239</v>
      </c>
      <c r="QZ71" s="5">
        <v>2165</v>
      </c>
      <c r="RA71" s="5">
        <v>1760</v>
      </c>
      <c r="RB71" s="5">
        <v>1454</v>
      </c>
      <c r="RC71" s="5">
        <v>1636</v>
      </c>
      <c r="RD71" s="5">
        <v>2494</v>
      </c>
      <c r="RE71" s="5">
        <v>1552</v>
      </c>
      <c r="RF71" s="5">
        <v>2263</v>
      </c>
      <c r="RG71" s="5">
        <v>2027</v>
      </c>
      <c r="RH71" s="5">
        <v>2039</v>
      </c>
      <c r="RI71" s="5" t="s">
        <v>33</v>
      </c>
      <c r="RJ71" s="5" t="s">
        <v>33</v>
      </c>
      <c r="RK71" s="5" t="s">
        <v>33</v>
      </c>
      <c r="RL71" s="5" t="s">
        <v>33</v>
      </c>
      <c r="RM71" s="5" t="s">
        <v>33</v>
      </c>
      <c r="RN71" s="5" t="s">
        <v>33</v>
      </c>
      <c r="RO71" s="5">
        <v>1387</v>
      </c>
      <c r="RP71" s="5">
        <v>1308</v>
      </c>
      <c r="RQ71" s="5">
        <v>1564</v>
      </c>
      <c r="RR71" s="5">
        <v>1488</v>
      </c>
      <c r="RS71" s="5">
        <v>1446</v>
      </c>
      <c r="RT71" s="5">
        <v>1492</v>
      </c>
      <c r="RU71" s="5">
        <v>1497</v>
      </c>
      <c r="RV71" s="5">
        <v>1553</v>
      </c>
      <c r="RW71" s="5">
        <v>1635</v>
      </c>
      <c r="RX71" s="5">
        <v>2207</v>
      </c>
      <c r="RY71" s="5">
        <v>1750</v>
      </c>
      <c r="RZ71" s="5">
        <v>1824</v>
      </c>
      <c r="SA71" s="5">
        <v>1797</v>
      </c>
      <c r="SB71" s="5">
        <v>2570</v>
      </c>
      <c r="SC71" s="5">
        <v>2013</v>
      </c>
      <c r="SD71" s="5">
        <v>1972</v>
      </c>
      <c r="SE71" s="5">
        <v>1644</v>
      </c>
      <c r="SF71" s="5">
        <v>1823</v>
      </c>
      <c r="SG71" s="5">
        <v>1654</v>
      </c>
      <c r="SH71" s="5">
        <v>1931</v>
      </c>
      <c r="SI71" s="5">
        <v>2166</v>
      </c>
      <c r="SJ71" s="5">
        <v>1808</v>
      </c>
      <c r="SK71" s="5">
        <v>1576</v>
      </c>
      <c r="SL71" s="5">
        <v>1281</v>
      </c>
      <c r="SM71" s="5">
        <v>1198</v>
      </c>
      <c r="SN71" s="5">
        <v>1244</v>
      </c>
      <c r="SO71" s="5" t="s">
        <v>33</v>
      </c>
      <c r="SP71" s="5" t="s">
        <v>33</v>
      </c>
      <c r="SQ71" s="5" t="s">
        <v>33</v>
      </c>
      <c r="SR71" s="5" t="s">
        <v>33</v>
      </c>
      <c r="SS71" s="5" t="s">
        <v>33</v>
      </c>
      <c r="ST71" s="5" t="s">
        <v>33</v>
      </c>
      <c r="SU71" s="5">
        <v>528</v>
      </c>
      <c r="SV71" s="5">
        <v>466</v>
      </c>
      <c r="SW71" s="5">
        <v>372</v>
      </c>
      <c r="SX71" s="5">
        <v>109</v>
      </c>
      <c r="SY71" s="5">
        <v>112</v>
      </c>
      <c r="SZ71" s="5">
        <v>57</v>
      </c>
      <c r="TA71" s="5">
        <v>53</v>
      </c>
      <c r="TB71" s="5">
        <v>59</v>
      </c>
      <c r="TC71" s="5">
        <v>59</v>
      </c>
      <c r="TD71" s="5">
        <v>124</v>
      </c>
      <c r="TE71" s="5">
        <v>136</v>
      </c>
      <c r="TF71" s="5">
        <v>124</v>
      </c>
      <c r="TG71" s="5">
        <v>161</v>
      </c>
      <c r="TH71" s="5">
        <v>158</v>
      </c>
      <c r="TI71" s="5">
        <v>109</v>
      </c>
      <c r="TJ71" s="5">
        <v>117</v>
      </c>
      <c r="TK71" s="5">
        <v>140</v>
      </c>
      <c r="TL71" s="5">
        <v>95</v>
      </c>
      <c r="TM71" s="5">
        <v>212</v>
      </c>
      <c r="TN71" s="5">
        <v>282</v>
      </c>
      <c r="TO71" s="5">
        <v>514</v>
      </c>
      <c r="TP71" s="5">
        <v>847</v>
      </c>
      <c r="TQ71" s="5">
        <v>766</v>
      </c>
      <c r="TR71" s="5">
        <v>718</v>
      </c>
      <c r="TS71" s="5">
        <v>508</v>
      </c>
      <c r="TT71" s="5">
        <v>418</v>
      </c>
      <c r="TU71" s="5" t="s">
        <v>33</v>
      </c>
      <c r="TV71" s="5" t="s">
        <v>33</v>
      </c>
      <c r="TW71" s="5" t="s">
        <v>33</v>
      </c>
      <c r="TX71" s="5" t="s">
        <v>33</v>
      </c>
      <c r="TY71" s="5" t="s">
        <v>33</v>
      </c>
      <c r="TZ71" s="5" t="s">
        <v>33</v>
      </c>
      <c r="UA71" s="5">
        <v>11</v>
      </c>
      <c r="UB71" s="5">
        <v>14</v>
      </c>
      <c r="UC71" s="5">
        <v>14</v>
      </c>
      <c r="UD71" s="5">
        <v>10</v>
      </c>
      <c r="UE71" s="5">
        <v>12</v>
      </c>
      <c r="UF71" s="5">
        <v>15</v>
      </c>
      <c r="UG71" s="5">
        <v>7</v>
      </c>
      <c r="UH71" s="5">
        <v>0</v>
      </c>
      <c r="UI71" s="5">
        <v>0</v>
      </c>
      <c r="UJ71" s="5">
        <v>0</v>
      </c>
      <c r="UK71" s="5">
        <v>0</v>
      </c>
      <c r="UL71" s="5">
        <v>0</v>
      </c>
      <c r="UM71" s="5">
        <v>0</v>
      </c>
      <c r="UN71" s="5">
        <v>0</v>
      </c>
      <c r="UO71" s="5">
        <v>0</v>
      </c>
      <c r="UP71" s="5">
        <v>0</v>
      </c>
      <c r="UQ71" s="5">
        <v>0</v>
      </c>
      <c r="UR71" s="5">
        <v>1</v>
      </c>
      <c r="US71" s="5">
        <v>1</v>
      </c>
      <c r="UT71" s="5">
        <v>48</v>
      </c>
      <c r="UU71" s="5">
        <v>210</v>
      </c>
      <c r="UV71" s="5">
        <v>1</v>
      </c>
      <c r="UW71" s="5">
        <v>1</v>
      </c>
      <c r="UX71" s="5">
        <v>0</v>
      </c>
      <c r="UY71" s="5">
        <v>0</v>
      </c>
      <c r="UZ71" s="5">
        <v>4</v>
      </c>
      <c r="VA71" s="5" t="s">
        <v>33</v>
      </c>
      <c r="VB71" s="5" t="s">
        <v>33</v>
      </c>
      <c r="VC71" s="5" t="s">
        <v>33</v>
      </c>
      <c r="VD71" s="5" t="s">
        <v>33</v>
      </c>
      <c r="VE71" s="5" t="s">
        <v>33</v>
      </c>
      <c r="VF71" s="5" t="s">
        <v>33</v>
      </c>
      <c r="VG71" s="5">
        <v>1335</v>
      </c>
      <c r="VH71" s="5">
        <v>1529</v>
      </c>
      <c r="VI71" s="5">
        <v>2186</v>
      </c>
      <c r="VJ71" s="5">
        <v>2210</v>
      </c>
      <c r="VK71" s="5">
        <v>2692</v>
      </c>
      <c r="VL71" s="5">
        <v>1566</v>
      </c>
      <c r="VM71" s="5">
        <v>1602</v>
      </c>
      <c r="VN71" s="5">
        <v>1958</v>
      </c>
      <c r="VO71" s="5">
        <v>1807</v>
      </c>
      <c r="VP71" s="5">
        <v>2365</v>
      </c>
      <c r="VQ71" s="5">
        <v>2384</v>
      </c>
      <c r="VR71" s="5">
        <v>2211</v>
      </c>
      <c r="VS71" s="5">
        <v>2408</v>
      </c>
      <c r="VT71" s="5">
        <v>3018</v>
      </c>
      <c r="VU71" s="5">
        <v>2497</v>
      </c>
      <c r="VV71" s="5">
        <v>2911</v>
      </c>
      <c r="VW71" s="5">
        <v>2578</v>
      </c>
      <c r="VX71" s="5">
        <v>2890</v>
      </c>
      <c r="VY71" s="5">
        <v>2634</v>
      </c>
      <c r="VZ71" s="5">
        <v>3098</v>
      </c>
      <c r="WA71" s="5">
        <v>3304</v>
      </c>
      <c r="WB71" s="5">
        <v>3223</v>
      </c>
      <c r="WC71" s="5">
        <v>3351</v>
      </c>
      <c r="WD71" s="5">
        <v>3527</v>
      </c>
      <c r="WE71" s="5">
        <v>3304</v>
      </c>
      <c r="WF71" s="5">
        <v>2824</v>
      </c>
      <c r="WG71" s="5" t="s">
        <v>33</v>
      </c>
      <c r="WH71" s="5" t="s">
        <v>33</v>
      </c>
      <c r="WI71" s="5" t="s">
        <v>33</v>
      </c>
      <c r="WJ71" s="5" t="s">
        <v>33</v>
      </c>
      <c r="WK71" s="5" t="s">
        <v>33</v>
      </c>
      <c r="WL71" s="5" t="s">
        <v>33</v>
      </c>
      <c r="WM71" s="5">
        <v>389</v>
      </c>
      <c r="WN71" s="5">
        <v>363</v>
      </c>
      <c r="WO71" s="5">
        <v>319</v>
      </c>
      <c r="WP71" s="5">
        <v>363</v>
      </c>
      <c r="WQ71" s="5">
        <v>233</v>
      </c>
      <c r="WR71" s="5">
        <v>342</v>
      </c>
      <c r="WS71" s="5">
        <v>188</v>
      </c>
      <c r="WT71" s="5">
        <v>577</v>
      </c>
      <c r="WU71" s="5">
        <v>121</v>
      </c>
      <c r="WV71" s="5">
        <v>193</v>
      </c>
      <c r="WW71" s="5">
        <v>180</v>
      </c>
      <c r="WX71" s="5">
        <v>188</v>
      </c>
      <c r="WY71" s="5">
        <v>169</v>
      </c>
      <c r="WZ71" s="5">
        <v>277</v>
      </c>
      <c r="XA71" s="5">
        <v>170</v>
      </c>
      <c r="XB71" s="5">
        <v>219</v>
      </c>
      <c r="XC71" s="5">
        <v>411</v>
      </c>
      <c r="XD71" s="5">
        <v>263</v>
      </c>
      <c r="XE71" s="5">
        <v>378</v>
      </c>
      <c r="XF71" s="5">
        <v>282</v>
      </c>
      <c r="XG71" s="5">
        <v>623</v>
      </c>
      <c r="XH71" s="5">
        <v>313</v>
      </c>
      <c r="XI71" s="5">
        <v>266</v>
      </c>
      <c r="XJ71" s="5">
        <v>231</v>
      </c>
      <c r="XK71" s="5">
        <v>180</v>
      </c>
      <c r="XL71" s="5">
        <v>258</v>
      </c>
      <c r="XM71" s="5" t="s">
        <v>33</v>
      </c>
      <c r="XN71" s="5" t="s">
        <v>33</v>
      </c>
      <c r="XO71" s="5" t="s">
        <v>33</v>
      </c>
      <c r="XP71" s="5" t="s">
        <v>33</v>
      </c>
      <c r="XQ71" s="5" t="s">
        <v>33</v>
      </c>
      <c r="XR71" s="5" t="s">
        <v>33</v>
      </c>
      <c r="XS71" s="1">
        <v>10331</v>
      </c>
      <c r="XT71" s="3" t="s">
        <v>180</v>
      </c>
      <c r="XU71" s="3" t="s">
        <v>179</v>
      </c>
      <c r="XV71" s="3" t="s">
        <v>179</v>
      </c>
      <c r="XW71" s="3" t="s">
        <v>179</v>
      </c>
      <c r="XX71" s="3" t="s">
        <v>180</v>
      </c>
      <c r="XY71" s="3" t="s">
        <v>180</v>
      </c>
      <c r="XZ71" s="3" t="s">
        <v>232</v>
      </c>
    </row>
    <row r="72" spans="1:650" x14ac:dyDescent="0.3">
      <c r="A72" s="6" t="s">
        <v>99</v>
      </c>
      <c r="B72" s="1">
        <v>4060294</v>
      </c>
      <c r="C72" s="5">
        <v>579</v>
      </c>
      <c r="D72" s="5">
        <v>1104</v>
      </c>
      <c r="E72" s="5">
        <v>571</v>
      </c>
      <c r="F72" s="5">
        <v>1209</v>
      </c>
      <c r="G72" s="5">
        <v>58</v>
      </c>
      <c r="H72" s="5">
        <v>7086</v>
      </c>
      <c r="I72" s="5">
        <v>396</v>
      </c>
      <c r="J72" s="5">
        <v>0</v>
      </c>
      <c r="K72" s="5">
        <v>0</v>
      </c>
      <c r="L72" s="5">
        <v>0</v>
      </c>
      <c r="M72" s="5">
        <v>0</v>
      </c>
      <c r="N72" s="5">
        <v>0</v>
      </c>
      <c r="O72" s="5">
        <v>0</v>
      </c>
      <c r="P72" s="5">
        <v>0</v>
      </c>
      <c r="Q72" s="5">
        <v>0</v>
      </c>
      <c r="R72" s="5">
        <v>0</v>
      </c>
      <c r="S72" s="5">
        <v>0</v>
      </c>
      <c r="T72" s="5">
        <v>0</v>
      </c>
      <c r="U72" s="5">
        <v>0</v>
      </c>
      <c r="V72" s="5">
        <v>0</v>
      </c>
      <c r="W72" s="5">
        <v>0</v>
      </c>
      <c r="X72" s="5">
        <v>0</v>
      </c>
      <c r="Y72" s="5">
        <v>0</v>
      </c>
      <c r="Z72" s="5">
        <v>0</v>
      </c>
      <c r="AA72" s="5">
        <v>0</v>
      </c>
      <c r="AB72" s="5">
        <v>0</v>
      </c>
      <c r="AC72" s="5" t="s">
        <v>33</v>
      </c>
      <c r="AD72" s="5" t="s">
        <v>33</v>
      </c>
      <c r="AE72" s="5" t="s">
        <v>33</v>
      </c>
      <c r="AF72" s="5" t="s">
        <v>33</v>
      </c>
      <c r="AG72" s="5" t="s">
        <v>33</v>
      </c>
      <c r="AH72" s="5" t="s">
        <v>33</v>
      </c>
      <c r="AI72" s="5">
        <v>0</v>
      </c>
      <c r="AJ72" s="5">
        <v>0</v>
      </c>
      <c r="AK72" s="5">
        <v>0</v>
      </c>
      <c r="AL72" s="5">
        <v>0</v>
      </c>
      <c r="AM72" s="5">
        <v>0</v>
      </c>
      <c r="AN72" s="5">
        <v>0</v>
      </c>
      <c r="AO72" s="5">
        <v>0</v>
      </c>
      <c r="AP72" s="5">
        <v>0</v>
      </c>
      <c r="AQ72" s="5">
        <v>0</v>
      </c>
      <c r="AR72" s="5">
        <v>0</v>
      </c>
      <c r="AS72" s="5">
        <v>0</v>
      </c>
      <c r="AT72" s="5">
        <v>0</v>
      </c>
      <c r="AU72" s="5">
        <v>0</v>
      </c>
      <c r="AV72" s="5">
        <v>0</v>
      </c>
      <c r="AW72" s="5">
        <v>0</v>
      </c>
      <c r="AX72" s="5">
        <v>0</v>
      </c>
      <c r="AY72" s="5">
        <v>0</v>
      </c>
      <c r="AZ72" s="5">
        <v>0</v>
      </c>
      <c r="BA72" s="5">
        <v>0</v>
      </c>
      <c r="BB72" s="5">
        <v>0</v>
      </c>
      <c r="BC72" s="5">
        <v>0</v>
      </c>
      <c r="BD72" s="5">
        <v>0</v>
      </c>
      <c r="BE72" s="5">
        <v>0</v>
      </c>
      <c r="BF72" s="5">
        <v>0</v>
      </c>
      <c r="BG72" s="5">
        <v>0</v>
      </c>
      <c r="BH72" s="5">
        <v>0</v>
      </c>
      <c r="BI72" s="5" t="s">
        <v>33</v>
      </c>
      <c r="BJ72" s="5" t="s">
        <v>33</v>
      </c>
      <c r="BK72" s="5" t="s">
        <v>33</v>
      </c>
      <c r="BL72" s="5" t="s">
        <v>33</v>
      </c>
      <c r="BM72" s="5" t="s">
        <v>33</v>
      </c>
      <c r="BN72" s="5" t="s">
        <v>33</v>
      </c>
      <c r="BO72" s="5">
        <v>0</v>
      </c>
      <c r="BP72" s="5">
        <v>0</v>
      </c>
      <c r="BQ72" s="5">
        <v>0</v>
      </c>
      <c r="BR72" s="5">
        <v>0</v>
      </c>
      <c r="BS72" s="5">
        <v>0</v>
      </c>
      <c r="BT72" s="5">
        <v>0</v>
      </c>
      <c r="BU72" s="5">
        <v>0</v>
      </c>
      <c r="BV72" s="5">
        <v>0</v>
      </c>
      <c r="BW72" s="5">
        <v>0</v>
      </c>
      <c r="BX72" s="5">
        <v>0</v>
      </c>
      <c r="BY72" s="5">
        <v>0</v>
      </c>
      <c r="BZ72" s="5">
        <v>0</v>
      </c>
      <c r="CA72" s="5">
        <v>0</v>
      </c>
      <c r="CB72" s="5">
        <v>0</v>
      </c>
      <c r="CC72" s="5">
        <v>0</v>
      </c>
      <c r="CD72" s="5">
        <v>0</v>
      </c>
      <c r="CE72" s="5">
        <v>0</v>
      </c>
      <c r="CF72" s="5">
        <v>0</v>
      </c>
      <c r="CG72" s="5">
        <v>0</v>
      </c>
      <c r="CH72" s="5">
        <v>0</v>
      </c>
      <c r="CI72" s="5">
        <v>0</v>
      </c>
      <c r="CJ72" s="5">
        <v>0</v>
      </c>
      <c r="CK72" s="5">
        <v>0</v>
      </c>
      <c r="CL72" s="5">
        <v>0</v>
      </c>
      <c r="CM72" s="5">
        <v>0</v>
      </c>
      <c r="CN72" s="5">
        <v>0</v>
      </c>
      <c r="CO72" s="5" t="s">
        <v>33</v>
      </c>
      <c r="CP72" s="5" t="s">
        <v>33</v>
      </c>
      <c r="CQ72" s="5" t="s">
        <v>33</v>
      </c>
      <c r="CR72" s="5" t="s">
        <v>33</v>
      </c>
      <c r="CS72" s="5" t="s">
        <v>33</v>
      </c>
      <c r="CT72" s="5" t="s">
        <v>33</v>
      </c>
      <c r="CU72" s="5">
        <v>14860</v>
      </c>
      <c r="CV72" s="5">
        <v>17501</v>
      </c>
      <c r="CW72" s="5">
        <v>13581</v>
      </c>
      <c r="CX72" s="5">
        <v>18127</v>
      </c>
      <c r="CY72" s="5">
        <v>10123</v>
      </c>
      <c r="CZ72" s="5">
        <v>20866</v>
      </c>
      <c r="DA72" s="5">
        <v>10133</v>
      </c>
      <c r="DB72" s="5">
        <v>2951</v>
      </c>
      <c r="DC72" s="5">
        <v>5061</v>
      </c>
      <c r="DD72" s="5">
        <v>8097</v>
      </c>
      <c r="DE72" s="5">
        <v>5113</v>
      </c>
      <c r="DF72" s="5">
        <v>6145</v>
      </c>
      <c r="DG72" s="5">
        <v>7815</v>
      </c>
      <c r="DH72" s="5">
        <v>8478</v>
      </c>
      <c r="DI72" s="5">
        <v>5645</v>
      </c>
      <c r="DJ72" s="5">
        <v>3303</v>
      </c>
      <c r="DK72" s="5">
        <v>2771</v>
      </c>
      <c r="DL72" s="5">
        <v>3822</v>
      </c>
      <c r="DM72" s="5">
        <v>5051</v>
      </c>
      <c r="DN72" s="5">
        <v>3857</v>
      </c>
      <c r="DO72" s="5">
        <v>3026</v>
      </c>
      <c r="DP72" s="5">
        <v>2878</v>
      </c>
      <c r="DQ72" s="5">
        <v>3430</v>
      </c>
      <c r="DR72" s="5">
        <v>2776</v>
      </c>
      <c r="DS72" s="5">
        <v>2651</v>
      </c>
      <c r="DT72" s="5">
        <v>3830</v>
      </c>
      <c r="DU72" s="5" t="s">
        <v>33</v>
      </c>
      <c r="DV72" s="5" t="s">
        <v>33</v>
      </c>
      <c r="DW72" s="5" t="s">
        <v>33</v>
      </c>
      <c r="DX72" s="5" t="s">
        <v>33</v>
      </c>
      <c r="DY72" s="5" t="s">
        <v>33</v>
      </c>
      <c r="DZ72" s="5" t="s">
        <v>33</v>
      </c>
      <c r="EA72" s="5">
        <v>1789</v>
      </c>
      <c r="EB72" s="5">
        <v>985</v>
      </c>
      <c r="EC72" s="5">
        <v>392</v>
      </c>
      <c r="ED72" s="5">
        <v>698</v>
      </c>
      <c r="EE72" s="5">
        <v>5363</v>
      </c>
      <c r="EF72" s="5">
        <v>4654</v>
      </c>
      <c r="EG72" s="5">
        <v>972</v>
      </c>
      <c r="EH72" s="5">
        <v>0</v>
      </c>
      <c r="EI72" s="5">
        <v>24</v>
      </c>
      <c r="EJ72" s="5">
        <v>201</v>
      </c>
      <c r="EK72" s="5">
        <v>0</v>
      </c>
      <c r="EL72" s="5">
        <v>0</v>
      </c>
      <c r="EM72" s="5">
        <v>152</v>
      </c>
      <c r="EN72" s="5">
        <v>17</v>
      </c>
      <c r="EO72" s="5">
        <v>24</v>
      </c>
      <c r="EP72" s="5">
        <v>0</v>
      </c>
      <c r="EQ72" s="5">
        <v>183</v>
      </c>
      <c r="ER72" s="5">
        <v>1264</v>
      </c>
      <c r="ES72" s="5">
        <v>-91</v>
      </c>
      <c r="ET72" s="5">
        <v>-8</v>
      </c>
      <c r="EU72" s="5">
        <v>167</v>
      </c>
      <c r="EV72" s="5">
        <v>-50</v>
      </c>
      <c r="EW72" s="5">
        <v>300</v>
      </c>
      <c r="EX72" s="5">
        <v>284</v>
      </c>
      <c r="EY72" s="5">
        <v>1389</v>
      </c>
      <c r="EZ72" s="5">
        <v>45</v>
      </c>
      <c r="FA72" s="5" t="s">
        <v>33</v>
      </c>
      <c r="FB72" s="5" t="s">
        <v>33</v>
      </c>
      <c r="FC72" s="5" t="s">
        <v>33</v>
      </c>
      <c r="FD72" s="5" t="s">
        <v>33</v>
      </c>
      <c r="FE72" s="5" t="s">
        <v>33</v>
      </c>
      <c r="FF72" s="5" t="s">
        <v>33</v>
      </c>
      <c r="FG72" s="5">
        <v>0</v>
      </c>
      <c r="FH72" s="5">
        <v>0</v>
      </c>
      <c r="FI72" s="5">
        <v>0</v>
      </c>
      <c r="FJ72" s="5">
        <v>0</v>
      </c>
      <c r="FK72" s="5">
        <v>0</v>
      </c>
      <c r="FL72" s="5">
        <v>0</v>
      </c>
      <c r="FM72" s="5">
        <v>0</v>
      </c>
      <c r="FN72" s="5">
        <v>0</v>
      </c>
      <c r="FO72" s="5">
        <v>0</v>
      </c>
      <c r="FP72" s="5">
        <v>0</v>
      </c>
      <c r="FQ72" s="5">
        <v>0</v>
      </c>
      <c r="FR72" s="5">
        <v>0</v>
      </c>
      <c r="FS72" s="5">
        <v>0</v>
      </c>
      <c r="FT72" s="5">
        <v>0</v>
      </c>
      <c r="FU72" s="5" t="s">
        <v>33</v>
      </c>
      <c r="FV72" s="5" t="s">
        <v>33</v>
      </c>
      <c r="FW72" s="5" t="s">
        <v>33</v>
      </c>
      <c r="FX72" s="5" t="s">
        <v>33</v>
      </c>
      <c r="FY72" s="5" t="s">
        <v>33</v>
      </c>
      <c r="FZ72" s="5" t="s">
        <v>33</v>
      </c>
      <c r="GA72" s="5" t="s">
        <v>33</v>
      </c>
      <c r="GB72" s="5" t="s">
        <v>33</v>
      </c>
      <c r="GC72" s="5" t="s">
        <v>33</v>
      </c>
      <c r="GD72" s="5" t="s">
        <v>33</v>
      </c>
      <c r="GE72" s="5" t="s">
        <v>33</v>
      </c>
      <c r="GF72" s="5" t="s">
        <v>33</v>
      </c>
      <c r="GG72" s="5" t="s">
        <v>33</v>
      </c>
      <c r="GH72" s="5" t="s">
        <v>33</v>
      </c>
      <c r="GI72" s="5" t="s">
        <v>33</v>
      </c>
      <c r="GJ72" s="5" t="s">
        <v>33</v>
      </c>
      <c r="GK72" s="5" t="s">
        <v>33</v>
      </c>
      <c r="GL72" s="5" t="s">
        <v>33</v>
      </c>
      <c r="GM72" s="5">
        <v>17227</v>
      </c>
      <c r="GN72" s="5">
        <v>19589</v>
      </c>
      <c r="GO72" s="5">
        <v>14544</v>
      </c>
      <c r="GP72" s="5">
        <v>20034</v>
      </c>
      <c r="GQ72" s="5">
        <v>15544</v>
      </c>
      <c r="GR72" s="5">
        <v>32607</v>
      </c>
      <c r="GS72" s="5">
        <v>11501</v>
      </c>
      <c r="GT72" s="5">
        <v>2951</v>
      </c>
      <c r="GU72" s="5">
        <v>5085</v>
      </c>
      <c r="GV72" s="5">
        <v>8297</v>
      </c>
      <c r="GW72" s="5">
        <v>5113</v>
      </c>
      <c r="GX72" s="5">
        <v>6145</v>
      </c>
      <c r="GY72" s="5">
        <v>7966</v>
      </c>
      <c r="GZ72" s="5">
        <v>8495</v>
      </c>
      <c r="HA72" s="5">
        <v>5669</v>
      </c>
      <c r="HB72" s="5">
        <v>3303</v>
      </c>
      <c r="HC72" s="5">
        <v>2954</v>
      </c>
      <c r="HD72" s="5">
        <v>5086</v>
      </c>
      <c r="HE72" s="5">
        <v>4960</v>
      </c>
      <c r="HF72" s="5">
        <v>3849</v>
      </c>
      <c r="HG72" s="5">
        <v>3193</v>
      </c>
      <c r="HH72" s="5">
        <v>2828</v>
      </c>
      <c r="HI72" s="5">
        <v>3730</v>
      </c>
      <c r="HJ72" s="5">
        <v>3060</v>
      </c>
      <c r="HK72" s="5">
        <v>4040</v>
      </c>
      <c r="HL72" s="5">
        <v>3876</v>
      </c>
      <c r="HM72" s="5" t="s">
        <v>33</v>
      </c>
      <c r="HN72" s="5" t="s">
        <v>33</v>
      </c>
      <c r="HO72" s="5" t="s">
        <v>33</v>
      </c>
      <c r="HP72" s="5" t="s">
        <v>33</v>
      </c>
      <c r="HQ72" s="5" t="s">
        <v>33</v>
      </c>
      <c r="HR72" s="5" t="s">
        <v>33</v>
      </c>
      <c r="HS72" s="5">
        <v>40022</v>
      </c>
      <c r="HT72" s="5">
        <v>38108</v>
      </c>
      <c r="HU72" s="5">
        <v>31891</v>
      </c>
      <c r="HV72" s="5">
        <v>30961</v>
      </c>
      <c r="HW72" s="5">
        <v>46641</v>
      </c>
      <c r="HX72" s="5">
        <v>52687</v>
      </c>
      <c r="HY72" s="5">
        <v>38946</v>
      </c>
      <c r="HZ72" s="5">
        <v>36983</v>
      </c>
      <c r="IA72" s="5">
        <v>43802</v>
      </c>
      <c r="IB72" s="5">
        <v>45255</v>
      </c>
      <c r="IC72" s="5">
        <v>48612</v>
      </c>
      <c r="ID72" s="5">
        <v>68727</v>
      </c>
      <c r="IE72" s="5">
        <v>63974</v>
      </c>
      <c r="IF72" s="5">
        <v>57106</v>
      </c>
      <c r="IG72" s="5">
        <v>49579</v>
      </c>
      <c r="IH72" s="5">
        <v>46072</v>
      </c>
      <c r="II72" s="5">
        <v>44885</v>
      </c>
      <c r="IJ72" s="5">
        <v>42697</v>
      </c>
      <c r="IK72" s="5">
        <v>54350</v>
      </c>
      <c r="IL72" s="5">
        <v>41317</v>
      </c>
      <c r="IM72" s="5">
        <v>33792</v>
      </c>
      <c r="IN72" s="5">
        <v>41615</v>
      </c>
      <c r="IO72" s="5">
        <v>47846</v>
      </c>
      <c r="IP72" s="5">
        <v>47167</v>
      </c>
      <c r="IQ72" s="5">
        <v>46559</v>
      </c>
      <c r="IR72" s="5">
        <v>45221</v>
      </c>
      <c r="IS72" s="5" t="s">
        <v>33</v>
      </c>
      <c r="IT72" s="5" t="s">
        <v>33</v>
      </c>
      <c r="IU72" s="5" t="s">
        <v>33</v>
      </c>
      <c r="IV72" s="5" t="s">
        <v>33</v>
      </c>
      <c r="IW72" s="5" t="s">
        <v>33</v>
      </c>
      <c r="IX72" s="5" t="s">
        <v>33</v>
      </c>
      <c r="IY72" s="5">
        <v>0</v>
      </c>
      <c r="IZ72" s="5">
        <v>0</v>
      </c>
      <c r="JA72" s="5">
        <v>0</v>
      </c>
      <c r="JB72" s="5">
        <v>0</v>
      </c>
      <c r="JC72" s="5">
        <v>0</v>
      </c>
      <c r="JD72" s="5">
        <v>0</v>
      </c>
      <c r="JE72" s="5">
        <v>0</v>
      </c>
      <c r="JF72" s="5">
        <v>0</v>
      </c>
      <c r="JG72" s="5">
        <v>0</v>
      </c>
      <c r="JH72" s="5">
        <v>0</v>
      </c>
      <c r="JI72" s="5">
        <v>0</v>
      </c>
      <c r="JJ72" s="5">
        <v>0</v>
      </c>
      <c r="JK72" s="5">
        <v>0</v>
      </c>
      <c r="JL72" s="5">
        <v>0</v>
      </c>
      <c r="JM72" s="5">
        <v>0</v>
      </c>
      <c r="JN72" s="5">
        <v>0</v>
      </c>
      <c r="JO72" s="5">
        <v>0</v>
      </c>
      <c r="JP72" s="5">
        <v>0</v>
      </c>
      <c r="JQ72" s="5">
        <v>0</v>
      </c>
      <c r="JR72" s="5">
        <v>0</v>
      </c>
      <c r="JS72" s="5">
        <v>0</v>
      </c>
      <c r="JT72" s="5">
        <v>0</v>
      </c>
      <c r="JU72" s="5">
        <v>0</v>
      </c>
      <c r="JV72" s="5">
        <v>0</v>
      </c>
      <c r="JW72" s="5">
        <v>0</v>
      </c>
      <c r="JX72" s="5">
        <v>0</v>
      </c>
      <c r="JY72" s="5" t="s">
        <v>33</v>
      </c>
      <c r="JZ72" s="5" t="s">
        <v>33</v>
      </c>
      <c r="KA72" s="5" t="s">
        <v>33</v>
      </c>
      <c r="KB72" s="5" t="s">
        <v>33</v>
      </c>
      <c r="KC72" s="5" t="s">
        <v>33</v>
      </c>
      <c r="KD72" s="5" t="s">
        <v>33</v>
      </c>
      <c r="KE72" s="5">
        <v>22122</v>
      </c>
      <c r="KF72" s="5">
        <v>22351</v>
      </c>
      <c r="KG72" s="5">
        <v>21748</v>
      </c>
      <c r="KH72" s="5">
        <v>20890</v>
      </c>
      <c r="KI72" s="5">
        <v>19654</v>
      </c>
      <c r="KJ72" s="5">
        <v>19771</v>
      </c>
      <c r="KK72" s="5">
        <v>16963</v>
      </c>
      <c r="KL72" s="5">
        <v>15612</v>
      </c>
      <c r="KM72" s="5">
        <v>14577</v>
      </c>
      <c r="KN72" s="5">
        <v>13305</v>
      </c>
      <c r="KO72" s="5">
        <v>12232</v>
      </c>
      <c r="KP72" s="5">
        <v>10972</v>
      </c>
      <c r="KQ72" s="5">
        <v>7450</v>
      </c>
      <c r="KR72" s="5">
        <v>6966</v>
      </c>
      <c r="KS72" s="5">
        <v>6561</v>
      </c>
      <c r="KT72" s="5">
        <v>5608</v>
      </c>
      <c r="KU72" s="5">
        <v>5426</v>
      </c>
      <c r="KV72" s="5">
        <v>5574</v>
      </c>
      <c r="KW72" s="5">
        <v>5260</v>
      </c>
      <c r="KX72" s="5">
        <v>4948</v>
      </c>
      <c r="KY72" s="5">
        <v>4893</v>
      </c>
      <c r="KZ72" s="5">
        <v>2254</v>
      </c>
      <c r="LA72" s="5">
        <v>81</v>
      </c>
      <c r="LB72" s="5">
        <v>20</v>
      </c>
      <c r="LC72" s="5">
        <v>0</v>
      </c>
      <c r="LD72" s="5">
        <v>0</v>
      </c>
      <c r="LE72" s="5" t="s">
        <v>33</v>
      </c>
      <c r="LF72" s="5" t="s">
        <v>33</v>
      </c>
      <c r="LG72" s="5" t="s">
        <v>33</v>
      </c>
      <c r="LH72" s="5" t="s">
        <v>33</v>
      </c>
      <c r="LI72" s="5" t="s">
        <v>33</v>
      </c>
      <c r="LJ72" s="5" t="s">
        <v>33</v>
      </c>
      <c r="LK72" s="5">
        <v>0</v>
      </c>
      <c r="LL72" s="5">
        <v>4</v>
      </c>
      <c r="LM72" s="5">
        <v>6</v>
      </c>
      <c r="LN72" s="5">
        <v>14</v>
      </c>
      <c r="LO72" s="5">
        <v>19</v>
      </c>
      <c r="LP72" s="5">
        <v>0</v>
      </c>
      <c r="LQ72" s="5">
        <v>1</v>
      </c>
      <c r="LR72" s="5">
        <v>11</v>
      </c>
      <c r="LS72" s="5">
        <v>10</v>
      </c>
      <c r="LT72" s="5">
        <v>17</v>
      </c>
      <c r="LU72" s="5">
        <v>73</v>
      </c>
      <c r="LV72" s="5">
        <v>24</v>
      </c>
      <c r="LW72" s="5">
        <v>-4</v>
      </c>
      <c r="LX72" s="5">
        <v>44</v>
      </c>
      <c r="LY72" s="5">
        <v>4</v>
      </c>
      <c r="LZ72" s="5">
        <v>12</v>
      </c>
      <c r="MA72" s="5">
        <v>16</v>
      </c>
      <c r="MB72" s="5">
        <v>16</v>
      </c>
      <c r="MC72" s="5">
        <v>13</v>
      </c>
      <c r="MD72" s="5">
        <v>9</v>
      </c>
      <c r="ME72" s="5">
        <v>0</v>
      </c>
      <c r="MF72" s="5">
        <v>0</v>
      </c>
      <c r="MG72" s="5">
        <v>0</v>
      </c>
      <c r="MH72" s="5">
        <v>0</v>
      </c>
      <c r="MI72" s="5">
        <v>0</v>
      </c>
      <c r="MJ72" s="5">
        <v>0</v>
      </c>
      <c r="MK72" s="5" t="s">
        <v>33</v>
      </c>
      <c r="ML72" s="5" t="s">
        <v>33</v>
      </c>
      <c r="MM72" s="5" t="s">
        <v>33</v>
      </c>
      <c r="MN72" s="5" t="s">
        <v>33</v>
      </c>
      <c r="MO72" s="5" t="s">
        <v>33</v>
      </c>
      <c r="MP72" s="5" t="s">
        <v>33</v>
      </c>
      <c r="MQ72" s="5">
        <v>0</v>
      </c>
      <c r="MR72" s="5">
        <v>0</v>
      </c>
      <c r="MS72" s="5">
        <v>0</v>
      </c>
      <c r="MT72" s="5">
        <v>0</v>
      </c>
      <c r="MU72" s="5">
        <v>0</v>
      </c>
      <c r="MV72" s="5">
        <v>0</v>
      </c>
      <c r="MW72" s="5">
        <v>0</v>
      </c>
      <c r="MX72" s="5">
        <v>0</v>
      </c>
      <c r="MY72" s="5">
        <v>0</v>
      </c>
      <c r="MZ72" s="5">
        <v>0</v>
      </c>
      <c r="NA72" s="5">
        <v>0</v>
      </c>
      <c r="NB72" s="5">
        <v>0</v>
      </c>
      <c r="NC72" s="5">
        <v>0</v>
      </c>
      <c r="ND72" s="5">
        <v>0</v>
      </c>
      <c r="NE72" s="5" t="s">
        <v>33</v>
      </c>
      <c r="NF72" s="5" t="s">
        <v>33</v>
      </c>
      <c r="NG72" s="5" t="s">
        <v>33</v>
      </c>
      <c r="NH72" s="5" t="s">
        <v>33</v>
      </c>
      <c r="NI72" s="5" t="s">
        <v>33</v>
      </c>
      <c r="NJ72" s="5" t="s">
        <v>33</v>
      </c>
      <c r="NK72" s="5" t="s">
        <v>33</v>
      </c>
      <c r="NL72" s="5" t="s">
        <v>33</v>
      </c>
      <c r="NM72" s="5" t="s">
        <v>33</v>
      </c>
      <c r="NN72" s="5" t="s">
        <v>33</v>
      </c>
      <c r="NO72" s="5" t="s">
        <v>33</v>
      </c>
      <c r="NP72" s="5" t="s">
        <v>33</v>
      </c>
      <c r="NQ72" s="5" t="s">
        <v>33</v>
      </c>
      <c r="NR72" s="5" t="s">
        <v>33</v>
      </c>
      <c r="NS72" s="5" t="s">
        <v>33</v>
      </c>
      <c r="NT72" s="5" t="s">
        <v>33</v>
      </c>
      <c r="NU72" s="5" t="s">
        <v>33</v>
      </c>
      <c r="NV72" s="5" t="s">
        <v>33</v>
      </c>
      <c r="NW72" s="5">
        <v>0</v>
      </c>
      <c r="NX72" s="5">
        <v>0</v>
      </c>
      <c r="NY72" s="5">
        <v>0</v>
      </c>
      <c r="NZ72" s="5">
        <v>0</v>
      </c>
      <c r="OA72" s="5">
        <v>0</v>
      </c>
      <c r="OB72" s="5">
        <v>0</v>
      </c>
      <c r="OC72" s="5">
        <v>0</v>
      </c>
      <c r="OD72" s="5">
        <v>0</v>
      </c>
      <c r="OE72" s="5">
        <v>0</v>
      </c>
      <c r="OF72" s="5">
        <v>0</v>
      </c>
      <c r="OG72" s="5">
        <v>0</v>
      </c>
      <c r="OH72" s="5">
        <v>0</v>
      </c>
      <c r="OI72" s="5">
        <v>0</v>
      </c>
      <c r="OJ72" s="5">
        <v>0</v>
      </c>
      <c r="OK72" s="5" t="s">
        <v>33</v>
      </c>
      <c r="OL72" s="5" t="s">
        <v>33</v>
      </c>
      <c r="OM72" s="5" t="s">
        <v>33</v>
      </c>
      <c r="ON72" s="5" t="s">
        <v>33</v>
      </c>
      <c r="OO72" s="5" t="s">
        <v>33</v>
      </c>
      <c r="OP72" s="5" t="s">
        <v>33</v>
      </c>
      <c r="OQ72" s="5" t="s">
        <v>33</v>
      </c>
      <c r="OR72" s="5" t="s">
        <v>33</v>
      </c>
      <c r="OS72" s="5" t="s">
        <v>33</v>
      </c>
      <c r="OT72" s="5" t="s">
        <v>33</v>
      </c>
      <c r="OU72" s="5" t="s">
        <v>33</v>
      </c>
      <c r="OV72" s="5" t="s">
        <v>33</v>
      </c>
      <c r="OW72" s="5" t="s">
        <v>33</v>
      </c>
      <c r="OX72" s="5" t="s">
        <v>33</v>
      </c>
      <c r="OY72" s="5" t="s">
        <v>33</v>
      </c>
      <c r="OZ72" s="5" t="s">
        <v>33</v>
      </c>
      <c r="PA72" s="5" t="s">
        <v>33</v>
      </c>
      <c r="PB72" s="5" t="s">
        <v>33</v>
      </c>
      <c r="PC72" s="5">
        <v>3886</v>
      </c>
      <c r="PD72" s="5">
        <v>4780</v>
      </c>
      <c r="PE72" s="5">
        <v>4354</v>
      </c>
      <c r="PF72" s="5">
        <v>4060</v>
      </c>
      <c r="PG72" s="5">
        <v>3817</v>
      </c>
      <c r="PH72" s="5">
        <v>5649</v>
      </c>
      <c r="PI72" s="5">
        <v>3611</v>
      </c>
      <c r="PJ72" s="5">
        <v>1763</v>
      </c>
      <c r="PK72" s="5">
        <v>2535</v>
      </c>
      <c r="PL72" s="5">
        <v>2104</v>
      </c>
      <c r="PM72" s="5">
        <v>2703</v>
      </c>
      <c r="PN72" s="5">
        <v>2434</v>
      </c>
      <c r="PO72" s="5">
        <v>1817</v>
      </c>
      <c r="PP72" s="5">
        <v>1554</v>
      </c>
      <c r="PQ72" s="5">
        <v>1339</v>
      </c>
      <c r="PR72" s="5">
        <v>1747</v>
      </c>
      <c r="PS72" s="5">
        <v>1666</v>
      </c>
      <c r="PT72" s="5">
        <v>1754</v>
      </c>
      <c r="PU72" s="5">
        <v>2108</v>
      </c>
      <c r="PV72" s="5">
        <v>1870</v>
      </c>
      <c r="PW72" s="5">
        <v>1851</v>
      </c>
      <c r="PX72" s="5">
        <v>1659</v>
      </c>
      <c r="PY72" s="5">
        <v>1411</v>
      </c>
      <c r="PZ72" s="5">
        <v>1307</v>
      </c>
      <c r="QA72" s="5">
        <v>1270</v>
      </c>
      <c r="QB72" s="5">
        <v>1535</v>
      </c>
      <c r="QC72" s="5" t="s">
        <v>33</v>
      </c>
      <c r="QD72" s="5" t="s">
        <v>33</v>
      </c>
      <c r="QE72" s="5" t="s">
        <v>33</v>
      </c>
      <c r="QF72" s="5" t="s">
        <v>33</v>
      </c>
      <c r="QG72" s="5" t="s">
        <v>33</v>
      </c>
      <c r="QH72" s="5" t="s">
        <v>33</v>
      </c>
      <c r="QI72" s="5">
        <v>3574</v>
      </c>
      <c r="QJ72" s="5">
        <v>3787</v>
      </c>
      <c r="QK72" s="5">
        <v>2548</v>
      </c>
      <c r="QL72" s="5">
        <v>3383</v>
      </c>
      <c r="QM72" s="5">
        <v>3206</v>
      </c>
      <c r="QN72" s="5">
        <v>2081</v>
      </c>
      <c r="QO72" s="5">
        <v>2269</v>
      </c>
      <c r="QP72" s="5">
        <v>3557</v>
      </c>
      <c r="QQ72" s="5">
        <v>3281</v>
      </c>
      <c r="QR72" s="5">
        <v>1489</v>
      </c>
      <c r="QS72" s="5">
        <v>3238</v>
      </c>
      <c r="QT72" s="5">
        <v>3160</v>
      </c>
      <c r="QU72" s="5">
        <v>4218</v>
      </c>
      <c r="QV72" s="5">
        <v>2767</v>
      </c>
      <c r="QW72" s="5">
        <v>1610</v>
      </c>
      <c r="QX72" s="5">
        <v>2261</v>
      </c>
      <c r="QY72" s="5">
        <v>1907</v>
      </c>
      <c r="QZ72" s="5">
        <v>1616</v>
      </c>
      <c r="RA72" s="5">
        <v>1713</v>
      </c>
      <c r="RB72" s="5">
        <v>2041</v>
      </c>
      <c r="RC72" s="5">
        <v>1886</v>
      </c>
      <c r="RD72" s="5">
        <v>1338</v>
      </c>
      <c r="RE72" s="5">
        <v>1682</v>
      </c>
      <c r="RF72" s="5">
        <v>2123</v>
      </c>
      <c r="RG72" s="5">
        <v>1397</v>
      </c>
      <c r="RH72" s="5">
        <v>1647</v>
      </c>
      <c r="RI72" s="5" t="s">
        <v>33</v>
      </c>
      <c r="RJ72" s="5" t="s">
        <v>33</v>
      </c>
      <c r="RK72" s="5" t="s">
        <v>33</v>
      </c>
      <c r="RL72" s="5" t="s">
        <v>33</v>
      </c>
      <c r="RM72" s="5" t="s">
        <v>33</v>
      </c>
      <c r="RN72" s="5" t="s">
        <v>33</v>
      </c>
      <c r="RO72" s="5">
        <v>1967</v>
      </c>
      <c r="RP72" s="5">
        <v>2032</v>
      </c>
      <c r="RQ72" s="5">
        <v>2189</v>
      </c>
      <c r="RR72" s="5">
        <v>2368</v>
      </c>
      <c r="RS72" s="5">
        <v>3660</v>
      </c>
      <c r="RT72" s="5">
        <v>3435</v>
      </c>
      <c r="RU72" s="5">
        <v>2599</v>
      </c>
      <c r="RV72" s="5">
        <v>1323</v>
      </c>
      <c r="RW72" s="5">
        <v>1728</v>
      </c>
      <c r="RX72" s="5">
        <v>1781</v>
      </c>
      <c r="RY72" s="5">
        <v>2290</v>
      </c>
      <c r="RZ72" s="5">
        <v>1882</v>
      </c>
      <c r="SA72" s="5">
        <v>1661</v>
      </c>
      <c r="SB72" s="5">
        <v>1218</v>
      </c>
      <c r="SC72" s="5">
        <v>1044</v>
      </c>
      <c r="SD72" s="5">
        <v>1183</v>
      </c>
      <c r="SE72" s="5">
        <v>1522</v>
      </c>
      <c r="SF72" s="5">
        <v>1811</v>
      </c>
      <c r="SG72" s="5">
        <v>1478</v>
      </c>
      <c r="SH72" s="5">
        <v>2113</v>
      </c>
      <c r="SI72" s="5">
        <v>1458</v>
      </c>
      <c r="SJ72" s="5">
        <v>1346</v>
      </c>
      <c r="SK72" s="5">
        <v>1775</v>
      </c>
      <c r="SL72" s="5">
        <v>1897</v>
      </c>
      <c r="SM72" s="5">
        <v>1631</v>
      </c>
      <c r="SN72" s="5">
        <v>1545</v>
      </c>
      <c r="SO72" s="5" t="s">
        <v>33</v>
      </c>
      <c r="SP72" s="5" t="s">
        <v>33</v>
      </c>
      <c r="SQ72" s="5" t="s">
        <v>33</v>
      </c>
      <c r="SR72" s="5" t="s">
        <v>33</v>
      </c>
      <c r="SS72" s="5" t="s">
        <v>33</v>
      </c>
      <c r="ST72" s="5" t="s">
        <v>33</v>
      </c>
      <c r="SU72" s="5">
        <v>58</v>
      </c>
      <c r="SV72" s="5">
        <v>33</v>
      </c>
      <c r="SW72" s="5">
        <v>50</v>
      </c>
      <c r="SX72" s="5">
        <v>169</v>
      </c>
      <c r="SY72" s="5">
        <v>206</v>
      </c>
      <c r="SZ72" s="5">
        <v>170</v>
      </c>
      <c r="TA72" s="5">
        <v>176</v>
      </c>
      <c r="TB72" s="5">
        <v>134</v>
      </c>
      <c r="TC72" s="5">
        <v>183</v>
      </c>
      <c r="TD72" s="5">
        <v>197</v>
      </c>
      <c r="TE72" s="5">
        <v>202</v>
      </c>
      <c r="TF72" s="5">
        <v>544</v>
      </c>
      <c r="TG72" s="5">
        <v>497</v>
      </c>
      <c r="TH72" s="5">
        <v>478</v>
      </c>
      <c r="TI72" s="5">
        <v>368</v>
      </c>
      <c r="TJ72" s="5">
        <v>374</v>
      </c>
      <c r="TK72" s="5">
        <v>237</v>
      </c>
      <c r="TL72" s="5">
        <v>527</v>
      </c>
      <c r="TM72" s="5">
        <v>1705</v>
      </c>
      <c r="TN72" s="5">
        <v>1780</v>
      </c>
      <c r="TO72" s="5">
        <v>1959</v>
      </c>
      <c r="TP72" s="5">
        <v>2111</v>
      </c>
      <c r="TQ72" s="5">
        <v>2343</v>
      </c>
      <c r="TR72" s="5">
        <v>2415</v>
      </c>
      <c r="TS72" s="5">
        <v>2268</v>
      </c>
      <c r="TT72" s="5">
        <v>2090</v>
      </c>
      <c r="TU72" s="5" t="s">
        <v>33</v>
      </c>
      <c r="TV72" s="5" t="s">
        <v>33</v>
      </c>
      <c r="TW72" s="5" t="s">
        <v>33</v>
      </c>
      <c r="TX72" s="5" t="s">
        <v>33</v>
      </c>
      <c r="TY72" s="5" t="s">
        <v>33</v>
      </c>
      <c r="TZ72" s="5" t="s">
        <v>33</v>
      </c>
      <c r="UA72" s="5">
        <v>171</v>
      </c>
      <c r="UB72" s="5">
        <v>131</v>
      </c>
      <c r="UC72" s="5">
        <v>153</v>
      </c>
      <c r="UD72" s="5">
        <v>83</v>
      </c>
      <c r="UE72" s="5">
        <v>49</v>
      </c>
      <c r="UF72" s="5">
        <v>172</v>
      </c>
      <c r="UG72" s="5">
        <v>57</v>
      </c>
      <c r="UH72" s="5">
        <v>41</v>
      </c>
      <c r="UI72" s="5">
        <v>107</v>
      </c>
      <c r="UJ72" s="5">
        <v>6</v>
      </c>
      <c r="UK72" s="5">
        <v>8</v>
      </c>
      <c r="UL72" s="5">
        <v>7</v>
      </c>
      <c r="UM72" s="5">
        <v>0</v>
      </c>
      <c r="UN72" s="5">
        <v>0</v>
      </c>
      <c r="UO72" s="5">
        <v>0</v>
      </c>
      <c r="UP72" s="5">
        <v>0</v>
      </c>
      <c r="UQ72" s="5">
        <v>28</v>
      </c>
      <c r="UR72" s="5">
        <v>10</v>
      </c>
      <c r="US72" s="5">
        <v>23</v>
      </c>
      <c r="UT72" s="5">
        <v>23</v>
      </c>
      <c r="UU72" s="5">
        <v>0</v>
      </c>
      <c r="UV72" s="5">
        <v>0</v>
      </c>
      <c r="UW72" s="5">
        <v>0</v>
      </c>
      <c r="UX72" s="5">
        <v>4</v>
      </c>
      <c r="UY72" s="5">
        <v>0</v>
      </c>
      <c r="UZ72" s="5">
        <v>0</v>
      </c>
      <c r="VA72" s="5" t="s">
        <v>33</v>
      </c>
      <c r="VB72" s="5" t="s">
        <v>33</v>
      </c>
      <c r="VC72" s="5" t="s">
        <v>33</v>
      </c>
      <c r="VD72" s="5" t="s">
        <v>33</v>
      </c>
      <c r="VE72" s="5" t="s">
        <v>33</v>
      </c>
      <c r="VF72" s="5" t="s">
        <v>33</v>
      </c>
      <c r="VG72" s="5">
        <v>3648</v>
      </c>
      <c r="VH72" s="5">
        <v>7069</v>
      </c>
      <c r="VI72" s="5">
        <v>6694</v>
      </c>
      <c r="VJ72" s="5">
        <v>7844</v>
      </c>
      <c r="VK72" s="5">
        <v>7062</v>
      </c>
      <c r="VL72" s="5">
        <v>8313</v>
      </c>
      <c r="VM72" s="5">
        <v>9544</v>
      </c>
      <c r="VN72" s="5">
        <v>12123</v>
      </c>
      <c r="VO72" s="5">
        <v>7113</v>
      </c>
      <c r="VP72" s="5">
        <v>6918</v>
      </c>
      <c r="VQ72" s="5">
        <v>5802</v>
      </c>
      <c r="VR72" s="5">
        <v>4645</v>
      </c>
      <c r="VS72" s="5">
        <v>3889</v>
      </c>
      <c r="VT72" s="5">
        <v>4047</v>
      </c>
      <c r="VU72" s="5">
        <v>3349</v>
      </c>
      <c r="VV72" s="5">
        <v>4062</v>
      </c>
      <c r="VW72" s="5">
        <v>5965</v>
      </c>
      <c r="VX72" s="5">
        <v>4291</v>
      </c>
      <c r="VY72" s="5">
        <v>3596</v>
      </c>
      <c r="VZ72" s="5">
        <v>3841</v>
      </c>
      <c r="WA72" s="5">
        <v>3490</v>
      </c>
      <c r="WB72" s="5">
        <v>3799</v>
      </c>
      <c r="WC72" s="5">
        <v>3879</v>
      </c>
      <c r="WD72" s="5">
        <v>4125</v>
      </c>
      <c r="WE72" s="5">
        <v>4255</v>
      </c>
      <c r="WF72" s="5">
        <v>4355</v>
      </c>
      <c r="WG72" s="5" t="s">
        <v>33</v>
      </c>
      <c r="WH72" s="5" t="s">
        <v>33</v>
      </c>
      <c r="WI72" s="5" t="s">
        <v>33</v>
      </c>
      <c r="WJ72" s="5" t="s">
        <v>33</v>
      </c>
      <c r="WK72" s="5" t="s">
        <v>33</v>
      </c>
      <c r="WL72" s="5" t="s">
        <v>33</v>
      </c>
      <c r="WM72" s="5">
        <v>0</v>
      </c>
      <c r="WN72" s="5">
        <v>0</v>
      </c>
      <c r="WO72" s="5">
        <v>2</v>
      </c>
      <c r="WP72" s="5">
        <v>42</v>
      </c>
      <c r="WQ72" s="5">
        <v>71</v>
      </c>
      <c r="WR72" s="5">
        <v>40</v>
      </c>
      <c r="WS72" s="5">
        <v>0</v>
      </c>
      <c r="WT72" s="5">
        <v>15</v>
      </c>
      <c r="WU72" s="5">
        <v>36</v>
      </c>
      <c r="WV72" s="5">
        <v>48</v>
      </c>
      <c r="WW72" s="5">
        <v>63</v>
      </c>
      <c r="WX72" s="5">
        <v>59</v>
      </c>
      <c r="WY72" s="5">
        <v>56</v>
      </c>
      <c r="WZ72" s="5">
        <v>73</v>
      </c>
      <c r="XA72" s="5">
        <v>78</v>
      </c>
      <c r="XB72" s="5">
        <v>98</v>
      </c>
      <c r="XC72" s="5">
        <v>117</v>
      </c>
      <c r="XD72" s="5">
        <v>126</v>
      </c>
      <c r="XE72" s="5">
        <v>184</v>
      </c>
      <c r="XF72" s="5">
        <v>155</v>
      </c>
      <c r="XG72" s="5">
        <v>110</v>
      </c>
      <c r="XH72" s="5">
        <v>81</v>
      </c>
      <c r="XI72" s="5">
        <v>132</v>
      </c>
      <c r="XJ72" s="5">
        <v>138</v>
      </c>
      <c r="XK72" s="5">
        <v>53</v>
      </c>
      <c r="XL72" s="5">
        <v>113</v>
      </c>
      <c r="XM72" s="5" t="s">
        <v>33</v>
      </c>
      <c r="XN72" s="5" t="s">
        <v>33</v>
      </c>
      <c r="XO72" s="5" t="s">
        <v>33</v>
      </c>
      <c r="XP72" s="5" t="s">
        <v>33</v>
      </c>
      <c r="XQ72" s="5" t="s">
        <v>33</v>
      </c>
      <c r="XR72" s="5" t="s">
        <v>33</v>
      </c>
      <c r="XS72" s="1">
        <v>26510</v>
      </c>
      <c r="XT72" s="3" t="s">
        <v>180</v>
      </c>
      <c r="XU72" s="3" t="s">
        <v>179</v>
      </c>
      <c r="XV72" s="3" t="s">
        <v>33</v>
      </c>
      <c r="XW72" s="3" t="s">
        <v>33</v>
      </c>
      <c r="XX72" s="3" t="s">
        <v>180</v>
      </c>
      <c r="XY72" s="3" t="s">
        <v>180</v>
      </c>
      <c r="XZ72" s="3" t="s">
        <v>233</v>
      </c>
    </row>
    <row r="73" spans="1:650" x14ac:dyDescent="0.3">
      <c r="A73" s="6" t="s">
        <v>100</v>
      </c>
      <c r="B73" s="1">
        <v>4061118</v>
      </c>
      <c r="C73" s="5" t="s">
        <v>33</v>
      </c>
      <c r="D73" s="5">
        <v>0</v>
      </c>
      <c r="E73" s="5">
        <v>6</v>
      </c>
      <c r="F73" s="5">
        <v>25</v>
      </c>
      <c r="G73" s="5">
        <v>100</v>
      </c>
      <c r="H73" s="5">
        <v>513</v>
      </c>
      <c r="I73" s="5">
        <v>4739</v>
      </c>
      <c r="J73" s="5">
        <v>0</v>
      </c>
      <c r="K73" s="5">
        <v>5000</v>
      </c>
      <c r="L73" s="5">
        <v>0</v>
      </c>
      <c r="M73" s="5">
        <v>0</v>
      </c>
      <c r="N73" s="5">
        <v>0</v>
      </c>
      <c r="O73" s="5">
        <v>0</v>
      </c>
      <c r="P73" s="5">
        <v>0</v>
      </c>
      <c r="Q73" s="5">
        <v>0</v>
      </c>
      <c r="R73" s="5">
        <v>0</v>
      </c>
      <c r="S73" s="5">
        <v>0</v>
      </c>
      <c r="T73" s="5">
        <v>24</v>
      </c>
      <c r="U73" s="5">
        <v>195</v>
      </c>
      <c r="V73" s="5">
        <v>771</v>
      </c>
      <c r="W73" s="5">
        <v>0</v>
      </c>
      <c r="X73" s="5">
        <v>0</v>
      </c>
      <c r="Y73" s="5">
        <v>0</v>
      </c>
      <c r="Z73" s="5">
        <v>0</v>
      </c>
      <c r="AA73" s="5">
        <v>0</v>
      </c>
      <c r="AB73" s="5">
        <v>0</v>
      </c>
      <c r="AC73" s="5" t="s">
        <v>33</v>
      </c>
      <c r="AD73" s="5" t="s">
        <v>33</v>
      </c>
      <c r="AE73" s="5" t="s">
        <v>33</v>
      </c>
      <c r="AF73" s="5" t="s">
        <v>33</v>
      </c>
      <c r="AG73" s="5" t="s">
        <v>33</v>
      </c>
      <c r="AH73" s="5" t="s">
        <v>33</v>
      </c>
      <c r="AI73" s="5" t="s">
        <v>33</v>
      </c>
      <c r="AJ73" s="5">
        <v>309</v>
      </c>
      <c r="AK73" s="5">
        <v>184</v>
      </c>
      <c r="AL73" s="5">
        <v>395</v>
      </c>
      <c r="AM73" s="5">
        <v>1050</v>
      </c>
      <c r="AN73" s="5">
        <v>1006</v>
      </c>
      <c r="AO73" s="5">
        <v>6605</v>
      </c>
      <c r="AP73" s="5">
        <v>2321</v>
      </c>
      <c r="AQ73" s="5">
        <v>2364</v>
      </c>
      <c r="AR73" s="5">
        <v>34</v>
      </c>
      <c r="AS73" s="5">
        <v>928</v>
      </c>
      <c r="AT73" s="5">
        <v>540</v>
      </c>
      <c r="AU73" s="5">
        <v>71</v>
      </c>
      <c r="AV73" s="5">
        <v>1745</v>
      </c>
      <c r="AW73" s="5">
        <v>1</v>
      </c>
      <c r="AX73" s="5">
        <v>31</v>
      </c>
      <c r="AY73" s="5">
        <v>77</v>
      </c>
      <c r="AZ73" s="5">
        <v>101</v>
      </c>
      <c r="BA73" s="5">
        <v>1659</v>
      </c>
      <c r="BB73" s="5">
        <v>618</v>
      </c>
      <c r="BC73" s="5">
        <v>647</v>
      </c>
      <c r="BD73" s="5">
        <v>461</v>
      </c>
      <c r="BE73" s="5">
        <v>149</v>
      </c>
      <c r="BF73" s="5">
        <v>86</v>
      </c>
      <c r="BG73" s="5">
        <v>41</v>
      </c>
      <c r="BH73" s="5">
        <v>59</v>
      </c>
      <c r="BI73" s="5" t="s">
        <v>33</v>
      </c>
      <c r="BJ73" s="5" t="s">
        <v>33</v>
      </c>
      <c r="BK73" s="5" t="s">
        <v>33</v>
      </c>
      <c r="BL73" s="5" t="s">
        <v>33</v>
      </c>
      <c r="BM73" s="5" t="s">
        <v>33</v>
      </c>
      <c r="BN73" s="5" t="s">
        <v>33</v>
      </c>
      <c r="BO73" s="5" t="s">
        <v>33</v>
      </c>
      <c r="BP73" s="5">
        <v>5754</v>
      </c>
      <c r="BQ73" s="5">
        <v>89</v>
      </c>
      <c r="BR73" s="5">
        <v>302</v>
      </c>
      <c r="BS73" s="5">
        <v>232</v>
      </c>
      <c r="BT73" s="5">
        <v>153</v>
      </c>
      <c r="BU73" s="5">
        <v>274</v>
      </c>
      <c r="BV73" s="5">
        <v>5</v>
      </c>
      <c r="BW73" s="5">
        <v>60</v>
      </c>
      <c r="BX73" s="5">
        <v>29</v>
      </c>
      <c r="BY73" s="5">
        <v>24</v>
      </c>
      <c r="BZ73" s="5">
        <v>80</v>
      </c>
      <c r="CA73" s="5">
        <v>13</v>
      </c>
      <c r="CB73" s="5">
        <v>672</v>
      </c>
      <c r="CC73" s="5">
        <v>102</v>
      </c>
      <c r="CD73" s="5">
        <v>96</v>
      </c>
      <c r="CE73" s="5">
        <v>16</v>
      </c>
      <c r="CF73" s="5">
        <v>38</v>
      </c>
      <c r="CG73" s="5">
        <v>55</v>
      </c>
      <c r="CH73" s="5">
        <v>3</v>
      </c>
      <c r="CI73" s="5">
        <v>9</v>
      </c>
      <c r="CJ73" s="5">
        <v>262</v>
      </c>
      <c r="CK73" s="5">
        <v>155</v>
      </c>
      <c r="CL73" s="5">
        <v>94</v>
      </c>
      <c r="CM73" s="5">
        <v>89</v>
      </c>
      <c r="CN73" s="5">
        <v>229</v>
      </c>
      <c r="CO73" s="5" t="s">
        <v>33</v>
      </c>
      <c r="CP73" s="5" t="s">
        <v>33</v>
      </c>
      <c r="CQ73" s="5" t="s">
        <v>33</v>
      </c>
      <c r="CR73" s="5" t="s">
        <v>33</v>
      </c>
      <c r="CS73" s="5" t="s">
        <v>33</v>
      </c>
      <c r="CT73" s="5" t="s">
        <v>33</v>
      </c>
      <c r="CU73" s="5" t="s">
        <v>33</v>
      </c>
      <c r="CV73" s="5">
        <v>1578</v>
      </c>
      <c r="CW73" s="5">
        <v>835</v>
      </c>
      <c r="CX73" s="5">
        <v>578</v>
      </c>
      <c r="CY73" s="5">
        <v>939</v>
      </c>
      <c r="CZ73" s="5">
        <v>689</v>
      </c>
      <c r="DA73" s="5">
        <v>1445</v>
      </c>
      <c r="DB73" s="5">
        <v>882</v>
      </c>
      <c r="DC73" s="5">
        <v>712</v>
      </c>
      <c r="DD73" s="5">
        <v>875</v>
      </c>
      <c r="DE73" s="5">
        <v>649</v>
      </c>
      <c r="DF73" s="5">
        <v>1137</v>
      </c>
      <c r="DG73" s="5">
        <v>701</v>
      </c>
      <c r="DH73" s="5">
        <v>1144</v>
      </c>
      <c r="DI73" s="5">
        <v>618</v>
      </c>
      <c r="DJ73" s="5">
        <v>792</v>
      </c>
      <c r="DK73" s="5">
        <v>544</v>
      </c>
      <c r="DL73" s="5">
        <v>988</v>
      </c>
      <c r="DM73" s="5">
        <v>785</v>
      </c>
      <c r="DN73" s="5">
        <v>473</v>
      </c>
      <c r="DO73" s="5">
        <v>631</v>
      </c>
      <c r="DP73" s="5">
        <v>739</v>
      </c>
      <c r="DQ73" s="5">
        <v>892</v>
      </c>
      <c r="DR73" s="5">
        <v>677</v>
      </c>
      <c r="DS73" s="5">
        <v>643</v>
      </c>
      <c r="DT73" s="5">
        <v>747</v>
      </c>
      <c r="DU73" s="5" t="s">
        <v>33</v>
      </c>
      <c r="DV73" s="5" t="s">
        <v>33</v>
      </c>
      <c r="DW73" s="5" t="s">
        <v>33</v>
      </c>
      <c r="DX73" s="5" t="s">
        <v>33</v>
      </c>
      <c r="DY73" s="5" t="s">
        <v>33</v>
      </c>
      <c r="DZ73" s="5" t="s">
        <v>33</v>
      </c>
      <c r="EA73" s="5" t="s">
        <v>33</v>
      </c>
      <c r="EB73" s="5">
        <v>585</v>
      </c>
      <c r="EC73" s="5">
        <v>39</v>
      </c>
      <c r="ED73" s="5">
        <v>543</v>
      </c>
      <c r="EE73" s="5">
        <v>240</v>
      </c>
      <c r="EF73" s="5">
        <v>499</v>
      </c>
      <c r="EG73" s="5">
        <v>277</v>
      </c>
      <c r="EH73" s="5">
        <v>903</v>
      </c>
      <c r="EI73" s="5">
        <v>249</v>
      </c>
      <c r="EJ73" s="5">
        <v>16</v>
      </c>
      <c r="EK73" s="5">
        <v>280</v>
      </c>
      <c r="EL73" s="5">
        <v>66</v>
      </c>
      <c r="EM73" s="5">
        <v>6</v>
      </c>
      <c r="EN73" s="5">
        <v>151</v>
      </c>
      <c r="EO73" s="5">
        <v>17</v>
      </c>
      <c r="EP73" s="5">
        <v>412</v>
      </c>
      <c r="EQ73" s="5">
        <v>33</v>
      </c>
      <c r="ER73" s="5">
        <v>191</v>
      </c>
      <c r="ES73" s="5">
        <v>61</v>
      </c>
      <c r="ET73" s="5">
        <v>9</v>
      </c>
      <c r="EU73" s="5">
        <v>323</v>
      </c>
      <c r="EV73" s="5">
        <v>72</v>
      </c>
      <c r="EW73" s="5">
        <v>40</v>
      </c>
      <c r="EX73" s="5">
        <v>93</v>
      </c>
      <c r="EY73" s="5">
        <v>154</v>
      </c>
      <c r="EZ73" s="5">
        <v>348</v>
      </c>
      <c r="FA73" s="5" t="s">
        <v>33</v>
      </c>
      <c r="FB73" s="5" t="s">
        <v>33</v>
      </c>
      <c r="FC73" s="5" t="s">
        <v>33</v>
      </c>
      <c r="FD73" s="5" t="s">
        <v>33</v>
      </c>
      <c r="FE73" s="5" t="s">
        <v>33</v>
      </c>
      <c r="FF73" s="5" t="s">
        <v>33</v>
      </c>
      <c r="FG73" s="5" t="s">
        <v>33</v>
      </c>
      <c r="FH73" s="5">
        <v>0</v>
      </c>
      <c r="FI73" s="5">
        <v>0</v>
      </c>
      <c r="FJ73" s="5">
        <v>0</v>
      </c>
      <c r="FK73" s="5">
        <v>0</v>
      </c>
      <c r="FL73" s="5">
        <v>0</v>
      </c>
      <c r="FM73" s="5">
        <v>0</v>
      </c>
      <c r="FN73" s="5">
        <v>0</v>
      </c>
      <c r="FO73" s="5">
        <v>0</v>
      </c>
      <c r="FP73" s="5">
        <v>0</v>
      </c>
      <c r="FQ73" s="5">
        <v>0</v>
      </c>
      <c r="FR73" s="5">
        <v>0</v>
      </c>
      <c r="FS73" s="5">
        <v>0</v>
      </c>
      <c r="FT73" s="5">
        <v>0</v>
      </c>
      <c r="FU73" s="5" t="s">
        <v>33</v>
      </c>
      <c r="FV73" s="5" t="s">
        <v>33</v>
      </c>
      <c r="FW73" s="5" t="s">
        <v>33</v>
      </c>
      <c r="FX73" s="5" t="s">
        <v>33</v>
      </c>
      <c r="FY73" s="5" t="s">
        <v>33</v>
      </c>
      <c r="FZ73" s="5" t="s">
        <v>33</v>
      </c>
      <c r="GA73" s="5" t="s">
        <v>33</v>
      </c>
      <c r="GB73" s="5" t="s">
        <v>33</v>
      </c>
      <c r="GC73" s="5" t="s">
        <v>33</v>
      </c>
      <c r="GD73" s="5" t="s">
        <v>33</v>
      </c>
      <c r="GE73" s="5" t="s">
        <v>33</v>
      </c>
      <c r="GF73" s="5" t="s">
        <v>33</v>
      </c>
      <c r="GG73" s="5" t="s">
        <v>33</v>
      </c>
      <c r="GH73" s="5" t="s">
        <v>33</v>
      </c>
      <c r="GI73" s="5" t="s">
        <v>33</v>
      </c>
      <c r="GJ73" s="5" t="s">
        <v>33</v>
      </c>
      <c r="GK73" s="5" t="s">
        <v>33</v>
      </c>
      <c r="GL73" s="5" t="s">
        <v>33</v>
      </c>
      <c r="GM73" s="5" t="s">
        <v>33</v>
      </c>
      <c r="GN73" s="5">
        <v>8225</v>
      </c>
      <c r="GO73" s="5">
        <v>1153</v>
      </c>
      <c r="GP73" s="5">
        <v>1843</v>
      </c>
      <c r="GQ73" s="5">
        <v>2561</v>
      </c>
      <c r="GR73" s="5">
        <v>2860</v>
      </c>
      <c r="GS73" s="5">
        <v>13341</v>
      </c>
      <c r="GT73" s="5">
        <v>4111</v>
      </c>
      <c r="GU73" s="5">
        <v>8385</v>
      </c>
      <c r="GV73" s="5">
        <v>953</v>
      </c>
      <c r="GW73" s="5">
        <v>1881</v>
      </c>
      <c r="GX73" s="5">
        <v>1823</v>
      </c>
      <c r="GY73" s="5">
        <v>791</v>
      </c>
      <c r="GZ73" s="5">
        <v>3713</v>
      </c>
      <c r="HA73" s="5">
        <v>738</v>
      </c>
      <c r="HB73" s="5">
        <v>1332</v>
      </c>
      <c r="HC73" s="5">
        <v>671</v>
      </c>
      <c r="HD73" s="5">
        <v>1344</v>
      </c>
      <c r="HE73" s="5">
        <v>2756</v>
      </c>
      <c r="HF73" s="5">
        <v>1874</v>
      </c>
      <c r="HG73" s="5">
        <v>1610</v>
      </c>
      <c r="HH73" s="5">
        <v>1533</v>
      </c>
      <c r="HI73" s="5">
        <v>1236</v>
      </c>
      <c r="HJ73" s="5">
        <v>950</v>
      </c>
      <c r="HK73" s="5">
        <v>927</v>
      </c>
      <c r="HL73" s="5">
        <v>1384</v>
      </c>
      <c r="HM73" s="5" t="s">
        <v>33</v>
      </c>
      <c r="HN73" s="5" t="s">
        <v>33</v>
      </c>
      <c r="HO73" s="5" t="s">
        <v>33</v>
      </c>
      <c r="HP73" s="5" t="s">
        <v>33</v>
      </c>
      <c r="HQ73" s="5" t="s">
        <v>33</v>
      </c>
      <c r="HR73" s="5" t="s">
        <v>33</v>
      </c>
      <c r="HS73" s="5" t="s">
        <v>33</v>
      </c>
      <c r="HT73" s="5">
        <v>16635</v>
      </c>
      <c r="HU73" s="5">
        <v>14773</v>
      </c>
      <c r="HV73" s="5">
        <v>14979</v>
      </c>
      <c r="HW73" s="5">
        <v>18783</v>
      </c>
      <c r="HX73" s="5">
        <v>20181</v>
      </c>
      <c r="HY73" s="5">
        <v>19386</v>
      </c>
      <c r="HZ73" s="5">
        <v>18692</v>
      </c>
      <c r="IA73" s="5">
        <v>18897</v>
      </c>
      <c r="IB73" s="5">
        <v>15231</v>
      </c>
      <c r="IC73" s="5">
        <v>16744</v>
      </c>
      <c r="ID73" s="5">
        <v>17359</v>
      </c>
      <c r="IE73" s="5">
        <v>16142</v>
      </c>
      <c r="IF73" s="5">
        <v>14448</v>
      </c>
      <c r="IG73" s="5">
        <v>13045</v>
      </c>
      <c r="IH73" s="5">
        <v>12544</v>
      </c>
      <c r="II73" s="5">
        <v>11655</v>
      </c>
      <c r="IJ73" s="5">
        <v>13995</v>
      </c>
      <c r="IK73" s="5">
        <v>12875</v>
      </c>
      <c r="IL73" s="5">
        <v>13249</v>
      </c>
      <c r="IM73" s="5">
        <v>12748</v>
      </c>
      <c r="IN73" s="5">
        <v>12190</v>
      </c>
      <c r="IO73" s="5">
        <v>11364</v>
      </c>
      <c r="IP73" s="5">
        <v>13253</v>
      </c>
      <c r="IQ73" s="5">
        <v>13251</v>
      </c>
      <c r="IR73" s="5">
        <v>13454</v>
      </c>
      <c r="IS73" s="5" t="s">
        <v>33</v>
      </c>
      <c r="IT73" s="5" t="s">
        <v>33</v>
      </c>
      <c r="IU73" s="5" t="s">
        <v>33</v>
      </c>
      <c r="IV73" s="5" t="s">
        <v>33</v>
      </c>
      <c r="IW73" s="5" t="s">
        <v>33</v>
      </c>
      <c r="IX73" s="5" t="s">
        <v>33</v>
      </c>
      <c r="IY73" s="5" t="s">
        <v>33</v>
      </c>
      <c r="IZ73" s="5">
        <v>929</v>
      </c>
      <c r="JA73" s="5">
        <v>947</v>
      </c>
      <c r="JB73" s="5">
        <v>1063</v>
      </c>
      <c r="JC73" s="5">
        <v>1144</v>
      </c>
      <c r="JD73" s="5">
        <v>979</v>
      </c>
      <c r="JE73" s="5">
        <v>1149</v>
      </c>
      <c r="JF73" s="5">
        <v>847</v>
      </c>
      <c r="JG73" s="5">
        <v>395</v>
      </c>
      <c r="JH73" s="5">
        <v>320</v>
      </c>
      <c r="JI73" s="5">
        <v>358</v>
      </c>
      <c r="JJ73" s="5">
        <v>297</v>
      </c>
      <c r="JK73" s="5">
        <v>232</v>
      </c>
      <c r="JL73" s="5">
        <v>213</v>
      </c>
      <c r="JM73" s="5">
        <v>204</v>
      </c>
      <c r="JN73" s="5">
        <v>189</v>
      </c>
      <c r="JO73" s="5">
        <v>244</v>
      </c>
      <c r="JP73" s="5">
        <v>178</v>
      </c>
      <c r="JQ73" s="5">
        <v>182</v>
      </c>
      <c r="JR73" s="5">
        <v>243</v>
      </c>
      <c r="JS73" s="5">
        <v>207</v>
      </c>
      <c r="JT73" s="5">
        <v>221</v>
      </c>
      <c r="JU73" s="5">
        <v>228</v>
      </c>
      <c r="JV73" s="5">
        <v>202</v>
      </c>
      <c r="JW73" s="5">
        <v>269</v>
      </c>
      <c r="JX73" s="5">
        <v>220</v>
      </c>
      <c r="JY73" s="5" t="s">
        <v>33</v>
      </c>
      <c r="JZ73" s="5" t="s">
        <v>33</v>
      </c>
      <c r="KA73" s="5" t="s">
        <v>33</v>
      </c>
      <c r="KB73" s="5" t="s">
        <v>33</v>
      </c>
      <c r="KC73" s="5" t="s">
        <v>33</v>
      </c>
      <c r="KD73" s="5" t="s">
        <v>33</v>
      </c>
      <c r="KE73" s="5" t="s">
        <v>33</v>
      </c>
      <c r="KF73" s="5">
        <v>75</v>
      </c>
      <c r="KG73" s="5">
        <v>88</v>
      </c>
      <c r="KH73" s="5">
        <v>96</v>
      </c>
      <c r="KI73" s="5">
        <v>89</v>
      </c>
      <c r="KJ73" s="5">
        <v>109</v>
      </c>
      <c r="KK73" s="5">
        <v>85</v>
      </c>
      <c r="KL73" s="5">
        <v>72</v>
      </c>
      <c r="KM73" s="5">
        <v>65</v>
      </c>
      <c r="KN73" s="5">
        <v>56</v>
      </c>
      <c r="KO73" s="5">
        <v>58</v>
      </c>
      <c r="KP73" s="5">
        <v>52</v>
      </c>
      <c r="KQ73" s="5">
        <v>40</v>
      </c>
      <c r="KR73" s="5">
        <v>39</v>
      </c>
      <c r="KS73" s="5">
        <v>27</v>
      </c>
      <c r="KT73" s="5">
        <v>23</v>
      </c>
      <c r="KU73" s="5">
        <v>23</v>
      </c>
      <c r="KV73" s="5">
        <v>27</v>
      </c>
      <c r="KW73" s="5">
        <v>28</v>
      </c>
      <c r="KX73" s="5">
        <v>26</v>
      </c>
      <c r="KY73" s="5">
        <v>23</v>
      </c>
      <c r="KZ73" s="5">
        <v>22</v>
      </c>
      <c r="LA73" s="5">
        <v>25</v>
      </c>
      <c r="LB73" s="5">
        <v>18</v>
      </c>
      <c r="LC73" s="5">
        <v>17</v>
      </c>
      <c r="LD73" s="5">
        <v>21</v>
      </c>
      <c r="LE73" s="5" t="s">
        <v>33</v>
      </c>
      <c r="LF73" s="5" t="s">
        <v>33</v>
      </c>
      <c r="LG73" s="5" t="s">
        <v>33</v>
      </c>
      <c r="LH73" s="5" t="s">
        <v>33</v>
      </c>
      <c r="LI73" s="5" t="s">
        <v>33</v>
      </c>
      <c r="LJ73" s="5" t="s">
        <v>33</v>
      </c>
      <c r="LK73" s="5" t="s">
        <v>33</v>
      </c>
      <c r="LL73" s="5">
        <v>247</v>
      </c>
      <c r="LM73" s="5">
        <v>200</v>
      </c>
      <c r="LN73" s="5">
        <v>228</v>
      </c>
      <c r="LO73" s="5">
        <v>215</v>
      </c>
      <c r="LP73" s="5">
        <v>363</v>
      </c>
      <c r="LQ73" s="5">
        <v>275</v>
      </c>
      <c r="LR73" s="5">
        <v>177</v>
      </c>
      <c r="LS73" s="5">
        <v>196</v>
      </c>
      <c r="LT73" s="5">
        <v>165</v>
      </c>
      <c r="LU73" s="5">
        <v>147</v>
      </c>
      <c r="LV73" s="5">
        <v>137</v>
      </c>
      <c r="LW73" s="5">
        <v>151</v>
      </c>
      <c r="LX73" s="5">
        <v>123</v>
      </c>
      <c r="LY73" s="5">
        <v>142</v>
      </c>
      <c r="LZ73" s="5">
        <v>105</v>
      </c>
      <c r="MA73" s="5">
        <v>153</v>
      </c>
      <c r="MB73" s="5">
        <v>72</v>
      </c>
      <c r="MC73" s="5">
        <v>95</v>
      </c>
      <c r="MD73" s="5">
        <v>90</v>
      </c>
      <c r="ME73" s="5">
        <v>115</v>
      </c>
      <c r="MF73" s="5">
        <v>86</v>
      </c>
      <c r="MG73" s="5">
        <v>106</v>
      </c>
      <c r="MH73" s="5">
        <v>108</v>
      </c>
      <c r="MI73" s="5">
        <v>94</v>
      </c>
      <c r="MJ73" s="5">
        <v>131</v>
      </c>
      <c r="MK73" s="5" t="s">
        <v>33</v>
      </c>
      <c r="ML73" s="5" t="s">
        <v>33</v>
      </c>
      <c r="MM73" s="5" t="s">
        <v>33</v>
      </c>
      <c r="MN73" s="5" t="s">
        <v>33</v>
      </c>
      <c r="MO73" s="5" t="s">
        <v>33</v>
      </c>
      <c r="MP73" s="5" t="s">
        <v>33</v>
      </c>
      <c r="MQ73" s="5" t="s">
        <v>33</v>
      </c>
      <c r="MR73" s="5">
        <v>0</v>
      </c>
      <c r="MS73" s="5">
        <v>0</v>
      </c>
      <c r="MT73" s="5">
        <v>0</v>
      </c>
      <c r="MU73" s="5">
        <v>0</v>
      </c>
      <c r="MV73" s="5">
        <v>0</v>
      </c>
      <c r="MW73" s="5">
        <v>0</v>
      </c>
      <c r="MX73" s="5">
        <v>0</v>
      </c>
      <c r="MY73" s="5">
        <v>0</v>
      </c>
      <c r="MZ73" s="5">
        <v>0</v>
      </c>
      <c r="NA73" s="5">
        <v>0</v>
      </c>
      <c r="NB73" s="5">
        <v>0</v>
      </c>
      <c r="NC73" s="5">
        <v>0</v>
      </c>
      <c r="ND73" s="5">
        <v>0</v>
      </c>
      <c r="NE73" s="5" t="s">
        <v>33</v>
      </c>
      <c r="NF73" s="5" t="s">
        <v>33</v>
      </c>
      <c r="NG73" s="5" t="s">
        <v>33</v>
      </c>
      <c r="NH73" s="5" t="s">
        <v>33</v>
      </c>
      <c r="NI73" s="5" t="s">
        <v>33</v>
      </c>
      <c r="NJ73" s="5" t="s">
        <v>33</v>
      </c>
      <c r="NK73" s="5" t="s">
        <v>33</v>
      </c>
      <c r="NL73" s="5" t="s">
        <v>33</v>
      </c>
      <c r="NM73" s="5" t="s">
        <v>33</v>
      </c>
      <c r="NN73" s="5" t="s">
        <v>33</v>
      </c>
      <c r="NO73" s="5" t="s">
        <v>33</v>
      </c>
      <c r="NP73" s="5" t="s">
        <v>33</v>
      </c>
      <c r="NQ73" s="5" t="s">
        <v>33</v>
      </c>
      <c r="NR73" s="5" t="s">
        <v>33</v>
      </c>
      <c r="NS73" s="5" t="s">
        <v>33</v>
      </c>
      <c r="NT73" s="5" t="s">
        <v>33</v>
      </c>
      <c r="NU73" s="5" t="s">
        <v>33</v>
      </c>
      <c r="NV73" s="5" t="s">
        <v>33</v>
      </c>
      <c r="NW73" s="5" t="s">
        <v>33</v>
      </c>
      <c r="NX73" s="5">
        <v>0</v>
      </c>
      <c r="NY73" s="5">
        <v>0</v>
      </c>
      <c r="NZ73" s="5">
        <v>0</v>
      </c>
      <c r="OA73" s="5">
        <v>0</v>
      </c>
      <c r="OB73" s="5">
        <v>0</v>
      </c>
      <c r="OC73" s="5">
        <v>0</v>
      </c>
      <c r="OD73" s="5">
        <v>0</v>
      </c>
      <c r="OE73" s="5">
        <v>0</v>
      </c>
      <c r="OF73" s="5">
        <v>0</v>
      </c>
      <c r="OG73" s="5">
        <v>0</v>
      </c>
      <c r="OH73" s="5">
        <v>0</v>
      </c>
      <c r="OI73" s="5">
        <v>0</v>
      </c>
      <c r="OJ73" s="5">
        <v>0</v>
      </c>
      <c r="OK73" s="5" t="s">
        <v>33</v>
      </c>
      <c r="OL73" s="5" t="s">
        <v>33</v>
      </c>
      <c r="OM73" s="5" t="s">
        <v>33</v>
      </c>
      <c r="ON73" s="5" t="s">
        <v>33</v>
      </c>
      <c r="OO73" s="5" t="s">
        <v>33</v>
      </c>
      <c r="OP73" s="5" t="s">
        <v>33</v>
      </c>
      <c r="OQ73" s="5" t="s">
        <v>33</v>
      </c>
      <c r="OR73" s="5" t="s">
        <v>33</v>
      </c>
      <c r="OS73" s="5" t="s">
        <v>33</v>
      </c>
      <c r="OT73" s="5" t="s">
        <v>33</v>
      </c>
      <c r="OU73" s="5" t="s">
        <v>33</v>
      </c>
      <c r="OV73" s="5" t="s">
        <v>33</v>
      </c>
      <c r="OW73" s="5" t="s">
        <v>33</v>
      </c>
      <c r="OX73" s="5" t="s">
        <v>33</v>
      </c>
      <c r="OY73" s="5" t="s">
        <v>33</v>
      </c>
      <c r="OZ73" s="5" t="s">
        <v>33</v>
      </c>
      <c r="PA73" s="5" t="s">
        <v>33</v>
      </c>
      <c r="PB73" s="5" t="s">
        <v>33</v>
      </c>
      <c r="PC73" s="5" t="s">
        <v>33</v>
      </c>
      <c r="PD73" s="5">
        <v>175</v>
      </c>
      <c r="PE73" s="5">
        <v>171</v>
      </c>
      <c r="PF73" s="5">
        <v>192</v>
      </c>
      <c r="PG73" s="5">
        <v>177</v>
      </c>
      <c r="PH73" s="5">
        <v>194</v>
      </c>
      <c r="PI73" s="5">
        <v>181</v>
      </c>
      <c r="PJ73" s="5">
        <v>156</v>
      </c>
      <c r="PK73" s="5">
        <v>156</v>
      </c>
      <c r="PL73" s="5">
        <v>142</v>
      </c>
      <c r="PM73" s="5">
        <v>135</v>
      </c>
      <c r="PN73" s="5">
        <v>138</v>
      </c>
      <c r="PO73" s="5">
        <v>95</v>
      </c>
      <c r="PP73" s="5">
        <v>27</v>
      </c>
      <c r="PQ73" s="5">
        <v>22</v>
      </c>
      <c r="PR73" s="5">
        <v>30</v>
      </c>
      <c r="PS73" s="5">
        <v>36</v>
      </c>
      <c r="PT73" s="5">
        <v>-21</v>
      </c>
      <c r="PU73" s="5">
        <v>21</v>
      </c>
      <c r="PV73" s="5">
        <v>33</v>
      </c>
      <c r="PW73" s="5">
        <v>42</v>
      </c>
      <c r="PX73" s="5">
        <v>35</v>
      </c>
      <c r="PY73" s="5">
        <v>12</v>
      </c>
      <c r="PZ73" s="5">
        <v>25</v>
      </c>
      <c r="QA73" s="5">
        <v>38</v>
      </c>
      <c r="QB73" s="5">
        <v>65</v>
      </c>
      <c r="QC73" s="5" t="s">
        <v>33</v>
      </c>
      <c r="QD73" s="5" t="s">
        <v>33</v>
      </c>
      <c r="QE73" s="5" t="s">
        <v>33</v>
      </c>
      <c r="QF73" s="5" t="s">
        <v>33</v>
      </c>
      <c r="QG73" s="5" t="s">
        <v>33</v>
      </c>
      <c r="QH73" s="5" t="s">
        <v>33</v>
      </c>
      <c r="QI73" s="5" t="s">
        <v>33</v>
      </c>
      <c r="QJ73" s="5">
        <v>740</v>
      </c>
      <c r="QK73" s="5">
        <v>790</v>
      </c>
      <c r="QL73" s="5">
        <v>827</v>
      </c>
      <c r="QM73" s="5">
        <v>877</v>
      </c>
      <c r="QN73" s="5">
        <v>834</v>
      </c>
      <c r="QO73" s="5">
        <v>696</v>
      </c>
      <c r="QP73" s="5">
        <v>682</v>
      </c>
      <c r="QQ73" s="5">
        <v>812</v>
      </c>
      <c r="QR73" s="5">
        <v>658</v>
      </c>
      <c r="QS73" s="5">
        <v>588</v>
      </c>
      <c r="QT73" s="5">
        <v>560</v>
      </c>
      <c r="QU73" s="5">
        <v>453</v>
      </c>
      <c r="QV73" s="5">
        <v>457</v>
      </c>
      <c r="QW73" s="5">
        <v>533</v>
      </c>
      <c r="QX73" s="5">
        <v>447</v>
      </c>
      <c r="QY73" s="5">
        <v>465</v>
      </c>
      <c r="QZ73" s="5">
        <v>332</v>
      </c>
      <c r="RA73" s="5">
        <v>380</v>
      </c>
      <c r="RB73" s="5">
        <v>417</v>
      </c>
      <c r="RC73" s="5">
        <v>368</v>
      </c>
      <c r="RD73" s="5">
        <v>345</v>
      </c>
      <c r="RE73" s="5">
        <v>336</v>
      </c>
      <c r="RF73" s="5">
        <v>253</v>
      </c>
      <c r="RG73" s="5">
        <v>350</v>
      </c>
      <c r="RH73" s="5">
        <v>318</v>
      </c>
      <c r="RI73" s="5" t="s">
        <v>33</v>
      </c>
      <c r="RJ73" s="5" t="s">
        <v>33</v>
      </c>
      <c r="RK73" s="5" t="s">
        <v>33</v>
      </c>
      <c r="RL73" s="5" t="s">
        <v>33</v>
      </c>
      <c r="RM73" s="5" t="s">
        <v>33</v>
      </c>
      <c r="RN73" s="5" t="s">
        <v>33</v>
      </c>
      <c r="RO73" s="5" t="s">
        <v>33</v>
      </c>
      <c r="RP73" s="5">
        <v>491</v>
      </c>
      <c r="RQ73" s="5">
        <v>464</v>
      </c>
      <c r="RR73" s="5">
        <v>472</v>
      </c>
      <c r="RS73" s="5">
        <v>489</v>
      </c>
      <c r="RT73" s="5">
        <v>487</v>
      </c>
      <c r="RU73" s="5">
        <v>443</v>
      </c>
      <c r="RV73" s="5">
        <v>405</v>
      </c>
      <c r="RW73" s="5">
        <v>386</v>
      </c>
      <c r="RX73" s="5">
        <v>365</v>
      </c>
      <c r="RY73" s="5">
        <v>383</v>
      </c>
      <c r="RZ73" s="5">
        <v>377</v>
      </c>
      <c r="SA73" s="5">
        <v>329</v>
      </c>
      <c r="SB73" s="5">
        <v>319</v>
      </c>
      <c r="SC73" s="5">
        <v>314</v>
      </c>
      <c r="SD73" s="5">
        <v>331</v>
      </c>
      <c r="SE73" s="5">
        <v>318</v>
      </c>
      <c r="SF73" s="5">
        <v>261</v>
      </c>
      <c r="SG73" s="5">
        <v>294</v>
      </c>
      <c r="SH73" s="5">
        <v>315</v>
      </c>
      <c r="SI73" s="5">
        <v>275</v>
      </c>
      <c r="SJ73" s="5">
        <v>262</v>
      </c>
      <c r="SK73" s="5">
        <v>244</v>
      </c>
      <c r="SL73" s="5">
        <v>260</v>
      </c>
      <c r="SM73" s="5">
        <v>247</v>
      </c>
      <c r="SN73" s="5">
        <v>228</v>
      </c>
      <c r="SO73" s="5" t="s">
        <v>33</v>
      </c>
      <c r="SP73" s="5" t="s">
        <v>33</v>
      </c>
      <c r="SQ73" s="5" t="s">
        <v>33</v>
      </c>
      <c r="SR73" s="5" t="s">
        <v>33</v>
      </c>
      <c r="SS73" s="5" t="s">
        <v>33</v>
      </c>
      <c r="ST73" s="5" t="s">
        <v>33</v>
      </c>
      <c r="SU73" s="5" t="s">
        <v>33</v>
      </c>
      <c r="SV73" s="5">
        <v>13</v>
      </c>
      <c r="SW73" s="5">
        <v>5</v>
      </c>
      <c r="SX73" s="5">
        <v>5</v>
      </c>
      <c r="SY73" s="5">
        <v>5</v>
      </c>
      <c r="SZ73" s="5">
        <v>5</v>
      </c>
      <c r="TA73" s="5">
        <v>5</v>
      </c>
      <c r="TB73" s="5">
        <v>2</v>
      </c>
      <c r="TC73" s="5">
        <v>2</v>
      </c>
      <c r="TD73" s="5">
        <v>2</v>
      </c>
      <c r="TE73" s="5">
        <v>2</v>
      </c>
      <c r="TF73" s="5">
        <v>2</v>
      </c>
      <c r="TG73" s="5">
        <v>2</v>
      </c>
      <c r="TH73" s="5">
        <v>0</v>
      </c>
      <c r="TI73" s="5">
        <v>0</v>
      </c>
      <c r="TJ73" s="5">
        <v>4</v>
      </c>
      <c r="TK73" s="5">
        <v>5</v>
      </c>
      <c r="TL73" s="5">
        <v>6</v>
      </c>
      <c r="TM73" s="5">
        <v>5</v>
      </c>
      <c r="TN73" s="5">
        <v>6</v>
      </c>
      <c r="TO73" s="5">
        <v>5</v>
      </c>
      <c r="TP73" s="5">
        <v>5</v>
      </c>
      <c r="TQ73" s="5">
        <v>5</v>
      </c>
      <c r="TR73" s="5">
        <v>4</v>
      </c>
      <c r="TS73" s="5">
        <v>4</v>
      </c>
      <c r="TT73" s="5">
        <v>3</v>
      </c>
      <c r="TU73" s="5" t="s">
        <v>33</v>
      </c>
      <c r="TV73" s="5" t="s">
        <v>33</v>
      </c>
      <c r="TW73" s="5" t="s">
        <v>33</v>
      </c>
      <c r="TX73" s="5" t="s">
        <v>33</v>
      </c>
      <c r="TY73" s="5" t="s">
        <v>33</v>
      </c>
      <c r="TZ73" s="5" t="s">
        <v>33</v>
      </c>
      <c r="UA73" s="5" t="s">
        <v>33</v>
      </c>
      <c r="UB73" s="5">
        <v>0</v>
      </c>
      <c r="UC73" s="5">
        <v>0</v>
      </c>
      <c r="UD73" s="5">
        <v>0</v>
      </c>
      <c r="UE73" s="5">
        <v>3</v>
      </c>
      <c r="UF73" s="5">
        <v>2</v>
      </c>
      <c r="UG73" s="5">
        <v>1</v>
      </c>
      <c r="UH73" s="5">
        <v>3</v>
      </c>
      <c r="UI73" s="5">
        <v>3</v>
      </c>
      <c r="UJ73" s="5">
        <v>3</v>
      </c>
      <c r="UK73" s="5">
        <v>3</v>
      </c>
      <c r="UL73" s="5">
        <v>3</v>
      </c>
      <c r="UM73" s="5">
        <v>2</v>
      </c>
      <c r="UN73" s="5">
        <v>6</v>
      </c>
      <c r="UO73" s="5">
        <v>7</v>
      </c>
      <c r="UP73" s="5">
        <v>3</v>
      </c>
      <c r="UQ73" s="5">
        <v>1</v>
      </c>
      <c r="UR73" s="5">
        <v>1</v>
      </c>
      <c r="US73" s="5">
        <v>1</v>
      </c>
      <c r="UT73" s="5">
        <v>0</v>
      </c>
      <c r="UU73" s="5">
        <v>0</v>
      </c>
      <c r="UV73" s="5">
        <v>1</v>
      </c>
      <c r="UW73" s="5">
        <v>0</v>
      </c>
      <c r="UX73" s="5">
        <v>1</v>
      </c>
      <c r="UY73" s="5">
        <v>1</v>
      </c>
      <c r="UZ73" s="5">
        <v>0</v>
      </c>
      <c r="VA73" s="5" t="s">
        <v>33</v>
      </c>
      <c r="VB73" s="5" t="s">
        <v>33</v>
      </c>
      <c r="VC73" s="5" t="s">
        <v>33</v>
      </c>
      <c r="VD73" s="5" t="s">
        <v>33</v>
      </c>
      <c r="VE73" s="5" t="s">
        <v>33</v>
      </c>
      <c r="VF73" s="5" t="s">
        <v>33</v>
      </c>
      <c r="VG73" s="5" t="s">
        <v>33</v>
      </c>
      <c r="VH73" s="5">
        <v>2850</v>
      </c>
      <c r="VI73" s="5">
        <v>2745</v>
      </c>
      <c r="VJ73" s="5">
        <v>2944</v>
      </c>
      <c r="VK73" s="5">
        <v>2714</v>
      </c>
      <c r="VL73" s="5">
        <v>2357</v>
      </c>
      <c r="VM73" s="5">
        <v>2346</v>
      </c>
      <c r="VN73" s="5">
        <v>2097</v>
      </c>
      <c r="VO73" s="5">
        <v>1553</v>
      </c>
      <c r="VP73" s="5">
        <v>1353</v>
      </c>
      <c r="VQ73" s="5">
        <v>1302</v>
      </c>
      <c r="VR73" s="5">
        <v>1007</v>
      </c>
      <c r="VS73" s="5">
        <v>1069</v>
      </c>
      <c r="VT73" s="5">
        <v>1034</v>
      </c>
      <c r="VU73" s="5">
        <v>959</v>
      </c>
      <c r="VV73" s="5">
        <v>891</v>
      </c>
      <c r="VW73" s="5">
        <v>877</v>
      </c>
      <c r="VX73" s="5">
        <v>822</v>
      </c>
      <c r="VY73" s="5">
        <v>897</v>
      </c>
      <c r="VZ73" s="5">
        <v>747</v>
      </c>
      <c r="WA73" s="5">
        <v>672</v>
      </c>
      <c r="WB73" s="5">
        <v>638</v>
      </c>
      <c r="WC73" s="5">
        <v>654</v>
      </c>
      <c r="WD73" s="5">
        <v>648</v>
      </c>
      <c r="WE73" s="5">
        <v>571</v>
      </c>
      <c r="WF73" s="5">
        <v>574</v>
      </c>
      <c r="WG73" s="5" t="s">
        <v>33</v>
      </c>
      <c r="WH73" s="5" t="s">
        <v>33</v>
      </c>
      <c r="WI73" s="5" t="s">
        <v>33</v>
      </c>
      <c r="WJ73" s="5" t="s">
        <v>33</v>
      </c>
      <c r="WK73" s="5" t="s">
        <v>33</v>
      </c>
      <c r="WL73" s="5" t="s">
        <v>33</v>
      </c>
      <c r="WM73" s="5" t="s">
        <v>33</v>
      </c>
      <c r="WN73" s="5">
        <v>161</v>
      </c>
      <c r="WO73" s="5">
        <v>158</v>
      </c>
      <c r="WP73" s="5">
        <v>161</v>
      </c>
      <c r="WQ73" s="5">
        <v>150</v>
      </c>
      <c r="WR73" s="5">
        <v>113</v>
      </c>
      <c r="WS73" s="5">
        <v>116</v>
      </c>
      <c r="WT73" s="5">
        <v>108</v>
      </c>
      <c r="WU73" s="5">
        <v>125</v>
      </c>
      <c r="WV73" s="5">
        <v>117</v>
      </c>
      <c r="WW73" s="5">
        <v>115</v>
      </c>
      <c r="WX73" s="5">
        <v>103</v>
      </c>
      <c r="WY73" s="5">
        <v>105</v>
      </c>
      <c r="WZ73" s="5">
        <v>104</v>
      </c>
      <c r="XA73" s="5">
        <v>94</v>
      </c>
      <c r="XB73" s="5">
        <v>96</v>
      </c>
      <c r="XC73" s="5">
        <v>83</v>
      </c>
      <c r="XD73" s="5">
        <v>121</v>
      </c>
      <c r="XE73" s="5">
        <v>110</v>
      </c>
      <c r="XF73" s="5">
        <v>102</v>
      </c>
      <c r="XG73" s="5">
        <v>107</v>
      </c>
      <c r="XH73" s="5">
        <v>116</v>
      </c>
      <c r="XI73" s="5">
        <v>124</v>
      </c>
      <c r="XJ73" s="5">
        <v>125</v>
      </c>
      <c r="XK73" s="5">
        <v>86</v>
      </c>
      <c r="XL73" s="5">
        <v>76</v>
      </c>
      <c r="XM73" s="5" t="s">
        <v>33</v>
      </c>
      <c r="XN73" s="5" t="s">
        <v>33</v>
      </c>
      <c r="XO73" s="5" t="s">
        <v>33</v>
      </c>
      <c r="XP73" s="5" t="s">
        <v>33</v>
      </c>
      <c r="XQ73" s="5" t="s">
        <v>33</v>
      </c>
      <c r="XR73" s="5" t="s">
        <v>33</v>
      </c>
      <c r="XS73" s="1">
        <v>11118</v>
      </c>
      <c r="XT73" s="3" t="s">
        <v>180</v>
      </c>
      <c r="XU73" s="3" t="s">
        <v>180</v>
      </c>
      <c r="XV73" s="3" t="s">
        <v>180</v>
      </c>
      <c r="XW73" s="3" t="s">
        <v>179</v>
      </c>
      <c r="XX73" s="3" t="s">
        <v>180</v>
      </c>
      <c r="XY73" s="3" t="s">
        <v>180</v>
      </c>
      <c r="XZ73" s="3" t="s">
        <v>234</v>
      </c>
    </row>
    <row r="74" spans="1:650" x14ac:dyDescent="0.3">
      <c r="A74" s="6" t="s">
        <v>101</v>
      </c>
      <c r="B74" s="1">
        <v>4057090</v>
      </c>
      <c r="C74" s="5">
        <v>0</v>
      </c>
      <c r="D74" s="5">
        <v>0</v>
      </c>
      <c r="E74" s="5">
        <v>0</v>
      </c>
      <c r="F74" s="5">
        <v>0</v>
      </c>
      <c r="G74" s="5">
        <v>0</v>
      </c>
      <c r="H74" s="5">
        <v>0</v>
      </c>
      <c r="I74" s="5">
        <v>0</v>
      </c>
      <c r="J74" s="5">
        <v>0</v>
      </c>
      <c r="K74" s="5">
        <v>0</v>
      </c>
      <c r="L74" s="5">
        <v>0</v>
      </c>
      <c r="M74" s="5">
        <v>0</v>
      </c>
      <c r="N74" s="5">
        <v>0</v>
      </c>
      <c r="O74" s="5">
        <v>0</v>
      </c>
      <c r="P74" s="5">
        <v>0</v>
      </c>
      <c r="Q74" s="5">
        <v>0</v>
      </c>
      <c r="R74" s="5">
        <v>0</v>
      </c>
      <c r="S74" s="5">
        <v>0</v>
      </c>
      <c r="T74" s="5">
        <v>0</v>
      </c>
      <c r="U74" s="5">
        <v>0</v>
      </c>
      <c r="V74" s="5">
        <v>0</v>
      </c>
      <c r="W74" s="5">
        <v>0</v>
      </c>
      <c r="X74" s="5">
        <v>0</v>
      </c>
      <c r="Y74" s="5">
        <v>0</v>
      </c>
      <c r="Z74" s="5">
        <v>0</v>
      </c>
      <c r="AA74" s="5">
        <v>0</v>
      </c>
      <c r="AB74" s="5">
        <v>0</v>
      </c>
      <c r="AC74" s="5">
        <v>0</v>
      </c>
      <c r="AD74" s="5">
        <v>0</v>
      </c>
      <c r="AE74" s="5">
        <v>0</v>
      </c>
      <c r="AF74" s="5">
        <v>0</v>
      </c>
      <c r="AG74" s="5">
        <v>0</v>
      </c>
      <c r="AH74" s="5">
        <v>0</v>
      </c>
      <c r="AI74" s="5">
        <v>423915</v>
      </c>
      <c r="AJ74" s="5">
        <v>78381</v>
      </c>
      <c r="AK74" s="5">
        <v>105728</v>
      </c>
      <c r="AL74" s="5">
        <v>410061</v>
      </c>
      <c r="AM74" s="5">
        <v>746337</v>
      </c>
      <c r="AN74" s="5">
        <v>419181</v>
      </c>
      <c r="AO74" s="5">
        <v>56096</v>
      </c>
      <c r="AP74" s="5">
        <v>94113</v>
      </c>
      <c r="AQ74" s="5">
        <v>244401</v>
      </c>
      <c r="AR74" s="5">
        <v>49384</v>
      </c>
      <c r="AS74" s="5">
        <v>35044</v>
      </c>
      <c r="AT74" s="5">
        <v>58090</v>
      </c>
      <c r="AU74" s="5">
        <v>30044</v>
      </c>
      <c r="AV74" s="5">
        <v>44504</v>
      </c>
      <c r="AW74" s="5">
        <v>32421</v>
      </c>
      <c r="AX74" s="5">
        <v>290951</v>
      </c>
      <c r="AY74" s="5">
        <v>64216</v>
      </c>
      <c r="AZ74" s="5">
        <v>85180</v>
      </c>
      <c r="BA74" s="5">
        <v>113276</v>
      </c>
      <c r="BB74" s="5">
        <v>26873</v>
      </c>
      <c r="BC74" s="5">
        <v>103127</v>
      </c>
      <c r="BD74" s="5">
        <v>16371</v>
      </c>
      <c r="BE74" s="5">
        <v>28000</v>
      </c>
      <c r="BF74" s="5">
        <v>51896</v>
      </c>
      <c r="BG74" s="5">
        <v>22141</v>
      </c>
      <c r="BH74" s="5">
        <v>48086</v>
      </c>
      <c r="BI74" s="5">
        <v>10982</v>
      </c>
      <c r="BJ74" s="5">
        <v>8242</v>
      </c>
      <c r="BK74" s="5">
        <v>21564</v>
      </c>
      <c r="BL74" s="5">
        <v>534393</v>
      </c>
      <c r="BM74" s="5">
        <v>2684</v>
      </c>
      <c r="BN74" s="5">
        <v>22827</v>
      </c>
      <c r="BO74" s="5">
        <v>27360</v>
      </c>
      <c r="BP74" s="5">
        <v>37558</v>
      </c>
      <c r="BQ74" s="5">
        <v>8951</v>
      </c>
      <c r="BR74" s="5">
        <v>45370</v>
      </c>
      <c r="BS74" s="5">
        <v>38265</v>
      </c>
      <c r="BT74" s="5">
        <v>29548</v>
      </c>
      <c r="BU74" s="5">
        <v>16161</v>
      </c>
      <c r="BV74" s="5">
        <v>16381</v>
      </c>
      <c r="BW74" s="5">
        <v>11178</v>
      </c>
      <c r="BX74" s="5">
        <v>40707</v>
      </c>
      <c r="BY74" s="5">
        <v>5369</v>
      </c>
      <c r="BZ74" s="5">
        <v>7234</v>
      </c>
      <c r="CA74" s="5">
        <v>15276</v>
      </c>
      <c r="CB74" s="5">
        <v>3230</v>
      </c>
      <c r="CC74" s="5">
        <v>13566</v>
      </c>
      <c r="CD74" s="5">
        <v>3898</v>
      </c>
      <c r="CE74" s="5">
        <v>8516</v>
      </c>
      <c r="CF74" s="5">
        <v>11876</v>
      </c>
      <c r="CG74" s="5">
        <v>5503</v>
      </c>
      <c r="CH74" s="5">
        <v>5746</v>
      </c>
      <c r="CI74" s="5">
        <v>2561</v>
      </c>
      <c r="CJ74" s="5">
        <v>5454</v>
      </c>
      <c r="CK74" s="5">
        <v>3435</v>
      </c>
      <c r="CL74" s="5">
        <v>3060</v>
      </c>
      <c r="CM74" s="5">
        <v>2724</v>
      </c>
      <c r="CN74" s="5">
        <v>3945</v>
      </c>
      <c r="CO74" s="5">
        <v>9817</v>
      </c>
      <c r="CP74" s="5">
        <v>2957</v>
      </c>
      <c r="CQ74" s="5">
        <v>3685</v>
      </c>
      <c r="CR74" s="5">
        <v>15907</v>
      </c>
      <c r="CS74" s="5">
        <v>1374</v>
      </c>
      <c r="CT74" s="5">
        <v>3079</v>
      </c>
      <c r="CU74" s="5">
        <v>123247</v>
      </c>
      <c r="CV74" s="5">
        <v>92502</v>
      </c>
      <c r="CW74" s="5">
        <v>85938</v>
      </c>
      <c r="CX74" s="5">
        <v>78681</v>
      </c>
      <c r="CY74" s="5">
        <v>78271</v>
      </c>
      <c r="CZ74" s="5">
        <v>78051</v>
      </c>
      <c r="DA74" s="5">
        <v>47343</v>
      </c>
      <c r="DB74" s="5">
        <v>71999</v>
      </c>
      <c r="DC74" s="5">
        <v>55609</v>
      </c>
      <c r="DD74" s="5">
        <v>52702</v>
      </c>
      <c r="DE74" s="5">
        <v>74200</v>
      </c>
      <c r="DF74" s="5">
        <v>76378</v>
      </c>
      <c r="DG74" s="5">
        <v>12660</v>
      </c>
      <c r="DH74" s="5">
        <v>19830</v>
      </c>
      <c r="DI74" s="5">
        <v>25565</v>
      </c>
      <c r="DJ74" s="5">
        <v>22578</v>
      </c>
      <c r="DK74" s="5">
        <v>37882</v>
      </c>
      <c r="DL74" s="5">
        <v>33257</v>
      </c>
      <c r="DM74" s="5">
        <v>30430</v>
      </c>
      <c r="DN74" s="5">
        <v>33757</v>
      </c>
      <c r="DO74" s="5">
        <v>26562</v>
      </c>
      <c r="DP74" s="5">
        <v>13559</v>
      </c>
      <c r="DQ74" s="5">
        <v>26122</v>
      </c>
      <c r="DR74" s="5">
        <v>23395</v>
      </c>
      <c r="DS74" s="5">
        <v>31114</v>
      </c>
      <c r="DT74" s="5">
        <v>27776</v>
      </c>
      <c r="DU74" s="5">
        <v>25483</v>
      </c>
      <c r="DV74" s="5">
        <v>29804</v>
      </c>
      <c r="DW74" s="5">
        <v>27369</v>
      </c>
      <c r="DX74" s="5">
        <v>22347</v>
      </c>
      <c r="DY74" s="5">
        <v>23403</v>
      </c>
      <c r="DZ74" s="5">
        <v>18554</v>
      </c>
      <c r="EA74" s="5">
        <v>1885</v>
      </c>
      <c r="EB74" s="5">
        <v>1552</v>
      </c>
      <c r="EC74" s="5">
        <v>1234</v>
      </c>
      <c r="ED74" s="5">
        <v>3631</v>
      </c>
      <c r="EE74" s="5">
        <v>2812</v>
      </c>
      <c r="EF74" s="5">
        <v>3305</v>
      </c>
      <c r="EG74" s="5">
        <v>1834</v>
      </c>
      <c r="EH74" s="5">
        <v>930</v>
      </c>
      <c r="EI74" s="5">
        <v>1423</v>
      </c>
      <c r="EJ74" s="5">
        <v>1570</v>
      </c>
      <c r="EK74" s="5">
        <v>185</v>
      </c>
      <c r="EL74" s="5">
        <v>212</v>
      </c>
      <c r="EM74" s="5">
        <v>82</v>
      </c>
      <c r="EN74" s="5">
        <v>189</v>
      </c>
      <c r="EO74" s="5">
        <v>331</v>
      </c>
      <c r="EP74" s="5">
        <v>41</v>
      </c>
      <c r="EQ74" s="5">
        <v>366</v>
      </c>
      <c r="ER74" s="5">
        <v>912</v>
      </c>
      <c r="ES74" s="5">
        <v>281</v>
      </c>
      <c r="ET74" s="5">
        <v>646</v>
      </c>
      <c r="EU74" s="5">
        <v>1425</v>
      </c>
      <c r="EV74" s="5">
        <v>1450</v>
      </c>
      <c r="EW74" s="5">
        <v>2038</v>
      </c>
      <c r="EX74" s="5">
        <v>618</v>
      </c>
      <c r="EY74" s="5">
        <v>336</v>
      </c>
      <c r="EZ74" s="5">
        <v>1634</v>
      </c>
      <c r="FA74" s="5">
        <v>1640</v>
      </c>
      <c r="FB74" s="5">
        <v>3729</v>
      </c>
      <c r="FC74" s="5">
        <v>180</v>
      </c>
      <c r="FD74" s="5">
        <v>334</v>
      </c>
      <c r="FE74" s="5">
        <v>128</v>
      </c>
      <c r="FF74" s="5">
        <v>250</v>
      </c>
      <c r="FG74" s="5">
        <v>0</v>
      </c>
      <c r="FH74" s="5">
        <v>0</v>
      </c>
      <c r="FI74" s="5">
        <v>0</v>
      </c>
      <c r="FJ74" s="5">
        <v>0</v>
      </c>
      <c r="FK74" s="5">
        <v>0</v>
      </c>
      <c r="FL74" s="5">
        <v>0</v>
      </c>
      <c r="FM74" s="5">
        <v>0</v>
      </c>
      <c r="FN74" s="5">
        <v>0</v>
      </c>
      <c r="FO74" s="5">
        <v>0</v>
      </c>
      <c r="FP74" s="5">
        <v>0</v>
      </c>
      <c r="FQ74" s="5">
        <v>0</v>
      </c>
      <c r="FR74" s="5">
        <v>0</v>
      </c>
      <c r="FS74" s="5">
        <v>0</v>
      </c>
      <c r="FT74" s="5">
        <v>0</v>
      </c>
      <c r="FU74" s="5" t="s">
        <v>33</v>
      </c>
      <c r="FV74" s="5" t="s">
        <v>33</v>
      </c>
      <c r="FW74" s="5" t="s">
        <v>33</v>
      </c>
      <c r="FX74" s="5" t="s">
        <v>33</v>
      </c>
      <c r="FY74" s="5" t="s">
        <v>33</v>
      </c>
      <c r="FZ74" s="5" t="s">
        <v>33</v>
      </c>
      <c r="GA74" s="5" t="s">
        <v>33</v>
      </c>
      <c r="GB74" s="5" t="s">
        <v>33</v>
      </c>
      <c r="GC74" s="5" t="s">
        <v>33</v>
      </c>
      <c r="GD74" s="5" t="s">
        <v>33</v>
      </c>
      <c r="GE74" s="5" t="s">
        <v>33</v>
      </c>
      <c r="GF74" s="5" t="s">
        <v>33</v>
      </c>
      <c r="GG74" s="5" t="s">
        <v>33</v>
      </c>
      <c r="GH74" s="5" t="s">
        <v>33</v>
      </c>
      <c r="GI74" s="5" t="s">
        <v>33</v>
      </c>
      <c r="GJ74" s="5" t="s">
        <v>33</v>
      </c>
      <c r="GK74" s="5" t="s">
        <v>33</v>
      </c>
      <c r="GL74" s="5" t="s">
        <v>33</v>
      </c>
      <c r="GM74" s="5">
        <v>576407</v>
      </c>
      <c r="GN74" s="5">
        <v>209993</v>
      </c>
      <c r="GO74" s="5">
        <v>201850</v>
      </c>
      <c r="GP74" s="5">
        <v>537667</v>
      </c>
      <c r="GQ74" s="5">
        <v>865686</v>
      </c>
      <c r="GR74" s="5">
        <v>530085</v>
      </c>
      <c r="GS74" s="5">
        <v>121434</v>
      </c>
      <c r="GT74" s="5">
        <v>183424</v>
      </c>
      <c r="GU74" s="5">
        <v>312611</v>
      </c>
      <c r="GV74" s="5">
        <v>144290</v>
      </c>
      <c r="GW74" s="5">
        <v>114797</v>
      </c>
      <c r="GX74" s="5">
        <v>141915</v>
      </c>
      <c r="GY74" s="5">
        <v>58062</v>
      </c>
      <c r="GZ74" s="5">
        <v>67753</v>
      </c>
      <c r="HA74" s="5">
        <v>71885</v>
      </c>
      <c r="HB74" s="5">
        <v>317468</v>
      </c>
      <c r="HC74" s="5">
        <v>110980</v>
      </c>
      <c r="HD74" s="5">
        <v>131226</v>
      </c>
      <c r="HE74" s="5">
        <v>149490</v>
      </c>
      <c r="HF74" s="5">
        <v>67022</v>
      </c>
      <c r="HG74" s="5">
        <v>133674</v>
      </c>
      <c r="HH74" s="5">
        <v>36833</v>
      </c>
      <c r="HI74" s="5">
        <v>59595</v>
      </c>
      <c r="HJ74" s="5">
        <v>78968</v>
      </c>
      <c r="HK74" s="5">
        <v>56315</v>
      </c>
      <c r="HL74" s="5">
        <v>81441</v>
      </c>
      <c r="HM74" s="5">
        <v>47923</v>
      </c>
      <c r="HN74" s="5">
        <v>44731</v>
      </c>
      <c r="HO74" s="5">
        <v>52798</v>
      </c>
      <c r="HP74" s="5">
        <v>572981</v>
      </c>
      <c r="HQ74" s="5">
        <v>27590</v>
      </c>
      <c r="HR74" s="5">
        <v>44710</v>
      </c>
      <c r="HS74" s="5">
        <v>384096</v>
      </c>
      <c r="HT74" s="5">
        <v>414420</v>
      </c>
      <c r="HU74" s="5">
        <v>400220</v>
      </c>
      <c r="HV74" s="5">
        <v>411241</v>
      </c>
      <c r="HW74" s="5">
        <v>453672</v>
      </c>
      <c r="HX74" s="5">
        <v>527752</v>
      </c>
      <c r="HY74" s="5">
        <v>487853</v>
      </c>
      <c r="HZ74" s="5">
        <v>500324</v>
      </c>
      <c r="IA74" s="5">
        <v>497078</v>
      </c>
      <c r="IB74" s="5">
        <v>482085</v>
      </c>
      <c r="IC74" s="5">
        <v>442559</v>
      </c>
      <c r="ID74" s="5">
        <v>523662</v>
      </c>
      <c r="IE74" s="5">
        <v>444209</v>
      </c>
      <c r="IF74" s="5">
        <v>461476</v>
      </c>
      <c r="IG74" s="5">
        <v>485477</v>
      </c>
      <c r="IH74" s="5">
        <v>342328</v>
      </c>
      <c r="II74" s="5">
        <v>320298</v>
      </c>
      <c r="IJ74" s="5">
        <v>321992</v>
      </c>
      <c r="IK74" s="5">
        <v>280056</v>
      </c>
      <c r="IL74" s="5">
        <v>297267</v>
      </c>
      <c r="IM74" s="5">
        <v>375570</v>
      </c>
      <c r="IN74" s="5">
        <v>255919</v>
      </c>
      <c r="IO74" s="5">
        <v>214334</v>
      </c>
      <c r="IP74" s="5">
        <v>205611</v>
      </c>
      <c r="IQ74" s="5">
        <v>191369</v>
      </c>
      <c r="IR74" s="5">
        <v>190573</v>
      </c>
      <c r="IS74" s="5">
        <v>204197</v>
      </c>
      <c r="IT74" s="5">
        <v>179483</v>
      </c>
      <c r="IU74" s="5">
        <v>179781</v>
      </c>
      <c r="IV74" s="5">
        <v>185304</v>
      </c>
      <c r="IW74" s="5">
        <v>159628</v>
      </c>
      <c r="IX74" s="5">
        <v>160683</v>
      </c>
      <c r="IY74" s="5">
        <v>60896</v>
      </c>
      <c r="IZ74" s="5">
        <v>57231</v>
      </c>
      <c r="JA74" s="5">
        <v>52337</v>
      </c>
      <c r="JB74" s="5">
        <v>54953</v>
      </c>
      <c r="JC74" s="5">
        <v>63360</v>
      </c>
      <c r="JD74" s="5">
        <v>59490</v>
      </c>
      <c r="JE74" s="5">
        <v>62527</v>
      </c>
      <c r="JF74" s="5">
        <v>62168</v>
      </c>
      <c r="JG74" s="5">
        <v>60154</v>
      </c>
      <c r="JH74" s="5">
        <v>67215</v>
      </c>
      <c r="JI74" s="5">
        <v>54929</v>
      </c>
      <c r="JJ74" s="5">
        <v>52943</v>
      </c>
      <c r="JK74" s="5">
        <v>47635</v>
      </c>
      <c r="JL74" s="5">
        <v>44282</v>
      </c>
      <c r="JM74" s="5">
        <v>37125</v>
      </c>
      <c r="JN74" s="5">
        <v>39531</v>
      </c>
      <c r="JO74" s="5">
        <v>36575</v>
      </c>
      <c r="JP74" s="5">
        <v>36996</v>
      </c>
      <c r="JQ74" s="5">
        <v>37310</v>
      </c>
      <c r="JR74" s="5">
        <v>40304</v>
      </c>
      <c r="JS74" s="5">
        <v>39701</v>
      </c>
      <c r="JT74" s="5">
        <v>33298</v>
      </c>
      <c r="JU74" s="5">
        <v>30796</v>
      </c>
      <c r="JV74" s="5">
        <v>36429</v>
      </c>
      <c r="JW74" s="5">
        <v>35108</v>
      </c>
      <c r="JX74" s="5">
        <v>30460</v>
      </c>
      <c r="JY74" s="5">
        <v>29838</v>
      </c>
      <c r="JZ74" s="5">
        <v>28251</v>
      </c>
      <c r="KA74" s="5">
        <v>30842</v>
      </c>
      <c r="KB74" s="5">
        <v>27029</v>
      </c>
      <c r="KC74" s="5">
        <v>28888</v>
      </c>
      <c r="KD74" s="5">
        <v>29953</v>
      </c>
      <c r="KE74" s="5">
        <v>16236</v>
      </c>
      <c r="KF74" s="5">
        <v>13951</v>
      </c>
      <c r="KG74" s="5">
        <v>11175</v>
      </c>
      <c r="KH74" s="5">
        <v>11213</v>
      </c>
      <c r="KI74" s="5">
        <v>11649</v>
      </c>
      <c r="KJ74" s="5">
        <v>11716</v>
      </c>
      <c r="KK74" s="5">
        <v>11402</v>
      </c>
      <c r="KL74" s="5">
        <v>13340</v>
      </c>
      <c r="KM74" s="5">
        <v>14206</v>
      </c>
      <c r="KN74" s="5">
        <v>10748</v>
      </c>
      <c r="KO74" s="5">
        <v>7822</v>
      </c>
      <c r="KP74" s="5">
        <v>13157</v>
      </c>
      <c r="KQ74" s="5">
        <v>10322</v>
      </c>
      <c r="KR74" s="5">
        <v>2317</v>
      </c>
      <c r="KS74" s="5">
        <v>12936</v>
      </c>
      <c r="KT74" s="5">
        <v>23388</v>
      </c>
      <c r="KU74" s="5">
        <v>22919</v>
      </c>
      <c r="KV74" s="5">
        <v>19853</v>
      </c>
      <c r="KW74" s="5">
        <v>6754</v>
      </c>
      <c r="KX74" s="5">
        <v>6803</v>
      </c>
      <c r="KY74" s="5">
        <v>6488</v>
      </c>
      <c r="KZ74" s="5">
        <v>5367</v>
      </c>
      <c r="LA74" s="5">
        <v>3571</v>
      </c>
      <c r="LB74" s="5">
        <v>4027</v>
      </c>
      <c r="LC74" s="5">
        <v>3162</v>
      </c>
      <c r="LD74" s="5">
        <v>2964</v>
      </c>
      <c r="LE74" s="5">
        <v>3111</v>
      </c>
      <c r="LF74" s="5">
        <v>3317</v>
      </c>
      <c r="LG74" s="5">
        <v>3522</v>
      </c>
      <c r="LH74" s="5">
        <v>3028</v>
      </c>
      <c r="LI74" s="5">
        <v>4314</v>
      </c>
      <c r="LJ74" s="5">
        <v>3830</v>
      </c>
      <c r="LK74" s="5">
        <v>8338</v>
      </c>
      <c r="LL74" s="5">
        <v>6663</v>
      </c>
      <c r="LM74" s="5">
        <v>4168</v>
      </c>
      <c r="LN74" s="5">
        <v>3780</v>
      </c>
      <c r="LO74" s="5">
        <v>2838</v>
      </c>
      <c r="LP74" s="5">
        <v>2905</v>
      </c>
      <c r="LQ74" s="5">
        <v>2883</v>
      </c>
      <c r="LR74" s="5">
        <v>2467</v>
      </c>
      <c r="LS74" s="5">
        <v>2618</v>
      </c>
      <c r="LT74" s="5">
        <v>2172</v>
      </c>
      <c r="LU74" s="5">
        <v>2232</v>
      </c>
      <c r="LV74" s="5">
        <v>1790</v>
      </c>
      <c r="LW74" s="5">
        <v>1694</v>
      </c>
      <c r="LX74" s="5">
        <v>1638</v>
      </c>
      <c r="LY74" s="5">
        <v>1474</v>
      </c>
      <c r="LZ74" s="5">
        <v>1223</v>
      </c>
      <c r="MA74" s="5">
        <v>1288</v>
      </c>
      <c r="MB74" s="5">
        <v>1596</v>
      </c>
      <c r="MC74" s="5">
        <v>1405</v>
      </c>
      <c r="MD74" s="5">
        <v>1533</v>
      </c>
      <c r="ME74" s="5">
        <v>1513</v>
      </c>
      <c r="MF74" s="5">
        <v>1501</v>
      </c>
      <c r="MG74" s="5">
        <v>1075</v>
      </c>
      <c r="MH74" s="5">
        <v>1279</v>
      </c>
      <c r="MI74" s="5">
        <v>1227</v>
      </c>
      <c r="MJ74" s="5">
        <v>1392</v>
      </c>
      <c r="MK74" s="5">
        <v>1423</v>
      </c>
      <c r="ML74" s="5">
        <v>1336</v>
      </c>
      <c r="MM74" s="5">
        <v>1212</v>
      </c>
      <c r="MN74" s="5">
        <v>1248</v>
      </c>
      <c r="MO74" s="5">
        <v>1385</v>
      </c>
      <c r="MP74" s="5">
        <v>1774</v>
      </c>
      <c r="MQ74" s="5">
        <v>7</v>
      </c>
      <c r="MR74" s="5">
        <v>10</v>
      </c>
      <c r="MS74" s="5">
        <v>-124</v>
      </c>
      <c r="MT74" s="5">
        <v>-257</v>
      </c>
      <c r="MU74" s="5">
        <v>-273</v>
      </c>
      <c r="MV74" s="5">
        <v>-287</v>
      </c>
      <c r="MW74" s="5">
        <v>-291</v>
      </c>
      <c r="MX74" s="5">
        <v>752</v>
      </c>
      <c r="MY74" s="5">
        <v>755</v>
      </c>
      <c r="MZ74" s="5">
        <v>1098</v>
      </c>
      <c r="NA74" s="5">
        <v>1138</v>
      </c>
      <c r="NB74" s="5">
        <v>47</v>
      </c>
      <c r="NC74" s="5">
        <v>12</v>
      </c>
      <c r="ND74" s="5">
        <v>1801</v>
      </c>
      <c r="NE74" s="5" t="s">
        <v>33</v>
      </c>
      <c r="NF74" s="5" t="s">
        <v>33</v>
      </c>
      <c r="NG74" s="5" t="s">
        <v>33</v>
      </c>
      <c r="NH74" s="5" t="s">
        <v>33</v>
      </c>
      <c r="NI74" s="5" t="s">
        <v>33</v>
      </c>
      <c r="NJ74" s="5" t="s">
        <v>33</v>
      </c>
      <c r="NK74" s="5" t="s">
        <v>33</v>
      </c>
      <c r="NL74" s="5" t="s">
        <v>33</v>
      </c>
      <c r="NM74" s="5" t="s">
        <v>33</v>
      </c>
      <c r="NN74" s="5" t="s">
        <v>33</v>
      </c>
      <c r="NO74" s="5" t="s">
        <v>33</v>
      </c>
      <c r="NP74" s="5" t="s">
        <v>33</v>
      </c>
      <c r="NQ74" s="5" t="s">
        <v>33</v>
      </c>
      <c r="NR74" s="5" t="s">
        <v>33</v>
      </c>
      <c r="NS74" s="5" t="s">
        <v>33</v>
      </c>
      <c r="NT74" s="5" t="s">
        <v>33</v>
      </c>
      <c r="NU74" s="5" t="s">
        <v>33</v>
      </c>
      <c r="NV74" s="5" t="s">
        <v>33</v>
      </c>
      <c r="NW74" s="5">
        <v>0</v>
      </c>
      <c r="NX74" s="5">
        <v>0</v>
      </c>
      <c r="NY74" s="5">
        <v>0</v>
      </c>
      <c r="NZ74" s="5">
        <v>0</v>
      </c>
      <c r="OA74" s="5">
        <v>0</v>
      </c>
      <c r="OB74" s="5">
        <v>0</v>
      </c>
      <c r="OC74" s="5">
        <v>0</v>
      </c>
      <c r="OD74" s="5">
        <v>0</v>
      </c>
      <c r="OE74" s="5">
        <v>0</v>
      </c>
      <c r="OF74" s="5">
        <v>0</v>
      </c>
      <c r="OG74" s="5">
        <v>0</v>
      </c>
      <c r="OH74" s="5">
        <v>0</v>
      </c>
      <c r="OI74" s="5">
        <v>0</v>
      </c>
      <c r="OJ74" s="5">
        <v>0</v>
      </c>
      <c r="OK74" s="5" t="s">
        <v>33</v>
      </c>
      <c r="OL74" s="5" t="s">
        <v>33</v>
      </c>
      <c r="OM74" s="5" t="s">
        <v>33</v>
      </c>
      <c r="ON74" s="5" t="s">
        <v>33</v>
      </c>
      <c r="OO74" s="5" t="s">
        <v>33</v>
      </c>
      <c r="OP74" s="5" t="s">
        <v>33</v>
      </c>
      <c r="OQ74" s="5" t="s">
        <v>33</v>
      </c>
      <c r="OR74" s="5" t="s">
        <v>33</v>
      </c>
      <c r="OS74" s="5" t="s">
        <v>33</v>
      </c>
      <c r="OT74" s="5" t="s">
        <v>33</v>
      </c>
      <c r="OU74" s="5" t="s">
        <v>33</v>
      </c>
      <c r="OV74" s="5" t="s">
        <v>33</v>
      </c>
      <c r="OW74" s="5" t="s">
        <v>33</v>
      </c>
      <c r="OX74" s="5" t="s">
        <v>33</v>
      </c>
      <c r="OY74" s="5" t="s">
        <v>33</v>
      </c>
      <c r="OZ74" s="5" t="s">
        <v>33</v>
      </c>
      <c r="PA74" s="5" t="s">
        <v>33</v>
      </c>
      <c r="PB74" s="5" t="s">
        <v>33</v>
      </c>
      <c r="PC74" s="5">
        <v>30065</v>
      </c>
      <c r="PD74" s="5">
        <v>27034</v>
      </c>
      <c r="PE74" s="5">
        <v>21601</v>
      </c>
      <c r="PF74" s="5">
        <v>21451</v>
      </c>
      <c r="PG74" s="5">
        <v>20325</v>
      </c>
      <c r="PH74" s="5">
        <v>20871</v>
      </c>
      <c r="PI74" s="5">
        <v>18596</v>
      </c>
      <c r="PJ74" s="5">
        <v>18679</v>
      </c>
      <c r="PK74" s="5">
        <v>17938</v>
      </c>
      <c r="PL74" s="5">
        <v>17238</v>
      </c>
      <c r="PM74" s="5">
        <v>15599</v>
      </c>
      <c r="PN74" s="5">
        <v>16676</v>
      </c>
      <c r="PO74" s="5">
        <v>14681</v>
      </c>
      <c r="PP74" s="5">
        <v>15930</v>
      </c>
      <c r="PQ74" s="5">
        <v>14922</v>
      </c>
      <c r="PR74" s="5">
        <v>19963</v>
      </c>
      <c r="PS74" s="5">
        <v>15905</v>
      </c>
      <c r="PT74" s="5">
        <v>13599</v>
      </c>
      <c r="PU74" s="5">
        <v>12558</v>
      </c>
      <c r="PV74" s="5">
        <v>14875</v>
      </c>
      <c r="PW74" s="5">
        <v>14523</v>
      </c>
      <c r="PX74" s="5">
        <v>16584</v>
      </c>
      <c r="PY74" s="5">
        <v>15524</v>
      </c>
      <c r="PZ74" s="5">
        <v>14305</v>
      </c>
      <c r="QA74" s="5">
        <v>14146</v>
      </c>
      <c r="QB74" s="5">
        <v>13883</v>
      </c>
      <c r="QC74" s="5">
        <v>13238</v>
      </c>
      <c r="QD74" s="5">
        <v>13303</v>
      </c>
      <c r="QE74" s="5">
        <v>14350</v>
      </c>
      <c r="QF74" s="5">
        <v>15262</v>
      </c>
      <c r="QG74" s="5">
        <v>16214</v>
      </c>
      <c r="QH74" s="5">
        <v>16951</v>
      </c>
      <c r="QI74" s="5">
        <v>24005</v>
      </c>
      <c r="QJ74" s="5">
        <v>26869</v>
      </c>
      <c r="QK74" s="5">
        <v>23607</v>
      </c>
      <c r="QL74" s="5">
        <v>24930</v>
      </c>
      <c r="QM74" s="5">
        <v>27660</v>
      </c>
      <c r="QN74" s="5">
        <v>29370</v>
      </c>
      <c r="QO74" s="5">
        <v>26479</v>
      </c>
      <c r="QP74" s="5">
        <v>23724</v>
      </c>
      <c r="QQ74" s="5">
        <v>24545</v>
      </c>
      <c r="QR74" s="5">
        <v>16226</v>
      </c>
      <c r="QS74" s="5">
        <v>15397</v>
      </c>
      <c r="QT74" s="5">
        <v>16218</v>
      </c>
      <c r="QU74" s="5">
        <v>14762</v>
      </c>
      <c r="QV74" s="5">
        <v>16011</v>
      </c>
      <c r="QW74" s="5">
        <v>10945</v>
      </c>
      <c r="QX74" s="5">
        <v>19406</v>
      </c>
      <c r="QY74" s="5">
        <v>9439</v>
      </c>
      <c r="QZ74" s="5">
        <v>10541</v>
      </c>
      <c r="RA74" s="5">
        <v>10086</v>
      </c>
      <c r="RB74" s="5">
        <v>9017</v>
      </c>
      <c r="RC74" s="5">
        <v>8819</v>
      </c>
      <c r="RD74" s="5">
        <v>10046</v>
      </c>
      <c r="RE74" s="5">
        <v>8625</v>
      </c>
      <c r="RF74" s="5">
        <v>10177</v>
      </c>
      <c r="RG74" s="5">
        <v>8257</v>
      </c>
      <c r="RH74" s="5">
        <v>9337</v>
      </c>
      <c r="RI74" s="5">
        <v>9284</v>
      </c>
      <c r="RJ74" s="5">
        <v>9378</v>
      </c>
      <c r="RK74" s="5">
        <v>8424</v>
      </c>
      <c r="RL74" s="5">
        <v>11015</v>
      </c>
      <c r="RM74" s="5">
        <v>11892</v>
      </c>
      <c r="RN74" s="5">
        <v>11430</v>
      </c>
      <c r="RO74" s="5">
        <v>13854</v>
      </c>
      <c r="RP74" s="5">
        <v>14127</v>
      </c>
      <c r="RQ74" s="5">
        <v>12706</v>
      </c>
      <c r="RR74" s="5">
        <v>11945</v>
      </c>
      <c r="RS74" s="5">
        <v>11659</v>
      </c>
      <c r="RT74" s="5">
        <v>12916</v>
      </c>
      <c r="RU74" s="5">
        <v>10319</v>
      </c>
      <c r="RV74" s="5">
        <v>10493</v>
      </c>
      <c r="RW74" s="5">
        <v>12341</v>
      </c>
      <c r="RX74" s="5">
        <v>13184</v>
      </c>
      <c r="RY74" s="5">
        <v>11261</v>
      </c>
      <c r="RZ74" s="5">
        <v>9475</v>
      </c>
      <c r="SA74" s="5">
        <v>8331</v>
      </c>
      <c r="SB74" s="5">
        <v>9013</v>
      </c>
      <c r="SC74" s="5">
        <v>8612</v>
      </c>
      <c r="SD74" s="5">
        <v>7699</v>
      </c>
      <c r="SE74" s="5">
        <v>11509</v>
      </c>
      <c r="SF74" s="5">
        <v>9075</v>
      </c>
      <c r="SG74" s="5">
        <v>8700</v>
      </c>
      <c r="SH74" s="5">
        <v>11053</v>
      </c>
      <c r="SI74" s="5">
        <v>8671</v>
      </c>
      <c r="SJ74" s="5">
        <v>8264</v>
      </c>
      <c r="SK74" s="5">
        <v>8204</v>
      </c>
      <c r="SL74" s="5">
        <v>8451</v>
      </c>
      <c r="SM74" s="5">
        <v>8567</v>
      </c>
      <c r="SN74" s="5">
        <v>8198</v>
      </c>
      <c r="SO74" s="5">
        <v>7906</v>
      </c>
      <c r="SP74" s="5">
        <v>7294</v>
      </c>
      <c r="SQ74" s="5">
        <v>7087</v>
      </c>
      <c r="SR74" s="5">
        <v>6516</v>
      </c>
      <c r="SS74" s="5">
        <v>6662</v>
      </c>
      <c r="ST74" s="5">
        <v>7345</v>
      </c>
      <c r="SU74" s="5">
        <v>9179</v>
      </c>
      <c r="SV74" s="5">
        <v>13601</v>
      </c>
      <c r="SW74" s="5">
        <v>16456</v>
      </c>
      <c r="SX74" s="5">
        <v>16461</v>
      </c>
      <c r="SY74" s="5">
        <v>14306</v>
      </c>
      <c r="SZ74" s="5">
        <v>15142</v>
      </c>
      <c r="TA74" s="5">
        <v>15059</v>
      </c>
      <c r="TB74" s="5">
        <v>11879</v>
      </c>
      <c r="TC74" s="5">
        <v>10660</v>
      </c>
      <c r="TD74" s="5">
        <v>10182</v>
      </c>
      <c r="TE74" s="5">
        <v>9894</v>
      </c>
      <c r="TF74" s="5">
        <v>2669</v>
      </c>
      <c r="TG74" s="5">
        <v>5270</v>
      </c>
      <c r="TH74" s="5">
        <v>4063</v>
      </c>
      <c r="TI74" s="5">
        <v>3976</v>
      </c>
      <c r="TJ74" s="5">
        <v>4671</v>
      </c>
      <c r="TK74" s="5">
        <v>4737</v>
      </c>
      <c r="TL74" s="5">
        <v>2269</v>
      </c>
      <c r="TM74" s="5">
        <v>1278</v>
      </c>
      <c r="TN74" s="5">
        <v>1797</v>
      </c>
      <c r="TO74" s="5">
        <v>1743</v>
      </c>
      <c r="TP74" s="5">
        <v>1754</v>
      </c>
      <c r="TQ74" s="5">
        <v>1626</v>
      </c>
      <c r="TR74" s="5">
        <v>1756</v>
      </c>
      <c r="TS74" s="5">
        <v>1524</v>
      </c>
      <c r="TT74" s="5">
        <v>1301</v>
      </c>
      <c r="TU74" s="5">
        <v>903</v>
      </c>
      <c r="TV74" s="5">
        <v>750</v>
      </c>
      <c r="TW74" s="5">
        <v>672</v>
      </c>
      <c r="TX74" s="5">
        <v>842</v>
      </c>
      <c r="TY74" s="5">
        <v>1242</v>
      </c>
      <c r="TZ74" s="5">
        <v>1095</v>
      </c>
      <c r="UA74" s="5">
        <v>1441</v>
      </c>
      <c r="UB74" s="5">
        <v>1184</v>
      </c>
      <c r="UC74" s="5">
        <v>1032</v>
      </c>
      <c r="UD74" s="5">
        <v>920</v>
      </c>
      <c r="UE74" s="5">
        <v>610</v>
      </c>
      <c r="UF74" s="5">
        <v>47</v>
      </c>
      <c r="UG74" s="5">
        <v>42</v>
      </c>
      <c r="UH74" s="5">
        <v>1</v>
      </c>
      <c r="UI74" s="5">
        <v>25</v>
      </c>
      <c r="UJ74" s="5">
        <v>30</v>
      </c>
      <c r="UK74" s="5">
        <v>41</v>
      </c>
      <c r="UL74" s="5">
        <v>41</v>
      </c>
      <c r="UM74" s="5">
        <v>42</v>
      </c>
      <c r="UN74" s="5">
        <v>1</v>
      </c>
      <c r="UO74" s="5">
        <v>2</v>
      </c>
      <c r="UP74" s="5">
        <v>248</v>
      </c>
      <c r="UQ74" s="5">
        <v>129</v>
      </c>
      <c r="UR74" s="5">
        <v>1</v>
      </c>
      <c r="US74" s="5">
        <v>16</v>
      </c>
      <c r="UT74" s="5">
        <v>1607</v>
      </c>
      <c r="UU74" s="5">
        <v>1842</v>
      </c>
      <c r="UV74" s="5">
        <v>1293</v>
      </c>
      <c r="UW74" s="5">
        <v>1004</v>
      </c>
      <c r="UX74" s="5">
        <v>849</v>
      </c>
      <c r="UY74" s="5">
        <v>842</v>
      </c>
      <c r="UZ74" s="5">
        <v>959</v>
      </c>
      <c r="VA74" s="5">
        <v>1015</v>
      </c>
      <c r="VB74" s="5">
        <v>999</v>
      </c>
      <c r="VC74" s="5">
        <v>1156</v>
      </c>
      <c r="VD74" s="5">
        <v>742</v>
      </c>
      <c r="VE74" s="5">
        <v>345</v>
      </c>
      <c r="VF74" s="5">
        <v>192</v>
      </c>
      <c r="VG74" s="5">
        <v>75857</v>
      </c>
      <c r="VH74" s="5">
        <v>75919</v>
      </c>
      <c r="VI74" s="5">
        <v>75638</v>
      </c>
      <c r="VJ74" s="5">
        <v>79659</v>
      </c>
      <c r="VK74" s="5">
        <v>83504</v>
      </c>
      <c r="VL74" s="5">
        <v>81350</v>
      </c>
      <c r="VM74" s="5">
        <v>82949</v>
      </c>
      <c r="VN74" s="5">
        <v>70219</v>
      </c>
      <c r="VO74" s="5">
        <v>74433</v>
      </c>
      <c r="VP74" s="5">
        <v>70843</v>
      </c>
      <c r="VQ74" s="5">
        <v>69444</v>
      </c>
      <c r="VR74" s="5">
        <v>51496</v>
      </c>
      <c r="VS74" s="5">
        <v>50981</v>
      </c>
      <c r="VT74" s="5">
        <v>60227</v>
      </c>
      <c r="VU74" s="5">
        <v>78431</v>
      </c>
      <c r="VV74" s="5">
        <v>74798</v>
      </c>
      <c r="VW74" s="5">
        <v>77976</v>
      </c>
      <c r="VX74" s="5">
        <v>87117</v>
      </c>
      <c r="VY74" s="5">
        <v>65907</v>
      </c>
      <c r="VZ74" s="5">
        <v>31514</v>
      </c>
      <c r="WA74" s="5">
        <v>42939</v>
      </c>
      <c r="WB74" s="5">
        <v>45461</v>
      </c>
      <c r="WC74" s="5">
        <v>38865</v>
      </c>
      <c r="WD74" s="5">
        <v>40684</v>
      </c>
      <c r="WE74" s="5">
        <v>37670</v>
      </c>
      <c r="WF74" s="5">
        <v>73605</v>
      </c>
      <c r="WG74" s="5">
        <v>44027</v>
      </c>
      <c r="WH74" s="5">
        <v>41173</v>
      </c>
      <c r="WI74" s="5">
        <v>34407</v>
      </c>
      <c r="WJ74" s="5">
        <v>34681</v>
      </c>
      <c r="WK74" s="5">
        <v>36905</v>
      </c>
      <c r="WL74" s="5">
        <v>27077</v>
      </c>
      <c r="WM74" s="5">
        <v>1252</v>
      </c>
      <c r="WN74" s="5">
        <v>850</v>
      </c>
      <c r="WO74" s="5">
        <v>848</v>
      </c>
      <c r="WP74" s="5">
        <v>684</v>
      </c>
      <c r="WQ74" s="5">
        <v>747</v>
      </c>
      <c r="WR74" s="5">
        <v>892</v>
      </c>
      <c r="WS74" s="5">
        <v>3756</v>
      </c>
      <c r="WT74" s="5">
        <v>9242</v>
      </c>
      <c r="WU74" s="5">
        <v>8917</v>
      </c>
      <c r="WV74" s="5">
        <v>8546</v>
      </c>
      <c r="WW74" s="5">
        <v>7255</v>
      </c>
      <c r="WX74" s="5">
        <v>6710</v>
      </c>
      <c r="WY74" s="5">
        <v>5138</v>
      </c>
      <c r="WZ74" s="5">
        <v>5503</v>
      </c>
      <c r="XA74" s="5">
        <v>4130</v>
      </c>
      <c r="XB74" s="5">
        <v>3187</v>
      </c>
      <c r="XC74" s="5">
        <v>2058</v>
      </c>
      <c r="XD74" s="5">
        <v>163</v>
      </c>
      <c r="XE74" s="5">
        <v>3545</v>
      </c>
      <c r="XF74" s="5">
        <v>6452</v>
      </c>
      <c r="XG74" s="5">
        <v>2676</v>
      </c>
      <c r="XH74" s="5">
        <v>2077</v>
      </c>
      <c r="XI74" s="5">
        <v>1462</v>
      </c>
      <c r="XJ74" s="5">
        <v>1416</v>
      </c>
      <c r="XK74" s="5">
        <v>1616</v>
      </c>
      <c r="XL74" s="5">
        <v>1823</v>
      </c>
      <c r="XM74" s="5">
        <v>2113</v>
      </c>
      <c r="XN74" s="5">
        <v>1893</v>
      </c>
      <c r="XO74" s="5">
        <v>1681</v>
      </c>
      <c r="XP74" s="5">
        <v>1788</v>
      </c>
      <c r="XQ74" s="5">
        <v>2269</v>
      </c>
      <c r="XR74" s="5">
        <v>1482</v>
      </c>
      <c r="XS74" s="1">
        <v>11249</v>
      </c>
      <c r="XT74" s="3" t="s">
        <v>180</v>
      </c>
      <c r="XU74" s="3" t="s">
        <v>180</v>
      </c>
      <c r="XV74" s="3" t="s">
        <v>180</v>
      </c>
      <c r="XW74" s="3" t="s">
        <v>179</v>
      </c>
      <c r="XX74" s="3" t="s">
        <v>180</v>
      </c>
      <c r="XY74" s="3" t="s">
        <v>180</v>
      </c>
      <c r="XZ74" s="3" t="s">
        <v>208</v>
      </c>
    </row>
    <row r="75" spans="1:650" x14ac:dyDescent="0.3">
      <c r="A75" s="6" t="s">
        <v>102</v>
      </c>
      <c r="B75" s="1">
        <v>4008754</v>
      </c>
      <c r="C75" s="5">
        <v>0</v>
      </c>
      <c r="D75" s="5">
        <v>0</v>
      </c>
      <c r="E75" s="5">
        <v>0</v>
      </c>
      <c r="F75" s="5">
        <v>0</v>
      </c>
      <c r="G75" s="5">
        <v>0</v>
      </c>
      <c r="H75" s="5">
        <v>0</v>
      </c>
      <c r="I75" s="5">
        <v>0</v>
      </c>
      <c r="J75" s="5">
        <v>0</v>
      </c>
      <c r="K75" s="5">
        <v>0</v>
      </c>
      <c r="L75" s="5">
        <v>0</v>
      </c>
      <c r="M75" s="5">
        <v>0</v>
      </c>
      <c r="N75" s="5">
        <v>0</v>
      </c>
      <c r="O75" s="5">
        <v>0</v>
      </c>
      <c r="P75" s="5">
        <v>0</v>
      </c>
      <c r="Q75" s="5">
        <v>0</v>
      </c>
      <c r="R75" s="5">
        <v>0</v>
      </c>
      <c r="S75" s="5">
        <v>0</v>
      </c>
      <c r="T75" s="5">
        <v>0</v>
      </c>
      <c r="U75" s="5">
        <v>745</v>
      </c>
      <c r="V75" s="5">
        <v>0</v>
      </c>
      <c r="W75" s="5">
        <v>0</v>
      </c>
      <c r="X75" s="5">
        <v>0</v>
      </c>
      <c r="Y75" s="5">
        <v>0</v>
      </c>
      <c r="Z75" s="5">
        <v>0</v>
      </c>
      <c r="AA75" s="5">
        <v>0</v>
      </c>
      <c r="AB75" s="5">
        <v>0</v>
      </c>
      <c r="AC75" s="5">
        <v>0</v>
      </c>
      <c r="AD75" s="5">
        <v>0</v>
      </c>
      <c r="AE75" s="5">
        <v>0</v>
      </c>
      <c r="AF75" s="5">
        <v>0</v>
      </c>
      <c r="AG75" s="5">
        <v>0</v>
      </c>
      <c r="AH75" s="5">
        <v>0</v>
      </c>
      <c r="AI75" s="5">
        <v>111902</v>
      </c>
      <c r="AJ75" s="5">
        <v>66365</v>
      </c>
      <c r="AK75" s="5">
        <v>22698</v>
      </c>
      <c r="AL75" s="5">
        <v>22858</v>
      </c>
      <c r="AM75" s="5">
        <v>13323</v>
      </c>
      <c r="AN75" s="5">
        <v>147238</v>
      </c>
      <c r="AO75" s="5">
        <v>7367</v>
      </c>
      <c r="AP75" s="5">
        <v>5003</v>
      </c>
      <c r="AQ75" s="5">
        <v>9270</v>
      </c>
      <c r="AR75" s="5">
        <v>8030</v>
      </c>
      <c r="AS75" s="5">
        <v>3602</v>
      </c>
      <c r="AT75" s="5">
        <v>65750</v>
      </c>
      <c r="AU75" s="5">
        <v>9155</v>
      </c>
      <c r="AV75" s="5">
        <v>9914</v>
      </c>
      <c r="AW75" s="5">
        <v>14843</v>
      </c>
      <c r="AX75" s="5">
        <v>13835</v>
      </c>
      <c r="AY75" s="5">
        <v>3097</v>
      </c>
      <c r="AZ75" s="5">
        <v>13730</v>
      </c>
      <c r="BA75" s="5">
        <v>15558</v>
      </c>
      <c r="BB75" s="5">
        <v>52662</v>
      </c>
      <c r="BC75" s="5">
        <v>21916</v>
      </c>
      <c r="BD75" s="5">
        <v>3947</v>
      </c>
      <c r="BE75" s="5">
        <v>2605</v>
      </c>
      <c r="BF75" s="5">
        <v>2055</v>
      </c>
      <c r="BG75" s="5">
        <v>3983</v>
      </c>
      <c r="BH75" s="5">
        <v>3927</v>
      </c>
      <c r="BI75" s="5">
        <v>1335</v>
      </c>
      <c r="BJ75" s="5">
        <v>703</v>
      </c>
      <c r="BK75" s="5">
        <v>2264</v>
      </c>
      <c r="BL75" s="5">
        <v>2193</v>
      </c>
      <c r="BM75" s="5">
        <v>1957</v>
      </c>
      <c r="BN75" s="5">
        <v>8167</v>
      </c>
      <c r="BO75" s="5">
        <v>0</v>
      </c>
      <c r="BP75" s="5">
        <v>0</v>
      </c>
      <c r="BQ75" s="5">
        <v>0</v>
      </c>
      <c r="BR75" s="5">
        <v>0</v>
      </c>
      <c r="BS75" s="5">
        <v>0</v>
      </c>
      <c r="BT75" s="5">
        <v>0</v>
      </c>
      <c r="BU75" s="5">
        <v>0</v>
      </c>
      <c r="BV75" s="5">
        <v>0</v>
      </c>
      <c r="BW75" s="5">
        <v>0</v>
      </c>
      <c r="BX75" s="5">
        <v>0</v>
      </c>
      <c r="BY75" s="5">
        <v>0</v>
      </c>
      <c r="BZ75" s="5">
        <v>0</v>
      </c>
      <c r="CA75" s="5">
        <v>0</v>
      </c>
      <c r="CB75" s="5">
        <v>0</v>
      </c>
      <c r="CC75" s="5">
        <v>147</v>
      </c>
      <c r="CD75" s="5">
        <v>0</v>
      </c>
      <c r="CE75" s="5">
        <v>2</v>
      </c>
      <c r="CF75" s="5">
        <v>0</v>
      </c>
      <c r="CG75" s="5">
        <v>-175</v>
      </c>
      <c r="CH75" s="5">
        <v>5792</v>
      </c>
      <c r="CI75" s="5">
        <v>2888</v>
      </c>
      <c r="CJ75" s="5">
        <v>1714</v>
      </c>
      <c r="CK75" s="5">
        <v>560</v>
      </c>
      <c r="CL75" s="5">
        <v>518</v>
      </c>
      <c r="CM75" s="5">
        <v>1885</v>
      </c>
      <c r="CN75" s="5">
        <v>1274</v>
      </c>
      <c r="CO75" s="5">
        <v>743</v>
      </c>
      <c r="CP75" s="5">
        <v>965</v>
      </c>
      <c r="CQ75" s="5">
        <v>3088</v>
      </c>
      <c r="CR75" s="5">
        <v>4079</v>
      </c>
      <c r="CS75" s="5">
        <v>2041</v>
      </c>
      <c r="CT75" s="5">
        <v>5377</v>
      </c>
      <c r="CU75" s="5">
        <v>42369</v>
      </c>
      <c r="CV75" s="5">
        <v>38833</v>
      </c>
      <c r="CW75" s="5">
        <v>37800</v>
      </c>
      <c r="CX75" s="5">
        <v>35044</v>
      </c>
      <c r="CY75" s="5">
        <v>27493</v>
      </c>
      <c r="CZ75" s="5">
        <v>35040</v>
      </c>
      <c r="DA75" s="5">
        <v>41569</v>
      </c>
      <c r="DB75" s="5">
        <v>27156</v>
      </c>
      <c r="DC75" s="5">
        <v>40348</v>
      </c>
      <c r="DD75" s="5">
        <v>26949</v>
      </c>
      <c r="DE75" s="5">
        <v>34538</v>
      </c>
      <c r="DF75" s="5">
        <v>18450</v>
      </c>
      <c r="DG75" s="5">
        <v>20160</v>
      </c>
      <c r="DH75" s="5">
        <v>27870</v>
      </c>
      <c r="DI75" s="5">
        <v>26477</v>
      </c>
      <c r="DJ75" s="5">
        <v>26529</v>
      </c>
      <c r="DK75" s="5">
        <v>24238</v>
      </c>
      <c r="DL75" s="5">
        <v>28656</v>
      </c>
      <c r="DM75" s="5">
        <v>10112</v>
      </c>
      <c r="DN75" s="5">
        <v>10338</v>
      </c>
      <c r="DO75" s="5">
        <v>10409</v>
      </c>
      <c r="DP75" s="5">
        <v>6350</v>
      </c>
      <c r="DQ75" s="5">
        <v>7421</v>
      </c>
      <c r="DR75" s="5">
        <v>9228</v>
      </c>
      <c r="DS75" s="5">
        <v>8894</v>
      </c>
      <c r="DT75" s="5">
        <v>6990</v>
      </c>
      <c r="DU75" s="5">
        <v>7453</v>
      </c>
      <c r="DV75" s="5">
        <v>7312</v>
      </c>
      <c r="DW75" s="5">
        <v>4500</v>
      </c>
      <c r="DX75" s="5">
        <v>8683</v>
      </c>
      <c r="DY75" s="5">
        <v>11268</v>
      </c>
      <c r="DZ75" s="5">
        <v>11352</v>
      </c>
      <c r="EA75" s="5">
        <v>982</v>
      </c>
      <c r="EB75" s="5">
        <v>550</v>
      </c>
      <c r="EC75" s="5">
        <v>860</v>
      </c>
      <c r="ED75" s="5">
        <v>476</v>
      </c>
      <c r="EE75" s="5">
        <v>569</v>
      </c>
      <c r="EF75" s="5">
        <v>213</v>
      </c>
      <c r="EG75" s="5">
        <v>393</v>
      </c>
      <c r="EH75" s="5">
        <v>352</v>
      </c>
      <c r="EI75" s="5">
        <v>650</v>
      </c>
      <c r="EJ75" s="5">
        <v>502</v>
      </c>
      <c r="EK75" s="5">
        <v>294</v>
      </c>
      <c r="EL75" s="5">
        <v>386</v>
      </c>
      <c r="EM75" s="5">
        <v>474</v>
      </c>
      <c r="EN75" s="5">
        <v>195</v>
      </c>
      <c r="EO75" s="5">
        <v>423</v>
      </c>
      <c r="EP75" s="5">
        <v>151</v>
      </c>
      <c r="EQ75" s="5">
        <v>746</v>
      </c>
      <c r="ER75" s="5">
        <v>130</v>
      </c>
      <c r="ES75" s="5">
        <v>125</v>
      </c>
      <c r="ET75" s="5">
        <v>524</v>
      </c>
      <c r="EU75" s="5">
        <v>339</v>
      </c>
      <c r="EV75" s="5">
        <v>366</v>
      </c>
      <c r="EW75" s="5">
        <v>601</v>
      </c>
      <c r="EX75" s="5">
        <v>602</v>
      </c>
      <c r="EY75" s="5">
        <v>181</v>
      </c>
      <c r="EZ75" s="5">
        <v>144</v>
      </c>
      <c r="FA75" s="5">
        <v>81</v>
      </c>
      <c r="FB75" s="5">
        <v>240</v>
      </c>
      <c r="FC75" s="5">
        <v>367</v>
      </c>
      <c r="FD75" s="5">
        <v>2485</v>
      </c>
      <c r="FE75" s="5">
        <v>14994</v>
      </c>
      <c r="FF75" s="5">
        <v>1995</v>
      </c>
      <c r="FG75" s="5">
        <v>0</v>
      </c>
      <c r="FH75" s="5">
        <v>0</v>
      </c>
      <c r="FI75" s="5">
        <v>0</v>
      </c>
      <c r="FJ75" s="5">
        <v>0</v>
      </c>
      <c r="FK75" s="5">
        <v>0</v>
      </c>
      <c r="FL75" s="5">
        <v>0</v>
      </c>
      <c r="FM75" s="5">
        <v>0</v>
      </c>
      <c r="FN75" s="5">
        <v>0</v>
      </c>
      <c r="FO75" s="5">
        <v>0</v>
      </c>
      <c r="FP75" s="5">
        <v>0</v>
      </c>
      <c r="FQ75" s="5">
        <v>0</v>
      </c>
      <c r="FR75" s="5">
        <v>0</v>
      </c>
      <c r="FS75" s="5">
        <v>0</v>
      </c>
      <c r="FT75" s="5">
        <v>0</v>
      </c>
      <c r="FU75" s="5" t="s">
        <v>33</v>
      </c>
      <c r="FV75" s="5" t="s">
        <v>33</v>
      </c>
      <c r="FW75" s="5" t="s">
        <v>33</v>
      </c>
      <c r="FX75" s="5" t="s">
        <v>33</v>
      </c>
      <c r="FY75" s="5" t="s">
        <v>33</v>
      </c>
      <c r="FZ75" s="5" t="s">
        <v>33</v>
      </c>
      <c r="GA75" s="5" t="s">
        <v>33</v>
      </c>
      <c r="GB75" s="5" t="s">
        <v>33</v>
      </c>
      <c r="GC75" s="5" t="s">
        <v>33</v>
      </c>
      <c r="GD75" s="5" t="s">
        <v>33</v>
      </c>
      <c r="GE75" s="5" t="s">
        <v>33</v>
      </c>
      <c r="GF75" s="5" t="s">
        <v>33</v>
      </c>
      <c r="GG75" s="5" t="s">
        <v>33</v>
      </c>
      <c r="GH75" s="5" t="s">
        <v>33</v>
      </c>
      <c r="GI75" s="5" t="s">
        <v>33</v>
      </c>
      <c r="GJ75" s="5" t="s">
        <v>33</v>
      </c>
      <c r="GK75" s="5" t="s">
        <v>33</v>
      </c>
      <c r="GL75" s="5" t="s">
        <v>33</v>
      </c>
      <c r="GM75" s="5">
        <v>155253</v>
      </c>
      <c r="GN75" s="5">
        <v>105748</v>
      </c>
      <c r="GO75" s="5">
        <v>61358</v>
      </c>
      <c r="GP75" s="5">
        <v>58378</v>
      </c>
      <c r="GQ75" s="5">
        <v>41385</v>
      </c>
      <c r="GR75" s="5">
        <v>182492</v>
      </c>
      <c r="GS75" s="5">
        <v>49328</v>
      </c>
      <c r="GT75" s="5">
        <v>32511</v>
      </c>
      <c r="GU75" s="5">
        <v>50268</v>
      </c>
      <c r="GV75" s="5">
        <v>35480</v>
      </c>
      <c r="GW75" s="5">
        <v>38435</v>
      </c>
      <c r="GX75" s="5">
        <v>84586</v>
      </c>
      <c r="GY75" s="5">
        <v>29789</v>
      </c>
      <c r="GZ75" s="5">
        <v>37979</v>
      </c>
      <c r="HA75" s="5">
        <v>41890</v>
      </c>
      <c r="HB75" s="5">
        <v>40515</v>
      </c>
      <c r="HC75" s="5">
        <v>28082</v>
      </c>
      <c r="HD75" s="5">
        <v>42516</v>
      </c>
      <c r="HE75" s="5">
        <v>26364</v>
      </c>
      <c r="HF75" s="5">
        <v>69316</v>
      </c>
      <c r="HG75" s="5">
        <v>35553</v>
      </c>
      <c r="HH75" s="5">
        <v>12376</v>
      </c>
      <c r="HI75" s="5">
        <v>11186</v>
      </c>
      <c r="HJ75" s="5">
        <v>12403</v>
      </c>
      <c r="HK75" s="5">
        <v>14943</v>
      </c>
      <c r="HL75" s="5">
        <v>12334</v>
      </c>
      <c r="HM75" s="5">
        <v>9612</v>
      </c>
      <c r="HN75" s="5">
        <v>9221</v>
      </c>
      <c r="HO75" s="5">
        <v>10220</v>
      </c>
      <c r="HP75" s="5">
        <v>17440</v>
      </c>
      <c r="HQ75" s="5">
        <v>30259</v>
      </c>
      <c r="HR75" s="5">
        <v>26891</v>
      </c>
      <c r="HS75" s="5">
        <v>120026</v>
      </c>
      <c r="HT75" s="5">
        <v>132534</v>
      </c>
      <c r="HU75" s="5">
        <v>135988</v>
      </c>
      <c r="HV75" s="5">
        <v>144853</v>
      </c>
      <c r="HW75" s="5">
        <v>159380</v>
      </c>
      <c r="HX75" s="5">
        <v>134984</v>
      </c>
      <c r="HY75" s="5">
        <v>149414</v>
      </c>
      <c r="HZ75" s="5">
        <v>142659</v>
      </c>
      <c r="IA75" s="5">
        <v>136910</v>
      </c>
      <c r="IB75" s="5">
        <v>136730</v>
      </c>
      <c r="IC75" s="5">
        <v>143921</v>
      </c>
      <c r="ID75" s="5">
        <v>167498</v>
      </c>
      <c r="IE75" s="5">
        <v>160866</v>
      </c>
      <c r="IF75" s="5">
        <v>153711</v>
      </c>
      <c r="IG75" s="5">
        <v>161542</v>
      </c>
      <c r="IH75" s="5">
        <v>107464</v>
      </c>
      <c r="II75" s="5">
        <v>102889</v>
      </c>
      <c r="IJ75" s="5">
        <v>93990</v>
      </c>
      <c r="IK75" s="5">
        <v>75155</v>
      </c>
      <c r="IL75" s="5">
        <v>73491</v>
      </c>
      <c r="IM75" s="5">
        <v>71038</v>
      </c>
      <c r="IN75" s="5">
        <v>58628</v>
      </c>
      <c r="IO75" s="5">
        <v>61089</v>
      </c>
      <c r="IP75" s="5">
        <v>52272</v>
      </c>
      <c r="IQ75" s="5">
        <v>50883</v>
      </c>
      <c r="IR75" s="5">
        <v>51419</v>
      </c>
      <c r="IS75" s="5">
        <v>49698</v>
      </c>
      <c r="IT75" s="5">
        <v>49146</v>
      </c>
      <c r="IU75" s="5">
        <v>49632</v>
      </c>
      <c r="IV75" s="5">
        <v>46380</v>
      </c>
      <c r="IW75" s="5">
        <v>45572</v>
      </c>
      <c r="IX75" s="5">
        <v>45495</v>
      </c>
      <c r="IY75" s="5">
        <v>10302</v>
      </c>
      <c r="IZ75" s="5">
        <v>9221</v>
      </c>
      <c r="JA75" s="5">
        <v>8520</v>
      </c>
      <c r="JB75" s="5">
        <v>8496</v>
      </c>
      <c r="JC75" s="5">
        <v>7851</v>
      </c>
      <c r="JD75" s="5">
        <v>11822</v>
      </c>
      <c r="JE75" s="5">
        <v>10735</v>
      </c>
      <c r="JF75" s="5">
        <v>8822</v>
      </c>
      <c r="JG75" s="5">
        <v>9817</v>
      </c>
      <c r="JH75" s="5">
        <v>9501</v>
      </c>
      <c r="JI75" s="5">
        <v>9030</v>
      </c>
      <c r="JJ75" s="5">
        <v>9884</v>
      </c>
      <c r="JK75" s="5">
        <v>8696</v>
      </c>
      <c r="JL75" s="5">
        <v>8671</v>
      </c>
      <c r="JM75" s="5">
        <v>8684</v>
      </c>
      <c r="JN75" s="5">
        <v>8225</v>
      </c>
      <c r="JO75" s="5">
        <v>7658</v>
      </c>
      <c r="JP75" s="5">
        <v>6316</v>
      </c>
      <c r="JQ75" s="5">
        <v>8182</v>
      </c>
      <c r="JR75" s="5">
        <v>12639</v>
      </c>
      <c r="JS75" s="5">
        <v>7504</v>
      </c>
      <c r="JT75" s="5">
        <v>9967</v>
      </c>
      <c r="JU75" s="5">
        <v>7737</v>
      </c>
      <c r="JV75" s="5">
        <v>7516</v>
      </c>
      <c r="JW75" s="5">
        <v>6621</v>
      </c>
      <c r="JX75" s="5">
        <v>7014</v>
      </c>
      <c r="JY75" s="5">
        <v>8331</v>
      </c>
      <c r="JZ75" s="5">
        <v>7584</v>
      </c>
      <c r="KA75" s="5">
        <v>8831</v>
      </c>
      <c r="KB75" s="5">
        <v>7326</v>
      </c>
      <c r="KC75" s="5">
        <v>7564</v>
      </c>
      <c r="KD75" s="5">
        <v>5796</v>
      </c>
      <c r="KE75" s="5">
        <v>39752</v>
      </c>
      <c r="KF75" s="5">
        <v>39434</v>
      </c>
      <c r="KG75" s="5">
        <v>41610</v>
      </c>
      <c r="KH75" s="5">
        <v>36422</v>
      </c>
      <c r="KI75" s="5">
        <v>36332</v>
      </c>
      <c r="KJ75" s="5">
        <v>33146</v>
      </c>
      <c r="KK75" s="5">
        <v>33059</v>
      </c>
      <c r="KL75" s="5">
        <v>29701</v>
      </c>
      <c r="KM75" s="5">
        <v>29075</v>
      </c>
      <c r="KN75" s="5">
        <v>29711</v>
      </c>
      <c r="KO75" s="5">
        <v>24863</v>
      </c>
      <c r="KP75" s="5">
        <v>24086</v>
      </c>
      <c r="KQ75" s="5">
        <v>19814</v>
      </c>
      <c r="KR75" s="5">
        <v>19902</v>
      </c>
      <c r="KS75" s="5">
        <v>20130</v>
      </c>
      <c r="KT75" s="5">
        <v>16195</v>
      </c>
      <c r="KU75" s="5">
        <v>16951</v>
      </c>
      <c r="KV75" s="5">
        <v>10293</v>
      </c>
      <c r="KW75" s="5">
        <v>9748</v>
      </c>
      <c r="KX75" s="5">
        <v>3187</v>
      </c>
      <c r="KY75" s="5">
        <v>2518</v>
      </c>
      <c r="KZ75" s="5">
        <v>1330</v>
      </c>
      <c r="LA75" s="5">
        <v>1383</v>
      </c>
      <c r="LB75" s="5">
        <v>1198</v>
      </c>
      <c r="LC75" s="5">
        <v>960</v>
      </c>
      <c r="LD75" s="5">
        <v>1134</v>
      </c>
      <c r="LE75" s="5">
        <v>1292</v>
      </c>
      <c r="LF75" s="5">
        <v>1098</v>
      </c>
      <c r="LG75" s="5">
        <v>1137</v>
      </c>
      <c r="LH75" s="5">
        <v>783</v>
      </c>
      <c r="LI75" s="5">
        <v>807</v>
      </c>
      <c r="LJ75" s="5">
        <v>972</v>
      </c>
      <c r="LK75" s="5">
        <v>-2</v>
      </c>
      <c r="LL75" s="5">
        <v>1</v>
      </c>
      <c r="LM75" s="5">
        <v>0</v>
      </c>
      <c r="LN75" s="5">
        <v>0</v>
      </c>
      <c r="LO75" s="5">
        <v>0</v>
      </c>
      <c r="LP75" s="5">
        <v>0</v>
      </c>
      <c r="LQ75" s="5">
        <v>0</v>
      </c>
      <c r="LR75" s="5">
        <v>6</v>
      </c>
      <c r="LS75" s="5">
        <v>12</v>
      </c>
      <c r="LT75" s="5">
        <v>4</v>
      </c>
      <c r="LU75" s="5">
        <v>21</v>
      </c>
      <c r="LV75" s="5">
        <v>0</v>
      </c>
      <c r="LW75" s="5">
        <v>0</v>
      </c>
      <c r="LX75" s="5">
        <v>0</v>
      </c>
      <c r="LY75" s="5">
        <v>0</v>
      </c>
      <c r="LZ75" s="5">
        <v>-5</v>
      </c>
      <c r="MA75" s="5">
        <v>13</v>
      </c>
      <c r="MB75" s="5">
        <v>56</v>
      </c>
      <c r="MC75" s="5">
        <v>26</v>
      </c>
      <c r="MD75" s="5">
        <v>710</v>
      </c>
      <c r="ME75" s="5">
        <v>836</v>
      </c>
      <c r="MF75" s="5">
        <v>624</v>
      </c>
      <c r="MG75" s="5">
        <v>767</v>
      </c>
      <c r="MH75" s="5">
        <v>629</v>
      </c>
      <c r="MI75" s="5">
        <v>859</v>
      </c>
      <c r="MJ75" s="5">
        <v>901</v>
      </c>
      <c r="MK75" s="5">
        <v>928</v>
      </c>
      <c r="ML75" s="5">
        <v>963</v>
      </c>
      <c r="MM75" s="5">
        <v>605</v>
      </c>
      <c r="MN75" s="5">
        <v>587</v>
      </c>
      <c r="MO75" s="5">
        <v>712</v>
      </c>
      <c r="MP75" s="5">
        <v>816</v>
      </c>
      <c r="MQ75" s="5">
        <v>656</v>
      </c>
      <c r="MR75" s="5">
        <v>684</v>
      </c>
      <c r="MS75" s="5">
        <v>621</v>
      </c>
      <c r="MT75" s="5">
        <v>608</v>
      </c>
      <c r="MU75" s="5">
        <v>561</v>
      </c>
      <c r="MV75" s="5">
        <v>475</v>
      </c>
      <c r="MW75" s="5">
        <v>682</v>
      </c>
      <c r="MX75" s="5">
        <v>662</v>
      </c>
      <c r="MY75" s="5">
        <v>749</v>
      </c>
      <c r="MZ75" s="5">
        <v>742</v>
      </c>
      <c r="NA75" s="5">
        <v>734</v>
      </c>
      <c r="NB75" s="5">
        <v>0</v>
      </c>
      <c r="NC75" s="5">
        <v>0</v>
      </c>
      <c r="ND75" s="5">
        <v>0</v>
      </c>
      <c r="NE75" s="5" t="s">
        <v>33</v>
      </c>
      <c r="NF75" s="5" t="s">
        <v>33</v>
      </c>
      <c r="NG75" s="5" t="s">
        <v>33</v>
      </c>
      <c r="NH75" s="5" t="s">
        <v>33</v>
      </c>
      <c r="NI75" s="5" t="s">
        <v>33</v>
      </c>
      <c r="NJ75" s="5" t="s">
        <v>33</v>
      </c>
      <c r="NK75" s="5" t="s">
        <v>33</v>
      </c>
      <c r="NL75" s="5" t="s">
        <v>33</v>
      </c>
      <c r="NM75" s="5" t="s">
        <v>33</v>
      </c>
      <c r="NN75" s="5" t="s">
        <v>33</v>
      </c>
      <c r="NO75" s="5" t="s">
        <v>33</v>
      </c>
      <c r="NP75" s="5" t="s">
        <v>33</v>
      </c>
      <c r="NQ75" s="5" t="s">
        <v>33</v>
      </c>
      <c r="NR75" s="5" t="s">
        <v>33</v>
      </c>
      <c r="NS75" s="5" t="s">
        <v>33</v>
      </c>
      <c r="NT75" s="5" t="s">
        <v>33</v>
      </c>
      <c r="NU75" s="5" t="s">
        <v>33</v>
      </c>
      <c r="NV75" s="5" t="s">
        <v>33</v>
      </c>
      <c r="NW75" s="5">
        <v>0</v>
      </c>
      <c r="NX75" s="5">
        <v>0</v>
      </c>
      <c r="NY75" s="5">
        <v>0</v>
      </c>
      <c r="NZ75" s="5">
        <v>0</v>
      </c>
      <c r="OA75" s="5">
        <v>0</v>
      </c>
      <c r="OB75" s="5">
        <v>0</v>
      </c>
      <c r="OC75" s="5">
        <v>0</v>
      </c>
      <c r="OD75" s="5">
        <v>0</v>
      </c>
      <c r="OE75" s="5">
        <v>0</v>
      </c>
      <c r="OF75" s="5">
        <v>0</v>
      </c>
      <c r="OG75" s="5">
        <v>0</v>
      </c>
      <c r="OH75" s="5">
        <v>0</v>
      </c>
      <c r="OI75" s="5">
        <v>0</v>
      </c>
      <c r="OJ75" s="5">
        <v>0</v>
      </c>
      <c r="OK75" s="5" t="s">
        <v>33</v>
      </c>
      <c r="OL75" s="5" t="s">
        <v>33</v>
      </c>
      <c r="OM75" s="5" t="s">
        <v>33</v>
      </c>
      <c r="ON75" s="5" t="s">
        <v>33</v>
      </c>
      <c r="OO75" s="5" t="s">
        <v>33</v>
      </c>
      <c r="OP75" s="5" t="s">
        <v>33</v>
      </c>
      <c r="OQ75" s="5" t="s">
        <v>33</v>
      </c>
      <c r="OR75" s="5" t="s">
        <v>33</v>
      </c>
      <c r="OS75" s="5" t="s">
        <v>33</v>
      </c>
      <c r="OT75" s="5" t="s">
        <v>33</v>
      </c>
      <c r="OU75" s="5" t="s">
        <v>33</v>
      </c>
      <c r="OV75" s="5" t="s">
        <v>33</v>
      </c>
      <c r="OW75" s="5" t="s">
        <v>33</v>
      </c>
      <c r="OX75" s="5" t="s">
        <v>33</v>
      </c>
      <c r="OY75" s="5" t="s">
        <v>33</v>
      </c>
      <c r="OZ75" s="5" t="s">
        <v>33</v>
      </c>
      <c r="PA75" s="5" t="s">
        <v>33</v>
      </c>
      <c r="PB75" s="5" t="s">
        <v>33</v>
      </c>
      <c r="PC75" s="5">
        <v>10161</v>
      </c>
      <c r="PD75" s="5">
        <v>8443</v>
      </c>
      <c r="PE75" s="5">
        <v>8066</v>
      </c>
      <c r="PF75" s="5">
        <v>8172</v>
      </c>
      <c r="PG75" s="5">
        <v>8142</v>
      </c>
      <c r="PH75" s="5">
        <v>7897</v>
      </c>
      <c r="PI75" s="5">
        <v>8318</v>
      </c>
      <c r="PJ75" s="5">
        <v>7774</v>
      </c>
      <c r="PK75" s="5">
        <v>7748</v>
      </c>
      <c r="PL75" s="5">
        <v>7069</v>
      </c>
      <c r="PM75" s="5">
        <v>6295</v>
      </c>
      <c r="PN75" s="5">
        <v>6564</v>
      </c>
      <c r="PO75" s="5">
        <v>6258</v>
      </c>
      <c r="PP75" s="5">
        <v>5950</v>
      </c>
      <c r="PQ75" s="5">
        <v>5479</v>
      </c>
      <c r="PR75" s="5">
        <v>5886</v>
      </c>
      <c r="PS75" s="5">
        <v>5712</v>
      </c>
      <c r="PT75" s="5">
        <v>4904</v>
      </c>
      <c r="PU75" s="5">
        <v>5596</v>
      </c>
      <c r="PV75" s="5">
        <v>4570</v>
      </c>
      <c r="PW75" s="5">
        <v>4532</v>
      </c>
      <c r="PX75" s="5">
        <v>4768</v>
      </c>
      <c r="PY75" s="5">
        <v>4017</v>
      </c>
      <c r="PZ75" s="5">
        <v>4424</v>
      </c>
      <c r="QA75" s="5">
        <v>4730</v>
      </c>
      <c r="QB75" s="5">
        <v>4556</v>
      </c>
      <c r="QC75" s="5">
        <v>4041</v>
      </c>
      <c r="QD75" s="5">
        <v>3717</v>
      </c>
      <c r="QE75" s="5">
        <v>4386</v>
      </c>
      <c r="QF75" s="5">
        <v>3465</v>
      </c>
      <c r="QG75" s="5">
        <v>3329</v>
      </c>
      <c r="QH75" s="5">
        <v>3107</v>
      </c>
      <c r="QI75" s="5">
        <v>6020</v>
      </c>
      <c r="QJ75" s="5">
        <v>6234</v>
      </c>
      <c r="QK75" s="5">
        <v>6229</v>
      </c>
      <c r="QL75" s="5">
        <v>6472</v>
      </c>
      <c r="QM75" s="5">
        <v>5999</v>
      </c>
      <c r="QN75" s="5">
        <v>6202</v>
      </c>
      <c r="QO75" s="5">
        <v>6438</v>
      </c>
      <c r="QP75" s="5">
        <v>5959</v>
      </c>
      <c r="QQ75" s="5">
        <v>5792</v>
      </c>
      <c r="QR75" s="5">
        <v>5730</v>
      </c>
      <c r="QS75" s="5">
        <v>5130</v>
      </c>
      <c r="QT75" s="5">
        <v>6450</v>
      </c>
      <c r="QU75" s="5">
        <v>6055</v>
      </c>
      <c r="QV75" s="5">
        <v>5323</v>
      </c>
      <c r="QW75" s="5">
        <v>4283</v>
      </c>
      <c r="QX75" s="5">
        <v>4960</v>
      </c>
      <c r="QY75" s="5">
        <v>5218</v>
      </c>
      <c r="QZ75" s="5">
        <v>3127</v>
      </c>
      <c r="RA75" s="5">
        <v>3817</v>
      </c>
      <c r="RB75" s="5">
        <v>3293</v>
      </c>
      <c r="RC75" s="5">
        <v>3086</v>
      </c>
      <c r="RD75" s="5">
        <v>2714</v>
      </c>
      <c r="RE75" s="5">
        <v>2478</v>
      </c>
      <c r="RF75" s="5">
        <v>2424</v>
      </c>
      <c r="RG75" s="5">
        <v>2382</v>
      </c>
      <c r="RH75" s="5">
        <v>2666</v>
      </c>
      <c r="RI75" s="5">
        <v>2209</v>
      </c>
      <c r="RJ75" s="5">
        <v>2366</v>
      </c>
      <c r="RK75" s="5">
        <v>2050</v>
      </c>
      <c r="RL75" s="5">
        <v>1968</v>
      </c>
      <c r="RM75" s="5">
        <v>2442</v>
      </c>
      <c r="RN75" s="5">
        <v>2470</v>
      </c>
      <c r="RO75" s="5">
        <v>7419</v>
      </c>
      <c r="RP75" s="5">
        <v>7204</v>
      </c>
      <c r="RQ75" s="5">
        <v>7946</v>
      </c>
      <c r="RR75" s="5">
        <v>6252</v>
      </c>
      <c r="RS75" s="5">
        <v>5369</v>
      </c>
      <c r="RT75" s="5">
        <v>6868</v>
      </c>
      <c r="RU75" s="5">
        <v>7051</v>
      </c>
      <c r="RV75" s="5">
        <v>6894</v>
      </c>
      <c r="RW75" s="5">
        <v>6816</v>
      </c>
      <c r="RX75" s="5">
        <v>6975</v>
      </c>
      <c r="RY75" s="5">
        <v>6709</v>
      </c>
      <c r="RZ75" s="5">
        <v>7304</v>
      </c>
      <c r="SA75" s="5">
        <v>6818</v>
      </c>
      <c r="SB75" s="5">
        <v>6650</v>
      </c>
      <c r="SC75" s="5">
        <v>6192</v>
      </c>
      <c r="SD75" s="5">
        <v>5285</v>
      </c>
      <c r="SE75" s="5">
        <v>5407</v>
      </c>
      <c r="SF75" s="5">
        <v>4978</v>
      </c>
      <c r="SG75" s="5">
        <v>5130</v>
      </c>
      <c r="SH75" s="5">
        <v>4750</v>
      </c>
      <c r="SI75" s="5">
        <v>4419</v>
      </c>
      <c r="SJ75" s="5">
        <v>4226</v>
      </c>
      <c r="SK75" s="5">
        <v>3466</v>
      </c>
      <c r="SL75" s="5">
        <v>3298</v>
      </c>
      <c r="SM75" s="5">
        <v>3725</v>
      </c>
      <c r="SN75" s="5">
        <v>3507</v>
      </c>
      <c r="SO75" s="5">
        <v>3702</v>
      </c>
      <c r="SP75" s="5">
        <v>3660</v>
      </c>
      <c r="SQ75" s="5">
        <v>3546</v>
      </c>
      <c r="SR75" s="5">
        <v>3858</v>
      </c>
      <c r="SS75" s="5">
        <v>3998</v>
      </c>
      <c r="ST75" s="5">
        <v>4039</v>
      </c>
      <c r="SU75" s="5">
        <v>9713</v>
      </c>
      <c r="SV75" s="5">
        <v>8616</v>
      </c>
      <c r="SW75" s="5">
        <v>8579</v>
      </c>
      <c r="SX75" s="5">
        <v>8235</v>
      </c>
      <c r="SY75" s="5">
        <v>8158</v>
      </c>
      <c r="SZ75" s="5">
        <v>7671</v>
      </c>
      <c r="TA75" s="5">
        <v>8458</v>
      </c>
      <c r="TB75" s="5">
        <v>9264</v>
      </c>
      <c r="TC75" s="5">
        <v>8335</v>
      </c>
      <c r="TD75" s="5">
        <v>8562</v>
      </c>
      <c r="TE75" s="5">
        <v>8563</v>
      </c>
      <c r="TF75" s="5">
        <v>8657</v>
      </c>
      <c r="TG75" s="5">
        <v>4212</v>
      </c>
      <c r="TH75" s="5">
        <v>4196</v>
      </c>
      <c r="TI75" s="5">
        <v>4032</v>
      </c>
      <c r="TJ75" s="5">
        <v>3289</v>
      </c>
      <c r="TK75" s="5">
        <v>3615</v>
      </c>
      <c r="TL75" s="5">
        <v>4298</v>
      </c>
      <c r="TM75" s="5">
        <v>4454</v>
      </c>
      <c r="TN75" s="5">
        <v>5279</v>
      </c>
      <c r="TO75" s="5">
        <v>5209</v>
      </c>
      <c r="TP75" s="5">
        <v>4921</v>
      </c>
      <c r="TQ75" s="5">
        <v>4887</v>
      </c>
      <c r="TR75" s="5">
        <v>4990</v>
      </c>
      <c r="TS75" s="5">
        <v>4889</v>
      </c>
      <c r="TT75" s="5">
        <v>3623</v>
      </c>
      <c r="TU75" s="5">
        <v>3284</v>
      </c>
      <c r="TV75" s="5">
        <v>2853</v>
      </c>
      <c r="TW75" s="5">
        <v>2349</v>
      </c>
      <c r="TX75" s="5">
        <v>2352</v>
      </c>
      <c r="TY75" s="5">
        <v>2187</v>
      </c>
      <c r="TZ75" s="5">
        <v>1617</v>
      </c>
      <c r="UA75" s="5">
        <v>616</v>
      </c>
      <c r="UB75" s="5">
        <v>304</v>
      </c>
      <c r="UC75" s="5">
        <v>252</v>
      </c>
      <c r="UD75" s="5">
        <v>263</v>
      </c>
      <c r="UE75" s="5">
        <v>214</v>
      </c>
      <c r="UF75" s="5">
        <v>187</v>
      </c>
      <c r="UG75" s="5">
        <v>223</v>
      </c>
      <c r="UH75" s="5">
        <v>207</v>
      </c>
      <c r="UI75" s="5">
        <v>184</v>
      </c>
      <c r="UJ75" s="5">
        <v>168</v>
      </c>
      <c r="UK75" s="5">
        <v>186</v>
      </c>
      <c r="UL75" s="5">
        <v>209</v>
      </c>
      <c r="UM75" s="5">
        <v>243</v>
      </c>
      <c r="UN75" s="5">
        <v>249</v>
      </c>
      <c r="UO75" s="5">
        <v>246</v>
      </c>
      <c r="UP75" s="5">
        <v>388</v>
      </c>
      <c r="UQ75" s="5">
        <v>315</v>
      </c>
      <c r="UR75" s="5">
        <v>312</v>
      </c>
      <c r="US75" s="5">
        <v>148</v>
      </c>
      <c r="UT75" s="5">
        <v>125</v>
      </c>
      <c r="UU75" s="5">
        <v>75</v>
      </c>
      <c r="UV75" s="5">
        <v>175</v>
      </c>
      <c r="UW75" s="5">
        <v>129</v>
      </c>
      <c r="UX75" s="5">
        <v>167</v>
      </c>
      <c r="UY75" s="5">
        <v>228</v>
      </c>
      <c r="UZ75" s="5">
        <v>143</v>
      </c>
      <c r="VA75" s="5">
        <v>124</v>
      </c>
      <c r="VB75" s="5">
        <v>107</v>
      </c>
      <c r="VC75" s="5">
        <v>116</v>
      </c>
      <c r="VD75" s="5">
        <v>154</v>
      </c>
      <c r="VE75" s="5">
        <v>152</v>
      </c>
      <c r="VF75" s="5">
        <v>152</v>
      </c>
      <c r="VG75" s="5">
        <v>37173</v>
      </c>
      <c r="VH75" s="5">
        <v>32689</v>
      </c>
      <c r="VI75" s="5">
        <v>33478</v>
      </c>
      <c r="VJ75" s="5">
        <v>34117</v>
      </c>
      <c r="VK75" s="5">
        <v>33929</v>
      </c>
      <c r="VL75" s="5">
        <v>32265</v>
      </c>
      <c r="VM75" s="5">
        <v>37918</v>
      </c>
      <c r="VN75" s="5">
        <v>41518</v>
      </c>
      <c r="VO75" s="5">
        <v>36621</v>
      </c>
      <c r="VP75" s="5">
        <v>36671</v>
      </c>
      <c r="VQ75" s="5">
        <v>30673</v>
      </c>
      <c r="VR75" s="5">
        <v>30718</v>
      </c>
      <c r="VS75" s="5">
        <v>28966</v>
      </c>
      <c r="VT75" s="5">
        <v>28227</v>
      </c>
      <c r="VU75" s="5">
        <v>25540</v>
      </c>
      <c r="VV75" s="5">
        <v>27385</v>
      </c>
      <c r="VW75" s="5">
        <v>26600</v>
      </c>
      <c r="VX75" s="5">
        <v>21670</v>
      </c>
      <c r="VY75" s="5">
        <v>16727</v>
      </c>
      <c r="VZ75" s="5">
        <v>16145</v>
      </c>
      <c r="WA75" s="5">
        <v>16033</v>
      </c>
      <c r="WB75" s="5">
        <v>14696</v>
      </c>
      <c r="WC75" s="5">
        <v>14935</v>
      </c>
      <c r="WD75" s="5">
        <v>13935</v>
      </c>
      <c r="WE75" s="5">
        <v>14686</v>
      </c>
      <c r="WF75" s="5">
        <v>12745</v>
      </c>
      <c r="WG75" s="5">
        <v>12540</v>
      </c>
      <c r="WH75" s="5">
        <v>10917</v>
      </c>
      <c r="WI75" s="5">
        <v>12531</v>
      </c>
      <c r="WJ75" s="5">
        <v>11261</v>
      </c>
      <c r="WK75" s="5">
        <v>11416</v>
      </c>
      <c r="WL75" s="5">
        <v>11164</v>
      </c>
      <c r="WM75" s="5">
        <v>684</v>
      </c>
      <c r="WN75" s="5">
        <v>372</v>
      </c>
      <c r="WO75" s="5">
        <v>333</v>
      </c>
      <c r="WP75" s="5">
        <v>423</v>
      </c>
      <c r="WQ75" s="5">
        <v>443</v>
      </c>
      <c r="WR75" s="5">
        <v>612</v>
      </c>
      <c r="WS75" s="5">
        <v>814</v>
      </c>
      <c r="WT75" s="5">
        <v>844</v>
      </c>
      <c r="WU75" s="5">
        <v>1122</v>
      </c>
      <c r="WV75" s="5">
        <v>948</v>
      </c>
      <c r="WW75" s="5">
        <v>833</v>
      </c>
      <c r="WX75" s="5">
        <v>906</v>
      </c>
      <c r="WY75" s="5">
        <v>751</v>
      </c>
      <c r="WZ75" s="5">
        <v>671</v>
      </c>
      <c r="XA75" s="5">
        <v>566</v>
      </c>
      <c r="XB75" s="5">
        <v>555</v>
      </c>
      <c r="XC75" s="5">
        <v>474</v>
      </c>
      <c r="XD75" s="5">
        <v>435</v>
      </c>
      <c r="XE75" s="5">
        <v>417</v>
      </c>
      <c r="XF75" s="5">
        <v>288</v>
      </c>
      <c r="XG75" s="5">
        <v>328</v>
      </c>
      <c r="XH75" s="5">
        <v>294</v>
      </c>
      <c r="XI75" s="5">
        <v>313</v>
      </c>
      <c r="XJ75" s="5">
        <v>365</v>
      </c>
      <c r="XK75" s="5">
        <v>398</v>
      </c>
      <c r="XL75" s="5">
        <v>392</v>
      </c>
      <c r="XM75" s="5">
        <v>305</v>
      </c>
      <c r="XN75" s="5">
        <v>379</v>
      </c>
      <c r="XO75" s="5">
        <v>452</v>
      </c>
      <c r="XP75" s="5">
        <v>409</v>
      </c>
      <c r="XQ75" s="5">
        <v>432</v>
      </c>
      <c r="XR75" s="5">
        <v>454</v>
      </c>
      <c r="XS75" s="1">
        <v>11479</v>
      </c>
      <c r="XT75" s="3" t="s">
        <v>180</v>
      </c>
      <c r="XU75" s="3" t="s">
        <v>180</v>
      </c>
      <c r="XV75" s="3" t="s">
        <v>180</v>
      </c>
      <c r="XW75" s="3" t="s">
        <v>179</v>
      </c>
      <c r="XX75" s="3" t="s">
        <v>179</v>
      </c>
      <c r="XY75" s="3" t="s">
        <v>180</v>
      </c>
      <c r="XZ75" s="3" t="s">
        <v>235</v>
      </c>
    </row>
    <row r="76" spans="1:650" x14ac:dyDescent="0.3">
      <c r="A76" s="6" t="s">
        <v>103</v>
      </c>
      <c r="B76" s="1">
        <v>4057008</v>
      </c>
      <c r="C76" s="5">
        <v>850</v>
      </c>
      <c r="D76" s="5">
        <v>0</v>
      </c>
      <c r="E76" s="5">
        <v>0</v>
      </c>
      <c r="F76" s="5">
        <v>0</v>
      </c>
      <c r="G76" s="5">
        <v>0</v>
      </c>
      <c r="H76" s="5">
        <v>0</v>
      </c>
      <c r="I76" s="5">
        <v>0</v>
      </c>
      <c r="J76" s="5">
        <v>0</v>
      </c>
      <c r="K76" s="5">
        <v>0</v>
      </c>
      <c r="L76" s="5">
        <v>0</v>
      </c>
      <c r="M76" s="5">
        <v>0</v>
      </c>
      <c r="N76" s="5">
        <v>0</v>
      </c>
      <c r="O76" s="5">
        <v>0</v>
      </c>
      <c r="P76" s="5">
        <v>0</v>
      </c>
      <c r="Q76" s="5">
        <v>0</v>
      </c>
      <c r="R76" s="5">
        <v>0</v>
      </c>
      <c r="S76" s="5">
        <v>0</v>
      </c>
      <c r="T76" s="5">
        <v>0</v>
      </c>
      <c r="U76" s="5">
        <v>0</v>
      </c>
      <c r="V76" s="5">
        <v>0</v>
      </c>
      <c r="W76" s="5">
        <v>0</v>
      </c>
      <c r="X76" s="5">
        <v>0</v>
      </c>
      <c r="Y76" s="5">
        <v>0</v>
      </c>
      <c r="Z76" s="5">
        <v>0</v>
      </c>
      <c r="AA76" s="5">
        <v>0</v>
      </c>
      <c r="AB76" s="5">
        <v>0</v>
      </c>
      <c r="AC76" s="5">
        <v>0</v>
      </c>
      <c r="AD76" s="5">
        <v>0</v>
      </c>
      <c r="AE76" s="5">
        <v>0</v>
      </c>
      <c r="AF76" s="5">
        <v>0</v>
      </c>
      <c r="AG76" s="5">
        <v>0</v>
      </c>
      <c r="AH76" s="5">
        <v>0</v>
      </c>
      <c r="AI76" s="5">
        <v>1094</v>
      </c>
      <c r="AJ76" s="5">
        <v>21470</v>
      </c>
      <c r="AK76" s="5">
        <v>15162</v>
      </c>
      <c r="AL76" s="5">
        <v>13294</v>
      </c>
      <c r="AM76" s="5">
        <v>10368</v>
      </c>
      <c r="AN76" s="5">
        <v>2178</v>
      </c>
      <c r="AO76" s="5">
        <v>-2573</v>
      </c>
      <c r="AP76" s="5">
        <v>10016</v>
      </c>
      <c r="AQ76" s="5">
        <v>5727</v>
      </c>
      <c r="AR76" s="5">
        <v>13374</v>
      </c>
      <c r="AS76" s="5">
        <v>0</v>
      </c>
      <c r="AT76" s="5">
        <v>0</v>
      </c>
      <c r="AU76" s="5">
        <v>0</v>
      </c>
      <c r="AV76" s="5">
        <v>0</v>
      </c>
      <c r="AW76" s="5">
        <v>0</v>
      </c>
      <c r="AX76" s="5">
        <v>0</v>
      </c>
      <c r="AY76" s="5">
        <v>0</v>
      </c>
      <c r="AZ76" s="5">
        <v>0</v>
      </c>
      <c r="BA76" s="5">
        <v>0</v>
      </c>
      <c r="BB76" s="5">
        <v>0</v>
      </c>
      <c r="BC76" s="5">
        <v>0</v>
      </c>
      <c r="BD76" s="5">
        <v>0</v>
      </c>
      <c r="BE76" s="5">
        <v>0</v>
      </c>
      <c r="BF76" s="5">
        <v>0</v>
      </c>
      <c r="BG76" s="5">
        <v>0</v>
      </c>
      <c r="BH76" s="5">
        <v>0</v>
      </c>
      <c r="BI76" s="5">
        <v>0</v>
      </c>
      <c r="BJ76" s="5">
        <v>0</v>
      </c>
      <c r="BK76" s="5">
        <v>0</v>
      </c>
      <c r="BL76" s="5">
        <v>0</v>
      </c>
      <c r="BM76" s="5">
        <v>0</v>
      </c>
      <c r="BN76" s="5">
        <v>0</v>
      </c>
      <c r="BO76" s="5">
        <v>10624</v>
      </c>
      <c r="BP76" s="5">
        <v>2233</v>
      </c>
      <c r="BQ76" s="5">
        <v>9890</v>
      </c>
      <c r="BR76" s="5">
        <v>1094</v>
      </c>
      <c r="BS76" s="5">
        <v>8135</v>
      </c>
      <c r="BT76" s="5">
        <v>5430</v>
      </c>
      <c r="BU76" s="5">
        <v>5925</v>
      </c>
      <c r="BV76" s="5">
        <v>1570</v>
      </c>
      <c r="BW76" s="5">
        <v>1497</v>
      </c>
      <c r="BX76" s="5">
        <v>872</v>
      </c>
      <c r="BY76" s="5">
        <v>1038</v>
      </c>
      <c r="BZ76" s="5">
        <v>2650</v>
      </c>
      <c r="CA76" s="5">
        <v>2895</v>
      </c>
      <c r="CB76" s="5">
        <v>-370</v>
      </c>
      <c r="CC76" s="5">
        <v>5418</v>
      </c>
      <c r="CD76" s="5">
        <v>5675</v>
      </c>
      <c r="CE76" s="5">
        <v>6041</v>
      </c>
      <c r="CF76" s="5">
        <v>4653</v>
      </c>
      <c r="CG76" s="5">
        <v>2348</v>
      </c>
      <c r="CH76" s="5">
        <v>116</v>
      </c>
      <c r="CI76" s="5">
        <v>34</v>
      </c>
      <c r="CJ76" s="5">
        <v>-415</v>
      </c>
      <c r="CK76" s="5">
        <v>632</v>
      </c>
      <c r="CL76" s="5">
        <v>537</v>
      </c>
      <c r="CM76" s="5">
        <v>0</v>
      </c>
      <c r="CN76" s="5">
        <v>19</v>
      </c>
      <c r="CO76" s="5">
        <v>-23</v>
      </c>
      <c r="CP76" s="5">
        <v>1</v>
      </c>
      <c r="CQ76" s="5">
        <v>15</v>
      </c>
      <c r="CR76" s="5">
        <v>365</v>
      </c>
      <c r="CS76" s="5">
        <v>-378</v>
      </c>
      <c r="CT76" s="5">
        <v>20</v>
      </c>
      <c r="CU76" s="5">
        <v>282577</v>
      </c>
      <c r="CV76" s="5">
        <v>270471</v>
      </c>
      <c r="CW76" s="5">
        <v>265180</v>
      </c>
      <c r="CX76" s="5">
        <v>232709</v>
      </c>
      <c r="CY76" s="5">
        <v>267123</v>
      </c>
      <c r="CZ76" s="5">
        <v>202739</v>
      </c>
      <c r="DA76" s="5">
        <v>144261</v>
      </c>
      <c r="DB76" s="5">
        <v>151724</v>
      </c>
      <c r="DC76" s="5">
        <v>169955</v>
      </c>
      <c r="DD76" s="5">
        <v>156785</v>
      </c>
      <c r="DE76" s="5">
        <v>160245</v>
      </c>
      <c r="DF76" s="5">
        <v>158599</v>
      </c>
      <c r="DG76" s="5">
        <v>157943</v>
      </c>
      <c r="DH76" s="5">
        <v>138815</v>
      </c>
      <c r="DI76" s="5">
        <v>130642</v>
      </c>
      <c r="DJ76" s="5">
        <v>113450</v>
      </c>
      <c r="DK76" s="5">
        <v>117473</v>
      </c>
      <c r="DL76" s="5">
        <v>86693</v>
      </c>
      <c r="DM76" s="5">
        <v>83082</v>
      </c>
      <c r="DN76" s="5">
        <v>87861</v>
      </c>
      <c r="DO76" s="5">
        <v>77155</v>
      </c>
      <c r="DP76" s="5">
        <v>73716</v>
      </c>
      <c r="DQ76" s="5">
        <v>74931</v>
      </c>
      <c r="DR76" s="5">
        <v>81680</v>
      </c>
      <c r="DS76" s="5">
        <v>84502</v>
      </c>
      <c r="DT76" s="5">
        <v>81528</v>
      </c>
      <c r="DU76" s="5">
        <v>66088</v>
      </c>
      <c r="DV76" s="5">
        <v>65646</v>
      </c>
      <c r="DW76" s="5">
        <v>68408</v>
      </c>
      <c r="DX76" s="5">
        <v>68837</v>
      </c>
      <c r="DY76" s="5">
        <v>95628</v>
      </c>
      <c r="DZ76" s="5">
        <v>88840</v>
      </c>
      <c r="EA76" s="5">
        <v>6830</v>
      </c>
      <c r="EB76" s="5">
        <v>10739</v>
      </c>
      <c r="EC76" s="5">
        <v>7573</v>
      </c>
      <c r="ED76" s="5">
        <v>8240</v>
      </c>
      <c r="EE76" s="5">
        <v>5869</v>
      </c>
      <c r="EF76" s="5">
        <v>7349</v>
      </c>
      <c r="EG76" s="5">
        <v>14364</v>
      </c>
      <c r="EH76" s="5">
        <v>17361</v>
      </c>
      <c r="EI76" s="5">
        <v>8577</v>
      </c>
      <c r="EJ76" s="5">
        <v>26794</v>
      </c>
      <c r="EK76" s="5">
        <v>11646</v>
      </c>
      <c r="EL76" s="5">
        <v>1759</v>
      </c>
      <c r="EM76" s="5">
        <v>14772</v>
      </c>
      <c r="EN76" s="5">
        <v>1738</v>
      </c>
      <c r="EO76" s="5">
        <v>4213</v>
      </c>
      <c r="EP76" s="5">
        <v>483</v>
      </c>
      <c r="EQ76" s="5">
        <v>3168</v>
      </c>
      <c r="ER76" s="5">
        <v>28650</v>
      </c>
      <c r="ES76" s="5">
        <v>18359</v>
      </c>
      <c r="ET76" s="5">
        <v>1194</v>
      </c>
      <c r="EU76" s="5">
        <v>1557</v>
      </c>
      <c r="EV76" s="5">
        <v>1960</v>
      </c>
      <c r="EW76" s="5">
        <v>3556</v>
      </c>
      <c r="EX76" s="5">
        <v>18149</v>
      </c>
      <c r="EY76" s="5">
        <v>888</v>
      </c>
      <c r="EZ76" s="5">
        <v>2637</v>
      </c>
      <c r="FA76" s="5">
        <v>3522</v>
      </c>
      <c r="FB76" s="5">
        <v>2680</v>
      </c>
      <c r="FC76" s="5">
        <v>1783</v>
      </c>
      <c r="FD76" s="5">
        <v>1953</v>
      </c>
      <c r="FE76" s="5">
        <v>914</v>
      </c>
      <c r="FF76" s="5">
        <v>2462</v>
      </c>
      <c r="FG76" s="5">
        <v>0</v>
      </c>
      <c r="FH76" s="5">
        <v>0</v>
      </c>
      <c r="FI76" s="5">
        <v>0</v>
      </c>
      <c r="FJ76" s="5">
        <v>0</v>
      </c>
      <c r="FK76" s="5">
        <v>0</v>
      </c>
      <c r="FL76" s="5">
        <v>0</v>
      </c>
      <c r="FM76" s="5">
        <v>0</v>
      </c>
      <c r="FN76" s="5">
        <v>0</v>
      </c>
      <c r="FO76" s="5">
        <v>0</v>
      </c>
      <c r="FP76" s="5">
        <v>0</v>
      </c>
      <c r="FQ76" s="5">
        <v>0</v>
      </c>
      <c r="FR76" s="5">
        <v>0</v>
      </c>
      <c r="FS76" s="5">
        <v>0</v>
      </c>
      <c r="FT76" s="5">
        <v>0</v>
      </c>
      <c r="FU76" s="5" t="s">
        <v>33</v>
      </c>
      <c r="FV76" s="5" t="s">
        <v>33</v>
      </c>
      <c r="FW76" s="5" t="s">
        <v>33</v>
      </c>
      <c r="FX76" s="5" t="s">
        <v>33</v>
      </c>
      <c r="FY76" s="5" t="s">
        <v>33</v>
      </c>
      <c r="FZ76" s="5" t="s">
        <v>33</v>
      </c>
      <c r="GA76" s="5" t="s">
        <v>33</v>
      </c>
      <c r="GB76" s="5" t="s">
        <v>33</v>
      </c>
      <c r="GC76" s="5" t="s">
        <v>33</v>
      </c>
      <c r="GD76" s="5" t="s">
        <v>33</v>
      </c>
      <c r="GE76" s="5" t="s">
        <v>33</v>
      </c>
      <c r="GF76" s="5" t="s">
        <v>33</v>
      </c>
      <c r="GG76" s="5" t="s">
        <v>33</v>
      </c>
      <c r="GH76" s="5" t="s">
        <v>33</v>
      </c>
      <c r="GI76" s="5" t="s">
        <v>33</v>
      </c>
      <c r="GJ76" s="5" t="s">
        <v>33</v>
      </c>
      <c r="GK76" s="5" t="s">
        <v>33</v>
      </c>
      <c r="GL76" s="5" t="s">
        <v>33</v>
      </c>
      <c r="GM76" s="5">
        <v>301975</v>
      </c>
      <c r="GN76" s="5">
        <v>304914</v>
      </c>
      <c r="GO76" s="5">
        <v>297805</v>
      </c>
      <c r="GP76" s="5">
        <v>255338</v>
      </c>
      <c r="GQ76" s="5">
        <v>291494</v>
      </c>
      <c r="GR76" s="5">
        <v>217697</v>
      </c>
      <c r="GS76" s="5">
        <v>161977</v>
      </c>
      <c r="GT76" s="5">
        <v>180672</v>
      </c>
      <c r="GU76" s="5">
        <v>185755</v>
      </c>
      <c r="GV76" s="5">
        <v>197826</v>
      </c>
      <c r="GW76" s="5">
        <v>172930</v>
      </c>
      <c r="GX76" s="5">
        <v>163008</v>
      </c>
      <c r="GY76" s="5">
        <v>175610</v>
      </c>
      <c r="GZ76" s="5">
        <v>140183</v>
      </c>
      <c r="HA76" s="5">
        <v>140274</v>
      </c>
      <c r="HB76" s="5">
        <v>119608</v>
      </c>
      <c r="HC76" s="5">
        <v>126682</v>
      </c>
      <c r="HD76" s="5">
        <v>119996</v>
      </c>
      <c r="HE76" s="5">
        <v>103789</v>
      </c>
      <c r="HF76" s="5">
        <v>89170</v>
      </c>
      <c r="HG76" s="5">
        <v>78747</v>
      </c>
      <c r="HH76" s="5">
        <v>75261</v>
      </c>
      <c r="HI76" s="5">
        <v>79119</v>
      </c>
      <c r="HJ76" s="5">
        <v>100366</v>
      </c>
      <c r="HK76" s="5">
        <v>85390</v>
      </c>
      <c r="HL76" s="5">
        <v>84184</v>
      </c>
      <c r="HM76" s="5">
        <v>69587</v>
      </c>
      <c r="HN76" s="5">
        <v>68326</v>
      </c>
      <c r="HO76" s="5">
        <v>70206</v>
      </c>
      <c r="HP76" s="5">
        <v>71155</v>
      </c>
      <c r="HQ76" s="5">
        <v>96164</v>
      </c>
      <c r="HR76" s="5">
        <v>91323</v>
      </c>
      <c r="HS76" s="5">
        <v>707153</v>
      </c>
      <c r="HT76" s="5">
        <v>695579</v>
      </c>
      <c r="HU76" s="5">
        <v>579028</v>
      </c>
      <c r="HV76" s="5">
        <v>616404</v>
      </c>
      <c r="HW76" s="5">
        <v>994968</v>
      </c>
      <c r="HX76" s="5">
        <v>897302</v>
      </c>
      <c r="HY76" s="5">
        <v>861347</v>
      </c>
      <c r="HZ76" s="5">
        <v>788824</v>
      </c>
      <c r="IA76" s="5">
        <v>846446</v>
      </c>
      <c r="IB76" s="5">
        <v>927794</v>
      </c>
      <c r="IC76" s="5">
        <v>1134333</v>
      </c>
      <c r="ID76" s="5">
        <v>1446738</v>
      </c>
      <c r="IE76" s="5">
        <v>1441326</v>
      </c>
      <c r="IF76" s="5">
        <v>1473164</v>
      </c>
      <c r="IG76" s="5">
        <v>1375543</v>
      </c>
      <c r="IH76" s="5">
        <v>1162745</v>
      </c>
      <c r="II76" s="5">
        <v>1226472</v>
      </c>
      <c r="IJ76" s="5">
        <v>973697</v>
      </c>
      <c r="IK76" s="5">
        <v>1429763</v>
      </c>
      <c r="IL76" s="5">
        <v>1040168</v>
      </c>
      <c r="IM76" s="5">
        <v>729304</v>
      </c>
      <c r="IN76" s="5">
        <v>940764</v>
      </c>
      <c r="IO76" s="5">
        <v>1145056</v>
      </c>
      <c r="IP76" s="5">
        <v>1120746</v>
      </c>
      <c r="IQ76" s="5">
        <v>1113762</v>
      </c>
      <c r="IR76" s="5">
        <v>1074493</v>
      </c>
      <c r="IS76" s="5">
        <v>1081976</v>
      </c>
      <c r="IT76" s="5">
        <v>1065213</v>
      </c>
      <c r="IU76" s="5">
        <v>1037914</v>
      </c>
      <c r="IV76" s="5">
        <v>957088</v>
      </c>
      <c r="IW76" s="5">
        <v>897458</v>
      </c>
      <c r="IX76" s="5">
        <v>789151</v>
      </c>
      <c r="IY76" s="5">
        <v>0</v>
      </c>
      <c r="IZ76" s="5">
        <v>0</v>
      </c>
      <c r="JA76" s="5">
        <v>0</v>
      </c>
      <c r="JB76" s="5">
        <v>0</v>
      </c>
      <c r="JC76" s="5">
        <v>0</v>
      </c>
      <c r="JD76" s="5">
        <v>0</v>
      </c>
      <c r="JE76" s="5">
        <v>0</v>
      </c>
      <c r="JF76" s="5">
        <v>0</v>
      </c>
      <c r="JG76" s="5">
        <v>0</v>
      </c>
      <c r="JH76" s="5">
        <v>0</v>
      </c>
      <c r="JI76" s="5">
        <v>0</v>
      </c>
      <c r="JJ76" s="5">
        <v>0</v>
      </c>
      <c r="JK76" s="5">
        <v>0</v>
      </c>
      <c r="JL76" s="5">
        <v>0</v>
      </c>
      <c r="JM76" s="5">
        <v>0</v>
      </c>
      <c r="JN76" s="5">
        <v>0</v>
      </c>
      <c r="JO76" s="5">
        <v>0</v>
      </c>
      <c r="JP76" s="5">
        <v>0</v>
      </c>
      <c r="JQ76" s="5">
        <v>0</v>
      </c>
      <c r="JR76" s="5">
        <v>0</v>
      </c>
      <c r="JS76" s="5">
        <v>0</v>
      </c>
      <c r="JT76" s="5">
        <v>0</v>
      </c>
      <c r="JU76" s="5">
        <v>0</v>
      </c>
      <c r="JV76" s="5">
        <v>0</v>
      </c>
      <c r="JW76" s="5">
        <v>0</v>
      </c>
      <c r="JX76" s="5">
        <v>0</v>
      </c>
      <c r="JY76" s="5">
        <v>0</v>
      </c>
      <c r="JZ76" s="5">
        <v>0</v>
      </c>
      <c r="KA76" s="5">
        <v>0</v>
      </c>
      <c r="KB76" s="5">
        <v>0</v>
      </c>
      <c r="KC76" s="5">
        <v>0</v>
      </c>
      <c r="KD76" s="5">
        <v>0</v>
      </c>
      <c r="KE76" s="5">
        <v>461601</v>
      </c>
      <c r="KF76" s="5">
        <v>483380</v>
      </c>
      <c r="KG76" s="5">
        <v>476610</v>
      </c>
      <c r="KH76" s="5">
        <v>446289</v>
      </c>
      <c r="KI76" s="5">
        <v>437978</v>
      </c>
      <c r="KJ76" s="5">
        <v>422435</v>
      </c>
      <c r="KK76" s="5">
        <v>390481</v>
      </c>
      <c r="KL76" s="5">
        <v>347085</v>
      </c>
      <c r="KM76" s="5">
        <v>332398</v>
      </c>
      <c r="KN76" s="5">
        <v>311078</v>
      </c>
      <c r="KO76" s="5">
        <v>293253</v>
      </c>
      <c r="KP76" s="5">
        <v>265376</v>
      </c>
      <c r="KQ76" s="5">
        <v>158850</v>
      </c>
      <c r="KR76" s="5">
        <v>237087</v>
      </c>
      <c r="KS76" s="5">
        <v>159993</v>
      </c>
      <c r="KT76" s="5">
        <v>140824</v>
      </c>
      <c r="KU76" s="5">
        <v>133658</v>
      </c>
      <c r="KV76" s="5">
        <v>139217</v>
      </c>
      <c r="KW76" s="5">
        <v>125045</v>
      </c>
      <c r="KX76" s="5">
        <v>119887</v>
      </c>
      <c r="KY76" s="5">
        <v>106380</v>
      </c>
      <c r="KZ76" s="5">
        <v>78073</v>
      </c>
      <c r="LA76" s="5">
        <v>1513</v>
      </c>
      <c r="LB76" s="5">
        <v>506</v>
      </c>
      <c r="LC76" s="5">
        <v>193</v>
      </c>
      <c r="LD76" s="5">
        <v>865</v>
      </c>
      <c r="LE76" s="5">
        <v>456</v>
      </c>
      <c r="LF76" s="5">
        <v>330</v>
      </c>
      <c r="LG76" s="5">
        <v>219</v>
      </c>
      <c r="LH76" s="5">
        <v>231</v>
      </c>
      <c r="LI76" s="5">
        <v>245</v>
      </c>
      <c r="LJ76" s="5">
        <v>223</v>
      </c>
      <c r="LK76" s="5">
        <v>1635</v>
      </c>
      <c r="LL76" s="5">
        <v>2543</v>
      </c>
      <c r="LM76" s="5">
        <v>2211</v>
      </c>
      <c r="LN76" s="5">
        <v>911</v>
      </c>
      <c r="LO76" s="5">
        <v>2511</v>
      </c>
      <c r="LP76" s="5">
        <v>2414</v>
      </c>
      <c r="LQ76" s="5">
        <v>2155</v>
      </c>
      <c r="LR76" s="5">
        <v>1632</v>
      </c>
      <c r="LS76" s="5">
        <v>827</v>
      </c>
      <c r="LT76" s="5">
        <v>1047</v>
      </c>
      <c r="LU76" s="5">
        <v>1782</v>
      </c>
      <c r="LV76" s="5">
        <v>1051</v>
      </c>
      <c r="LW76" s="5">
        <v>651</v>
      </c>
      <c r="LX76" s="5">
        <v>779</v>
      </c>
      <c r="LY76" s="5">
        <v>908</v>
      </c>
      <c r="LZ76" s="5">
        <v>576</v>
      </c>
      <c r="MA76" s="5">
        <v>694</v>
      </c>
      <c r="MB76" s="5">
        <v>559</v>
      </c>
      <c r="MC76" s="5">
        <v>720</v>
      </c>
      <c r="MD76" s="5">
        <v>418</v>
      </c>
      <c r="ME76" s="5">
        <v>129</v>
      </c>
      <c r="MF76" s="5">
        <v>209</v>
      </c>
      <c r="MG76" s="5">
        <v>340</v>
      </c>
      <c r="MH76" s="5">
        <v>137</v>
      </c>
      <c r="MI76" s="5">
        <v>226</v>
      </c>
      <c r="MJ76" s="5">
        <v>420</v>
      </c>
      <c r="MK76" s="5">
        <v>391</v>
      </c>
      <c r="ML76" s="5">
        <v>330</v>
      </c>
      <c r="MM76" s="5">
        <v>317</v>
      </c>
      <c r="MN76" s="5">
        <v>366</v>
      </c>
      <c r="MO76" s="5">
        <v>354</v>
      </c>
      <c r="MP76" s="5">
        <v>306</v>
      </c>
      <c r="MQ76" s="5">
        <v>342</v>
      </c>
      <c r="MR76" s="5">
        <v>288</v>
      </c>
      <c r="MS76" s="5">
        <v>230</v>
      </c>
      <c r="MT76" s="5">
        <v>131</v>
      </c>
      <c r="MU76" s="5">
        <v>91</v>
      </c>
      <c r="MV76" s="5">
        <v>28</v>
      </c>
      <c r="MW76" s="5">
        <v>0</v>
      </c>
      <c r="MX76" s="5">
        <v>0</v>
      </c>
      <c r="MY76" s="5">
        <v>0</v>
      </c>
      <c r="MZ76" s="5">
        <v>0</v>
      </c>
      <c r="NA76" s="5">
        <v>0</v>
      </c>
      <c r="NB76" s="5">
        <v>0</v>
      </c>
      <c r="NC76" s="5">
        <v>0</v>
      </c>
      <c r="ND76" s="5">
        <v>0</v>
      </c>
      <c r="NE76" s="5" t="s">
        <v>33</v>
      </c>
      <c r="NF76" s="5" t="s">
        <v>33</v>
      </c>
      <c r="NG76" s="5" t="s">
        <v>33</v>
      </c>
      <c r="NH76" s="5" t="s">
        <v>33</v>
      </c>
      <c r="NI76" s="5" t="s">
        <v>33</v>
      </c>
      <c r="NJ76" s="5" t="s">
        <v>33</v>
      </c>
      <c r="NK76" s="5" t="s">
        <v>33</v>
      </c>
      <c r="NL76" s="5" t="s">
        <v>33</v>
      </c>
      <c r="NM76" s="5" t="s">
        <v>33</v>
      </c>
      <c r="NN76" s="5" t="s">
        <v>33</v>
      </c>
      <c r="NO76" s="5" t="s">
        <v>33</v>
      </c>
      <c r="NP76" s="5" t="s">
        <v>33</v>
      </c>
      <c r="NQ76" s="5" t="s">
        <v>33</v>
      </c>
      <c r="NR76" s="5" t="s">
        <v>33</v>
      </c>
      <c r="NS76" s="5" t="s">
        <v>33</v>
      </c>
      <c r="NT76" s="5" t="s">
        <v>33</v>
      </c>
      <c r="NU76" s="5" t="s">
        <v>33</v>
      </c>
      <c r="NV76" s="5" t="s">
        <v>33</v>
      </c>
      <c r="NW76" s="5">
        <v>0</v>
      </c>
      <c r="NX76" s="5">
        <v>0</v>
      </c>
      <c r="NY76" s="5">
        <v>0</v>
      </c>
      <c r="NZ76" s="5">
        <v>0</v>
      </c>
      <c r="OA76" s="5">
        <v>0</v>
      </c>
      <c r="OB76" s="5">
        <v>0</v>
      </c>
      <c r="OC76" s="5">
        <v>0</v>
      </c>
      <c r="OD76" s="5">
        <v>0</v>
      </c>
      <c r="OE76" s="5">
        <v>0</v>
      </c>
      <c r="OF76" s="5">
        <v>0</v>
      </c>
      <c r="OG76" s="5">
        <v>0</v>
      </c>
      <c r="OH76" s="5">
        <v>0</v>
      </c>
      <c r="OI76" s="5">
        <v>0</v>
      </c>
      <c r="OJ76" s="5">
        <v>0</v>
      </c>
      <c r="OK76" s="5" t="s">
        <v>33</v>
      </c>
      <c r="OL76" s="5" t="s">
        <v>33</v>
      </c>
      <c r="OM76" s="5" t="s">
        <v>33</v>
      </c>
      <c r="ON76" s="5" t="s">
        <v>33</v>
      </c>
      <c r="OO76" s="5" t="s">
        <v>33</v>
      </c>
      <c r="OP76" s="5" t="s">
        <v>33</v>
      </c>
      <c r="OQ76" s="5" t="s">
        <v>33</v>
      </c>
      <c r="OR76" s="5" t="s">
        <v>33</v>
      </c>
      <c r="OS76" s="5" t="s">
        <v>33</v>
      </c>
      <c r="OT76" s="5" t="s">
        <v>33</v>
      </c>
      <c r="OU76" s="5" t="s">
        <v>33</v>
      </c>
      <c r="OV76" s="5" t="s">
        <v>33</v>
      </c>
      <c r="OW76" s="5" t="s">
        <v>33</v>
      </c>
      <c r="OX76" s="5" t="s">
        <v>33</v>
      </c>
      <c r="OY76" s="5" t="s">
        <v>33</v>
      </c>
      <c r="OZ76" s="5" t="s">
        <v>33</v>
      </c>
      <c r="PA76" s="5" t="s">
        <v>33</v>
      </c>
      <c r="PB76" s="5" t="s">
        <v>33</v>
      </c>
      <c r="PC76" s="5">
        <v>64523</v>
      </c>
      <c r="PD76" s="5">
        <v>56061</v>
      </c>
      <c r="PE76" s="5">
        <v>75139</v>
      </c>
      <c r="PF76" s="5">
        <v>69380</v>
      </c>
      <c r="PG76" s="5">
        <v>70278</v>
      </c>
      <c r="PH76" s="5">
        <v>83418</v>
      </c>
      <c r="PI76" s="5">
        <v>67372</v>
      </c>
      <c r="PJ76" s="5">
        <v>69447</v>
      </c>
      <c r="PK76" s="5">
        <v>82002</v>
      </c>
      <c r="PL76" s="5">
        <v>83612</v>
      </c>
      <c r="PM76" s="5">
        <v>90422</v>
      </c>
      <c r="PN76" s="5">
        <v>78757</v>
      </c>
      <c r="PO76" s="5">
        <v>66649</v>
      </c>
      <c r="PP76" s="5">
        <v>66156</v>
      </c>
      <c r="PQ76" s="5">
        <v>60165</v>
      </c>
      <c r="PR76" s="5">
        <v>56480</v>
      </c>
      <c r="PS76" s="5">
        <v>52473</v>
      </c>
      <c r="PT76" s="5">
        <v>54137</v>
      </c>
      <c r="PU76" s="5">
        <v>56153</v>
      </c>
      <c r="PV76" s="5">
        <v>48922</v>
      </c>
      <c r="PW76" s="5">
        <v>37784</v>
      </c>
      <c r="PX76" s="5">
        <v>39357</v>
      </c>
      <c r="PY76" s="5">
        <v>37529</v>
      </c>
      <c r="PZ76" s="5">
        <v>35546</v>
      </c>
      <c r="QA76" s="5">
        <v>32433</v>
      </c>
      <c r="QB76" s="5">
        <v>40075</v>
      </c>
      <c r="QC76" s="5">
        <v>34391</v>
      </c>
      <c r="QD76" s="5">
        <v>32815</v>
      </c>
      <c r="QE76" s="5">
        <v>30499</v>
      </c>
      <c r="QF76" s="5">
        <v>29980</v>
      </c>
      <c r="QG76" s="5">
        <v>28031</v>
      </c>
      <c r="QH76" s="5">
        <v>28166</v>
      </c>
      <c r="QI76" s="5">
        <v>96238</v>
      </c>
      <c r="QJ76" s="5">
        <v>101082</v>
      </c>
      <c r="QK76" s="5">
        <v>83745</v>
      </c>
      <c r="QL76" s="5">
        <v>97764</v>
      </c>
      <c r="QM76" s="5">
        <v>82181</v>
      </c>
      <c r="QN76" s="5">
        <v>70772</v>
      </c>
      <c r="QO76" s="5">
        <v>114835</v>
      </c>
      <c r="QP76" s="5">
        <v>64472</v>
      </c>
      <c r="QQ76" s="5">
        <v>49311</v>
      </c>
      <c r="QR76" s="5">
        <v>58918</v>
      </c>
      <c r="QS76" s="5">
        <v>51734</v>
      </c>
      <c r="QT76" s="5">
        <v>61556</v>
      </c>
      <c r="QU76" s="5">
        <v>54774</v>
      </c>
      <c r="QV76" s="5">
        <v>65794</v>
      </c>
      <c r="QW76" s="5">
        <v>43423</v>
      </c>
      <c r="QX76" s="5">
        <v>38278</v>
      </c>
      <c r="QY76" s="5">
        <v>46384</v>
      </c>
      <c r="QZ76" s="5">
        <v>43877</v>
      </c>
      <c r="RA76" s="5">
        <v>37607</v>
      </c>
      <c r="RB76" s="5">
        <v>38964</v>
      </c>
      <c r="RC76" s="5">
        <v>32390</v>
      </c>
      <c r="RD76" s="5">
        <v>32162</v>
      </c>
      <c r="RE76" s="5">
        <v>35181</v>
      </c>
      <c r="RF76" s="5">
        <v>29724</v>
      </c>
      <c r="RG76" s="5">
        <v>27978</v>
      </c>
      <c r="RH76" s="5">
        <v>33210</v>
      </c>
      <c r="RI76" s="5">
        <v>26055</v>
      </c>
      <c r="RJ76" s="5">
        <v>32865</v>
      </c>
      <c r="RK76" s="5">
        <v>28326</v>
      </c>
      <c r="RL76" s="5">
        <v>25135</v>
      </c>
      <c r="RM76" s="5">
        <v>27013</v>
      </c>
      <c r="RN76" s="5">
        <v>26183</v>
      </c>
      <c r="RO76" s="5">
        <v>91158</v>
      </c>
      <c r="RP76" s="5">
        <v>81546</v>
      </c>
      <c r="RQ76" s="5">
        <v>77302</v>
      </c>
      <c r="RR76" s="5">
        <v>87111</v>
      </c>
      <c r="RS76" s="5">
        <v>100307</v>
      </c>
      <c r="RT76" s="5">
        <v>75178</v>
      </c>
      <c r="RU76" s="5">
        <v>61952</v>
      </c>
      <c r="RV76" s="5">
        <v>61483</v>
      </c>
      <c r="RW76" s="5">
        <v>61317</v>
      </c>
      <c r="RX76" s="5">
        <v>66497</v>
      </c>
      <c r="RY76" s="5">
        <v>86472</v>
      </c>
      <c r="RZ76" s="5">
        <v>78284</v>
      </c>
      <c r="SA76" s="5">
        <v>72756</v>
      </c>
      <c r="SB76" s="5">
        <v>59824</v>
      </c>
      <c r="SC76" s="5">
        <v>46090</v>
      </c>
      <c r="SD76" s="5">
        <v>40353</v>
      </c>
      <c r="SE76" s="5">
        <v>48301</v>
      </c>
      <c r="SF76" s="5">
        <v>53068</v>
      </c>
      <c r="SG76" s="5">
        <v>52363</v>
      </c>
      <c r="SH76" s="5">
        <v>48207</v>
      </c>
      <c r="SI76" s="5">
        <v>38736</v>
      </c>
      <c r="SJ76" s="5">
        <v>43592</v>
      </c>
      <c r="SK76" s="5">
        <v>46088</v>
      </c>
      <c r="SL76" s="5">
        <v>46152</v>
      </c>
      <c r="SM76" s="5">
        <v>41762</v>
      </c>
      <c r="SN76" s="5">
        <v>40809</v>
      </c>
      <c r="SO76" s="5">
        <v>41011</v>
      </c>
      <c r="SP76" s="5">
        <v>38800</v>
      </c>
      <c r="SQ76" s="5">
        <v>35971</v>
      </c>
      <c r="SR76" s="5">
        <v>33522</v>
      </c>
      <c r="SS76" s="5">
        <v>29082</v>
      </c>
      <c r="ST76" s="5">
        <v>26000</v>
      </c>
      <c r="SU76" s="5">
        <v>288453</v>
      </c>
      <c r="SV76" s="5">
        <v>266952</v>
      </c>
      <c r="SW76" s="5">
        <v>263936</v>
      </c>
      <c r="SX76" s="5">
        <v>256142</v>
      </c>
      <c r="SY76" s="5">
        <v>275385</v>
      </c>
      <c r="SZ76" s="5">
        <v>236180</v>
      </c>
      <c r="TA76" s="5">
        <v>199119</v>
      </c>
      <c r="TB76" s="5">
        <v>161727</v>
      </c>
      <c r="TC76" s="5">
        <v>121789</v>
      </c>
      <c r="TD76" s="5">
        <v>108638</v>
      </c>
      <c r="TE76" s="5">
        <v>85546</v>
      </c>
      <c r="TF76" s="5">
        <v>62832</v>
      </c>
      <c r="TG76" s="5">
        <v>58918</v>
      </c>
      <c r="TH76" s="5">
        <v>56295</v>
      </c>
      <c r="TI76" s="5">
        <v>54995</v>
      </c>
      <c r="TJ76" s="5">
        <v>56324</v>
      </c>
      <c r="TK76" s="5">
        <v>57388</v>
      </c>
      <c r="TL76" s="5">
        <v>52338</v>
      </c>
      <c r="TM76" s="5">
        <v>66324</v>
      </c>
      <c r="TN76" s="5">
        <v>57868</v>
      </c>
      <c r="TO76" s="5">
        <v>48312</v>
      </c>
      <c r="TP76" s="5">
        <v>50735</v>
      </c>
      <c r="TQ76" s="5">
        <v>58872</v>
      </c>
      <c r="TR76" s="5">
        <v>56643</v>
      </c>
      <c r="TS76" s="5">
        <v>62416</v>
      </c>
      <c r="TT76" s="5">
        <v>68206</v>
      </c>
      <c r="TU76" s="5">
        <v>55984</v>
      </c>
      <c r="TV76" s="5">
        <v>53727</v>
      </c>
      <c r="TW76" s="5">
        <v>65669</v>
      </c>
      <c r="TX76" s="5">
        <v>43258</v>
      </c>
      <c r="TY76" s="5">
        <v>9349</v>
      </c>
      <c r="TZ76" s="5">
        <v>8471</v>
      </c>
      <c r="UA76" s="5">
        <v>659</v>
      </c>
      <c r="UB76" s="5">
        <v>815</v>
      </c>
      <c r="UC76" s="5">
        <v>2196</v>
      </c>
      <c r="UD76" s="5">
        <v>2222</v>
      </c>
      <c r="UE76" s="5">
        <v>1473</v>
      </c>
      <c r="UF76" s="5">
        <v>1922</v>
      </c>
      <c r="UG76" s="5">
        <v>2873</v>
      </c>
      <c r="UH76" s="5">
        <v>1276</v>
      </c>
      <c r="UI76" s="5">
        <v>695</v>
      </c>
      <c r="UJ76" s="5">
        <v>71</v>
      </c>
      <c r="UK76" s="5">
        <v>9</v>
      </c>
      <c r="UL76" s="5">
        <v>0</v>
      </c>
      <c r="UM76" s="5">
        <v>1</v>
      </c>
      <c r="UN76" s="5">
        <v>0</v>
      </c>
      <c r="UO76" s="5">
        <v>1</v>
      </c>
      <c r="UP76" s="5">
        <v>7</v>
      </c>
      <c r="UQ76" s="5">
        <v>235</v>
      </c>
      <c r="UR76" s="5">
        <v>173</v>
      </c>
      <c r="US76" s="5">
        <v>1586</v>
      </c>
      <c r="UT76" s="5">
        <v>856</v>
      </c>
      <c r="UU76" s="5">
        <v>0</v>
      </c>
      <c r="UV76" s="5">
        <v>0</v>
      </c>
      <c r="UW76" s="5">
        <v>1</v>
      </c>
      <c r="UX76" s="5">
        <v>38</v>
      </c>
      <c r="UY76" s="5">
        <v>0</v>
      </c>
      <c r="UZ76" s="5">
        <v>0</v>
      </c>
      <c r="VA76" s="5">
        <v>0</v>
      </c>
      <c r="VB76" s="5">
        <v>0</v>
      </c>
      <c r="VC76" s="5">
        <v>0</v>
      </c>
      <c r="VD76" s="5">
        <v>0</v>
      </c>
      <c r="VE76" s="5">
        <v>0</v>
      </c>
      <c r="VF76" s="5">
        <v>0</v>
      </c>
      <c r="VG76" s="5">
        <v>258731</v>
      </c>
      <c r="VH76" s="5">
        <v>273478</v>
      </c>
      <c r="VI76" s="5">
        <v>288529</v>
      </c>
      <c r="VJ76" s="5">
        <v>293575</v>
      </c>
      <c r="VK76" s="5">
        <v>272050</v>
      </c>
      <c r="VL76" s="5">
        <v>265396</v>
      </c>
      <c r="VM76" s="5">
        <v>226777</v>
      </c>
      <c r="VN76" s="5">
        <v>227260</v>
      </c>
      <c r="VO76" s="5">
        <v>187933</v>
      </c>
      <c r="VP76" s="5">
        <v>168817</v>
      </c>
      <c r="VQ76" s="5">
        <v>163105</v>
      </c>
      <c r="VR76" s="5">
        <v>135165</v>
      </c>
      <c r="VS76" s="5">
        <v>129269</v>
      </c>
      <c r="VT76" s="5">
        <v>125388</v>
      </c>
      <c r="VU76" s="5">
        <v>120038</v>
      </c>
      <c r="VV76" s="5">
        <v>117384</v>
      </c>
      <c r="VW76" s="5">
        <v>182013</v>
      </c>
      <c r="VX76" s="5">
        <v>95429</v>
      </c>
      <c r="VY76" s="5">
        <v>92784</v>
      </c>
      <c r="VZ76" s="5">
        <v>91024</v>
      </c>
      <c r="WA76" s="5">
        <v>92965</v>
      </c>
      <c r="WB76" s="5">
        <v>80727</v>
      </c>
      <c r="WC76" s="5">
        <v>73138</v>
      </c>
      <c r="WD76" s="5">
        <v>72741</v>
      </c>
      <c r="WE76" s="5">
        <v>69768</v>
      </c>
      <c r="WF76" s="5">
        <v>65747</v>
      </c>
      <c r="WG76" s="5">
        <v>97538</v>
      </c>
      <c r="WH76" s="5">
        <v>45631</v>
      </c>
      <c r="WI76" s="5">
        <v>46582</v>
      </c>
      <c r="WJ76" s="5">
        <v>37900</v>
      </c>
      <c r="WK76" s="5">
        <v>35138</v>
      </c>
      <c r="WL76" s="5">
        <v>33635</v>
      </c>
      <c r="WM76" s="5">
        <v>912</v>
      </c>
      <c r="WN76" s="5">
        <v>1032</v>
      </c>
      <c r="WO76" s="5">
        <v>956</v>
      </c>
      <c r="WP76" s="5">
        <v>1135</v>
      </c>
      <c r="WQ76" s="5">
        <v>1263</v>
      </c>
      <c r="WR76" s="5">
        <v>1536</v>
      </c>
      <c r="WS76" s="5">
        <v>2173</v>
      </c>
      <c r="WT76" s="5">
        <v>1268</v>
      </c>
      <c r="WU76" s="5">
        <v>1458</v>
      </c>
      <c r="WV76" s="5">
        <v>811</v>
      </c>
      <c r="WW76" s="5">
        <v>1100</v>
      </c>
      <c r="WX76" s="5">
        <v>709</v>
      </c>
      <c r="WY76" s="5">
        <v>823</v>
      </c>
      <c r="WZ76" s="5">
        <v>1410</v>
      </c>
      <c r="XA76" s="5">
        <v>1368</v>
      </c>
      <c r="XB76" s="5">
        <v>2114</v>
      </c>
      <c r="XC76" s="5">
        <v>2528</v>
      </c>
      <c r="XD76" s="5">
        <v>2491</v>
      </c>
      <c r="XE76" s="5">
        <v>2472</v>
      </c>
      <c r="XF76" s="5">
        <v>2934</v>
      </c>
      <c r="XG76" s="5">
        <v>2079</v>
      </c>
      <c r="XH76" s="5">
        <v>1151</v>
      </c>
      <c r="XI76" s="5">
        <v>1384</v>
      </c>
      <c r="XJ76" s="5">
        <v>1241</v>
      </c>
      <c r="XK76" s="5">
        <v>1322</v>
      </c>
      <c r="XL76" s="5">
        <v>1872</v>
      </c>
      <c r="XM76" s="5">
        <v>1722</v>
      </c>
      <c r="XN76" s="5">
        <v>970</v>
      </c>
      <c r="XO76" s="5">
        <v>871</v>
      </c>
      <c r="XP76" s="5">
        <v>1230</v>
      </c>
      <c r="XQ76" s="5">
        <v>761</v>
      </c>
      <c r="XR76" s="5">
        <v>932</v>
      </c>
      <c r="XS76" s="1">
        <v>11804</v>
      </c>
      <c r="XT76" s="3" t="s">
        <v>180</v>
      </c>
      <c r="XU76" s="3" t="s">
        <v>180</v>
      </c>
      <c r="XV76" s="3" t="s">
        <v>180</v>
      </c>
      <c r="XW76" s="3" t="s">
        <v>179</v>
      </c>
      <c r="XX76" s="3" t="s">
        <v>180</v>
      </c>
      <c r="XY76" s="3" t="s">
        <v>180</v>
      </c>
      <c r="XZ76" s="3" t="s">
        <v>219</v>
      </c>
    </row>
    <row r="77" spans="1:650" x14ac:dyDescent="0.3">
      <c r="A77" s="6" t="s">
        <v>104</v>
      </c>
      <c r="B77" s="1">
        <v>4061329</v>
      </c>
      <c r="C77" s="5" t="s">
        <v>33</v>
      </c>
      <c r="D77" s="5">
        <v>0</v>
      </c>
      <c r="E77" s="5">
        <v>0</v>
      </c>
      <c r="F77" s="5">
        <v>0</v>
      </c>
      <c r="G77" s="5">
        <v>0</v>
      </c>
      <c r="H77" s="5">
        <v>0</v>
      </c>
      <c r="I77" s="5">
        <v>0</v>
      </c>
      <c r="J77" s="5">
        <v>0</v>
      </c>
      <c r="K77" s="5">
        <v>0</v>
      </c>
      <c r="L77" s="5">
        <v>0</v>
      </c>
      <c r="M77" s="5">
        <v>0</v>
      </c>
      <c r="N77" s="5">
        <v>0</v>
      </c>
      <c r="O77" s="5">
        <v>0</v>
      </c>
      <c r="P77" s="5">
        <v>0</v>
      </c>
      <c r="Q77" s="5">
        <v>0</v>
      </c>
      <c r="R77" s="5">
        <v>0</v>
      </c>
      <c r="S77" s="5">
        <v>0</v>
      </c>
      <c r="T77" s="5">
        <v>0</v>
      </c>
      <c r="U77" s="5">
        <v>0</v>
      </c>
      <c r="V77" s="5">
        <v>0</v>
      </c>
      <c r="W77" s="5">
        <v>0</v>
      </c>
      <c r="X77" s="5">
        <v>0</v>
      </c>
      <c r="Y77" s="5">
        <v>0</v>
      </c>
      <c r="Z77" s="5">
        <v>0</v>
      </c>
      <c r="AA77" s="5">
        <v>0</v>
      </c>
      <c r="AB77" s="5">
        <v>0</v>
      </c>
      <c r="AC77" s="5" t="s">
        <v>33</v>
      </c>
      <c r="AD77" s="5" t="s">
        <v>33</v>
      </c>
      <c r="AE77" s="5" t="s">
        <v>33</v>
      </c>
      <c r="AF77" s="5" t="s">
        <v>33</v>
      </c>
      <c r="AG77" s="5" t="s">
        <v>33</v>
      </c>
      <c r="AH77" s="5" t="s">
        <v>33</v>
      </c>
      <c r="AI77" s="5" t="s">
        <v>33</v>
      </c>
      <c r="AJ77" s="5">
        <v>7337</v>
      </c>
      <c r="AK77" s="5">
        <v>9011</v>
      </c>
      <c r="AL77" s="5">
        <v>8208</v>
      </c>
      <c r="AM77" s="5">
        <v>4930</v>
      </c>
      <c r="AN77" s="5">
        <v>7231</v>
      </c>
      <c r="AO77" s="5">
        <v>11457</v>
      </c>
      <c r="AP77" s="5">
        <v>8566</v>
      </c>
      <c r="AQ77" s="5">
        <v>10331</v>
      </c>
      <c r="AR77" s="5">
        <v>5071</v>
      </c>
      <c r="AS77" s="5">
        <v>3518</v>
      </c>
      <c r="AT77" s="5">
        <v>3883</v>
      </c>
      <c r="AU77" s="5">
        <v>2562</v>
      </c>
      <c r="AV77" s="5">
        <v>1381</v>
      </c>
      <c r="AW77" s="5">
        <v>2804</v>
      </c>
      <c r="AX77" s="5">
        <v>3018</v>
      </c>
      <c r="AY77" s="5">
        <v>4622</v>
      </c>
      <c r="AZ77" s="5">
        <v>1843</v>
      </c>
      <c r="BA77" s="5">
        <v>2682</v>
      </c>
      <c r="BB77" s="5">
        <v>20443</v>
      </c>
      <c r="BC77" s="5">
        <v>3680</v>
      </c>
      <c r="BD77" s="5">
        <v>58100</v>
      </c>
      <c r="BE77" s="5">
        <v>723</v>
      </c>
      <c r="BF77" s="5">
        <v>1545</v>
      </c>
      <c r="BG77" s="5">
        <v>448</v>
      </c>
      <c r="BH77" s="5">
        <v>2123</v>
      </c>
      <c r="BI77" s="5" t="s">
        <v>33</v>
      </c>
      <c r="BJ77" s="5" t="s">
        <v>33</v>
      </c>
      <c r="BK77" s="5" t="s">
        <v>33</v>
      </c>
      <c r="BL77" s="5" t="s">
        <v>33</v>
      </c>
      <c r="BM77" s="5" t="s">
        <v>33</v>
      </c>
      <c r="BN77" s="5" t="s">
        <v>33</v>
      </c>
      <c r="BO77" s="5" t="s">
        <v>33</v>
      </c>
      <c r="BP77" s="5">
        <v>3939</v>
      </c>
      <c r="BQ77" s="5">
        <v>2744</v>
      </c>
      <c r="BR77" s="5">
        <v>1940</v>
      </c>
      <c r="BS77" s="5">
        <v>2978</v>
      </c>
      <c r="BT77" s="5">
        <v>1803</v>
      </c>
      <c r="BU77" s="5">
        <v>3524</v>
      </c>
      <c r="BV77" s="5">
        <v>5616</v>
      </c>
      <c r="BW77" s="5">
        <v>2283</v>
      </c>
      <c r="BX77" s="5">
        <v>1538</v>
      </c>
      <c r="BY77" s="5">
        <v>2732</v>
      </c>
      <c r="BZ77" s="5">
        <v>5580</v>
      </c>
      <c r="CA77" s="5">
        <v>4202</v>
      </c>
      <c r="CB77" s="5">
        <v>64905</v>
      </c>
      <c r="CC77" s="5">
        <v>2965</v>
      </c>
      <c r="CD77" s="5">
        <v>4396</v>
      </c>
      <c r="CE77" s="5">
        <v>3388</v>
      </c>
      <c r="CF77" s="5">
        <v>3124</v>
      </c>
      <c r="CG77" s="5">
        <v>7254</v>
      </c>
      <c r="CH77" s="5">
        <v>2524</v>
      </c>
      <c r="CI77" s="5">
        <v>1940</v>
      </c>
      <c r="CJ77" s="5">
        <v>4805</v>
      </c>
      <c r="CK77" s="5">
        <v>4257</v>
      </c>
      <c r="CL77" s="5">
        <v>19744</v>
      </c>
      <c r="CM77" s="5">
        <v>7345</v>
      </c>
      <c r="CN77" s="5">
        <v>5327</v>
      </c>
      <c r="CO77" s="5" t="s">
        <v>33</v>
      </c>
      <c r="CP77" s="5" t="s">
        <v>33</v>
      </c>
      <c r="CQ77" s="5" t="s">
        <v>33</v>
      </c>
      <c r="CR77" s="5" t="s">
        <v>33</v>
      </c>
      <c r="CS77" s="5" t="s">
        <v>33</v>
      </c>
      <c r="CT77" s="5" t="s">
        <v>33</v>
      </c>
      <c r="CU77" s="5" t="s">
        <v>33</v>
      </c>
      <c r="CV77" s="5">
        <v>39145</v>
      </c>
      <c r="CW77" s="5">
        <v>34085</v>
      </c>
      <c r="CX77" s="5">
        <v>27226</v>
      </c>
      <c r="CY77" s="5">
        <v>23430</v>
      </c>
      <c r="CZ77" s="5">
        <v>34695</v>
      </c>
      <c r="DA77" s="5">
        <v>33974</v>
      </c>
      <c r="DB77" s="5">
        <v>29657</v>
      </c>
      <c r="DC77" s="5">
        <v>18019</v>
      </c>
      <c r="DD77" s="5">
        <v>19087</v>
      </c>
      <c r="DE77" s="5">
        <v>28678</v>
      </c>
      <c r="DF77" s="5">
        <v>28628</v>
      </c>
      <c r="DG77" s="5">
        <v>22448</v>
      </c>
      <c r="DH77" s="5">
        <v>20045</v>
      </c>
      <c r="DI77" s="5">
        <v>15826</v>
      </c>
      <c r="DJ77" s="5">
        <v>13999</v>
      </c>
      <c r="DK77" s="5">
        <v>21812</v>
      </c>
      <c r="DL77" s="5">
        <v>12615</v>
      </c>
      <c r="DM77" s="5">
        <v>10244</v>
      </c>
      <c r="DN77" s="5">
        <v>12762</v>
      </c>
      <c r="DO77" s="5">
        <v>4562</v>
      </c>
      <c r="DP77" s="5">
        <v>8839</v>
      </c>
      <c r="DQ77" s="5">
        <v>8032</v>
      </c>
      <c r="DR77" s="5">
        <v>8838</v>
      </c>
      <c r="DS77" s="5">
        <v>7786</v>
      </c>
      <c r="DT77" s="5">
        <v>11891</v>
      </c>
      <c r="DU77" s="5" t="s">
        <v>33</v>
      </c>
      <c r="DV77" s="5" t="s">
        <v>33</v>
      </c>
      <c r="DW77" s="5" t="s">
        <v>33</v>
      </c>
      <c r="DX77" s="5" t="s">
        <v>33</v>
      </c>
      <c r="DY77" s="5" t="s">
        <v>33</v>
      </c>
      <c r="DZ77" s="5" t="s">
        <v>33</v>
      </c>
      <c r="EA77" s="5" t="s">
        <v>33</v>
      </c>
      <c r="EB77" s="5">
        <v>5215</v>
      </c>
      <c r="EC77" s="5">
        <v>2222</v>
      </c>
      <c r="ED77" s="5">
        <v>697</v>
      </c>
      <c r="EE77" s="5">
        <v>1931</v>
      </c>
      <c r="EF77" s="5">
        <v>5904</v>
      </c>
      <c r="EG77" s="5">
        <v>9018</v>
      </c>
      <c r="EH77" s="5">
        <v>4437</v>
      </c>
      <c r="EI77" s="5">
        <v>5806</v>
      </c>
      <c r="EJ77" s="5">
        <v>2727</v>
      </c>
      <c r="EK77" s="5">
        <v>2549</v>
      </c>
      <c r="EL77" s="5">
        <v>2001</v>
      </c>
      <c r="EM77" s="5">
        <v>1084</v>
      </c>
      <c r="EN77" s="5">
        <v>2178</v>
      </c>
      <c r="EO77" s="5">
        <v>3347</v>
      </c>
      <c r="EP77" s="5">
        <v>4811</v>
      </c>
      <c r="EQ77" s="5">
        <v>6147</v>
      </c>
      <c r="ER77" s="5">
        <v>4859</v>
      </c>
      <c r="ES77" s="5">
        <v>2333</v>
      </c>
      <c r="ET77" s="5">
        <v>4280</v>
      </c>
      <c r="EU77" s="5">
        <v>1660</v>
      </c>
      <c r="EV77" s="5">
        <v>1416</v>
      </c>
      <c r="EW77" s="5">
        <v>2338</v>
      </c>
      <c r="EX77" s="5">
        <v>2691</v>
      </c>
      <c r="EY77" s="5">
        <v>2018</v>
      </c>
      <c r="EZ77" s="5">
        <v>1869</v>
      </c>
      <c r="FA77" s="5" t="s">
        <v>33</v>
      </c>
      <c r="FB77" s="5" t="s">
        <v>33</v>
      </c>
      <c r="FC77" s="5" t="s">
        <v>33</v>
      </c>
      <c r="FD77" s="5" t="s">
        <v>33</v>
      </c>
      <c r="FE77" s="5" t="s">
        <v>33</v>
      </c>
      <c r="FF77" s="5" t="s">
        <v>33</v>
      </c>
      <c r="FG77" s="5" t="s">
        <v>33</v>
      </c>
      <c r="FH77" s="5">
        <v>0</v>
      </c>
      <c r="FI77" s="5">
        <v>0</v>
      </c>
      <c r="FJ77" s="5">
        <v>0</v>
      </c>
      <c r="FK77" s="5">
        <v>0</v>
      </c>
      <c r="FL77" s="5">
        <v>0</v>
      </c>
      <c r="FM77" s="5">
        <v>0</v>
      </c>
      <c r="FN77" s="5">
        <v>0</v>
      </c>
      <c r="FO77" s="5">
        <v>0</v>
      </c>
      <c r="FP77" s="5">
        <v>0</v>
      </c>
      <c r="FQ77" s="5">
        <v>0</v>
      </c>
      <c r="FR77" s="5">
        <v>0</v>
      </c>
      <c r="FS77" s="5">
        <v>0</v>
      </c>
      <c r="FT77" s="5">
        <v>0</v>
      </c>
      <c r="FU77" s="5" t="s">
        <v>33</v>
      </c>
      <c r="FV77" s="5" t="s">
        <v>33</v>
      </c>
      <c r="FW77" s="5" t="s">
        <v>33</v>
      </c>
      <c r="FX77" s="5" t="s">
        <v>33</v>
      </c>
      <c r="FY77" s="5" t="s">
        <v>33</v>
      </c>
      <c r="FZ77" s="5" t="s">
        <v>33</v>
      </c>
      <c r="GA77" s="5" t="s">
        <v>33</v>
      </c>
      <c r="GB77" s="5" t="s">
        <v>33</v>
      </c>
      <c r="GC77" s="5" t="s">
        <v>33</v>
      </c>
      <c r="GD77" s="5" t="s">
        <v>33</v>
      </c>
      <c r="GE77" s="5" t="s">
        <v>33</v>
      </c>
      <c r="GF77" s="5" t="s">
        <v>33</v>
      </c>
      <c r="GG77" s="5" t="s">
        <v>33</v>
      </c>
      <c r="GH77" s="5" t="s">
        <v>33</v>
      </c>
      <c r="GI77" s="5" t="s">
        <v>33</v>
      </c>
      <c r="GJ77" s="5" t="s">
        <v>33</v>
      </c>
      <c r="GK77" s="5" t="s">
        <v>33</v>
      </c>
      <c r="GL77" s="5" t="s">
        <v>33</v>
      </c>
      <c r="GM77" s="5" t="s">
        <v>33</v>
      </c>
      <c r="GN77" s="5">
        <v>55635</v>
      </c>
      <c r="GO77" s="5">
        <v>48062</v>
      </c>
      <c r="GP77" s="5">
        <v>38070</v>
      </c>
      <c r="GQ77" s="5">
        <v>33269</v>
      </c>
      <c r="GR77" s="5">
        <v>49632</v>
      </c>
      <c r="GS77" s="5">
        <v>57973</v>
      </c>
      <c r="GT77" s="5">
        <v>48276</v>
      </c>
      <c r="GU77" s="5">
        <v>36439</v>
      </c>
      <c r="GV77" s="5">
        <v>28424</v>
      </c>
      <c r="GW77" s="5">
        <v>37478</v>
      </c>
      <c r="GX77" s="5">
        <v>40092</v>
      </c>
      <c r="GY77" s="5">
        <v>30295</v>
      </c>
      <c r="GZ77" s="5">
        <v>88509</v>
      </c>
      <c r="HA77" s="5">
        <v>24941</v>
      </c>
      <c r="HB77" s="5">
        <v>26224</v>
      </c>
      <c r="HC77" s="5">
        <v>35969</v>
      </c>
      <c r="HD77" s="5">
        <v>22442</v>
      </c>
      <c r="HE77" s="5">
        <v>22513</v>
      </c>
      <c r="HF77" s="5">
        <v>40009</v>
      </c>
      <c r="HG77" s="5">
        <v>11842</v>
      </c>
      <c r="HH77" s="5">
        <v>73159</v>
      </c>
      <c r="HI77" s="5">
        <v>15350</v>
      </c>
      <c r="HJ77" s="5">
        <v>32818</v>
      </c>
      <c r="HK77" s="5">
        <v>17597</v>
      </c>
      <c r="HL77" s="5">
        <v>21209</v>
      </c>
      <c r="HM77" s="5" t="s">
        <v>33</v>
      </c>
      <c r="HN77" s="5" t="s">
        <v>33</v>
      </c>
      <c r="HO77" s="5" t="s">
        <v>33</v>
      </c>
      <c r="HP77" s="5" t="s">
        <v>33</v>
      </c>
      <c r="HQ77" s="5" t="s">
        <v>33</v>
      </c>
      <c r="HR77" s="5" t="s">
        <v>33</v>
      </c>
      <c r="HS77" s="5" t="s">
        <v>33</v>
      </c>
      <c r="HT77" s="5">
        <v>211028</v>
      </c>
      <c r="HU77" s="5">
        <v>176431</v>
      </c>
      <c r="HV77" s="5">
        <v>159328</v>
      </c>
      <c r="HW77" s="5">
        <v>194536</v>
      </c>
      <c r="HX77" s="5">
        <v>267597</v>
      </c>
      <c r="HY77" s="5">
        <v>276043</v>
      </c>
      <c r="HZ77" s="5">
        <v>286626</v>
      </c>
      <c r="IA77" s="5">
        <v>274607</v>
      </c>
      <c r="IB77" s="5">
        <v>212043</v>
      </c>
      <c r="IC77" s="5">
        <v>169597</v>
      </c>
      <c r="ID77" s="5">
        <v>302385</v>
      </c>
      <c r="IE77" s="5">
        <v>216241</v>
      </c>
      <c r="IF77" s="5">
        <v>217017</v>
      </c>
      <c r="IG77" s="5">
        <v>179767</v>
      </c>
      <c r="IH77" s="5">
        <v>131093</v>
      </c>
      <c r="II77" s="5">
        <v>100952</v>
      </c>
      <c r="IJ77" s="5">
        <v>82188</v>
      </c>
      <c r="IK77" s="5">
        <v>95049</v>
      </c>
      <c r="IL77" s="5">
        <v>91512</v>
      </c>
      <c r="IM77" s="5">
        <v>59982</v>
      </c>
      <c r="IN77" s="5">
        <v>56140</v>
      </c>
      <c r="IO77" s="5">
        <v>67582</v>
      </c>
      <c r="IP77" s="5">
        <v>65378</v>
      </c>
      <c r="IQ77" s="5">
        <v>55755</v>
      </c>
      <c r="IR77" s="5">
        <v>52139</v>
      </c>
      <c r="IS77" s="5" t="s">
        <v>33</v>
      </c>
      <c r="IT77" s="5" t="s">
        <v>33</v>
      </c>
      <c r="IU77" s="5" t="s">
        <v>33</v>
      </c>
      <c r="IV77" s="5" t="s">
        <v>33</v>
      </c>
      <c r="IW77" s="5" t="s">
        <v>33</v>
      </c>
      <c r="IX77" s="5" t="s">
        <v>33</v>
      </c>
      <c r="IY77" s="5" t="s">
        <v>33</v>
      </c>
      <c r="IZ77" s="5">
        <v>18525</v>
      </c>
      <c r="JA77" s="5">
        <v>16812</v>
      </c>
      <c r="JB77" s="5">
        <v>14617</v>
      </c>
      <c r="JC77" s="5">
        <v>11522</v>
      </c>
      <c r="JD77" s="5">
        <v>10159</v>
      </c>
      <c r="JE77" s="5">
        <v>12327</v>
      </c>
      <c r="JF77" s="5">
        <v>13606</v>
      </c>
      <c r="JG77" s="5">
        <v>13564</v>
      </c>
      <c r="JH77" s="5">
        <v>19971</v>
      </c>
      <c r="JI77" s="5">
        <v>14589</v>
      </c>
      <c r="JJ77" s="5">
        <v>11480</v>
      </c>
      <c r="JK77" s="5">
        <v>17638</v>
      </c>
      <c r="JL77" s="5">
        <v>9621</v>
      </c>
      <c r="JM77" s="5">
        <v>9164</v>
      </c>
      <c r="JN77" s="5">
        <v>10089</v>
      </c>
      <c r="JO77" s="5">
        <v>8619</v>
      </c>
      <c r="JP77" s="5">
        <v>8568</v>
      </c>
      <c r="JQ77" s="5">
        <v>9740</v>
      </c>
      <c r="JR77" s="5">
        <v>9626</v>
      </c>
      <c r="JS77" s="5">
        <v>12249</v>
      </c>
      <c r="JT77" s="5">
        <v>6718</v>
      </c>
      <c r="JU77" s="5">
        <v>7995</v>
      </c>
      <c r="JV77" s="5">
        <v>8525</v>
      </c>
      <c r="JW77" s="5">
        <v>7372</v>
      </c>
      <c r="JX77" s="5">
        <v>6569</v>
      </c>
      <c r="JY77" s="5" t="s">
        <v>33</v>
      </c>
      <c r="JZ77" s="5" t="s">
        <v>33</v>
      </c>
      <c r="KA77" s="5" t="s">
        <v>33</v>
      </c>
      <c r="KB77" s="5" t="s">
        <v>33</v>
      </c>
      <c r="KC77" s="5" t="s">
        <v>33</v>
      </c>
      <c r="KD77" s="5" t="s">
        <v>33</v>
      </c>
      <c r="KE77" s="5" t="s">
        <v>33</v>
      </c>
      <c r="KF77" s="5">
        <v>2025</v>
      </c>
      <c r="KG77" s="5">
        <v>1509</v>
      </c>
      <c r="KH77" s="5">
        <v>1590</v>
      </c>
      <c r="KI77" s="5">
        <v>1324</v>
      </c>
      <c r="KJ77" s="5">
        <v>1885</v>
      </c>
      <c r="KK77" s="5">
        <v>1033</v>
      </c>
      <c r="KL77" s="5">
        <v>741</v>
      </c>
      <c r="KM77" s="5">
        <v>657</v>
      </c>
      <c r="KN77" s="5">
        <v>1003</v>
      </c>
      <c r="KO77" s="5">
        <v>820</v>
      </c>
      <c r="KP77" s="5">
        <v>787</v>
      </c>
      <c r="KQ77" s="5">
        <v>555</v>
      </c>
      <c r="KR77" s="5">
        <v>462</v>
      </c>
      <c r="KS77" s="5">
        <v>530</v>
      </c>
      <c r="KT77" s="5">
        <v>656</v>
      </c>
      <c r="KU77" s="5">
        <v>511</v>
      </c>
      <c r="KV77" s="5">
        <v>691</v>
      </c>
      <c r="KW77" s="5">
        <v>429</v>
      </c>
      <c r="KX77" s="5">
        <v>573</v>
      </c>
      <c r="KY77" s="5">
        <v>422</v>
      </c>
      <c r="KZ77" s="5">
        <v>760</v>
      </c>
      <c r="LA77" s="5">
        <v>717</v>
      </c>
      <c r="LB77" s="5">
        <v>745</v>
      </c>
      <c r="LC77" s="5">
        <v>652</v>
      </c>
      <c r="LD77" s="5">
        <v>573</v>
      </c>
      <c r="LE77" s="5" t="s">
        <v>33</v>
      </c>
      <c r="LF77" s="5" t="s">
        <v>33</v>
      </c>
      <c r="LG77" s="5" t="s">
        <v>33</v>
      </c>
      <c r="LH77" s="5" t="s">
        <v>33</v>
      </c>
      <c r="LI77" s="5" t="s">
        <v>33</v>
      </c>
      <c r="LJ77" s="5" t="s">
        <v>33</v>
      </c>
      <c r="LK77" s="5" t="s">
        <v>33</v>
      </c>
      <c r="LL77" s="5">
        <v>1965</v>
      </c>
      <c r="LM77" s="5">
        <v>871</v>
      </c>
      <c r="LN77" s="5">
        <v>1934</v>
      </c>
      <c r="LO77" s="5">
        <v>1834</v>
      </c>
      <c r="LP77" s="5">
        <v>1742</v>
      </c>
      <c r="LQ77" s="5">
        <v>1737</v>
      </c>
      <c r="LR77" s="5">
        <v>2711</v>
      </c>
      <c r="LS77" s="5">
        <v>1916</v>
      </c>
      <c r="LT77" s="5">
        <v>1594</v>
      </c>
      <c r="LU77" s="5">
        <v>1449</v>
      </c>
      <c r="LV77" s="5">
        <v>1154</v>
      </c>
      <c r="LW77" s="5">
        <v>1522</v>
      </c>
      <c r="LX77" s="5">
        <v>1400</v>
      </c>
      <c r="LY77" s="5">
        <v>1127</v>
      </c>
      <c r="LZ77" s="5">
        <v>1240</v>
      </c>
      <c r="MA77" s="5">
        <v>1085</v>
      </c>
      <c r="MB77" s="5">
        <v>516</v>
      </c>
      <c r="MC77" s="5">
        <v>597</v>
      </c>
      <c r="MD77" s="5">
        <v>610</v>
      </c>
      <c r="ME77" s="5">
        <v>480</v>
      </c>
      <c r="MF77" s="5">
        <v>395</v>
      </c>
      <c r="MG77" s="5">
        <v>203</v>
      </c>
      <c r="MH77" s="5">
        <v>412</v>
      </c>
      <c r="MI77" s="5">
        <v>360</v>
      </c>
      <c r="MJ77" s="5">
        <v>363</v>
      </c>
      <c r="MK77" s="5" t="s">
        <v>33</v>
      </c>
      <c r="ML77" s="5" t="s">
        <v>33</v>
      </c>
      <c r="MM77" s="5" t="s">
        <v>33</v>
      </c>
      <c r="MN77" s="5" t="s">
        <v>33</v>
      </c>
      <c r="MO77" s="5" t="s">
        <v>33</v>
      </c>
      <c r="MP77" s="5" t="s">
        <v>33</v>
      </c>
      <c r="MQ77" s="5" t="s">
        <v>33</v>
      </c>
      <c r="MR77" s="5">
        <v>0</v>
      </c>
      <c r="MS77" s="5">
        <v>0</v>
      </c>
      <c r="MT77" s="5">
        <v>0</v>
      </c>
      <c r="MU77" s="5">
        <v>0</v>
      </c>
      <c r="MV77" s="5">
        <v>0</v>
      </c>
      <c r="MW77" s="5">
        <v>0</v>
      </c>
      <c r="MX77" s="5">
        <v>0</v>
      </c>
      <c r="MY77" s="5">
        <v>0</v>
      </c>
      <c r="MZ77" s="5">
        <v>0</v>
      </c>
      <c r="NA77" s="5">
        <v>0</v>
      </c>
      <c r="NB77" s="5">
        <v>0</v>
      </c>
      <c r="NC77" s="5">
        <v>0</v>
      </c>
      <c r="ND77" s="5">
        <v>0</v>
      </c>
      <c r="NE77" s="5" t="s">
        <v>33</v>
      </c>
      <c r="NF77" s="5" t="s">
        <v>33</v>
      </c>
      <c r="NG77" s="5" t="s">
        <v>33</v>
      </c>
      <c r="NH77" s="5" t="s">
        <v>33</v>
      </c>
      <c r="NI77" s="5" t="s">
        <v>33</v>
      </c>
      <c r="NJ77" s="5" t="s">
        <v>33</v>
      </c>
      <c r="NK77" s="5" t="s">
        <v>33</v>
      </c>
      <c r="NL77" s="5" t="s">
        <v>33</v>
      </c>
      <c r="NM77" s="5" t="s">
        <v>33</v>
      </c>
      <c r="NN77" s="5" t="s">
        <v>33</v>
      </c>
      <c r="NO77" s="5" t="s">
        <v>33</v>
      </c>
      <c r="NP77" s="5" t="s">
        <v>33</v>
      </c>
      <c r="NQ77" s="5" t="s">
        <v>33</v>
      </c>
      <c r="NR77" s="5" t="s">
        <v>33</v>
      </c>
      <c r="NS77" s="5" t="s">
        <v>33</v>
      </c>
      <c r="NT77" s="5" t="s">
        <v>33</v>
      </c>
      <c r="NU77" s="5" t="s">
        <v>33</v>
      </c>
      <c r="NV77" s="5" t="s">
        <v>33</v>
      </c>
      <c r="NW77" s="5" t="s">
        <v>33</v>
      </c>
      <c r="NX77" s="5">
        <v>0</v>
      </c>
      <c r="NY77" s="5">
        <v>0</v>
      </c>
      <c r="NZ77" s="5">
        <v>0</v>
      </c>
      <c r="OA77" s="5">
        <v>0</v>
      </c>
      <c r="OB77" s="5">
        <v>0</v>
      </c>
      <c r="OC77" s="5">
        <v>0</v>
      </c>
      <c r="OD77" s="5">
        <v>0</v>
      </c>
      <c r="OE77" s="5">
        <v>0</v>
      </c>
      <c r="OF77" s="5">
        <v>0</v>
      </c>
      <c r="OG77" s="5">
        <v>0</v>
      </c>
      <c r="OH77" s="5">
        <v>0</v>
      </c>
      <c r="OI77" s="5">
        <v>0</v>
      </c>
      <c r="OJ77" s="5">
        <v>0</v>
      </c>
      <c r="OK77" s="5" t="s">
        <v>33</v>
      </c>
      <c r="OL77" s="5" t="s">
        <v>33</v>
      </c>
      <c r="OM77" s="5" t="s">
        <v>33</v>
      </c>
      <c r="ON77" s="5" t="s">
        <v>33</v>
      </c>
      <c r="OO77" s="5" t="s">
        <v>33</v>
      </c>
      <c r="OP77" s="5" t="s">
        <v>33</v>
      </c>
      <c r="OQ77" s="5" t="s">
        <v>33</v>
      </c>
      <c r="OR77" s="5" t="s">
        <v>33</v>
      </c>
      <c r="OS77" s="5" t="s">
        <v>33</v>
      </c>
      <c r="OT77" s="5" t="s">
        <v>33</v>
      </c>
      <c r="OU77" s="5" t="s">
        <v>33</v>
      </c>
      <c r="OV77" s="5" t="s">
        <v>33</v>
      </c>
      <c r="OW77" s="5" t="s">
        <v>33</v>
      </c>
      <c r="OX77" s="5" t="s">
        <v>33</v>
      </c>
      <c r="OY77" s="5" t="s">
        <v>33</v>
      </c>
      <c r="OZ77" s="5" t="s">
        <v>33</v>
      </c>
      <c r="PA77" s="5" t="s">
        <v>33</v>
      </c>
      <c r="PB77" s="5" t="s">
        <v>33</v>
      </c>
      <c r="PC77" s="5" t="s">
        <v>33</v>
      </c>
      <c r="PD77" s="5">
        <v>3950</v>
      </c>
      <c r="PE77" s="5">
        <v>3980</v>
      </c>
      <c r="PF77" s="5">
        <v>3921</v>
      </c>
      <c r="PG77" s="5">
        <v>3665</v>
      </c>
      <c r="PH77" s="5">
        <v>3947</v>
      </c>
      <c r="PI77" s="5">
        <v>4346</v>
      </c>
      <c r="PJ77" s="5">
        <v>4960</v>
      </c>
      <c r="PK77" s="5">
        <v>4164</v>
      </c>
      <c r="PL77" s="5">
        <v>4217</v>
      </c>
      <c r="PM77" s="5">
        <v>3386</v>
      </c>
      <c r="PN77" s="5">
        <v>3728</v>
      </c>
      <c r="PO77" s="5">
        <v>2781</v>
      </c>
      <c r="PP77" s="5">
        <v>2650</v>
      </c>
      <c r="PQ77" s="5">
        <v>2540</v>
      </c>
      <c r="PR77" s="5">
        <v>2256</v>
      </c>
      <c r="PS77" s="5">
        <v>2223</v>
      </c>
      <c r="PT77" s="5">
        <v>2096</v>
      </c>
      <c r="PU77" s="5">
        <v>2044</v>
      </c>
      <c r="PV77" s="5">
        <v>1826</v>
      </c>
      <c r="PW77" s="5">
        <v>1554</v>
      </c>
      <c r="PX77" s="5">
        <v>2276</v>
      </c>
      <c r="PY77" s="5">
        <v>2394</v>
      </c>
      <c r="PZ77" s="5">
        <v>2548</v>
      </c>
      <c r="QA77" s="5">
        <v>2228</v>
      </c>
      <c r="QB77" s="5">
        <v>2121</v>
      </c>
      <c r="QC77" s="5" t="s">
        <v>33</v>
      </c>
      <c r="QD77" s="5" t="s">
        <v>33</v>
      </c>
      <c r="QE77" s="5" t="s">
        <v>33</v>
      </c>
      <c r="QF77" s="5" t="s">
        <v>33</v>
      </c>
      <c r="QG77" s="5" t="s">
        <v>33</v>
      </c>
      <c r="QH77" s="5" t="s">
        <v>33</v>
      </c>
      <c r="QI77" s="5" t="s">
        <v>33</v>
      </c>
      <c r="QJ77" s="5">
        <v>5823</v>
      </c>
      <c r="QK77" s="5">
        <v>5951</v>
      </c>
      <c r="QL77" s="5">
        <v>4638</v>
      </c>
      <c r="QM77" s="5">
        <v>4509</v>
      </c>
      <c r="QN77" s="5">
        <v>5020</v>
      </c>
      <c r="QO77" s="5">
        <v>4641</v>
      </c>
      <c r="QP77" s="5">
        <v>6798</v>
      </c>
      <c r="QQ77" s="5">
        <v>4367</v>
      </c>
      <c r="QR77" s="5">
        <v>5041</v>
      </c>
      <c r="QS77" s="5">
        <v>3975</v>
      </c>
      <c r="QT77" s="5">
        <v>3334</v>
      </c>
      <c r="QU77" s="5">
        <v>3485</v>
      </c>
      <c r="QV77" s="5">
        <v>2585</v>
      </c>
      <c r="QW77" s="5">
        <v>2697</v>
      </c>
      <c r="QX77" s="5">
        <v>2768</v>
      </c>
      <c r="QY77" s="5">
        <v>2432</v>
      </c>
      <c r="QZ77" s="5">
        <v>2414</v>
      </c>
      <c r="RA77" s="5">
        <v>2604</v>
      </c>
      <c r="RB77" s="5">
        <v>2860</v>
      </c>
      <c r="RC77" s="5">
        <v>2340</v>
      </c>
      <c r="RD77" s="5">
        <v>1484</v>
      </c>
      <c r="RE77" s="5">
        <v>1626</v>
      </c>
      <c r="RF77" s="5">
        <v>1444</v>
      </c>
      <c r="RG77" s="5">
        <v>1461</v>
      </c>
      <c r="RH77" s="5">
        <v>1544</v>
      </c>
      <c r="RI77" s="5" t="s">
        <v>33</v>
      </c>
      <c r="RJ77" s="5" t="s">
        <v>33</v>
      </c>
      <c r="RK77" s="5" t="s">
        <v>33</v>
      </c>
      <c r="RL77" s="5" t="s">
        <v>33</v>
      </c>
      <c r="RM77" s="5" t="s">
        <v>33</v>
      </c>
      <c r="RN77" s="5" t="s">
        <v>33</v>
      </c>
      <c r="RO77" s="5" t="s">
        <v>33</v>
      </c>
      <c r="RP77" s="5">
        <v>6151</v>
      </c>
      <c r="RQ77" s="5">
        <v>6455</v>
      </c>
      <c r="RR77" s="5">
        <v>6327</v>
      </c>
      <c r="RS77" s="5">
        <v>5998</v>
      </c>
      <c r="RT77" s="5">
        <v>6876</v>
      </c>
      <c r="RU77" s="5">
        <v>6727</v>
      </c>
      <c r="RV77" s="5">
        <v>6320</v>
      </c>
      <c r="RW77" s="5">
        <v>4977</v>
      </c>
      <c r="RX77" s="5">
        <v>3717</v>
      </c>
      <c r="RY77" s="5">
        <v>3555</v>
      </c>
      <c r="RZ77" s="5">
        <v>3835</v>
      </c>
      <c r="SA77" s="5">
        <v>3061</v>
      </c>
      <c r="SB77" s="5">
        <v>2776</v>
      </c>
      <c r="SC77" s="5">
        <v>2724</v>
      </c>
      <c r="SD77" s="5">
        <v>2408</v>
      </c>
      <c r="SE77" s="5">
        <v>2372</v>
      </c>
      <c r="SF77" s="5">
        <v>2286</v>
      </c>
      <c r="SG77" s="5">
        <v>2464</v>
      </c>
      <c r="SH77" s="5">
        <v>2451</v>
      </c>
      <c r="SI77" s="5">
        <v>2642</v>
      </c>
      <c r="SJ77" s="5">
        <v>2107</v>
      </c>
      <c r="SK77" s="5">
        <v>2181</v>
      </c>
      <c r="SL77" s="5">
        <v>2129</v>
      </c>
      <c r="SM77" s="5">
        <v>2038</v>
      </c>
      <c r="SN77" s="5">
        <v>1816</v>
      </c>
      <c r="SO77" s="5" t="s">
        <v>33</v>
      </c>
      <c r="SP77" s="5" t="s">
        <v>33</v>
      </c>
      <c r="SQ77" s="5" t="s">
        <v>33</v>
      </c>
      <c r="SR77" s="5" t="s">
        <v>33</v>
      </c>
      <c r="SS77" s="5" t="s">
        <v>33</v>
      </c>
      <c r="ST77" s="5" t="s">
        <v>33</v>
      </c>
      <c r="SU77" s="5" t="s">
        <v>33</v>
      </c>
      <c r="SV77" s="5">
        <v>3080</v>
      </c>
      <c r="SW77" s="5">
        <v>2272</v>
      </c>
      <c r="SX77" s="5">
        <v>3728</v>
      </c>
      <c r="SY77" s="5">
        <v>2182</v>
      </c>
      <c r="SZ77" s="5">
        <v>1340</v>
      </c>
      <c r="TA77" s="5">
        <v>865</v>
      </c>
      <c r="TB77" s="5">
        <v>1744</v>
      </c>
      <c r="TC77" s="5">
        <v>1184</v>
      </c>
      <c r="TD77" s="5">
        <v>237</v>
      </c>
      <c r="TE77" s="5">
        <v>2977</v>
      </c>
      <c r="TF77" s="5">
        <v>5324</v>
      </c>
      <c r="TG77" s="5">
        <v>4397</v>
      </c>
      <c r="TH77" s="5">
        <v>3695</v>
      </c>
      <c r="TI77" s="5">
        <v>3070</v>
      </c>
      <c r="TJ77" s="5">
        <v>3600</v>
      </c>
      <c r="TK77" s="5">
        <v>3372</v>
      </c>
      <c r="TL77" s="5">
        <v>5784</v>
      </c>
      <c r="TM77" s="5">
        <v>5645</v>
      </c>
      <c r="TN77" s="5">
        <v>3229</v>
      </c>
      <c r="TO77" s="5">
        <v>2085</v>
      </c>
      <c r="TP77" s="5">
        <v>2567</v>
      </c>
      <c r="TQ77" s="5">
        <v>3140</v>
      </c>
      <c r="TR77" s="5">
        <v>989</v>
      </c>
      <c r="TS77" s="5">
        <v>673</v>
      </c>
      <c r="TT77" s="5">
        <v>204</v>
      </c>
      <c r="TU77" s="5" t="s">
        <v>33</v>
      </c>
      <c r="TV77" s="5" t="s">
        <v>33</v>
      </c>
      <c r="TW77" s="5" t="s">
        <v>33</v>
      </c>
      <c r="TX77" s="5" t="s">
        <v>33</v>
      </c>
      <c r="TY77" s="5" t="s">
        <v>33</v>
      </c>
      <c r="TZ77" s="5" t="s">
        <v>33</v>
      </c>
      <c r="UA77" s="5" t="s">
        <v>33</v>
      </c>
      <c r="UB77" s="5">
        <v>335</v>
      </c>
      <c r="UC77" s="5">
        <v>50</v>
      </c>
      <c r="UD77" s="5">
        <v>0</v>
      </c>
      <c r="UE77" s="5">
        <v>0</v>
      </c>
      <c r="UF77" s="5">
        <v>0</v>
      </c>
      <c r="UG77" s="5">
        <v>0</v>
      </c>
      <c r="UH77" s="5">
        <v>0</v>
      </c>
      <c r="UI77" s="5">
        <v>0</v>
      </c>
      <c r="UJ77" s="5">
        <v>0</v>
      </c>
      <c r="UK77" s="5">
        <v>0</v>
      </c>
      <c r="UL77" s="5">
        <v>0</v>
      </c>
      <c r="UM77" s="5">
        <v>0</v>
      </c>
      <c r="UN77" s="5">
        <v>0</v>
      </c>
      <c r="UO77" s="5">
        <v>0</v>
      </c>
      <c r="UP77" s="5">
        <v>0</v>
      </c>
      <c r="UQ77" s="5">
        <v>21</v>
      </c>
      <c r="UR77" s="5">
        <v>33</v>
      </c>
      <c r="US77" s="5">
        <v>45</v>
      </c>
      <c r="UT77" s="5">
        <v>57</v>
      </c>
      <c r="UU77" s="5">
        <v>54</v>
      </c>
      <c r="UV77" s="5">
        <v>99</v>
      </c>
      <c r="UW77" s="5">
        <v>95</v>
      </c>
      <c r="UX77" s="5">
        <v>113</v>
      </c>
      <c r="UY77" s="5">
        <v>90</v>
      </c>
      <c r="UZ77" s="5">
        <v>94</v>
      </c>
      <c r="VA77" s="5" t="s">
        <v>33</v>
      </c>
      <c r="VB77" s="5" t="s">
        <v>33</v>
      </c>
      <c r="VC77" s="5" t="s">
        <v>33</v>
      </c>
      <c r="VD77" s="5" t="s">
        <v>33</v>
      </c>
      <c r="VE77" s="5" t="s">
        <v>33</v>
      </c>
      <c r="VF77" s="5" t="s">
        <v>33</v>
      </c>
      <c r="VG77" s="5" t="s">
        <v>33</v>
      </c>
      <c r="VH77" s="5">
        <v>20216</v>
      </c>
      <c r="VI77" s="5">
        <v>17962</v>
      </c>
      <c r="VJ77" s="5">
        <v>17034</v>
      </c>
      <c r="VK77" s="5">
        <v>18725</v>
      </c>
      <c r="VL77" s="5">
        <v>16830</v>
      </c>
      <c r="VM77" s="5">
        <v>13074</v>
      </c>
      <c r="VN77" s="5">
        <v>20180</v>
      </c>
      <c r="VO77" s="5">
        <v>15335</v>
      </c>
      <c r="VP77" s="5">
        <v>14598</v>
      </c>
      <c r="VQ77" s="5">
        <v>14159</v>
      </c>
      <c r="VR77" s="5">
        <v>12623</v>
      </c>
      <c r="VS77" s="5">
        <v>12068</v>
      </c>
      <c r="VT77" s="5">
        <v>10369</v>
      </c>
      <c r="VU77" s="5">
        <v>10200</v>
      </c>
      <c r="VV77" s="5">
        <v>8394</v>
      </c>
      <c r="VW77" s="5">
        <v>9282</v>
      </c>
      <c r="VX77" s="5">
        <v>6537</v>
      </c>
      <c r="VY77" s="5">
        <v>6457</v>
      </c>
      <c r="VZ77" s="5">
        <v>4995</v>
      </c>
      <c r="WA77" s="5">
        <v>7536</v>
      </c>
      <c r="WB77" s="5">
        <v>7923</v>
      </c>
      <c r="WC77" s="5">
        <v>10075</v>
      </c>
      <c r="WD77" s="5">
        <v>9506</v>
      </c>
      <c r="WE77" s="5">
        <v>8886</v>
      </c>
      <c r="WF77" s="5">
        <v>8890</v>
      </c>
      <c r="WG77" s="5" t="s">
        <v>33</v>
      </c>
      <c r="WH77" s="5" t="s">
        <v>33</v>
      </c>
      <c r="WI77" s="5" t="s">
        <v>33</v>
      </c>
      <c r="WJ77" s="5" t="s">
        <v>33</v>
      </c>
      <c r="WK77" s="5" t="s">
        <v>33</v>
      </c>
      <c r="WL77" s="5" t="s">
        <v>33</v>
      </c>
      <c r="WM77" s="5" t="s">
        <v>33</v>
      </c>
      <c r="WN77" s="5">
        <v>199</v>
      </c>
      <c r="WO77" s="5">
        <v>167</v>
      </c>
      <c r="WP77" s="5">
        <v>239</v>
      </c>
      <c r="WQ77" s="5">
        <v>533</v>
      </c>
      <c r="WR77" s="5">
        <v>297</v>
      </c>
      <c r="WS77" s="5">
        <v>291</v>
      </c>
      <c r="WT77" s="5">
        <v>362</v>
      </c>
      <c r="WU77" s="5">
        <v>122</v>
      </c>
      <c r="WV77" s="5">
        <v>289</v>
      </c>
      <c r="WW77" s="5">
        <v>216</v>
      </c>
      <c r="WX77" s="5">
        <v>190</v>
      </c>
      <c r="WY77" s="5">
        <v>191</v>
      </c>
      <c r="WZ77" s="5">
        <v>211</v>
      </c>
      <c r="XA77" s="5">
        <v>204</v>
      </c>
      <c r="XB77" s="5">
        <v>225</v>
      </c>
      <c r="XC77" s="5">
        <v>243</v>
      </c>
      <c r="XD77" s="5">
        <v>194</v>
      </c>
      <c r="XE77" s="5">
        <v>158</v>
      </c>
      <c r="XF77" s="5">
        <v>140</v>
      </c>
      <c r="XG77" s="5">
        <v>128</v>
      </c>
      <c r="XH77" s="5">
        <v>49</v>
      </c>
      <c r="XI77" s="5">
        <v>45</v>
      </c>
      <c r="XJ77" s="5">
        <v>36</v>
      </c>
      <c r="XK77" s="5">
        <v>74</v>
      </c>
      <c r="XL77" s="5">
        <v>69</v>
      </c>
      <c r="XM77" s="5" t="s">
        <v>33</v>
      </c>
      <c r="XN77" s="5" t="s">
        <v>33</v>
      </c>
      <c r="XO77" s="5" t="s">
        <v>33</v>
      </c>
      <c r="XP77" s="5" t="s">
        <v>33</v>
      </c>
      <c r="XQ77" s="5" t="s">
        <v>33</v>
      </c>
      <c r="XR77" s="5" t="s">
        <v>33</v>
      </c>
      <c r="XS77" s="1">
        <v>11843</v>
      </c>
      <c r="XT77" s="3" t="s">
        <v>180</v>
      </c>
      <c r="XU77" s="3" t="s">
        <v>180</v>
      </c>
      <c r="XV77" s="3" t="s">
        <v>180</v>
      </c>
      <c r="XW77" s="3" t="s">
        <v>179</v>
      </c>
      <c r="XX77" s="3" t="s">
        <v>180</v>
      </c>
      <c r="XY77" s="3" t="s">
        <v>180</v>
      </c>
      <c r="XZ77" s="3" t="s">
        <v>225</v>
      </c>
    </row>
    <row r="78" spans="1:650" x14ac:dyDescent="0.3">
      <c r="A78" s="6" t="s">
        <v>105</v>
      </c>
      <c r="B78" s="1">
        <v>4010692</v>
      </c>
      <c r="C78" s="5">
        <v>4468</v>
      </c>
      <c r="D78" s="5">
        <v>2174</v>
      </c>
      <c r="E78" s="5">
        <v>1667</v>
      </c>
      <c r="F78" s="5">
        <v>86</v>
      </c>
      <c r="G78" s="5">
        <v>69</v>
      </c>
      <c r="H78" s="5">
        <v>135</v>
      </c>
      <c r="I78" s="5">
        <v>42</v>
      </c>
      <c r="J78" s="5">
        <v>82</v>
      </c>
      <c r="K78" s="5">
        <v>2557</v>
      </c>
      <c r="L78" s="5">
        <v>219</v>
      </c>
      <c r="M78" s="5">
        <v>269</v>
      </c>
      <c r="N78" s="5">
        <v>458</v>
      </c>
      <c r="O78" s="5">
        <v>350</v>
      </c>
      <c r="P78" s="5">
        <v>824</v>
      </c>
      <c r="Q78" s="5">
        <v>792</v>
      </c>
      <c r="R78" s="5">
        <v>1</v>
      </c>
      <c r="S78" s="5">
        <v>75</v>
      </c>
      <c r="T78" s="5">
        <v>641</v>
      </c>
      <c r="U78" s="5">
        <v>0</v>
      </c>
      <c r="V78" s="5">
        <v>31</v>
      </c>
      <c r="W78" s="5">
        <v>36</v>
      </c>
      <c r="X78" s="5">
        <v>0</v>
      </c>
      <c r="Y78" s="5">
        <v>2944</v>
      </c>
      <c r="Z78" s="5">
        <v>19</v>
      </c>
      <c r="AA78" s="5">
        <v>18</v>
      </c>
      <c r="AB78" s="5">
        <v>0</v>
      </c>
      <c r="AC78" s="5">
        <v>27</v>
      </c>
      <c r="AD78" s="5">
        <v>0</v>
      </c>
      <c r="AE78" s="5">
        <v>0</v>
      </c>
      <c r="AF78" s="5">
        <v>0</v>
      </c>
      <c r="AG78" s="5">
        <v>0</v>
      </c>
      <c r="AH78" s="5">
        <v>0</v>
      </c>
      <c r="AI78" s="5">
        <v>32559</v>
      </c>
      <c r="AJ78" s="5">
        <v>108098</v>
      </c>
      <c r="AK78" s="5">
        <v>8711</v>
      </c>
      <c r="AL78" s="5">
        <v>37842</v>
      </c>
      <c r="AM78" s="5">
        <v>379180</v>
      </c>
      <c r="AN78" s="5">
        <v>81718</v>
      </c>
      <c r="AO78" s="5">
        <v>25870</v>
      </c>
      <c r="AP78" s="5">
        <v>18599</v>
      </c>
      <c r="AQ78" s="5">
        <v>6471</v>
      </c>
      <c r="AR78" s="5">
        <v>141308</v>
      </c>
      <c r="AS78" s="5">
        <v>27775</v>
      </c>
      <c r="AT78" s="5">
        <v>40803</v>
      </c>
      <c r="AU78" s="5">
        <v>14606</v>
      </c>
      <c r="AV78" s="5">
        <v>16418</v>
      </c>
      <c r="AW78" s="5">
        <v>9263</v>
      </c>
      <c r="AX78" s="5">
        <v>4394</v>
      </c>
      <c r="AY78" s="5">
        <v>23256</v>
      </c>
      <c r="AZ78" s="5">
        <v>7095</v>
      </c>
      <c r="BA78" s="5">
        <v>2061</v>
      </c>
      <c r="BB78" s="5">
        <v>5883</v>
      </c>
      <c r="BC78" s="5">
        <v>8118</v>
      </c>
      <c r="BD78" s="5">
        <v>3561</v>
      </c>
      <c r="BE78" s="5">
        <v>6857</v>
      </c>
      <c r="BF78" s="5">
        <v>6618</v>
      </c>
      <c r="BG78" s="5">
        <v>8135</v>
      </c>
      <c r="BH78" s="5">
        <v>884</v>
      </c>
      <c r="BI78" s="5">
        <v>3010</v>
      </c>
      <c r="BJ78" s="5">
        <v>1258</v>
      </c>
      <c r="BK78" s="5">
        <v>7712</v>
      </c>
      <c r="BL78" s="5">
        <v>2478</v>
      </c>
      <c r="BM78" s="5">
        <v>889</v>
      </c>
      <c r="BN78" s="5">
        <v>2147</v>
      </c>
      <c r="BO78" s="5">
        <v>143402</v>
      </c>
      <c r="BP78" s="5">
        <v>10828</v>
      </c>
      <c r="BQ78" s="5">
        <v>13724</v>
      </c>
      <c r="BR78" s="5">
        <v>28765</v>
      </c>
      <c r="BS78" s="5">
        <v>24925</v>
      </c>
      <c r="BT78" s="5">
        <v>34505</v>
      </c>
      <c r="BU78" s="5">
        <v>16428</v>
      </c>
      <c r="BV78" s="5">
        <v>14514</v>
      </c>
      <c r="BW78" s="5">
        <v>15197</v>
      </c>
      <c r="BX78" s="5">
        <v>8514</v>
      </c>
      <c r="BY78" s="5">
        <v>3753</v>
      </c>
      <c r="BZ78" s="5">
        <v>10322</v>
      </c>
      <c r="CA78" s="5">
        <v>8984</v>
      </c>
      <c r="CB78" s="5">
        <v>1556</v>
      </c>
      <c r="CC78" s="5">
        <v>2034</v>
      </c>
      <c r="CD78" s="5">
        <v>3999</v>
      </c>
      <c r="CE78" s="5">
        <v>2388</v>
      </c>
      <c r="CF78" s="5">
        <v>438</v>
      </c>
      <c r="CG78" s="5">
        <v>2137</v>
      </c>
      <c r="CH78" s="5">
        <v>1841</v>
      </c>
      <c r="CI78" s="5">
        <v>347</v>
      </c>
      <c r="CJ78" s="5">
        <v>618</v>
      </c>
      <c r="CK78" s="5">
        <v>2740</v>
      </c>
      <c r="CL78" s="5">
        <v>2041</v>
      </c>
      <c r="CM78" s="5">
        <v>1651</v>
      </c>
      <c r="CN78" s="5">
        <v>2752</v>
      </c>
      <c r="CO78" s="5">
        <v>1724</v>
      </c>
      <c r="CP78" s="5">
        <v>3053</v>
      </c>
      <c r="CQ78" s="5">
        <v>1317</v>
      </c>
      <c r="CR78" s="5">
        <v>1433</v>
      </c>
      <c r="CS78" s="5">
        <v>825</v>
      </c>
      <c r="CT78" s="5">
        <v>540</v>
      </c>
      <c r="CU78" s="5">
        <v>18194</v>
      </c>
      <c r="CV78" s="5">
        <v>22181</v>
      </c>
      <c r="CW78" s="5">
        <v>19816</v>
      </c>
      <c r="CX78" s="5">
        <v>25079</v>
      </c>
      <c r="CY78" s="5">
        <v>34104</v>
      </c>
      <c r="CZ78" s="5">
        <v>40430</v>
      </c>
      <c r="DA78" s="5">
        <v>33419</v>
      </c>
      <c r="DB78" s="5">
        <v>30350</v>
      </c>
      <c r="DC78" s="5">
        <v>14634</v>
      </c>
      <c r="DD78" s="5">
        <v>11994</v>
      </c>
      <c r="DE78" s="5">
        <v>12222</v>
      </c>
      <c r="DF78" s="5">
        <v>15649</v>
      </c>
      <c r="DG78" s="5">
        <v>18256</v>
      </c>
      <c r="DH78" s="5">
        <v>11443</v>
      </c>
      <c r="DI78" s="5">
        <v>6275</v>
      </c>
      <c r="DJ78" s="5">
        <v>5910</v>
      </c>
      <c r="DK78" s="5">
        <v>6546</v>
      </c>
      <c r="DL78" s="5">
        <v>5998</v>
      </c>
      <c r="DM78" s="5">
        <v>5031</v>
      </c>
      <c r="DN78" s="5">
        <v>4948</v>
      </c>
      <c r="DO78" s="5">
        <v>5570</v>
      </c>
      <c r="DP78" s="5">
        <v>5046</v>
      </c>
      <c r="DQ78" s="5">
        <v>5740</v>
      </c>
      <c r="DR78" s="5">
        <v>6349</v>
      </c>
      <c r="DS78" s="5">
        <v>4851</v>
      </c>
      <c r="DT78" s="5">
        <v>6108</v>
      </c>
      <c r="DU78" s="5">
        <v>6459</v>
      </c>
      <c r="DV78" s="5">
        <v>6194</v>
      </c>
      <c r="DW78" s="5">
        <v>3435</v>
      </c>
      <c r="DX78" s="5">
        <v>3307</v>
      </c>
      <c r="DY78" s="5">
        <v>2935</v>
      </c>
      <c r="DZ78" s="5">
        <v>2591</v>
      </c>
      <c r="EA78" s="5">
        <v>4180</v>
      </c>
      <c r="EB78" s="5">
        <v>3469</v>
      </c>
      <c r="EC78" s="5">
        <v>3456</v>
      </c>
      <c r="ED78" s="5">
        <v>3335</v>
      </c>
      <c r="EE78" s="5">
        <v>3432</v>
      </c>
      <c r="EF78" s="5">
        <v>5148</v>
      </c>
      <c r="EG78" s="5">
        <v>2275</v>
      </c>
      <c r="EH78" s="5">
        <v>2771</v>
      </c>
      <c r="EI78" s="5">
        <v>2481</v>
      </c>
      <c r="EJ78" s="5">
        <v>2517</v>
      </c>
      <c r="EK78" s="5">
        <v>1771</v>
      </c>
      <c r="EL78" s="5">
        <v>1836</v>
      </c>
      <c r="EM78" s="5">
        <v>1465</v>
      </c>
      <c r="EN78" s="5">
        <v>2368</v>
      </c>
      <c r="EO78" s="5">
        <v>1303</v>
      </c>
      <c r="EP78" s="5">
        <v>1363</v>
      </c>
      <c r="EQ78" s="5">
        <v>1647</v>
      </c>
      <c r="ER78" s="5">
        <v>603</v>
      </c>
      <c r="ES78" s="5">
        <v>1379</v>
      </c>
      <c r="ET78" s="5">
        <v>1705</v>
      </c>
      <c r="EU78" s="5">
        <v>1209</v>
      </c>
      <c r="EV78" s="5">
        <v>1318</v>
      </c>
      <c r="EW78" s="5">
        <v>2454</v>
      </c>
      <c r="EX78" s="5">
        <v>1135</v>
      </c>
      <c r="EY78" s="5">
        <v>469</v>
      </c>
      <c r="EZ78" s="5">
        <v>1167</v>
      </c>
      <c r="FA78" s="5">
        <v>726</v>
      </c>
      <c r="FB78" s="5">
        <v>616</v>
      </c>
      <c r="FC78" s="5">
        <v>861</v>
      </c>
      <c r="FD78" s="5">
        <v>616</v>
      </c>
      <c r="FE78" s="5">
        <v>685</v>
      </c>
      <c r="FF78" s="5">
        <v>158</v>
      </c>
      <c r="FG78" s="5">
        <v>0</v>
      </c>
      <c r="FH78" s="5">
        <v>0</v>
      </c>
      <c r="FI78" s="5">
        <v>0</v>
      </c>
      <c r="FJ78" s="5">
        <v>0</v>
      </c>
      <c r="FK78" s="5">
        <v>0</v>
      </c>
      <c r="FL78" s="5">
        <v>0</v>
      </c>
      <c r="FM78" s="5">
        <v>0</v>
      </c>
      <c r="FN78" s="5">
        <v>0</v>
      </c>
      <c r="FO78" s="5">
        <v>0</v>
      </c>
      <c r="FP78" s="5">
        <v>0</v>
      </c>
      <c r="FQ78" s="5">
        <v>0</v>
      </c>
      <c r="FR78" s="5">
        <v>0</v>
      </c>
      <c r="FS78" s="5">
        <v>0</v>
      </c>
      <c r="FT78" s="5">
        <v>0</v>
      </c>
      <c r="FU78" s="5" t="s">
        <v>33</v>
      </c>
      <c r="FV78" s="5" t="s">
        <v>33</v>
      </c>
      <c r="FW78" s="5" t="s">
        <v>33</v>
      </c>
      <c r="FX78" s="5" t="s">
        <v>33</v>
      </c>
      <c r="FY78" s="5" t="s">
        <v>33</v>
      </c>
      <c r="FZ78" s="5" t="s">
        <v>33</v>
      </c>
      <c r="GA78" s="5" t="s">
        <v>33</v>
      </c>
      <c r="GB78" s="5" t="s">
        <v>33</v>
      </c>
      <c r="GC78" s="5" t="s">
        <v>33</v>
      </c>
      <c r="GD78" s="5" t="s">
        <v>33</v>
      </c>
      <c r="GE78" s="5" t="s">
        <v>33</v>
      </c>
      <c r="GF78" s="5" t="s">
        <v>33</v>
      </c>
      <c r="GG78" s="5" t="s">
        <v>33</v>
      </c>
      <c r="GH78" s="5" t="s">
        <v>33</v>
      </c>
      <c r="GI78" s="5" t="s">
        <v>33</v>
      </c>
      <c r="GJ78" s="5" t="s">
        <v>33</v>
      </c>
      <c r="GK78" s="5" t="s">
        <v>33</v>
      </c>
      <c r="GL78" s="5" t="s">
        <v>33</v>
      </c>
      <c r="GM78" s="5">
        <v>202804</v>
      </c>
      <c r="GN78" s="5">
        <v>146750</v>
      </c>
      <c r="GO78" s="5">
        <v>47375</v>
      </c>
      <c r="GP78" s="5">
        <v>95107</v>
      </c>
      <c r="GQ78" s="5">
        <v>441710</v>
      </c>
      <c r="GR78" s="5">
        <v>161937</v>
      </c>
      <c r="GS78" s="5">
        <v>78035</v>
      </c>
      <c r="GT78" s="5">
        <v>66315</v>
      </c>
      <c r="GU78" s="5">
        <v>41339</v>
      </c>
      <c r="GV78" s="5">
        <v>164552</v>
      </c>
      <c r="GW78" s="5">
        <v>45791</v>
      </c>
      <c r="GX78" s="5">
        <v>69068</v>
      </c>
      <c r="GY78" s="5">
        <v>43660</v>
      </c>
      <c r="GZ78" s="5">
        <v>32609</v>
      </c>
      <c r="HA78" s="5">
        <v>19666</v>
      </c>
      <c r="HB78" s="5">
        <v>15667</v>
      </c>
      <c r="HC78" s="5">
        <v>33912</v>
      </c>
      <c r="HD78" s="5">
        <v>14775</v>
      </c>
      <c r="HE78" s="5">
        <v>10608</v>
      </c>
      <c r="HF78" s="5">
        <v>14408</v>
      </c>
      <c r="HG78" s="5">
        <v>15281</v>
      </c>
      <c r="HH78" s="5">
        <v>10543</v>
      </c>
      <c r="HI78" s="5">
        <v>20736</v>
      </c>
      <c r="HJ78" s="5">
        <v>16162</v>
      </c>
      <c r="HK78" s="5">
        <v>15125</v>
      </c>
      <c r="HL78" s="5">
        <v>10911</v>
      </c>
      <c r="HM78" s="5">
        <v>11947</v>
      </c>
      <c r="HN78" s="5">
        <v>11121</v>
      </c>
      <c r="HO78" s="5">
        <v>13324</v>
      </c>
      <c r="HP78" s="5">
        <v>7834</v>
      </c>
      <c r="HQ78" s="5">
        <v>5251</v>
      </c>
      <c r="HR78" s="5">
        <v>17519</v>
      </c>
      <c r="HS78" s="5">
        <v>110857</v>
      </c>
      <c r="HT78" s="5">
        <v>105311</v>
      </c>
      <c r="HU78" s="5">
        <v>101036</v>
      </c>
      <c r="HV78" s="5">
        <v>97169</v>
      </c>
      <c r="HW78" s="5">
        <v>103213</v>
      </c>
      <c r="HX78" s="5">
        <v>104758</v>
      </c>
      <c r="HY78" s="5">
        <v>98757</v>
      </c>
      <c r="HZ78" s="5">
        <v>87755</v>
      </c>
      <c r="IA78" s="5">
        <v>78247</v>
      </c>
      <c r="IB78" s="5">
        <v>75529</v>
      </c>
      <c r="IC78" s="5">
        <v>75994</v>
      </c>
      <c r="ID78" s="5">
        <v>83860</v>
      </c>
      <c r="IE78" s="5">
        <v>81019</v>
      </c>
      <c r="IF78" s="5">
        <v>77824</v>
      </c>
      <c r="IG78" s="5">
        <v>74536</v>
      </c>
      <c r="IH78" s="5">
        <v>74824</v>
      </c>
      <c r="II78" s="5">
        <v>70885</v>
      </c>
      <c r="IJ78" s="5">
        <v>64078</v>
      </c>
      <c r="IK78" s="5">
        <v>65141</v>
      </c>
      <c r="IL78" s="5">
        <v>61637</v>
      </c>
      <c r="IM78" s="5">
        <v>59079</v>
      </c>
      <c r="IN78" s="5">
        <v>56470</v>
      </c>
      <c r="IO78" s="5">
        <v>51753</v>
      </c>
      <c r="IP78" s="5">
        <v>50177</v>
      </c>
      <c r="IQ78" s="5">
        <v>47465</v>
      </c>
      <c r="IR78" s="5">
        <v>49405</v>
      </c>
      <c r="IS78" s="5">
        <v>47313</v>
      </c>
      <c r="IT78" s="5">
        <v>43557</v>
      </c>
      <c r="IU78" s="5">
        <v>44072</v>
      </c>
      <c r="IV78" s="5">
        <v>42893</v>
      </c>
      <c r="IW78" s="5">
        <v>44860</v>
      </c>
      <c r="IX78" s="5">
        <v>43849</v>
      </c>
      <c r="IY78" s="5">
        <v>13987</v>
      </c>
      <c r="IZ78" s="5">
        <v>14349</v>
      </c>
      <c r="JA78" s="5">
        <v>14323</v>
      </c>
      <c r="JB78" s="5">
        <v>13392</v>
      </c>
      <c r="JC78" s="5">
        <v>13053</v>
      </c>
      <c r="JD78" s="5">
        <v>10937</v>
      </c>
      <c r="JE78" s="5">
        <v>10558</v>
      </c>
      <c r="JF78" s="5">
        <v>11072</v>
      </c>
      <c r="JG78" s="5">
        <v>9842</v>
      </c>
      <c r="JH78" s="5">
        <v>8895</v>
      </c>
      <c r="JI78" s="5">
        <v>9112</v>
      </c>
      <c r="JJ78" s="5">
        <v>9482</v>
      </c>
      <c r="JK78" s="5">
        <v>8825</v>
      </c>
      <c r="JL78" s="5">
        <v>10914</v>
      </c>
      <c r="JM78" s="5">
        <v>7448</v>
      </c>
      <c r="JN78" s="5">
        <v>7016</v>
      </c>
      <c r="JO78" s="5">
        <v>7598</v>
      </c>
      <c r="JP78" s="5">
        <v>5455</v>
      </c>
      <c r="JQ78" s="5">
        <v>5186</v>
      </c>
      <c r="JR78" s="5">
        <v>5125</v>
      </c>
      <c r="JS78" s="5">
        <v>4344</v>
      </c>
      <c r="JT78" s="5">
        <v>4058</v>
      </c>
      <c r="JU78" s="5">
        <v>5617</v>
      </c>
      <c r="JV78" s="5">
        <v>4483</v>
      </c>
      <c r="JW78" s="5">
        <v>4599</v>
      </c>
      <c r="JX78" s="5">
        <v>6107</v>
      </c>
      <c r="JY78" s="5">
        <v>4740</v>
      </c>
      <c r="JZ78" s="5">
        <v>3609</v>
      </c>
      <c r="KA78" s="5">
        <v>4773</v>
      </c>
      <c r="KB78" s="5">
        <v>4005</v>
      </c>
      <c r="KC78" s="5">
        <v>3884</v>
      </c>
      <c r="KD78" s="5">
        <v>3758</v>
      </c>
      <c r="KE78" s="5">
        <v>32347</v>
      </c>
      <c r="KF78" s="5">
        <v>31664</v>
      </c>
      <c r="KG78" s="5">
        <v>33874</v>
      </c>
      <c r="KH78" s="5">
        <v>32166</v>
      </c>
      <c r="KI78" s="5">
        <v>11582</v>
      </c>
      <c r="KJ78" s="5">
        <v>11564</v>
      </c>
      <c r="KK78" s="5">
        <v>7539</v>
      </c>
      <c r="KL78" s="5">
        <v>6653</v>
      </c>
      <c r="KM78" s="5">
        <v>6233</v>
      </c>
      <c r="KN78" s="5">
        <v>5686</v>
      </c>
      <c r="KO78" s="5">
        <v>6661</v>
      </c>
      <c r="KP78" s="5">
        <v>5950</v>
      </c>
      <c r="KQ78" s="5">
        <v>5640</v>
      </c>
      <c r="KR78" s="5">
        <v>5906</v>
      </c>
      <c r="KS78" s="5">
        <v>5252</v>
      </c>
      <c r="KT78" s="5">
        <v>5300</v>
      </c>
      <c r="KU78" s="5">
        <v>4879</v>
      </c>
      <c r="KV78" s="5">
        <v>4748</v>
      </c>
      <c r="KW78" s="5">
        <v>4252</v>
      </c>
      <c r="KX78" s="5">
        <v>3921</v>
      </c>
      <c r="KY78" s="5">
        <v>3720</v>
      </c>
      <c r="KZ78" s="5">
        <v>3555</v>
      </c>
      <c r="LA78" s="5">
        <v>3290</v>
      </c>
      <c r="LB78" s="5">
        <v>3920</v>
      </c>
      <c r="LC78" s="5">
        <v>3383</v>
      </c>
      <c r="LD78" s="5">
        <v>3005</v>
      </c>
      <c r="LE78" s="5">
        <v>2970</v>
      </c>
      <c r="LF78" s="5">
        <v>1767</v>
      </c>
      <c r="LG78" s="5">
        <v>1692</v>
      </c>
      <c r="LH78" s="5">
        <v>1842</v>
      </c>
      <c r="LI78" s="5">
        <v>1537</v>
      </c>
      <c r="LJ78" s="5">
        <v>1949</v>
      </c>
      <c r="LK78" s="5">
        <v>2512</v>
      </c>
      <c r="LL78" s="5">
        <v>2083</v>
      </c>
      <c r="LM78" s="5">
        <v>2985</v>
      </c>
      <c r="LN78" s="5">
        <v>1851</v>
      </c>
      <c r="LO78" s="5">
        <v>1887</v>
      </c>
      <c r="LP78" s="5">
        <v>2404</v>
      </c>
      <c r="LQ78" s="5">
        <v>3190</v>
      </c>
      <c r="LR78" s="5">
        <v>1485</v>
      </c>
      <c r="LS78" s="5">
        <v>2435</v>
      </c>
      <c r="LT78" s="5">
        <v>3357</v>
      </c>
      <c r="LU78" s="5">
        <v>1065</v>
      </c>
      <c r="LV78" s="5">
        <v>1410</v>
      </c>
      <c r="LW78" s="5">
        <v>1463</v>
      </c>
      <c r="LX78" s="5">
        <v>1549</v>
      </c>
      <c r="LY78" s="5">
        <v>1456</v>
      </c>
      <c r="LZ78" s="5">
        <v>1410</v>
      </c>
      <c r="MA78" s="5">
        <v>1660</v>
      </c>
      <c r="MB78" s="5">
        <v>1532</v>
      </c>
      <c r="MC78" s="5">
        <v>1491</v>
      </c>
      <c r="MD78" s="5">
        <v>1331</v>
      </c>
      <c r="ME78" s="5">
        <v>1480</v>
      </c>
      <c r="MF78" s="5">
        <v>1530</v>
      </c>
      <c r="MG78" s="5">
        <v>1500</v>
      </c>
      <c r="MH78" s="5">
        <v>998</v>
      </c>
      <c r="MI78" s="5">
        <v>943</v>
      </c>
      <c r="MJ78" s="5">
        <v>1225</v>
      </c>
      <c r="MK78" s="5">
        <v>1114</v>
      </c>
      <c r="ML78" s="5">
        <v>1202</v>
      </c>
      <c r="MM78" s="5">
        <v>1165</v>
      </c>
      <c r="MN78" s="5">
        <v>1317</v>
      </c>
      <c r="MO78" s="5">
        <v>1166</v>
      </c>
      <c r="MP78" s="5">
        <v>1292</v>
      </c>
      <c r="MQ78" s="5">
        <v>515</v>
      </c>
      <c r="MR78" s="5">
        <v>545</v>
      </c>
      <c r="MS78" s="5">
        <v>463</v>
      </c>
      <c r="MT78" s="5">
        <v>434</v>
      </c>
      <c r="MU78" s="5">
        <v>386</v>
      </c>
      <c r="MV78" s="5">
        <v>394</v>
      </c>
      <c r="MW78" s="5">
        <v>509</v>
      </c>
      <c r="MX78" s="5">
        <v>453</v>
      </c>
      <c r="MY78" s="5">
        <v>483</v>
      </c>
      <c r="MZ78" s="5">
        <v>507</v>
      </c>
      <c r="NA78" s="5">
        <v>508</v>
      </c>
      <c r="NB78" s="5">
        <v>428</v>
      </c>
      <c r="NC78" s="5">
        <v>391</v>
      </c>
      <c r="ND78" s="5">
        <v>438</v>
      </c>
      <c r="NE78" s="5" t="s">
        <v>33</v>
      </c>
      <c r="NF78" s="5" t="s">
        <v>33</v>
      </c>
      <c r="NG78" s="5" t="s">
        <v>33</v>
      </c>
      <c r="NH78" s="5" t="s">
        <v>33</v>
      </c>
      <c r="NI78" s="5" t="s">
        <v>33</v>
      </c>
      <c r="NJ78" s="5" t="s">
        <v>33</v>
      </c>
      <c r="NK78" s="5" t="s">
        <v>33</v>
      </c>
      <c r="NL78" s="5" t="s">
        <v>33</v>
      </c>
      <c r="NM78" s="5" t="s">
        <v>33</v>
      </c>
      <c r="NN78" s="5" t="s">
        <v>33</v>
      </c>
      <c r="NO78" s="5" t="s">
        <v>33</v>
      </c>
      <c r="NP78" s="5" t="s">
        <v>33</v>
      </c>
      <c r="NQ78" s="5" t="s">
        <v>33</v>
      </c>
      <c r="NR78" s="5" t="s">
        <v>33</v>
      </c>
      <c r="NS78" s="5" t="s">
        <v>33</v>
      </c>
      <c r="NT78" s="5" t="s">
        <v>33</v>
      </c>
      <c r="NU78" s="5" t="s">
        <v>33</v>
      </c>
      <c r="NV78" s="5" t="s">
        <v>33</v>
      </c>
      <c r="NW78" s="5">
        <v>0</v>
      </c>
      <c r="NX78" s="5">
        <v>0</v>
      </c>
      <c r="NY78" s="5">
        <v>0</v>
      </c>
      <c r="NZ78" s="5">
        <v>0</v>
      </c>
      <c r="OA78" s="5">
        <v>0</v>
      </c>
      <c r="OB78" s="5">
        <v>0</v>
      </c>
      <c r="OC78" s="5">
        <v>0</v>
      </c>
      <c r="OD78" s="5">
        <v>0</v>
      </c>
      <c r="OE78" s="5">
        <v>0</v>
      </c>
      <c r="OF78" s="5">
        <v>0</v>
      </c>
      <c r="OG78" s="5">
        <v>0</v>
      </c>
      <c r="OH78" s="5">
        <v>0</v>
      </c>
      <c r="OI78" s="5">
        <v>0</v>
      </c>
      <c r="OJ78" s="5">
        <v>0</v>
      </c>
      <c r="OK78" s="5" t="s">
        <v>33</v>
      </c>
      <c r="OL78" s="5" t="s">
        <v>33</v>
      </c>
      <c r="OM78" s="5" t="s">
        <v>33</v>
      </c>
      <c r="ON78" s="5" t="s">
        <v>33</v>
      </c>
      <c r="OO78" s="5" t="s">
        <v>33</v>
      </c>
      <c r="OP78" s="5" t="s">
        <v>33</v>
      </c>
      <c r="OQ78" s="5" t="s">
        <v>33</v>
      </c>
      <c r="OR78" s="5" t="s">
        <v>33</v>
      </c>
      <c r="OS78" s="5" t="s">
        <v>33</v>
      </c>
      <c r="OT78" s="5" t="s">
        <v>33</v>
      </c>
      <c r="OU78" s="5" t="s">
        <v>33</v>
      </c>
      <c r="OV78" s="5" t="s">
        <v>33</v>
      </c>
      <c r="OW78" s="5" t="s">
        <v>33</v>
      </c>
      <c r="OX78" s="5" t="s">
        <v>33</v>
      </c>
      <c r="OY78" s="5" t="s">
        <v>33</v>
      </c>
      <c r="OZ78" s="5" t="s">
        <v>33</v>
      </c>
      <c r="PA78" s="5" t="s">
        <v>33</v>
      </c>
      <c r="PB78" s="5" t="s">
        <v>33</v>
      </c>
      <c r="PC78" s="5">
        <v>10093</v>
      </c>
      <c r="PD78" s="5">
        <v>9585</v>
      </c>
      <c r="PE78" s="5">
        <v>9232</v>
      </c>
      <c r="PF78" s="5">
        <v>9143</v>
      </c>
      <c r="PG78" s="5">
        <v>9368</v>
      </c>
      <c r="PH78" s="5">
        <v>9493</v>
      </c>
      <c r="PI78" s="5">
        <v>9222</v>
      </c>
      <c r="PJ78" s="5">
        <v>7717</v>
      </c>
      <c r="PK78" s="5">
        <v>6811</v>
      </c>
      <c r="PL78" s="5">
        <v>6329</v>
      </c>
      <c r="PM78" s="5">
        <v>6887</v>
      </c>
      <c r="PN78" s="5">
        <v>7000</v>
      </c>
      <c r="PO78" s="5">
        <v>7143</v>
      </c>
      <c r="PP78" s="5">
        <v>6702</v>
      </c>
      <c r="PQ78" s="5">
        <v>6210</v>
      </c>
      <c r="PR78" s="5">
        <v>5916</v>
      </c>
      <c r="PS78" s="5">
        <v>5369</v>
      </c>
      <c r="PT78" s="5">
        <v>4976</v>
      </c>
      <c r="PU78" s="5">
        <v>5113</v>
      </c>
      <c r="PV78" s="5">
        <v>4767</v>
      </c>
      <c r="PW78" s="5">
        <v>4520</v>
      </c>
      <c r="PX78" s="5">
        <v>4178</v>
      </c>
      <c r="PY78" s="5">
        <v>3965</v>
      </c>
      <c r="PZ78" s="5">
        <v>4082</v>
      </c>
      <c r="QA78" s="5">
        <v>3940</v>
      </c>
      <c r="QB78" s="5">
        <v>3617</v>
      </c>
      <c r="QC78" s="5">
        <v>3546</v>
      </c>
      <c r="QD78" s="5">
        <v>3577</v>
      </c>
      <c r="QE78" s="5">
        <v>3629</v>
      </c>
      <c r="QF78" s="5">
        <v>3418</v>
      </c>
      <c r="QG78" s="5">
        <v>3517</v>
      </c>
      <c r="QH78" s="5">
        <v>3627</v>
      </c>
      <c r="QI78" s="5">
        <v>6406</v>
      </c>
      <c r="QJ78" s="5">
        <v>6714</v>
      </c>
      <c r="QK78" s="5">
        <v>6123</v>
      </c>
      <c r="QL78" s="5">
        <v>6475</v>
      </c>
      <c r="QM78" s="5">
        <v>6379</v>
      </c>
      <c r="QN78" s="5">
        <v>5947</v>
      </c>
      <c r="QO78" s="5">
        <v>6359</v>
      </c>
      <c r="QP78" s="5">
        <v>5443</v>
      </c>
      <c r="QQ78" s="5">
        <v>4897</v>
      </c>
      <c r="QR78" s="5">
        <v>4309</v>
      </c>
      <c r="QS78" s="5">
        <v>3660</v>
      </c>
      <c r="QT78" s="5">
        <v>4293</v>
      </c>
      <c r="QU78" s="5">
        <v>4172</v>
      </c>
      <c r="QV78" s="5">
        <v>4105</v>
      </c>
      <c r="QW78" s="5">
        <v>4352</v>
      </c>
      <c r="QX78" s="5">
        <v>3830</v>
      </c>
      <c r="QY78" s="5">
        <v>3375</v>
      </c>
      <c r="QZ78" s="5">
        <v>3138</v>
      </c>
      <c r="RA78" s="5">
        <v>3453</v>
      </c>
      <c r="RB78" s="5">
        <v>3261</v>
      </c>
      <c r="RC78" s="5">
        <v>3172</v>
      </c>
      <c r="RD78" s="5">
        <v>2897</v>
      </c>
      <c r="RE78" s="5">
        <v>2744</v>
      </c>
      <c r="RF78" s="5">
        <v>2741</v>
      </c>
      <c r="RG78" s="5">
        <v>2862</v>
      </c>
      <c r="RH78" s="5">
        <v>2566</v>
      </c>
      <c r="RI78" s="5">
        <v>2539</v>
      </c>
      <c r="RJ78" s="5">
        <v>2631</v>
      </c>
      <c r="RK78" s="5">
        <v>2666</v>
      </c>
      <c r="RL78" s="5">
        <v>2677</v>
      </c>
      <c r="RM78" s="5">
        <v>2521</v>
      </c>
      <c r="RN78" s="5">
        <v>2751</v>
      </c>
      <c r="RO78" s="5">
        <v>4020</v>
      </c>
      <c r="RP78" s="5">
        <v>4682</v>
      </c>
      <c r="RQ78" s="5">
        <v>4558</v>
      </c>
      <c r="RR78" s="5">
        <v>4897</v>
      </c>
      <c r="RS78" s="5">
        <v>4147</v>
      </c>
      <c r="RT78" s="5">
        <v>4111</v>
      </c>
      <c r="RU78" s="5">
        <v>3900</v>
      </c>
      <c r="RV78" s="5">
        <v>3413</v>
      </c>
      <c r="RW78" s="5">
        <v>3623</v>
      </c>
      <c r="RX78" s="5">
        <v>3387</v>
      </c>
      <c r="RY78" s="5">
        <v>3700</v>
      </c>
      <c r="RZ78" s="5">
        <v>3840</v>
      </c>
      <c r="SA78" s="5">
        <v>4038</v>
      </c>
      <c r="SB78" s="5">
        <v>3901</v>
      </c>
      <c r="SC78" s="5">
        <v>3952</v>
      </c>
      <c r="SD78" s="5">
        <v>4055</v>
      </c>
      <c r="SE78" s="5">
        <v>3775</v>
      </c>
      <c r="SF78" s="5">
        <v>3577</v>
      </c>
      <c r="SG78" s="5">
        <v>3871</v>
      </c>
      <c r="SH78" s="5">
        <v>3666</v>
      </c>
      <c r="SI78" s="5">
        <v>3678</v>
      </c>
      <c r="SJ78" s="5">
        <v>3418</v>
      </c>
      <c r="SK78" s="5">
        <v>3399</v>
      </c>
      <c r="SL78" s="5">
        <v>3597</v>
      </c>
      <c r="SM78" s="5">
        <v>3625</v>
      </c>
      <c r="SN78" s="5">
        <v>3753</v>
      </c>
      <c r="SO78" s="5">
        <v>3665</v>
      </c>
      <c r="SP78" s="5">
        <v>3572</v>
      </c>
      <c r="SQ78" s="5">
        <v>3074</v>
      </c>
      <c r="SR78" s="5">
        <v>3493</v>
      </c>
      <c r="SS78" s="5">
        <v>3585</v>
      </c>
      <c r="ST78" s="5">
        <v>3446</v>
      </c>
      <c r="SU78" s="5">
        <v>300</v>
      </c>
      <c r="SV78" s="5">
        <v>219</v>
      </c>
      <c r="SW78" s="5">
        <v>245</v>
      </c>
      <c r="SX78" s="5">
        <v>256</v>
      </c>
      <c r="SY78" s="5">
        <v>253</v>
      </c>
      <c r="SZ78" s="5">
        <v>261</v>
      </c>
      <c r="TA78" s="5">
        <v>255</v>
      </c>
      <c r="TB78" s="5">
        <v>208</v>
      </c>
      <c r="TC78" s="5">
        <v>406</v>
      </c>
      <c r="TD78" s="5">
        <v>370</v>
      </c>
      <c r="TE78" s="5">
        <v>334</v>
      </c>
      <c r="TF78" s="5">
        <v>226</v>
      </c>
      <c r="TG78" s="5">
        <v>160</v>
      </c>
      <c r="TH78" s="5">
        <v>159</v>
      </c>
      <c r="TI78" s="5">
        <v>168</v>
      </c>
      <c r="TJ78" s="5">
        <v>157</v>
      </c>
      <c r="TK78" s="5">
        <v>126</v>
      </c>
      <c r="TL78" s="5">
        <v>128</v>
      </c>
      <c r="TM78" s="5">
        <v>161</v>
      </c>
      <c r="TN78" s="5">
        <v>159</v>
      </c>
      <c r="TO78" s="5">
        <v>142</v>
      </c>
      <c r="TP78" s="5">
        <v>130</v>
      </c>
      <c r="TQ78" s="5">
        <v>121</v>
      </c>
      <c r="TR78" s="5">
        <v>116</v>
      </c>
      <c r="TS78" s="5">
        <v>119</v>
      </c>
      <c r="TT78" s="5">
        <v>100</v>
      </c>
      <c r="TU78" s="5">
        <v>109</v>
      </c>
      <c r="TV78" s="5">
        <v>134</v>
      </c>
      <c r="TW78" s="5">
        <v>131</v>
      </c>
      <c r="TX78" s="5">
        <v>179</v>
      </c>
      <c r="TY78" s="5">
        <v>200</v>
      </c>
      <c r="TZ78" s="5">
        <v>232</v>
      </c>
      <c r="UA78" s="5">
        <v>123</v>
      </c>
      <c r="UB78" s="5">
        <v>101</v>
      </c>
      <c r="UC78" s="5">
        <v>111</v>
      </c>
      <c r="UD78" s="5">
        <v>107</v>
      </c>
      <c r="UE78" s="5">
        <v>154</v>
      </c>
      <c r="UF78" s="5">
        <v>166</v>
      </c>
      <c r="UG78" s="5">
        <v>139</v>
      </c>
      <c r="UH78" s="5">
        <v>188</v>
      </c>
      <c r="UI78" s="5">
        <v>217</v>
      </c>
      <c r="UJ78" s="5">
        <v>138</v>
      </c>
      <c r="UK78" s="5">
        <v>273</v>
      </c>
      <c r="UL78" s="5">
        <v>314</v>
      </c>
      <c r="UM78" s="5">
        <v>299</v>
      </c>
      <c r="UN78" s="5">
        <v>351</v>
      </c>
      <c r="UO78" s="5">
        <v>321</v>
      </c>
      <c r="UP78" s="5">
        <v>381</v>
      </c>
      <c r="UQ78" s="5">
        <v>385</v>
      </c>
      <c r="UR78" s="5">
        <v>485</v>
      </c>
      <c r="US78" s="5">
        <v>451</v>
      </c>
      <c r="UT78" s="5">
        <v>442</v>
      </c>
      <c r="UU78" s="5">
        <v>433</v>
      </c>
      <c r="UV78" s="5">
        <v>346</v>
      </c>
      <c r="UW78" s="5">
        <v>397</v>
      </c>
      <c r="UX78" s="5">
        <v>562</v>
      </c>
      <c r="UY78" s="5">
        <v>744</v>
      </c>
      <c r="UZ78" s="5">
        <v>943</v>
      </c>
      <c r="VA78" s="5">
        <v>1036</v>
      </c>
      <c r="VB78" s="5">
        <v>866</v>
      </c>
      <c r="VC78" s="5">
        <v>767</v>
      </c>
      <c r="VD78" s="5">
        <v>731</v>
      </c>
      <c r="VE78" s="5">
        <v>807</v>
      </c>
      <c r="VF78" s="5">
        <v>714</v>
      </c>
      <c r="VG78" s="5">
        <v>29292</v>
      </c>
      <c r="VH78" s="5">
        <v>26831</v>
      </c>
      <c r="VI78" s="5">
        <v>26086</v>
      </c>
      <c r="VJ78" s="5">
        <v>24271</v>
      </c>
      <c r="VK78" s="5">
        <v>21365</v>
      </c>
      <c r="VL78" s="5">
        <v>19632</v>
      </c>
      <c r="VM78" s="5">
        <v>19617</v>
      </c>
      <c r="VN78" s="5">
        <v>18574</v>
      </c>
      <c r="VO78" s="5">
        <v>18669</v>
      </c>
      <c r="VP78" s="5">
        <v>16038</v>
      </c>
      <c r="VQ78" s="5">
        <v>16195</v>
      </c>
      <c r="VR78" s="5">
        <v>18650</v>
      </c>
      <c r="VS78" s="5">
        <v>17166</v>
      </c>
      <c r="VT78" s="5">
        <v>17346</v>
      </c>
      <c r="VU78" s="5">
        <v>18867</v>
      </c>
      <c r="VV78" s="5">
        <v>20211</v>
      </c>
      <c r="VW78" s="5">
        <v>16371</v>
      </c>
      <c r="VX78" s="5">
        <v>13170</v>
      </c>
      <c r="VY78" s="5">
        <v>13117</v>
      </c>
      <c r="VZ78" s="5">
        <v>11662</v>
      </c>
      <c r="WA78" s="5">
        <v>12192</v>
      </c>
      <c r="WB78" s="5">
        <v>12666</v>
      </c>
      <c r="WC78" s="5">
        <v>12683</v>
      </c>
      <c r="WD78" s="5">
        <v>14173</v>
      </c>
      <c r="WE78" s="5">
        <v>13464</v>
      </c>
      <c r="WF78" s="5">
        <v>12844</v>
      </c>
      <c r="WG78" s="5">
        <v>11046</v>
      </c>
      <c r="WH78" s="5">
        <v>10498</v>
      </c>
      <c r="WI78" s="5">
        <v>9496</v>
      </c>
      <c r="WJ78" s="5">
        <v>9033</v>
      </c>
      <c r="WK78" s="5">
        <v>9505</v>
      </c>
      <c r="WL78" s="5">
        <v>9118</v>
      </c>
      <c r="WM78" s="5">
        <v>531</v>
      </c>
      <c r="WN78" s="5">
        <v>545</v>
      </c>
      <c r="WO78" s="5">
        <v>599</v>
      </c>
      <c r="WP78" s="5">
        <v>602</v>
      </c>
      <c r="WQ78" s="5">
        <v>601</v>
      </c>
      <c r="WR78" s="5">
        <v>624</v>
      </c>
      <c r="WS78" s="5">
        <v>676</v>
      </c>
      <c r="WT78" s="5">
        <v>573</v>
      </c>
      <c r="WU78" s="5">
        <v>529</v>
      </c>
      <c r="WV78" s="5">
        <v>516</v>
      </c>
      <c r="WW78" s="5">
        <v>484</v>
      </c>
      <c r="WX78" s="5">
        <v>500</v>
      </c>
      <c r="WY78" s="5">
        <v>597</v>
      </c>
      <c r="WZ78" s="5">
        <v>591</v>
      </c>
      <c r="XA78" s="5">
        <v>540</v>
      </c>
      <c r="XB78" s="5">
        <v>557</v>
      </c>
      <c r="XC78" s="5">
        <v>543</v>
      </c>
      <c r="XD78" s="5">
        <v>770</v>
      </c>
      <c r="XE78" s="5">
        <v>772</v>
      </c>
      <c r="XF78" s="5">
        <v>693</v>
      </c>
      <c r="XG78" s="5">
        <v>653</v>
      </c>
      <c r="XH78" s="5">
        <v>627</v>
      </c>
      <c r="XI78" s="5">
        <v>606</v>
      </c>
      <c r="XJ78" s="5">
        <v>601</v>
      </c>
      <c r="XK78" s="5">
        <v>684</v>
      </c>
      <c r="XL78" s="5">
        <v>651</v>
      </c>
      <c r="XM78" s="5">
        <v>638</v>
      </c>
      <c r="XN78" s="5">
        <v>709</v>
      </c>
      <c r="XO78" s="5">
        <v>641</v>
      </c>
      <c r="XP78" s="5">
        <v>695</v>
      </c>
      <c r="XQ78" s="5">
        <v>664</v>
      </c>
      <c r="XR78" s="5">
        <v>669</v>
      </c>
      <c r="XS78" s="1">
        <v>12199</v>
      </c>
      <c r="XT78" s="3" t="s">
        <v>180</v>
      </c>
      <c r="XU78" s="3" t="s">
        <v>180</v>
      </c>
      <c r="XV78" s="3" t="s">
        <v>180</v>
      </c>
      <c r="XW78" s="3" t="s">
        <v>179</v>
      </c>
      <c r="XX78" s="3" t="s">
        <v>180</v>
      </c>
      <c r="XY78" s="3" t="s">
        <v>180</v>
      </c>
      <c r="XZ78" s="3" t="s">
        <v>236</v>
      </c>
    </row>
    <row r="79" spans="1:650" x14ac:dyDescent="0.3">
      <c r="A79" s="6" t="s">
        <v>106</v>
      </c>
      <c r="B79" s="1">
        <v>4057009</v>
      </c>
      <c r="C79" s="5">
        <v>7402</v>
      </c>
      <c r="D79" s="5">
        <v>4728</v>
      </c>
      <c r="E79" s="5">
        <v>10655</v>
      </c>
      <c r="F79" s="5">
        <v>12587</v>
      </c>
      <c r="G79" s="5">
        <v>13929</v>
      </c>
      <c r="H79" s="5">
        <v>4147</v>
      </c>
      <c r="I79" s="5">
        <v>1091</v>
      </c>
      <c r="J79" s="5">
        <v>-46</v>
      </c>
      <c r="K79" s="5">
        <v>7725</v>
      </c>
      <c r="L79" s="5">
        <v>1516</v>
      </c>
      <c r="M79" s="5">
        <v>1690</v>
      </c>
      <c r="N79" s="5">
        <v>3292</v>
      </c>
      <c r="O79" s="5">
        <v>8094</v>
      </c>
      <c r="P79" s="5">
        <v>1148</v>
      </c>
      <c r="Q79" s="5">
        <v>11</v>
      </c>
      <c r="R79" s="5">
        <v>11760</v>
      </c>
      <c r="S79" s="5">
        <v>89</v>
      </c>
      <c r="T79" s="5">
        <v>1954</v>
      </c>
      <c r="U79" s="5">
        <v>2670</v>
      </c>
      <c r="V79" s="5">
        <v>638</v>
      </c>
      <c r="W79" s="5">
        <v>7982</v>
      </c>
      <c r="X79" s="5">
        <v>819</v>
      </c>
      <c r="Y79" s="5">
        <v>1336</v>
      </c>
      <c r="Z79" s="5">
        <v>5728</v>
      </c>
      <c r="AA79" s="5">
        <v>0</v>
      </c>
      <c r="AB79" s="5">
        <v>0</v>
      </c>
      <c r="AC79" s="5">
        <v>0</v>
      </c>
      <c r="AD79" s="5">
        <v>0</v>
      </c>
      <c r="AE79" s="5">
        <v>0</v>
      </c>
      <c r="AF79" s="5">
        <v>0</v>
      </c>
      <c r="AG79" s="5">
        <v>0</v>
      </c>
      <c r="AH79" s="5">
        <v>0</v>
      </c>
      <c r="AI79" s="5">
        <v>0</v>
      </c>
      <c r="AJ79" s="5">
        <v>87486</v>
      </c>
      <c r="AK79" s="5">
        <v>0</v>
      </c>
      <c r="AL79" s="5">
        <v>0</v>
      </c>
      <c r="AM79" s="5">
        <v>0</v>
      </c>
      <c r="AN79" s="5">
        <v>0</v>
      </c>
      <c r="AO79" s="5">
        <v>0</v>
      </c>
      <c r="AP79" s="5">
        <v>0</v>
      </c>
      <c r="AQ79" s="5">
        <v>0</v>
      </c>
      <c r="AR79" s="5">
        <v>0</v>
      </c>
      <c r="AS79" s="5">
        <v>0</v>
      </c>
      <c r="AT79" s="5">
        <v>0</v>
      </c>
      <c r="AU79" s="5">
        <v>0</v>
      </c>
      <c r="AV79" s="5">
        <v>0</v>
      </c>
      <c r="AW79" s="5">
        <v>0</v>
      </c>
      <c r="AX79" s="5">
        <v>68</v>
      </c>
      <c r="AY79" s="5">
        <v>186156</v>
      </c>
      <c r="AZ79" s="5">
        <v>0</v>
      </c>
      <c r="BA79" s="5">
        <v>0</v>
      </c>
      <c r="BB79" s="5">
        <v>0</v>
      </c>
      <c r="BC79" s="5">
        <v>10345</v>
      </c>
      <c r="BD79" s="5">
        <v>7516</v>
      </c>
      <c r="BE79" s="5">
        <v>63753</v>
      </c>
      <c r="BF79" s="5">
        <v>9854</v>
      </c>
      <c r="BG79" s="5">
        <v>49938</v>
      </c>
      <c r="BH79" s="5">
        <v>79513</v>
      </c>
      <c r="BI79" s="5">
        <v>59947</v>
      </c>
      <c r="BJ79" s="5">
        <v>41475</v>
      </c>
      <c r="BK79" s="5">
        <v>31781</v>
      </c>
      <c r="BL79" s="5">
        <v>39373</v>
      </c>
      <c r="BM79" s="5">
        <v>41076</v>
      </c>
      <c r="BN79" s="5">
        <v>62295</v>
      </c>
      <c r="BO79" s="5">
        <v>1166</v>
      </c>
      <c r="BP79" s="5">
        <v>1858</v>
      </c>
      <c r="BQ79" s="5">
        <v>887</v>
      </c>
      <c r="BR79" s="5">
        <v>18746</v>
      </c>
      <c r="BS79" s="5">
        <v>31057</v>
      </c>
      <c r="BT79" s="5">
        <v>5744</v>
      </c>
      <c r="BU79" s="5">
        <v>28722</v>
      </c>
      <c r="BV79" s="5">
        <v>14811</v>
      </c>
      <c r="BW79" s="5">
        <v>10503</v>
      </c>
      <c r="BX79" s="5">
        <v>8481</v>
      </c>
      <c r="BY79" s="5">
        <v>15500</v>
      </c>
      <c r="BZ79" s="5">
        <v>21972</v>
      </c>
      <c r="CA79" s="5">
        <v>3236</v>
      </c>
      <c r="CB79" s="5">
        <v>17788</v>
      </c>
      <c r="CC79" s="5">
        <v>6701</v>
      </c>
      <c r="CD79" s="5">
        <v>4147</v>
      </c>
      <c r="CE79" s="5">
        <v>2542</v>
      </c>
      <c r="CF79" s="5">
        <v>4132</v>
      </c>
      <c r="CG79" s="5">
        <v>5599</v>
      </c>
      <c r="CH79" s="5">
        <v>5026</v>
      </c>
      <c r="CI79" s="5">
        <v>131</v>
      </c>
      <c r="CJ79" s="5">
        <v>7197</v>
      </c>
      <c r="CK79" s="5">
        <v>3831</v>
      </c>
      <c r="CL79" s="5">
        <v>2631</v>
      </c>
      <c r="CM79" s="5">
        <v>6629</v>
      </c>
      <c r="CN79" s="5">
        <v>6963</v>
      </c>
      <c r="CO79" s="5">
        <v>8261</v>
      </c>
      <c r="CP79" s="5">
        <v>10532</v>
      </c>
      <c r="CQ79" s="5">
        <v>9489</v>
      </c>
      <c r="CR79" s="5">
        <v>7827</v>
      </c>
      <c r="CS79" s="5">
        <v>5477</v>
      </c>
      <c r="CT79" s="5">
        <v>4148</v>
      </c>
      <c r="CU79" s="5">
        <v>154577</v>
      </c>
      <c r="CV79" s="5">
        <v>161741</v>
      </c>
      <c r="CW79" s="5">
        <v>112504</v>
      </c>
      <c r="CX79" s="5">
        <v>100463</v>
      </c>
      <c r="CY79" s="5">
        <v>88633</v>
      </c>
      <c r="CZ79" s="5">
        <v>101674</v>
      </c>
      <c r="DA79" s="5">
        <v>67415</v>
      </c>
      <c r="DB79" s="5">
        <v>126964</v>
      </c>
      <c r="DC79" s="5">
        <v>78134</v>
      </c>
      <c r="DD79" s="5">
        <v>79374</v>
      </c>
      <c r="DE79" s="5">
        <v>93683</v>
      </c>
      <c r="DF79" s="5">
        <v>77725</v>
      </c>
      <c r="DG79" s="5">
        <v>78744</v>
      </c>
      <c r="DH79" s="5">
        <v>65904</v>
      </c>
      <c r="DI79" s="5">
        <v>75086</v>
      </c>
      <c r="DJ79" s="5">
        <v>48168</v>
      </c>
      <c r="DK79" s="5">
        <v>34241</v>
      </c>
      <c r="DL79" s="5">
        <v>34909</v>
      </c>
      <c r="DM79" s="5">
        <v>47430</v>
      </c>
      <c r="DN79" s="5">
        <v>41130</v>
      </c>
      <c r="DO79" s="5">
        <v>36614</v>
      </c>
      <c r="DP79" s="5">
        <v>58414</v>
      </c>
      <c r="DQ79" s="5">
        <v>49162</v>
      </c>
      <c r="DR79" s="5">
        <v>33376</v>
      </c>
      <c r="DS79" s="5">
        <v>47166</v>
      </c>
      <c r="DT79" s="5">
        <v>51335</v>
      </c>
      <c r="DU79" s="5">
        <v>54828</v>
      </c>
      <c r="DV79" s="5">
        <v>49935</v>
      </c>
      <c r="DW79" s="5">
        <v>52986</v>
      </c>
      <c r="DX79" s="5">
        <v>59761</v>
      </c>
      <c r="DY79" s="5">
        <v>52329</v>
      </c>
      <c r="DZ79" s="5">
        <v>44987</v>
      </c>
      <c r="EA79" s="5">
        <v>8027</v>
      </c>
      <c r="EB79" s="5">
        <v>6599</v>
      </c>
      <c r="EC79" s="5">
        <v>4810</v>
      </c>
      <c r="ED79" s="5">
        <v>13754</v>
      </c>
      <c r="EE79" s="5">
        <v>6412</v>
      </c>
      <c r="EF79" s="5">
        <v>5776</v>
      </c>
      <c r="EG79" s="5">
        <v>11593</v>
      </c>
      <c r="EH79" s="5">
        <v>18985</v>
      </c>
      <c r="EI79" s="5">
        <v>9016</v>
      </c>
      <c r="EJ79" s="5">
        <v>9055</v>
      </c>
      <c r="EK79" s="5">
        <v>2694</v>
      </c>
      <c r="EL79" s="5">
        <v>5780</v>
      </c>
      <c r="EM79" s="5">
        <v>7067</v>
      </c>
      <c r="EN79" s="5">
        <v>1892</v>
      </c>
      <c r="EO79" s="5">
        <v>5153</v>
      </c>
      <c r="EP79" s="5">
        <v>842</v>
      </c>
      <c r="EQ79" s="5">
        <v>1264</v>
      </c>
      <c r="ER79" s="5">
        <v>1403</v>
      </c>
      <c r="ES79" s="5">
        <v>7488</v>
      </c>
      <c r="ET79" s="5">
        <v>5847</v>
      </c>
      <c r="EU79" s="5">
        <v>5499</v>
      </c>
      <c r="EV79" s="5">
        <v>18135</v>
      </c>
      <c r="EW79" s="5">
        <v>17962</v>
      </c>
      <c r="EX79" s="5">
        <v>11763</v>
      </c>
      <c r="EY79" s="5">
        <v>17738</v>
      </c>
      <c r="EZ79" s="5">
        <v>9743</v>
      </c>
      <c r="FA79" s="5">
        <v>10717</v>
      </c>
      <c r="FB79" s="5">
        <v>12737</v>
      </c>
      <c r="FC79" s="5">
        <v>25578</v>
      </c>
      <c r="FD79" s="5">
        <v>27495</v>
      </c>
      <c r="FE79" s="5">
        <v>6884</v>
      </c>
      <c r="FF79" s="5">
        <v>6653</v>
      </c>
      <c r="FG79" s="5">
        <v>0</v>
      </c>
      <c r="FH79" s="5">
        <v>0</v>
      </c>
      <c r="FI79" s="5">
        <v>0</v>
      </c>
      <c r="FJ79" s="5">
        <v>0</v>
      </c>
      <c r="FK79" s="5">
        <v>0</v>
      </c>
      <c r="FL79" s="5">
        <v>0</v>
      </c>
      <c r="FM79" s="5">
        <v>0</v>
      </c>
      <c r="FN79" s="5">
        <v>0</v>
      </c>
      <c r="FO79" s="5">
        <v>0</v>
      </c>
      <c r="FP79" s="5">
        <v>0</v>
      </c>
      <c r="FQ79" s="5">
        <v>0</v>
      </c>
      <c r="FR79" s="5">
        <v>0</v>
      </c>
      <c r="FS79" s="5">
        <v>0</v>
      </c>
      <c r="FT79" s="5">
        <v>0</v>
      </c>
      <c r="FU79" s="5" t="s">
        <v>33</v>
      </c>
      <c r="FV79" s="5" t="s">
        <v>33</v>
      </c>
      <c r="FW79" s="5" t="s">
        <v>33</v>
      </c>
      <c r="FX79" s="5" t="s">
        <v>33</v>
      </c>
      <c r="FY79" s="5" t="s">
        <v>33</v>
      </c>
      <c r="FZ79" s="5" t="s">
        <v>33</v>
      </c>
      <c r="GA79" s="5" t="s">
        <v>33</v>
      </c>
      <c r="GB79" s="5" t="s">
        <v>33</v>
      </c>
      <c r="GC79" s="5" t="s">
        <v>33</v>
      </c>
      <c r="GD79" s="5" t="s">
        <v>33</v>
      </c>
      <c r="GE79" s="5" t="s">
        <v>33</v>
      </c>
      <c r="GF79" s="5" t="s">
        <v>33</v>
      </c>
      <c r="GG79" s="5" t="s">
        <v>33</v>
      </c>
      <c r="GH79" s="5" t="s">
        <v>33</v>
      </c>
      <c r="GI79" s="5" t="s">
        <v>33</v>
      </c>
      <c r="GJ79" s="5" t="s">
        <v>33</v>
      </c>
      <c r="GK79" s="5" t="s">
        <v>33</v>
      </c>
      <c r="GL79" s="5" t="s">
        <v>33</v>
      </c>
      <c r="GM79" s="5">
        <v>171173</v>
      </c>
      <c r="GN79" s="5">
        <v>262412</v>
      </c>
      <c r="GO79" s="5">
        <v>128857</v>
      </c>
      <c r="GP79" s="5">
        <v>145550</v>
      </c>
      <c r="GQ79" s="5">
        <v>140032</v>
      </c>
      <c r="GR79" s="5">
        <v>117341</v>
      </c>
      <c r="GS79" s="5">
        <v>108821</v>
      </c>
      <c r="GT79" s="5">
        <v>160714</v>
      </c>
      <c r="GU79" s="5">
        <v>105378</v>
      </c>
      <c r="GV79" s="5">
        <v>98425</v>
      </c>
      <c r="GW79" s="5">
        <v>113567</v>
      </c>
      <c r="GX79" s="5">
        <v>108770</v>
      </c>
      <c r="GY79" s="5">
        <v>97141</v>
      </c>
      <c r="GZ79" s="5">
        <v>86732</v>
      </c>
      <c r="HA79" s="5">
        <v>86951</v>
      </c>
      <c r="HB79" s="5">
        <v>64985</v>
      </c>
      <c r="HC79" s="5">
        <v>224292</v>
      </c>
      <c r="HD79" s="5">
        <v>42398</v>
      </c>
      <c r="HE79" s="5">
        <v>63186</v>
      </c>
      <c r="HF79" s="5">
        <v>52642</v>
      </c>
      <c r="HG79" s="5">
        <v>60571</v>
      </c>
      <c r="HH79" s="5">
        <v>92081</v>
      </c>
      <c r="HI79" s="5">
        <v>136044</v>
      </c>
      <c r="HJ79" s="5">
        <v>63353</v>
      </c>
      <c r="HK79" s="5">
        <v>121471</v>
      </c>
      <c r="HL79" s="5">
        <v>147553</v>
      </c>
      <c r="HM79" s="5">
        <v>133753</v>
      </c>
      <c r="HN79" s="5">
        <v>114679</v>
      </c>
      <c r="HO79" s="5">
        <v>119834</v>
      </c>
      <c r="HP79" s="5">
        <v>134456</v>
      </c>
      <c r="HQ79" s="5">
        <v>105767</v>
      </c>
      <c r="HR79" s="5">
        <v>118084</v>
      </c>
      <c r="HS79" s="5">
        <v>287493</v>
      </c>
      <c r="HT79" s="5">
        <v>305267</v>
      </c>
      <c r="HU79" s="5">
        <v>273722</v>
      </c>
      <c r="HV79" s="5">
        <v>325799</v>
      </c>
      <c r="HW79" s="5">
        <v>362486</v>
      </c>
      <c r="HX79" s="5">
        <v>352190</v>
      </c>
      <c r="HY79" s="5">
        <v>361062</v>
      </c>
      <c r="HZ79" s="5">
        <v>430936</v>
      </c>
      <c r="IA79" s="5">
        <v>627117</v>
      </c>
      <c r="IB79" s="5">
        <v>959015</v>
      </c>
      <c r="IC79" s="5">
        <v>905019</v>
      </c>
      <c r="ID79" s="5">
        <v>900860</v>
      </c>
      <c r="IE79" s="5">
        <v>795442</v>
      </c>
      <c r="IF79" s="5">
        <v>644137</v>
      </c>
      <c r="IG79" s="5">
        <v>630932</v>
      </c>
      <c r="IH79" s="5">
        <v>562960</v>
      </c>
      <c r="II79" s="5">
        <v>569749</v>
      </c>
      <c r="IJ79" s="5">
        <v>615011</v>
      </c>
      <c r="IK79" s="5">
        <v>578464</v>
      </c>
      <c r="IL79" s="5">
        <v>481798</v>
      </c>
      <c r="IM79" s="5">
        <v>372357</v>
      </c>
      <c r="IN79" s="5">
        <v>406583</v>
      </c>
      <c r="IO79" s="5">
        <v>398042</v>
      </c>
      <c r="IP79" s="5">
        <v>386015</v>
      </c>
      <c r="IQ79" s="5">
        <v>372523</v>
      </c>
      <c r="IR79" s="5">
        <v>320794</v>
      </c>
      <c r="IS79" s="5">
        <v>327911</v>
      </c>
      <c r="IT79" s="5">
        <v>363028</v>
      </c>
      <c r="IU79" s="5">
        <v>362714</v>
      </c>
      <c r="IV79" s="5">
        <v>242091</v>
      </c>
      <c r="IW79" s="5">
        <v>222324</v>
      </c>
      <c r="IX79" s="5">
        <v>261127</v>
      </c>
      <c r="IY79" s="5">
        <v>0</v>
      </c>
      <c r="IZ79" s="5">
        <v>124</v>
      </c>
      <c r="JA79" s="5">
        <v>2221</v>
      </c>
      <c r="JB79" s="5">
        <v>1118</v>
      </c>
      <c r="JC79" s="5">
        <v>357</v>
      </c>
      <c r="JD79" s="5">
        <v>375</v>
      </c>
      <c r="JE79" s="5">
        <v>338</v>
      </c>
      <c r="JF79" s="5">
        <v>129</v>
      </c>
      <c r="JG79" s="5">
        <v>37</v>
      </c>
      <c r="JH79" s="5">
        <v>17</v>
      </c>
      <c r="JI79" s="5">
        <v>0</v>
      </c>
      <c r="JJ79" s="5">
        <v>0</v>
      </c>
      <c r="JK79" s="5">
        <v>0</v>
      </c>
      <c r="JL79" s="5">
        <v>0</v>
      </c>
      <c r="JM79" s="5">
        <v>0</v>
      </c>
      <c r="JN79" s="5">
        <v>0</v>
      </c>
      <c r="JO79" s="5">
        <v>0</v>
      </c>
      <c r="JP79" s="5">
        <v>0</v>
      </c>
      <c r="JQ79" s="5">
        <v>0</v>
      </c>
      <c r="JR79" s="5">
        <v>-271</v>
      </c>
      <c r="JS79" s="5">
        <v>24047</v>
      </c>
      <c r="JT79" s="5">
        <v>27026</v>
      </c>
      <c r="JU79" s="5">
        <v>27477</v>
      </c>
      <c r="JV79" s="5">
        <v>26029</v>
      </c>
      <c r="JW79" s="5">
        <v>33109</v>
      </c>
      <c r="JX79" s="5">
        <v>32684</v>
      </c>
      <c r="JY79" s="5">
        <v>33785</v>
      </c>
      <c r="JZ79" s="5">
        <v>32990</v>
      </c>
      <c r="KA79" s="5">
        <v>32810</v>
      </c>
      <c r="KB79" s="5">
        <v>31747</v>
      </c>
      <c r="KC79" s="5">
        <v>37705</v>
      </c>
      <c r="KD79" s="5">
        <v>35659</v>
      </c>
      <c r="KE79" s="5">
        <v>8877</v>
      </c>
      <c r="KF79" s="5">
        <v>-19687</v>
      </c>
      <c r="KG79" s="5">
        <v>13805</v>
      </c>
      <c r="KH79" s="5">
        <v>14908</v>
      </c>
      <c r="KI79" s="5">
        <v>15948</v>
      </c>
      <c r="KJ79" s="5">
        <v>16910</v>
      </c>
      <c r="KK79" s="5">
        <v>9758</v>
      </c>
      <c r="KL79" s="5">
        <v>6033</v>
      </c>
      <c r="KM79" s="5">
        <v>6250</v>
      </c>
      <c r="KN79" s="5">
        <v>265961</v>
      </c>
      <c r="KO79" s="5">
        <v>150574</v>
      </c>
      <c r="KP79" s="5">
        <v>316262</v>
      </c>
      <c r="KQ79" s="5">
        <v>291348</v>
      </c>
      <c r="KR79" s="5">
        <v>190346</v>
      </c>
      <c r="KS79" s="5">
        <v>138110</v>
      </c>
      <c r="KT79" s="5">
        <v>78605</v>
      </c>
      <c r="KU79" s="5">
        <v>1455</v>
      </c>
      <c r="KV79" s="5">
        <v>1197</v>
      </c>
      <c r="KW79" s="5">
        <v>1294</v>
      </c>
      <c r="KX79" s="5">
        <v>1218</v>
      </c>
      <c r="KY79" s="5">
        <v>2500</v>
      </c>
      <c r="KZ79" s="5">
        <v>3162</v>
      </c>
      <c r="LA79" s="5">
        <v>3116</v>
      </c>
      <c r="LB79" s="5">
        <v>6901</v>
      </c>
      <c r="LC79" s="5">
        <v>5779</v>
      </c>
      <c r="LD79" s="5">
        <v>3332</v>
      </c>
      <c r="LE79" s="5">
        <v>3442</v>
      </c>
      <c r="LF79" s="5">
        <v>3871</v>
      </c>
      <c r="LG79" s="5">
        <v>3420</v>
      </c>
      <c r="LH79" s="5">
        <v>3862</v>
      </c>
      <c r="LI79" s="5">
        <v>4486</v>
      </c>
      <c r="LJ79" s="5">
        <v>5098</v>
      </c>
      <c r="LK79" s="5">
        <v>1133</v>
      </c>
      <c r="LL79" s="5">
        <v>1104</v>
      </c>
      <c r="LM79" s="5">
        <v>1248</v>
      </c>
      <c r="LN79" s="5">
        <v>8477</v>
      </c>
      <c r="LO79" s="5">
        <v>7489</v>
      </c>
      <c r="LP79" s="5">
        <v>7357</v>
      </c>
      <c r="LQ79" s="5">
        <v>9016</v>
      </c>
      <c r="LR79" s="5">
        <v>8628</v>
      </c>
      <c r="LS79" s="5">
        <v>4679</v>
      </c>
      <c r="LT79" s="5">
        <v>4426</v>
      </c>
      <c r="LU79" s="5">
        <v>4507</v>
      </c>
      <c r="LV79" s="5">
        <v>5955</v>
      </c>
      <c r="LW79" s="5">
        <v>7214</v>
      </c>
      <c r="LX79" s="5">
        <v>5347</v>
      </c>
      <c r="LY79" s="5">
        <v>4507</v>
      </c>
      <c r="LZ79" s="5">
        <v>6754</v>
      </c>
      <c r="MA79" s="5">
        <v>5184</v>
      </c>
      <c r="MB79" s="5">
        <v>3871</v>
      </c>
      <c r="MC79" s="5">
        <v>3277</v>
      </c>
      <c r="MD79" s="5">
        <v>3852</v>
      </c>
      <c r="ME79" s="5">
        <v>2834</v>
      </c>
      <c r="MF79" s="5">
        <v>4230</v>
      </c>
      <c r="MG79" s="5">
        <v>1956</v>
      </c>
      <c r="MH79" s="5">
        <v>2032</v>
      </c>
      <c r="MI79" s="5">
        <v>2062</v>
      </c>
      <c r="MJ79" s="5">
        <v>2343</v>
      </c>
      <c r="MK79" s="5">
        <v>2876</v>
      </c>
      <c r="ML79" s="5">
        <v>2925</v>
      </c>
      <c r="MM79" s="5">
        <v>2834</v>
      </c>
      <c r="MN79" s="5">
        <v>3450</v>
      </c>
      <c r="MO79" s="5">
        <v>3689</v>
      </c>
      <c r="MP79" s="5">
        <v>4576</v>
      </c>
      <c r="MQ79" s="5">
        <v>0</v>
      </c>
      <c r="MR79" s="5">
        <v>0</v>
      </c>
      <c r="MS79" s="5">
        <v>0</v>
      </c>
      <c r="MT79" s="5">
        <v>0</v>
      </c>
      <c r="MU79" s="5">
        <v>21</v>
      </c>
      <c r="MV79" s="5">
        <v>37</v>
      </c>
      <c r="MW79" s="5">
        <v>49</v>
      </c>
      <c r="MX79" s="5">
        <v>66</v>
      </c>
      <c r="MY79" s="5">
        <v>63</v>
      </c>
      <c r="MZ79" s="5">
        <v>919</v>
      </c>
      <c r="NA79" s="5">
        <v>884</v>
      </c>
      <c r="NB79" s="5">
        <v>967</v>
      </c>
      <c r="NC79" s="5">
        <v>1605</v>
      </c>
      <c r="ND79" s="5">
        <v>1756</v>
      </c>
      <c r="NE79" s="5" t="s">
        <v>33</v>
      </c>
      <c r="NF79" s="5" t="s">
        <v>33</v>
      </c>
      <c r="NG79" s="5" t="s">
        <v>33</v>
      </c>
      <c r="NH79" s="5" t="s">
        <v>33</v>
      </c>
      <c r="NI79" s="5" t="s">
        <v>33</v>
      </c>
      <c r="NJ79" s="5" t="s">
        <v>33</v>
      </c>
      <c r="NK79" s="5" t="s">
        <v>33</v>
      </c>
      <c r="NL79" s="5" t="s">
        <v>33</v>
      </c>
      <c r="NM79" s="5" t="s">
        <v>33</v>
      </c>
      <c r="NN79" s="5" t="s">
        <v>33</v>
      </c>
      <c r="NO79" s="5" t="s">
        <v>33</v>
      </c>
      <c r="NP79" s="5" t="s">
        <v>33</v>
      </c>
      <c r="NQ79" s="5" t="s">
        <v>33</v>
      </c>
      <c r="NR79" s="5" t="s">
        <v>33</v>
      </c>
      <c r="NS79" s="5" t="s">
        <v>33</v>
      </c>
      <c r="NT79" s="5" t="s">
        <v>33</v>
      </c>
      <c r="NU79" s="5" t="s">
        <v>33</v>
      </c>
      <c r="NV79" s="5" t="s">
        <v>33</v>
      </c>
      <c r="NW79" s="5">
        <v>0</v>
      </c>
      <c r="NX79" s="5">
        <v>0</v>
      </c>
      <c r="NY79" s="5">
        <v>0</v>
      </c>
      <c r="NZ79" s="5">
        <v>0</v>
      </c>
      <c r="OA79" s="5">
        <v>0</v>
      </c>
      <c r="OB79" s="5">
        <v>0</v>
      </c>
      <c r="OC79" s="5">
        <v>0</v>
      </c>
      <c r="OD79" s="5">
        <v>0</v>
      </c>
      <c r="OE79" s="5">
        <v>0</v>
      </c>
      <c r="OF79" s="5">
        <v>0</v>
      </c>
      <c r="OG79" s="5">
        <v>0</v>
      </c>
      <c r="OH79" s="5">
        <v>0</v>
      </c>
      <c r="OI79" s="5">
        <v>0</v>
      </c>
      <c r="OJ79" s="5">
        <v>0</v>
      </c>
      <c r="OK79" s="5" t="s">
        <v>33</v>
      </c>
      <c r="OL79" s="5" t="s">
        <v>33</v>
      </c>
      <c r="OM79" s="5" t="s">
        <v>33</v>
      </c>
      <c r="ON79" s="5" t="s">
        <v>33</v>
      </c>
      <c r="OO79" s="5" t="s">
        <v>33</v>
      </c>
      <c r="OP79" s="5" t="s">
        <v>33</v>
      </c>
      <c r="OQ79" s="5" t="s">
        <v>33</v>
      </c>
      <c r="OR79" s="5" t="s">
        <v>33</v>
      </c>
      <c r="OS79" s="5" t="s">
        <v>33</v>
      </c>
      <c r="OT79" s="5" t="s">
        <v>33</v>
      </c>
      <c r="OU79" s="5" t="s">
        <v>33</v>
      </c>
      <c r="OV79" s="5" t="s">
        <v>33</v>
      </c>
      <c r="OW79" s="5" t="s">
        <v>33</v>
      </c>
      <c r="OX79" s="5" t="s">
        <v>33</v>
      </c>
      <c r="OY79" s="5" t="s">
        <v>33</v>
      </c>
      <c r="OZ79" s="5" t="s">
        <v>33</v>
      </c>
      <c r="PA79" s="5" t="s">
        <v>33</v>
      </c>
      <c r="PB79" s="5" t="s">
        <v>33</v>
      </c>
      <c r="PC79" s="5">
        <v>9926</v>
      </c>
      <c r="PD79" s="5">
        <v>11527</v>
      </c>
      <c r="PE79" s="5">
        <v>10313</v>
      </c>
      <c r="PF79" s="5">
        <v>7997</v>
      </c>
      <c r="PG79" s="5">
        <v>8584</v>
      </c>
      <c r="PH79" s="5">
        <v>8909</v>
      </c>
      <c r="PI79" s="5">
        <v>7790</v>
      </c>
      <c r="PJ79" s="5">
        <v>8073</v>
      </c>
      <c r="PK79" s="5">
        <v>8888</v>
      </c>
      <c r="PL79" s="5">
        <v>10098</v>
      </c>
      <c r="PM79" s="5">
        <v>9209</v>
      </c>
      <c r="PN79" s="5">
        <v>13189</v>
      </c>
      <c r="PO79" s="5">
        <v>12500</v>
      </c>
      <c r="PP79" s="5">
        <v>10727</v>
      </c>
      <c r="PQ79" s="5">
        <v>10280</v>
      </c>
      <c r="PR79" s="5">
        <v>12932</v>
      </c>
      <c r="PS79" s="5">
        <v>13532</v>
      </c>
      <c r="PT79" s="5">
        <v>15868</v>
      </c>
      <c r="PU79" s="5">
        <v>19502</v>
      </c>
      <c r="PV79" s="5">
        <v>17878</v>
      </c>
      <c r="PW79" s="5">
        <v>19847</v>
      </c>
      <c r="PX79" s="5">
        <v>20445</v>
      </c>
      <c r="PY79" s="5">
        <v>17838</v>
      </c>
      <c r="PZ79" s="5">
        <v>14550</v>
      </c>
      <c r="QA79" s="5">
        <v>14417</v>
      </c>
      <c r="QB79" s="5">
        <v>17423</v>
      </c>
      <c r="QC79" s="5">
        <v>16262</v>
      </c>
      <c r="QD79" s="5">
        <v>15369</v>
      </c>
      <c r="QE79" s="5">
        <v>14522</v>
      </c>
      <c r="QF79" s="5">
        <v>16528</v>
      </c>
      <c r="QG79" s="5">
        <v>18011</v>
      </c>
      <c r="QH79" s="5">
        <v>20469</v>
      </c>
      <c r="QI79" s="5">
        <v>63027</v>
      </c>
      <c r="QJ79" s="5">
        <v>101605</v>
      </c>
      <c r="QK79" s="5">
        <v>41129</v>
      </c>
      <c r="QL79" s="5">
        <v>37467</v>
      </c>
      <c r="QM79" s="5">
        <v>31080</v>
      </c>
      <c r="QN79" s="5">
        <v>42524</v>
      </c>
      <c r="QO79" s="5">
        <v>28867</v>
      </c>
      <c r="QP79" s="5">
        <v>41240</v>
      </c>
      <c r="QQ79" s="5">
        <v>39597</v>
      </c>
      <c r="QR79" s="5">
        <v>27514</v>
      </c>
      <c r="QS79" s="5">
        <v>24164</v>
      </c>
      <c r="QT79" s="5">
        <v>31190</v>
      </c>
      <c r="QU79" s="5">
        <v>37836</v>
      </c>
      <c r="QV79" s="5">
        <v>30436</v>
      </c>
      <c r="QW79" s="5">
        <v>26581</v>
      </c>
      <c r="QX79" s="5">
        <v>28313</v>
      </c>
      <c r="QY79" s="5">
        <v>35035</v>
      </c>
      <c r="QZ79" s="5">
        <v>20915</v>
      </c>
      <c r="RA79" s="5">
        <v>19960</v>
      </c>
      <c r="RB79" s="5">
        <v>17905</v>
      </c>
      <c r="RC79" s="5">
        <v>20306</v>
      </c>
      <c r="RD79" s="5">
        <v>16973</v>
      </c>
      <c r="RE79" s="5">
        <v>14773</v>
      </c>
      <c r="RF79" s="5">
        <v>18565</v>
      </c>
      <c r="RG79" s="5">
        <v>15393</v>
      </c>
      <c r="RH79" s="5">
        <v>20100</v>
      </c>
      <c r="RI79" s="5">
        <v>19021</v>
      </c>
      <c r="RJ79" s="5">
        <v>16571</v>
      </c>
      <c r="RK79" s="5">
        <v>17293</v>
      </c>
      <c r="RL79" s="5">
        <v>19909</v>
      </c>
      <c r="RM79" s="5">
        <v>20241</v>
      </c>
      <c r="RN79" s="5">
        <v>22121</v>
      </c>
      <c r="RO79" s="5">
        <v>21451</v>
      </c>
      <c r="RP79" s="5">
        <v>23511</v>
      </c>
      <c r="RQ79" s="5">
        <v>25130</v>
      </c>
      <c r="RR79" s="5">
        <v>27391</v>
      </c>
      <c r="RS79" s="5">
        <v>30405</v>
      </c>
      <c r="RT79" s="5">
        <v>25745</v>
      </c>
      <c r="RU79" s="5">
        <v>24965</v>
      </c>
      <c r="RV79" s="5">
        <v>24388</v>
      </c>
      <c r="RW79" s="5">
        <v>23121</v>
      </c>
      <c r="RX79" s="5">
        <v>22460</v>
      </c>
      <c r="RY79" s="5">
        <v>23405</v>
      </c>
      <c r="RZ79" s="5">
        <v>25610</v>
      </c>
      <c r="SA79" s="5">
        <v>25941</v>
      </c>
      <c r="SB79" s="5">
        <v>22091</v>
      </c>
      <c r="SC79" s="5">
        <v>23326</v>
      </c>
      <c r="SD79" s="5">
        <v>15274</v>
      </c>
      <c r="SE79" s="5">
        <v>26616</v>
      </c>
      <c r="SF79" s="5">
        <v>17562</v>
      </c>
      <c r="SG79" s="5">
        <v>28509</v>
      </c>
      <c r="SH79" s="5">
        <v>36820</v>
      </c>
      <c r="SI79" s="5">
        <v>26710</v>
      </c>
      <c r="SJ79" s="5">
        <v>23655</v>
      </c>
      <c r="SK79" s="5">
        <v>25312</v>
      </c>
      <c r="SL79" s="5">
        <v>24776</v>
      </c>
      <c r="SM79" s="5">
        <v>20393</v>
      </c>
      <c r="SN79" s="5">
        <v>22467</v>
      </c>
      <c r="SO79" s="5">
        <v>20514</v>
      </c>
      <c r="SP79" s="5">
        <v>20621</v>
      </c>
      <c r="SQ79" s="5">
        <v>19113</v>
      </c>
      <c r="SR79" s="5">
        <v>17775</v>
      </c>
      <c r="SS79" s="5">
        <v>17826</v>
      </c>
      <c r="ST79" s="5">
        <v>15755</v>
      </c>
      <c r="SU79" s="5">
        <v>35924</v>
      </c>
      <c r="SV79" s="5">
        <v>37131</v>
      </c>
      <c r="SW79" s="5">
        <v>33997</v>
      </c>
      <c r="SX79" s="5">
        <v>33168</v>
      </c>
      <c r="SY79" s="5">
        <v>34512</v>
      </c>
      <c r="SZ79" s="5">
        <v>35919</v>
      </c>
      <c r="TA79" s="5">
        <v>41900</v>
      </c>
      <c r="TB79" s="5">
        <v>51152</v>
      </c>
      <c r="TC79" s="5">
        <v>51285</v>
      </c>
      <c r="TD79" s="5">
        <v>35160</v>
      </c>
      <c r="TE79" s="5">
        <v>26278</v>
      </c>
      <c r="TF79" s="5">
        <v>22330</v>
      </c>
      <c r="TG79" s="5">
        <v>15011</v>
      </c>
      <c r="TH79" s="5">
        <v>10691</v>
      </c>
      <c r="TI79" s="5">
        <v>10101</v>
      </c>
      <c r="TJ79" s="5">
        <v>11424</v>
      </c>
      <c r="TK79" s="5">
        <v>8299</v>
      </c>
      <c r="TL79" s="5">
        <v>12781</v>
      </c>
      <c r="TM79" s="5">
        <v>10947</v>
      </c>
      <c r="TN79" s="5">
        <v>8679</v>
      </c>
      <c r="TO79" s="5">
        <v>6169</v>
      </c>
      <c r="TP79" s="5">
        <v>2366</v>
      </c>
      <c r="TQ79" s="5">
        <v>4076</v>
      </c>
      <c r="TR79" s="5">
        <v>6289</v>
      </c>
      <c r="TS79" s="5">
        <v>6085</v>
      </c>
      <c r="TT79" s="5">
        <v>5852</v>
      </c>
      <c r="TU79" s="5">
        <v>5702</v>
      </c>
      <c r="TV79" s="5">
        <v>5862</v>
      </c>
      <c r="TW79" s="5">
        <v>5504</v>
      </c>
      <c r="TX79" s="5">
        <v>4452</v>
      </c>
      <c r="TY79" s="5">
        <v>4746</v>
      </c>
      <c r="TZ79" s="5">
        <v>3307</v>
      </c>
      <c r="UA79" s="5">
        <v>17</v>
      </c>
      <c r="UB79" s="5">
        <v>101</v>
      </c>
      <c r="UC79" s="5">
        <v>123</v>
      </c>
      <c r="UD79" s="5">
        <v>74</v>
      </c>
      <c r="UE79" s="5">
        <v>39</v>
      </c>
      <c r="UF79" s="5">
        <v>29</v>
      </c>
      <c r="UG79" s="5">
        <v>14</v>
      </c>
      <c r="UH79" s="5">
        <v>14</v>
      </c>
      <c r="UI79" s="5">
        <v>25</v>
      </c>
      <c r="UJ79" s="5">
        <v>11</v>
      </c>
      <c r="UK79" s="5">
        <v>11</v>
      </c>
      <c r="UL79" s="5">
        <v>28</v>
      </c>
      <c r="UM79" s="5">
        <v>22</v>
      </c>
      <c r="UN79" s="5">
        <v>17</v>
      </c>
      <c r="UO79" s="5">
        <v>0</v>
      </c>
      <c r="UP79" s="5">
        <v>0</v>
      </c>
      <c r="UQ79" s="5">
        <v>0</v>
      </c>
      <c r="UR79" s="5">
        <v>0</v>
      </c>
      <c r="US79" s="5">
        <v>0</v>
      </c>
      <c r="UT79" s="5">
        <v>0</v>
      </c>
      <c r="UU79" s="5">
        <v>0</v>
      </c>
      <c r="UV79" s="5">
        <v>584</v>
      </c>
      <c r="UW79" s="5">
        <v>1249</v>
      </c>
      <c r="UX79" s="5">
        <v>743</v>
      </c>
      <c r="UY79" s="5">
        <v>43</v>
      </c>
      <c r="UZ79" s="5">
        <v>0</v>
      </c>
      <c r="VA79" s="5">
        <v>501</v>
      </c>
      <c r="VB79" s="5">
        <v>250</v>
      </c>
      <c r="VC79" s="5">
        <v>25</v>
      </c>
      <c r="VD79" s="5">
        <v>0</v>
      </c>
      <c r="VE79" s="5">
        <v>0</v>
      </c>
      <c r="VF79" s="5">
        <v>0</v>
      </c>
      <c r="VG79" s="5">
        <v>65813</v>
      </c>
      <c r="VH79" s="5">
        <v>36936</v>
      </c>
      <c r="VI79" s="5">
        <v>47153</v>
      </c>
      <c r="VJ79" s="5">
        <v>56395</v>
      </c>
      <c r="VK79" s="5">
        <v>47468</v>
      </c>
      <c r="VL79" s="5">
        <v>74107</v>
      </c>
      <c r="VM79" s="5">
        <v>-347</v>
      </c>
      <c r="VN79" s="5">
        <v>59272</v>
      </c>
      <c r="VO79" s="5">
        <v>63157</v>
      </c>
      <c r="VP79" s="5">
        <v>40474</v>
      </c>
      <c r="VQ79" s="5">
        <v>32570</v>
      </c>
      <c r="VR79" s="5">
        <v>8100</v>
      </c>
      <c r="VS79" s="5">
        <v>18372</v>
      </c>
      <c r="VT79" s="5">
        <v>18930</v>
      </c>
      <c r="VU79" s="5">
        <v>22038</v>
      </c>
      <c r="VV79" s="5">
        <v>25929</v>
      </c>
      <c r="VW79" s="5">
        <v>50450</v>
      </c>
      <c r="VX79" s="5">
        <v>35642</v>
      </c>
      <c r="VY79" s="5">
        <v>45608</v>
      </c>
      <c r="VZ79" s="5">
        <v>-1330</v>
      </c>
      <c r="WA79" s="5">
        <v>69422</v>
      </c>
      <c r="WB79" s="5">
        <v>83028</v>
      </c>
      <c r="WC79" s="5">
        <v>69918</v>
      </c>
      <c r="WD79" s="5">
        <v>88430</v>
      </c>
      <c r="WE79" s="5">
        <v>62091</v>
      </c>
      <c r="WF79" s="5">
        <v>92824</v>
      </c>
      <c r="WG79" s="5">
        <v>53335</v>
      </c>
      <c r="WH79" s="5">
        <v>58919</v>
      </c>
      <c r="WI79" s="5">
        <v>55471</v>
      </c>
      <c r="WJ79" s="5">
        <v>50895</v>
      </c>
      <c r="WK79" s="5">
        <v>51525</v>
      </c>
      <c r="WL79" s="5">
        <v>52946</v>
      </c>
      <c r="WM79" s="5">
        <v>1731</v>
      </c>
      <c r="WN79" s="5">
        <v>1919</v>
      </c>
      <c r="WO79" s="5">
        <v>1807</v>
      </c>
      <c r="WP79" s="5">
        <v>1934</v>
      </c>
      <c r="WQ79" s="5">
        <v>1905</v>
      </c>
      <c r="WR79" s="5">
        <v>1188</v>
      </c>
      <c r="WS79" s="5">
        <v>1704</v>
      </c>
      <c r="WT79" s="5">
        <v>1338</v>
      </c>
      <c r="WU79" s="5">
        <v>2573</v>
      </c>
      <c r="WV79" s="5">
        <v>1559</v>
      </c>
      <c r="WW79" s="5">
        <v>1228</v>
      </c>
      <c r="WX79" s="5">
        <v>1779</v>
      </c>
      <c r="WY79" s="5">
        <v>1497</v>
      </c>
      <c r="WZ79" s="5">
        <v>892</v>
      </c>
      <c r="XA79" s="5">
        <v>1729</v>
      </c>
      <c r="XB79" s="5">
        <v>1030</v>
      </c>
      <c r="XC79" s="5">
        <v>1084</v>
      </c>
      <c r="XD79" s="5">
        <v>205</v>
      </c>
      <c r="XE79" s="5">
        <v>286</v>
      </c>
      <c r="XF79" s="5">
        <v>281</v>
      </c>
      <c r="XG79" s="5">
        <v>334</v>
      </c>
      <c r="XH79" s="5">
        <v>1137</v>
      </c>
      <c r="XI79" s="5">
        <v>2291</v>
      </c>
      <c r="XJ79" s="5">
        <v>2242</v>
      </c>
      <c r="XK79" s="5">
        <v>2437</v>
      </c>
      <c r="XL79" s="5">
        <v>2703</v>
      </c>
      <c r="XM79" s="5">
        <v>2572</v>
      </c>
      <c r="XN79" s="5">
        <v>2493</v>
      </c>
      <c r="XO79" s="5">
        <v>2237</v>
      </c>
      <c r="XP79" s="5">
        <v>2160</v>
      </c>
      <c r="XQ79" s="5">
        <v>2285</v>
      </c>
      <c r="XR79" s="5">
        <v>2314</v>
      </c>
      <c r="XS79" s="1">
        <v>12390</v>
      </c>
      <c r="XT79" s="3" t="s">
        <v>180</v>
      </c>
      <c r="XU79" s="3" t="s">
        <v>180</v>
      </c>
      <c r="XV79" s="3" t="s">
        <v>179</v>
      </c>
      <c r="XW79" s="3" t="s">
        <v>179</v>
      </c>
      <c r="XX79" s="3" t="s">
        <v>180</v>
      </c>
      <c r="XY79" s="3" t="s">
        <v>180</v>
      </c>
      <c r="XZ79" s="3" t="s">
        <v>209</v>
      </c>
    </row>
    <row r="80" spans="1:650" x14ac:dyDescent="0.3">
      <c r="A80" s="6" t="s">
        <v>107</v>
      </c>
      <c r="B80" s="1">
        <v>4057091</v>
      </c>
      <c r="C80" s="5">
        <v>30305</v>
      </c>
      <c r="D80" s="5">
        <v>41352</v>
      </c>
      <c r="E80" s="5">
        <v>20472</v>
      </c>
      <c r="F80" s="5">
        <v>19584</v>
      </c>
      <c r="G80" s="5">
        <v>2094</v>
      </c>
      <c r="H80" s="5">
        <v>8735</v>
      </c>
      <c r="I80" s="5">
        <v>6856</v>
      </c>
      <c r="J80" s="5">
        <v>5081</v>
      </c>
      <c r="K80" s="5">
        <v>2784</v>
      </c>
      <c r="L80" s="5">
        <v>803</v>
      </c>
      <c r="M80" s="5">
        <v>6125</v>
      </c>
      <c r="N80" s="5">
        <v>1446</v>
      </c>
      <c r="O80" s="5">
        <v>3674</v>
      </c>
      <c r="P80" s="5">
        <v>1410</v>
      </c>
      <c r="Q80" s="5">
        <v>1191</v>
      </c>
      <c r="R80" s="5">
        <v>926</v>
      </c>
      <c r="S80" s="5">
        <v>9812</v>
      </c>
      <c r="T80" s="5">
        <v>8268</v>
      </c>
      <c r="U80" s="5">
        <v>8041</v>
      </c>
      <c r="V80" s="5">
        <v>3947</v>
      </c>
      <c r="W80" s="5">
        <v>19921</v>
      </c>
      <c r="X80" s="5">
        <v>73880</v>
      </c>
      <c r="Y80" s="5">
        <v>1965</v>
      </c>
      <c r="Z80" s="5">
        <v>337</v>
      </c>
      <c r="AA80" s="5">
        <v>2014</v>
      </c>
      <c r="AB80" s="5">
        <v>4038</v>
      </c>
      <c r="AC80" s="5">
        <v>2092</v>
      </c>
      <c r="AD80" s="5">
        <v>1524</v>
      </c>
      <c r="AE80" s="5" t="s">
        <v>33</v>
      </c>
      <c r="AF80" s="5" t="s">
        <v>33</v>
      </c>
      <c r="AG80" s="5" t="s">
        <v>33</v>
      </c>
      <c r="AH80" s="5" t="s">
        <v>33</v>
      </c>
      <c r="AI80" s="5">
        <v>2385878</v>
      </c>
      <c r="AJ80" s="5">
        <v>1665625</v>
      </c>
      <c r="AK80" s="5">
        <v>1117776</v>
      </c>
      <c r="AL80" s="5">
        <v>1000047</v>
      </c>
      <c r="AM80" s="5">
        <v>1112142</v>
      </c>
      <c r="AN80" s="5">
        <v>1341590</v>
      </c>
      <c r="AO80" s="5">
        <v>368433</v>
      </c>
      <c r="AP80" s="5">
        <v>712485</v>
      </c>
      <c r="AQ80" s="5">
        <v>1032474</v>
      </c>
      <c r="AR80" s="5">
        <v>72903</v>
      </c>
      <c r="AS80" s="5">
        <v>256943</v>
      </c>
      <c r="AT80" s="5">
        <v>1319237</v>
      </c>
      <c r="AU80" s="5">
        <v>1109377</v>
      </c>
      <c r="AV80" s="5">
        <v>267943</v>
      </c>
      <c r="AW80" s="5">
        <v>309879</v>
      </c>
      <c r="AX80" s="5">
        <v>367546</v>
      </c>
      <c r="AY80" s="5">
        <v>242042</v>
      </c>
      <c r="AZ80" s="5">
        <v>39562</v>
      </c>
      <c r="BA80" s="5">
        <v>27081</v>
      </c>
      <c r="BB80" s="5">
        <v>59320</v>
      </c>
      <c r="BC80" s="5">
        <v>39871</v>
      </c>
      <c r="BD80" s="5">
        <v>14186</v>
      </c>
      <c r="BE80" s="5">
        <v>15016</v>
      </c>
      <c r="BF80" s="5">
        <v>46319</v>
      </c>
      <c r="BG80" s="5">
        <v>32161</v>
      </c>
      <c r="BH80" s="5">
        <v>46825</v>
      </c>
      <c r="BI80" s="5">
        <v>50815</v>
      </c>
      <c r="BJ80" s="5">
        <v>15898</v>
      </c>
      <c r="BK80" s="5" t="s">
        <v>33</v>
      </c>
      <c r="BL80" s="5" t="s">
        <v>33</v>
      </c>
      <c r="BM80" s="5" t="s">
        <v>33</v>
      </c>
      <c r="BN80" s="5" t="s">
        <v>33</v>
      </c>
      <c r="BO80" s="5">
        <v>172960</v>
      </c>
      <c r="BP80" s="5">
        <v>107998</v>
      </c>
      <c r="BQ80" s="5">
        <v>114219</v>
      </c>
      <c r="BR80" s="5">
        <v>434244</v>
      </c>
      <c r="BS80" s="5">
        <v>188128</v>
      </c>
      <c r="BT80" s="5">
        <v>69965</v>
      </c>
      <c r="BU80" s="5">
        <v>42456</v>
      </c>
      <c r="BV80" s="5">
        <v>33731</v>
      </c>
      <c r="BW80" s="5">
        <v>38788</v>
      </c>
      <c r="BX80" s="5">
        <v>17137</v>
      </c>
      <c r="BY80" s="5">
        <v>20413</v>
      </c>
      <c r="BZ80" s="5">
        <v>34267</v>
      </c>
      <c r="CA80" s="5">
        <v>54694</v>
      </c>
      <c r="CB80" s="5">
        <v>86606</v>
      </c>
      <c r="CC80" s="5">
        <v>48339</v>
      </c>
      <c r="CD80" s="5">
        <v>21299</v>
      </c>
      <c r="CE80" s="5">
        <v>7308</v>
      </c>
      <c r="CF80" s="5">
        <v>8634</v>
      </c>
      <c r="CG80" s="5">
        <v>-5834</v>
      </c>
      <c r="CH80" s="5">
        <v>9382</v>
      </c>
      <c r="CI80" s="5">
        <v>12955</v>
      </c>
      <c r="CJ80" s="5">
        <v>14245</v>
      </c>
      <c r="CK80" s="5">
        <v>34697</v>
      </c>
      <c r="CL80" s="5">
        <v>25408</v>
      </c>
      <c r="CM80" s="5">
        <v>10277</v>
      </c>
      <c r="CN80" s="5">
        <v>27214</v>
      </c>
      <c r="CO80" s="5">
        <v>8951</v>
      </c>
      <c r="CP80" s="5">
        <v>29536</v>
      </c>
      <c r="CQ80" s="5" t="s">
        <v>33</v>
      </c>
      <c r="CR80" s="5" t="s">
        <v>33</v>
      </c>
      <c r="CS80" s="5" t="s">
        <v>33</v>
      </c>
      <c r="CT80" s="5" t="s">
        <v>33</v>
      </c>
      <c r="CU80" s="5">
        <v>209435</v>
      </c>
      <c r="CV80" s="5">
        <v>221210</v>
      </c>
      <c r="CW80" s="5">
        <v>161635</v>
      </c>
      <c r="CX80" s="5">
        <v>138076</v>
      </c>
      <c r="CY80" s="5">
        <v>133032</v>
      </c>
      <c r="CZ80" s="5">
        <v>148208</v>
      </c>
      <c r="DA80" s="5">
        <v>122563</v>
      </c>
      <c r="DB80" s="5">
        <v>93793</v>
      </c>
      <c r="DC80" s="5">
        <v>99314</v>
      </c>
      <c r="DD80" s="5">
        <v>122157</v>
      </c>
      <c r="DE80" s="5">
        <v>97074</v>
      </c>
      <c r="DF80" s="5">
        <v>151103</v>
      </c>
      <c r="DG80" s="5">
        <v>151427</v>
      </c>
      <c r="DH80" s="5">
        <v>100884</v>
      </c>
      <c r="DI80" s="5">
        <v>114467</v>
      </c>
      <c r="DJ80" s="5">
        <v>106130</v>
      </c>
      <c r="DK80" s="5">
        <v>75867</v>
      </c>
      <c r="DL80" s="5">
        <v>87528</v>
      </c>
      <c r="DM80" s="5">
        <v>95282</v>
      </c>
      <c r="DN80" s="5">
        <v>69052</v>
      </c>
      <c r="DO80" s="5">
        <v>45631</v>
      </c>
      <c r="DP80" s="5">
        <v>46197</v>
      </c>
      <c r="DQ80" s="5">
        <v>35163</v>
      </c>
      <c r="DR80" s="5">
        <v>40209</v>
      </c>
      <c r="DS80" s="5">
        <v>55671</v>
      </c>
      <c r="DT80" s="5">
        <v>74120</v>
      </c>
      <c r="DU80" s="5">
        <v>46361</v>
      </c>
      <c r="DV80" s="5">
        <v>46802</v>
      </c>
      <c r="DW80" s="5" t="s">
        <v>33</v>
      </c>
      <c r="DX80" s="5" t="s">
        <v>33</v>
      </c>
      <c r="DY80" s="5" t="s">
        <v>33</v>
      </c>
      <c r="DZ80" s="5" t="s">
        <v>33</v>
      </c>
      <c r="EA80" s="5">
        <v>274584</v>
      </c>
      <c r="EB80" s="5">
        <v>134013</v>
      </c>
      <c r="EC80" s="5">
        <v>70798</v>
      </c>
      <c r="ED80" s="5">
        <v>41934</v>
      </c>
      <c r="EE80" s="5">
        <v>32323</v>
      </c>
      <c r="EF80" s="5">
        <v>23193</v>
      </c>
      <c r="EG80" s="5">
        <v>49221</v>
      </c>
      <c r="EH80" s="5">
        <v>21508</v>
      </c>
      <c r="EI80" s="5">
        <v>28944</v>
      </c>
      <c r="EJ80" s="5">
        <v>13120</v>
      </c>
      <c r="EK80" s="5">
        <v>19565</v>
      </c>
      <c r="EL80" s="5">
        <v>19180</v>
      </c>
      <c r="EM80" s="5">
        <v>19756</v>
      </c>
      <c r="EN80" s="5">
        <v>11441</v>
      </c>
      <c r="EO80" s="5">
        <v>19894</v>
      </c>
      <c r="EP80" s="5">
        <v>18197</v>
      </c>
      <c r="EQ80" s="5">
        <v>15371</v>
      </c>
      <c r="ER80" s="5">
        <v>26317</v>
      </c>
      <c r="ES80" s="5">
        <v>23421</v>
      </c>
      <c r="ET80" s="5">
        <v>27447</v>
      </c>
      <c r="EU80" s="5">
        <v>37678</v>
      </c>
      <c r="EV80" s="5">
        <v>30097</v>
      </c>
      <c r="EW80" s="5">
        <v>18824</v>
      </c>
      <c r="EX80" s="5">
        <v>9596</v>
      </c>
      <c r="EY80" s="5">
        <v>11189</v>
      </c>
      <c r="EZ80" s="5">
        <v>13780</v>
      </c>
      <c r="FA80" s="5">
        <v>9860</v>
      </c>
      <c r="FB80" s="5">
        <v>20515</v>
      </c>
      <c r="FC80" s="5" t="s">
        <v>33</v>
      </c>
      <c r="FD80" s="5" t="s">
        <v>33</v>
      </c>
      <c r="FE80" s="5" t="s">
        <v>33</v>
      </c>
      <c r="FF80" s="5" t="s">
        <v>33</v>
      </c>
      <c r="FG80" s="5">
        <v>0</v>
      </c>
      <c r="FH80" s="5">
        <v>0</v>
      </c>
      <c r="FI80" s="5">
        <v>0</v>
      </c>
      <c r="FJ80" s="5">
        <v>0</v>
      </c>
      <c r="FK80" s="5">
        <v>0</v>
      </c>
      <c r="FL80" s="5">
        <v>0</v>
      </c>
      <c r="FM80" s="5">
        <v>0</v>
      </c>
      <c r="FN80" s="5">
        <v>0</v>
      </c>
      <c r="FO80" s="5">
        <v>0</v>
      </c>
      <c r="FP80" s="5">
        <v>0</v>
      </c>
      <c r="FQ80" s="5">
        <v>0</v>
      </c>
      <c r="FR80" s="5">
        <v>0</v>
      </c>
      <c r="FS80" s="5">
        <v>0</v>
      </c>
      <c r="FT80" s="5">
        <v>0</v>
      </c>
      <c r="FU80" s="5" t="s">
        <v>33</v>
      </c>
      <c r="FV80" s="5" t="s">
        <v>33</v>
      </c>
      <c r="FW80" s="5" t="s">
        <v>33</v>
      </c>
      <c r="FX80" s="5" t="s">
        <v>33</v>
      </c>
      <c r="FY80" s="5" t="s">
        <v>33</v>
      </c>
      <c r="FZ80" s="5" t="s">
        <v>33</v>
      </c>
      <c r="GA80" s="5" t="s">
        <v>33</v>
      </c>
      <c r="GB80" s="5" t="s">
        <v>33</v>
      </c>
      <c r="GC80" s="5" t="s">
        <v>33</v>
      </c>
      <c r="GD80" s="5" t="s">
        <v>33</v>
      </c>
      <c r="GE80" s="5" t="s">
        <v>33</v>
      </c>
      <c r="GF80" s="5" t="s">
        <v>33</v>
      </c>
      <c r="GG80" s="5" t="s">
        <v>33</v>
      </c>
      <c r="GH80" s="5" t="s">
        <v>33</v>
      </c>
      <c r="GI80" s="5" t="s">
        <v>33</v>
      </c>
      <c r="GJ80" s="5" t="s">
        <v>33</v>
      </c>
      <c r="GK80" s="5" t="s">
        <v>33</v>
      </c>
      <c r="GL80" s="5" t="s">
        <v>33</v>
      </c>
      <c r="GM80" s="5">
        <v>3073163</v>
      </c>
      <c r="GN80" s="5">
        <v>2170199</v>
      </c>
      <c r="GO80" s="5">
        <v>1485038</v>
      </c>
      <c r="GP80" s="5">
        <v>1633885</v>
      </c>
      <c r="GQ80" s="5">
        <v>1467720</v>
      </c>
      <c r="GR80" s="5">
        <v>1591691</v>
      </c>
      <c r="GS80" s="5">
        <v>589529</v>
      </c>
      <c r="GT80" s="5">
        <v>866598</v>
      </c>
      <c r="GU80" s="5">
        <v>1202304</v>
      </c>
      <c r="GV80" s="5">
        <v>226121</v>
      </c>
      <c r="GW80" s="5">
        <v>401286</v>
      </c>
      <c r="GX80" s="5">
        <v>1525234</v>
      </c>
      <c r="GY80" s="5">
        <v>1338929</v>
      </c>
      <c r="GZ80" s="5">
        <v>468285</v>
      </c>
      <c r="HA80" s="5">
        <v>493770</v>
      </c>
      <c r="HB80" s="5">
        <v>514099</v>
      </c>
      <c r="HC80" s="5">
        <v>350400</v>
      </c>
      <c r="HD80" s="5">
        <v>170308</v>
      </c>
      <c r="HE80" s="5">
        <v>147990</v>
      </c>
      <c r="HF80" s="5">
        <v>169148</v>
      </c>
      <c r="HG80" s="5">
        <v>156055</v>
      </c>
      <c r="HH80" s="5">
        <v>178605</v>
      </c>
      <c r="HI80" s="5">
        <v>105666</v>
      </c>
      <c r="HJ80" s="5">
        <v>121868</v>
      </c>
      <c r="HK80" s="5">
        <v>111312</v>
      </c>
      <c r="HL80" s="5">
        <v>165977</v>
      </c>
      <c r="HM80" s="5">
        <v>118079</v>
      </c>
      <c r="HN80" s="5">
        <v>114275</v>
      </c>
      <c r="HO80" s="5" t="s">
        <v>33</v>
      </c>
      <c r="HP80" s="5" t="s">
        <v>33</v>
      </c>
      <c r="HQ80" s="5" t="s">
        <v>33</v>
      </c>
      <c r="HR80" s="5" t="s">
        <v>33</v>
      </c>
      <c r="HS80" s="5">
        <v>487693</v>
      </c>
      <c r="HT80" s="5">
        <v>565251</v>
      </c>
      <c r="HU80" s="5">
        <v>510974</v>
      </c>
      <c r="HV80" s="5">
        <v>483822</v>
      </c>
      <c r="HW80" s="5">
        <v>514809</v>
      </c>
      <c r="HX80" s="5">
        <v>608490</v>
      </c>
      <c r="HY80" s="5">
        <v>589746</v>
      </c>
      <c r="HZ80" s="5">
        <v>534724</v>
      </c>
      <c r="IA80" s="5">
        <v>563824</v>
      </c>
      <c r="IB80" s="5">
        <v>614786</v>
      </c>
      <c r="IC80" s="5">
        <v>576059</v>
      </c>
      <c r="ID80" s="5">
        <v>801253</v>
      </c>
      <c r="IE80" s="5">
        <v>800274</v>
      </c>
      <c r="IF80" s="5">
        <v>718960</v>
      </c>
      <c r="IG80" s="5">
        <v>533971</v>
      </c>
      <c r="IH80" s="5">
        <v>461255</v>
      </c>
      <c r="II80" s="5">
        <v>452192</v>
      </c>
      <c r="IJ80" s="5">
        <v>458064</v>
      </c>
      <c r="IK80" s="5">
        <v>429430</v>
      </c>
      <c r="IL80" s="5">
        <v>404397</v>
      </c>
      <c r="IM80" s="5">
        <v>374731</v>
      </c>
      <c r="IN80" s="5">
        <v>371746</v>
      </c>
      <c r="IO80" s="5">
        <v>433049</v>
      </c>
      <c r="IP80" s="5">
        <v>368508</v>
      </c>
      <c r="IQ80" s="5">
        <v>371385</v>
      </c>
      <c r="IR80" s="5">
        <v>363838</v>
      </c>
      <c r="IS80" s="5">
        <v>346468</v>
      </c>
      <c r="IT80" s="5">
        <v>100945</v>
      </c>
      <c r="IU80" s="5" t="s">
        <v>33</v>
      </c>
      <c r="IV80" s="5" t="s">
        <v>33</v>
      </c>
      <c r="IW80" s="5" t="s">
        <v>33</v>
      </c>
      <c r="IX80" s="5" t="s">
        <v>33</v>
      </c>
      <c r="IY80" s="5">
        <v>203466</v>
      </c>
      <c r="IZ80" s="5">
        <v>182756</v>
      </c>
      <c r="JA80" s="5">
        <v>168447</v>
      </c>
      <c r="JB80" s="5">
        <v>127508</v>
      </c>
      <c r="JC80" s="5">
        <v>139244</v>
      </c>
      <c r="JD80" s="5">
        <v>140797</v>
      </c>
      <c r="JE80" s="5">
        <v>139051</v>
      </c>
      <c r="JF80" s="5">
        <v>127316</v>
      </c>
      <c r="JG80" s="5">
        <v>111054</v>
      </c>
      <c r="JH80" s="5">
        <v>116622</v>
      </c>
      <c r="JI80" s="5">
        <v>113090</v>
      </c>
      <c r="JJ80" s="5">
        <v>109514</v>
      </c>
      <c r="JK80" s="5">
        <v>109775</v>
      </c>
      <c r="JL80" s="5">
        <v>90272</v>
      </c>
      <c r="JM80" s="5">
        <v>87092</v>
      </c>
      <c r="JN80" s="5">
        <v>106755</v>
      </c>
      <c r="JO80" s="5">
        <v>85840</v>
      </c>
      <c r="JP80" s="5">
        <v>68813</v>
      </c>
      <c r="JQ80" s="5">
        <v>66202</v>
      </c>
      <c r="JR80" s="5">
        <v>64268</v>
      </c>
      <c r="JS80" s="5">
        <v>57525</v>
      </c>
      <c r="JT80" s="5">
        <v>54685</v>
      </c>
      <c r="JU80" s="5">
        <v>0</v>
      </c>
      <c r="JV80" s="5">
        <v>44535</v>
      </c>
      <c r="JW80" s="5">
        <v>43887</v>
      </c>
      <c r="JX80" s="5">
        <v>55367</v>
      </c>
      <c r="JY80" s="5">
        <v>56952</v>
      </c>
      <c r="JZ80" s="5">
        <v>25487</v>
      </c>
      <c r="KA80" s="5" t="s">
        <v>33</v>
      </c>
      <c r="KB80" s="5" t="s">
        <v>33</v>
      </c>
      <c r="KC80" s="5" t="s">
        <v>33</v>
      </c>
      <c r="KD80" s="5" t="s">
        <v>33</v>
      </c>
      <c r="KE80" s="5">
        <v>77704</v>
      </c>
      <c r="KF80" s="5">
        <v>70939</v>
      </c>
      <c r="KG80" s="5">
        <v>68043</v>
      </c>
      <c r="KH80" s="5">
        <v>62397</v>
      </c>
      <c r="KI80" s="5">
        <v>52211</v>
      </c>
      <c r="KJ80" s="5">
        <v>47261</v>
      </c>
      <c r="KK80" s="5">
        <v>39447</v>
      </c>
      <c r="KL80" s="5">
        <v>33610</v>
      </c>
      <c r="KM80" s="5">
        <v>29265</v>
      </c>
      <c r="KN80" s="5">
        <v>51122</v>
      </c>
      <c r="KO80" s="5">
        <v>46503</v>
      </c>
      <c r="KP80" s="5">
        <v>41763</v>
      </c>
      <c r="KQ80" s="5">
        <v>33689</v>
      </c>
      <c r="KR80" s="5">
        <v>33109</v>
      </c>
      <c r="KS80" s="5">
        <v>14022</v>
      </c>
      <c r="KT80" s="5">
        <v>10923</v>
      </c>
      <c r="KU80" s="5">
        <v>6361</v>
      </c>
      <c r="KV80" s="5">
        <v>8420</v>
      </c>
      <c r="KW80" s="5">
        <v>6042</v>
      </c>
      <c r="KX80" s="5">
        <v>9394</v>
      </c>
      <c r="KY80" s="5">
        <v>9513</v>
      </c>
      <c r="KZ80" s="5">
        <v>9479</v>
      </c>
      <c r="LA80" s="5">
        <v>9836</v>
      </c>
      <c r="LB80" s="5">
        <v>6511</v>
      </c>
      <c r="LC80" s="5">
        <v>6474</v>
      </c>
      <c r="LD80" s="5">
        <v>6355</v>
      </c>
      <c r="LE80" s="5">
        <v>6223</v>
      </c>
      <c r="LF80" s="5">
        <v>2225</v>
      </c>
      <c r="LG80" s="5" t="s">
        <v>33</v>
      </c>
      <c r="LH80" s="5" t="s">
        <v>33</v>
      </c>
      <c r="LI80" s="5" t="s">
        <v>33</v>
      </c>
      <c r="LJ80" s="5" t="s">
        <v>33</v>
      </c>
      <c r="LK80" s="5">
        <v>4804</v>
      </c>
      <c r="LL80" s="5">
        <v>4251</v>
      </c>
      <c r="LM80" s="5">
        <v>9353</v>
      </c>
      <c r="LN80" s="5">
        <v>4783</v>
      </c>
      <c r="LO80" s="5">
        <v>5665</v>
      </c>
      <c r="LP80" s="5">
        <v>5804</v>
      </c>
      <c r="LQ80" s="5">
        <v>9062</v>
      </c>
      <c r="LR80" s="5">
        <v>8446</v>
      </c>
      <c r="LS80" s="5">
        <v>6203</v>
      </c>
      <c r="LT80" s="5">
        <v>6045</v>
      </c>
      <c r="LU80" s="5">
        <v>5768</v>
      </c>
      <c r="LV80" s="5">
        <v>5119</v>
      </c>
      <c r="LW80" s="5">
        <v>2380</v>
      </c>
      <c r="LX80" s="5">
        <v>2172</v>
      </c>
      <c r="LY80" s="5">
        <v>2158</v>
      </c>
      <c r="LZ80" s="5">
        <v>2157</v>
      </c>
      <c r="MA80" s="5">
        <v>2593</v>
      </c>
      <c r="MB80" s="5">
        <v>2589</v>
      </c>
      <c r="MC80" s="5">
        <v>3070</v>
      </c>
      <c r="MD80" s="5">
        <v>3226</v>
      </c>
      <c r="ME80" s="5">
        <v>3559</v>
      </c>
      <c r="MF80" s="5">
        <v>4158</v>
      </c>
      <c r="MG80" s="5">
        <v>3984</v>
      </c>
      <c r="MH80" s="5">
        <v>3357</v>
      </c>
      <c r="MI80" s="5">
        <v>3142</v>
      </c>
      <c r="MJ80" s="5">
        <v>3978</v>
      </c>
      <c r="MK80" s="5">
        <v>2902</v>
      </c>
      <c r="ML80" s="5">
        <v>834</v>
      </c>
      <c r="MM80" s="5" t="s">
        <v>33</v>
      </c>
      <c r="MN80" s="5" t="s">
        <v>33</v>
      </c>
      <c r="MO80" s="5" t="s">
        <v>33</v>
      </c>
      <c r="MP80" s="5" t="s">
        <v>33</v>
      </c>
      <c r="MQ80" s="5">
        <v>6127</v>
      </c>
      <c r="MR80" s="5">
        <v>6385</v>
      </c>
      <c r="MS80" s="5">
        <v>5203</v>
      </c>
      <c r="MT80" s="5">
        <v>4932</v>
      </c>
      <c r="MU80" s="5">
        <v>5011</v>
      </c>
      <c r="MV80" s="5">
        <v>4464</v>
      </c>
      <c r="MW80" s="5">
        <v>6161</v>
      </c>
      <c r="MX80" s="5">
        <v>5986</v>
      </c>
      <c r="MY80" s="5">
        <v>6315</v>
      </c>
      <c r="MZ80" s="5">
        <v>7528</v>
      </c>
      <c r="NA80" s="5">
        <v>3242</v>
      </c>
      <c r="NB80" s="5">
        <v>851</v>
      </c>
      <c r="NC80" s="5">
        <v>0</v>
      </c>
      <c r="ND80" s="5">
        <v>0</v>
      </c>
      <c r="NE80" s="5" t="s">
        <v>33</v>
      </c>
      <c r="NF80" s="5" t="s">
        <v>33</v>
      </c>
      <c r="NG80" s="5" t="s">
        <v>33</v>
      </c>
      <c r="NH80" s="5" t="s">
        <v>33</v>
      </c>
      <c r="NI80" s="5" t="s">
        <v>33</v>
      </c>
      <c r="NJ80" s="5" t="s">
        <v>33</v>
      </c>
      <c r="NK80" s="5" t="s">
        <v>33</v>
      </c>
      <c r="NL80" s="5" t="s">
        <v>33</v>
      </c>
      <c r="NM80" s="5" t="s">
        <v>33</v>
      </c>
      <c r="NN80" s="5" t="s">
        <v>33</v>
      </c>
      <c r="NO80" s="5" t="s">
        <v>33</v>
      </c>
      <c r="NP80" s="5" t="s">
        <v>33</v>
      </c>
      <c r="NQ80" s="5" t="s">
        <v>33</v>
      </c>
      <c r="NR80" s="5" t="s">
        <v>33</v>
      </c>
      <c r="NS80" s="5" t="s">
        <v>33</v>
      </c>
      <c r="NT80" s="5" t="s">
        <v>33</v>
      </c>
      <c r="NU80" s="5" t="s">
        <v>33</v>
      </c>
      <c r="NV80" s="5" t="s">
        <v>33</v>
      </c>
      <c r="NW80" s="5">
        <v>0</v>
      </c>
      <c r="NX80" s="5">
        <v>0</v>
      </c>
      <c r="NY80" s="5">
        <v>0</v>
      </c>
      <c r="NZ80" s="5">
        <v>0</v>
      </c>
      <c r="OA80" s="5">
        <v>0</v>
      </c>
      <c r="OB80" s="5">
        <v>0</v>
      </c>
      <c r="OC80" s="5">
        <v>0</v>
      </c>
      <c r="OD80" s="5">
        <v>0</v>
      </c>
      <c r="OE80" s="5">
        <v>0</v>
      </c>
      <c r="OF80" s="5">
        <v>0</v>
      </c>
      <c r="OG80" s="5">
        <v>0</v>
      </c>
      <c r="OH80" s="5">
        <v>0</v>
      </c>
      <c r="OI80" s="5">
        <v>0</v>
      </c>
      <c r="OJ80" s="5">
        <v>0</v>
      </c>
      <c r="OK80" s="5" t="s">
        <v>33</v>
      </c>
      <c r="OL80" s="5" t="s">
        <v>33</v>
      </c>
      <c r="OM80" s="5" t="s">
        <v>33</v>
      </c>
      <c r="ON80" s="5" t="s">
        <v>33</v>
      </c>
      <c r="OO80" s="5" t="s">
        <v>33</v>
      </c>
      <c r="OP80" s="5" t="s">
        <v>33</v>
      </c>
      <c r="OQ80" s="5" t="s">
        <v>33</v>
      </c>
      <c r="OR80" s="5" t="s">
        <v>33</v>
      </c>
      <c r="OS80" s="5" t="s">
        <v>33</v>
      </c>
      <c r="OT80" s="5" t="s">
        <v>33</v>
      </c>
      <c r="OU80" s="5" t="s">
        <v>33</v>
      </c>
      <c r="OV80" s="5" t="s">
        <v>33</v>
      </c>
      <c r="OW80" s="5" t="s">
        <v>33</v>
      </c>
      <c r="OX80" s="5" t="s">
        <v>33</v>
      </c>
      <c r="OY80" s="5" t="s">
        <v>33</v>
      </c>
      <c r="OZ80" s="5" t="s">
        <v>33</v>
      </c>
      <c r="PA80" s="5" t="s">
        <v>33</v>
      </c>
      <c r="PB80" s="5" t="s">
        <v>33</v>
      </c>
      <c r="PC80" s="5">
        <v>38929</v>
      </c>
      <c r="PD80" s="5">
        <v>35588</v>
      </c>
      <c r="PE80" s="5">
        <v>35722</v>
      </c>
      <c r="PF80" s="5">
        <v>33952</v>
      </c>
      <c r="PG80" s="5">
        <v>34473</v>
      </c>
      <c r="PH80" s="5">
        <v>37106</v>
      </c>
      <c r="PI80" s="5">
        <v>36853</v>
      </c>
      <c r="PJ80" s="5">
        <v>36995</v>
      </c>
      <c r="PK80" s="5">
        <v>39527</v>
      </c>
      <c r="PL80" s="5">
        <v>37553</v>
      </c>
      <c r="PM80" s="5">
        <v>38622</v>
      </c>
      <c r="PN80" s="5">
        <v>45664</v>
      </c>
      <c r="PO80" s="5">
        <v>41649</v>
      </c>
      <c r="PP80" s="5">
        <v>40420</v>
      </c>
      <c r="PQ80" s="5">
        <v>38911</v>
      </c>
      <c r="PR80" s="5">
        <v>33766</v>
      </c>
      <c r="PS80" s="5">
        <v>30227</v>
      </c>
      <c r="PT80" s="5">
        <v>27397</v>
      </c>
      <c r="PU80" s="5">
        <v>27182</v>
      </c>
      <c r="PV80" s="5">
        <v>22946</v>
      </c>
      <c r="PW80" s="5">
        <v>22404</v>
      </c>
      <c r="PX80" s="5">
        <v>23525</v>
      </c>
      <c r="PY80" s="5">
        <v>22064</v>
      </c>
      <c r="PZ80" s="5">
        <v>19353</v>
      </c>
      <c r="QA80" s="5">
        <v>19201</v>
      </c>
      <c r="QB80" s="5">
        <v>19291</v>
      </c>
      <c r="QC80" s="5">
        <v>18661</v>
      </c>
      <c r="QD80" s="5">
        <v>6377</v>
      </c>
      <c r="QE80" s="5" t="s">
        <v>33</v>
      </c>
      <c r="QF80" s="5" t="s">
        <v>33</v>
      </c>
      <c r="QG80" s="5" t="s">
        <v>33</v>
      </c>
      <c r="QH80" s="5" t="s">
        <v>33</v>
      </c>
      <c r="QI80" s="5">
        <v>46369</v>
      </c>
      <c r="QJ80" s="5">
        <v>45156</v>
      </c>
      <c r="QK80" s="5">
        <v>52920</v>
      </c>
      <c r="QL80" s="5">
        <v>45384</v>
      </c>
      <c r="QM80" s="5">
        <v>48323</v>
      </c>
      <c r="QN80" s="5">
        <v>55059</v>
      </c>
      <c r="QO80" s="5">
        <v>55263</v>
      </c>
      <c r="QP80" s="5">
        <v>61180</v>
      </c>
      <c r="QQ80" s="5">
        <v>60040</v>
      </c>
      <c r="QR80" s="5">
        <v>65059</v>
      </c>
      <c r="QS80" s="5">
        <v>49520</v>
      </c>
      <c r="QT80" s="5">
        <v>66199</v>
      </c>
      <c r="QU80" s="5">
        <v>65149</v>
      </c>
      <c r="QV80" s="5">
        <v>43139</v>
      </c>
      <c r="QW80" s="5">
        <v>42342</v>
      </c>
      <c r="QX80" s="5">
        <v>40351</v>
      </c>
      <c r="QY80" s="5">
        <v>37383</v>
      </c>
      <c r="QZ80" s="5">
        <v>36590</v>
      </c>
      <c r="RA80" s="5">
        <v>42603</v>
      </c>
      <c r="RB80" s="5">
        <v>36899</v>
      </c>
      <c r="RC80" s="5">
        <v>30778</v>
      </c>
      <c r="RD80" s="5">
        <v>30658</v>
      </c>
      <c r="RE80" s="5">
        <v>27610</v>
      </c>
      <c r="RF80" s="5">
        <v>24511</v>
      </c>
      <c r="RG80" s="5">
        <v>23930</v>
      </c>
      <c r="RH80" s="5">
        <v>27992</v>
      </c>
      <c r="RI80" s="5">
        <v>27891</v>
      </c>
      <c r="RJ80" s="5">
        <v>7816</v>
      </c>
      <c r="RK80" s="5" t="s">
        <v>33</v>
      </c>
      <c r="RL80" s="5" t="s">
        <v>33</v>
      </c>
      <c r="RM80" s="5" t="s">
        <v>33</v>
      </c>
      <c r="RN80" s="5" t="s">
        <v>33</v>
      </c>
      <c r="RO80" s="5">
        <v>31707</v>
      </c>
      <c r="RP80" s="5">
        <v>29699</v>
      </c>
      <c r="RQ80" s="5">
        <v>27940</v>
      </c>
      <c r="RR80" s="5">
        <v>27496</v>
      </c>
      <c r="RS80" s="5">
        <v>27460</v>
      </c>
      <c r="RT80" s="5">
        <v>28091</v>
      </c>
      <c r="RU80" s="5">
        <v>26766</v>
      </c>
      <c r="RV80" s="5">
        <v>26174</v>
      </c>
      <c r="RW80" s="5">
        <v>21458</v>
      </c>
      <c r="RX80" s="5">
        <v>26005</v>
      </c>
      <c r="RY80" s="5">
        <v>26250</v>
      </c>
      <c r="RZ80" s="5">
        <v>30073</v>
      </c>
      <c r="SA80" s="5">
        <v>29425</v>
      </c>
      <c r="SB80" s="5">
        <v>28909</v>
      </c>
      <c r="SC80" s="5">
        <v>30065</v>
      </c>
      <c r="SD80" s="5">
        <v>25935</v>
      </c>
      <c r="SE80" s="5">
        <v>25602</v>
      </c>
      <c r="SF80" s="5">
        <v>26209</v>
      </c>
      <c r="SG80" s="5">
        <v>29600</v>
      </c>
      <c r="SH80" s="5">
        <v>24036</v>
      </c>
      <c r="SI80" s="5">
        <v>23624</v>
      </c>
      <c r="SJ80" s="5">
        <v>25281</v>
      </c>
      <c r="SK80" s="5">
        <v>19284</v>
      </c>
      <c r="SL80" s="5">
        <v>18897</v>
      </c>
      <c r="SM80" s="5">
        <v>19428</v>
      </c>
      <c r="SN80" s="5">
        <v>20500</v>
      </c>
      <c r="SO80" s="5">
        <v>20480</v>
      </c>
      <c r="SP80" s="5">
        <v>4510</v>
      </c>
      <c r="SQ80" s="5" t="s">
        <v>33</v>
      </c>
      <c r="SR80" s="5" t="s">
        <v>33</v>
      </c>
      <c r="SS80" s="5" t="s">
        <v>33</v>
      </c>
      <c r="ST80" s="5" t="s">
        <v>33</v>
      </c>
      <c r="SU80" s="5">
        <v>66727</v>
      </c>
      <c r="SV80" s="5">
        <v>115529</v>
      </c>
      <c r="SW80" s="5">
        <v>107483</v>
      </c>
      <c r="SX80" s="5">
        <v>85276</v>
      </c>
      <c r="SY80" s="5">
        <v>80221</v>
      </c>
      <c r="SZ80" s="5">
        <v>78013</v>
      </c>
      <c r="TA80" s="5">
        <v>56919</v>
      </c>
      <c r="TB80" s="5">
        <v>54490</v>
      </c>
      <c r="TC80" s="5">
        <v>51308</v>
      </c>
      <c r="TD80" s="5">
        <v>49060</v>
      </c>
      <c r="TE80" s="5">
        <v>43279</v>
      </c>
      <c r="TF80" s="5">
        <v>34528</v>
      </c>
      <c r="TG80" s="5">
        <v>34513</v>
      </c>
      <c r="TH80" s="5">
        <v>33205</v>
      </c>
      <c r="TI80" s="5">
        <v>26131</v>
      </c>
      <c r="TJ80" s="5">
        <v>22648</v>
      </c>
      <c r="TK80" s="5">
        <v>19632</v>
      </c>
      <c r="TL80" s="5">
        <v>18955</v>
      </c>
      <c r="TM80" s="5">
        <v>30748</v>
      </c>
      <c r="TN80" s="5">
        <v>34468</v>
      </c>
      <c r="TO80" s="5">
        <v>36276</v>
      </c>
      <c r="TP80" s="5">
        <v>42787</v>
      </c>
      <c r="TQ80" s="5">
        <v>20534</v>
      </c>
      <c r="TR80" s="5">
        <v>10601</v>
      </c>
      <c r="TS80" s="5">
        <v>10869</v>
      </c>
      <c r="TT80" s="5">
        <v>3526</v>
      </c>
      <c r="TU80" s="5">
        <v>9488</v>
      </c>
      <c r="TV80" s="5">
        <v>1435</v>
      </c>
      <c r="TW80" s="5" t="s">
        <v>33</v>
      </c>
      <c r="TX80" s="5" t="s">
        <v>33</v>
      </c>
      <c r="TY80" s="5" t="s">
        <v>33</v>
      </c>
      <c r="TZ80" s="5" t="s">
        <v>33</v>
      </c>
      <c r="UA80" s="5">
        <v>4204</v>
      </c>
      <c r="UB80" s="5">
        <v>4049</v>
      </c>
      <c r="UC80" s="5">
        <v>3769</v>
      </c>
      <c r="UD80" s="5">
        <v>3658</v>
      </c>
      <c r="UE80" s="5">
        <v>3602</v>
      </c>
      <c r="UF80" s="5">
        <v>4617</v>
      </c>
      <c r="UG80" s="5">
        <v>4769</v>
      </c>
      <c r="UH80" s="5">
        <v>4293</v>
      </c>
      <c r="UI80" s="5">
        <v>3942</v>
      </c>
      <c r="UJ80" s="5">
        <v>4416</v>
      </c>
      <c r="UK80" s="5">
        <v>6483</v>
      </c>
      <c r="UL80" s="5">
        <v>7479</v>
      </c>
      <c r="UM80" s="5">
        <v>6577</v>
      </c>
      <c r="UN80" s="5">
        <v>5827</v>
      </c>
      <c r="UO80" s="5">
        <v>3562</v>
      </c>
      <c r="UP80" s="5">
        <v>7222</v>
      </c>
      <c r="UQ80" s="5">
        <v>4642</v>
      </c>
      <c r="UR80" s="5">
        <v>4648</v>
      </c>
      <c r="US80" s="5">
        <v>4735</v>
      </c>
      <c r="UT80" s="5">
        <v>5601</v>
      </c>
      <c r="UU80" s="5">
        <v>6409</v>
      </c>
      <c r="UV80" s="5">
        <v>9057</v>
      </c>
      <c r="UW80" s="5">
        <v>9092</v>
      </c>
      <c r="UX80" s="5">
        <v>4000</v>
      </c>
      <c r="UY80" s="5">
        <v>3340</v>
      </c>
      <c r="UZ80" s="5">
        <v>3108</v>
      </c>
      <c r="VA80" s="5">
        <v>2959</v>
      </c>
      <c r="VB80" s="5">
        <v>170</v>
      </c>
      <c r="VC80" s="5" t="s">
        <v>33</v>
      </c>
      <c r="VD80" s="5" t="s">
        <v>33</v>
      </c>
      <c r="VE80" s="5" t="s">
        <v>33</v>
      </c>
      <c r="VF80" s="5" t="s">
        <v>33</v>
      </c>
      <c r="VG80" s="5">
        <v>58163</v>
      </c>
      <c r="VH80" s="5">
        <v>48491</v>
      </c>
      <c r="VI80" s="5">
        <v>58301</v>
      </c>
      <c r="VJ80" s="5">
        <v>62734</v>
      </c>
      <c r="VK80" s="5">
        <v>67011</v>
      </c>
      <c r="VL80" s="5">
        <v>70499</v>
      </c>
      <c r="VM80" s="5">
        <v>74383</v>
      </c>
      <c r="VN80" s="5">
        <v>74272</v>
      </c>
      <c r="VO80" s="5">
        <v>78513</v>
      </c>
      <c r="VP80" s="5">
        <v>81651</v>
      </c>
      <c r="VQ80" s="5">
        <v>85513</v>
      </c>
      <c r="VR80" s="5">
        <v>86066</v>
      </c>
      <c r="VS80" s="5">
        <v>92092</v>
      </c>
      <c r="VT80" s="5">
        <v>88709</v>
      </c>
      <c r="VU80" s="5">
        <v>86019</v>
      </c>
      <c r="VV80" s="5">
        <v>86524</v>
      </c>
      <c r="VW80" s="5">
        <v>91978</v>
      </c>
      <c r="VX80" s="5">
        <v>80239</v>
      </c>
      <c r="VY80" s="5">
        <v>78024</v>
      </c>
      <c r="VZ80" s="5">
        <v>67616</v>
      </c>
      <c r="WA80" s="5">
        <v>91882</v>
      </c>
      <c r="WB80" s="5">
        <v>93871</v>
      </c>
      <c r="WC80" s="5">
        <v>105241</v>
      </c>
      <c r="WD80" s="5">
        <v>78903</v>
      </c>
      <c r="WE80" s="5">
        <v>108208</v>
      </c>
      <c r="WF80" s="5">
        <v>73561</v>
      </c>
      <c r="WG80" s="5">
        <v>72994</v>
      </c>
      <c r="WH80" s="5">
        <v>18339</v>
      </c>
      <c r="WI80" s="5" t="s">
        <v>33</v>
      </c>
      <c r="WJ80" s="5" t="s">
        <v>33</v>
      </c>
      <c r="WK80" s="5" t="s">
        <v>33</v>
      </c>
      <c r="WL80" s="5" t="s">
        <v>33</v>
      </c>
      <c r="WM80" s="5">
        <v>1391</v>
      </c>
      <c r="WN80" s="5">
        <v>1065</v>
      </c>
      <c r="WO80" s="5">
        <v>1229</v>
      </c>
      <c r="WP80" s="5">
        <v>1038</v>
      </c>
      <c r="WQ80" s="5">
        <v>1159</v>
      </c>
      <c r="WR80" s="5">
        <v>2446</v>
      </c>
      <c r="WS80" s="5">
        <v>3072</v>
      </c>
      <c r="WT80" s="5">
        <v>3676</v>
      </c>
      <c r="WU80" s="5">
        <v>1327</v>
      </c>
      <c r="WV80" s="5">
        <v>1160</v>
      </c>
      <c r="WW80" s="5">
        <v>1592</v>
      </c>
      <c r="WX80" s="5">
        <v>2127</v>
      </c>
      <c r="WY80" s="5">
        <v>2869</v>
      </c>
      <c r="WZ80" s="5">
        <v>3110</v>
      </c>
      <c r="XA80" s="5">
        <v>3087</v>
      </c>
      <c r="XB80" s="5">
        <v>13245</v>
      </c>
      <c r="XC80" s="5">
        <v>12793</v>
      </c>
      <c r="XD80" s="5">
        <v>11567</v>
      </c>
      <c r="XE80" s="5">
        <v>11851</v>
      </c>
      <c r="XF80" s="5">
        <v>10011</v>
      </c>
      <c r="XG80" s="5">
        <v>9685</v>
      </c>
      <c r="XH80" s="5">
        <v>8272</v>
      </c>
      <c r="XI80" s="5">
        <v>7340</v>
      </c>
      <c r="XJ80" s="5">
        <v>6203</v>
      </c>
      <c r="XK80" s="5">
        <v>4128</v>
      </c>
      <c r="XL80" s="5">
        <v>3517</v>
      </c>
      <c r="XM80" s="5">
        <v>3737</v>
      </c>
      <c r="XN80" s="5">
        <v>519</v>
      </c>
      <c r="XO80" s="5" t="s">
        <v>33</v>
      </c>
      <c r="XP80" s="5" t="s">
        <v>33</v>
      </c>
      <c r="XQ80" s="5" t="s">
        <v>33</v>
      </c>
      <c r="XR80" s="5" t="s">
        <v>33</v>
      </c>
      <c r="XS80" s="1">
        <v>12341</v>
      </c>
      <c r="XT80" s="3" t="s">
        <v>180</v>
      </c>
      <c r="XU80" s="3" t="s">
        <v>180</v>
      </c>
      <c r="XV80" s="3" t="s">
        <v>180</v>
      </c>
      <c r="XW80" s="3" t="s">
        <v>179</v>
      </c>
      <c r="XX80" s="3" t="s">
        <v>180</v>
      </c>
      <c r="XY80" s="3" t="s">
        <v>180</v>
      </c>
      <c r="XZ80" s="3" t="s">
        <v>237</v>
      </c>
    </row>
    <row r="81" spans="1:650" x14ac:dyDescent="0.3">
      <c r="A81" s="6" t="s">
        <v>108</v>
      </c>
      <c r="B81" s="1">
        <v>4057010</v>
      </c>
      <c r="C81" s="5">
        <v>3795</v>
      </c>
      <c r="D81" s="5">
        <v>1475</v>
      </c>
      <c r="E81" s="5">
        <v>1014</v>
      </c>
      <c r="F81" s="5">
        <v>1486</v>
      </c>
      <c r="G81" s="5">
        <v>546</v>
      </c>
      <c r="H81" s="5">
        <v>3104</v>
      </c>
      <c r="I81" s="5">
        <v>-17</v>
      </c>
      <c r="J81" s="5">
        <v>590</v>
      </c>
      <c r="K81" s="5">
        <v>1388</v>
      </c>
      <c r="L81" s="5">
        <v>11391</v>
      </c>
      <c r="M81" s="5">
        <v>0</v>
      </c>
      <c r="N81" s="5">
        <v>0</v>
      </c>
      <c r="O81" s="5">
        <v>0</v>
      </c>
      <c r="P81" s="5">
        <v>0</v>
      </c>
      <c r="Q81" s="5">
        <v>0</v>
      </c>
      <c r="R81" s="5">
        <v>0</v>
      </c>
      <c r="S81" s="5">
        <v>0</v>
      </c>
      <c r="T81" s="5">
        <v>0</v>
      </c>
      <c r="U81" s="5">
        <v>0</v>
      </c>
      <c r="V81" s="5">
        <v>0</v>
      </c>
      <c r="W81" s="5">
        <v>0</v>
      </c>
      <c r="X81" s="5">
        <v>0</v>
      </c>
      <c r="Y81" s="5">
        <v>0</v>
      </c>
      <c r="Z81" s="5">
        <v>0</v>
      </c>
      <c r="AA81" s="5">
        <v>0</v>
      </c>
      <c r="AB81" s="5">
        <v>0</v>
      </c>
      <c r="AC81" s="5">
        <v>0</v>
      </c>
      <c r="AD81" s="5">
        <v>0</v>
      </c>
      <c r="AE81" s="5">
        <v>0</v>
      </c>
      <c r="AF81" s="5">
        <v>0</v>
      </c>
      <c r="AG81" s="5">
        <v>0</v>
      </c>
      <c r="AH81" s="5">
        <v>0</v>
      </c>
      <c r="AI81" s="5">
        <v>103625</v>
      </c>
      <c r="AJ81" s="5">
        <v>268350</v>
      </c>
      <c r="AK81" s="5">
        <v>64035</v>
      </c>
      <c r="AL81" s="5">
        <v>28258</v>
      </c>
      <c r="AM81" s="5">
        <v>540465</v>
      </c>
      <c r="AN81" s="5">
        <v>830052</v>
      </c>
      <c r="AO81" s="5">
        <v>154000</v>
      </c>
      <c r="AP81" s="5">
        <v>20520</v>
      </c>
      <c r="AQ81" s="5">
        <v>388156</v>
      </c>
      <c r="AR81" s="5">
        <v>48118</v>
      </c>
      <c r="AS81" s="5">
        <v>61223</v>
      </c>
      <c r="AT81" s="5">
        <v>49418</v>
      </c>
      <c r="AU81" s="5">
        <v>36351</v>
      </c>
      <c r="AV81" s="5">
        <v>50007</v>
      </c>
      <c r="AW81" s="5">
        <v>10912</v>
      </c>
      <c r="AX81" s="5">
        <v>32097</v>
      </c>
      <c r="AY81" s="5">
        <v>22871</v>
      </c>
      <c r="AZ81" s="5">
        <v>26909</v>
      </c>
      <c r="BA81" s="5">
        <v>16668</v>
      </c>
      <c r="BB81" s="5">
        <v>18330</v>
      </c>
      <c r="BC81" s="5">
        <v>13967</v>
      </c>
      <c r="BD81" s="5">
        <v>17809</v>
      </c>
      <c r="BE81" s="5">
        <v>13206</v>
      </c>
      <c r="BF81" s="5">
        <v>13907</v>
      </c>
      <c r="BG81" s="5">
        <v>17549</v>
      </c>
      <c r="BH81" s="5">
        <v>121658</v>
      </c>
      <c r="BI81" s="5">
        <v>26566</v>
      </c>
      <c r="BJ81" s="5">
        <v>12619</v>
      </c>
      <c r="BK81" s="5">
        <v>14021</v>
      </c>
      <c r="BL81" s="5">
        <v>15453</v>
      </c>
      <c r="BM81" s="5">
        <v>23408</v>
      </c>
      <c r="BN81" s="5">
        <v>13909</v>
      </c>
      <c r="BO81" s="5">
        <v>41230</v>
      </c>
      <c r="BP81" s="5">
        <v>35607</v>
      </c>
      <c r="BQ81" s="5">
        <v>28622</v>
      </c>
      <c r="BR81" s="5">
        <v>27317</v>
      </c>
      <c r="BS81" s="5">
        <v>22173</v>
      </c>
      <c r="BT81" s="5">
        <v>32964</v>
      </c>
      <c r="BU81" s="5">
        <v>73265</v>
      </c>
      <c r="BV81" s="5">
        <v>68518</v>
      </c>
      <c r="BW81" s="5">
        <v>34669</v>
      </c>
      <c r="BX81" s="5">
        <v>17230</v>
      </c>
      <c r="BY81" s="5">
        <v>13664</v>
      </c>
      <c r="BZ81" s="5">
        <v>19186</v>
      </c>
      <c r="CA81" s="5">
        <v>6128</v>
      </c>
      <c r="CB81" s="5">
        <v>32123</v>
      </c>
      <c r="CC81" s="5">
        <v>8384</v>
      </c>
      <c r="CD81" s="5">
        <v>8121</v>
      </c>
      <c r="CE81" s="5">
        <v>17896</v>
      </c>
      <c r="CF81" s="5">
        <v>12160</v>
      </c>
      <c r="CG81" s="5">
        <v>21832</v>
      </c>
      <c r="CH81" s="5">
        <v>10815</v>
      </c>
      <c r="CI81" s="5">
        <v>8198</v>
      </c>
      <c r="CJ81" s="5">
        <v>10909</v>
      </c>
      <c r="CK81" s="5">
        <v>6122</v>
      </c>
      <c r="CL81" s="5">
        <v>22802</v>
      </c>
      <c r="CM81" s="5">
        <v>18708</v>
      </c>
      <c r="CN81" s="5">
        <v>15148</v>
      </c>
      <c r="CO81" s="5">
        <v>15861</v>
      </c>
      <c r="CP81" s="5">
        <v>12284</v>
      </c>
      <c r="CQ81" s="5">
        <v>10881</v>
      </c>
      <c r="CR81" s="5">
        <v>6140</v>
      </c>
      <c r="CS81" s="5">
        <v>12466</v>
      </c>
      <c r="CT81" s="5">
        <v>4390</v>
      </c>
      <c r="CU81" s="5">
        <v>74833</v>
      </c>
      <c r="CV81" s="5">
        <v>40523</v>
      </c>
      <c r="CW81" s="5">
        <v>40129</v>
      </c>
      <c r="CX81" s="5">
        <v>35587</v>
      </c>
      <c r="CY81" s="5">
        <v>48948</v>
      </c>
      <c r="CZ81" s="5">
        <v>35685</v>
      </c>
      <c r="DA81" s="5">
        <v>34770</v>
      </c>
      <c r="DB81" s="5">
        <v>28574</v>
      </c>
      <c r="DC81" s="5">
        <v>30850</v>
      </c>
      <c r="DD81" s="5">
        <v>27791</v>
      </c>
      <c r="DE81" s="5">
        <v>38504</v>
      </c>
      <c r="DF81" s="5">
        <v>37214</v>
      </c>
      <c r="DG81" s="5">
        <v>49781</v>
      </c>
      <c r="DH81" s="5">
        <v>121584</v>
      </c>
      <c r="DI81" s="5">
        <v>35852</v>
      </c>
      <c r="DJ81" s="5">
        <v>29425</v>
      </c>
      <c r="DK81" s="5">
        <v>31414</v>
      </c>
      <c r="DL81" s="5">
        <v>28937</v>
      </c>
      <c r="DM81" s="5">
        <v>40037</v>
      </c>
      <c r="DN81" s="5">
        <v>54166</v>
      </c>
      <c r="DO81" s="5">
        <v>29078</v>
      </c>
      <c r="DP81" s="5">
        <v>16630</v>
      </c>
      <c r="DQ81" s="5">
        <v>20957</v>
      </c>
      <c r="DR81" s="5">
        <v>26568</v>
      </c>
      <c r="DS81" s="5">
        <v>26055</v>
      </c>
      <c r="DT81" s="5">
        <v>21552</v>
      </c>
      <c r="DU81" s="5">
        <v>22306</v>
      </c>
      <c r="DV81" s="5">
        <v>23804</v>
      </c>
      <c r="DW81" s="5">
        <v>15975</v>
      </c>
      <c r="DX81" s="5">
        <v>22408</v>
      </c>
      <c r="DY81" s="5">
        <v>12019</v>
      </c>
      <c r="DZ81" s="5">
        <v>18158</v>
      </c>
      <c r="EA81" s="5">
        <v>12545</v>
      </c>
      <c r="EB81" s="5">
        <v>27791</v>
      </c>
      <c r="EC81" s="5">
        <v>16617</v>
      </c>
      <c r="ED81" s="5">
        <v>20582</v>
      </c>
      <c r="EE81" s="5">
        <v>23487</v>
      </c>
      <c r="EF81" s="5">
        <v>45022</v>
      </c>
      <c r="EG81" s="5">
        <v>218814</v>
      </c>
      <c r="EH81" s="5">
        <v>30820</v>
      </c>
      <c r="EI81" s="5">
        <v>6194</v>
      </c>
      <c r="EJ81" s="5">
        <v>8109</v>
      </c>
      <c r="EK81" s="5">
        <v>3458</v>
      </c>
      <c r="EL81" s="5">
        <v>11032</v>
      </c>
      <c r="EM81" s="5">
        <v>8033</v>
      </c>
      <c r="EN81" s="5">
        <v>16285</v>
      </c>
      <c r="EO81" s="5">
        <v>6622</v>
      </c>
      <c r="EP81" s="5">
        <v>9702</v>
      </c>
      <c r="EQ81" s="5">
        <v>7137</v>
      </c>
      <c r="ER81" s="5">
        <v>3642</v>
      </c>
      <c r="ES81" s="5">
        <v>5356</v>
      </c>
      <c r="ET81" s="5">
        <v>5669</v>
      </c>
      <c r="EU81" s="5">
        <v>9642</v>
      </c>
      <c r="EV81" s="5">
        <v>12449</v>
      </c>
      <c r="EW81" s="5">
        <v>9108</v>
      </c>
      <c r="EX81" s="5">
        <v>4148</v>
      </c>
      <c r="EY81" s="5">
        <v>8884</v>
      </c>
      <c r="EZ81" s="5">
        <v>8881</v>
      </c>
      <c r="FA81" s="5">
        <v>8840</v>
      </c>
      <c r="FB81" s="5">
        <v>10869</v>
      </c>
      <c r="FC81" s="5">
        <v>5721</v>
      </c>
      <c r="FD81" s="5">
        <v>4696</v>
      </c>
      <c r="FE81" s="5">
        <v>3255</v>
      </c>
      <c r="FF81" s="5">
        <v>10069</v>
      </c>
      <c r="FG81" s="5">
        <v>0</v>
      </c>
      <c r="FH81" s="5">
        <v>0</v>
      </c>
      <c r="FI81" s="5">
        <v>0</v>
      </c>
      <c r="FJ81" s="5">
        <v>0</v>
      </c>
      <c r="FK81" s="5">
        <v>0</v>
      </c>
      <c r="FL81" s="5">
        <v>0</v>
      </c>
      <c r="FM81" s="5">
        <v>0</v>
      </c>
      <c r="FN81" s="5">
        <v>0</v>
      </c>
      <c r="FO81" s="5">
        <v>0</v>
      </c>
      <c r="FP81" s="5">
        <v>0</v>
      </c>
      <c r="FQ81" s="5">
        <v>0</v>
      </c>
      <c r="FR81" s="5">
        <v>0</v>
      </c>
      <c r="FS81" s="5">
        <v>0</v>
      </c>
      <c r="FT81" s="5">
        <v>0</v>
      </c>
      <c r="FU81" s="5" t="s">
        <v>33</v>
      </c>
      <c r="FV81" s="5" t="s">
        <v>33</v>
      </c>
      <c r="FW81" s="5" t="s">
        <v>33</v>
      </c>
      <c r="FX81" s="5" t="s">
        <v>33</v>
      </c>
      <c r="FY81" s="5" t="s">
        <v>33</v>
      </c>
      <c r="FZ81" s="5" t="s">
        <v>33</v>
      </c>
      <c r="GA81" s="5" t="s">
        <v>33</v>
      </c>
      <c r="GB81" s="5" t="s">
        <v>33</v>
      </c>
      <c r="GC81" s="5" t="s">
        <v>33</v>
      </c>
      <c r="GD81" s="5" t="s">
        <v>33</v>
      </c>
      <c r="GE81" s="5" t="s">
        <v>33</v>
      </c>
      <c r="GF81" s="5" t="s">
        <v>33</v>
      </c>
      <c r="GG81" s="5" t="s">
        <v>33</v>
      </c>
      <c r="GH81" s="5" t="s">
        <v>33</v>
      </c>
      <c r="GI81" s="5" t="s">
        <v>33</v>
      </c>
      <c r="GJ81" s="5" t="s">
        <v>33</v>
      </c>
      <c r="GK81" s="5" t="s">
        <v>33</v>
      </c>
      <c r="GL81" s="5" t="s">
        <v>33</v>
      </c>
      <c r="GM81" s="5">
        <v>236027</v>
      </c>
      <c r="GN81" s="5">
        <v>373747</v>
      </c>
      <c r="GO81" s="5">
        <v>150418</v>
      </c>
      <c r="GP81" s="5">
        <v>109570</v>
      </c>
      <c r="GQ81" s="5">
        <v>639329</v>
      </c>
      <c r="GR81" s="5">
        <v>946777</v>
      </c>
      <c r="GS81" s="5">
        <v>480833</v>
      </c>
      <c r="GT81" s="5">
        <v>149022</v>
      </c>
      <c r="GU81" s="5">
        <v>461256</v>
      </c>
      <c r="GV81" s="5">
        <v>112640</v>
      </c>
      <c r="GW81" s="5">
        <v>116849</v>
      </c>
      <c r="GX81" s="5">
        <v>116849</v>
      </c>
      <c r="GY81" s="5">
        <v>100294</v>
      </c>
      <c r="GZ81" s="5">
        <v>219999</v>
      </c>
      <c r="HA81" s="5">
        <v>61772</v>
      </c>
      <c r="HB81" s="5">
        <v>79344</v>
      </c>
      <c r="HC81" s="5">
        <v>79318</v>
      </c>
      <c r="HD81" s="5">
        <v>71648</v>
      </c>
      <c r="HE81" s="5">
        <v>83892</v>
      </c>
      <c r="HF81" s="5">
        <v>88980</v>
      </c>
      <c r="HG81" s="5">
        <v>60885</v>
      </c>
      <c r="HH81" s="5">
        <v>57797</v>
      </c>
      <c r="HI81" s="5">
        <v>49392</v>
      </c>
      <c r="HJ81" s="5">
        <v>67424</v>
      </c>
      <c r="HK81" s="5">
        <v>71196</v>
      </c>
      <c r="HL81" s="5">
        <v>167240</v>
      </c>
      <c r="HM81" s="5">
        <v>73573</v>
      </c>
      <c r="HN81" s="5">
        <v>59575</v>
      </c>
      <c r="HO81" s="5">
        <v>46598</v>
      </c>
      <c r="HP81" s="5">
        <v>48697</v>
      </c>
      <c r="HQ81" s="5">
        <v>51148</v>
      </c>
      <c r="HR81" s="5">
        <v>46526</v>
      </c>
      <c r="HS81" s="5">
        <v>479839</v>
      </c>
      <c r="HT81" s="5">
        <v>507372</v>
      </c>
      <c r="HU81" s="5">
        <v>467207</v>
      </c>
      <c r="HV81" s="5">
        <v>424997</v>
      </c>
      <c r="HW81" s="5">
        <v>498701</v>
      </c>
      <c r="HX81" s="5">
        <v>658174</v>
      </c>
      <c r="HY81" s="5">
        <v>575546</v>
      </c>
      <c r="HZ81" s="5">
        <v>504082</v>
      </c>
      <c r="IA81" s="5">
        <v>622851</v>
      </c>
      <c r="IB81" s="5">
        <v>648657</v>
      </c>
      <c r="IC81" s="5">
        <v>679513</v>
      </c>
      <c r="ID81" s="5">
        <v>774575</v>
      </c>
      <c r="IE81" s="5">
        <v>657481</v>
      </c>
      <c r="IF81" s="5">
        <v>570682</v>
      </c>
      <c r="IG81" s="5">
        <v>565080</v>
      </c>
      <c r="IH81" s="5">
        <v>489664</v>
      </c>
      <c r="II81" s="5">
        <v>393077</v>
      </c>
      <c r="IJ81" s="5">
        <v>393120</v>
      </c>
      <c r="IK81" s="5">
        <v>421264</v>
      </c>
      <c r="IL81" s="5">
        <v>324137</v>
      </c>
      <c r="IM81" s="5">
        <v>270655</v>
      </c>
      <c r="IN81" s="5">
        <v>249518</v>
      </c>
      <c r="IO81" s="5">
        <v>215273</v>
      </c>
      <c r="IP81" s="5">
        <v>215269</v>
      </c>
      <c r="IQ81" s="5">
        <v>204641</v>
      </c>
      <c r="IR81" s="5">
        <v>201105</v>
      </c>
      <c r="IS81" s="5">
        <v>202587</v>
      </c>
      <c r="IT81" s="5">
        <v>182186</v>
      </c>
      <c r="IU81" s="5">
        <v>190315</v>
      </c>
      <c r="IV81" s="5">
        <v>187444</v>
      </c>
      <c r="IW81" s="5">
        <v>181398</v>
      </c>
      <c r="IX81" s="5">
        <v>169730</v>
      </c>
      <c r="IY81" s="5">
        <v>64224</v>
      </c>
      <c r="IZ81" s="5">
        <v>76455</v>
      </c>
      <c r="JA81" s="5">
        <v>64997</v>
      </c>
      <c r="JB81" s="5">
        <v>69320</v>
      </c>
      <c r="JC81" s="5">
        <v>62479</v>
      </c>
      <c r="JD81" s="5">
        <v>62274</v>
      </c>
      <c r="JE81" s="5">
        <v>57130</v>
      </c>
      <c r="JF81" s="5">
        <v>46789</v>
      </c>
      <c r="JG81" s="5">
        <v>63348</v>
      </c>
      <c r="JH81" s="5">
        <v>61995</v>
      </c>
      <c r="JI81" s="5">
        <v>51473</v>
      </c>
      <c r="JJ81" s="5">
        <v>57707</v>
      </c>
      <c r="JK81" s="5">
        <v>56218</v>
      </c>
      <c r="JL81" s="5">
        <v>50728</v>
      </c>
      <c r="JM81" s="5">
        <v>47821</v>
      </c>
      <c r="JN81" s="5">
        <v>52782</v>
      </c>
      <c r="JO81" s="5">
        <v>48358</v>
      </c>
      <c r="JP81" s="5">
        <v>53187</v>
      </c>
      <c r="JQ81" s="5">
        <v>41417</v>
      </c>
      <c r="JR81" s="5">
        <v>29768</v>
      </c>
      <c r="JS81" s="5">
        <v>24403</v>
      </c>
      <c r="JT81" s="5">
        <v>30654</v>
      </c>
      <c r="JU81" s="5">
        <v>30559</v>
      </c>
      <c r="JV81" s="5">
        <v>28001</v>
      </c>
      <c r="JW81" s="5">
        <v>22237</v>
      </c>
      <c r="JX81" s="5">
        <v>27218</v>
      </c>
      <c r="JY81" s="5">
        <v>24651</v>
      </c>
      <c r="JZ81" s="5">
        <v>25779</v>
      </c>
      <c r="KA81" s="5">
        <v>25587</v>
      </c>
      <c r="KB81" s="5">
        <v>19350</v>
      </c>
      <c r="KC81" s="5">
        <v>22473</v>
      </c>
      <c r="KD81" s="5">
        <v>21337</v>
      </c>
      <c r="KE81" s="5">
        <v>7063</v>
      </c>
      <c r="KF81" s="5">
        <v>7702</v>
      </c>
      <c r="KG81" s="5">
        <v>6477</v>
      </c>
      <c r="KH81" s="5">
        <v>7922</v>
      </c>
      <c r="KI81" s="5">
        <v>6939</v>
      </c>
      <c r="KJ81" s="5">
        <v>7114</v>
      </c>
      <c r="KK81" s="5">
        <v>8357</v>
      </c>
      <c r="KL81" s="5">
        <v>6239</v>
      </c>
      <c r="KM81" s="5">
        <v>6311</v>
      </c>
      <c r="KN81" s="5">
        <v>6022</v>
      </c>
      <c r="KO81" s="5">
        <v>5167</v>
      </c>
      <c r="KP81" s="5">
        <v>6147</v>
      </c>
      <c r="KQ81" s="5">
        <v>6576</v>
      </c>
      <c r="KR81" s="5">
        <v>5989</v>
      </c>
      <c r="KS81" s="5">
        <v>5117</v>
      </c>
      <c r="KT81" s="5">
        <v>4968</v>
      </c>
      <c r="KU81" s="5">
        <v>5607</v>
      </c>
      <c r="KV81" s="5">
        <v>4449</v>
      </c>
      <c r="KW81" s="5">
        <v>4647</v>
      </c>
      <c r="KX81" s="5">
        <v>5369</v>
      </c>
      <c r="KY81" s="5">
        <v>5338</v>
      </c>
      <c r="KZ81" s="5">
        <v>4407</v>
      </c>
      <c r="LA81" s="5">
        <v>3666</v>
      </c>
      <c r="LB81" s="5">
        <v>3354</v>
      </c>
      <c r="LC81" s="5">
        <v>2519</v>
      </c>
      <c r="LD81" s="5">
        <v>2064</v>
      </c>
      <c r="LE81" s="5">
        <v>2030</v>
      </c>
      <c r="LF81" s="5">
        <v>1743</v>
      </c>
      <c r="LG81" s="5">
        <v>1716</v>
      </c>
      <c r="LH81" s="5">
        <v>1371</v>
      </c>
      <c r="LI81" s="5">
        <v>1596</v>
      </c>
      <c r="LJ81" s="5">
        <v>1219</v>
      </c>
      <c r="LK81" s="5">
        <v>8936</v>
      </c>
      <c r="LL81" s="5">
        <v>7505</v>
      </c>
      <c r="LM81" s="5">
        <v>4535</v>
      </c>
      <c r="LN81" s="5">
        <v>7651</v>
      </c>
      <c r="LO81" s="5">
        <v>4766</v>
      </c>
      <c r="LP81" s="5">
        <v>6083</v>
      </c>
      <c r="LQ81" s="5">
        <v>6478</v>
      </c>
      <c r="LR81" s="5">
        <v>3955</v>
      </c>
      <c r="LS81" s="5">
        <v>4819</v>
      </c>
      <c r="LT81" s="5">
        <v>4920</v>
      </c>
      <c r="LU81" s="5">
        <v>4091</v>
      </c>
      <c r="LV81" s="5">
        <v>3892</v>
      </c>
      <c r="LW81" s="5">
        <v>1252</v>
      </c>
      <c r="LX81" s="5">
        <v>1387</v>
      </c>
      <c r="LY81" s="5">
        <v>5303</v>
      </c>
      <c r="LZ81" s="5">
        <v>4307</v>
      </c>
      <c r="MA81" s="5">
        <v>4211</v>
      </c>
      <c r="MB81" s="5">
        <v>4267</v>
      </c>
      <c r="MC81" s="5">
        <v>2335</v>
      </c>
      <c r="MD81" s="5">
        <v>4139</v>
      </c>
      <c r="ME81" s="5">
        <v>4355</v>
      </c>
      <c r="MF81" s="5">
        <v>4678</v>
      </c>
      <c r="MG81" s="5">
        <v>3488</v>
      </c>
      <c r="MH81" s="5">
        <v>5206</v>
      </c>
      <c r="MI81" s="5">
        <v>3967</v>
      </c>
      <c r="MJ81" s="5">
        <v>3941</v>
      </c>
      <c r="MK81" s="5">
        <v>5040</v>
      </c>
      <c r="ML81" s="5">
        <v>4816</v>
      </c>
      <c r="MM81" s="5">
        <v>5797</v>
      </c>
      <c r="MN81" s="5">
        <v>2868</v>
      </c>
      <c r="MO81" s="5">
        <v>2606</v>
      </c>
      <c r="MP81" s="5">
        <v>2107</v>
      </c>
      <c r="MQ81" s="5">
        <v>0</v>
      </c>
      <c r="MR81" s="5">
        <v>0</v>
      </c>
      <c r="MS81" s="5">
        <v>0</v>
      </c>
      <c r="MT81" s="5">
        <v>0</v>
      </c>
      <c r="MU81" s="5">
        <v>0</v>
      </c>
      <c r="MV81" s="5">
        <v>0</v>
      </c>
      <c r="MW81" s="5">
        <v>0</v>
      </c>
      <c r="MX81" s="5">
        <v>0</v>
      </c>
      <c r="MY81" s="5">
        <v>0</v>
      </c>
      <c r="MZ81" s="5">
        <v>0</v>
      </c>
      <c r="NA81" s="5">
        <v>0</v>
      </c>
      <c r="NB81" s="5">
        <v>0</v>
      </c>
      <c r="NC81" s="5">
        <v>0</v>
      </c>
      <c r="ND81" s="5">
        <v>0</v>
      </c>
      <c r="NE81" s="5" t="s">
        <v>33</v>
      </c>
      <c r="NF81" s="5" t="s">
        <v>33</v>
      </c>
      <c r="NG81" s="5" t="s">
        <v>33</v>
      </c>
      <c r="NH81" s="5" t="s">
        <v>33</v>
      </c>
      <c r="NI81" s="5" t="s">
        <v>33</v>
      </c>
      <c r="NJ81" s="5" t="s">
        <v>33</v>
      </c>
      <c r="NK81" s="5" t="s">
        <v>33</v>
      </c>
      <c r="NL81" s="5" t="s">
        <v>33</v>
      </c>
      <c r="NM81" s="5" t="s">
        <v>33</v>
      </c>
      <c r="NN81" s="5" t="s">
        <v>33</v>
      </c>
      <c r="NO81" s="5" t="s">
        <v>33</v>
      </c>
      <c r="NP81" s="5" t="s">
        <v>33</v>
      </c>
      <c r="NQ81" s="5" t="s">
        <v>33</v>
      </c>
      <c r="NR81" s="5" t="s">
        <v>33</v>
      </c>
      <c r="NS81" s="5" t="s">
        <v>33</v>
      </c>
      <c r="NT81" s="5" t="s">
        <v>33</v>
      </c>
      <c r="NU81" s="5" t="s">
        <v>33</v>
      </c>
      <c r="NV81" s="5" t="s">
        <v>33</v>
      </c>
      <c r="NW81" s="5">
        <v>0</v>
      </c>
      <c r="NX81" s="5">
        <v>0</v>
      </c>
      <c r="NY81" s="5">
        <v>0</v>
      </c>
      <c r="NZ81" s="5">
        <v>0</v>
      </c>
      <c r="OA81" s="5">
        <v>0</v>
      </c>
      <c r="OB81" s="5">
        <v>0</v>
      </c>
      <c r="OC81" s="5">
        <v>0</v>
      </c>
      <c r="OD81" s="5">
        <v>0</v>
      </c>
      <c r="OE81" s="5">
        <v>0</v>
      </c>
      <c r="OF81" s="5">
        <v>0</v>
      </c>
      <c r="OG81" s="5">
        <v>0</v>
      </c>
      <c r="OH81" s="5">
        <v>0</v>
      </c>
      <c r="OI81" s="5">
        <v>0</v>
      </c>
      <c r="OJ81" s="5">
        <v>0</v>
      </c>
      <c r="OK81" s="5" t="s">
        <v>33</v>
      </c>
      <c r="OL81" s="5" t="s">
        <v>33</v>
      </c>
      <c r="OM81" s="5" t="s">
        <v>33</v>
      </c>
      <c r="ON81" s="5" t="s">
        <v>33</v>
      </c>
      <c r="OO81" s="5" t="s">
        <v>33</v>
      </c>
      <c r="OP81" s="5" t="s">
        <v>33</v>
      </c>
      <c r="OQ81" s="5" t="s">
        <v>33</v>
      </c>
      <c r="OR81" s="5" t="s">
        <v>33</v>
      </c>
      <c r="OS81" s="5" t="s">
        <v>33</v>
      </c>
      <c r="OT81" s="5" t="s">
        <v>33</v>
      </c>
      <c r="OU81" s="5" t="s">
        <v>33</v>
      </c>
      <c r="OV81" s="5" t="s">
        <v>33</v>
      </c>
      <c r="OW81" s="5" t="s">
        <v>33</v>
      </c>
      <c r="OX81" s="5" t="s">
        <v>33</v>
      </c>
      <c r="OY81" s="5" t="s">
        <v>33</v>
      </c>
      <c r="OZ81" s="5" t="s">
        <v>33</v>
      </c>
      <c r="PA81" s="5" t="s">
        <v>33</v>
      </c>
      <c r="PB81" s="5" t="s">
        <v>33</v>
      </c>
      <c r="PC81" s="5">
        <v>20697</v>
      </c>
      <c r="PD81" s="5">
        <v>23498</v>
      </c>
      <c r="PE81" s="5">
        <v>20029</v>
      </c>
      <c r="PF81" s="5">
        <v>20002</v>
      </c>
      <c r="PG81" s="5">
        <v>19264</v>
      </c>
      <c r="PH81" s="5">
        <v>19789</v>
      </c>
      <c r="PI81" s="5">
        <v>17436</v>
      </c>
      <c r="PJ81" s="5">
        <v>18299</v>
      </c>
      <c r="PK81" s="5">
        <v>17365</v>
      </c>
      <c r="PL81" s="5">
        <v>17002</v>
      </c>
      <c r="PM81" s="5">
        <v>15982</v>
      </c>
      <c r="PN81" s="5">
        <v>19622</v>
      </c>
      <c r="PO81" s="5">
        <v>19141</v>
      </c>
      <c r="PP81" s="5">
        <v>16806</v>
      </c>
      <c r="PQ81" s="5">
        <v>14055</v>
      </c>
      <c r="PR81" s="5">
        <v>15850</v>
      </c>
      <c r="PS81" s="5">
        <v>15842</v>
      </c>
      <c r="PT81" s="5">
        <v>15606</v>
      </c>
      <c r="PU81" s="5">
        <v>12497</v>
      </c>
      <c r="PV81" s="5">
        <v>15222</v>
      </c>
      <c r="PW81" s="5">
        <v>15842</v>
      </c>
      <c r="PX81" s="5">
        <v>14569</v>
      </c>
      <c r="PY81" s="5">
        <v>12047</v>
      </c>
      <c r="PZ81" s="5">
        <v>9562</v>
      </c>
      <c r="QA81" s="5">
        <v>8091</v>
      </c>
      <c r="QB81" s="5">
        <v>7832</v>
      </c>
      <c r="QC81" s="5">
        <v>8304</v>
      </c>
      <c r="QD81" s="5">
        <v>6849</v>
      </c>
      <c r="QE81" s="5">
        <v>5904</v>
      </c>
      <c r="QF81" s="5">
        <v>4821</v>
      </c>
      <c r="QG81" s="5">
        <v>4453</v>
      </c>
      <c r="QH81" s="5">
        <v>4023</v>
      </c>
      <c r="QI81" s="5">
        <v>22629</v>
      </c>
      <c r="QJ81" s="5">
        <v>14230</v>
      </c>
      <c r="QK81" s="5">
        <v>11537</v>
      </c>
      <c r="QL81" s="5">
        <v>16117</v>
      </c>
      <c r="QM81" s="5">
        <v>13541</v>
      </c>
      <c r="QN81" s="5">
        <v>17124</v>
      </c>
      <c r="QO81" s="5">
        <v>16922</v>
      </c>
      <c r="QP81" s="5">
        <v>14622</v>
      </c>
      <c r="QQ81" s="5">
        <v>16000</v>
      </c>
      <c r="QR81" s="5">
        <v>15472</v>
      </c>
      <c r="QS81" s="5">
        <v>12772</v>
      </c>
      <c r="QT81" s="5">
        <v>15107</v>
      </c>
      <c r="QU81" s="5">
        <v>10882</v>
      </c>
      <c r="QV81" s="5">
        <v>13536</v>
      </c>
      <c r="QW81" s="5">
        <v>17538</v>
      </c>
      <c r="QX81" s="5">
        <v>18614</v>
      </c>
      <c r="QY81" s="5">
        <v>14944</v>
      </c>
      <c r="QZ81" s="5">
        <v>15145</v>
      </c>
      <c r="RA81" s="5">
        <v>11758</v>
      </c>
      <c r="RB81" s="5">
        <v>18104</v>
      </c>
      <c r="RC81" s="5">
        <v>17830</v>
      </c>
      <c r="RD81" s="5">
        <v>14566</v>
      </c>
      <c r="RE81" s="5">
        <v>12607</v>
      </c>
      <c r="RF81" s="5">
        <v>13542</v>
      </c>
      <c r="RG81" s="5">
        <v>11195</v>
      </c>
      <c r="RH81" s="5">
        <v>11993</v>
      </c>
      <c r="RI81" s="5">
        <v>11042</v>
      </c>
      <c r="RJ81" s="5">
        <v>10621</v>
      </c>
      <c r="RK81" s="5">
        <v>11144</v>
      </c>
      <c r="RL81" s="5">
        <v>9680</v>
      </c>
      <c r="RM81" s="5">
        <v>9173</v>
      </c>
      <c r="RN81" s="5">
        <v>8743</v>
      </c>
      <c r="RO81" s="5">
        <v>13692</v>
      </c>
      <c r="RP81" s="5">
        <v>16100</v>
      </c>
      <c r="RQ81" s="5">
        <v>15719</v>
      </c>
      <c r="RR81" s="5">
        <v>16769</v>
      </c>
      <c r="RS81" s="5">
        <v>13746</v>
      </c>
      <c r="RT81" s="5">
        <v>16158</v>
      </c>
      <c r="RU81" s="5">
        <v>17838</v>
      </c>
      <c r="RV81" s="5">
        <v>15531</v>
      </c>
      <c r="RW81" s="5">
        <v>15804</v>
      </c>
      <c r="RX81" s="5">
        <v>15621</v>
      </c>
      <c r="RY81" s="5">
        <v>16040</v>
      </c>
      <c r="RZ81" s="5">
        <v>15931</v>
      </c>
      <c r="SA81" s="5">
        <v>15416</v>
      </c>
      <c r="SB81" s="5">
        <v>14501</v>
      </c>
      <c r="SC81" s="5">
        <v>14873</v>
      </c>
      <c r="SD81" s="5">
        <v>14249</v>
      </c>
      <c r="SE81" s="5">
        <v>14841</v>
      </c>
      <c r="SF81" s="5">
        <v>15276</v>
      </c>
      <c r="SG81" s="5">
        <v>15270</v>
      </c>
      <c r="SH81" s="5">
        <v>12807</v>
      </c>
      <c r="SI81" s="5">
        <v>14412</v>
      </c>
      <c r="SJ81" s="5">
        <v>13303</v>
      </c>
      <c r="SK81" s="5">
        <v>10979</v>
      </c>
      <c r="SL81" s="5">
        <v>9837</v>
      </c>
      <c r="SM81" s="5">
        <v>9599</v>
      </c>
      <c r="SN81" s="5">
        <v>9324</v>
      </c>
      <c r="SO81" s="5">
        <v>9495</v>
      </c>
      <c r="SP81" s="5">
        <v>8213</v>
      </c>
      <c r="SQ81" s="5">
        <v>3995</v>
      </c>
      <c r="SR81" s="5">
        <v>7587</v>
      </c>
      <c r="SS81" s="5">
        <v>8323</v>
      </c>
      <c r="ST81" s="5">
        <v>9245</v>
      </c>
      <c r="SU81" s="5">
        <v>7898</v>
      </c>
      <c r="SV81" s="5">
        <v>9902</v>
      </c>
      <c r="SW81" s="5">
        <v>9078</v>
      </c>
      <c r="SX81" s="5">
        <v>10008</v>
      </c>
      <c r="SY81" s="5">
        <v>10273</v>
      </c>
      <c r="SZ81" s="5">
        <v>7922</v>
      </c>
      <c r="TA81" s="5">
        <v>5798</v>
      </c>
      <c r="TB81" s="5">
        <v>6380</v>
      </c>
      <c r="TC81" s="5">
        <v>6596</v>
      </c>
      <c r="TD81" s="5">
        <v>6000</v>
      </c>
      <c r="TE81" s="5">
        <v>5640</v>
      </c>
      <c r="TF81" s="5">
        <v>6344</v>
      </c>
      <c r="TG81" s="5">
        <v>6479</v>
      </c>
      <c r="TH81" s="5">
        <v>5752</v>
      </c>
      <c r="TI81" s="5">
        <v>5523</v>
      </c>
      <c r="TJ81" s="5">
        <v>5374</v>
      </c>
      <c r="TK81" s="5">
        <v>5892</v>
      </c>
      <c r="TL81" s="5">
        <v>6630</v>
      </c>
      <c r="TM81" s="5">
        <v>5794</v>
      </c>
      <c r="TN81" s="5">
        <v>5185</v>
      </c>
      <c r="TO81" s="5">
        <v>5386</v>
      </c>
      <c r="TP81" s="5">
        <v>4573</v>
      </c>
      <c r="TQ81" s="5">
        <v>4299</v>
      </c>
      <c r="TR81" s="5">
        <v>4234</v>
      </c>
      <c r="TS81" s="5">
        <v>4352</v>
      </c>
      <c r="TT81" s="5">
        <v>3729</v>
      </c>
      <c r="TU81" s="5">
        <v>1996</v>
      </c>
      <c r="TV81" s="5">
        <v>1784</v>
      </c>
      <c r="TW81" s="5">
        <v>1907</v>
      </c>
      <c r="TX81" s="5">
        <v>1945</v>
      </c>
      <c r="TY81" s="5">
        <v>2091</v>
      </c>
      <c r="TZ81" s="5">
        <v>2061</v>
      </c>
      <c r="UA81" s="5">
        <v>2114</v>
      </c>
      <c r="UB81" s="5">
        <v>3108</v>
      </c>
      <c r="UC81" s="5">
        <v>2884</v>
      </c>
      <c r="UD81" s="5">
        <v>4293</v>
      </c>
      <c r="UE81" s="5">
        <v>4742</v>
      </c>
      <c r="UF81" s="5">
        <v>4941</v>
      </c>
      <c r="UG81" s="5">
        <v>4175</v>
      </c>
      <c r="UH81" s="5">
        <v>3968</v>
      </c>
      <c r="UI81" s="5">
        <v>4240</v>
      </c>
      <c r="UJ81" s="5">
        <v>4508</v>
      </c>
      <c r="UK81" s="5">
        <v>4730</v>
      </c>
      <c r="UL81" s="5">
        <v>5281</v>
      </c>
      <c r="UM81" s="5">
        <v>5939</v>
      </c>
      <c r="UN81" s="5">
        <v>5929</v>
      </c>
      <c r="UO81" s="5">
        <v>4896</v>
      </c>
      <c r="UP81" s="5">
        <v>5139</v>
      </c>
      <c r="UQ81" s="5">
        <v>4918</v>
      </c>
      <c r="UR81" s="5">
        <v>4989</v>
      </c>
      <c r="US81" s="5">
        <v>4467</v>
      </c>
      <c r="UT81" s="5">
        <v>5456</v>
      </c>
      <c r="UU81" s="5">
        <v>7990</v>
      </c>
      <c r="UV81" s="5">
        <v>8356</v>
      </c>
      <c r="UW81" s="5">
        <v>6942</v>
      </c>
      <c r="UX81" s="5">
        <v>5189</v>
      </c>
      <c r="UY81" s="5">
        <v>4755</v>
      </c>
      <c r="UZ81" s="5">
        <v>4464</v>
      </c>
      <c r="VA81" s="5">
        <v>6760</v>
      </c>
      <c r="VB81" s="5">
        <v>5483</v>
      </c>
      <c r="VC81" s="5">
        <v>5678</v>
      </c>
      <c r="VD81" s="5">
        <v>5289</v>
      </c>
      <c r="VE81" s="5">
        <v>5535</v>
      </c>
      <c r="VF81" s="5">
        <v>4933</v>
      </c>
      <c r="VG81" s="5">
        <v>67409</v>
      </c>
      <c r="VH81" s="5">
        <v>78164</v>
      </c>
      <c r="VI81" s="5">
        <v>86154</v>
      </c>
      <c r="VJ81" s="5">
        <v>97472</v>
      </c>
      <c r="VK81" s="5">
        <v>94067</v>
      </c>
      <c r="VL81" s="5">
        <v>86374</v>
      </c>
      <c r="VM81" s="5">
        <v>81235</v>
      </c>
      <c r="VN81" s="5">
        <v>74194</v>
      </c>
      <c r="VO81" s="5">
        <v>70366</v>
      </c>
      <c r="VP81" s="5">
        <v>72904</v>
      </c>
      <c r="VQ81" s="5">
        <v>65394</v>
      </c>
      <c r="VR81" s="5">
        <v>69205</v>
      </c>
      <c r="VS81" s="5">
        <v>65989</v>
      </c>
      <c r="VT81" s="5">
        <v>64025</v>
      </c>
      <c r="VU81" s="5">
        <v>62655</v>
      </c>
      <c r="VV81" s="5">
        <v>57123</v>
      </c>
      <c r="VW81" s="5">
        <v>53904</v>
      </c>
      <c r="VX81" s="5">
        <v>52165</v>
      </c>
      <c r="VY81" s="5">
        <v>44272</v>
      </c>
      <c r="VZ81" s="5">
        <v>45269</v>
      </c>
      <c r="WA81" s="5">
        <v>49850</v>
      </c>
      <c r="WB81" s="5">
        <v>41952</v>
      </c>
      <c r="WC81" s="5">
        <v>43783</v>
      </c>
      <c r="WD81" s="5">
        <v>51491</v>
      </c>
      <c r="WE81" s="5">
        <v>48360</v>
      </c>
      <c r="WF81" s="5">
        <v>43097</v>
      </c>
      <c r="WG81" s="5">
        <v>43554</v>
      </c>
      <c r="WH81" s="5">
        <v>42902</v>
      </c>
      <c r="WI81" s="5">
        <v>40054</v>
      </c>
      <c r="WJ81" s="5">
        <v>39835</v>
      </c>
      <c r="WK81" s="5">
        <v>38995</v>
      </c>
      <c r="WL81" s="5">
        <v>42037</v>
      </c>
      <c r="WM81" s="5">
        <v>3901</v>
      </c>
      <c r="WN81" s="5">
        <v>2643</v>
      </c>
      <c r="WO81" s="5">
        <v>1405</v>
      </c>
      <c r="WP81" s="5">
        <v>3510</v>
      </c>
      <c r="WQ81" s="5">
        <v>1289</v>
      </c>
      <c r="WR81" s="5">
        <v>1671</v>
      </c>
      <c r="WS81" s="5">
        <v>2092</v>
      </c>
      <c r="WT81" s="5">
        <v>994</v>
      </c>
      <c r="WU81" s="5">
        <v>1209</v>
      </c>
      <c r="WV81" s="5">
        <v>1157</v>
      </c>
      <c r="WW81" s="5">
        <v>1365</v>
      </c>
      <c r="WX81" s="5">
        <v>854</v>
      </c>
      <c r="WY81" s="5">
        <v>1507</v>
      </c>
      <c r="WZ81" s="5">
        <v>764</v>
      </c>
      <c r="XA81" s="5">
        <v>606</v>
      </c>
      <c r="XB81" s="5">
        <v>1298</v>
      </c>
      <c r="XC81" s="5">
        <v>2530</v>
      </c>
      <c r="XD81" s="5">
        <v>1060</v>
      </c>
      <c r="XE81" s="5">
        <v>643</v>
      </c>
      <c r="XF81" s="5">
        <v>738</v>
      </c>
      <c r="XG81" s="5">
        <v>497</v>
      </c>
      <c r="XH81" s="5">
        <v>506</v>
      </c>
      <c r="XI81" s="5">
        <v>649</v>
      </c>
      <c r="XJ81" s="5">
        <v>342</v>
      </c>
      <c r="XK81" s="5">
        <v>2227</v>
      </c>
      <c r="XL81" s="5">
        <v>2634</v>
      </c>
      <c r="XM81" s="5">
        <v>3268</v>
      </c>
      <c r="XN81" s="5">
        <v>1949</v>
      </c>
      <c r="XO81" s="5">
        <v>1639</v>
      </c>
      <c r="XP81" s="5">
        <v>1471</v>
      </c>
      <c r="XQ81" s="5">
        <v>1406</v>
      </c>
      <c r="XR81" s="5">
        <v>1224</v>
      </c>
      <c r="XS81" s="1">
        <v>12686</v>
      </c>
      <c r="XT81" s="3" t="s">
        <v>180</v>
      </c>
      <c r="XU81" s="3" t="s">
        <v>180</v>
      </c>
      <c r="XV81" s="3" t="s">
        <v>180</v>
      </c>
      <c r="XW81" s="3" t="s">
        <v>179</v>
      </c>
      <c r="XX81" s="3" t="s">
        <v>180</v>
      </c>
      <c r="XY81" s="3" t="s">
        <v>180</v>
      </c>
      <c r="XZ81" s="3" t="s">
        <v>238</v>
      </c>
    </row>
    <row r="82" spans="1:650" x14ac:dyDescent="0.3">
      <c r="A82" s="6" t="s">
        <v>109</v>
      </c>
      <c r="B82" s="1">
        <v>4057011</v>
      </c>
      <c r="C82" s="5">
        <v>10213</v>
      </c>
      <c r="D82" s="5">
        <v>2773</v>
      </c>
      <c r="E82" s="5">
        <v>3061</v>
      </c>
      <c r="F82" s="5">
        <v>2613</v>
      </c>
      <c r="G82" s="5">
        <v>5533</v>
      </c>
      <c r="H82" s="5">
        <v>3296</v>
      </c>
      <c r="I82" s="5">
        <v>8131</v>
      </c>
      <c r="J82" s="5">
        <v>456</v>
      </c>
      <c r="K82" s="5">
        <v>1317</v>
      </c>
      <c r="L82" s="5">
        <v>158</v>
      </c>
      <c r="M82" s="5">
        <v>956</v>
      </c>
      <c r="N82" s="5">
        <v>942</v>
      </c>
      <c r="O82" s="5">
        <v>4328</v>
      </c>
      <c r="P82" s="5">
        <v>284</v>
      </c>
      <c r="Q82" s="5">
        <v>538</v>
      </c>
      <c r="R82" s="5">
        <v>1035</v>
      </c>
      <c r="S82" s="5">
        <v>1172</v>
      </c>
      <c r="T82" s="5">
        <v>78</v>
      </c>
      <c r="U82" s="5">
        <v>60</v>
      </c>
      <c r="V82" s="5">
        <v>6010</v>
      </c>
      <c r="W82" s="5">
        <v>578</v>
      </c>
      <c r="X82" s="5">
        <v>4832</v>
      </c>
      <c r="Y82" s="5">
        <v>786</v>
      </c>
      <c r="Z82" s="5">
        <v>0</v>
      </c>
      <c r="AA82" s="5">
        <v>0</v>
      </c>
      <c r="AB82" s="5">
        <v>7</v>
      </c>
      <c r="AC82" s="5">
        <v>0</v>
      </c>
      <c r="AD82" s="5">
        <v>12</v>
      </c>
      <c r="AE82" s="5">
        <v>0</v>
      </c>
      <c r="AF82" s="5">
        <v>0</v>
      </c>
      <c r="AG82" s="5">
        <v>0</v>
      </c>
      <c r="AH82" s="5">
        <v>0</v>
      </c>
      <c r="AI82" s="5">
        <v>86350</v>
      </c>
      <c r="AJ82" s="5">
        <v>35844</v>
      </c>
      <c r="AK82" s="5">
        <v>95836</v>
      </c>
      <c r="AL82" s="5">
        <v>133428</v>
      </c>
      <c r="AM82" s="5">
        <v>117128</v>
      </c>
      <c r="AN82" s="5">
        <v>135709</v>
      </c>
      <c r="AO82" s="5">
        <v>28621</v>
      </c>
      <c r="AP82" s="5">
        <v>43703</v>
      </c>
      <c r="AQ82" s="5">
        <v>37940</v>
      </c>
      <c r="AR82" s="5">
        <v>30756</v>
      </c>
      <c r="AS82" s="5">
        <v>515123</v>
      </c>
      <c r="AT82" s="5">
        <v>46733</v>
      </c>
      <c r="AU82" s="5">
        <v>49113</v>
      </c>
      <c r="AV82" s="5">
        <v>21474</v>
      </c>
      <c r="AW82" s="5">
        <v>17810</v>
      </c>
      <c r="AX82" s="5">
        <v>18780</v>
      </c>
      <c r="AY82" s="5">
        <v>58617</v>
      </c>
      <c r="AZ82" s="5">
        <v>33444</v>
      </c>
      <c r="BA82" s="5">
        <v>6955</v>
      </c>
      <c r="BB82" s="5">
        <v>38311</v>
      </c>
      <c r="BC82" s="5">
        <v>27091</v>
      </c>
      <c r="BD82" s="5">
        <v>24735</v>
      </c>
      <c r="BE82" s="5">
        <v>15446</v>
      </c>
      <c r="BF82" s="5">
        <v>18101</v>
      </c>
      <c r="BG82" s="5">
        <v>21047</v>
      </c>
      <c r="BH82" s="5">
        <v>163493</v>
      </c>
      <c r="BI82" s="5">
        <v>47309</v>
      </c>
      <c r="BJ82" s="5">
        <v>21364</v>
      </c>
      <c r="BK82" s="5">
        <v>9269</v>
      </c>
      <c r="BL82" s="5">
        <v>27959</v>
      </c>
      <c r="BM82" s="5">
        <v>30927</v>
      </c>
      <c r="BN82" s="5">
        <v>9870</v>
      </c>
      <c r="BO82" s="5">
        <v>40738</v>
      </c>
      <c r="BP82" s="5">
        <v>48723</v>
      </c>
      <c r="BQ82" s="5">
        <v>32187</v>
      </c>
      <c r="BR82" s="5">
        <v>19440</v>
      </c>
      <c r="BS82" s="5">
        <v>17211</v>
      </c>
      <c r="BT82" s="5">
        <v>22536</v>
      </c>
      <c r="BU82" s="5">
        <v>11909</v>
      </c>
      <c r="BV82" s="5">
        <v>10367</v>
      </c>
      <c r="BW82" s="5">
        <v>30449</v>
      </c>
      <c r="BX82" s="5">
        <v>15234</v>
      </c>
      <c r="BY82" s="5">
        <v>13340</v>
      </c>
      <c r="BZ82" s="5">
        <v>10901</v>
      </c>
      <c r="CA82" s="5">
        <v>6612</v>
      </c>
      <c r="CB82" s="5">
        <v>3158</v>
      </c>
      <c r="CC82" s="5">
        <v>3385</v>
      </c>
      <c r="CD82" s="5">
        <v>5131</v>
      </c>
      <c r="CE82" s="5">
        <v>2210</v>
      </c>
      <c r="CF82" s="5">
        <v>4979</v>
      </c>
      <c r="CG82" s="5">
        <v>3854</v>
      </c>
      <c r="CH82" s="5">
        <v>1159</v>
      </c>
      <c r="CI82" s="5">
        <v>11449</v>
      </c>
      <c r="CJ82" s="5">
        <v>11578</v>
      </c>
      <c r="CK82" s="5">
        <v>5357</v>
      </c>
      <c r="CL82" s="5">
        <v>4748</v>
      </c>
      <c r="CM82" s="5">
        <v>17447</v>
      </c>
      <c r="CN82" s="5">
        <v>4362</v>
      </c>
      <c r="CO82" s="5">
        <v>5260</v>
      </c>
      <c r="CP82" s="5">
        <v>6349</v>
      </c>
      <c r="CQ82" s="5">
        <v>3573</v>
      </c>
      <c r="CR82" s="5">
        <v>8722</v>
      </c>
      <c r="CS82" s="5">
        <v>5968</v>
      </c>
      <c r="CT82" s="5">
        <v>4190</v>
      </c>
      <c r="CU82" s="5">
        <v>99716</v>
      </c>
      <c r="CV82" s="5">
        <v>114120</v>
      </c>
      <c r="CW82" s="5">
        <v>95803</v>
      </c>
      <c r="CX82" s="5">
        <v>82242</v>
      </c>
      <c r="CY82" s="5">
        <v>87372</v>
      </c>
      <c r="CZ82" s="5">
        <v>79074</v>
      </c>
      <c r="DA82" s="5">
        <v>75907</v>
      </c>
      <c r="DB82" s="5">
        <v>153563</v>
      </c>
      <c r="DC82" s="5">
        <v>65290</v>
      </c>
      <c r="DD82" s="5">
        <v>55421</v>
      </c>
      <c r="DE82" s="5">
        <v>66717</v>
      </c>
      <c r="DF82" s="5">
        <v>51600</v>
      </c>
      <c r="DG82" s="5">
        <v>43147</v>
      </c>
      <c r="DH82" s="5">
        <v>42259</v>
      </c>
      <c r="DI82" s="5">
        <v>43855</v>
      </c>
      <c r="DJ82" s="5">
        <v>39157</v>
      </c>
      <c r="DK82" s="5">
        <v>33177</v>
      </c>
      <c r="DL82" s="5">
        <v>35770</v>
      </c>
      <c r="DM82" s="5">
        <v>36548</v>
      </c>
      <c r="DN82" s="5">
        <v>38785</v>
      </c>
      <c r="DO82" s="5">
        <v>33092</v>
      </c>
      <c r="DP82" s="5">
        <v>33593</v>
      </c>
      <c r="DQ82" s="5">
        <v>28628</v>
      </c>
      <c r="DR82" s="5">
        <v>33194</v>
      </c>
      <c r="DS82" s="5">
        <v>38278</v>
      </c>
      <c r="DT82" s="5">
        <v>36781</v>
      </c>
      <c r="DU82" s="5">
        <v>33211</v>
      </c>
      <c r="DV82" s="5">
        <v>38632</v>
      </c>
      <c r="DW82" s="5">
        <v>34324</v>
      </c>
      <c r="DX82" s="5">
        <v>31000</v>
      </c>
      <c r="DY82" s="5">
        <v>26663</v>
      </c>
      <c r="DZ82" s="5">
        <v>27989</v>
      </c>
      <c r="EA82" s="5">
        <v>7642</v>
      </c>
      <c r="EB82" s="5">
        <v>15225</v>
      </c>
      <c r="EC82" s="5">
        <v>5058</v>
      </c>
      <c r="ED82" s="5">
        <v>2800</v>
      </c>
      <c r="EE82" s="5">
        <v>2727</v>
      </c>
      <c r="EF82" s="5">
        <v>16955</v>
      </c>
      <c r="EG82" s="5">
        <v>2404</v>
      </c>
      <c r="EH82" s="5">
        <v>984</v>
      </c>
      <c r="EI82" s="5">
        <v>10202</v>
      </c>
      <c r="EJ82" s="5">
        <v>3938</v>
      </c>
      <c r="EK82" s="5">
        <v>1839</v>
      </c>
      <c r="EL82" s="5">
        <v>2539</v>
      </c>
      <c r="EM82" s="5">
        <v>2373</v>
      </c>
      <c r="EN82" s="5">
        <v>2988</v>
      </c>
      <c r="EO82" s="5">
        <v>1989</v>
      </c>
      <c r="EP82" s="5">
        <v>2286</v>
      </c>
      <c r="EQ82" s="5">
        <v>2254</v>
      </c>
      <c r="ER82" s="5">
        <v>2911</v>
      </c>
      <c r="ES82" s="5">
        <v>2797</v>
      </c>
      <c r="ET82" s="5">
        <v>16454</v>
      </c>
      <c r="EU82" s="5">
        <v>691</v>
      </c>
      <c r="EV82" s="5">
        <v>5098</v>
      </c>
      <c r="EW82" s="5">
        <v>2637</v>
      </c>
      <c r="EX82" s="5">
        <v>5535</v>
      </c>
      <c r="EY82" s="5">
        <v>914</v>
      </c>
      <c r="EZ82" s="5">
        <v>1935</v>
      </c>
      <c r="FA82" s="5">
        <v>902</v>
      </c>
      <c r="FB82" s="5">
        <v>2427</v>
      </c>
      <c r="FC82" s="5">
        <v>3276</v>
      </c>
      <c r="FD82" s="5">
        <v>15302</v>
      </c>
      <c r="FE82" s="5">
        <v>1592</v>
      </c>
      <c r="FF82" s="5">
        <v>4075</v>
      </c>
      <c r="FG82" s="5">
        <v>0</v>
      </c>
      <c r="FH82" s="5">
        <v>0</v>
      </c>
      <c r="FI82" s="5">
        <v>0</v>
      </c>
      <c r="FJ82" s="5">
        <v>0</v>
      </c>
      <c r="FK82" s="5">
        <v>0</v>
      </c>
      <c r="FL82" s="5">
        <v>0</v>
      </c>
      <c r="FM82" s="5">
        <v>0</v>
      </c>
      <c r="FN82" s="5">
        <v>0</v>
      </c>
      <c r="FO82" s="5">
        <v>0</v>
      </c>
      <c r="FP82" s="5">
        <v>0</v>
      </c>
      <c r="FQ82" s="5">
        <v>0</v>
      </c>
      <c r="FR82" s="5">
        <v>0</v>
      </c>
      <c r="FS82" s="5">
        <v>0</v>
      </c>
      <c r="FT82" s="5">
        <v>0</v>
      </c>
      <c r="FU82" s="5" t="s">
        <v>33</v>
      </c>
      <c r="FV82" s="5" t="s">
        <v>33</v>
      </c>
      <c r="FW82" s="5" t="s">
        <v>33</v>
      </c>
      <c r="FX82" s="5" t="s">
        <v>33</v>
      </c>
      <c r="FY82" s="5" t="s">
        <v>33</v>
      </c>
      <c r="FZ82" s="5" t="s">
        <v>33</v>
      </c>
      <c r="GA82" s="5" t="s">
        <v>33</v>
      </c>
      <c r="GB82" s="5" t="s">
        <v>33</v>
      </c>
      <c r="GC82" s="5" t="s">
        <v>33</v>
      </c>
      <c r="GD82" s="5" t="s">
        <v>33</v>
      </c>
      <c r="GE82" s="5" t="s">
        <v>33</v>
      </c>
      <c r="GF82" s="5" t="s">
        <v>33</v>
      </c>
      <c r="GG82" s="5" t="s">
        <v>33</v>
      </c>
      <c r="GH82" s="5" t="s">
        <v>33</v>
      </c>
      <c r="GI82" s="5" t="s">
        <v>33</v>
      </c>
      <c r="GJ82" s="5" t="s">
        <v>33</v>
      </c>
      <c r="GK82" s="5" t="s">
        <v>33</v>
      </c>
      <c r="GL82" s="5" t="s">
        <v>33</v>
      </c>
      <c r="GM82" s="5">
        <v>244658</v>
      </c>
      <c r="GN82" s="5">
        <v>216684</v>
      </c>
      <c r="GO82" s="5">
        <v>231946</v>
      </c>
      <c r="GP82" s="5">
        <v>240524</v>
      </c>
      <c r="GQ82" s="5">
        <v>229971</v>
      </c>
      <c r="GR82" s="5">
        <v>257569</v>
      </c>
      <c r="GS82" s="5">
        <v>126972</v>
      </c>
      <c r="GT82" s="5">
        <v>209073</v>
      </c>
      <c r="GU82" s="5">
        <v>145198</v>
      </c>
      <c r="GV82" s="5">
        <v>105508</v>
      </c>
      <c r="GW82" s="5">
        <v>597975</v>
      </c>
      <c r="GX82" s="5">
        <v>112715</v>
      </c>
      <c r="GY82" s="5">
        <v>105573</v>
      </c>
      <c r="GZ82" s="5">
        <v>70164</v>
      </c>
      <c r="HA82" s="5">
        <v>67577</v>
      </c>
      <c r="HB82" s="5">
        <v>66388</v>
      </c>
      <c r="HC82" s="5">
        <v>97429</v>
      </c>
      <c r="HD82" s="5">
        <v>77182</v>
      </c>
      <c r="HE82" s="5">
        <v>50214</v>
      </c>
      <c r="HF82" s="5">
        <v>100719</v>
      </c>
      <c r="HG82" s="5">
        <v>116001</v>
      </c>
      <c r="HH82" s="5">
        <v>79836</v>
      </c>
      <c r="HI82" s="5">
        <v>52854</v>
      </c>
      <c r="HJ82" s="5">
        <v>61578</v>
      </c>
      <c r="HK82" s="5">
        <v>77685</v>
      </c>
      <c r="HL82" s="5">
        <v>206578</v>
      </c>
      <c r="HM82" s="5">
        <v>86683</v>
      </c>
      <c r="HN82" s="5">
        <v>68784</v>
      </c>
      <c r="HO82" s="5">
        <v>50442</v>
      </c>
      <c r="HP82" s="5">
        <v>82983</v>
      </c>
      <c r="HQ82" s="5">
        <v>65150</v>
      </c>
      <c r="HR82" s="5">
        <v>46124</v>
      </c>
      <c r="HS82" s="5">
        <v>816725</v>
      </c>
      <c r="HT82" s="5">
        <v>914567</v>
      </c>
      <c r="HU82" s="5">
        <v>875474</v>
      </c>
      <c r="HV82" s="5">
        <v>873729</v>
      </c>
      <c r="HW82" s="5">
        <v>812700</v>
      </c>
      <c r="HX82" s="5">
        <v>742280</v>
      </c>
      <c r="HY82" s="5">
        <v>585394</v>
      </c>
      <c r="HZ82" s="5">
        <v>635309</v>
      </c>
      <c r="IA82" s="5">
        <v>705807</v>
      </c>
      <c r="IB82" s="5">
        <v>628241</v>
      </c>
      <c r="IC82" s="5">
        <v>528010</v>
      </c>
      <c r="ID82" s="5">
        <v>503745</v>
      </c>
      <c r="IE82" s="5">
        <v>554021</v>
      </c>
      <c r="IF82" s="5">
        <v>383524</v>
      </c>
      <c r="IG82" s="5">
        <v>478268</v>
      </c>
      <c r="IH82" s="5">
        <v>362701</v>
      </c>
      <c r="II82" s="5">
        <v>354107</v>
      </c>
      <c r="IJ82" s="5">
        <v>353816</v>
      </c>
      <c r="IK82" s="5">
        <v>332371</v>
      </c>
      <c r="IL82" s="5">
        <v>330553</v>
      </c>
      <c r="IM82" s="5">
        <v>341579</v>
      </c>
      <c r="IN82" s="5">
        <v>285114</v>
      </c>
      <c r="IO82" s="5">
        <v>284511</v>
      </c>
      <c r="IP82" s="5">
        <v>290253</v>
      </c>
      <c r="IQ82" s="5">
        <v>350363</v>
      </c>
      <c r="IR82" s="5">
        <v>336689</v>
      </c>
      <c r="IS82" s="5">
        <v>312128</v>
      </c>
      <c r="IT82" s="5">
        <v>322865</v>
      </c>
      <c r="IU82" s="5">
        <v>315985</v>
      </c>
      <c r="IV82" s="5">
        <v>325692</v>
      </c>
      <c r="IW82" s="5">
        <v>339336</v>
      </c>
      <c r="IX82" s="5">
        <v>311151</v>
      </c>
      <c r="IY82" s="5">
        <v>64516</v>
      </c>
      <c r="IZ82" s="5">
        <v>80294</v>
      </c>
      <c r="JA82" s="5">
        <v>79646</v>
      </c>
      <c r="JB82" s="5">
        <v>77008</v>
      </c>
      <c r="JC82" s="5">
        <v>66971</v>
      </c>
      <c r="JD82" s="5">
        <v>85524</v>
      </c>
      <c r="JE82" s="5">
        <v>65797</v>
      </c>
      <c r="JF82" s="5">
        <v>53717</v>
      </c>
      <c r="JG82" s="5">
        <v>40225</v>
      </c>
      <c r="JH82" s="5">
        <v>25440</v>
      </c>
      <c r="JI82" s="5">
        <v>26740</v>
      </c>
      <c r="JJ82" s="5">
        <v>47693</v>
      </c>
      <c r="JK82" s="5">
        <v>48613</v>
      </c>
      <c r="JL82" s="5">
        <v>35875</v>
      </c>
      <c r="JM82" s="5">
        <v>40434</v>
      </c>
      <c r="JN82" s="5">
        <v>51081</v>
      </c>
      <c r="JO82" s="5">
        <v>33017</v>
      </c>
      <c r="JP82" s="5">
        <v>37285</v>
      </c>
      <c r="JQ82" s="5">
        <v>40462</v>
      </c>
      <c r="JR82" s="5">
        <v>32020</v>
      </c>
      <c r="JS82" s="5">
        <v>28978</v>
      </c>
      <c r="JT82" s="5">
        <v>29810</v>
      </c>
      <c r="JU82" s="5">
        <v>31655</v>
      </c>
      <c r="JV82" s="5">
        <v>39831</v>
      </c>
      <c r="JW82" s="5">
        <v>38322</v>
      </c>
      <c r="JX82" s="5">
        <v>36591</v>
      </c>
      <c r="JY82" s="5">
        <v>34855</v>
      </c>
      <c r="JZ82" s="5">
        <v>33806</v>
      </c>
      <c r="KA82" s="5">
        <v>35672</v>
      </c>
      <c r="KB82" s="5">
        <v>29744</v>
      </c>
      <c r="KC82" s="5">
        <v>32860</v>
      </c>
      <c r="KD82" s="5">
        <v>25483</v>
      </c>
      <c r="KE82" s="5">
        <v>87780</v>
      </c>
      <c r="KF82" s="5">
        <v>128145</v>
      </c>
      <c r="KG82" s="5">
        <v>78315</v>
      </c>
      <c r="KH82" s="5">
        <v>98983</v>
      </c>
      <c r="KI82" s="5">
        <v>129743</v>
      </c>
      <c r="KJ82" s="5">
        <v>222647</v>
      </c>
      <c r="KK82" s="5">
        <v>97237</v>
      </c>
      <c r="KL82" s="5">
        <v>85276</v>
      </c>
      <c r="KM82" s="5">
        <v>112863</v>
      </c>
      <c r="KN82" s="5">
        <v>13836</v>
      </c>
      <c r="KO82" s="5">
        <v>11192</v>
      </c>
      <c r="KP82" s="5">
        <v>9068</v>
      </c>
      <c r="KQ82" s="5">
        <v>10455</v>
      </c>
      <c r="KR82" s="5">
        <v>7915</v>
      </c>
      <c r="KS82" s="5">
        <v>9903</v>
      </c>
      <c r="KT82" s="5">
        <v>9596</v>
      </c>
      <c r="KU82" s="5">
        <v>15536</v>
      </c>
      <c r="KV82" s="5">
        <v>9916</v>
      </c>
      <c r="KW82" s="5">
        <v>2103</v>
      </c>
      <c r="KX82" s="5">
        <v>1466</v>
      </c>
      <c r="KY82" s="5">
        <v>1331</v>
      </c>
      <c r="KZ82" s="5">
        <v>1149</v>
      </c>
      <c r="LA82" s="5">
        <v>1140</v>
      </c>
      <c r="LB82" s="5">
        <v>1155</v>
      </c>
      <c r="LC82" s="5">
        <v>1669</v>
      </c>
      <c r="LD82" s="5">
        <v>1746</v>
      </c>
      <c r="LE82" s="5">
        <v>2104</v>
      </c>
      <c r="LF82" s="5">
        <v>1992</v>
      </c>
      <c r="LG82" s="5">
        <v>1731</v>
      </c>
      <c r="LH82" s="5">
        <v>1633</v>
      </c>
      <c r="LI82" s="5">
        <v>1486</v>
      </c>
      <c r="LJ82" s="5">
        <v>1398</v>
      </c>
      <c r="LK82" s="5">
        <v>13431</v>
      </c>
      <c r="LL82" s="5">
        <v>11740</v>
      </c>
      <c r="LM82" s="5">
        <v>9249</v>
      </c>
      <c r="LN82" s="5">
        <v>8073</v>
      </c>
      <c r="LO82" s="5">
        <v>11055</v>
      </c>
      <c r="LP82" s="5">
        <v>21961</v>
      </c>
      <c r="LQ82" s="5">
        <v>7508</v>
      </c>
      <c r="LR82" s="5">
        <v>9086</v>
      </c>
      <c r="LS82" s="5">
        <v>5060</v>
      </c>
      <c r="LT82" s="5">
        <v>4554</v>
      </c>
      <c r="LU82" s="5">
        <v>6173</v>
      </c>
      <c r="LV82" s="5">
        <v>5256</v>
      </c>
      <c r="LW82" s="5">
        <v>5821</v>
      </c>
      <c r="LX82" s="5">
        <v>5670</v>
      </c>
      <c r="LY82" s="5">
        <v>5862</v>
      </c>
      <c r="LZ82" s="5">
        <v>6892</v>
      </c>
      <c r="MA82" s="5">
        <v>4929</v>
      </c>
      <c r="MB82" s="5">
        <v>5413</v>
      </c>
      <c r="MC82" s="5">
        <v>7397</v>
      </c>
      <c r="MD82" s="5">
        <v>6305</v>
      </c>
      <c r="ME82" s="5">
        <v>5102</v>
      </c>
      <c r="MF82" s="5">
        <v>3823</v>
      </c>
      <c r="MG82" s="5">
        <v>5390</v>
      </c>
      <c r="MH82" s="5">
        <v>4536</v>
      </c>
      <c r="MI82" s="5">
        <v>4932</v>
      </c>
      <c r="MJ82" s="5">
        <v>4426</v>
      </c>
      <c r="MK82" s="5">
        <v>5314</v>
      </c>
      <c r="ML82" s="5">
        <v>4495</v>
      </c>
      <c r="MM82" s="5">
        <v>4497</v>
      </c>
      <c r="MN82" s="5">
        <v>4498</v>
      </c>
      <c r="MO82" s="5">
        <v>4071</v>
      </c>
      <c r="MP82" s="5">
        <v>3455</v>
      </c>
      <c r="MQ82" s="5">
        <v>519</v>
      </c>
      <c r="MR82" s="5">
        <v>503</v>
      </c>
      <c r="MS82" s="5">
        <v>439</v>
      </c>
      <c r="MT82" s="5">
        <v>436</v>
      </c>
      <c r="MU82" s="5">
        <v>415</v>
      </c>
      <c r="MV82" s="5">
        <v>344</v>
      </c>
      <c r="MW82" s="5">
        <v>306</v>
      </c>
      <c r="MX82" s="5">
        <v>295</v>
      </c>
      <c r="MY82" s="5">
        <v>177</v>
      </c>
      <c r="MZ82" s="5">
        <v>0</v>
      </c>
      <c r="NA82" s="5">
        <v>0</v>
      </c>
      <c r="NB82" s="5">
        <v>0</v>
      </c>
      <c r="NC82" s="5">
        <v>0</v>
      </c>
      <c r="ND82" s="5">
        <v>424</v>
      </c>
      <c r="NE82" s="5" t="s">
        <v>33</v>
      </c>
      <c r="NF82" s="5" t="s">
        <v>33</v>
      </c>
      <c r="NG82" s="5" t="s">
        <v>33</v>
      </c>
      <c r="NH82" s="5" t="s">
        <v>33</v>
      </c>
      <c r="NI82" s="5" t="s">
        <v>33</v>
      </c>
      <c r="NJ82" s="5" t="s">
        <v>33</v>
      </c>
      <c r="NK82" s="5" t="s">
        <v>33</v>
      </c>
      <c r="NL82" s="5" t="s">
        <v>33</v>
      </c>
      <c r="NM82" s="5" t="s">
        <v>33</v>
      </c>
      <c r="NN82" s="5" t="s">
        <v>33</v>
      </c>
      <c r="NO82" s="5" t="s">
        <v>33</v>
      </c>
      <c r="NP82" s="5" t="s">
        <v>33</v>
      </c>
      <c r="NQ82" s="5" t="s">
        <v>33</v>
      </c>
      <c r="NR82" s="5" t="s">
        <v>33</v>
      </c>
      <c r="NS82" s="5" t="s">
        <v>33</v>
      </c>
      <c r="NT82" s="5" t="s">
        <v>33</v>
      </c>
      <c r="NU82" s="5" t="s">
        <v>33</v>
      </c>
      <c r="NV82" s="5" t="s">
        <v>33</v>
      </c>
      <c r="NW82" s="5">
        <v>0</v>
      </c>
      <c r="NX82" s="5">
        <v>0</v>
      </c>
      <c r="NY82" s="5">
        <v>0</v>
      </c>
      <c r="NZ82" s="5">
        <v>0</v>
      </c>
      <c r="OA82" s="5">
        <v>0</v>
      </c>
      <c r="OB82" s="5">
        <v>0</v>
      </c>
      <c r="OC82" s="5">
        <v>0</v>
      </c>
      <c r="OD82" s="5">
        <v>0</v>
      </c>
      <c r="OE82" s="5">
        <v>0</v>
      </c>
      <c r="OF82" s="5">
        <v>0</v>
      </c>
      <c r="OG82" s="5">
        <v>0</v>
      </c>
      <c r="OH82" s="5">
        <v>0</v>
      </c>
      <c r="OI82" s="5">
        <v>0</v>
      </c>
      <c r="OJ82" s="5">
        <v>0</v>
      </c>
      <c r="OK82" s="5" t="s">
        <v>33</v>
      </c>
      <c r="OL82" s="5" t="s">
        <v>33</v>
      </c>
      <c r="OM82" s="5" t="s">
        <v>33</v>
      </c>
      <c r="ON82" s="5" t="s">
        <v>33</v>
      </c>
      <c r="OO82" s="5" t="s">
        <v>33</v>
      </c>
      <c r="OP82" s="5" t="s">
        <v>33</v>
      </c>
      <c r="OQ82" s="5" t="s">
        <v>33</v>
      </c>
      <c r="OR82" s="5" t="s">
        <v>33</v>
      </c>
      <c r="OS82" s="5" t="s">
        <v>33</v>
      </c>
      <c r="OT82" s="5" t="s">
        <v>33</v>
      </c>
      <c r="OU82" s="5" t="s">
        <v>33</v>
      </c>
      <c r="OV82" s="5" t="s">
        <v>33</v>
      </c>
      <c r="OW82" s="5" t="s">
        <v>33</v>
      </c>
      <c r="OX82" s="5" t="s">
        <v>33</v>
      </c>
      <c r="OY82" s="5" t="s">
        <v>33</v>
      </c>
      <c r="OZ82" s="5" t="s">
        <v>33</v>
      </c>
      <c r="PA82" s="5" t="s">
        <v>33</v>
      </c>
      <c r="PB82" s="5" t="s">
        <v>33</v>
      </c>
      <c r="PC82" s="5">
        <v>17546</v>
      </c>
      <c r="PD82" s="5">
        <v>17265</v>
      </c>
      <c r="PE82" s="5">
        <v>17186</v>
      </c>
      <c r="PF82" s="5">
        <v>16352</v>
      </c>
      <c r="PG82" s="5">
        <v>17001</v>
      </c>
      <c r="PH82" s="5">
        <v>14411</v>
      </c>
      <c r="PI82" s="5">
        <v>11740</v>
      </c>
      <c r="PJ82" s="5">
        <v>11606</v>
      </c>
      <c r="PK82" s="5">
        <v>6548</v>
      </c>
      <c r="PL82" s="5">
        <v>6871</v>
      </c>
      <c r="PM82" s="5">
        <v>6541</v>
      </c>
      <c r="PN82" s="5">
        <v>6907</v>
      </c>
      <c r="PO82" s="5">
        <v>6665</v>
      </c>
      <c r="PP82" s="5">
        <v>7486</v>
      </c>
      <c r="PQ82" s="5">
        <v>6888</v>
      </c>
      <c r="PR82" s="5">
        <v>6152</v>
      </c>
      <c r="PS82" s="5">
        <v>7534</v>
      </c>
      <c r="PT82" s="5">
        <v>9030</v>
      </c>
      <c r="PU82" s="5">
        <v>7779</v>
      </c>
      <c r="PV82" s="5">
        <v>7524</v>
      </c>
      <c r="PW82" s="5">
        <v>6005</v>
      </c>
      <c r="PX82" s="5">
        <v>5994</v>
      </c>
      <c r="PY82" s="5">
        <v>6750</v>
      </c>
      <c r="PZ82" s="5">
        <v>6703</v>
      </c>
      <c r="QA82" s="5">
        <v>7683</v>
      </c>
      <c r="QB82" s="5">
        <v>7608</v>
      </c>
      <c r="QC82" s="5">
        <v>7698</v>
      </c>
      <c r="QD82" s="5">
        <v>7498</v>
      </c>
      <c r="QE82" s="5">
        <v>7258</v>
      </c>
      <c r="QF82" s="5">
        <v>6311</v>
      </c>
      <c r="QG82" s="5">
        <v>6211</v>
      </c>
      <c r="QH82" s="5">
        <v>6063</v>
      </c>
      <c r="QI82" s="5">
        <v>52227</v>
      </c>
      <c r="QJ82" s="5">
        <v>48777</v>
      </c>
      <c r="QK82" s="5">
        <v>48795</v>
      </c>
      <c r="QL82" s="5">
        <v>48974</v>
      </c>
      <c r="QM82" s="5">
        <v>50260</v>
      </c>
      <c r="QN82" s="5">
        <v>46492</v>
      </c>
      <c r="QO82" s="5">
        <v>22493</v>
      </c>
      <c r="QP82" s="5">
        <v>45689</v>
      </c>
      <c r="QQ82" s="5">
        <v>24643</v>
      </c>
      <c r="QR82" s="5">
        <v>26611</v>
      </c>
      <c r="QS82" s="5">
        <v>40261</v>
      </c>
      <c r="QT82" s="5">
        <v>32019</v>
      </c>
      <c r="QU82" s="5">
        <v>25417</v>
      </c>
      <c r="QV82" s="5">
        <v>27223</v>
      </c>
      <c r="QW82" s="5">
        <v>34983</v>
      </c>
      <c r="QX82" s="5">
        <v>30554</v>
      </c>
      <c r="QY82" s="5">
        <v>29985</v>
      </c>
      <c r="QZ82" s="5">
        <v>24828</v>
      </c>
      <c r="RA82" s="5">
        <v>26747</v>
      </c>
      <c r="RB82" s="5">
        <v>26791</v>
      </c>
      <c r="RC82" s="5">
        <v>25446</v>
      </c>
      <c r="RD82" s="5">
        <v>30323</v>
      </c>
      <c r="RE82" s="5">
        <v>30945</v>
      </c>
      <c r="RF82" s="5">
        <v>28856</v>
      </c>
      <c r="RG82" s="5">
        <v>29697</v>
      </c>
      <c r="RH82" s="5">
        <v>27109</v>
      </c>
      <c r="RI82" s="5">
        <v>26189</v>
      </c>
      <c r="RJ82" s="5">
        <v>23398</v>
      </c>
      <c r="RK82" s="5">
        <v>22570</v>
      </c>
      <c r="RL82" s="5">
        <v>22491</v>
      </c>
      <c r="RM82" s="5">
        <v>20844</v>
      </c>
      <c r="RN82" s="5">
        <v>17398</v>
      </c>
      <c r="RO82" s="5">
        <v>22002</v>
      </c>
      <c r="RP82" s="5">
        <v>19105</v>
      </c>
      <c r="RQ82" s="5">
        <v>18017</v>
      </c>
      <c r="RR82" s="5">
        <v>16539</v>
      </c>
      <c r="RS82" s="5">
        <v>21219</v>
      </c>
      <c r="RT82" s="5">
        <v>15506</v>
      </c>
      <c r="RU82" s="5">
        <v>15100</v>
      </c>
      <c r="RV82" s="5">
        <v>14543</v>
      </c>
      <c r="RW82" s="5">
        <v>12282</v>
      </c>
      <c r="RX82" s="5">
        <v>14085</v>
      </c>
      <c r="RY82" s="5">
        <v>12139</v>
      </c>
      <c r="RZ82" s="5">
        <v>11009</v>
      </c>
      <c r="SA82" s="5">
        <v>11070</v>
      </c>
      <c r="SB82" s="5">
        <v>10887</v>
      </c>
      <c r="SC82" s="5">
        <v>11580</v>
      </c>
      <c r="SD82" s="5">
        <v>10177</v>
      </c>
      <c r="SE82" s="5">
        <v>18190</v>
      </c>
      <c r="SF82" s="5">
        <v>14269</v>
      </c>
      <c r="SG82" s="5">
        <v>15167</v>
      </c>
      <c r="SH82" s="5">
        <v>13904</v>
      </c>
      <c r="SI82" s="5">
        <v>14014</v>
      </c>
      <c r="SJ82" s="5">
        <v>13369</v>
      </c>
      <c r="SK82" s="5">
        <v>12734</v>
      </c>
      <c r="SL82" s="5">
        <v>11189</v>
      </c>
      <c r="SM82" s="5">
        <v>11199</v>
      </c>
      <c r="SN82" s="5">
        <v>10557</v>
      </c>
      <c r="SO82" s="5">
        <v>9432</v>
      </c>
      <c r="SP82" s="5">
        <v>9163</v>
      </c>
      <c r="SQ82" s="5">
        <v>8752</v>
      </c>
      <c r="SR82" s="5">
        <v>7984</v>
      </c>
      <c r="SS82" s="5">
        <v>7650</v>
      </c>
      <c r="ST82" s="5">
        <v>7514</v>
      </c>
      <c r="SU82" s="5">
        <v>3322</v>
      </c>
      <c r="SV82" s="5">
        <v>4123</v>
      </c>
      <c r="SW82" s="5">
        <v>5040</v>
      </c>
      <c r="SX82" s="5">
        <v>3689</v>
      </c>
      <c r="SY82" s="5">
        <v>3889</v>
      </c>
      <c r="SZ82" s="5">
        <v>3599</v>
      </c>
      <c r="TA82" s="5">
        <v>3520</v>
      </c>
      <c r="TB82" s="5">
        <v>989</v>
      </c>
      <c r="TC82" s="5">
        <v>1184</v>
      </c>
      <c r="TD82" s="5">
        <v>963</v>
      </c>
      <c r="TE82" s="5">
        <v>1387</v>
      </c>
      <c r="TF82" s="5">
        <v>1397</v>
      </c>
      <c r="TG82" s="5">
        <v>1020</v>
      </c>
      <c r="TH82" s="5">
        <v>953</v>
      </c>
      <c r="TI82" s="5">
        <v>877</v>
      </c>
      <c r="TJ82" s="5">
        <v>967</v>
      </c>
      <c r="TK82" s="5">
        <v>777</v>
      </c>
      <c r="TL82" s="5">
        <v>1141</v>
      </c>
      <c r="TM82" s="5">
        <v>2111</v>
      </c>
      <c r="TN82" s="5">
        <v>1848</v>
      </c>
      <c r="TO82" s="5">
        <v>1765</v>
      </c>
      <c r="TP82" s="5">
        <v>882</v>
      </c>
      <c r="TQ82" s="5">
        <v>1298</v>
      </c>
      <c r="TR82" s="5">
        <v>2420</v>
      </c>
      <c r="TS82" s="5">
        <v>3214</v>
      </c>
      <c r="TT82" s="5">
        <v>3527</v>
      </c>
      <c r="TU82" s="5">
        <v>3596</v>
      </c>
      <c r="TV82" s="5">
        <v>3386</v>
      </c>
      <c r="TW82" s="5">
        <v>3269</v>
      </c>
      <c r="TX82" s="5">
        <v>3687</v>
      </c>
      <c r="TY82" s="5">
        <v>3104</v>
      </c>
      <c r="TZ82" s="5">
        <v>2472</v>
      </c>
      <c r="UA82" s="5">
        <v>13</v>
      </c>
      <c r="UB82" s="5">
        <v>75</v>
      </c>
      <c r="UC82" s="5">
        <v>97</v>
      </c>
      <c r="UD82" s="5">
        <v>47</v>
      </c>
      <c r="UE82" s="5">
        <v>13</v>
      </c>
      <c r="UF82" s="5">
        <v>0</v>
      </c>
      <c r="UG82" s="5">
        <v>0</v>
      </c>
      <c r="UH82" s="5">
        <v>7</v>
      </c>
      <c r="UI82" s="5">
        <v>0</v>
      </c>
      <c r="UJ82" s="5">
        <v>0</v>
      </c>
      <c r="UK82" s="5">
        <v>2</v>
      </c>
      <c r="UL82" s="5">
        <v>56</v>
      </c>
      <c r="UM82" s="5">
        <v>64</v>
      </c>
      <c r="UN82" s="5">
        <v>47</v>
      </c>
      <c r="UO82" s="5">
        <v>210</v>
      </c>
      <c r="UP82" s="5">
        <v>447</v>
      </c>
      <c r="UQ82" s="5">
        <v>975</v>
      </c>
      <c r="UR82" s="5">
        <v>1321</v>
      </c>
      <c r="US82" s="5">
        <v>1145</v>
      </c>
      <c r="UT82" s="5">
        <v>912</v>
      </c>
      <c r="UU82" s="5">
        <v>519</v>
      </c>
      <c r="UV82" s="5">
        <v>945</v>
      </c>
      <c r="UW82" s="5">
        <v>1450</v>
      </c>
      <c r="UX82" s="5">
        <v>725</v>
      </c>
      <c r="UY82" s="5">
        <v>0</v>
      </c>
      <c r="UZ82" s="5">
        <v>0</v>
      </c>
      <c r="VA82" s="5">
        <v>0</v>
      </c>
      <c r="VB82" s="5">
        <v>0</v>
      </c>
      <c r="VC82" s="5">
        <v>0</v>
      </c>
      <c r="VD82" s="5">
        <v>0</v>
      </c>
      <c r="VE82" s="5">
        <v>0</v>
      </c>
      <c r="VF82" s="5">
        <v>0</v>
      </c>
      <c r="VG82" s="5">
        <v>42578</v>
      </c>
      <c r="VH82" s="5">
        <v>73946</v>
      </c>
      <c r="VI82" s="5">
        <v>84674</v>
      </c>
      <c r="VJ82" s="5">
        <v>41316</v>
      </c>
      <c r="VK82" s="5">
        <v>46185</v>
      </c>
      <c r="VL82" s="5">
        <v>100790</v>
      </c>
      <c r="VM82" s="5">
        <v>2304</v>
      </c>
      <c r="VN82" s="5">
        <v>89022</v>
      </c>
      <c r="VO82" s="5">
        <v>99568</v>
      </c>
      <c r="VP82" s="5">
        <v>77199</v>
      </c>
      <c r="VQ82" s="5">
        <v>74734</v>
      </c>
      <c r="VR82" s="5">
        <v>72495</v>
      </c>
      <c r="VS82" s="5">
        <v>76870</v>
      </c>
      <c r="VT82" s="5">
        <v>64319</v>
      </c>
      <c r="VU82" s="5">
        <v>65564</v>
      </c>
      <c r="VV82" s="5">
        <v>68407</v>
      </c>
      <c r="VW82" s="5">
        <v>84466</v>
      </c>
      <c r="VX82" s="5">
        <v>77937</v>
      </c>
      <c r="VY82" s="5">
        <v>53600</v>
      </c>
      <c r="VZ82" s="5">
        <v>55546</v>
      </c>
      <c r="WA82" s="5">
        <v>43775</v>
      </c>
      <c r="WB82" s="5">
        <v>43789</v>
      </c>
      <c r="WC82" s="5">
        <v>35654</v>
      </c>
      <c r="WD82" s="5">
        <v>56359</v>
      </c>
      <c r="WE82" s="5">
        <v>39726</v>
      </c>
      <c r="WF82" s="5">
        <v>34311</v>
      </c>
      <c r="WG82" s="5">
        <v>29068</v>
      </c>
      <c r="WH82" s="5">
        <v>27099</v>
      </c>
      <c r="WI82" s="5">
        <v>27973</v>
      </c>
      <c r="WJ82" s="5">
        <v>25928</v>
      </c>
      <c r="WK82" s="5">
        <v>23084</v>
      </c>
      <c r="WL82" s="5">
        <v>22594</v>
      </c>
      <c r="WM82" s="5">
        <v>3988</v>
      </c>
      <c r="WN82" s="5">
        <v>4480</v>
      </c>
      <c r="WO82" s="5">
        <v>3852</v>
      </c>
      <c r="WP82" s="5">
        <v>3832</v>
      </c>
      <c r="WQ82" s="5">
        <v>3679</v>
      </c>
      <c r="WR82" s="5">
        <v>2461</v>
      </c>
      <c r="WS82" s="5">
        <v>1264</v>
      </c>
      <c r="WT82" s="5">
        <v>1169</v>
      </c>
      <c r="WU82" s="5">
        <v>1090</v>
      </c>
      <c r="WV82" s="5">
        <v>2064</v>
      </c>
      <c r="WW82" s="5">
        <v>1845</v>
      </c>
      <c r="WX82" s="5">
        <v>2440</v>
      </c>
      <c r="WY82" s="5">
        <v>1804</v>
      </c>
      <c r="WZ82" s="5">
        <v>1148</v>
      </c>
      <c r="XA82" s="5">
        <v>1838</v>
      </c>
      <c r="XB82" s="5">
        <v>2501</v>
      </c>
      <c r="XC82" s="5">
        <v>2667</v>
      </c>
      <c r="XD82" s="5">
        <v>2843</v>
      </c>
      <c r="XE82" s="5">
        <v>3036</v>
      </c>
      <c r="XF82" s="5">
        <v>3478</v>
      </c>
      <c r="XG82" s="5">
        <v>4467</v>
      </c>
      <c r="XH82" s="5">
        <v>3077</v>
      </c>
      <c r="XI82" s="5">
        <v>2571</v>
      </c>
      <c r="XJ82" s="5">
        <v>4956</v>
      </c>
      <c r="XK82" s="5">
        <v>1466</v>
      </c>
      <c r="XL82" s="5">
        <v>1263</v>
      </c>
      <c r="XM82" s="5">
        <v>1413</v>
      </c>
      <c r="XN82" s="5">
        <v>1210</v>
      </c>
      <c r="XO82" s="5">
        <v>1295</v>
      </c>
      <c r="XP82" s="5">
        <v>1035</v>
      </c>
      <c r="XQ82" s="5">
        <v>915</v>
      </c>
      <c r="XR82" s="5">
        <v>871</v>
      </c>
      <c r="XS82" s="1">
        <v>12796</v>
      </c>
      <c r="XT82" s="3" t="s">
        <v>180</v>
      </c>
      <c r="XU82" s="3" t="s">
        <v>180</v>
      </c>
      <c r="XV82" s="3" t="s">
        <v>180</v>
      </c>
      <c r="XW82" s="3" t="s">
        <v>179</v>
      </c>
      <c r="XX82" s="3" t="s">
        <v>180</v>
      </c>
      <c r="XY82" s="3" t="s">
        <v>180</v>
      </c>
      <c r="XZ82" s="3" t="s">
        <v>186</v>
      </c>
    </row>
    <row r="83" spans="1:650" x14ac:dyDescent="0.3">
      <c r="A83" s="6" t="s">
        <v>110</v>
      </c>
      <c r="B83" s="1">
        <v>4061646</v>
      </c>
      <c r="C83" s="5">
        <v>0</v>
      </c>
      <c r="D83" s="5">
        <v>0</v>
      </c>
      <c r="E83" s="5">
        <v>0</v>
      </c>
      <c r="F83" s="5">
        <v>0</v>
      </c>
      <c r="G83" s="5">
        <v>0</v>
      </c>
      <c r="H83" s="5">
        <v>0</v>
      </c>
      <c r="I83" s="5">
        <v>0</v>
      </c>
      <c r="J83" s="5">
        <v>0</v>
      </c>
      <c r="K83" s="5">
        <v>0</v>
      </c>
      <c r="L83" s="5">
        <v>0</v>
      </c>
      <c r="M83" s="5">
        <v>0</v>
      </c>
      <c r="N83" s="5">
        <v>0</v>
      </c>
      <c r="O83" s="5">
        <v>0</v>
      </c>
      <c r="P83" s="5">
        <v>0</v>
      </c>
      <c r="Q83" s="5">
        <v>0</v>
      </c>
      <c r="R83" s="5">
        <v>0</v>
      </c>
      <c r="S83" s="5">
        <v>0</v>
      </c>
      <c r="T83" s="5">
        <v>0</v>
      </c>
      <c r="U83" s="5">
        <v>0</v>
      </c>
      <c r="V83" s="5">
        <v>0</v>
      </c>
      <c r="W83" s="5">
        <v>0</v>
      </c>
      <c r="X83" s="5">
        <v>0</v>
      </c>
      <c r="Y83" s="5">
        <v>0</v>
      </c>
      <c r="Z83" s="5">
        <v>0</v>
      </c>
      <c r="AA83" s="5">
        <v>0</v>
      </c>
      <c r="AB83" s="5">
        <v>0</v>
      </c>
      <c r="AC83" s="5" t="s">
        <v>33</v>
      </c>
      <c r="AD83" s="5" t="s">
        <v>33</v>
      </c>
      <c r="AE83" s="5" t="s">
        <v>33</v>
      </c>
      <c r="AF83" s="5" t="s">
        <v>33</v>
      </c>
      <c r="AG83" s="5" t="s">
        <v>33</v>
      </c>
      <c r="AH83" s="5" t="s">
        <v>33</v>
      </c>
      <c r="AI83" s="5">
        <v>0</v>
      </c>
      <c r="AJ83" s="5">
        <v>0</v>
      </c>
      <c r="AK83" s="5">
        <v>0</v>
      </c>
      <c r="AL83" s="5">
        <v>0</v>
      </c>
      <c r="AM83" s="5">
        <v>0</v>
      </c>
      <c r="AN83" s="5">
        <v>0</v>
      </c>
      <c r="AO83" s="5">
        <v>0</v>
      </c>
      <c r="AP83" s="5">
        <v>0</v>
      </c>
      <c r="AQ83" s="5">
        <v>0</v>
      </c>
      <c r="AR83" s="5">
        <v>0</v>
      </c>
      <c r="AS83" s="5">
        <v>0</v>
      </c>
      <c r="AT83" s="5">
        <v>0</v>
      </c>
      <c r="AU83" s="5">
        <v>0</v>
      </c>
      <c r="AV83" s="5">
        <v>0</v>
      </c>
      <c r="AW83" s="5">
        <v>0</v>
      </c>
      <c r="AX83" s="5">
        <v>0</v>
      </c>
      <c r="AY83" s="5">
        <v>0</v>
      </c>
      <c r="AZ83" s="5">
        <v>0</v>
      </c>
      <c r="BA83" s="5">
        <v>2</v>
      </c>
      <c r="BB83" s="5">
        <v>0</v>
      </c>
      <c r="BC83" s="5">
        <v>0</v>
      </c>
      <c r="BD83" s="5">
        <v>0</v>
      </c>
      <c r="BE83" s="5">
        <v>0</v>
      </c>
      <c r="BF83" s="5">
        <v>0</v>
      </c>
      <c r="BG83" s="5">
        <v>0</v>
      </c>
      <c r="BH83" s="5">
        <v>-7</v>
      </c>
      <c r="BI83" s="5" t="s">
        <v>33</v>
      </c>
      <c r="BJ83" s="5" t="s">
        <v>33</v>
      </c>
      <c r="BK83" s="5" t="s">
        <v>33</v>
      </c>
      <c r="BL83" s="5" t="s">
        <v>33</v>
      </c>
      <c r="BM83" s="5" t="s">
        <v>33</v>
      </c>
      <c r="BN83" s="5" t="s">
        <v>33</v>
      </c>
      <c r="BO83" s="5">
        <v>5</v>
      </c>
      <c r="BP83" s="5">
        <v>133</v>
      </c>
      <c r="BQ83" s="5">
        <v>127</v>
      </c>
      <c r="BR83" s="5">
        <v>130</v>
      </c>
      <c r="BS83" s="5">
        <v>89</v>
      </c>
      <c r="BT83" s="5">
        <v>37</v>
      </c>
      <c r="BU83" s="5">
        <v>117</v>
      </c>
      <c r="BV83" s="5">
        <v>283</v>
      </c>
      <c r="BW83" s="5">
        <v>440</v>
      </c>
      <c r="BX83" s="5">
        <v>52</v>
      </c>
      <c r="BY83" s="5">
        <v>33</v>
      </c>
      <c r="BZ83" s="5">
        <v>11</v>
      </c>
      <c r="CA83" s="5">
        <v>571</v>
      </c>
      <c r="CB83" s="5">
        <v>10</v>
      </c>
      <c r="CC83" s="5">
        <v>7</v>
      </c>
      <c r="CD83" s="5">
        <v>1</v>
      </c>
      <c r="CE83" s="5">
        <v>8</v>
      </c>
      <c r="CF83" s="5">
        <v>51</v>
      </c>
      <c r="CG83" s="5">
        <v>28</v>
      </c>
      <c r="CH83" s="5">
        <v>10</v>
      </c>
      <c r="CI83" s="5">
        <v>65</v>
      </c>
      <c r="CJ83" s="5">
        <v>32</v>
      </c>
      <c r="CK83" s="5">
        <v>35</v>
      </c>
      <c r="CL83" s="5">
        <v>369</v>
      </c>
      <c r="CM83" s="5">
        <v>97</v>
      </c>
      <c r="CN83" s="5">
        <v>160</v>
      </c>
      <c r="CO83" s="5" t="s">
        <v>33</v>
      </c>
      <c r="CP83" s="5" t="s">
        <v>33</v>
      </c>
      <c r="CQ83" s="5" t="s">
        <v>33</v>
      </c>
      <c r="CR83" s="5" t="s">
        <v>33</v>
      </c>
      <c r="CS83" s="5" t="s">
        <v>33</v>
      </c>
      <c r="CT83" s="5" t="s">
        <v>33</v>
      </c>
      <c r="CU83" s="5">
        <v>878</v>
      </c>
      <c r="CV83" s="5">
        <v>938</v>
      </c>
      <c r="CW83" s="5">
        <v>1186</v>
      </c>
      <c r="CX83" s="5">
        <v>1220</v>
      </c>
      <c r="CY83" s="5">
        <v>1097</v>
      </c>
      <c r="CZ83" s="5">
        <v>946</v>
      </c>
      <c r="DA83" s="5">
        <v>800</v>
      </c>
      <c r="DB83" s="5">
        <v>767</v>
      </c>
      <c r="DC83" s="5">
        <v>792</v>
      </c>
      <c r="DD83" s="5">
        <v>1010</v>
      </c>
      <c r="DE83" s="5">
        <v>801</v>
      </c>
      <c r="DF83" s="5">
        <v>1098</v>
      </c>
      <c r="DG83" s="5">
        <v>2732</v>
      </c>
      <c r="DH83" s="5">
        <v>556</v>
      </c>
      <c r="DI83" s="5">
        <v>596</v>
      </c>
      <c r="DJ83" s="5">
        <v>534</v>
      </c>
      <c r="DK83" s="5">
        <v>562</v>
      </c>
      <c r="DL83" s="5">
        <v>516</v>
      </c>
      <c r="DM83" s="5">
        <v>510</v>
      </c>
      <c r="DN83" s="5">
        <v>366</v>
      </c>
      <c r="DO83" s="5">
        <v>365</v>
      </c>
      <c r="DP83" s="5">
        <v>352</v>
      </c>
      <c r="DQ83" s="5">
        <v>415</v>
      </c>
      <c r="DR83" s="5">
        <v>354</v>
      </c>
      <c r="DS83" s="5">
        <v>528</v>
      </c>
      <c r="DT83" s="5">
        <v>560</v>
      </c>
      <c r="DU83" s="5" t="s">
        <v>33</v>
      </c>
      <c r="DV83" s="5" t="s">
        <v>33</v>
      </c>
      <c r="DW83" s="5" t="s">
        <v>33</v>
      </c>
      <c r="DX83" s="5" t="s">
        <v>33</v>
      </c>
      <c r="DY83" s="5" t="s">
        <v>33</v>
      </c>
      <c r="DZ83" s="5" t="s">
        <v>33</v>
      </c>
      <c r="EA83" s="5">
        <v>537</v>
      </c>
      <c r="EB83" s="5">
        <v>351</v>
      </c>
      <c r="EC83" s="5">
        <v>167</v>
      </c>
      <c r="ED83" s="5">
        <v>310</v>
      </c>
      <c r="EE83" s="5">
        <v>474</v>
      </c>
      <c r="EF83" s="5">
        <v>535</v>
      </c>
      <c r="EG83" s="5">
        <v>446</v>
      </c>
      <c r="EH83" s="5">
        <v>1023</v>
      </c>
      <c r="EI83" s="5">
        <v>757</v>
      </c>
      <c r="EJ83" s="5">
        <v>444</v>
      </c>
      <c r="EK83" s="5">
        <v>349</v>
      </c>
      <c r="EL83" s="5">
        <v>481</v>
      </c>
      <c r="EM83" s="5">
        <v>47</v>
      </c>
      <c r="EN83" s="5">
        <v>120</v>
      </c>
      <c r="EO83" s="5">
        <v>83</v>
      </c>
      <c r="EP83" s="5">
        <v>231</v>
      </c>
      <c r="EQ83" s="5">
        <v>57</v>
      </c>
      <c r="ER83" s="5">
        <v>168</v>
      </c>
      <c r="ES83" s="5">
        <v>154</v>
      </c>
      <c r="ET83" s="5">
        <v>92</v>
      </c>
      <c r="EU83" s="5">
        <v>245</v>
      </c>
      <c r="EV83" s="5">
        <v>107</v>
      </c>
      <c r="EW83" s="5">
        <v>61</v>
      </c>
      <c r="EX83" s="5">
        <v>63</v>
      </c>
      <c r="EY83" s="5">
        <v>91</v>
      </c>
      <c r="EZ83" s="5">
        <v>146</v>
      </c>
      <c r="FA83" s="5" t="s">
        <v>33</v>
      </c>
      <c r="FB83" s="5" t="s">
        <v>33</v>
      </c>
      <c r="FC83" s="5" t="s">
        <v>33</v>
      </c>
      <c r="FD83" s="5" t="s">
        <v>33</v>
      </c>
      <c r="FE83" s="5" t="s">
        <v>33</v>
      </c>
      <c r="FF83" s="5" t="s">
        <v>33</v>
      </c>
      <c r="FG83" s="5">
        <v>0</v>
      </c>
      <c r="FH83" s="5">
        <v>0</v>
      </c>
      <c r="FI83" s="5">
        <v>0</v>
      </c>
      <c r="FJ83" s="5">
        <v>0</v>
      </c>
      <c r="FK83" s="5">
        <v>0</v>
      </c>
      <c r="FL83" s="5">
        <v>0</v>
      </c>
      <c r="FM83" s="5">
        <v>0</v>
      </c>
      <c r="FN83" s="5">
        <v>0</v>
      </c>
      <c r="FO83" s="5">
        <v>0</v>
      </c>
      <c r="FP83" s="5">
        <v>0</v>
      </c>
      <c r="FQ83" s="5">
        <v>0</v>
      </c>
      <c r="FR83" s="5">
        <v>0</v>
      </c>
      <c r="FS83" s="5">
        <v>0</v>
      </c>
      <c r="FT83" s="5">
        <v>0</v>
      </c>
      <c r="FU83" s="5" t="s">
        <v>33</v>
      </c>
      <c r="FV83" s="5" t="s">
        <v>33</v>
      </c>
      <c r="FW83" s="5" t="s">
        <v>33</v>
      </c>
      <c r="FX83" s="5" t="s">
        <v>33</v>
      </c>
      <c r="FY83" s="5" t="s">
        <v>33</v>
      </c>
      <c r="FZ83" s="5" t="s">
        <v>33</v>
      </c>
      <c r="GA83" s="5" t="s">
        <v>33</v>
      </c>
      <c r="GB83" s="5" t="s">
        <v>33</v>
      </c>
      <c r="GC83" s="5" t="s">
        <v>33</v>
      </c>
      <c r="GD83" s="5" t="s">
        <v>33</v>
      </c>
      <c r="GE83" s="5" t="s">
        <v>33</v>
      </c>
      <c r="GF83" s="5" t="s">
        <v>33</v>
      </c>
      <c r="GG83" s="5" t="s">
        <v>33</v>
      </c>
      <c r="GH83" s="5" t="s">
        <v>33</v>
      </c>
      <c r="GI83" s="5" t="s">
        <v>33</v>
      </c>
      <c r="GJ83" s="5" t="s">
        <v>33</v>
      </c>
      <c r="GK83" s="5" t="s">
        <v>33</v>
      </c>
      <c r="GL83" s="5" t="s">
        <v>33</v>
      </c>
      <c r="GM83" s="5">
        <v>1420</v>
      </c>
      <c r="GN83" s="5">
        <v>1422</v>
      </c>
      <c r="GO83" s="5">
        <v>1480</v>
      </c>
      <c r="GP83" s="5">
        <v>1660</v>
      </c>
      <c r="GQ83" s="5">
        <v>1660</v>
      </c>
      <c r="GR83" s="5">
        <v>1517</v>
      </c>
      <c r="GS83" s="5">
        <v>1363</v>
      </c>
      <c r="GT83" s="5">
        <v>2073</v>
      </c>
      <c r="GU83" s="5">
        <v>1988</v>
      </c>
      <c r="GV83" s="5">
        <v>1506</v>
      </c>
      <c r="GW83" s="5">
        <v>1183</v>
      </c>
      <c r="GX83" s="5">
        <v>1590</v>
      </c>
      <c r="GY83" s="5">
        <v>3349</v>
      </c>
      <c r="GZ83" s="5">
        <v>685</v>
      </c>
      <c r="HA83" s="5">
        <v>685</v>
      </c>
      <c r="HB83" s="5">
        <v>767</v>
      </c>
      <c r="HC83" s="5">
        <v>626</v>
      </c>
      <c r="HD83" s="5">
        <v>734</v>
      </c>
      <c r="HE83" s="5">
        <v>696</v>
      </c>
      <c r="HF83" s="5">
        <v>468</v>
      </c>
      <c r="HG83" s="5">
        <v>675</v>
      </c>
      <c r="HH83" s="5">
        <v>489</v>
      </c>
      <c r="HI83" s="5">
        <v>512</v>
      </c>
      <c r="HJ83" s="5">
        <v>786</v>
      </c>
      <c r="HK83" s="5">
        <v>716</v>
      </c>
      <c r="HL83" s="5">
        <v>859</v>
      </c>
      <c r="HM83" s="5" t="s">
        <v>33</v>
      </c>
      <c r="HN83" s="5" t="s">
        <v>33</v>
      </c>
      <c r="HO83" s="5" t="s">
        <v>33</v>
      </c>
      <c r="HP83" s="5" t="s">
        <v>33</v>
      </c>
      <c r="HQ83" s="5" t="s">
        <v>33</v>
      </c>
      <c r="HR83" s="5" t="s">
        <v>33</v>
      </c>
      <c r="HS83" s="5">
        <v>4789</v>
      </c>
      <c r="HT83" s="5">
        <v>5369</v>
      </c>
      <c r="HU83" s="5">
        <v>5022</v>
      </c>
      <c r="HV83" s="5">
        <v>4643</v>
      </c>
      <c r="HW83" s="5">
        <v>4263</v>
      </c>
      <c r="HX83" s="5">
        <v>4167</v>
      </c>
      <c r="HY83" s="5">
        <v>4835</v>
      </c>
      <c r="HZ83" s="5">
        <v>5564</v>
      </c>
      <c r="IA83" s="5">
        <v>5099</v>
      </c>
      <c r="IB83" s="5">
        <v>5400</v>
      </c>
      <c r="IC83" s="5">
        <v>5464</v>
      </c>
      <c r="ID83" s="5">
        <v>6585</v>
      </c>
      <c r="IE83" s="5">
        <v>6488</v>
      </c>
      <c r="IF83" s="5">
        <v>5643</v>
      </c>
      <c r="IG83" s="5">
        <v>5761</v>
      </c>
      <c r="IH83" s="5">
        <v>5635</v>
      </c>
      <c r="II83" s="5">
        <v>5545</v>
      </c>
      <c r="IJ83" s="5">
        <v>5619</v>
      </c>
      <c r="IK83" s="5">
        <v>4950</v>
      </c>
      <c r="IL83" s="5">
        <v>4959</v>
      </c>
      <c r="IM83" s="5">
        <v>4819</v>
      </c>
      <c r="IN83" s="5">
        <v>5237</v>
      </c>
      <c r="IO83" s="5">
        <v>5343</v>
      </c>
      <c r="IP83" s="5">
        <v>6839</v>
      </c>
      <c r="IQ83" s="5">
        <v>6663</v>
      </c>
      <c r="IR83" s="5">
        <v>6682</v>
      </c>
      <c r="IS83" s="5" t="s">
        <v>33</v>
      </c>
      <c r="IT83" s="5" t="s">
        <v>33</v>
      </c>
      <c r="IU83" s="5" t="s">
        <v>33</v>
      </c>
      <c r="IV83" s="5" t="s">
        <v>33</v>
      </c>
      <c r="IW83" s="5" t="s">
        <v>33</v>
      </c>
      <c r="IX83" s="5" t="s">
        <v>33</v>
      </c>
      <c r="IY83" s="5">
        <v>0</v>
      </c>
      <c r="IZ83" s="5">
        <v>0</v>
      </c>
      <c r="JA83" s="5">
        <v>0</v>
      </c>
      <c r="JB83" s="5">
        <v>0</v>
      </c>
      <c r="JC83" s="5">
        <v>0</v>
      </c>
      <c r="JD83" s="5">
        <v>0</v>
      </c>
      <c r="JE83" s="5">
        <v>0</v>
      </c>
      <c r="JF83" s="5">
        <v>0</v>
      </c>
      <c r="JG83" s="5">
        <v>0</v>
      </c>
      <c r="JH83" s="5">
        <v>0</v>
      </c>
      <c r="JI83" s="5">
        <v>0</v>
      </c>
      <c r="JJ83" s="5">
        <v>0</v>
      </c>
      <c r="JK83" s="5">
        <v>3</v>
      </c>
      <c r="JL83" s="5">
        <v>0</v>
      </c>
      <c r="JM83" s="5">
        <v>0</v>
      </c>
      <c r="JN83" s="5">
        <v>0</v>
      </c>
      <c r="JO83" s="5">
        <v>0</v>
      </c>
      <c r="JP83" s="5">
        <v>0</v>
      </c>
      <c r="JQ83" s="5">
        <v>0</v>
      </c>
      <c r="JR83" s="5">
        <v>0</v>
      </c>
      <c r="JS83" s="5">
        <v>0</v>
      </c>
      <c r="JT83" s="5">
        <v>0</v>
      </c>
      <c r="JU83" s="5">
        <v>6</v>
      </c>
      <c r="JV83" s="5">
        <v>7</v>
      </c>
      <c r="JW83" s="5">
        <v>6</v>
      </c>
      <c r="JX83" s="5">
        <v>6</v>
      </c>
      <c r="JY83" s="5" t="s">
        <v>33</v>
      </c>
      <c r="JZ83" s="5" t="s">
        <v>33</v>
      </c>
      <c r="KA83" s="5" t="s">
        <v>33</v>
      </c>
      <c r="KB83" s="5" t="s">
        <v>33</v>
      </c>
      <c r="KC83" s="5" t="s">
        <v>33</v>
      </c>
      <c r="KD83" s="5" t="s">
        <v>33</v>
      </c>
      <c r="KE83" s="5">
        <v>998</v>
      </c>
      <c r="KF83" s="5">
        <v>932</v>
      </c>
      <c r="KG83" s="5">
        <v>752</v>
      </c>
      <c r="KH83" s="5">
        <v>815</v>
      </c>
      <c r="KI83" s="5">
        <v>714</v>
      </c>
      <c r="KJ83" s="5">
        <v>688</v>
      </c>
      <c r="KK83" s="5">
        <v>668</v>
      </c>
      <c r="KL83" s="5">
        <v>831</v>
      </c>
      <c r="KM83" s="5">
        <v>789</v>
      </c>
      <c r="KN83" s="5">
        <v>569</v>
      </c>
      <c r="KO83" s="5">
        <v>466</v>
      </c>
      <c r="KP83" s="5">
        <v>45</v>
      </c>
      <c r="KQ83" s="5">
        <v>810</v>
      </c>
      <c r="KR83" s="5">
        <v>712</v>
      </c>
      <c r="KS83" s="5">
        <v>643</v>
      </c>
      <c r="KT83" s="5">
        <v>396</v>
      </c>
      <c r="KU83" s="5">
        <v>430</v>
      </c>
      <c r="KV83" s="5">
        <v>297</v>
      </c>
      <c r="KW83" s="5">
        <v>2</v>
      </c>
      <c r="KX83" s="5">
        <v>2</v>
      </c>
      <c r="KY83" s="5">
        <v>2</v>
      </c>
      <c r="KZ83" s="5">
        <v>3</v>
      </c>
      <c r="LA83" s="5">
        <v>-5</v>
      </c>
      <c r="LB83" s="5">
        <v>-17</v>
      </c>
      <c r="LC83" s="5">
        <v>-6</v>
      </c>
      <c r="LD83" s="5">
        <v>14</v>
      </c>
      <c r="LE83" s="5" t="s">
        <v>33</v>
      </c>
      <c r="LF83" s="5" t="s">
        <v>33</v>
      </c>
      <c r="LG83" s="5" t="s">
        <v>33</v>
      </c>
      <c r="LH83" s="5" t="s">
        <v>33</v>
      </c>
      <c r="LI83" s="5" t="s">
        <v>33</v>
      </c>
      <c r="LJ83" s="5" t="s">
        <v>33</v>
      </c>
      <c r="LK83" s="5">
        <v>24</v>
      </c>
      <c r="LL83" s="5">
        <v>56</v>
      </c>
      <c r="LM83" s="5">
        <v>84</v>
      </c>
      <c r="LN83" s="5">
        <v>50</v>
      </c>
      <c r="LO83" s="5">
        <v>51</v>
      </c>
      <c r="LP83" s="5">
        <v>51</v>
      </c>
      <c r="LQ83" s="5">
        <v>53</v>
      </c>
      <c r="LR83" s="5">
        <v>123</v>
      </c>
      <c r="LS83" s="5">
        <v>63</v>
      </c>
      <c r="LT83" s="5">
        <v>54</v>
      </c>
      <c r="LU83" s="5">
        <v>39</v>
      </c>
      <c r="LV83" s="5">
        <v>6</v>
      </c>
      <c r="LW83" s="5">
        <v>1</v>
      </c>
      <c r="LX83" s="5">
        <v>6</v>
      </c>
      <c r="LY83" s="5">
        <v>21</v>
      </c>
      <c r="LZ83" s="5">
        <v>-160</v>
      </c>
      <c r="MA83" s="5">
        <v>373</v>
      </c>
      <c r="MB83" s="5">
        <v>87</v>
      </c>
      <c r="MC83" s="5">
        <v>98</v>
      </c>
      <c r="MD83" s="5">
        <v>10</v>
      </c>
      <c r="ME83" s="5">
        <v>9</v>
      </c>
      <c r="MF83" s="5">
        <v>26</v>
      </c>
      <c r="MG83" s="5">
        <v>30</v>
      </c>
      <c r="MH83" s="5">
        <v>24</v>
      </c>
      <c r="MI83" s="5">
        <v>32</v>
      </c>
      <c r="MJ83" s="5">
        <v>10</v>
      </c>
      <c r="MK83" s="5" t="s">
        <v>33</v>
      </c>
      <c r="ML83" s="5" t="s">
        <v>33</v>
      </c>
      <c r="MM83" s="5" t="s">
        <v>33</v>
      </c>
      <c r="MN83" s="5" t="s">
        <v>33</v>
      </c>
      <c r="MO83" s="5" t="s">
        <v>33</v>
      </c>
      <c r="MP83" s="5" t="s">
        <v>33</v>
      </c>
      <c r="MQ83" s="5">
        <v>0</v>
      </c>
      <c r="MR83" s="5">
        <v>0</v>
      </c>
      <c r="MS83" s="5">
        <v>0</v>
      </c>
      <c r="MT83" s="5">
        <v>0</v>
      </c>
      <c r="MU83" s="5">
        <v>0</v>
      </c>
      <c r="MV83" s="5">
        <v>0</v>
      </c>
      <c r="MW83" s="5">
        <v>0</v>
      </c>
      <c r="MX83" s="5">
        <v>0</v>
      </c>
      <c r="MY83" s="5">
        <v>0</v>
      </c>
      <c r="MZ83" s="5">
        <v>0</v>
      </c>
      <c r="NA83" s="5">
        <v>0</v>
      </c>
      <c r="NB83" s="5">
        <v>0</v>
      </c>
      <c r="NC83" s="5">
        <v>0</v>
      </c>
      <c r="ND83" s="5">
        <v>0</v>
      </c>
      <c r="NE83" s="5" t="s">
        <v>33</v>
      </c>
      <c r="NF83" s="5" t="s">
        <v>33</v>
      </c>
      <c r="NG83" s="5" t="s">
        <v>33</v>
      </c>
      <c r="NH83" s="5" t="s">
        <v>33</v>
      </c>
      <c r="NI83" s="5" t="s">
        <v>33</v>
      </c>
      <c r="NJ83" s="5" t="s">
        <v>33</v>
      </c>
      <c r="NK83" s="5" t="s">
        <v>33</v>
      </c>
      <c r="NL83" s="5" t="s">
        <v>33</v>
      </c>
      <c r="NM83" s="5" t="s">
        <v>33</v>
      </c>
      <c r="NN83" s="5" t="s">
        <v>33</v>
      </c>
      <c r="NO83" s="5" t="s">
        <v>33</v>
      </c>
      <c r="NP83" s="5" t="s">
        <v>33</v>
      </c>
      <c r="NQ83" s="5" t="s">
        <v>33</v>
      </c>
      <c r="NR83" s="5" t="s">
        <v>33</v>
      </c>
      <c r="NS83" s="5" t="s">
        <v>33</v>
      </c>
      <c r="NT83" s="5" t="s">
        <v>33</v>
      </c>
      <c r="NU83" s="5" t="s">
        <v>33</v>
      </c>
      <c r="NV83" s="5" t="s">
        <v>33</v>
      </c>
      <c r="NW83" s="5">
        <v>0</v>
      </c>
      <c r="NX83" s="5">
        <v>0</v>
      </c>
      <c r="NY83" s="5">
        <v>0</v>
      </c>
      <c r="NZ83" s="5">
        <v>0</v>
      </c>
      <c r="OA83" s="5">
        <v>0</v>
      </c>
      <c r="OB83" s="5">
        <v>0</v>
      </c>
      <c r="OC83" s="5">
        <v>0</v>
      </c>
      <c r="OD83" s="5">
        <v>0</v>
      </c>
      <c r="OE83" s="5">
        <v>0</v>
      </c>
      <c r="OF83" s="5">
        <v>0</v>
      </c>
      <c r="OG83" s="5">
        <v>0</v>
      </c>
      <c r="OH83" s="5">
        <v>0</v>
      </c>
      <c r="OI83" s="5">
        <v>0</v>
      </c>
      <c r="OJ83" s="5">
        <v>0</v>
      </c>
      <c r="OK83" s="5" t="s">
        <v>33</v>
      </c>
      <c r="OL83" s="5" t="s">
        <v>33</v>
      </c>
      <c r="OM83" s="5" t="s">
        <v>33</v>
      </c>
      <c r="ON83" s="5" t="s">
        <v>33</v>
      </c>
      <c r="OO83" s="5" t="s">
        <v>33</v>
      </c>
      <c r="OP83" s="5" t="s">
        <v>33</v>
      </c>
      <c r="OQ83" s="5" t="s">
        <v>33</v>
      </c>
      <c r="OR83" s="5" t="s">
        <v>33</v>
      </c>
      <c r="OS83" s="5" t="s">
        <v>33</v>
      </c>
      <c r="OT83" s="5" t="s">
        <v>33</v>
      </c>
      <c r="OU83" s="5" t="s">
        <v>33</v>
      </c>
      <c r="OV83" s="5" t="s">
        <v>33</v>
      </c>
      <c r="OW83" s="5" t="s">
        <v>33</v>
      </c>
      <c r="OX83" s="5" t="s">
        <v>33</v>
      </c>
      <c r="OY83" s="5" t="s">
        <v>33</v>
      </c>
      <c r="OZ83" s="5" t="s">
        <v>33</v>
      </c>
      <c r="PA83" s="5" t="s">
        <v>33</v>
      </c>
      <c r="PB83" s="5" t="s">
        <v>33</v>
      </c>
      <c r="PC83" s="5">
        <v>585</v>
      </c>
      <c r="PD83" s="5">
        <v>537</v>
      </c>
      <c r="PE83" s="5">
        <v>542</v>
      </c>
      <c r="PF83" s="5">
        <v>603</v>
      </c>
      <c r="PG83" s="5">
        <v>600</v>
      </c>
      <c r="PH83" s="5">
        <v>375</v>
      </c>
      <c r="PI83" s="5">
        <v>436</v>
      </c>
      <c r="PJ83" s="5">
        <v>383</v>
      </c>
      <c r="PK83" s="5">
        <v>400</v>
      </c>
      <c r="PL83" s="5">
        <v>443</v>
      </c>
      <c r="PM83" s="5">
        <v>493</v>
      </c>
      <c r="PN83" s="5">
        <v>393</v>
      </c>
      <c r="PO83" s="5">
        <v>349</v>
      </c>
      <c r="PP83" s="5">
        <v>336</v>
      </c>
      <c r="PQ83" s="5">
        <v>400</v>
      </c>
      <c r="PR83" s="5">
        <v>320</v>
      </c>
      <c r="PS83" s="5">
        <v>345</v>
      </c>
      <c r="PT83" s="5">
        <v>309</v>
      </c>
      <c r="PU83" s="5">
        <v>290</v>
      </c>
      <c r="PV83" s="5">
        <v>280</v>
      </c>
      <c r="PW83" s="5">
        <v>309</v>
      </c>
      <c r="PX83" s="5">
        <v>286</v>
      </c>
      <c r="PY83" s="5">
        <v>274</v>
      </c>
      <c r="PZ83" s="5">
        <v>281</v>
      </c>
      <c r="QA83" s="5">
        <v>267</v>
      </c>
      <c r="QB83" s="5">
        <v>287</v>
      </c>
      <c r="QC83" s="5" t="s">
        <v>33</v>
      </c>
      <c r="QD83" s="5" t="s">
        <v>33</v>
      </c>
      <c r="QE83" s="5" t="s">
        <v>33</v>
      </c>
      <c r="QF83" s="5" t="s">
        <v>33</v>
      </c>
      <c r="QG83" s="5" t="s">
        <v>33</v>
      </c>
      <c r="QH83" s="5" t="s">
        <v>33</v>
      </c>
      <c r="QI83" s="5">
        <v>1453</v>
      </c>
      <c r="QJ83" s="5">
        <v>1325</v>
      </c>
      <c r="QK83" s="5">
        <v>1215</v>
      </c>
      <c r="QL83" s="5">
        <v>1015</v>
      </c>
      <c r="QM83" s="5">
        <v>831</v>
      </c>
      <c r="QN83" s="5">
        <v>718</v>
      </c>
      <c r="QO83" s="5">
        <v>616</v>
      </c>
      <c r="QP83" s="5">
        <v>619</v>
      </c>
      <c r="QQ83" s="5">
        <v>615</v>
      </c>
      <c r="QR83" s="5">
        <v>512</v>
      </c>
      <c r="QS83" s="5">
        <v>514</v>
      </c>
      <c r="QT83" s="5">
        <v>485</v>
      </c>
      <c r="QU83" s="5">
        <v>439</v>
      </c>
      <c r="QV83" s="5">
        <v>503</v>
      </c>
      <c r="QW83" s="5">
        <v>560</v>
      </c>
      <c r="QX83" s="5">
        <v>485</v>
      </c>
      <c r="QY83" s="5">
        <v>397</v>
      </c>
      <c r="QZ83" s="5">
        <v>372</v>
      </c>
      <c r="RA83" s="5">
        <v>375</v>
      </c>
      <c r="RB83" s="5">
        <v>443</v>
      </c>
      <c r="RC83" s="5">
        <v>459</v>
      </c>
      <c r="RD83" s="5">
        <v>408</v>
      </c>
      <c r="RE83" s="5">
        <v>270</v>
      </c>
      <c r="RF83" s="5">
        <v>328</v>
      </c>
      <c r="RG83" s="5">
        <v>263</v>
      </c>
      <c r="RH83" s="5">
        <v>235</v>
      </c>
      <c r="RI83" s="5" t="s">
        <v>33</v>
      </c>
      <c r="RJ83" s="5" t="s">
        <v>33</v>
      </c>
      <c r="RK83" s="5" t="s">
        <v>33</v>
      </c>
      <c r="RL83" s="5" t="s">
        <v>33</v>
      </c>
      <c r="RM83" s="5" t="s">
        <v>33</v>
      </c>
      <c r="RN83" s="5" t="s">
        <v>33</v>
      </c>
      <c r="RO83" s="5">
        <v>667</v>
      </c>
      <c r="RP83" s="5">
        <v>599</v>
      </c>
      <c r="RQ83" s="5">
        <v>563</v>
      </c>
      <c r="RR83" s="5">
        <v>520</v>
      </c>
      <c r="RS83" s="5">
        <v>370</v>
      </c>
      <c r="RT83" s="5">
        <v>284</v>
      </c>
      <c r="RU83" s="5">
        <v>260</v>
      </c>
      <c r="RV83" s="5">
        <v>268</v>
      </c>
      <c r="RW83" s="5">
        <v>275</v>
      </c>
      <c r="RX83" s="5">
        <v>263</v>
      </c>
      <c r="RY83" s="5">
        <v>302</v>
      </c>
      <c r="RZ83" s="5">
        <v>249</v>
      </c>
      <c r="SA83" s="5">
        <v>202</v>
      </c>
      <c r="SB83" s="5">
        <v>244</v>
      </c>
      <c r="SC83" s="5">
        <v>245</v>
      </c>
      <c r="SD83" s="5">
        <v>215</v>
      </c>
      <c r="SE83" s="5">
        <v>213</v>
      </c>
      <c r="SF83" s="5">
        <v>187</v>
      </c>
      <c r="SG83" s="5">
        <v>223</v>
      </c>
      <c r="SH83" s="5">
        <v>189</v>
      </c>
      <c r="SI83" s="5">
        <v>230</v>
      </c>
      <c r="SJ83" s="5">
        <v>187</v>
      </c>
      <c r="SK83" s="5">
        <v>188</v>
      </c>
      <c r="SL83" s="5">
        <v>205</v>
      </c>
      <c r="SM83" s="5">
        <v>182</v>
      </c>
      <c r="SN83" s="5">
        <v>170</v>
      </c>
      <c r="SO83" s="5" t="s">
        <v>33</v>
      </c>
      <c r="SP83" s="5" t="s">
        <v>33</v>
      </c>
      <c r="SQ83" s="5" t="s">
        <v>33</v>
      </c>
      <c r="SR83" s="5" t="s">
        <v>33</v>
      </c>
      <c r="SS83" s="5" t="s">
        <v>33</v>
      </c>
      <c r="ST83" s="5" t="s">
        <v>33</v>
      </c>
      <c r="SU83" s="5">
        <v>6</v>
      </c>
      <c r="SV83" s="5">
        <v>3</v>
      </c>
      <c r="SW83" s="5">
        <v>2</v>
      </c>
      <c r="SX83" s="5">
        <v>11</v>
      </c>
      <c r="SY83" s="5">
        <v>7</v>
      </c>
      <c r="SZ83" s="5">
        <v>7</v>
      </c>
      <c r="TA83" s="5">
        <v>10</v>
      </c>
      <c r="TB83" s="5">
        <v>3</v>
      </c>
      <c r="TC83" s="5">
        <v>2</v>
      </c>
      <c r="TD83" s="5">
        <v>2</v>
      </c>
      <c r="TE83" s="5">
        <v>12</v>
      </c>
      <c r="TF83" s="5">
        <v>0</v>
      </c>
      <c r="TG83" s="5">
        <v>0</v>
      </c>
      <c r="TH83" s="5">
        <v>0</v>
      </c>
      <c r="TI83" s="5">
        <v>0</v>
      </c>
      <c r="TJ83" s="5">
        <v>0</v>
      </c>
      <c r="TK83" s="5">
        <v>0</v>
      </c>
      <c r="TL83" s="5">
        <v>0</v>
      </c>
      <c r="TM83" s="5">
        <v>0</v>
      </c>
      <c r="TN83" s="5">
        <v>0</v>
      </c>
      <c r="TO83" s="5">
        <v>0</v>
      </c>
      <c r="TP83" s="5">
        <v>0</v>
      </c>
      <c r="TQ83" s="5">
        <v>0</v>
      </c>
      <c r="TR83" s="5">
        <v>0</v>
      </c>
      <c r="TS83" s="5">
        <v>0</v>
      </c>
      <c r="TT83" s="5">
        <v>0</v>
      </c>
      <c r="TU83" s="5" t="s">
        <v>33</v>
      </c>
      <c r="TV83" s="5" t="s">
        <v>33</v>
      </c>
      <c r="TW83" s="5" t="s">
        <v>33</v>
      </c>
      <c r="TX83" s="5" t="s">
        <v>33</v>
      </c>
      <c r="TY83" s="5" t="s">
        <v>33</v>
      </c>
      <c r="TZ83" s="5" t="s">
        <v>33</v>
      </c>
      <c r="UA83" s="5">
        <v>2</v>
      </c>
      <c r="UB83" s="5">
        <v>3</v>
      </c>
      <c r="UC83" s="5">
        <v>5</v>
      </c>
      <c r="UD83" s="5">
        <v>3</v>
      </c>
      <c r="UE83" s="5">
        <v>6</v>
      </c>
      <c r="UF83" s="5">
        <v>2</v>
      </c>
      <c r="UG83" s="5">
        <v>10</v>
      </c>
      <c r="UH83" s="5">
        <v>6</v>
      </c>
      <c r="UI83" s="5">
        <v>-18</v>
      </c>
      <c r="UJ83" s="5">
        <v>2</v>
      </c>
      <c r="UK83" s="5">
        <v>1</v>
      </c>
      <c r="UL83" s="5">
        <v>-2</v>
      </c>
      <c r="UM83" s="5">
        <v>0</v>
      </c>
      <c r="UN83" s="5">
        <v>-6</v>
      </c>
      <c r="UO83" s="5">
        <v>0</v>
      </c>
      <c r="UP83" s="5">
        <v>0</v>
      </c>
      <c r="UQ83" s="5">
        <v>-5</v>
      </c>
      <c r="UR83" s="5">
        <v>5</v>
      </c>
      <c r="US83" s="5">
        <v>-8</v>
      </c>
      <c r="UT83" s="5">
        <v>-8</v>
      </c>
      <c r="UU83" s="5">
        <v>6</v>
      </c>
      <c r="UV83" s="5">
        <v>12</v>
      </c>
      <c r="UW83" s="5">
        <v>13</v>
      </c>
      <c r="UX83" s="5">
        <v>19</v>
      </c>
      <c r="UY83" s="5">
        <v>12</v>
      </c>
      <c r="UZ83" s="5">
        <v>22</v>
      </c>
      <c r="VA83" s="5" t="s">
        <v>33</v>
      </c>
      <c r="VB83" s="5" t="s">
        <v>33</v>
      </c>
      <c r="VC83" s="5" t="s">
        <v>33</v>
      </c>
      <c r="VD83" s="5" t="s">
        <v>33</v>
      </c>
      <c r="VE83" s="5" t="s">
        <v>33</v>
      </c>
      <c r="VF83" s="5" t="s">
        <v>33</v>
      </c>
      <c r="VG83" s="5">
        <v>2559</v>
      </c>
      <c r="VH83" s="5">
        <v>2518</v>
      </c>
      <c r="VI83" s="5">
        <v>2650</v>
      </c>
      <c r="VJ83" s="5">
        <v>2286</v>
      </c>
      <c r="VK83" s="5">
        <v>2577</v>
      </c>
      <c r="VL83" s="5">
        <v>3099</v>
      </c>
      <c r="VM83" s="5">
        <v>3038</v>
      </c>
      <c r="VN83" s="5">
        <v>2963</v>
      </c>
      <c r="VO83" s="5">
        <v>2634</v>
      </c>
      <c r="VP83" s="5">
        <v>2286</v>
      </c>
      <c r="VQ83" s="5">
        <v>2387</v>
      </c>
      <c r="VR83" s="5">
        <v>2034</v>
      </c>
      <c r="VS83" s="5">
        <v>2328</v>
      </c>
      <c r="VT83" s="5">
        <v>2390</v>
      </c>
      <c r="VU83" s="5">
        <v>2412</v>
      </c>
      <c r="VV83" s="5">
        <v>1880</v>
      </c>
      <c r="VW83" s="5">
        <v>1895</v>
      </c>
      <c r="VX83" s="5">
        <v>1726</v>
      </c>
      <c r="VY83" s="5">
        <v>1521</v>
      </c>
      <c r="VZ83" s="5">
        <v>1544</v>
      </c>
      <c r="WA83" s="5">
        <v>1337</v>
      </c>
      <c r="WB83" s="5">
        <v>1620</v>
      </c>
      <c r="WC83" s="5">
        <v>1375</v>
      </c>
      <c r="WD83" s="5">
        <v>1540</v>
      </c>
      <c r="WE83" s="5">
        <v>1285</v>
      </c>
      <c r="WF83" s="5">
        <v>1037</v>
      </c>
      <c r="WG83" s="5" t="s">
        <v>33</v>
      </c>
      <c r="WH83" s="5" t="s">
        <v>33</v>
      </c>
      <c r="WI83" s="5" t="s">
        <v>33</v>
      </c>
      <c r="WJ83" s="5" t="s">
        <v>33</v>
      </c>
      <c r="WK83" s="5" t="s">
        <v>33</v>
      </c>
      <c r="WL83" s="5" t="s">
        <v>33</v>
      </c>
      <c r="WM83" s="5">
        <v>247</v>
      </c>
      <c r="WN83" s="5">
        <v>278</v>
      </c>
      <c r="WO83" s="5">
        <v>179</v>
      </c>
      <c r="WP83" s="5">
        <v>226</v>
      </c>
      <c r="WQ83" s="5">
        <v>150</v>
      </c>
      <c r="WR83" s="5">
        <v>100</v>
      </c>
      <c r="WS83" s="5">
        <v>92</v>
      </c>
      <c r="WT83" s="5">
        <v>104</v>
      </c>
      <c r="WU83" s="5">
        <v>144</v>
      </c>
      <c r="WV83" s="5">
        <v>112</v>
      </c>
      <c r="WW83" s="5">
        <v>101</v>
      </c>
      <c r="WX83" s="5">
        <v>123</v>
      </c>
      <c r="WY83" s="5">
        <v>70</v>
      </c>
      <c r="WZ83" s="5">
        <v>70</v>
      </c>
      <c r="XA83" s="5">
        <v>67</v>
      </c>
      <c r="XB83" s="5">
        <v>43</v>
      </c>
      <c r="XC83" s="5">
        <v>46</v>
      </c>
      <c r="XD83" s="5">
        <v>63</v>
      </c>
      <c r="XE83" s="5">
        <v>62</v>
      </c>
      <c r="XF83" s="5">
        <v>37</v>
      </c>
      <c r="XG83" s="5">
        <v>44</v>
      </c>
      <c r="XH83" s="5">
        <v>47</v>
      </c>
      <c r="XI83" s="5">
        <v>17</v>
      </c>
      <c r="XJ83" s="5">
        <v>31</v>
      </c>
      <c r="XK83" s="5">
        <v>32</v>
      </c>
      <c r="XL83" s="5">
        <v>193</v>
      </c>
      <c r="XM83" s="5" t="s">
        <v>33</v>
      </c>
      <c r="XN83" s="5" t="s">
        <v>33</v>
      </c>
      <c r="XO83" s="5" t="s">
        <v>33</v>
      </c>
      <c r="XP83" s="5" t="s">
        <v>33</v>
      </c>
      <c r="XQ83" s="5" t="s">
        <v>33</v>
      </c>
      <c r="XR83" s="5" t="s">
        <v>33</v>
      </c>
      <c r="XS83" s="1">
        <v>13032</v>
      </c>
      <c r="XT83" s="3" t="s">
        <v>180</v>
      </c>
      <c r="XU83" s="3" t="s">
        <v>179</v>
      </c>
      <c r="XV83" s="3" t="s">
        <v>179</v>
      </c>
      <c r="XW83" s="3" t="s">
        <v>179</v>
      </c>
      <c r="XX83" s="3" t="s">
        <v>180</v>
      </c>
      <c r="XY83" s="3" t="s">
        <v>180</v>
      </c>
      <c r="XZ83" s="3" t="s">
        <v>185</v>
      </c>
    </row>
    <row r="84" spans="1:650" x14ac:dyDescent="0.3">
      <c r="A84" s="6" t="s">
        <v>111</v>
      </c>
      <c r="B84" s="1">
        <v>4061671</v>
      </c>
      <c r="C84" s="5" t="s">
        <v>33</v>
      </c>
      <c r="D84" s="5">
        <v>0</v>
      </c>
      <c r="E84" s="5">
        <v>0</v>
      </c>
      <c r="F84" s="5">
        <v>0</v>
      </c>
      <c r="G84" s="5">
        <v>0</v>
      </c>
      <c r="H84" s="5">
        <v>0</v>
      </c>
      <c r="I84" s="5">
        <v>0</v>
      </c>
      <c r="J84" s="5">
        <v>0</v>
      </c>
      <c r="K84" s="5">
        <v>0</v>
      </c>
      <c r="L84" s="5">
        <v>0</v>
      </c>
      <c r="M84" s="5">
        <v>0</v>
      </c>
      <c r="N84" s="5">
        <v>0</v>
      </c>
      <c r="O84" s="5">
        <v>0</v>
      </c>
      <c r="P84" s="5">
        <v>0</v>
      </c>
      <c r="Q84" s="5">
        <v>0</v>
      </c>
      <c r="R84" s="5">
        <v>0</v>
      </c>
      <c r="S84" s="5">
        <v>0</v>
      </c>
      <c r="T84" s="5">
        <v>0</v>
      </c>
      <c r="U84" s="5" t="s">
        <v>33</v>
      </c>
      <c r="V84" s="5" t="s">
        <v>33</v>
      </c>
      <c r="W84" s="5" t="s">
        <v>33</v>
      </c>
      <c r="X84" s="5" t="s">
        <v>33</v>
      </c>
      <c r="Y84" s="5" t="s">
        <v>33</v>
      </c>
      <c r="Z84" s="5" t="s">
        <v>33</v>
      </c>
      <c r="AA84" s="5" t="s">
        <v>33</v>
      </c>
      <c r="AB84" s="5" t="s">
        <v>33</v>
      </c>
      <c r="AC84" s="5" t="s">
        <v>33</v>
      </c>
      <c r="AD84" s="5" t="s">
        <v>33</v>
      </c>
      <c r="AE84" s="5" t="s">
        <v>33</v>
      </c>
      <c r="AF84" s="5" t="s">
        <v>33</v>
      </c>
      <c r="AG84" s="5" t="s">
        <v>33</v>
      </c>
      <c r="AH84" s="5" t="s">
        <v>33</v>
      </c>
      <c r="AI84" s="5" t="s">
        <v>33</v>
      </c>
      <c r="AJ84" s="5">
        <v>0</v>
      </c>
      <c r="AK84" s="5">
        <v>0</v>
      </c>
      <c r="AL84" s="5">
        <v>0</v>
      </c>
      <c r="AM84" s="5">
        <v>0</v>
      </c>
      <c r="AN84" s="5">
        <v>0</v>
      </c>
      <c r="AO84" s="5">
        <v>0</v>
      </c>
      <c r="AP84" s="5">
        <v>0</v>
      </c>
      <c r="AQ84" s="5">
        <v>0</v>
      </c>
      <c r="AR84" s="5">
        <v>0</v>
      </c>
      <c r="AS84" s="5">
        <v>0</v>
      </c>
      <c r="AT84" s="5">
        <v>0</v>
      </c>
      <c r="AU84" s="5">
        <v>0</v>
      </c>
      <c r="AV84" s="5">
        <v>0</v>
      </c>
      <c r="AW84" s="5">
        <v>0</v>
      </c>
      <c r="AX84" s="5">
        <v>0</v>
      </c>
      <c r="AY84" s="5">
        <v>0</v>
      </c>
      <c r="AZ84" s="5">
        <v>0</v>
      </c>
      <c r="BA84" s="5" t="s">
        <v>33</v>
      </c>
      <c r="BB84" s="5" t="s">
        <v>33</v>
      </c>
      <c r="BC84" s="5" t="s">
        <v>33</v>
      </c>
      <c r="BD84" s="5" t="s">
        <v>33</v>
      </c>
      <c r="BE84" s="5" t="s">
        <v>33</v>
      </c>
      <c r="BF84" s="5" t="s">
        <v>33</v>
      </c>
      <c r="BG84" s="5" t="s">
        <v>33</v>
      </c>
      <c r="BH84" s="5" t="s">
        <v>33</v>
      </c>
      <c r="BI84" s="5" t="s">
        <v>33</v>
      </c>
      <c r="BJ84" s="5" t="s">
        <v>33</v>
      </c>
      <c r="BK84" s="5" t="s">
        <v>33</v>
      </c>
      <c r="BL84" s="5" t="s">
        <v>33</v>
      </c>
      <c r="BM84" s="5" t="s">
        <v>33</v>
      </c>
      <c r="BN84" s="5" t="s">
        <v>33</v>
      </c>
      <c r="BO84" s="5" t="s">
        <v>33</v>
      </c>
      <c r="BP84" s="5">
        <v>0</v>
      </c>
      <c r="BQ84" s="5">
        <v>0</v>
      </c>
      <c r="BR84" s="5">
        <v>0</v>
      </c>
      <c r="BS84" s="5">
        <v>0</v>
      </c>
      <c r="BT84" s="5">
        <v>0</v>
      </c>
      <c r="BU84" s="5">
        <v>0</v>
      </c>
      <c r="BV84" s="5">
        <v>0</v>
      </c>
      <c r="BW84" s="5">
        <v>0</v>
      </c>
      <c r="BX84" s="5">
        <v>0</v>
      </c>
      <c r="BY84" s="5">
        <v>0</v>
      </c>
      <c r="BZ84" s="5">
        <v>0</v>
      </c>
      <c r="CA84" s="5">
        <v>0</v>
      </c>
      <c r="CB84" s="5">
        <v>0</v>
      </c>
      <c r="CC84" s="5">
        <v>0</v>
      </c>
      <c r="CD84" s="5">
        <v>0</v>
      </c>
      <c r="CE84" s="5">
        <v>0</v>
      </c>
      <c r="CF84" s="5">
        <v>0</v>
      </c>
      <c r="CG84" s="5" t="s">
        <v>33</v>
      </c>
      <c r="CH84" s="5" t="s">
        <v>33</v>
      </c>
      <c r="CI84" s="5" t="s">
        <v>33</v>
      </c>
      <c r="CJ84" s="5" t="s">
        <v>33</v>
      </c>
      <c r="CK84" s="5" t="s">
        <v>33</v>
      </c>
      <c r="CL84" s="5" t="s">
        <v>33</v>
      </c>
      <c r="CM84" s="5" t="s">
        <v>33</v>
      </c>
      <c r="CN84" s="5" t="s">
        <v>33</v>
      </c>
      <c r="CO84" s="5" t="s">
        <v>33</v>
      </c>
      <c r="CP84" s="5" t="s">
        <v>33</v>
      </c>
      <c r="CQ84" s="5" t="s">
        <v>33</v>
      </c>
      <c r="CR84" s="5" t="s">
        <v>33</v>
      </c>
      <c r="CS84" s="5" t="s">
        <v>33</v>
      </c>
      <c r="CT84" s="5" t="s">
        <v>33</v>
      </c>
      <c r="CU84" s="5" t="s">
        <v>33</v>
      </c>
      <c r="CV84" s="5">
        <v>3122</v>
      </c>
      <c r="CW84" s="5">
        <v>2274</v>
      </c>
      <c r="CX84" s="5">
        <v>2705</v>
      </c>
      <c r="CY84" s="5">
        <v>4877</v>
      </c>
      <c r="CZ84" s="5">
        <v>3082</v>
      </c>
      <c r="DA84" s="5">
        <v>3587</v>
      </c>
      <c r="DB84" s="5">
        <v>2366</v>
      </c>
      <c r="DC84" s="5">
        <v>2125</v>
      </c>
      <c r="DD84" s="5">
        <v>1997</v>
      </c>
      <c r="DE84" s="5">
        <v>2627</v>
      </c>
      <c r="DF84" s="5">
        <v>2157</v>
      </c>
      <c r="DG84" s="5">
        <v>2127</v>
      </c>
      <c r="DH84" s="5">
        <v>42250</v>
      </c>
      <c r="DI84" s="5">
        <v>2517</v>
      </c>
      <c r="DJ84" s="5">
        <v>775</v>
      </c>
      <c r="DK84" s="5">
        <v>2127</v>
      </c>
      <c r="DL84" s="5">
        <v>1139</v>
      </c>
      <c r="DM84" s="5" t="s">
        <v>33</v>
      </c>
      <c r="DN84" s="5" t="s">
        <v>33</v>
      </c>
      <c r="DO84" s="5" t="s">
        <v>33</v>
      </c>
      <c r="DP84" s="5" t="s">
        <v>33</v>
      </c>
      <c r="DQ84" s="5" t="s">
        <v>33</v>
      </c>
      <c r="DR84" s="5" t="s">
        <v>33</v>
      </c>
      <c r="DS84" s="5" t="s">
        <v>33</v>
      </c>
      <c r="DT84" s="5" t="s">
        <v>33</v>
      </c>
      <c r="DU84" s="5" t="s">
        <v>33</v>
      </c>
      <c r="DV84" s="5" t="s">
        <v>33</v>
      </c>
      <c r="DW84" s="5" t="s">
        <v>33</v>
      </c>
      <c r="DX84" s="5" t="s">
        <v>33</v>
      </c>
      <c r="DY84" s="5" t="s">
        <v>33</v>
      </c>
      <c r="DZ84" s="5" t="s">
        <v>33</v>
      </c>
      <c r="EA84" s="5" t="s">
        <v>33</v>
      </c>
      <c r="EB84" s="5">
        <v>59</v>
      </c>
      <c r="EC84" s="5">
        <v>574</v>
      </c>
      <c r="ED84" s="5">
        <v>41</v>
      </c>
      <c r="EE84" s="5">
        <v>44</v>
      </c>
      <c r="EF84" s="5">
        <v>-531</v>
      </c>
      <c r="EG84" s="5">
        <v>548</v>
      </c>
      <c r="EH84" s="5">
        <v>11</v>
      </c>
      <c r="EI84" s="5">
        <v>0</v>
      </c>
      <c r="EJ84" s="5">
        <v>0</v>
      </c>
      <c r="EK84" s="5">
        <v>0</v>
      </c>
      <c r="EL84" s="5">
        <v>34</v>
      </c>
      <c r="EM84" s="5">
        <v>44</v>
      </c>
      <c r="EN84" s="5">
        <v>3317</v>
      </c>
      <c r="EO84" s="5">
        <v>24</v>
      </c>
      <c r="EP84" s="5">
        <v>0</v>
      </c>
      <c r="EQ84" s="5">
        <v>56</v>
      </c>
      <c r="ER84" s="5">
        <v>388</v>
      </c>
      <c r="ES84" s="5" t="s">
        <v>33</v>
      </c>
      <c r="ET84" s="5" t="s">
        <v>33</v>
      </c>
      <c r="EU84" s="5" t="s">
        <v>33</v>
      </c>
      <c r="EV84" s="5" t="s">
        <v>33</v>
      </c>
      <c r="EW84" s="5" t="s">
        <v>33</v>
      </c>
      <c r="EX84" s="5" t="s">
        <v>33</v>
      </c>
      <c r="EY84" s="5" t="s">
        <v>33</v>
      </c>
      <c r="EZ84" s="5" t="s">
        <v>33</v>
      </c>
      <c r="FA84" s="5" t="s">
        <v>33</v>
      </c>
      <c r="FB84" s="5" t="s">
        <v>33</v>
      </c>
      <c r="FC84" s="5" t="s">
        <v>33</v>
      </c>
      <c r="FD84" s="5" t="s">
        <v>33</v>
      </c>
      <c r="FE84" s="5" t="s">
        <v>33</v>
      </c>
      <c r="FF84" s="5" t="s">
        <v>33</v>
      </c>
      <c r="FG84" s="5" t="s">
        <v>33</v>
      </c>
      <c r="FH84" s="5">
        <v>0</v>
      </c>
      <c r="FI84" s="5">
        <v>0</v>
      </c>
      <c r="FJ84" s="5">
        <v>0</v>
      </c>
      <c r="FK84" s="5">
        <v>0</v>
      </c>
      <c r="FL84" s="5">
        <v>0</v>
      </c>
      <c r="FM84" s="5">
        <v>0</v>
      </c>
      <c r="FN84" s="5">
        <v>0</v>
      </c>
      <c r="FO84" s="5">
        <v>0</v>
      </c>
      <c r="FP84" s="5">
        <v>0</v>
      </c>
      <c r="FQ84" s="5">
        <v>0</v>
      </c>
      <c r="FR84" s="5">
        <v>0</v>
      </c>
      <c r="FS84" s="5">
        <v>0</v>
      </c>
      <c r="FT84" s="5">
        <v>0</v>
      </c>
      <c r="FU84" s="5" t="s">
        <v>33</v>
      </c>
      <c r="FV84" s="5" t="s">
        <v>33</v>
      </c>
      <c r="FW84" s="5" t="s">
        <v>33</v>
      </c>
      <c r="FX84" s="5" t="s">
        <v>33</v>
      </c>
      <c r="FY84" s="5" t="s">
        <v>33</v>
      </c>
      <c r="FZ84" s="5" t="s">
        <v>33</v>
      </c>
      <c r="GA84" s="5" t="s">
        <v>33</v>
      </c>
      <c r="GB84" s="5" t="s">
        <v>33</v>
      </c>
      <c r="GC84" s="5" t="s">
        <v>33</v>
      </c>
      <c r="GD84" s="5" t="s">
        <v>33</v>
      </c>
      <c r="GE84" s="5" t="s">
        <v>33</v>
      </c>
      <c r="GF84" s="5" t="s">
        <v>33</v>
      </c>
      <c r="GG84" s="5" t="s">
        <v>33</v>
      </c>
      <c r="GH84" s="5" t="s">
        <v>33</v>
      </c>
      <c r="GI84" s="5" t="s">
        <v>33</v>
      </c>
      <c r="GJ84" s="5" t="s">
        <v>33</v>
      </c>
      <c r="GK84" s="5" t="s">
        <v>33</v>
      </c>
      <c r="GL84" s="5" t="s">
        <v>33</v>
      </c>
      <c r="GM84" s="5" t="s">
        <v>33</v>
      </c>
      <c r="GN84" s="5">
        <v>3181</v>
      </c>
      <c r="GO84" s="5">
        <v>2847</v>
      </c>
      <c r="GP84" s="5">
        <v>2745</v>
      </c>
      <c r="GQ84" s="5">
        <v>4921</v>
      </c>
      <c r="GR84" s="5">
        <v>2551</v>
      </c>
      <c r="GS84" s="5">
        <v>4134</v>
      </c>
      <c r="GT84" s="5">
        <v>2376</v>
      </c>
      <c r="GU84" s="5">
        <v>2125</v>
      </c>
      <c r="GV84" s="5">
        <v>1997</v>
      </c>
      <c r="GW84" s="5">
        <v>2627</v>
      </c>
      <c r="GX84" s="5">
        <v>2191</v>
      </c>
      <c r="GY84" s="5">
        <v>2171</v>
      </c>
      <c r="GZ84" s="5">
        <v>45567</v>
      </c>
      <c r="HA84" s="5">
        <v>2540</v>
      </c>
      <c r="HB84" s="5">
        <v>775</v>
      </c>
      <c r="HC84" s="5">
        <v>2183</v>
      </c>
      <c r="HD84" s="5">
        <v>1527</v>
      </c>
      <c r="HE84" s="5" t="s">
        <v>33</v>
      </c>
      <c r="HF84" s="5" t="s">
        <v>33</v>
      </c>
      <c r="HG84" s="5" t="s">
        <v>33</v>
      </c>
      <c r="HH84" s="5" t="s">
        <v>33</v>
      </c>
      <c r="HI84" s="5" t="s">
        <v>33</v>
      </c>
      <c r="HJ84" s="5" t="s">
        <v>33</v>
      </c>
      <c r="HK84" s="5" t="s">
        <v>33</v>
      </c>
      <c r="HL84" s="5" t="s">
        <v>33</v>
      </c>
      <c r="HM84" s="5" t="s">
        <v>33</v>
      </c>
      <c r="HN84" s="5" t="s">
        <v>33</v>
      </c>
      <c r="HO84" s="5" t="s">
        <v>33</v>
      </c>
      <c r="HP84" s="5" t="s">
        <v>33</v>
      </c>
      <c r="HQ84" s="5" t="s">
        <v>33</v>
      </c>
      <c r="HR84" s="5" t="s">
        <v>33</v>
      </c>
      <c r="HS84" s="5" t="s">
        <v>33</v>
      </c>
      <c r="HT84" s="5">
        <v>1104</v>
      </c>
      <c r="HU84" s="5">
        <v>2570</v>
      </c>
      <c r="HV84" s="5">
        <v>9027</v>
      </c>
      <c r="HW84" s="5">
        <v>12513</v>
      </c>
      <c r="HX84" s="5">
        <v>11701</v>
      </c>
      <c r="HY84" s="5">
        <v>9101</v>
      </c>
      <c r="HZ84" s="5">
        <v>8022</v>
      </c>
      <c r="IA84" s="5">
        <v>8775</v>
      </c>
      <c r="IB84" s="5">
        <v>10198</v>
      </c>
      <c r="IC84" s="5">
        <v>13038</v>
      </c>
      <c r="ID84" s="5">
        <v>15695</v>
      </c>
      <c r="IE84" s="5">
        <v>14594</v>
      </c>
      <c r="IF84" s="5">
        <v>14367</v>
      </c>
      <c r="IG84" s="5">
        <v>11422</v>
      </c>
      <c r="IH84" s="5">
        <v>9353</v>
      </c>
      <c r="II84" s="5">
        <v>9306</v>
      </c>
      <c r="IJ84" s="5">
        <v>7282</v>
      </c>
      <c r="IK84" s="5" t="s">
        <v>33</v>
      </c>
      <c r="IL84" s="5" t="s">
        <v>33</v>
      </c>
      <c r="IM84" s="5" t="s">
        <v>33</v>
      </c>
      <c r="IN84" s="5" t="s">
        <v>33</v>
      </c>
      <c r="IO84" s="5" t="s">
        <v>33</v>
      </c>
      <c r="IP84" s="5" t="s">
        <v>33</v>
      </c>
      <c r="IQ84" s="5" t="s">
        <v>33</v>
      </c>
      <c r="IR84" s="5" t="s">
        <v>33</v>
      </c>
      <c r="IS84" s="5" t="s">
        <v>33</v>
      </c>
      <c r="IT84" s="5" t="s">
        <v>33</v>
      </c>
      <c r="IU84" s="5" t="s">
        <v>33</v>
      </c>
      <c r="IV84" s="5" t="s">
        <v>33</v>
      </c>
      <c r="IW84" s="5" t="s">
        <v>33</v>
      </c>
      <c r="IX84" s="5" t="s">
        <v>33</v>
      </c>
      <c r="IY84" s="5" t="s">
        <v>33</v>
      </c>
      <c r="IZ84" s="5">
        <v>0</v>
      </c>
      <c r="JA84" s="5">
        <v>0</v>
      </c>
      <c r="JB84" s="5">
        <v>2</v>
      </c>
      <c r="JC84" s="5">
        <v>0</v>
      </c>
      <c r="JD84" s="5">
        <v>0</v>
      </c>
      <c r="JE84" s="5">
        <v>0</v>
      </c>
      <c r="JF84" s="5">
        <v>1</v>
      </c>
      <c r="JG84" s="5">
        <v>47</v>
      </c>
      <c r="JH84" s="5">
        <v>1</v>
      </c>
      <c r="JI84" s="5">
        <v>0</v>
      </c>
      <c r="JJ84" s="5">
        <v>0</v>
      </c>
      <c r="JK84" s="5">
        <v>0</v>
      </c>
      <c r="JL84" s="5">
        <v>0</v>
      </c>
      <c r="JM84" s="5">
        <v>0</v>
      </c>
      <c r="JN84" s="5">
        <v>0</v>
      </c>
      <c r="JO84" s="5">
        <v>0</v>
      </c>
      <c r="JP84" s="5">
        <v>0</v>
      </c>
      <c r="JQ84" s="5" t="s">
        <v>33</v>
      </c>
      <c r="JR84" s="5" t="s">
        <v>33</v>
      </c>
      <c r="JS84" s="5" t="s">
        <v>33</v>
      </c>
      <c r="JT84" s="5" t="s">
        <v>33</v>
      </c>
      <c r="JU84" s="5" t="s">
        <v>33</v>
      </c>
      <c r="JV84" s="5" t="s">
        <v>33</v>
      </c>
      <c r="JW84" s="5" t="s">
        <v>33</v>
      </c>
      <c r="JX84" s="5" t="s">
        <v>33</v>
      </c>
      <c r="JY84" s="5" t="s">
        <v>33</v>
      </c>
      <c r="JZ84" s="5" t="s">
        <v>33</v>
      </c>
      <c r="KA84" s="5" t="s">
        <v>33</v>
      </c>
      <c r="KB84" s="5" t="s">
        <v>33</v>
      </c>
      <c r="KC84" s="5" t="s">
        <v>33</v>
      </c>
      <c r="KD84" s="5" t="s">
        <v>33</v>
      </c>
      <c r="KE84" s="5" t="s">
        <v>33</v>
      </c>
      <c r="KF84" s="5">
        <v>3420</v>
      </c>
      <c r="KG84" s="5">
        <v>3145</v>
      </c>
      <c r="KH84" s="5">
        <v>3025</v>
      </c>
      <c r="KI84" s="5">
        <v>2733</v>
      </c>
      <c r="KJ84" s="5">
        <v>2409</v>
      </c>
      <c r="KK84" s="5">
        <v>2265</v>
      </c>
      <c r="KL84" s="5">
        <v>1901</v>
      </c>
      <c r="KM84" s="5">
        <v>1683</v>
      </c>
      <c r="KN84" s="5">
        <v>1686</v>
      </c>
      <c r="KO84" s="5">
        <v>1233</v>
      </c>
      <c r="KP84" s="5">
        <v>899</v>
      </c>
      <c r="KQ84" s="5">
        <v>764</v>
      </c>
      <c r="KR84" s="5">
        <v>550</v>
      </c>
      <c r="KS84" s="5">
        <v>-999</v>
      </c>
      <c r="KT84" s="5">
        <v>434</v>
      </c>
      <c r="KU84" s="5">
        <v>489</v>
      </c>
      <c r="KV84" s="5">
        <v>666</v>
      </c>
      <c r="KW84" s="5" t="s">
        <v>33</v>
      </c>
      <c r="KX84" s="5" t="s">
        <v>33</v>
      </c>
      <c r="KY84" s="5" t="s">
        <v>33</v>
      </c>
      <c r="KZ84" s="5" t="s">
        <v>33</v>
      </c>
      <c r="LA84" s="5" t="s">
        <v>33</v>
      </c>
      <c r="LB84" s="5" t="s">
        <v>33</v>
      </c>
      <c r="LC84" s="5" t="s">
        <v>33</v>
      </c>
      <c r="LD84" s="5" t="s">
        <v>33</v>
      </c>
      <c r="LE84" s="5" t="s">
        <v>33</v>
      </c>
      <c r="LF84" s="5" t="s">
        <v>33</v>
      </c>
      <c r="LG84" s="5" t="s">
        <v>33</v>
      </c>
      <c r="LH84" s="5" t="s">
        <v>33</v>
      </c>
      <c r="LI84" s="5" t="s">
        <v>33</v>
      </c>
      <c r="LJ84" s="5" t="s">
        <v>33</v>
      </c>
      <c r="LK84" s="5" t="s">
        <v>33</v>
      </c>
      <c r="LL84" s="5">
        <v>0</v>
      </c>
      <c r="LM84" s="5">
        <v>0</v>
      </c>
      <c r="LN84" s="5">
        <v>0</v>
      </c>
      <c r="LO84" s="5">
        <v>0</v>
      </c>
      <c r="LP84" s="5">
        <v>0</v>
      </c>
      <c r="LQ84" s="5">
        <v>0</v>
      </c>
      <c r="LR84" s="5">
        <v>1</v>
      </c>
      <c r="LS84" s="5">
        <v>11</v>
      </c>
      <c r="LT84" s="5">
        <v>3</v>
      </c>
      <c r="LU84" s="5">
        <v>42</v>
      </c>
      <c r="LV84" s="5">
        <v>-2</v>
      </c>
      <c r="LW84" s="5">
        <v>6</v>
      </c>
      <c r="LX84" s="5">
        <v>-10</v>
      </c>
      <c r="LY84" s="5">
        <v>3</v>
      </c>
      <c r="LZ84" s="5">
        <v>0</v>
      </c>
      <c r="MA84" s="5">
        <v>5</v>
      </c>
      <c r="MB84" s="5">
        <v>2</v>
      </c>
      <c r="MC84" s="5" t="s">
        <v>33</v>
      </c>
      <c r="MD84" s="5" t="s">
        <v>33</v>
      </c>
      <c r="ME84" s="5" t="s">
        <v>33</v>
      </c>
      <c r="MF84" s="5" t="s">
        <v>33</v>
      </c>
      <c r="MG84" s="5" t="s">
        <v>33</v>
      </c>
      <c r="MH84" s="5" t="s">
        <v>33</v>
      </c>
      <c r="MI84" s="5" t="s">
        <v>33</v>
      </c>
      <c r="MJ84" s="5" t="s">
        <v>33</v>
      </c>
      <c r="MK84" s="5" t="s">
        <v>33</v>
      </c>
      <c r="ML84" s="5" t="s">
        <v>33</v>
      </c>
      <c r="MM84" s="5" t="s">
        <v>33</v>
      </c>
      <c r="MN84" s="5" t="s">
        <v>33</v>
      </c>
      <c r="MO84" s="5" t="s">
        <v>33</v>
      </c>
      <c r="MP84" s="5" t="s">
        <v>33</v>
      </c>
      <c r="MQ84" s="5" t="s">
        <v>33</v>
      </c>
      <c r="MR84" s="5">
        <v>0</v>
      </c>
      <c r="MS84" s="5">
        <v>0</v>
      </c>
      <c r="MT84" s="5">
        <v>0</v>
      </c>
      <c r="MU84" s="5">
        <v>0</v>
      </c>
      <c r="MV84" s="5">
        <v>0</v>
      </c>
      <c r="MW84" s="5">
        <v>0</v>
      </c>
      <c r="MX84" s="5">
        <v>0</v>
      </c>
      <c r="MY84" s="5">
        <v>0</v>
      </c>
      <c r="MZ84" s="5">
        <v>0</v>
      </c>
      <c r="NA84" s="5">
        <v>0</v>
      </c>
      <c r="NB84" s="5">
        <v>0</v>
      </c>
      <c r="NC84" s="5">
        <v>0</v>
      </c>
      <c r="ND84" s="5">
        <v>0</v>
      </c>
      <c r="NE84" s="5" t="s">
        <v>33</v>
      </c>
      <c r="NF84" s="5" t="s">
        <v>33</v>
      </c>
      <c r="NG84" s="5" t="s">
        <v>33</v>
      </c>
      <c r="NH84" s="5" t="s">
        <v>33</v>
      </c>
      <c r="NI84" s="5" t="s">
        <v>33</v>
      </c>
      <c r="NJ84" s="5" t="s">
        <v>33</v>
      </c>
      <c r="NK84" s="5" t="s">
        <v>33</v>
      </c>
      <c r="NL84" s="5" t="s">
        <v>33</v>
      </c>
      <c r="NM84" s="5" t="s">
        <v>33</v>
      </c>
      <c r="NN84" s="5" t="s">
        <v>33</v>
      </c>
      <c r="NO84" s="5" t="s">
        <v>33</v>
      </c>
      <c r="NP84" s="5" t="s">
        <v>33</v>
      </c>
      <c r="NQ84" s="5" t="s">
        <v>33</v>
      </c>
      <c r="NR84" s="5" t="s">
        <v>33</v>
      </c>
      <c r="NS84" s="5" t="s">
        <v>33</v>
      </c>
      <c r="NT84" s="5" t="s">
        <v>33</v>
      </c>
      <c r="NU84" s="5" t="s">
        <v>33</v>
      </c>
      <c r="NV84" s="5" t="s">
        <v>33</v>
      </c>
      <c r="NW84" s="5" t="s">
        <v>33</v>
      </c>
      <c r="NX84" s="5">
        <v>0</v>
      </c>
      <c r="NY84" s="5">
        <v>0</v>
      </c>
      <c r="NZ84" s="5">
        <v>0</v>
      </c>
      <c r="OA84" s="5">
        <v>0</v>
      </c>
      <c r="OB84" s="5">
        <v>0</v>
      </c>
      <c r="OC84" s="5">
        <v>0</v>
      </c>
      <c r="OD84" s="5">
        <v>0</v>
      </c>
      <c r="OE84" s="5">
        <v>0</v>
      </c>
      <c r="OF84" s="5">
        <v>0</v>
      </c>
      <c r="OG84" s="5">
        <v>0</v>
      </c>
      <c r="OH84" s="5">
        <v>0</v>
      </c>
      <c r="OI84" s="5">
        <v>0</v>
      </c>
      <c r="OJ84" s="5">
        <v>0</v>
      </c>
      <c r="OK84" s="5" t="s">
        <v>33</v>
      </c>
      <c r="OL84" s="5" t="s">
        <v>33</v>
      </c>
      <c r="OM84" s="5" t="s">
        <v>33</v>
      </c>
      <c r="ON84" s="5" t="s">
        <v>33</v>
      </c>
      <c r="OO84" s="5" t="s">
        <v>33</v>
      </c>
      <c r="OP84" s="5" t="s">
        <v>33</v>
      </c>
      <c r="OQ84" s="5" t="s">
        <v>33</v>
      </c>
      <c r="OR84" s="5" t="s">
        <v>33</v>
      </c>
      <c r="OS84" s="5" t="s">
        <v>33</v>
      </c>
      <c r="OT84" s="5" t="s">
        <v>33</v>
      </c>
      <c r="OU84" s="5" t="s">
        <v>33</v>
      </c>
      <c r="OV84" s="5" t="s">
        <v>33</v>
      </c>
      <c r="OW84" s="5" t="s">
        <v>33</v>
      </c>
      <c r="OX84" s="5" t="s">
        <v>33</v>
      </c>
      <c r="OY84" s="5" t="s">
        <v>33</v>
      </c>
      <c r="OZ84" s="5" t="s">
        <v>33</v>
      </c>
      <c r="PA84" s="5" t="s">
        <v>33</v>
      </c>
      <c r="PB84" s="5" t="s">
        <v>33</v>
      </c>
      <c r="PC84" s="5" t="s">
        <v>33</v>
      </c>
      <c r="PD84" s="5">
        <v>705</v>
      </c>
      <c r="PE84" s="5">
        <v>698</v>
      </c>
      <c r="PF84" s="5">
        <v>837</v>
      </c>
      <c r="PG84" s="5">
        <v>751</v>
      </c>
      <c r="PH84" s="5">
        <v>724</v>
      </c>
      <c r="PI84" s="5">
        <v>993</v>
      </c>
      <c r="PJ84" s="5">
        <v>756</v>
      </c>
      <c r="PK84" s="5">
        <v>1062</v>
      </c>
      <c r="PL84" s="5">
        <v>959</v>
      </c>
      <c r="PM84" s="5">
        <v>1009</v>
      </c>
      <c r="PN84" s="5">
        <v>979</v>
      </c>
      <c r="PO84" s="5">
        <v>944</v>
      </c>
      <c r="PP84" s="5">
        <v>1150</v>
      </c>
      <c r="PQ84" s="5">
        <v>1312</v>
      </c>
      <c r="PR84" s="5">
        <v>799</v>
      </c>
      <c r="PS84" s="5">
        <v>833</v>
      </c>
      <c r="PT84" s="5">
        <v>621</v>
      </c>
      <c r="PU84" s="5" t="s">
        <v>33</v>
      </c>
      <c r="PV84" s="5" t="s">
        <v>33</v>
      </c>
      <c r="PW84" s="5" t="s">
        <v>33</v>
      </c>
      <c r="PX84" s="5" t="s">
        <v>33</v>
      </c>
      <c r="PY84" s="5" t="s">
        <v>33</v>
      </c>
      <c r="PZ84" s="5" t="s">
        <v>33</v>
      </c>
      <c r="QA84" s="5" t="s">
        <v>33</v>
      </c>
      <c r="QB84" s="5" t="s">
        <v>33</v>
      </c>
      <c r="QC84" s="5" t="s">
        <v>33</v>
      </c>
      <c r="QD84" s="5" t="s">
        <v>33</v>
      </c>
      <c r="QE84" s="5" t="s">
        <v>33</v>
      </c>
      <c r="QF84" s="5" t="s">
        <v>33</v>
      </c>
      <c r="QG84" s="5" t="s">
        <v>33</v>
      </c>
      <c r="QH84" s="5" t="s">
        <v>33</v>
      </c>
      <c r="QI84" s="5" t="s">
        <v>33</v>
      </c>
      <c r="QJ84" s="5">
        <v>1093</v>
      </c>
      <c r="QK84" s="5">
        <v>1645</v>
      </c>
      <c r="QL84" s="5">
        <v>1553</v>
      </c>
      <c r="QM84" s="5">
        <v>3288</v>
      </c>
      <c r="QN84" s="5">
        <v>777</v>
      </c>
      <c r="QO84" s="5">
        <v>615</v>
      </c>
      <c r="QP84" s="5">
        <v>723</v>
      </c>
      <c r="QQ84" s="5">
        <v>699</v>
      </c>
      <c r="QR84" s="5">
        <v>641</v>
      </c>
      <c r="QS84" s="5">
        <v>226</v>
      </c>
      <c r="QT84" s="5">
        <v>588</v>
      </c>
      <c r="QU84" s="5">
        <v>28</v>
      </c>
      <c r="QV84" s="5">
        <v>560</v>
      </c>
      <c r="QW84" s="5">
        <v>694</v>
      </c>
      <c r="QX84" s="5">
        <v>391</v>
      </c>
      <c r="QY84" s="5">
        <v>563</v>
      </c>
      <c r="QZ84" s="5">
        <v>453</v>
      </c>
      <c r="RA84" s="5" t="s">
        <v>33</v>
      </c>
      <c r="RB84" s="5" t="s">
        <v>33</v>
      </c>
      <c r="RC84" s="5" t="s">
        <v>33</v>
      </c>
      <c r="RD84" s="5" t="s">
        <v>33</v>
      </c>
      <c r="RE84" s="5" t="s">
        <v>33</v>
      </c>
      <c r="RF84" s="5" t="s">
        <v>33</v>
      </c>
      <c r="RG84" s="5" t="s">
        <v>33</v>
      </c>
      <c r="RH84" s="5" t="s">
        <v>33</v>
      </c>
      <c r="RI84" s="5" t="s">
        <v>33</v>
      </c>
      <c r="RJ84" s="5" t="s">
        <v>33</v>
      </c>
      <c r="RK84" s="5" t="s">
        <v>33</v>
      </c>
      <c r="RL84" s="5" t="s">
        <v>33</v>
      </c>
      <c r="RM84" s="5" t="s">
        <v>33</v>
      </c>
      <c r="RN84" s="5" t="s">
        <v>33</v>
      </c>
      <c r="RO84" s="5" t="s">
        <v>33</v>
      </c>
      <c r="RP84" s="5">
        <v>168</v>
      </c>
      <c r="RQ84" s="5">
        <v>176</v>
      </c>
      <c r="RR84" s="5">
        <v>367</v>
      </c>
      <c r="RS84" s="5">
        <v>366</v>
      </c>
      <c r="RT84" s="5">
        <v>428</v>
      </c>
      <c r="RU84" s="5">
        <v>307</v>
      </c>
      <c r="RV84" s="5">
        <v>227</v>
      </c>
      <c r="RW84" s="5">
        <v>392</v>
      </c>
      <c r="RX84" s="5">
        <v>489</v>
      </c>
      <c r="RY84" s="5">
        <v>603</v>
      </c>
      <c r="RZ84" s="5">
        <v>472</v>
      </c>
      <c r="SA84" s="5">
        <v>455</v>
      </c>
      <c r="SB84" s="5">
        <v>283</v>
      </c>
      <c r="SC84" s="5">
        <v>298</v>
      </c>
      <c r="SD84" s="5">
        <v>259</v>
      </c>
      <c r="SE84" s="5">
        <v>338</v>
      </c>
      <c r="SF84" s="5">
        <v>720</v>
      </c>
      <c r="SG84" s="5" t="s">
        <v>33</v>
      </c>
      <c r="SH84" s="5" t="s">
        <v>33</v>
      </c>
      <c r="SI84" s="5" t="s">
        <v>33</v>
      </c>
      <c r="SJ84" s="5" t="s">
        <v>33</v>
      </c>
      <c r="SK84" s="5" t="s">
        <v>33</v>
      </c>
      <c r="SL84" s="5" t="s">
        <v>33</v>
      </c>
      <c r="SM84" s="5" t="s">
        <v>33</v>
      </c>
      <c r="SN84" s="5" t="s">
        <v>33</v>
      </c>
      <c r="SO84" s="5" t="s">
        <v>33</v>
      </c>
      <c r="SP84" s="5" t="s">
        <v>33</v>
      </c>
      <c r="SQ84" s="5" t="s">
        <v>33</v>
      </c>
      <c r="SR84" s="5" t="s">
        <v>33</v>
      </c>
      <c r="SS84" s="5" t="s">
        <v>33</v>
      </c>
      <c r="ST84" s="5" t="s">
        <v>33</v>
      </c>
      <c r="SU84" s="5" t="s">
        <v>33</v>
      </c>
      <c r="SV84" s="5">
        <v>2622</v>
      </c>
      <c r="SW84" s="5">
        <v>2373</v>
      </c>
      <c r="SX84" s="5">
        <v>2700</v>
      </c>
      <c r="SY84" s="5">
        <v>2371</v>
      </c>
      <c r="SZ84" s="5">
        <v>928</v>
      </c>
      <c r="TA84" s="5">
        <v>863</v>
      </c>
      <c r="TB84" s="5">
        <v>306</v>
      </c>
      <c r="TC84" s="5">
        <v>574</v>
      </c>
      <c r="TD84" s="5">
        <v>106</v>
      </c>
      <c r="TE84" s="5">
        <v>397</v>
      </c>
      <c r="TF84" s="5">
        <v>201</v>
      </c>
      <c r="TG84" s="5">
        <v>41</v>
      </c>
      <c r="TH84" s="5">
        <v>197</v>
      </c>
      <c r="TI84" s="5">
        <v>61</v>
      </c>
      <c r="TJ84" s="5">
        <v>33</v>
      </c>
      <c r="TK84" s="5">
        <v>200</v>
      </c>
      <c r="TL84" s="5">
        <v>50</v>
      </c>
      <c r="TM84" s="5" t="s">
        <v>33</v>
      </c>
      <c r="TN84" s="5" t="s">
        <v>33</v>
      </c>
      <c r="TO84" s="5" t="s">
        <v>33</v>
      </c>
      <c r="TP84" s="5" t="s">
        <v>33</v>
      </c>
      <c r="TQ84" s="5" t="s">
        <v>33</v>
      </c>
      <c r="TR84" s="5" t="s">
        <v>33</v>
      </c>
      <c r="TS84" s="5" t="s">
        <v>33</v>
      </c>
      <c r="TT84" s="5" t="s">
        <v>33</v>
      </c>
      <c r="TU84" s="5" t="s">
        <v>33</v>
      </c>
      <c r="TV84" s="5" t="s">
        <v>33</v>
      </c>
      <c r="TW84" s="5" t="s">
        <v>33</v>
      </c>
      <c r="TX84" s="5" t="s">
        <v>33</v>
      </c>
      <c r="TY84" s="5" t="s">
        <v>33</v>
      </c>
      <c r="TZ84" s="5" t="s">
        <v>33</v>
      </c>
      <c r="UA84" s="5" t="s">
        <v>33</v>
      </c>
      <c r="UB84" s="5">
        <v>18</v>
      </c>
      <c r="UC84" s="5">
        <v>59</v>
      </c>
      <c r="UD84" s="5">
        <v>25</v>
      </c>
      <c r="UE84" s="5">
        <v>15</v>
      </c>
      <c r="UF84" s="5">
        <v>44</v>
      </c>
      <c r="UG84" s="5">
        <v>36</v>
      </c>
      <c r="UH84" s="5">
        <v>29</v>
      </c>
      <c r="UI84" s="5">
        <v>21</v>
      </c>
      <c r="UJ84" s="5">
        <v>0</v>
      </c>
      <c r="UK84" s="5">
        <v>0</v>
      </c>
      <c r="UL84" s="5">
        <v>0</v>
      </c>
      <c r="UM84" s="5">
        <v>0</v>
      </c>
      <c r="UN84" s="5">
        <v>0</v>
      </c>
      <c r="UO84" s="5">
        <v>0</v>
      </c>
      <c r="UP84" s="5">
        <v>0</v>
      </c>
      <c r="UQ84" s="5">
        <v>3</v>
      </c>
      <c r="UR84" s="5">
        <v>2</v>
      </c>
      <c r="US84" s="5" t="s">
        <v>33</v>
      </c>
      <c r="UT84" s="5" t="s">
        <v>33</v>
      </c>
      <c r="UU84" s="5" t="s">
        <v>33</v>
      </c>
      <c r="UV84" s="5" t="s">
        <v>33</v>
      </c>
      <c r="UW84" s="5" t="s">
        <v>33</v>
      </c>
      <c r="UX84" s="5" t="s">
        <v>33</v>
      </c>
      <c r="UY84" s="5" t="s">
        <v>33</v>
      </c>
      <c r="UZ84" s="5" t="s">
        <v>33</v>
      </c>
      <c r="VA84" s="5" t="s">
        <v>33</v>
      </c>
      <c r="VB84" s="5" t="s">
        <v>33</v>
      </c>
      <c r="VC84" s="5" t="s">
        <v>33</v>
      </c>
      <c r="VD84" s="5" t="s">
        <v>33</v>
      </c>
      <c r="VE84" s="5" t="s">
        <v>33</v>
      </c>
      <c r="VF84" s="5" t="s">
        <v>33</v>
      </c>
      <c r="VG84" s="5" t="s">
        <v>33</v>
      </c>
      <c r="VH84" s="5">
        <v>2918</v>
      </c>
      <c r="VI84" s="5">
        <v>3376</v>
      </c>
      <c r="VJ84" s="5">
        <v>3409</v>
      </c>
      <c r="VK84" s="5">
        <v>3860</v>
      </c>
      <c r="VL84" s="5">
        <v>3277</v>
      </c>
      <c r="VM84" s="5">
        <v>3562</v>
      </c>
      <c r="VN84" s="5">
        <v>2408</v>
      </c>
      <c r="VO84" s="5">
        <v>2067</v>
      </c>
      <c r="VP84" s="5">
        <v>1896</v>
      </c>
      <c r="VQ84" s="5">
        <v>1705</v>
      </c>
      <c r="VR84" s="5">
        <v>1292</v>
      </c>
      <c r="VS84" s="5">
        <v>1465</v>
      </c>
      <c r="VT84" s="5">
        <v>1547</v>
      </c>
      <c r="VU84" s="5">
        <v>1645</v>
      </c>
      <c r="VV84" s="5">
        <v>1725</v>
      </c>
      <c r="VW84" s="5">
        <v>1992</v>
      </c>
      <c r="VX84" s="5">
        <v>1493</v>
      </c>
      <c r="VY84" s="5" t="s">
        <v>33</v>
      </c>
      <c r="VZ84" s="5" t="s">
        <v>33</v>
      </c>
      <c r="WA84" s="5" t="s">
        <v>33</v>
      </c>
      <c r="WB84" s="5" t="s">
        <v>33</v>
      </c>
      <c r="WC84" s="5" t="s">
        <v>33</v>
      </c>
      <c r="WD84" s="5" t="s">
        <v>33</v>
      </c>
      <c r="WE84" s="5" t="s">
        <v>33</v>
      </c>
      <c r="WF84" s="5" t="s">
        <v>33</v>
      </c>
      <c r="WG84" s="5" t="s">
        <v>33</v>
      </c>
      <c r="WH84" s="5" t="s">
        <v>33</v>
      </c>
      <c r="WI84" s="5" t="s">
        <v>33</v>
      </c>
      <c r="WJ84" s="5" t="s">
        <v>33</v>
      </c>
      <c r="WK84" s="5" t="s">
        <v>33</v>
      </c>
      <c r="WL84" s="5" t="s">
        <v>33</v>
      </c>
      <c r="WM84" s="5" t="s">
        <v>33</v>
      </c>
      <c r="WN84" s="5">
        <v>1</v>
      </c>
      <c r="WO84" s="5">
        <v>0</v>
      </c>
      <c r="WP84" s="5">
        <v>5</v>
      </c>
      <c r="WQ84" s="5">
        <v>5</v>
      </c>
      <c r="WR84" s="5">
        <v>11</v>
      </c>
      <c r="WS84" s="5">
        <v>0</v>
      </c>
      <c r="WT84" s="5">
        <v>6</v>
      </c>
      <c r="WU84" s="5">
        <v>7</v>
      </c>
      <c r="WV84" s="5">
        <v>8</v>
      </c>
      <c r="WW84" s="5">
        <v>7</v>
      </c>
      <c r="WX84" s="5">
        <v>11</v>
      </c>
      <c r="WY84" s="5">
        <v>8</v>
      </c>
      <c r="WZ84" s="5">
        <v>23</v>
      </c>
      <c r="XA84" s="5">
        <v>16</v>
      </c>
      <c r="XB84" s="5">
        <v>16</v>
      </c>
      <c r="XC84" s="5">
        <v>24</v>
      </c>
      <c r="XD84" s="5">
        <v>18</v>
      </c>
      <c r="XE84" s="5" t="s">
        <v>33</v>
      </c>
      <c r="XF84" s="5" t="s">
        <v>33</v>
      </c>
      <c r="XG84" s="5" t="s">
        <v>33</v>
      </c>
      <c r="XH84" s="5" t="s">
        <v>33</v>
      </c>
      <c r="XI84" s="5" t="s">
        <v>33</v>
      </c>
      <c r="XJ84" s="5" t="s">
        <v>33</v>
      </c>
      <c r="XK84" s="5" t="s">
        <v>33</v>
      </c>
      <c r="XL84" s="5" t="s">
        <v>33</v>
      </c>
      <c r="XM84" s="5" t="s">
        <v>33</v>
      </c>
      <c r="XN84" s="5" t="s">
        <v>33</v>
      </c>
      <c r="XO84" s="5" t="s">
        <v>33</v>
      </c>
      <c r="XP84" s="5" t="s">
        <v>33</v>
      </c>
      <c r="XQ84" s="5" t="s">
        <v>33</v>
      </c>
      <c r="XR84" s="5" t="s">
        <v>33</v>
      </c>
      <c r="XS84" s="1">
        <v>13206</v>
      </c>
      <c r="XT84" s="3" t="s">
        <v>180</v>
      </c>
      <c r="XU84" s="3" t="s">
        <v>179</v>
      </c>
      <c r="XV84" s="3" t="s">
        <v>179</v>
      </c>
      <c r="XW84" s="3" t="s">
        <v>179</v>
      </c>
      <c r="XX84" s="3" t="s">
        <v>180</v>
      </c>
      <c r="XY84" s="3" t="s">
        <v>180</v>
      </c>
      <c r="XZ84" s="3" t="s">
        <v>219</v>
      </c>
    </row>
    <row r="85" spans="1:650" x14ac:dyDescent="0.3">
      <c r="A85" s="6" t="s">
        <v>112</v>
      </c>
      <c r="B85" s="1">
        <v>4057012</v>
      </c>
      <c r="C85" s="5">
        <v>2014</v>
      </c>
      <c r="D85" s="5">
        <v>3461</v>
      </c>
      <c r="E85" s="5">
        <v>0</v>
      </c>
      <c r="F85" s="5">
        <v>441</v>
      </c>
      <c r="G85" s="5">
        <v>0</v>
      </c>
      <c r="H85" s="5">
        <v>0</v>
      </c>
      <c r="I85" s="5">
        <v>0</v>
      </c>
      <c r="J85" s="5">
        <v>0</v>
      </c>
      <c r="K85" s="5">
        <v>0</v>
      </c>
      <c r="L85" s="5">
        <v>0</v>
      </c>
      <c r="M85" s="5">
        <v>0</v>
      </c>
      <c r="N85" s="5">
        <v>0</v>
      </c>
      <c r="O85" s="5">
        <v>0</v>
      </c>
      <c r="P85" s="5">
        <v>0</v>
      </c>
      <c r="Q85" s="5">
        <v>0</v>
      </c>
      <c r="R85" s="5">
        <v>0</v>
      </c>
      <c r="S85" s="5">
        <v>0</v>
      </c>
      <c r="T85" s="5">
        <v>0</v>
      </c>
      <c r="U85" s="5">
        <v>0</v>
      </c>
      <c r="V85" s="5">
        <v>0</v>
      </c>
      <c r="W85" s="5">
        <v>0</v>
      </c>
      <c r="X85" s="5">
        <v>0</v>
      </c>
      <c r="Y85" s="5">
        <v>0</v>
      </c>
      <c r="Z85" s="5">
        <v>0</v>
      </c>
      <c r="AA85" s="5">
        <v>0</v>
      </c>
      <c r="AB85" s="5">
        <v>0</v>
      </c>
      <c r="AC85" s="5">
        <v>0</v>
      </c>
      <c r="AD85" s="5">
        <v>0</v>
      </c>
      <c r="AE85" s="5">
        <v>0</v>
      </c>
      <c r="AF85" s="5">
        <v>0</v>
      </c>
      <c r="AG85" s="5">
        <v>0</v>
      </c>
      <c r="AH85" s="5">
        <v>0</v>
      </c>
      <c r="AI85" s="5">
        <v>0</v>
      </c>
      <c r="AJ85" s="5">
        <v>0</v>
      </c>
      <c r="AK85" s="5">
        <v>0</v>
      </c>
      <c r="AL85" s="5">
        <v>0</v>
      </c>
      <c r="AM85" s="5">
        <v>0</v>
      </c>
      <c r="AN85" s="5">
        <v>0</v>
      </c>
      <c r="AO85" s="5">
        <v>0</v>
      </c>
      <c r="AP85" s="5">
        <v>0</v>
      </c>
      <c r="AQ85" s="5">
        <v>0</v>
      </c>
      <c r="AR85" s="5">
        <v>0</v>
      </c>
      <c r="AS85" s="5">
        <v>0</v>
      </c>
      <c r="AT85" s="5">
        <v>0</v>
      </c>
      <c r="AU85" s="5">
        <v>0</v>
      </c>
      <c r="AV85" s="5">
        <v>0</v>
      </c>
      <c r="AW85" s="5">
        <v>0</v>
      </c>
      <c r="AX85" s="5">
        <v>0</v>
      </c>
      <c r="AY85" s="5">
        <v>0</v>
      </c>
      <c r="AZ85" s="5">
        <v>0</v>
      </c>
      <c r="BA85" s="5">
        <v>0</v>
      </c>
      <c r="BB85" s="5">
        <v>0</v>
      </c>
      <c r="BC85" s="5">
        <v>0</v>
      </c>
      <c r="BD85" s="5">
        <v>115</v>
      </c>
      <c r="BE85" s="5">
        <v>503</v>
      </c>
      <c r="BF85" s="5">
        <v>2740</v>
      </c>
      <c r="BG85" s="5">
        <v>38826</v>
      </c>
      <c r="BH85" s="5">
        <v>160</v>
      </c>
      <c r="BI85" s="5">
        <v>60</v>
      </c>
      <c r="BJ85" s="5">
        <v>844</v>
      </c>
      <c r="BK85" s="5">
        <v>1453</v>
      </c>
      <c r="BL85" s="5">
        <v>1697</v>
      </c>
      <c r="BM85" s="5">
        <v>2382</v>
      </c>
      <c r="BN85" s="5">
        <v>465</v>
      </c>
      <c r="BO85" s="5">
        <v>39082</v>
      </c>
      <c r="BP85" s="5">
        <v>54842</v>
      </c>
      <c r="BQ85" s="5">
        <v>39163</v>
      </c>
      <c r="BR85" s="5">
        <v>116010</v>
      </c>
      <c r="BS85" s="5">
        <v>166837</v>
      </c>
      <c r="BT85" s="5">
        <v>27387</v>
      </c>
      <c r="BU85" s="5">
        <v>153567</v>
      </c>
      <c r="BV85" s="5">
        <v>169388</v>
      </c>
      <c r="BW85" s="5">
        <v>32110</v>
      </c>
      <c r="BX85" s="5">
        <v>51541</v>
      </c>
      <c r="BY85" s="5">
        <v>7874</v>
      </c>
      <c r="BZ85" s="5">
        <v>31789</v>
      </c>
      <c r="CA85" s="5">
        <v>8504</v>
      </c>
      <c r="CB85" s="5">
        <v>639</v>
      </c>
      <c r="CC85" s="5">
        <v>6956</v>
      </c>
      <c r="CD85" s="5">
        <v>12292</v>
      </c>
      <c r="CE85" s="5">
        <v>7928</v>
      </c>
      <c r="CF85" s="5">
        <v>8373</v>
      </c>
      <c r="CG85" s="5">
        <v>3630</v>
      </c>
      <c r="CH85" s="5">
        <v>2446</v>
      </c>
      <c r="CI85" s="5">
        <v>3822</v>
      </c>
      <c r="CJ85" s="5">
        <v>510</v>
      </c>
      <c r="CK85" s="5">
        <v>3352</v>
      </c>
      <c r="CL85" s="5">
        <v>16509</v>
      </c>
      <c r="CM85" s="5">
        <v>5854</v>
      </c>
      <c r="CN85" s="5">
        <v>42425</v>
      </c>
      <c r="CO85" s="5">
        <v>1050</v>
      </c>
      <c r="CP85" s="5">
        <v>2967</v>
      </c>
      <c r="CQ85" s="5">
        <v>2261</v>
      </c>
      <c r="CR85" s="5">
        <v>2261</v>
      </c>
      <c r="CS85" s="5">
        <v>5644</v>
      </c>
      <c r="CT85" s="5">
        <v>2779</v>
      </c>
      <c r="CU85" s="5">
        <v>116299</v>
      </c>
      <c r="CV85" s="5">
        <v>113972</v>
      </c>
      <c r="CW85" s="5">
        <v>73062</v>
      </c>
      <c r="CX85" s="5">
        <v>61018</v>
      </c>
      <c r="CY85" s="5">
        <v>78670</v>
      </c>
      <c r="CZ85" s="5">
        <v>74616</v>
      </c>
      <c r="DA85" s="5">
        <v>39112</v>
      </c>
      <c r="DB85" s="5">
        <v>50833</v>
      </c>
      <c r="DC85" s="5">
        <v>40246</v>
      </c>
      <c r="DD85" s="5">
        <v>50710</v>
      </c>
      <c r="DE85" s="5">
        <v>50501</v>
      </c>
      <c r="DF85" s="5">
        <v>67688</v>
      </c>
      <c r="DG85" s="5">
        <v>47893</v>
      </c>
      <c r="DH85" s="5">
        <v>46989</v>
      </c>
      <c r="DI85" s="5">
        <v>47044</v>
      </c>
      <c r="DJ85" s="5">
        <v>32605</v>
      </c>
      <c r="DK85" s="5">
        <v>41859</v>
      </c>
      <c r="DL85" s="5">
        <v>34383</v>
      </c>
      <c r="DM85" s="5">
        <v>33980</v>
      </c>
      <c r="DN85" s="5">
        <v>34997</v>
      </c>
      <c r="DO85" s="5">
        <v>19555</v>
      </c>
      <c r="DP85" s="5">
        <v>25722</v>
      </c>
      <c r="DQ85" s="5">
        <v>24626</v>
      </c>
      <c r="DR85" s="5">
        <v>26693</v>
      </c>
      <c r="DS85" s="5">
        <v>42274</v>
      </c>
      <c r="DT85" s="5">
        <v>43015</v>
      </c>
      <c r="DU85" s="5">
        <v>26411</v>
      </c>
      <c r="DV85" s="5">
        <v>26117</v>
      </c>
      <c r="DW85" s="5">
        <v>30606</v>
      </c>
      <c r="DX85" s="5">
        <v>31240</v>
      </c>
      <c r="DY85" s="5">
        <v>34597</v>
      </c>
      <c r="DZ85" s="5">
        <v>24220</v>
      </c>
      <c r="EA85" s="5">
        <v>2366</v>
      </c>
      <c r="EB85" s="5">
        <v>6838</v>
      </c>
      <c r="EC85" s="5">
        <v>3111</v>
      </c>
      <c r="ED85" s="5">
        <v>6034</v>
      </c>
      <c r="EE85" s="5">
        <v>5037</v>
      </c>
      <c r="EF85" s="5">
        <v>3324</v>
      </c>
      <c r="EG85" s="5">
        <v>3726</v>
      </c>
      <c r="EH85" s="5">
        <v>488</v>
      </c>
      <c r="EI85" s="5">
        <v>-426</v>
      </c>
      <c r="EJ85" s="5">
        <v>3725</v>
      </c>
      <c r="EK85" s="5">
        <v>80</v>
      </c>
      <c r="EL85" s="5">
        <v>168</v>
      </c>
      <c r="EM85" s="5">
        <v>920</v>
      </c>
      <c r="EN85" s="5">
        <v>-380</v>
      </c>
      <c r="EO85" s="5">
        <v>669</v>
      </c>
      <c r="EP85" s="5">
        <v>1039</v>
      </c>
      <c r="EQ85" s="5">
        <v>1370</v>
      </c>
      <c r="ER85" s="5">
        <v>2605</v>
      </c>
      <c r="ES85" s="5">
        <v>13747</v>
      </c>
      <c r="ET85" s="5">
        <v>5659</v>
      </c>
      <c r="EU85" s="5">
        <v>506</v>
      </c>
      <c r="EV85" s="5">
        <v>462</v>
      </c>
      <c r="EW85" s="5">
        <v>-513</v>
      </c>
      <c r="EX85" s="5">
        <v>957</v>
      </c>
      <c r="EY85" s="5">
        <v>2194</v>
      </c>
      <c r="EZ85" s="5">
        <v>4311</v>
      </c>
      <c r="FA85" s="5">
        <v>2025</v>
      </c>
      <c r="FB85" s="5">
        <v>1054</v>
      </c>
      <c r="FC85" s="5">
        <v>502</v>
      </c>
      <c r="FD85" s="5">
        <v>585</v>
      </c>
      <c r="FE85" s="5">
        <v>452</v>
      </c>
      <c r="FF85" s="5">
        <v>1508</v>
      </c>
      <c r="FG85" s="5">
        <v>0</v>
      </c>
      <c r="FH85" s="5">
        <v>0</v>
      </c>
      <c r="FI85" s="5">
        <v>0</v>
      </c>
      <c r="FJ85" s="5">
        <v>0</v>
      </c>
      <c r="FK85" s="5">
        <v>0</v>
      </c>
      <c r="FL85" s="5">
        <v>0</v>
      </c>
      <c r="FM85" s="5">
        <v>0</v>
      </c>
      <c r="FN85" s="5">
        <v>0</v>
      </c>
      <c r="FO85" s="5">
        <v>0</v>
      </c>
      <c r="FP85" s="5">
        <v>0</v>
      </c>
      <c r="FQ85" s="5">
        <v>0</v>
      </c>
      <c r="FR85" s="5">
        <v>0</v>
      </c>
      <c r="FS85" s="5">
        <v>0</v>
      </c>
      <c r="FT85" s="5">
        <v>0</v>
      </c>
      <c r="FU85" s="5" t="s">
        <v>33</v>
      </c>
      <c r="FV85" s="5" t="s">
        <v>33</v>
      </c>
      <c r="FW85" s="5" t="s">
        <v>33</v>
      </c>
      <c r="FX85" s="5" t="s">
        <v>33</v>
      </c>
      <c r="FY85" s="5" t="s">
        <v>33</v>
      </c>
      <c r="FZ85" s="5" t="s">
        <v>33</v>
      </c>
      <c r="GA85" s="5" t="s">
        <v>33</v>
      </c>
      <c r="GB85" s="5" t="s">
        <v>33</v>
      </c>
      <c r="GC85" s="5" t="s">
        <v>33</v>
      </c>
      <c r="GD85" s="5" t="s">
        <v>33</v>
      </c>
      <c r="GE85" s="5" t="s">
        <v>33</v>
      </c>
      <c r="GF85" s="5" t="s">
        <v>33</v>
      </c>
      <c r="GG85" s="5" t="s">
        <v>33</v>
      </c>
      <c r="GH85" s="5" t="s">
        <v>33</v>
      </c>
      <c r="GI85" s="5" t="s">
        <v>33</v>
      </c>
      <c r="GJ85" s="5" t="s">
        <v>33</v>
      </c>
      <c r="GK85" s="5" t="s">
        <v>33</v>
      </c>
      <c r="GL85" s="5" t="s">
        <v>33</v>
      </c>
      <c r="GM85" s="5">
        <v>159761</v>
      </c>
      <c r="GN85" s="5">
        <v>179113</v>
      </c>
      <c r="GO85" s="5">
        <v>115336</v>
      </c>
      <c r="GP85" s="5">
        <v>183503</v>
      </c>
      <c r="GQ85" s="5">
        <v>250544</v>
      </c>
      <c r="GR85" s="5">
        <v>105326</v>
      </c>
      <c r="GS85" s="5">
        <v>196405</v>
      </c>
      <c r="GT85" s="5">
        <v>220708</v>
      </c>
      <c r="GU85" s="5">
        <v>71929</v>
      </c>
      <c r="GV85" s="5">
        <v>105976</v>
      </c>
      <c r="GW85" s="5">
        <v>58455</v>
      </c>
      <c r="GX85" s="5">
        <v>99645</v>
      </c>
      <c r="GY85" s="5">
        <v>57317</v>
      </c>
      <c r="GZ85" s="5">
        <v>47247</v>
      </c>
      <c r="HA85" s="5">
        <v>54669</v>
      </c>
      <c r="HB85" s="5">
        <v>45937</v>
      </c>
      <c r="HC85" s="5">
        <v>51157</v>
      </c>
      <c r="HD85" s="5">
        <v>45361</v>
      </c>
      <c r="HE85" s="5">
        <v>51357</v>
      </c>
      <c r="HF85" s="5">
        <v>43102</v>
      </c>
      <c r="HG85" s="5">
        <v>23883</v>
      </c>
      <c r="HH85" s="5">
        <v>26809</v>
      </c>
      <c r="HI85" s="5">
        <v>27967</v>
      </c>
      <c r="HJ85" s="5">
        <v>46899</v>
      </c>
      <c r="HK85" s="5">
        <v>89147</v>
      </c>
      <c r="HL85" s="5">
        <v>89911</v>
      </c>
      <c r="HM85" s="5">
        <v>29545</v>
      </c>
      <c r="HN85" s="5">
        <v>30982</v>
      </c>
      <c r="HO85" s="5">
        <v>34822</v>
      </c>
      <c r="HP85" s="5">
        <v>35782</v>
      </c>
      <c r="HQ85" s="5">
        <v>43076</v>
      </c>
      <c r="HR85" s="5">
        <v>28971</v>
      </c>
      <c r="HS85" s="5">
        <v>422160</v>
      </c>
      <c r="HT85" s="5">
        <v>416227</v>
      </c>
      <c r="HU85" s="5">
        <v>337430</v>
      </c>
      <c r="HV85" s="5">
        <v>332841</v>
      </c>
      <c r="HW85" s="5">
        <v>448898</v>
      </c>
      <c r="HX85" s="5">
        <v>431945</v>
      </c>
      <c r="HY85" s="5">
        <v>401598</v>
      </c>
      <c r="HZ85" s="5">
        <v>345942</v>
      </c>
      <c r="IA85" s="5">
        <v>379416</v>
      </c>
      <c r="IB85" s="5">
        <v>461844</v>
      </c>
      <c r="IC85" s="5">
        <v>541981</v>
      </c>
      <c r="ID85" s="5">
        <v>780767</v>
      </c>
      <c r="IE85" s="5">
        <v>609391</v>
      </c>
      <c r="IF85" s="5">
        <v>667041</v>
      </c>
      <c r="IG85" s="5">
        <v>578345</v>
      </c>
      <c r="IH85" s="5">
        <v>510140</v>
      </c>
      <c r="II85" s="5">
        <v>469492</v>
      </c>
      <c r="IJ85" s="5">
        <v>346173</v>
      </c>
      <c r="IK85" s="5">
        <v>481993</v>
      </c>
      <c r="IL85" s="5">
        <v>379875</v>
      </c>
      <c r="IM85" s="5">
        <v>227327</v>
      </c>
      <c r="IN85" s="5">
        <v>240742</v>
      </c>
      <c r="IO85" s="5">
        <v>310310</v>
      </c>
      <c r="IP85" s="5">
        <v>298126</v>
      </c>
      <c r="IQ85" s="5">
        <v>295498</v>
      </c>
      <c r="IR85" s="5">
        <v>302362</v>
      </c>
      <c r="IS85" s="5">
        <v>311875</v>
      </c>
      <c r="IT85" s="5">
        <v>293434</v>
      </c>
      <c r="IU85" s="5">
        <v>280760</v>
      </c>
      <c r="IV85" s="5">
        <v>245505</v>
      </c>
      <c r="IW85" s="5">
        <v>226826</v>
      </c>
      <c r="IX85" s="5">
        <v>202861</v>
      </c>
      <c r="IY85" s="5">
        <v>0</v>
      </c>
      <c r="IZ85" s="5">
        <v>0</v>
      </c>
      <c r="JA85" s="5">
        <v>0</v>
      </c>
      <c r="JB85" s="5">
        <v>0</v>
      </c>
      <c r="JC85" s="5">
        <v>0</v>
      </c>
      <c r="JD85" s="5">
        <v>0</v>
      </c>
      <c r="JE85" s="5">
        <v>0</v>
      </c>
      <c r="JF85" s="5">
        <v>0</v>
      </c>
      <c r="JG85" s="5">
        <v>0</v>
      </c>
      <c r="JH85" s="5">
        <v>0</v>
      </c>
      <c r="JI85" s="5">
        <v>0</v>
      </c>
      <c r="JJ85" s="5">
        <v>0</v>
      </c>
      <c r="JK85" s="5">
        <v>0</v>
      </c>
      <c r="JL85" s="5">
        <v>0</v>
      </c>
      <c r="JM85" s="5">
        <v>0</v>
      </c>
      <c r="JN85" s="5">
        <v>0</v>
      </c>
      <c r="JO85" s="5">
        <v>0</v>
      </c>
      <c r="JP85" s="5">
        <v>0</v>
      </c>
      <c r="JQ85" s="5">
        <v>0</v>
      </c>
      <c r="JR85" s="5">
        <v>0</v>
      </c>
      <c r="JS85" s="5">
        <v>0</v>
      </c>
      <c r="JT85" s="5">
        <v>1496</v>
      </c>
      <c r="JU85" s="5">
        <v>545</v>
      </c>
      <c r="JV85" s="5">
        <v>638</v>
      </c>
      <c r="JW85" s="5">
        <v>758</v>
      </c>
      <c r="JX85" s="5">
        <v>714</v>
      </c>
      <c r="JY85" s="5">
        <v>746</v>
      </c>
      <c r="JZ85" s="5">
        <v>3056</v>
      </c>
      <c r="KA85" s="5">
        <v>9033</v>
      </c>
      <c r="KB85" s="5">
        <v>12074</v>
      </c>
      <c r="KC85" s="5">
        <v>12087</v>
      </c>
      <c r="KD85" s="5">
        <v>9104</v>
      </c>
      <c r="KE85" s="5">
        <v>73817</v>
      </c>
      <c r="KF85" s="5">
        <v>72211</v>
      </c>
      <c r="KG85" s="5">
        <v>64020</v>
      </c>
      <c r="KH85" s="5">
        <v>38676</v>
      </c>
      <c r="KI85" s="5">
        <v>35609</v>
      </c>
      <c r="KJ85" s="5">
        <v>47791</v>
      </c>
      <c r="KK85" s="5">
        <v>43388</v>
      </c>
      <c r="KL85" s="5">
        <v>49935</v>
      </c>
      <c r="KM85" s="5">
        <v>59976</v>
      </c>
      <c r="KN85" s="5">
        <v>72620</v>
      </c>
      <c r="KO85" s="5">
        <v>55319</v>
      </c>
      <c r="KP85" s="5">
        <v>52849</v>
      </c>
      <c r="KQ85" s="5">
        <v>31961</v>
      </c>
      <c r="KR85" s="5">
        <v>27151</v>
      </c>
      <c r="KS85" s="5">
        <v>23812</v>
      </c>
      <c r="KT85" s="5">
        <v>16533</v>
      </c>
      <c r="KU85" s="5">
        <v>13596</v>
      </c>
      <c r="KV85" s="5">
        <v>20097</v>
      </c>
      <c r="KW85" s="5">
        <v>10912</v>
      </c>
      <c r="KX85" s="5">
        <v>8929</v>
      </c>
      <c r="KY85" s="5">
        <v>5577</v>
      </c>
      <c r="KZ85" s="5">
        <v>26005</v>
      </c>
      <c r="LA85" s="5">
        <v>2924</v>
      </c>
      <c r="LB85" s="5">
        <v>3033</v>
      </c>
      <c r="LC85" s="5">
        <v>3670</v>
      </c>
      <c r="LD85" s="5">
        <v>3235</v>
      </c>
      <c r="LE85" s="5">
        <v>3203</v>
      </c>
      <c r="LF85" s="5">
        <v>2811</v>
      </c>
      <c r="LG85" s="5">
        <v>2642</v>
      </c>
      <c r="LH85" s="5">
        <v>2637</v>
      </c>
      <c r="LI85" s="5">
        <v>2566</v>
      </c>
      <c r="LJ85" s="5">
        <v>2566</v>
      </c>
      <c r="LK85" s="5">
        <v>2658</v>
      </c>
      <c r="LL85" s="5">
        <v>4189</v>
      </c>
      <c r="LM85" s="5">
        <v>4104</v>
      </c>
      <c r="LN85" s="5">
        <v>3229</v>
      </c>
      <c r="LO85" s="5">
        <v>4461</v>
      </c>
      <c r="LP85" s="5">
        <v>4406</v>
      </c>
      <c r="LQ85" s="5">
        <v>3729</v>
      </c>
      <c r="LR85" s="5">
        <v>2939</v>
      </c>
      <c r="LS85" s="5">
        <v>4842</v>
      </c>
      <c r="LT85" s="5">
        <v>2209</v>
      </c>
      <c r="LU85" s="5">
        <v>3693</v>
      </c>
      <c r="LV85" s="5">
        <v>2040</v>
      </c>
      <c r="LW85" s="5">
        <v>1987</v>
      </c>
      <c r="LX85" s="5">
        <v>2115</v>
      </c>
      <c r="LY85" s="5">
        <v>2008</v>
      </c>
      <c r="LZ85" s="5">
        <v>1793</v>
      </c>
      <c r="MA85" s="5">
        <v>2103</v>
      </c>
      <c r="MB85" s="5">
        <v>2125</v>
      </c>
      <c r="MC85" s="5">
        <v>2321</v>
      </c>
      <c r="MD85" s="5">
        <v>1641</v>
      </c>
      <c r="ME85" s="5">
        <v>1232</v>
      </c>
      <c r="MF85" s="5">
        <v>868</v>
      </c>
      <c r="MG85" s="5">
        <v>1296</v>
      </c>
      <c r="MH85" s="5">
        <v>686</v>
      </c>
      <c r="MI85" s="5">
        <v>568</v>
      </c>
      <c r="MJ85" s="5">
        <v>1040</v>
      </c>
      <c r="MK85" s="5">
        <v>1273</v>
      </c>
      <c r="ML85" s="5">
        <v>778</v>
      </c>
      <c r="MM85" s="5">
        <v>1952</v>
      </c>
      <c r="MN85" s="5">
        <v>839</v>
      </c>
      <c r="MO85" s="5">
        <v>501</v>
      </c>
      <c r="MP85" s="5">
        <v>434</v>
      </c>
      <c r="MQ85" s="5">
        <v>359</v>
      </c>
      <c r="MR85" s="5">
        <v>327</v>
      </c>
      <c r="MS85" s="5">
        <v>297</v>
      </c>
      <c r="MT85" s="5">
        <v>261</v>
      </c>
      <c r="MU85" s="5">
        <v>265</v>
      </c>
      <c r="MV85" s="5">
        <v>14</v>
      </c>
      <c r="MW85" s="5">
        <v>94</v>
      </c>
      <c r="MX85" s="5">
        <v>0</v>
      </c>
      <c r="MY85" s="5">
        <v>0</v>
      </c>
      <c r="MZ85" s="5">
        <v>0</v>
      </c>
      <c r="NA85" s="5">
        <v>0</v>
      </c>
      <c r="NB85" s="5">
        <v>0</v>
      </c>
      <c r="NC85" s="5">
        <v>0</v>
      </c>
      <c r="ND85" s="5">
        <v>0</v>
      </c>
      <c r="NE85" s="5" t="s">
        <v>33</v>
      </c>
      <c r="NF85" s="5" t="s">
        <v>33</v>
      </c>
      <c r="NG85" s="5" t="s">
        <v>33</v>
      </c>
      <c r="NH85" s="5" t="s">
        <v>33</v>
      </c>
      <c r="NI85" s="5" t="s">
        <v>33</v>
      </c>
      <c r="NJ85" s="5" t="s">
        <v>33</v>
      </c>
      <c r="NK85" s="5" t="s">
        <v>33</v>
      </c>
      <c r="NL85" s="5" t="s">
        <v>33</v>
      </c>
      <c r="NM85" s="5" t="s">
        <v>33</v>
      </c>
      <c r="NN85" s="5" t="s">
        <v>33</v>
      </c>
      <c r="NO85" s="5" t="s">
        <v>33</v>
      </c>
      <c r="NP85" s="5" t="s">
        <v>33</v>
      </c>
      <c r="NQ85" s="5" t="s">
        <v>33</v>
      </c>
      <c r="NR85" s="5" t="s">
        <v>33</v>
      </c>
      <c r="NS85" s="5" t="s">
        <v>33</v>
      </c>
      <c r="NT85" s="5" t="s">
        <v>33</v>
      </c>
      <c r="NU85" s="5" t="s">
        <v>33</v>
      </c>
      <c r="NV85" s="5" t="s">
        <v>33</v>
      </c>
      <c r="NW85" s="5">
        <v>0</v>
      </c>
      <c r="NX85" s="5">
        <v>0</v>
      </c>
      <c r="NY85" s="5">
        <v>0</v>
      </c>
      <c r="NZ85" s="5">
        <v>0</v>
      </c>
      <c r="OA85" s="5">
        <v>0</v>
      </c>
      <c r="OB85" s="5">
        <v>0</v>
      </c>
      <c r="OC85" s="5">
        <v>0</v>
      </c>
      <c r="OD85" s="5">
        <v>0</v>
      </c>
      <c r="OE85" s="5">
        <v>0</v>
      </c>
      <c r="OF85" s="5">
        <v>0</v>
      </c>
      <c r="OG85" s="5">
        <v>0</v>
      </c>
      <c r="OH85" s="5">
        <v>0</v>
      </c>
      <c r="OI85" s="5">
        <v>0</v>
      </c>
      <c r="OJ85" s="5">
        <v>0</v>
      </c>
      <c r="OK85" s="5" t="s">
        <v>33</v>
      </c>
      <c r="OL85" s="5" t="s">
        <v>33</v>
      </c>
      <c r="OM85" s="5" t="s">
        <v>33</v>
      </c>
      <c r="ON85" s="5" t="s">
        <v>33</v>
      </c>
      <c r="OO85" s="5" t="s">
        <v>33</v>
      </c>
      <c r="OP85" s="5" t="s">
        <v>33</v>
      </c>
      <c r="OQ85" s="5" t="s">
        <v>33</v>
      </c>
      <c r="OR85" s="5" t="s">
        <v>33</v>
      </c>
      <c r="OS85" s="5" t="s">
        <v>33</v>
      </c>
      <c r="OT85" s="5" t="s">
        <v>33</v>
      </c>
      <c r="OU85" s="5" t="s">
        <v>33</v>
      </c>
      <c r="OV85" s="5" t="s">
        <v>33</v>
      </c>
      <c r="OW85" s="5" t="s">
        <v>33</v>
      </c>
      <c r="OX85" s="5" t="s">
        <v>33</v>
      </c>
      <c r="OY85" s="5" t="s">
        <v>33</v>
      </c>
      <c r="OZ85" s="5" t="s">
        <v>33</v>
      </c>
      <c r="PA85" s="5" t="s">
        <v>33</v>
      </c>
      <c r="PB85" s="5" t="s">
        <v>33</v>
      </c>
      <c r="PC85" s="5">
        <v>22923</v>
      </c>
      <c r="PD85" s="5">
        <v>17955</v>
      </c>
      <c r="PE85" s="5">
        <v>20142</v>
      </c>
      <c r="PF85" s="5">
        <v>18387</v>
      </c>
      <c r="PG85" s="5">
        <v>18293</v>
      </c>
      <c r="PH85" s="5">
        <v>25436</v>
      </c>
      <c r="PI85" s="5">
        <v>20105</v>
      </c>
      <c r="PJ85" s="5">
        <v>19450</v>
      </c>
      <c r="PK85" s="5">
        <v>25322</v>
      </c>
      <c r="PL85" s="5">
        <v>27136</v>
      </c>
      <c r="PM85" s="5">
        <v>27989</v>
      </c>
      <c r="PN85" s="5">
        <v>28484</v>
      </c>
      <c r="PO85" s="5">
        <v>23377</v>
      </c>
      <c r="PP85" s="5">
        <v>21763</v>
      </c>
      <c r="PQ85" s="5">
        <v>18164</v>
      </c>
      <c r="PR85" s="5">
        <v>16675</v>
      </c>
      <c r="PS85" s="5">
        <v>20690</v>
      </c>
      <c r="PT85" s="5">
        <v>19050</v>
      </c>
      <c r="PU85" s="5">
        <v>21288</v>
      </c>
      <c r="PV85" s="5">
        <v>18135</v>
      </c>
      <c r="PW85" s="5">
        <v>12289</v>
      </c>
      <c r="PX85" s="5">
        <v>14335</v>
      </c>
      <c r="PY85" s="5">
        <v>12099</v>
      </c>
      <c r="PZ85" s="5">
        <v>10917</v>
      </c>
      <c r="QA85" s="5">
        <v>9906</v>
      </c>
      <c r="QB85" s="5">
        <v>11861</v>
      </c>
      <c r="QC85" s="5">
        <v>9616</v>
      </c>
      <c r="QD85" s="5">
        <v>9382</v>
      </c>
      <c r="QE85" s="5">
        <v>8020</v>
      </c>
      <c r="QF85" s="5">
        <v>7886</v>
      </c>
      <c r="QG85" s="5">
        <v>7195</v>
      </c>
      <c r="QH85" s="5">
        <v>7785</v>
      </c>
      <c r="QI85" s="5">
        <v>34636</v>
      </c>
      <c r="QJ85" s="5">
        <v>26093</v>
      </c>
      <c r="QK85" s="5">
        <v>32371</v>
      </c>
      <c r="QL85" s="5">
        <v>31834</v>
      </c>
      <c r="QM85" s="5">
        <v>22405</v>
      </c>
      <c r="QN85" s="5">
        <v>22363</v>
      </c>
      <c r="QO85" s="5">
        <v>31084</v>
      </c>
      <c r="QP85" s="5">
        <v>15165</v>
      </c>
      <c r="QQ85" s="5">
        <v>14319</v>
      </c>
      <c r="QR85" s="5">
        <v>17519</v>
      </c>
      <c r="QS85" s="5">
        <v>17024</v>
      </c>
      <c r="QT85" s="5">
        <v>22366</v>
      </c>
      <c r="QU85" s="5">
        <v>17651</v>
      </c>
      <c r="QV85" s="5">
        <v>18453</v>
      </c>
      <c r="QW85" s="5">
        <v>16438</v>
      </c>
      <c r="QX85" s="5">
        <v>14628</v>
      </c>
      <c r="QY85" s="5">
        <v>15723</v>
      </c>
      <c r="QZ85" s="5">
        <v>12576</v>
      </c>
      <c r="RA85" s="5">
        <v>13389</v>
      </c>
      <c r="RB85" s="5">
        <v>14401</v>
      </c>
      <c r="RC85" s="5">
        <v>10530</v>
      </c>
      <c r="RD85" s="5">
        <v>8745</v>
      </c>
      <c r="RE85" s="5">
        <v>9858</v>
      </c>
      <c r="RF85" s="5">
        <v>10386</v>
      </c>
      <c r="RG85" s="5">
        <v>8923</v>
      </c>
      <c r="RH85" s="5">
        <v>9584</v>
      </c>
      <c r="RI85" s="5">
        <v>9640</v>
      </c>
      <c r="RJ85" s="5">
        <v>7732</v>
      </c>
      <c r="RK85" s="5">
        <v>9071</v>
      </c>
      <c r="RL85" s="5">
        <v>8565</v>
      </c>
      <c r="RM85" s="5">
        <v>8116</v>
      </c>
      <c r="RN85" s="5">
        <v>7931</v>
      </c>
      <c r="RO85" s="5">
        <v>28042</v>
      </c>
      <c r="RP85" s="5">
        <v>27402</v>
      </c>
      <c r="RQ85" s="5">
        <v>23534</v>
      </c>
      <c r="RR85" s="5">
        <v>20198</v>
      </c>
      <c r="RS85" s="5">
        <v>21033</v>
      </c>
      <c r="RT85" s="5">
        <v>31778</v>
      </c>
      <c r="RU85" s="5">
        <v>25702</v>
      </c>
      <c r="RV85" s="5">
        <v>19719</v>
      </c>
      <c r="RW85" s="5">
        <v>22090</v>
      </c>
      <c r="RX85" s="5">
        <v>25584</v>
      </c>
      <c r="RY85" s="5">
        <v>32400</v>
      </c>
      <c r="RZ85" s="5">
        <v>26813</v>
      </c>
      <c r="SA85" s="5">
        <v>24094</v>
      </c>
      <c r="SB85" s="5">
        <v>21200</v>
      </c>
      <c r="SC85" s="5">
        <v>17304</v>
      </c>
      <c r="SD85" s="5">
        <v>16243</v>
      </c>
      <c r="SE85" s="5">
        <v>15517</v>
      </c>
      <c r="SF85" s="5">
        <v>17372</v>
      </c>
      <c r="SG85" s="5">
        <v>22827</v>
      </c>
      <c r="SH85" s="5">
        <v>19031</v>
      </c>
      <c r="SI85" s="5">
        <v>12932</v>
      </c>
      <c r="SJ85" s="5">
        <v>13299</v>
      </c>
      <c r="SK85" s="5">
        <v>14956</v>
      </c>
      <c r="SL85" s="5">
        <v>13553</v>
      </c>
      <c r="SM85" s="5">
        <v>14982</v>
      </c>
      <c r="SN85" s="5">
        <v>14329</v>
      </c>
      <c r="SO85" s="5">
        <v>14526</v>
      </c>
      <c r="SP85" s="5">
        <v>14447</v>
      </c>
      <c r="SQ85" s="5">
        <v>13643</v>
      </c>
      <c r="SR85" s="5">
        <v>11441</v>
      </c>
      <c r="SS85" s="5">
        <v>10166</v>
      </c>
      <c r="ST85" s="5">
        <v>9308</v>
      </c>
      <c r="SU85" s="5">
        <v>111406</v>
      </c>
      <c r="SV85" s="5">
        <v>100843</v>
      </c>
      <c r="SW85" s="5">
        <v>89667</v>
      </c>
      <c r="SX85" s="5">
        <v>72972</v>
      </c>
      <c r="SY85" s="5">
        <v>88757</v>
      </c>
      <c r="SZ85" s="5">
        <v>87876</v>
      </c>
      <c r="TA85" s="5">
        <v>64373</v>
      </c>
      <c r="TB85" s="5">
        <v>46473</v>
      </c>
      <c r="TC85" s="5">
        <v>35621</v>
      </c>
      <c r="TD85" s="5">
        <v>27415</v>
      </c>
      <c r="TE85" s="5">
        <v>25909</v>
      </c>
      <c r="TF85" s="5">
        <v>18406</v>
      </c>
      <c r="TG85" s="5">
        <v>18561</v>
      </c>
      <c r="TH85" s="5">
        <v>19370</v>
      </c>
      <c r="TI85" s="5">
        <v>18604</v>
      </c>
      <c r="TJ85" s="5">
        <v>17039</v>
      </c>
      <c r="TK85" s="5">
        <v>17978</v>
      </c>
      <c r="TL85" s="5">
        <v>19491</v>
      </c>
      <c r="TM85" s="5">
        <v>19447</v>
      </c>
      <c r="TN85" s="5">
        <v>17567</v>
      </c>
      <c r="TO85" s="5">
        <v>16079</v>
      </c>
      <c r="TP85" s="5">
        <v>12610</v>
      </c>
      <c r="TQ85" s="5">
        <v>11878</v>
      </c>
      <c r="TR85" s="5">
        <v>12482</v>
      </c>
      <c r="TS85" s="5">
        <v>12012</v>
      </c>
      <c r="TT85" s="5">
        <v>12588</v>
      </c>
      <c r="TU85" s="5">
        <v>14456</v>
      </c>
      <c r="TV85" s="5">
        <v>13986</v>
      </c>
      <c r="TW85" s="5">
        <v>20920</v>
      </c>
      <c r="TX85" s="5">
        <v>16235</v>
      </c>
      <c r="TY85" s="5">
        <v>1541</v>
      </c>
      <c r="TZ85" s="5">
        <v>1775</v>
      </c>
      <c r="UA85" s="5">
        <v>238</v>
      </c>
      <c r="UB85" s="5">
        <v>243</v>
      </c>
      <c r="UC85" s="5">
        <v>987</v>
      </c>
      <c r="UD85" s="5">
        <v>473</v>
      </c>
      <c r="UE85" s="5">
        <v>731</v>
      </c>
      <c r="UF85" s="5">
        <v>670</v>
      </c>
      <c r="UG85" s="5">
        <v>788</v>
      </c>
      <c r="UH85" s="5">
        <v>535</v>
      </c>
      <c r="UI85" s="5">
        <v>618</v>
      </c>
      <c r="UJ85" s="5">
        <v>15</v>
      </c>
      <c r="UK85" s="5">
        <v>2</v>
      </c>
      <c r="UL85" s="5">
        <v>0</v>
      </c>
      <c r="UM85" s="5">
        <v>0</v>
      </c>
      <c r="UN85" s="5">
        <v>0</v>
      </c>
      <c r="UO85" s="5">
        <v>0</v>
      </c>
      <c r="UP85" s="5">
        <v>2</v>
      </c>
      <c r="UQ85" s="5">
        <v>36</v>
      </c>
      <c r="UR85" s="5">
        <v>177</v>
      </c>
      <c r="US85" s="5">
        <v>692</v>
      </c>
      <c r="UT85" s="5">
        <v>215</v>
      </c>
      <c r="UU85" s="5">
        <v>0</v>
      </c>
      <c r="UV85" s="5">
        <v>0</v>
      </c>
      <c r="UW85" s="5">
        <v>0</v>
      </c>
      <c r="UX85" s="5">
        <v>6</v>
      </c>
      <c r="UY85" s="5">
        <v>0</v>
      </c>
      <c r="UZ85" s="5">
        <v>0</v>
      </c>
      <c r="VA85" s="5">
        <v>0</v>
      </c>
      <c r="VB85" s="5">
        <v>0</v>
      </c>
      <c r="VC85" s="5">
        <v>0</v>
      </c>
      <c r="VD85" s="5">
        <v>0</v>
      </c>
      <c r="VE85" s="5">
        <v>0</v>
      </c>
      <c r="VF85" s="5">
        <v>0</v>
      </c>
      <c r="VG85" s="5">
        <v>125996</v>
      </c>
      <c r="VH85" s="5">
        <v>124035</v>
      </c>
      <c r="VI85" s="5">
        <v>118405</v>
      </c>
      <c r="VJ85" s="5">
        <v>105980</v>
      </c>
      <c r="VK85" s="5">
        <v>89892</v>
      </c>
      <c r="VL85" s="5">
        <v>89073</v>
      </c>
      <c r="VM85" s="5">
        <v>85616</v>
      </c>
      <c r="VN85" s="5">
        <v>86848</v>
      </c>
      <c r="VO85" s="5">
        <v>71577</v>
      </c>
      <c r="VP85" s="5">
        <v>68817</v>
      </c>
      <c r="VQ85" s="5">
        <v>73017</v>
      </c>
      <c r="VR85" s="5">
        <v>61164</v>
      </c>
      <c r="VS85" s="5">
        <v>58074</v>
      </c>
      <c r="VT85" s="5">
        <v>60329</v>
      </c>
      <c r="VU85" s="5">
        <v>50313</v>
      </c>
      <c r="VV85" s="5">
        <v>28616</v>
      </c>
      <c r="VW85" s="5">
        <v>75858</v>
      </c>
      <c r="VX85" s="5">
        <v>40076</v>
      </c>
      <c r="VY85" s="5">
        <v>30486</v>
      </c>
      <c r="VZ85" s="5">
        <v>29869</v>
      </c>
      <c r="WA85" s="5">
        <v>29086</v>
      </c>
      <c r="WB85" s="5">
        <v>28910</v>
      </c>
      <c r="WC85" s="5">
        <v>31637</v>
      </c>
      <c r="WD85" s="5">
        <v>30569</v>
      </c>
      <c r="WE85" s="5">
        <v>30398</v>
      </c>
      <c r="WF85" s="5">
        <v>29384</v>
      </c>
      <c r="WG85" s="5">
        <v>30941</v>
      </c>
      <c r="WH85" s="5">
        <v>22025</v>
      </c>
      <c r="WI85" s="5">
        <v>20658</v>
      </c>
      <c r="WJ85" s="5">
        <v>20534</v>
      </c>
      <c r="WK85" s="5">
        <v>17157</v>
      </c>
      <c r="WL85" s="5">
        <v>18196</v>
      </c>
      <c r="WM85" s="5">
        <v>304</v>
      </c>
      <c r="WN85" s="5">
        <v>183</v>
      </c>
      <c r="WO85" s="5">
        <v>151</v>
      </c>
      <c r="WP85" s="5">
        <v>145</v>
      </c>
      <c r="WQ85" s="5">
        <v>253</v>
      </c>
      <c r="WR85" s="5">
        <v>265</v>
      </c>
      <c r="WS85" s="5">
        <v>315</v>
      </c>
      <c r="WT85" s="5">
        <v>163</v>
      </c>
      <c r="WU85" s="5">
        <v>260</v>
      </c>
      <c r="WV85" s="5">
        <v>262</v>
      </c>
      <c r="WW85" s="5">
        <v>263</v>
      </c>
      <c r="WX85" s="5">
        <v>257</v>
      </c>
      <c r="WY85" s="5">
        <v>234</v>
      </c>
      <c r="WZ85" s="5">
        <v>432</v>
      </c>
      <c r="XA85" s="5">
        <v>456</v>
      </c>
      <c r="XB85" s="5">
        <v>843</v>
      </c>
      <c r="XC85" s="5">
        <v>1558</v>
      </c>
      <c r="XD85" s="5">
        <v>1559</v>
      </c>
      <c r="XE85" s="5">
        <v>1937</v>
      </c>
      <c r="XF85" s="5">
        <v>2892</v>
      </c>
      <c r="XG85" s="5">
        <v>1466</v>
      </c>
      <c r="XH85" s="5">
        <v>887</v>
      </c>
      <c r="XI85" s="5">
        <v>747</v>
      </c>
      <c r="XJ85" s="5">
        <v>1299</v>
      </c>
      <c r="XK85" s="5">
        <v>925</v>
      </c>
      <c r="XL85" s="5">
        <v>942</v>
      </c>
      <c r="XM85" s="5">
        <v>519</v>
      </c>
      <c r="XN85" s="5">
        <v>721</v>
      </c>
      <c r="XO85" s="5">
        <v>568</v>
      </c>
      <c r="XP85" s="5">
        <v>492</v>
      </c>
      <c r="XQ85" s="5">
        <v>714</v>
      </c>
      <c r="XR85" s="5">
        <v>755</v>
      </c>
      <c r="XS85" s="1">
        <v>13214</v>
      </c>
      <c r="XT85" s="3" t="s">
        <v>180</v>
      </c>
      <c r="XU85" s="3" t="s">
        <v>180</v>
      </c>
      <c r="XV85" s="3" t="s">
        <v>179</v>
      </c>
      <c r="XW85" s="3" t="s">
        <v>179</v>
      </c>
      <c r="XX85" s="3" t="s">
        <v>180</v>
      </c>
      <c r="XY85" s="3" t="s">
        <v>180</v>
      </c>
      <c r="XZ85" s="3" t="s">
        <v>239</v>
      </c>
    </row>
    <row r="86" spans="1:650" x14ac:dyDescent="0.3">
      <c r="A86" s="6" t="s">
        <v>113</v>
      </c>
      <c r="B86" s="1">
        <v>4061726</v>
      </c>
      <c r="C86" s="5">
        <v>26487</v>
      </c>
      <c r="D86" s="5">
        <v>39013</v>
      </c>
      <c r="E86" s="5">
        <v>33825</v>
      </c>
      <c r="F86" s="5">
        <v>35753</v>
      </c>
      <c r="G86" s="5">
        <v>20224</v>
      </c>
      <c r="H86" s="5">
        <v>33856</v>
      </c>
      <c r="I86" s="5">
        <v>14803</v>
      </c>
      <c r="J86" s="5">
        <v>24981</v>
      </c>
      <c r="K86" s="5">
        <v>13232</v>
      </c>
      <c r="L86" s="5">
        <v>46968</v>
      </c>
      <c r="M86" s="5">
        <v>17964</v>
      </c>
      <c r="N86" s="5">
        <v>10673</v>
      </c>
      <c r="O86" s="5">
        <v>9573</v>
      </c>
      <c r="P86" s="5">
        <v>26737</v>
      </c>
      <c r="Q86" s="5">
        <v>0</v>
      </c>
      <c r="R86" s="5">
        <v>2917</v>
      </c>
      <c r="S86" s="5">
        <v>4104</v>
      </c>
      <c r="T86" s="5">
        <v>18438</v>
      </c>
      <c r="U86" s="5">
        <v>12055</v>
      </c>
      <c r="V86" s="5">
        <v>14934</v>
      </c>
      <c r="W86" s="5">
        <v>418</v>
      </c>
      <c r="X86" s="5">
        <v>9078</v>
      </c>
      <c r="Y86" s="5">
        <v>1229</v>
      </c>
      <c r="Z86" s="5">
        <v>4121</v>
      </c>
      <c r="AA86" s="5">
        <v>6574</v>
      </c>
      <c r="AB86" s="5">
        <v>0</v>
      </c>
      <c r="AC86" s="5">
        <v>0</v>
      </c>
      <c r="AD86" s="5">
        <v>0</v>
      </c>
      <c r="AE86" s="5">
        <v>0</v>
      </c>
      <c r="AF86" s="5">
        <v>0</v>
      </c>
      <c r="AG86" s="5">
        <v>0</v>
      </c>
      <c r="AH86" s="5">
        <v>0</v>
      </c>
      <c r="AI86" s="5">
        <v>70037</v>
      </c>
      <c r="AJ86" s="5">
        <v>39285</v>
      </c>
      <c r="AK86" s="5">
        <v>207409</v>
      </c>
      <c r="AL86" s="5">
        <v>79666</v>
      </c>
      <c r="AM86" s="5">
        <v>381713</v>
      </c>
      <c r="AN86" s="5">
        <v>-5644</v>
      </c>
      <c r="AO86" s="5">
        <v>74690</v>
      </c>
      <c r="AP86" s="5">
        <v>53048</v>
      </c>
      <c r="AQ86" s="5">
        <v>809979</v>
      </c>
      <c r="AR86" s="5">
        <v>33149</v>
      </c>
      <c r="AS86" s="5">
        <v>175316</v>
      </c>
      <c r="AT86" s="5">
        <v>592398</v>
      </c>
      <c r="AU86" s="5">
        <v>56987</v>
      </c>
      <c r="AV86" s="5">
        <v>842437</v>
      </c>
      <c r="AW86" s="5">
        <v>31619</v>
      </c>
      <c r="AX86" s="5">
        <v>7286</v>
      </c>
      <c r="AY86" s="5">
        <v>18251</v>
      </c>
      <c r="AZ86" s="5">
        <v>15642</v>
      </c>
      <c r="BA86" s="5">
        <v>32500</v>
      </c>
      <c r="BB86" s="5">
        <v>20209</v>
      </c>
      <c r="BC86" s="5">
        <v>19788</v>
      </c>
      <c r="BD86" s="5">
        <v>21723</v>
      </c>
      <c r="BE86" s="5">
        <v>51376</v>
      </c>
      <c r="BF86" s="5">
        <v>18172</v>
      </c>
      <c r="BG86" s="5">
        <v>81890</v>
      </c>
      <c r="BH86" s="5">
        <v>85035</v>
      </c>
      <c r="BI86" s="5">
        <v>93858</v>
      </c>
      <c r="BJ86" s="5">
        <v>12222</v>
      </c>
      <c r="BK86" s="5">
        <v>20346</v>
      </c>
      <c r="BL86" s="5">
        <v>16098</v>
      </c>
      <c r="BM86" s="5">
        <v>15689</v>
      </c>
      <c r="BN86" s="5">
        <v>7507</v>
      </c>
      <c r="BO86" s="5">
        <v>15356</v>
      </c>
      <c r="BP86" s="5">
        <v>15328</v>
      </c>
      <c r="BQ86" s="5">
        <v>17999</v>
      </c>
      <c r="BR86" s="5">
        <v>57805</v>
      </c>
      <c r="BS86" s="5">
        <v>33403</v>
      </c>
      <c r="BT86" s="5">
        <v>19003</v>
      </c>
      <c r="BU86" s="5">
        <v>150632</v>
      </c>
      <c r="BV86" s="5">
        <v>7469</v>
      </c>
      <c r="BW86" s="5">
        <v>9113</v>
      </c>
      <c r="BX86" s="5">
        <v>10438</v>
      </c>
      <c r="BY86" s="5">
        <v>87749</v>
      </c>
      <c r="BZ86" s="5">
        <v>49214</v>
      </c>
      <c r="CA86" s="5">
        <v>115721</v>
      </c>
      <c r="CB86" s="5">
        <v>79376</v>
      </c>
      <c r="CC86" s="5">
        <v>33787</v>
      </c>
      <c r="CD86" s="5">
        <v>67051</v>
      </c>
      <c r="CE86" s="5">
        <v>96910</v>
      </c>
      <c r="CF86" s="5">
        <v>61290</v>
      </c>
      <c r="CG86" s="5">
        <v>57484</v>
      </c>
      <c r="CH86" s="5">
        <v>30334</v>
      </c>
      <c r="CI86" s="5">
        <v>116887</v>
      </c>
      <c r="CJ86" s="5">
        <v>103701</v>
      </c>
      <c r="CK86" s="5">
        <v>6265</v>
      </c>
      <c r="CL86" s="5">
        <v>22017</v>
      </c>
      <c r="CM86" s="5">
        <v>15613</v>
      </c>
      <c r="CN86" s="5">
        <v>10188</v>
      </c>
      <c r="CO86" s="5">
        <v>13869</v>
      </c>
      <c r="CP86" s="5">
        <v>28719</v>
      </c>
      <c r="CQ86" s="5">
        <v>18214</v>
      </c>
      <c r="CR86" s="5">
        <v>65690</v>
      </c>
      <c r="CS86" s="5">
        <v>17532</v>
      </c>
      <c r="CT86" s="5">
        <v>15643</v>
      </c>
      <c r="CU86" s="5">
        <v>151202</v>
      </c>
      <c r="CV86" s="5">
        <v>115165</v>
      </c>
      <c r="CW86" s="5">
        <v>99376</v>
      </c>
      <c r="CX86" s="5">
        <v>121544</v>
      </c>
      <c r="CY86" s="5">
        <v>110190</v>
      </c>
      <c r="CZ86" s="5">
        <v>101659</v>
      </c>
      <c r="DA86" s="5">
        <v>66956</v>
      </c>
      <c r="DB86" s="5">
        <v>51004</v>
      </c>
      <c r="DC86" s="5">
        <v>118329</v>
      </c>
      <c r="DD86" s="5">
        <v>94818</v>
      </c>
      <c r="DE86" s="5">
        <v>172599</v>
      </c>
      <c r="DF86" s="5">
        <v>203241</v>
      </c>
      <c r="DG86" s="5">
        <v>192377</v>
      </c>
      <c r="DH86" s="5">
        <v>199078</v>
      </c>
      <c r="DI86" s="5">
        <v>147785</v>
      </c>
      <c r="DJ86" s="5">
        <v>138413</v>
      </c>
      <c r="DK86" s="5">
        <v>159340</v>
      </c>
      <c r="DL86" s="5">
        <v>112421</v>
      </c>
      <c r="DM86" s="5">
        <v>168822</v>
      </c>
      <c r="DN86" s="5">
        <v>91865</v>
      </c>
      <c r="DO86" s="5">
        <v>97442</v>
      </c>
      <c r="DP86" s="5">
        <v>127353</v>
      </c>
      <c r="DQ86" s="5">
        <v>117935</v>
      </c>
      <c r="DR86" s="5">
        <v>115324</v>
      </c>
      <c r="DS86" s="5">
        <v>88484</v>
      </c>
      <c r="DT86" s="5">
        <v>86564</v>
      </c>
      <c r="DU86" s="5">
        <v>60964</v>
      </c>
      <c r="DV86" s="5">
        <v>66199</v>
      </c>
      <c r="DW86" s="5">
        <v>76386</v>
      </c>
      <c r="DX86" s="5">
        <v>57015</v>
      </c>
      <c r="DY86" s="5">
        <v>48947</v>
      </c>
      <c r="DZ86" s="5">
        <v>28876</v>
      </c>
      <c r="EA86" s="5">
        <v>27219</v>
      </c>
      <c r="EB86" s="5">
        <v>29478</v>
      </c>
      <c r="EC86" s="5">
        <v>32319</v>
      </c>
      <c r="ED86" s="5">
        <v>21998</v>
      </c>
      <c r="EE86" s="5">
        <v>25351</v>
      </c>
      <c r="EF86" s="5">
        <v>4537</v>
      </c>
      <c r="EG86" s="5">
        <v>22376</v>
      </c>
      <c r="EH86" s="5">
        <v>15920</v>
      </c>
      <c r="EI86" s="5">
        <v>15122</v>
      </c>
      <c r="EJ86" s="5">
        <v>31705</v>
      </c>
      <c r="EK86" s="5">
        <v>110313</v>
      </c>
      <c r="EL86" s="5">
        <v>41060</v>
      </c>
      <c r="EM86" s="5">
        <v>25669</v>
      </c>
      <c r="EN86" s="5">
        <v>16960</v>
      </c>
      <c r="EO86" s="5">
        <v>11855</v>
      </c>
      <c r="EP86" s="5">
        <v>9665</v>
      </c>
      <c r="EQ86" s="5">
        <v>15881</v>
      </c>
      <c r="ER86" s="5">
        <v>11403</v>
      </c>
      <c r="ES86" s="5">
        <v>16547</v>
      </c>
      <c r="ET86" s="5">
        <v>9692</v>
      </c>
      <c r="EU86" s="5">
        <v>8062</v>
      </c>
      <c r="EV86" s="5">
        <v>6626</v>
      </c>
      <c r="EW86" s="5">
        <v>27302</v>
      </c>
      <c r="EX86" s="5">
        <v>16312</v>
      </c>
      <c r="EY86" s="5">
        <v>21032</v>
      </c>
      <c r="EZ86" s="5">
        <v>16960</v>
      </c>
      <c r="FA86" s="5">
        <v>7927</v>
      </c>
      <c r="FB86" s="5">
        <v>8913</v>
      </c>
      <c r="FC86" s="5">
        <v>8013</v>
      </c>
      <c r="FD86" s="5">
        <v>26620</v>
      </c>
      <c r="FE86" s="5">
        <v>4849</v>
      </c>
      <c r="FF86" s="5">
        <v>3170</v>
      </c>
      <c r="FG86" s="5">
        <v>0</v>
      </c>
      <c r="FH86" s="5">
        <v>0</v>
      </c>
      <c r="FI86" s="5">
        <v>0</v>
      </c>
      <c r="FJ86" s="5">
        <v>0</v>
      </c>
      <c r="FK86" s="5">
        <v>0</v>
      </c>
      <c r="FL86" s="5">
        <v>0</v>
      </c>
      <c r="FM86" s="5">
        <v>0</v>
      </c>
      <c r="FN86" s="5">
        <v>0</v>
      </c>
      <c r="FO86" s="5">
        <v>0</v>
      </c>
      <c r="FP86" s="5">
        <v>0</v>
      </c>
      <c r="FQ86" s="5">
        <v>0</v>
      </c>
      <c r="FR86" s="5">
        <v>0</v>
      </c>
      <c r="FS86" s="5">
        <v>0</v>
      </c>
      <c r="FT86" s="5">
        <v>0</v>
      </c>
      <c r="FU86" s="5" t="s">
        <v>33</v>
      </c>
      <c r="FV86" s="5" t="s">
        <v>33</v>
      </c>
      <c r="FW86" s="5" t="s">
        <v>33</v>
      </c>
      <c r="FX86" s="5" t="s">
        <v>33</v>
      </c>
      <c r="FY86" s="5" t="s">
        <v>33</v>
      </c>
      <c r="FZ86" s="5" t="s">
        <v>33</v>
      </c>
      <c r="GA86" s="5" t="s">
        <v>33</v>
      </c>
      <c r="GB86" s="5" t="s">
        <v>33</v>
      </c>
      <c r="GC86" s="5" t="s">
        <v>33</v>
      </c>
      <c r="GD86" s="5" t="s">
        <v>33</v>
      </c>
      <c r="GE86" s="5" t="s">
        <v>33</v>
      </c>
      <c r="GF86" s="5" t="s">
        <v>33</v>
      </c>
      <c r="GG86" s="5" t="s">
        <v>33</v>
      </c>
      <c r="GH86" s="5" t="s">
        <v>33</v>
      </c>
      <c r="GI86" s="5" t="s">
        <v>33</v>
      </c>
      <c r="GJ86" s="5" t="s">
        <v>33</v>
      </c>
      <c r="GK86" s="5" t="s">
        <v>33</v>
      </c>
      <c r="GL86" s="5" t="s">
        <v>33</v>
      </c>
      <c r="GM86" s="5">
        <v>290300</v>
      </c>
      <c r="GN86" s="5">
        <v>238268</v>
      </c>
      <c r="GO86" s="5">
        <v>390928</v>
      </c>
      <c r="GP86" s="5">
        <v>316766</v>
      </c>
      <c r="GQ86" s="5">
        <v>570880</v>
      </c>
      <c r="GR86" s="5">
        <v>343944</v>
      </c>
      <c r="GS86" s="5">
        <v>376531</v>
      </c>
      <c r="GT86" s="5">
        <v>152422</v>
      </c>
      <c r="GU86" s="5">
        <v>965776</v>
      </c>
      <c r="GV86" s="5">
        <v>217078</v>
      </c>
      <c r="GW86" s="5">
        <v>563942</v>
      </c>
      <c r="GX86" s="5">
        <v>1406909</v>
      </c>
      <c r="GY86" s="5">
        <v>400328</v>
      </c>
      <c r="GZ86" s="5">
        <v>1164589</v>
      </c>
      <c r="HA86" s="5">
        <v>225046</v>
      </c>
      <c r="HB86" s="5">
        <v>225332</v>
      </c>
      <c r="HC86" s="5">
        <v>294486</v>
      </c>
      <c r="HD86" s="5">
        <v>219193</v>
      </c>
      <c r="HE86" s="5">
        <v>291616</v>
      </c>
      <c r="HF86" s="5">
        <v>171340</v>
      </c>
      <c r="HG86" s="5">
        <v>253727</v>
      </c>
      <c r="HH86" s="5">
        <v>275145</v>
      </c>
      <c r="HI86" s="5">
        <v>204107</v>
      </c>
      <c r="HJ86" s="5">
        <v>175946</v>
      </c>
      <c r="HK86" s="5">
        <v>213593</v>
      </c>
      <c r="HL86" s="5">
        <v>198748</v>
      </c>
      <c r="HM86" s="5">
        <v>24805</v>
      </c>
      <c r="HN86" s="5">
        <v>116053</v>
      </c>
      <c r="HO86" s="5">
        <v>122960</v>
      </c>
      <c r="HP86" s="5">
        <v>165423</v>
      </c>
      <c r="HQ86" s="5">
        <v>87017</v>
      </c>
      <c r="HR86" s="5">
        <v>55196</v>
      </c>
      <c r="HS86" s="5">
        <v>1047098</v>
      </c>
      <c r="HT86" s="5">
        <v>1023559</v>
      </c>
      <c r="HU86" s="5">
        <v>1048255</v>
      </c>
      <c r="HV86" s="5">
        <v>896605</v>
      </c>
      <c r="HW86" s="5">
        <v>1197899</v>
      </c>
      <c r="HX86" s="5">
        <v>1209634</v>
      </c>
      <c r="HY86" s="5">
        <v>1010922</v>
      </c>
      <c r="HZ86" s="5">
        <v>943174</v>
      </c>
      <c r="IA86" s="5">
        <v>1085020</v>
      </c>
      <c r="IB86" s="5">
        <v>1302619</v>
      </c>
      <c r="IC86" s="5">
        <v>1509663</v>
      </c>
      <c r="ID86" s="5">
        <v>1533714</v>
      </c>
      <c r="IE86" s="5">
        <v>1600141</v>
      </c>
      <c r="IF86" s="5">
        <v>1317507</v>
      </c>
      <c r="IG86" s="5">
        <v>1267808</v>
      </c>
      <c r="IH86" s="5">
        <v>1163346</v>
      </c>
      <c r="II86" s="5">
        <v>1232123</v>
      </c>
      <c r="IJ86" s="5">
        <v>1837243</v>
      </c>
      <c r="IK86" s="5">
        <v>2554223</v>
      </c>
      <c r="IL86" s="5">
        <v>1004663</v>
      </c>
      <c r="IM86" s="5">
        <v>568130</v>
      </c>
      <c r="IN86" s="5">
        <v>425115</v>
      </c>
      <c r="IO86" s="5">
        <v>377414</v>
      </c>
      <c r="IP86" s="5">
        <v>403115</v>
      </c>
      <c r="IQ86" s="5">
        <v>394748</v>
      </c>
      <c r="IR86" s="5">
        <v>408525</v>
      </c>
      <c r="IS86" s="5">
        <v>327729</v>
      </c>
      <c r="IT86" s="5">
        <v>301675</v>
      </c>
      <c r="IU86" s="5">
        <v>286528</v>
      </c>
      <c r="IV86" s="5">
        <v>232395</v>
      </c>
      <c r="IW86" s="5">
        <v>183256</v>
      </c>
      <c r="IX86" s="5">
        <v>172403</v>
      </c>
      <c r="IY86" s="5">
        <v>29407</v>
      </c>
      <c r="IZ86" s="5">
        <v>26945</v>
      </c>
      <c r="JA86" s="5">
        <v>30052</v>
      </c>
      <c r="JB86" s="5">
        <v>35952</v>
      </c>
      <c r="JC86" s="5">
        <v>36818</v>
      </c>
      <c r="JD86" s="5">
        <v>37336</v>
      </c>
      <c r="JE86" s="5">
        <v>55077</v>
      </c>
      <c r="JF86" s="5">
        <v>60134</v>
      </c>
      <c r="JG86" s="5">
        <v>49826</v>
      </c>
      <c r="JH86" s="5">
        <v>58197</v>
      </c>
      <c r="JI86" s="5">
        <v>58217</v>
      </c>
      <c r="JJ86" s="5">
        <v>50399</v>
      </c>
      <c r="JK86" s="5">
        <v>53671</v>
      </c>
      <c r="JL86" s="5">
        <v>49421</v>
      </c>
      <c r="JM86" s="5">
        <v>36655</v>
      </c>
      <c r="JN86" s="5">
        <v>43389</v>
      </c>
      <c r="JO86" s="5">
        <v>34416</v>
      </c>
      <c r="JP86" s="5">
        <v>27446</v>
      </c>
      <c r="JQ86" s="5">
        <v>30567</v>
      </c>
      <c r="JR86" s="5">
        <v>20291</v>
      </c>
      <c r="JS86" s="5">
        <v>31164</v>
      </c>
      <c r="JT86" s="5">
        <v>31187</v>
      </c>
      <c r="JU86" s="5">
        <v>35186</v>
      </c>
      <c r="JV86" s="5">
        <v>28048</v>
      </c>
      <c r="JW86" s="5">
        <v>18779</v>
      </c>
      <c r="JX86" s="5">
        <v>24425</v>
      </c>
      <c r="JY86" s="5">
        <v>23627</v>
      </c>
      <c r="JZ86" s="5">
        <v>27810</v>
      </c>
      <c r="KA86" s="5">
        <v>36632</v>
      </c>
      <c r="KB86" s="5">
        <v>39807</v>
      </c>
      <c r="KC86" s="5">
        <v>35745</v>
      </c>
      <c r="KD86" s="5">
        <v>33000</v>
      </c>
      <c r="KE86" s="5">
        <v>58608</v>
      </c>
      <c r="KF86" s="5">
        <v>56144</v>
      </c>
      <c r="KG86" s="5">
        <v>57853</v>
      </c>
      <c r="KH86" s="5">
        <v>57851</v>
      </c>
      <c r="KI86" s="5">
        <v>45460</v>
      </c>
      <c r="KJ86" s="5">
        <v>75467</v>
      </c>
      <c r="KK86" s="5">
        <v>31798</v>
      </c>
      <c r="KL86" s="5">
        <v>15305</v>
      </c>
      <c r="KM86" s="5">
        <v>14273</v>
      </c>
      <c r="KN86" s="5">
        <v>14358</v>
      </c>
      <c r="KO86" s="5">
        <v>14090</v>
      </c>
      <c r="KP86" s="5">
        <v>13506</v>
      </c>
      <c r="KQ86" s="5">
        <v>11675</v>
      </c>
      <c r="KR86" s="5">
        <v>9814</v>
      </c>
      <c r="KS86" s="5">
        <v>10606</v>
      </c>
      <c r="KT86" s="5">
        <v>10578</v>
      </c>
      <c r="KU86" s="5">
        <v>10262</v>
      </c>
      <c r="KV86" s="5">
        <v>5991</v>
      </c>
      <c r="KW86" s="5">
        <v>12861</v>
      </c>
      <c r="KX86" s="5">
        <v>6898</v>
      </c>
      <c r="KY86" s="5">
        <v>5394</v>
      </c>
      <c r="KZ86" s="5">
        <v>5008</v>
      </c>
      <c r="LA86" s="5">
        <v>3403</v>
      </c>
      <c r="LB86" s="5">
        <v>6107</v>
      </c>
      <c r="LC86" s="5">
        <v>3532</v>
      </c>
      <c r="LD86" s="5">
        <v>3715</v>
      </c>
      <c r="LE86" s="5">
        <v>3202</v>
      </c>
      <c r="LF86" s="5">
        <v>3856</v>
      </c>
      <c r="LG86" s="5">
        <v>3107</v>
      </c>
      <c r="LH86" s="5">
        <v>4140</v>
      </c>
      <c r="LI86" s="5">
        <v>1712</v>
      </c>
      <c r="LJ86" s="5">
        <v>1606</v>
      </c>
      <c r="LK86" s="5">
        <v>1788</v>
      </c>
      <c r="LL86" s="5">
        <v>1610</v>
      </c>
      <c r="LM86" s="5">
        <v>1313</v>
      </c>
      <c r="LN86" s="5">
        <v>1629</v>
      </c>
      <c r="LO86" s="5">
        <v>1754</v>
      </c>
      <c r="LP86" s="5">
        <v>1287</v>
      </c>
      <c r="LQ86" s="5">
        <v>734</v>
      </c>
      <c r="LR86" s="5">
        <v>1114</v>
      </c>
      <c r="LS86" s="5">
        <v>1373</v>
      </c>
      <c r="LT86" s="5">
        <v>1206</v>
      </c>
      <c r="LU86" s="5">
        <v>1358</v>
      </c>
      <c r="LV86" s="5">
        <v>1143</v>
      </c>
      <c r="LW86" s="5">
        <v>1308</v>
      </c>
      <c r="LX86" s="5">
        <v>1380</v>
      </c>
      <c r="LY86" s="5">
        <v>1288</v>
      </c>
      <c r="LZ86" s="5">
        <v>1510</v>
      </c>
      <c r="MA86" s="5">
        <v>1622</v>
      </c>
      <c r="MB86" s="5">
        <v>1637</v>
      </c>
      <c r="MC86" s="5">
        <v>1638</v>
      </c>
      <c r="MD86" s="5">
        <v>1612</v>
      </c>
      <c r="ME86" s="5">
        <v>2404</v>
      </c>
      <c r="MF86" s="5">
        <v>2308</v>
      </c>
      <c r="MG86" s="5">
        <v>2327</v>
      </c>
      <c r="MH86" s="5">
        <v>2696</v>
      </c>
      <c r="MI86" s="5">
        <v>2242</v>
      </c>
      <c r="MJ86" s="5">
        <v>2729</v>
      </c>
      <c r="MK86" s="5">
        <v>2593</v>
      </c>
      <c r="ML86" s="5">
        <v>1712</v>
      </c>
      <c r="MM86" s="5">
        <v>2655</v>
      </c>
      <c r="MN86" s="5">
        <v>2463</v>
      </c>
      <c r="MO86" s="5">
        <v>1946</v>
      </c>
      <c r="MP86" s="5">
        <v>1763</v>
      </c>
      <c r="MQ86" s="5">
        <v>0</v>
      </c>
      <c r="MR86" s="5">
        <v>0</v>
      </c>
      <c r="MS86" s="5">
        <v>0</v>
      </c>
      <c r="MT86" s="5">
        <v>0</v>
      </c>
      <c r="MU86" s="5">
        <v>0</v>
      </c>
      <c r="MV86" s="5">
        <v>0</v>
      </c>
      <c r="MW86" s="5">
        <v>0</v>
      </c>
      <c r="MX86" s="5">
        <v>0</v>
      </c>
      <c r="MY86" s="5">
        <v>0</v>
      </c>
      <c r="MZ86" s="5">
        <v>0</v>
      </c>
      <c r="NA86" s="5">
        <v>0</v>
      </c>
      <c r="NB86" s="5">
        <v>0</v>
      </c>
      <c r="NC86" s="5">
        <v>0</v>
      </c>
      <c r="ND86" s="5">
        <v>0</v>
      </c>
      <c r="NE86" s="5" t="s">
        <v>33</v>
      </c>
      <c r="NF86" s="5" t="s">
        <v>33</v>
      </c>
      <c r="NG86" s="5" t="s">
        <v>33</v>
      </c>
      <c r="NH86" s="5" t="s">
        <v>33</v>
      </c>
      <c r="NI86" s="5" t="s">
        <v>33</v>
      </c>
      <c r="NJ86" s="5" t="s">
        <v>33</v>
      </c>
      <c r="NK86" s="5" t="s">
        <v>33</v>
      </c>
      <c r="NL86" s="5" t="s">
        <v>33</v>
      </c>
      <c r="NM86" s="5" t="s">
        <v>33</v>
      </c>
      <c r="NN86" s="5" t="s">
        <v>33</v>
      </c>
      <c r="NO86" s="5" t="s">
        <v>33</v>
      </c>
      <c r="NP86" s="5" t="s">
        <v>33</v>
      </c>
      <c r="NQ86" s="5" t="s">
        <v>33</v>
      </c>
      <c r="NR86" s="5" t="s">
        <v>33</v>
      </c>
      <c r="NS86" s="5" t="s">
        <v>33</v>
      </c>
      <c r="NT86" s="5" t="s">
        <v>33</v>
      </c>
      <c r="NU86" s="5" t="s">
        <v>33</v>
      </c>
      <c r="NV86" s="5" t="s">
        <v>33</v>
      </c>
      <c r="NW86" s="5">
        <v>0</v>
      </c>
      <c r="NX86" s="5">
        <v>0</v>
      </c>
      <c r="NY86" s="5">
        <v>0</v>
      </c>
      <c r="NZ86" s="5">
        <v>0</v>
      </c>
      <c r="OA86" s="5">
        <v>0</v>
      </c>
      <c r="OB86" s="5">
        <v>0</v>
      </c>
      <c r="OC86" s="5">
        <v>0</v>
      </c>
      <c r="OD86" s="5">
        <v>0</v>
      </c>
      <c r="OE86" s="5">
        <v>0</v>
      </c>
      <c r="OF86" s="5">
        <v>0</v>
      </c>
      <c r="OG86" s="5">
        <v>0</v>
      </c>
      <c r="OH86" s="5">
        <v>0</v>
      </c>
      <c r="OI86" s="5">
        <v>0</v>
      </c>
      <c r="OJ86" s="5">
        <v>0</v>
      </c>
      <c r="OK86" s="5" t="s">
        <v>33</v>
      </c>
      <c r="OL86" s="5" t="s">
        <v>33</v>
      </c>
      <c r="OM86" s="5" t="s">
        <v>33</v>
      </c>
      <c r="ON86" s="5" t="s">
        <v>33</v>
      </c>
      <c r="OO86" s="5" t="s">
        <v>33</v>
      </c>
      <c r="OP86" s="5" t="s">
        <v>33</v>
      </c>
      <c r="OQ86" s="5" t="s">
        <v>33</v>
      </c>
      <c r="OR86" s="5" t="s">
        <v>33</v>
      </c>
      <c r="OS86" s="5" t="s">
        <v>33</v>
      </c>
      <c r="OT86" s="5" t="s">
        <v>33</v>
      </c>
      <c r="OU86" s="5" t="s">
        <v>33</v>
      </c>
      <c r="OV86" s="5" t="s">
        <v>33</v>
      </c>
      <c r="OW86" s="5" t="s">
        <v>33</v>
      </c>
      <c r="OX86" s="5" t="s">
        <v>33</v>
      </c>
      <c r="OY86" s="5" t="s">
        <v>33</v>
      </c>
      <c r="OZ86" s="5" t="s">
        <v>33</v>
      </c>
      <c r="PA86" s="5" t="s">
        <v>33</v>
      </c>
      <c r="PB86" s="5" t="s">
        <v>33</v>
      </c>
      <c r="PC86" s="5">
        <v>16838</v>
      </c>
      <c r="PD86" s="5">
        <v>16060</v>
      </c>
      <c r="PE86" s="5">
        <v>18665</v>
      </c>
      <c r="PF86" s="5">
        <v>17869</v>
      </c>
      <c r="PG86" s="5">
        <v>16231</v>
      </c>
      <c r="PH86" s="5">
        <v>29496</v>
      </c>
      <c r="PI86" s="5">
        <v>28054</v>
      </c>
      <c r="PJ86" s="5">
        <v>14380</v>
      </c>
      <c r="PK86" s="5">
        <v>16240</v>
      </c>
      <c r="PL86" s="5">
        <v>15896</v>
      </c>
      <c r="PM86" s="5">
        <v>18798</v>
      </c>
      <c r="PN86" s="5">
        <v>17529</v>
      </c>
      <c r="PO86" s="5">
        <v>17779</v>
      </c>
      <c r="PP86" s="5">
        <v>18074</v>
      </c>
      <c r="PQ86" s="5">
        <v>15178</v>
      </c>
      <c r="PR86" s="5">
        <v>13473</v>
      </c>
      <c r="PS86" s="5">
        <v>12835</v>
      </c>
      <c r="PT86" s="5">
        <v>13760</v>
      </c>
      <c r="PU86" s="5">
        <v>13403</v>
      </c>
      <c r="PV86" s="5">
        <v>11972</v>
      </c>
      <c r="PW86" s="5">
        <v>10583</v>
      </c>
      <c r="PX86" s="5">
        <v>10794</v>
      </c>
      <c r="PY86" s="5">
        <v>10056</v>
      </c>
      <c r="PZ86" s="5">
        <v>8726</v>
      </c>
      <c r="QA86" s="5">
        <v>8454</v>
      </c>
      <c r="QB86" s="5">
        <v>10736</v>
      </c>
      <c r="QC86" s="5">
        <v>9629</v>
      </c>
      <c r="QD86" s="5">
        <v>8031</v>
      </c>
      <c r="QE86" s="5">
        <v>7803</v>
      </c>
      <c r="QF86" s="5">
        <v>8358</v>
      </c>
      <c r="QG86" s="5">
        <v>7134</v>
      </c>
      <c r="QH86" s="5">
        <v>6225</v>
      </c>
      <c r="QI86" s="5">
        <v>9515</v>
      </c>
      <c r="QJ86" s="5">
        <v>8949</v>
      </c>
      <c r="QK86" s="5">
        <v>8240</v>
      </c>
      <c r="QL86" s="5">
        <v>7821</v>
      </c>
      <c r="QM86" s="5">
        <v>8670</v>
      </c>
      <c r="QN86" s="5">
        <v>9097</v>
      </c>
      <c r="QO86" s="5">
        <v>9242</v>
      </c>
      <c r="QP86" s="5">
        <v>8319</v>
      </c>
      <c r="QQ86" s="5">
        <v>8383</v>
      </c>
      <c r="QR86" s="5">
        <v>8413</v>
      </c>
      <c r="QS86" s="5">
        <v>7721</v>
      </c>
      <c r="QT86" s="5">
        <v>7934</v>
      </c>
      <c r="QU86" s="5">
        <v>9245</v>
      </c>
      <c r="QV86" s="5">
        <v>7642</v>
      </c>
      <c r="QW86" s="5">
        <v>9698</v>
      </c>
      <c r="QX86" s="5">
        <v>8588</v>
      </c>
      <c r="QY86" s="5">
        <v>8028</v>
      </c>
      <c r="QZ86" s="5">
        <v>7474</v>
      </c>
      <c r="RA86" s="5">
        <v>8522</v>
      </c>
      <c r="RB86" s="5">
        <v>8535</v>
      </c>
      <c r="RC86" s="5">
        <v>11917</v>
      </c>
      <c r="RD86" s="5">
        <v>10320</v>
      </c>
      <c r="RE86" s="5">
        <v>10493</v>
      </c>
      <c r="RF86" s="5">
        <v>9363</v>
      </c>
      <c r="RG86" s="5">
        <v>9071</v>
      </c>
      <c r="RH86" s="5">
        <v>7741</v>
      </c>
      <c r="RI86" s="5">
        <v>6563</v>
      </c>
      <c r="RJ86" s="5">
        <v>6087</v>
      </c>
      <c r="RK86" s="5">
        <v>6402</v>
      </c>
      <c r="RL86" s="5">
        <v>5163</v>
      </c>
      <c r="RM86" s="5">
        <v>4906</v>
      </c>
      <c r="RN86" s="5">
        <v>4513</v>
      </c>
      <c r="RO86" s="5">
        <v>39096</v>
      </c>
      <c r="RP86" s="5">
        <v>40564</v>
      </c>
      <c r="RQ86" s="5">
        <v>41320</v>
      </c>
      <c r="RR86" s="5">
        <v>40887</v>
      </c>
      <c r="RS86" s="5">
        <v>39787</v>
      </c>
      <c r="RT86" s="5">
        <v>40032</v>
      </c>
      <c r="RU86" s="5">
        <v>42720</v>
      </c>
      <c r="RV86" s="5">
        <v>40961</v>
      </c>
      <c r="RW86" s="5">
        <v>40444</v>
      </c>
      <c r="RX86" s="5">
        <v>41996</v>
      </c>
      <c r="RY86" s="5">
        <v>45121</v>
      </c>
      <c r="RZ86" s="5">
        <v>42766</v>
      </c>
      <c r="SA86" s="5">
        <v>35379</v>
      </c>
      <c r="SB86" s="5">
        <v>36110</v>
      </c>
      <c r="SC86" s="5">
        <v>31087</v>
      </c>
      <c r="SD86" s="5">
        <v>32075</v>
      </c>
      <c r="SE86" s="5">
        <v>47795</v>
      </c>
      <c r="SF86" s="5">
        <v>32348</v>
      </c>
      <c r="SG86" s="5">
        <v>48147</v>
      </c>
      <c r="SH86" s="5">
        <v>27012</v>
      </c>
      <c r="SI86" s="5">
        <v>21383</v>
      </c>
      <c r="SJ86" s="5">
        <v>21428</v>
      </c>
      <c r="SK86" s="5">
        <v>18590</v>
      </c>
      <c r="SL86" s="5">
        <v>17642</v>
      </c>
      <c r="SM86" s="5">
        <v>16096</v>
      </c>
      <c r="SN86" s="5">
        <v>16572</v>
      </c>
      <c r="SO86" s="5">
        <v>15200</v>
      </c>
      <c r="SP86" s="5">
        <v>14989</v>
      </c>
      <c r="SQ86" s="5">
        <v>15152</v>
      </c>
      <c r="SR86" s="5">
        <v>11544</v>
      </c>
      <c r="SS86" s="5">
        <v>10618</v>
      </c>
      <c r="ST86" s="5">
        <v>9749</v>
      </c>
      <c r="SU86" s="5">
        <v>34652</v>
      </c>
      <c r="SV86" s="5">
        <v>31457</v>
      </c>
      <c r="SW86" s="5">
        <v>42560</v>
      </c>
      <c r="SX86" s="5">
        <v>62873</v>
      </c>
      <c r="SY86" s="5">
        <v>62223</v>
      </c>
      <c r="SZ86" s="5">
        <v>53978</v>
      </c>
      <c r="TA86" s="5">
        <v>68921</v>
      </c>
      <c r="TB86" s="5">
        <v>114966</v>
      </c>
      <c r="TC86" s="5">
        <v>57972</v>
      </c>
      <c r="TD86" s="5">
        <v>20640</v>
      </c>
      <c r="TE86" s="5">
        <v>14465</v>
      </c>
      <c r="TF86" s="5">
        <v>8353</v>
      </c>
      <c r="TG86" s="5">
        <v>5276</v>
      </c>
      <c r="TH86" s="5">
        <v>3427</v>
      </c>
      <c r="TI86" s="5">
        <v>2814</v>
      </c>
      <c r="TJ86" s="5">
        <v>1820</v>
      </c>
      <c r="TK86" s="5">
        <v>1645</v>
      </c>
      <c r="TL86" s="5">
        <v>1932</v>
      </c>
      <c r="TM86" s="5">
        <v>-1099</v>
      </c>
      <c r="TN86" s="5">
        <v>-403</v>
      </c>
      <c r="TO86" s="5">
        <v>6656</v>
      </c>
      <c r="TP86" s="5">
        <v>8599</v>
      </c>
      <c r="TQ86" s="5">
        <v>8296</v>
      </c>
      <c r="TR86" s="5">
        <v>7420</v>
      </c>
      <c r="TS86" s="5">
        <v>7718</v>
      </c>
      <c r="TT86" s="5">
        <v>4514</v>
      </c>
      <c r="TU86" s="5">
        <v>3858</v>
      </c>
      <c r="TV86" s="5">
        <v>3348</v>
      </c>
      <c r="TW86" s="5">
        <v>3715</v>
      </c>
      <c r="TX86" s="5">
        <v>6380</v>
      </c>
      <c r="TY86" s="5">
        <v>5342</v>
      </c>
      <c r="TZ86" s="5">
        <v>3145</v>
      </c>
      <c r="UA86" s="5">
        <v>257</v>
      </c>
      <c r="UB86" s="5">
        <v>244</v>
      </c>
      <c r="UC86" s="5">
        <v>215</v>
      </c>
      <c r="UD86" s="5">
        <v>193</v>
      </c>
      <c r="UE86" s="5">
        <v>147</v>
      </c>
      <c r="UF86" s="5">
        <v>135</v>
      </c>
      <c r="UG86" s="5">
        <v>218</v>
      </c>
      <c r="UH86" s="5">
        <v>250</v>
      </c>
      <c r="UI86" s="5">
        <v>260</v>
      </c>
      <c r="UJ86" s="5">
        <v>162</v>
      </c>
      <c r="UK86" s="5">
        <v>141</v>
      </c>
      <c r="UL86" s="5">
        <v>8</v>
      </c>
      <c r="UM86" s="5">
        <v>5</v>
      </c>
      <c r="UN86" s="5">
        <v>100</v>
      </c>
      <c r="UO86" s="5">
        <v>3</v>
      </c>
      <c r="UP86" s="5">
        <v>0</v>
      </c>
      <c r="UQ86" s="5">
        <v>16</v>
      </c>
      <c r="UR86" s="5">
        <v>122</v>
      </c>
      <c r="US86" s="5">
        <v>89</v>
      </c>
      <c r="UT86" s="5">
        <v>137</v>
      </c>
      <c r="UU86" s="5">
        <v>279</v>
      </c>
      <c r="UV86" s="5">
        <v>765</v>
      </c>
      <c r="UW86" s="5">
        <v>574</v>
      </c>
      <c r="UX86" s="5">
        <v>302</v>
      </c>
      <c r="UY86" s="5">
        <v>4</v>
      </c>
      <c r="UZ86" s="5">
        <v>0</v>
      </c>
      <c r="VA86" s="5">
        <v>-1</v>
      </c>
      <c r="VB86" s="5">
        <v>1118</v>
      </c>
      <c r="VC86" s="5">
        <v>608</v>
      </c>
      <c r="VD86" s="5">
        <v>101</v>
      </c>
      <c r="VE86" s="5">
        <v>103</v>
      </c>
      <c r="VF86" s="5">
        <v>115</v>
      </c>
      <c r="VG86" s="5">
        <v>90373</v>
      </c>
      <c r="VH86" s="5">
        <v>99253</v>
      </c>
      <c r="VI86" s="5">
        <v>101411</v>
      </c>
      <c r="VJ86" s="5">
        <v>96487</v>
      </c>
      <c r="VK86" s="5">
        <v>95950</v>
      </c>
      <c r="VL86" s="5">
        <v>111819</v>
      </c>
      <c r="VM86" s="5">
        <v>135570</v>
      </c>
      <c r="VN86" s="5">
        <v>123754</v>
      </c>
      <c r="VO86" s="5">
        <v>128205</v>
      </c>
      <c r="VP86" s="5">
        <v>127178</v>
      </c>
      <c r="VQ86" s="5">
        <v>137189</v>
      </c>
      <c r="VR86" s="5">
        <v>123739</v>
      </c>
      <c r="VS86" s="5">
        <v>126995</v>
      </c>
      <c r="VT86" s="5">
        <v>115994</v>
      </c>
      <c r="VU86" s="5">
        <v>124257</v>
      </c>
      <c r="VV86" s="5">
        <v>99534</v>
      </c>
      <c r="VW86" s="5">
        <v>92984</v>
      </c>
      <c r="VX86" s="5">
        <v>82175</v>
      </c>
      <c r="VY86" s="5">
        <v>72731</v>
      </c>
      <c r="VZ86" s="5">
        <v>70347</v>
      </c>
      <c r="WA86" s="5">
        <v>74000</v>
      </c>
      <c r="WB86" s="5">
        <v>66905</v>
      </c>
      <c r="WC86" s="5">
        <v>60678</v>
      </c>
      <c r="WD86" s="5">
        <v>59069</v>
      </c>
      <c r="WE86" s="5">
        <v>59654</v>
      </c>
      <c r="WF86" s="5">
        <v>60714</v>
      </c>
      <c r="WG86" s="5">
        <v>51269</v>
      </c>
      <c r="WH86" s="5">
        <v>44161</v>
      </c>
      <c r="WI86" s="5">
        <v>38059</v>
      </c>
      <c r="WJ86" s="5">
        <v>35503</v>
      </c>
      <c r="WK86" s="5">
        <v>27084</v>
      </c>
      <c r="WL86" s="5">
        <v>35991</v>
      </c>
      <c r="WM86" s="5">
        <v>2718</v>
      </c>
      <c r="WN86" s="5">
        <v>3150</v>
      </c>
      <c r="WO86" s="5">
        <v>3553</v>
      </c>
      <c r="WP86" s="5">
        <v>2979</v>
      </c>
      <c r="WQ86" s="5">
        <v>3727</v>
      </c>
      <c r="WR86" s="5">
        <v>4081</v>
      </c>
      <c r="WS86" s="5">
        <v>4231</v>
      </c>
      <c r="WT86" s="5">
        <v>4797</v>
      </c>
      <c r="WU86" s="5">
        <v>4738</v>
      </c>
      <c r="WV86" s="5">
        <v>3943</v>
      </c>
      <c r="WW86" s="5">
        <v>3728</v>
      </c>
      <c r="WX86" s="5">
        <v>3811</v>
      </c>
      <c r="WY86" s="5">
        <v>3567</v>
      </c>
      <c r="WZ86" s="5">
        <v>3697</v>
      </c>
      <c r="XA86" s="5">
        <v>4398</v>
      </c>
      <c r="XB86" s="5">
        <v>3543</v>
      </c>
      <c r="XC86" s="5">
        <v>4159</v>
      </c>
      <c r="XD86" s="5">
        <v>4643</v>
      </c>
      <c r="XE86" s="5">
        <v>4408</v>
      </c>
      <c r="XF86" s="5">
        <v>3618</v>
      </c>
      <c r="XG86" s="5">
        <v>5319</v>
      </c>
      <c r="XH86" s="5">
        <v>5265</v>
      </c>
      <c r="XI86" s="5">
        <v>4120</v>
      </c>
      <c r="XJ86" s="5">
        <v>4357</v>
      </c>
      <c r="XK86" s="5">
        <v>3506</v>
      </c>
      <c r="XL86" s="5">
        <v>3878</v>
      </c>
      <c r="XM86" s="5">
        <v>2597</v>
      </c>
      <c r="XN86" s="5">
        <v>2302</v>
      </c>
      <c r="XO86" s="5">
        <v>2239</v>
      </c>
      <c r="XP86" s="5">
        <v>1464</v>
      </c>
      <c r="XQ86" s="5">
        <v>1312</v>
      </c>
      <c r="XR86" s="5">
        <v>1247</v>
      </c>
      <c r="XS86" s="1">
        <v>13407</v>
      </c>
      <c r="XT86" s="3" t="s">
        <v>180</v>
      </c>
      <c r="XU86" s="3" t="s">
        <v>180</v>
      </c>
      <c r="XV86" s="3" t="s">
        <v>180</v>
      </c>
      <c r="XW86" s="3" t="s">
        <v>179</v>
      </c>
      <c r="XX86" s="3" t="s">
        <v>180</v>
      </c>
      <c r="XY86" s="3" t="s">
        <v>180</v>
      </c>
      <c r="XZ86" s="3" t="s">
        <v>240</v>
      </c>
    </row>
    <row r="87" spans="1:650" x14ac:dyDescent="0.3">
      <c r="A87" s="6" t="s">
        <v>114</v>
      </c>
      <c r="B87" s="1">
        <v>4004389</v>
      </c>
      <c r="C87" s="5">
        <v>5205</v>
      </c>
      <c r="D87" s="5">
        <v>0</v>
      </c>
      <c r="E87" s="5">
        <v>143</v>
      </c>
      <c r="F87" s="5">
        <v>511</v>
      </c>
      <c r="G87" s="5">
        <v>0</v>
      </c>
      <c r="H87" s="5">
        <v>0</v>
      </c>
      <c r="I87" s="5">
        <v>0</v>
      </c>
      <c r="J87" s="5">
        <v>0</v>
      </c>
      <c r="K87" s="5">
        <v>-10</v>
      </c>
      <c r="L87" s="5">
        <v>24</v>
      </c>
      <c r="M87" s="5">
        <v>48</v>
      </c>
      <c r="N87" s="5">
        <v>38</v>
      </c>
      <c r="O87" s="5">
        <v>-145</v>
      </c>
      <c r="P87" s="5">
        <v>360</v>
      </c>
      <c r="Q87" s="5">
        <v>969</v>
      </c>
      <c r="R87" s="5">
        <v>2140</v>
      </c>
      <c r="S87" s="5">
        <v>0</v>
      </c>
      <c r="T87" s="5">
        <v>0</v>
      </c>
      <c r="U87" s="5">
        <v>0</v>
      </c>
      <c r="V87" s="5">
        <v>0</v>
      </c>
      <c r="W87" s="5">
        <v>0</v>
      </c>
      <c r="X87" s="5">
        <v>0</v>
      </c>
      <c r="Y87" s="5">
        <v>30</v>
      </c>
      <c r="Z87" s="5">
        <v>0</v>
      </c>
      <c r="AA87" s="5">
        <v>0</v>
      </c>
      <c r="AB87" s="5">
        <v>0</v>
      </c>
      <c r="AC87" s="5">
        <v>0</v>
      </c>
      <c r="AD87" s="5">
        <v>0</v>
      </c>
      <c r="AE87" s="5">
        <v>0</v>
      </c>
      <c r="AF87" s="5">
        <v>0</v>
      </c>
      <c r="AG87" s="5">
        <v>84</v>
      </c>
      <c r="AH87" s="5">
        <v>0</v>
      </c>
      <c r="AI87" s="5">
        <v>9255</v>
      </c>
      <c r="AJ87" s="5">
        <v>6204</v>
      </c>
      <c r="AK87" s="5">
        <v>-1435</v>
      </c>
      <c r="AL87" s="5">
        <v>337</v>
      </c>
      <c r="AM87" s="5">
        <v>0</v>
      </c>
      <c r="AN87" s="5">
        <v>1826</v>
      </c>
      <c r="AO87" s="5">
        <v>1211</v>
      </c>
      <c r="AP87" s="5">
        <v>5528</v>
      </c>
      <c r="AQ87" s="5">
        <v>1076</v>
      </c>
      <c r="AR87" s="5">
        <v>231</v>
      </c>
      <c r="AS87" s="5">
        <v>1371</v>
      </c>
      <c r="AT87" s="5">
        <v>1713</v>
      </c>
      <c r="AU87" s="5">
        <v>309</v>
      </c>
      <c r="AV87" s="5">
        <v>1215</v>
      </c>
      <c r="AW87" s="5">
        <v>708</v>
      </c>
      <c r="AX87" s="5">
        <v>2966</v>
      </c>
      <c r="AY87" s="5">
        <v>938</v>
      </c>
      <c r="AZ87" s="5">
        <v>740</v>
      </c>
      <c r="BA87" s="5">
        <v>332</v>
      </c>
      <c r="BB87" s="5">
        <v>655</v>
      </c>
      <c r="BC87" s="5">
        <v>3727</v>
      </c>
      <c r="BD87" s="5">
        <v>23532</v>
      </c>
      <c r="BE87" s="5">
        <v>10523</v>
      </c>
      <c r="BF87" s="5">
        <v>27555</v>
      </c>
      <c r="BG87" s="5">
        <v>91391</v>
      </c>
      <c r="BH87" s="5">
        <v>75903</v>
      </c>
      <c r="BI87" s="5">
        <v>75674</v>
      </c>
      <c r="BJ87" s="5">
        <v>51681</v>
      </c>
      <c r="BK87" s="5">
        <v>30877</v>
      </c>
      <c r="BL87" s="5">
        <v>43906</v>
      </c>
      <c r="BM87" s="5">
        <v>43652</v>
      </c>
      <c r="BN87" s="5">
        <v>781993</v>
      </c>
      <c r="BO87" s="5">
        <v>164967</v>
      </c>
      <c r="BP87" s="5">
        <v>71140</v>
      </c>
      <c r="BQ87" s="5">
        <v>141184</v>
      </c>
      <c r="BR87" s="5">
        <v>5514</v>
      </c>
      <c r="BS87" s="5">
        <v>26861</v>
      </c>
      <c r="BT87" s="5">
        <v>35015</v>
      </c>
      <c r="BU87" s="5">
        <v>30423</v>
      </c>
      <c r="BV87" s="5">
        <v>25555</v>
      </c>
      <c r="BW87" s="5">
        <v>68141</v>
      </c>
      <c r="BX87" s="5">
        <v>75913</v>
      </c>
      <c r="BY87" s="5">
        <v>13065</v>
      </c>
      <c r="BZ87" s="5">
        <v>15635</v>
      </c>
      <c r="CA87" s="5">
        <v>16462</v>
      </c>
      <c r="CB87" s="5">
        <v>17971</v>
      </c>
      <c r="CC87" s="5">
        <v>8770</v>
      </c>
      <c r="CD87" s="5">
        <v>11774</v>
      </c>
      <c r="CE87" s="5">
        <v>6017</v>
      </c>
      <c r="CF87" s="5">
        <v>4371</v>
      </c>
      <c r="CG87" s="5">
        <v>3077</v>
      </c>
      <c r="CH87" s="5">
        <v>-2802</v>
      </c>
      <c r="CI87" s="5">
        <v>3462</v>
      </c>
      <c r="CJ87" s="5">
        <v>10425</v>
      </c>
      <c r="CK87" s="5">
        <v>3916</v>
      </c>
      <c r="CL87" s="5">
        <v>7854</v>
      </c>
      <c r="CM87" s="5">
        <v>13456</v>
      </c>
      <c r="CN87" s="5">
        <v>13543</v>
      </c>
      <c r="CO87" s="5">
        <v>16094</v>
      </c>
      <c r="CP87" s="5">
        <v>19455</v>
      </c>
      <c r="CQ87" s="5">
        <v>26673</v>
      </c>
      <c r="CR87" s="5">
        <v>23982</v>
      </c>
      <c r="CS87" s="5">
        <v>11916</v>
      </c>
      <c r="CT87" s="5">
        <v>34437</v>
      </c>
      <c r="CU87" s="5">
        <v>176066</v>
      </c>
      <c r="CV87" s="5">
        <v>150996</v>
      </c>
      <c r="CW87" s="5">
        <v>95728</v>
      </c>
      <c r="CX87" s="5">
        <v>53098</v>
      </c>
      <c r="CY87" s="5">
        <v>54453</v>
      </c>
      <c r="CZ87" s="5">
        <v>78076</v>
      </c>
      <c r="DA87" s="5">
        <v>93551</v>
      </c>
      <c r="DB87" s="5">
        <v>100096</v>
      </c>
      <c r="DC87" s="5">
        <v>85937</v>
      </c>
      <c r="DD87" s="5">
        <v>60669</v>
      </c>
      <c r="DE87" s="5">
        <v>47614</v>
      </c>
      <c r="DF87" s="5">
        <v>47829</v>
      </c>
      <c r="DG87" s="5">
        <v>46250</v>
      </c>
      <c r="DH87" s="5">
        <v>50129</v>
      </c>
      <c r="DI87" s="5">
        <v>41649</v>
      </c>
      <c r="DJ87" s="5">
        <v>60489</v>
      </c>
      <c r="DK87" s="5">
        <v>37978</v>
      </c>
      <c r="DL87" s="5">
        <v>36898</v>
      </c>
      <c r="DM87" s="5">
        <v>32125</v>
      </c>
      <c r="DN87" s="5">
        <v>30231</v>
      </c>
      <c r="DO87" s="5">
        <v>31497</v>
      </c>
      <c r="DP87" s="5">
        <v>67052</v>
      </c>
      <c r="DQ87" s="5">
        <v>42516</v>
      </c>
      <c r="DR87" s="5">
        <v>55621</v>
      </c>
      <c r="DS87" s="5">
        <v>57254</v>
      </c>
      <c r="DT87" s="5">
        <v>71567</v>
      </c>
      <c r="DU87" s="5">
        <v>81388</v>
      </c>
      <c r="DV87" s="5">
        <v>81468</v>
      </c>
      <c r="DW87" s="5">
        <v>75260</v>
      </c>
      <c r="DX87" s="5">
        <v>80251</v>
      </c>
      <c r="DY87" s="5">
        <v>72654</v>
      </c>
      <c r="DZ87" s="5">
        <v>77365</v>
      </c>
      <c r="EA87" s="5">
        <v>3297</v>
      </c>
      <c r="EB87" s="5">
        <v>5495</v>
      </c>
      <c r="EC87" s="5">
        <v>5278</v>
      </c>
      <c r="ED87" s="5">
        <v>959</v>
      </c>
      <c r="EE87" s="5">
        <v>3975</v>
      </c>
      <c r="EF87" s="5">
        <v>-7053</v>
      </c>
      <c r="EG87" s="5">
        <v>2253</v>
      </c>
      <c r="EH87" s="5">
        <v>9076</v>
      </c>
      <c r="EI87" s="5">
        <v>17157</v>
      </c>
      <c r="EJ87" s="5">
        <v>1374</v>
      </c>
      <c r="EK87" s="5">
        <v>8069</v>
      </c>
      <c r="EL87" s="5">
        <v>9733</v>
      </c>
      <c r="EM87" s="5">
        <v>9450</v>
      </c>
      <c r="EN87" s="5">
        <v>5828</v>
      </c>
      <c r="EO87" s="5">
        <v>16278</v>
      </c>
      <c r="EP87" s="5">
        <v>9571</v>
      </c>
      <c r="EQ87" s="5">
        <v>8767</v>
      </c>
      <c r="ER87" s="5">
        <v>4903</v>
      </c>
      <c r="ES87" s="5">
        <v>13251</v>
      </c>
      <c r="ET87" s="5">
        <v>3812</v>
      </c>
      <c r="EU87" s="5">
        <v>10226</v>
      </c>
      <c r="EV87" s="5">
        <v>3157</v>
      </c>
      <c r="EW87" s="5">
        <v>13296</v>
      </c>
      <c r="EX87" s="5">
        <v>14138</v>
      </c>
      <c r="EY87" s="5">
        <v>9202</v>
      </c>
      <c r="EZ87" s="5">
        <v>11628</v>
      </c>
      <c r="FA87" s="5">
        <v>55658</v>
      </c>
      <c r="FB87" s="5">
        <v>17409</v>
      </c>
      <c r="FC87" s="5">
        <v>25245</v>
      </c>
      <c r="FD87" s="5">
        <v>6936</v>
      </c>
      <c r="FE87" s="5">
        <v>1947</v>
      </c>
      <c r="FF87" s="5">
        <v>3223</v>
      </c>
      <c r="FG87" s="5">
        <v>0</v>
      </c>
      <c r="FH87" s="5">
        <v>0</v>
      </c>
      <c r="FI87" s="5">
        <v>0</v>
      </c>
      <c r="FJ87" s="5">
        <v>0</v>
      </c>
      <c r="FK87" s="5">
        <v>0</v>
      </c>
      <c r="FL87" s="5">
        <v>0</v>
      </c>
      <c r="FM87" s="5">
        <v>0</v>
      </c>
      <c r="FN87" s="5">
        <v>0</v>
      </c>
      <c r="FO87" s="5">
        <v>0</v>
      </c>
      <c r="FP87" s="5">
        <v>0</v>
      </c>
      <c r="FQ87" s="5">
        <v>0</v>
      </c>
      <c r="FR87" s="5">
        <v>0</v>
      </c>
      <c r="FS87" s="5">
        <v>0</v>
      </c>
      <c r="FT87" s="5">
        <v>0</v>
      </c>
      <c r="FU87" s="5" t="s">
        <v>33</v>
      </c>
      <c r="FV87" s="5" t="s">
        <v>33</v>
      </c>
      <c r="FW87" s="5" t="s">
        <v>33</v>
      </c>
      <c r="FX87" s="5" t="s">
        <v>33</v>
      </c>
      <c r="FY87" s="5" t="s">
        <v>33</v>
      </c>
      <c r="FZ87" s="5" t="s">
        <v>33</v>
      </c>
      <c r="GA87" s="5" t="s">
        <v>33</v>
      </c>
      <c r="GB87" s="5" t="s">
        <v>33</v>
      </c>
      <c r="GC87" s="5" t="s">
        <v>33</v>
      </c>
      <c r="GD87" s="5" t="s">
        <v>33</v>
      </c>
      <c r="GE87" s="5" t="s">
        <v>33</v>
      </c>
      <c r="GF87" s="5" t="s">
        <v>33</v>
      </c>
      <c r="GG87" s="5" t="s">
        <v>33</v>
      </c>
      <c r="GH87" s="5" t="s">
        <v>33</v>
      </c>
      <c r="GI87" s="5" t="s">
        <v>33</v>
      </c>
      <c r="GJ87" s="5" t="s">
        <v>33</v>
      </c>
      <c r="GK87" s="5" t="s">
        <v>33</v>
      </c>
      <c r="GL87" s="5" t="s">
        <v>33</v>
      </c>
      <c r="GM87" s="5">
        <v>358790</v>
      </c>
      <c r="GN87" s="5">
        <v>233835</v>
      </c>
      <c r="GO87" s="5">
        <v>240898</v>
      </c>
      <c r="GP87" s="5">
        <v>60419</v>
      </c>
      <c r="GQ87" s="5">
        <v>85288</v>
      </c>
      <c r="GR87" s="5">
        <v>107865</v>
      </c>
      <c r="GS87" s="5">
        <v>127438</v>
      </c>
      <c r="GT87" s="5">
        <v>140255</v>
      </c>
      <c r="GU87" s="5">
        <v>172301</v>
      </c>
      <c r="GV87" s="5">
        <v>138211</v>
      </c>
      <c r="GW87" s="5">
        <v>70167</v>
      </c>
      <c r="GX87" s="5">
        <v>74947</v>
      </c>
      <c r="GY87" s="5">
        <v>72325</v>
      </c>
      <c r="GZ87" s="5">
        <v>75503</v>
      </c>
      <c r="HA87" s="5">
        <v>68374</v>
      </c>
      <c r="HB87" s="5">
        <v>86939</v>
      </c>
      <c r="HC87" s="5">
        <v>53700</v>
      </c>
      <c r="HD87" s="5">
        <v>46912</v>
      </c>
      <c r="HE87" s="5">
        <v>48785</v>
      </c>
      <c r="HF87" s="5">
        <v>31896</v>
      </c>
      <c r="HG87" s="5">
        <v>48913</v>
      </c>
      <c r="HH87" s="5">
        <v>104165</v>
      </c>
      <c r="HI87" s="5">
        <v>70282</v>
      </c>
      <c r="HJ87" s="5">
        <v>105168</v>
      </c>
      <c r="HK87" s="5">
        <v>171303</v>
      </c>
      <c r="HL87" s="5">
        <v>172641</v>
      </c>
      <c r="HM87" s="5">
        <v>228814</v>
      </c>
      <c r="HN87" s="5">
        <v>170013</v>
      </c>
      <c r="HO87" s="5">
        <v>158054</v>
      </c>
      <c r="HP87" s="5">
        <v>155075</v>
      </c>
      <c r="HQ87" s="5">
        <v>130254</v>
      </c>
      <c r="HR87" s="5">
        <v>897017</v>
      </c>
      <c r="HS87" s="5">
        <v>331204</v>
      </c>
      <c r="HT87" s="5">
        <v>461032</v>
      </c>
      <c r="HU87" s="5">
        <v>349716</v>
      </c>
      <c r="HV87" s="5">
        <v>387765</v>
      </c>
      <c r="HW87" s="5">
        <v>441857</v>
      </c>
      <c r="HX87" s="5">
        <v>584208</v>
      </c>
      <c r="HY87" s="5">
        <v>470813</v>
      </c>
      <c r="HZ87" s="5">
        <v>394769</v>
      </c>
      <c r="IA87" s="5">
        <v>571956</v>
      </c>
      <c r="IB87" s="5">
        <v>616876</v>
      </c>
      <c r="IC87" s="5">
        <v>592218</v>
      </c>
      <c r="ID87" s="5">
        <v>800221</v>
      </c>
      <c r="IE87" s="5">
        <v>928623</v>
      </c>
      <c r="IF87" s="5">
        <v>944368</v>
      </c>
      <c r="IG87" s="5">
        <v>911489</v>
      </c>
      <c r="IH87" s="5">
        <v>861510</v>
      </c>
      <c r="II87" s="5">
        <v>803024</v>
      </c>
      <c r="IJ87" s="5">
        <v>842468</v>
      </c>
      <c r="IK87" s="5">
        <v>821621</v>
      </c>
      <c r="IL87" s="5">
        <v>855597</v>
      </c>
      <c r="IM87" s="5">
        <v>841258</v>
      </c>
      <c r="IN87" s="5">
        <v>686136</v>
      </c>
      <c r="IO87" s="5">
        <v>696630</v>
      </c>
      <c r="IP87" s="5">
        <v>642258</v>
      </c>
      <c r="IQ87" s="5">
        <v>606030</v>
      </c>
      <c r="IR87" s="5">
        <v>535166</v>
      </c>
      <c r="IS87" s="5">
        <v>483314</v>
      </c>
      <c r="IT87" s="5">
        <v>425441</v>
      </c>
      <c r="IU87" s="5">
        <v>385754</v>
      </c>
      <c r="IV87" s="5">
        <v>371825</v>
      </c>
      <c r="IW87" s="5">
        <v>358842</v>
      </c>
      <c r="IX87" s="5">
        <v>324516</v>
      </c>
      <c r="IY87" s="5">
        <v>1107</v>
      </c>
      <c r="IZ87" s="5">
        <v>962</v>
      </c>
      <c r="JA87" s="5">
        <v>1212</v>
      </c>
      <c r="JB87" s="5">
        <v>1441</v>
      </c>
      <c r="JC87" s="5">
        <v>1886</v>
      </c>
      <c r="JD87" s="5">
        <v>871</v>
      </c>
      <c r="JE87" s="5">
        <v>1231</v>
      </c>
      <c r="JF87" s="5">
        <v>1486</v>
      </c>
      <c r="JG87" s="5">
        <v>1590</v>
      </c>
      <c r="JH87" s="5">
        <v>814</v>
      </c>
      <c r="JI87" s="5">
        <v>846</v>
      </c>
      <c r="JJ87" s="5">
        <v>865</v>
      </c>
      <c r="JK87" s="5">
        <v>1075</v>
      </c>
      <c r="JL87" s="5">
        <v>809</v>
      </c>
      <c r="JM87" s="5">
        <v>957</v>
      </c>
      <c r="JN87" s="5">
        <v>692</v>
      </c>
      <c r="JO87" s="5">
        <v>634</v>
      </c>
      <c r="JP87" s="5">
        <v>867</v>
      </c>
      <c r="JQ87" s="5">
        <v>9449</v>
      </c>
      <c r="JR87" s="5">
        <v>11630</v>
      </c>
      <c r="JS87" s="5">
        <v>6655</v>
      </c>
      <c r="JT87" s="5">
        <v>16625</v>
      </c>
      <c r="JU87" s="5">
        <v>40295</v>
      </c>
      <c r="JV87" s="5">
        <v>40729</v>
      </c>
      <c r="JW87" s="5">
        <v>48117</v>
      </c>
      <c r="JX87" s="5">
        <v>46732</v>
      </c>
      <c r="JY87" s="5">
        <v>50543</v>
      </c>
      <c r="JZ87" s="5">
        <v>44795</v>
      </c>
      <c r="KA87" s="5">
        <v>51448</v>
      </c>
      <c r="KB87" s="5">
        <v>54765</v>
      </c>
      <c r="KC87" s="5">
        <v>48547</v>
      </c>
      <c r="KD87" s="5">
        <v>46879</v>
      </c>
      <c r="KE87" s="5">
        <v>28631</v>
      </c>
      <c r="KF87" s="5">
        <v>27030</v>
      </c>
      <c r="KG87" s="5">
        <v>24923</v>
      </c>
      <c r="KH87" s="5">
        <v>27342</v>
      </c>
      <c r="KI87" s="5">
        <v>31084</v>
      </c>
      <c r="KJ87" s="5">
        <v>31203</v>
      </c>
      <c r="KK87" s="5">
        <v>29226</v>
      </c>
      <c r="KL87" s="5">
        <v>26645</v>
      </c>
      <c r="KM87" s="5">
        <v>27739</v>
      </c>
      <c r="KN87" s="5">
        <v>25937</v>
      </c>
      <c r="KO87" s="5">
        <v>25445</v>
      </c>
      <c r="KP87" s="5">
        <v>21765</v>
      </c>
      <c r="KQ87" s="5">
        <v>21687</v>
      </c>
      <c r="KR87" s="5">
        <v>22176</v>
      </c>
      <c r="KS87" s="5">
        <v>25321</v>
      </c>
      <c r="KT87" s="5">
        <v>21477</v>
      </c>
      <c r="KU87" s="5">
        <v>15874</v>
      </c>
      <c r="KV87" s="5">
        <v>16487</v>
      </c>
      <c r="KW87" s="5">
        <v>16818</v>
      </c>
      <c r="KX87" s="5">
        <v>16417</v>
      </c>
      <c r="KY87" s="5">
        <v>22055</v>
      </c>
      <c r="KZ87" s="5">
        <v>30000</v>
      </c>
      <c r="LA87" s="5">
        <v>25396</v>
      </c>
      <c r="LB87" s="5">
        <v>25163</v>
      </c>
      <c r="LC87" s="5">
        <v>26519</v>
      </c>
      <c r="LD87" s="5">
        <v>27098</v>
      </c>
      <c r="LE87" s="5">
        <v>25502</v>
      </c>
      <c r="LF87" s="5">
        <v>24475</v>
      </c>
      <c r="LG87" s="5">
        <v>23077</v>
      </c>
      <c r="LH87" s="5">
        <v>23764</v>
      </c>
      <c r="LI87" s="5">
        <v>22286</v>
      </c>
      <c r="LJ87" s="5">
        <v>16379</v>
      </c>
      <c r="LK87" s="5">
        <v>18382</v>
      </c>
      <c r="LL87" s="5">
        <v>19727</v>
      </c>
      <c r="LM87" s="5">
        <v>17144</v>
      </c>
      <c r="LN87" s="5">
        <v>19667</v>
      </c>
      <c r="LO87" s="5">
        <v>15442</v>
      </c>
      <c r="LP87" s="5">
        <v>13144</v>
      </c>
      <c r="LQ87" s="5">
        <v>14451</v>
      </c>
      <c r="LR87" s="5">
        <v>12679</v>
      </c>
      <c r="LS87" s="5">
        <v>15414</v>
      </c>
      <c r="LT87" s="5">
        <v>13322</v>
      </c>
      <c r="LU87" s="5">
        <v>13917</v>
      </c>
      <c r="LV87" s="5">
        <v>12245</v>
      </c>
      <c r="LW87" s="5">
        <v>7805</v>
      </c>
      <c r="LX87" s="5">
        <v>8680</v>
      </c>
      <c r="LY87" s="5">
        <v>6979</v>
      </c>
      <c r="LZ87" s="5">
        <v>8485</v>
      </c>
      <c r="MA87" s="5">
        <v>7703</v>
      </c>
      <c r="MB87" s="5">
        <v>7209</v>
      </c>
      <c r="MC87" s="5">
        <v>8171</v>
      </c>
      <c r="MD87" s="5">
        <v>7349</v>
      </c>
      <c r="ME87" s="5">
        <v>7500</v>
      </c>
      <c r="MF87" s="5">
        <v>6703</v>
      </c>
      <c r="MG87" s="5">
        <v>7937</v>
      </c>
      <c r="MH87" s="5">
        <v>7382</v>
      </c>
      <c r="MI87" s="5">
        <v>7648</v>
      </c>
      <c r="MJ87" s="5">
        <v>7680</v>
      </c>
      <c r="MK87" s="5">
        <v>7233</v>
      </c>
      <c r="ML87" s="5">
        <v>7148</v>
      </c>
      <c r="MM87" s="5">
        <v>7385</v>
      </c>
      <c r="MN87" s="5">
        <v>6355</v>
      </c>
      <c r="MO87" s="5">
        <v>6953</v>
      </c>
      <c r="MP87" s="5">
        <v>5818</v>
      </c>
      <c r="MQ87" s="5">
        <v>0</v>
      </c>
      <c r="MR87" s="5">
        <v>0</v>
      </c>
      <c r="MS87" s="5">
        <v>0</v>
      </c>
      <c r="MT87" s="5">
        <v>0</v>
      </c>
      <c r="MU87" s="5">
        <v>0</v>
      </c>
      <c r="MV87" s="5">
        <v>0</v>
      </c>
      <c r="MW87" s="5">
        <v>0</v>
      </c>
      <c r="MX87" s="5">
        <v>0</v>
      </c>
      <c r="MY87" s="5">
        <v>0</v>
      </c>
      <c r="MZ87" s="5">
        <v>0</v>
      </c>
      <c r="NA87" s="5">
        <v>0</v>
      </c>
      <c r="NB87" s="5">
        <v>0</v>
      </c>
      <c r="NC87" s="5">
        <v>0</v>
      </c>
      <c r="ND87" s="5">
        <v>0</v>
      </c>
      <c r="NE87" s="5" t="s">
        <v>33</v>
      </c>
      <c r="NF87" s="5" t="s">
        <v>33</v>
      </c>
      <c r="NG87" s="5" t="s">
        <v>33</v>
      </c>
      <c r="NH87" s="5" t="s">
        <v>33</v>
      </c>
      <c r="NI87" s="5" t="s">
        <v>33</v>
      </c>
      <c r="NJ87" s="5" t="s">
        <v>33</v>
      </c>
      <c r="NK87" s="5" t="s">
        <v>33</v>
      </c>
      <c r="NL87" s="5" t="s">
        <v>33</v>
      </c>
      <c r="NM87" s="5" t="s">
        <v>33</v>
      </c>
      <c r="NN87" s="5" t="s">
        <v>33</v>
      </c>
      <c r="NO87" s="5" t="s">
        <v>33</v>
      </c>
      <c r="NP87" s="5" t="s">
        <v>33</v>
      </c>
      <c r="NQ87" s="5" t="s">
        <v>33</v>
      </c>
      <c r="NR87" s="5" t="s">
        <v>33</v>
      </c>
      <c r="NS87" s="5" t="s">
        <v>33</v>
      </c>
      <c r="NT87" s="5" t="s">
        <v>33</v>
      </c>
      <c r="NU87" s="5" t="s">
        <v>33</v>
      </c>
      <c r="NV87" s="5" t="s">
        <v>33</v>
      </c>
      <c r="NW87" s="5">
        <v>0</v>
      </c>
      <c r="NX87" s="5">
        <v>0</v>
      </c>
      <c r="NY87" s="5">
        <v>0</v>
      </c>
      <c r="NZ87" s="5">
        <v>0</v>
      </c>
      <c r="OA87" s="5">
        <v>0</v>
      </c>
      <c r="OB87" s="5">
        <v>0</v>
      </c>
      <c r="OC87" s="5">
        <v>0</v>
      </c>
      <c r="OD87" s="5">
        <v>0</v>
      </c>
      <c r="OE87" s="5">
        <v>0</v>
      </c>
      <c r="OF87" s="5">
        <v>0</v>
      </c>
      <c r="OG87" s="5">
        <v>0</v>
      </c>
      <c r="OH87" s="5">
        <v>0</v>
      </c>
      <c r="OI87" s="5">
        <v>0</v>
      </c>
      <c r="OJ87" s="5">
        <v>0</v>
      </c>
      <c r="OK87" s="5" t="s">
        <v>33</v>
      </c>
      <c r="OL87" s="5" t="s">
        <v>33</v>
      </c>
      <c r="OM87" s="5" t="s">
        <v>33</v>
      </c>
      <c r="ON87" s="5" t="s">
        <v>33</v>
      </c>
      <c r="OO87" s="5" t="s">
        <v>33</v>
      </c>
      <c r="OP87" s="5" t="s">
        <v>33</v>
      </c>
      <c r="OQ87" s="5" t="s">
        <v>33</v>
      </c>
      <c r="OR87" s="5" t="s">
        <v>33</v>
      </c>
      <c r="OS87" s="5" t="s">
        <v>33</v>
      </c>
      <c r="OT87" s="5" t="s">
        <v>33</v>
      </c>
      <c r="OU87" s="5" t="s">
        <v>33</v>
      </c>
      <c r="OV87" s="5" t="s">
        <v>33</v>
      </c>
      <c r="OW87" s="5" t="s">
        <v>33</v>
      </c>
      <c r="OX87" s="5" t="s">
        <v>33</v>
      </c>
      <c r="OY87" s="5" t="s">
        <v>33</v>
      </c>
      <c r="OZ87" s="5" t="s">
        <v>33</v>
      </c>
      <c r="PA87" s="5" t="s">
        <v>33</v>
      </c>
      <c r="PB87" s="5" t="s">
        <v>33</v>
      </c>
      <c r="PC87" s="5">
        <v>48526</v>
      </c>
      <c r="PD87" s="5">
        <v>49657</v>
      </c>
      <c r="PE87" s="5">
        <v>50567</v>
      </c>
      <c r="PF87" s="5">
        <v>58191</v>
      </c>
      <c r="PG87" s="5">
        <v>45606</v>
      </c>
      <c r="PH87" s="5">
        <v>42201</v>
      </c>
      <c r="PI87" s="5">
        <v>41949</v>
      </c>
      <c r="PJ87" s="5">
        <v>51918</v>
      </c>
      <c r="PK87" s="5">
        <v>51109</v>
      </c>
      <c r="PL87" s="5">
        <v>41534</v>
      </c>
      <c r="PM87" s="5">
        <v>44196</v>
      </c>
      <c r="PN87" s="5">
        <v>42479</v>
      </c>
      <c r="PO87" s="5">
        <v>40129</v>
      </c>
      <c r="PP87" s="5">
        <v>40123</v>
      </c>
      <c r="PQ87" s="5">
        <v>36831</v>
      </c>
      <c r="PR87" s="5">
        <v>38503</v>
      </c>
      <c r="PS87" s="5">
        <v>29525</v>
      </c>
      <c r="PT87" s="5">
        <v>29842</v>
      </c>
      <c r="PU87" s="5">
        <v>29191</v>
      </c>
      <c r="PV87" s="5">
        <v>26796</v>
      </c>
      <c r="PW87" s="5">
        <v>28386</v>
      </c>
      <c r="PX87" s="5">
        <v>24131</v>
      </c>
      <c r="PY87" s="5">
        <v>19502</v>
      </c>
      <c r="PZ87" s="5">
        <v>20701</v>
      </c>
      <c r="QA87" s="5">
        <v>22162</v>
      </c>
      <c r="QB87" s="5">
        <v>22329</v>
      </c>
      <c r="QC87" s="5">
        <v>24085</v>
      </c>
      <c r="QD87" s="5">
        <v>23353</v>
      </c>
      <c r="QE87" s="5">
        <v>20655</v>
      </c>
      <c r="QF87" s="5">
        <v>20734</v>
      </c>
      <c r="QG87" s="5">
        <v>19387</v>
      </c>
      <c r="QH87" s="5">
        <v>18156</v>
      </c>
      <c r="QI87" s="5">
        <v>192494</v>
      </c>
      <c r="QJ87" s="5">
        <v>169166</v>
      </c>
      <c r="QK87" s="5">
        <v>180019</v>
      </c>
      <c r="QL87" s="5">
        <v>125846</v>
      </c>
      <c r="QM87" s="5">
        <v>81081</v>
      </c>
      <c r="QN87" s="5">
        <v>98738</v>
      </c>
      <c r="QO87" s="5">
        <v>86871</v>
      </c>
      <c r="QP87" s="5">
        <v>89296</v>
      </c>
      <c r="QQ87" s="5">
        <v>98311</v>
      </c>
      <c r="QR87" s="5">
        <v>136235</v>
      </c>
      <c r="QS87" s="5">
        <v>66364</v>
      </c>
      <c r="QT87" s="5">
        <v>51555</v>
      </c>
      <c r="QU87" s="5">
        <v>56697</v>
      </c>
      <c r="QV87" s="5">
        <v>88341</v>
      </c>
      <c r="QW87" s="5">
        <v>76421</v>
      </c>
      <c r="QX87" s="5">
        <v>53404</v>
      </c>
      <c r="QY87" s="5">
        <v>70550</v>
      </c>
      <c r="QZ87" s="5">
        <v>58078</v>
      </c>
      <c r="RA87" s="5">
        <v>48452</v>
      </c>
      <c r="RB87" s="5">
        <v>49008</v>
      </c>
      <c r="RC87" s="5">
        <v>48344</v>
      </c>
      <c r="RD87" s="5">
        <v>54238</v>
      </c>
      <c r="RE87" s="5">
        <v>51079</v>
      </c>
      <c r="RF87" s="5">
        <v>48562</v>
      </c>
      <c r="RG87" s="5">
        <v>49509</v>
      </c>
      <c r="RH87" s="5">
        <v>42008</v>
      </c>
      <c r="RI87" s="5">
        <v>45237</v>
      </c>
      <c r="RJ87" s="5">
        <v>41075</v>
      </c>
      <c r="RK87" s="5">
        <v>42108</v>
      </c>
      <c r="RL87" s="5">
        <v>38142</v>
      </c>
      <c r="RM87" s="5">
        <v>35033</v>
      </c>
      <c r="RN87" s="5">
        <v>31580</v>
      </c>
      <c r="RO87" s="5">
        <v>64983</v>
      </c>
      <c r="RP87" s="5">
        <v>63442</v>
      </c>
      <c r="RQ87" s="5">
        <v>61159</v>
      </c>
      <c r="RR87" s="5">
        <v>57894</v>
      </c>
      <c r="RS87" s="5">
        <v>71348</v>
      </c>
      <c r="RT87" s="5">
        <v>61737</v>
      </c>
      <c r="RU87" s="5">
        <v>60942</v>
      </c>
      <c r="RV87" s="5">
        <v>60150</v>
      </c>
      <c r="RW87" s="5">
        <v>55607</v>
      </c>
      <c r="RX87" s="5">
        <v>49728</v>
      </c>
      <c r="RY87" s="5">
        <v>53019</v>
      </c>
      <c r="RZ87" s="5">
        <v>51811</v>
      </c>
      <c r="SA87" s="5">
        <v>44863</v>
      </c>
      <c r="SB87" s="5">
        <v>52793</v>
      </c>
      <c r="SC87" s="5">
        <v>43399</v>
      </c>
      <c r="SD87" s="5">
        <v>40104</v>
      </c>
      <c r="SE87" s="5">
        <v>37696</v>
      </c>
      <c r="SF87" s="5">
        <v>40181</v>
      </c>
      <c r="SG87" s="5">
        <v>40752</v>
      </c>
      <c r="SH87" s="5">
        <v>39472</v>
      </c>
      <c r="SI87" s="5">
        <v>38981</v>
      </c>
      <c r="SJ87" s="5">
        <v>40988</v>
      </c>
      <c r="SK87" s="5">
        <v>42272</v>
      </c>
      <c r="SL87" s="5">
        <v>38908</v>
      </c>
      <c r="SM87" s="5">
        <v>37477</v>
      </c>
      <c r="SN87" s="5">
        <v>40283</v>
      </c>
      <c r="SO87" s="5">
        <v>35559</v>
      </c>
      <c r="SP87" s="5">
        <v>31180</v>
      </c>
      <c r="SQ87" s="5">
        <v>37722</v>
      </c>
      <c r="SR87" s="5">
        <v>38838</v>
      </c>
      <c r="SS87" s="5">
        <v>35370</v>
      </c>
      <c r="ST87" s="5">
        <v>21522</v>
      </c>
      <c r="SU87" s="5">
        <v>84271</v>
      </c>
      <c r="SV87" s="5">
        <v>85010</v>
      </c>
      <c r="SW87" s="5">
        <v>86040</v>
      </c>
      <c r="SX87" s="5">
        <v>76755</v>
      </c>
      <c r="SY87" s="5">
        <v>95109</v>
      </c>
      <c r="SZ87" s="5">
        <v>86451</v>
      </c>
      <c r="TA87" s="5">
        <v>76423</v>
      </c>
      <c r="TB87" s="5">
        <v>60132</v>
      </c>
      <c r="TC87" s="5">
        <v>54297</v>
      </c>
      <c r="TD87" s="5">
        <v>53403</v>
      </c>
      <c r="TE87" s="5">
        <v>47091</v>
      </c>
      <c r="TF87" s="5">
        <v>34045</v>
      </c>
      <c r="TG87" s="5">
        <v>28615</v>
      </c>
      <c r="TH87" s="5">
        <v>25495</v>
      </c>
      <c r="TI87" s="5">
        <v>23415</v>
      </c>
      <c r="TJ87" s="5">
        <v>25364</v>
      </c>
      <c r="TK87" s="5">
        <v>25570</v>
      </c>
      <c r="TL87" s="5">
        <v>30646</v>
      </c>
      <c r="TM87" s="5">
        <v>53531</v>
      </c>
      <c r="TN87" s="5">
        <v>44601</v>
      </c>
      <c r="TO87" s="5">
        <v>26832</v>
      </c>
      <c r="TP87" s="5">
        <v>13588</v>
      </c>
      <c r="TQ87" s="5">
        <v>17722</v>
      </c>
      <c r="TR87" s="5">
        <v>17707</v>
      </c>
      <c r="TS87" s="5">
        <v>17978</v>
      </c>
      <c r="TT87" s="5">
        <v>22846</v>
      </c>
      <c r="TU87" s="5">
        <v>32875</v>
      </c>
      <c r="TV87" s="5">
        <v>30693</v>
      </c>
      <c r="TW87" s="5">
        <v>23707</v>
      </c>
      <c r="TX87" s="5">
        <v>25348</v>
      </c>
      <c r="TY87" s="5">
        <v>21280</v>
      </c>
      <c r="TZ87" s="5">
        <v>17866</v>
      </c>
      <c r="UA87" s="5">
        <v>5548</v>
      </c>
      <c r="UB87" s="5">
        <v>6344</v>
      </c>
      <c r="UC87" s="5">
        <v>7986</v>
      </c>
      <c r="UD87" s="5">
        <v>5892</v>
      </c>
      <c r="UE87" s="5">
        <v>7165</v>
      </c>
      <c r="UF87" s="5">
        <v>7143</v>
      </c>
      <c r="UG87" s="5">
        <v>5734</v>
      </c>
      <c r="UH87" s="5">
        <v>11848</v>
      </c>
      <c r="UI87" s="5">
        <v>2498</v>
      </c>
      <c r="UJ87" s="5">
        <v>3325</v>
      </c>
      <c r="UK87" s="5">
        <v>2438</v>
      </c>
      <c r="UL87" s="5">
        <v>3323</v>
      </c>
      <c r="UM87" s="5">
        <v>2601</v>
      </c>
      <c r="UN87" s="5">
        <v>3725</v>
      </c>
      <c r="UO87" s="5">
        <v>3774</v>
      </c>
      <c r="UP87" s="5">
        <v>2962</v>
      </c>
      <c r="UQ87" s="5">
        <v>2004</v>
      </c>
      <c r="UR87" s="5">
        <v>2872</v>
      </c>
      <c r="US87" s="5">
        <v>2629</v>
      </c>
      <c r="UT87" s="5">
        <v>3136</v>
      </c>
      <c r="UU87" s="5">
        <v>3930</v>
      </c>
      <c r="UV87" s="5">
        <v>2764</v>
      </c>
      <c r="UW87" s="5">
        <v>4357</v>
      </c>
      <c r="UX87" s="5">
        <v>7227</v>
      </c>
      <c r="UY87" s="5">
        <v>6660</v>
      </c>
      <c r="UZ87" s="5">
        <v>2699</v>
      </c>
      <c r="VA87" s="5">
        <v>1874</v>
      </c>
      <c r="VB87" s="5">
        <v>697</v>
      </c>
      <c r="VC87" s="5">
        <v>639</v>
      </c>
      <c r="VD87" s="5">
        <v>2278</v>
      </c>
      <c r="VE87" s="5">
        <v>2147</v>
      </c>
      <c r="VF87" s="5">
        <v>2661</v>
      </c>
      <c r="VG87" s="5">
        <v>112603</v>
      </c>
      <c r="VH87" s="5">
        <v>129271</v>
      </c>
      <c r="VI87" s="5">
        <v>87872</v>
      </c>
      <c r="VJ87" s="5">
        <v>95378</v>
      </c>
      <c r="VK87" s="5">
        <v>106219</v>
      </c>
      <c r="VL87" s="5">
        <v>114354</v>
      </c>
      <c r="VM87" s="5">
        <v>117022</v>
      </c>
      <c r="VN87" s="5">
        <v>98810</v>
      </c>
      <c r="VO87" s="5">
        <v>110224</v>
      </c>
      <c r="VP87" s="5">
        <v>120283</v>
      </c>
      <c r="VQ87" s="5">
        <v>104961</v>
      </c>
      <c r="VR87" s="5">
        <v>72931</v>
      </c>
      <c r="VS87" s="5">
        <v>89585</v>
      </c>
      <c r="VT87" s="5">
        <v>92864</v>
      </c>
      <c r="VU87" s="5">
        <v>83423</v>
      </c>
      <c r="VV87" s="5">
        <v>80036</v>
      </c>
      <c r="VW87" s="5">
        <v>60056</v>
      </c>
      <c r="VX87" s="5">
        <v>71027</v>
      </c>
      <c r="VY87" s="5">
        <v>36254</v>
      </c>
      <c r="VZ87" s="5">
        <v>53604</v>
      </c>
      <c r="WA87" s="5">
        <v>60259</v>
      </c>
      <c r="WB87" s="5">
        <v>97411</v>
      </c>
      <c r="WC87" s="5">
        <v>141641</v>
      </c>
      <c r="WD87" s="5">
        <v>116366</v>
      </c>
      <c r="WE87" s="5">
        <v>105948</v>
      </c>
      <c r="WF87" s="5">
        <v>102120</v>
      </c>
      <c r="WG87" s="5">
        <v>121335</v>
      </c>
      <c r="WH87" s="5">
        <v>91048</v>
      </c>
      <c r="WI87" s="5">
        <v>72822</v>
      </c>
      <c r="WJ87" s="5">
        <v>78912</v>
      </c>
      <c r="WK87" s="5">
        <v>69804</v>
      </c>
      <c r="WL87" s="5">
        <v>60124</v>
      </c>
      <c r="WM87" s="5">
        <v>1155</v>
      </c>
      <c r="WN87" s="5">
        <v>1483</v>
      </c>
      <c r="WO87" s="5">
        <v>670</v>
      </c>
      <c r="WP87" s="5">
        <v>1221</v>
      </c>
      <c r="WQ87" s="5">
        <v>5538</v>
      </c>
      <c r="WR87" s="5">
        <v>1001</v>
      </c>
      <c r="WS87" s="5">
        <v>1166</v>
      </c>
      <c r="WT87" s="5">
        <v>1465</v>
      </c>
      <c r="WU87" s="5">
        <v>3129</v>
      </c>
      <c r="WV87" s="5">
        <v>1101</v>
      </c>
      <c r="WW87" s="5">
        <v>1273</v>
      </c>
      <c r="WX87" s="5">
        <v>1228</v>
      </c>
      <c r="WY87" s="5">
        <v>1346</v>
      </c>
      <c r="WZ87" s="5">
        <v>700</v>
      </c>
      <c r="XA87" s="5">
        <v>318</v>
      </c>
      <c r="XB87" s="5">
        <v>312</v>
      </c>
      <c r="XC87" s="5">
        <v>10915</v>
      </c>
      <c r="XD87" s="5">
        <v>11374</v>
      </c>
      <c r="XE87" s="5">
        <v>11540</v>
      </c>
      <c r="XF87" s="5">
        <v>11106</v>
      </c>
      <c r="XG87" s="5">
        <v>5437</v>
      </c>
      <c r="XH87" s="5">
        <v>4584</v>
      </c>
      <c r="XI87" s="5">
        <v>5257</v>
      </c>
      <c r="XJ87" s="5">
        <v>4574</v>
      </c>
      <c r="XK87" s="5">
        <v>4766</v>
      </c>
      <c r="XL87" s="5">
        <v>3895</v>
      </c>
      <c r="XM87" s="5">
        <v>3127</v>
      </c>
      <c r="XN87" s="5">
        <v>3301</v>
      </c>
      <c r="XO87" s="5">
        <v>2990</v>
      </c>
      <c r="XP87" s="5">
        <v>2904</v>
      </c>
      <c r="XQ87" s="5">
        <v>2601</v>
      </c>
      <c r="XR87" s="5">
        <v>2134</v>
      </c>
      <c r="XS87" s="1">
        <v>13511</v>
      </c>
      <c r="XT87" s="3" t="s">
        <v>180</v>
      </c>
      <c r="XU87" s="3" t="s">
        <v>180</v>
      </c>
      <c r="XV87" s="3" t="s">
        <v>180</v>
      </c>
      <c r="XW87" s="3" t="s">
        <v>179</v>
      </c>
      <c r="XX87" s="3" t="s">
        <v>180</v>
      </c>
      <c r="XY87" s="3" t="s">
        <v>180</v>
      </c>
      <c r="XZ87" s="3" t="s">
        <v>193</v>
      </c>
    </row>
    <row r="88" spans="1:650" x14ac:dyDescent="0.3">
      <c r="A88" s="6" t="s">
        <v>115</v>
      </c>
      <c r="B88" s="1">
        <v>4723796</v>
      </c>
      <c r="C88" s="5">
        <v>0</v>
      </c>
      <c r="D88" s="5">
        <v>1047</v>
      </c>
      <c r="E88" s="5">
        <v>4784</v>
      </c>
      <c r="F88" s="5">
        <v>134792</v>
      </c>
      <c r="G88" s="5" t="s">
        <v>33</v>
      </c>
      <c r="H88" s="5" t="s">
        <v>33</v>
      </c>
      <c r="I88" s="5" t="s">
        <v>33</v>
      </c>
      <c r="J88" s="5" t="s">
        <v>33</v>
      </c>
      <c r="K88" s="5" t="s">
        <v>33</v>
      </c>
      <c r="L88" s="5" t="s">
        <v>33</v>
      </c>
      <c r="M88" s="5" t="s">
        <v>33</v>
      </c>
      <c r="N88" s="5" t="s">
        <v>33</v>
      </c>
      <c r="O88" s="5" t="s">
        <v>33</v>
      </c>
      <c r="P88" s="5" t="s">
        <v>33</v>
      </c>
      <c r="Q88" s="5" t="s">
        <v>33</v>
      </c>
      <c r="R88" s="5" t="s">
        <v>33</v>
      </c>
      <c r="S88" s="5" t="s">
        <v>33</v>
      </c>
      <c r="T88" s="5" t="s">
        <v>33</v>
      </c>
      <c r="U88" s="5" t="s">
        <v>33</v>
      </c>
      <c r="V88" s="5" t="s">
        <v>33</v>
      </c>
      <c r="W88" s="5" t="s">
        <v>33</v>
      </c>
      <c r="X88" s="5" t="s">
        <v>33</v>
      </c>
      <c r="Y88" s="5" t="s">
        <v>33</v>
      </c>
      <c r="Z88" s="5" t="s">
        <v>33</v>
      </c>
      <c r="AA88" s="5" t="s">
        <v>33</v>
      </c>
      <c r="AB88" s="5" t="s">
        <v>33</v>
      </c>
      <c r="AC88" s="5" t="s">
        <v>33</v>
      </c>
      <c r="AD88" s="5" t="s">
        <v>33</v>
      </c>
      <c r="AE88" s="5" t="s">
        <v>33</v>
      </c>
      <c r="AF88" s="5" t="s">
        <v>33</v>
      </c>
      <c r="AG88" s="5" t="s">
        <v>33</v>
      </c>
      <c r="AH88" s="5" t="s">
        <v>33</v>
      </c>
      <c r="AI88" s="5">
        <v>0</v>
      </c>
      <c r="AJ88" s="5">
        <v>0</v>
      </c>
      <c r="AK88" s="5">
        <v>0</v>
      </c>
      <c r="AL88" s="5">
        <v>0</v>
      </c>
      <c r="AM88" s="5" t="s">
        <v>33</v>
      </c>
      <c r="AN88" s="5" t="s">
        <v>33</v>
      </c>
      <c r="AO88" s="5" t="s">
        <v>33</v>
      </c>
      <c r="AP88" s="5" t="s">
        <v>33</v>
      </c>
      <c r="AQ88" s="5" t="s">
        <v>33</v>
      </c>
      <c r="AR88" s="5" t="s">
        <v>33</v>
      </c>
      <c r="AS88" s="5" t="s">
        <v>33</v>
      </c>
      <c r="AT88" s="5" t="s">
        <v>33</v>
      </c>
      <c r="AU88" s="5" t="s">
        <v>33</v>
      </c>
      <c r="AV88" s="5" t="s">
        <v>33</v>
      </c>
      <c r="AW88" s="5" t="s">
        <v>33</v>
      </c>
      <c r="AX88" s="5" t="s">
        <v>33</v>
      </c>
      <c r="AY88" s="5" t="s">
        <v>33</v>
      </c>
      <c r="AZ88" s="5" t="s">
        <v>33</v>
      </c>
      <c r="BA88" s="5" t="s">
        <v>33</v>
      </c>
      <c r="BB88" s="5" t="s">
        <v>33</v>
      </c>
      <c r="BC88" s="5" t="s">
        <v>33</v>
      </c>
      <c r="BD88" s="5" t="s">
        <v>33</v>
      </c>
      <c r="BE88" s="5" t="s">
        <v>33</v>
      </c>
      <c r="BF88" s="5" t="s">
        <v>33</v>
      </c>
      <c r="BG88" s="5" t="s">
        <v>33</v>
      </c>
      <c r="BH88" s="5" t="s">
        <v>33</v>
      </c>
      <c r="BI88" s="5" t="s">
        <v>33</v>
      </c>
      <c r="BJ88" s="5" t="s">
        <v>33</v>
      </c>
      <c r="BK88" s="5" t="s">
        <v>33</v>
      </c>
      <c r="BL88" s="5" t="s">
        <v>33</v>
      </c>
      <c r="BM88" s="5" t="s">
        <v>33</v>
      </c>
      <c r="BN88" s="5" t="s">
        <v>33</v>
      </c>
      <c r="BO88" s="5">
        <v>0</v>
      </c>
      <c r="BP88" s="5">
        <v>600</v>
      </c>
      <c r="BQ88" s="5">
        <v>-555</v>
      </c>
      <c r="BR88" s="5">
        <v>73727</v>
      </c>
      <c r="BS88" s="5" t="s">
        <v>33</v>
      </c>
      <c r="BT88" s="5" t="s">
        <v>33</v>
      </c>
      <c r="BU88" s="5" t="s">
        <v>33</v>
      </c>
      <c r="BV88" s="5" t="s">
        <v>33</v>
      </c>
      <c r="BW88" s="5" t="s">
        <v>33</v>
      </c>
      <c r="BX88" s="5" t="s">
        <v>33</v>
      </c>
      <c r="BY88" s="5" t="s">
        <v>33</v>
      </c>
      <c r="BZ88" s="5" t="s">
        <v>33</v>
      </c>
      <c r="CA88" s="5" t="s">
        <v>33</v>
      </c>
      <c r="CB88" s="5" t="s">
        <v>33</v>
      </c>
      <c r="CC88" s="5" t="s">
        <v>33</v>
      </c>
      <c r="CD88" s="5" t="s">
        <v>33</v>
      </c>
      <c r="CE88" s="5" t="s">
        <v>33</v>
      </c>
      <c r="CF88" s="5" t="s">
        <v>33</v>
      </c>
      <c r="CG88" s="5" t="s">
        <v>33</v>
      </c>
      <c r="CH88" s="5" t="s">
        <v>33</v>
      </c>
      <c r="CI88" s="5" t="s">
        <v>33</v>
      </c>
      <c r="CJ88" s="5" t="s">
        <v>33</v>
      </c>
      <c r="CK88" s="5" t="s">
        <v>33</v>
      </c>
      <c r="CL88" s="5" t="s">
        <v>33</v>
      </c>
      <c r="CM88" s="5" t="s">
        <v>33</v>
      </c>
      <c r="CN88" s="5" t="s">
        <v>33</v>
      </c>
      <c r="CO88" s="5" t="s">
        <v>33</v>
      </c>
      <c r="CP88" s="5" t="s">
        <v>33</v>
      </c>
      <c r="CQ88" s="5" t="s">
        <v>33</v>
      </c>
      <c r="CR88" s="5" t="s">
        <v>33</v>
      </c>
      <c r="CS88" s="5" t="s">
        <v>33</v>
      </c>
      <c r="CT88" s="5" t="s">
        <v>33</v>
      </c>
      <c r="CU88" s="5">
        <v>0</v>
      </c>
      <c r="CV88" s="5">
        <v>0</v>
      </c>
      <c r="CW88" s="5">
        <v>0</v>
      </c>
      <c r="CX88" s="5">
        <v>0</v>
      </c>
      <c r="CY88" s="5" t="s">
        <v>33</v>
      </c>
      <c r="CZ88" s="5" t="s">
        <v>33</v>
      </c>
      <c r="DA88" s="5" t="s">
        <v>33</v>
      </c>
      <c r="DB88" s="5" t="s">
        <v>33</v>
      </c>
      <c r="DC88" s="5" t="s">
        <v>33</v>
      </c>
      <c r="DD88" s="5" t="s">
        <v>33</v>
      </c>
      <c r="DE88" s="5" t="s">
        <v>33</v>
      </c>
      <c r="DF88" s="5" t="s">
        <v>33</v>
      </c>
      <c r="DG88" s="5" t="s">
        <v>33</v>
      </c>
      <c r="DH88" s="5" t="s">
        <v>33</v>
      </c>
      <c r="DI88" s="5" t="s">
        <v>33</v>
      </c>
      <c r="DJ88" s="5" t="s">
        <v>33</v>
      </c>
      <c r="DK88" s="5" t="s">
        <v>33</v>
      </c>
      <c r="DL88" s="5" t="s">
        <v>33</v>
      </c>
      <c r="DM88" s="5" t="s">
        <v>33</v>
      </c>
      <c r="DN88" s="5" t="s">
        <v>33</v>
      </c>
      <c r="DO88" s="5" t="s">
        <v>33</v>
      </c>
      <c r="DP88" s="5" t="s">
        <v>33</v>
      </c>
      <c r="DQ88" s="5" t="s">
        <v>33</v>
      </c>
      <c r="DR88" s="5" t="s">
        <v>33</v>
      </c>
      <c r="DS88" s="5" t="s">
        <v>33</v>
      </c>
      <c r="DT88" s="5" t="s">
        <v>33</v>
      </c>
      <c r="DU88" s="5" t="s">
        <v>33</v>
      </c>
      <c r="DV88" s="5" t="s">
        <v>33</v>
      </c>
      <c r="DW88" s="5" t="s">
        <v>33</v>
      </c>
      <c r="DX88" s="5" t="s">
        <v>33</v>
      </c>
      <c r="DY88" s="5" t="s">
        <v>33</v>
      </c>
      <c r="DZ88" s="5" t="s">
        <v>33</v>
      </c>
      <c r="EA88" s="5">
        <v>16</v>
      </c>
      <c r="EB88" s="5">
        <v>0</v>
      </c>
      <c r="EC88" s="5">
        <v>8</v>
      </c>
      <c r="ED88" s="5">
        <v>0</v>
      </c>
      <c r="EE88" s="5" t="s">
        <v>33</v>
      </c>
      <c r="EF88" s="5" t="s">
        <v>33</v>
      </c>
      <c r="EG88" s="5" t="s">
        <v>33</v>
      </c>
      <c r="EH88" s="5" t="s">
        <v>33</v>
      </c>
      <c r="EI88" s="5" t="s">
        <v>33</v>
      </c>
      <c r="EJ88" s="5" t="s">
        <v>33</v>
      </c>
      <c r="EK88" s="5" t="s">
        <v>33</v>
      </c>
      <c r="EL88" s="5" t="s">
        <v>33</v>
      </c>
      <c r="EM88" s="5" t="s">
        <v>33</v>
      </c>
      <c r="EN88" s="5" t="s">
        <v>33</v>
      </c>
      <c r="EO88" s="5" t="s">
        <v>33</v>
      </c>
      <c r="EP88" s="5" t="s">
        <v>33</v>
      </c>
      <c r="EQ88" s="5" t="s">
        <v>33</v>
      </c>
      <c r="ER88" s="5" t="s">
        <v>33</v>
      </c>
      <c r="ES88" s="5" t="s">
        <v>33</v>
      </c>
      <c r="ET88" s="5" t="s">
        <v>33</v>
      </c>
      <c r="EU88" s="5" t="s">
        <v>33</v>
      </c>
      <c r="EV88" s="5" t="s">
        <v>33</v>
      </c>
      <c r="EW88" s="5" t="s">
        <v>33</v>
      </c>
      <c r="EX88" s="5" t="s">
        <v>33</v>
      </c>
      <c r="EY88" s="5" t="s">
        <v>33</v>
      </c>
      <c r="EZ88" s="5" t="s">
        <v>33</v>
      </c>
      <c r="FA88" s="5" t="s">
        <v>33</v>
      </c>
      <c r="FB88" s="5" t="s">
        <v>33</v>
      </c>
      <c r="FC88" s="5" t="s">
        <v>33</v>
      </c>
      <c r="FD88" s="5" t="s">
        <v>33</v>
      </c>
      <c r="FE88" s="5" t="s">
        <v>33</v>
      </c>
      <c r="FF88" s="5" t="s">
        <v>33</v>
      </c>
      <c r="FG88" s="5">
        <v>0</v>
      </c>
      <c r="FH88" s="5">
        <v>0</v>
      </c>
      <c r="FI88" s="5">
        <v>0</v>
      </c>
      <c r="FJ88" s="5">
        <v>0</v>
      </c>
      <c r="FK88" s="5" t="s">
        <v>33</v>
      </c>
      <c r="FL88" s="5" t="s">
        <v>33</v>
      </c>
      <c r="FM88" s="5" t="s">
        <v>33</v>
      </c>
      <c r="FN88" s="5" t="s">
        <v>33</v>
      </c>
      <c r="FO88" s="5" t="s">
        <v>33</v>
      </c>
      <c r="FP88" s="5" t="s">
        <v>33</v>
      </c>
      <c r="FQ88" s="5" t="s">
        <v>33</v>
      </c>
      <c r="FR88" s="5" t="s">
        <v>33</v>
      </c>
      <c r="FS88" s="5" t="s">
        <v>33</v>
      </c>
      <c r="FT88" s="5" t="s">
        <v>33</v>
      </c>
      <c r="FU88" s="5" t="s">
        <v>33</v>
      </c>
      <c r="FV88" s="5" t="s">
        <v>33</v>
      </c>
      <c r="FW88" s="5" t="s">
        <v>33</v>
      </c>
      <c r="FX88" s="5" t="s">
        <v>33</v>
      </c>
      <c r="FY88" s="5" t="s">
        <v>33</v>
      </c>
      <c r="FZ88" s="5" t="s">
        <v>33</v>
      </c>
      <c r="GA88" s="5" t="s">
        <v>33</v>
      </c>
      <c r="GB88" s="5" t="s">
        <v>33</v>
      </c>
      <c r="GC88" s="5" t="s">
        <v>33</v>
      </c>
      <c r="GD88" s="5" t="s">
        <v>33</v>
      </c>
      <c r="GE88" s="5" t="s">
        <v>33</v>
      </c>
      <c r="GF88" s="5" t="s">
        <v>33</v>
      </c>
      <c r="GG88" s="5" t="s">
        <v>33</v>
      </c>
      <c r="GH88" s="5" t="s">
        <v>33</v>
      </c>
      <c r="GI88" s="5" t="s">
        <v>33</v>
      </c>
      <c r="GJ88" s="5" t="s">
        <v>33</v>
      </c>
      <c r="GK88" s="5" t="s">
        <v>33</v>
      </c>
      <c r="GL88" s="5" t="s">
        <v>33</v>
      </c>
      <c r="GM88" s="5">
        <v>16</v>
      </c>
      <c r="GN88" s="5">
        <v>1647</v>
      </c>
      <c r="GO88" s="5">
        <v>4237</v>
      </c>
      <c r="GP88" s="5">
        <v>208519</v>
      </c>
      <c r="GQ88" s="5" t="s">
        <v>33</v>
      </c>
      <c r="GR88" s="5" t="s">
        <v>33</v>
      </c>
      <c r="GS88" s="5" t="s">
        <v>33</v>
      </c>
      <c r="GT88" s="5" t="s">
        <v>33</v>
      </c>
      <c r="GU88" s="5" t="s">
        <v>33</v>
      </c>
      <c r="GV88" s="5" t="s">
        <v>33</v>
      </c>
      <c r="GW88" s="5" t="s">
        <v>33</v>
      </c>
      <c r="GX88" s="5" t="s">
        <v>33</v>
      </c>
      <c r="GY88" s="5" t="s">
        <v>33</v>
      </c>
      <c r="GZ88" s="5" t="s">
        <v>33</v>
      </c>
      <c r="HA88" s="5" t="s">
        <v>33</v>
      </c>
      <c r="HB88" s="5" t="s">
        <v>33</v>
      </c>
      <c r="HC88" s="5" t="s">
        <v>33</v>
      </c>
      <c r="HD88" s="5" t="s">
        <v>33</v>
      </c>
      <c r="HE88" s="5" t="s">
        <v>33</v>
      </c>
      <c r="HF88" s="5" t="s">
        <v>33</v>
      </c>
      <c r="HG88" s="5" t="s">
        <v>33</v>
      </c>
      <c r="HH88" s="5" t="s">
        <v>33</v>
      </c>
      <c r="HI88" s="5" t="s">
        <v>33</v>
      </c>
      <c r="HJ88" s="5" t="s">
        <v>33</v>
      </c>
      <c r="HK88" s="5" t="s">
        <v>33</v>
      </c>
      <c r="HL88" s="5" t="s">
        <v>33</v>
      </c>
      <c r="HM88" s="5" t="s">
        <v>33</v>
      </c>
      <c r="HN88" s="5" t="s">
        <v>33</v>
      </c>
      <c r="HO88" s="5" t="s">
        <v>33</v>
      </c>
      <c r="HP88" s="5" t="s">
        <v>33</v>
      </c>
      <c r="HQ88" s="5" t="s">
        <v>33</v>
      </c>
      <c r="HR88" s="5" t="s">
        <v>33</v>
      </c>
      <c r="HS88" s="5">
        <v>0</v>
      </c>
      <c r="HT88" s="5">
        <v>0</v>
      </c>
      <c r="HU88" s="5">
        <v>0</v>
      </c>
      <c r="HV88" s="5">
        <v>0</v>
      </c>
      <c r="HW88" s="5" t="s">
        <v>33</v>
      </c>
      <c r="HX88" s="5" t="s">
        <v>33</v>
      </c>
      <c r="HY88" s="5" t="s">
        <v>33</v>
      </c>
      <c r="HZ88" s="5" t="s">
        <v>33</v>
      </c>
      <c r="IA88" s="5" t="s">
        <v>33</v>
      </c>
      <c r="IB88" s="5" t="s">
        <v>33</v>
      </c>
      <c r="IC88" s="5" t="s">
        <v>33</v>
      </c>
      <c r="ID88" s="5" t="s">
        <v>33</v>
      </c>
      <c r="IE88" s="5" t="s">
        <v>33</v>
      </c>
      <c r="IF88" s="5" t="s">
        <v>33</v>
      </c>
      <c r="IG88" s="5" t="s">
        <v>33</v>
      </c>
      <c r="IH88" s="5" t="s">
        <v>33</v>
      </c>
      <c r="II88" s="5" t="s">
        <v>33</v>
      </c>
      <c r="IJ88" s="5" t="s">
        <v>33</v>
      </c>
      <c r="IK88" s="5" t="s">
        <v>33</v>
      </c>
      <c r="IL88" s="5" t="s">
        <v>33</v>
      </c>
      <c r="IM88" s="5" t="s">
        <v>33</v>
      </c>
      <c r="IN88" s="5" t="s">
        <v>33</v>
      </c>
      <c r="IO88" s="5" t="s">
        <v>33</v>
      </c>
      <c r="IP88" s="5" t="s">
        <v>33</v>
      </c>
      <c r="IQ88" s="5" t="s">
        <v>33</v>
      </c>
      <c r="IR88" s="5" t="s">
        <v>33</v>
      </c>
      <c r="IS88" s="5" t="s">
        <v>33</v>
      </c>
      <c r="IT88" s="5" t="s">
        <v>33</v>
      </c>
      <c r="IU88" s="5" t="s">
        <v>33</v>
      </c>
      <c r="IV88" s="5" t="s">
        <v>33</v>
      </c>
      <c r="IW88" s="5" t="s">
        <v>33</v>
      </c>
      <c r="IX88" s="5" t="s">
        <v>33</v>
      </c>
      <c r="IY88" s="5">
        <v>0</v>
      </c>
      <c r="IZ88" s="5">
        <v>0</v>
      </c>
      <c r="JA88" s="5">
        <v>0</v>
      </c>
      <c r="JB88" s="5">
        <v>0</v>
      </c>
      <c r="JC88" s="5" t="s">
        <v>33</v>
      </c>
      <c r="JD88" s="5" t="s">
        <v>33</v>
      </c>
      <c r="JE88" s="5" t="s">
        <v>33</v>
      </c>
      <c r="JF88" s="5" t="s">
        <v>33</v>
      </c>
      <c r="JG88" s="5" t="s">
        <v>33</v>
      </c>
      <c r="JH88" s="5" t="s">
        <v>33</v>
      </c>
      <c r="JI88" s="5" t="s">
        <v>33</v>
      </c>
      <c r="JJ88" s="5" t="s">
        <v>33</v>
      </c>
      <c r="JK88" s="5" t="s">
        <v>33</v>
      </c>
      <c r="JL88" s="5" t="s">
        <v>33</v>
      </c>
      <c r="JM88" s="5" t="s">
        <v>33</v>
      </c>
      <c r="JN88" s="5" t="s">
        <v>33</v>
      </c>
      <c r="JO88" s="5" t="s">
        <v>33</v>
      </c>
      <c r="JP88" s="5" t="s">
        <v>33</v>
      </c>
      <c r="JQ88" s="5" t="s">
        <v>33</v>
      </c>
      <c r="JR88" s="5" t="s">
        <v>33</v>
      </c>
      <c r="JS88" s="5" t="s">
        <v>33</v>
      </c>
      <c r="JT88" s="5" t="s">
        <v>33</v>
      </c>
      <c r="JU88" s="5" t="s">
        <v>33</v>
      </c>
      <c r="JV88" s="5" t="s">
        <v>33</v>
      </c>
      <c r="JW88" s="5" t="s">
        <v>33</v>
      </c>
      <c r="JX88" s="5" t="s">
        <v>33</v>
      </c>
      <c r="JY88" s="5" t="s">
        <v>33</v>
      </c>
      <c r="JZ88" s="5" t="s">
        <v>33</v>
      </c>
      <c r="KA88" s="5" t="s">
        <v>33</v>
      </c>
      <c r="KB88" s="5" t="s">
        <v>33</v>
      </c>
      <c r="KC88" s="5" t="s">
        <v>33</v>
      </c>
      <c r="KD88" s="5" t="s">
        <v>33</v>
      </c>
      <c r="KE88" s="5">
        <v>1339</v>
      </c>
      <c r="KF88" s="5">
        <v>1337</v>
      </c>
      <c r="KG88" s="5">
        <v>1302</v>
      </c>
      <c r="KH88" s="5">
        <v>744</v>
      </c>
      <c r="KI88" s="5" t="s">
        <v>33</v>
      </c>
      <c r="KJ88" s="5" t="s">
        <v>33</v>
      </c>
      <c r="KK88" s="5" t="s">
        <v>33</v>
      </c>
      <c r="KL88" s="5" t="s">
        <v>33</v>
      </c>
      <c r="KM88" s="5" t="s">
        <v>33</v>
      </c>
      <c r="KN88" s="5" t="s">
        <v>33</v>
      </c>
      <c r="KO88" s="5" t="s">
        <v>33</v>
      </c>
      <c r="KP88" s="5" t="s">
        <v>33</v>
      </c>
      <c r="KQ88" s="5" t="s">
        <v>33</v>
      </c>
      <c r="KR88" s="5" t="s">
        <v>33</v>
      </c>
      <c r="KS88" s="5" t="s">
        <v>33</v>
      </c>
      <c r="KT88" s="5" t="s">
        <v>33</v>
      </c>
      <c r="KU88" s="5" t="s">
        <v>33</v>
      </c>
      <c r="KV88" s="5" t="s">
        <v>33</v>
      </c>
      <c r="KW88" s="5" t="s">
        <v>33</v>
      </c>
      <c r="KX88" s="5" t="s">
        <v>33</v>
      </c>
      <c r="KY88" s="5" t="s">
        <v>33</v>
      </c>
      <c r="KZ88" s="5" t="s">
        <v>33</v>
      </c>
      <c r="LA88" s="5" t="s">
        <v>33</v>
      </c>
      <c r="LB88" s="5" t="s">
        <v>33</v>
      </c>
      <c r="LC88" s="5" t="s">
        <v>33</v>
      </c>
      <c r="LD88" s="5" t="s">
        <v>33</v>
      </c>
      <c r="LE88" s="5" t="s">
        <v>33</v>
      </c>
      <c r="LF88" s="5" t="s">
        <v>33</v>
      </c>
      <c r="LG88" s="5" t="s">
        <v>33</v>
      </c>
      <c r="LH88" s="5" t="s">
        <v>33</v>
      </c>
      <c r="LI88" s="5" t="s">
        <v>33</v>
      </c>
      <c r="LJ88" s="5" t="s">
        <v>33</v>
      </c>
      <c r="LK88" s="5">
        <v>375</v>
      </c>
      <c r="LL88" s="5">
        <v>426</v>
      </c>
      <c r="LM88" s="5">
        <v>397</v>
      </c>
      <c r="LN88" s="5">
        <v>153</v>
      </c>
      <c r="LO88" s="5" t="s">
        <v>33</v>
      </c>
      <c r="LP88" s="5" t="s">
        <v>33</v>
      </c>
      <c r="LQ88" s="5" t="s">
        <v>33</v>
      </c>
      <c r="LR88" s="5" t="s">
        <v>33</v>
      </c>
      <c r="LS88" s="5" t="s">
        <v>33</v>
      </c>
      <c r="LT88" s="5" t="s">
        <v>33</v>
      </c>
      <c r="LU88" s="5" t="s">
        <v>33</v>
      </c>
      <c r="LV88" s="5" t="s">
        <v>33</v>
      </c>
      <c r="LW88" s="5" t="s">
        <v>33</v>
      </c>
      <c r="LX88" s="5" t="s">
        <v>33</v>
      </c>
      <c r="LY88" s="5" t="s">
        <v>33</v>
      </c>
      <c r="LZ88" s="5" t="s">
        <v>33</v>
      </c>
      <c r="MA88" s="5" t="s">
        <v>33</v>
      </c>
      <c r="MB88" s="5" t="s">
        <v>33</v>
      </c>
      <c r="MC88" s="5" t="s">
        <v>33</v>
      </c>
      <c r="MD88" s="5" t="s">
        <v>33</v>
      </c>
      <c r="ME88" s="5" t="s">
        <v>33</v>
      </c>
      <c r="MF88" s="5" t="s">
        <v>33</v>
      </c>
      <c r="MG88" s="5" t="s">
        <v>33</v>
      </c>
      <c r="MH88" s="5" t="s">
        <v>33</v>
      </c>
      <c r="MI88" s="5" t="s">
        <v>33</v>
      </c>
      <c r="MJ88" s="5" t="s">
        <v>33</v>
      </c>
      <c r="MK88" s="5" t="s">
        <v>33</v>
      </c>
      <c r="ML88" s="5" t="s">
        <v>33</v>
      </c>
      <c r="MM88" s="5" t="s">
        <v>33</v>
      </c>
      <c r="MN88" s="5" t="s">
        <v>33</v>
      </c>
      <c r="MO88" s="5" t="s">
        <v>33</v>
      </c>
      <c r="MP88" s="5" t="s">
        <v>33</v>
      </c>
      <c r="MQ88" s="5">
        <v>0</v>
      </c>
      <c r="MR88" s="5">
        <v>0</v>
      </c>
      <c r="MS88" s="5">
        <v>0</v>
      </c>
      <c r="MT88" s="5">
        <v>0</v>
      </c>
      <c r="MU88" s="5" t="s">
        <v>33</v>
      </c>
      <c r="MV88" s="5" t="s">
        <v>33</v>
      </c>
      <c r="MW88" s="5" t="s">
        <v>33</v>
      </c>
      <c r="MX88" s="5" t="s">
        <v>33</v>
      </c>
      <c r="MY88" s="5" t="s">
        <v>33</v>
      </c>
      <c r="MZ88" s="5" t="s">
        <v>33</v>
      </c>
      <c r="NA88" s="5" t="s">
        <v>33</v>
      </c>
      <c r="NB88" s="5" t="s">
        <v>33</v>
      </c>
      <c r="NC88" s="5" t="s">
        <v>33</v>
      </c>
      <c r="ND88" s="5" t="s">
        <v>33</v>
      </c>
      <c r="NE88" s="5" t="s">
        <v>33</v>
      </c>
      <c r="NF88" s="5" t="s">
        <v>33</v>
      </c>
      <c r="NG88" s="5" t="s">
        <v>33</v>
      </c>
      <c r="NH88" s="5" t="s">
        <v>33</v>
      </c>
      <c r="NI88" s="5" t="s">
        <v>33</v>
      </c>
      <c r="NJ88" s="5" t="s">
        <v>33</v>
      </c>
      <c r="NK88" s="5" t="s">
        <v>33</v>
      </c>
      <c r="NL88" s="5" t="s">
        <v>33</v>
      </c>
      <c r="NM88" s="5" t="s">
        <v>33</v>
      </c>
      <c r="NN88" s="5" t="s">
        <v>33</v>
      </c>
      <c r="NO88" s="5" t="s">
        <v>33</v>
      </c>
      <c r="NP88" s="5" t="s">
        <v>33</v>
      </c>
      <c r="NQ88" s="5" t="s">
        <v>33</v>
      </c>
      <c r="NR88" s="5" t="s">
        <v>33</v>
      </c>
      <c r="NS88" s="5" t="s">
        <v>33</v>
      </c>
      <c r="NT88" s="5" t="s">
        <v>33</v>
      </c>
      <c r="NU88" s="5" t="s">
        <v>33</v>
      </c>
      <c r="NV88" s="5" t="s">
        <v>33</v>
      </c>
      <c r="NW88" s="5">
        <v>0</v>
      </c>
      <c r="NX88" s="5">
        <v>0</v>
      </c>
      <c r="NY88" s="5">
        <v>0</v>
      </c>
      <c r="NZ88" s="5">
        <v>0</v>
      </c>
      <c r="OA88" s="5" t="s">
        <v>33</v>
      </c>
      <c r="OB88" s="5" t="s">
        <v>33</v>
      </c>
      <c r="OC88" s="5" t="s">
        <v>33</v>
      </c>
      <c r="OD88" s="5" t="s">
        <v>33</v>
      </c>
      <c r="OE88" s="5" t="s">
        <v>33</v>
      </c>
      <c r="OF88" s="5" t="s">
        <v>33</v>
      </c>
      <c r="OG88" s="5" t="s">
        <v>33</v>
      </c>
      <c r="OH88" s="5" t="s">
        <v>33</v>
      </c>
      <c r="OI88" s="5" t="s">
        <v>33</v>
      </c>
      <c r="OJ88" s="5" t="s">
        <v>33</v>
      </c>
      <c r="OK88" s="5" t="s">
        <v>33</v>
      </c>
      <c r="OL88" s="5" t="s">
        <v>33</v>
      </c>
      <c r="OM88" s="5" t="s">
        <v>33</v>
      </c>
      <c r="ON88" s="5" t="s">
        <v>33</v>
      </c>
      <c r="OO88" s="5" t="s">
        <v>33</v>
      </c>
      <c r="OP88" s="5" t="s">
        <v>33</v>
      </c>
      <c r="OQ88" s="5" t="s">
        <v>33</v>
      </c>
      <c r="OR88" s="5" t="s">
        <v>33</v>
      </c>
      <c r="OS88" s="5" t="s">
        <v>33</v>
      </c>
      <c r="OT88" s="5" t="s">
        <v>33</v>
      </c>
      <c r="OU88" s="5" t="s">
        <v>33</v>
      </c>
      <c r="OV88" s="5" t="s">
        <v>33</v>
      </c>
      <c r="OW88" s="5" t="s">
        <v>33</v>
      </c>
      <c r="OX88" s="5" t="s">
        <v>33</v>
      </c>
      <c r="OY88" s="5" t="s">
        <v>33</v>
      </c>
      <c r="OZ88" s="5" t="s">
        <v>33</v>
      </c>
      <c r="PA88" s="5" t="s">
        <v>33</v>
      </c>
      <c r="PB88" s="5" t="s">
        <v>33</v>
      </c>
      <c r="PC88" s="5">
        <v>0</v>
      </c>
      <c r="PD88" s="5">
        <v>0</v>
      </c>
      <c r="PE88" s="5">
        <v>0</v>
      </c>
      <c r="PF88" s="5">
        <v>0</v>
      </c>
      <c r="PG88" s="5" t="s">
        <v>33</v>
      </c>
      <c r="PH88" s="5" t="s">
        <v>33</v>
      </c>
      <c r="PI88" s="5" t="s">
        <v>33</v>
      </c>
      <c r="PJ88" s="5" t="s">
        <v>33</v>
      </c>
      <c r="PK88" s="5" t="s">
        <v>33</v>
      </c>
      <c r="PL88" s="5" t="s">
        <v>33</v>
      </c>
      <c r="PM88" s="5" t="s">
        <v>33</v>
      </c>
      <c r="PN88" s="5" t="s">
        <v>33</v>
      </c>
      <c r="PO88" s="5" t="s">
        <v>33</v>
      </c>
      <c r="PP88" s="5" t="s">
        <v>33</v>
      </c>
      <c r="PQ88" s="5" t="s">
        <v>33</v>
      </c>
      <c r="PR88" s="5" t="s">
        <v>33</v>
      </c>
      <c r="PS88" s="5" t="s">
        <v>33</v>
      </c>
      <c r="PT88" s="5" t="s">
        <v>33</v>
      </c>
      <c r="PU88" s="5" t="s">
        <v>33</v>
      </c>
      <c r="PV88" s="5" t="s">
        <v>33</v>
      </c>
      <c r="PW88" s="5" t="s">
        <v>33</v>
      </c>
      <c r="PX88" s="5" t="s">
        <v>33</v>
      </c>
      <c r="PY88" s="5" t="s">
        <v>33</v>
      </c>
      <c r="PZ88" s="5" t="s">
        <v>33</v>
      </c>
      <c r="QA88" s="5" t="s">
        <v>33</v>
      </c>
      <c r="QB88" s="5" t="s">
        <v>33</v>
      </c>
      <c r="QC88" s="5" t="s">
        <v>33</v>
      </c>
      <c r="QD88" s="5" t="s">
        <v>33</v>
      </c>
      <c r="QE88" s="5" t="s">
        <v>33</v>
      </c>
      <c r="QF88" s="5" t="s">
        <v>33</v>
      </c>
      <c r="QG88" s="5" t="s">
        <v>33</v>
      </c>
      <c r="QH88" s="5" t="s">
        <v>33</v>
      </c>
      <c r="QI88" s="5">
        <v>0</v>
      </c>
      <c r="QJ88" s="5">
        <v>0</v>
      </c>
      <c r="QK88" s="5">
        <v>0</v>
      </c>
      <c r="QL88" s="5">
        <v>0</v>
      </c>
      <c r="QM88" s="5" t="s">
        <v>33</v>
      </c>
      <c r="QN88" s="5" t="s">
        <v>33</v>
      </c>
      <c r="QO88" s="5" t="s">
        <v>33</v>
      </c>
      <c r="QP88" s="5" t="s">
        <v>33</v>
      </c>
      <c r="QQ88" s="5" t="s">
        <v>33</v>
      </c>
      <c r="QR88" s="5" t="s">
        <v>33</v>
      </c>
      <c r="QS88" s="5" t="s">
        <v>33</v>
      </c>
      <c r="QT88" s="5" t="s">
        <v>33</v>
      </c>
      <c r="QU88" s="5" t="s">
        <v>33</v>
      </c>
      <c r="QV88" s="5" t="s">
        <v>33</v>
      </c>
      <c r="QW88" s="5" t="s">
        <v>33</v>
      </c>
      <c r="QX88" s="5" t="s">
        <v>33</v>
      </c>
      <c r="QY88" s="5" t="s">
        <v>33</v>
      </c>
      <c r="QZ88" s="5" t="s">
        <v>33</v>
      </c>
      <c r="RA88" s="5" t="s">
        <v>33</v>
      </c>
      <c r="RB88" s="5" t="s">
        <v>33</v>
      </c>
      <c r="RC88" s="5" t="s">
        <v>33</v>
      </c>
      <c r="RD88" s="5" t="s">
        <v>33</v>
      </c>
      <c r="RE88" s="5" t="s">
        <v>33</v>
      </c>
      <c r="RF88" s="5" t="s">
        <v>33</v>
      </c>
      <c r="RG88" s="5" t="s">
        <v>33</v>
      </c>
      <c r="RH88" s="5" t="s">
        <v>33</v>
      </c>
      <c r="RI88" s="5" t="s">
        <v>33</v>
      </c>
      <c r="RJ88" s="5" t="s">
        <v>33</v>
      </c>
      <c r="RK88" s="5" t="s">
        <v>33</v>
      </c>
      <c r="RL88" s="5" t="s">
        <v>33</v>
      </c>
      <c r="RM88" s="5" t="s">
        <v>33</v>
      </c>
      <c r="RN88" s="5" t="s">
        <v>33</v>
      </c>
      <c r="RO88" s="5">
        <v>0</v>
      </c>
      <c r="RP88" s="5">
        <v>0</v>
      </c>
      <c r="RQ88" s="5">
        <v>0</v>
      </c>
      <c r="RR88" s="5">
        <v>0</v>
      </c>
      <c r="RS88" s="5" t="s">
        <v>33</v>
      </c>
      <c r="RT88" s="5" t="s">
        <v>33</v>
      </c>
      <c r="RU88" s="5" t="s">
        <v>33</v>
      </c>
      <c r="RV88" s="5" t="s">
        <v>33</v>
      </c>
      <c r="RW88" s="5" t="s">
        <v>33</v>
      </c>
      <c r="RX88" s="5" t="s">
        <v>33</v>
      </c>
      <c r="RY88" s="5" t="s">
        <v>33</v>
      </c>
      <c r="RZ88" s="5" t="s">
        <v>33</v>
      </c>
      <c r="SA88" s="5" t="s">
        <v>33</v>
      </c>
      <c r="SB88" s="5" t="s">
        <v>33</v>
      </c>
      <c r="SC88" s="5" t="s">
        <v>33</v>
      </c>
      <c r="SD88" s="5" t="s">
        <v>33</v>
      </c>
      <c r="SE88" s="5" t="s">
        <v>33</v>
      </c>
      <c r="SF88" s="5" t="s">
        <v>33</v>
      </c>
      <c r="SG88" s="5" t="s">
        <v>33</v>
      </c>
      <c r="SH88" s="5" t="s">
        <v>33</v>
      </c>
      <c r="SI88" s="5" t="s">
        <v>33</v>
      </c>
      <c r="SJ88" s="5" t="s">
        <v>33</v>
      </c>
      <c r="SK88" s="5" t="s">
        <v>33</v>
      </c>
      <c r="SL88" s="5" t="s">
        <v>33</v>
      </c>
      <c r="SM88" s="5" t="s">
        <v>33</v>
      </c>
      <c r="SN88" s="5" t="s">
        <v>33</v>
      </c>
      <c r="SO88" s="5" t="s">
        <v>33</v>
      </c>
      <c r="SP88" s="5" t="s">
        <v>33</v>
      </c>
      <c r="SQ88" s="5" t="s">
        <v>33</v>
      </c>
      <c r="SR88" s="5" t="s">
        <v>33</v>
      </c>
      <c r="SS88" s="5" t="s">
        <v>33</v>
      </c>
      <c r="ST88" s="5" t="s">
        <v>33</v>
      </c>
      <c r="SU88" s="5">
        <v>0</v>
      </c>
      <c r="SV88" s="5">
        <v>0</v>
      </c>
      <c r="SW88" s="5">
        <v>0</v>
      </c>
      <c r="SX88" s="5">
        <v>0</v>
      </c>
      <c r="SY88" s="5" t="s">
        <v>33</v>
      </c>
      <c r="SZ88" s="5" t="s">
        <v>33</v>
      </c>
      <c r="TA88" s="5" t="s">
        <v>33</v>
      </c>
      <c r="TB88" s="5" t="s">
        <v>33</v>
      </c>
      <c r="TC88" s="5" t="s">
        <v>33</v>
      </c>
      <c r="TD88" s="5" t="s">
        <v>33</v>
      </c>
      <c r="TE88" s="5" t="s">
        <v>33</v>
      </c>
      <c r="TF88" s="5" t="s">
        <v>33</v>
      </c>
      <c r="TG88" s="5" t="s">
        <v>33</v>
      </c>
      <c r="TH88" s="5" t="s">
        <v>33</v>
      </c>
      <c r="TI88" s="5" t="s">
        <v>33</v>
      </c>
      <c r="TJ88" s="5" t="s">
        <v>33</v>
      </c>
      <c r="TK88" s="5" t="s">
        <v>33</v>
      </c>
      <c r="TL88" s="5" t="s">
        <v>33</v>
      </c>
      <c r="TM88" s="5" t="s">
        <v>33</v>
      </c>
      <c r="TN88" s="5" t="s">
        <v>33</v>
      </c>
      <c r="TO88" s="5" t="s">
        <v>33</v>
      </c>
      <c r="TP88" s="5" t="s">
        <v>33</v>
      </c>
      <c r="TQ88" s="5" t="s">
        <v>33</v>
      </c>
      <c r="TR88" s="5" t="s">
        <v>33</v>
      </c>
      <c r="TS88" s="5" t="s">
        <v>33</v>
      </c>
      <c r="TT88" s="5" t="s">
        <v>33</v>
      </c>
      <c r="TU88" s="5" t="s">
        <v>33</v>
      </c>
      <c r="TV88" s="5" t="s">
        <v>33</v>
      </c>
      <c r="TW88" s="5" t="s">
        <v>33</v>
      </c>
      <c r="TX88" s="5" t="s">
        <v>33</v>
      </c>
      <c r="TY88" s="5" t="s">
        <v>33</v>
      </c>
      <c r="TZ88" s="5" t="s">
        <v>33</v>
      </c>
      <c r="UA88" s="5">
        <v>0</v>
      </c>
      <c r="UB88" s="5">
        <v>0</v>
      </c>
      <c r="UC88" s="5">
        <v>0</v>
      </c>
      <c r="UD88" s="5">
        <v>0</v>
      </c>
      <c r="UE88" s="5" t="s">
        <v>33</v>
      </c>
      <c r="UF88" s="5" t="s">
        <v>33</v>
      </c>
      <c r="UG88" s="5" t="s">
        <v>33</v>
      </c>
      <c r="UH88" s="5" t="s">
        <v>33</v>
      </c>
      <c r="UI88" s="5" t="s">
        <v>33</v>
      </c>
      <c r="UJ88" s="5" t="s">
        <v>33</v>
      </c>
      <c r="UK88" s="5" t="s">
        <v>33</v>
      </c>
      <c r="UL88" s="5" t="s">
        <v>33</v>
      </c>
      <c r="UM88" s="5" t="s">
        <v>33</v>
      </c>
      <c r="UN88" s="5" t="s">
        <v>33</v>
      </c>
      <c r="UO88" s="5" t="s">
        <v>33</v>
      </c>
      <c r="UP88" s="5" t="s">
        <v>33</v>
      </c>
      <c r="UQ88" s="5" t="s">
        <v>33</v>
      </c>
      <c r="UR88" s="5" t="s">
        <v>33</v>
      </c>
      <c r="US88" s="5" t="s">
        <v>33</v>
      </c>
      <c r="UT88" s="5" t="s">
        <v>33</v>
      </c>
      <c r="UU88" s="5" t="s">
        <v>33</v>
      </c>
      <c r="UV88" s="5" t="s">
        <v>33</v>
      </c>
      <c r="UW88" s="5" t="s">
        <v>33</v>
      </c>
      <c r="UX88" s="5" t="s">
        <v>33</v>
      </c>
      <c r="UY88" s="5" t="s">
        <v>33</v>
      </c>
      <c r="UZ88" s="5" t="s">
        <v>33</v>
      </c>
      <c r="VA88" s="5" t="s">
        <v>33</v>
      </c>
      <c r="VB88" s="5" t="s">
        <v>33</v>
      </c>
      <c r="VC88" s="5" t="s">
        <v>33</v>
      </c>
      <c r="VD88" s="5" t="s">
        <v>33</v>
      </c>
      <c r="VE88" s="5" t="s">
        <v>33</v>
      </c>
      <c r="VF88" s="5" t="s">
        <v>33</v>
      </c>
      <c r="VG88" s="5">
        <v>3585</v>
      </c>
      <c r="VH88" s="5">
        <v>3403</v>
      </c>
      <c r="VI88" s="5">
        <v>3369</v>
      </c>
      <c r="VJ88" s="5">
        <v>1831</v>
      </c>
      <c r="VK88" s="5" t="s">
        <v>33</v>
      </c>
      <c r="VL88" s="5" t="s">
        <v>33</v>
      </c>
      <c r="VM88" s="5" t="s">
        <v>33</v>
      </c>
      <c r="VN88" s="5" t="s">
        <v>33</v>
      </c>
      <c r="VO88" s="5" t="s">
        <v>33</v>
      </c>
      <c r="VP88" s="5" t="s">
        <v>33</v>
      </c>
      <c r="VQ88" s="5" t="s">
        <v>33</v>
      </c>
      <c r="VR88" s="5" t="s">
        <v>33</v>
      </c>
      <c r="VS88" s="5" t="s">
        <v>33</v>
      </c>
      <c r="VT88" s="5" t="s">
        <v>33</v>
      </c>
      <c r="VU88" s="5" t="s">
        <v>33</v>
      </c>
      <c r="VV88" s="5" t="s">
        <v>33</v>
      </c>
      <c r="VW88" s="5" t="s">
        <v>33</v>
      </c>
      <c r="VX88" s="5" t="s">
        <v>33</v>
      </c>
      <c r="VY88" s="5" t="s">
        <v>33</v>
      </c>
      <c r="VZ88" s="5" t="s">
        <v>33</v>
      </c>
      <c r="WA88" s="5" t="s">
        <v>33</v>
      </c>
      <c r="WB88" s="5" t="s">
        <v>33</v>
      </c>
      <c r="WC88" s="5" t="s">
        <v>33</v>
      </c>
      <c r="WD88" s="5" t="s">
        <v>33</v>
      </c>
      <c r="WE88" s="5" t="s">
        <v>33</v>
      </c>
      <c r="WF88" s="5" t="s">
        <v>33</v>
      </c>
      <c r="WG88" s="5" t="s">
        <v>33</v>
      </c>
      <c r="WH88" s="5" t="s">
        <v>33</v>
      </c>
      <c r="WI88" s="5" t="s">
        <v>33</v>
      </c>
      <c r="WJ88" s="5" t="s">
        <v>33</v>
      </c>
      <c r="WK88" s="5" t="s">
        <v>33</v>
      </c>
      <c r="WL88" s="5" t="s">
        <v>33</v>
      </c>
      <c r="WM88" s="5">
        <v>0</v>
      </c>
      <c r="WN88" s="5">
        <v>0</v>
      </c>
      <c r="WO88" s="5">
        <v>0</v>
      </c>
      <c r="WP88" s="5">
        <v>0</v>
      </c>
      <c r="WQ88" s="5" t="s">
        <v>33</v>
      </c>
      <c r="WR88" s="5" t="s">
        <v>33</v>
      </c>
      <c r="WS88" s="5" t="s">
        <v>33</v>
      </c>
      <c r="WT88" s="5" t="s">
        <v>33</v>
      </c>
      <c r="WU88" s="5" t="s">
        <v>33</v>
      </c>
      <c r="WV88" s="5" t="s">
        <v>33</v>
      </c>
      <c r="WW88" s="5" t="s">
        <v>33</v>
      </c>
      <c r="WX88" s="5" t="s">
        <v>33</v>
      </c>
      <c r="WY88" s="5" t="s">
        <v>33</v>
      </c>
      <c r="WZ88" s="5" t="s">
        <v>33</v>
      </c>
      <c r="XA88" s="5" t="s">
        <v>33</v>
      </c>
      <c r="XB88" s="5" t="s">
        <v>33</v>
      </c>
      <c r="XC88" s="5" t="s">
        <v>33</v>
      </c>
      <c r="XD88" s="5" t="s">
        <v>33</v>
      </c>
      <c r="XE88" s="5" t="s">
        <v>33</v>
      </c>
      <c r="XF88" s="5" t="s">
        <v>33</v>
      </c>
      <c r="XG88" s="5" t="s">
        <v>33</v>
      </c>
      <c r="XH88" s="5" t="s">
        <v>33</v>
      </c>
      <c r="XI88" s="5" t="s">
        <v>33</v>
      </c>
      <c r="XJ88" s="5" t="s">
        <v>33</v>
      </c>
      <c r="XK88" s="5" t="s">
        <v>33</v>
      </c>
      <c r="XL88" s="5" t="s">
        <v>33</v>
      </c>
      <c r="XM88" s="5" t="s">
        <v>33</v>
      </c>
      <c r="XN88" s="5" t="s">
        <v>33</v>
      </c>
      <c r="XO88" s="5" t="s">
        <v>33</v>
      </c>
      <c r="XP88" s="5" t="s">
        <v>33</v>
      </c>
      <c r="XQ88" s="5" t="s">
        <v>33</v>
      </c>
      <c r="XR88" s="5" t="s">
        <v>33</v>
      </c>
      <c r="XS88" s="1" t="s">
        <v>33</v>
      </c>
      <c r="XT88" s="3" t="s">
        <v>180</v>
      </c>
      <c r="XU88" s="3" t="s">
        <v>179</v>
      </c>
      <c r="XV88" s="3" t="s">
        <v>179</v>
      </c>
      <c r="XW88" s="3" t="s">
        <v>179</v>
      </c>
      <c r="XX88" s="3" t="s">
        <v>180</v>
      </c>
      <c r="XY88" s="3" t="s">
        <v>179</v>
      </c>
      <c r="XZ88" s="3"/>
    </row>
    <row r="89" spans="1:650" x14ac:dyDescent="0.3">
      <c r="A89" s="6" t="s">
        <v>116</v>
      </c>
      <c r="B89" s="1">
        <v>4057014</v>
      </c>
      <c r="C89" s="5">
        <v>0</v>
      </c>
      <c r="D89" s="5">
        <v>239</v>
      </c>
      <c r="E89" s="5">
        <v>1030</v>
      </c>
      <c r="F89" s="5">
        <v>0</v>
      </c>
      <c r="G89" s="5">
        <v>0</v>
      </c>
      <c r="H89" s="5">
        <v>0</v>
      </c>
      <c r="I89" s="5">
        <v>0</v>
      </c>
      <c r="J89" s="5">
        <v>0</v>
      </c>
      <c r="K89" s="5">
        <v>0</v>
      </c>
      <c r="L89" s="5">
        <v>0</v>
      </c>
      <c r="M89" s="5">
        <v>0</v>
      </c>
      <c r="N89" s="5">
        <v>0</v>
      </c>
      <c r="O89" s="5">
        <v>0</v>
      </c>
      <c r="P89" s="5">
        <v>0</v>
      </c>
      <c r="Q89" s="5">
        <v>0</v>
      </c>
      <c r="R89" s="5">
        <v>0</v>
      </c>
      <c r="S89" s="5">
        <v>0</v>
      </c>
      <c r="T89" s="5">
        <v>459</v>
      </c>
      <c r="U89" s="5">
        <v>679</v>
      </c>
      <c r="V89" s="5">
        <v>4528</v>
      </c>
      <c r="W89" s="5">
        <v>44248</v>
      </c>
      <c r="X89" s="5">
        <v>0</v>
      </c>
      <c r="Y89" s="5">
        <v>19726</v>
      </c>
      <c r="Z89" s="5">
        <v>4574</v>
      </c>
      <c r="AA89" s="5">
        <v>2513</v>
      </c>
      <c r="AB89" s="5">
        <v>5731</v>
      </c>
      <c r="AC89" s="5">
        <v>982</v>
      </c>
      <c r="AD89" s="5">
        <v>0</v>
      </c>
      <c r="AE89" s="5">
        <v>0</v>
      </c>
      <c r="AF89" s="5">
        <v>0</v>
      </c>
      <c r="AG89" s="5">
        <v>0</v>
      </c>
      <c r="AH89" s="5">
        <v>0</v>
      </c>
      <c r="AI89" s="5">
        <v>92</v>
      </c>
      <c r="AJ89" s="5">
        <v>246</v>
      </c>
      <c r="AK89" s="5">
        <v>0</v>
      </c>
      <c r="AL89" s="5">
        <v>0</v>
      </c>
      <c r="AM89" s="5">
        <v>0</v>
      </c>
      <c r="AN89" s="5">
        <v>0</v>
      </c>
      <c r="AO89" s="5">
        <v>0</v>
      </c>
      <c r="AP89" s="5">
        <v>0</v>
      </c>
      <c r="AQ89" s="5">
        <v>-33</v>
      </c>
      <c r="AR89" s="5">
        <v>0</v>
      </c>
      <c r="AS89" s="5">
        <v>0</v>
      </c>
      <c r="AT89" s="5">
        <v>33</v>
      </c>
      <c r="AU89" s="5">
        <v>0</v>
      </c>
      <c r="AV89" s="5">
        <v>0</v>
      </c>
      <c r="AW89" s="5">
        <v>0</v>
      </c>
      <c r="AX89" s="5">
        <v>0</v>
      </c>
      <c r="AY89" s="5">
        <v>1</v>
      </c>
      <c r="AZ89" s="5">
        <v>-139</v>
      </c>
      <c r="BA89" s="5">
        <v>7591</v>
      </c>
      <c r="BB89" s="5">
        <v>28576</v>
      </c>
      <c r="BC89" s="5">
        <v>15853</v>
      </c>
      <c r="BD89" s="5">
        <v>32439</v>
      </c>
      <c r="BE89" s="5">
        <v>37609</v>
      </c>
      <c r="BF89" s="5">
        <v>24017</v>
      </c>
      <c r="BG89" s="5">
        <v>130403</v>
      </c>
      <c r="BH89" s="5">
        <v>107834</v>
      </c>
      <c r="BI89" s="5">
        <v>191136</v>
      </c>
      <c r="BJ89" s="5">
        <v>108514</v>
      </c>
      <c r="BK89" s="5">
        <v>106556</v>
      </c>
      <c r="BL89" s="5">
        <v>94765</v>
      </c>
      <c r="BM89" s="5">
        <v>71373</v>
      </c>
      <c r="BN89" s="5">
        <v>1540935</v>
      </c>
      <c r="BO89" s="5">
        <v>205756</v>
      </c>
      <c r="BP89" s="5">
        <v>235939</v>
      </c>
      <c r="BQ89" s="5">
        <v>137110</v>
      </c>
      <c r="BR89" s="5">
        <v>224713</v>
      </c>
      <c r="BS89" s="5">
        <v>244218</v>
      </c>
      <c r="BT89" s="5">
        <v>164121</v>
      </c>
      <c r="BU89" s="5">
        <v>154594</v>
      </c>
      <c r="BV89" s="5">
        <v>141130</v>
      </c>
      <c r="BW89" s="5">
        <v>128577</v>
      </c>
      <c r="BX89" s="5">
        <v>169872</v>
      </c>
      <c r="BY89" s="5">
        <v>74029</v>
      </c>
      <c r="BZ89" s="5">
        <v>105979</v>
      </c>
      <c r="CA89" s="5">
        <v>53292</v>
      </c>
      <c r="CB89" s="5">
        <v>66104</v>
      </c>
      <c r="CC89" s="5">
        <v>50864</v>
      </c>
      <c r="CD89" s="5">
        <v>27263</v>
      </c>
      <c r="CE89" s="5">
        <v>13929</v>
      </c>
      <c r="CF89" s="5">
        <v>31587</v>
      </c>
      <c r="CG89" s="5">
        <v>63431</v>
      </c>
      <c r="CH89" s="5">
        <v>25198</v>
      </c>
      <c r="CI89" s="5">
        <v>34999</v>
      </c>
      <c r="CJ89" s="5">
        <v>12474</v>
      </c>
      <c r="CK89" s="5">
        <v>17939</v>
      </c>
      <c r="CL89" s="5">
        <v>31022</v>
      </c>
      <c r="CM89" s="5">
        <v>46513</v>
      </c>
      <c r="CN89" s="5">
        <v>35122</v>
      </c>
      <c r="CO89" s="5">
        <v>61229</v>
      </c>
      <c r="CP89" s="5">
        <v>49964</v>
      </c>
      <c r="CQ89" s="5">
        <v>46260</v>
      </c>
      <c r="CR89" s="5">
        <v>51520</v>
      </c>
      <c r="CS89" s="5">
        <v>32605</v>
      </c>
      <c r="CT89" s="5">
        <v>74492</v>
      </c>
      <c r="CU89" s="5">
        <v>341510</v>
      </c>
      <c r="CV89" s="5">
        <v>282822</v>
      </c>
      <c r="CW89" s="5">
        <v>236450</v>
      </c>
      <c r="CX89" s="5">
        <v>249747</v>
      </c>
      <c r="CY89" s="5">
        <v>346170</v>
      </c>
      <c r="CZ89" s="5">
        <v>324129</v>
      </c>
      <c r="DA89" s="5">
        <v>187286</v>
      </c>
      <c r="DB89" s="5">
        <v>225913</v>
      </c>
      <c r="DC89" s="5">
        <v>209447</v>
      </c>
      <c r="DD89" s="5">
        <v>249200</v>
      </c>
      <c r="DE89" s="5">
        <v>190193</v>
      </c>
      <c r="DF89" s="5">
        <v>208857</v>
      </c>
      <c r="DG89" s="5">
        <v>190931</v>
      </c>
      <c r="DH89" s="5">
        <v>203206</v>
      </c>
      <c r="DI89" s="5">
        <v>216766</v>
      </c>
      <c r="DJ89" s="5">
        <v>123918</v>
      </c>
      <c r="DK89" s="5">
        <v>170982</v>
      </c>
      <c r="DL89" s="5">
        <v>140751</v>
      </c>
      <c r="DM89" s="5">
        <v>146758</v>
      </c>
      <c r="DN89" s="5">
        <v>115410</v>
      </c>
      <c r="DO89" s="5">
        <v>166035</v>
      </c>
      <c r="DP89" s="5">
        <v>65581</v>
      </c>
      <c r="DQ89" s="5">
        <v>101027</v>
      </c>
      <c r="DR89" s="5">
        <v>140251</v>
      </c>
      <c r="DS89" s="5">
        <v>172540</v>
      </c>
      <c r="DT89" s="5">
        <v>164173</v>
      </c>
      <c r="DU89" s="5">
        <v>165051</v>
      </c>
      <c r="DV89" s="5">
        <v>152023</v>
      </c>
      <c r="DW89" s="5">
        <v>147001</v>
      </c>
      <c r="DX89" s="5">
        <v>135047</v>
      </c>
      <c r="DY89" s="5">
        <v>125556</v>
      </c>
      <c r="DZ89" s="5">
        <v>116194</v>
      </c>
      <c r="EA89" s="5">
        <v>9608</v>
      </c>
      <c r="EB89" s="5">
        <v>17829</v>
      </c>
      <c r="EC89" s="5">
        <v>7365</v>
      </c>
      <c r="ED89" s="5">
        <v>8461</v>
      </c>
      <c r="EE89" s="5">
        <v>19127</v>
      </c>
      <c r="EF89" s="5">
        <v>10831</v>
      </c>
      <c r="EG89" s="5">
        <v>2126</v>
      </c>
      <c r="EH89" s="5">
        <v>-176</v>
      </c>
      <c r="EI89" s="5">
        <v>7731</v>
      </c>
      <c r="EJ89" s="5">
        <v>14210</v>
      </c>
      <c r="EK89" s="5">
        <v>6194</v>
      </c>
      <c r="EL89" s="5">
        <v>8489</v>
      </c>
      <c r="EM89" s="5">
        <v>5941</v>
      </c>
      <c r="EN89" s="5">
        <v>7464</v>
      </c>
      <c r="EO89" s="5">
        <v>10881</v>
      </c>
      <c r="EP89" s="5">
        <v>15802</v>
      </c>
      <c r="EQ89" s="5">
        <v>27461</v>
      </c>
      <c r="ER89" s="5">
        <v>8660</v>
      </c>
      <c r="ES89" s="5">
        <v>9762</v>
      </c>
      <c r="ET89" s="5">
        <v>8622</v>
      </c>
      <c r="EU89" s="5">
        <v>19171</v>
      </c>
      <c r="EV89" s="5">
        <v>15353</v>
      </c>
      <c r="EW89" s="5">
        <v>15783</v>
      </c>
      <c r="EX89" s="5">
        <v>14222</v>
      </c>
      <c r="EY89" s="5">
        <v>19809</v>
      </c>
      <c r="EZ89" s="5">
        <v>79414</v>
      </c>
      <c r="FA89" s="5">
        <v>21219</v>
      </c>
      <c r="FB89" s="5">
        <v>21390</v>
      </c>
      <c r="FC89" s="5">
        <v>25032</v>
      </c>
      <c r="FD89" s="5">
        <v>19113</v>
      </c>
      <c r="FE89" s="5">
        <v>24332</v>
      </c>
      <c r="FF89" s="5">
        <v>4836</v>
      </c>
      <c r="FG89" s="5">
        <v>0</v>
      </c>
      <c r="FH89" s="5">
        <v>0</v>
      </c>
      <c r="FI89" s="5">
        <v>0</v>
      </c>
      <c r="FJ89" s="5">
        <v>0</v>
      </c>
      <c r="FK89" s="5">
        <v>0</v>
      </c>
      <c r="FL89" s="5">
        <v>0</v>
      </c>
      <c r="FM89" s="5">
        <v>0</v>
      </c>
      <c r="FN89" s="5">
        <v>0</v>
      </c>
      <c r="FO89" s="5">
        <v>0</v>
      </c>
      <c r="FP89" s="5">
        <v>0</v>
      </c>
      <c r="FQ89" s="5">
        <v>0</v>
      </c>
      <c r="FR89" s="5">
        <v>0</v>
      </c>
      <c r="FS89" s="5">
        <v>0</v>
      </c>
      <c r="FT89" s="5">
        <v>0</v>
      </c>
      <c r="FU89" s="5" t="s">
        <v>33</v>
      </c>
      <c r="FV89" s="5" t="s">
        <v>33</v>
      </c>
      <c r="FW89" s="5" t="s">
        <v>33</v>
      </c>
      <c r="FX89" s="5" t="s">
        <v>33</v>
      </c>
      <c r="FY89" s="5" t="s">
        <v>33</v>
      </c>
      <c r="FZ89" s="5" t="s">
        <v>33</v>
      </c>
      <c r="GA89" s="5" t="s">
        <v>33</v>
      </c>
      <c r="GB89" s="5" t="s">
        <v>33</v>
      </c>
      <c r="GC89" s="5" t="s">
        <v>33</v>
      </c>
      <c r="GD89" s="5" t="s">
        <v>33</v>
      </c>
      <c r="GE89" s="5" t="s">
        <v>33</v>
      </c>
      <c r="GF89" s="5" t="s">
        <v>33</v>
      </c>
      <c r="GG89" s="5" t="s">
        <v>33</v>
      </c>
      <c r="GH89" s="5" t="s">
        <v>33</v>
      </c>
      <c r="GI89" s="5" t="s">
        <v>33</v>
      </c>
      <c r="GJ89" s="5" t="s">
        <v>33</v>
      </c>
      <c r="GK89" s="5" t="s">
        <v>33</v>
      </c>
      <c r="GL89" s="5" t="s">
        <v>33</v>
      </c>
      <c r="GM89" s="5">
        <v>556967</v>
      </c>
      <c r="GN89" s="5">
        <v>537075</v>
      </c>
      <c r="GO89" s="5">
        <v>381955</v>
      </c>
      <c r="GP89" s="5">
        <v>482921</v>
      </c>
      <c r="GQ89" s="5">
        <v>609514</v>
      </c>
      <c r="GR89" s="5">
        <v>499080</v>
      </c>
      <c r="GS89" s="5">
        <v>344006</v>
      </c>
      <c r="GT89" s="5">
        <v>366867</v>
      </c>
      <c r="GU89" s="5">
        <v>345723</v>
      </c>
      <c r="GV89" s="5">
        <v>433281</v>
      </c>
      <c r="GW89" s="5">
        <v>270416</v>
      </c>
      <c r="GX89" s="5">
        <v>323358</v>
      </c>
      <c r="GY89" s="5">
        <v>250164</v>
      </c>
      <c r="GZ89" s="5">
        <v>276774</v>
      </c>
      <c r="HA89" s="5">
        <v>278511</v>
      </c>
      <c r="HB89" s="5">
        <v>166983</v>
      </c>
      <c r="HC89" s="5">
        <v>212374</v>
      </c>
      <c r="HD89" s="5">
        <v>181317</v>
      </c>
      <c r="HE89" s="5">
        <v>228221</v>
      </c>
      <c r="HF89" s="5">
        <v>182334</v>
      </c>
      <c r="HG89" s="5">
        <v>280306</v>
      </c>
      <c r="HH89" s="5">
        <v>125847</v>
      </c>
      <c r="HI89" s="5">
        <v>192084</v>
      </c>
      <c r="HJ89" s="5">
        <v>214086</v>
      </c>
      <c r="HK89" s="5">
        <v>371778</v>
      </c>
      <c r="HL89" s="5">
        <v>392273</v>
      </c>
      <c r="HM89" s="5">
        <v>439617</v>
      </c>
      <c r="HN89" s="5">
        <v>331890</v>
      </c>
      <c r="HO89" s="5">
        <v>324849</v>
      </c>
      <c r="HP89" s="5">
        <v>300445</v>
      </c>
      <c r="HQ89" s="5">
        <v>253867</v>
      </c>
      <c r="HR89" s="5">
        <v>1736456</v>
      </c>
      <c r="HS89" s="5">
        <v>634326</v>
      </c>
      <c r="HT89" s="5">
        <v>740036</v>
      </c>
      <c r="HU89" s="5">
        <v>702730</v>
      </c>
      <c r="HV89" s="5">
        <v>678856</v>
      </c>
      <c r="HW89" s="5">
        <v>751964</v>
      </c>
      <c r="HX89" s="5">
        <v>985843</v>
      </c>
      <c r="HY89" s="5">
        <v>926641</v>
      </c>
      <c r="HZ89" s="5">
        <v>781375</v>
      </c>
      <c r="IA89" s="5">
        <v>896866</v>
      </c>
      <c r="IB89" s="5">
        <v>982546</v>
      </c>
      <c r="IC89" s="5">
        <v>893468</v>
      </c>
      <c r="ID89" s="5">
        <v>1317555</v>
      </c>
      <c r="IE89" s="5">
        <v>1388030</v>
      </c>
      <c r="IF89" s="5">
        <v>1340381</v>
      </c>
      <c r="IG89" s="5">
        <v>1478560</v>
      </c>
      <c r="IH89" s="5">
        <v>1441732</v>
      </c>
      <c r="II89" s="5">
        <v>1583081</v>
      </c>
      <c r="IJ89" s="5">
        <v>1531981</v>
      </c>
      <c r="IK89" s="5">
        <v>1423271</v>
      </c>
      <c r="IL89" s="5">
        <v>1353899</v>
      </c>
      <c r="IM89" s="5">
        <v>1113880</v>
      </c>
      <c r="IN89" s="5">
        <v>1366456</v>
      </c>
      <c r="IO89" s="5">
        <v>1514445</v>
      </c>
      <c r="IP89" s="5">
        <v>1468601</v>
      </c>
      <c r="IQ89" s="5">
        <v>1403375</v>
      </c>
      <c r="IR89" s="5">
        <v>1442475</v>
      </c>
      <c r="IS89" s="5">
        <v>1250578</v>
      </c>
      <c r="IT89" s="5">
        <v>1107584</v>
      </c>
      <c r="IU89" s="5">
        <v>974467</v>
      </c>
      <c r="IV89" s="5">
        <v>1028709</v>
      </c>
      <c r="IW89" s="5">
        <v>934740</v>
      </c>
      <c r="IX89" s="5">
        <v>794562</v>
      </c>
      <c r="IY89" s="5">
        <v>0</v>
      </c>
      <c r="IZ89" s="5">
        <v>0</v>
      </c>
      <c r="JA89" s="5">
        <v>0</v>
      </c>
      <c r="JB89" s="5">
        <v>0</v>
      </c>
      <c r="JC89" s="5">
        <v>0</v>
      </c>
      <c r="JD89" s="5">
        <v>0</v>
      </c>
      <c r="JE89" s="5">
        <v>0</v>
      </c>
      <c r="JF89" s="5">
        <v>0</v>
      </c>
      <c r="JG89" s="5">
        <v>0</v>
      </c>
      <c r="JH89" s="5">
        <v>0</v>
      </c>
      <c r="JI89" s="5">
        <v>0</v>
      </c>
      <c r="JJ89" s="5">
        <v>0</v>
      </c>
      <c r="JK89" s="5">
        <v>0</v>
      </c>
      <c r="JL89" s="5">
        <v>0</v>
      </c>
      <c r="JM89" s="5">
        <v>0</v>
      </c>
      <c r="JN89" s="5">
        <v>-5</v>
      </c>
      <c r="JO89" s="5">
        <v>-25</v>
      </c>
      <c r="JP89" s="5">
        <v>309</v>
      </c>
      <c r="JQ89" s="5">
        <v>33827</v>
      </c>
      <c r="JR89" s="5">
        <v>49093</v>
      </c>
      <c r="JS89" s="5">
        <v>46405</v>
      </c>
      <c r="JT89" s="5">
        <v>63515</v>
      </c>
      <c r="JU89" s="5">
        <v>60255</v>
      </c>
      <c r="JV89" s="5">
        <v>57566</v>
      </c>
      <c r="JW89" s="5">
        <v>59838</v>
      </c>
      <c r="JX89" s="5">
        <v>65007</v>
      </c>
      <c r="JY89" s="5">
        <v>90692</v>
      </c>
      <c r="JZ89" s="5">
        <v>84449</v>
      </c>
      <c r="KA89" s="5">
        <v>80926</v>
      </c>
      <c r="KB89" s="5">
        <v>107295</v>
      </c>
      <c r="KC89" s="5">
        <v>82377</v>
      </c>
      <c r="KD89" s="5">
        <v>79694</v>
      </c>
      <c r="KE89" s="5">
        <v>39602</v>
      </c>
      <c r="KF89" s="5">
        <v>30503</v>
      </c>
      <c r="KG89" s="5">
        <v>37803</v>
      </c>
      <c r="KH89" s="5">
        <v>35199</v>
      </c>
      <c r="KI89" s="5">
        <v>56721</v>
      </c>
      <c r="KJ89" s="5">
        <v>69514</v>
      </c>
      <c r="KK89" s="5">
        <v>79708</v>
      </c>
      <c r="KL89" s="5">
        <v>52875</v>
      </c>
      <c r="KM89" s="5">
        <v>39348</v>
      </c>
      <c r="KN89" s="5">
        <v>57865</v>
      </c>
      <c r="KO89" s="5">
        <v>40229</v>
      </c>
      <c r="KP89" s="5">
        <v>37119</v>
      </c>
      <c r="KQ89" s="5">
        <v>35462</v>
      </c>
      <c r="KR89" s="5">
        <v>32462</v>
      </c>
      <c r="KS89" s="5">
        <v>28601</v>
      </c>
      <c r="KT89" s="5">
        <v>29146</v>
      </c>
      <c r="KU89" s="5">
        <v>26739</v>
      </c>
      <c r="KV89" s="5">
        <v>23980</v>
      </c>
      <c r="KW89" s="5">
        <v>75044</v>
      </c>
      <c r="KX89" s="5">
        <v>38824</v>
      </c>
      <c r="KY89" s="5">
        <v>34373</v>
      </c>
      <c r="KZ89" s="5">
        <v>32585</v>
      </c>
      <c r="LA89" s="5">
        <v>33369</v>
      </c>
      <c r="LB89" s="5">
        <v>33197</v>
      </c>
      <c r="LC89" s="5">
        <v>31410</v>
      </c>
      <c r="LD89" s="5">
        <v>32883</v>
      </c>
      <c r="LE89" s="5">
        <v>33192</v>
      </c>
      <c r="LF89" s="5">
        <v>37255</v>
      </c>
      <c r="LG89" s="5">
        <v>34416</v>
      </c>
      <c r="LH89" s="5">
        <v>31192</v>
      </c>
      <c r="LI89" s="5">
        <v>29345</v>
      </c>
      <c r="LJ89" s="5">
        <v>26515</v>
      </c>
      <c r="LK89" s="5">
        <v>48756</v>
      </c>
      <c r="LL89" s="5">
        <v>50537</v>
      </c>
      <c r="LM89" s="5">
        <v>43940</v>
      </c>
      <c r="LN89" s="5">
        <v>37414</v>
      </c>
      <c r="LO89" s="5">
        <v>46922</v>
      </c>
      <c r="LP89" s="5">
        <v>50040</v>
      </c>
      <c r="LQ89" s="5">
        <v>37626</v>
      </c>
      <c r="LR89" s="5">
        <v>37621</v>
      </c>
      <c r="LS89" s="5">
        <v>34187</v>
      </c>
      <c r="LT89" s="5">
        <v>35707</v>
      </c>
      <c r="LU89" s="5">
        <v>35531</v>
      </c>
      <c r="LV89" s="5">
        <v>35135</v>
      </c>
      <c r="LW89" s="5">
        <v>32043</v>
      </c>
      <c r="LX89" s="5">
        <v>25286</v>
      </c>
      <c r="LY89" s="5">
        <v>15536</v>
      </c>
      <c r="LZ89" s="5">
        <v>19028</v>
      </c>
      <c r="MA89" s="5">
        <v>20224</v>
      </c>
      <c r="MB89" s="5">
        <v>16466</v>
      </c>
      <c r="MC89" s="5">
        <v>18723</v>
      </c>
      <c r="MD89" s="5">
        <v>20972</v>
      </c>
      <c r="ME89" s="5">
        <v>14725</v>
      </c>
      <c r="MF89" s="5">
        <v>21552</v>
      </c>
      <c r="MG89" s="5">
        <v>14508</v>
      </c>
      <c r="MH89" s="5">
        <v>12067</v>
      </c>
      <c r="MI89" s="5">
        <v>12689</v>
      </c>
      <c r="MJ89" s="5">
        <v>14143</v>
      </c>
      <c r="MK89" s="5">
        <v>15886</v>
      </c>
      <c r="ML89" s="5">
        <v>16215</v>
      </c>
      <c r="MM89" s="5">
        <v>22341</v>
      </c>
      <c r="MN89" s="5">
        <v>11325</v>
      </c>
      <c r="MO89" s="5">
        <v>14337</v>
      </c>
      <c r="MP89" s="5">
        <v>13120</v>
      </c>
      <c r="MQ89" s="5">
        <v>5844</v>
      </c>
      <c r="MR89" s="5">
        <v>5411</v>
      </c>
      <c r="MS89" s="5">
        <v>4679</v>
      </c>
      <c r="MT89" s="5">
        <v>4587</v>
      </c>
      <c r="MU89" s="5">
        <v>4661</v>
      </c>
      <c r="MV89" s="5">
        <v>4921</v>
      </c>
      <c r="MW89" s="5">
        <v>4554</v>
      </c>
      <c r="MX89" s="5">
        <v>4085</v>
      </c>
      <c r="MY89" s="5">
        <v>4279</v>
      </c>
      <c r="MZ89" s="5">
        <v>5337</v>
      </c>
      <c r="NA89" s="5">
        <v>5925</v>
      </c>
      <c r="NB89" s="5">
        <v>5718</v>
      </c>
      <c r="NC89" s="5">
        <v>6239</v>
      </c>
      <c r="ND89" s="5">
        <v>4205</v>
      </c>
      <c r="NE89" s="5" t="s">
        <v>33</v>
      </c>
      <c r="NF89" s="5" t="s">
        <v>33</v>
      </c>
      <c r="NG89" s="5" t="s">
        <v>33</v>
      </c>
      <c r="NH89" s="5" t="s">
        <v>33</v>
      </c>
      <c r="NI89" s="5" t="s">
        <v>33</v>
      </c>
      <c r="NJ89" s="5" t="s">
        <v>33</v>
      </c>
      <c r="NK89" s="5" t="s">
        <v>33</v>
      </c>
      <c r="NL89" s="5" t="s">
        <v>33</v>
      </c>
      <c r="NM89" s="5" t="s">
        <v>33</v>
      </c>
      <c r="NN89" s="5" t="s">
        <v>33</v>
      </c>
      <c r="NO89" s="5" t="s">
        <v>33</v>
      </c>
      <c r="NP89" s="5" t="s">
        <v>33</v>
      </c>
      <c r="NQ89" s="5" t="s">
        <v>33</v>
      </c>
      <c r="NR89" s="5" t="s">
        <v>33</v>
      </c>
      <c r="NS89" s="5" t="s">
        <v>33</v>
      </c>
      <c r="NT89" s="5" t="s">
        <v>33</v>
      </c>
      <c r="NU89" s="5" t="s">
        <v>33</v>
      </c>
      <c r="NV89" s="5" t="s">
        <v>33</v>
      </c>
      <c r="NW89" s="5">
        <v>0</v>
      </c>
      <c r="NX89" s="5">
        <v>0</v>
      </c>
      <c r="NY89" s="5">
        <v>0</v>
      </c>
      <c r="NZ89" s="5">
        <v>0</v>
      </c>
      <c r="OA89" s="5">
        <v>0</v>
      </c>
      <c r="OB89" s="5">
        <v>0</v>
      </c>
      <c r="OC89" s="5">
        <v>0</v>
      </c>
      <c r="OD89" s="5">
        <v>0</v>
      </c>
      <c r="OE89" s="5">
        <v>0</v>
      </c>
      <c r="OF89" s="5">
        <v>0</v>
      </c>
      <c r="OG89" s="5">
        <v>0</v>
      </c>
      <c r="OH89" s="5">
        <v>0</v>
      </c>
      <c r="OI89" s="5">
        <v>0</v>
      </c>
      <c r="OJ89" s="5">
        <v>0</v>
      </c>
      <c r="OK89" s="5" t="s">
        <v>33</v>
      </c>
      <c r="OL89" s="5" t="s">
        <v>33</v>
      </c>
      <c r="OM89" s="5" t="s">
        <v>33</v>
      </c>
      <c r="ON89" s="5" t="s">
        <v>33</v>
      </c>
      <c r="OO89" s="5" t="s">
        <v>33</v>
      </c>
      <c r="OP89" s="5" t="s">
        <v>33</v>
      </c>
      <c r="OQ89" s="5" t="s">
        <v>33</v>
      </c>
      <c r="OR89" s="5" t="s">
        <v>33</v>
      </c>
      <c r="OS89" s="5" t="s">
        <v>33</v>
      </c>
      <c r="OT89" s="5" t="s">
        <v>33</v>
      </c>
      <c r="OU89" s="5" t="s">
        <v>33</v>
      </c>
      <c r="OV89" s="5" t="s">
        <v>33</v>
      </c>
      <c r="OW89" s="5" t="s">
        <v>33</v>
      </c>
      <c r="OX89" s="5" t="s">
        <v>33</v>
      </c>
      <c r="OY89" s="5" t="s">
        <v>33</v>
      </c>
      <c r="OZ89" s="5" t="s">
        <v>33</v>
      </c>
      <c r="PA89" s="5" t="s">
        <v>33</v>
      </c>
      <c r="PB89" s="5" t="s">
        <v>33</v>
      </c>
      <c r="PC89" s="5">
        <v>108773</v>
      </c>
      <c r="PD89" s="5">
        <v>103223</v>
      </c>
      <c r="PE89" s="5">
        <v>116296</v>
      </c>
      <c r="PF89" s="5">
        <v>101892</v>
      </c>
      <c r="PG89" s="5">
        <v>93662</v>
      </c>
      <c r="PH89" s="5">
        <v>104851</v>
      </c>
      <c r="PI89" s="5">
        <v>104974</v>
      </c>
      <c r="PJ89" s="5">
        <v>97346</v>
      </c>
      <c r="PK89" s="5">
        <v>98198</v>
      </c>
      <c r="PL89" s="5">
        <v>111883</v>
      </c>
      <c r="PM89" s="5">
        <v>114429</v>
      </c>
      <c r="PN89" s="5">
        <v>96765</v>
      </c>
      <c r="PO89" s="5">
        <v>92656</v>
      </c>
      <c r="PP89" s="5">
        <v>83014</v>
      </c>
      <c r="PQ89" s="5">
        <v>76429</v>
      </c>
      <c r="PR89" s="5">
        <v>74306</v>
      </c>
      <c r="PS89" s="5">
        <v>49911</v>
      </c>
      <c r="PT89" s="5">
        <v>42584</v>
      </c>
      <c r="PU89" s="5">
        <v>39759</v>
      </c>
      <c r="PV89" s="5">
        <v>40255</v>
      </c>
      <c r="PW89" s="5">
        <v>35922</v>
      </c>
      <c r="PX89" s="5">
        <v>36304</v>
      </c>
      <c r="PY89" s="5">
        <v>35946</v>
      </c>
      <c r="PZ89" s="5">
        <v>36663</v>
      </c>
      <c r="QA89" s="5">
        <v>33176</v>
      </c>
      <c r="QB89" s="5">
        <v>33666</v>
      </c>
      <c r="QC89" s="5">
        <v>34654</v>
      </c>
      <c r="QD89" s="5">
        <v>40542</v>
      </c>
      <c r="QE89" s="5">
        <v>34581</v>
      </c>
      <c r="QF89" s="5">
        <v>34918</v>
      </c>
      <c r="QG89" s="5">
        <v>32903</v>
      </c>
      <c r="QH89" s="5">
        <v>32155</v>
      </c>
      <c r="QI89" s="5">
        <v>232099</v>
      </c>
      <c r="QJ89" s="5">
        <v>219927</v>
      </c>
      <c r="QK89" s="5">
        <v>172964</v>
      </c>
      <c r="QL89" s="5">
        <v>137157</v>
      </c>
      <c r="QM89" s="5">
        <v>124408</v>
      </c>
      <c r="QN89" s="5">
        <v>152860</v>
      </c>
      <c r="QO89" s="5">
        <v>172248</v>
      </c>
      <c r="QP89" s="5">
        <v>122585</v>
      </c>
      <c r="QQ89" s="5">
        <v>152322</v>
      </c>
      <c r="QR89" s="5">
        <v>126336</v>
      </c>
      <c r="QS89" s="5">
        <v>121769</v>
      </c>
      <c r="QT89" s="5">
        <v>141025</v>
      </c>
      <c r="QU89" s="5">
        <v>124016</v>
      </c>
      <c r="QV89" s="5">
        <v>102241</v>
      </c>
      <c r="QW89" s="5">
        <v>82877</v>
      </c>
      <c r="QX89" s="5">
        <v>87048</v>
      </c>
      <c r="QY89" s="5">
        <v>102580</v>
      </c>
      <c r="QZ89" s="5">
        <v>106889</v>
      </c>
      <c r="RA89" s="5">
        <v>90455</v>
      </c>
      <c r="RB89" s="5">
        <v>72972</v>
      </c>
      <c r="RC89" s="5">
        <v>89616</v>
      </c>
      <c r="RD89" s="5">
        <v>153817</v>
      </c>
      <c r="RE89" s="5">
        <v>86862</v>
      </c>
      <c r="RF89" s="5">
        <v>79464</v>
      </c>
      <c r="RG89" s="5">
        <v>91887</v>
      </c>
      <c r="RH89" s="5">
        <v>83218</v>
      </c>
      <c r="RI89" s="5">
        <v>90559</v>
      </c>
      <c r="RJ89" s="5">
        <v>88332</v>
      </c>
      <c r="RK89" s="5">
        <v>90267</v>
      </c>
      <c r="RL89" s="5">
        <v>80441</v>
      </c>
      <c r="RM89" s="5">
        <v>77513</v>
      </c>
      <c r="RN89" s="5">
        <v>77906</v>
      </c>
      <c r="RO89" s="5">
        <v>81234</v>
      </c>
      <c r="RP89" s="5">
        <v>83968</v>
      </c>
      <c r="RQ89" s="5">
        <v>77164</v>
      </c>
      <c r="RR89" s="5">
        <v>83313</v>
      </c>
      <c r="RS89" s="5">
        <v>69484</v>
      </c>
      <c r="RT89" s="5">
        <v>79593</v>
      </c>
      <c r="RU89" s="5">
        <v>43647</v>
      </c>
      <c r="RV89" s="5">
        <v>66146</v>
      </c>
      <c r="RW89" s="5">
        <v>81388</v>
      </c>
      <c r="RX89" s="5">
        <v>100444</v>
      </c>
      <c r="RY89" s="5">
        <v>101981</v>
      </c>
      <c r="RZ89" s="5">
        <v>113628</v>
      </c>
      <c r="SA89" s="5">
        <v>92262</v>
      </c>
      <c r="SB89" s="5">
        <v>69175</v>
      </c>
      <c r="SC89" s="5">
        <v>84215</v>
      </c>
      <c r="SD89" s="5">
        <v>82973</v>
      </c>
      <c r="SE89" s="5">
        <v>99847</v>
      </c>
      <c r="SF89" s="5">
        <v>113389</v>
      </c>
      <c r="SG89" s="5">
        <v>91468</v>
      </c>
      <c r="SH89" s="5">
        <v>102152</v>
      </c>
      <c r="SI89" s="5">
        <v>80579</v>
      </c>
      <c r="SJ89" s="5">
        <v>64499</v>
      </c>
      <c r="SK89" s="5">
        <v>93893</v>
      </c>
      <c r="SL89" s="5">
        <v>135804</v>
      </c>
      <c r="SM89" s="5">
        <v>63433</v>
      </c>
      <c r="SN89" s="5">
        <v>75452</v>
      </c>
      <c r="SO89" s="5">
        <v>75388</v>
      </c>
      <c r="SP89" s="5">
        <v>60917</v>
      </c>
      <c r="SQ89" s="5">
        <v>60491</v>
      </c>
      <c r="SR89" s="5">
        <v>53546</v>
      </c>
      <c r="SS89" s="5">
        <v>48893</v>
      </c>
      <c r="ST89" s="5">
        <v>43230</v>
      </c>
      <c r="SU89" s="5">
        <v>250267</v>
      </c>
      <c r="SV89" s="5">
        <v>224544</v>
      </c>
      <c r="SW89" s="5">
        <v>62995</v>
      </c>
      <c r="SX89" s="5">
        <v>44993</v>
      </c>
      <c r="SY89" s="5">
        <v>228877</v>
      </c>
      <c r="SZ89" s="5">
        <v>232387</v>
      </c>
      <c r="TA89" s="5">
        <v>196872</v>
      </c>
      <c r="TB89" s="5">
        <v>154773</v>
      </c>
      <c r="TC89" s="5">
        <v>160955</v>
      </c>
      <c r="TD89" s="5">
        <v>167618</v>
      </c>
      <c r="TE89" s="5">
        <v>109692</v>
      </c>
      <c r="TF89" s="5">
        <v>80687</v>
      </c>
      <c r="TG89" s="5">
        <v>70952</v>
      </c>
      <c r="TH89" s="5">
        <v>63132</v>
      </c>
      <c r="TI89" s="5">
        <v>54896</v>
      </c>
      <c r="TJ89" s="5">
        <v>52074</v>
      </c>
      <c r="TK89" s="5">
        <v>54588</v>
      </c>
      <c r="TL89" s="5">
        <v>49037</v>
      </c>
      <c r="TM89" s="5">
        <v>11622</v>
      </c>
      <c r="TN89" s="5">
        <v>10120</v>
      </c>
      <c r="TO89" s="5">
        <v>9307</v>
      </c>
      <c r="TP89" s="5">
        <v>8966</v>
      </c>
      <c r="TQ89" s="5">
        <v>8840</v>
      </c>
      <c r="TR89" s="5">
        <v>12804</v>
      </c>
      <c r="TS89" s="5">
        <v>17735</v>
      </c>
      <c r="TT89" s="5">
        <v>42277</v>
      </c>
      <c r="TU89" s="5">
        <v>64421</v>
      </c>
      <c r="TV89" s="5">
        <v>40590</v>
      </c>
      <c r="TW89" s="5">
        <v>44967</v>
      </c>
      <c r="TX89" s="5">
        <v>15671</v>
      </c>
      <c r="TY89" s="5">
        <v>8321</v>
      </c>
      <c r="TZ89" s="5">
        <v>8022</v>
      </c>
      <c r="UA89" s="5">
        <v>1160</v>
      </c>
      <c r="UB89" s="5">
        <v>1135</v>
      </c>
      <c r="UC89" s="5">
        <v>680</v>
      </c>
      <c r="UD89" s="5">
        <v>1727</v>
      </c>
      <c r="UE89" s="5">
        <v>2092</v>
      </c>
      <c r="UF89" s="5">
        <v>1278</v>
      </c>
      <c r="UG89" s="5">
        <v>1635</v>
      </c>
      <c r="UH89" s="5">
        <v>1561</v>
      </c>
      <c r="UI89" s="5">
        <v>497</v>
      </c>
      <c r="UJ89" s="5">
        <v>7</v>
      </c>
      <c r="UK89" s="5">
        <v>-54</v>
      </c>
      <c r="UL89" s="5">
        <v>219</v>
      </c>
      <c r="UM89" s="5">
        <v>2</v>
      </c>
      <c r="UN89" s="5">
        <v>1</v>
      </c>
      <c r="UO89" s="5">
        <v>1</v>
      </c>
      <c r="UP89" s="5">
        <v>19</v>
      </c>
      <c r="UQ89" s="5">
        <v>73</v>
      </c>
      <c r="UR89" s="5">
        <v>234</v>
      </c>
      <c r="US89" s="5">
        <v>331</v>
      </c>
      <c r="UT89" s="5">
        <v>1951</v>
      </c>
      <c r="UU89" s="5">
        <v>3603</v>
      </c>
      <c r="UV89" s="5">
        <v>2185</v>
      </c>
      <c r="UW89" s="5">
        <v>2894</v>
      </c>
      <c r="UX89" s="5">
        <v>760</v>
      </c>
      <c r="UY89" s="5">
        <v>455</v>
      </c>
      <c r="UZ89" s="5">
        <v>1504</v>
      </c>
      <c r="VA89" s="5">
        <v>1227</v>
      </c>
      <c r="VB89" s="5">
        <v>730</v>
      </c>
      <c r="VC89" s="5">
        <v>752</v>
      </c>
      <c r="VD89" s="5">
        <v>906</v>
      </c>
      <c r="VE89" s="5">
        <v>1560</v>
      </c>
      <c r="VF89" s="5">
        <v>1972</v>
      </c>
      <c r="VG89" s="5">
        <v>296080</v>
      </c>
      <c r="VH89" s="5">
        <v>325578</v>
      </c>
      <c r="VI89" s="5">
        <v>367947</v>
      </c>
      <c r="VJ89" s="5">
        <v>368432</v>
      </c>
      <c r="VK89" s="5">
        <v>363160</v>
      </c>
      <c r="VL89" s="5">
        <v>394142</v>
      </c>
      <c r="VM89" s="5">
        <v>476222</v>
      </c>
      <c r="VN89" s="5">
        <v>496152</v>
      </c>
      <c r="VO89" s="5">
        <v>483598</v>
      </c>
      <c r="VP89" s="5">
        <v>371833</v>
      </c>
      <c r="VQ89" s="5">
        <v>326851</v>
      </c>
      <c r="VR89" s="5">
        <v>276792</v>
      </c>
      <c r="VS89" s="5">
        <v>235241</v>
      </c>
      <c r="VT89" s="5">
        <v>262626</v>
      </c>
      <c r="VU89" s="5">
        <v>255444</v>
      </c>
      <c r="VV89" s="5">
        <v>237972</v>
      </c>
      <c r="VW89" s="5">
        <v>303752</v>
      </c>
      <c r="VX89" s="5">
        <v>386795</v>
      </c>
      <c r="VY89" s="5">
        <v>731534</v>
      </c>
      <c r="VZ89" s="5">
        <v>678192</v>
      </c>
      <c r="WA89" s="5">
        <v>679869</v>
      </c>
      <c r="WB89" s="5">
        <v>676425</v>
      </c>
      <c r="WC89" s="5">
        <v>269533</v>
      </c>
      <c r="WD89" s="5">
        <v>286067</v>
      </c>
      <c r="WE89" s="5">
        <v>264381</v>
      </c>
      <c r="WF89" s="5">
        <v>528637</v>
      </c>
      <c r="WG89" s="5">
        <v>341791</v>
      </c>
      <c r="WH89" s="5">
        <v>323245</v>
      </c>
      <c r="WI89" s="5">
        <v>286063</v>
      </c>
      <c r="WJ89" s="5">
        <v>208558</v>
      </c>
      <c r="WK89" s="5">
        <v>200683</v>
      </c>
      <c r="WL89" s="5">
        <v>201740</v>
      </c>
      <c r="WM89" s="5">
        <v>2417</v>
      </c>
      <c r="WN89" s="5">
        <v>2224</v>
      </c>
      <c r="WO89" s="5">
        <v>3286</v>
      </c>
      <c r="WP89" s="5">
        <v>2179</v>
      </c>
      <c r="WQ89" s="5">
        <v>2199</v>
      </c>
      <c r="WR89" s="5">
        <v>3790</v>
      </c>
      <c r="WS89" s="5">
        <v>3559</v>
      </c>
      <c r="WT89" s="5">
        <v>2395</v>
      </c>
      <c r="WU89" s="5">
        <v>2297</v>
      </c>
      <c r="WV89" s="5">
        <v>2412</v>
      </c>
      <c r="WW89" s="5">
        <v>2536</v>
      </c>
      <c r="WX89" s="5">
        <v>2555</v>
      </c>
      <c r="WY89" s="5">
        <v>3375</v>
      </c>
      <c r="WZ89" s="5">
        <v>2937</v>
      </c>
      <c r="XA89" s="5">
        <v>822</v>
      </c>
      <c r="XB89" s="5">
        <v>5433</v>
      </c>
      <c r="XC89" s="5">
        <v>11191</v>
      </c>
      <c r="XD89" s="5">
        <v>10359</v>
      </c>
      <c r="XE89" s="5">
        <v>10617</v>
      </c>
      <c r="XF89" s="5">
        <v>10142</v>
      </c>
      <c r="XG89" s="5">
        <v>10110</v>
      </c>
      <c r="XH89" s="5">
        <v>11119</v>
      </c>
      <c r="XI89" s="5">
        <v>11481</v>
      </c>
      <c r="XJ89" s="5">
        <v>10363</v>
      </c>
      <c r="XK89" s="5">
        <v>11120</v>
      </c>
      <c r="XL89" s="5">
        <v>12258</v>
      </c>
      <c r="XM89" s="5">
        <v>12653</v>
      </c>
      <c r="XN89" s="5">
        <v>11084</v>
      </c>
      <c r="XO89" s="5">
        <v>11376</v>
      </c>
      <c r="XP89" s="5">
        <v>10804</v>
      </c>
      <c r="XQ89" s="5">
        <v>10643</v>
      </c>
      <c r="XR89" s="5">
        <v>9689</v>
      </c>
      <c r="XS89" s="1">
        <v>13573</v>
      </c>
      <c r="XT89" s="3" t="s">
        <v>180</v>
      </c>
      <c r="XU89" s="3" t="s">
        <v>180</v>
      </c>
      <c r="XV89" s="3" t="s">
        <v>179</v>
      </c>
      <c r="XW89" s="3" t="s">
        <v>179</v>
      </c>
      <c r="XX89" s="3" t="s">
        <v>180</v>
      </c>
      <c r="XY89" s="3" t="s">
        <v>180</v>
      </c>
      <c r="XZ89" s="3" t="s">
        <v>193</v>
      </c>
    </row>
    <row r="90" spans="1:650" x14ac:dyDescent="0.3">
      <c r="A90" s="6" t="s">
        <v>117</v>
      </c>
      <c r="B90" s="1">
        <v>4061866</v>
      </c>
      <c r="C90" s="5">
        <v>0</v>
      </c>
      <c r="D90" s="5">
        <v>0</v>
      </c>
      <c r="E90" s="5">
        <v>0</v>
      </c>
      <c r="F90" s="5">
        <v>0</v>
      </c>
      <c r="G90" s="5">
        <v>0</v>
      </c>
      <c r="H90" s="5">
        <v>0</v>
      </c>
      <c r="I90" s="5">
        <v>0</v>
      </c>
      <c r="J90" s="5">
        <v>0</v>
      </c>
      <c r="K90" s="5">
        <v>0</v>
      </c>
      <c r="L90" s="5">
        <v>0</v>
      </c>
      <c r="M90" s="5">
        <v>0</v>
      </c>
      <c r="N90" s="5">
        <v>0</v>
      </c>
      <c r="O90" s="5">
        <v>0</v>
      </c>
      <c r="P90" s="5">
        <v>0</v>
      </c>
      <c r="Q90" s="5" t="s">
        <v>33</v>
      </c>
      <c r="R90" s="5" t="s">
        <v>33</v>
      </c>
      <c r="S90" s="5" t="s">
        <v>33</v>
      </c>
      <c r="T90" s="5" t="s">
        <v>33</v>
      </c>
      <c r="U90" s="5" t="s">
        <v>33</v>
      </c>
      <c r="V90" s="5" t="s">
        <v>33</v>
      </c>
      <c r="W90" s="5" t="s">
        <v>33</v>
      </c>
      <c r="X90" s="5" t="s">
        <v>33</v>
      </c>
      <c r="Y90" s="5" t="s">
        <v>33</v>
      </c>
      <c r="Z90" s="5" t="s">
        <v>33</v>
      </c>
      <c r="AA90" s="5" t="s">
        <v>33</v>
      </c>
      <c r="AB90" s="5" t="s">
        <v>33</v>
      </c>
      <c r="AC90" s="5" t="s">
        <v>33</v>
      </c>
      <c r="AD90" s="5" t="s">
        <v>33</v>
      </c>
      <c r="AE90" s="5" t="s">
        <v>33</v>
      </c>
      <c r="AF90" s="5" t="s">
        <v>33</v>
      </c>
      <c r="AG90" s="5" t="s">
        <v>33</v>
      </c>
      <c r="AH90" s="5" t="s">
        <v>33</v>
      </c>
      <c r="AI90" s="5">
        <v>0</v>
      </c>
      <c r="AJ90" s="5">
        <v>0</v>
      </c>
      <c r="AK90" s="5">
        <v>0</v>
      </c>
      <c r="AL90" s="5">
        <v>0</v>
      </c>
      <c r="AM90" s="5">
        <v>0</v>
      </c>
      <c r="AN90" s="5">
        <v>0</v>
      </c>
      <c r="AO90" s="5">
        <v>0</v>
      </c>
      <c r="AP90" s="5">
        <v>0</v>
      </c>
      <c r="AQ90" s="5">
        <v>0</v>
      </c>
      <c r="AR90" s="5">
        <v>0</v>
      </c>
      <c r="AS90" s="5">
        <v>0</v>
      </c>
      <c r="AT90" s="5">
        <v>0</v>
      </c>
      <c r="AU90" s="5">
        <v>0</v>
      </c>
      <c r="AV90" s="5">
        <v>0</v>
      </c>
      <c r="AW90" s="5" t="s">
        <v>33</v>
      </c>
      <c r="AX90" s="5" t="s">
        <v>33</v>
      </c>
      <c r="AY90" s="5" t="s">
        <v>33</v>
      </c>
      <c r="AZ90" s="5" t="s">
        <v>33</v>
      </c>
      <c r="BA90" s="5" t="s">
        <v>33</v>
      </c>
      <c r="BB90" s="5" t="s">
        <v>33</v>
      </c>
      <c r="BC90" s="5" t="s">
        <v>33</v>
      </c>
      <c r="BD90" s="5" t="s">
        <v>33</v>
      </c>
      <c r="BE90" s="5" t="s">
        <v>33</v>
      </c>
      <c r="BF90" s="5" t="s">
        <v>33</v>
      </c>
      <c r="BG90" s="5" t="s">
        <v>33</v>
      </c>
      <c r="BH90" s="5" t="s">
        <v>33</v>
      </c>
      <c r="BI90" s="5" t="s">
        <v>33</v>
      </c>
      <c r="BJ90" s="5" t="s">
        <v>33</v>
      </c>
      <c r="BK90" s="5" t="s">
        <v>33</v>
      </c>
      <c r="BL90" s="5" t="s">
        <v>33</v>
      </c>
      <c r="BM90" s="5" t="s">
        <v>33</v>
      </c>
      <c r="BN90" s="5" t="s">
        <v>33</v>
      </c>
      <c r="BO90" s="5">
        <v>80</v>
      </c>
      <c r="BP90" s="5">
        <v>165</v>
      </c>
      <c r="BQ90" s="5">
        <v>75</v>
      </c>
      <c r="BR90" s="5">
        <v>111</v>
      </c>
      <c r="BS90" s="5">
        <v>101</v>
      </c>
      <c r="BT90" s="5">
        <v>80</v>
      </c>
      <c r="BU90" s="5">
        <v>82</v>
      </c>
      <c r="BV90" s="5">
        <v>88</v>
      </c>
      <c r="BW90" s="5">
        <v>132</v>
      </c>
      <c r="BX90" s="5">
        <v>91</v>
      </c>
      <c r="BY90" s="5">
        <v>95</v>
      </c>
      <c r="BZ90" s="5">
        <v>79</v>
      </c>
      <c r="CA90" s="5">
        <v>160</v>
      </c>
      <c r="CB90" s="5">
        <v>10</v>
      </c>
      <c r="CC90" s="5" t="s">
        <v>33</v>
      </c>
      <c r="CD90" s="5" t="s">
        <v>33</v>
      </c>
      <c r="CE90" s="5" t="s">
        <v>33</v>
      </c>
      <c r="CF90" s="5" t="s">
        <v>33</v>
      </c>
      <c r="CG90" s="5" t="s">
        <v>33</v>
      </c>
      <c r="CH90" s="5" t="s">
        <v>33</v>
      </c>
      <c r="CI90" s="5" t="s">
        <v>33</v>
      </c>
      <c r="CJ90" s="5" t="s">
        <v>33</v>
      </c>
      <c r="CK90" s="5" t="s">
        <v>33</v>
      </c>
      <c r="CL90" s="5" t="s">
        <v>33</v>
      </c>
      <c r="CM90" s="5" t="s">
        <v>33</v>
      </c>
      <c r="CN90" s="5" t="s">
        <v>33</v>
      </c>
      <c r="CO90" s="5" t="s">
        <v>33</v>
      </c>
      <c r="CP90" s="5" t="s">
        <v>33</v>
      </c>
      <c r="CQ90" s="5" t="s">
        <v>33</v>
      </c>
      <c r="CR90" s="5" t="s">
        <v>33</v>
      </c>
      <c r="CS90" s="5" t="s">
        <v>33</v>
      </c>
      <c r="CT90" s="5" t="s">
        <v>33</v>
      </c>
      <c r="CU90" s="5">
        <v>743</v>
      </c>
      <c r="CV90" s="5">
        <v>652</v>
      </c>
      <c r="CW90" s="5">
        <v>543</v>
      </c>
      <c r="CX90" s="5">
        <v>573</v>
      </c>
      <c r="CY90" s="5">
        <v>749</v>
      </c>
      <c r="CZ90" s="5">
        <v>507</v>
      </c>
      <c r="DA90" s="5">
        <v>579</v>
      </c>
      <c r="DB90" s="5">
        <v>554</v>
      </c>
      <c r="DC90" s="5">
        <v>465</v>
      </c>
      <c r="DD90" s="5">
        <v>339</v>
      </c>
      <c r="DE90" s="5">
        <v>393</v>
      </c>
      <c r="DF90" s="5">
        <v>504</v>
      </c>
      <c r="DG90" s="5">
        <v>531</v>
      </c>
      <c r="DH90" s="5">
        <v>944</v>
      </c>
      <c r="DI90" s="5" t="s">
        <v>33</v>
      </c>
      <c r="DJ90" s="5" t="s">
        <v>33</v>
      </c>
      <c r="DK90" s="5" t="s">
        <v>33</v>
      </c>
      <c r="DL90" s="5" t="s">
        <v>33</v>
      </c>
      <c r="DM90" s="5" t="s">
        <v>33</v>
      </c>
      <c r="DN90" s="5" t="s">
        <v>33</v>
      </c>
      <c r="DO90" s="5" t="s">
        <v>33</v>
      </c>
      <c r="DP90" s="5" t="s">
        <v>33</v>
      </c>
      <c r="DQ90" s="5" t="s">
        <v>33</v>
      </c>
      <c r="DR90" s="5" t="s">
        <v>33</v>
      </c>
      <c r="DS90" s="5" t="s">
        <v>33</v>
      </c>
      <c r="DT90" s="5" t="s">
        <v>33</v>
      </c>
      <c r="DU90" s="5" t="s">
        <v>33</v>
      </c>
      <c r="DV90" s="5" t="s">
        <v>33</v>
      </c>
      <c r="DW90" s="5" t="s">
        <v>33</v>
      </c>
      <c r="DX90" s="5" t="s">
        <v>33</v>
      </c>
      <c r="DY90" s="5" t="s">
        <v>33</v>
      </c>
      <c r="DZ90" s="5" t="s">
        <v>33</v>
      </c>
      <c r="EA90" s="5">
        <v>134</v>
      </c>
      <c r="EB90" s="5">
        <v>10</v>
      </c>
      <c r="EC90" s="5">
        <v>140</v>
      </c>
      <c r="ED90" s="5">
        <v>80</v>
      </c>
      <c r="EE90" s="5">
        <v>117</v>
      </c>
      <c r="EF90" s="5">
        <v>256</v>
      </c>
      <c r="EG90" s="5">
        <v>38</v>
      </c>
      <c r="EH90" s="5">
        <v>15</v>
      </c>
      <c r="EI90" s="5">
        <v>82</v>
      </c>
      <c r="EJ90" s="5">
        <v>129</v>
      </c>
      <c r="EK90" s="5">
        <v>85</v>
      </c>
      <c r="EL90" s="5">
        <v>135</v>
      </c>
      <c r="EM90" s="5">
        <v>84</v>
      </c>
      <c r="EN90" s="5">
        <v>153</v>
      </c>
      <c r="EO90" s="5" t="s">
        <v>33</v>
      </c>
      <c r="EP90" s="5" t="s">
        <v>33</v>
      </c>
      <c r="EQ90" s="5" t="s">
        <v>33</v>
      </c>
      <c r="ER90" s="5" t="s">
        <v>33</v>
      </c>
      <c r="ES90" s="5" t="s">
        <v>33</v>
      </c>
      <c r="ET90" s="5" t="s">
        <v>33</v>
      </c>
      <c r="EU90" s="5" t="s">
        <v>33</v>
      </c>
      <c r="EV90" s="5" t="s">
        <v>33</v>
      </c>
      <c r="EW90" s="5" t="s">
        <v>33</v>
      </c>
      <c r="EX90" s="5" t="s">
        <v>33</v>
      </c>
      <c r="EY90" s="5" t="s">
        <v>33</v>
      </c>
      <c r="EZ90" s="5" t="s">
        <v>33</v>
      </c>
      <c r="FA90" s="5" t="s">
        <v>33</v>
      </c>
      <c r="FB90" s="5" t="s">
        <v>33</v>
      </c>
      <c r="FC90" s="5" t="s">
        <v>33</v>
      </c>
      <c r="FD90" s="5" t="s">
        <v>33</v>
      </c>
      <c r="FE90" s="5" t="s">
        <v>33</v>
      </c>
      <c r="FF90" s="5" t="s">
        <v>33</v>
      </c>
      <c r="FG90" s="5">
        <v>0</v>
      </c>
      <c r="FH90" s="5">
        <v>0</v>
      </c>
      <c r="FI90" s="5">
        <v>0</v>
      </c>
      <c r="FJ90" s="5">
        <v>0</v>
      </c>
      <c r="FK90" s="5">
        <v>0</v>
      </c>
      <c r="FL90" s="5">
        <v>0</v>
      </c>
      <c r="FM90" s="5">
        <v>0</v>
      </c>
      <c r="FN90" s="5">
        <v>0</v>
      </c>
      <c r="FO90" s="5">
        <v>0</v>
      </c>
      <c r="FP90" s="5">
        <v>0</v>
      </c>
      <c r="FQ90" s="5">
        <v>0</v>
      </c>
      <c r="FR90" s="5">
        <v>0</v>
      </c>
      <c r="FS90" s="5">
        <v>0</v>
      </c>
      <c r="FT90" s="5">
        <v>0</v>
      </c>
      <c r="FU90" s="5" t="s">
        <v>33</v>
      </c>
      <c r="FV90" s="5" t="s">
        <v>33</v>
      </c>
      <c r="FW90" s="5" t="s">
        <v>33</v>
      </c>
      <c r="FX90" s="5" t="s">
        <v>33</v>
      </c>
      <c r="FY90" s="5" t="s">
        <v>33</v>
      </c>
      <c r="FZ90" s="5" t="s">
        <v>33</v>
      </c>
      <c r="GA90" s="5" t="s">
        <v>33</v>
      </c>
      <c r="GB90" s="5" t="s">
        <v>33</v>
      </c>
      <c r="GC90" s="5" t="s">
        <v>33</v>
      </c>
      <c r="GD90" s="5" t="s">
        <v>33</v>
      </c>
      <c r="GE90" s="5" t="s">
        <v>33</v>
      </c>
      <c r="GF90" s="5" t="s">
        <v>33</v>
      </c>
      <c r="GG90" s="5" t="s">
        <v>33</v>
      </c>
      <c r="GH90" s="5" t="s">
        <v>33</v>
      </c>
      <c r="GI90" s="5" t="s">
        <v>33</v>
      </c>
      <c r="GJ90" s="5" t="s">
        <v>33</v>
      </c>
      <c r="GK90" s="5" t="s">
        <v>33</v>
      </c>
      <c r="GL90" s="5" t="s">
        <v>33</v>
      </c>
      <c r="GM90" s="5">
        <v>957</v>
      </c>
      <c r="GN90" s="5">
        <v>827</v>
      </c>
      <c r="GO90" s="5">
        <v>759</v>
      </c>
      <c r="GP90" s="5">
        <v>764</v>
      </c>
      <c r="GQ90" s="5">
        <v>966</v>
      </c>
      <c r="GR90" s="5">
        <v>843</v>
      </c>
      <c r="GS90" s="5">
        <v>699</v>
      </c>
      <c r="GT90" s="5">
        <v>657</v>
      </c>
      <c r="GU90" s="5">
        <v>679</v>
      </c>
      <c r="GV90" s="5">
        <v>559</v>
      </c>
      <c r="GW90" s="5">
        <v>572</v>
      </c>
      <c r="GX90" s="5">
        <v>718</v>
      </c>
      <c r="GY90" s="5">
        <v>775</v>
      </c>
      <c r="GZ90" s="5">
        <v>1107</v>
      </c>
      <c r="HA90" s="5" t="s">
        <v>33</v>
      </c>
      <c r="HB90" s="5" t="s">
        <v>33</v>
      </c>
      <c r="HC90" s="5" t="s">
        <v>33</v>
      </c>
      <c r="HD90" s="5" t="s">
        <v>33</v>
      </c>
      <c r="HE90" s="5" t="s">
        <v>33</v>
      </c>
      <c r="HF90" s="5" t="s">
        <v>33</v>
      </c>
      <c r="HG90" s="5" t="s">
        <v>33</v>
      </c>
      <c r="HH90" s="5" t="s">
        <v>33</v>
      </c>
      <c r="HI90" s="5" t="s">
        <v>33</v>
      </c>
      <c r="HJ90" s="5" t="s">
        <v>33</v>
      </c>
      <c r="HK90" s="5" t="s">
        <v>33</v>
      </c>
      <c r="HL90" s="5" t="s">
        <v>33</v>
      </c>
      <c r="HM90" s="5" t="s">
        <v>33</v>
      </c>
      <c r="HN90" s="5" t="s">
        <v>33</v>
      </c>
      <c r="HO90" s="5" t="s">
        <v>33</v>
      </c>
      <c r="HP90" s="5" t="s">
        <v>33</v>
      </c>
      <c r="HQ90" s="5" t="s">
        <v>33</v>
      </c>
      <c r="HR90" s="5" t="s">
        <v>33</v>
      </c>
      <c r="HS90" s="5">
        <v>1884</v>
      </c>
      <c r="HT90" s="5">
        <v>1845</v>
      </c>
      <c r="HU90" s="5">
        <v>1674</v>
      </c>
      <c r="HV90" s="5">
        <v>1750</v>
      </c>
      <c r="HW90" s="5">
        <v>1729</v>
      </c>
      <c r="HX90" s="5">
        <v>2227</v>
      </c>
      <c r="HY90" s="5">
        <v>1975</v>
      </c>
      <c r="HZ90" s="5">
        <v>1801</v>
      </c>
      <c r="IA90" s="5">
        <v>1781</v>
      </c>
      <c r="IB90" s="5">
        <v>2059</v>
      </c>
      <c r="IC90" s="5">
        <v>2037</v>
      </c>
      <c r="ID90" s="5">
        <v>2056</v>
      </c>
      <c r="IE90" s="5">
        <v>1962</v>
      </c>
      <c r="IF90" s="5">
        <v>1752</v>
      </c>
      <c r="IG90" s="5" t="s">
        <v>33</v>
      </c>
      <c r="IH90" s="5" t="s">
        <v>33</v>
      </c>
      <c r="II90" s="5" t="s">
        <v>33</v>
      </c>
      <c r="IJ90" s="5" t="s">
        <v>33</v>
      </c>
      <c r="IK90" s="5" t="s">
        <v>33</v>
      </c>
      <c r="IL90" s="5" t="s">
        <v>33</v>
      </c>
      <c r="IM90" s="5" t="s">
        <v>33</v>
      </c>
      <c r="IN90" s="5" t="s">
        <v>33</v>
      </c>
      <c r="IO90" s="5" t="s">
        <v>33</v>
      </c>
      <c r="IP90" s="5" t="s">
        <v>33</v>
      </c>
      <c r="IQ90" s="5" t="s">
        <v>33</v>
      </c>
      <c r="IR90" s="5" t="s">
        <v>33</v>
      </c>
      <c r="IS90" s="5" t="s">
        <v>33</v>
      </c>
      <c r="IT90" s="5" t="s">
        <v>33</v>
      </c>
      <c r="IU90" s="5" t="s">
        <v>33</v>
      </c>
      <c r="IV90" s="5" t="s">
        <v>33</v>
      </c>
      <c r="IW90" s="5" t="s">
        <v>33</v>
      </c>
      <c r="IX90" s="5" t="s">
        <v>33</v>
      </c>
      <c r="IY90" s="5">
        <v>0</v>
      </c>
      <c r="IZ90" s="5">
        <v>1</v>
      </c>
      <c r="JA90" s="5">
        <v>6</v>
      </c>
      <c r="JB90" s="5">
        <v>2</v>
      </c>
      <c r="JC90" s="5">
        <v>0</v>
      </c>
      <c r="JD90" s="5">
        <v>1</v>
      </c>
      <c r="JE90" s="5">
        <v>2</v>
      </c>
      <c r="JF90" s="5">
        <v>0</v>
      </c>
      <c r="JG90" s="5">
        <v>0</v>
      </c>
      <c r="JH90" s="5">
        <v>1</v>
      </c>
      <c r="JI90" s="5">
        <v>2</v>
      </c>
      <c r="JJ90" s="5">
        <v>2</v>
      </c>
      <c r="JK90" s="5">
        <v>2</v>
      </c>
      <c r="JL90" s="5">
        <v>5</v>
      </c>
      <c r="JM90" s="5" t="s">
        <v>33</v>
      </c>
      <c r="JN90" s="5" t="s">
        <v>33</v>
      </c>
      <c r="JO90" s="5" t="s">
        <v>33</v>
      </c>
      <c r="JP90" s="5" t="s">
        <v>33</v>
      </c>
      <c r="JQ90" s="5" t="s">
        <v>33</v>
      </c>
      <c r="JR90" s="5" t="s">
        <v>33</v>
      </c>
      <c r="JS90" s="5" t="s">
        <v>33</v>
      </c>
      <c r="JT90" s="5" t="s">
        <v>33</v>
      </c>
      <c r="JU90" s="5" t="s">
        <v>33</v>
      </c>
      <c r="JV90" s="5" t="s">
        <v>33</v>
      </c>
      <c r="JW90" s="5" t="s">
        <v>33</v>
      </c>
      <c r="JX90" s="5" t="s">
        <v>33</v>
      </c>
      <c r="JY90" s="5" t="s">
        <v>33</v>
      </c>
      <c r="JZ90" s="5" t="s">
        <v>33</v>
      </c>
      <c r="KA90" s="5" t="s">
        <v>33</v>
      </c>
      <c r="KB90" s="5" t="s">
        <v>33</v>
      </c>
      <c r="KC90" s="5" t="s">
        <v>33</v>
      </c>
      <c r="KD90" s="5" t="s">
        <v>33</v>
      </c>
      <c r="KE90" s="5">
        <v>0</v>
      </c>
      <c r="KF90" s="5">
        <v>1</v>
      </c>
      <c r="KG90" s="5">
        <v>0</v>
      </c>
      <c r="KH90" s="5">
        <v>1</v>
      </c>
      <c r="KI90" s="5">
        <v>3</v>
      </c>
      <c r="KJ90" s="5">
        <v>6</v>
      </c>
      <c r="KK90" s="5">
        <v>7</v>
      </c>
      <c r="KL90" s="5">
        <v>11</v>
      </c>
      <c r="KM90" s="5">
        <v>6</v>
      </c>
      <c r="KN90" s="5">
        <v>6</v>
      </c>
      <c r="KO90" s="5">
        <v>10</v>
      </c>
      <c r="KP90" s="5">
        <v>5</v>
      </c>
      <c r="KQ90" s="5">
        <v>3</v>
      </c>
      <c r="KR90" s="5">
        <v>8</v>
      </c>
      <c r="KS90" s="5" t="s">
        <v>33</v>
      </c>
      <c r="KT90" s="5" t="s">
        <v>33</v>
      </c>
      <c r="KU90" s="5" t="s">
        <v>33</v>
      </c>
      <c r="KV90" s="5" t="s">
        <v>33</v>
      </c>
      <c r="KW90" s="5" t="s">
        <v>33</v>
      </c>
      <c r="KX90" s="5" t="s">
        <v>33</v>
      </c>
      <c r="KY90" s="5" t="s">
        <v>33</v>
      </c>
      <c r="KZ90" s="5" t="s">
        <v>33</v>
      </c>
      <c r="LA90" s="5" t="s">
        <v>33</v>
      </c>
      <c r="LB90" s="5" t="s">
        <v>33</v>
      </c>
      <c r="LC90" s="5" t="s">
        <v>33</v>
      </c>
      <c r="LD90" s="5" t="s">
        <v>33</v>
      </c>
      <c r="LE90" s="5" t="s">
        <v>33</v>
      </c>
      <c r="LF90" s="5" t="s">
        <v>33</v>
      </c>
      <c r="LG90" s="5" t="s">
        <v>33</v>
      </c>
      <c r="LH90" s="5" t="s">
        <v>33</v>
      </c>
      <c r="LI90" s="5" t="s">
        <v>33</v>
      </c>
      <c r="LJ90" s="5" t="s">
        <v>33</v>
      </c>
      <c r="LK90" s="5">
        <v>1</v>
      </c>
      <c r="LL90" s="5">
        <v>5</v>
      </c>
      <c r="LM90" s="5">
        <v>4</v>
      </c>
      <c r="LN90" s="5">
        <v>1</v>
      </c>
      <c r="LO90" s="5">
        <v>4</v>
      </c>
      <c r="LP90" s="5">
        <v>6</v>
      </c>
      <c r="LQ90" s="5">
        <v>3</v>
      </c>
      <c r="LR90" s="5">
        <v>10</v>
      </c>
      <c r="LS90" s="5">
        <v>5</v>
      </c>
      <c r="LT90" s="5">
        <v>3</v>
      </c>
      <c r="LU90" s="5">
        <v>4</v>
      </c>
      <c r="LV90" s="5">
        <v>5</v>
      </c>
      <c r="LW90" s="5">
        <v>7</v>
      </c>
      <c r="LX90" s="5">
        <v>8</v>
      </c>
      <c r="LY90" s="5" t="s">
        <v>33</v>
      </c>
      <c r="LZ90" s="5" t="s">
        <v>33</v>
      </c>
      <c r="MA90" s="5" t="s">
        <v>33</v>
      </c>
      <c r="MB90" s="5" t="s">
        <v>33</v>
      </c>
      <c r="MC90" s="5" t="s">
        <v>33</v>
      </c>
      <c r="MD90" s="5" t="s">
        <v>33</v>
      </c>
      <c r="ME90" s="5" t="s">
        <v>33</v>
      </c>
      <c r="MF90" s="5" t="s">
        <v>33</v>
      </c>
      <c r="MG90" s="5" t="s">
        <v>33</v>
      </c>
      <c r="MH90" s="5" t="s">
        <v>33</v>
      </c>
      <c r="MI90" s="5" t="s">
        <v>33</v>
      </c>
      <c r="MJ90" s="5" t="s">
        <v>33</v>
      </c>
      <c r="MK90" s="5" t="s">
        <v>33</v>
      </c>
      <c r="ML90" s="5" t="s">
        <v>33</v>
      </c>
      <c r="MM90" s="5" t="s">
        <v>33</v>
      </c>
      <c r="MN90" s="5" t="s">
        <v>33</v>
      </c>
      <c r="MO90" s="5" t="s">
        <v>33</v>
      </c>
      <c r="MP90" s="5" t="s">
        <v>33</v>
      </c>
      <c r="MQ90" s="5">
        <v>0</v>
      </c>
      <c r="MR90" s="5">
        <v>0</v>
      </c>
      <c r="MS90" s="5">
        <v>0</v>
      </c>
      <c r="MT90" s="5">
        <v>0</v>
      </c>
      <c r="MU90" s="5">
        <v>0</v>
      </c>
      <c r="MV90" s="5">
        <v>0</v>
      </c>
      <c r="MW90" s="5">
        <v>0</v>
      </c>
      <c r="MX90" s="5">
        <v>0</v>
      </c>
      <c r="MY90" s="5">
        <v>0</v>
      </c>
      <c r="MZ90" s="5">
        <v>0</v>
      </c>
      <c r="NA90" s="5">
        <v>0</v>
      </c>
      <c r="NB90" s="5">
        <v>0</v>
      </c>
      <c r="NC90" s="5">
        <v>0</v>
      </c>
      <c r="ND90" s="5">
        <v>0</v>
      </c>
      <c r="NE90" s="5" t="s">
        <v>33</v>
      </c>
      <c r="NF90" s="5" t="s">
        <v>33</v>
      </c>
      <c r="NG90" s="5" t="s">
        <v>33</v>
      </c>
      <c r="NH90" s="5" t="s">
        <v>33</v>
      </c>
      <c r="NI90" s="5" t="s">
        <v>33</v>
      </c>
      <c r="NJ90" s="5" t="s">
        <v>33</v>
      </c>
      <c r="NK90" s="5" t="s">
        <v>33</v>
      </c>
      <c r="NL90" s="5" t="s">
        <v>33</v>
      </c>
      <c r="NM90" s="5" t="s">
        <v>33</v>
      </c>
      <c r="NN90" s="5" t="s">
        <v>33</v>
      </c>
      <c r="NO90" s="5" t="s">
        <v>33</v>
      </c>
      <c r="NP90" s="5" t="s">
        <v>33</v>
      </c>
      <c r="NQ90" s="5" t="s">
        <v>33</v>
      </c>
      <c r="NR90" s="5" t="s">
        <v>33</v>
      </c>
      <c r="NS90" s="5" t="s">
        <v>33</v>
      </c>
      <c r="NT90" s="5" t="s">
        <v>33</v>
      </c>
      <c r="NU90" s="5" t="s">
        <v>33</v>
      </c>
      <c r="NV90" s="5" t="s">
        <v>33</v>
      </c>
      <c r="NW90" s="5">
        <v>0</v>
      </c>
      <c r="NX90" s="5">
        <v>0</v>
      </c>
      <c r="NY90" s="5">
        <v>0</v>
      </c>
      <c r="NZ90" s="5">
        <v>0</v>
      </c>
      <c r="OA90" s="5">
        <v>0</v>
      </c>
      <c r="OB90" s="5">
        <v>0</v>
      </c>
      <c r="OC90" s="5">
        <v>0</v>
      </c>
      <c r="OD90" s="5">
        <v>0</v>
      </c>
      <c r="OE90" s="5">
        <v>0</v>
      </c>
      <c r="OF90" s="5">
        <v>0</v>
      </c>
      <c r="OG90" s="5">
        <v>0</v>
      </c>
      <c r="OH90" s="5">
        <v>0</v>
      </c>
      <c r="OI90" s="5">
        <v>0</v>
      </c>
      <c r="OJ90" s="5">
        <v>0</v>
      </c>
      <c r="OK90" s="5" t="s">
        <v>33</v>
      </c>
      <c r="OL90" s="5" t="s">
        <v>33</v>
      </c>
      <c r="OM90" s="5" t="s">
        <v>33</v>
      </c>
      <c r="ON90" s="5" t="s">
        <v>33</v>
      </c>
      <c r="OO90" s="5" t="s">
        <v>33</v>
      </c>
      <c r="OP90" s="5" t="s">
        <v>33</v>
      </c>
      <c r="OQ90" s="5" t="s">
        <v>33</v>
      </c>
      <c r="OR90" s="5" t="s">
        <v>33</v>
      </c>
      <c r="OS90" s="5" t="s">
        <v>33</v>
      </c>
      <c r="OT90" s="5" t="s">
        <v>33</v>
      </c>
      <c r="OU90" s="5" t="s">
        <v>33</v>
      </c>
      <c r="OV90" s="5" t="s">
        <v>33</v>
      </c>
      <c r="OW90" s="5" t="s">
        <v>33</v>
      </c>
      <c r="OX90" s="5" t="s">
        <v>33</v>
      </c>
      <c r="OY90" s="5" t="s">
        <v>33</v>
      </c>
      <c r="OZ90" s="5" t="s">
        <v>33</v>
      </c>
      <c r="PA90" s="5" t="s">
        <v>33</v>
      </c>
      <c r="PB90" s="5" t="s">
        <v>33</v>
      </c>
      <c r="PC90" s="5">
        <v>336</v>
      </c>
      <c r="PD90" s="5">
        <v>265</v>
      </c>
      <c r="PE90" s="5">
        <v>260</v>
      </c>
      <c r="PF90" s="5">
        <v>270</v>
      </c>
      <c r="PG90" s="5">
        <v>245</v>
      </c>
      <c r="PH90" s="5">
        <v>263</v>
      </c>
      <c r="PI90" s="5">
        <v>234</v>
      </c>
      <c r="PJ90" s="5">
        <v>234</v>
      </c>
      <c r="PK90" s="5">
        <v>249</v>
      </c>
      <c r="PL90" s="5">
        <v>219</v>
      </c>
      <c r="PM90" s="5">
        <v>220</v>
      </c>
      <c r="PN90" s="5">
        <v>289</v>
      </c>
      <c r="PO90" s="5">
        <v>230</v>
      </c>
      <c r="PP90" s="5">
        <v>202</v>
      </c>
      <c r="PQ90" s="5" t="s">
        <v>33</v>
      </c>
      <c r="PR90" s="5" t="s">
        <v>33</v>
      </c>
      <c r="PS90" s="5" t="s">
        <v>33</v>
      </c>
      <c r="PT90" s="5" t="s">
        <v>33</v>
      </c>
      <c r="PU90" s="5" t="s">
        <v>33</v>
      </c>
      <c r="PV90" s="5" t="s">
        <v>33</v>
      </c>
      <c r="PW90" s="5" t="s">
        <v>33</v>
      </c>
      <c r="PX90" s="5" t="s">
        <v>33</v>
      </c>
      <c r="PY90" s="5" t="s">
        <v>33</v>
      </c>
      <c r="PZ90" s="5" t="s">
        <v>33</v>
      </c>
      <c r="QA90" s="5" t="s">
        <v>33</v>
      </c>
      <c r="QB90" s="5" t="s">
        <v>33</v>
      </c>
      <c r="QC90" s="5" t="s">
        <v>33</v>
      </c>
      <c r="QD90" s="5" t="s">
        <v>33</v>
      </c>
      <c r="QE90" s="5" t="s">
        <v>33</v>
      </c>
      <c r="QF90" s="5" t="s">
        <v>33</v>
      </c>
      <c r="QG90" s="5" t="s">
        <v>33</v>
      </c>
      <c r="QH90" s="5" t="s">
        <v>33</v>
      </c>
      <c r="QI90" s="5">
        <v>367</v>
      </c>
      <c r="QJ90" s="5">
        <v>325</v>
      </c>
      <c r="QK90" s="5">
        <v>311</v>
      </c>
      <c r="QL90" s="5">
        <v>299</v>
      </c>
      <c r="QM90" s="5">
        <v>269</v>
      </c>
      <c r="QN90" s="5">
        <v>333</v>
      </c>
      <c r="QO90" s="5">
        <v>301</v>
      </c>
      <c r="QP90" s="5">
        <v>236</v>
      </c>
      <c r="QQ90" s="5">
        <v>314</v>
      </c>
      <c r="QR90" s="5">
        <v>291</v>
      </c>
      <c r="QS90" s="5">
        <v>241</v>
      </c>
      <c r="QT90" s="5">
        <v>262</v>
      </c>
      <c r="QU90" s="5">
        <v>228</v>
      </c>
      <c r="QV90" s="5">
        <v>272</v>
      </c>
      <c r="QW90" s="5" t="s">
        <v>33</v>
      </c>
      <c r="QX90" s="5" t="s">
        <v>33</v>
      </c>
      <c r="QY90" s="5" t="s">
        <v>33</v>
      </c>
      <c r="QZ90" s="5" t="s">
        <v>33</v>
      </c>
      <c r="RA90" s="5" t="s">
        <v>33</v>
      </c>
      <c r="RB90" s="5" t="s">
        <v>33</v>
      </c>
      <c r="RC90" s="5" t="s">
        <v>33</v>
      </c>
      <c r="RD90" s="5" t="s">
        <v>33</v>
      </c>
      <c r="RE90" s="5" t="s">
        <v>33</v>
      </c>
      <c r="RF90" s="5" t="s">
        <v>33</v>
      </c>
      <c r="RG90" s="5" t="s">
        <v>33</v>
      </c>
      <c r="RH90" s="5" t="s">
        <v>33</v>
      </c>
      <c r="RI90" s="5" t="s">
        <v>33</v>
      </c>
      <c r="RJ90" s="5" t="s">
        <v>33</v>
      </c>
      <c r="RK90" s="5" t="s">
        <v>33</v>
      </c>
      <c r="RL90" s="5" t="s">
        <v>33</v>
      </c>
      <c r="RM90" s="5" t="s">
        <v>33</v>
      </c>
      <c r="RN90" s="5" t="s">
        <v>33</v>
      </c>
      <c r="RO90" s="5">
        <v>247</v>
      </c>
      <c r="RP90" s="5">
        <v>231</v>
      </c>
      <c r="RQ90" s="5">
        <v>233</v>
      </c>
      <c r="RR90" s="5">
        <v>238</v>
      </c>
      <c r="RS90" s="5">
        <v>224</v>
      </c>
      <c r="RT90" s="5">
        <v>252</v>
      </c>
      <c r="RU90" s="5">
        <v>245</v>
      </c>
      <c r="RV90" s="5">
        <v>241</v>
      </c>
      <c r="RW90" s="5">
        <v>218</v>
      </c>
      <c r="RX90" s="5">
        <v>200</v>
      </c>
      <c r="RY90" s="5">
        <v>216</v>
      </c>
      <c r="RZ90" s="5">
        <v>183</v>
      </c>
      <c r="SA90" s="5">
        <v>195</v>
      </c>
      <c r="SB90" s="5">
        <v>174</v>
      </c>
      <c r="SC90" s="5" t="s">
        <v>33</v>
      </c>
      <c r="SD90" s="5" t="s">
        <v>33</v>
      </c>
      <c r="SE90" s="5" t="s">
        <v>33</v>
      </c>
      <c r="SF90" s="5" t="s">
        <v>33</v>
      </c>
      <c r="SG90" s="5" t="s">
        <v>33</v>
      </c>
      <c r="SH90" s="5" t="s">
        <v>33</v>
      </c>
      <c r="SI90" s="5" t="s">
        <v>33</v>
      </c>
      <c r="SJ90" s="5" t="s">
        <v>33</v>
      </c>
      <c r="SK90" s="5" t="s">
        <v>33</v>
      </c>
      <c r="SL90" s="5" t="s">
        <v>33</v>
      </c>
      <c r="SM90" s="5" t="s">
        <v>33</v>
      </c>
      <c r="SN90" s="5" t="s">
        <v>33</v>
      </c>
      <c r="SO90" s="5" t="s">
        <v>33</v>
      </c>
      <c r="SP90" s="5" t="s">
        <v>33</v>
      </c>
      <c r="SQ90" s="5" t="s">
        <v>33</v>
      </c>
      <c r="SR90" s="5" t="s">
        <v>33</v>
      </c>
      <c r="SS90" s="5" t="s">
        <v>33</v>
      </c>
      <c r="ST90" s="5" t="s">
        <v>33</v>
      </c>
      <c r="SU90" s="5">
        <v>62</v>
      </c>
      <c r="SV90" s="5">
        <v>62</v>
      </c>
      <c r="SW90" s="5">
        <v>62</v>
      </c>
      <c r="SX90" s="5">
        <v>58</v>
      </c>
      <c r="SY90" s="5">
        <v>61</v>
      </c>
      <c r="SZ90" s="5">
        <v>62</v>
      </c>
      <c r="TA90" s="5">
        <v>62</v>
      </c>
      <c r="TB90" s="5">
        <v>59</v>
      </c>
      <c r="TC90" s="5">
        <v>55</v>
      </c>
      <c r="TD90" s="5">
        <v>56</v>
      </c>
      <c r="TE90" s="5">
        <v>48</v>
      </c>
      <c r="TF90" s="5">
        <v>48</v>
      </c>
      <c r="TG90" s="5">
        <v>27</v>
      </c>
      <c r="TH90" s="5">
        <v>5</v>
      </c>
      <c r="TI90" s="5" t="s">
        <v>33</v>
      </c>
      <c r="TJ90" s="5" t="s">
        <v>33</v>
      </c>
      <c r="TK90" s="5" t="s">
        <v>33</v>
      </c>
      <c r="TL90" s="5" t="s">
        <v>33</v>
      </c>
      <c r="TM90" s="5" t="s">
        <v>33</v>
      </c>
      <c r="TN90" s="5" t="s">
        <v>33</v>
      </c>
      <c r="TO90" s="5" t="s">
        <v>33</v>
      </c>
      <c r="TP90" s="5" t="s">
        <v>33</v>
      </c>
      <c r="TQ90" s="5" t="s">
        <v>33</v>
      </c>
      <c r="TR90" s="5" t="s">
        <v>33</v>
      </c>
      <c r="TS90" s="5" t="s">
        <v>33</v>
      </c>
      <c r="TT90" s="5" t="s">
        <v>33</v>
      </c>
      <c r="TU90" s="5" t="s">
        <v>33</v>
      </c>
      <c r="TV90" s="5" t="s">
        <v>33</v>
      </c>
      <c r="TW90" s="5" t="s">
        <v>33</v>
      </c>
      <c r="TX90" s="5" t="s">
        <v>33</v>
      </c>
      <c r="TY90" s="5" t="s">
        <v>33</v>
      </c>
      <c r="TZ90" s="5" t="s">
        <v>33</v>
      </c>
      <c r="UA90" s="5">
        <v>1</v>
      </c>
      <c r="UB90" s="5">
        <v>0</v>
      </c>
      <c r="UC90" s="5">
        <v>0</v>
      </c>
      <c r="UD90" s="5">
        <v>0</v>
      </c>
      <c r="UE90" s="5">
        <v>0</v>
      </c>
      <c r="UF90" s="5">
        <v>0</v>
      </c>
      <c r="UG90" s="5">
        <v>0</v>
      </c>
      <c r="UH90" s="5">
        <v>0</v>
      </c>
      <c r="UI90" s="5">
        <v>0</v>
      </c>
      <c r="UJ90" s="5">
        <v>1</v>
      </c>
      <c r="UK90" s="5">
        <v>0</v>
      </c>
      <c r="UL90" s="5">
        <v>0</v>
      </c>
      <c r="UM90" s="5">
        <v>1</v>
      </c>
      <c r="UN90" s="5">
        <v>1</v>
      </c>
      <c r="UO90" s="5" t="s">
        <v>33</v>
      </c>
      <c r="UP90" s="5" t="s">
        <v>33</v>
      </c>
      <c r="UQ90" s="5" t="s">
        <v>33</v>
      </c>
      <c r="UR90" s="5" t="s">
        <v>33</v>
      </c>
      <c r="US90" s="5" t="s">
        <v>33</v>
      </c>
      <c r="UT90" s="5" t="s">
        <v>33</v>
      </c>
      <c r="UU90" s="5" t="s">
        <v>33</v>
      </c>
      <c r="UV90" s="5" t="s">
        <v>33</v>
      </c>
      <c r="UW90" s="5" t="s">
        <v>33</v>
      </c>
      <c r="UX90" s="5" t="s">
        <v>33</v>
      </c>
      <c r="UY90" s="5" t="s">
        <v>33</v>
      </c>
      <c r="UZ90" s="5" t="s">
        <v>33</v>
      </c>
      <c r="VA90" s="5" t="s">
        <v>33</v>
      </c>
      <c r="VB90" s="5" t="s">
        <v>33</v>
      </c>
      <c r="VC90" s="5" t="s">
        <v>33</v>
      </c>
      <c r="VD90" s="5" t="s">
        <v>33</v>
      </c>
      <c r="VE90" s="5" t="s">
        <v>33</v>
      </c>
      <c r="VF90" s="5" t="s">
        <v>33</v>
      </c>
      <c r="VG90" s="5">
        <v>534</v>
      </c>
      <c r="VH90" s="5">
        <v>580</v>
      </c>
      <c r="VI90" s="5">
        <v>587</v>
      </c>
      <c r="VJ90" s="5">
        <v>545</v>
      </c>
      <c r="VK90" s="5">
        <v>509</v>
      </c>
      <c r="VL90" s="5">
        <v>541</v>
      </c>
      <c r="VM90" s="5">
        <v>567</v>
      </c>
      <c r="VN90" s="5">
        <v>548</v>
      </c>
      <c r="VO90" s="5">
        <v>570</v>
      </c>
      <c r="VP90" s="5">
        <v>455</v>
      </c>
      <c r="VQ90" s="5">
        <v>440</v>
      </c>
      <c r="VR90" s="5">
        <v>373</v>
      </c>
      <c r="VS90" s="5">
        <v>386</v>
      </c>
      <c r="VT90" s="5">
        <v>407</v>
      </c>
      <c r="VU90" s="5" t="s">
        <v>33</v>
      </c>
      <c r="VV90" s="5" t="s">
        <v>33</v>
      </c>
      <c r="VW90" s="5" t="s">
        <v>33</v>
      </c>
      <c r="VX90" s="5" t="s">
        <v>33</v>
      </c>
      <c r="VY90" s="5" t="s">
        <v>33</v>
      </c>
      <c r="VZ90" s="5" t="s">
        <v>33</v>
      </c>
      <c r="WA90" s="5" t="s">
        <v>33</v>
      </c>
      <c r="WB90" s="5" t="s">
        <v>33</v>
      </c>
      <c r="WC90" s="5" t="s">
        <v>33</v>
      </c>
      <c r="WD90" s="5" t="s">
        <v>33</v>
      </c>
      <c r="WE90" s="5" t="s">
        <v>33</v>
      </c>
      <c r="WF90" s="5" t="s">
        <v>33</v>
      </c>
      <c r="WG90" s="5" t="s">
        <v>33</v>
      </c>
      <c r="WH90" s="5" t="s">
        <v>33</v>
      </c>
      <c r="WI90" s="5" t="s">
        <v>33</v>
      </c>
      <c r="WJ90" s="5" t="s">
        <v>33</v>
      </c>
      <c r="WK90" s="5" t="s">
        <v>33</v>
      </c>
      <c r="WL90" s="5" t="s">
        <v>33</v>
      </c>
      <c r="WM90" s="5">
        <v>4</v>
      </c>
      <c r="WN90" s="5">
        <v>1</v>
      </c>
      <c r="WO90" s="5">
        <v>3</v>
      </c>
      <c r="WP90" s="5">
        <v>2</v>
      </c>
      <c r="WQ90" s="5">
        <v>1</v>
      </c>
      <c r="WR90" s="5">
        <v>2</v>
      </c>
      <c r="WS90" s="5">
        <v>1</v>
      </c>
      <c r="WT90" s="5">
        <v>3</v>
      </c>
      <c r="WU90" s="5">
        <v>7</v>
      </c>
      <c r="WV90" s="5">
        <v>5</v>
      </c>
      <c r="WW90" s="5">
        <v>6</v>
      </c>
      <c r="WX90" s="5">
        <v>4</v>
      </c>
      <c r="WY90" s="5">
        <v>2</v>
      </c>
      <c r="WZ90" s="5">
        <v>2</v>
      </c>
      <c r="XA90" s="5" t="s">
        <v>33</v>
      </c>
      <c r="XB90" s="5" t="s">
        <v>33</v>
      </c>
      <c r="XC90" s="5" t="s">
        <v>33</v>
      </c>
      <c r="XD90" s="5" t="s">
        <v>33</v>
      </c>
      <c r="XE90" s="5" t="s">
        <v>33</v>
      </c>
      <c r="XF90" s="5" t="s">
        <v>33</v>
      </c>
      <c r="XG90" s="5" t="s">
        <v>33</v>
      </c>
      <c r="XH90" s="5" t="s">
        <v>33</v>
      </c>
      <c r="XI90" s="5" t="s">
        <v>33</v>
      </c>
      <c r="XJ90" s="5" t="s">
        <v>33</v>
      </c>
      <c r="XK90" s="5" t="s">
        <v>33</v>
      </c>
      <c r="XL90" s="5" t="s">
        <v>33</v>
      </c>
      <c r="XM90" s="5" t="s">
        <v>33</v>
      </c>
      <c r="XN90" s="5" t="s">
        <v>33</v>
      </c>
      <c r="XO90" s="5" t="s">
        <v>33</v>
      </c>
      <c r="XP90" s="5" t="s">
        <v>33</v>
      </c>
      <c r="XQ90" s="5" t="s">
        <v>33</v>
      </c>
      <c r="XR90" s="5" t="s">
        <v>33</v>
      </c>
      <c r="XS90" s="1">
        <v>13697</v>
      </c>
      <c r="XT90" s="3" t="s">
        <v>180</v>
      </c>
      <c r="XU90" s="3" t="s">
        <v>180</v>
      </c>
      <c r="XV90" s="3" t="s">
        <v>179</v>
      </c>
      <c r="XW90" s="3" t="s">
        <v>179</v>
      </c>
      <c r="XX90" s="3" t="s">
        <v>180</v>
      </c>
      <c r="XY90" s="3" t="s">
        <v>180</v>
      </c>
      <c r="XZ90" s="3" t="s">
        <v>200</v>
      </c>
    </row>
    <row r="91" spans="1:650" x14ac:dyDescent="0.3">
      <c r="A91" s="6" t="s">
        <v>118</v>
      </c>
      <c r="B91" s="1">
        <v>4012860</v>
      </c>
      <c r="C91" s="5">
        <v>23308</v>
      </c>
      <c r="D91" s="5">
        <v>5168</v>
      </c>
      <c r="E91" s="5">
        <v>5760</v>
      </c>
      <c r="F91" s="5">
        <v>1339</v>
      </c>
      <c r="G91" s="5">
        <v>752</v>
      </c>
      <c r="H91" s="5">
        <v>114</v>
      </c>
      <c r="I91" s="5">
        <v>-338</v>
      </c>
      <c r="J91" s="5">
        <v>4912</v>
      </c>
      <c r="K91" s="5">
        <v>3870</v>
      </c>
      <c r="L91" s="5">
        <v>2571</v>
      </c>
      <c r="M91" s="5">
        <v>542</v>
      </c>
      <c r="N91" s="5">
        <v>1126</v>
      </c>
      <c r="O91" s="5">
        <v>4314</v>
      </c>
      <c r="P91" s="5">
        <v>3027</v>
      </c>
      <c r="Q91" s="5">
        <v>-28</v>
      </c>
      <c r="R91" s="5">
        <v>5789</v>
      </c>
      <c r="S91" s="5">
        <v>0</v>
      </c>
      <c r="T91" s="5">
        <v>4181</v>
      </c>
      <c r="U91" s="5">
        <v>579</v>
      </c>
      <c r="V91" s="5">
        <v>3361</v>
      </c>
      <c r="W91" s="5">
        <v>1749</v>
      </c>
      <c r="X91" s="5">
        <v>0</v>
      </c>
      <c r="Y91" s="5">
        <v>1506</v>
      </c>
      <c r="Z91" s="5">
        <v>1543</v>
      </c>
      <c r="AA91" s="5">
        <v>0</v>
      </c>
      <c r="AB91" s="5">
        <v>408</v>
      </c>
      <c r="AC91" s="5">
        <v>0</v>
      </c>
      <c r="AD91" s="5">
        <v>0</v>
      </c>
      <c r="AE91" s="5">
        <v>0</v>
      </c>
      <c r="AF91" s="5">
        <v>0</v>
      </c>
      <c r="AG91" s="5">
        <v>0</v>
      </c>
      <c r="AH91" s="5">
        <v>0</v>
      </c>
      <c r="AI91" s="5">
        <v>179868</v>
      </c>
      <c r="AJ91" s="5">
        <v>233708</v>
      </c>
      <c r="AK91" s="5">
        <v>299090</v>
      </c>
      <c r="AL91" s="5">
        <v>53717</v>
      </c>
      <c r="AM91" s="5">
        <v>389286</v>
      </c>
      <c r="AN91" s="5">
        <v>237699</v>
      </c>
      <c r="AO91" s="5">
        <v>403646</v>
      </c>
      <c r="AP91" s="5">
        <v>81308</v>
      </c>
      <c r="AQ91" s="5">
        <v>100867</v>
      </c>
      <c r="AR91" s="5">
        <v>127700</v>
      </c>
      <c r="AS91" s="5">
        <v>47533</v>
      </c>
      <c r="AT91" s="5">
        <v>429886</v>
      </c>
      <c r="AU91" s="5">
        <v>75443</v>
      </c>
      <c r="AV91" s="5">
        <v>33314</v>
      </c>
      <c r="AW91" s="5">
        <v>30879</v>
      </c>
      <c r="AX91" s="5">
        <v>192364</v>
      </c>
      <c r="AY91" s="5">
        <v>113323</v>
      </c>
      <c r="AZ91" s="5">
        <v>54236</v>
      </c>
      <c r="BA91" s="5">
        <v>48761</v>
      </c>
      <c r="BB91" s="5">
        <v>42478</v>
      </c>
      <c r="BC91" s="5">
        <v>39768</v>
      </c>
      <c r="BD91" s="5">
        <v>36113</v>
      </c>
      <c r="BE91" s="5">
        <v>72755</v>
      </c>
      <c r="BF91" s="5">
        <v>49601</v>
      </c>
      <c r="BG91" s="5">
        <v>70336</v>
      </c>
      <c r="BH91" s="5">
        <v>36115</v>
      </c>
      <c r="BI91" s="5">
        <v>38724</v>
      </c>
      <c r="BJ91" s="5">
        <v>73165</v>
      </c>
      <c r="BK91" s="5">
        <v>19889</v>
      </c>
      <c r="BL91" s="5">
        <v>62580</v>
      </c>
      <c r="BM91" s="5">
        <v>20955</v>
      </c>
      <c r="BN91" s="5">
        <v>12359</v>
      </c>
      <c r="BO91" s="5">
        <v>105659</v>
      </c>
      <c r="BP91" s="5">
        <v>574408</v>
      </c>
      <c r="BQ91" s="5">
        <v>106710</v>
      </c>
      <c r="BR91" s="5">
        <v>34012</v>
      </c>
      <c r="BS91" s="5">
        <v>50666</v>
      </c>
      <c r="BT91" s="5">
        <v>50200</v>
      </c>
      <c r="BU91" s="5">
        <v>25817</v>
      </c>
      <c r="BV91" s="5">
        <v>15192</v>
      </c>
      <c r="BW91" s="5">
        <v>24027</v>
      </c>
      <c r="BX91" s="5">
        <v>35392</v>
      </c>
      <c r="BY91" s="5">
        <v>42022</v>
      </c>
      <c r="BZ91" s="5">
        <v>53319</v>
      </c>
      <c r="CA91" s="5">
        <v>35700</v>
      </c>
      <c r="CB91" s="5">
        <v>21333</v>
      </c>
      <c r="CC91" s="5">
        <v>18793</v>
      </c>
      <c r="CD91" s="5">
        <v>27711</v>
      </c>
      <c r="CE91" s="5">
        <v>16294</v>
      </c>
      <c r="CF91" s="5">
        <v>19341</v>
      </c>
      <c r="CG91" s="5">
        <v>34743</v>
      </c>
      <c r="CH91" s="5">
        <v>20023</v>
      </c>
      <c r="CI91" s="5">
        <v>10395</v>
      </c>
      <c r="CJ91" s="5">
        <v>15336</v>
      </c>
      <c r="CK91" s="5">
        <v>12447</v>
      </c>
      <c r="CL91" s="5">
        <v>8762</v>
      </c>
      <c r="CM91" s="5">
        <v>17517</v>
      </c>
      <c r="CN91" s="5">
        <v>14188</v>
      </c>
      <c r="CO91" s="5">
        <v>16787</v>
      </c>
      <c r="CP91" s="5">
        <v>11711</v>
      </c>
      <c r="CQ91" s="5">
        <v>11305</v>
      </c>
      <c r="CR91" s="5">
        <v>35471</v>
      </c>
      <c r="CS91" s="5">
        <v>4771</v>
      </c>
      <c r="CT91" s="5">
        <v>8931</v>
      </c>
      <c r="CU91" s="5">
        <v>228343</v>
      </c>
      <c r="CV91" s="5">
        <v>152707</v>
      </c>
      <c r="CW91" s="5">
        <v>126817</v>
      </c>
      <c r="CX91" s="5">
        <v>128135</v>
      </c>
      <c r="CY91" s="5">
        <v>99516</v>
      </c>
      <c r="CZ91" s="5">
        <v>83457</v>
      </c>
      <c r="DA91" s="5">
        <v>71715</v>
      </c>
      <c r="DB91" s="5">
        <v>60001</v>
      </c>
      <c r="DC91" s="5">
        <v>43819</v>
      </c>
      <c r="DD91" s="5">
        <v>48093</v>
      </c>
      <c r="DE91" s="5">
        <v>48454</v>
      </c>
      <c r="DF91" s="5">
        <v>61147</v>
      </c>
      <c r="DG91" s="5">
        <v>65200</v>
      </c>
      <c r="DH91" s="5">
        <v>55845</v>
      </c>
      <c r="DI91" s="5">
        <v>51179</v>
      </c>
      <c r="DJ91" s="5">
        <v>43274</v>
      </c>
      <c r="DK91" s="5">
        <v>40416</v>
      </c>
      <c r="DL91" s="5">
        <v>47288</v>
      </c>
      <c r="DM91" s="5">
        <v>58617</v>
      </c>
      <c r="DN91" s="5">
        <v>50202</v>
      </c>
      <c r="DO91" s="5">
        <v>41218</v>
      </c>
      <c r="DP91" s="5">
        <v>45399</v>
      </c>
      <c r="DQ91" s="5">
        <v>39493</v>
      </c>
      <c r="DR91" s="5">
        <v>45165</v>
      </c>
      <c r="DS91" s="5">
        <v>37061</v>
      </c>
      <c r="DT91" s="5">
        <v>35274</v>
      </c>
      <c r="DU91" s="5">
        <v>32559</v>
      </c>
      <c r="DV91" s="5">
        <v>24611</v>
      </c>
      <c r="DW91" s="5">
        <v>39039</v>
      </c>
      <c r="DX91" s="5">
        <v>32308</v>
      </c>
      <c r="DY91" s="5">
        <v>29981</v>
      </c>
      <c r="DZ91" s="5">
        <v>31277</v>
      </c>
      <c r="EA91" s="5">
        <v>8312</v>
      </c>
      <c r="EB91" s="5">
        <v>33550</v>
      </c>
      <c r="EC91" s="5">
        <v>5656</v>
      </c>
      <c r="ED91" s="5">
        <v>8116</v>
      </c>
      <c r="EE91" s="5">
        <v>6528</v>
      </c>
      <c r="EF91" s="5">
        <v>2925</v>
      </c>
      <c r="EG91" s="5">
        <v>5881</v>
      </c>
      <c r="EH91" s="5">
        <v>5592</v>
      </c>
      <c r="EI91" s="5">
        <v>2691</v>
      </c>
      <c r="EJ91" s="5">
        <v>6054</v>
      </c>
      <c r="EK91" s="5">
        <v>4646</v>
      </c>
      <c r="EL91" s="5">
        <v>9459</v>
      </c>
      <c r="EM91" s="5">
        <v>9196</v>
      </c>
      <c r="EN91" s="5">
        <v>7518</v>
      </c>
      <c r="EO91" s="5">
        <v>1677</v>
      </c>
      <c r="EP91" s="5">
        <v>7630</v>
      </c>
      <c r="EQ91" s="5">
        <v>2156</v>
      </c>
      <c r="ER91" s="5">
        <v>8429</v>
      </c>
      <c r="ES91" s="5">
        <v>5764</v>
      </c>
      <c r="ET91" s="5">
        <v>24881</v>
      </c>
      <c r="EU91" s="5">
        <v>1545</v>
      </c>
      <c r="EV91" s="5">
        <v>16493</v>
      </c>
      <c r="EW91" s="5">
        <v>3921</v>
      </c>
      <c r="EX91" s="5">
        <v>6708</v>
      </c>
      <c r="EY91" s="5">
        <v>3274</v>
      </c>
      <c r="EZ91" s="5">
        <v>5431</v>
      </c>
      <c r="FA91" s="5">
        <v>6433</v>
      </c>
      <c r="FB91" s="5">
        <v>1610</v>
      </c>
      <c r="FC91" s="5">
        <v>2752</v>
      </c>
      <c r="FD91" s="5">
        <v>-9261</v>
      </c>
      <c r="FE91" s="5">
        <v>1430</v>
      </c>
      <c r="FF91" s="5">
        <v>5358</v>
      </c>
      <c r="FG91" s="5">
        <v>0</v>
      </c>
      <c r="FH91" s="5">
        <v>0</v>
      </c>
      <c r="FI91" s="5">
        <v>0</v>
      </c>
      <c r="FJ91" s="5">
        <v>0</v>
      </c>
      <c r="FK91" s="5">
        <v>0</v>
      </c>
      <c r="FL91" s="5">
        <v>0</v>
      </c>
      <c r="FM91" s="5">
        <v>0</v>
      </c>
      <c r="FN91" s="5">
        <v>0</v>
      </c>
      <c r="FO91" s="5">
        <v>0</v>
      </c>
      <c r="FP91" s="5">
        <v>0</v>
      </c>
      <c r="FQ91" s="5">
        <v>0</v>
      </c>
      <c r="FR91" s="5">
        <v>0</v>
      </c>
      <c r="FS91" s="5">
        <v>0</v>
      </c>
      <c r="FT91" s="5">
        <v>0</v>
      </c>
      <c r="FU91" s="5" t="s">
        <v>33</v>
      </c>
      <c r="FV91" s="5" t="s">
        <v>33</v>
      </c>
      <c r="FW91" s="5" t="s">
        <v>33</v>
      </c>
      <c r="FX91" s="5" t="s">
        <v>33</v>
      </c>
      <c r="FY91" s="5" t="s">
        <v>33</v>
      </c>
      <c r="FZ91" s="5" t="s">
        <v>33</v>
      </c>
      <c r="GA91" s="5" t="s">
        <v>33</v>
      </c>
      <c r="GB91" s="5" t="s">
        <v>33</v>
      </c>
      <c r="GC91" s="5" t="s">
        <v>33</v>
      </c>
      <c r="GD91" s="5" t="s">
        <v>33</v>
      </c>
      <c r="GE91" s="5" t="s">
        <v>33</v>
      </c>
      <c r="GF91" s="5" t="s">
        <v>33</v>
      </c>
      <c r="GG91" s="5" t="s">
        <v>33</v>
      </c>
      <c r="GH91" s="5" t="s">
        <v>33</v>
      </c>
      <c r="GI91" s="5" t="s">
        <v>33</v>
      </c>
      <c r="GJ91" s="5" t="s">
        <v>33</v>
      </c>
      <c r="GK91" s="5" t="s">
        <v>33</v>
      </c>
      <c r="GL91" s="5" t="s">
        <v>33</v>
      </c>
      <c r="GM91" s="5">
        <v>545490</v>
      </c>
      <c r="GN91" s="5">
        <v>999542</v>
      </c>
      <c r="GO91" s="5">
        <v>544032</v>
      </c>
      <c r="GP91" s="5">
        <v>225319</v>
      </c>
      <c r="GQ91" s="5">
        <v>546747</v>
      </c>
      <c r="GR91" s="5">
        <v>374395</v>
      </c>
      <c r="GS91" s="5">
        <v>506720</v>
      </c>
      <c r="GT91" s="5">
        <v>167004</v>
      </c>
      <c r="GU91" s="5">
        <v>175274</v>
      </c>
      <c r="GV91" s="5">
        <v>219810</v>
      </c>
      <c r="GW91" s="5">
        <v>143196</v>
      </c>
      <c r="GX91" s="5">
        <v>554936</v>
      </c>
      <c r="GY91" s="5">
        <v>189852</v>
      </c>
      <c r="GZ91" s="5">
        <v>121037</v>
      </c>
      <c r="HA91" s="5">
        <v>102499</v>
      </c>
      <c r="HB91" s="5">
        <v>276769</v>
      </c>
      <c r="HC91" s="5">
        <v>172189</v>
      </c>
      <c r="HD91" s="5">
        <v>133475</v>
      </c>
      <c r="HE91" s="5">
        <v>148465</v>
      </c>
      <c r="HF91" s="5">
        <v>140946</v>
      </c>
      <c r="HG91" s="5">
        <v>94675</v>
      </c>
      <c r="HH91" s="5">
        <v>113340</v>
      </c>
      <c r="HI91" s="5">
        <v>130122</v>
      </c>
      <c r="HJ91" s="5">
        <v>111778</v>
      </c>
      <c r="HK91" s="5">
        <v>128188</v>
      </c>
      <c r="HL91" s="5">
        <v>91415</v>
      </c>
      <c r="HM91" s="5">
        <v>94504</v>
      </c>
      <c r="HN91" s="5">
        <v>111097</v>
      </c>
      <c r="HO91" s="5">
        <v>72985</v>
      </c>
      <c r="HP91" s="5">
        <v>121098</v>
      </c>
      <c r="HQ91" s="5">
        <v>57137</v>
      </c>
      <c r="HR91" s="5">
        <v>57926</v>
      </c>
      <c r="HS91" s="5">
        <v>533180</v>
      </c>
      <c r="HT91" s="5">
        <v>588565</v>
      </c>
      <c r="HU91" s="5">
        <v>620819</v>
      </c>
      <c r="HV91" s="5">
        <v>595431</v>
      </c>
      <c r="HW91" s="5">
        <v>574483</v>
      </c>
      <c r="HX91" s="5">
        <v>700528</v>
      </c>
      <c r="HY91" s="5">
        <v>635709</v>
      </c>
      <c r="HZ91" s="5">
        <v>592464</v>
      </c>
      <c r="IA91" s="5">
        <v>626355</v>
      </c>
      <c r="IB91" s="5">
        <v>583636</v>
      </c>
      <c r="IC91" s="5">
        <v>520734</v>
      </c>
      <c r="ID91" s="5">
        <v>617337</v>
      </c>
      <c r="IE91" s="5">
        <v>608825</v>
      </c>
      <c r="IF91" s="5">
        <v>534696</v>
      </c>
      <c r="IG91" s="5">
        <v>494423</v>
      </c>
      <c r="IH91" s="5">
        <v>390522</v>
      </c>
      <c r="II91" s="5">
        <v>405432</v>
      </c>
      <c r="IJ91" s="5">
        <v>414856</v>
      </c>
      <c r="IK91" s="5">
        <v>325052</v>
      </c>
      <c r="IL91" s="5">
        <v>327260</v>
      </c>
      <c r="IM91" s="5">
        <v>368917</v>
      </c>
      <c r="IN91" s="5">
        <v>346550</v>
      </c>
      <c r="IO91" s="5">
        <v>333992</v>
      </c>
      <c r="IP91" s="5">
        <v>344028</v>
      </c>
      <c r="IQ91" s="5">
        <v>343979</v>
      </c>
      <c r="IR91" s="5">
        <v>331614</v>
      </c>
      <c r="IS91" s="5">
        <v>312221</v>
      </c>
      <c r="IT91" s="5">
        <v>294674</v>
      </c>
      <c r="IU91" s="5">
        <v>293889</v>
      </c>
      <c r="IV91" s="5">
        <v>289797</v>
      </c>
      <c r="IW91" s="5">
        <v>279325</v>
      </c>
      <c r="IX91" s="5">
        <v>293227</v>
      </c>
      <c r="IY91" s="5">
        <v>106339</v>
      </c>
      <c r="IZ91" s="5">
        <v>99029</v>
      </c>
      <c r="JA91" s="5">
        <v>133573</v>
      </c>
      <c r="JB91" s="5">
        <v>117080</v>
      </c>
      <c r="JC91" s="5">
        <v>101313</v>
      </c>
      <c r="JD91" s="5">
        <v>92185</v>
      </c>
      <c r="JE91" s="5">
        <v>77497</v>
      </c>
      <c r="JF91" s="5">
        <v>87167</v>
      </c>
      <c r="JG91" s="5">
        <v>82541</v>
      </c>
      <c r="JH91" s="5">
        <v>84605</v>
      </c>
      <c r="JI91" s="5">
        <v>74033</v>
      </c>
      <c r="JJ91" s="5">
        <v>71692</v>
      </c>
      <c r="JK91" s="5">
        <v>63888</v>
      </c>
      <c r="JL91" s="5">
        <v>54845</v>
      </c>
      <c r="JM91" s="5">
        <v>44938</v>
      </c>
      <c r="JN91" s="5">
        <v>42575</v>
      </c>
      <c r="JO91" s="5">
        <v>41528</v>
      </c>
      <c r="JP91" s="5">
        <v>40512</v>
      </c>
      <c r="JQ91" s="5">
        <v>40306</v>
      </c>
      <c r="JR91" s="5">
        <v>40230</v>
      </c>
      <c r="JS91" s="5">
        <v>37224</v>
      </c>
      <c r="JT91" s="5">
        <v>35763</v>
      </c>
      <c r="JU91" s="5">
        <v>37688</v>
      </c>
      <c r="JV91" s="5">
        <v>38770</v>
      </c>
      <c r="JW91" s="5">
        <v>45805</v>
      </c>
      <c r="JX91" s="5">
        <v>47918</v>
      </c>
      <c r="JY91" s="5">
        <v>52140</v>
      </c>
      <c r="JZ91" s="5">
        <v>51779</v>
      </c>
      <c r="KA91" s="5">
        <v>60845</v>
      </c>
      <c r="KB91" s="5">
        <v>57370</v>
      </c>
      <c r="KC91" s="5">
        <v>53621</v>
      </c>
      <c r="KD91" s="5">
        <v>52538</v>
      </c>
      <c r="KE91" s="5">
        <v>36317</v>
      </c>
      <c r="KF91" s="5">
        <v>33264</v>
      </c>
      <c r="KG91" s="5">
        <v>33916</v>
      </c>
      <c r="KH91" s="5">
        <v>31216</v>
      </c>
      <c r="KI91" s="5">
        <v>25218</v>
      </c>
      <c r="KJ91" s="5">
        <v>21642</v>
      </c>
      <c r="KK91" s="5">
        <v>20425</v>
      </c>
      <c r="KL91" s="5">
        <v>11420</v>
      </c>
      <c r="KM91" s="5">
        <v>9741</v>
      </c>
      <c r="KN91" s="5">
        <v>9726</v>
      </c>
      <c r="KO91" s="5">
        <v>9340</v>
      </c>
      <c r="KP91" s="5">
        <v>9901</v>
      </c>
      <c r="KQ91" s="5">
        <v>8267</v>
      </c>
      <c r="KR91" s="5">
        <v>14366</v>
      </c>
      <c r="KS91" s="5">
        <v>21687</v>
      </c>
      <c r="KT91" s="5">
        <v>17805</v>
      </c>
      <c r="KU91" s="5">
        <v>9525</v>
      </c>
      <c r="KV91" s="5">
        <v>5756</v>
      </c>
      <c r="KW91" s="5">
        <v>5217</v>
      </c>
      <c r="KX91" s="5">
        <v>5490</v>
      </c>
      <c r="KY91" s="5">
        <v>4716</v>
      </c>
      <c r="KZ91" s="5">
        <v>4830</v>
      </c>
      <c r="LA91" s="5">
        <v>5572</v>
      </c>
      <c r="LB91" s="5">
        <v>6175</v>
      </c>
      <c r="LC91" s="5">
        <v>6329</v>
      </c>
      <c r="LD91" s="5">
        <v>6301</v>
      </c>
      <c r="LE91" s="5">
        <v>6259</v>
      </c>
      <c r="LF91" s="5">
        <v>6420</v>
      </c>
      <c r="LG91" s="5">
        <v>6113</v>
      </c>
      <c r="LH91" s="5">
        <v>7145</v>
      </c>
      <c r="LI91" s="5">
        <v>8617</v>
      </c>
      <c r="LJ91" s="5">
        <v>8018</v>
      </c>
      <c r="LK91" s="5">
        <v>13589</v>
      </c>
      <c r="LL91" s="5">
        <v>11603</v>
      </c>
      <c r="LM91" s="5">
        <v>12262</v>
      </c>
      <c r="LN91" s="5">
        <v>13046</v>
      </c>
      <c r="LO91" s="5">
        <v>10639</v>
      </c>
      <c r="LP91" s="5">
        <v>9732</v>
      </c>
      <c r="LQ91" s="5">
        <v>9024</v>
      </c>
      <c r="LR91" s="5">
        <v>10931</v>
      </c>
      <c r="LS91" s="5">
        <v>10287</v>
      </c>
      <c r="LT91" s="5">
        <v>8670</v>
      </c>
      <c r="LU91" s="5">
        <v>8111</v>
      </c>
      <c r="LV91" s="5">
        <v>6584</v>
      </c>
      <c r="LW91" s="5">
        <v>6500</v>
      </c>
      <c r="LX91" s="5">
        <v>6032</v>
      </c>
      <c r="LY91" s="5">
        <v>5010</v>
      </c>
      <c r="LZ91" s="5">
        <v>5207</v>
      </c>
      <c r="MA91" s="5">
        <v>3944</v>
      </c>
      <c r="MB91" s="5">
        <v>3243</v>
      </c>
      <c r="MC91" s="5">
        <v>3523</v>
      </c>
      <c r="MD91" s="5">
        <v>4181</v>
      </c>
      <c r="ME91" s="5">
        <v>4024</v>
      </c>
      <c r="MF91" s="5">
        <v>4112</v>
      </c>
      <c r="MG91" s="5">
        <v>4493</v>
      </c>
      <c r="MH91" s="5">
        <v>3811</v>
      </c>
      <c r="MI91" s="5">
        <v>4323</v>
      </c>
      <c r="MJ91" s="5">
        <v>5004</v>
      </c>
      <c r="MK91" s="5">
        <v>5045</v>
      </c>
      <c r="ML91" s="5">
        <v>5305</v>
      </c>
      <c r="MM91" s="5">
        <v>5299</v>
      </c>
      <c r="MN91" s="5">
        <v>5605</v>
      </c>
      <c r="MO91" s="5">
        <v>5530</v>
      </c>
      <c r="MP91" s="5">
        <v>5595</v>
      </c>
      <c r="MQ91" s="5">
        <v>5641</v>
      </c>
      <c r="MR91" s="5">
        <v>5990</v>
      </c>
      <c r="MS91" s="5">
        <v>5686</v>
      </c>
      <c r="MT91" s="5">
        <v>5434</v>
      </c>
      <c r="MU91" s="5">
        <v>5329</v>
      </c>
      <c r="MV91" s="5">
        <v>5166</v>
      </c>
      <c r="MW91" s="5">
        <v>5945</v>
      </c>
      <c r="MX91" s="5">
        <v>9932</v>
      </c>
      <c r="MY91" s="5">
        <v>87</v>
      </c>
      <c r="MZ91" s="5">
        <v>10</v>
      </c>
      <c r="NA91" s="5">
        <v>3</v>
      </c>
      <c r="NB91" s="5">
        <v>23</v>
      </c>
      <c r="NC91" s="5">
        <v>0</v>
      </c>
      <c r="ND91" s="5">
        <v>0</v>
      </c>
      <c r="NE91" s="5" t="s">
        <v>33</v>
      </c>
      <c r="NF91" s="5" t="s">
        <v>33</v>
      </c>
      <c r="NG91" s="5" t="s">
        <v>33</v>
      </c>
      <c r="NH91" s="5" t="s">
        <v>33</v>
      </c>
      <c r="NI91" s="5" t="s">
        <v>33</v>
      </c>
      <c r="NJ91" s="5" t="s">
        <v>33</v>
      </c>
      <c r="NK91" s="5" t="s">
        <v>33</v>
      </c>
      <c r="NL91" s="5" t="s">
        <v>33</v>
      </c>
      <c r="NM91" s="5" t="s">
        <v>33</v>
      </c>
      <c r="NN91" s="5" t="s">
        <v>33</v>
      </c>
      <c r="NO91" s="5" t="s">
        <v>33</v>
      </c>
      <c r="NP91" s="5" t="s">
        <v>33</v>
      </c>
      <c r="NQ91" s="5" t="s">
        <v>33</v>
      </c>
      <c r="NR91" s="5" t="s">
        <v>33</v>
      </c>
      <c r="NS91" s="5" t="s">
        <v>33</v>
      </c>
      <c r="NT91" s="5" t="s">
        <v>33</v>
      </c>
      <c r="NU91" s="5" t="s">
        <v>33</v>
      </c>
      <c r="NV91" s="5" t="s">
        <v>33</v>
      </c>
      <c r="NW91" s="5">
        <v>0</v>
      </c>
      <c r="NX91" s="5">
        <v>0</v>
      </c>
      <c r="NY91" s="5">
        <v>0</v>
      </c>
      <c r="NZ91" s="5">
        <v>0</v>
      </c>
      <c r="OA91" s="5">
        <v>0</v>
      </c>
      <c r="OB91" s="5">
        <v>0</v>
      </c>
      <c r="OC91" s="5">
        <v>0</v>
      </c>
      <c r="OD91" s="5">
        <v>0</v>
      </c>
      <c r="OE91" s="5">
        <v>0</v>
      </c>
      <c r="OF91" s="5">
        <v>0</v>
      </c>
      <c r="OG91" s="5">
        <v>0</v>
      </c>
      <c r="OH91" s="5">
        <v>0</v>
      </c>
      <c r="OI91" s="5">
        <v>0</v>
      </c>
      <c r="OJ91" s="5">
        <v>0</v>
      </c>
      <c r="OK91" s="5" t="s">
        <v>33</v>
      </c>
      <c r="OL91" s="5" t="s">
        <v>33</v>
      </c>
      <c r="OM91" s="5" t="s">
        <v>33</v>
      </c>
      <c r="ON91" s="5" t="s">
        <v>33</v>
      </c>
      <c r="OO91" s="5" t="s">
        <v>33</v>
      </c>
      <c r="OP91" s="5" t="s">
        <v>33</v>
      </c>
      <c r="OQ91" s="5" t="s">
        <v>33</v>
      </c>
      <c r="OR91" s="5" t="s">
        <v>33</v>
      </c>
      <c r="OS91" s="5" t="s">
        <v>33</v>
      </c>
      <c r="OT91" s="5" t="s">
        <v>33</v>
      </c>
      <c r="OU91" s="5" t="s">
        <v>33</v>
      </c>
      <c r="OV91" s="5" t="s">
        <v>33</v>
      </c>
      <c r="OW91" s="5" t="s">
        <v>33</v>
      </c>
      <c r="OX91" s="5" t="s">
        <v>33</v>
      </c>
      <c r="OY91" s="5" t="s">
        <v>33</v>
      </c>
      <c r="OZ91" s="5" t="s">
        <v>33</v>
      </c>
      <c r="PA91" s="5" t="s">
        <v>33</v>
      </c>
      <c r="PB91" s="5" t="s">
        <v>33</v>
      </c>
      <c r="PC91" s="5">
        <v>14745</v>
      </c>
      <c r="PD91" s="5">
        <v>15006</v>
      </c>
      <c r="PE91" s="5">
        <v>14537</v>
      </c>
      <c r="PF91" s="5">
        <v>14379</v>
      </c>
      <c r="PG91" s="5">
        <v>13115</v>
      </c>
      <c r="PH91" s="5">
        <v>13241</v>
      </c>
      <c r="PI91" s="5">
        <v>14818</v>
      </c>
      <c r="PJ91" s="5">
        <v>15967</v>
      </c>
      <c r="PK91" s="5">
        <v>14803</v>
      </c>
      <c r="PL91" s="5">
        <v>13528</v>
      </c>
      <c r="PM91" s="5">
        <v>13139</v>
      </c>
      <c r="PN91" s="5">
        <v>13802</v>
      </c>
      <c r="PO91" s="5">
        <v>12185</v>
      </c>
      <c r="PP91" s="5">
        <v>12508</v>
      </c>
      <c r="PQ91" s="5">
        <v>13922</v>
      </c>
      <c r="PR91" s="5">
        <v>12462</v>
      </c>
      <c r="PS91" s="5">
        <v>10291</v>
      </c>
      <c r="PT91" s="5">
        <v>10443</v>
      </c>
      <c r="PU91" s="5">
        <v>9714</v>
      </c>
      <c r="PV91" s="5">
        <v>10070</v>
      </c>
      <c r="PW91" s="5">
        <v>9932</v>
      </c>
      <c r="PX91" s="5">
        <v>9897</v>
      </c>
      <c r="PY91" s="5">
        <v>12306</v>
      </c>
      <c r="PZ91" s="5">
        <v>10470</v>
      </c>
      <c r="QA91" s="5">
        <v>11094</v>
      </c>
      <c r="QB91" s="5">
        <v>12240</v>
      </c>
      <c r="QC91" s="5">
        <v>12062</v>
      </c>
      <c r="QD91" s="5">
        <v>12356</v>
      </c>
      <c r="QE91" s="5">
        <v>12583</v>
      </c>
      <c r="QF91" s="5">
        <v>11839</v>
      </c>
      <c r="QG91" s="5">
        <v>11599</v>
      </c>
      <c r="QH91" s="5">
        <v>12031</v>
      </c>
      <c r="QI91" s="5">
        <v>44067</v>
      </c>
      <c r="QJ91" s="5">
        <v>40379</v>
      </c>
      <c r="QK91" s="5">
        <v>35065</v>
      </c>
      <c r="QL91" s="5">
        <v>29445</v>
      </c>
      <c r="QM91" s="5">
        <v>28216</v>
      </c>
      <c r="QN91" s="5">
        <v>30347</v>
      </c>
      <c r="QO91" s="5">
        <v>33430</v>
      </c>
      <c r="QP91" s="5">
        <v>31710</v>
      </c>
      <c r="QQ91" s="5">
        <v>29105</v>
      </c>
      <c r="QR91" s="5">
        <v>28175</v>
      </c>
      <c r="QS91" s="5">
        <v>22059</v>
      </c>
      <c r="QT91" s="5">
        <v>27445</v>
      </c>
      <c r="QU91" s="5">
        <v>26440</v>
      </c>
      <c r="QV91" s="5">
        <v>17401</v>
      </c>
      <c r="QW91" s="5">
        <v>15604</v>
      </c>
      <c r="QX91" s="5">
        <v>16201</v>
      </c>
      <c r="QY91" s="5">
        <v>14089</v>
      </c>
      <c r="QZ91" s="5">
        <v>14916</v>
      </c>
      <c r="RA91" s="5">
        <v>14511</v>
      </c>
      <c r="RB91" s="5">
        <v>15422</v>
      </c>
      <c r="RC91" s="5">
        <v>12178</v>
      </c>
      <c r="RD91" s="5">
        <v>12724</v>
      </c>
      <c r="RE91" s="5">
        <v>13212</v>
      </c>
      <c r="RF91" s="5">
        <v>13141</v>
      </c>
      <c r="RG91" s="5">
        <v>12722</v>
      </c>
      <c r="RH91" s="5">
        <v>11557</v>
      </c>
      <c r="RI91" s="5">
        <v>11813</v>
      </c>
      <c r="RJ91" s="5">
        <v>12559</v>
      </c>
      <c r="RK91" s="5">
        <v>12382</v>
      </c>
      <c r="RL91" s="5">
        <v>12805</v>
      </c>
      <c r="RM91" s="5">
        <v>12703</v>
      </c>
      <c r="RN91" s="5">
        <v>12659</v>
      </c>
      <c r="RO91" s="5">
        <v>16631</v>
      </c>
      <c r="RP91" s="5">
        <v>15669</v>
      </c>
      <c r="RQ91" s="5">
        <v>15422</v>
      </c>
      <c r="RR91" s="5">
        <v>17248</v>
      </c>
      <c r="RS91" s="5">
        <v>19140</v>
      </c>
      <c r="RT91" s="5">
        <v>20345</v>
      </c>
      <c r="RU91" s="5">
        <v>21117</v>
      </c>
      <c r="RV91" s="5">
        <v>19753</v>
      </c>
      <c r="RW91" s="5">
        <v>17763</v>
      </c>
      <c r="RX91" s="5">
        <v>17298</v>
      </c>
      <c r="RY91" s="5">
        <v>18910</v>
      </c>
      <c r="RZ91" s="5">
        <v>18407</v>
      </c>
      <c r="SA91" s="5">
        <v>15495</v>
      </c>
      <c r="SB91" s="5">
        <v>19371</v>
      </c>
      <c r="SC91" s="5">
        <v>21649</v>
      </c>
      <c r="SD91" s="5">
        <v>17872</v>
      </c>
      <c r="SE91" s="5">
        <v>18273</v>
      </c>
      <c r="SF91" s="5">
        <v>24579</v>
      </c>
      <c r="SG91" s="5">
        <v>24113</v>
      </c>
      <c r="SH91" s="5">
        <v>13087</v>
      </c>
      <c r="SI91" s="5">
        <v>14201</v>
      </c>
      <c r="SJ91" s="5">
        <v>15361</v>
      </c>
      <c r="SK91" s="5">
        <v>12804</v>
      </c>
      <c r="SL91" s="5">
        <v>16630</v>
      </c>
      <c r="SM91" s="5">
        <v>18065</v>
      </c>
      <c r="SN91" s="5">
        <v>15546</v>
      </c>
      <c r="SO91" s="5">
        <v>14056</v>
      </c>
      <c r="SP91" s="5">
        <v>15607</v>
      </c>
      <c r="SQ91" s="5">
        <v>15875</v>
      </c>
      <c r="SR91" s="5">
        <v>13399</v>
      </c>
      <c r="SS91" s="5">
        <v>16650</v>
      </c>
      <c r="ST91" s="5">
        <v>14640</v>
      </c>
      <c r="SU91" s="5">
        <v>570</v>
      </c>
      <c r="SV91" s="5">
        <v>697</v>
      </c>
      <c r="SW91" s="5">
        <v>739</v>
      </c>
      <c r="SX91" s="5">
        <v>543</v>
      </c>
      <c r="SY91" s="5">
        <v>371</v>
      </c>
      <c r="SZ91" s="5">
        <v>505</v>
      </c>
      <c r="TA91" s="5">
        <v>576</v>
      </c>
      <c r="TB91" s="5">
        <v>547</v>
      </c>
      <c r="TC91" s="5">
        <v>581</v>
      </c>
      <c r="TD91" s="5">
        <v>529</v>
      </c>
      <c r="TE91" s="5">
        <v>486</v>
      </c>
      <c r="TF91" s="5">
        <v>506</v>
      </c>
      <c r="TG91" s="5">
        <v>559</v>
      </c>
      <c r="TH91" s="5">
        <v>508</v>
      </c>
      <c r="TI91" s="5">
        <v>472</v>
      </c>
      <c r="TJ91" s="5">
        <v>468</v>
      </c>
      <c r="TK91" s="5">
        <v>589</v>
      </c>
      <c r="TL91" s="5">
        <v>800</v>
      </c>
      <c r="TM91" s="5">
        <v>770</v>
      </c>
      <c r="TN91" s="5">
        <v>740</v>
      </c>
      <c r="TO91" s="5">
        <v>719</v>
      </c>
      <c r="TP91" s="5">
        <v>531</v>
      </c>
      <c r="TQ91" s="5">
        <v>16</v>
      </c>
      <c r="TR91" s="5">
        <v>331</v>
      </c>
      <c r="TS91" s="5">
        <v>640</v>
      </c>
      <c r="TT91" s="5">
        <v>878</v>
      </c>
      <c r="TU91" s="5">
        <v>1259</v>
      </c>
      <c r="TV91" s="5">
        <v>1252</v>
      </c>
      <c r="TW91" s="5">
        <v>1464</v>
      </c>
      <c r="TX91" s="5">
        <v>795</v>
      </c>
      <c r="TY91" s="5">
        <v>1161</v>
      </c>
      <c r="TZ91" s="5">
        <v>959</v>
      </c>
      <c r="UA91" s="5">
        <v>1369</v>
      </c>
      <c r="UB91" s="5">
        <v>1331</v>
      </c>
      <c r="UC91" s="5">
        <v>1484</v>
      </c>
      <c r="UD91" s="5">
        <v>1222</v>
      </c>
      <c r="UE91" s="5">
        <v>928</v>
      </c>
      <c r="UF91" s="5">
        <v>967</v>
      </c>
      <c r="UG91" s="5">
        <v>923</v>
      </c>
      <c r="UH91" s="5">
        <v>891</v>
      </c>
      <c r="UI91" s="5">
        <v>365</v>
      </c>
      <c r="UJ91" s="5">
        <v>1248</v>
      </c>
      <c r="UK91" s="5">
        <v>1965</v>
      </c>
      <c r="UL91" s="5">
        <v>1622</v>
      </c>
      <c r="UM91" s="5">
        <v>1454</v>
      </c>
      <c r="UN91" s="5">
        <v>2325</v>
      </c>
      <c r="UO91" s="5">
        <v>3315</v>
      </c>
      <c r="UP91" s="5">
        <v>2666</v>
      </c>
      <c r="UQ91" s="5">
        <v>2142</v>
      </c>
      <c r="UR91" s="5">
        <v>2427</v>
      </c>
      <c r="US91" s="5">
        <v>3926</v>
      </c>
      <c r="UT91" s="5">
        <v>3718</v>
      </c>
      <c r="UU91" s="5">
        <v>4178</v>
      </c>
      <c r="UV91" s="5">
        <v>3946</v>
      </c>
      <c r="UW91" s="5">
        <v>7202</v>
      </c>
      <c r="UX91" s="5">
        <v>7187</v>
      </c>
      <c r="UY91" s="5">
        <v>5500</v>
      </c>
      <c r="UZ91" s="5">
        <v>2445</v>
      </c>
      <c r="VA91" s="5">
        <v>2330</v>
      </c>
      <c r="VB91" s="5">
        <v>2341</v>
      </c>
      <c r="VC91" s="5">
        <v>2038</v>
      </c>
      <c r="VD91" s="5">
        <v>797</v>
      </c>
      <c r="VE91" s="5">
        <v>1078</v>
      </c>
      <c r="VF91" s="5">
        <v>808</v>
      </c>
      <c r="VG91" s="5">
        <v>192882</v>
      </c>
      <c r="VH91" s="5">
        <v>177143</v>
      </c>
      <c r="VI91" s="5">
        <v>216458</v>
      </c>
      <c r="VJ91" s="5">
        <v>216408</v>
      </c>
      <c r="VK91" s="5">
        <v>208997</v>
      </c>
      <c r="VL91" s="5">
        <v>201919</v>
      </c>
      <c r="VM91" s="5">
        <v>183372</v>
      </c>
      <c r="VN91" s="5">
        <v>177486</v>
      </c>
      <c r="VO91" s="5">
        <v>160767</v>
      </c>
      <c r="VP91" s="5">
        <v>143912</v>
      </c>
      <c r="VQ91" s="5">
        <v>163330</v>
      </c>
      <c r="VR91" s="5">
        <v>108732</v>
      </c>
      <c r="VS91" s="5">
        <v>104736</v>
      </c>
      <c r="VT91" s="5">
        <v>84785</v>
      </c>
      <c r="VU91" s="5">
        <v>93581</v>
      </c>
      <c r="VV91" s="5">
        <v>85194</v>
      </c>
      <c r="VW91" s="5">
        <v>83061</v>
      </c>
      <c r="VX91" s="5">
        <v>74222</v>
      </c>
      <c r="VY91" s="5">
        <v>73709</v>
      </c>
      <c r="VZ91" s="5">
        <v>88654</v>
      </c>
      <c r="WA91" s="5">
        <v>85209</v>
      </c>
      <c r="WB91" s="5">
        <v>68946</v>
      </c>
      <c r="WC91" s="5">
        <v>73931</v>
      </c>
      <c r="WD91" s="5">
        <v>83241</v>
      </c>
      <c r="WE91" s="5">
        <v>84813</v>
      </c>
      <c r="WF91" s="5">
        <v>84432</v>
      </c>
      <c r="WG91" s="5">
        <v>85527</v>
      </c>
      <c r="WH91" s="5">
        <v>79046</v>
      </c>
      <c r="WI91" s="5">
        <v>77152</v>
      </c>
      <c r="WJ91" s="5">
        <v>70802</v>
      </c>
      <c r="WK91" s="5">
        <v>79754</v>
      </c>
      <c r="WL91" s="5">
        <v>63195</v>
      </c>
      <c r="WM91" s="5">
        <v>7160</v>
      </c>
      <c r="WN91" s="5">
        <v>7658</v>
      </c>
      <c r="WO91" s="5">
        <v>4967</v>
      </c>
      <c r="WP91" s="5">
        <v>4515</v>
      </c>
      <c r="WQ91" s="5">
        <v>2600</v>
      </c>
      <c r="WR91" s="5">
        <v>885</v>
      </c>
      <c r="WS91" s="5">
        <v>69</v>
      </c>
      <c r="WT91" s="5">
        <v>55</v>
      </c>
      <c r="WU91" s="5">
        <v>51</v>
      </c>
      <c r="WV91" s="5">
        <v>47</v>
      </c>
      <c r="WW91" s="5">
        <v>49</v>
      </c>
      <c r="WX91" s="5">
        <v>35</v>
      </c>
      <c r="WY91" s="5">
        <v>37</v>
      </c>
      <c r="WZ91" s="5">
        <v>5</v>
      </c>
      <c r="XA91" s="5">
        <v>12</v>
      </c>
      <c r="XB91" s="5">
        <v>15</v>
      </c>
      <c r="XC91" s="5">
        <v>16</v>
      </c>
      <c r="XD91" s="5">
        <v>16</v>
      </c>
      <c r="XE91" s="5">
        <v>51</v>
      </c>
      <c r="XF91" s="5">
        <v>13</v>
      </c>
      <c r="XG91" s="5">
        <v>15</v>
      </c>
      <c r="XH91" s="5">
        <v>16</v>
      </c>
      <c r="XI91" s="5">
        <v>12</v>
      </c>
      <c r="XJ91" s="5">
        <v>14</v>
      </c>
      <c r="XK91" s="5">
        <v>16</v>
      </c>
      <c r="XL91" s="5">
        <v>898</v>
      </c>
      <c r="XM91" s="5">
        <v>502</v>
      </c>
      <c r="XN91" s="5">
        <v>653</v>
      </c>
      <c r="XO91" s="5">
        <v>692</v>
      </c>
      <c r="XP91" s="5">
        <v>725</v>
      </c>
      <c r="XQ91" s="5">
        <v>646</v>
      </c>
      <c r="XR91" s="5">
        <v>644</v>
      </c>
      <c r="XS91" s="1">
        <v>13756</v>
      </c>
      <c r="XT91" s="3" t="s">
        <v>180</v>
      </c>
      <c r="XU91" s="3" t="s">
        <v>180</v>
      </c>
      <c r="XV91" s="3" t="s">
        <v>180</v>
      </c>
      <c r="XW91" s="3" t="s">
        <v>179</v>
      </c>
      <c r="XX91" s="3" t="s">
        <v>180</v>
      </c>
      <c r="XY91" s="3" t="s">
        <v>180</v>
      </c>
      <c r="XZ91" s="3" t="s">
        <v>228</v>
      </c>
    </row>
    <row r="92" spans="1:650" x14ac:dyDescent="0.3">
      <c r="A92" s="6" t="s">
        <v>119</v>
      </c>
      <c r="B92" s="1">
        <v>4057754</v>
      </c>
      <c r="C92" s="5">
        <v>13694</v>
      </c>
      <c r="D92" s="5">
        <v>37618</v>
      </c>
      <c r="E92" s="5">
        <v>5347</v>
      </c>
      <c r="F92" s="5">
        <v>2157</v>
      </c>
      <c r="G92" s="5">
        <v>49194</v>
      </c>
      <c r="H92" s="5">
        <v>61745</v>
      </c>
      <c r="I92" s="5">
        <v>68116</v>
      </c>
      <c r="J92" s="5">
        <v>60207</v>
      </c>
      <c r="K92" s="5">
        <v>34456</v>
      </c>
      <c r="L92" s="5">
        <v>30676</v>
      </c>
      <c r="M92" s="5">
        <v>2178</v>
      </c>
      <c r="N92" s="5">
        <v>4050</v>
      </c>
      <c r="O92" s="5">
        <v>25606</v>
      </c>
      <c r="P92" s="5">
        <v>1479</v>
      </c>
      <c r="Q92" s="5">
        <v>7602</v>
      </c>
      <c r="R92" s="5">
        <v>9404</v>
      </c>
      <c r="S92" s="5">
        <v>489</v>
      </c>
      <c r="T92" s="5">
        <v>4169</v>
      </c>
      <c r="U92" s="5">
        <v>0</v>
      </c>
      <c r="V92" s="5">
        <v>24</v>
      </c>
      <c r="W92" s="5">
        <v>2565</v>
      </c>
      <c r="X92" s="5">
        <v>0</v>
      </c>
      <c r="Y92" s="5">
        <v>0</v>
      </c>
      <c r="Z92" s="5">
        <v>600</v>
      </c>
      <c r="AA92" s="5">
        <v>12</v>
      </c>
      <c r="AB92" s="5">
        <v>1916</v>
      </c>
      <c r="AC92" s="5">
        <v>0</v>
      </c>
      <c r="AD92" s="5">
        <v>0</v>
      </c>
      <c r="AE92" s="5">
        <v>0</v>
      </c>
      <c r="AF92" s="5">
        <v>546</v>
      </c>
      <c r="AG92" s="5">
        <v>0</v>
      </c>
      <c r="AH92" s="5">
        <v>0</v>
      </c>
      <c r="AI92" s="5">
        <v>524463</v>
      </c>
      <c r="AJ92" s="5">
        <v>433804</v>
      </c>
      <c r="AK92" s="5">
        <v>-327063</v>
      </c>
      <c r="AL92" s="5">
        <v>465775</v>
      </c>
      <c r="AM92" s="5">
        <v>957580</v>
      </c>
      <c r="AN92" s="5">
        <v>544438</v>
      </c>
      <c r="AO92" s="5">
        <v>876619</v>
      </c>
      <c r="AP92" s="5">
        <v>124950</v>
      </c>
      <c r="AQ92" s="5">
        <v>1046365</v>
      </c>
      <c r="AR92" s="5">
        <v>660645</v>
      </c>
      <c r="AS92" s="5">
        <v>86132</v>
      </c>
      <c r="AT92" s="5">
        <v>440039</v>
      </c>
      <c r="AU92" s="5">
        <v>463938</v>
      </c>
      <c r="AV92" s="5">
        <v>98599</v>
      </c>
      <c r="AW92" s="5">
        <v>206710</v>
      </c>
      <c r="AX92" s="5">
        <v>157640</v>
      </c>
      <c r="AY92" s="5">
        <v>276535</v>
      </c>
      <c r="AZ92" s="5">
        <v>176156</v>
      </c>
      <c r="BA92" s="5">
        <v>67298</v>
      </c>
      <c r="BB92" s="5">
        <v>71088</v>
      </c>
      <c r="BC92" s="5">
        <v>83559</v>
      </c>
      <c r="BD92" s="5">
        <v>54034</v>
      </c>
      <c r="BE92" s="5">
        <v>60778</v>
      </c>
      <c r="BF92" s="5">
        <v>71329</v>
      </c>
      <c r="BG92" s="5">
        <v>34260</v>
      </c>
      <c r="BH92" s="5">
        <v>118241</v>
      </c>
      <c r="BI92" s="5">
        <v>40194</v>
      </c>
      <c r="BJ92" s="5">
        <v>180770</v>
      </c>
      <c r="BK92" s="5">
        <v>50653</v>
      </c>
      <c r="BL92" s="5">
        <v>55148</v>
      </c>
      <c r="BM92" s="5">
        <v>63858</v>
      </c>
      <c r="BN92" s="5">
        <v>49333</v>
      </c>
      <c r="BO92" s="5">
        <v>98928</v>
      </c>
      <c r="BP92" s="5">
        <v>126891</v>
      </c>
      <c r="BQ92" s="5">
        <v>146364</v>
      </c>
      <c r="BR92" s="5">
        <v>182398</v>
      </c>
      <c r="BS92" s="5">
        <v>466046</v>
      </c>
      <c r="BT92" s="5">
        <v>556234</v>
      </c>
      <c r="BU92" s="5">
        <v>160201</v>
      </c>
      <c r="BV92" s="5">
        <v>139117</v>
      </c>
      <c r="BW92" s="5">
        <v>189134</v>
      </c>
      <c r="BX92" s="5">
        <v>117539</v>
      </c>
      <c r="BY92" s="5">
        <v>124512</v>
      </c>
      <c r="BZ92" s="5">
        <v>164738</v>
      </c>
      <c r="CA92" s="5">
        <v>224740</v>
      </c>
      <c r="CB92" s="5">
        <v>96066</v>
      </c>
      <c r="CC92" s="5">
        <v>95695</v>
      </c>
      <c r="CD92" s="5">
        <v>60661</v>
      </c>
      <c r="CE92" s="5">
        <v>48116</v>
      </c>
      <c r="CF92" s="5">
        <v>26696</v>
      </c>
      <c r="CG92" s="5">
        <v>30297</v>
      </c>
      <c r="CH92" s="5">
        <v>17187</v>
      </c>
      <c r="CI92" s="5">
        <v>45353</v>
      </c>
      <c r="CJ92" s="5">
        <v>36797</v>
      </c>
      <c r="CK92" s="5">
        <v>47420</v>
      </c>
      <c r="CL92" s="5">
        <v>38308</v>
      </c>
      <c r="CM92" s="5">
        <v>32763</v>
      </c>
      <c r="CN92" s="5">
        <v>46320</v>
      </c>
      <c r="CO92" s="5">
        <v>50925</v>
      </c>
      <c r="CP92" s="5">
        <v>19120</v>
      </c>
      <c r="CQ92" s="5">
        <v>10841</v>
      </c>
      <c r="CR92" s="5">
        <v>12423</v>
      </c>
      <c r="CS92" s="5">
        <v>11679</v>
      </c>
      <c r="CT92" s="5">
        <v>9729</v>
      </c>
      <c r="CU92" s="5">
        <v>218751</v>
      </c>
      <c r="CV92" s="5">
        <v>195038</v>
      </c>
      <c r="CW92" s="5">
        <v>172861</v>
      </c>
      <c r="CX92" s="5">
        <v>206460</v>
      </c>
      <c r="CY92" s="5">
        <v>166340</v>
      </c>
      <c r="CZ92" s="5">
        <v>188375</v>
      </c>
      <c r="DA92" s="5">
        <v>171686</v>
      </c>
      <c r="DB92" s="5">
        <v>125565</v>
      </c>
      <c r="DC92" s="5">
        <v>160661</v>
      </c>
      <c r="DD92" s="5">
        <v>119994</v>
      </c>
      <c r="DE92" s="5">
        <v>115668</v>
      </c>
      <c r="DF92" s="5">
        <v>122366</v>
      </c>
      <c r="DG92" s="5">
        <v>119647</v>
      </c>
      <c r="DH92" s="5">
        <v>126330</v>
      </c>
      <c r="DI92" s="5">
        <v>106170</v>
      </c>
      <c r="DJ92" s="5">
        <v>131002</v>
      </c>
      <c r="DK92" s="5">
        <v>122432</v>
      </c>
      <c r="DL92" s="5">
        <v>100445</v>
      </c>
      <c r="DM92" s="5">
        <v>120829</v>
      </c>
      <c r="DN92" s="5">
        <v>122587</v>
      </c>
      <c r="DO92" s="5">
        <v>122741</v>
      </c>
      <c r="DP92" s="5">
        <v>115365</v>
      </c>
      <c r="DQ92" s="5">
        <v>141652</v>
      </c>
      <c r="DR92" s="5">
        <v>110554</v>
      </c>
      <c r="DS92" s="5">
        <v>106645</v>
      </c>
      <c r="DT92" s="5">
        <v>86330</v>
      </c>
      <c r="DU92" s="5">
        <v>88469</v>
      </c>
      <c r="DV92" s="5">
        <v>102863</v>
      </c>
      <c r="DW92" s="5">
        <v>74193</v>
      </c>
      <c r="DX92" s="5">
        <v>74589</v>
      </c>
      <c r="DY92" s="5">
        <v>79091</v>
      </c>
      <c r="DZ92" s="5">
        <v>63292</v>
      </c>
      <c r="EA92" s="5">
        <v>39851</v>
      </c>
      <c r="EB92" s="5">
        <v>55663</v>
      </c>
      <c r="EC92" s="5">
        <v>65714</v>
      </c>
      <c r="ED92" s="5">
        <v>58465</v>
      </c>
      <c r="EE92" s="5">
        <v>74353</v>
      </c>
      <c r="EF92" s="5">
        <v>38771</v>
      </c>
      <c r="EG92" s="5">
        <v>41648</v>
      </c>
      <c r="EH92" s="5">
        <v>36718</v>
      </c>
      <c r="EI92" s="5">
        <v>27254</v>
      </c>
      <c r="EJ92" s="5">
        <v>51566</v>
      </c>
      <c r="EK92" s="5">
        <v>28121</v>
      </c>
      <c r="EL92" s="5">
        <v>23800</v>
      </c>
      <c r="EM92" s="5">
        <v>22420</v>
      </c>
      <c r="EN92" s="5">
        <v>13567</v>
      </c>
      <c r="EO92" s="5">
        <v>13852</v>
      </c>
      <c r="EP92" s="5">
        <v>15996</v>
      </c>
      <c r="EQ92" s="5">
        <v>6456</v>
      </c>
      <c r="ER92" s="5">
        <v>8527</v>
      </c>
      <c r="ES92" s="5">
        <v>7590</v>
      </c>
      <c r="ET92" s="5">
        <v>12240</v>
      </c>
      <c r="EU92" s="5">
        <v>9262</v>
      </c>
      <c r="EV92" s="5">
        <v>8841</v>
      </c>
      <c r="EW92" s="5">
        <v>17614</v>
      </c>
      <c r="EX92" s="5">
        <v>10473</v>
      </c>
      <c r="EY92" s="5">
        <v>8564</v>
      </c>
      <c r="EZ92" s="5">
        <v>8875</v>
      </c>
      <c r="FA92" s="5">
        <v>6410</v>
      </c>
      <c r="FB92" s="5">
        <v>9316</v>
      </c>
      <c r="FC92" s="5">
        <v>5625</v>
      </c>
      <c r="FD92" s="5">
        <v>7349</v>
      </c>
      <c r="FE92" s="5">
        <v>18739</v>
      </c>
      <c r="FF92" s="5">
        <v>29894</v>
      </c>
      <c r="FG92" s="5">
        <v>0</v>
      </c>
      <c r="FH92" s="5">
        <v>0</v>
      </c>
      <c r="FI92" s="5">
        <v>0</v>
      </c>
      <c r="FJ92" s="5">
        <v>0</v>
      </c>
      <c r="FK92" s="5">
        <v>0</v>
      </c>
      <c r="FL92" s="5">
        <v>0</v>
      </c>
      <c r="FM92" s="5">
        <v>0</v>
      </c>
      <c r="FN92" s="5">
        <v>0</v>
      </c>
      <c r="FO92" s="5">
        <v>0</v>
      </c>
      <c r="FP92" s="5">
        <v>0</v>
      </c>
      <c r="FQ92" s="5">
        <v>0</v>
      </c>
      <c r="FR92" s="5">
        <v>0</v>
      </c>
      <c r="FS92" s="5">
        <v>0</v>
      </c>
      <c r="FT92" s="5">
        <v>0</v>
      </c>
      <c r="FU92" s="5" t="s">
        <v>33</v>
      </c>
      <c r="FV92" s="5" t="s">
        <v>33</v>
      </c>
      <c r="FW92" s="5" t="s">
        <v>33</v>
      </c>
      <c r="FX92" s="5" t="s">
        <v>33</v>
      </c>
      <c r="FY92" s="5" t="s">
        <v>33</v>
      </c>
      <c r="FZ92" s="5" t="s">
        <v>33</v>
      </c>
      <c r="GA92" s="5" t="s">
        <v>33</v>
      </c>
      <c r="GB92" s="5" t="s">
        <v>33</v>
      </c>
      <c r="GC92" s="5" t="s">
        <v>33</v>
      </c>
      <c r="GD92" s="5" t="s">
        <v>33</v>
      </c>
      <c r="GE92" s="5" t="s">
        <v>33</v>
      </c>
      <c r="GF92" s="5" t="s">
        <v>33</v>
      </c>
      <c r="GG92" s="5" t="s">
        <v>33</v>
      </c>
      <c r="GH92" s="5" t="s">
        <v>33</v>
      </c>
      <c r="GI92" s="5" t="s">
        <v>33</v>
      </c>
      <c r="GJ92" s="5" t="s">
        <v>33</v>
      </c>
      <c r="GK92" s="5" t="s">
        <v>33</v>
      </c>
      <c r="GL92" s="5" t="s">
        <v>33</v>
      </c>
      <c r="GM92" s="5">
        <v>895687</v>
      </c>
      <c r="GN92" s="5">
        <v>849014</v>
      </c>
      <c r="GO92" s="5">
        <v>63223</v>
      </c>
      <c r="GP92" s="5">
        <v>915256</v>
      </c>
      <c r="GQ92" s="5">
        <v>1713513</v>
      </c>
      <c r="GR92" s="5">
        <v>1389563</v>
      </c>
      <c r="GS92" s="5">
        <v>1318270</v>
      </c>
      <c r="GT92" s="5">
        <v>486557</v>
      </c>
      <c r="GU92" s="5">
        <v>1457871</v>
      </c>
      <c r="GV92" s="5">
        <v>980421</v>
      </c>
      <c r="GW92" s="5">
        <v>356611</v>
      </c>
      <c r="GX92" s="5">
        <v>754994</v>
      </c>
      <c r="GY92" s="5">
        <v>856351</v>
      </c>
      <c r="GZ92" s="5">
        <v>336041</v>
      </c>
      <c r="HA92" s="5">
        <v>430028</v>
      </c>
      <c r="HB92" s="5">
        <v>374702</v>
      </c>
      <c r="HC92" s="5">
        <v>454028</v>
      </c>
      <c r="HD92" s="5">
        <v>315994</v>
      </c>
      <c r="HE92" s="5">
        <v>226014</v>
      </c>
      <c r="HF92" s="5">
        <v>223125</v>
      </c>
      <c r="HG92" s="5">
        <v>263481</v>
      </c>
      <c r="HH92" s="5">
        <v>215037</v>
      </c>
      <c r="HI92" s="5">
        <v>267463</v>
      </c>
      <c r="HJ92" s="5">
        <v>231265</v>
      </c>
      <c r="HK92" s="5">
        <v>182244</v>
      </c>
      <c r="HL92" s="5">
        <v>261681</v>
      </c>
      <c r="HM92" s="5">
        <v>185998</v>
      </c>
      <c r="HN92" s="5">
        <v>312082</v>
      </c>
      <c r="HO92" s="5">
        <v>141312</v>
      </c>
      <c r="HP92" s="5">
        <v>149509</v>
      </c>
      <c r="HQ92" s="5">
        <v>173368</v>
      </c>
      <c r="HR92" s="5">
        <v>152263</v>
      </c>
      <c r="HS92" s="5">
        <v>1749318</v>
      </c>
      <c r="HT92" s="5">
        <v>1785579</v>
      </c>
      <c r="HU92" s="5">
        <v>1687146</v>
      </c>
      <c r="HV92" s="5">
        <v>1654284</v>
      </c>
      <c r="HW92" s="5">
        <v>1806711</v>
      </c>
      <c r="HX92" s="5">
        <v>1939568</v>
      </c>
      <c r="HY92" s="5">
        <v>1894416</v>
      </c>
      <c r="HZ92" s="5">
        <v>1785459</v>
      </c>
      <c r="IA92" s="5">
        <v>1781274</v>
      </c>
      <c r="IB92" s="5">
        <v>1868251</v>
      </c>
      <c r="IC92" s="5">
        <v>1667110</v>
      </c>
      <c r="ID92" s="5">
        <v>1927616</v>
      </c>
      <c r="IE92" s="5">
        <v>1904360</v>
      </c>
      <c r="IF92" s="5">
        <v>1737795</v>
      </c>
      <c r="IG92" s="5">
        <v>1660791</v>
      </c>
      <c r="IH92" s="5">
        <v>1298427</v>
      </c>
      <c r="II92" s="5">
        <v>1170533</v>
      </c>
      <c r="IJ92" s="5">
        <v>1031386</v>
      </c>
      <c r="IK92" s="5">
        <v>1196667</v>
      </c>
      <c r="IL92" s="5">
        <v>1042255</v>
      </c>
      <c r="IM92" s="5">
        <v>976837</v>
      </c>
      <c r="IN92" s="5">
        <v>880385</v>
      </c>
      <c r="IO92" s="5">
        <v>776744</v>
      </c>
      <c r="IP92" s="5">
        <v>725837</v>
      </c>
      <c r="IQ92" s="5">
        <v>760082</v>
      </c>
      <c r="IR92" s="5">
        <v>758376</v>
      </c>
      <c r="IS92" s="5">
        <v>718768</v>
      </c>
      <c r="IT92" s="5">
        <v>662172</v>
      </c>
      <c r="IU92" s="5">
        <v>657687</v>
      </c>
      <c r="IV92" s="5">
        <v>620994</v>
      </c>
      <c r="IW92" s="5">
        <v>561372</v>
      </c>
      <c r="IX92" s="5">
        <v>570701</v>
      </c>
      <c r="IY92" s="5">
        <v>161117</v>
      </c>
      <c r="IZ92" s="5">
        <v>173416</v>
      </c>
      <c r="JA92" s="5">
        <v>160547</v>
      </c>
      <c r="JB92" s="5">
        <v>187846</v>
      </c>
      <c r="JC92" s="5">
        <v>199893</v>
      </c>
      <c r="JD92" s="5">
        <v>207106</v>
      </c>
      <c r="JE92" s="5">
        <v>196531</v>
      </c>
      <c r="JF92" s="5">
        <v>176599</v>
      </c>
      <c r="JG92" s="5">
        <v>179144</v>
      </c>
      <c r="JH92" s="5">
        <v>169390</v>
      </c>
      <c r="JI92" s="5">
        <v>150858</v>
      </c>
      <c r="JJ92" s="5">
        <v>128411</v>
      </c>
      <c r="JK92" s="5">
        <v>144317</v>
      </c>
      <c r="JL92" s="5">
        <v>138916</v>
      </c>
      <c r="JM92" s="5">
        <v>124849</v>
      </c>
      <c r="JN92" s="5">
        <v>99840</v>
      </c>
      <c r="JO92" s="5">
        <v>104976</v>
      </c>
      <c r="JP92" s="5">
        <v>92174</v>
      </c>
      <c r="JQ92" s="5">
        <v>99270</v>
      </c>
      <c r="JR92" s="5">
        <v>99728</v>
      </c>
      <c r="JS92" s="5">
        <v>90293</v>
      </c>
      <c r="JT92" s="5">
        <v>92123</v>
      </c>
      <c r="JU92" s="5">
        <v>84693</v>
      </c>
      <c r="JV92" s="5">
        <v>75614</v>
      </c>
      <c r="JW92" s="5">
        <v>73540</v>
      </c>
      <c r="JX92" s="5">
        <v>85561</v>
      </c>
      <c r="JY92" s="5">
        <v>73298</v>
      </c>
      <c r="JZ92" s="5">
        <v>87690</v>
      </c>
      <c r="KA92" s="5">
        <v>86892</v>
      </c>
      <c r="KB92" s="5">
        <v>88041</v>
      </c>
      <c r="KC92" s="5">
        <v>79529</v>
      </c>
      <c r="KD92" s="5">
        <v>97741</v>
      </c>
      <c r="KE92" s="5">
        <v>375558</v>
      </c>
      <c r="KF92" s="5">
        <v>350112</v>
      </c>
      <c r="KG92" s="5">
        <v>356133</v>
      </c>
      <c r="KH92" s="5">
        <v>338801</v>
      </c>
      <c r="KI92" s="5">
        <v>296177</v>
      </c>
      <c r="KJ92" s="5">
        <v>257534</v>
      </c>
      <c r="KK92" s="5">
        <v>228485</v>
      </c>
      <c r="KL92" s="5">
        <v>199255</v>
      </c>
      <c r="KM92" s="5">
        <v>181257</v>
      </c>
      <c r="KN92" s="5">
        <v>159820</v>
      </c>
      <c r="KO92" s="5">
        <v>151421</v>
      </c>
      <c r="KP92" s="5">
        <v>136049</v>
      </c>
      <c r="KQ92" s="5">
        <v>123242</v>
      </c>
      <c r="KR92" s="5">
        <v>101953</v>
      </c>
      <c r="KS92" s="5">
        <v>94793</v>
      </c>
      <c r="KT92" s="5">
        <v>98729</v>
      </c>
      <c r="KU92" s="5">
        <v>93495</v>
      </c>
      <c r="KV92" s="5">
        <v>84274</v>
      </c>
      <c r="KW92" s="5">
        <v>74783</v>
      </c>
      <c r="KX92" s="5">
        <v>61532</v>
      </c>
      <c r="KY92" s="5">
        <v>52275</v>
      </c>
      <c r="KZ92" s="5">
        <v>64081</v>
      </c>
      <c r="LA92" s="5">
        <v>59357</v>
      </c>
      <c r="LB92" s="5">
        <v>40598</v>
      </c>
      <c r="LC92" s="5">
        <v>37573</v>
      </c>
      <c r="LD92" s="5">
        <v>36928</v>
      </c>
      <c r="LE92" s="5">
        <v>37531</v>
      </c>
      <c r="LF92" s="5">
        <v>35004</v>
      </c>
      <c r="LG92" s="5">
        <v>32832</v>
      </c>
      <c r="LH92" s="5">
        <v>29053</v>
      </c>
      <c r="LI92" s="5">
        <v>27975</v>
      </c>
      <c r="LJ92" s="5">
        <v>26121</v>
      </c>
      <c r="LK92" s="5">
        <v>13082</v>
      </c>
      <c r="LL92" s="5">
        <v>11547</v>
      </c>
      <c r="LM92" s="5">
        <v>13206</v>
      </c>
      <c r="LN92" s="5">
        <v>16951</v>
      </c>
      <c r="LO92" s="5">
        <v>13266</v>
      </c>
      <c r="LP92" s="5">
        <v>15314</v>
      </c>
      <c r="LQ92" s="5">
        <v>15855</v>
      </c>
      <c r="LR92" s="5">
        <v>14598</v>
      </c>
      <c r="LS92" s="5">
        <v>13822</v>
      </c>
      <c r="LT92" s="5">
        <v>14531</v>
      </c>
      <c r="LU92" s="5">
        <v>12489</v>
      </c>
      <c r="LV92" s="5">
        <v>11029</v>
      </c>
      <c r="LW92" s="5">
        <v>10660</v>
      </c>
      <c r="LX92" s="5">
        <v>9326</v>
      </c>
      <c r="LY92" s="5">
        <v>6741</v>
      </c>
      <c r="LZ92" s="5">
        <v>7045</v>
      </c>
      <c r="MA92" s="5">
        <v>6568</v>
      </c>
      <c r="MB92" s="5">
        <v>6843</v>
      </c>
      <c r="MC92" s="5">
        <v>7109</v>
      </c>
      <c r="MD92" s="5">
        <v>10789</v>
      </c>
      <c r="ME92" s="5">
        <v>8380</v>
      </c>
      <c r="MF92" s="5">
        <v>10257</v>
      </c>
      <c r="MG92" s="5">
        <v>9050</v>
      </c>
      <c r="MH92" s="5">
        <v>9237</v>
      </c>
      <c r="MI92" s="5">
        <v>11032</v>
      </c>
      <c r="MJ92" s="5">
        <v>11774</v>
      </c>
      <c r="MK92" s="5">
        <v>9196</v>
      </c>
      <c r="ML92" s="5">
        <v>10552</v>
      </c>
      <c r="MM92" s="5">
        <v>9102</v>
      </c>
      <c r="MN92" s="5">
        <v>10520</v>
      </c>
      <c r="MO92" s="5">
        <v>5913</v>
      </c>
      <c r="MP92" s="5">
        <v>4332</v>
      </c>
      <c r="MQ92" s="5">
        <v>10651</v>
      </c>
      <c r="MR92" s="5">
        <v>10811</v>
      </c>
      <c r="MS92" s="5">
        <v>10193</v>
      </c>
      <c r="MT92" s="5">
        <v>9583</v>
      </c>
      <c r="MU92" s="5">
        <v>9449</v>
      </c>
      <c r="MV92" s="5">
        <v>8537</v>
      </c>
      <c r="MW92" s="5">
        <v>10856</v>
      </c>
      <c r="MX92" s="5">
        <v>10563</v>
      </c>
      <c r="MY92" s="5">
        <v>11383</v>
      </c>
      <c r="MZ92" s="5">
        <v>12173</v>
      </c>
      <c r="NA92" s="5">
        <v>12335</v>
      </c>
      <c r="NB92" s="5">
        <v>10005</v>
      </c>
      <c r="NC92" s="5">
        <v>9713</v>
      </c>
      <c r="ND92" s="5">
        <v>7134</v>
      </c>
      <c r="NE92" s="5" t="s">
        <v>33</v>
      </c>
      <c r="NF92" s="5" t="s">
        <v>33</v>
      </c>
      <c r="NG92" s="5" t="s">
        <v>33</v>
      </c>
      <c r="NH92" s="5" t="s">
        <v>33</v>
      </c>
      <c r="NI92" s="5" t="s">
        <v>33</v>
      </c>
      <c r="NJ92" s="5" t="s">
        <v>33</v>
      </c>
      <c r="NK92" s="5" t="s">
        <v>33</v>
      </c>
      <c r="NL92" s="5" t="s">
        <v>33</v>
      </c>
      <c r="NM92" s="5" t="s">
        <v>33</v>
      </c>
      <c r="NN92" s="5" t="s">
        <v>33</v>
      </c>
      <c r="NO92" s="5" t="s">
        <v>33</v>
      </c>
      <c r="NP92" s="5" t="s">
        <v>33</v>
      </c>
      <c r="NQ92" s="5" t="s">
        <v>33</v>
      </c>
      <c r="NR92" s="5" t="s">
        <v>33</v>
      </c>
      <c r="NS92" s="5" t="s">
        <v>33</v>
      </c>
      <c r="NT92" s="5" t="s">
        <v>33</v>
      </c>
      <c r="NU92" s="5" t="s">
        <v>33</v>
      </c>
      <c r="NV92" s="5" t="s">
        <v>33</v>
      </c>
      <c r="NW92" s="5">
        <v>0</v>
      </c>
      <c r="NX92" s="5">
        <v>0</v>
      </c>
      <c r="NY92" s="5">
        <v>0</v>
      </c>
      <c r="NZ92" s="5">
        <v>0</v>
      </c>
      <c r="OA92" s="5">
        <v>0</v>
      </c>
      <c r="OB92" s="5">
        <v>0</v>
      </c>
      <c r="OC92" s="5">
        <v>0</v>
      </c>
      <c r="OD92" s="5">
        <v>0</v>
      </c>
      <c r="OE92" s="5">
        <v>0</v>
      </c>
      <c r="OF92" s="5">
        <v>0</v>
      </c>
      <c r="OG92" s="5">
        <v>0</v>
      </c>
      <c r="OH92" s="5">
        <v>0</v>
      </c>
      <c r="OI92" s="5">
        <v>0</v>
      </c>
      <c r="OJ92" s="5">
        <v>0</v>
      </c>
      <c r="OK92" s="5" t="s">
        <v>33</v>
      </c>
      <c r="OL92" s="5" t="s">
        <v>33</v>
      </c>
      <c r="OM92" s="5" t="s">
        <v>33</v>
      </c>
      <c r="ON92" s="5" t="s">
        <v>33</v>
      </c>
      <c r="OO92" s="5" t="s">
        <v>33</v>
      </c>
      <c r="OP92" s="5" t="s">
        <v>33</v>
      </c>
      <c r="OQ92" s="5" t="s">
        <v>33</v>
      </c>
      <c r="OR92" s="5" t="s">
        <v>33</v>
      </c>
      <c r="OS92" s="5" t="s">
        <v>33</v>
      </c>
      <c r="OT92" s="5" t="s">
        <v>33</v>
      </c>
      <c r="OU92" s="5" t="s">
        <v>33</v>
      </c>
      <c r="OV92" s="5" t="s">
        <v>33</v>
      </c>
      <c r="OW92" s="5" t="s">
        <v>33</v>
      </c>
      <c r="OX92" s="5" t="s">
        <v>33</v>
      </c>
      <c r="OY92" s="5" t="s">
        <v>33</v>
      </c>
      <c r="OZ92" s="5" t="s">
        <v>33</v>
      </c>
      <c r="PA92" s="5" t="s">
        <v>33</v>
      </c>
      <c r="PB92" s="5" t="s">
        <v>33</v>
      </c>
      <c r="PC92" s="5">
        <v>54889</v>
      </c>
      <c r="PD92" s="5">
        <v>51464</v>
      </c>
      <c r="PE92" s="5">
        <v>49115</v>
      </c>
      <c r="PF92" s="5">
        <v>48988</v>
      </c>
      <c r="PG92" s="5">
        <v>47267</v>
      </c>
      <c r="PH92" s="5">
        <v>49136</v>
      </c>
      <c r="PI92" s="5">
        <v>51982</v>
      </c>
      <c r="PJ92" s="5">
        <v>51386</v>
      </c>
      <c r="PK92" s="5">
        <v>52263</v>
      </c>
      <c r="PL92" s="5">
        <v>51215</v>
      </c>
      <c r="PM92" s="5">
        <v>48727</v>
      </c>
      <c r="PN92" s="5">
        <v>49287</v>
      </c>
      <c r="PO92" s="5">
        <v>48528</v>
      </c>
      <c r="PP92" s="5">
        <v>51414</v>
      </c>
      <c r="PQ92" s="5">
        <v>52194</v>
      </c>
      <c r="PR92" s="5">
        <v>50302</v>
      </c>
      <c r="PS92" s="5">
        <v>46097</v>
      </c>
      <c r="PT92" s="5">
        <v>39340</v>
      </c>
      <c r="PU92" s="5">
        <v>51685</v>
      </c>
      <c r="PV92" s="5">
        <v>57512</v>
      </c>
      <c r="PW92" s="5">
        <v>52349</v>
      </c>
      <c r="PX92" s="5">
        <v>50380</v>
      </c>
      <c r="PY92" s="5">
        <v>47338</v>
      </c>
      <c r="PZ92" s="5">
        <v>37140</v>
      </c>
      <c r="QA92" s="5">
        <v>37451</v>
      </c>
      <c r="QB92" s="5">
        <v>36256</v>
      </c>
      <c r="QC92" s="5">
        <v>34161</v>
      </c>
      <c r="QD92" s="5">
        <v>35237</v>
      </c>
      <c r="QE92" s="5">
        <v>32855</v>
      </c>
      <c r="QF92" s="5">
        <v>28624</v>
      </c>
      <c r="QG92" s="5">
        <v>28100</v>
      </c>
      <c r="QH92" s="5">
        <v>27174</v>
      </c>
      <c r="QI92" s="5">
        <v>66446</v>
      </c>
      <c r="QJ92" s="5">
        <v>71232</v>
      </c>
      <c r="QK92" s="5">
        <v>62050</v>
      </c>
      <c r="QL92" s="5">
        <v>61981</v>
      </c>
      <c r="QM92" s="5">
        <v>59184</v>
      </c>
      <c r="QN92" s="5">
        <v>68641</v>
      </c>
      <c r="QO92" s="5">
        <v>69125</v>
      </c>
      <c r="QP92" s="5">
        <v>59748</v>
      </c>
      <c r="QQ92" s="5">
        <v>60724</v>
      </c>
      <c r="QR92" s="5">
        <v>58681</v>
      </c>
      <c r="QS92" s="5">
        <v>53803</v>
      </c>
      <c r="QT92" s="5">
        <v>53649</v>
      </c>
      <c r="QU92" s="5">
        <v>51975</v>
      </c>
      <c r="QV92" s="5">
        <v>47890</v>
      </c>
      <c r="QW92" s="5">
        <v>38969</v>
      </c>
      <c r="QX92" s="5">
        <v>41487</v>
      </c>
      <c r="QY92" s="5">
        <v>45083</v>
      </c>
      <c r="QZ92" s="5">
        <v>41784</v>
      </c>
      <c r="RA92" s="5">
        <v>44034</v>
      </c>
      <c r="RB92" s="5">
        <v>43077</v>
      </c>
      <c r="RC92" s="5">
        <v>47743</v>
      </c>
      <c r="RD92" s="5">
        <v>47132</v>
      </c>
      <c r="RE92" s="5">
        <v>42004</v>
      </c>
      <c r="RF92" s="5">
        <v>40810</v>
      </c>
      <c r="RG92" s="5">
        <v>42308</v>
      </c>
      <c r="RH92" s="5">
        <v>39316</v>
      </c>
      <c r="RI92" s="5">
        <v>44483</v>
      </c>
      <c r="RJ92" s="5">
        <v>50839</v>
      </c>
      <c r="RK92" s="5">
        <v>49366</v>
      </c>
      <c r="RL92" s="5">
        <v>42950</v>
      </c>
      <c r="RM92" s="5">
        <v>35624</v>
      </c>
      <c r="RN92" s="5">
        <v>39426</v>
      </c>
      <c r="RO92" s="5">
        <v>56953</v>
      </c>
      <c r="RP92" s="5">
        <v>55787</v>
      </c>
      <c r="RQ92" s="5">
        <v>55401</v>
      </c>
      <c r="RR92" s="5">
        <v>55996</v>
      </c>
      <c r="RS92" s="5">
        <v>55350</v>
      </c>
      <c r="RT92" s="5">
        <v>58047</v>
      </c>
      <c r="RU92" s="5">
        <v>55250</v>
      </c>
      <c r="RV92" s="5">
        <v>53695</v>
      </c>
      <c r="RW92" s="5">
        <v>59248</v>
      </c>
      <c r="RX92" s="5">
        <v>58722</v>
      </c>
      <c r="RY92" s="5">
        <v>60986</v>
      </c>
      <c r="RZ92" s="5">
        <v>64638</v>
      </c>
      <c r="SA92" s="5">
        <v>62638</v>
      </c>
      <c r="SB92" s="5">
        <v>61955</v>
      </c>
      <c r="SC92" s="5">
        <v>60018</v>
      </c>
      <c r="SD92" s="5">
        <v>53322</v>
      </c>
      <c r="SE92" s="5">
        <v>53792</v>
      </c>
      <c r="SF92" s="5">
        <v>46413</v>
      </c>
      <c r="SG92" s="5">
        <v>41536</v>
      </c>
      <c r="SH92" s="5">
        <v>47694</v>
      </c>
      <c r="SI92" s="5">
        <v>49896</v>
      </c>
      <c r="SJ92" s="5">
        <v>48080</v>
      </c>
      <c r="SK92" s="5">
        <v>47089</v>
      </c>
      <c r="SL92" s="5">
        <v>43796</v>
      </c>
      <c r="SM92" s="5">
        <v>35442</v>
      </c>
      <c r="SN92" s="5">
        <v>34477</v>
      </c>
      <c r="SO92" s="5">
        <v>31116</v>
      </c>
      <c r="SP92" s="5">
        <v>32871</v>
      </c>
      <c r="SQ92" s="5">
        <v>32033</v>
      </c>
      <c r="SR92" s="5">
        <v>30245</v>
      </c>
      <c r="SS92" s="5">
        <v>28047</v>
      </c>
      <c r="ST92" s="5">
        <v>25846</v>
      </c>
      <c r="SU92" s="5">
        <v>111748</v>
      </c>
      <c r="SV92" s="5">
        <v>103267</v>
      </c>
      <c r="SW92" s="5">
        <v>106677</v>
      </c>
      <c r="SX92" s="5">
        <v>89936</v>
      </c>
      <c r="SY92" s="5">
        <v>69454</v>
      </c>
      <c r="SZ92" s="5">
        <v>124080</v>
      </c>
      <c r="TA92" s="5">
        <v>84666</v>
      </c>
      <c r="TB92" s="5">
        <v>104461</v>
      </c>
      <c r="TC92" s="5">
        <v>116322</v>
      </c>
      <c r="TD92" s="5">
        <v>80375</v>
      </c>
      <c r="TE92" s="5">
        <v>61586</v>
      </c>
      <c r="TF92" s="5">
        <v>60978</v>
      </c>
      <c r="TG92" s="5">
        <v>69342</v>
      </c>
      <c r="TH92" s="5">
        <v>58656</v>
      </c>
      <c r="TI92" s="5">
        <v>56084</v>
      </c>
      <c r="TJ92" s="5">
        <v>51878</v>
      </c>
      <c r="TK92" s="5">
        <v>54622</v>
      </c>
      <c r="TL92" s="5">
        <v>60253</v>
      </c>
      <c r="TM92" s="5">
        <v>35067</v>
      </c>
      <c r="TN92" s="5">
        <v>49190</v>
      </c>
      <c r="TO92" s="5">
        <v>63796</v>
      </c>
      <c r="TP92" s="5">
        <v>72261</v>
      </c>
      <c r="TQ92" s="5">
        <v>73537</v>
      </c>
      <c r="TR92" s="5">
        <v>69504</v>
      </c>
      <c r="TS92" s="5">
        <v>54819</v>
      </c>
      <c r="TT92" s="5">
        <v>32588</v>
      </c>
      <c r="TU92" s="5">
        <v>31341</v>
      </c>
      <c r="TV92" s="5">
        <v>13782</v>
      </c>
      <c r="TW92" s="5">
        <v>11222</v>
      </c>
      <c r="TX92" s="5">
        <v>11360</v>
      </c>
      <c r="TY92" s="5">
        <v>8982</v>
      </c>
      <c r="TZ92" s="5">
        <v>8795</v>
      </c>
      <c r="UA92" s="5">
        <v>46</v>
      </c>
      <c r="UB92" s="5">
        <v>0</v>
      </c>
      <c r="UC92" s="5">
        <v>5</v>
      </c>
      <c r="UD92" s="5">
        <v>1</v>
      </c>
      <c r="UE92" s="5">
        <v>2</v>
      </c>
      <c r="UF92" s="5">
        <v>9</v>
      </c>
      <c r="UG92" s="5">
        <v>18</v>
      </c>
      <c r="UH92" s="5">
        <v>68</v>
      </c>
      <c r="UI92" s="5">
        <v>55</v>
      </c>
      <c r="UJ92" s="5">
        <v>93</v>
      </c>
      <c r="UK92" s="5">
        <v>164</v>
      </c>
      <c r="UL92" s="5">
        <v>152</v>
      </c>
      <c r="UM92" s="5">
        <v>159</v>
      </c>
      <c r="UN92" s="5">
        <v>475</v>
      </c>
      <c r="UO92" s="5">
        <v>288</v>
      </c>
      <c r="UP92" s="5">
        <v>1176</v>
      </c>
      <c r="UQ92" s="5">
        <v>1366</v>
      </c>
      <c r="UR92" s="5">
        <v>1406</v>
      </c>
      <c r="US92" s="5">
        <v>2823</v>
      </c>
      <c r="UT92" s="5">
        <v>5287</v>
      </c>
      <c r="UU92" s="5">
        <v>7069</v>
      </c>
      <c r="UV92" s="5">
        <v>6759</v>
      </c>
      <c r="UW92" s="5">
        <v>2401</v>
      </c>
      <c r="UX92" s="5">
        <v>1507</v>
      </c>
      <c r="UY92" s="5">
        <v>1211</v>
      </c>
      <c r="UZ92" s="5">
        <v>1531</v>
      </c>
      <c r="VA92" s="5">
        <v>1148</v>
      </c>
      <c r="VB92" s="5">
        <v>914</v>
      </c>
      <c r="VC92" s="5">
        <v>886</v>
      </c>
      <c r="VD92" s="5">
        <v>707</v>
      </c>
      <c r="VE92" s="5">
        <v>549</v>
      </c>
      <c r="VF92" s="5">
        <v>578</v>
      </c>
      <c r="VG92" s="5">
        <v>264480</v>
      </c>
      <c r="VH92" s="5">
        <v>278579</v>
      </c>
      <c r="VI92" s="5">
        <v>268770</v>
      </c>
      <c r="VJ92" s="5">
        <v>263320</v>
      </c>
      <c r="VK92" s="5">
        <v>261513</v>
      </c>
      <c r="VL92" s="5">
        <v>255785</v>
      </c>
      <c r="VM92" s="5">
        <v>254018</v>
      </c>
      <c r="VN92" s="5">
        <v>235982</v>
      </c>
      <c r="VO92" s="5">
        <v>203221</v>
      </c>
      <c r="VP92" s="5">
        <v>212334</v>
      </c>
      <c r="VQ92" s="5">
        <v>198081</v>
      </c>
      <c r="VR92" s="5">
        <v>181064</v>
      </c>
      <c r="VS92" s="5">
        <v>161678</v>
      </c>
      <c r="VT92" s="5">
        <v>167932</v>
      </c>
      <c r="VU92" s="5">
        <v>160702</v>
      </c>
      <c r="VV92" s="5">
        <v>151754</v>
      </c>
      <c r="VW92" s="5">
        <v>160364</v>
      </c>
      <c r="VX92" s="5">
        <v>139179</v>
      </c>
      <c r="VY92" s="5">
        <v>156560</v>
      </c>
      <c r="VZ92" s="5">
        <v>130411</v>
      </c>
      <c r="WA92" s="5">
        <v>98979</v>
      </c>
      <c r="WB92" s="5">
        <v>119224</v>
      </c>
      <c r="WC92" s="5">
        <v>115713</v>
      </c>
      <c r="WD92" s="5">
        <v>120812</v>
      </c>
      <c r="WE92" s="5">
        <v>156860</v>
      </c>
      <c r="WF92" s="5">
        <v>160720</v>
      </c>
      <c r="WG92" s="5">
        <v>149158</v>
      </c>
      <c r="WH92" s="5">
        <v>165845</v>
      </c>
      <c r="WI92" s="5">
        <v>172594</v>
      </c>
      <c r="WJ92" s="5">
        <v>144736</v>
      </c>
      <c r="WK92" s="5">
        <v>142642</v>
      </c>
      <c r="WL92" s="5">
        <v>140742</v>
      </c>
      <c r="WM92" s="5">
        <v>311</v>
      </c>
      <c r="WN92" s="5">
        <v>687</v>
      </c>
      <c r="WO92" s="5">
        <v>1220</v>
      </c>
      <c r="WP92" s="5">
        <v>2212</v>
      </c>
      <c r="WQ92" s="5">
        <v>1566</v>
      </c>
      <c r="WR92" s="5">
        <v>1430</v>
      </c>
      <c r="WS92" s="5">
        <v>694</v>
      </c>
      <c r="WT92" s="5">
        <v>321</v>
      </c>
      <c r="WU92" s="5">
        <v>705</v>
      </c>
      <c r="WV92" s="5">
        <v>481</v>
      </c>
      <c r="WW92" s="5">
        <v>444</v>
      </c>
      <c r="WX92" s="5">
        <v>477</v>
      </c>
      <c r="WY92" s="5">
        <v>119</v>
      </c>
      <c r="WZ92" s="5">
        <v>117</v>
      </c>
      <c r="XA92" s="5">
        <v>224</v>
      </c>
      <c r="XB92" s="5">
        <v>103</v>
      </c>
      <c r="XC92" s="5">
        <v>693</v>
      </c>
      <c r="XD92" s="5">
        <v>249</v>
      </c>
      <c r="XE92" s="5">
        <v>0</v>
      </c>
      <c r="XF92" s="5">
        <v>87</v>
      </c>
      <c r="XG92" s="5">
        <v>107</v>
      </c>
      <c r="XH92" s="5">
        <v>63</v>
      </c>
      <c r="XI92" s="5">
        <v>-84</v>
      </c>
      <c r="XJ92" s="5">
        <v>55</v>
      </c>
      <c r="XK92" s="5">
        <v>141</v>
      </c>
      <c r="XL92" s="5">
        <v>176</v>
      </c>
      <c r="XM92" s="5">
        <v>452</v>
      </c>
      <c r="XN92" s="5">
        <v>675</v>
      </c>
      <c r="XO92" s="5">
        <v>657</v>
      </c>
      <c r="XP92" s="5">
        <v>308</v>
      </c>
      <c r="XQ92" s="5">
        <v>385</v>
      </c>
      <c r="XR92" s="5">
        <v>695</v>
      </c>
      <c r="XS92" s="1">
        <v>13781</v>
      </c>
      <c r="XT92" s="3" t="s">
        <v>180</v>
      </c>
      <c r="XU92" s="3" t="s">
        <v>180</v>
      </c>
      <c r="XV92" s="3" t="s">
        <v>180</v>
      </c>
      <c r="XW92" s="3" t="s">
        <v>179</v>
      </c>
      <c r="XX92" s="3" t="s">
        <v>180</v>
      </c>
      <c r="XY92" s="3" t="s">
        <v>180</v>
      </c>
      <c r="XZ92" s="3" t="s">
        <v>241</v>
      </c>
    </row>
    <row r="93" spans="1:650" x14ac:dyDescent="0.3">
      <c r="A93" s="6" t="s">
        <v>120</v>
      </c>
      <c r="B93" s="1">
        <v>4061925</v>
      </c>
      <c r="C93" s="5">
        <v>1096</v>
      </c>
      <c r="D93" s="5">
        <v>608</v>
      </c>
      <c r="E93" s="5">
        <v>6384</v>
      </c>
      <c r="F93" s="5">
        <v>647</v>
      </c>
      <c r="G93" s="5">
        <v>8939</v>
      </c>
      <c r="H93" s="5">
        <v>608</v>
      </c>
      <c r="I93" s="5">
        <v>1527</v>
      </c>
      <c r="J93" s="5">
        <v>637</v>
      </c>
      <c r="K93" s="5">
        <v>597</v>
      </c>
      <c r="L93" s="5">
        <v>0</v>
      </c>
      <c r="M93" s="5">
        <v>272</v>
      </c>
      <c r="N93" s="5">
        <v>2026</v>
      </c>
      <c r="O93" s="5">
        <v>575</v>
      </c>
      <c r="P93" s="5">
        <v>201</v>
      </c>
      <c r="Q93" s="5">
        <v>901</v>
      </c>
      <c r="R93" s="5">
        <v>3950</v>
      </c>
      <c r="S93" s="5">
        <v>0</v>
      </c>
      <c r="T93" s="5">
        <v>430</v>
      </c>
      <c r="U93" s="5">
        <v>0</v>
      </c>
      <c r="V93" s="5">
        <v>0</v>
      </c>
      <c r="W93" s="5">
        <v>0</v>
      </c>
      <c r="X93" s="5">
        <v>0</v>
      </c>
      <c r="Y93" s="5">
        <v>0</v>
      </c>
      <c r="Z93" s="5">
        <v>0</v>
      </c>
      <c r="AA93" s="5">
        <v>0</v>
      </c>
      <c r="AB93" s="5">
        <v>0</v>
      </c>
      <c r="AC93" s="5">
        <v>0</v>
      </c>
      <c r="AD93" s="5">
        <v>0</v>
      </c>
      <c r="AE93" s="5">
        <v>0</v>
      </c>
      <c r="AF93" s="5">
        <v>0</v>
      </c>
      <c r="AG93" s="5">
        <v>0</v>
      </c>
      <c r="AH93" s="5">
        <v>0</v>
      </c>
      <c r="AI93" s="5">
        <v>14663</v>
      </c>
      <c r="AJ93" s="5">
        <v>12111</v>
      </c>
      <c r="AK93" s="5">
        <v>10940</v>
      </c>
      <c r="AL93" s="5">
        <v>6684</v>
      </c>
      <c r="AM93" s="5">
        <v>32378</v>
      </c>
      <c r="AN93" s="5">
        <v>8270</v>
      </c>
      <c r="AO93" s="5">
        <v>13368</v>
      </c>
      <c r="AP93" s="5">
        <v>14312</v>
      </c>
      <c r="AQ93" s="5">
        <v>13255</v>
      </c>
      <c r="AR93" s="5">
        <v>8573</v>
      </c>
      <c r="AS93" s="5">
        <v>13226</v>
      </c>
      <c r="AT93" s="5">
        <v>23697</v>
      </c>
      <c r="AU93" s="5">
        <v>5539</v>
      </c>
      <c r="AV93" s="5">
        <v>3878</v>
      </c>
      <c r="AW93" s="5">
        <v>6500</v>
      </c>
      <c r="AX93" s="5">
        <v>10449</v>
      </c>
      <c r="AY93" s="5">
        <v>2550</v>
      </c>
      <c r="AZ93" s="5">
        <v>14177</v>
      </c>
      <c r="BA93" s="5">
        <v>7338</v>
      </c>
      <c r="BB93" s="5">
        <v>6366</v>
      </c>
      <c r="BC93" s="5">
        <v>6957</v>
      </c>
      <c r="BD93" s="5">
        <v>6914</v>
      </c>
      <c r="BE93" s="5">
        <v>5751</v>
      </c>
      <c r="BF93" s="5">
        <v>2491</v>
      </c>
      <c r="BG93" s="5">
        <v>8188</v>
      </c>
      <c r="BH93" s="5">
        <v>5705</v>
      </c>
      <c r="BI93" s="5">
        <v>7921</v>
      </c>
      <c r="BJ93" s="5">
        <v>6665</v>
      </c>
      <c r="BK93" s="5">
        <v>5734</v>
      </c>
      <c r="BL93" s="5">
        <v>6509</v>
      </c>
      <c r="BM93" s="5">
        <v>16057</v>
      </c>
      <c r="BN93" s="5">
        <v>105092</v>
      </c>
      <c r="BO93" s="5">
        <v>61109</v>
      </c>
      <c r="BP93" s="5">
        <v>219629</v>
      </c>
      <c r="BQ93" s="5">
        <v>34794</v>
      </c>
      <c r="BR93" s="5">
        <v>35565</v>
      </c>
      <c r="BS93" s="5">
        <v>234332</v>
      </c>
      <c r="BT93" s="5">
        <v>87610</v>
      </c>
      <c r="BU93" s="5">
        <v>69655</v>
      </c>
      <c r="BV93" s="5">
        <v>61559</v>
      </c>
      <c r="BW93" s="5">
        <v>42369</v>
      </c>
      <c r="BX93" s="5">
        <v>57585</v>
      </c>
      <c r="BY93" s="5">
        <v>12071</v>
      </c>
      <c r="BZ93" s="5">
        <v>41645</v>
      </c>
      <c r="CA93" s="5">
        <v>5418</v>
      </c>
      <c r="CB93" s="5">
        <v>21208</v>
      </c>
      <c r="CC93" s="5">
        <v>5099</v>
      </c>
      <c r="CD93" s="5">
        <v>7640</v>
      </c>
      <c r="CE93" s="5">
        <v>1832</v>
      </c>
      <c r="CF93" s="5">
        <v>5059</v>
      </c>
      <c r="CG93" s="5">
        <v>36910</v>
      </c>
      <c r="CH93" s="5">
        <v>48188</v>
      </c>
      <c r="CI93" s="5">
        <v>18379</v>
      </c>
      <c r="CJ93" s="5">
        <v>6101</v>
      </c>
      <c r="CK93" s="5">
        <v>10066</v>
      </c>
      <c r="CL93" s="5">
        <v>7184</v>
      </c>
      <c r="CM93" s="5">
        <v>5503</v>
      </c>
      <c r="CN93" s="5">
        <v>7504</v>
      </c>
      <c r="CO93" s="5">
        <v>6211</v>
      </c>
      <c r="CP93" s="5">
        <v>12408</v>
      </c>
      <c r="CQ93" s="5">
        <v>13209</v>
      </c>
      <c r="CR93" s="5">
        <v>18157</v>
      </c>
      <c r="CS93" s="5">
        <v>9167</v>
      </c>
      <c r="CT93" s="5">
        <v>12417</v>
      </c>
      <c r="CU93" s="5">
        <v>61768</v>
      </c>
      <c r="CV93" s="5">
        <v>64829</v>
      </c>
      <c r="CW93" s="5">
        <v>45576</v>
      </c>
      <c r="CX93" s="5">
        <v>45148</v>
      </c>
      <c r="CY93" s="5">
        <v>46180</v>
      </c>
      <c r="CZ93" s="5">
        <v>47930</v>
      </c>
      <c r="DA93" s="5">
        <v>37741</v>
      </c>
      <c r="DB93" s="5">
        <v>39996</v>
      </c>
      <c r="DC93" s="5">
        <v>39203</v>
      </c>
      <c r="DD93" s="5">
        <v>33093</v>
      </c>
      <c r="DE93" s="5">
        <v>26184</v>
      </c>
      <c r="DF93" s="5">
        <v>27125</v>
      </c>
      <c r="DG93" s="5">
        <v>26721</v>
      </c>
      <c r="DH93" s="5">
        <v>10556</v>
      </c>
      <c r="DI93" s="5">
        <v>24126</v>
      </c>
      <c r="DJ93" s="5">
        <v>26801</v>
      </c>
      <c r="DK93" s="5">
        <v>23772</v>
      </c>
      <c r="DL93" s="5">
        <v>15716</v>
      </c>
      <c r="DM93" s="5">
        <v>21529</v>
      </c>
      <c r="DN93" s="5">
        <v>28582</v>
      </c>
      <c r="DO93" s="5">
        <v>23289</v>
      </c>
      <c r="DP93" s="5">
        <v>25448</v>
      </c>
      <c r="DQ93" s="5">
        <v>21992</v>
      </c>
      <c r="DR93" s="5">
        <v>25748</v>
      </c>
      <c r="DS93" s="5">
        <v>20045</v>
      </c>
      <c r="DT93" s="5">
        <v>19733</v>
      </c>
      <c r="DU93" s="5">
        <v>6285</v>
      </c>
      <c r="DV93" s="5">
        <v>17297</v>
      </c>
      <c r="DW93" s="5">
        <v>18832</v>
      </c>
      <c r="DX93" s="5">
        <v>10336</v>
      </c>
      <c r="DY93" s="5">
        <v>17825</v>
      </c>
      <c r="DZ93" s="5">
        <v>12072</v>
      </c>
      <c r="EA93" s="5">
        <v>12666</v>
      </c>
      <c r="EB93" s="5">
        <v>20714</v>
      </c>
      <c r="EC93" s="5">
        <v>18937</v>
      </c>
      <c r="ED93" s="5">
        <v>6907</v>
      </c>
      <c r="EE93" s="5">
        <v>12929</v>
      </c>
      <c r="EF93" s="5">
        <v>8816</v>
      </c>
      <c r="EG93" s="5">
        <v>6766</v>
      </c>
      <c r="EH93" s="5">
        <v>9509</v>
      </c>
      <c r="EI93" s="5">
        <v>10835</v>
      </c>
      <c r="EJ93" s="5">
        <v>10353</v>
      </c>
      <c r="EK93" s="5">
        <v>8160</v>
      </c>
      <c r="EL93" s="5">
        <v>8248</v>
      </c>
      <c r="EM93" s="5">
        <v>2567</v>
      </c>
      <c r="EN93" s="5">
        <v>3403</v>
      </c>
      <c r="EO93" s="5">
        <v>2724</v>
      </c>
      <c r="EP93" s="5">
        <v>2810</v>
      </c>
      <c r="EQ93" s="5">
        <v>3299</v>
      </c>
      <c r="ER93" s="5">
        <v>1385</v>
      </c>
      <c r="ES93" s="5">
        <v>617</v>
      </c>
      <c r="ET93" s="5">
        <v>1629</v>
      </c>
      <c r="EU93" s="5">
        <v>801</v>
      </c>
      <c r="EV93" s="5">
        <v>1837</v>
      </c>
      <c r="EW93" s="5">
        <v>1083</v>
      </c>
      <c r="EX93" s="5">
        <v>1636</v>
      </c>
      <c r="EY93" s="5">
        <v>1654</v>
      </c>
      <c r="EZ93" s="5">
        <v>497</v>
      </c>
      <c r="FA93" s="5">
        <v>4389</v>
      </c>
      <c r="FB93" s="5">
        <v>721</v>
      </c>
      <c r="FC93" s="5">
        <v>2196</v>
      </c>
      <c r="FD93" s="5">
        <v>2548</v>
      </c>
      <c r="FE93" s="5">
        <v>1884</v>
      </c>
      <c r="FF93" s="5">
        <v>2582</v>
      </c>
      <c r="FG93" s="5">
        <v>0</v>
      </c>
      <c r="FH93" s="5">
        <v>0</v>
      </c>
      <c r="FI93" s="5">
        <v>0</v>
      </c>
      <c r="FJ93" s="5">
        <v>0</v>
      </c>
      <c r="FK93" s="5">
        <v>0</v>
      </c>
      <c r="FL93" s="5">
        <v>0</v>
      </c>
      <c r="FM93" s="5">
        <v>0</v>
      </c>
      <c r="FN93" s="5">
        <v>0</v>
      </c>
      <c r="FO93" s="5">
        <v>0</v>
      </c>
      <c r="FP93" s="5">
        <v>0</v>
      </c>
      <c r="FQ93" s="5">
        <v>0</v>
      </c>
      <c r="FR93" s="5">
        <v>0</v>
      </c>
      <c r="FS93" s="5">
        <v>0</v>
      </c>
      <c r="FT93" s="5">
        <v>0</v>
      </c>
      <c r="FU93" s="5" t="s">
        <v>33</v>
      </c>
      <c r="FV93" s="5" t="s">
        <v>33</v>
      </c>
      <c r="FW93" s="5" t="s">
        <v>33</v>
      </c>
      <c r="FX93" s="5" t="s">
        <v>33</v>
      </c>
      <c r="FY93" s="5" t="s">
        <v>33</v>
      </c>
      <c r="FZ93" s="5" t="s">
        <v>33</v>
      </c>
      <c r="GA93" s="5" t="s">
        <v>33</v>
      </c>
      <c r="GB93" s="5" t="s">
        <v>33</v>
      </c>
      <c r="GC93" s="5" t="s">
        <v>33</v>
      </c>
      <c r="GD93" s="5" t="s">
        <v>33</v>
      </c>
      <c r="GE93" s="5" t="s">
        <v>33</v>
      </c>
      <c r="GF93" s="5" t="s">
        <v>33</v>
      </c>
      <c r="GG93" s="5" t="s">
        <v>33</v>
      </c>
      <c r="GH93" s="5" t="s">
        <v>33</v>
      </c>
      <c r="GI93" s="5" t="s">
        <v>33</v>
      </c>
      <c r="GJ93" s="5" t="s">
        <v>33</v>
      </c>
      <c r="GK93" s="5" t="s">
        <v>33</v>
      </c>
      <c r="GL93" s="5" t="s">
        <v>33</v>
      </c>
      <c r="GM93" s="5">
        <v>151303</v>
      </c>
      <c r="GN93" s="5">
        <v>317891</v>
      </c>
      <c r="GO93" s="5">
        <v>116632</v>
      </c>
      <c r="GP93" s="5">
        <v>94951</v>
      </c>
      <c r="GQ93" s="5">
        <v>334758</v>
      </c>
      <c r="GR93" s="5">
        <v>153234</v>
      </c>
      <c r="GS93" s="5">
        <v>129056</v>
      </c>
      <c r="GT93" s="5">
        <v>126012</v>
      </c>
      <c r="GU93" s="5">
        <v>106259</v>
      </c>
      <c r="GV93" s="5">
        <v>109603</v>
      </c>
      <c r="GW93" s="5">
        <v>59914</v>
      </c>
      <c r="GX93" s="5">
        <v>102742</v>
      </c>
      <c r="GY93" s="5">
        <v>40820</v>
      </c>
      <c r="GZ93" s="5">
        <v>39246</v>
      </c>
      <c r="HA93" s="5">
        <v>39350</v>
      </c>
      <c r="HB93" s="5">
        <v>51650</v>
      </c>
      <c r="HC93" s="5">
        <v>31454</v>
      </c>
      <c r="HD93" s="5">
        <v>36767</v>
      </c>
      <c r="HE93" s="5">
        <v>66394</v>
      </c>
      <c r="HF93" s="5">
        <v>84764</v>
      </c>
      <c r="HG93" s="5">
        <v>49427</v>
      </c>
      <c r="HH93" s="5">
        <v>40300</v>
      </c>
      <c r="HI93" s="5">
        <v>38891</v>
      </c>
      <c r="HJ93" s="5">
        <v>37059</v>
      </c>
      <c r="HK93" s="5">
        <v>35390</v>
      </c>
      <c r="HL93" s="5">
        <v>33438</v>
      </c>
      <c r="HM93" s="5">
        <v>24805</v>
      </c>
      <c r="HN93" s="5">
        <v>37091</v>
      </c>
      <c r="HO93" s="5">
        <v>39970</v>
      </c>
      <c r="HP93" s="5">
        <v>37550</v>
      </c>
      <c r="HQ93" s="5">
        <v>44933</v>
      </c>
      <c r="HR93" s="5">
        <v>132163</v>
      </c>
      <c r="HS93" s="5">
        <v>419313</v>
      </c>
      <c r="HT93" s="5">
        <v>436936</v>
      </c>
      <c r="HU93" s="5">
        <v>453018</v>
      </c>
      <c r="HV93" s="5">
        <v>447470</v>
      </c>
      <c r="HW93" s="5">
        <v>455384</v>
      </c>
      <c r="HX93" s="5">
        <v>463596</v>
      </c>
      <c r="HY93" s="5">
        <v>450994</v>
      </c>
      <c r="HZ93" s="5">
        <v>437823</v>
      </c>
      <c r="IA93" s="5">
        <v>431699</v>
      </c>
      <c r="IB93" s="5">
        <v>411409</v>
      </c>
      <c r="IC93" s="5">
        <v>387805</v>
      </c>
      <c r="ID93" s="5">
        <v>395045</v>
      </c>
      <c r="IE93" s="5">
        <v>382359</v>
      </c>
      <c r="IF93" s="5">
        <v>331560</v>
      </c>
      <c r="IG93" s="5">
        <v>309437</v>
      </c>
      <c r="IH93" s="5">
        <v>226109</v>
      </c>
      <c r="II93" s="5">
        <v>233185</v>
      </c>
      <c r="IJ93" s="5">
        <v>220907</v>
      </c>
      <c r="IK93" s="5">
        <v>241079</v>
      </c>
      <c r="IL93" s="5">
        <v>217905</v>
      </c>
      <c r="IM93" s="5">
        <v>210082</v>
      </c>
      <c r="IN93" s="5">
        <v>208206</v>
      </c>
      <c r="IO93" s="5">
        <v>197632</v>
      </c>
      <c r="IP93" s="5">
        <v>187248</v>
      </c>
      <c r="IQ93" s="5">
        <v>186887</v>
      </c>
      <c r="IR93" s="5">
        <v>187220</v>
      </c>
      <c r="IS93" s="5">
        <v>172227</v>
      </c>
      <c r="IT93" s="5">
        <v>164973</v>
      </c>
      <c r="IU93" s="5">
        <v>169981</v>
      </c>
      <c r="IV93" s="5">
        <v>166374</v>
      </c>
      <c r="IW93" s="5">
        <v>165470</v>
      </c>
      <c r="IX93" s="5">
        <v>166314</v>
      </c>
      <c r="IY93" s="5">
        <v>7889</v>
      </c>
      <c r="IZ93" s="5">
        <v>8463</v>
      </c>
      <c r="JA93" s="5">
        <v>7379</v>
      </c>
      <c r="JB93" s="5">
        <v>8666</v>
      </c>
      <c r="JC93" s="5">
        <v>8860</v>
      </c>
      <c r="JD93" s="5">
        <v>10479</v>
      </c>
      <c r="JE93" s="5">
        <v>10309</v>
      </c>
      <c r="JF93" s="5">
        <v>8349</v>
      </c>
      <c r="JG93" s="5">
        <v>10218</v>
      </c>
      <c r="JH93" s="5">
        <v>9430</v>
      </c>
      <c r="JI93" s="5">
        <v>9564</v>
      </c>
      <c r="JJ93" s="5">
        <v>10726</v>
      </c>
      <c r="JK93" s="5">
        <v>9165</v>
      </c>
      <c r="JL93" s="5">
        <v>8501</v>
      </c>
      <c r="JM93" s="5">
        <v>7159</v>
      </c>
      <c r="JN93" s="5">
        <v>8517</v>
      </c>
      <c r="JO93" s="5">
        <v>7665</v>
      </c>
      <c r="JP93" s="5">
        <v>5590</v>
      </c>
      <c r="JQ93" s="5">
        <v>6766</v>
      </c>
      <c r="JR93" s="5">
        <v>6417</v>
      </c>
      <c r="JS93" s="5">
        <v>6954</v>
      </c>
      <c r="JT93" s="5">
        <v>6080</v>
      </c>
      <c r="JU93" s="5">
        <v>5522</v>
      </c>
      <c r="JV93" s="5">
        <v>5980</v>
      </c>
      <c r="JW93" s="5">
        <v>6222</v>
      </c>
      <c r="JX93" s="5">
        <v>7535</v>
      </c>
      <c r="JY93" s="5">
        <v>7366</v>
      </c>
      <c r="JZ93" s="5">
        <v>8433</v>
      </c>
      <c r="KA93" s="5">
        <v>9064</v>
      </c>
      <c r="KB93" s="5">
        <v>6978</v>
      </c>
      <c r="KC93" s="5">
        <v>8446</v>
      </c>
      <c r="KD93" s="5">
        <v>8425</v>
      </c>
      <c r="KE93" s="5">
        <v>69681</v>
      </c>
      <c r="KF93" s="5">
        <v>70225</v>
      </c>
      <c r="KG93" s="5">
        <v>74410</v>
      </c>
      <c r="KH93" s="5">
        <v>60417</v>
      </c>
      <c r="KI93" s="5">
        <v>42183</v>
      </c>
      <c r="KJ93" s="5">
        <v>54767</v>
      </c>
      <c r="KK93" s="5">
        <v>43149</v>
      </c>
      <c r="KL93" s="5">
        <v>48513</v>
      </c>
      <c r="KM93" s="5">
        <v>46442</v>
      </c>
      <c r="KN93" s="5">
        <v>44347</v>
      </c>
      <c r="KO93" s="5">
        <v>40269</v>
      </c>
      <c r="KP93" s="5">
        <v>35676</v>
      </c>
      <c r="KQ93" s="5">
        <v>31505</v>
      </c>
      <c r="KR93" s="5">
        <v>28134</v>
      </c>
      <c r="KS93" s="5">
        <v>23571</v>
      </c>
      <c r="KT93" s="5">
        <v>20520</v>
      </c>
      <c r="KU93" s="5">
        <v>19202</v>
      </c>
      <c r="KV93" s="5">
        <v>17117</v>
      </c>
      <c r="KW93" s="5">
        <v>19361</v>
      </c>
      <c r="KX93" s="5">
        <v>19182</v>
      </c>
      <c r="KY93" s="5">
        <v>20149</v>
      </c>
      <c r="KZ93" s="5">
        <v>16865</v>
      </c>
      <c r="LA93" s="5">
        <v>13361</v>
      </c>
      <c r="LB93" s="5">
        <v>15002</v>
      </c>
      <c r="LC93" s="5">
        <v>15259</v>
      </c>
      <c r="LD93" s="5">
        <v>14959</v>
      </c>
      <c r="LE93" s="5">
        <v>15532</v>
      </c>
      <c r="LF93" s="5">
        <v>14943</v>
      </c>
      <c r="LG93" s="5">
        <v>14726</v>
      </c>
      <c r="LH93" s="5">
        <v>15105</v>
      </c>
      <c r="LI93" s="5">
        <v>13783</v>
      </c>
      <c r="LJ93" s="5">
        <v>13115</v>
      </c>
      <c r="LK93" s="5">
        <v>3497</v>
      </c>
      <c r="LL93" s="5">
        <v>4018</v>
      </c>
      <c r="LM93" s="5">
        <v>5661</v>
      </c>
      <c r="LN93" s="5">
        <v>6169</v>
      </c>
      <c r="LO93" s="5">
        <v>3948</v>
      </c>
      <c r="LP93" s="5">
        <v>3998</v>
      </c>
      <c r="LQ93" s="5">
        <v>3914</v>
      </c>
      <c r="LR93" s="5">
        <v>4366</v>
      </c>
      <c r="LS93" s="5">
        <v>3515</v>
      </c>
      <c r="LT93" s="5">
        <v>3953</v>
      </c>
      <c r="LU93" s="5">
        <v>3129</v>
      </c>
      <c r="LV93" s="5">
        <v>2865</v>
      </c>
      <c r="LW93" s="5">
        <v>2695</v>
      </c>
      <c r="LX93" s="5">
        <v>2779</v>
      </c>
      <c r="LY93" s="5">
        <v>2665</v>
      </c>
      <c r="LZ93" s="5">
        <v>4292</v>
      </c>
      <c r="MA93" s="5">
        <v>2249</v>
      </c>
      <c r="MB93" s="5">
        <v>2205</v>
      </c>
      <c r="MC93" s="5">
        <v>2809</v>
      </c>
      <c r="MD93" s="5">
        <v>2710</v>
      </c>
      <c r="ME93" s="5">
        <v>2793</v>
      </c>
      <c r="MF93" s="5">
        <v>2964</v>
      </c>
      <c r="MG93" s="5">
        <v>2764</v>
      </c>
      <c r="MH93" s="5">
        <v>2808</v>
      </c>
      <c r="MI93" s="5">
        <v>2744</v>
      </c>
      <c r="MJ93" s="5">
        <v>3828</v>
      </c>
      <c r="MK93" s="5">
        <v>3113</v>
      </c>
      <c r="ML93" s="5">
        <v>2999</v>
      </c>
      <c r="MM93" s="5">
        <v>2909</v>
      </c>
      <c r="MN93" s="5">
        <v>2860</v>
      </c>
      <c r="MO93" s="5">
        <v>1791</v>
      </c>
      <c r="MP93" s="5">
        <v>2218</v>
      </c>
      <c r="MQ93" s="5">
        <v>0</v>
      </c>
      <c r="MR93" s="5">
        <v>0</v>
      </c>
      <c r="MS93" s="5">
        <v>0</v>
      </c>
      <c r="MT93" s="5">
        <v>0</v>
      </c>
      <c r="MU93" s="5">
        <v>0</v>
      </c>
      <c r="MV93" s="5">
        <v>0</v>
      </c>
      <c r="MW93" s="5">
        <v>0</v>
      </c>
      <c r="MX93" s="5">
        <v>0</v>
      </c>
      <c r="MY93" s="5">
        <v>0</v>
      </c>
      <c r="MZ93" s="5">
        <v>0</v>
      </c>
      <c r="NA93" s="5">
        <v>0</v>
      </c>
      <c r="NB93" s="5">
        <v>0</v>
      </c>
      <c r="NC93" s="5">
        <v>0</v>
      </c>
      <c r="ND93" s="5">
        <v>0</v>
      </c>
      <c r="NE93" s="5" t="s">
        <v>33</v>
      </c>
      <c r="NF93" s="5" t="s">
        <v>33</v>
      </c>
      <c r="NG93" s="5" t="s">
        <v>33</v>
      </c>
      <c r="NH93" s="5" t="s">
        <v>33</v>
      </c>
      <c r="NI93" s="5" t="s">
        <v>33</v>
      </c>
      <c r="NJ93" s="5" t="s">
        <v>33</v>
      </c>
      <c r="NK93" s="5" t="s">
        <v>33</v>
      </c>
      <c r="NL93" s="5" t="s">
        <v>33</v>
      </c>
      <c r="NM93" s="5" t="s">
        <v>33</v>
      </c>
      <c r="NN93" s="5" t="s">
        <v>33</v>
      </c>
      <c r="NO93" s="5" t="s">
        <v>33</v>
      </c>
      <c r="NP93" s="5" t="s">
        <v>33</v>
      </c>
      <c r="NQ93" s="5" t="s">
        <v>33</v>
      </c>
      <c r="NR93" s="5" t="s">
        <v>33</v>
      </c>
      <c r="NS93" s="5" t="s">
        <v>33</v>
      </c>
      <c r="NT93" s="5" t="s">
        <v>33</v>
      </c>
      <c r="NU93" s="5" t="s">
        <v>33</v>
      </c>
      <c r="NV93" s="5" t="s">
        <v>33</v>
      </c>
      <c r="NW93" s="5">
        <v>0</v>
      </c>
      <c r="NX93" s="5">
        <v>0</v>
      </c>
      <c r="NY93" s="5">
        <v>0</v>
      </c>
      <c r="NZ93" s="5">
        <v>0</v>
      </c>
      <c r="OA93" s="5">
        <v>0</v>
      </c>
      <c r="OB93" s="5">
        <v>0</v>
      </c>
      <c r="OC93" s="5">
        <v>0</v>
      </c>
      <c r="OD93" s="5">
        <v>0</v>
      </c>
      <c r="OE93" s="5">
        <v>0</v>
      </c>
      <c r="OF93" s="5">
        <v>0</v>
      </c>
      <c r="OG93" s="5">
        <v>0</v>
      </c>
      <c r="OH93" s="5">
        <v>0</v>
      </c>
      <c r="OI93" s="5">
        <v>0</v>
      </c>
      <c r="OJ93" s="5">
        <v>0</v>
      </c>
      <c r="OK93" s="5" t="s">
        <v>33</v>
      </c>
      <c r="OL93" s="5" t="s">
        <v>33</v>
      </c>
      <c r="OM93" s="5" t="s">
        <v>33</v>
      </c>
      <c r="ON93" s="5" t="s">
        <v>33</v>
      </c>
      <c r="OO93" s="5" t="s">
        <v>33</v>
      </c>
      <c r="OP93" s="5" t="s">
        <v>33</v>
      </c>
      <c r="OQ93" s="5" t="s">
        <v>33</v>
      </c>
      <c r="OR93" s="5" t="s">
        <v>33</v>
      </c>
      <c r="OS93" s="5" t="s">
        <v>33</v>
      </c>
      <c r="OT93" s="5" t="s">
        <v>33</v>
      </c>
      <c r="OU93" s="5" t="s">
        <v>33</v>
      </c>
      <c r="OV93" s="5" t="s">
        <v>33</v>
      </c>
      <c r="OW93" s="5" t="s">
        <v>33</v>
      </c>
      <c r="OX93" s="5" t="s">
        <v>33</v>
      </c>
      <c r="OY93" s="5" t="s">
        <v>33</v>
      </c>
      <c r="OZ93" s="5" t="s">
        <v>33</v>
      </c>
      <c r="PA93" s="5" t="s">
        <v>33</v>
      </c>
      <c r="PB93" s="5" t="s">
        <v>33</v>
      </c>
      <c r="PC93" s="5">
        <v>15223</v>
      </c>
      <c r="PD93" s="5">
        <v>18304</v>
      </c>
      <c r="PE93" s="5">
        <v>14470</v>
      </c>
      <c r="PF93" s="5">
        <v>13984</v>
      </c>
      <c r="PG93" s="5">
        <v>12456</v>
      </c>
      <c r="PH93" s="5">
        <v>12498</v>
      </c>
      <c r="PI93" s="5">
        <v>13243</v>
      </c>
      <c r="PJ93" s="5">
        <v>12213</v>
      </c>
      <c r="PK93" s="5">
        <v>12868</v>
      </c>
      <c r="PL93" s="5">
        <v>11271</v>
      </c>
      <c r="PM93" s="5">
        <v>11055</v>
      </c>
      <c r="PN93" s="5">
        <v>11179</v>
      </c>
      <c r="PO93" s="5">
        <v>10923</v>
      </c>
      <c r="PP93" s="5">
        <v>11168</v>
      </c>
      <c r="PQ93" s="5">
        <v>10987</v>
      </c>
      <c r="PR93" s="5">
        <v>11695</v>
      </c>
      <c r="PS93" s="5">
        <v>9130</v>
      </c>
      <c r="PT93" s="5">
        <v>10207</v>
      </c>
      <c r="PU93" s="5">
        <v>11522</v>
      </c>
      <c r="PV93" s="5">
        <v>10974</v>
      </c>
      <c r="PW93" s="5">
        <v>9954</v>
      </c>
      <c r="PX93" s="5">
        <v>9225</v>
      </c>
      <c r="PY93" s="5">
        <v>8785</v>
      </c>
      <c r="PZ93" s="5">
        <v>8765</v>
      </c>
      <c r="QA93" s="5">
        <v>8822</v>
      </c>
      <c r="QB93" s="5">
        <v>8031</v>
      </c>
      <c r="QC93" s="5">
        <v>7913</v>
      </c>
      <c r="QD93" s="5">
        <v>7716</v>
      </c>
      <c r="QE93" s="5">
        <v>7639</v>
      </c>
      <c r="QF93" s="5">
        <v>7263</v>
      </c>
      <c r="QG93" s="5">
        <v>6613</v>
      </c>
      <c r="QH93" s="5">
        <v>6028</v>
      </c>
      <c r="QI93" s="5">
        <v>12990</v>
      </c>
      <c r="QJ93" s="5">
        <v>11753</v>
      </c>
      <c r="QK93" s="5">
        <v>11776</v>
      </c>
      <c r="QL93" s="5">
        <v>11112</v>
      </c>
      <c r="QM93" s="5">
        <v>12495</v>
      </c>
      <c r="QN93" s="5">
        <v>12338</v>
      </c>
      <c r="QO93" s="5">
        <v>12482</v>
      </c>
      <c r="QP93" s="5">
        <v>9975</v>
      </c>
      <c r="QQ93" s="5">
        <v>11153</v>
      </c>
      <c r="QR93" s="5">
        <v>9992</v>
      </c>
      <c r="QS93" s="5">
        <v>8353</v>
      </c>
      <c r="QT93" s="5">
        <v>8626</v>
      </c>
      <c r="QU93" s="5">
        <v>9828</v>
      </c>
      <c r="QV93" s="5">
        <v>8268</v>
      </c>
      <c r="QW93" s="5">
        <v>7737</v>
      </c>
      <c r="QX93" s="5">
        <v>7373</v>
      </c>
      <c r="QY93" s="5">
        <v>7737</v>
      </c>
      <c r="QZ93" s="5">
        <v>9759</v>
      </c>
      <c r="RA93" s="5">
        <v>10079</v>
      </c>
      <c r="RB93" s="5">
        <v>10021</v>
      </c>
      <c r="RC93" s="5">
        <v>10779</v>
      </c>
      <c r="RD93" s="5">
        <v>9894</v>
      </c>
      <c r="RE93" s="5">
        <v>9428</v>
      </c>
      <c r="RF93" s="5">
        <v>9038</v>
      </c>
      <c r="RG93" s="5">
        <v>10146</v>
      </c>
      <c r="RH93" s="5">
        <v>9558</v>
      </c>
      <c r="RI93" s="5">
        <v>8761</v>
      </c>
      <c r="RJ93" s="5">
        <v>8718</v>
      </c>
      <c r="RK93" s="5">
        <v>9961</v>
      </c>
      <c r="RL93" s="5">
        <v>8752</v>
      </c>
      <c r="RM93" s="5">
        <v>9569</v>
      </c>
      <c r="RN93" s="5">
        <v>10415</v>
      </c>
      <c r="RO93" s="5">
        <v>10560</v>
      </c>
      <c r="RP93" s="5">
        <v>9637</v>
      </c>
      <c r="RQ93" s="5">
        <v>9663</v>
      </c>
      <c r="RR93" s="5">
        <v>9336</v>
      </c>
      <c r="RS93" s="5">
        <v>9835</v>
      </c>
      <c r="RT93" s="5">
        <v>10384</v>
      </c>
      <c r="RU93" s="5">
        <v>10015</v>
      </c>
      <c r="RV93" s="5">
        <v>9292</v>
      </c>
      <c r="RW93" s="5">
        <v>9583</v>
      </c>
      <c r="RX93" s="5">
        <v>10190</v>
      </c>
      <c r="RY93" s="5">
        <v>11062</v>
      </c>
      <c r="RZ93" s="5">
        <v>10860</v>
      </c>
      <c r="SA93" s="5">
        <v>10697</v>
      </c>
      <c r="SB93" s="5">
        <v>12058</v>
      </c>
      <c r="SC93" s="5">
        <v>9143</v>
      </c>
      <c r="SD93" s="5">
        <v>9993</v>
      </c>
      <c r="SE93" s="5">
        <v>10340</v>
      </c>
      <c r="SF93" s="5">
        <v>9513</v>
      </c>
      <c r="SG93" s="5">
        <v>7527</v>
      </c>
      <c r="SH93" s="5">
        <v>6924</v>
      </c>
      <c r="SI93" s="5">
        <v>6726</v>
      </c>
      <c r="SJ93" s="5">
        <v>5815</v>
      </c>
      <c r="SK93" s="5">
        <v>6734</v>
      </c>
      <c r="SL93" s="5">
        <v>6569</v>
      </c>
      <c r="SM93" s="5">
        <v>6286</v>
      </c>
      <c r="SN93" s="5">
        <v>6535</v>
      </c>
      <c r="SO93" s="5">
        <v>6571</v>
      </c>
      <c r="SP93" s="5">
        <v>6582</v>
      </c>
      <c r="SQ93" s="5">
        <v>6704</v>
      </c>
      <c r="SR93" s="5">
        <v>6131</v>
      </c>
      <c r="SS93" s="5">
        <v>5901</v>
      </c>
      <c r="ST93" s="5">
        <v>5576</v>
      </c>
      <c r="SU93" s="5">
        <v>11876</v>
      </c>
      <c r="SV93" s="5">
        <v>11544</v>
      </c>
      <c r="SW93" s="5">
        <v>12252</v>
      </c>
      <c r="SX93" s="5">
        <v>12318</v>
      </c>
      <c r="SY93" s="5">
        <v>11158</v>
      </c>
      <c r="SZ93" s="5">
        <v>11134</v>
      </c>
      <c r="TA93" s="5">
        <v>10571</v>
      </c>
      <c r="TB93" s="5">
        <v>12386</v>
      </c>
      <c r="TC93" s="5">
        <v>10662</v>
      </c>
      <c r="TD93" s="5">
        <v>10970</v>
      </c>
      <c r="TE93" s="5">
        <v>9719</v>
      </c>
      <c r="TF93" s="5">
        <v>9098</v>
      </c>
      <c r="TG93" s="5">
        <v>7761</v>
      </c>
      <c r="TH93" s="5">
        <v>7856</v>
      </c>
      <c r="TI93" s="5">
        <v>7426</v>
      </c>
      <c r="TJ93" s="5">
        <v>7643</v>
      </c>
      <c r="TK93" s="5">
        <v>7843</v>
      </c>
      <c r="TL93" s="5">
        <v>5103</v>
      </c>
      <c r="TM93" s="5">
        <v>7505</v>
      </c>
      <c r="TN93" s="5">
        <v>8614</v>
      </c>
      <c r="TO93" s="5">
        <v>7094</v>
      </c>
      <c r="TP93" s="5">
        <v>8904</v>
      </c>
      <c r="TQ93" s="5">
        <v>8959</v>
      </c>
      <c r="TR93" s="5">
        <v>8971</v>
      </c>
      <c r="TS93" s="5">
        <v>8203</v>
      </c>
      <c r="TT93" s="5">
        <v>7285</v>
      </c>
      <c r="TU93" s="5">
        <v>7030</v>
      </c>
      <c r="TV93" s="5">
        <v>5347</v>
      </c>
      <c r="TW93" s="5">
        <v>4922</v>
      </c>
      <c r="TX93" s="5">
        <v>4236</v>
      </c>
      <c r="TY93" s="5">
        <v>4310</v>
      </c>
      <c r="TZ93" s="5">
        <v>4193</v>
      </c>
      <c r="UA93" s="5">
        <v>4</v>
      </c>
      <c r="UB93" s="5">
        <v>3</v>
      </c>
      <c r="UC93" s="5">
        <v>53</v>
      </c>
      <c r="UD93" s="5">
        <v>55</v>
      </c>
      <c r="UE93" s="5">
        <v>72</v>
      </c>
      <c r="UF93" s="5">
        <v>80</v>
      </c>
      <c r="UG93" s="5">
        <v>82</v>
      </c>
      <c r="UH93" s="5">
        <v>71</v>
      </c>
      <c r="UI93" s="5">
        <v>78</v>
      </c>
      <c r="UJ93" s="5">
        <v>161</v>
      </c>
      <c r="UK93" s="5">
        <v>191</v>
      </c>
      <c r="UL93" s="5">
        <v>262</v>
      </c>
      <c r="UM93" s="5">
        <v>270</v>
      </c>
      <c r="UN93" s="5">
        <v>849</v>
      </c>
      <c r="UO93" s="5">
        <v>344</v>
      </c>
      <c r="UP93" s="5">
        <v>271</v>
      </c>
      <c r="UQ93" s="5">
        <v>288</v>
      </c>
      <c r="UR93" s="5">
        <v>266</v>
      </c>
      <c r="US93" s="5">
        <v>309</v>
      </c>
      <c r="UT93" s="5">
        <v>304</v>
      </c>
      <c r="UU93" s="5">
        <v>286</v>
      </c>
      <c r="UV93" s="5">
        <v>314</v>
      </c>
      <c r="UW93" s="5">
        <v>274</v>
      </c>
      <c r="UX93" s="5">
        <v>232</v>
      </c>
      <c r="UY93" s="5">
        <v>376</v>
      </c>
      <c r="UZ93" s="5">
        <v>361</v>
      </c>
      <c r="VA93" s="5">
        <v>386</v>
      </c>
      <c r="VB93" s="5">
        <v>392</v>
      </c>
      <c r="VC93" s="5">
        <v>378</v>
      </c>
      <c r="VD93" s="5">
        <v>341</v>
      </c>
      <c r="VE93" s="5">
        <v>386</v>
      </c>
      <c r="VF93" s="5">
        <v>268</v>
      </c>
      <c r="VG93" s="5">
        <v>44184</v>
      </c>
      <c r="VH93" s="5">
        <v>44338</v>
      </c>
      <c r="VI93" s="5">
        <v>43913</v>
      </c>
      <c r="VJ93" s="5">
        <v>41061</v>
      </c>
      <c r="VK93" s="5">
        <v>44687</v>
      </c>
      <c r="VL93" s="5">
        <v>41593</v>
      </c>
      <c r="VM93" s="5">
        <v>41495</v>
      </c>
      <c r="VN93" s="5">
        <v>37265</v>
      </c>
      <c r="VO93" s="5">
        <v>37107</v>
      </c>
      <c r="VP93" s="5">
        <v>37847</v>
      </c>
      <c r="VQ93" s="5">
        <v>30267</v>
      </c>
      <c r="VR93" s="5">
        <v>27205</v>
      </c>
      <c r="VS93" s="5">
        <v>29728</v>
      </c>
      <c r="VT93" s="5">
        <v>29776</v>
      </c>
      <c r="VU93" s="5">
        <v>28149</v>
      </c>
      <c r="VV93" s="5">
        <v>25010</v>
      </c>
      <c r="VW93" s="5">
        <v>22888</v>
      </c>
      <c r="VX93" s="5">
        <v>20489</v>
      </c>
      <c r="VY93" s="5">
        <v>19710</v>
      </c>
      <c r="VZ93" s="5">
        <v>17702</v>
      </c>
      <c r="WA93" s="5">
        <v>14499</v>
      </c>
      <c r="WB93" s="5">
        <v>17780</v>
      </c>
      <c r="WC93" s="5">
        <v>15070</v>
      </c>
      <c r="WD93" s="5">
        <v>18465</v>
      </c>
      <c r="WE93" s="5">
        <v>21486</v>
      </c>
      <c r="WF93" s="5">
        <v>22733</v>
      </c>
      <c r="WG93" s="5">
        <v>23046</v>
      </c>
      <c r="WH93" s="5">
        <v>18943</v>
      </c>
      <c r="WI93" s="5">
        <v>19261</v>
      </c>
      <c r="WJ93" s="5">
        <v>16943</v>
      </c>
      <c r="WK93" s="5">
        <v>15981</v>
      </c>
      <c r="WL93" s="5">
        <v>15483</v>
      </c>
      <c r="WM93" s="5">
        <v>50</v>
      </c>
      <c r="WN93" s="5">
        <v>107</v>
      </c>
      <c r="WO93" s="5">
        <v>152</v>
      </c>
      <c r="WP93" s="5">
        <v>306</v>
      </c>
      <c r="WQ93" s="5">
        <v>224</v>
      </c>
      <c r="WR93" s="5">
        <v>201</v>
      </c>
      <c r="WS93" s="5">
        <v>108</v>
      </c>
      <c r="WT93" s="5">
        <v>55</v>
      </c>
      <c r="WU93" s="5">
        <v>112</v>
      </c>
      <c r="WV93" s="5">
        <v>121</v>
      </c>
      <c r="WW93" s="5">
        <v>75</v>
      </c>
      <c r="WX93" s="5">
        <v>77</v>
      </c>
      <c r="WY93" s="5">
        <v>25</v>
      </c>
      <c r="WZ93" s="5">
        <v>19</v>
      </c>
      <c r="XA93" s="5">
        <v>38</v>
      </c>
      <c r="XB93" s="5">
        <v>14</v>
      </c>
      <c r="XC93" s="5">
        <v>88</v>
      </c>
      <c r="XD93" s="5">
        <v>9</v>
      </c>
      <c r="XE93" s="5">
        <v>7</v>
      </c>
      <c r="XF93" s="5">
        <v>622</v>
      </c>
      <c r="XG93" s="5">
        <v>634</v>
      </c>
      <c r="XH93" s="5">
        <v>898</v>
      </c>
      <c r="XI93" s="5">
        <v>559</v>
      </c>
      <c r="XJ93" s="5">
        <v>478</v>
      </c>
      <c r="XK93" s="5">
        <v>577</v>
      </c>
      <c r="XL93" s="5">
        <v>386</v>
      </c>
      <c r="XM93" s="5">
        <v>457</v>
      </c>
      <c r="XN93" s="5">
        <v>322</v>
      </c>
      <c r="XO93" s="5">
        <v>318</v>
      </c>
      <c r="XP93" s="5">
        <v>252</v>
      </c>
      <c r="XQ93" s="5">
        <v>250</v>
      </c>
      <c r="XR93" s="5">
        <v>367</v>
      </c>
      <c r="XS93" s="1">
        <v>13780</v>
      </c>
      <c r="XT93" s="3" t="s">
        <v>180</v>
      </c>
      <c r="XU93" s="3" t="s">
        <v>180</v>
      </c>
      <c r="XV93" s="3" t="s">
        <v>180</v>
      </c>
      <c r="XW93" s="3" t="s">
        <v>179</v>
      </c>
      <c r="XX93" s="3" t="s">
        <v>180</v>
      </c>
      <c r="XY93" s="3" t="s">
        <v>180</v>
      </c>
      <c r="XZ93" s="3" t="s">
        <v>242</v>
      </c>
    </row>
    <row r="94" spans="1:650" x14ac:dyDescent="0.3">
      <c r="A94" s="6" t="s">
        <v>121</v>
      </c>
      <c r="B94" s="1">
        <v>4057053</v>
      </c>
      <c r="C94" s="5">
        <v>75</v>
      </c>
      <c r="D94" s="5">
        <v>44</v>
      </c>
      <c r="E94" s="5">
        <v>231</v>
      </c>
      <c r="F94" s="5">
        <v>669</v>
      </c>
      <c r="G94" s="5">
        <v>1172</v>
      </c>
      <c r="H94" s="5">
        <v>2757</v>
      </c>
      <c r="I94" s="5">
        <v>1669</v>
      </c>
      <c r="J94" s="5">
        <v>1370</v>
      </c>
      <c r="K94" s="5">
        <v>195</v>
      </c>
      <c r="L94" s="5">
        <v>638</v>
      </c>
      <c r="M94" s="5">
        <v>81</v>
      </c>
      <c r="N94" s="5">
        <v>10</v>
      </c>
      <c r="O94" s="5">
        <v>28</v>
      </c>
      <c r="P94" s="5">
        <v>223</v>
      </c>
      <c r="Q94" s="5">
        <v>36</v>
      </c>
      <c r="R94" s="5">
        <v>48</v>
      </c>
      <c r="S94" s="5">
        <v>33</v>
      </c>
      <c r="T94" s="5">
        <v>765</v>
      </c>
      <c r="U94" s="5">
        <v>2</v>
      </c>
      <c r="V94" s="5">
        <v>0</v>
      </c>
      <c r="W94" s="5">
        <v>0</v>
      </c>
      <c r="X94" s="5">
        <v>194</v>
      </c>
      <c r="Y94" s="5">
        <v>0</v>
      </c>
      <c r="Z94" s="5">
        <v>0</v>
      </c>
      <c r="AA94" s="5">
        <v>224</v>
      </c>
      <c r="AB94" s="5">
        <v>0</v>
      </c>
      <c r="AC94" s="5">
        <v>0</v>
      </c>
      <c r="AD94" s="5">
        <v>0</v>
      </c>
      <c r="AE94" s="5">
        <v>46</v>
      </c>
      <c r="AF94" s="5">
        <v>2</v>
      </c>
      <c r="AG94" s="5">
        <v>0</v>
      </c>
      <c r="AH94" s="5">
        <v>0</v>
      </c>
      <c r="AI94" s="5">
        <v>33226</v>
      </c>
      <c r="AJ94" s="5">
        <v>35767</v>
      </c>
      <c r="AK94" s="5">
        <v>18269</v>
      </c>
      <c r="AL94" s="5">
        <v>32596</v>
      </c>
      <c r="AM94" s="5">
        <v>281697</v>
      </c>
      <c r="AN94" s="5">
        <v>605656</v>
      </c>
      <c r="AO94" s="5">
        <v>82179</v>
      </c>
      <c r="AP94" s="5">
        <v>94719</v>
      </c>
      <c r="AQ94" s="5">
        <v>6858</v>
      </c>
      <c r="AR94" s="5">
        <v>178791</v>
      </c>
      <c r="AS94" s="5">
        <v>8072</v>
      </c>
      <c r="AT94" s="5">
        <v>8881</v>
      </c>
      <c r="AU94" s="5">
        <v>9451</v>
      </c>
      <c r="AV94" s="5">
        <v>8421</v>
      </c>
      <c r="AW94" s="5">
        <v>7713</v>
      </c>
      <c r="AX94" s="5">
        <v>5744</v>
      </c>
      <c r="AY94" s="5">
        <v>9056</v>
      </c>
      <c r="AZ94" s="5">
        <v>2596</v>
      </c>
      <c r="BA94" s="5">
        <v>481</v>
      </c>
      <c r="BB94" s="5">
        <v>1689</v>
      </c>
      <c r="BC94" s="5">
        <v>1631</v>
      </c>
      <c r="BD94" s="5">
        <v>1045</v>
      </c>
      <c r="BE94" s="5">
        <v>5375</v>
      </c>
      <c r="BF94" s="5">
        <v>924</v>
      </c>
      <c r="BG94" s="5">
        <v>559</v>
      </c>
      <c r="BH94" s="5">
        <v>1062</v>
      </c>
      <c r="BI94" s="5">
        <v>2237</v>
      </c>
      <c r="BJ94" s="5">
        <v>5439</v>
      </c>
      <c r="BK94" s="5">
        <v>7815</v>
      </c>
      <c r="BL94" s="5">
        <v>820</v>
      </c>
      <c r="BM94" s="5">
        <v>1494</v>
      </c>
      <c r="BN94" s="5">
        <v>1026</v>
      </c>
      <c r="BO94" s="5">
        <v>65012</v>
      </c>
      <c r="BP94" s="5">
        <v>70850</v>
      </c>
      <c r="BQ94" s="5">
        <v>98010</v>
      </c>
      <c r="BR94" s="5">
        <v>40319</v>
      </c>
      <c r="BS94" s="5">
        <v>96006</v>
      </c>
      <c r="BT94" s="5">
        <v>40734</v>
      </c>
      <c r="BU94" s="5">
        <v>29483</v>
      </c>
      <c r="BV94" s="5">
        <v>40304</v>
      </c>
      <c r="BW94" s="5">
        <v>36316</v>
      </c>
      <c r="BX94" s="5">
        <v>35406</v>
      </c>
      <c r="BY94" s="5">
        <v>14947</v>
      </c>
      <c r="BZ94" s="5">
        <v>14899</v>
      </c>
      <c r="CA94" s="5">
        <v>9082</v>
      </c>
      <c r="CB94" s="5">
        <v>29774</v>
      </c>
      <c r="CC94" s="5">
        <v>11201</v>
      </c>
      <c r="CD94" s="5">
        <v>9456</v>
      </c>
      <c r="CE94" s="5">
        <v>9491</v>
      </c>
      <c r="CF94" s="5">
        <v>8710</v>
      </c>
      <c r="CG94" s="5">
        <v>1220</v>
      </c>
      <c r="CH94" s="5">
        <v>1236</v>
      </c>
      <c r="CI94" s="5">
        <v>525</v>
      </c>
      <c r="CJ94" s="5">
        <v>1127</v>
      </c>
      <c r="CK94" s="5">
        <v>969</v>
      </c>
      <c r="CL94" s="5">
        <v>1975</v>
      </c>
      <c r="CM94" s="5">
        <v>1256</v>
      </c>
      <c r="CN94" s="5">
        <v>1134</v>
      </c>
      <c r="CO94" s="5">
        <v>1709</v>
      </c>
      <c r="CP94" s="5">
        <v>2021</v>
      </c>
      <c r="CQ94" s="5">
        <v>2195</v>
      </c>
      <c r="CR94" s="5">
        <v>2559</v>
      </c>
      <c r="CS94" s="5">
        <v>2625</v>
      </c>
      <c r="CT94" s="5">
        <v>987</v>
      </c>
      <c r="CU94" s="5">
        <v>122357</v>
      </c>
      <c r="CV94" s="5">
        <v>82648</v>
      </c>
      <c r="CW94" s="5">
        <v>133187</v>
      </c>
      <c r="CX94" s="5">
        <v>89122</v>
      </c>
      <c r="CY94" s="5">
        <v>100394</v>
      </c>
      <c r="CZ94" s="5">
        <v>84915</v>
      </c>
      <c r="DA94" s="5">
        <v>73778</v>
      </c>
      <c r="DB94" s="5">
        <v>53182</v>
      </c>
      <c r="DC94" s="5">
        <v>48774</v>
      </c>
      <c r="DD94" s="5">
        <v>44263</v>
      </c>
      <c r="DE94" s="5">
        <v>41393</v>
      </c>
      <c r="DF94" s="5">
        <v>49172</v>
      </c>
      <c r="DG94" s="5">
        <v>45708</v>
      </c>
      <c r="DH94" s="5">
        <v>58458</v>
      </c>
      <c r="DI94" s="5">
        <v>36420</v>
      </c>
      <c r="DJ94" s="5">
        <v>45073</v>
      </c>
      <c r="DK94" s="5">
        <v>43301</v>
      </c>
      <c r="DL94" s="5">
        <v>43086</v>
      </c>
      <c r="DM94" s="5">
        <v>5622</v>
      </c>
      <c r="DN94" s="5">
        <v>4825</v>
      </c>
      <c r="DO94" s="5">
        <v>4583</v>
      </c>
      <c r="DP94" s="5">
        <v>7430</v>
      </c>
      <c r="DQ94" s="5">
        <v>6547</v>
      </c>
      <c r="DR94" s="5">
        <v>6953</v>
      </c>
      <c r="DS94" s="5">
        <v>4628</v>
      </c>
      <c r="DT94" s="5">
        <v>7194</v>
      </c>
      <c r="DU94" s="5">
        <v>4711</v>
      </c>
      <c r="DV94" s="5">
        <v>6242</v>
      </c>
      <c r="DW94" s="5">
        <v>5195</v>
      </c>
      <c r="DX94" s="5">
        <v>4978</v>
      </c>
      <c r="DY94" s="5">
        <v>4333</v>
      </c>
      <c r="DZ94" s="5">
        <v>3680</v>
      </c>
      <c r="EA94" s="5">
        <v>12234</v>
      </c>
      <c r="EB94" s="5">
        <v>12212</v>
      </c>
      <c r="EC94" s="5">
        <v>12832</v>
      </c>
      <c r="ED94" s="5">
        <v>16680</v>
      </c>
      <c r="EE94" s="5">
        <v>10692</v>
      </c>
      <c r="EF94" s="5">
        <v>10734</v>
      </c>
      <c r="EG94" s="5">
        <v>12928</v>
      </c>
      <c r="EH94" s="5">
        <v>7309</v>
      </c>
      <c r="EI94" s="5">
        <v>7293</v>
      </c>
      <c r="EJ94" s="5">
        <v>6421</v>
      </c>
      <c r="EK94" s="5">
        <v>7177</v>
      </c>
      <c r="EL94" s="5">
        <v>6282</v>
      </c>
      <c r="EM94" s="5">
        <v>5493</v>
      </c>
      <c r="EN94" s="5">
        <v>5877</v>
      </c>
      <c r="EO94" s="5">
        <v>2378</v>
      </c>
      <c r="EP94" s="5">
        <v>2697</v>
      </c>
      <c r="EQ94" s="5">
        <v>290</v>
      </c>
      <c r="ER94" s="5">
        <v>6959</v>
      </c>
      <c r="ES94" s="5">
        <v>250</v>
      </c>
      <c r="ET94" s="5">
        <v>33</v>
      </c>
      <c r="EU94" s="5">
        <v>323</v>
      </c>
      <c r="EV94" s="5">
        <v>382</v>
      </c>
      <c r="EW94" s="5">
        <v>130</v>
      </c>
      <c r="EX94" s="5">
        <v>522</v>
      </c>
      <c r="EY94" s="5">
        <v>752</v>
      </c>
      <c r="EZ94" s="5">
        <v>528</v>
      </c>
      <c r="FA94" s="5">
        <v>946</v>
      </c>
      <c r="FB94" s="5">
        <v>1162</v>
      </c>
      <c r="FC94" s="5">
        <v>1030</v>
      </c>
      <c r="FD94" s="5">
        <v>806</v>
      </c>
      <c r="FE94" s="5">
        <v>1405</v>
      </c>
      <c r="FF94" s="5">
        <v>731</v>
      </c>
      <c r="FG94" s="5">
        <v>0</v>
      </c>
      <c r="FH94" s="5">
        <v>0</v>
      </c>
      <c r="FI94" s="5">
        <v>0</v>
      </c>
      <c r="FJ94" s="5">
        <v>0</v>
      </c>
      <c r="FK94" s="5">
        <v>0</v>
      </c>
      <c r="FL94" s="5">
        <v>0</v>
      </c>
      <c r="FM94" s="5">
        <v>0</v>
      </c>
      <c r="FN94" s="5">
        <v>0</v>
      </c>
      <c r="FO94" s="5">
        <v>0</v>
      </c>
      <c r="FP94" s="5">
        <v>0</v>
      </c>
      <c r="FQ94" s="5">
        <v>0</v>
      </c>
      <c r="FR94" s="5">
        <v>0</v>
      </c>
      <c r="FS94" s="5">
        <v>0</v>
      </c>
      <c r="FT94" s="5">
        <v>0</v>
      </c>
      <c r="FU94" s="5" t="s">
        <v>33</v>
      </c>
      <c r="FV94" s="5" t="s">
        <v>33</v>
      </c>
      <c r="FW94" s="5" t="s">
        <v>33</v>
      </c>
      <c r="FX94" s="5" t="s">
        <v>33</v>
      </c>
      <c r="FY94" s="5" t="s">
        <v>33</v>
      </c>
      <c r="FZ94" s="5" t="s">
        <v>33</v>
      </c>
      <c r="GA94" s="5" t="s">
        <v>33</v>
      </c>
      <c r="GB94" s="5" t="s">
        <v>33</v>
      </c>
      <c r="GC94" s="5" t="s">
        <v>33</v>
      </c>
      <c r="GD94" s="5" t="s">
        <v>33</v>
      </c>
      <c r="GE94" s="5" t="s">
        <v>33</v>
      </c>
      <c r="GF94" s="5" t="s">
        <v>33</v>
      </c>
      <c r="GG94" s="5" t="s">
        <v>33</v>
      </c>
      <c r="GH94" s="5" t="s">
        <v>33</v>
      </c>
      <c r="GI94" s="5" t="s">
        <v>33</v>
      </c>
      <c r="GJ94" s="5" t="s">
        <v>33</v>
      </c>
      <c r="GK94" s="5" t="s">
        <v>33</v>
      </c>
      <c r="GL94" s="5" t="s">
        <v>33</v>
      </c>
      <c r="GM94" s="5">
        <v>232904</v>
      </c>
      <c r="GN94" s="5">
        <v>201521</v>
      </c>
      <c r="GO94" s="5">
        <v>262586</v>
      </c>
      <c r="GP94" s="5">
        <v>180304</v>
      </c>
      <c r="GQ94" s="5">
        <v>490620</v>
      </c>
      <c r="GR94" s="5">
        <v>744796</v>
      </c>
      <c r="GS94" s="5">
        <v>200037</v>
      </c>
      <c r="GT94" s="5">
        <v>196884</v>
      </c>
      <c r="GU94" s="5">
        <v>99436</v>
      </c>
      <c r="GV94" s="5">
        <v>265519</v>
      </c>
      <c r="GW94" s="5">
        <v>71669</v>
      </c>
      <c r="GX94" s="5">
        <v>79244</v>
      </c>
      <c r="GY94" s="5">
        <v>69762</v>
      </c>
      <c r="GZ94" s="5">
        <v>102754</v>
      </c>
      <c r="HA94" s="5">
        <v>57747</v>
      </c>
      <c r="HB94" s="5">
        <v>63018</v>
      </c>
      <c r="HC94" s="5">
        <v>62170</v>
      </c>
      <c r="HD94" s="5">
        <v>62116</v>
      </c>
      <c r="HE94" s="5">
        <v>7575</v>
      </c>
      <c r="HF94" s="5">
        <v>7783</v>
      </c>
      <c r="HG94" s="5">
        <v>7063</v>
      </c>
      <c r="HH94" s="5">
        <v>10178</v>
      </c>
      <c r="HI94" s="5">
        <v>13020</v>
      </c>
      <c r="HJ94" s="5">
        <v>10373</v>
      </c>
      <c r="HK94" s="5">
        <v>7419</v>
      </c>
      <c r="HL94" s="5">
        <v>9918</v>
      </c>
      <c r="HM94" s="5">
        <v>9603</v>
      </c>
      <c r="HN94" s="5">
        <v>14865</v>
      </c>
      <c r="HO94" s="5">
        <v>16282</v>
      </c>
      <c r="HP94" s="5">
        <v>9165</v>
      </c>
      <c r="HQ94" s="5">
        <v>9856</v>
      </c>
      <c r="HR94" s="5">
        <v>6423</v>
      </c>
      <c r="HS94" s="5">
        <v>264094</v>
      </c>
      <c r="HT94" s="5">
        <v>241768</v>
      </c>
      <c r="HU94" s="5">
        <v>279966</v>
      </c>
      <c r="HV94" s="5">
        <v>306716</v>
      </c>
      <c r="HW94" s="5">
        <v>365540</v>
      </c>
      <c r="HX94" s="5">
        <v>416006</v>
      </c>
      <c r="HY94" s="5">
        <v>402911</v>
      </c>
      <c r="HZ94" s="5">
        <v>309269</v>
      </c>
      <c r="IA94" s="5">
        <v>347076</v>
      </c>
      <c r="IB94" s="5">
        <v>386556</v>
      </c>
      <c r="IC94" s="5">
        <v>376519</v>
      </c>
      <c r="ID94" s="5">
        <v>539199</v>
      </c>
      <c r="IE94" s="5">
        <v>448924</v>
      </c>
      <c r="IF94" s="5">
        <v>375773</v>
      </c>
      <c r="IG94" s="5">
        <v>351312</v>
      </c>
      <c r="IH94" s="5">
        <v>341953</v>
      </c>
      <c r="II94" s="5">
        <v>338940</v>
      </c>
      <c r="IJ94" s="5">
        <v>66328</v>
      </c>
      <c r="IK94" s="5">
        <v>22512</v>
      </c>
      <c r="IL94" s="5">
        <v>21193</v>
      </c>
      <c r="IM94" s="5">
        <v>19588</v>
      </c>
      <c r="IN94" s="5">
        <v>19487</v>
      </c>
      <c r="IO94" s="5">
        <v>16898</v>
      </c>
      <c r="IP94" s="5">
        <v>16356</v>
      </c>
      <c r="IQ94" s="5">
        <v>16698</v>
      </c>
      <c r="IR94" s="5">
        <v>16509</v>
      </c>
      <c r="IS94" s="5">
        <v>15984</v>
      </c>
      <c r="IT94" s="5">
        <v>14832</v>
      </c>
      <c r="IU94" s="5">
        <v>15379</v>
      </c>
      <c r="IV94" s="5">
        <v>13317</v>
      </c>
      <c r="IW94" s="5">
        <v>13772</v>
      </c>
      <c r="IX94" s="5">
        <v>14029</v>
      </c>
      <c r="IY94" s="5">
        <v>19013</v>
      </c>
      <c r="IZ94" s="5">
        <v>18634</v>
      </c>
      <c r="JA94" s="5">
        <v>21811</v>
      </c>
      <c r="JB94" s="5">
        <v>19848</v>
      </c>
      <c r="JC94" s="5">
        <v>17719</v>
      </c>
      <c r="JD94" s="5">
        <v>15983</v>
      </c>
      <c r="JE94" s="5">
        <v>12324</v>
      </c>
      <c r="JF94" s="5">
        <v>10532</v>
      </c>
      <c r="JG94" s="5">
        <v>11867</v>
      </c>
      <c r="JH94" s="5">
        <v>7466</v>
      </c>
      <c r="JI94" s="5">
        <v>11458</v>
      </c>
      <c r="JJ94" s="5">
        <v>7597</v>
      </c>
      <c r="JK94" s="5">
        <v>9182</v>
      </c>
      <c r="JL94" s="5">
        <v>9942</v>
      </c>
      <c r="JM94" s="5">
        <v>7628</v>
      </c>
      <c r="JN94" s="5">
        <v>7131</v>
      </c>
      <c r="JO94" s="5">
        <v>7969</v>
      </c>
      <c r="JP94" s="5">
        <v>3432</v>
      </c>
      <c r="JQ94" s="5">
        <v>2555</v>
      </c>
      <c r="JR94" s="5">
        <v>2265</v>
      </c>
      <c r="JS94" s="5">
        <v>1785</v>
      </c>
      <c r="JT94" s="5">
        <v>2326</v>
      </c>
      <c r="JU94" s="5">
        <v>2229</v>
      </c>
      <c r="JV94" s="5">
        <v>2348</v>
      </c>
      <c r="JW94" s="5">
        <v>2013</v>
      </c>
      <c r="JX94" s="5">
        <v>2365</v>
      </c>
      <c r="JY94" s="5">
        <v>2346</v>
      </c>
      <c r="JZ94" s="5">
        <v>2048</v>
      </c>
      <c r="KA94" s="5">
        <v>2186</v>
      </c>
      <c r="KB94" s="5">
        <v>1773</v>
      </c>
      <c r="KC94" s="5">
        <v>2081</v>
      </c>
      <c r="KD94" s="5">
        <v>1784</v>
      </c>
      <c r="KE94" s="5">
        <v>31510</v>
      </c>
      <c r="KF94" s="5">
        <v>37545</v>
      </c>
      <c r="KG94" s="5">
        <v>37757</v>
      </c>
      <c r="KH94" s="5">
        <v>23052</v>
      </c>
      <c r="KI94" s="5">
        <v>20321</v>
      </c>
      <c r="KJ94" s="5">
        <v>20521</v>
      </c>
      <c r="KK94" s="5">
        <v>21702</v>
      </c>
      <c r="KL94" s="5">
        <v>22101</v>
      </c>
      <c r="KM94" s="5">
        <v>21795</v>
      </c>
      <c r="KN94" s="5">
        <v>23711</v>
      </c>
      <c r="KO94" s="5">
        <v>21129</v>
      </c>
      <c r="KP94" s="5">
        <v>20744</v>
      </c>
      <c r="KQ94" s="5">
        <v>20289</v>
      </c>
      <c r="KR94" s="5">
        <v>17865</v>
      </c>
      <c r="KS94" s="5">
        <v>21115</v>
      </c>
      <c r="KT94" s="5">
        <v>19414</v>
      </c>
      <c r="KU94" s="5">
        <v>16257</v>
      </c>
      <c r="KV94" s="5">
        <v>5379</v>
      </c>
      <c r="KW94" s="5">
        <v>3408</v>
      </c>
      <c r="KX94" s="5">
        <v>1270</v>
      </c>
      <c r="KY94" s="5">
        <v>1645</v>
      </c>
      <c r="KZ94" s="5">
        <v>1289</v>
      </c>
      <c r="LA94" s="5">
        <v>1115</v>
      </c>
      <c r="LB94" s="5">
        <v>1252</v>
      </c>
      <c r="LC94" s="5">
        <v>1244</v>
      </c>
      <c r="LD94" s="5">
        <v>1195</v>
      </c>
      <c r="LE94" s="5">
        <v>1121</v>
      </c>
      <c r="LF94" s="5">
        <v>1041</v>
      </c>
      <c r="LG94" s="5">
        <v>1009</v>
      </c>
      <c r="LH94" s="5">
        <v>1134</v>
      </c>
      <c r="LI94" s="5">
        <v>1310</v>
      </c>
      <c r="LJ94" s="5">
        <v>933</v>
      </c>
      <c r="LK94" s="5">
        <v>7844</v>
      </c>
      <c r="LL94" s="5">
        <v>6507</v>
      </c>
      <c r="LM94" s="5">
        <v>5692</v>
      </c>
      <c r="LN94" s="5">
        <v>7279</v>
      </c>
      <c r="LO94" s="5">
        <v>7419</v>
      </c>
      <c r="LP94" s="5">
        <v>8059</v>
      </c>
      <c r="LQ94" s="5">
        <v>7893</v>
      </c>
      <c r="LR94" s="5">
        <v>7566</v>
      </c>
      <c r="LS94" s="5">
        <v>7196</v>
      </c>
      <c r="LT94" s="5">
        <v>7427</v>
      </c>
      <c r="LU94" s="5">
        <v>7772</v>
      </c>
      <c r="LV94" s="5">
        <v>6312</v>
      </c>
      <c r="LW94" s="5">
        <v>6094</v>
      </c>
      <c r="LX94" s="5">
        <v>5961</v>
      </c>
      <c r="LY94" s="5">
        <v>5554</v>
      </c>
      <c r="LZ94" s="5">
        <v>5724</v>
      </c>
      <c r="MA94" s="5">
        <v>4262</v>
      </c>
      <c r="MB94" s="5">
        <v>1565</v>
      </c>
      <c r="MC94" s="5">
        <v>419</v>
      </c>
      <c r="MD94" s="5">
        <v>462</v>
      </c>
      <c r="ME94" s="5">
        <v>447</v>
      </c>
      <c r="MF94" s="5">
        <v>461</v>
      </c>
      <c r="MG94" s="5">
        <v>409</v>
      </c>
      <c r="MH94" s="5">
        <v>457</v>
      </c>
      <c r="MI94" s="5">
        <v>512</v>
      </c>
      <c r="MJ94" s="5">
        <v>451</v>
      </c>
      <c r="MK94" s="5">
        <v>514</v>
      </c>
      <c r="ML94" s="5">
        <v>501</v>
      </c>
      <c r="MM94" s="5">
        <v>523</v>
      </c>
      <c r="MN94" s="5">
        <v>466</v>
      </c>
      <c r="MO94" s="5">
        <v>522</v>
      </c>
      <c r="MP94" s="5">
        <v>592</v>
      </c>
      <c r="MQ94" s="5">
        <v>571</v>
      </c>
      <c r="MR94" s="5">
        <v>552</v>
      </c>
      <c r="MS94" s="5">
        <v>475</v>
      </c>
      <c r="MT94" s="5">
        <v>462</v>
      </c>
      <c r="MU94" s="5">
        <v>27</v>
      </c>
      <c r="MV94" s="5">
        <v>0</v>
      </c>
      <c r="MW94" s="5">
        <v>0</v>
      </c>
      <c r="MX94" s="5">
        <v>0</v>
      </c>
      <c r="MY94" s="5">
        <v>0</v>
      </c>
      <c r="MZ94" s="5">
        <v>0</v>
      </c>
      <c r="NA94" s="5">
        <v>0</v>
      </c>
      <c r="NB94" s="5">
        <v>0</v>
      </c>
      <c r="NC94" s="5">
        <v>0</v>
      </c>
      <c r="ND94" s="5">
        <v>0</v>
      </c>
      <c r="NE94" s="5" t="s">
        <v>33</v>
      </c>
      <c r="NF94" s="5" t="s">
        <v>33</v>
      </c>
      <c r="NG94" s="5" t="s">
        <v>33</v>
      </c>
      <c r="NH94" s="5" t="s">
        <v>33</v>
      </c>
      <c r="NI94" s="5" t="s">
        <v>33</v>
      </c>
      <c r="NJ94" s="5" t="s">
        <v>33</v>
      </c>
      <c r="NK94" s="5" t="s">
        <v>33</v>
      </c>
      <c r="NL94" s="5" t="s">
        <v>33</v>
      </c>
      <c r="NM94" s="5" t="s">
        <v>33</v>
      </c>
      <c r="NN94" s="5" t="s">
        <v>33</v>
      </c>
      <c r="NO94" s="5" t="s">
        <v>33</v>
      </c>
      <c r="NP94" s="5" t="s">
        <v>33</v>
      </c>
      <c r="NQ94" s="5" t="s">
        <v>33</v>
      </c>
      <c r="NR94" s="5" t="s">
        <v>33</v>
      </c>
      <c r="NS94" s="5" t="s">
        <v>33</v>
      </c>
      <c r="NT94" s="5" t="s">
        <v>33</v>
      </c>
      <c r="NU94" s="5" t="s">
        <v>33</v>
      </c>
      <c r="NV94" s="5" t="s">
        <v>33</v>
      </c>
      <c r="NW94" s="5">
        <v>0</v>
      </c>
      <c r="NX94" s="5">
        <v>0</v>
      </c>
      <c r="NY94" s="5">
        <v>0</v>
      </c>
      <c r="NZ94" s="5">
        <v>0</v>
      </c>
      <c r="OA94" s="5">
        <v>0</v>
      </c>
      <c r="OB94" s="5">
        <v>0</v>
      </c>
      <c r="OC94" s="5">
        <v>0</v>
      </c>
      <c r="OD94" s="5">
        <v>0</v>
      </c>
      <c r="OE94" s="5">
        <v>0</v>
      </c>
      <c r="OF94" s="5">
        <v>0</v>
      </c>
      <c r="OG94" s="5">
        <v>0</v>
      </c>
      <c r="OH94" s="5">
        <v>0</v>
      </c>
      <c r="OI94" s="5">
        <v>0</v>
      </c>
      <c r="OJ94" s="5">
        <v>0</v>
      </c>
      <c r="OK94" s="5" t="s">
        <v>33</v>
      </c>
      <c r="OL94" s="5" t="s">
        <v>33</v>
      </c>
      <c r="OM94" s="5" t="s">
        <v>33</v>
      </c>
      <c r="ON94" s="5" t="s">
        <v>33</v>
      </c>
      <c r="OO94" s="5" t="s">
        <v>33</v>
      </c>
      <c r="OP94" s="5" t="s">
        <v>33</v>
      </c>
      <c r="OQ94" s="5" t="s">
        <v>33</v>
      </c>
      <c r="OR94" s="5" t="s">
        <v>33</v>
      </c>
      <c r="OS94" s="5" t="s">
        <v>33</v>
      </c>
      <c r="OT94" s="5" t="s">
        <v>33</v>
      </c>
      <c r="OU94" s="5" t="s">
        <v>33</v>
      </c>
      <c r="OV94" s="5" t="s">
        <v>33</v>
      </c>
      <c r="OW94" s="5" t="s">
        <v>33</v>
      </c>
      <c r="OX94" s="5" t="s">
        <v>33</v>
      </c>
      <c r="OY94" s="5" t="s">
        <v>33</v>
      </c>
      <c r="OZ94" s="5" t="s">
        <v>33</v>
      </c>
      <c r="PA94" s="5" t="s">
        <v>33</v>
      </c>
      <c r="PB94" s="5" t="s">
        <v>33</v>
      </c>
      <c r="PC94" s="5">
        <v>16836</v>
      </c>
      <c r="PD94" s="5">
        <v>19812</v>
      </c>
      <c r="PE94" s="5">
        <v>23408</v>
      </c>
      <c r="PF94" s="5">
        <v>23719</v>
      </c>
      <c r="PG94" s="5">
        <v>26464</v>
      </c>
      <c r="PH94" s="5">
        <v>25780</v>
      </c>
      <c r="PI94" s="5">
        <v>26519</v>
      </c>
      <c r="PJ94" s="5">
        <v>19403</v>
      </c>
      <c r="PK94" s="5">
        <v>19413</v>
      </c>
      <c r="PL94" s="5">
        <v>18955</v>
      </c>
      <c r="PM94" s="5">
        <v>17376</v>
      </c>
      <c r="PN94" s="5">
        <v>17602</v>
      </c>
      <c r="PO94" s="5">
        <v>16986</v>
      </c>
      <c r="PP94" s="5">
        <v>16984</v>
      </c>
      <c r="PQ94" s="5">
        <v>17272</v>
      </c>
      <c r="PR94" s="5">
        <v>18542</v>
      </c>
      <c r="PS94" s="5">
        <v>16386</v>
      </c>
      <c r="PT94" s="5">
        <v>3822</v>
      </c>
      <c r="PU94" s="5">
        <v>2005</v>
      </c>
      <c r="PV94" s="5">
        <v>2079</v>
      </c>
      <c r="PW94" s="5">
        <v>3118</v>
      </c>
      <c r="PX94" s="5">
        <v>2548</v>
      </c>
      <c r="PY94" s="5">
        <v>1627</v>
      </c>
      <c r="PZ94" s="5">
        <v>1877</v>
      </c>
      <c r="QA94" s="5">
        <v>1921</v>
      </c>
      <c r="QB94" s="5">
        <v>1969</v>
      </c>
      <c r="QC94" s="5">
        <v>1846</v>
      </c>
      <c r="QD94" s="5">
        <v>1799</v>
      </c>
      <c r="QE94" s="5">
        <v>1699</v>
      </c>
      <c r="QF94" s="5">
        <v>1434</v>
      </c>
      <c r="QG94" s="5">
        <v>1607</v>
      </c>
      <c r="QH94" s="5">
        <v>1485</v>
      </c>
      <c r="QI94" s="5">
        <v>22217</v>
      </c>
      <c r="QJ94" s="5">
        <v>22225</v>
      </c>
      <c r="QK94" s="5">
        <v>21206</v>
      </c>
      <c r="QL94" s="5">
        <v>19306</v>
      </c>
      <c r="QM94" s="5">
        <v>23486</v>
      </c>
      <c r="QN94" s="5">
        <v>24581</v>
      </c>
      <c r="QO94" s="5">
        <v>27081</v>
      </c>
      <c r="QP94" s="5">
        <v>21295</v>
      </c>
      <c r="QQ94" s="5">
        <v>19889</v>
      </c>
      <c r="QR94" s="5">
        <v>21903</v>
      </c>
      <c r="QS94" s="5">
        <v>18363</v>
      </c>
      <c r="QT94" s="5">
        <v>20687</v>
      </c>
      <c r="QU94" s="5">
        <v>17855</v>
      </c>
      <c r="QV94" s="5">
        <v>16110</v>
      </c>
      <c r="QW94" s="5">
        <v>13661</v>
      </c>
      <c r="QX94" s="5">
        <v>10806</v>
      </c>
      <c r="QY94" s="5">
        <v>8537</v>
      </c>
      <c r="QZ94" s="5">
        <v>1918</v>
      </c>
      <c r="RA94" s="5">
        <v>1491</v>
      </c>
      <c r="RB94" s="5">
        <v>1322</v>
      </c>
      <c r="RC94" s="5">
        <v>1413</v>
      </c>
      <c r="RD94" s="5">
        <v>1705</v>
      </c>
      <c r="RE94" s="5">
        <v>1795</v>
      </c>
      <c r="RF94" s="5">
        <v>1884</v>
      </c>
      <c r="RG94" s="5">
        <v>1944</v>
      </c>
      <c r="RH94" s="5">
        <v>2042</v>
      </c>
      <c r="RI94" s="5">
        <v>2089</v>
      </c>
      <c r="RJ94" s="5">
        <v>2004</v>
      </c>
      <c r="RK94" s="5">
        <v>1855</v>
      </c>
      <c r="RL94" s="5">
        <v>1693</v>
      </c>
      <c r="RM94" s="5">
        <v>1738</v>
      </c>
      <c r="RN94" s="5">
        <v>1758</v>
      </c>
      <c r="RO94" s="5">
        <v>11223</v>
      </c>
      <c r="RP94" s="5">
        <v>13706</v>
      </c>
      <c r="RQ94" s="5">
        <v>13096</v>
      </c>
      <c r="RR94" s="5">
        <v>10627</v>
      </c>
      <c r="RS94" s="5">
        <v>11615</v>
      </c>
      <c r="RT94" s="5">
        <v>12706</v>
      </c>
      <c r="RU94" s="5">
        <v>11867</v>
      </c>
      <c r="RV94" s="5">
        <v>10837</v>
      </c>
      <c r="RW94" s="5">
        <v>11194</v>
      </c>
      <c r="RX94" s="5">
        <v>10395</v>
      </c>
      <c r="RY94" s="5">
        <v>10650</v>
      </c>
      <c r="RZ94" s="5">
        <v>10417</v>
      </c>
      <c r="SA94" s="5">
        <v>9876</v>
      </c>
      <c r="SB94" s="5">
        <v>9986</v>
      </c>
      <c r="SC94" s="5">
        <v>8805</v>
      </c>
      <c r="SD94" s="5">
        <v>9173</v>
      </c>
      <c r="SE94" s="5">
        <v>11230</v>
      </c>
      <c r="SF94" s="5">
        <v>3388</v>
      </c>
      <c r="SG94" s="5">
        <v>2242</v>
      </c>
      <c r="SH94" s="5">
        <v>2122</v>
      </c>
      <c r="SI94" s="5">
        <v>1099</v>
      </c>
      <c r="SJ94" s="5">
        <v>1315</v>
      </c>
      <c r="SK94" s="5">
        <v>1386</v>
      </c>
      <c r="SL94" s="5">
        <v>1542</v>
      </c>
      <c r="SM94" s="5">
        <v>1264</v>
      </c>
      <c r="SN94" s="5">
        <v>1217</v>
      </c>
      <c r="SO94" s="5">
        <v>1351</v>
      </c>
      <c r="SP94" s="5">
        <v>1222</v>
      </c>
      <c r="SQ94" s="5">
        <v>1245</v>
      </c>
      <c r="SR94" s="5">
        <v>1148</v>
      </c>
      <c r="SS94" s="5">
        <v>1229</v>
      </c>
      <c r="ST94" s="5">
        <v>1226</v>
      </c>
      <c r="SU94" s="5">
        <v>5082</v>
      </c>
      <c r="SV94" s="5">
        <v>6079</v>
      </c>
      <c r="SW94" s="5">
        <v>6031</v>
      </c>
      <c r="SX94" s="5">
        <v>6601</v>
      </c>
      <c r="SY94" s="5">
        <v>6693</v>
      </c>
      <c r="SZ94" s="5">
        <v>6400</v>
      </c>
      <c r="TA94" s="5">
        <v>6416</v>
      </c>
      <c r="TB94" s="5">
        <v>6227</v>
      </c>
      <c r="TC94" s="5">
        <v>6237</v>
      </c>
      <c r="TD94" s="5">
        <v>6100</v>
      </c>
      <c r="TE94" s="5">
        <v>5832</v>
      </c>
      <c r="TF94" s="5">
        <v>5895</v>
      </c>
      <c r="TG94" s="5">
        <v>5251</v>
      </c>
      <c r="TH94" s="5">
        <v>5082</v>
      </c>
      <c r="TI94" s="5">
        <v>4910</v>
      </c>
      <c r="TJ94" s="5">
        <v>4937</v>
      </c>
      <c r="TK94" s="5">
        <v>4314</v>
      </c>
      <c r="TL94" s="5">
        <v>484</v>
      </c>
      <c r="TM94" s="5">
        <v>41</v>
      </c>
      <c r="TN94" s="5">
        <v>664</v>
      </c>
      <c r="TO94" s="5">
        <v>1065</v>
      </c>
      <c r="TP94" s="5">
        <v>1619</v>
      </c>
      <c r="TQ94" s="5">
        <v>1597</v>
      </c>
      <c r="TR94" s="5">
        <v>1172</v>
      </c>
      <c r="TS94" s="5">
        <v>705</v>
      </c>
      <c r="TT94" s="5">
        <v>246</v>
      </c>
      <c r="TU94" s="5">
        <v>242</v>
      </c>
      <c r="TV94" s="5">
        <v>246</v>
      </c>
      <c r="TW94" s="5">
        <v>238</v>
      </c>
      <c r="TX94" s="5">
        <v>238</v>
      </c>
      <c r="TY94" s="5">
        <v>244</v>
      </c>
      <c r="TZ94" s="5">
        <v>263</v>
      </c>
      <c r="UA94" s="5">
        <v>1656</v>
      </c>
      <c r="UB94" s="5">
        <v>444</v>
      </c>
      <c r="UC94" s="5">
        <v>522</v>
      </c>
      <c r="UD94" s="5">
        <v>503</v>
      </c>
      <c r="UE94" s="5">
        <v>554</v>
      </c>
      <c r="UF94" s="5">
        <v>615</v>
      </c>
      <c r="UG94" s="5">
        <v>573</v>
      </c>
      <c r="UH94" s="5">
        <v>297</v>
      </c>
      <c r="UI94" s="5">
        <v>204</v>
      </c>
      <c r="UJ94" s="5">
        <v>211</v>
      </c>
      <c r="UK94" s="5">
        <v>213</v>
      </c>
      <c r="UL94" s="5">
        <v>634</v>
      </c>
      <c r="UM94" s="5">
        <v>866</v>
      </c>
      <c r="UN94" s="5">
        <v>1193</v>
      </c>
      <c r="UO94" s="5">
        <v>1143</v>
      </c>
      <c r="UP94" s="5">
        <v>895</v>
      </c>
      <c r="UQ94" s="5">
        <v>1150</v>
      </c>
      <c r="UR94" s="5">
        <v>310</v>
      </c>
      <c r="US94" s="5">
        <v>0</v>
      </c>
      <c r="UT94" s="5">
        <v>0</v>
      </c>
      <c r="UU94" s="5">
        <v>0</v>
      </c>
      <c r="UV94" s="5">
        <v>-12</v>
      </c>
      <c r="UW94" s="5">
        <v>56</v>
      </c>
      <c r="UX94" s="5">
        <v>92</v>
      </c>
      <c r="UY94" s="5">
        <v>108</v>
      </c>
      <c r="UZ94" s="5">
        <v>292</v>
      </c>
      <c r="VA94" s="5">
        <v>458</v>
      </c>
      <c r="VB94" s="5">
        <v>426</v>
      </c>
      <c r="VC94" s="5">
        <v>371</v>
      </c>
      <c r="VD94" s="5">
        <v>320</v>
      </c>
      <c r="VE94" s="5">
        <v>309</v>
      </c>
      <c r="VF94" s="5">
        <v>294</v>
      </c>
      <c r="VG94" s="5">
        <v>103823</v>
      </c>
      <c r="VH94" s="5">
        <v>79027</v>
      </c>
      <c r="VI94" s="5">
        <v>79397</v>
      </c>
      <c r="VJ94" s="5">
        <v>75598</v>
      </c>
      <c r="VK94" s="5">
        <v>73475</v>
      </c>
      <c r="VL94" s="5">
        <v>61640</v>
      </c>
      <c r="VM94" s="5">
        <v>61519</v>
      </c>
      <c r="VN94" s="5">
        <v>59266</v>
      </c>
      <c r="VO94" s="5">
        <v>54040</v>
      </c>
      <c r="VP94" s="5">
        <v>47714</v>
      </c>
      <c r="VQ94" s="5">
        <v>60525</v>
      </c>
      <c r="VR94" s="5">
        <v>53008</v>
      </c>
      <c r="VS94" s="5">
        <v>51519</v>
      </c>
      <c r="VT94" s="5">
        <v>48894</v>
      </c>
      <c r="VU94" s="5">
        <v>51909</v>
      </c>
      <c r="VV94" s="5">
        <v>79665</v>
      </c>
      <c r="VW94" s="5">
        <v>65460</v>
      </c>
      <c r="VX94" s="5">
        <v>39208</v>
      </c>
      <c r="VY94" s="5">
        <v>8441</v>
      </c>
      <c r="VZ94" s="5">
        <v>6227</v>
      </c>
      <c r="WA94" s="5">
        <v>4826</v>
      </c>
      <c r="WB94" s="5">
        <v>5663</v>
      </c>
      <c r="WC94" s="5">
        <v>5039</v>
      </c>
      <c r="WD94" s="5">
        <v>6969</v>
      </c>
      <c r="WE94" s="5">
        <v>6021</v>
      </c>
      <c r="WF94" s="5">
        <v>5568</v>
      </c>
      <c r="WG94" s="5">
        <v>7061</v>
      </c>
      <c r="WH94" s="5">
        <v>5645</v>
      </c>
      <c r="WI94" s="5">
        <v>5515</v>
      </c>
      <c r="WJ94" s="5">
        <v>5882</v>
      </c>
      <c r="WK94" s="5">
        <v>6159</v>
      </c>
      <c r="WL94" s="5">
        <v>6334</v>
      </c>
      <c r="WM94" s="5">
        <v>2053</v>
      </c>
      <c r="WN94" s="5">
        <v>3221</v>
      </c>
      <c r="WO94" s="5">
        <v>3256</v>
      </c>
      <c r="WP94" s="5">
        <v>2904</v>
      </c>
      <c r="WQ94" s="5">
        <v>3322</v>
      </c>
      <c r="WR94" s="5">
        <v>3145</v>
      </c>
      <c r="WS94" s="5">
        <v>3136</v>
      </c>
      <c r="WT94" s="5">
        <v>2743</v>
      </c>
      <c r="WU94" s="5">
        <v>2633</v>
      </c>
      <c r="WV94" s="5">
        <v>2767</v>
      </c>
      <c r="WW94" s="5">
        <v>2701</v>
      </c>
      <c r="WX94" s="5">
        <v>2903</v>
      </c>
      <c r="WY94" s="5">
        <v>3073</v>
      </c>
      <c r="WZ94" s="5">
        <v>2527</v>
      </c>
      <c r="XA94" s="5">
        <v>2365</v>
      </c>
      <c r="XB94" s="5">
        <v>2974</v>
      </c>
      <c r="XC94" s="5">
        <v>2746</v>
      </c>
      <c r="XD94" s="5">
        <v>499</v>
      </c>
      <c r="XE94" s="5">
        <v>931</v>
      </c>
      <c r="XF94" s="5">
        <v>916</v>
      </c>
      <c r="XG94" s="5">
        <v>934</v>
      </c>
      <c r="XH94" s="5">
        <v>830</v>
      </c>
      <c r="XI94" s="5">
        <v>544</v>
      </c>
      <c r="XJ94" s="5">
        <v>717</v>
      </c>
      <c r="XK94" s="5">
        <v>520</v>
      </c>
      <c r="XL94" s="5">
        <v>355</v>
      </c>
      <c r="XM94" s="5">
        <v>416</v>
      </c>
      <c r="XN94" s="5">
        <v>442</v>
      </c>
      <c r="XO94" s="5">
        <v>410</v>
      </c>
      <c r="XP94" s="5">
        <v>416</v>
      </c>
      <c r="XQ94" s="5">
        <v>382</v>
      </c>
      <c r="XR94" s="5">
        <v>484</v>
      </c>
      <c r="XS94" s="1">
        <v>12825</v>
      </c>
      <c r="XT94" s="3" t="s">
        <v>180</v>
      </c>
      <c r="XU94" s="3" t="s">
        <v>180</v>
      </c>
      <c r="XV94" s="3" t="s">
        <v>180</v>
      </c>
      <c r="XW94" s="3" t="s">
        <v>180</v>
      </c>
      <c r="XX94" s="3" t="s">
        <v>180</v>
      </c>
      <c r="XY94" s="3" t="s">
        <v>180</v>
      </c>
      <c r="XZ94" s="3" t="s">
        <v>243</v>
      </c>
    </row>
    <row r="95" spans="1:650" x14ac:dyDescent="0.3">
      <c r="A95" s="6" t="s">
        <v>122</v>
      </c>
      <c r="B95" s="1">
        <v>4061951</v>
      </c>
      <c r="C95" s="5">
        <v>0</v>
      </c>
      <c r="D95" s="5">
        <v>0</v>
      </c>
      <c r="E95" s="5">
        <v>0</v>
      </c>
      <c r="F95" s="5">
        <v>0</v>
      </c>
      <c r="G95" s="5">
        <v>0</v>
      </c>
      <c r="H95" s="5">
        <v>0</v>
      </c>
      <c r="I95" s="5">
        <v>0</v>
      </c>
      <c r="J95" s="5">
        <v>0</v>
      </c>
      <c r="K95" s="5">
        <v>0</v>
      </c>
      <c r="L95" s="5">
        <v>0</v>
      </c>
      <c r="M95" s="5">
        <v>0</v>
      </c>
      <c r="N95" s="5">
        <v>0</v>
      </c>
      <c r="O95" s="5">
        <v>0</v>
      </c>
      <c r="P95" s="5">
        <v>0</v>
      </c>
      <c r="Q95" s="5">
        <v>0</v>
      </c>
      <c r="R95" s="5">
        <v>0</v>
      </c>
      <c r="S95" s="5">
        <v>0</v>
      </c>
      <c r="T95" s="5">
        <v>0</v>
      </c>
      <c r="U95" s="5">
        <v>0</v>
      </c>
      <c r="V95" s="5">
        <v>15</v>
      </c>
      <c r="W95" s="5">
        <v>7</v>
      </c>
      <c r="X95" s="5">
        <v>0</v>
      </c>
      <c r="Y95" s="5">
        <v>0</v>
      </c>
      <c r="Z95" s="5">
        <v>0</v>
      </c>
      <c r="AA95" s="5">
        <v>0</v>
      </c>
      <c r="AB95" s="5">
        <v>0</v>
      </c>
      <c r="AC95" s="5" t="s">
        <v>33</v>
      </c>
      <c r="AD95" s="5" t="s">
        <v>33</v>
      </c>
      <c r="AE95" s="5" t="s">
        <v>33</v>
      </c>
      <c r="AF95" s="5" t="s">
        <v>33</v>
      </c>
      <c r="AG95" s="5" t="s">
        <v>33</v>
      </c>
      <c r="AH95" s="5" t="s">
        <v>33</v>
      </c>
      <c r="AI95" s="5">
        <v>25</v>
      </c>
      <c r="AJ95" s="5">
        <v>0</v>
      </c>
      <c r="AK95" s="5">
        <v>13</v>
      </c>
      <c r="AL95" s="5">
        <v>32</v>
      </c>
      <c r="AM95" s="5">
        <v>54</v>
      </c>
      <c r="AN95" s="5">
        <v>2</v>
      </c>
      <c r="AO95" s="5">
        <v>14</v>
      </c>
      <c r="AP95" s="5">
        <v>52</v>
      </c>
      <c r="AQ95" s="5">
        <v>87</v>
      </c>
      <c r="AR95" s="5">
        <v>18</v>
      </c>
      <c r="AS95" s="5">
        <v>158</v>
      </c>
      <c r="AT95" s="5">
        <v>50</v>
      </c>
      <c r="AU95" s="5">
        <v>429</v>
      </c>
      <c r="AV95" s="5">
        <v>0</v>
      </c>
      <c r="AW95" s="5">
        <v>13</v>
      </c>
      <c r="AX95" s="5">
        <v>21</v>
      </c>
      <c r="AY95" s="5">
        <v>189</v>
      </c>
      <c r="AZ95" s="5">
        <v>930</v>
      </c>
      <c r="BA95" s="5">
        <v>37</v>
      </c>
      <c r="BB95" s="5">
        <v>1990</v>
      </c>
      <c r="BC95" s="5">
        <v>131</v>
      </c>
      <c r="BD95" s="5">
        <v>13</v>
      </c>
      <c r="BE95" s="5">
        <v>26</v>
      </c>
      <c r="BF95" s="5">
        <v>102</v>
      </c>
      <c r="BG95" s="5">
        <v>465</v>
      </c>
      <c r="BH95" s="5">
        <v>84</v>
      </c>
      <c r="BI95" s="5" t="s">
        <v>33</v>
      </c>
      <c r="BJ95" s="5" t="s">
        <v>33</v>
      </c>
      <c r="BK95" s="5" t="s">
        <v>33</v>
      </c>
      <c r="BL95" s="5" t="s">
        <v>33</v>
      </c>
      <c r="BM95" s="5" t="s">
        <v>33</v>
      </c>
      <c r="BN95" s="5" t="s">
        <v>33</v>
      </c>
      <c r="BO95" s="5">
        <v>203</v>
      </c>
      <c r="BP95" s="5">
        <v>528</v>
      </c>
      <c r="BQ95" s="5">
        <v>708</v>
      </c>
      <c r="BR95" s="5">
        <v>276</v>
      </c>
      <c r="BS95" s="5">
        <v>581</v>
      </c>
      <c r="BT95" s="5">
        <v>554</v>
      </c>
      <c r="BU95" s="5">
        <v>2166</v>
      </c>
      <c r="BV95" s="5">
        <v>367</v>
      </c>
      <c r="BW95" s="5">
        <v>180</v>
      </c>
      <c r="BX95" s="5">
        <v>1465</v>
      </c>
      <c r="BY95" s="5">
        <v>1121</v>
      </c>
      <c r="BZ95" s="5">
        <v>765</v>
      </c>
      <c r="CA95" s="5">
        <v>1060</v>
      </c>
      <c r="CB95" s="5">
        <v>1184</v>
      </c>
      <c r="CC95" s="5">
        <v>721</v>
      </c>
      <c r="CD95" s="5">
        <v>323</v>
      </c>
      <c r="CE95" s="5">
        <v>530</v>
      </c>
      <c r="CF95" s="5">
        <v>431</v>
      </c>
      <c r="CG95" s="5">
        <v>225</v>
      </c>
      <c r="CH95" s="5">
        <v>819</v>
      </c>
      <c r="CI95" s="5">
        <v>150</v>
      </c>
      <c r="CJ95" s="5">
        <v>1287</v>
      </c>
      <c r="CK95" s="5">
        <v>1467</v>
      </c>
      <c r="CL95" s="5">
        <v>218</v>
      </c>
      <c r="CM95" s="5">
        <v>218</v>
      </c>
      <c r="CN95" s="5">
        <v>203</v>
      </c>
      <c r="CO95" s="5" t="s">
        <v>33</v>
      </c>
      <c r="CP95" s="5" t="s">
        <v>33</v>
      </c>
      <c r="CQ95" s="5" t="s">
        <v>33</v>
      </c>
      <c r="CR95" s="5" t="s">
        <v>33</v>
      </c>
      <c r="CS95" s="5" t="s">
        <v>33</v>
      </c>
      <c r="CT95" s="5" t="s">
        <v>33</v>
      </c>
      <c r="CU95" s="5">
        <v>2188</v>
      </c>
      <c r="CV95" s="5">
        <v>2155</v>
      </c>
      <c r="CW95" s="5">
        <v>2688</v>
      </c>
      <c r="CX95" s="5">
        <v>1923</v>
      </c>
      <c r="CY95" s="5">
        <v>1572</v>
      </c>
      <c r="CZ95" s="5">
        <v>1722</v>
      </c>
      <c r="DA95" s="5">
        <v>1803</v>
      </c>
      <c r="DB95" s="5">
        <v>2224</v>
      </c>
      <c r="DC95" s="5">
        <v>2040</v>
      </c>
      <c r="DD95" s="5">
        <v>1344</v>
      </c>
      <c r="DE95" s="5">
        <v>1626</v>
      </c>
      <c r="DF95" s="5">
        <v>1698</v>
      </c>
      <c r="DG95" s="5">
        <v>1641</v>
      </c>
      <c r="DH95" s="5">
        <v>1428</v>
      </c>
      <c r="DI95" s="5">
        <v>1943</v>
      </c>
      <c r="DJ95" s="5">
        <v>1998</v>
      </c>
      <c r="DK95" s="5">
        <v>1875</v>
      </c>
      <c r="DL95" s="5">
        <v>1715</v>
      </c>
      <c r="DM95" s="5">
        <v>1939</v>
      </c>
      <c r="DN95" s="5">
        <v>1819</v>
      </c>
      <c r="DO95" s="5">
        <v>1544</v>
      </c>
      <c r="DP95" s="5">
        <v>1579</v>
      </c>
      <c r="DQ95" s="5">
        <v>1143</v>
      </c>
      <c r="DR95" s="5">
        <v>1192</v>
      </c>
      <c r="DS95" s="5">
        <v>1144</v>
      </c>
      <c r="DT95" s="5">
        <v>1052</v>
      </c>
      <c r="DU95" s="5" t="s">
        <v>33</v>
      </c>
      <c r="DV95" s="5" t="s">
        <v>33</v>
      </c>
      <c r="DW95" s="5" t="s">
        <v>33</v>
      </c>
      <c r="DX95" s="5" t="s">
        <v>33</v>
      </c>
      <c r="DY95" s="5" t="s">
        <v>33</v>
      </c>
      <c r="DZ95" s="5" t="s">
        <v>33</v>
      </c>
      <c r="EA95" s="5">
        <v>542</v>
      </c>
      <c r="EB95" s="5">
        <v>693</v>
      </c>
      <c r="EC95" s="5">
        <v>410</v>
      </c>
      <c r="ED95" s="5">
        <v>382</v>
      </c>
      <c r="EE95" s="5">
        <v>352</v>
      </c>
      <c r="EF95" s="5">
        <v>573</v>
      </c>
      <c r="EG95" s="5">
        <v>365</v>
      </c>
      <c r="EH95" s="5">
        <v>257</v>
      </c>
      <c r="EI95" s="5">
        <v>255</v>
      </c>
      <c r="EJ95" s="5">
        <v>271</v>
      </c>
      <c r="EK95" s="5">
        <v>454</v>
      </c>
      <c r="EL95" s="5">
        <v>279</v>
      </c>
      <c r="EM95" s="5">
        <v>276</v>
      </c>
      <c r="EN95" s="5">
        <v>68</v>
      </c>
      <c r="EO95" s="5">
        <v>206</v>
      </c>
      <c r="EP95" s="5">
        <v>620</v>
      </c>
      <c r="EQ95" s="5">
        <v>315</v>
      </c>
      <c r="ER95" s="5">
        <v>285</v>
      </c>
      <c r="ES95" s="5">
        <v>223</v>
      </c>
      <c r="ET95" s="5">
        <v>193</v>
      </c>
      <c r="EU95" s="5">
        <v>292</v>
      </c>
      <c r="EV95" s="5">
        <v>303</v>
      </c>
      <c r="EW95" s="5">
        <v>528</v>
      </c>
      <c r="EX95" s="5">
        <v>214</v>
      </c>
      <c r="EY95" s="5">
        <v>170</v>
      </c>
      <c r="EZ95" s="5">
        <v>98</v>
      </c>
      <c r="FA95" s="5" t="s">
        <v>33</v>
      </c>
      <c r="FB95" s="5" t="s">
        <v>33</v>
      </c>
      <c r="FC95" s="5" t="s">
        <v>33</v>
      </c>
      <c r="FD95" s="5" t="s">
        <v>33</v>
      </c>
      <c r="FE95" s="5" t="s">
        <v>33</v>
      </c>
      <c r="FF95" s="5" t="s">
        <v>33</v>
      </c>
      <c r="FG95" s="5">
        <v>0</v>
      </c>
      <c r="FH95" s="5">
        <v>0</v>
      </c>
      <c r="FI95" s="5">
        <v>0</v>
      </c>
      <c r="FJ95" s="5">
        <v>0</v>
      </c>
      <c r="FK95" s="5">
        <v>0</v>
      </c>
      <c r="FL95" s="5">
        <v>0</v>
      </c>
      <c r="FM95" s="5">
        <v>0</v>
      </c>
      <c r="FN95" s="5">
        <v>0</v>
      </c>
      <c r="FO95" s="5">
        <v>0</v>
      </c>
      <c r="FP95" s="5">
        <v>0</v>
      </c>
      <c r="FQ95" s="5">
        <v>0</v>
      </c>
      <c r="FR95" s="5">
        <v>0</v>
      </c>
      <c r="FS95" s="5">
        <v>0</v>
      </c>
      <c r="FT95" s="5">
        <v>0</v>
      </c>
      <c r="FU95" s="5" t="s">
        <v>33</v>
      </c>
      <c r="FV95" s="5" t="s">
        <v>33</v>
      </c>
      <c r="FW95" s="5" t="s">
        <v>33</v>
      </c>
      <c r="FX95" s="5" t="s">
        <v>33</v>
      </c>
      <c r="FY95" s="5" t="s">
        <v>33</v>
      </c>
      <c r="FZ95" s="5" t="s">
        <v>33</v>
      </c>
      <c r="GA95" s="5" t="s">
        <v>33</v>
      </c>
      <c r="GB95" s="5" t="s">
        <v>33</v>
      </c>
      <c r="GC95" s="5" t="s">
        <v>33</v>
      </c>
      <c r="GD95" s="5" t="s">
        <v>33</v>
      </c>
      <c r="GE95" s="5" t="s">
        <v>33</v>
      </c>
      <c r="GF95" s="5" t="s">
        <v>33</v>
      </c>
      <c r="GG95" s="5" t="s">
        <v>33</v>
      </c>
      <c r="GH95" s="5" t="s">
        <v>33</v>
      </c>
      <c r="GI95" s="5" t="s">
        <v>33</v>
      </c>
      <c r="GJ95" s="5" t="s">
        <v>33</v>
      </c>
      <c r="GK95" s="5" t="s">
        <v>33</v>
      </c>
      <c r="GL95" s="5" t="s">
        <v>33</v>
      </c>
      <c r="GM95" s="5">
        <v>2958</v>
      </c>
      <c r="GN95" s="5">
        <v>3377</v>
      </c>
      <c r="GO95" s="5">
        <v>3818</v>
      </c>
      <c r="GP95" s="5">
        <v>2614</v>
      </c>
      <c r="GQ95" s="5">
        <v>2559</v>
      </c>
      <c r="GR95" s="5">
        <v>2850</v>
      </c>
      <c r="GS95" s="5">
        <v>4347</v>
      </c>
      <c r="GT95" s="5">
        <v>2899</v>
      </c>
      <c r="GU95" s="5">
        <v>2562</v>
      </c>
      <c r="GV95" s="5">
        <v>3097</v>
      </c>
      <c r="GW95" s="5">
        <v>3358</v>
      </c>
      <c r="GX95" s="5">
        <v>2792</v>
      </c>
      <c r="GY95" s="5">
        <v>3407</v>
      </c>
      <c r="GZ95" s="5">
        <v>2679</v>
      </c>
      <c r="HA95" s="5">
        <v>2882</v>
      </c>
      <c r="HB95" s="5">
        <v>2961</v>
      </c>
      <c r="HC95" s="5">
        <v>2910</v>
      </c>
      <c r="HD95" s="5">
        <v>3361</v>
      </c>
      <c r="HE95" s="5">
        <v>2424</v>
      </c>
      <c r="HF95" s="5">
        <v>4836</v>
      </c>
      <c r="HG95" s="5">
        <v>2124</v>
      </c>
      <c r="HH95" s="5">
        <v>3182</v>
      </c>
      <c r="HI95" s="5">
        <v>3165</v>
      </c>
      <c r="HJ95" s="5">
        <v>1727</v>
      </c>
      <c r="HK95" s="5">
        <v>1997</v>
      </c>
      <c r="HL95" s="5">
        <v>1437</v>
      </c>
      <c r="HM95" s="5" t="s">
        <v>33</v>
      </c>
      <c r="HN95" s="5" t="s">
        <v>33</v>
      </c>
      <c r="HO95" s="5" t="s">
        <v>33</v>
      </c>
      <c r="HP95" s="5" t="s">
        <v>33</v>
      </c>
      <c r="HQ95" s="5" t="s">
        <v>33</v>
      </c>
      <c r="HR95" s="5" t="s">
        <v>33</v>
      </c>
      <c r="HS95" s="5">
        <v>10727</v>
      </c>
      <c r="HT95" s="5">
        <v>10867</v>
      </c>
      <c r="HU95" s="5">
        <v>10353</v>
      </c>
      <c r="HV95" s="5">
        <v>10605</v>
      </c>
      <c r="HW95" s="5">
        <v>10723</v>
      </c>
      <c r="HX95" s="5">
        <v>12661</v>
      </c>
      <c r="HY95" s="5">
        <v>11334</v>
      </c>
      <c r="HZ95" s="5">
        <v>10981</v>
      </c>
      <c r="IA95" s="5">
        <v>10681</v>
      </c>
      <c r="IB95" s="5">
        <v>11372</v>
      </c>
      <c r="IC95" s="5">
        <v>11368</v>
      </c>
      <c r="ID95" s="5">
        <v>11778</v>
      </c>
      <c r="IE95" s="5">
        <v>11524</v>
      </c>
      <c r="IF95" s="5">
        <v>10728</v>
      </c>
      <c r="IG95" s="5">
        <v>10958</v>
      </c>
      <c r="IH95" s="5">
        <v>9325</v>
      </c>
      <c r="II95" s="5">
        <v>8685</v>
      </c>
      <c r="IJ95" s="5">
        <v>6849</v>
      </c>
      <c r="IK95" s="5">
        <v>6816</v>
      </c>
      <c r="IL95" s="5">
        <v>5547</v>
      </c>
      <c r="IM95" s="5">
        <v>5058</v>
      </c>
      <c r="IN95" s="5">
        <v>4507</v>
      </c>
      <c r="IO95" s="5">
        <v>4708</v>
      </c>
      <c r="IP95" s="5">
        <v>4366</v>
      </c>
      <c r="IQ95" s="5">
        <v>4399</v>
      </c>
      <c r="IR95" s="5">
        <v>3921</v>
      </c>
      <c r="IS95" s="5" t="s">
        <v>33</v>
      </c>
      <c r="IT95" s="5" t="s">
        <v>33</v>
      </c>
      <c r="IU95" s="5" t="s">
        <v>33</v>
      </c>
      <c r="IV95" s="5" t="s">
        <v>33</v>
      </c>
      <c r="IW95" s="5" t="s">
        <v>33</v>
      </c>
      <c r="IX95" s="5" t="s">
        <v>33</v>
      </c>
      <c r="IY95" s="5">
        <v>19</v>
      </c>
      <c r="IZ95" s="5">
        <v>15</v>
      </c>
      <c r="JA95" s="5">
        <v>204</v>
      </c>
      <c r="JB95" s="5">
        <v>25</v>
      </c>
      <c r="JC95" s="5">
        <v>28</v>
      </c>
      <c r="JD95" s="5">
        <v>32</v>
      </c>
      <c r="JE95" s="5">
        <v>28</v>
      </c>
      <c r="JF95" s="5">
        <v>63</v>
      </c>
      <c r="JG95" s="5">
        <v>64</v>
      </c>
      <c r="JH95" s="5">
        <v>76</v>
      </c>
      <c r="JI95" s="5">
        <v>40</v>
      </c>
      <c r="JJ95" s="5">
        <v>63</v>
      </c>
      <c r="JK95" s="5">
        <v>52</v>
      </c>
      <c r="JL95" s="5">
        <v>53</v>
      </c>
      <c r="JM95" s="5">
        <v>57</v>
      </c>
      <c r="JN95" s="5">
        <v>42</v>
      </c>
      <c r="JO95" s="5">
        <v>51</v>
      </c>
      <c r="JP95" s="5">
        <v>37</v>
      </c>
      <c r="JQ95" s="5">
        <v>41</v>
      </c>
      <c r="JR95" s="5">
        <v>47</v>
      </c>
      <c r="JS95" s="5">
        <v>54</v>
      </c>
      <c r="JT95" s="5">
        <v>43</v>
      </c>
      <c r="JU95" s="5">
        <v>70</v>
      </c>
      <c r="JV95" s="5">
        <v>78</v>
      </c>
      <c r="JW95" s="5">
        <v>46</v>
      </c>
      <c r="JX95" s="5">
        <v>41</v>
      </c>
      <c r="JY95" s="5" t="s">
        <v>33</v>
      </c>
      <c r="JZ95" s="5" t="s">
        <v>33</v>
      </c>
      <c r="KA95" s="5" t="s">
        <v>33</v>
      </c>
      <c r="KB95" s="5" t="s">
        <v>33</v>
      </c>
      <c r="KC95" s="5" t="s">
        <v>33</v>
      </c>
      <c r="KD95" s="5" t="s">
        <v>33</v>
      </c>
      <c r="KE95" s="5">
        <v>48</v>
      </c>
      <c r="KF95" s="5">
        <v>51</v>
      </c>
      <c r="KG95" s="5">
        <v>49</v>
      </c>
      <c r="KH95" s="5">
        <v>58</v>
      </c>
      <c r="KI95" s="5">
        <v>42</v>
      </c>
      <c r="KJ95" s="5">
        <v>64</v>
      </c>
      <c r="KK95" s="5">
        <v>66</v>
      </c>
      <c r="KL95" s="5">
        <v>45</v>
      </c>
      <c r="KM95" s="5">
        <v>49</v>
      </c>
      <c r="KN95" s="5">
        <v>55</v>
      </c>
      <c r="KO95" s="5">
        <v>59</v>
      </c>
      <c r="KP95" s="5">
        <v>40</v>
      </c>
      <c r="KQ95" s="5">
        <v>45</v>
      </c>
      <c r="KR95" s="5">
        <v>37</v>
      </c>
      <c r="KS95" s="5">
        <v>49</v>
      </c>
      <c r="KT95" s="5">
        <v>43</v>
      </c>
      <c r="KU95" s="5">
        <v>47</v>
      </c>
      <c r="KV95" s="5">
        <v>50</v>
      </c>
      <c r="KW95" s="5">
        <v>34</v>
      </c>
      <c r="KX95" s="5">
        <v>24</v>
      </c>
      <c r="KY95" s="5">
        <v>22</v>
      </c>
      <c r="KZ95" s="5">
        <v>27</v>
      </c>
      <c r="LA95" s="5">
        <v>21</v>
      </c>
      <c r="LB95" s="5">
        <v>29</v>
      </c>
      <c r="LC95" s="5">
        <v>30</v>
      </c>
      <c r="LD95" s="5">
        <v>22</v>
      </c>
      <c r="LE95" s="5" t="s">
        <v>33</v>
      </c>
      <c r="LF95" s="5" t="s">
        <v>33</v>
      </c>
      <c r="LG95" s="5" t="s">
        <v>33</v>
      </c>
      <c r="LH95" s="5" t="s">
        <v>33</v>
      </c>
      <c r="LI95" s="5" t="s">
        <v>33</v>
      </c>
      <c r="LJ95" s="5" t="s">
        <v>33</v>
      </c>
      <c r="LK95" s="5">
        <v>117</v>
      </c>
      <c r="LL95" s="5">
        <v>112</v>
      </c>
      <c r="LM95" s="5">
        <v>104</v>
      </c>
      <c r="LN95" s="5">
        <v>102</v>
      </c>
      <c r="LO95" s="5">
        <v>71</v>
      </c>
      <c r="LP95" s="5">
        <v>121</v>
      </c>
      <c r="LQ95" s="5">
        <v>96</v>
      </c>
      <c r="LR95" s="5">
        <v>147</v>
      </c>
      <c r="LS95" s="5">
        <v>45</v>
      </c>
      <c r="LT95" s="5">
        <v>55</v>
      </c>
      <c r="LU95" s="5">
        <v>107</v>
      </c>
      <c r="LV95" s="5">
        <v>67</v>
      </c>
      <c r="LW95" s="5">
        <v>44</v>
      </c>
      <c r="LX95" s="5">
        <v>71</v>
      </c>
      <c r="LY95" s="5">
        <v>56</v>
      </c>
      <c r="LZ95" s="5">
        <v>37</v>
      </c>
      <c r="MA95" s="5">
        <v>45</v>
      </c>
      <c r="MB95" s="5">
        <v>58</v>
      </c>
      <c r="MC95" s="5">
        <v>28</v>
      </c>
      <c r="MD95" s="5">
        <v>27</v>
      </c>
      <c r="ME95" s="5">
        <v>32</v>
      </c>
      <c r="MF95" s="5">
        <v>40</v>
      </c>
      <c r="MG95" s="5">
        <v>32</v>
      </c>
      <c r="MH95" s="5">
        <v>33</v>
      </c>
      <c r="MI95" s="5">
        <v>35</v>
      </c>
      <c r="MJ95" s="5">
        <v>26</v>
      </c>
      <c r="MK95" s="5" t="s">
        <v>33</v>
      </c>
      <c r="ML95" s="5" t="s">
        <v>33</v>
      </c>
      <c r="MM95" s="5" t="s">
        <v>33</v>
      </c>
      <c r="MN95" s="5" t="s">
        <v>33</v>
      </c>
      <c r="MO95" s="5" t="s">
        <v>33</v>
      </c>
      <c r="MP95" s="5" t="s">
        <v>33</v>
      </c>
      <c r="MQ95" s="5">
        <v>0</v>
      </c>
      <c r="MR95" s="5">
        <v>0</v>
      </c>
      <c r="MS95" s="5">
        <v>0</v>
      </c>
      <c r="MT95" s="5">
        <v>0</v>
      </c>
      <c r="MU95" s="5">
        <v>0</v>
      </c>
      <c r="MV95" s="5">
        <v>0</v>
      </c>
      <c r="MW95" s="5">
        <v>0</v>
      </c>
      <c r="MX95" s="5">
        <v>0</v>
      </c>
      <c r="MY95" s="5">
        <v>0</v>
      </c>
      <c r="MZ95" s="5">
        <v>0</v>
      </c>
      <c r="NA95" s="5">
        <v>0</v>
      </c>
      <c r="NB95" s="5">
        <v>0</v>
      </c>
      <c r="NC95" s="5">
        <v>0</v>
      </c>
      <c r="ND95" s="5">
        <v>0</v>
      </c>
      <c r="NE95" s="5" t="s">
        <v>33</v>
      </c>
      <c r="NF95" s="5" t="s">
        <v>33</v>
      </c>
      <c r="NG95" s="5" t="s">
        <v>33</v>
      </c>
      <c r="NH95" s="5" t="s">
        <v>33</v>
      </c>
      <c r="NI95" s="5" t="s">
        <v>33</v>
      </c>
      <c r="NJ95" s="5" t="s">
        <v>33</v>
      </c>
      <c r="NK95" s="5" t="s">
        <v>33</v>
      </c>
      <c r="NL95" s="5" t="s">
        <v>33</v>
      </c>
      <c r="NM95" s="5" t="s">
        <v>33</v>
      </c>
      <c r="NN95" s="5" t="s">
        <v>33</v>
      </c>
      <c r="NO95" s="5" t="s">
        <v>33</v>
      </c>
      <c r="NP95" s="5" t="s">
        <v>33</v>
      </c>
      <c r="NQ95" s="5" t="s">
        <v>33</v>
      </c>
      <c r="NR95" s="5" t="s">
        <v>33</v>
      </c>
      <c r="NS95" s="5" t="s">
        <v>33</v>
      </c>
      <c r="NT95" s="5" t="s">
        <v>33</v>
      </c>
      <c r="NU95" s="5" t="s">
        <v>33</v>
      </c>
      <c r="NV95" s="5" t="s">
        <v>33</v>
      </c>
      <c r="NW95" s="5">
        <v>0</v>
      </c>
      <c r="NX95" s="5">
        <v>0</v>
      </c>
      <c r="NY95" s="5">
        <v>0</v>
      </c>
      <c r="NZ95" s="5">
        <v>0</v>
      </c>
      <c r="OA95" s="5">
        <v>0</v>
      </c>
      <c r="OB95" s="5">
        <v>0</v>
      </c>
      <c r="OC95" s="5">
        <v>0</v>
      </c>
      <c r="OD95" s="5">
        <v>0</v>
      </c>
      <c r="OE95" s="5">
        <v>0</v>
      </c>
      <c r="OF95" s="5">
        <v>0</v>
      </c>
      <c r="OG95" s="5">
        <v>0</v>
      </c>
      <c r="OH95" s="5">
        <v>0</v>
      </c>
      <c r="OI95" s="5">
        <v>0</v>
      </c>
      <c r="OJ95" s="5">
        <v>0</v>
      </c>
      <c r="OK95" s="5" t="s">
        <v>33</v>
      </c>
      <c r="OL95" s="5" t="s">
        <v>33</v>
      </c>
      <c r="OM95" s="5" t="s">
        <v>33</v>
      </c>
      <c r="ON95" s="5" t="s">
        <v>33</v>
      </c>
      <c r="OO95" s="5" t="s">
        <v>33</v>
      </c>
      <c r="OP95" s="5" t="s">
        <v>33</v>
      </c>
      <c r="OQ95" s="5" t="s">
        <v>33</v>
      </c>
      <c r="OR95" s="5" t="s">
        <v>33</v>
      </c>
      <c r="OS95" s="5" t="s">
        <v>33</v>
      </c>
      <c r="OT95" s="5" t="s">
        <v>33</v>
      </c>
      <c r="OU95" s="5" t="s">
        <v>33</v>
      </c>
      <c r="OV95" s="5" t="s">
        <v>33</v>
      </c>
      <c r="OW95" s="5" t="s">
        <v>33</v>
      </c>
      <c r="OX95" s="5" t="s">
        <v>33</v>
      </c>
      <c r="OY95" s="5" t="s">
        <v>33</v>
      </c>
      <c r="OZ95" s="5" t="s">
        <v>33</v>
      </c>
      <c r="PA95" s="5" t="s">
        <v>33</v>
      </c>
      <c r="PB95" s="5" t="s">
        <v>33</v>
      </c>
      <c r="PC95" s="5">
        <v>643</v>
      </c>
      <c r="PD95" s="5">
        <v>620</v>
      </c>
      <c r="PE95" s="5">
        <v>585</v>
      </c>
      <c r="PF95" s="5">
        <v>651</v>
      </c>
      <c r="PG95" s="5">
        <v>623</v>
      </c>
      <c r="PH95" s="5">
        <v>751</v>
      </c>
      <c r="PI95" s="5">
        <v>721</v>
      </c>
      <c r="PJ95" s="5">
        <v>648</v>
      </c>
      <c r="PK95" s="5">
        <v>619</v>
      </c>
      <c r="PL95" s="5">
        <v>655</v>
      </c>
      <c r="PM95" s="5">
        <v>736</v>
      </c>
      <c r="PN95" s="5">
        <v>862</v>
      </c>
      <c r="PO95" s="5">
        <v>868</v>
      </c>
      <c r="PP95" s="5">
        <v>803</v>
      </c>
      <c r="PQ95" s="5">
        <v>795</v>
      </c>
      <c r="PR95" s="5">
        <v>747</v>
      </c>
      <c r="PS95" s="5">
        <v>755</v>
      </c>
      <c r="PT95" s="5">
        <v>756</v>
      </c>
      <c r="PU95" s="5">
        <v>665</v>
      </c>
      <c r="PV95" s="5">
        <v>626</v>
      </c>
      <c r="PW95" s="5">
        <v>617</v>
      </c>
      <c r="PX95" s="5">
        <v>591</v>
      </c>
      <c r="PY95" s="5">
        <v>497</v>
      </c>
      <c r="PZ95" s="5">
        <v>512</v>
      </c>
      <c r="QA95" s="5">
        <v>468</v>
      </c>
      <c r="QB95" s="5">
        <v>485</v>
      </c>
      <c r="QC95" s="5" t="s">
        <v>33</v>
      </c>
      <c r="QD95" s="5" t="s">
        <v>33</v>
      </c>
      <c r="QE95" s="5" t="s">
        <v>33</v>
      </c>
      <c r="QF95" s="5" t="s">
        <v>33</v>
      </c>
      <c r="QG95" s="5" t="s">
        <v>33</v>
      </c>
      <c r="QH95" s="5" t="s">
        <v>33</v>
      </c>
      <c r="QI95" s="5">
        <v>1016</v>
      </c>
      <c r="QJ95" s="5">
        <v>864</v>
      </c>
      <c r="QK95" s="5">
        <v>823</v>
      </c>
      <c r="QL95" s="5">
        <v>849</v>
      </c>
      <c r="QM95" s="5">
        <v>903</v>
      </c>
      <c r="QN95" s="5">
        <v>1007</v>
      </c>
      <c r="QO95" s="5">
        <v>977</v>
      </c>
      <c r="QP95" s="5">
        <v>783</v>
      </c>
      <c r="QQ95" s="5">
        <v>560</v>
      </c>
      <c r="QR95" s="5">
        <v>810</v>
      </c>
      <c r="QS95" s="5">
        <v>567</v>
      </c>
      <c r="QT95" s="5">
        <v>645</v>
      </c>
      <c r="QU95" s="5">
        <v>573</v>
      </c>
      <c r="QV95" s="5">
        <v>437</v>
      </c>
      <c r="QW95" s="5">
        <v>446</v>
      </c>
      <c r="QX95" s="5">
        <v>402</v>
      </c>
      <c r="QY95" s="5">
        <v>417</v>
      </c>
      <c r="QZ95" s="5">
        <v>514</v>
      </c>
      <c r="RA95" s="5">
        <v>375</v>
      </c>
      <c r="RB95" s="5">
        <v>377</v>
      </c>
      <c r="RC95" s="5">
        <v>422</v>
      </c>
      <c r="RD95" s="5">
        <v>422</v>
      </c>
      <c r="RE95" s="5">
        <v>314</v>
      </c>
      <c r="RF95" s="5">
        <v>383</v>
      </c>
      <c r="RG95" s="5">
        <v>366</v>
      </c>
      <c r="RH95" s="5">
        <v>368</v>
      </c>
      <c r="RI95" s="5" t="s">
        <v>33</v>
      </c>
      <c r="RJ95" s="5" t="s">
        <v>33</v>
      </c>
      <c r="RK95" s="5" t="s">
        <v>33</v>
      </c>
      <c r="RL95" s="5" t="s">
        <v>33</v>
      </c>
      <c r="RM95" s="5" t="s">
        <v>33</v>
      </c>
      <c r="RN95" s="5" t="s">
        <v>33</v>
      </c>
      <c r="RO95" s="5">
        <v>597</v>
      </c>
      <c r="RP95" s="5">
        <v>585</v>
      </c>
      <c r="RQ95" s="5">
        <v>594</v>
      </c>
      <c r="RR95" s="5">
        <v>602</v>
      </c>
      <c r="RS95" s="5">
        <v>643</v>
      </c>
      <c r="RT95" s="5">
        <v>758</v>
      </c>
      <c r="RU95" s="5">
        <v>697</v>
      </c>
      <c r="RV95" s="5">
        <v>677</v>
      </c>
      <c r="RW95" s="5">
        <v>644</v>
      </c>
      <c r="RX95" s="5">
        <v>667</v>
      </c>
      <c r="RY95" s="5">
        <v>624</v>
      </c>
      <c r="RZ95" s="5">
        <v>613</v>
      </c>
      <c r="SA95" s="5">
        <v>595</v>
      </c>
      <c r="SB95" s="5">
        <v>556</v>
      </c>
      <c r="SC95" s="5">
        <v>557</v>
      </c>
      <c r="SD95" s="5">
        <v>555</v>
      </c>
      <c r="SE95" s="5">
        <v>468</v>
      </c>
      <c r="SF95" s="5">
        <v>460</v>
      </c>
      <c r="SG95" s="5">
        <v>427</v>
      </c>
      <c r="SH95" s="5">
        <v>449</v>
      </c>
      <c r="SI95" s="5">
        <v>412</v>
      </c>
      <c r="SJ95" s="5">
        <v>404</v>
      </c>
      <c r="SK95" s="5">
        <v>378</v>
      </c>
      <c r="SL95" s="5">
        <v>373</v>
      </c>
      <c r="SM95" s="5">
        <v>355</v>
      </c>
      <c r="SN95" s="5">
        <v>353</v>
      </c>
      <c r="SO95" s="5" t="s">
        <v>33</v>
      </c>
      <c r="SP95" s="5" t="s">
        <v>33</v>
      </c>
      <c r="SQ95" s="5" t="s">
        <v>33</v>
      </c>
      <c r="SR95" s="5" t="s">
        <v>33</v>
      </c>
      <c r="SS95" s="5" t="s">
        <v>33</v>
      </c>
      <c r="ST95" s="5" t="s">
        <v>33</v>
      </c>
      <c r="SU95" s="5">
        <v>240</v>
      </c>
      <c r="SV95" s="5">
        <v>244</v>
      </c>
      <c r="SW95" s="5">
        <v>283</v>
      </c>
      <c r="SX95" s="5">
        <v>310</v>
      </c>
      <c r="SY95" s="5">
        <v>316</v>
      </c>
      <c r="SZ95" s="5">
        <v>316</v>
      </c>
      <c r="TA95" s="5">
        <v>304</v>
      </c>
      <c r="TB95" s="5">
        <v>310</v>
      </c>
      <c r="TC95" s="5">
        <v>266</v>
      </c>
      <c r="TD95" s="5">
        <v>267</v>
      </c>
      <c r="TE95" s="5">
        <v>243</v>
      </c>
      <c r="TF95" s="5">
        <v>244</v>
      </c>
      <c r="TG95" s="5">
        <v>143</v>
      </c>
      <c r="TH95" s="5">
        <v>42</v>
      </c>
      <c r="TI95" s="5">
        <v>46</v>
      </c>
      <c r="TJ95" s="5">
        <v>55</v>
      </c>
      <c r="TK95" s="5">
        <v>69</v>
      </c>
      <c r="TL95" s="5">
        <v>92</v>
      </c>
      <c r="TM95" s="5">
        <v>93</v>
      </c>
      <c r="TN95" s="5">
        <v>100</v>
      </c>
      <c r="TO95" s="5">
        <v>96</v>
      </c>
      <c r="TP95" s="5">
        <v>88</v>
      </c>
      <c r="TQ95" s="5">
        <v>79</v>
      </c>
      <c r="TR95" s="5">
        <v>61</v>
      </c>
      <c r="TS95" s="5">
        <v>53</v>
      </c>
      <c r="TT95" s="5">
        <v>81</v>
      </c>
      <c r="TU95" s="5" t="s">
        <v>33</v>
      </c>
      <c r="TV95" s="5" t="s">
        <v>33</v>
      </c>
      <c r="TW95" s="5" t="s">
        <v>33</v>
      </c>
      <c r="TX95" s="5" t="s">
        <v>33</v>
      </c>
      <c r="TY95" s="5" t="s">
        <v>33</v>
      </c>
      <c r="TZ95" s="5" t="s">
        <v>33</v>
      </c>
      <c r="UA95" s="5">
        <v>4</v>
      </c>
      <c r="UB95" s="5">
        <v>5</v>
      </c>
      <c r="UC95" s="5">
        <v>5</v>
      </c>
      <c r="UD95" s="5">
        <v>7</v>
      </c>
      <c r="UE95" s="5">
        <v>5</v>
      </c>
      <c r="UF95" s="5">
        <v>4</v>
      </c>
      <c r="UG95" s="5">
        <v>5</v>
      </c>
      <c r="UH95" s="5">
        <v>4</v>
      </c>
      <c r="UI95" s="5">
        <v>9</v>
      </c>
      <c r="UJ95" s="5">
        <v>5</v>
      </c>
      <c r="UK95" s="5">
        <v>5</v>
      </c>
      <c r="UL95" s="5">
        <v>8</v>
      </c>
      <c r="UM95" s="5">
        <v>8</v>
      </c>
      <c r="UN95" s="5">
        <v>7</v>
      </c>
      <c r="UO95" s="5">
        <v>3</v>
      </c>
      <c r="UP95" s="5">
        <v>4</v>
      </c>
      <c r="UQ95" s="5">
        <v>3</v>
      </c>
      <c r="UR95" s="5">
        <v>4</v>
      </c>
      <c r="US95" s="5">
        <v>3</v>
      </c>
      <c r="UT95" s="5">
        <v>3</v>
      </c>
      <c r="UU95" s="5">
        <v>5</v>
      </c>
      <c r="UV95" s="5">
        <v>2</v>
      </c>
      <c r="UW95" s="5">
        <v>0</v>
      </c>
      <c r="UX95" s="5">
        <v>2</v>
      </c>
      <c r="UY95" s="5">
        <v>8</v>
      </c>
      <c r="UZ95" s="5">
        <v>2</v>
      </c>
      <c r="VA95" s="5" t="s">
        <v>33</v>
      </c>
      <c r="VB95" s="5" t="s">
        <v>33</v>
      </c>
      <c r="VC95" s="5" t="s">
        <v>33</v>
      </c>
      <c r="VD95" s="5" t="s">
        <v>33</v>
      </c>
      <c r="VE95" s="5" t="s">
        <v>33</v>
      </c>
      <c r="VF95" s="5" t="s">
        <v>33</v>
      </c>
      <c r="VG95" s="5">
        <v>1620</v>
      </c>
      <c r="VH95" s="5">
        <v>1608</v>
      </c>
      <c r="VI95" s="5">
        <v>1465</v>
      </c>
      <c r="VJ95" s="5">
        <v>1582</v>
      </c>
      <c r="VK95" s="5">
        <v>1598</v>
      </c>
      <c r="VL95" s="5">
        <v>1382</v>
      </c>
      <c r="VM95" s="5">
        <v>1834</v>
      </c>
      <c r="VN95" s="5">
        <v>1542</v>
      </c>
      <c r="VO95" s="5">
        <v>1379</v>
      </c>
      <c r="VP95" s="5">
        <v>1469</v>
      </c>
      <c r="VQ95" s="5">
        <v>1429</v>
      </c>
      <c r="VR95" s="5">
        <v>1348</v>
      </c>
      <c r="VS95" s="5">
        <v>1318</v>
      </c>
      <c r="VT95" s="5">
        <v>1301</v>
      </c>
      <c r="VU95" s="5">
        <v>1151</v>
      </c>
      <c r="VV95" s="5">
        <v>1018</v>
      </c>
      <c r="VW95" s="5">
        <v>904</v>
      </c>
      <c r="VX95" s="5">
        <v>989</v>
      </c>
      <c r="VY95" s="5">
        <v>770</v>
      </c>
      <c r="VZ95" s="5">
        <v>754</v>
      </c>
      <c r="WA95" s="5">
        <v>789</v>
      </c>
      <c r="WB95" s="5">
        <v>712</v>
      </c>
      <c r="WC95" s="5">
        <v>742</v>
      </c>
      <c r="WD95" s="5">
        <v>799</v>
      </c>
      <c r="WE95" s="5">
        <v>848</v>
      </c>
      <c r="WF95" s="5">
        <v>791</v>
      </c>
      <c r="WG95" s="5" t="s">
        <v>33</v>
      </c>
      <c r="WH95" s="5" t="s">
        <v>33</v>
      </c>
      <c r="WI95" s="5" t="s">
        <v>33</v>
      </c>
      <c r="WJ95" s="5" t="s">
        <v>33</v>
      </c>
      <c r="WK95" s="5" t="s">
        <v>33</v>
      </c>
      <c r="WL95" s="5" t="s">
        <v>33</v>
      </c>
      <c r="WM95" s="5">
        <v>15</v>
      </c>
      <c r="WN95" s="5">
        <v>17</v>
      </c>
      <c r="WO95" s="5">
        <v>12</v>
      </c>
      <c r="WP95" s="5">
        <v>5</v>
      </c>
      <c r="WQ95" s="5">
        <v>7</v>
      </c>
      <c r="WR95" s="5">
        <v>14</v>
      </c>
      <c r="WS95" s="5">
        <v>18</v>
      </c>
      <c r="WT95" s="5">
        <v>18</v>
      </c>
      <c r="WU95" s="5">
        <v>10</v>
      </c>
      <c r="WV95" s="5">
        <v>14</v>
      </c>
      <c r="WW95" s="5">
        <v>8</v>
      </c>
      <c r="WX95" s="5">
        <v>14</v>
      </c>
      <c r="WY95" s="5">
        <v>10</v>
      </c>
      <c r="WZ95" s="5">
        <v>28</v>
      </c>
      <c r="XA95" s="5">
        <v>9</v>
      </c>
      <c r="XB95" s="5">
        <v>13</v>
      </c>
      <c r="XC95" s="5">
        <v>8</v>
      </c>
      <c r="XD95" s="5">
        <v>4</v>
      </c>
      <c r="XE95" s="5">
        <v>5</v>
      </c>
      <c r="XF95" s="5">
        <v>6</v>
      </c>
      <c r="XG95" s="5">
        <v>9</v>
      </c>
      <c r="XH95" s="5">
        <v>14</v>
      </c>
      <c r="XI95" s="5">
        <v>7</v>
      </c>
      <c r="XJ95" s="5">
        <v>12</v>
      </c>
      <c r="XK95" s="5">
        <v>9</v>
      </c>
      <c r="XL95" s="5">
        <v>10</v>
      </c>
      <c r="XM95" s="5" t="s">
        <v>33</v>
      </c>
      <c r="XN95" s="5" t="s">
        <v>33</v>
      </c>
      <c r="XO95" s="5" t="s">
        <v>33</v>
      </c>
      <c r="XP95" s="5" t="s">
        <v>33</v>
      </c>
      <c r="XQ95" s="5" t="s">
        <v>33</v>
      </c>
      <c r="XR95" s="5" t="s">
        <v>33</v>
      </c>
      <c r="XS95" s="1">
        <v>13815</v>
      </c>
      <c r="XT95" s="3" t="s">
        <v>180</v>
      </c>
      <c r="XU95" s="3" t="s">
        <v>180</v>
      </c>
      <c r="XV95" s="3" t="s">
        <v>180</v>
      </c>
      <c r="XW95" s="3" t="s">
        <v>179</v>
      </c>
      <c r="XX95" s="3" t="s">
        <v>180</v>
      </c>
      <c r="XY95" s="3" t="s">
        <v>180</v>
      </c>
      <c r="XZ95" s="3" t="s">
        <v>244</v>
      </c>
    </row>
    <row r="96" spans="1:650" x14ac:dyDescent="0.3">
      <c r="A96" s="6" t="s">
        <v>123</v>
      </c>
      <c r="B96" s="1">
        <v>4008369</v>
      </c>
      <c r="C96" s="5">
        <v>0</v>
      </c>
      <c r="D96" s="5">
        <v>-70</v>
      </c>
      <c r="E96" s="5">
        <v>147</v>
      </c>
      <c r="F96" s="5">
        <v>5501</v>
      </c>
      <c r="G96" s="5">
        <v>18272</v>
      </c>
      <c r="H96" s="5">
        <v>1248</v>
      </c>
      <c r="I96" s="5">
        <v>2925</v>
      </c>
      <c r="J96" s="5">
        <v>8872</v>
      </c>
      <c r="K96" s="5">
        <v>4315</v>
      </c>
      <c r="L96" s="5">
        <v>1478</v>
      </c>
      <c r="M96" s="5">
        <v>3473</v>
      </c>
      <c r="N96" s="5">
        <v>2456</v>
      </c>
      <c r="O96" s="5">
        <v>5074</v>
      </c>
      <c r="P96" s="5">
        <v>3506</v>
      </c>
      <c r="Q96" s="5">
        <v>820</v>
      </c>
      <c r="R96" s="5">
        <v>1401</v>
      </c>
      <c r="S96" s="5">
        <v>6915</v>
      </c>
      <c r="T96" s="5">
        <v>3431</v>
      </c>
      <c r="U96" s="5">
        <v>2699</v>
      </c>
      <c r="V96" s="5">
        <v>4988</v>
      </c>
      <c r="W96" s="5">
        <v>8752</v>
      </c>
      <c r="X96" s="5">
        <v>4030</v>
      </c>
      <c r="Y96" s="5">
        <v>1440</v>
      </c>
      <c r="Z96" s="5">
        <v>6614</v>
      </c>
      <c r="AA96" s="5">
        <v>25147</v>
      </c>
      <c r="AB96" s="5">
        <v>5576</v>
      </c>
      <c r="AC96" s="5">
        <v>-18720</v>
      </c>
      <c r="AD96" s="5">
        <v>2497</v>
      </c>
      <c r="AE96" s="5">
        <v>4576</v>
      </c>
      <c r="AF96" s="5">
        <v>2142</v>
      </c>
      <c r="AG96" s="5">
        <v>11070</v>
      </c>
      <c r="AH96" s="5">
        <v>7304</v>
      </c>
      <c r="AI96" s="5">
        <v>30817</v>
      </c>
      <c r="AJ96" s="5">
        <v>120755</v>
      </c>
      <c r="AK96" s="5">
        <v>0</v>
      </c>
      <c r="AL96" s="5">
        <v>0</v>
      </c>
      <c r="AM96" s="5">
        <v>0</v>
      </c>
      <c r="AN96" s="5">
        <v>0</v>
      </c>
      <c r="AO96" s="5">
        <v>0</v>
      </c>
      <c r="AP96" s="5">
        <v>0</v>
      </c>
      <c r="AQ96" s="5">
        <v>0</v>
      </c>
      <c r="AR96" s="5">
        <v>0</v>
      </c>
      <c r="AS96" s="5">
        <v>0</v>
      </c>
      <c r="AT96" s="5">
        <v>0</v>
      </c>
      <c r="AU96" s="5">
        <v>0</v>
      </c>
      <c r="AV96" s="5">
        <v>0</v>
      </c>
      <c r="AW96" s="5">
        <v>0</v>
      </c>
      <c r="AX96" s="5">
        <v>0</v>
      </c>
      <c r="AY96" s="5">
        <v>0</v>
      </c>
      <c r="AZ96" s="5">
        <v>0</v>
      </c>
      <c r="BA96" s="5">
        <v>0</v>
      </c>
      <c r="BB96" s="5">
        <v>0</v>
      </c>
      <c r="BC96" s="5">
        <v>5633</v>
      </c>
      <c r="BD96" s="5">
        <v>207</v>
      </c>
      <c r="BE96" s="5">
        <v>13698</v>
      </c>
      <c r="BF96" s="5">
        <v>6305</v>
      </c>
      <c r="BG96" s="5">
        <v>75301</v>
      </c>
      <c r="BH96" s="5">
        <v>59840</v>
      </c>
      <c r="BI96" s="5">
        <v>185993</v>
      </c>
      <c r="BJ96" s="5">
        <v>37758</v>
      </c>
      <c r="BK96" s="5">
        <v>139080</v>
      </c>
      <c r="BL96" s="5">
        <v>35114</v>
      </c>
      <c r="BM96" s="5">
        <v>46981</v>
      </c>
      <c r="BN96" s="5">
        <v>288314</v>
      </c>
      <c r="BO96" s="5">
        <v>344552</v>
      </c>
      <c r="BP96" s="5">
        <v>257041</v>
      </c>
      <c r="BQ96" s="5">
        <v>138222</v>
      </c>
      <c r="BR96" s="5">
        <v>302542</v>
      </c>
      <c r="BS96" s="5">
        <v>203845</v>
      </c>
      <c r="BT96" s="5">
        <v>144159</v>
      </c>
      <c r="BU96" s="5">
        <v>253097</v>
      </c>
      <c r="BV96" s="5">
        <v>149165</v>
      </c>
      <c r="BW96" s="5">
        <v>105518</v>
      </c>
      <c r="BX96" s="5">
        <v>67169</v>
      </c>
      <c r="BY96" s="5">
        <v>119319</v>
      </c>
      <c r="BZ96" s="5">
        <v>155852</v>
      </c>
      <c r="CA96" s="5">
        <v>97358</v>
      </c>
      <c r="CB96" s="5">
        <v>142191</v>
      </c>
      <c r="CC96" s="5">
        <v>20969</v>
      </c>
      <c r="CD96" s="5">
        <v>3689</v>
      </c>
      <c r="CE96" s="5">
        <v>13246</v>
      </c>
      <c r="CF96" s="5">
        <v>63501</v>
      </c>
      <c r="CG96" s="5">
        <v>16932</v>
      </c>
      <c r="CH96" s="5">
        <v>32547</v>
      </c>
      <c r="CI96" s="5">
        <v>4155</v>
      </c>
      <c r="CJ96" s="5">
        <v>14620</v>
      </c>
      <c r="CK96" s="5">
        <v>13671</v>
      </c>
      <c r="CL96" s="5">
        <v>18397</v>
      </c>
      <c r="CM96" s="5">
        <v>14524</v>
      </c>
      <c r="CN96" s="5">
        <v>3042</v>
      </c>
      <c r="CO96" s="5">
        <v>1914</v>
      </c>
      <c r="CP96" s="5">
        <v>2915</v>
      </c>
      <c r="CQ96" s="5">
        <v>3447</v>
      </c>
      <c r="CR96" s="5">
        <v>4173</v>
      </c>
      <c r="CS96" s="5">
        <v>101275</v>
      </c>
      <c r="CT96" s="5">
        <v>45409</v>
      </c>
      <c r="CU96" s="5">
        <v>337999</v>
      </c>
      <c r="CV96" s="5">
        <v>287312</v>
      </c>
      <c r="CW96" s="5">
        <v>197349</v>
      </c>
      <c r="CX96" s="5">
        <v>292731</v>
      </c>
      <c r="CY96" s="5">
        <v>207947</v>
      </c>
      <c r="CZ96" s="5">
        <v>227266</v>
      </c>
      <c r="DA96" s="5">
        <v>186136</v>
      </c>
      <c r="DB96" s="5">
        <v>214819</v>
      </c>
      <c r="DC96" s="5">
        <v>187272</v>
      </c>
      <c r="DD96" s="5">
        <v>183269</v>
      </c>
      <c r="DE96" s="5">
        <v>206913</v>
      </c>
      <c r="DF96" s="5">
        <v>199325</v>
      </c>
      <c r="DG96" s="5">
        <v>230774</v>
      </c>
      <c r="DH96" s="5">
        <v>134456</v>
      </c>
      <c r="DI96" s="5">
        <v>153218</v>
      </c>
      <c r="DJ96" s="5">
        <v>154183</v>
      </c>
      <c r="DK96" s="5">
        <v>165735</v>
      </c>
      <c r="DL96" s="5">
        <v>138144</v>
      </c>
      <c r="DM96" s="5">
        <v>145587</v>
      </c>
      <c r="DN96" s="5">
        <v>54535</v>
      </c>
      <c r="DO96" s="5">
        <v>74427</v>
      </c>
      <c r="DP96" s="5">
        <v>70180</v>
      </c>
      <c r="DQ96" s="5">
        <v>72210</v>
      </c>
      <c r="DR96" s="5">
        <v>109505</v>
      </c>
      <c r="DS96" s="5">
        <v>172016</v>
      </c>
      <c r="DT96" s="5">
        <v>66942</v>
      </c>
      <c r="DU96" s="5">
        <v>64924</v>
      </c>
      <c r="DV96" s="5">
        <v>66897</v>
      </c>
      <c r="DW96" s="5">
        <v>89952</v>
      </c>
      <c r="DX96" s="5">
        <v>97588</v>
      </c>
      <c r="DY96" s="5">
        <v>74174</v>
      </c>
      <c r="DZ96" s="5">
        <v>77187</v>
      </c>
      <c r="EA96" s="5">
        <v>50534</v>
      </c>
      <c r="EB96" s="5">
        <v>37600</v>
      </c>
      <c r="EC96" s="5">
        <v>69337</v>
      </c>
      <c r="ED96" s="5">
        <v>42571</v>
      </c>
      <c r="EE96" s="5">
        <v>10932</v>
      </c>
      <c r="EF96" s="5">
        <v>2811</v>
      </c>
      <c r="EG96" s="5">
        <v>21032</v>
      </c>
      <c r="EH96" s="5">
        <v>18901</v>
      </c>
      <c r="EI96" s="5">
        <v>10140</v>
      </c>
      <c r="EJ96" s="5">
        <v>7729</v>
      </c>
      <c r="EK96" s="5">
        <v>5069</v>
      </c>
      <c r="EL96" s="5">
        <v>13776</v>
      </c>
      <c r="EM96" s="5">
        <v>16868</v>
      </c>
      <c r="EN96" s="5">
        <v>5933</v>
      </c>
      <c r="EO96" s="5">
        <v>2169</v>
      </c>
      <c r="EP96" s="5">
        <v>5628</v>
      </c>
      <c r="EQ96" s="5">
        <v>-3888</v>
      </c>
      <c r="ER96" s="5">
        <v>26354</v>
      </c>
      <c r="ES96" s="5">
        <v>7386</v>
      </c>
      <c r="ET96" s="5">
        <v>5467</v>
      </c>
      <c r="EU96" s="5">
        <v>16965</v>
      </c>
      <c r="EV96" s="5">
        <v>4938</v>
      </c>
      <c r="EW96" s="5">
        <v>2353</v>
      </c>
      <c r="EX96" s="5">
        <v>6203</v>
      </c>
      <c r="EY96" s="5">
        <v>1206</v>
      </c>
      <c r="EZ96" s="5">
        <v>25752</v>
      </c>
      <c r="FA96" s="5">
        <v>9376</v>
      </c>
      <c r="FB96" s="5">
        <v>9221</v>
      </c>
      <c r="FC96" s="5">
        <v>8499</v>
      </c>
      <c r="FD96" s="5">
        <v>10213</v>
      </c>
      <c r="FE96" s="5">
        <v>7938</v>
      </c>
      <c r="FF96" s="5">
        <v>6954</v>
      </c>
      <c r="FG96" s="5">
        <v>0</v>
      </c>
      <c r="FH96" s="5">
        <v>0</v>
      </c>
      <c r="FI96" s="5">
        <v>0</v>
      </c>
      <c r="FJ96" s="5">
        <v>0</v>
      </c>
      <c r="FK96" s="5">
        <v>0</v>
      </c>
      <c r="FL96" s="5">
        <v>0</v>
      </c>
      <c r="FM96" s="5">
        <v>0</v>
      </c>
      <c r="FN96" s="5">
        <v>0</v>
      </c>
      <c r="FO96" s="5">
        <v>0</v>
      </c>
      <c r="FP96" s="5">
        <v>0</v>
      </c>
      <c r="FQ96" s="5">
        <v>0</v>
      </c>
      <c r="FR96" s="5">
        <v>0</v>
      </c>
      <c r="FS96" s="5">
        <v>0</v>
      </c>
      <c r="FT96" s="5">
        <v>0</v>
      </c>
      <c r="FU96" s="5" t="s">
        <v>33</v>
      </c>
      <c r="FV96" s="5" t="s">
        <v>33</v>
      </c>
      <c r="FW96" s="5" t="s">
        <v>33</v>
      </c>
      <c r="FX96" s="5" t="s">
        <v>33</v>
      </c>
      <c r="FY96" s="5" t="s">
        <v>33</v>
      </c>
      <c r="FZ96" s="5" t="s">
        <v>33</v>
      </c>
      <c r="GA96" s="5" t="s">
        <v>33</v>
      </c>
      <c r="GB96" s="5" t="s">
        <v>33</v>
      </c>
      <c r="GC96" s="5" t="s">
        <v>33</v>
      </c>
      <c r="GD96" s="5" t="s">
        <v>33</v>
      </c>
      <c r="GE96" s="5" t="s">
        <v>33</v>
      </c>
      <c r="GF96" s="5" t="s">
        <v>33</v>
      </c>
      <c r="GG96" s="5" t="s">
        <v>33</v>
      </c>
      <c r="GH96" s="5" t="s">
        <v>33</v>
      </c>
      <c r="GI96" s="5" t="s">
        <v>33</v>
      </c>
      <c r="GJ96" s="5" t="s">
        <v>33</v>
      </c>
      <c r="GK96" s="5" t="s">
        <v>33</v>
      </c>
      <c r="GL96" s="5" t="s">
        <v>33</v>
      </c>
      <c r="GM96" s="5">
        <v>763903</v>
      </c>
      <c r="GN96" s="5">
        <v>702638</v>
      </c>
      <c r="GO96" s="5">
        <v>405054</v>
      </c>
      <c r="GP96" s="5">
        <v>643344</v>
      </c>
      <c r="GQ96" s="5">
        <v>440996</v>
      </c>
      <c r="GR96" s="5">
        <v>375484</v>
      </c>
      <c r="GS96" s="5">
        <v>463190</v>
      </c>
      <c r="GT96" s="5">
        <v>391758</v>
      </c>
      <c r="GU96" s="5">
        <v>307244</v>
      </c>
      <c r="GV96" s="5">
        <v>259646</v>
      </c>
      <c r="GW96" s="5">
        <v>334774</v>
      </c>
      <c r="GX96" s="5">
        <v>371409</v>
      </c>
      <c r="GY96" s="5">
        <v>350074</v>
      </c>
      <c r="GZ96" s="5">
        <v>286087</v>
      </c>
      <c r="HA96" s="5">
        <v>177177</v>
      </c>
      <c r="HB96" s="5">
        <v>164901</v>
      </c>
      <c r="HC96" s="5">
        <v>182008</v>
      </c>
      <c r="HD96" s="5">
        <v>231430</v>
      </c>
      <c r="HE96" s="5">
        <v>172604</v>
      </c>
      <c r="HF96" s="5">
        <v>97536</v>
      </c>
      <c r="HG96" s="5">
        <v>109933</v>
      </c>
      <c r="HH96" s="5">
        <v>93975</v>
      </c>
      <c r="HI96" s="5">
        <v>103372</v>
      </c>
      <c r="HJ96" s="5">
        <v>147024</v>
      </c>
      <c r="HK96" s="5">
        <v>288194</v>
      </c>
      <c r="HL96" s="5">
        <v>161152</v>
      </c>
      <c r="HM96" s="5">
        <v>243486</v>
      </c>
      <c r="HN96" s="5">
        <v>119287</v>
      </c>
      <c r="HO96" s="5">
        <v>245554</v>
      </c>
      <c r="HP96" s="5">
        <v>149229</v>
      </c>
      <c r="HQ96" s="5">
        <v>241439</v>
      </c>
      <c r="HR96" s="5">
        <v>425168</v>
      </c>
      <c r="HS96" s="5">
        <v>911830</v>
      </c>
      <c r="HT96" s="5">
        <v>1060820</v>
      </c>
      <c r="HU96" s="5">
        <v>713036</v>
      </c>
      <c r="HV96" s="5">
        <v>836698</v>
      </c>
      <c r="HW96" s="5">
        <v>1142644</v>
      </c>
      <c r="HX96" s="5">
        <v>1100296</v>
      </c>
      <c r="HY96" s="5">
        <v>987535</v>
      </c>
      <c r="HZ96" s="5">
        <v>825299</v>
      </c>
      <c r="IA96" s="5">
        <v>976401</v>
      </c>
      <c r="IB96" s="5">
        <v>1054988</v>
      </c>
      <c r="IC96" s="5">
        <v>1216983</v>
      </c>
      <c r="ID96" s="5">
        <v>1460105</v>
      </c>
      <c r="IE96" s="5">
        <v>1413968</v>
      </c>
      <c r="IF96" s="5">
        <v>1262440</v>
      </c>
      <c r="IG96" s="5">
        <v>1105836</v>
      </c>
      <c r="IH96" s="5">
        <v>1013096</v>
      </c>
      <c r="II96" s="5">
        <v>970285</v>
      </c>
      <c r="IJ96" s="5">
        <v>1066234</v>
      </c>
      <c r="IK96" s="5">
        <v>1090476</v>
      </c>
      <c r="IL96" s="5">
        <v>773564</v>
      </c>
      <c r="IM96" s="5">
        <v>636657</v>
      </c>
      <c r="IN96" s="5">
        <v>637303</v>
      </c>
      <c r="IO96" s="5">
        <v>755213</v>
      </c>
      <c r="IP96" s="5">
        <v>673424</v>
      </c>
      <c r="IQ96" s="5">
        <v>637327</v>
      </c>
      <c r="IR96" s="5">
        <v>597141</v>
      </c>
      <c r="IS96" s="5">
        <v>627040</v>
      </c>
      <c r="IT96" s="5">
        <v>631095</v>
      </c>
      <c r="IU96" s="5">
        <v>561987</v>
      </c>
      <c r="IV96" s="5">
        <v>530848</v>
      </c>
      <c r="IW96" s="5">
        <v>554337</v>
      </c>
      <c r="IX96" s="5">
        <v>519246</v>
      </c>
      <c r="IY96" s="5">
        <v>0</v>
      </c>
      <c r="IZ96" s="5">
        <v>0</v>
      </c>
      <c r="JA96" s="5">
        <v>0</v>
      </c>
      <c r="JB96" s="5">
        <v>0</v>
      </c>
      <c r="JC96" s="5">
        <v>0</v>
      </c>
      <c r="JD96" s="5">
        <v>0</v>
      </c>
      <c r="JE96" s="5">
        <v>0</v>
      </c>
      <c r="JF96" s="5">
        <v>0</v>
      </c>
      <c r="JG96" s="5">
        <v>0</v>
      </c>
      <c r="JH96" s="5">
        <v>0</v>
      </c>
      <c r="JI96" s="5">
        <v>0</v>
      </c>
      <c r="JJ96" s="5">
        <v>0</v>
      </c>
      <c r="JK96" s="5">
        <v>0</v>
      </c>
      <c r="JL96" s="5">
        <v>0</v>
      </c>
      <c r="JM96" s="5">
        <v>0</v>
      </c>
      <c r="JN96" s="5">
        <v>0</v>
      </c>
      <c r="JO96" s="5">
        <v>0</v>
      </c>
      <c r="JP96" s="5">
        <v>0</v>
      </c>
      <c r="JQ96" s="5">
        <v>0</v>
      </c>
      <c r="JR96" s="5">
        <v>1</v>
      </c>
      <c r="JS96" s="5">
        <v>4309</v>
      </c>
      <c r="JT96" s="5">
        <v>32029</v>
      </c>
      <c r="JU96" s="5">
        <v>55659</v>
      </c>
      <c r="JV96" s="5">
        <v>54381</v>
      </c>
      <c r="JW96" s="5">
        <v>64417</v>
      </c>
      <c r="JX96" s="5">
        <v>57089</v>
      </c>
      <c r="JY96" s="5">
        <v>62608</v>
      </c>
      <c r="JZ96" s="5">
        <v>53694</v>
      </c>
      <c r="KA96" s="5">
        <v>67644</v>
      </c>
      <c r="KB96" s="5">
        <v>65008</v>
      </c>
      <c r="KC96" s="5">
        <v>64941</v>
      </c>
      <c r="KD96" s="5">
        <v>83214</v>
      </c>
      <c r="KE96" s="5">
        <v>430091</v>
      </c>
      <c r="KF96" s="5">
        <v>451776</v>
      </c>
      <c r="KG96" s="5">
        <v>424210</v>
      </c>
      <c r="KH96" s="5">
        <v>399624</v>
      </c>
      <c r="KI96" s="5">
        <v>377364</v>
      </c>
      <c r="KJ96" s="5">
        <v>354614</v>
      </c>
      <c r="KK96" s="5">
        <v>372875</v>
      </c>
      <c r="KL96" s="5">
        <v>307046</v>
      </c>
      <c r="KM96" s="5">
        <v>270117</v>
      </c>
      <c r="KN96" s="5">
        <v>277535</v>
      </c>
      <c r="KO96" s="5">
        <v>221097</v>
      </c>
      <c r="KP96" s="5">
        <v>175793</v>
      </c>
      <c r="KQ96" s="5">
        <v>140152</v>
      </c>
      <c r="KR96" s="5">
        <v>187317</v>
      </c>
      <c r="KS96" s="5">
        <v>107569</v>
      </c>
      <c r="KT96" s="5">
        <v>90669</v>
      </c>
      <c r="KU96" s="5">
        <v>85512</v>
      </c>
      <c r="KV96" s="5">
        <v>87066</v>
      </c>
      <c r="KW96" s="5">
        <v>71531</v>
      </c>
      <c r="KX96" s="5">
        <v>70220</v>
      </c>
      <c r="KY96" s="5">
        <v>42471</v>
      </c>
      <c r="KZ96" s="5">
        <v>26786</v>
      </c>
      <c r="LA96" s="5">
        <v>24235</v>
      </c>
      <c r="LB96" s="5">
        <v>17748</v>
      </c>
      <c r="LC96" s="5">
        <v>21543</v>
      </c>
      <c r="LD96" s="5">
        <v>22800</v>
      </c>
      <c r="LE96" s="5">
        <v>21259</v>
      </c>
      <c r="LF96" s="5">
        <v>21711</v>
      </c>
      <c r="LG96" s="5">
        <v>26170</v>
      </c>
      <c r="LH96" s="5">
        <v>22143</v>
      </c>
      <c r="LI96" s="5">
        <v>28990</v>
      </c>
      <c r="LJ96" s="5">
        <v>20940</v>
      </c>
      <c r="LK96" s="5">
        <v>18588</v>
      </c>
      <c r="LL96" s="5">
        <v>15359</v>
      </c>
      <c r="LM96" s="5">
        <v>16020</v>
      </c>
      <c r="LN96" s="5">
        <v>10867</v>
      </c>
      <c r="LO96" s="5">
        <v>8863</v>
      </c>
      <c r="LP96" s="5">
        <v>7927</v>
      </c>
      <c r="LQ96" s="5">
        <v>8438</v>
      </c>
      <c r="LR96" s="5">
        <v>9276</v>
      </c>
      <c r="LS96" s="5">
        <v>11984</v>
      </c>
      <c r="LT96" s="5">
        <v>8249</v>
      </c>
      <c r="LU96" s="5">
        <v>5633</v>
      </c>
      <c r="LV96" s="5">
        <v>4776</v>
      </c>
      <c r="LW96" s="5">
        <v>6414</v>
      </c>
      <c r="LX96" s="5">
        <v>4634</v>
      </c>
      <c r="LY96" s="5">
        <v>2670</v>
      </c>
      <c r="LZ96" s="5">
        <v>3933</v>
      </c>
      <c r="MA96" s="5">
        <v>2230</v>
      </c>
      <c r="MB96" s="5">
        <v>3084</v>
      </c>
      <c r="MC96" s="5">
        <v>2575</v>
      </c>
      <c r="MD96" s="5">
        <v>2819</v>
      </c>
      <c r="ME96" s="5">
        <v>4904</v>
      </c>
      <c r="MF96" s="5">
        <v>4075</v>
      </c>
      <c r="MG96" s="5">
        <v>2771</v>
      </c>
      <c r="MH96" s="5">
        <v>2198</v>
      </c>
      <c r="MI96" s="5">
        <v>1769</v>
      </c>
      <c r="MJ96" s="5">
        <v>4692</v>
      </c>
      <c r="MK96" s="5">
        <v>1428</v>
      </c>
      <c r="ML96" s="5">
        <v>1357</v>
      </c>
      <c r="MM96" s="5">
        <v>1960</v>
      </c>
      <c r="MN96" s="5">
        <v>3115</v>
      </c>
      <c r="MO96" s="5">
        <v>3646</v>
      </c>
      <c r="MP96" s="5">
        <v>2496</v>
      </c>
      <c r="MQ96" s="5">
        <v>251</v>
      </c>
      <c r="MR96" s="5">
        <v>279</v>
      </c>
      <c r="MS96" s="5">
        <v>388</v>
      </c>
      <c r="MT96" s="5">
        <v>290</v>
      </c>
      <c r="MU96" s="5">
        <v>296</v>
      </c>
      <c r="MV96" s="5">
        <v>425</v>
      </c>
      <c r="MW96" s="5">
        <v>251</v>
      </c>
      <c r="MX96" s="5">
        <v>192</v>
      </c>
      <c r="MY96" s="5">
        <v>176</v>
      </c>
      <c r="MZ96" s="5">
        <v>150</v>
      </c>
      <c r="NA96" s="5">
        <v>159</v>
      </c>
      <c r="NB96" s="5">
        <v>137</v>
      </c>
      <c r="NC96" s="5">
        <v>155</v>
      </c>
      <c r="ND96" s="5">
        <v>10</v>
      </c>
      <c r="NE96" s="5" t="s">
        <v>33</v>
      </c>
      <c r="NF96" s="5" t="s">
        <v>33</v>
      </c>
      <c r="NG96" s="5" t="s">
        <v>33</v>
      </c>
      <c r="NH96" s="5" t="s">
        <v>33</v>
      </c>
      <c r="NI96" s="5" t="s">
        <v>33</v>
      </c>
      <c r="NJ96" s="5" t="s">
        <v>33</v>
      </c>
      <c r="NK96" s="5" t="s">
        <v>33</v>
      </c>
      <c r="NL96" s="5" t="s">
        <v>33</v>
      </c>
      <c r="NM96" s="5" t="s">
        <v>33</v>
      </c>
      <c r="NN96" s="5" t="s">
        <v>33</v>
      </c>
      <c r="NO96" s="5" t="s">
        <v>33</v>
      </c>
      <c r="NP96" s="5" t="s">
        <v>33</v>
      </c>
      <c r="NQ96" s="5" t="s">
        <v>33</v>
      </c>
      <c r="NR96" s="5" t="s">
        <v>33</v>
      </c>
      <c r="NS96" s="5" t="s">
        <v>33</v>
      </c>
      <c r="NT96" s="5" t="s">
        <v>33</v>
      </c>
      <c r="NU96" s="5" t="s">
        <v>33</v>
      </c>
      <c r="NV96" s="5" t="s">
        <v>33</v>
      </c>
      <c r="NW96" s="5">
        <v>0</v>
      </c>
      <c r="NX96" s="5">
        <v>0</v>
      </c>
      <c r="NY96" s="5">
        <v>0</v>
      </c>
      <c r="NZ96" s="5">
        <v>0</v>
      </c>
      <c r="OA96" s="5">
        <v>0</v>
      </c>
      <c r="OB96" s="5">
        <v>0</v>
      </c>
      <c r="OC96" s="5">
        <v>0</v>
      </c>
      <c r="OD96" s="5">
        <v>0</v>
      </c>
      <c r="OE96" s="5">
        <v>0</v>
      </c>
      <c r="OF96" s="5">
        <v>0</v>
      </c>
      <c r="OG96" s="5">
        <v>0</v>
      </c>
      <c r="OH96" s="5">
        <v>0</v>
      </c>
      <c r="OI96" s="5">
        <v>0</v>
      </c>
      <c r="OJ96" s="5">
        <v>0</v>
      </c>
      <c r="OK96" s="5" t="s">
        <v>33</v>
      </c>
      <c r="OL96" s="5" t="s">
        <v>33</v>
      </c>
      <c r="OM96" s="5" t="s">
        <v>33</v>
      </c>
      <c r="ON96" s="5" t="s">
        <v>33</v>
      </c>
      <c r="OO96" s="5" t="s">
        <v>33</v>
      </c>
      <c r="OP96" s="5" t="s">
        <v>33</v>
      </c>
      <c r="OQ96" s="5" t="s">
        <v>33</v>
      </c>
      <c r="OR96" s="5" t="s">
        <v>33</v>
      </c>
      <c r="OS96" s="5" t="s">
        <v>33</v>
      </c>
      <c r="OT96" s="5" t="s">
        <v>33</v>
      </c>
      <c r="OU96" s="5" t="s">
        <v>33</v>
      </c>
      <c r="OV96" s="5" t="s">
        <v>33</v>
      </c>
      <c r="OW96" s="5" t="s">
        <v>33</v>
      </c>
      <c r="OX96" s="5" t="s">
        <v>33</v>
      </c>
      <c r="OY96" s="5" t="s">
        <v>33</v>
      </c>
      <c r="OZ96" s="5" t="s">
        <v>33</v>
      </c>
      <c r="PA96" s="5" t="s">
        <v>33</v>
      </c>
      <c r="PB96" s="5" t="s">
        <v>33</v>
      </c>
      <c r="PC96" s="5">
        <v>50072</v>
      </c>
      <c r="PD96" s="5">
        <v>62418</v>
      </c>
      <c r="PE96" s="5">
        <v>47359</v>
      </c>
      <c r="PF96" s="5">
        <v>60587</v>
      </c>
      <c r="PG96" s="5">
        <v>67402</v>
      </c>
      <c r="PH96" s="5">
        <v>68744</v>
      </c>
      <c r="PI96" s="5">
        <v>79983</v>
      </c>
      <c r="PJ96" s="5">
        <v>79831</v>
      </c>
      <c r="PK96" s="5">
        <v>81081</v>
      </c>
      <c r="PL96" s="5">
        <v>75076</v>
      </c>
      <c r="PM96" s="5">
        <v>77058</v>
      </c>
      <c r="PN96" s="5">
        <v>84716</v>
      </c>
      <c r="PO96" s="5">
        <v>87953</v>
      </c>
      <c r="PP96" s="5">
        <v>56476</v>
      </c>
      <c r="PQ96" s="5">
        <v>54859</v>
      </c>
      <c r="PR96" s="5">
        <v>50172</v>
      </c>
      <c r="PS96" s="5">
        <v>54914</v>
      </c>
      <c r="PT96" s="5">
        <v>60020</v>
      </c>
      <c r="PU96" s="5">
        <v>59548</v>
      </c>
      <c r="PV96" s="5">
        <v>52899</v>
      </c>
      <c r="PW96" s="5">
        <v>45707</v>
      </c>
      <c r="PX96" s="5">
        <v>54997</v>
      </c>
      <c r="PY96" s="5">
        <v>51675</v>
      </c>
      <c r="PZ96" s="5">
        <v>53531</v>
      </c>
      <c r="QA96" s="5">
        <v>50129</v>
      </c>
      <c r="QB96" s="5">
        <v>47366</v>
      </c>
      <c r="QC96" s="5">
        <v>41712</v>
      </c>
      <c r="QD96" s="5">
        <v>39889</v>
      </c>
      <c r="QE96" s="5">
        <v>41700</v>
      </c>
      <c r="QF96" s="5">
        <v>40015</v>
      </c>
      <c r="QG96" s="5">
        <v>39370</v>
      </c>
      <c r="QH96" s="5">
        <v>36295</v>
      </c>
      <c r="QI96" s="5">
        <v>119084</v>
      </c>
      <c r="QJ96" s="5">
        <v>81754</v>
      </c>
      <c r="QK96" s="5">
        <v>51413</v>
      </c>
      <c r="QL96" s="5">
        <v>51164</v>
      </c>
      <c r="QM96" s="5">
        <v>36651</v>
      </c>
      <c r="QN96" s="5">
        <v>43749</v>
      </c>
      <c r="QO96" s="5">
        <v>46713</v>
      </c>
      <c r="QP96" s="5">
        <v>53390</v>
      </c>
      <c r="QQ96" s="5">
        <v>47056</v>
      </c>
      <c r="QR96" s="5">
        <v>41993</v>
      </c>
      <c r="QS96" s="5">
        <v>39718</v>
      </c>
      <c r="QT96" s="5">
        <v>44268</v>
      </c>
      <c r="QU96" s="5">
        <v>39225</v>
      </c>
      <c r="QV96" s="5">
        <v>30231</v>
      </c>
      <c r="QW96" s="5">
        <v>26893</v>
      </c>
      <c r="QX96" s="5">
        <v>23489</v>
      </c>
      <c r="QY96" s="5">
        <v>18784</v>
      </c>
      <c r="QZ96" s="5">
        <v>23015</v>
      </c>
      <c r="RA96" s="5">
        <v>20519</v>
      </c>
      <c r="RB96" s="5">
        <v>28310</v>
      </c>
      <c r="RC96" s="5">
        <v>25508</v>
      </c>
      <c r="RD96" s="5">
        <v>24373</v>
      </c>
      <c r="RE96" s="5">
        <v>26558</v>
      </c>
      <c r="RF96" s="5">
        <v>20660</v>
      </c>
      <c r="RG96" s="5">
        <v>28418</v>
      </c>
      <c r="RH96" s="5">
        <v>29651</v>
      </c>
      <c r="RI96" s="5">
        <v>31438</v>
      </c>
      <c r="RJ96" s="5">
        <v>29913</v>
      </c>
      <c r="RK96" s="5">
        <v>29695</v>
      </c>
      <c r="RL96" s="5">
        <v>34151</v>
      </c>
      <c r="RM96" s="5">
        <v>31636</v>
      </c>
      <c r="RN96" s="5">
        <v>30507</v>
      </c>
      <c r="RO96" s="5">
        <v>94440</v>
      </c>
      <c r="RP96" s="5">
        <v>92147</v>
      </c>
      <c r="RQ96" s="5">
        <v>76121</v>
      </c>
      <c r="RR96" s="5">
        <v>77547</v>
      </c>
      <c r="RS96" s="5">
        <v>29900</v>
      </c>
      <c r="RT96" s="5">
        <v>51405</v>
      </c>
      <c r="RU96" s="5">
        <v>59449</v>
      </c>
      <c r="RV96" s="5">
        <v>94079</v>
      </c>
      <c r="RW96" s="5">
        <v>57175</v>
      </c>
      <c r="RX96" s="5">
        <v>59259</v>
      </c>
      <c r="RY96" s="5">
        <v>58153</v>
      </c>
      <c r="RZ96" s="5">
        <v>57735</v>
      </c>
      <c r="SA96" s="5">
        <v>55247</v>
      </c>
      <c r="SB96" s="5">
        <v>34909</v>
      </c>
      <c r="SC96" s="5">
        <v>40632</v>
      </c>
      <c r="SD96" s="5">
        <v>41172</v>
      </c>
      <c r="SE96" s="5">
        <v>38061</v>
      </c>
      <c r="SF96" s="5">
        <v>41054</v>
      </c>
      <c r="SG96" s="5">
        <v>42730</v>
      </c>
      <c r="SH96" s="5">
        <v>33667</v>
      </c>
      <c r="SI96" s="5">
        <v>45224</v>
      </c>
      <c r="SJ96" s="5">
        <v>38769</v>
      </c>
      <c r="SK96" s="5">
        <v>37294</v>
      </c>
      <c r="SL96" s="5">
        <v>38583</v>
      </c>
      <c r="SM96" s="5">
        <v>37857</v>
      </c>
      <c r="SN96" s="5">
        <v>39043</v>
      </c>
      <c r="SO96" s="5">
        <v>38946</v>
      </c>
      <c r="SP96" s="5">
        <v>40848</v>
      </c>
      <c r="SQ96" s="5">
        <v>39399</v>
      </c>
      <c r="SR96" s="5">
        <v>36534</v>
      </c>
      <c r="SS96" s="5">
        <v>33615</v>
      </c>
      <c r="ST96" s="5">
        <v>30757</v>
      </c>
      <c r="SU96" s="5">
        <v>307960</v>
      </c>
      <c r="SV96" s="5">
        <v>313252</v>
      </c>
      <c r="SW96" s="5">
        <v>263228</v>
      </c>
      <c r="SX96" s="5">
        <v>268159</v>
      </c>
      <c r="SY96" s="5">
        <v>199400</v>
      </c>
      <c r="SZ96" s="5">
        <v>184100</v>
      </c>
      <c r="TA96" s="5">
        <v>200433</v>
      </c>
      <c r="TB96" s="5">
        <v>193740</v>
      </c>
      <c r="TC96" s="5">
        <v>168942</v>
      </c>
      <c r="TD96" s="5">
        <v>110131</v>
      </c>
      <c r="TE96" s="5">
        <v>74848</v>
      </c>
      <c r="TF96" s="5">
        <v>61912</v>
      </c>
      <c r="TG96" s="5">
        <v>60359</v>
      </c>
      <c r="TH96" s="5">
        <v>41765</v>
      </c>
      <c r="TI96" s="5">
        <v>42536</v>
      </c>
      <c r="TJ96" s="5">
        <v>49033</v>
      </c>
      <c r="TK96" s="5">
        <v>49484</v>
      </c>
      <c r="TL96" s="5">
        <v>52586</v>
      </c>
      <c r="TM96" s="5">
        <v>53075</v>
      </c>
      <c r="TN96" s="5">
        <v>59412</v>
      </c>
      <c r="TO96" s="5">
        <v>61162</v>
      </c>
      <c r="TP96" s="5">
        <v>56893</v>
      </c>
      <c r="TQ96" s="5">
        <v>35261</v>
      </c>
      <c r="TR96" s="5">
        <v>37385</v>
      </c>
      <c r="TS96" s="5">
        <v>47354</v>
      </c>
      <c r="TT96" s="5">
        <v>38315</v>
      </c>
      <c r="TU96" s="5">
        <v>39875</v>
      </c>
      <c r="TV96" s="5">
        <v>9888</v>
      </c>
      <c r="TW96" s="5">
        <v>3114</v>
      </c>
      <c r="TX96" s="5">
        <v>6111</v>
      </c>
      <c r="TY96" s="5">
        <v>5867</v>
      </c>
      <c r="TZ96" s="5">
        <v>3171</v>
      </c>
      <c r="UA96" s="5">
        <v>15</v>
      </c>
      <c r="UB96" s="5">
        <v>39</v>
      </c>
      <c r="UC96" s="5">
        <v>56</v>
      </c>
      <c r="UD96" s="5">
        <v>190</v>
      </c>
      <c r="UE96" s="5">
        <v>1216</v>
      </c>
      <c r="UF96" s="5">
        <v>2241</v>
      </c>
      <c r="UG96" s="5">
        <v>3102</v>
      </c>
      <c r="UH96" s="5">
        <v>2897</v>
      </c>
      <c r="UI96" s="5">
        <v>2465</v>
      </c>
      <c r="UJ96" s="5">
        <v>2405</v>
      </c>
      <c r="UK96" s="5">
        <v>2295</v>
      </c>
      <c r="UL96" s="5">
        <v>2415</v>
      </c>
      <c r="UM96" s="5">
        <v>2519</v>
      </c>
      <c r="UN96" s="5">
        <v>1855</v>
      </c>
      <c r="UO96" s="5">
        <v>1509</v>
      </c>
      <c r="UP96" s="5">
        <v>1424</v>
      </c>
      <c r="UQ96" s="5">
        <v>1571</v>
      </c>
      <c r="UR96" s="5">
        <v>3274</v>
      </c>
      <c r="US96" s="5">
        <v>4983</v>
      </c>
      <c r="UT96" s="5">
        <v>4958</v>
      </c>
      <c r="UU96" s="5">
        <v>6747</v>
      </c>
      <c r="UV96" s="5">
        <v>9690</v>
      </c>
      <c r="UW96" s="5">
        <v>8496</v>
      </c>
      <c r="UX96" s="5">
        <v>11367</v>
      </c>
      <c r="UY96" s="5">
        <v>8341</v>
      </c>
      <c r="UZ96" s="5">
        <v>3060</v>
      </c>
      <c r="VA96" s="5">
        <v>2364</v>
      </c>
      <c r="VB96" s="5">
        <v>2326</v>
      </c>
      <c r="VC96" s="5">
        <v>2140</v>
      </c>
      <c r="VD96" s="5">
        <v>2140</v>
      </c>
      <c r="VE96" s="5">
        <v>2234</v>
      </c>
      <c r="VF96" s="5">
        <v>2483</v>
      </c>
      <c r="VG96" s="5">
        <v>137002</v>
      </c>
      <c r="VH96" s="5">
        <v>142585</v>
      </c>
      <c r="VI96" s="5">
        <v>142167</v>
      </c>
      <c r="VJ96" s="5">
        <v>162571</v>
      </c>
      <c r="VK96" s="5">
        <v>158525</v>
      </c>
      <c r="VL96" s="5">
        <v>145330</v>
      </c>
      <c r="VM96" s="5">
        <v>156881</v>
      </c>
      <c r="VN96" s="5">
        <v>157057</v>
      </c>
      <c r="VO96" s="5">
        <v>151808</v>
      </c>
      <c r="VP96" s="5">
        <v>149338</v>
      </c>
      <c r="VQ96" s="5">
        <v>121074</v>
      </c>
      <c r="VR96" s="5">
        <v>137758</v>
      </c>
      <c r="VS96" s="5">
        <v>131951</v>
      </c>
      <c r="VT96" s="5">
        <v>93306</v>
      </c>
      <c r="VU96" s="5">
        <v>107088</v>
      </c>
      <c r="VV96" s="5">
        <v>93523</v>
      </c>
      <c r="VW96" s="5">
        <v>100364</v>
      </c>
      <c r="VX96" s="5">
        <v>94910</v>
      </c>
      <c r="VY96" s="5">
        <v>68129</v>
      </c>
      <c r="VZ96" s="5">
        <v>77667</v>
      </c>
      <c r="WA96" s="5">
        <v>104119</v>
      </c>
      <c r="WB96" s="5">
        <v>106924</v>
      </c>
      <c r="WC96" s="5">
        <v>125658</v>
      </c>
      <c r="WD96" s="5">
        <v>126868</v>
      </c>
      <c r="WE96" s="5">
        <v>174653</v>
      </c>
      <c r="WF96" s="5">
        <v>152778</v>
      </c>
      <c r="WG96" s="5">
        <v>122839</v>
      </c>
      <c r="WH96" s="5">
        <v>113362</v>
      </c>
      <c r="WI96" s="5">
        <v>104421</v>
      </c>
      <c r="WJ96" s="5">
        <v>105663</v>
      </c>
      <c r="WK96" s="5">
        <v>96777</v>
      </c>
      <c r="WL96" s="5">
        <v>93385</v>
      </c>
      <c r="WM96" s="5">
        <v>44</v>
      </c>
      <c r="WN96" s="5">
        <v>21</v>
      </c>
      <c r="WO96" s="5">
        <v>0</v>
      </c>
      <c r="WP96" s="5">
        <v>-1</v>
      </c>
      <c r="WQ96" s="5">
        <v>3</v>
      </c>
      <c r="WR96" s="5">
        <v>0</v>
      </c>
      <c r="WS96" s="5">
        <v>0</v>
      </c>
      <c r="WT96" s="5">
        <v>0</v>
      </c>
      <c r="WU96" s="5">
        <v>0</v>
      </c>
      <c r="WV96" s="5">
        <v>0</v>
      </c>
      <c r="WW96" s="5">
        <v>0</v>
      </c>
      <c r="WX96" s="5">
        <v>0</v>
      </c>
      <c r="WY96" s="5">
        <v>0</v>
      </c>
      <c r="WZ96" s="5">
        <v>0</v>
      </c>
      <c r="XA96" s="5">
        <v>0</v>
      </c>
      <c r="XB96" s="5">
        <v>0</v>
      </c>
      <c r="XC96" s="5">
        <v>0</v>
      </c>
      <c r="XD96" s="5">
        <v>0</v>
      </c>
      <c r="XE96" s="5">
        <v>-3</v>
      </c>
      <c r="XF96" s="5">
        <v>-9</v>
      </c>
      <c r="XG96" s="5">
        <v>1921</v>
      </c>
      <c r="XH96" s="5">
        <v>0</v>
      </c>
      <c r="XI96" s="5">
        <v>0</v>
      </c>
      <c r="XJ96" s="5">
        <v>0</v>
      </c>
      <c r="XK96" s="5">
        <v>828</v>
      </c>
      <c r="XL96" s="5">
        <v>950</v>
      </c>
      <c r="XM96" s="5">
        <v>1161</v>
      </c>
      <c r="XN96" s="5">
        <v>1043</v>
      </c>
      <c r="XO96" s="5">
        <v>1059</v>
      </c>
      <c r="XP96" s="5">
        <v>1185</v>
      </c>
      <c r="XQ96" s="5">
        <v>1073</v>
      </c>
      <c r="XR96" s="5">
        <v>1054</v>
      </c>
      <c r="XS96" s="1">
        <v>54913</v>
      </c>
      <c r="XT96" s="3" t="s">
        <v>180</v>
      </c>
      <c r="XU96" s="3" t="s">
        <v>180</v>
      </c>
      <c r="XV96" s="3" t="s">
        <v>180</v>
      </c>
      <c r="XW96" s="3" t="s">
        <v>179</v>
      </c>
      <c r="XX96" s="3" t="s">
        <v>180</v>
      </c>
      <c r="XY96" s="3" t="s">
        <v>180</v>
      </c>
      <c r="XZ96" s="3" t="s">
        <v>219</v>
      </c>
    </row>
    <row r="97" spans="1:650" x14ac:dyDescent="0.3">
      <c r="A97" s="6" t="s">
        <v>124</v>
      </c>
      <c r="B97" s="1">
        <v>4014480</v>
      </c>
      <c r="C97" s="5">
        <v>9091</v>
      </c>
      <c r="D97" s="5">
        <v>6020</v>
      </c>
      <c r="E97" s="5">
        <v>8757</v>
      </c>
      <c r="F97" s="5">
        <v>8062</v>
      </c>
      <c r="G97" s="5">
        <v>8545</v>
      </c>
      <c r="H97" s="5">
        <v>2683</v>
      </c>
      <c r="I97" s="5">
        <v>198</v>
      </c>
      <c r="J97" s="5">
        <v>192</v>
      </c>
      <c r="K97" s="5">
        <v>9426</v>
      </c>
      <c r="L97" s="5">
        <v>8036</v>
      </c>
      <c r="M97" s="5">
        <v>5987</v>
      </c>
      <c r="N97" s="5">
        <v>14234</v>
      </c>
      <c r="O97" s="5">
        <v>9825</v>
      </c>
      <c r="P97" s="5">
        <v>2180</v>
      </c>
      <c r="Q97" s="5">
        <v>26</v>
      </c>
      <c r="R97" s="5">
        <v>21027</v>
      </c>
      <c r="S97" s="5">
        <v>0</v>
      </c>
      <c r="T97" s="5">
        <v>138</v>
      </c>
      <c r="U97" s="5">
        <v>2820</v>
      </c>
      <c r="V97" s="5">
        <v>23413</v>
      </c>
      <c r="W97" s="5">
        <v>2</v>
      </c>
      <c r="X97" s="5">
        <v>0</v>
      </c>
      <c r="Y97" s="5">
        <v>0</v>
      </c>
      <c r="Z97" s="5">
        <v>264</v>
      </c>
      <c r="AA97" s="5">
        <v>0</v>
      </c>
      <c r="AB97" s="5">
        <v>1939</v>
      </c>
      <c r="AC97" s="5">
        <v>311762</v>
      </c>
      <c r="AD97" s="5">
        <v>0</v>
      </c>
      <c r="AE97" s="5">
        <v>0</v>
      </c>
      <c r="AF97" s="5">
        <v>0</v>
      </c>
      <c r="AG97" s="5">
        <v>0</v>
      </c>
      <c r="AH97" s="5">
        <v>0</v>
      </c>
      <c r="AI97" s="5">
        <v>0</v>
      </c>
      <c r="AJ97" s="5">
        <v>82</v>
      </c>
      <c r="AK97" s="5">
        <v>0</v>
      </c>
      <c r="AL97" s="5">
        <v>12</v>
      </c>
      <c r="AM97" s="5">
        <v>10307</v>
      </c>
      <c r="AN97" s="5">
        <v>14897</v>
      </c>
      <c r="AO97" s="5">
        <v>18650</v>
      </c>
      <c r="AP97" s="5">
        <v>18453</v>
      </c>
      <c r="AQ97" s="5">
        <v>10065</v>
      </c>
      <c r="AR97" s="5">
        <v>-1480</v>
      </c>
      <c r="AS97" s="5">
        <v>14612</v>
      </c>
      <c r="AT97" s="5">
        <v>6351</v>
      </c>
      <c r="AU97" s="5">
        <v>10153</v>
      </c>
      <c r="AV97" s="5">
        <v>17614</v>
      </c>
      <c r="AW97" s="5">
        <v>25968</v>
      </c>
      <c r="AX97" s="5">
        <v>26335</v>
      </c>
      <c r="AY97" s="5">
        <v>71468</v>
      </c>
      <c r="AZ97" s="5">
        <v>13233</v>
      </c>
      <c r="BA97" s="5">
        <v>5758</v>
      </c>
      <c r="BB97" s="5">
        <v>55529</v>
      </c>
      <c r="BC97" s="5">
        <v>27408</v>
      </c>
      <c r="BD97" s="5">
        <v>37064</v>
      </c>
      <c r="BE97" s="5">
        <v>27979</v>
      </c>
      <c r="BF97" s="5">
        <v>33070</v>
      </c>
      <c r="BG97" s="5">
        <v>73863</v>
      </c>
      <c r="BH97" s="5">
        <v>83149</v>
      </c>
      <c r="BI97" s="5">
        <v>62225</v>
      </c>
      <c r="BJ97" s="5">
        <v>111942</v>
      </c>
      <c r="BK97" s="5">
        <v>93735</v>
      </c>
      <c r="BL97" s="5">
        <v>84824</v>
      </c>
      <c r="BM97" s="5">
        <v>63263</v>
      </c>
      <c r="BN97" s="5">
        <v>64793</v>
      </c>
      <c r="BO97" s="5">
        <v>1542</v>
      </c>
      <c r="BP97" s="5">
        <v>1326</v>
      </c>
      <c r="BQ97" s="5">
        <v>2709</v>
      </c>
      <c r="BR97" s="5">
        <v>3131</v>
      </c>
      <c r="BS97" s="5">
        <v>4510</v>
      </c>
      <c r="BT97" s="5">
        <v>729</v>
      </c>
      <c r="BU97" s="5">
        <v>5736</v>
      </c>
      <c r="BV97" s="5">
        <v>6632</v>
      </c>
      <c r="BW97" s="5">
        <v>7966</v>
      </c>
      <c r="BX97" s="5">
        <v>3045</v>
      </c>
      <c r="BY97" s="5">
        <v>1539</v>
      </c>
      <c r="BZ97" s="5">
        <v>8775</v>
      </c>
      <c r="CA97" s="5">
        <v>11676</v>
      </c>
      <c r="CB97" s="5">
        <v>73</v>
      </c>
      <c r="CC97" s="5">
        <v>2731</v>
      </c>
      <c r="CD97" s="5">
        <v>2658</v>
      </c>
      <c r="CE97" s="5">
        <v>4587</v>
      </c>
      <c r="CF97" s="5">
        <v>4729</v>
      </c>
      <c r="CG97" s="5">
        <v>2730</v>
      </c>
      <c r="CH97" s="5">
        <v>-12761</v>
      </c>
      <c r="CI97" s="5">
        <v>4751</v>
      </c>
      <c r="CJ97" s="5">
        <v>10262</v>
      </c>
      <c r="CK97" s="5">
        <v>8922</v>
      </c>
      <c r="CL97" s="5">
        <v>42638</v>
      </c>
      <c r="CM97" s="5">
        <v>32180</v>
      </c>
      <c r="CN97" s="5">
        <v>26365</v>
      </c>
      <c r="CO97" s="5">
        <v>21625</v>
      </c>
      <c r="CP97" s="5">
        <v>17057</v>
      </c>
      <c r="CQ97" s="5">
        <v>29359</v>
      </c>
      <c r="CR97" s="5">
        <v>22749</v>
      </c>
      <c r="CS97" s="5">
        <v>16762</v>
      </c>
      <c r="CT97" s="5">
        <v>11628</v>
      </c>
      <c r="CU97" s="5">
        <v>135555</v>
      </c>
      <c r="CV97" s="5">
        <v>117959</v>
      </c>
      <c r="CW97" s="5">
        <v>98189</v>
      </c>
      <c r="CX97" s="5">
        <v>109994</v>
      </c>
      <c r="CY97" s="5">
        <v>114984</v>
      </c>
      <c r="CZ97" s="5">
        <v>121864</v>
      </c>
      <c r="DA97" s="5">
        <v>114168</v>
      </c>
      <c r="DB97" s="5">
        <v>172219</v>
      </c>
      <c r="DC97" s="5">
        <v>94088</v>
      </c>
      <c r="DD97" s="5">
        <v>104397</v>
      </c>
      <c r="DE97" s="5">
        <v>102778</v>
      </c>
      <c r="DF97" s="5">
        <v>102767</v>
      </c>
      <c r="DG97" s="5">
        <v>81799</v>
      </c>
      <c r="DH97" s="5">
        <v>87009</v>
      </c>
      <c r="DI97" s="5">
        <v>85768</v>
      </c>
      <c r="DJ97" s="5">
        <v>57347</v>
      </c>
      <c r="DK97" s="5">
        <v>74483</v>
      </c>
      <c r="DL97" s="5">
        <v>46760</v>
      </c>
      <c r="DM97" s="5">
        <v>36985</v>
      </c>
      <c r="DN97" s="5">
        <v>42146</v>
      </c>
      <c r="DO97" s="5">
        <v>46989</v>
      </c>
      <c r="DP97" s="5">
        <v>30063</v>
      </c>
      <c r="DQ97" s="5">
        <v>62547</v>
      </c>
      <c r="DR97" s="5">
        <v>63058</v>
      </c>
      <c r="DS97" s="5">
        <v>56700</v>
      </c>
      <c r="DT97" s="5">
        <v>67814</v>
      </c>
      <c r="DU97" s="5">
        <v>58344</v>
      </c>
      <c r="DV97" s="5">
        <v>76631</v>
      </c>
      <c r="DW97" s="5">
        <v>65084</v>
      </c>
      <c r="DX97" s="5">
        <v>73610</v>
      </c>
      <c r="DY97" s="5">
        <v>49955</v>
      </c>
      <c r="DZ97" s="5">
        <v>57072</v>
      </c>
      <c r="EA97" s="5">
        <v>4329</v>
      </c>
      <c r="EB97" s="5">
        <v>11857</v>
      </c>
      <c r="EC97" s="5">
        <v>13327</v>
      </c>
      <c r="ED97" s="5">
        <v>20947</v>
      </c>
      <c r="EE97" s="5">
        <v>3475</v>
      </c>
      <c r="EF97" s="5">
        <v>2883</v>
      </c>
      <c r="EG97" s="5">
        <v>10446</v>
      </c>
      <c r="EH97" s="5">
        <v>33055</v>
      </c>
      <c r="EI97" s="5">
        <v>16993</v>
      </c>
      <c r="EJ97" s="5">
        <v>1681</v>
      </c>
      <c r="EK97" s="5">
        <v>3267</v>
      </c>
      <c r="EL97" s="5">
        <v>24210</v>
      </c>
      <c r="EM97" s="5">
        <v>25081</v>
      </c>
      <c r="EN97" s="5">
        <v>14698</v>
      </c>
      <c r="EO97" s="5">
        <v>-91</v>
      </c>
      <c r="EP97" s="5">
        <v>4073</v>
      </c>
      <c r="EQ97" s="5">
        <v>-1131</v>
      </c>
      <c r="ER97" s="5">
        <v>-319</v>
      </c>
      <c r="ES97" s="5">
        <v>-455</v>
      </c>
      <c r="ET97" s="5">
        <v>52850</v>
      </c>
      <c r="EU97" s="5">
        <v>51905</v>
      </c>
      <c r="EV97" s="5">
        <v>4613</v>
      </c>
      <c r="EW97" s="5">
        <v>9479</v>
      </c>
      <c r="EX97" s="5">
        <v>3943</v>
      </c>
      <c r="EY97" s="5">
        <v>2935</v>
      </c>
      <c r="EZ97" s="5">
        <v>10889</v>
      </c>
      <c r="FA97" s="5">
        <v>8567</v>
      </c>
      <c r="FB97" s="5">
        <v>12194</v>
      </c>
      <c r="FC97" s="5">
        <v>20089</v>
      </c>
      <c r="FD97" s="5">
        <v>18514</v>
      </c>
      <c r="FE97" s="5">
        <v>13720</v>
      </c>
      <c r="FF97" s="5">
        <v>16066</v>
      </c>
      <c r="FG97" s="5">
        <v>0</v>
      </c>
      <c r="FH97" s="5">
        <v>0</v>
      </c>
      <c r="FI97" s="5">
        <v>0</v>
      </c>
      <c r="FJ97" s="5">
        <v>0</v>
      </c>
      <c r="FK97" s="5">
        <v>0</v>
      </c>
      <c r="FL97" s="5">
        <v>0</v>
      </c>
      <c r="FM97" s="5">
        <v>0</v>
      </c>
      <c r="FN97" s="5">
        <v>0</v>
      </c>
      <c r="FO97" s="5">
        <v>0</v>
      </c>
      <c r="FP97" s="5">
        <v>0</v>
      </c>
      <c r="FQ97" s="5">
        <v>0</v>
      </c>
      <c r="FR97" s="5">
        <v>0</v>
      </c>
      <c r="FS97" s="5">
        <v>0</v>
      </c>
      <c r="FT97" s="5">
        <v>0</v>
      </c>
      <c r="FU97" s="5" t="s">
        <v>33</v>
      </c>
      <c r="FV97" s="5" t="s">
        <v>33</v>
      </c>
      <c r="FW97" s="5" t="s">
        <v>33</v>
      </c>
      <c r="FX97" s="5" t="s">
        <v>33</v>
      </c>
      <c r="FY97" s="5" t="s">
        <v>33</v>
      </c>
      <c r="FZ97" s="5" t="s">
        <v>33</v>
      </c>
      <c r="GA97" s="5" t="s">
        <v>33</v>
      </c>
      <c r="GB97" s="5" t="s">
        <v>33</v>
      </c>
      <c r="GC97" s="5" t="s">
        <v>33</v>
      </c>
      <c r="GD97" s="5" t="s">
        <v>33</v>
      </c>
      <c r="GE97" s="5" t="s">
        <v>33</v>
      </c>
      <c r="GF97" s="5" t="s">
        <v>33</v>
      </c>
      <c r="GG97" s="5" t="s">
        <v>33</v>
      </c>
      <c r="GH97" s="5" t="s">
        <v>33</v>
      </c>
      <c r="GI97" s="5" t="s">
        <v>33</v>
      </c>
      <c r="GJ97" s="5" t="s">
        <v>33</v>
      </c>
      <c r="GK97" s="5" t="s">
        <v>33</v>
      </c>
      <c r="GL97" s="5" t="s">
        <v>33</v>
      </c>
      <c r="GM97" s="5">
        <v>150518</v>
      </c>
      <c r="GN97" s="5">
        <v>137243</v>
      </c>
      <c r="GO97" s="5">
        <v>122982</v>
      </c>
      <c r="GP97" s="5">
        <v>142146</v>
      </c>
      <c r="GQ97" s="5">
        <v>141821</v>
      </c>
      <c r="GR97" s="5">
        <v>143055</v>
      </c>
      <c r="GS97" s="5">
        <v>149198</v>
      </c>
      <c r="GT97" s="5">
        <v>230550</v>
      </c>
      <c r="GU97" s="5">
        <v>138537</v>
      </c>
      <c r="GV97" s="5">
        <v>115680</v>
      </c>
      <c r="GW97" s="5">
        <v>128183</v>
      </c>
      <c r="GX97" s="5">
        <v>156337</v>
      </c>
      <c r="GY97" s="5">
        <v>138534</v>
      </c>
      <c r="GZ97" s="5">
        <v>121574</v>
      </c>
      <c r="HA97" s="5">
        <v>114401</v>
      </c>
      <c r="HB97" s="5">
        <v>111439</v>
      </c>
      <c r="HC97" s="5">
        <v>149407</v>
      </c>
      <c r="HD97" s="5">
        <v>64541</v>
      </c>
      <c r="HE97" s="5">
        <v>47837</v>
      </c>
      <c r="HF97" s="5">
        <v>161176</v>
      </c>
      <c r="HG97" s="5">
        <v>131056</v>
      </c>
      <c r="HH97" s="5">
        <v>82001</v>
      </c>
      <c r="HI97" s="5">
        <v>108927</v>
      </c>
      <c r="HJ97" s="5">
        <v>142973</v>
      </c>
      <c r="HK97" s="5">
        <v>165677</v>
      </c>
      <c r="HL97" s="5">
        <v>190156</v>
      </c>
      <c r="HM97" s="5">
        <v>462523</v>
      </c>
      <c r="HN97" s="5">
        <v>217824</v>
      </c>
      <c r="HO97" s="5">
        <v>208266</v>
      </c>
      <c r="HP97" s="5">
        <v>199697</v>
      </c>
      <c r="HQ97" s="5">
        <v>143701</v>
      </c>
      <c r="HR97" s="5">
        <v>149559</v>
      </c>
      <c r="HS97" s="5">
        <v>208027</v>
      </c>
      <c r="HT97" s="5">
        <v>218352</v>
      </c>
      <c r="HU97" s="5">
        <v>276365</v>
      </c>
      <c r="HV97" s="5">
        <v>417815</v>
      </c>
      <c r="HW97" s="5">
        <v>509371</v>
      </c>
      <c r="HX97" s="5">
        <v>489313</v>
      </c>
      <c r="HY97" s="5">
        <v>485569</v>
      </c>
      <c r="HZ97" s="5">
        <v>523374</v>
      </c>
      <c r="IA97" s="5">
        <v>619135</v>
      </c>
      <c r="IB97" s="5">
        <v>866166</v>
      </c>
      <c r="IC97" s="5">
        <v>1477281</v>
      </c>
      <c r="ID97" s="5">
        <v>1319497</v>
      </c>
      <c r="IE97" s="5">
        <v>1278422</v>
      </c>
      <c r="IF97" s="5">
        <v>1165977</v>
      </c>
      <c r="IG97" s="5">
        <v>991383</v>
      </c>
      <c r="IH97" s="5">
        <v>1023614</v>
      </c>
      <c r="II97" s="5">
        <v>1006217</v>
      </c>
      <c r="IJ97" s="5">
        <v>1011121</v>
      </c>
      <c r="IK97" s="5">
        <v>1127553</v>
      </c>
      <c r="IL97" s="5">
        <v>631752</v>
      </c>
      <c r="IM97" s="5">
        <v>675221</v>
      </c>
      <c r="IN97" s="5">
        <v>705995</v>
      </c>
      <c r="IO97" s="5">
        <v>639082</v>
      </c>
      <c r="IP97" s="5">
        <v>638765</v>
      </c>
      <c r="IQ97" s="5">
        <v>682634</v>
      </c>
      <c r="IR97" s="5">
        <v>675756</v>
      </c>
      <c r="IS97" s="5">
        <v>687299</v>
      </c>
      <c r="IT97" s="5">
        <v>696104</v>
      </c>
      <c r="IU97" s="5">
        <v>720859</v>
      </c>
      <c r="IV97" s="5">
        <v>628820</v>
      </c>
      <c r="IW97" s="5">
        <v>635012</v>
      </c>
      <c r="IX97" s="5">
        <v>675677</v>
      </c>
      <c r="IY97" s="5">
        <v>0</v>
      </c>
      <c r="IZ97" s="5">
        <v>4826</v>
      </c>
      <c r="JA97" s="5">
        <v>9974</v>
      </c>
      <c r="JB97" s="5">
        <v>9924</v>
      </c>
      <c r="JC97" s="5">
        <v>24999</v>
      </c>
      <c r="JD97" s="5">
        <v>17863</v>
      </c>
      <c r="JE97" s="5">
        <v>16894</v>
      </c>
      <c r="JF97" s="5">
        <v>17851</v>
      </c>
      <c r="JG97" s="5">
        <v>21375</v>
      </c>
      <c r="JH97" s="5">
        <v>9368</v>
      </c>
      <c r="JI97" s="5">
        <v>22508</v>
      </c>
      <c r="JJ97" s="5">
        <v>14799</v>
      </c>
      <c r="JK97" s="5">
        <v>13688</v>
      </c>
      <c r="JL97" s="5">
        <v>17306</v>
      </c>
      <c r="JM97" s="5">
        <v>55390</v>
      </c>
      <c r="JN97" s="5">
        <v>38771</v>
      </c>
      <c r="JO97" s="5">
        <v>62751</v>
      </c>
      <c r="JP97" s="5">
        <v>32779</v>
      </c>
      <c r="JQ97" s="5">
        <v>42685</v>
      </c>
      <c r="JR97" s="5">
        <v>102099</v>
      </c>
      <c r="JS97" s="5">
        <v>95265</v>
      </c>
      <c r="JT97" s="5">
        <v>103902</v>
      </c>
      <c r="JU97" s="5">
        <v>78505</v>
      </c>
      <c r="JV97" s="5">
        <v>74615</v>
      </c>
      <c r="JW97" s="5">
        <v>108139</v>
      </c>
      <c r="JX97" s="5">
        <v>107948</v>
      </c>
      <c r="JY97" s="5">
        <v>106307</v>
      </c>
      <c r="JZ97" s="5">
        <v>112679</v>
      </c>
      <c r="KA97" s="5">
        <v>107538</v>
      </c>
      <c r="KB97" s="5">
        <v>124598</v>
      </c>
      <c r="KC97" s="5">
        <v>103359</v>
      </c>
      <c r="KD97" s="5">
        <v>75627</v>
      </c>
      <c r="KE97" s="5">
        <v>308039</v>
      </c>
      <c r="KF97" s="5">
        <v>233742</v>
      </c>
      <c r="KG97" s="5">
        <v>264630</v>
      </c>
      <c r="KH97" s="5">
        <v>246589</v>
      </c>
      <c r="KI97" s="5">
        <v>216160</v>
      </c>
      <c r="KJ97" s="5">
        <v>156931</v>
      </c>
      <c r="KK97" s="5">
        <v>156682</v>
      </c>
      <c r="KL97" s="5">
        <v>121334</v>
      </c>
      <c r="KM97" s="5">
        <v>56695</v>
      </c>
      <c r="KN97" s="5">
        <v>1707</v>
      </c>
      <c r="KO97" s="5">
        <v>49935</v>
      </c>
      <c r="KP97" s="5">
        <v>182186</v>
      </c>
      <c r="KQ97" s="5">
        <v>170821</v>
      </c>
      <c r="KR97" s="5">
        <v>127196</v>
      </c>
      <c r="KS97" s="5">
        <v>137216</v>
      </c>
      <c r="KT97" s="5">
        <v>84884</v>
      </c>
      <c r="KU97" s="5">
        <v>75686</v>
      </c>
      <c r="KV97" s="5">
        <v>73263</v>
      </c>
      <c r="KW97" s="5">
        <v>68037</v>
      </c>
      <c r="KX97" s="5">
        <v>32127</v>
      </c>
      <c r="KY97" s="5">
        <v>9320</v>
      </c>
      <c r="KZ97" s="5">
        <v>7994</v>
      </c>
      <c r="LA97" s="5">
        <v>9790</v>
      </c>
      <c r="LB97" s="5">
        <v>9366</v>
      </c>
      <c r="LC97" s="5">
        <v>9705</v>
      </c>
      <c r="LD97" s="5">
        <v>10281</v>
      </c>
      <c r="LE97" s="5">
        <v>10244</v>
      </c>
      <c r="LF97" s="5">
        <v>12777</v>
      </c>
      <c r="LG97" s="5">
        <v>15390</v>
      </c>
      <c r="LH97" s="5">
        <v>14635</v>
      </c>
      <c r="LI97" s="5">
        <v>13027</v>
      </c>
      <c r="LJ97" s="5">
        <v>12929</v>
      </c>
      <c r="LK97" s="5">
        <v>1140</v>
      </c>
      <c r="LL97" s="5">
        <v>1240</v>
      </c>
      <c r="LM97" s="5">
        <v>1206</v>
      </c>
      <c r="LN97" s="5">
        <v>1241</v>
      </c>
      <c r="LO97" s="5">
        <v>1185</v>
      </c>
      <c r="LP97" s="5">
        <v>659</v>
      </c>
      <c r="LQ97" s="5">
        <v>1670</v>
      </c>
      <c r="LR97" s="5">
        <v>1387</v>
      </c>
      <c r="LS97" s="5">
        <v>982</v>
      </c>
      <c r="LT97" s="5">
        <v>1256</v>
      </c>
      <c r="LU97" s="5">
        <v>1767</v>
      </c>
      <c r="LV97" s="5">
        <v>2324</v>
      </c>
      <c r="LW97" s="5">
        <v>2250</v>
      </c>
      <c r="LX97" s="5">
        <v>1712</v>
      </c>
      <c r="LY97" s="5">
        <v>1662</v>
      </c>
      <c r="LZ97" s="5">
        <v>1670</v>
      </c>
      <c r="MA97" s="5">
        <v>4096</v>
      </c>
      <c r="MB97" s="5">
        <v>4997</v>
      </c>
      <c r="MC97" s="5">
        <v>5848</v>
      </c>
      <c r="MD97" s="5">
        <v>5145</v>
      </c>
      <c r="ME97" s="5">
        <v>6669</v>
      </c>
      <c r="MF97" s="5">
        <v>3770</v>
      </c>
      <c r="MG97" s="5">
        <v>5166</v>
      </c>
      <c r="MH97" s="5">
        <v>6770</v>
      </c>
      <c r="MI97" s="5">
        <v>8566</v>
      </c>
      <c r="MJ97" s="5">
        <v>8586</v>
      </c>
      <c r="MK97" s="5">
        <v>12144</v>
      </c>
      <c r="ML97" s="5">
        <v>10519</v>
      </c>
      <c r="MM97" s="5">
        <v>10226</v>
      </c>
      <c r="MN97" s="5">
        <v>9824</v>
      </c>
      <c r="MO97" s="5">
        <v>10006</v>
      </c>
      <c r="MP97" s="5">
        <v>10271</v>
      </c>
      <c r="MQ97" s="5">
        <v>0</v>
      </c>
      <c r="MR97" s="5">
        <v>0</v>
      </c>
      <c r="MS97" s="5">
        <v>1</v>
      </c>
      <c r="MT97" s="5">
        <v>-1</v>
      </c>
      <c r="MU97" s="5">
        <v>0</v>
      </c>
      <c r="MV97" s="5">
        <v>0</v>
      </c>
      <c r="MW97" s="5">
        <v>0</v>
      </c>
      <c r="MX97" s="5">
        <v>0</v>
      </c>
      <c r="MY97" s="5">
        <v>0</v>
      </c>
      <c r="MZ97" s="5">
        <v>2</v>
      </c>
      <c r="NA97" s="5">
        <v>231</v>
      </c>
      <c r="NB97" s="5">
        <v>389</v>
      </c>
      <c r="NC97" s="5">
        <v>437</v>
      </c>
      <c r="ND97" s="5">
        <v>2962</v>
      </c>
      <c r="NE97" s="5" t="s">
        <v>33</v>
      </c>
      <c r="NF97" s="5" t="s">
        <v>33</v>
      </c>
      <c r="NG97" s="5" t="s">
        <v>33</v>
      </c>
      <c r="NH97" s="5" t="s">
        <v>33</v>
      </c>
      <c r="NI97" s="5" t="s">
        <v>33</v>
      </c>
      <c r="NJ97" s="5" t="s">
        <v>33</v>
      </c>
      <c r="NK97" s="5" t="s">
        <v>33</v>
      </c>
      <c r="NL97" s="5" t="s">
        <v>33</v>
      </c>
      <c r="NM97" s="5" t="s">
        <v>33</v>
      </c>
      <c r="NN97" s="5" t="s">
        <v>33</v>
      </c>
      <c r="NO97" s="5" t="s">
        <v>33</v>
      </c>
      <c r="NP97" s="5" t="s">
        <v>33</v>
      </c>
      <c r="NQ97" s="5" t="s">
        <v>33</v>
      </c>
      <c r="NR97" s="5" t="s">
        <v>33</v>
      </c>
      <c r="NS97" s="5" t="s">
        <v>33</v>
      </c>
      <c r="NT97" s="5" t="s">
        <v>33</v>
      </c>
      <c r="NU97" s="5" t="s">
        <v>33</v>
      </c>
      <c r="NV97" s="5" t="s">
        <v>33</v>
      </c>
      <c r="NW97" s="5">
        <v>0</v>
      </c>
      <c r="NX97" s="5">
        <v>0</v>
      </c>
      <c r="NY97" s="5">
        <v>0</v>
      </c>
      <c r="NZ97" s="5">
        <v>0</v>
      </c>
      <c r="OA97" s="5">
        <v>0</v>
      </c>
      <c r="OB97" s="5">
        <v>0</v>
      </c>
      <c r="OC97" s="5">
        <v>0</v>
      </c>
      <c r="OD97" s="5">
        <v>0</v>
      </c>
      <c r="OE97" s="5">
        <v>0</v>
      </c>
      <c r="OF97" s="5">
        <v>0</v>
      </c>
      <c r="OG97" s="5">
        <v>0</v>
      </c>
      <c r="OH97" s="5">
        <v>0</v>
      </c>
      <c r="OI97" s="5">
        <v>0</v>
      </c>
      <c r="OJ97" s="5">
        <v>0</v>
      </c>
      <c r="OK97" s="5" t="s">
        <v>33</v>
      </c>
      <c r="OL97" s="5" t="s">
        <v>33</v>
      </c>
      <c r="OM97" s="5" t="s">
        <v>33</v>
      </c>
      <c r="ON97" s="5" t="s">
        <v>33</v>
      </c>
      <c r="OO97" s="5" t="s">
        <v>33</v>
      </c>
      <c r="OP97" s="5" t="s">
        <v>33</v>
      </c>
      <c r="OQ97" s="5" t="s">
        <v>33</v>
      </c>
      <c r="OR97" s="5" t="s">
        <v>33</v>
      </c>
      <c r="OS97" s="5" t="s">
        <v>33</v>
      </c>
      <c r="OT97" s="5" t="s">
        <v>33</v>
      </c>
      <c r="OU97" s="5" t="s">
        <v>33</v>
      </c>
      <c r="OV97" s="5" t="s">
        <v>33</v>
      </c>
      <c r="OW97" s="5" t="s">
        <v>33</v>
      </c>
      <c r="OX97" s="5" t="s">
        <v>33</v>
      </c>
      <c r="OY97" s="5" t="s">
        <v>33</v>
      </c>
      <c r="OZ97" s="5" t="s">
        <v>33</v>
      </c>
      <c r="PA97" s="5" t="s">
        <v>33</v>
      </c>
      <c r="PB97" s="5" t="s">
        <v>33</v>
      </c>
      <c r="PC97" s="5">
        <v>15319</v>
      </c>
      <c r="PD97" s="5">
        <v>14934</v>
      </c>
      <c r="PE97" s="5">
        <v>16335</v>
      </c>
      <c r="PF97" s="5">
        <v>15372</v>
      </c>
      <c r="PG97" s="5">
        <v>15118</v>
      </c>
      <c r="PH97" s="5">
        <v>14701</v>
      </c>
      <c r="PI97" s="5">
        <v>12753</v>
      </c>
      <c r="PJ97" s="5">
        <v>12693</v>
      </c>
      <c r="PK97" s="5">
        <v>12738</v>
      </c>
      <c r="PL97" s="5">
        <v>16202</v>
      </c>
      <c r="PM97" s="5">
        <v>17023</v>
      </c>
      <c r="PN97" s="5">
        <v>21312</v>
      </c>
      <c r="PO97" s="5">
        <v>22129</v>
      </c>
      <c r="PP97" s="5">
        <v>20096</v>
      </c>
      <c r="PQ97" s="5">
        <v>20402</v>
      </c>
      <c r="PR97" s="5">
        <v>15515</v>
      </c>
      <c r="PS97" s="5">
        <v>21484</v>
      </c>
      <c r="PT97" s="5">
        <v>28112</v>
      </c>
      <c r="PU97" s="5">
        <v>25563</v>
      </c>
      <c r="PV97" s="5">
        <v>26137</v>
      </c>
      <c r="PW97" s="5">
        <v>33902</v>
      </c>
      <c r="PX97" s="5">
        <v>27977</v>
      </c>
      <c r="PY97" s="5">
        <v>32487</v>
      </c>
      <c r="PZ97" s="5">
        <v>30089</v>
      </c>
      <c r="QA97" s="5">
        <v>25204</v>
      </c>
      <c r="QB97" s="5">
        <v>19293</v>
      </c>
      <c r="QC97" s="5">
        <v>19432</v>
      </c>
      <c r="QD97" s="5">
        <v>23555</v>
      </c>
      <c r="QE97" s="5">
        <v>20590</v>
      </c>
      <c r="QF97" s="5">
        <v>19422</v>
      </c>
      <c r="QG97" s="5">
        <v>19735</v>
      </c>
      <c r="QH97" s="5">
        <v>19770</v>
      </c>
      <c r="QI97" s="5">
        <v>63697</v>
      </c>
      <c r="QJ97" s="5">
        <v>57534</v>
      </c>
      <c r="QK97" s="5">
        <v>58511</v>
      </c>
      <c r="QL97" s="5">
        <v>39056</v>
      </c>
      <c r="QM97" s="5">
        <v>41640</v>
      </c>
      <c r="QN97" s="5">
        <v>40246</v>
      </c>
      <c r="QO97" s="5">
        <v>45715</v>
      </c>
      <c r="QP97" s="5">
        <v>49579</v>
      </c>
      <c r="QQ97" s="5">
        <v>37164</v>
      </c>
      <c r="QR97" s="5">
        <v>32492</v>
      </c>
      <c r="QS97" s="5">
        <v>44626</v>
      </c>
      <c r="QT97" s="5">
        <v>64055</v>
      </c>
      <c r="QU97" s="5">
        <v>57138</v>
      </c>
      <c r="QV97" s="5">
        <v>49824</v>
      </c>
      <c r="QW97" s="5">
        <v>47243</v>
      </c>
      <c r="QX97" s="5">
        <v>41119</v>
      </c>
      <c r="QY97" s="5">
        <v>44291</v>
      </c>
      <c r="QZ97" s="5">
        <v>40682</v>
      </c>
      <c r="RA97" s="5">
        <v>34423</v>
      </c>
      <c r="RB97" s="5">
        <v>39685</v>
      </c>
      <c r="RC97" s="5">
        <v>39357</v>
      </c>
      <c r="RD97" s="5">
        <v>33958</v>
      </c>
      <c r="RE97" s="5">
        <v>36849</v>
      </c>
      <c r="RF97" s="5">
        <v>43279</v>
      </c>
      <c r="RG97" s="5">
        <v>45121</v>
      </c>
      <c r="RH97" s="5">
        <v>40156</v>
      </c>
      <c r="RI97" s="5">
        <v>42991</v>
      </c>
      <c r="RJ97" s="5">
        <v>37427</v>
      </c>
      <c r="RK97" s="5">
        <v>36702</v>
      </c>
      <c r="RL97" s="5">
        <v>33724</v>
      </c>
      <c r="RM97" s="5">
        <v>32932</v>
      </c>
      <c r="RN97" s="5">
        <v>32143</v>
      </c>
      <c r="RO97" s="5">
        <v>34150</v>
      </c>
      <c r="RP97" s="5">
        <v>33671</v>
      </c>
      <c r="RQ97" s="5">
        <v>33895</v>
      </c>
      <c r="RR97" s="5">
        <v>34184</v>
      </c>
      <c r="RS97" s="5">
        <v>33195</v>
      </c>
      <c r="RT97" s="5">
        <v>27397</v>
      </c>
      <c r="RU97" s="5">
        <v>26166</v>
      </c>
      <c r="RV97" s="5">
        <v>28991</v>
      </c>
      <c r="RW97" s="5">
        <v>25880</v>
      </c>
      <c r="RX97" s="5">
        <v>25684</v>
      </c>
      <c r="RY97" s="5">
        <v>37838</v>
      </c>
      <c r="RZ97" s="5">
        <v>39708</v>
      </c>
      <c r="SA97" s="5">
        <v>48784</v>
      </c>
      <c r="SB97" s="5">
        <v>46963</v>
      </c>
      <c r="SC97" s="5">
        <v>38032</v>
      </c>
      <c r="SD97" s="5">
        <v>21881</v>
      </c>
      <c r="SE97" s="5">
        <v>34826</v>
      </c>
      <c r="SF97" s="5">
        <v>27613</v>
      </c>
      <c r="SG97" s="5">
        <v>31760</v>
      </c>
      <c r="SH97" s="5">
        <v>74874</v>
      </c>
      <c r="SI97" s="5">
        <v>61128</v>
      </c>
      <c r="SJ97" s="5">
        <v>48762</v>
      </c>
      <c r="SK97" s="5">
        <v>51240</v>
      </c>
      <c r="SL97" s="5">
        <v>50629</v>
      </c>
      <c r="SM97" s="5">
        <v>44651</v>
      </c>
      <c r="SN97" s="5">
        <v>42028</v>
      </c>
      <c r="SO97" s="5">
        <v>43754</v>
      </c>
      <c r="SP97" s="5">
        <v>42642</v>
      </c>
      <c r="SQ97" s="5">
        <v>44175</v>
      </c>
      <c r="SR97" s="5">
        <v>46140</v>
      </c>
      <c r="SS97" s="5">
        <v>28283</v>
      </c>
      <c r="ST97" s="5">
        <v>24527</v>
      </c>
      <c r="SU97" s="5">
        <v>25456</v>
      </c>
      <c r="SV97" s="5">
        <v>26426</v>
      </c>
      <c r="SW97" s="5">
        <v>22383</v>
      </c>
      <c r="SX97" s="5">
        <v>9420</v>
      </c>
      <c r="SY97" s="5">
        <v>16238</v>
      </c>
      <c r="SZ97" s="5">
        <v>21686</v>
      </c>
      <c r="TA97" s="5">
        <v>24190</v>
      </c>
      <c r="TB97" s="5">
        <v>21784</v>
      </c>
      <c r="TC97" s="5">
        <v>25348</v>
      </c>
      <c r="TD97" s="5">
        <v>4809</v>
      </c>
      <c r="TE97" s="5">
        <v>4449</v>
      </c>
      <c r="TF97" s="5">
        <v>4798</v>
      </c>
      <c r="TG97" s="5">
        <v>4511</v>
      </c>
      <c r="TH97" s="5">
        <v>3700</v>
      </c>
      <c r="TI97" s="5">
        <v>5587</v>
      </c>
      <c r="TJ97" s="5">
        <v>7059</v>
      </c>
      <c r="TK97" s="5">
        <v>2218</v>
      </c>
      <c r="TL97" s="5">
        <v>820</v>
      </c>
      <c r="TM97" s="5">
        <v>-3244</v>
      </c>
      <c r="TN97" s="5">
        <v>1438</v>
      </c>
      <c r="TO97" s="5">
        <v>18321</v>
      </c>
      <c r="TP97" s="5">
        <v>19304</v>
      </c>
      <c r="TQ97" s="5">
        <v>20215</v>
      </c>
      <c r="TR97" s="5">
        <v>17024</v>
      </c>
      <c r="TS97" s="5">
        <v>26945</v>
      </c>
      <c r="TT97" s="5">
        <v>18752</v>
      </c>
      <c r="TU97" s="5">
        <v>16732</v>
      </c>
      <c r="TV97" s="5">
        <v>15266</v>
      </c>
      <c r="TW97" s="5">
        <v>15334</v>
      </c>
      <c r="TX97" s="5">
        <v>14344</v>
      </c>
      <c r="TY97" s="5">
        <v>13818</v>
      </c>
      <c r="TZ97" s="5">
        <v>13831</v>
      </c>
      <c r="UA97" s="5">
        <v>776</v>
      </c>
      <c r="UB97" s="5">
        <v>1544</v>
      </c>
      <c r="UC97" s="5">
        <v>2027</v>
      </c>
      <c r="UD97" s="5">
        <v>1304</v>
      </c>
      <c r="UE97" s="5">
        <v>1192</v>
      </c>
      <c r="UF97" s="5">
        <v>1025</v>
      </c>
      <c r="UG97" s="5">
        <v>1046</v>
      </c>
      <c r="UH97" s="5">
        <v>1775</v>
      </c>
      <c r="UI97" s="5">
        <v>1920</v>
      </c>
      <c r="UJ97" s="5">
        <v>1810</v>
      </c>
      <c r="UK97" s="5">
        <v>1349</v>
      </c>
      <c r="UL97" s="5">
        <v>2222</v>
      </c>
      <c r="UM97" s="5">
        <v>2478</v>
      </c>
      <c r="UN97" s="5">
        <v>2678</v>
      </c>
      <c r="UO97" s="5">
        <v>2436</v>
      </c>
      <c r="UP97" s="5">
        <v>2017</v>
      </c>
      <c r="UQ97" s="5">
        <v>2051</v>
      </c>
      <c r="UR97" s="5">
        <v>1887</v>
      </c>
      <c r="US97" s="5">
        <v>2740</v>
      </c>
      <c r="UT97" s="5">
        <v>25081</v>
      </c>
      <c r="UU97" s="5">
        <v>17112</v>
      </c>
      <c r="UV97" s="5">
        <v>12431</v>
      </c>
      <c r="UW97" s="5">
        <v>3394</v>
      </c>
      <c r="UX97" s="5">
        <v>4173</v>
      </c>
      <c r="UY97" s="5">
        <v>3756</v>
      </c>
      <c r="UZ97" s="5">
        <v>3155</v>
      </c>
      <c r="VA97" s="5">
        <v>4047</v>
      </c>
      <c r="VB97" s="5">
        <v>1503</v>
      </c>
      <c r="VC97" s="5">
        <v>996</v>
      </c>
      <c r="VD97" s="5">
        <v>1401</v>
      </c>
      <c r="VE97" s="5">
        <v>1506</v>
      </c>
      <c r="VF97" s="5">
        <v>1373</v>
      </c>
      <c r="VG97" s="5">
        <v>111378</v>
      </c>
      <c r="VH97" s="5">
        <v>98947</v>
      </c>
      <c r="VI97" s="5">
        <v>73385</v>
      </c>
      <c r="VJ97" s="5">
        <v>97846</v>
      </c>
      <c r="VK97" s="5">
        <v>68774</v>
      </c>
      <c r="VL97" s="5">
        <v>115920</v>
      </c>
      <c r="VM97" s="5">
        <v>-19731</v>
      </c>
      <c r="VN97" s="5">
        <v>84520</v>
      </c>
      <c r="VO97" s="5">
        <v>79181</v>
      </c>
      <c r="VP97" s="5">
        <v>49630</v>
      </c>
      <c r="VQ97" s="5">
        <v>78085</v>
      </c>
      <c r="VR97" s="5">
        <v>26988</v>
      </c>
      <c r="VS97" s="5">
        <v>42375</v>
      </c>
      <c r="VT97" s="5">
        <v>66878</v>
      </c>
      <c r="VU97" s="5">
        <v>79678</v>
      </c>
      <c r="VV97" s="5">
        <v>123721</v>
      </c>
      <c r="VW97" s="5">
        <v>138276</v>
      </c>
      <c r="VX97" s="5">
        <v>159135</v>
      </c>
      <c r="VY97" s="5">
        <v>121820</v>
      </c>
      <c r="VZ97" s="5">
        <v>96978</v>
      </c>
      <c r="WA97" s="5">
        <v>105903</v>
      </c>
      <c r="WB97" s="5">
        <v>103035</v>
      </c>
      <c r="WC97" s="5">
        <v>152970</v>
      </c>
      <c r="WD97" s="5">
        <v>134555</v>
      </c>
      <c r="WE97" s="5">
        <v>134414</v>
      </c>
      <c r="WF97" s="5">
        <v>140538</v>
      </c>
      <c r="WG97" s="5">
        <v>168273</v>
      </c>
      <c r="WH97" s="5">
        <v>115711</v>
      </c>
      <c r="WI97" s="5">
        <v>109672</v>
      </c>
      <c r="WJ97" s="5">
        <v>94480</v>
      </c>
      <c r="WK97" s="5">
        <v>105618</v>
      </c>
      <c r="WL97" s="5">
        <v>93513</v>
      </c>
      <c r="WM97" s="5">
        <v>1898</v>
      </c>
      <c r="WN97" s="5">
        <v>1849</v>
      </c>
      <c r="WO97" s="5">
        <v>1576</v>
      </c>
      <c r="WP97" s="5">
        <v>1899</v>
      </c>
      <c r="WQ97" s="5">
        <v>1452</v>
      </c>
      <c r="WR97" s="5">
        <v>1661</v>
      </c>
      <c r="WS97" s="5">
        <v>2308</v>
      </c>
      <c r="WT97" s="5">
        <v>2443</v>
      </c>
      <c r="WU97" s="5">
        <v>3458</v>
      </c>
      <c r="WV97" s="5">
        <v>2771</v>
      </c>
      <c r="WW97" s="5">
        <v>2444</v>
      </c>
      <c r="WX97" s="5">
        <v>1895</v>
      </c>
      <c r="WY97" s="5">
        <v>2230</v>
      </c>
      <c r="WZ97" s="5">
        <v>2217</v>
      </c>
      <c r="XA97" s="5">
        <v>2167</v>
      </c>
      <c r="XB97" s="5">
        <v>2642</v>
      </c>
      <c r="XC97" s="5">
        <v>2725</v>
      </c>
      <c r="XD97" s="5">
        <v>1390</v>
      </c>
      <c r="XE97" s="5">
        <v>1958</v>
      </c>
      <c r="XF97" s="5">
        <v>2378</v>
      </c>
      <c r="XG97" s="5">
        <v>3490</v>
      </c>
      <c r="XH97" s="5">
        <v>3009</v>
      </c>
      <c r="XI97" s="5">
        <v>2725</v>
      </c>
      <c r="XJ97" s="5">
        <v>2973</v>
      </c>
      <c r="XK97" s="5">
        <v>3044</v>
      </c>
      <c r="XL97" s="5">
        <v>2877</v>
      </c>
      <c r="XM97" s="5">
        <v>3203</v>
      </c>
      <c r="XN97" s="5">
        <v>5006</v>
      </c>
      <c r="XO97" s="5">
        <v>4438</v>
      </c>
      <c r="XP97" s="5">
        <v>4049</v>
      </c>
      <c r="XQ97" s="5">
        <v>3929</v>
      </c>
      <c r="XR97" s="5">
        <v>3939</v>
      </c>
      <c r="XS97" s="1">
        <v>13998</v>
      </c>
      <c r="XT97" s="3" t="s">
        <v>180</v>
      </c>
      <c r="XU97" s="3" t="s">
        <v>180</v>
      </c>
      <c r="XV97" s="3" t="s">
        <v>179</v>
      </c>
      <c r="XW97" s="3" t="s">
        <v>179</v>
      </c>
      <c r="XX97" s="3" t="s">
        <v>180</v>
      </c>
      <c r="XY97" s="3" t="s">
        <v>180</v>
      </c>
      <c r="XZ97" s="3" t="s">
        <v>245</v>
      </c>
    </row>
    <row r="98" spans="1:650" x14ac:dyDescent="0.3">
      <c r="A98" s="6" t="s">
        <v>125</v>
      </c>
      <c r="B98" s="1">
        <v>4057015</v>
      </c>
      <c r="C98" s="5">
        <v>54258</v>
      </c>
      <c r="D98" s="5">
        <v>38648</v>
      </c>
      <c r="E98" s="5">
        <v>39783</v>
      </c>
      <c r="F98" s="5">
        <v>32076</v>
      </c>
      <c r="G98" s="5">
        <v>24801</v>
      </c>
      <c r="H98" s="5">
        <v>24901</v>
      </c>
      <c r="I98" s="5">
        <v>37490</v>
      </c>
      <c r="J98" s="5">
        <v>30815</v>
      </c>
      <c r="K98" s="5">
        <v>17782</v>
      </c>
      <c r="L98" s="5">
        <v>14472</v>
      </c>
      <c r="M98" s="5">
        <v>6555</v>
      </c>
      <c r="N98" s="5">
        <v>13593</v>
      </c>
      <c r="O98" s="5">
        <v>10608</v>
      </c>
      <c r="P98" s="5">
        <v>8724</v>
      </c>
      <c r="Q98" s="5">
        <v>12502</v>
      </c>
      <c r="R98" s="5">
        <v>13915</v>
      </c>
      <c r="S98" s="5">
        <v>22567</v>
      </c>
      <c r="T98" s="5">
        <v>23972</v>
      </c>
      <c r="U98" s="5">
        <v>4576</v>
      </c>
      <c r="V98" s="5">
        <v>9500</v>
      </c>
      <c r="W98" s="5">
        <v>9987</v>
      </c>
      <c r="X98" s="5">
        <v>2701</v>
      </c>
      <c r="Y98" s="5">
        <v>0</v>
      </c>
      <c r="Z98" s="5">
        <v>0</v>
      </c>
      <c r="AA98" s="5">
        <v>155</v>
      </c>
      <c r="AB98" s="5">
        <v>0</v>
      </c>
      <c r="AC98" s="5">
        <v>0</v>
      </c>
      <c r="AD98" s="5">
        <v>0</v>
      </c>
      <c r="AE98" s="5">
        <v>0</v>
      </c>
      <c r="AF98" s="5">
        <v>0</v>
      </c>
      <c r="AG98" s="5">
        <v>0</v>
      </c>
      <c r="AH98" s="5">
        <v>0</v>
      </c>
      <c r="AI98" s="5">
        <v>0</v>
      </c>
      <c r="AJ98" s="5">
        <v>0</v>
      </c>
      <c r="AK98" s="5">
        <v>0</v>
      </c>
      <c r="AL98" s="5">
        <v>0</v>
      </c>
      <c r="AM98" s="5">
        <v>0</v>
      </c>
      <c r="AN98" s="5">
        <v>0</v>
      </c>
      <c r="AO98" s="5">
        <v>256744</v>
      </c>
      <c r="AP98" s="5">
        <v>200845</v>
      </c>
      <c r="AQ98" s="5">
        <v>197379</v>
      </c>
      <c r="AR98" s="5">
        <v>175369</v>
      </c>
      <c r="AS98" s="5">
        <v>1482986</v>
      </c>
      <c r="AT98" s="5">
        <v>439649</v>
      </c>
      <c r="AU98" s="5">
        <v>1297239</v>
      </c>
      <c r="AV98" s="5">
        <v>216309</v>
      </c>
      <c r="AW98" s="5">
        <v>183549</v>
      </c>
      <c r="AX98" s="5">
        <v>113742</v>
      </c>
      <c r="AY98" s="5">
        <v>247078</v>
      </c>
      <c r="AZ98" s="5">
        <v>125873</v>
      </c>
      <c r="BA98" s="5">
        <v>278814</v>
      </c>
      <c r="BB98" s="5">
        <v>79873</v>
      </c>
      <c r="BC98" s="5">
        <v>86077</v>
      </c>
      <c r="BD98" s="5">
        <v>56486</v>
      </c>
      <c r="BE98" s="5">
        <v>57535</v>
      </c>
      <c r="BF98" s="5">
        <v>28144</v>
      </c>
      <c r="BG98" s="5">
        <v>45333</v>
      </c>
      <c r="BH98" s="5">
        <v>109320</v>
      </c>
      <c r="BI98" s="5">
        <v>72987</v>
      </c>
      <c r="BJ98" s="5">
        <v>82521</v>
      </c>
      <c r="BK98" s="5">
        <v>55382</v>
      </c>
      <c r="BL98" s="5">
        <v>75887</v>
      </c>
      <c r="BM98" s="5">
        <v>57991</v>
      </c>
      <c r="BN98" s="5">
        <v>46647</v>
      </c>
      <c r="BO98" s="5">
        <v>170857</v>
      </c>
      <c r="BP98" s="5">
        <v>196266</v>
      </c>
      <c r="BQ98" s="5">
        <v>118181</v>
      </c>
      <c r="BR98" s="5">
        <v>98200</v>
      </c>
      <c r="BS98" s="5">
        <v>152162</v>
      </c>
      <c r="BT98" s="5">
        <v>115183</v>
      </c>
      <c r="BU98" s="5">
        <v>84418</v>
      </c>
      <c r="BV98" s="5">
        <v>75842</v>
      </c>
      <c r="BW98" s="5">
        <v>70080</v>
      </c>
      <c r="BX98" s="5">
        <v>72701</v>
      </c>
      <c r="BY98" s="5">
        <v>56097</v>
      </c>
      <c r="BZ98" s="5">
        <v>52408</v>
      </c>
      <c r="CA98" s="5">
        <v>43654</v>
      </c>
      <c r="CB98" s="5">
        <v>37699</v>
      </c>
      <c r="CC98" s="5">
        <v>30668</v>
      </c>
      <c r="CD98" s="5">
        <v>44396</v>
      </c>
      <c r="CE98" s="5">
        <v>44926</v>
      </c>
      <c r="CF98" s="5">
        <v>25627</v>
      </c>
      <c r="CG98" s="5">
        <v>24827</v>
      </c>
      <c r="CH98" s="5">
        <v>15984</v>
      </c>
      <c r="CI98" s="5">
        <v>16459</v>
      </c>
      <c r="CJ98" s="5">
        <v>13932</v>
      </c>
      <c r="CK98" s="5">
        <v>20825</v>
      </c>
      <c r="CL98" s="5">
        <v>21811</v>
      </c>
      <c r="CM98" s="5">
        <v>14160</v>
      </c>
      <c r="CN98" s="5">
        <v>34224</v>
      </c>
      <c r="CO98" s="5">
        <v>13515</v>
      </c>
      <c r="CP98" s="5">
        <v>19761</v>
      </c>
      <c r="CQ98" s="5">
        <v>19126</v>
      </c>
      <c r="CR98" s="5">
        <v>22755</v>
      </c>
      <c r="CS98" s="5">
        <v>20440</v>
      </c>
      <c r="CT98" s="5">
        <v>9545</v>
      </c>
      <c r="CU98" s="5">
        <v>475966</v>
      </c>
      <c r="CV98" s="5">
        <v>407686</v>
      </c>
      <c r="CW98" s="5">
        <v>224804</v>
      </c>
      <c r="CX98" s="5">
        <v>229541</v>
      </c>
      <c r="CY98" s="5">
        <v>271497</v>
      </c>
      <c r="CZ98" s="5">
        <v>255520</v>
      </c>
      <c r="DA98" s="5">
        <v>210570</v>
      </c>
      <c r="DB98" s="5">
        <v>230563</v>
      </c>
      <c r="DC98" s="5">
        <v>163893</v>
      </c>
      <c r="DD98" s="5">
        <v>83184</v>
      </c>
      <c r="DE98" s="5">
        <v>124380</v>
      </c>
      <c r="DF98" s="5">
        <v>108092</v>
      </c>
      <c r="DG98" s="5">
        <v>101375</v>
      </c>
      <c r="DH98" s="5">
        <v>95491</v>
      </c>
      <c r="DI98" s="5">
        <v>81843</v>
      </c>
      <c r="DJ98" s="5">
        <v>68928</v>
      </c>
      <c r="DK98" s="5">
        <v>61351</v>
      </c>
      <c r="DL98" s="5">
        <v>54295</v>
      </c>
      <c r="DM98" s="5">
        <v>58646</v>
      </c>
      <c r="DN98" s="5">
        <v>67634</v>
      </c>
      <c r="DO98" s="5">
        <v>69896</v>
      </c>
      <c r="DP98" s="5">
        <v>38092</v>
      </c>
      <c r="DQ98" s="5">
        <v>70358</v>
      </c>
      <c r="DR98" s="5">
        <v>53716</v>
      </c>
      <c r="DS98" s="5">
        <v>49390</v>
      </c>
      <c r="DT98" s="5">
        <v>48531</v>
      </c>
      <c r="DU98" s="5">
        <v>47958</v>
      </c>
      <c r="DV98" s="5">
        <v>56441</v>
      </c>
      <c r="DW98" s="5">
        <v>33570</v>
      </c>
      <c r="DX98" s="5">
        <v>46077</v>
      </c>
      <c r="DY98" s="5">
        <v>44031</v>
      </c>
      <c r="DZ98" s="5">
        <v>37109</v>
      </c>
      <c r="EA98" s="5">
        <v>153460</v>
      </c>
      <c r="EB98" s="5">
        <v>60632</v>
      </c>
      <c r="EC98" s="5">
        <v>27780</v>
      </c>
      <c r="ED98" s="5">
        <v>14023</v>
      </c>
      <c r="EE98" s="5">
        <v>40603</v>
      </c>
      <c r="EF98" s="5">
        <v>9576</v>
      </c>
      <c r="EG98" s="5">
        <v>4845</v>
      </c>
      <c r="EH98" s="5">
        <v>12942</v>
      </c>
      <c r="EI98" s="5">
        <v>4918</v>
      </c>
      <c r="EJ98" s="5">
        <v>3233</v>
      </c>
      <c r="EK98" s="5">
        <v>5661</v>
      </c>
      <c r="EL98" s="5">
        <v>22601</v>
      </c>
      <c r="EM98" s="5">
        <v>12980</v>
      </c>
      <c r="EN98" s="5">
        <v>5292</v>
      </c>
      <c r="EO98" s="5">
        <v>3902</v>
      </c>
      <c r="EP98" s="5">
        <v>5965</v>
      </c>
      <c r="EQ98" s="5">
        <v>2385</v>
      </c>
      <c r="ER98" s="5">
        <v>1703</v>
      </c>
      <c r="ES98" s="5">
        <v>9705</v>
      </c>
      <c r="ET98" s="5">
        <v>1227</v>
      </c>
      <c r="EU98" s="5">
        <v>3001</v>
      </c>
      <c r="EV98" s="5">
        <v>6697</v>
      </c>
      <c r="EW98" s="5">
        <v>4970</v>
      </c>
      <c r="EX98" s="5">
        <v>1426</v>
      </c>
      <c r="EY98" s="5">
        <v>1549</v>
      </c>
      <c r="EZ98" s="5">
        <v>4281</v>
      </c>
      <c r="FA98" s="5">
        <v>6126</v>
      </c>
      <c r="FB98" s="5">
        <v>5465</v>
      </c>
      <c r="FC98" s="5">
        <v>3806</v>
      </c>
      <c r="FD98" s="5">
        <v>5471</v>
      </c>
      <c r="FE98" s="5">
        <v>14833</v>
      </c>
      <c r="FF98" s="5">
        <v>4155</v>
      </c>
      <c r="FG98" s="5">
        <v>0</v>
      </c>
      <c r="FH98" s="5">
        <v>0</v>
      </c>
      <c r="FI98" s="5">
        <v>0</v>
      </c>
      <c r="FJ98" s="5">
        <v>0</v>
      </c>
      <c r="FK98" s="5">
        <v>0</v>
      </c>
      <c r="FL98" s="5">
        <v>0</v>
      </c>
      <c r="FM98" s="5">
        <v>0</v>
      </c>
      <c r="FN98" s="5">
        <v>0</v>
      </c>
      <c r="FO98" s="5">
        <v>0</v>
      </c>
      <c r="FP98" s="5">
        <v>0</v>
      </c>
      <c r="FQ98" s="5">
        <v>0</v>
      </c>
      <c r="FR98" s="5">
        <v>0</v>
      </c>
      <c r="FS98" s="5">
        <v>0</v>
      </c>
      <c r="FT98" s="5">
        <v>0</v>
      </c>
      <c r="FU98" s="5" t="s">
        <v>33</v>
      </c>
      <c r="FV98" s="5" t="s">
        <v>33</v>
      </c>
      <c r="FW98" s="5" t="s">
        <v>33</v>
      </c>
      <c r="FX98" s="5" t="s">
        <v>33</v>
      </c>
      <c r="FY98" s="5" t="s">
        <v>33</v>
      </c>
      <c r="FZ98" s="5" t="s">
        <v>33</v>
      </c>
      <c r="GA98" s="5" t="s">
        <v>33</v>
      </c>
      <c r="GB98" s="5" t="s">
        <v>33</v>
      </c>
      <c r="GC98" s="5" t="s">
        <v>33</v>
      </c>
      <c r="GD98" s="5" t="s">
        <v>33</v>
      </c>
      <c r="GE98" s="5" t="s">
        <v>33</v>
      </c>
      <c r="GF98" s="5" t="s">
        <v>33</v>
      </c>
      <c r="GG98" s="5" t="s">
        <v>33</v>
      </c>
      <c r="GH98" s="5" t="s">
        <v>33</v>
      </c>
      <c r="GI98" s="5" t="s">
        <v>33</v>
      </c>
      <c r="GJ98" s="5" t="s">
        <v>33</v>
      </c>
      <c r="GK98" s="5" t="s">
        <v>33</v>
      </c>
      <c r="GL98" s="5" t="s">
        <v>33</v>
      </c>
      <c r="GM98" s="5">
        <v>854541</v>
      </c>
      <c r="GN98" s="5">
        <v>703232</v>
      </c>
      <c r="GO98" s="5">
        <v>410548</v>
      </c>
      <c r="GP98" s="5">
        <v>373840</v>
      </c>
      <c r="GQ98" s="5">
        <v>489063</v>
      </c>
      <c r="GR98" s="5">
        <v>405181</v>
      </c>
      <c r="GS98" s="5">
        <v>594067</v>
      </c>
      <c r="GT98" s="5">
        <v>551007</v>
      </c>
      <c r="GU98" s="5">
        <v>454052</v>
      </c>
      <c r="GV98" s="5">
        <v>348958</v>
      </c>
      <c r="GW98" s="5">
        <v>1675680</v>
      </c>
      <c r="GX98" s="5">
        <v>636343</v>
      </c>
      <c r="GY98" s="5">
        <v>1465856</v>
      </c>
      <c r="GZ98" s="5">
        <v>363515</v>
      </c>
      <c r="HA98" s="5">
        <v>312464</v>
      </c>
      <c r="HB98" s="5">
        <v>246945</v>
      </c>
      <c r="HC98" s="5">
        <v>378307</v>
      </c>
      <c r="HD98" s="5">
        <v>231470</v>
      </c>
      <c r="HE98" s="5">
        <v>376569</v>
      </c>
      <c r="HF98" s="5">
        <v>174218</v>
      </c>
      <c r="HG98" s="5">
        <v>185420</v>
      </c>
      <c r="HH98" s="5">
        <v>117908</v>
      </c>
      <c r="HI98" s="5">
        <v>153688</v>
      </c>
      <c r="HJ98" s="5">
        <v>105097</v>
      </c>
      <c r="HK98" s="5">
        <v>110586</v>
      </c>
      <c r="HL98" s="5">
        <v>196838</v>
      </c>
      <c r="HM98" s="5">
        <v>143427</v>
      </c>
      <c r="HN98" s="5">
        <v>170277</v>
      </c>
      <c r="HO98" s="5">
        <v>156856</v>
      </c>
      <c r="HP98" s="5">
        <v>150190</v>
      </c>
      <c r="HQ98" s="5">
        <v>137296</v>
      </c>
      <c r="HR98" s="5">
        <v>97456</v>
      </c>
      <c r="HS98" s="5">
        <v>771826</v>
      </c>
      <c r="HT98" s="5">
        <v>830505</v>
      </c>
      <c r="HU98" s="5">
        <v>824679</v>
      </c>
      <c r="HV98" s="5">
        <v>814703</v>
      </c>
      <c r="HW98" s="5">
        <v>1143664</v>
      </c>
      <c r="HX98" s="5">
        <v>1474782</v>
      </c>
      <c r="HY98" s="5">
        <v>2156918</v>
      </c>
      <c r="HZ98" s="5">
        <v>2237542</v>
      </c>
      <c r="IA98" s="5">
        <v>2728124</v>
      </c>
      <c r="IB98" s="5">
        <v>1572253</v>
      </c>
      <c r="IC98" s="5">
        <v>1484231</v>
      </c>
      <c r="ID98" s="5">
        <v>1771483</v>
      </c>
      <c r="IE98" s="5">
        <v>1416844</v>
      </c>
      <c r="IF98" s="5">
        <v>1215534</v>
      </c>
      <c r="IG98" s="5">
        <v>1166586</v>
      </c>
      <c r="IH98" s="5">
        <v>1017150</v>
      </c>
      <c r="II98" s="5">
        <v>976498</v>
      </c>
      <c r="IJ98" s="5">
        <v>912777</v>
      </c>
      <c r="IK98" s="5">
        <v>5164052</v>
      </c>
      <c r="IL98" s="5">
        <v>1210840</v>
      </c>
      <c r="IM98" s="5">
        <v>1008191</v>
      </c>
      <c r="IN98" s="5">
        <v>1072924</v>
      </c>
      <c r="IO98" s="5">
        <v>958330</v>
      </c>
      <c r="IP98" s="5">
        <v>886409</v>
      </c>
      <c r="IQ98" s="5">
        <v>847385</v>
      </c>
      <c r="IR98" s="5">
        <v>836719</v>
      </c>
      <c r="IS98" s="5">
        <v>818621</v>
      </c>
      <c r="IT98" s="5">
        <v>834339</v>
      </c>
      <c r="IU98" s="5">
        <v>827939</v>
      </c>
      <c r="IV98" s="5">
        <v>628620</v>
      </c>
      <c r="IW98" s="5">
        <v>588444</v>
      </c>
      <c r="IX98" s="5">
        <v>518730</v>
      </c>
      <c r="IY98" s="5">
        <v>0</v>
      </c>
      <c r="IZ98" s="5">
        <v>0</v>
      </c>
      <c r="JA98" s="5">
        <v>0</v>
      </c>
      <c r="JB98" s="5">
        <v>0</v>
      </c>
      <c r="JC98" s="5">
        <v>0</v>
      </c>
      <c r="JD98" s="5">
        <v>0</v>
      </c>
      <c r="JE98" s="5">
        <v>186431</v>
      </c>
      <c r="JF98" s="5">
        <v>187584</v>
      </c>
      <c r="JG98" s="5">
        <v>276236</v>
      </c>
      <c r="JH98" s="5">
        <v>163306</v>
      </c>
      <c r="JI98" s="5">
        <v>148639</v>
      </c>
      <c r="JJ98" s="5">
        <v>155220</v>
      </c>
      <c r="JK98" s="5">
        <v>148558</v>
      </c>
      <c r="JL98" s="5">
        <v>161353</v>
      </c>
      <c r="JM98" s="5">
        <v>127665</v>
      </c>
      <c r="JN98" s="5">
        <v>110999</v>
      </c>
      <c r="JO98" s="5">
        <v>108294</v>
      </c>
      <c r="JP98" s="5">
        <v>91787</v>
      </c>
      <c r="JQ98" s="5">
        <v>101844</v>
      </c>
      <c r="JR98" s="5">
        <v>83035</v>
      </c>
      <c r="JS98" s="5">
        <v>81262</v>
      </c>
      <c r="JT98" s="5">
        <v>92568</v>
      </c>
      <c r="JU98" s="5">
        <v>100165</v>
      </c>
      <c r="JV98" s="5">
        <v>106217</v>
      </c>
      <c r="JW98" s="5">
        <v>94997</v>
      </c>
      <c r="JX98" s="5">
        <v>99153</v>
      </c>
      <c r="JY98" s="5">
        <v>92031</v>
      </c>
      <c r="JZ98" s="5">
        <v>103579</v>
      </c>
      <c r="KA98" s="5">
        <v>95406</v>
      </c>
      <c r="KB98" s="5">
        <v>96663</v>
      </c>
      <c r="KC98" s="5">
        <v>93021</v>
      </c>
      <c r="KD98" s="5">
        <v>91649</v>
      </c>
      <c r="KE98" s="5">
        <v>338304</v>
      </c>
      <c r="KF98" s="5">
        <v>377137</v>
      </c>
      <c r="KG98" s="5">
        <v>227718</v>
      </c>
      <c r="KH98" s="5">
        <v>187527</v>
      </c>
      <c r="KI98" s="5">
        <v>147968</v>
      </c>
      <c r="KJ98" s="5">
        <v>115597</v>
      </c>
      <c r="KK98" s="5">
        <v>16099</v>
      </c>
      <c r="KL98" s="5">
        <v>31456</v>
      </c>
      <c r="KM98" s="5">
        <v>30924</v>
      </c>
      <c r="KN98" s="5">
        <v>40778</v>
      </c>
      <c r="KO98" s="5">
        <v>31216</v>
      </c>
      <c r="KP98" s="5">
        <v>46349</v>
      </c>
      <c r="KQ98" s="5">
        <v>11511</v>
      </c>
      <c r="KR98" s="5">
        <v>24823</v>
      </c>
      <c r="KS98" s="5">
        <v>19466</v>
      </c>
      <c r="KT98" s="5">
        <v>22262</v>
      </c>
      <c r="KU98" s="5">
        <v>20590</v>
      </c>
      <c r="KV98" s="5">
        <v>24168</v>
      </c>
      <c r="KW98" s="5">
        <v>30790</v>
      </c>
      <c r="KX98" s="5">
        <v>36575</v>
      </c>
      <c r="KY98" s="5">
        <v>32003</v>
      </c>
      <c r="KZ98" s="5">
        <v>34259</v>
      </c>
      <c r="LA98" s="5">
        <v>24366</v>
      </c>
      <c r="LB98" s="5">
        <v>26532</v>
      </c>
      <c r="LC98" s="5">
        <v>24839</v>
      </c>
      <c r="LD98" s="5">
        <v>24874</v>
      </c>
      <c r="LE98" s="5">
        <v>28352</v>
      </c>
      <c r="LF98" s="5">
        <v>24874</v>
      </c>
      <c r="LG98" s="5">
        <v>24257</v>
      </c>
      <c r="LH98" s="5">
        <v>22069</v>
      </c>
      <c r="LI98" s="5">
        <v>23232</v>
      </c>
      <c r="LJ98" s="5">
        <v>21552</v>
      </c>
      <c r="LK98" s="5">
        <v>30459</v>
      </c>
      <c r="LL98" s="5">
        <v>23216</v>
      </c>
      <c r="LM98" s="5">
        <v>17186</v>
      </c>
      <c r="LN98" s="5">
        <v>24754</v>
      </c>
      <c r="LO98" s="5">
        <v>32366</v>
      </c>
      <c r="LP98" s="5">
        <v>32549</v>
      </c>
      <c r="LQ98" s="5">
        <v>23446</v>
      </c>
      <c r="LR98" s="5">
        <v>21384</v>
      </c>
      <c r="LS98" s="5">
        <v>18637</v>
      </c>
      <c r="LT98" s="5">
        <v>14247</v>
      </c>
      <c r="LU98" s="5">
        <v>14614</v>
      </c>
      <c r="LV98" s="5">
        <v>15012</v>
      </c>
      <c r="LW98" s="5">
        <v>13007</v>
      </c>
      <c r="LX98" s="5">
        <v>14687</v>
      </c>
      <c r="LY98" s="5">
        <v>14159</v>
      </c>
      <c r="LZ98" s="5">
        <v>10925</v>
      </c>
      <c r="MA98" s="5">
        <v>11023</v>
      </c>
      <c r="MB98" s="5">
        <v>9718</v>
      </c>
      <c r="MC98" s="5">
        <v>9037</v>
      </c>
      <c r="MD98" s="5">
        <v>9846</v>
      </c>
      <c r="ME98" s="5">
        <v>8797</v>
      </c>
      <c r="MF98" s="5">
        <v>9554</v>
      </c>
      <c r="MG98" s="5">
        <v>9599</v>
      </c>
      <c r="MH98" s="5">
        <v>10361</v>
      </c>
      <c r="MI98" s="5">
        <v>12700</v>
      </c>
      <c r="MJ98" s="5">
        <v>16034</v>
      </c>
      <c r="MK98" s="5">
        <v>16166</v>
      </c>
      <c r="ML98" s="5">
        <v>16619</v>
      </c>
      <c r="MM98" s="5">
        <v>17039</v>
      </c>
      <c r="MN98" s="5">
        <v>15682</v>
      </c>
      <c r="MO98" s="5">
        <v>19881</v>
      </c>
      <c r="MP98" s="5">
        <v>18466</v>
      </c>
      <c r="MQ98" s="5">
        <v>2</v>
      </c>
      <c r="MR98" s="5">
        <v>2</v>
      </c>
      <c r="MS98" s="5">
        <v>171</v>
      </c>
      <c r="MT98" s="5">
        <v>13</v>
      </c>
      <c r="MU98" s="5">
        <v>732</v>
      </c>
      <c r="MV98" s="5">
        <v>2294</v>
      </c>
      <c r="MW98" s="5">
        <v>6697</v>
      </c>
      <c r="MX98" s="5">
        <v>8467</v>
      </c>
      <c r="MY98" s="5">
        <v>7630</v>
      </c>
      <c r="MZ98" s="5">
        <v>4407</v>
      </c>
      <c r="NA98" s="5">
        <v>3629</v>
      </c>
      <c r="NB98" s="5">
        <v>3356</v>
      </c>
      <c r="NC98" s="5">
        <v>4460</v>
      </c>
      <c r="ND98" s="5">
        <v>3803</v>
      </c>
      <c r="NE98" s="5" t="s">
        <v>33</v>
      </c>
      <c r="NF98" s="5" t="s">
        <v>33</v>
      </c>
      <c r="NG98" s="5" t="s">
        <v>33</v>
      </c>
      <c r="NH98" s="5" t="s">
        <v>33</v>
      </c>
      <c r="NI98" s="5" t="s">
        <v>33</v>
      </c>
      <c r="NJ98" s="5" t="s">
        <v>33</v>
      </c>
      <c r="NK98" s="5" t="s">
        <v>33</v>
      </c>
      <c r="NL98" s="5" t="s">
        <v>33</v>
      </c>
      <c r="NM98" s="5" t="s">
        <v>33</v>
      </c>
      <c r="NN98" s="5" t="s">
        <v>33</v>
      </c>
      <c r="NO98" s="5" t="s">
        <v>33</v>
      </c>
      <c r="NP98" s="5" t="s">
        <v>33</v>
      </c>
      <c r="NQ98" s="5" t="s">
        <v>33</v>
      </c>
      <c r="NR98" s="5" t="s">
        <v>33</v>
      </c>
      <c r="NS98" s="5" t="s">
        <v>33</v>
      </c>
      <c r="NT98" s="5" t="s">
        <v>33</v>
      </c>
      <c r="NU98" s="5" t="s">
        <v>33</v>
      </c>
      <c r="NV98" s="5" t="s">
        <v>33</v>
      </c>
      <c r="NW98" s="5">
        <v>0</v>
      </c>
      <c r="NX98" s="5">
        <v>0</v>
      </c>
      <c r="NY98" s="5">
        <v>0</v>
      </c>
      <c r="NZ98" s="5">
        <v>0</v>
      </c>
      <c r="OA98" s="5">
        <v>0</v>
      </c>
      <c r="OB98" s="5">
        <v>0</v>
      </c>
      <c r="OC98" s="5">
        <v>0</v>
      </c>
      <c r="OD98" s="5">
        <v>0</v>
      </c>
      <c r="OE98" s="5">
        <v>0</v>
      </c>
      <c r="OF98" s="5">
        <v>0</v>
      </c>
      <c r="OG98" s="5">
        <v>0</v>
      </c>
      <c r="OH98" s="5">
        <v>0</v>
      </c>
      <c r="OI98" s="5">
        <v>0</v>
      </c>
      <c r="OJ98" s="5">
        <v>0</v>
      </c>
      <c r="OK98" s="5" t="s">
        <v>33</v>
      </c>
      <c r="OL98" s="5" t="s">
        <v>33</v>
      </c>
      <c r="OM98" s="5" t="s">
        <v>33</v>
      </c>
      <c r="ON98" s="5" t="s">
        <v>33</v>
      </c>
      <c r="OO98" s="5" t="s">
        <v>33</v>
      </c>
      <c r="OP98" s="5" t="s">
        <v>33</v>
      </c>
      <c r="OQ98" s="5" t="s">
        <v>33</v>
      </c>
      <c r="OR98" s="5" t="s">
        <v>33</v>
      </c>
      <c r="OS98" s="5" t="s">
        <v>33</v>
      </c>
      <c r="OT98" s="5" t="s">
        <v>33</v>
      </c>
      <c r="OU98" s="5" t="s">
        <v>33</v>
      </c>
      <c r="OV98" s="5" t="s">
        <v>33</v>
      </c>
      <c r="OW98" s="5" t="s">
        <v>33</v>
      </c>
      <c r="OX98" s="5" t="s">
        <v>33</v>
      </c>
      <c r="OY98" s="5" t="s">
        <v>33</v>
      </c>
      <c r="OZ98" s="5" t="s">
        <v>33</v>
      </c>
      <c r="PA98" s="5" t="s">
        <v>33</v>
      </c>
      <c r="PB98" s="5" t="s">
        <v>33</v>
      </c>
      <c r="PC98" s="5">
        <v>75149</v>
      </c>
      <c r="PD98" s="5">
        <v>76247</v>
      </c>
      <c r="PE98" s="5">
        <v>67528</v>
      </c>
      <c r="PF98" s="5">
        <v>81681</v>
      </c>
      <c r="PG98" s="5">
        <v>67830</v>
      </c>
      <c r="PH98" s="5">
        <v>38166</v>
      </c>
      <c r="PI98" s="5">
        <v>36706</v>
      </c>
      <c r="PJ98" s="5">
        <v>52965</v>
      </c>
      <c r="PK98" s="5">
        <v>50518</v>
      </c>
      <c r="PL98" s="5">
        <v>40494</v>
      </c>
      <c r="PM98" s="5">
        <v>25488</v>
      </c>
      <c r="PN98" s="5">
        <v>30644</v>
      </c>
      <c r="PO98" s="5">
        <v>25922</v>
      </c>
      <c r="PP98" s="5">
        <v>25594</v>
      </c>
      <c r="PQ98" s="5">
        <v>28121</v>
      </c>
      <c r="PR98" s="5">
        <v>25183</v>
      </c>
      <c r="PS98" s="5">
        <v>24437</v>
      </c>
      <c r="PT98" s="5">
        <v>26436</v>
      </c>
      <c r="PU98" s="5">
        <v>32644</v>
      </c>
      <c r="PV98" s="5">
        <v>24995</v>
      </c>
      <c r="PW98" s="5">
        <v>25377</v>
      </c>
      <c r="PX98" s="5">
        <v>25009</v>
      </c>
      <c r="PY98" s="5">
        <v>22184</v>
      </c>
      <c r="PZ98" s="5">
        <v>21545</v>
      </c>
      <c r="QA98" s="5">
        <v>19614</v>
      </c>
      <c r="QB98" s="5">
        <v>19067</v>
      </c>
      <c r="QC98" s="5">
        <v>20568</v>
      </c>
      <c r="QD98" s="5">
        <v>20121</v>
      </c>
      <c r="QE98" s="5">
        <v>19479</v>
      </c>
      <c r="QF98" s="5">
        <v>18273</v>
      </c>
      <c r="QG98" s="5">
        <v>16216</v>
      </c>
      <c r="QH98" s="5">
        <v>16194</v>
      </c>
      <c r="QI98" s="5">
        <v>104394</v>
      </c>
      <c r="QJ98" s="5">
        <v>117836</v>
      </c>
      <c r="QK98" s="5">
        <v>110401</v>
      </c>
      <c r="QL98" s="5">
        <v>110833</v>
      </c>
      <c r="QM98" s="5">
        <v>121875</v>
      </c>
      <c r="QN98" s="5">
        <v>149814</v>
      </c>
      <c r="QO98" s="5">
        <v>99889</v>
      </c>
      <c r="QP98" s="5">
        <v>102599</v>
      </c>
      <c r="QQ98" s="5">
        <v>91227</v>
      </c>
      <c r="QR98" s="5">
        <v>55268</v>
      </c>
      <c r="QS98" s="5">
        <v>56037</v>
      </c>
      <c r="QT98" s="5">
        <v>38705</v>
      </c>
      <c r="QU98" s="5">
        <v>42324</v>
      </c>
      <c r="QV98" s="5">
        <v>36568</v>
      </c>
      <c r="QW98" s="5">
        <v>53287</v>
      </c>
      <c r="QX98" s="5">
        <v>50595</v>
      </c>
      <c r="QY98" s="5">
        <v>39460</v>
      </c>
      <c r="QZ98" s="5">
        <v>27965</v>
      </c>
      <c r="RA98" s="5">
        <v>26885</v>
      </c>
      <c r="RB98" s="5">
        <v>26405</v>
      </c>
      <c r="RC98" s="5">
        <v>26124</v>
      </c>
      <c r="RD98" s="5">
        <v>30882</v>
      </c>
      <c r="RE98" s="5">
        <v>28368</v>
      </c>
      <c r="RF98" s="5">
        <v>30223</v>
      </c>
      <c r="RG98" s="5">
        <v>32002</v>
      </c>
      <c r="RH98" s="5">
        <v>31419</v>
      </c>
      <c r="RI98" s="5">
        <v>29532</v>
      </c>
      <c r="RJ98" s="5">
        <v>31933</v>
      </c>
      <c r="RK98" s="5">
        <v>33375</v>
      </c>
      <c r="RL98" s="5">
        <v>33963</v>
      </c>
      <c r="RM98" s="5">
        <v>32991</v>
      </c>
      <c r="RN98" s="5">
        <v>33766</v>
      </c>
      <c r="RO98" s="5">
        <v>145445</v>
      </c>
      <c r="RP98" s="5">
        <v>147283</v>
      </c>
      <c r="RQ98" s="5">
        <v>71152</v>
      </c>
      <c r="RR98" s="5">
        <v>249681</v>
      </c>
      <c r="RS98" s="5">
        <v>229629</v>
      </c>
      <c r="RT98" s="5">
        <v>239732</v>
      </c>
      <c r="RU98" s="5">
        <v>235451</v>
      </c>
      <c r="RV98" s="5">
        <v>147804</v>
      </c>
      <c r="RW98" s="5">
        <v>140199</v>
      </c>
      <c r="RX98" s="5">
        <v>54509</v>
      </c>
      <c r="RY98" s="5">
        <v>45401</v>
      </c>
      <c r="RZ98" s="5">
        <v>55134</v>
      </c>
      <c r="SA98" s="5">
        <v>41497</v>
      </c>
      <c r="SB98" s="5">
        <v>43059</v>
      </c>
      <c r="SC98" s="5">
        <v>39998</v>
      </c>
      <c r="SD98" s="5">
        <v>42304</v>
      </c>
      <c r="SE98" s="5">
        <v>36576</v>
      </c>
      <c r="SF98" s="5">
        <v>38392</v>
      </c>
      <c r="SG98" s="5">
        <v>37841</v>
      </c>
      <c r="SH98" s="5">
        <v>33893</v>
      </c>
      <c r="SI98" s="5">
        <v>34893</v>
      </c>
      <c r="SJ98" s="5">
        <v>27419</v>
      </c>
      <c r="SK98" s="5">
        <v>31600</v>
      </c>
      <c r="SL98" s="5">
        <v>37531</v>
      </c>
      <c r="SM98" s="5">
        <v>32971</v>
      </c>
      <c r="SN98" s="5">
        <v>25643</v>
      </c>
      <c r="SO98" s="5">
        <v>19621</v>
      </c>
      <c r="SP98" s="5">
        <v>20957</v>
      </c>
      <c r="SQ98" s="5">
        <v>22002</v>
      </c>
      <c r="SR98" s="5">
        <v>22770</v>
      </c>
      <c r="SS98" s="5">
        <v>19045</v>
      </c>
      <c r="ST98" s="5">
        <v>19979</v>
      </c>
      <c r="SU98" s="5">
        <v>65430</v>
      </c>
      <c r="SV98" s="5">
        <v>53346</v>
      </c>
      <c r="SW98" s="5">
        <v>52814</v>
      </c>
      <c r="SX98" s="5">
        <v>63769</v>
      </c>
      <c r="SY98" s="5">
        <v>63565</v>
      </c>
      <c r="SZ98" s="5">
        <v>80889</v>
      </c>
      <c r="TA98" s="5">
        <v>91566</v>
      </c>
      <c r="TB98" s="5">
        <v>90060</v>
      </c>
      <c r="TC98" s="5">
        <v>95988</v>
      </c>
      <c r="TD98" s="5">
        <v>32135</v>
      </c>
      <c r="TE98" s="5">
        <v>3908</v>
      </c>
      <c r="TF98" s="5">
        <v>4830</v>
      </c>
      <c r="TG98" s="5">
        <v>4872</v>
      </c>
      <c r="TH98" s="5">
        <v>4390</v>
      </c>
      <c r="TI98" s="5">
        <v>6397</v>
      </c>
      <c r="TJ98" s="5">
        <v>6105</v>
      </c>
      <c r="TK98" s="5">
        <v>6157</v>
      </c>
      <c r="TL98" s="5">
        <v>5374</v>
      </c>
      <c r="TM98" s="5">
        <v>7495</v>
      </c>
      <c r="TN98" s="5">
        <v>5562</v>
      </c>
      <c r="TO98" s="5">
        <v>9953</v>
      </c>
      <c r="TP98" s="5">
        <v>22122</v>
      </c>
      <c r="TQ98" s="5">
        <v>16712</v>
      </c>
      <c r="TR98" s="5">
        <v>15026</v>
      </c>
      <c r="TS98" s="5">
        <v>13879</v>
      </c>
      <c r="TT98" s="5">
        <v>7435</v>
      </c>
      <c r="TU98" s="5">
        <v>5256</v>
      </c>
      <c r="TV98" s="5">
        <v>4855</v>
      </c>
      <c r="TW98" s="5">
        <v>5554</v>
      </c>
      <c r="TX98" s="5">
        <v>5736</v>
      </c>
      <c r="TY98" s="5">
        <v>5502</v>
      </c>
      <c r="TZ98" s="5">
        <v>4555</v>
      </c>
      <c r="UA98" s="5">
        <v>2583</v>
      </c>
      <c r="UB98" s="5">
        <v>2024</v>
      </c>
      <c r="UC98" s="5">
        <v>2531</v>
      </c>
      <c r="UD98" s="5">
        <v>2532</v>
      </c>
      <c r="UE98" s="5">
        <v>2138</v>
      </c>
      <c r="UF98" s="5">
        <v>2236</v>
      </c>
      <c r="UG98" s="5">
        <v>1913</v>
      </c>
      <c r="UH98" s="5">
        <v>1603</v>
      </c>
      <c r="UI98" s="5">
        <v>552</v>
      </c>
      <c r="UJ98" s="5">
        <v>220</v>
      </c>
      <c r="UK98" s="5">
        <v>26</v>
      </c>
      <c r="UL98" s="5">
        <v>72</v>
      </c>
      <c r="UM98" s="5">
        <v>24</v>
      </c>
      <c r="UN98" s="5">
        <v>63</v>
      </c>
      <c r="UO98" s="5">
        <v>40</v>
      </c>
      <c r="UP98" s="5">
        <v>23</v>
      </c>
      <c r="UQ98" s="5">
        <v>85</v>
      </c>
      <c r="UR98" s="5">
        <v>2366</v>
      </c>
      <c r="US98" s="5">
        <v>85</v>
      </c>
      <c r="UT98" s="5">
        <v>825</v>
      </c>
      <c r="UU98" s="5">
        <v>3293</v>
      </c>
      <c r="UV98" s="5">
        <v>894</v>
      </c>
      <c r="UW98" s="5">
        <v>1346</v>
      </c>
      <c r="UX98" s="5">
        <v>1894</v>
      </c>
      <c r="UY98" s="5">
        <v>2309</v>
      </c>
      <c r="UZ98" s="5">
        <v>2118</v>
      </c>
      <c r="VA98" s="5">
        <v>1447</v>
      </c>
      <c r="VB98" s="5">
        <v>1538</v>
      </c>
      <c r="VC98" s="5">
        <v>1196</v>
      </c>
      <c r="VD98" s="5">
        <v>1197</v>
      </c>
      <c r="VE98" s="5">
        <v>784</v>
      </c>
      <c r="VF98" s="5">
        <v>312</v>
      </c>
      <c r="VG98" s="5">
        <v>60143</v>
      </c>
      <c r="VH98" s="5">
        <v>61965</v>
      </c>
      <c r="VI98" s="5">
        <v>65072</v>
      </c>
      <c r="VJ98" s="5">
        <v>66909</v>
      </c>
      <c r="VK98" s="5">
        <v>66741</v>
      </c>
      <c r="VL98" s="5">
        <v>70834</v>
      </c>
      <c r="VM98" s="5">
        <v>127972</v>
      </c>
      <c r="VN98" s="5">
        <v>151418</v>
      </c>
      <c r="VO98" s="5">
        <v>156072</v>
      </c>
      <c r="VP98" s="5">
        <v>103853</v>
      </c>
      <c r="VQ98" s="5">
        <v>100884</v>
      </c>
      <c r="VR98" s="5">
        <v>91192</v>
      </c>
      <c r="VS98" s="5">
        <v>92684</v>
      </c>
      <c r="VT98" s="5">
        <v>83677</v>
      </c>
      <c r="VU98" s="5">
        <v>83060</v>
      </c>
      <c r="VV98" s="5">
        <v>97252</v>
      </c>
      <c r="VW98" s="5">
        <v>73777</v>
      </c>
      <c r="VX98" s="5">
        <v>111952</v>
      </c>
      <c r="VY98" s="5">
        <v>85681</v>
      </c>
      <c r="VZ98" s="5">
        <v>105170</v>
      </c>
      <c r="WA98" s="5">
        <v>88156</v>
      </c>
      <c r="WB98" s="5">
        <v>75330</v>
      </c>
      <c r="WC98" s="5">
        <v>91063</v>
      </c>
      <c r="WD98" s="5">
        <v>94819</v>
      </c>
      <c r="WE98" s="5">
        <v>98800</v>
      </c>
      <c r="WF98" s="5">
        <v>72344</v>
      </c>
      <c r="WG98" s="5">
        <v>74001</v>
      </c>
      <c r="WH98" s="5">
        <v>66398</v>
      </c>
      <c r="WI98" s="5">
        <v>62924</v>
      </c>
      <c r="WJ98" s="5">
        <v>55127</v>
      </c>
      <c r="WK98" s="5">
        <v>49073</v>
      </c>
      <c r="WL98" s="5">
        <v>48847</v>
      </c>
      <c r="WM98" s="5">
        <v>15237</v>
      </c>
      <c r="WN98" s="5">
        <v>14924</v>
      </c>
      <c r="WO98" s="5">
        <v>13610</v>
      </c>
      <c r="WP98" s="5">
        <v>12375</v>
      </c>
      <c r="WQ98" s="5">
        <v>12566</v>
      </c>
      <c r="WR98" s="5">
        <v>13602</v>
      </c>
      <c r="WS98" s="5">
        <v>9858</v>
      </c>
      <c r="WT98" s="5">
        <v>7758</v>
      </c>
      <c r="WU98" s="5">
        <v>7844</v>
      </c>
      <c r="WV98" s="5">
        <v>5535</v>
      </c>
      <c r="WW98" s="5">
        <v>5149</v>
      </c>
      <c r="WX98" s="5">
        <v>4494</v>
      </c>
      <c r="WY98" s="5">
        <v>5129</v>
      </c>
      <c r="WZ98" s="5">
        <v>5246</v>
      </c>
      <c r="XA98" s="5">
        <v>5365</v>
      </c>
      <c r="XB98" s="5">
        <v>5065</v>
      </c>
      <c r="XC98" s="5">
        <v>7661</v>
      </c>
      <c r="XD98" s="5">
        <v>7139</v>
      </c>
      <c r="XE98" s="5">
        <v>5111</v>
      </c>
      <c r="XF98" s="5">
        <v>5448</v>
      </c>
      <c r="XG98" s="5">
        <v>5116</v>
      </c>
      <c r="XH98" s="5">
        <v>6606</v>
      </c>
      <c r="XI98" s="5">
        <v>5699</v>
      </c>
      <c r="XJ98" s="5">
        <v>5696</v>
      </c>
      <c r="XK98" s="5">
        <v>4504</v>
      </c>
      <c r="XL98" s="5">
        <v>3961</v>
      </c>
      <c r="XM98" s="5">
        <v>3026</v>
      </c>
      <c r="XN98" s="5">
        <v>3008</v>
      </c>
      <c r="XO98" s="5">
        <v>3563</v>
      </c>
      <c r="XP98" s="5">
        <v>3173</v>
      </c>
      <c r="XQ98" s="5">
        <v>3239</v>
      </c>
      <c r="XR98" s="5">
        <v>4564</v>
      </c>
      <c r="XS98" s="1">
        <v>14006</v>
      </c>
      <c r="XT98" s="3" t="s">
        <v>180</v>
      </c>
      <c r="XU98" s="3" t="s">
        <v>180</v>
      </c>
      <c r="XV98" s="3" t="s">
        <v>180</v>
      </c>
      <c r="XW98" s="3" t="s">
        <v>179</v>
      </c>
      <c r="XX98" s="3" t="s">
        <v>180</v>
      </c>
      <c r="XY98" s="3" t="s">
        <v>180</v>
      </c>
      <c r="XZ98" s="3" t="s">
        <v>202</v>
      </c>
    </row>
    <row r="99" spans="1:650" x14ac:dyDescent="0.3">
      <c r="A99" s="6" t="s">
        <v>126</v>
      </c>
      <c r="B99" s="1">
        <v>4057016</v>
      </c>
      <c r="C99" s="5">
        <v>39743</v>
      </c>
      <c r="D99" s="5">
        <v>16512</v>
      </c>
      <c r="E99" s="5">
        <v>8434</v>
      </c>
      <c r="F99" s="5">
        <v>10263</v>
      </c>
      <c r="G99" s="5">
        <v>7623</v>
      </c>
      <c r="H99" s="5">
        <v>22130</v>
      </c>
      <c r="I99" s="5">
        <v>1199</v>
      </c>
      <c r="J99" s="5">
        <v>14593</v>
      </c>
      <c r="K99" s="5">
        <v>5391</v>
      </c>
      <c r="L99" s="5">
        <v>2800</v>
      </c>
      <c r="M99" s="5">
        <v>3656</v>
      </c>
      <c r="N99" s="5">
        <v>4998</v>
      </c>
      <c r="O99" s="5">
        <v>3127</v>
      </c>
      <c r="P99" s="5">
        <v>2553</v>
      </c>
      <c r="Q99" s="5">
        <v>2295</v>
      </c>
      <c r="R99" s="5">
        <v>1012</v>
      </c>
      <c r="S99" s="5">
        <v>481</v>
      </c>
      <c r="T99" s="5">
        <v>541</v>
      </c>
      <c r="U99" s="5">
        <v>488</v>
      </c>
      <c r="V99" s="5">
        <v>794</v>
      </c>
      <c r="W99" s="5">
        <v>690</v>
      </c>
      <c r="X99" s="5">
        <v>567</v>
      </c>
      <c r="Y99" s="5">
        <v>998</v>
      </c>
      <c r="Z99" s="5">
        <v>5</v>
      </c>
      <c r="AA99" s="5">
        <v>39</v>
      </c>
      <c r="AB99" s="5">
        <v>6</v>
      </c>
      <c r="AC99" s="5">
        <v>20</v>
      </c>
      <c r="AD99" s="5">
        <v>274</v>
      </c>
      <c r="AE99" s="5">
        <v>20</v>
      </c>
      <c r="AF99" s="5">
        <v>41</v>
      </c>
      <c r="AG99" s="5">
        <v>28</v>
      </c>
      <c r="AH99" s="5">
        <v>8</v>
      </c>
      <c r="AI99" s="5">
        <v>1037573</v>
      </c>
      <c r="AJ99" s="5">
        <v>651104</v>
      </c>
      <c r="AK99" s="5">
        <v>148911</v>
      </c>
      <c r="AL99" s="5">
        <v>95473</v>
      </c>
      <c r="AM99" s="5">
        <v>143451</v>
      </c>
      <c r="AN99" s="5">
        <v>150925</v>
      </c>
      <c r="AO99" s="5">
        <v>101054</v>
      </c>
      <c r="AP99" s="5">
        <v>175667</v>
      </c>
      <c r="AQ99" s="5">
        <v>498409</v>
      </c>
      <c r="AR99" s="5">
        <v>52638</v>
      </c>
      <c r="AS99" s="5">
        <v>314570</v>
      </c>
      <c r="AT99" s="5">
        <v>48855</v>
      </c>
      <c r="AU99" s="5">
        <v>185022</v>
      </c>
      <c r="AV99" s="5">
        <v>112393</v>
      </c>
      <c r="AW99" s="5">
        <v>68061</v>
      </c>
      <c r="AX99" s="5">
        <v>49283</v>
      </c>
      <c r="AY99" s="5">
        <v>12956</v>
      </c>
      <c r="AZ99" s="5">
        <v>13629</v>
      </c>
      <c r="BA99" s="5">
        <v>12477</v>
      </c>
      <c r="BB99" s="5">
        <v>58918</v>
      </c>
      <c r="BC99" s="5">
        <v>4298</v>
      </c>
      <c r="BD99" s="5">
        <v>3362</v>
      </c>
      <c r="BE99" s="5">
        <v>9924</v>
      </c>
      <c r="BF99" s="5">
        <v>7385</v>
      </c>
      <c r="BG99" s="5">
        <v>23004</v>
      </c>
      <c r="BH99" s="5">
        <v>5810</v>
      </c>
      <c r="BI99" s="5">
        <v>9891</v>
      </c>
      <c r="BJ99" s="5">
        <v>13483</v>
      </c>
      <c r="BK99" s="5">
        <v>49859</v>
      </c>
      <c r="BL99" s="5">
        <v>13377</v>
      </c>
      <c r="BM99" s="5">
        <v>11670</v>
      </c>
      <c r="BN99" s="5">
        <v>9030</v>
      </c>
      <c r="BO99" s="5">
        <v>94356</v>
      </c>
      <c r="BP99" s="5">
        <v>180682</v>
      </c>
      <c r="BQ99" s="5">
        <v>122311</v>
      </c>
      <c r="BR99" s="5">
        <v>123134</v>
      </c>
      <c r="BS99" s="5">
        <v>62264</v>
      </c>
      <c r="BT99" s="5">
        <v>542641</v>
      </c>
      <c r="BU99" s="5">
        <v>280944</v>
      </c>
      <c r="BV99" s="5">
        <v>276101</v>
      </c>
      <c r="BW99" s="5">
        <v>119422</v>
      </c>
      <c r="BX99" s="5">
        <v>271183</v>
      </c>
      <c r="BY99" s="5">
        <v>72672</v>
      </c>
      <c r="BZ99" s="5">
        <v>62738</v>
      </c>
      <c r="CA99" s="5">
        <v>47565</v>
      </c>
      <c r="CB99" s="5">
        <v>44284</v>
      </c>
      <c r="CC99" s="5">
        <v>45352</v>
      </c>
      <c r="CD99" s="5">
        <v>14500</v>
      </c>
      <c r="CE99" s="5">
        <v>18929</v>
      </c>
      <c r="CF99" s="5">
        <v>65748</v>
      </c>
      <c r="CG99" s="5">
        <v>9667</v>
      </c>
      <c r="CH99" s="5">
        <v>8183</v>
      </c>
      <c r="CI99" s="5">
        <v>17769</v>
      </c>
      <c r="CJ99" s="5">
        <v>5349</v>
      </c>
      <c r="CK99" s="5">
        <v>8734</v>
      </c>
      <c r="CL99" s="5">
        <v>15025</v>
      </c>
      <c r="CM99" s="5">
        <v>14470</v>
      </c>
      <c r="CN99" s="5">
        <v>9266</v>
      </c>
      <c r="CO99" s="5">
        <v>14935</v>
      </c>
      <c r="CP99" s="5">
        <v>25313</v>
      </c>
      <c r="CQ99" s="5">
        <v>8495</v>
      </c>
      <c r="CR99" s="5">
        <v>9365</v>
      </c>
      <c r="CS99" s="5">
        <v>37707</v>
      </c>
      <c r="CT99" s="5">
        <v>11276</v>
      </c>
      <c r="CU99" s="5">
        <v>246392</v>
      </c>
      <c r="CV99" s="5">
        <v>168471</v>
      </c>
      <c r="CW99" s="5">
        <v>184907</v>
      </c>
      <c r="CX99" s="5">
        <v>184692</v>
      </c>
      <c r="CY99" s="5">
        <v>194277</v>
      </c>
      <c r="CZ99" s="5">
        <v>187793</v>
      </c>
      <c r="DA99" s="5">
        <v>198520</v>
      </c>
      <c r="DB99" s="5">
        <v>268310</v>
      </c>
      <c r="DC99" s="5">
        <v>209031</v>
      </c>
      <c r="DD99" s="5">
        <v>184558</v>
      </c>
      <c r="DE99" s="5">
        <v>153249</v>
      </c>
      <c r="DF99" s="5">
        <v>218329</v>
      </c>
      <c r="DG99" s="5">
        <v>174345</v>
      </c>
      <c r="DH99" s="5">
        <v>152471</v>
      </c>
      <c r="DI99" s="5">
        <v>136826</v>
      </c>
      <c r="DJ99" s="5">
        <v>113495</v>
      </c>
      <c r="DK99" s="5">
        <v>99605</v>
      </c>
      <c r="DL99" s="5">
        <v>99119</v>
      </c>
      <c r="DM99" s="5">
        <v>94346</v>
      </c>
      <c r="DN99" s="5">
        <v>74596</v>
      </c>
      <c r="DO99" s="5">
        <v>78246</v>
      </c>
      <c r="DP99" s="5">
        <v>52212</v>
      </c>
      <c r="DQ99" s="5">
        <v>51950</v>
      </c>
      <c r="DR99" s="5">
        <v>62763</v>
      </c>
      <c r="DS99" s="5">
        <v>73517</v>
      </c>
      <c r="DT99" s="5">
        <v>71643</v>
      </c>
      <c r="DU99" s="5">
        <v>71881</v>
      </c>
      <c r="DV99" s="5">
        <v>72273</v>
      </c>
      <c r="DW99" s="5">
        <v>58527</v>
      </c>
      <c r="DX99" s="5">
        <v>51207</v>
      </c>
      <c r="DY99" s="5">
        <v>57760</v>
      </c>
      <c r="DZ99" s="5">
        <v>43317</v>
      </c>
      <c r="EA99" s="5">
        <v>38583</v>
      </c>
      <c r="EB99" s="5">
        <v>42981</v>
      </c>
      <c r="EC99" s="5">
        <v>23563</v>
      </c>
      <c r="ED99" s="5">
        <v>22115</v>
      </c>
      <c r="EE99" s="5">
        <v>40904</v>
      </c>
      <c r="EF99" s="5">
        <v>15454</v>
      </c>
      <c r="EG99" s="5">
        <v>23755</v>
      </c>
      <c r="EH99" s="5">
        <v>38197</v>
      </c>
      <c r="EI99" s="5">
        <v>46440</v>
      </c>
      <c r="EJ99" s="5">
        <v>18341</v>
      </c>
      <c r="EK99" s="5">
        <v>21562</v>
      </c>
      <c r="EL99" s="5">
        <v>15438</v>
      </c>
      <c r="EM99" s="5">
        <v>16882</v>
      </c>
      <c r="EN99" s="5">
        <v>8853</v>
      </c>
      <c r="EO99" s="5">
        <v>10297</v>
      </c>
      <c r="EP99" s="5">
        <v>9406</v>
      </c>
      <c r="EQ99" s="5">
        <v>10883</v>
      </c>
      <c r="ER99" s="5">
        <v>3624</v>
      </c>
      <c r="ES99" s="5">
        <v>9651</v>
      </c>
      <c r="ET99" s="5">
        <v>9127</v>
      </c>
      <c r="EU99" s="5">
        <v>11906</v>
      </c>
      <c r="EV99" s="5">
        <v>20297</v>
      </c>
      <c r="EW99" s="5">
        <v>36036</v>
      </c>
      <c r="EX99" s="5">
        <v>9795</v>
      </c>
      <c r="EY99" s="5">
        <v>4579</v>
      </c>
      <c r="EZ99" s="5">
        <v>8063</v>
      </c>
      <c r="FA99" s="5">
        <v>13302</v>
      </c>
      <c r="FB99" s="5">
        <v>12217</v>
      </c>
      <c r="FC99" s="5">
        <v>14268</v>
      </c>
      <c r="FD99" s="5">
        <v>13504</v>
      </c>
      <c r="FE99" s="5">
        <v>7784</v>
      </c>
      <c r="FF99" s="5">
        <v>14223</v>
      </c>
      <c r="FG99" s="5">
        <v>0</v>
      </c>
      <c r="FH99" s="5">
        <v>0</v>
      </c>
      <c r="FI99" s="5">
        <v>0</v>
      </c>
      <c r="FJ99" s="5">
        <v>0</v>
      </c>
      <c r="FK99" s="5">
        <v>0</v>
      </c>
      <c r="FL99" s="5">
        <v>0</v>
      </c>
      <c r="FM99" s="5">
        <v>0</v>
      </c>
      <c r="FN99" s="5">
        <v>0</v>
      </c>
      <c r="FO99" s="5">
        <v>0</v>
      </c>
      <c r="FP99" s="5">
        <v>0</v>
      </c>
      <c r="FQ99" s="5">
        <v>0</v>
      </c>
      <c r="FR99" s="5">
        <v>0</v>
      </c>
      <c r="FS99" s="5">
        <v>0</v>
      </c>
      <c r="FT99" s="5">
        <v>0</v>
      </c>
      <c r="FU99" s="5" t="s">
        <v>33</v>
      </c>
      <c r="FV99" s="5" t="s">
        <v>33</v>
      </c>
      <c r="FW99" s="5" t="s">
        <v>33</v>
      </c>
      <c r="FX99" s="5" t="s">
        <v>33</v>
      </c>
      <c r="FY99" s="5" t="s">
        <v>33</v>
      </c>
      <c r="FZ99" s="5" t="s">
        <v>33</v>
      </c>
      <c r="GA99" s="5" t="s">
        <v>33</v>
      </c>
      <c r="GB99" s="5" t="s">
        <v>33</v>
      </c>
      <c r="GC99" s="5" t="s">
        <v>33</v>
      </c>
      <c r="GD99" s="5" t="s">
        <v>33</v>
      </c>
      <c r="GE99" s="5" t="s">
        <v>33</v>
      </c>
      <c r="GF99" s="5" t="s">
        <v>33</v>
      </c>
      <c r="GG99" s="5" t="s">
        <v>33</v>
      </c>
      <c r="GH99" s="5" t="s">
        <v>33</v>
      </c>
      <c r="GI99" s="5" t="s">
        <v>33</v>
      </c>
      <c r="GJ99" s="5" t="s">
        <v>33</v>
      </c>
      <c r="GK99" s="5" t="s">
        <v>33</v>
      </c>
      <c r="GL99" s="5" t="s">
        <v>33</v>
      </c>
      <c r="GM99" s="5">
        <v>1456647</v>
      </c>
      <c r="GN99" s="5">
        <v>1059750</v>
      </c>
      <c r="GO99" s="5">
        <v>488126</v>
      </c>
      <c r="GP99" s="5">
        <v>435677</v>
      </c>
      <c r="GQ99" s="5">
        <v>448519</v>
      </c>
      <c r="GR99" s="5">
        <v>918944</v>
      </c>
      <c r="GS99" s="5">
        <v>605473</v>
      </c>
      <c r="GT99" s="5">
        <v>782987</v>
      </c>
      <c r="GU99" s="5">
        <v>878692</v>
      </c>
      <c r="GV99" s="5">
        <v>529520</v>
      </c>
      <c r="GW99" s="5">
        <v>570291</v>
      </c>
      <c r="GX99" s="5">
        <v>1203277</v>
      </c>
      <c r="GY99" s="5">
        <v>428363</v>
      </c>
      <c r="GZ99" s="5">
        <v>320553</v>
      </c>
      <c r="HA99" s="5">
        <v>262831</v>
      </c>
      <c r="HB99" s="5">
        <v>461166</v>
      </c>
      <c r="HC99" s="5">
        <v>142853</v>
      </c>
      <c r="HD99" s="5">
        <v>182661</v>
      </c>
      <c r="HE99" s="5">
        <v>126630</v>
      </c>
      <c r="HF99" s="5">
        <v>151619</v>
      </c>
      <c r="HG99" s="5">
        <v>112910</v>
      </c>
      <c r="HH99" s="5">
        <v>81787</v>
      </c>
      <c r="HI99" s="5">
        <v>107643</v>
      </c>
      <c r="HJ99" s="5">
        <v>94974</v>
      </c>
      <c r="HK99" s="5">
        <v>115610</v>
      </c>
      <c r="HL99" s="5">
        <v>94788</v>
      </c>
      <c r="HM99" s="5">
        <v>110029</v>
      </c>
      <c r="HN99" s="5">
        <v>123560</v>
      </c>
      <c r="HO99" s="5">
        <v>131170</v>
      </c>
      <c r="HP99" s="5">
        <v>87976</v>
      </c>
      <c r="HQ99" s="5">
        <v>114950</v>
      </c>
      <c r="HR99" s="5">
        <v>77855</v>
      </c>
      <c r="HS99" s="5">
        <v>847687</v>
      </c>
      <c r="HT99" s="5">
        <v>978229</v>
      </c>
      <c r="HU99" s="5">
        <v>970785</v>
      </c>
      <c r="HV99" s="5">
        <v>961066</v>
      </c>
      <c r="HW99" s="5">
        <v>948070</v>
      </c>
      <c r="HX99" s="5">
        <v>1195300</v>
      </c>
      <c r="HY99" s="5">
        <v>1071783</v>
      </c>
      <c r="HZ99" s="5">
        <v>1006396</v>
      </c>
      <c r="IA99" s="5">
        <v>1140065</v>
      </c>
      <c r="IB99" s="5">
        <v>1129341</v>
      </c>
      <c r="IC99" s="5">
        <v>939167</v>
      </c>
      <c r="ID99" s="5">
        <v>1248716</v>
      </c>
      <c r="IE99" s="5">
        <v>1138717</v>
      </c>
      <c r="IF99" s="5">
        <v>1005244</v>
      </c>
      <c r="IG99" s="5">
        <v>1039726</v>
      </c>
      <c r="IH99" s="5">
        <v>942885</v>
      </c>
      <c r="II99" s="5">
        <v>863523</v>
      </c>
      <c r="IJ99" s="5">
        <v>728171</v>
      </c>
      <c r="IK99" s="5">
        <v>794001</v>
      </c>
      <c r="IL99" s="5">
        <v>774368</v>
      </c>
      <c r="IM99" s="5">
        <v>621853</v>
      </c>
      <c r="IN99" s="5">
        <v>619429</v>
      </c>
      <c r="IO99" s="5">
        <v>563054</v>
      </c>
      <c r="IP99" s="5">
        <v>561511</v>
      </c>
      <c r="IQ99" s="5">
        <v>536300</v>
      </c>
      <c r="IR99" s="5">
        <v>556937</v>
      </c>
      <c r="IS99" s="5">
        <v>680347</v>
      </c>
      <c r="IT99" s="5">
        <v>637275</v>
      </c>
      <c r="IU99" s="5">
        <v>618752</v>
      </c>
      <c r="IV99" s="5">
        <v>522404</v>
      </c>
      <c r="IW99" s="5">
        <v>493368</v>
      </c>
      <c r="IX99" s="5">
        <v>476849</v>
      </c>
      <c r="IY99" s="5">
        <v>74243</v>
      </c>
      <c r="IZ99" s="5">
        <v>63635</v>
      </c>
      <c r="JA99" s="5">
        <v>72021</v>
      </c>
      <c r="JB99" s="5">
        <v>70556</v>
      </c>
      <c r="JC99" s="5">
        <v>71635</v>
      </c>
      <c r="JD99" s="5">
        <v>79617</v>
      </c>
      <c r="JE99" s="5">
        <v>73902</v>
      </c>
      <c r="JF99" s="5">
        <v>66900</v>
      </c>
      <c r="JG99" s="5">
        <v>71240</v>
      </c>
      <c r="JH99" s="5">
        <v>78847</v>
      </c>
      <c r="JI99" s="5">
        <v>62158</v>
      </c>
      <c r="JJ99" s="5">
        <v>61072</v>
      </c>
      <c r="JK99" s="5">
        <v>58285</v>
      </c>
      <c r="JL99" s="5">
        <v>46664</v>
      </c>
      <c r="JM99" s="5">
        <v>48463</v>
      </c>
      <c r="JN99" s="5">
        <v>53099</v>
      </c>
      <c r="JO99" s="5">
        <v>49741</v>
      </c>
      <c r="JP99" s="5">
        <v>38998</v>
      </c>
      <c r="JQ99" s="5">
        <v>39653</v>
      </c>
      <c r="JR99" s="5">
        <v>38216</v>
      </c>
      <c r="JS99" s="5">
        <v>38097</v>
      </c>
      <c r="JT99" s="5">
        <v>31669</v>
      </c>
      <c r="JU99" s="5">
        <v>28230</v>
      </c>
      <c r="JV99" s="5">
        <v>26085</v>
      </c>
      <c r="JW99" s="5">
        <v>18035</v>
      </c>
      <c r="JX99" s="5">
        <v>28217</v>
      </c>
      <c r="JY99" s="5">
        <v>38066</v>
      </c>
      <c r="JZ99" s="5">
        <v>33892</v>
      </c>
      <c r="KA99" s="5">
        <v>33914</v>
      </c>
      <c r="KB99" s="5">
        <v>33541</v>
      </c>
      <c r="KC99" s="5">
        <v>37495</v>
      </c>
      <c r="KD99" s="5">
        <v>34856</v>
      </c>
      <c r="KE99" s="5">
        <v>164775</v>
      </c>
      <c r="KF99" s="5">
        <v>168360</v>
      </c>
      <c r="KG99" s="5">
        <v>158166</v>
      </c>
      <c r="KH99" s="5">
        <v>157600</v>
      </c>
      <c r="KI99" s="5">
        <v>123307</v>
      </c>
      <c r="KJ99" s="5">
        <v>112460</v>
      </c>
      <c r="KK99" s="5">
        <v>96779</v>
      </c>
      <c r="KL99" s="5">
        <v>81238</v>
      </c>
      <c r="KM99" s="5">
        <v>64869</v>
      </c>
      <c r="KN99" s="5">
        <v>39863</v>
      </c>
      <c r="KO99" s="5">
        <v>18803</v>
      </c>
      <c r="KP99" s="5">
        <v>14473</v>
      </c>
      <c r="KQ99" s="5">
        <v>13883</v>
      </c>
      <c r="KR99" s="5">
        <v>7053</v>
      </c>
      <c r="KS99" s="5">
        <v>15757</v>
      </c>
      <c r="KT99" s="5">
        <v>13751</v>
      </c>
      <c r="KU99" s="5">
        <v>7528</v>
      </c>
      <c r="KV99" s="5">
        <v>7386</v>
      </c>
      <c r="KW99" s="5">
        <v>8362</v>
      </c>
      <c r="KX99" s="5">
        <v>9427</v>
      </c>
      <c r="KY99" s="5">
        <v>6558</v>
      </c>
      <c r="KZ99" s="5">
        <v>6247</v>
      </c>
      <c r="LA99" s="5">
        <v>4459</v>
      </c>
      <c r="LB99" s="5">
        <v>5006</v>
      </c>
      <c r="LC99" s="5">
        <v>5119</v>
      </c>
      <c r="LD99" s="5">
        <v>5142</v>
      </c>
      <c r="LE99" s="5">
        <v>5005</v>
      </c>
      <c r="LF99" s="5">
        <v>4429</v>
      </c>
      <c r="LG99" s="5">
        <v>4155</v>
      </c>
      <c r="LH99" s="5">
        <v>4454</v>
      </c>
      <c r="LI99" s="5">
        <v>4188</v>
      </c>
      <c r="LJ99" s="5">
        <v>4122</v>
      </c>
      <c r="LK99" s="5">
        <v>12874</v>
      </c>
      <c r="LL99" s="5">
        <v>11914</v>
      </c>
      <c r="LM99" s="5">
        <v>10724</v>
      </c>
      <c r="LN99" s="5">
        <v>10602</v>
      </c>
      <c r="LO99" s="5">
        <v>10478</v>
      </c>
      <c r="LP99" s="5">
        <v>10265</v>
      </c>
      <c r="LQ99" s="5">
        <v>12382</v>
      </c>
      <c r="LR99" s="5">
        <v>5760</v>
      </c>
      <c r="LS99" s="5">
        <v>7488</v>
      </c>
      <c r="LT99" s="5">
        <v>9166</v>
      </c>
      <c r="LU99" s="5">
        <v>10882</v>
      </c>
      <c r="LV99" s="5">
        <v>13242</v>
      </c>
      <c r="LW99" s="5">
        <v>9922</v>
      </c>
      <c r="LX99" s="5">
        <v>10629</v>
      </c>
      <c r="LY99" s="5">
        <v>9419</v>
      </c>
      <c r="LZ99" s="5">
        <v>4736</v>
      </c>
      <c r="MA99" s="5">
        <v>5961</v>
      </c>
      <c r="MB99" s="5">
        <v>5548</v>
      </c>
      <c r="MC99" s="5">
        <v>6731</v>
      </c>
      <c r="MD99" s="5">
        <v>5036</v>
      </c>
      <c r="ME99" s="5">
        <v>5287</v>
      </c>
      <c r="MF99" s="5">
        <v>5259</v>
      </c>
      <c r="MG99" s="5">
        <v>5312</v>
      </c>
      <c r="MH99" s="5">
        <v>5947</v>
      </c>
      <c r="MI99" s="5">
        <v>9419</v>
      </c>
      <c r="MJ99" s="5">
        <v>7416</v>
      </c>
      <c r="MK99" s="5">
        <v>8491</v>
      </c>
      <c r="ML99" s="5">
        <v>8274</v>
      </c>
      <c r="MM99" s="5">
        <v>7157</v>
      </c>
      <c r="MN99" s="5">
        <v>7903</v>
      </c>
      <c r="MO99" s="5">
        <v>6185</v>
      </c>
      <c r="MP99" s="5">
        <v>5014</v>
      </c>
      <c r="MQ99" s="5">
        <v>9537</v>
      </c>
      <c r="MR99" s="5">
        <v>9799</v>
      </c>
      <c r="MS99" s="5">
        <v>9715</v>
      </c>
      <c r="MT99" s="5">
        <v>8427</v>
      </c>
      <c r="MU99" s="5">
        <v>8337</v>
      </c>
      <c r="MV99" s="5">
        <v>7622</v>
      </c>
      <c r="MW99" s="5">
        <v>6505</v>
      </c>
      <c r="MX99" s="5">
        <v>4472</v>
      </c>
      <c r="MY99" s="5">
        <v>3549</v>
      </c>
      <c r="MZ99" s="5">
        <v>3176</v>
      </c>
      <c r="NA99" s="5">
        <v>3421</v>
      </c>
      <c r="NB99" s="5">
        <v>3513</v>
      </c>
      <c r="NC99" s="5">
        <v>3922</v>
      </c>
      <c r="ND99" s="5">
        <v>1843</v>
      </c>
      <c r="NE99" s="5" t="s">
        <v>33</v>
      </c>
      <c r="NF99" s="5" t="s">
        <v>33</v>
      </c>
      <c r="NG99" s="5" t="s">
        <v>33</v>
      </c>
      <c r="NH99" s="5" t="s">
        <v>33</v>
      </c>
      <c r="NI99" s="5" t="s">
        <v>33</v>
      </c>
      <c r="NJ99" s="5" t="s">
        <v>33</v>
      </c>
      <c r="NK99" s="5" t="s">
        <v>33</v>
      </c>
      <c r="NL99" s="5" t="s">
        <v>33</v>
      </c>
      <c r="NM99" s="5" t="s">
        <v>33</v>
      </c>
      <c r="NN99" s="5" t="s">
        <v>33</v>
      </c>
      <c r="NO99" s="5" t="s">
        <v>33</v>
      </c>
      <c r="NP99" s="5" t="s">
        <v>33</v>
      </c>
      <c r="NQ99" s="5" t="s">
        <v>33</v>
      </c>
      <c r="NR99" s="5" t="s">
        <v>33</v>
      </c>
      <c r="NS99" s="5" t="s">
        <v>33</v>
      </c>
      <c r="NT99" s="5" t="s">
        <v>33</v>
      </c>
      <c r="NU99" s="5" t="s">
        <v>33</v>
      </c>
      <c r="NV99" s="5" t="s">
        <v>33</v>
      </c>
      <c r="NW99" s="5">
        <v>0</v>
      </c>
      <c r="NX99" s="5">
        <v>0</v>
      </c>
      <c r="NY99" s="5">
        <v>0</v>
      </c>
      <c r="NZ99" s="5">
        <v>0</v>
      </c>
      <c r="OA99" s="5">
        <v>0</v>
      </c>
      <c r="OB99" s="5">
        <v>0</v>
      </c>
      <c r="OC99" s="5">
        <v>0</v>
      </c>
      <c r="OD99" s="5">
        <v>0</v>
      </c>
      <c r="OE99" s="5">
        <v>0</v>
      </c>
      <c r="OF99" s="5">
        <v>0</v>
      </c>
      <c r="OG99" s="5">
        <v>0</v>
      </c>
      <c r="OH99" s="5">
        <v>0</v>
      </c>
      <c r="OI99" s="5">
        <v>0</v>
      </c>
      <c r="OJ99" s="5">
        <v>0</v>
      </c>
      <c r="OK99" s="5" t="s">
        <v>33</v>
      </c>
      <c r="OL99" s="5" t="s">
        <v>33</v>
      </c>
      <c r="OM99" s="5" t="s">
        <v>33</v>
      </c>
      <c r="ON99" s="5" t="s">
        <v>33</v>
      </c>
      <c r="OO99" s="5" t="s">
        <v>33</v>
      </c>
      <c r="OP99" s="5" t="s">
        <v>33</v>
      </c>
      <c r="OQ99" s="5" t="s">
        <v>33</v>
      </c>
      <c r="OR99" s="5" t="s">
        <v>33</v>
      </c>
      <c r="OS99" s="5" t="s">
        <v>33</v>
      </c>
      <c r="OT99" s="5" t="s">
        <v>33</v>
      </c>
      <c r="OU99" s="5" t="s">
        <v>33</v>
      </c>
      <c r="OV99" s="5" t="s">
        <v>33</v>
      </c>
      <c r="OW99" s="5" t="s">
        <v>33</v>
      </c>
      <c r="OX99" s="5" t="s">
        <v>33</v>
      </c>
      <c r="OY99" s="5" t="s">
        <v>33</v>
      </c>
      <c r="OZ99" s="5" t="s">
        <v>33</v>
      </c>
      <c r="PA99" s="5" t="s">
        <v>33</v>
      </c>
      <c r="PB99" s="5" t="s">
        <v>33</v>
      </c>
      <c r="PC99" s="5">
        <v>24317</v>
      </c>
      <c r="PD99" s="5">
        <v>24827</v>
      </c>
      <c r="PE99" s="5">
        <v>23518</v>
      </c>
      <c r="PF99" s="5">
        <v>20613</v>
      </c>
      <c r="PG99" s="5">
        <v>19988</v>
      </c>
      <c r="PH99" s="5">
        <v>23036</v>
      </c>
      <c r="PI99" s="5">
        <v>26320</v>
      </c>
      <c r="PJ99" s="5">
        <v>32888</v>
      </c>
      <c r="PK99" s="5">
        <v>22779</v>
      </c>
      <c r="PL99" s="5">
        <v>13084</v>
      </c>
      <c r="PM99" s="5">
        <v>10331</v>
      </c>
      <c r="PN99" s="5">
        <v>11767</v>
      </c>
      <c r="PO99" s="5">
        <v>6971</v>
      </c>
      <c r="PP99" s="5">
        <v>11563</v>
      </c>
      <c r="PQ99" s="5">
        <v>16728</v>
      </c>
      <c r="PR99" s="5">
        <v>19598</v>
      </c>
      <c r="PS99" s="5">
        <v>18233</v>
      </c>
      <c r="PT99" s="5">
        <v>19405</v>
      </c>
      <c r="PU99" s="5">
        <v>20899</v>
      </c>
      <c r="PV99" s="5">
        <v>20457</v>
      </c>
      <c r="PW99" s="5">
        <v>20213</v>
      </c>
      <c r="PX99" s="5">
        <v>19623</v>
      </c>
      <c r="PY99" s="5">
        <v>24507</v>
      </c>
      <c r="PZ99" s="5">
        <v>22918</v>
      </c>
      <c r="QA99" s="5">
        <v>20285</v>
      </c>
      <c r="QB99" s="5">
        <v>21752</v>
      </c>
      <c r="QC99" s="5">
        <v>24643</v>
      </c>
      <c r="QD99" s="5">
        <v>22831</v>
      </c>
      <c r="QE99" s="5">
        <v>22526</v>
      </c>
      <c r="QF99" s="5">
        <v>21097</v>
      </c>
      <c r="QG99" s="5">
        <v>21727</v>
      </c>
      <c r="QH99" s="5">
        <v>18805</v>
      </c>
      <c r="QI99" s="5">
        <v>74931</v>
      </c>
      <c r="QJ99" s="5">
        <v>81314</v>
      </c>
      <c r="QK99" s="5">
        <v>73046</v>
      </c>
      <c r="QL99" s="5">
        <v>59429</v>
      </c>
      <c r="QM99" s="5">
        <v>54162</v>
      </c>
      <c r="QN99" s="5">
        <v>57822</v>
      </c>
      <c r="QO99" s="5">
        <v>53889</v>
      </c>
      <c r="QP99" s="5">
        <v>63748</v>
      </c>
      <c r="QQ99" s="5">
        <v>65140</v>
      </c>
      <c r="QR99" s="5">
        <v>69647</v>
      </c>
      <c r="QS99" s="5">
        <v>66536</v>
      </c>
      <c r="QT99" s="5">
        <v>47847</v>
      </c>
      <c r="QU99" s="5">
        <v>38227</v>
      </c>
      <c r="QV99" s="5">
        <v>26166</v>
      </c>
      <c r="QW99" s="5">
        <v>31002</v>
      </c>
      <c r="QX99" s="5">
        <v>27671</v>
      </c>
      <c r="QY99" s="5">
        <v>26091</v>
      </c>
      <c r="QZ99" s="5">
        <v>23926</v>
      </c>
      <c r="RA99" s="5">
        <v>28891</v>
      </c>
      <c r="RB99" s="5">
        <v>25907</v>
      </c>
      <c r="RC99" s="5">
        <v>20436</v>
      </c>
      <c r="RD99" s="5">
        <v>19620</v>
      </c>
      <c r="RE99" s="5">
        <v>21039</v>
      </c>
      <c r="RF99" s="5">
        <v>23024</v>
      </c>
      <c r="RG99" s="5">
        <v>26022</v>
      </c>
      <c r="RH99" s="5">
        <v>26155</v>
      </c>
      <c r="RI99" s="5">
        <v>27388</v>
      </c>
      <c r="RJ99" s="5">
        <v>25736</v>
      </c>
      <c r="RK99" s="5">
        <v>24156</v>
      </c>
      <c r="RL99" s="5">
        <v>24165</v>
      </c>
      <c r="RM99" s="5">
        <v>22943</v>
      </c>
      <c r="RN99" s="5">
        <v>22200</v>
      </c>
      <c r="RO99" s="5">
        <v>23378</v>
      </c>
      <c r="RP99" s="5">
        <v>24329</v>
      </c>
      <c r="RQ99" s="5">
        <v>23292</v>
      </c>
      <c r="RR99" s="5">
        <v>21973</v>
      </c>
      <c r="RS99" s="5">
        <v>20171</v>
      </c>
      <c r="RT99" s="5">
        <v>21054</v>
      </c>
      <c r="RU99" s="5">
        <v>22210</v>
      </c>
      <c r="RV99" s="5">
        <v>27549</v>
      </c>
      <c r="RW99" s="5">
        <v>28258</v>
      </c>
      <c r="RX99" s="5">
        <v>26418</v>
      </c>
      <c r="RY99" s="5">
        <v>25823</v>
      </c>
      <c r="RZ99" s="5">
        <v>28218</v>
      </c>
      <c r="SA99" s="5">
        <v>27436</v>
      </c>
      <c r="SB99" s="5">
        <v>28012</v>
      </c>
      <c r="SC99" s="5">
        <v>24962</v>
      </c>
      <c r="SD99" s="5">
        <v>20743</v>
      </c>
      <c r="SE99" s="5">
        <v>22363</v>
      </c>
      <c r="SF99" s="5">
        <v>24187</v>
      </c>
      <c r="SG99" s="5">
        <v>37573</v>
      </c>
      <c r="SH99" s="5">
        <v>24710</v>
      </c>
      <c r="SI99" s="5">
        <v>26502</v>
      </c>
      <c r="SJ99" s="5">
        <v>19498</v>
      </c>
      <c r="SK99" s="5">
        <v>24340</v>
      </c>
      <c r="SL99" s="5">
        <v>27787</v>
      </c>
      <c r="SM99" s="5">
        <v>28639</v>
      </c>
      <c r="SN99" s="5">
        <v>27230</v>
      </c>
      <c r="SO99" s="5">
        <v>27943</v>
      </c>
      <c r="SP99" s="5">
        <v>28065</v>
      </c>
      <c r="SQ99" s="5">
        <v>28874</v>
      </c>
      <c r="SR99" s="5">
        <v>26562</v>
      </c>
      <c r="SS99" s="5">
        <v>27199</v>
      </c>
      <c r="ST99" s="5">
        <v>25691</v>
      </c>
      <c r="SU99" s="5">
        <v>47297</v>
      </c>
      <c r="SV99" s="5">
        <v>48299</v>
      </c>
      <c r="SW99" s="5">
        <v>50967</v>
      </c>
      <c r="SX99" s="5">
        <v>50081</v>
      </c>
      <c r="SY99" s="5">
        <v>39927</v>
      </c>
      <c r="SZ99" s="5">
        <v>35892</v>
      </c>
      <c r="TA99" s="5">
        <v>31269</v>
      </c>
      <c r="TB99" s="5">
        <v>24618</v>
      </c>
      <c r="TC99" s="5">
        <v>25292</v>
      </c>
      <c r="TD99" s="5">
        <v>19873</v>
      </c>
      <c r="TE99" s="5">
        <v>11227</v>
      </c>
      <c r="TF99" s="5">
        <v>8151</v>
      </c>
      <c r="TG99" s="5">
        <v>7650</v>
      </c>
      <c r="TH99" s="5">
        <v>8317</v>
      </c>
      <c r="TI99" s="5">
        <v>9800</v>
      </c>
      <c r="TJ99" s="5">
        <v>7342</v>
      </c>
      <c r="TK99" s="5">
        <v>8246</v>
      </c>
      <c r="TL99" s="5">
        <v>10493</v>
      </c>
      <c r="TM99" s="5">
        <v>10299</v>
      </c>
      <c r="TN99" s="5">
        <v>10694</v>
      </c>
      <c r="TO99" s="5">
        <v>13811</v>
      </c>
      <c r="TP99" s="5">
        <v>9611</v>
      </c>
      <c r="TQ99" s="5">
        <v>15825</v>
      </c>
      <c r="TR99" s="5">
        <v>16116</v>
      </c>
      <c r="TS99" s="5">
        <v>17866</v>
      </c>
      <c r="TT99" s="5">
        <v>16805</v>
      </c>
      <c r="TU99" s="5">
        <v>17225</v>
      </c>
      <c r="TV99" s="5">
        <v>15798</v>
      </c>
      <c r="TW99" s="5">
        <v>15003</v>
      </c>
      <c r="TX99" s="5">
        <v>13102</v>
      </c>
      <c r="TY99" s="5">
        <v>10938</v>
      </c>
      <c r="TZ99" s="5">
        <v>9545</v>
      </c>
      <c r="UA99" s="5">
        <v>5117</v>
      </c>
      <c r="UB99" s="5">
        <v>5047</v>
      </c>
      <c r="UC99" s="5">
        <v>4749</v>
      </c>
      <c r="UD99" s="5">
        <v>4713</v>
      </c>
      <c r="UE99" s="5">
        <v>4682</v>
      </c>
      <c r="UF99" s="5">
        <v>8242</v>
      </c>
      <c r="UG99" s="5">
        <v>6107</v>
      </c>
      <c r="UH99" s="5">
        <v>5817</v>
      </c>
      <c r="UI99" s="5">
        <v>4186</v>
      </c>
      <c r="UJ99" s="5">
        <v>2222</v>
      </c>
      <c r="UK99" s="5">
        <v>4793</v>
      </c>
      <c r="UL99" s="5">
        <v>5391</v>
      </c>
      <c r="UM99" s="5">
        <v>4717</v>
      </c>
      <c r="UN99" s="5">
        <v>2250</v>
      </c>
      <c r="UO99" s="5">
        <v>2112</v>
      </c>
      <c r="UP99" s="5">
        <v>1750</v>
      </c>
      <c r="UQ99" s="5">
        <v>2947</v>
      </c>
      <c r="UR99" s="5">
        <v>2751</v>
      </c>
      <c r="US99" s="5">
        <v>3146</v>
      </c>
      <c r="UT99" s="5">
        <v>3690</v>
      </c>
      <c r="UU99" s="5">
        <v>4106</v>
      </c>
      <c r="UV99" s="5">
        <v>2438</v>
      </c>
      <c r="UW99" s="5">
        <v>4055</v>
      </c>
      <c r="UX99" s="5">
        <v>3471</v>
      </c>
      <c r="UY99" s="5">
        <v>3218</v>
      </c>
      <c r="UZ99" s="5">
        <v>0</v>
      </c>
      <c r="VA99" s="5">
        <v>0</v>
      </c>
      <c r="VB99" s="5">
        <v>0</v>
      </c>
      <c r="VC99" s="5">
        <v>0</v>
      </c>
      <c r="VD99" s="5">
        <v>0</v>
      </c>
      <c r="VE99" s="5">
        <v>0</v>
      </c>
      <c r="VF99" s="5">
        <v>0</v>
      </c>
      <c r="VG99" s="5">
        <v>124378</v>
      </c>
      <c r="VH99" s="5">
        <v>129964</v>
      </c>
      <c r="VI99" s="5">
        <v>134064</v>
      </c>
      <c r="VJ99" s="5">
        <v>138257</v>
      </c>
      <c r="VK99" s="5">
        <v>131246</v>
      </c>
      <c r="VL99" s="5">
        <v>116628</v>
      </c>
      <c r="VM99" s="5">
        <v>110246</v>
      </c>
      <c r="VN99" s="5">
        <v>122413</v>
      </c>
      <c r="VO99" s="5">
        <v>133259</v>
      </c>
      <c r="VP99" s="5">
        <v>133460</v>
      </c>
      <c r="VQ99" s="5">
        <v>90791</v>
      </c>
      <c r="VR99" s="5">
        <v>103942</v>
      </c>
      <c r="VS99" s="5">
        <v>105208</v>
      </c>
      <c r="VT99" s="5">
        <v>133722</v>
      </c>
      <c r="VU99" s="5">
        <v>113630</v>
      </c>
      <c r="VV99" s="5">
        <v>126709</v>
      </c>
      <c r="VW99" s="5">
        <v>129126</v>
      </c>
      <c r="VX99" s="5">
        <v>117929</v>
      </c>
      <c r="VY99" s="5">
        <v>104200</v>
      </c>
      <c r="VZ99" s="5">
        <v>107224</v>
      </c>
      <c r="WA99" s="5">
        <v>82153</v>
      </c>
      <c r="WB99" s="5">
        <v>99165</v>
      </c>
      <c r="WC99" s="5">
        <v>94400</v>
      </c>
      <c r="WD99" s="5">
        <v>104681</v>
      </c>
      <c r="WE99" s="5">
        <v>104178</v>
      </c>
      <c r="WF99" s="5">
        <v>106772</v>
      </c>
      <c r="WG99" s="5">
        <v>68299</v>
      </c>
      <c r="WH99" s="5">
        <v>67425</v>
      </c>
      <c r="WI99" s="5">
        <v>63104</v>
      </c>
      <c r="WJ99" s="5">
        <v>62505</v>
      </c>
      <c r="WK99" s="5">
        <v>59594</v>
      </c>
      <c r="WL99" s="5">
        <v>54100</v>
      </c>
      <c r="WM99" s="5">
        <v>2875</v>
      </c>
      <c r="WN99" s="5">
        <v>2919</v>
      </c>
      <c r="WO99" s="5">
        <v>3495</v>
      </c>
      <c r="WP99" s="5">
        <v>3064</v>
      </c>
      <c r="WQ99" s="5">
        <v>2103</v>
      </c>
      <c r="WR99" s="5">
        <v>1699</v>
      </c>
      <c r="WS99" s="5">
        <v>1513</v>
      </c>
      <c r="WT99" s="5">
        <v>2062</v>
      </c>
      <c r="WU99" s="5">
        <v>995</v>
      </c>
      <c r="WV99" s="5">
        <v>62</v>
      </c>
      <c r="WW99" s="5">
        <v>0</v>
      </c>
      <c r="WX99" s="5">
        <v>0</v>
      </c>
      <c r="WY99" s="5">
        <v>10</v>
      </c>
      <c r="WZ99" s="5">
        <v>24</v>
      </c>
      <c r="XA99" s="5">
        <v>31</v>
      </c>
      <c r="XB99" s="5">
        <v>28</v>
      </c>
      <c r="XC99" s="5">
        <v>247</v>
      </c>
      <c r="XD99" s="5">
        <v>0</v>
      </c>
      <c r="XE99" s="5">
        <v>0</v>
      </c>
      <c r="XF99" s="5">
        <v>0</v>
      </c>
      <c r="XG99" s="5">
        <v>14313</v>
      </c>
      <c r="XH99" s="5">
        <v>4383</v>
      </c>
      <c r="XI99" s="5">
        <v>2116</v>
      </c>
      <c r="XJ99" s="5">
        <v>2112</v>
      </c>
      <c r="XK99" s="5">
        <v>2162</v>
      </c>
      <c r="XL99" s="5">
        <v>3466</v>
      </c>
      <c r="XM99" s="5">
        <v>2842</v>
      </c>
      <c r="XN99" s="5">
        <v>3179</v>
      </c>
      <c r="XO99" s="5">
        <v>5432</v>
      </c>
      <c r="XP99" s="5">
        <v>5541</v>
      </c>
      <c r="XQ99" s="5">
        <v>2839</v>
      </c>
      <c r="XR99" s="5">
        <v>3630</v>
      </c>
      <c r="XS99" s="1">
        <v>14063</v>
      </c>
      <c r="XT99" s="3" t="s">
        <v>180</v>
      </c>
      <c r="XU99" s="3" t="s">
        <v>180</v>
      </c>
      <c r="XV99" s="3" t="s">
        <v>180</v>
      </c>
      <c r="XW99" s="3" t="s">
        <v>179</v>
      </c>
      <c r="XX99" s="3" t="s">
        <v>180</v>
      </c>
      <c r="XY99" s="3" t="s">
        <v>180</v>
      </c>
      <c r="XZ99" s="3" t="s">
        <v>246</v>
      </c>
    </row>
    <row r="100" spans="1:650" x14ac:dyDescent="0.3">
      <c r="A100" s="6" t="s">
        <v>127</v>
      </c>
      <c r="B100" s="1">
        <v>4080589</v>
      </c>
      <c r="C100" s="5">
        <v>146814</v>
      </c>
      <c r="D100" s="5">
        <v>88284</v>
      </c>
      <c r="E100" s="5">
        <v>244744</v>
      </c>
      <c r="F100" s="5">
        <v>35090</v>
      </c>
      <c r="G100" s="5">
        <v>35001</v>
      </c>
      <c r="H100" s="5">
        <v>48595</v>
      </c>
      <c r="I100" s="5">
        <v>51310</v>
      </c>
      <c r="J100" s="5">
        <v>40611</v>
      </c>
      <c r="K100" s="5">
        <v>45361</v>
      </c>
      <c r="L100" s="5">
        <v>97337</v>
      </c>
      <c r="M100" s="5">
        <v>95515</v>
      </c>
      <c r="N100" s="5">
        <v>23022</v>
      </c>
      <c r="O100" s="5">
        <v>22275</v>
      </c>
      <c r="P100" s="5">
        <v>11494</v>
      </c>
      <c r="Q100" s="5">
        <v>12995</v>
      </c>
      <c r="R100" s="5">
        <v>7832</v>
      </c>
      <c r="S100" s="5">
        <v>11731</v>
      </c>
      <c r="T100" s="5">
        <v>17029</v>
      </c>
      <c r="U100" s="5" t="s">
        <v>33</v>
      </c>
      <c r="V100" s="5" t="s">
        <v>33</v>
      </c>
      <c r="W100" s="5" t="s">
        <v>33</v>
      </c>
      <c r="X100" s="5" t="s">
        <v>33</v>
      </c>
      <c r="Y100" s="5" t="s">
        <v>33</v>
      </c>
      <c r="Z100" s="5" t="s">
        <v>33</v>
      </c>
      <c r="AA100" s="5" t="s">
        <v>33</v>
      </c>
      <c r="AB100" s="5" t="s">
        <v>33</v>
      </c>
      <c r="AC100" s="5" t="s">
        <v>33</v>
      </c>
      <c r="AD100" s="5" t="s">
        <v>33</v>
      </c>
      <c r="AE100" s="5" t="s">
        <v>33</v>
      </c>
      <c r="AF100" s="5" t="s">
        <v>33</v>
      </c>
      <c r="AG100" s="5" t="s">
        <v>33</v>
      </c>
      <c r="AH100" s="5" t="s">
        <v>33</v>
      </c>
      <c r="AI100" s="5">
        <v>0</v>
      </c>
      <c r="AJ100" s="5">
        <v>0</v>
      </c>
      <c r="AK100" s="5">
        <v>0</v>
      </c>
      <c r="AL100" s="5">
        <v>0</v>
      </c>
      <c r="AM100" s="5">
        <v>0</v>
      </c>
      <c r="AN100" s="5">
        <v>0</v>
      </c>
      <c r="AO100" s="5">
        <v>0</v>
      </c>
      <c r="AP100" s="5">
        <v>0</v>
      </c>
      <c r="AQ100" s="5">
        <v>0</v>
      </c>
      <c r="AR100" s="5">
        <v>0</v>
      </c>
      <c r="AS100" s="5">
        <v>0</v>
      </c>
      <c r="AT100" s="5">
        <v>0</v>
      </c>
      <c r="AU100" s="5">
        <v>0</v>
      </c>
      <c r="AV100" s="5">
        <v>0</v>
      </c>
      <c r="AW100" s="5">
        <v>0</v>
      </c>
      <c r="AX100" s="5">
        <v>0</v>
      </c>
      <c r="AY100" s="5">
        <v>0</v>
      </c>
      <c r="AZ100" s="5">
        <v>0</v>
      </c>
      <c r="BA100" s="5" t="s">
        <v>33</v>
      </c>
      <c r="BB100" s="5" t="s">
        <v>33</v>
      </c>
      <c r="BC100" s="5" t="s">
        <v>33</v>
      </c>
      <c r="BD100" s="5" t="s">
        <v>33</v>
      </c>
      <c r="BE100" s="5" t="s">
        <v>33</v>
      </c>
      <c r="BF100" s="5" t="s">
        <v>33</v>
      </c>
      <c r="BG100" s="5" t="s">
        <v>33</v>
      </c>
      <c r="BH100" s="5" t="s">
        <v>33</v>
      </c>
      <c r="BI100" s="5" t="s">
        <v>33</v>
      </c>
      <c r="BJ100" s="5" t="s">
        <v>33</v>
      </c>
      <c r="BK100" s="5" t="s">
        <v>33</v>
      </c>
      <c r="BL100" s="5" t="s">
        <v>33</v>
      </c>
      <c r="BM100" s="5" t="s">
        <v>33</v>
      </c>
      <c r="BN100" s="5" t="s">
        <v>33</v>
      </c>
      <c r="BO100" s="5">
        <v>848828</v>
      </c>
      <c r="BP100" s="5">
        <v>762052</v>
      </c>
      <c r="BQ100" s="5">
        <v>610460</v>
      </c>
      <c r="BR100" s="5">
        <v>580164</v>
      </c>
      <c r="BS100" s="5">
        <v>379200</v>
      </c>
      <c r="BT100" s="5">
        <v>749086</v>
      </c>
      <c r="BU100" s="5">
        <v>663088</v>
      </c>
      <c r="BV100" s="5">
        <v>582324</v>
      </c>
      <c r="BW100" s="5">
        <v>562116</v>
      </c>
      <c r="BX100" s="5">
        <v>492057</v>
      </c>
      <c r="BY100" s="5">
        <v>313463</v>
      </c>
      <c r="BZ100" s="5">
        <v>261835</v>
      </c>
      <c r="CA100" s="5">
        <v>263936</v>
      </c>
      <c r="CB100" s="5">
        <v>345774</v>
      </c>
      <c r="CC100" s="5">
        <v>276087</v>
      </c>
      <c r="CD100" s="5">
        <v>228310</v>
      </c>
      <c r="CE100" s="5">
        <v>177963</v>
      </c>
      <c r="CF100" s="5">
        <v>222017</v>
      </c>
      <c r="CG100" s="5" t="s">
        <v>33</v>
      </c>
      <c r="CH100" s="5" t="s">
        <v>33</v>
      </c>
      <c r="CI100" s="5" t="s">
        <v>33</v>
      </c>
      <c r="CJ100" s="5" t="s">
        <v>33</v>
      </c>
      <c r="CK100" s="5" t="s">
        <v>33</v>
      </c>
      <c r="CL100" s="5" t="s">
        <v>33</v>
      </c>
      <c r="CM100" s="5" t="s">
        <v>33</v>
      </c>
      <c r="CN100" s="5" t="s">
        <v>33</v>
      </c>
      <c r="CO100" s="5" t="s">
        <v>33</v>
      </c>
      <c r="CP100" s="5" t="s">
        <v>33</v>
      </c>
      <c r="CQ100" s="5" t="s">
        <v>33</v>
      </c>
      <c r="CR100" s="5" t="s">
        <v>33</v>
      </c>
      <c r="CS100" s="5" t="s">
        <v>33</v>
      </c>
      <c r="CT100" s="5" t="s">
        <v>33</v>
      </c>
      <c r="CU100" s="5">
        <v>939089</v>
      </c>
      <c r="CV100" s="5">
        <v>820768</v>
      </c>
      <c r="CW100" s="5">
        <v>705889</v>
      </c>
      <c r="CX100" s="5">
        <v>621144</v>
      </c>
      <c r="CY100" s="5">
        <v>537277</v>
      </c>
      <c r="CZ100" s="5">
        <v>436384</v>
      </c>
      <c r="DA100" s="5">
        <v>394462</v>
      </c>
      <c r="DB100" s="5">
        <v>510252</v>
      </c>
      <c r="DC100" s="5">
        <v>483275</v>
      </c>
      <c r="DD100" s="5">
        <v>457568</v>
      </c>
      <c r="DE100" s="5">
        <v>447966</v>
      </c>
      <c r="DF100" s="5">
        <v>470482</v>
      </c>
      <c r="DG100" s="5">
        <v>434518</v>
      </c>
      <c r="DH100" s="5">
        <v>480906</v>
      </c>
      <c r="DI100" s="5">
        <v>478351</v>
      </c>
      <c r="DJ100" s="5">
        <v>322093</v>
      </c>
      <c r="DK100" s="5">
        <v>309323</v>
      </c>
      <c r="DL100" s="5">
        <v>322299</v>
      </c>
      <c r="DM100" s="5" t="s">
        <v>33</v>
      </c>
      <c r="DN100" s="5" t="s">
        <v>33</v>
      </c>
      <c r="DO100" s="5" t="s">
        <v>33</v>
      </c>
      <c r="DP100" s="5" t="s">
        <v>33</v>
      </c>
      <c r="DQ100" s="5" t="s">
        <v>33</v>
      </c>
      <c r="DR100" s="5" t="s">
        <v>33</v>
      </c>
      <c r="DS100" s="5" t="s">
        <v>33</v>
      </c>
      <c r="DT100" s="5" t="s">
        <v>33</v>
      </c>
      <c r="DU100" s="5" t="s">
        <v>33</v>
      </c>
      <c r="DV100" s="5" t="s">
        <v>33</v>
      </c>
      <c r="DW100" s="5" t="s">
        <v>33</v>
      </c>
      <c r="DX100" s="5" t="s">
        <v>33</v>
      </c>
      <c r="DY100" s="5" t="s">
        <v>33</v>
      </c>
      <c r="DZ100" s="5" t="s">
        <v>33</v>
      </c>
      <c r="EA100" s="5">
        <v>34858</v>
      </c>
      <c r="EB100" s="5">
        <v>77738</v>
      </c>
      <c r="EC100" s="5">
        <v>45310</v>
      </c>
      <c r="ED100" s="5">
        <v>101771</v>
      </c>
      <c r="EE100" s="5">
        <v>51196</v>
      </c>
      <c r="EF100" s="5">
        <v>45367</v>
      </c>
      <c r="EG100" s="5">
        <v>30829</v>
      </c>
      <c r="EH100" s="5">
        <v>68590</v>
      </c>
      <c r="EI100" s="5">
        <v>58256</v>
      </c>
      <c r="EJ100" s="5">
        <v>46818</v>
      </c>
      <c r="EK100" s="5">
        <v>22862</v>
      </c>
      <c r="EL100" s="5">
        <v>92653</v>
      </c>
      <c r="EM100" s="5">
        <v>2508</v>
      </c>
      <c r="EN100" s="5">
        <v>4338</v>
      </c>
      <c r="EO100" s="5">
        <v>40101</v>
      </c>
      <c r="EP100" s="5">
        <v>8206</v>
      </c>
      <c r="EQ100" s="5">
        <v>7916</v>
      </c>
      <c r="ER100" s="5">
        <v>12183</v>
      </c>
      <c r="ES100" s="5" t="s">
        <v>33</v>
      </c>
      <c r="ET100" s="5" t="s">
        <v>33</v>
      </c>
      <c r="EU100" s="5" t="s">
        <v>33</v>
      </c>
      <c r="EV100" s="5" t="s">
        <v>33</v>
      </c>
      <c r="EW100" s="5" t="s">
        <v>33</v>
      </c>
      <c r="EX100" s="5" t="s">
        <v>33</v>
      </c>
      <c r="EY100" s="5" t="s">
        <v>33</v>
      </c>
      <c r="EZ100" s="5" t="s">
        <v>33</v>
      </c>
      <c r="FA100" s="5" t="s">
        <v>33</v>
      </c>
      <c r="FB100" s="5" t="s">
        <v>33</v>
      </c>
      <c r="FC100" s="5" t="s">
        <v>33</v>
      </c>
      <c r="FD100" s="5" t="s">
        <v>33</v>
      </c>
      <c r="FE100" s="5" t="s">
        <v>33</v>
      </c>
      <c r="FF100" s="5" t="s">
        <v>33</v>
      </c>
      <c r="FG100" s="5">
        <v>0</v>
      </c>
      <c r="FH100" s="5">
        <v>0</v>
      </c>
      <c r="FI100" s="5">
        <v>0</v>
      </c>
      <c r="FJ100" s="5">
        <v>0</v>
      </c>
      <c r="FK100" s="5">
        <v>0</v>
      </c>
      <c r="FL100" s="5">
        <v>0</v>
      </c>
      <c r="FM100" s="5">
        <v>0</v>
      </c>
      <c r="FN100" s="5">
        <v>0</v>
      </c>
      <c r="FO100" s="5">
        <v>0</v>
      </c>
      <c r="FP100" s="5">
        <v>0</v>
      </c>
      <c r="FQ100" s="5">
        <v>0</v>
      </c>
      <c r="FR100" s="5">
        <v>0</v>
      </c>
      <c r="FS100" s="5">
        <v>0</v>
      </c>
      <c r="FT100" s="5">
        <v>0</v>
      </c>
      <c r="FU100" s="5" t="s">
        <v>33</v>
      </c>
      <c r="FV100" s="5" t="s">
        <v>33</v>
      </c>
      <c r="FW100" s="5" t="s">
        <v>33</v>
      </c>
      <c r="FX100" s="5" t="s">
        <v>33</v>
      </c>
      <c r="FY100" s="5" t="s">
        <v>33</v>
      </c>
      <c r="FZ100" s="5" t="s">
        <v>33</v>
      </c>
      <c r="GA100" s="5" t="s">
        <v>33</v>
      </c>
      <c r="GB100" s="5" t="s">
        <v>33</v>
      </c>
      <c r="GC100" s="5" t="s">
        <v>33</v>
      </c>
      <c r="GD100" s="5" t="s">
        <v>33</v>
      </c>
      <c r="GE100" s="5" t="s">
        <v>33</v>
      </c>
      <c r="GF100" s="5" t="s">
        <v>33</v>
      </c>
      <c r="GG100" s="5" t="s">
        <v>33</v>
      </c>
      <c r="GH100" s="5" t="s">
        <v>33</v>
      </c>
      <c r="GI100" s="5" t="s">
        <v>33</v>
      </c>
      <c r="GJ100" s="5" t="s">
        <v>33</v>
      </c>
      <c r="GK100" s="5" t="s">
        <v>33</v>
      </c>
      <c r="GL100" s="5" t="s">
        <v>33</v>
      </c>
      <c r="GM100" s="5">
        <v>1969589</v>
      </c>
      <c r="GN100" s="5">
        <v>1748842</v>
      </c>
      <c r="GO100" s="5">
        <v>1606402</v>
      </c>
      <c r="GP100" s="5">
        <v>1338170</v>
      </c>
      <c r="GQ100" s="5">
        <v>1002674</v>
      </c>
      <c r="GR100" s="5">
        <v>1279432</v>
      </c>
      <c r="GS100" s="5">
        <v>1139688</v>
      </c>
      <c r="GT100" s="5">
        <v>1201777</v>
      </c>
      <c r="GU100" s="5">
        <v>1149009</v>
      </c>
      <c r="GV100" s="5">
        <v>1093780</v>
      </c>
      <c r="GW100" s="5">
        <v>879806</v>
      </c>
      <c r="GX100" s="5">
        <v>847992</v>
      </c>
      <c r="GY100" s="5">
        <v>723237</v>
      </c>
      <c r="GZ100" s="5">
        <v>842513</v>
      </c>
      <c r="HA100" s="5">
        <v>807534</v>
      </c>
      <c r="HB100" s="5">
        <v>566441</v>
      </c>
      <c r="HC100" s="5">
        <v>506933</v>
      </c>
      <c r="HD100" s="5">
        <v>573527</v>
      </c>
      <c r="HE100" s="5" t="s">
        <v>33</v>
      </c>
      <c r="HF100" s="5" t="s">
        <v>33</v>
      </c>
      <c r="HG100" s="5" t="s">
        <v>33</v>
      </c>
      <c r="HH100" s="5" t="s">
        <v>33</v>
      </c>
      <c r="HI100" s="5" t="s">
        <v>33</v>
      </c>
      <c r="HJ100" s="5" t="s">
        <v>33</v>
      </c>
      <c r="HK100" s="5" t="s">
        <v>33</v>
      </c>
      <c r="HL100" s="5" t="s">
        <v>33</v>
      </c>
      <c r="HM100" s="5" t="s">
        <v>33</v>
      </c>
      <c r="HN100" s="5" t="s">
        <v>33</v>
      </c>
      <c r="HO100" s="5" t="s">
        <v>33</v>
      </c>
      <c r="HP100" s="5" t="s">
        <v>33</v>
      </c>
      <c r="HQ100" s="5" t="s">
        <v>33</v>
      </c>
      <c r="HR100" s="5" t="s">
        <v>33</v>
      </c>
      <c r="HS100" s="5">
        <v>0</v>
      </c>
      <c r="HT100" s="5">
        <v>0</v>
      </c>
      <c r="HU100" s="5">
        <v>0</v>
      </c>
      <c r="HV100" s="5">
        <v>0</v>
      </c>
      <c r="HW100" s="5">
        <v>0</v>
      </c>
      <c r="HX100" s="5">
        <v>0</v>
      </c>
      <c r="HY100" s="5">
        <v>0</v>
      </c>
      <c r="HZ100" s="5">
        <v>0</v>
      </c>
      <c r="IA100" s="5">
        <v>0</v>
      </c>
      <c r="IB100" s="5">
        <v>0</v>
      </c>
      <c r="IC100" s="5">
        <v>0</v>
      </c>
      <c r="ID100" s="5">
        <v>0</v>
      </c>
      <c r="IE100" s="5">
        <v>0</v>
      </c>
      <c r="IF100" s="5">
        <v>0</v>
      </c>
      <c r="IG100" s="5">
        <v>0</v>
      </c>
      <c r="IH100" s="5">
        <v>0</v>
      </c>
      <c r="II100" s="5">
        <v>0</v>
      </c>
      <c r="IJ100" s="5">
        <v>0</v>
      </c>
      <c r="IK100" s="5" t="s">
        <v>33</v>
      </c>
      <c r="IL100" s="5" t="s">
        <v>33</v>
      </c>
      <c r="IM100" s="5" t="s">
        <v>33</v>
      </c>
      <c r="IN100" s="5" t="s">
        <v>33</v>
      </c>
      <c r="IO100" s="5" t="s">
        <v>33</v>
      </c>
      <c r="IP100" s="5" t="s">
        <v>33</v>
      </c>
      <c r="IQ100" s="5" t="s">
        <v>33</v>
      </c>
      <c r="IR100" s="5" t="s">
        <v>33</v>
      </c>
      <c r="IS100" s="5" t="s">
        <v>33</v>
      </c>
      <c r="IT100" s="5" t="s">
        <v>33</v>
      </c>
      <c r="IU100" s="5" t="s">
        <v>33</v>
      </c>
      <c r="IV100" s="5" t="s">
        <v>33</v>
      </c>
      <c r="IW100" s="5" t="s">
        <v>33</v>
      </c>
      <c r="IX100" s="5" t="s">
        <v>33</v>
      </c>
      <c r="IY100" s="5">
        <v>0</v>
      </c>
      <c r="IZ100" s="5">
        <v>0</v>
      </c>
      <c r="JA100" s="5">
        <v>0</v>
      </c>
      <c r="JB100" s="5">
        <v>0</v>
      </c>
      <c r="JC100" s="5">
        <v>0</v>
      </c>
      <c r="JD100" s="5">
        <v>0</v>
      </c>
      <c r="JE100" s="5">
        <v>0</v>
      </c>
      <c r="JF100" s="5">
        <v>0</v>
      </c>
      <c r="JG100" s="5">
        <v>0</v>
      </c>
      <c r="JH100" s="5">
        <v>0</v>
      </c>
      <c r="JI100" s="5">
        <v>0</v>
      </c>
      <c r="JJ100" s="5">
        <v>0</v>
      </c>
      <c r="JK100" s="5">
        <v>0</v>
      </c>
      <c r="JL100" s="5">
        <v>0</v>
      </c>
      <c r="JM100" s="5">
        <v>0</v>
      </c>
      <c r="JN100" s="5">
        <v>0</v>
      </c>
      <c r="JO100" s="5">
        <v>0</v>
      </c>
      <c r="JP100" s="5">
        <v>0</v>
      </c>
      <c r="JQ100" s="5" t="s">
        <v>33</v>
      </c>
      <c r="JR100" s="5" t="s">
        <v>33</v>
      </c>
      <c r="JS100" s="5" t="s">
        <v>33</v>
      </c>
      <c r="JT100" s="5" t="s">
        <v>33</v>
      </c>
      <c r="JU100" s="5" t="s">
        <v>33</v>
      </c>
      <c r="JV100" s="5" t="s">
        <v>33</v>
      </c>
      <c r="JW100" s="5" t="s">
        <v>33</v>
      </c>
      <c r="JX100" s="5" t="s">
        <v>33</v>
      </c>
      <c r="JY100" s="5" t="s">
        <v>33</v>
      </c>
      <c r="JZ100" s="5" t="s">
        <v>33</v>
      </c>
      <c r="KA100" s="5" t="s">
        <v>33</v>
      </c>
      <c r="KB100" s="5" t="s">
        <v>33</v>
      </c>
      <c r="KC100" s="5" t="s">
        <v>33</v>
      </c>
      <c r="KD100" s="5" t="s">
        <v>33</v>
      </c>
      <c r="KE100" s="5">
        <v>1122134</v>
      </c>
      <c r="KF100" s="5">
        <v>1018526</v>
      </c>
      <c r="KG100" s="5">
        <v>979078</v>
      </c>
      <c r="KH100" s="5">
        <v>943973</v>
      </c>
      <c r="KI100" s="5">
        <v>847000</v>
      </c>
      <c r="KJ100" s="5">
        <v>798847</v>
      </c>
      <c r="KK100" s="5">
        <v>631518</v>
      </c>
      <c r="KL100" s="5">
        <v>541964</v>
      </c>
      <c r="KM100" s="5">
        <v>477057</v>
      </c>
      <c r="KN100" s="5">
        <v>429177</v>
      </c>
      <c r="KO100" s="5">
        <v>425350</v>
      </c>
      <c r="KP100" s="5">
        <v>379798</v>
      </c>
      <c r="KQ100" s="5">
        <v>374027</v>
      </c>
      <c r="KR100" s="5">
        <v>344599</v>
      </c>
      <c r="KS100" s="5">
        <v>327449</v>
      </c>
      <c r="KT100" s="5">
        <v>318475</v>
      </c>
      <c r="KU100" s="5">
        <v>308633</v>
      </c>
      <c r="KV100" s="5">
        <v>289522</v>
      </c>
      <c r="KW100" s="5" t="s">
        <v>33</v>
      </c>
      <c r="KX100" s="5" t="s">
        <v>33</v>
      </c>
      <c r="KY100" s="5" t="s">
        <v>33</v>
      </c>
      <c r="KZ100" s="5" t="s">
        <v>33</v>
      </c>
      <c r="LA100" s="5" t="s">
        <v>33</v>
      </c>
      <c r="LB100" s="5" t="s">
        <v>33</v>
      </c>
      <c r="LC100" s="5" t="s">
        <v>33</v>
      </c>
      <c r="LD100" s="5" t="s">
        <v>33</v>
      </c>
      <c r="LE100" s="5" t="s">
        <v>33</v>
      </c>
      <c r="LF100" s="5" t="s">
        <v>33</v>
      </c>
      <c r="LG100" s="5" t="s">
        <v>33</v>
      </c>
      <c r="LH100" s="5" t="s">
        <v>33</v>
      </c>
      <c r="LI100" s="5" t="s">
        <v>33</v>
      </c>
      <c r="LJ100" s="5" t="s">
        <v>33</v>
      </c>
      <c r="LK100" s="5">
        <v>24581</v>
      </c>
      <c r="LL100" s="5">
        <v>23943</v>
      </c>
      <c r="LM100" s="5">
        <v>18125</v>
      </c>
      <c r="LN100" s="5">
        <v>19328</v>
      </c>
      <c r="LO100" s="5">
        <v>17379</v>
      </c>
      <c r="LP100" s="5">
        <v>16915</v>
      </c>
      <c r="LQ100" s="5">
        <v>17212</v>
      </c>
      <c r="LR100" s="5">
        <v>16402</v>
      </c>
      <c r="LS100" s="5">
        <v>16664</v>
      </c>
      <c r="LT100" s="5">
        <v>15325</v>
      </c>
      <c r="LU100" s="5">
        <v>15627</v>
      </c>
      <c r="LV100" s="5">
        <v>14907</v>
      </c>
      <c r="LW100" s="5">
        <v>14238</v>
      </c>
      <c r="LX100" s="5">
        <v>12558</v>
      </c>
      <c r="LY100" s="5">
        <v>19503</v>
      </c>
      <c r="LZ100" s="5">
        <v>15634</v>
      </c>
      <c r="MA100" s="5">
        <v>14856</v>
      </c>
      <c r="MB100" s="5">
        <v>14662</v>
      </c>
      <c r="MC100" s="5" t="s">
        <v>33</v>
      </c>
      <c r="MD100" s="5" t="s">
        <v>33</v>
      </c>
      <c r="ME100" s="5" t="s">
        <v>33</v>
      </c>
      <c r="MF100" s="5" t="s">
        <v>33</v>
      </c>
      <c r="MG100" s="5" t="s">
        <v>33</v>
      </c>
      <c r="MH100" s="5" t="s">
        <v>33</v>
      </c>
      <c r="MI100" s="5" t="s">
        <v>33</v>
      </c>
      <c r="MJ100" s="5" t="s">
        <v>33</v>
      </c>
      <c r="MK100" s="5" t="s">
        <v>33</v>
      </c>
      <c r="ML100" s="5" t="s">
        <v>33</v>
      </c>
      <c r="MM100" s="5" t="s">
        <v>33</v>
      </c>
      <c r="MN100" s="5" t="s">
        <v>33</v>
      </c>
      <c r="MO100" s="5" t="s">
        <v>33</v>
      </c>
      <c r="MP100" s="5" t="s">
        <v>33</v>
      </c>
      <c r="MQ100" s="5">
        <v>0</v>
      </c>
      <c r="MR100" s="5">
        <v>0</v>
      </c>
      <c r="MS100" s="5">
        <v>0</v>
      </c>
      <c r="MT100" s="5">
        <v>0</v>
      </c>
      <c r="MU100" s="5">
        <v>0</v>
      </c>
      <c r="MV100" s="5">
        <v>0</v>
      </c>
      <c r="MW100" s="5">
        <v>0</v>
      </c>
      <c r="MX100" s="5">
        <v>0</v>
      </c>
      <c r="MY100" s="5">
        <v>0</v>
      </c>
      <c r="MZ100" s="5">
        <v>0</v>
      </c>
      <c r="NA100" s="5">
        <v>0</v>
      </c>
      <c r="NB100" s="5">
        <v>0</v>
      </c>
      <c r="NC100" s="5">
        <v>0</v>
      </c>
      <c r="ND100" s="5">
        <v>0</v>
      </c>
      <c r="NE100" s="5" t="s">
        <v>33</v>
      </c>
      <c r="NF100" s="5" t="s">
        <v>33</v>
      </c>
      <c r="NG100" s="5" t="s">
        <v>33</v>
      </c>
      <c r="NH100" s="5" t="s">
        <v>33</v>
      </c>
      <c r="NI100" s="5" t="s">
        <v>33</v>
      </c>
      <c r="NJ100" s="5" t="s">
        <v>33</v>
      </c>
      <c r="NK100" s="5" t="s">
        <v>33</v>
      </c>
      <c r="NL100" s="5" t="s">
        <v>33</v>
      </c>
      <c r="NM100" s="5" t="s">
        <v>33</v>
      </c>
      <c r="NN100" s="5" t="s">
        <v>33</v>
      </c>
      <c r="NO100" s="5" t="s">
        <v>33</v>
      </c>
      <c r="NP100" s="5" t="s">
        <v>33</v>
      </c>
      <c r="NQ100" s="5" t="s">
        <v>33</v>
      </c>
      <c r="NR100" s="5" t="s">
        <v>33</v>
      </c>
      <c r="NS100" s="5" t="s">
        <v>33</v>
      </c>
      <c r="NT100" s="5" t="s">
        <v>33</v>
      </c>
      <c r="NU100" s="5" t="s">
        <v>33</v>
      </c>
      <c r="NV100" s="5" t="s">
        <v>33</v>
      </c>
      <c r="NW100" s="5">
        <v>0</v>
      </c>
      <c r="NX100" s="5">
        <v>0</v>
      </c>
      <c r="NY100" s="5">
        <v>0</v>
      </c>
      <c r="NZ100" s="5">
        <v>0</v>
      </c>
      <c r="OA100" s="5">
        <v>0</v>
      </c>
      <c r="OB100" s="5">
        <v>0</v>
      </c>
      <c r="OC100" s="5">
        <v>0</v>
      </c>
      <c r="OD100" s="5">
        <v>0</v>
      </c>
      <c r="OE100" s="5">
        <v>0</v>
      </c>
      <c r="OF100" s="5">
        <v>0</v>
      </c>
      <c r="OG100" s="5">
        <v>0</v>
      </c>
      <c r="OH100" s="5">
        <v>0</v>
      </c>
      <c r="OI100" s="5">
        <v>0</v>
      </c>
      <c r="OJ100" s="5">
        <v>0</v>
      </c>
      <c r="OK100" s="5" t="s">
        <v>33</v>
      </c>
      <c r="OL100" s="5" t="s">
        <v>33</v>
      </c>
      <c r="OM100" s="5" t="s">
        <v>33</v>
      </c>
      <c r="ON100" s="5" t="s">
        <v>33</v>
      </c>
      <c r="OO100" s="5" t="s">
        <v>33</v>
      </c>
      <c r="OP100" s="5" t="s">
        <v>33</v>
      </c>
      <c r="OQ100" s="5" t="s">
        <v>33</v>
      </c>
      <c r="OR100" s="5" t="s">
        <v>33</v>
      </c>
      <c r="OS100" s="5" t="s">
        <v>33</v>
      </c>
      <c r="OT100" s="5" t="s">
        <v>33</v>
      </c>
      <c r="OU100" s="5" t="s">
        <v>33</v>
      </c>
      <c r="OV100" s="5" t="s">
        <v>33</v>
      </c>
      <c r="OW100" s="5" t="s">
        <v>33</v>
      </c>
      <c r="OX100" s="5" t="s">
        <v>33</v>
      </c>
      <c r="OY100" s="5" t="s">
        <v>33</v>
      </c>
      <c r="OZ100" s="5" t="s">
        <v>33</v>
      </c>
      <c r="PA100" s="5" t="s">
        <v>33</v>
      </c>
      <c r="PB100" s="5" t="s">
        <v>33</v>
      </c>
      <c r="PC100" s="5">
        <v>140305</v>
      </c>
      <c r="PD100" s="5">
        <v>147088</v>
      </c>
      <c r="PE100" s="5">
        <v>131467</v>
      </c>
      <c r="PF100" s="5">
        <v>126450</v>
      </c>
      <c r="PG100" s="5">
        <v>121695</v>
      </c>
      <c r="PH100" s="5">
        <v>119297</v>
      </c>
      <c r="PI100" s="5">
        <v>120348</v>
      </c>
      <c r="PJ100" s="5">
        <v>110111</v>
      </c>
      <c r="PK100" s="5">
        <v>124780</v>
      </c>
      <c r="PL100" s="5">
        <v>123254</v>
      </c>
      <c r="PM100" s="5">
        <v>140533</v>
      </c>
      <c r="PN100" s="5">
        <v>137637</v>
      </c>
      <c r="PO100" s="5">
        <v>123798</v>
      </c>
      <c r="PP100" s="5">
        <v>113713</v>
      </c>
      <c r="PQ100" s="5">
        <v>115222</v>
      </c>
      <c r="PR100" s="5">
        <v>100538</v>
      </c>
      <c r="PS100" s="5">
        <v>96604</v>
      </c>
      <c r="PT100" s="5">
        <v>92482</v>
      </c>
      <c r="PU100" s="5" t="s">
        <v>33</v>
      </c>
      <c r="PV100" s="5" t="s">
        <v>33</v>
      </c>
      <c r="PW100" s="5" t="s">
        <v>33</v>
      </c>
      <c r="PX100" s="5" t="s">
        <v>33</v>
      </c>
      <c r="PY100" s="5" t="s">
        <v>33</v>
      </c>
      <c r="PZ100" s="5" t="s">
        <v>33</v>
      </c>
      <c r="QA100" s="5" t="s">
        <v>33</v>
      </c>
      <c r="QB100" s="5" t="s">
        <v>33</v>
      </c>
      <c r="QC100" s="5" t="s">
        <v>33</v>
      </c>
      <c r="QD100" s="5" t="s">
        <v>33</v>
      </c>
      <c r="QE100" s="5" t="s">
        <v>33</v>
      </c>
      <c r="QF100" s="5" t="s">
        <v>33</v>
      </c>
      <c r="QG100" s="5" t="s">
        <v>33</v>
      </c>
      <c r="QH100" s="5" t="s">
        <v>33</v>
      </c>
      <c r="QI100" s="5">
        <v>153200</v>
      </c>
      <c r="QJ100" s="5">
        <v>137817</v>
      </c>
      <c r="QK100" s="5">
        <v>120944</v>
      </c>
      <c r="QL100" s="5">
        <v>124105</v>
      </c>
      <c r="QM100" s="5">
        <v>114746</v>
      </c>
      <c r="QN100" s="5">
        <v>81260</v>
      </c>
      <c r="QO100" s="5">
        <v>71490</v>
      </c>
      <c r="QP100" s="5">
        <v>82390</v>
      </c>
      <c r="QQ100" s="5">
        <v>79554</v>
      </c>
      <c r="QR100" s="5">
        <v>69683</v>
      </c>
      <c r="QS100" s="5">
        <v>78947</v>
      </c>
      <c r="QT100" s="5">
        <v>76506</v>
      </c>
      <c r="QU100" s="5">
        <v>82353</v>
      </c>
      <c r="QV100" s="5">
        <v>84247</v>
      </c>
      <c r="QW100" s="5">
        <v>85483</v>
      </c>
      <c r="QX100" s="5">
        <v>80038</v>
      </c>
      <c r="QY100" s="5">
        <v>79095</v>
      </c>
      <c r="QZ100" s="5">
        <v>82657</v>
      </c>
      <c r="RA100" s="5" t="s">
        <v>33</v>
      </c>
      <c r="RB100" s="5" t="s">
        <v>33</v>
      </c>
      <c r="RC100" s="5" t="s">
        <v>33</v>
      </c>
      <c r="RD100" s="5" t="s">
        <v>33</v>
      </c>
      <c r="RE100" s="5" t="s">
        <v>33</v>
      </c>
      <c r="RF100" s="5" t="s">
        <v>33</v>
      </c>
      <c r="RG100" s="5" t="s">
        <v>33</v>
      </c>
      <c r="RH100" s="5" t="s">
        <v>33</v>
      </c>
      <c r="RI100" s="5" t="s">
        <v>33</v>
      </c>
      <c r="RJ100" s="5" t="s">
        <v>33</v>
      </c>
      <c r="RK100" s="5" t="s">
        <v>33</v>
      </c>
      <c r="RL100" s="5" t="s">
        <v>33</v>
      </c>
      <c r="RM100" s="5" t="s">
        <v>33</v>
      </c>
      <c r="RN100" s="5" t="s">
        <v>33</v>
      </c>
      <c r="RO100" s="5">
        <v>19364</v>
      </c>
      <c r="RP100" s="5">
        <v>22855</v>
      </c>
      <c r="RQ100" s="5">
        <v>18882</v>
      </c>
      <c r="RR100" s="5">
        <v>17798</v>
      </c>
      <c r="RS100" s="5">
        <v>18574</v>
      </c>
      <c r="RT100" s="5">
        <v>21234</v>
      </c>
      <c r="RU100" s="5">
        <v>19606</v>
      </c>
      <c r="RV100" s="5">
        <v>29183</v>
      </c>
      <c r="RW100" s="5">
        <v>32577</v>
      </c>
      <c r="RX100" s="5">
        <v>31992</v>
      </c>
      <c r="RY100" s="5">
        <v>34026</v>
      </c>
      <c r="RZ100" s="5">
        <v>37786</v>
      </c>
      <c r="SA100" s="5">
        <v>42229</v>
      </c>
      <c r="SB100" s="5">
        <v>42970</v>
      </c>
      <c r="SC100" s="5">
        <v>44591</v>
      </c>
      <c r="SD100" s="5">
        <v>37745</v>
      </c>
      <c r="SE100" s="5">
        <v>32599</v>
      </c>
      <c r="SF100" s="5">
        <v>32998</v>
      </c>
      <c r="SG100" s="5" t="s">
        <v>33</v>
      </c>
      <c r="SH100" s="5" t="s">
        <v>33</v>
      </c>
      <c r="SI100" s="5" t="s">
        <v>33</v>
      </c>
      <c r="SJ100" s="5" t="s">
        <v>33</v>
      </c>
      <c r="SK100" s="5" t="s">
        <v>33</v>
      </c>
      <c r="SL100" s="5" t="s">
        <v>33</v>
      </c>
      <c r="SM100" s="5" t="s">
        <v>33</v>
      </c>
      <c r="SN100" s="5" t="s">
        <v>33</v>
      </c>
      <c r="SO100" s="5" t="s">
        <v>33</v>
      </c>
      <c r="SP100" s="5" t="s">
        <v>33</v>
      </c>
      <c r="SQ100" s="5" t="s">
        <v>33</v>
      </c>
      <c r="SR100" s="5" t="s">
        <v>33</v>
      </c>
      <c r="SS100" s="5" t="s">
        <v>33</v>
      </c>
      <c r="ST100" s="5" t="s">
        <v>33</v>
      </c>
      <c r="SU100" s="5">
        <v>51957</v>
      </c>
      <c r="SV100" s="5">
        <v>47385</v>
      </c>
      <c r="SW100" s="5">
        <v>46298</v>
      </c>
      <c r="SX100" s="5">
        <v>57611</v>
      </c>
      <c r="SY100" s="5">
        <v>49259</v>
      </c>
      <c r="SZ100" s="5">
        <v>63760</v>
      </c>
      <c r="TA100" s="5">
        <v>64952</v>
      </c>
      <c r="TB100" s="5">
        <v>48100</v>
      </c>
      <c r="TC100" s="5">
        <v>42109</v>
      </c>
      <c r="TD100" s="5">
        <v>45992</v>
      </c>
      <c r="TE100" s="5">
        <v>54414</v>
      </c>
      <c r="TF100" s="5">
        <v>44205</v>
      </c>
      <c r="TG100" s="5">
        <v>42161</v>
      </c>
      <c r="TH100" s="5">
        <v>45291</v>
      </c>
      <c r="TI100" s="5">
        <v>49057</v>
      </c>
      <c r="TJ100" s="5">
        <v>54629</v>
      </c>
      <c r="TK100" s="5">
        <v>57154</v>
      </c>
      <c r="TL100" s="5">
        <v>60311</v>
      </c>
      <c r="TM100" s="5" t="s">
        <v>33</v>
      </c>
      <c r="TN100" s="5" t="s">
        <v>33</v>
      </c>
      <c r="TO100" s="5" t="s">
        <v>33</v>
      </c>
      <c r="TP100" s="5" t="s">
        <v>33</v>
      </c>
      <c r="TQ100" s="5" t="s">
        <v>33</v>
      </c>
      <c r="TR100" s="5" t="s">
        <v>33</v>
      </c>
      <c r="TS100" s="5" t="s">
        <v>33</v>
      </c>
      <c r="TT100" s="5" t="s">
        <v>33</v>
      </c>
      <c r="TU100" s="5" t="s">
        <v>33</v>
      </c>
      <c r="TV100" s="5" t="s">
        <v>33</v>
      </c>
      <c r="TW100" s="5" t="s">
        <v>33</v>
      </c>
      <c r="TX100" s="5" t="s">
        <v>33</v>
      </c>
      <c r="TY100" s="5" t="s">
        <v>33</v>
      </c>
      <c r="TZ100" s="5" t="s">
        <v>33</v>
      </c>
      <c r="UA100" s="5">
        <v>0</v>
      </c>
      <c r="UB100" s="5">
        <v>-2</v>
      </c>
      <c r="UC100" s="5">
        <v>2</v>
      </c>
      <c r="UD100" s="5">
        <v>0</v>
      </c>
      <c r="UE100" s="5">
        <v>28</v>
      </c>
      <c r="UF100" s="5">
        <v>87</v>
      </c>
      <c r="UG100" s="5">
        <v>1</v>
      </c>
      <c r="UH100" s="5">
        <v>0</v>
      </c>
      <c r="UI100" s="5">
        <v>0</v>
      </c>
      <c r="UJ100" s="5">
        <v>0</v>
      </c>
      <c r="UK100" s="5">
        <v>241</v>
      </c>
      <c r="UL100" s="5">
        <v>178</v>
      </c>
      <c r="UM100" s="5">
        <v>56</v>
      </c>
      <c r="UN100" s="5">
        <v>259</v>
      </c>
      <c r="UO100" s="5">
        <v>1030</v>
      </c>
      <c r="UP100" s="5">
        <v>171</v>
      </c>
      <c r="UQ100" s="5">
        <v>600</v>
      </c>
      <c r="UR100" s="5">
        <v>1728</v>
      </c>
      <c r="US100" s="5" t="s">
        <v>33</v>
      </c>
      <c r="UT100" s="5" t="s">
        <v>33</v>
      </c>
      <c r="UU100" s="5" t="s">
        <v>33</v>
      </c>
      <c r="UV100" s="5" t="s">
        <v>33</v>
      </c>
      <c r="UW100" s="5" t="s">
        <v>33</v>
      </c>
      <c r="UX100" s="5" t="s">
        <v>33</v>
      </c>
      <c r="UY100" s="5" t="s">
        <v>33</v>
      </c>
      <c r="UZ100" s="5" t="s">
        <v>33</v>
      </c>
      <c r="VA100" s="5" t="s">
        <v>33</v>
      </c>
      <c r="VB100" s="5" t="s">
        <v>33</v>
      </c>
      <c r="VC100" s="5" t="s">
        <v>33</v>
      </c>
      <c r="VD100" s="5" t="s">
        <v>33</v>
      </c>
      <c r="VE100" s="5" t="s">
        <v>33</v>
      </c>
      <c r="VF100" s="5" t="s">
        <v>33</v>
      </c>
      <c r="VG100" s="5">
        <v>493321</v>
      </c>
      <c r="VH100" s="5">
        <v>488402</v>
      </c>
      <c r="VI100" s="5">
        <v>370873</v>
      </c>
      <c r="VJ100" s="5">
        <v>346538</v>
      </c>
      <c r="VK100" s="5">
        <v>351553</v>
      </c>
      <c r="VL100" s="5">
        <v>346973</v>
      </c>
      <c r="VM100" s="5">
        <v>340425</v>
      </c>
      <c r="VN100" s="5">
        <v>338041</v>
      </c>
      <c r="VO100" s="5">
        <v>309308</v>
      </c>
      <c r="VP100" s="5">
        <v>290554</v>
      </c>
      <c r="VQ100" s="5">
        <v>236956</v>
      </c>
      <c r="VR100" s="5">
        <v>159972</v>
      </c>
      <c r="VS100" s="5">
        <v>171092</v>
      </c>
      <c r="VT100" s="5">
        <v>160649</v>
      </c>
      <c r="VU100" s="5">
        <v>170762</v>
      </c>
      <c r="VV100" s="5">
        <v>207360</v>
      </c>
      <c r="VW100" s="5">
        <v>196600</v>
      </c>
      <c r="VX100" s="5">
        <v>187022</v>
      </c>
      <c r="VY100" s="5" t="s">
        <v>33</v>
      </c>
      <c r="VZ100" s="5" t="s">
        <v>33</v>
      </c>
      <c r="WA100" s="5" t="s">
        <v>33</v>
      </c>
      <c r="WB100" s="5" t="s">
        <v>33</v>
      </c>
      <c r="WC100" s="5" t="s">
        <v>33</v>
      </c>
      <c r="WD100" s="5" t="s">
        <v>33</v>
      </c>
      <c r="WE100" s="5" t="s">
        <v>33</v>
      </c>
      <c r="WF100" s="5" t="s">
        <v>33</v>
      </c>
      <c r="WG100" s="5" t="s">
        <v>33</v>
      </c>
      <c r="WH100" s="5" t="s">
        <v>33</v>
      </c>
      <c r="WI100" s="5" t="s">
        <v>33</v>
      </c>
      <c r="WJ100" s="5" t="s">
        <v>33</v>
      </c>
      <c r="WK100" s="5" t="s">
        <v>33</v>
      </c>
      <c r="WL100" s="5" t="s">
        <v>33</v>
      </c>
      <c r="WM100" s="5">
        <v>3571</v>
      </c>
      <c r="WN100" s="5">
        <v>3400</v>
      </c>
      <c r="WO100" s="5">
        <v>5207</v>
      </c>
      <c r="WP100" s="5">
        <v>12528</v>
      </c>
      <c r="WQ100" s="5">
        <v>6198</v>
      </c>
      <c r="WR100" s="5">
        <v>4584</v>
      </c>
      <c r="WS100" s="5">
        <v>4118</v>
      </c>
      <c r="WT100" s="5">
        <v>4301</v>
      </c>
      <c r="WU100" s="5">
        <v>15441</v>
      </c>
      <c r="WV100" s="5">
        <v>2854</v>
      </c>
      <c r="WW100" s="5">
        <v>535</v>
      </c>
      <c r="WX100" s="5">
        <v>0</v>
      </c>
      <c r="WY100" s="5">
        <v>-14</v>
      </c>
      <c r="WZ100" s="5">
        <v>-2</v>
      </c>
      <c r="XA100" s="5">
        <v>0</v>
      </c>
      <c r="XB100" s="5">
        <v>-17</v>
      </c>
      <c r="XC100" s="5">
        <v>141</v>
      </c>
      <c r="XD100" s="5">
        <v>528</v>
      </c>
      <c r="XE100" s="5" t="s">
        <v>33</v>
      </c>
      <c r="XF100" s="5" t="s">
        <v>33</v>
      </c>
      <c r="XG100" s="5" t="s">
        <v>33</v>
      </c>
      <c r="XH100" s="5" t="s">
        <v>33</v>
      </c>
      <c r="XI100" s="5" t="s">
        <v>33</v>
      </c>
      <c r="XJ100" s="5" t="s">
        <v>33</v>
      </c>
      <c r="XK100" s="5" t="s">
        <v>33</v>
      </c>
      <c r="XL100" s="5" t="s">
        <v>33</v>
      </c>
      <c r="XM100" s="5" t="s">
        <v>33</v>
      </c>
      <c r="XN100" s="5" t="s">
        <v>33</v>
      </c>
      <c r="XO100" s="5" t="s">
        <v>33</v>
      </c>
      <c r="XP100" s="5" t="s">
        <v>33</v>
      </c>
      <c r="XQ100" s="5" t="s">
        <v>33</v>
      </c>
      <c r="XR100" s="5" t="s">
        <v>33</v>
      </c>
      <c r="XS100" s="1">
        <v>44372</v>
      </c>
      <c r="XT100" s="3" t="s">
        <v>180</v>
      </c>
      <c r="XU100" s="3" t="s">
        <v>179</v>
      </c>
      <c r="XV100" s="3" t="s">
        <v>179</v>
      </c>
      <c r="XW100" s="3" t="s">
        <v>179</v>
      </c>
      <c r="XX100" s="3" t="s">
        <v>180</v>
      </c>
      <c r="XY100" s="3" t="s">
        <v>179</v>
      </c>
      <c r="XZ100" s="3"/>
    </row>
    <row r="101" spans="1:650" x14ac:dyDescent="0.3">
      <c r="A101" s="6" t="s">
        <v>128</v>
      </c>
      <c r="B101" s="1">
        <v>4057093</v>
      </c>
      <c r="C101" s="5">
        <v>12054</v>
      </c>
      <c r="D101" s="5">
        <v>1863</v>
      </c>
      <c r="E101" s="5">
        <v>7899</v>
      </c>
      <c r="F101" s="5">
        <v>3287</v>
      </c>
      <c r="G101" s="5">
        <v>3313</v>
      </c>
      <c r="H101" s="5">
        <v>5757</v>
      </c>
      <c r="I101" s="5">
        <v>775</v>
      </c>
      <c r="J101" s="5">
        <v>0</v>
      </c>
      <c r="K101" s="5">
        <v>2115</v>
      </c>
      <c r="L101" s="5">
        <v>0</v>
      </c>
      <c r="M101" s="5">
        <v>1416</v>
      </c>
      <c r="N101" s="5">
        <v>2081</v>
      </c>
      <c r="O101" s="5">
        <v>2801</v>
      </c>
      <c r="P101" s="5">
        <v>0</v>
      </c>
      <c r="Q101" s="5">
        <v>0</v>
      </c>
      <c r="R101" s="5">
        <v>0</v>
      </c>
      <c r="S101" s="5">
        <v>385</v>
      </c>
      <c r="T101" s="5">
        <v>0</v>
      </c>
      <c r="U101" s="5">
        <v>0</v>
      </c>
      <c r="V101" s="5">
        <v>0</v>
      </c>
      <c r="W101" s="5">
        <v>0</v>
      </c>
      <c r="X101" s="5">
        <v>0</v>
      </c>
      <c r="Y101" s="5">
        <v>0</v>
      </c>
      <c r="Z101" s="5">
        <v>0</v>
      </c>
      <c r="AA101" s="5">
        <v>0</v>
      </c>
      <c r="AB101" s="5">
        <v>0</v>
      </c>
      <c r="AC101" s="5">
        <v>0</v>
      </c>
      <c r="AD101" s="5">
        <v>3642</v>
      </c>
      <c r="AE101" s="5">
        <v>846</v>
      </c>
      <c r="AF101" s="5">
        <v>0</v>
      </c>
      <c r="AG101" s="5">
        <v>0</v>
      </c>
      <c r="AH101" s="5">
        <v>0</v>
      </c>
      <c r="AI101" s="5">
        <v>0</v>
      </c>
      <c r="AJ101" s="5">
        <v>0</v>
      </c>
      <c r="AK101" s="5">
        <v>0</v>
      </c>
      <c r="AL101" s="5">
        <v>0</v>
      </c>
      <c r="AM101" s="5">
        <v>0</v>
      </c>
      <c r="AN101" s="5">
        <v>0</v>
      </c>
      <c r="AO101" s="5">
        <v>0</v>
      </c>
      <c r="AP101" s="5">
        <v>0</v>
      </c>
      <c r="AQ101" s="5">
        <v>0</v>
      </c>
      <c r="AR101" s="5">
        <v>0</v>
      </c>
      <c r="AS101" s="5">
        <v>0</v>
      </c>
      <c r="AT101" s="5">
        <v>0</v>
      </c>
      <c r="AU101" s="5">
        <v>0</v>
      </c>
      <c r="AV101" s="5">
        <v>0</v>
      </c>
      <c r="AW101" s="5">
        <v>0</v>
      </c>
      <c r="AX101" s="5">
        <v>0</v>
      </c>
      <c r="AY101" s="5">
        <v>0</v>
      </c>
      <c r="AZ101" s="5">
        <v>0</v>
      </c>
      <c r="BA101" s="5">
        <v>0</v>
      </c>
      <c r="BB101" s="5">
        <v>0</v>
      </c>
      <c r="BC101" s="5">
        <v>0</v>
      </c>
      <c r="BD101" s="5">
        <v>7170</v>
      </c>
      <c r="BE101" s="5">
        <v>8072</v>
      </c>
      <c r="BF101" s="5">
        <v>14135</v>
      </c>
      <c r="BG101" s="5">
        <v>27865</v>
      </c>
      <c r="BH101" s="5">
        <v>4557</v>
      </c>
      <c r="BI101" s="5">
        <v>11898</v>
      </c>
      <c r="BJ101" s="5">
        <v>10316</v>
      </c>
      <c r="BK101" s="5">
        <v>8575</v>
      </c>
      <c r="BL101" s="5">
        <v>13108</v>
      </c>
      <c r="BM101" s="5">
        <v>9111</v>
      </c>
      <c r="BN101" s="5">
        <v>3311</v>
      </c>
      <c r="BO101" s="5">
        <v>27426</v>
      </c>
      <c r="BP101" s="5">
        <v>12214</v>
      </c>
      <c r="BQ101" s="5">
        <v>5969</v>
      </c>
      <c r="BR101" s="5">
        <v>13643</v>
      </c>
      <c r="BS101" s="5">
        <v>6390</v>
      </c>
      <c r="BT101" s="5">
        <v>35846</v>
      </c>
      <c r="BU101" s="5">
        <v>4061</v>
      </c>
      <c r="BV101" s="5">
        <v>6731</v>
      </c>
      <c r="BW101" s="5">
        <v>48188</v>
      </c>
      <c r="BX101" s="5">
        <v>900</v>
      </c>
      <c r="BY101" s="5">
        <v>2505</v>
      </c>
      <c r="BZ101" s="5">
        <v>15371</v>
      </c>
      <c r="CA101" s="5">
        <v>14669</v>
      </c>
      <c r="CB101" s="5">
        <v>18502</v>
      </c>
      <c r="CC101" s="5">
        <v>2267</v>
      </c>
      <c r="CD101" s="5">
        <v>1259</v>
      </c>
      <c r="CE101" s="5">
        <v>2178</v>
      </c>
      <c r="CF101" s="5">
        <v>6842</v>
      </c>
      <c r="CG101" s="5">
        <v>17807</v>
      </c>
      <c r="CH101" s="5">
        <v>2286</v>
      </c>
      <c r="CI101" s="5">
        <v>2429</v>
      </c>
      <c r="CJ101" s="5">
        <v>674</v>
      </c>
      <c r="CK101" s="5">
        <v>742</v>
      </c>
      <c r="CL101" s="5">
        <v>1214</v>
      </c>
      <c r="CM101" s="5">
        <v>2808</v>
      </c>
      <c r="CN101" s="5">
        <v>414</v>
      </c>
      <c r="CO101" s="5">
        <v>1174</v>
      </c>
      <c r="CP101" s="5">
        <v>3431</v>
      </c>
      <c r="CQ101" s="5">
        <v>1701</v>
      </c>
      <c r="CR101" s="5">
        <v>3921</v>
      </c>
      <c r="CS101" s="5">
        <v>2706</v>
      </c>
      <c r="CT101" s="5">
        <v>740</v>
      </c>
      <c r="CU101" s="5">
        <v>47339</v>
      </c>
      <c r="CV101" s="5">
        <v>66170</v>
      </c>
      <c r="CW101" s="5">
        <v>45382</v>
      </c>
      <c r="CX101" s="5">
        <v>52382</v>
      </c>
      <c r="CY101" s="5">
        <v>46401</v>
      </c>
      <c r="CZ101" s="5">
        <v>59950</v>
      </c>
      <c r="DA101" s="5">
        <v>50381</v>
      </c>
      <c r="DB101" s="5">
        <v>57432</v>
      </c>
      <c r="DC101" s="5">
        <v>44325</v>
      </c>
      <c r="DD101" s="5">
        <v>32536</v>
      </c>
      <c r="DE101" s="5">
        <v>34863</v>
      </c>
      <c r="DF101" s="5">
        <v>41081</v>
      </c>
      <c r="DG101" s="5">
        <v>31255</v>
      </c>
      <c r="DH101" s="5">
        <v>32339</v>
      </c>
      <c r="DI101" s="5">
        <v>33993</v>
      </c>
      <c r="DJ101" s="5">
        <v>25568</v>
      </c>
      <c r="DK101" s="5">
        <v>20994</v>
      </c>
      <c r="DL101" s="5">
        <v>25466</v>
      </c>
      <c r="DM101" s="5">
        <v>14899</v>
      </c>
      <c r="DN101" s="5">
        <v>16859</v>
      </c>
      <c r="DO101" s="5">
        <v>18966</v>
      </c>
      <c r="DP101" s="5">
        <v>14673</v>
      </c>
      <c r="DQ101" s="5">
        <v>12378</v>
      </c>
      <c r="DR101" s="5">
        <v>11202</v>
      </c>
      <c r="DS101" s="5">
        <v>19833</v>
      </c>
      <c r="DT101" s="5">
        <v>14651</v>
      </c>
      <c r="DU101" s="5">
        <v>11537</v>
      </c>
      <c r="DV101" s="5">
        <v>19866</v>
      </c>
      <c r="DW101" s="5">
        <v>17650</v>
      </c>
      <c r="DX101" s="5">
        <v>21613</v>
      </c>
      <c r="DY101" s="5">
        <v>23485</v>
      </c>
      <c r="DZ101" s="5">
        <v>13628</v>
      </c>
      <c r="EA101" s="5">
        <v>7502</v>
      </c>
      <c r="EB101" s="5">
        <v>2099</v>
      </c>
      <c r="EC101" s="5">
        <v>4399</v>
      </c>
      <c r="ED101" s="5">
        <v>3203</v>
      </c>
      <c r="EE101" s="5">
        <v>9172</v>
      </c>
      <c r="EF101" s="5">
        <v>13389</v>
      </c>
      <c r="EG101" s="5">
        <v>4219</v>
      </c>
      <c r="EH101" s="5">
        <v>4144</v>
      </c>
      <c r="EI101" s="5">
        <v>3673</v>
      </c>
      <c r="EJ101" s="5">
        <v>5450</v>
      </c>
      <c r="EK101" s="5">
        <v>2767</v>
      </c>
      <c r="EL101" s="5">
        <v>3885</v>
      </c>
      <c r="EM101" s="5">
        <v>4136</v>
      </c>
      <c r="EN101" s="5">
        <v>3193</v>
      </c>
      <c r="EO101" s="5">
        <v>4616</v>
      </c>
      <c r="EP101" s="5">
        <v>2420</v>
      </c>
      <c r="EQ101" s="5">
        <v>1005</v>
      </c>
      <c r="ER101" s="5">
        <v>1397</v>
      </c>
      <c r="ES101" s="5">
        <v>8</v>
      </c>
      <c r="ET101" s="5">
        <v>1466</v>
      </c>
      <c r="EU101" s="5">
        <v>207</v>
      </c>
      <c r="EV101" s="5">
        <v>473</v>
      </c>
      <c r="EW101" s="5">
        <v>1296</v>
      </c>
      <c r="EX101" s="5">
        <v>9055</v>
      </c>
      <c r="EY101" s="5">
        <v>1850</v>
      </c>
      <c r="EZ101" s="5">
        <v>2218</v>
      </c>
      <c r="FA101" s="5">
        <v>2265</v>
      </c>
      <c r="FB101" s="5">
        <v>2405</v>
      </c>
      <c r="FC101" s="5">
        <v>2972</v>
      </c>
      <c r="FD101" s="5">
        <v>1679</v>
      </c>
      <c r="FE101" s="5">
        <v>2172</v>
      </c>
      <c r="FF101" s="5">
        <v>1797</v>
      </c>
      <c r="FG101" s="5">
        <v>0</v>
      </c>
      <c r="FH101" s="5">
        <v>0</v>
      </c>
      <c r="FI101" s="5">
        <v>0</v>
      </c>
      <c r="FJ101" s="5">
        <v>0</v>
      </c>
      <c r="FK101" s="5">
        <v>0</v>
      </c>
      <c r="FL101" s="5">
        <v>0</v>
      </c>
      <c r="FM101" s="5">
        <v>0</v>
      </c>
      <c r="FN101" s="5">
        <v>0</v>
      </c>
      <c r="FO101" s="5">
        <v>0</v>
      </c>
      <c r="FP101" s="5">
        <v>0</v>
      </c>
      <c r="FQ101" s="5">
        <v>0</v>
      </c>
      <c r="FR101" s="5">
        <v>0</v>
      </c>
      <c r="FS101" s="5">
        <v>0</v>
      </c>
      <c r="FT101" s="5">
        <v>0</v>
      </c>
      <c r="FU101" s="5" t="s">
        <v>33</v>
      </c>
      <c r="FV101" s="5" t="s">
        <v>33</v>
      </c>
      <c r="FW101" s="5" t="s">
        <v>33</v>
      </c>
      <c r="FX101" s="5" t="s">
        <v>33</v>
      </c>
      <c r="FY101" s="5" t="s">
        <v>33</v>
      </c>
      <c r="FZ101" s="5" t="s">
        <v>33</v>
      </c>
      <c r="GA101" s="5" t="s">
        <v>33</v>
      </c>
      <c r="GB101" s="5" t="s">
        <v>33</v>
      </c>
      <c r="GC101" s="5" t="s">
        <v>33</v>
      </c>
      <c r="GD101" s="5" t="s">
        <v>33</v>
      </c>
      <c r="GE101" s="5" t="s">
        <v>33</v>
      </c>
      <c r="GF101" s="5" t="s">
        <v>33</v>
      </c>
      <c r="GG101" s="5" t="s">
        <v>33</v>
      </c>
      <c r="GH101" s="5" t="s">
        <v>33</v>
      </c>
      <c r="GI101" s="5" t="s">
        <v>33</v>
      </c>
      <c r="GJ101" s="5" t="s">
        <v>33</v>
      </c>
      <c r="GK101" s="5" t="s">
        <v>33</v>
      </c>
      <c r="GL101" s="5" t="s">
        <v>33</v>
      </c>
      <c r="GM101" s="5">
        <v>94321</v>
      </c>
      <c r="GN101" s="5">
        <v>82345</v>
      </c>
      <c r="GO101" s="5">
        <v>63650</v>
      </c>
      <c r="GP101" s="5">
        <v>72515</v>
      </c>
      <c r="GQ101" s="5">
        <v>65276</v>
      </c>
      <c r="GR101" s="5">
        <v>114942</v>
      </c>
      <c r="GS101" s="5">
        <v>59435</v>
      </c>
      <c r="GT101" s="5">
        <v>68308</v>
      </c>
      <c r="GU101" s="5">
        <v>98302</v>
      </c>
      <c r="GV101" s="5">
        <v>38886</v>
      </c>
      <c r="GW101" s="5">
        <v>41550</v>
      </c>
      <c r="GX101" s="5">
        <v>62419</v>
      </c>
      <c r="GY101" s="5">
        <v>52860</v>
      </c>
      <c r="GZ101" s="5">
        <v>54034</v>
      </c>
      <c r="HA101" s="5">
        <v>40876</v>
      </c>
      <c r="HB101" s="5">
        <v>29247</v>
      </c>
      <c r="HC101" s="5">
        <v>24562</v>
      </c>
      <c r="HD101" s="5">
        <v>33706</v>
      </c>
      <c r="HE101" s="5">
        <v>32714</v>
      </c>
      <c r="HF101" s="5">
        <v>20611</v>
      </c>
      <c r="HG101" s="5">
        <v>-222232</v>
      </c>
      <c r="HH101" s="5">
        <v>22990</v>
      </c>
      <c r="HI101" s="5">
        <v>22488</v>
      </c>
      <c r="HJ101" s="5">
        <v>35606</v>
      </c>
      <c r="HK101" s="5">
        <v>52357</v>
      </c>
      <c r="HL101" s="5">
        <v>21840</v>
      </c>
      <c r="HM101" s="5">
        <v>26875</v>
      </c>
      <c r="HN101" s="5">
        <v>39661</v>
      </c>
      <c r="HO101" s="5">
        <v>31744</v>
      </c>
      <c r="HP101" s="5">
        <v>40322</v>
      </c>
      <c r="HQ101" s="5">
        <v>37474</v>
      </c>
      <c r="HR101" s="5">
        <v>19476</v>
      </c>
      <c r="HS101" s="5">
        <v>105134</v>
      </c>
      <c r="HT101" s="5">
        <v>135910</v>
      </c>
      <c r="HU101" s="5">
        <v>123714</v>
      </c>
      <c r="HV101" s="5">
        <v>115898</v>
      </c>
      <c r="HW101" s="5">
        <v>136787</v>
      </c>
      <c r="HX101" s="5">
        <v>167704</v>
      </c>
      <c r="HY101" s="5">
        <v>139564</v>
      </c>
      <c r="HZ101" s="5">
        <v>114099</v>
      </c>
      <c r="IA101" s="5">
        <v>175755</v>
      </c>
      <c r="IB101" s="5">
        <v>214801</v>
      </c>
      <c r="IC101" s="5">
        <v>201790</v>
      </c>
      <c r="ID101" s="5">
        <v>300055</v>
      </c>
      <c r="IE101" s="5">
        <v>274436</v>
      </c>
      <c r="IF101" s="5">
        <v>229695</v>
      </c>
      <c r="IG101" s="5">
        <v>252583</v>
      </c>
      <c r="IH101" s="5">
        <v>182638</v>
      </c>
      <c r="II101" s="5">
        <v>199137</v>
      </c>
      <c r="IJ101" s="5">
        <v>166697</v>
      </c>
      <c r="IK101" s="5">
        <v>329829</v>
      </c>
      <c r="IL101" s="5">
        <v>306293</v>
      </c>
      <c r="IM101" s="5">
        <v>200697</v>
      </c>
      <c r="IN101" s="5">
        <v>160877</v>
      </c>
      <c r="IO101" s="5">
        <v>153852</v>
      </c>
      <c r="IP101" s="5">
        <v>157018</v>
      </c>
      <c r="IQ101" s="5">
        <v>137742</v>
      </c>
      <c r="IR101" s="5">
        <v>143900</v>
      </c>
      <c r="IS101" s="5">
        <v>148897</v>
      </c>
      <c r="IT101" s="5">
        <v>144296</v>
      </c>
      <c r="IU101" s="5">
        <v>149006</v>
      </c>
      <c r="IV101" s="5">
        <v>157509</v>
      </c>
      <c r="IW101" s="5">
        <v>148257</v>
      </c>
      <c r="IX101" s="5">
        <v>126476</v>
      </c>
      <c r="IY101" s="5">
        <v>0</v>
      </c>
      <c r="IZ101" s="5">
        <v>0</v>
      </c>
      <c r="JA101" s="5">
        <v>0</v>
      </c>
      <c r="JB101" s="5">
        <v>0</v>
      </c>
      <c r="JC101" s="5">
        <v>0</v>
      </c>
      <c r="JD101" s="5">
        <v>0</v>
      </c>
      <c r="JE101" s="5">
        <v>0</v>
      </c>
      <c r="JF101" s="5">
        <v>0</v>
      </c>
      <c r="JG101" s="5">
        <v>0</v>
      </c>
      <c r="JH101" s="5">
        <v>0</v>
      </c>
      <c r="JI101" s="5">
        <v>0</v>
      </c>
      <c r="JJ101" s="5">
        <v>0</v>
      </c>
      <c r="JK101" s="5">
        <v>0</v>
      </c>
      <c r="JL101" s="5">
        <v>0</v>
      </c>
      <c r="JM101" s="5">
        <v>0</v>
      </c>
      <c r="JN101" s="5">
        <v>0</v>
      </c>
      <c r="JO101" s="5">
        <v>0</v>
      </c>
      <c r="JP101" s="5">
        <v>0</v>
      </c>
      <c r="JQ101" s="5">
        <v>0</v>
      </c>
      <c r="JR101" s="5">
        <v>12</v>
      </c>
      <c r="JS101" s="5">
        <v>6917</v>
      </c>
      <c r="JT101" s="5">
        <v>11431</v>
      </c>
      <c r="JU101" s="5">
        <v>9411</v>
      </c>
      <c r="JV101" s="5">
        <v>11012</v>
      </c>
      <c r="JW101" s="5">
        <v>13389</v>
      </c>
      <c r="JX101" s="5">
        <v>14752</v>
      </c>
      <c r="JY101" s="5">
        <v>14738</v>
      </c>
      <c r="JZ101" s="5">
        <v>14366</v>
      </c>
      <c r="KA101" s="5">
        <v>14622</v>
      </c>
      <c r="KB101" s="5">
        <v>14962</v>
      </c>
      <c r="KC101" s="5">
        <v>11169</v>
      </c>
      <c r="KD101" s="5">
        <v>10123</v>
      </c>
      <c r="KE101" s="5">
        <v>11534</v>
      </c>
      <c r="KF101" s="5">
        <v>10489</v>
      </c>
      <c r="KG101" s="5">
        <v>12187</v>
      </c>
      <c r="KH101" s="5">
        <v>11107</v>
      </c>
      <c r="KI101" s="5">
        <v>10438</v>
      </c>
      <c r="KJ101" s="5">
        <v>10357</v>
      </c>
      <c r="KK101" s="5">
        <v>8838</v>
      </c>
      <c r="KL101" s="5">
        <v>7632</v>
      </c>
      <c r="KM101" s="5">
        <v>8097</v>
      </c>
      <c r="KN101" s="5">
        <v>7445</v>
      </c>
      <c r="KO101" s="5">
        <v>6960</v>
      </c>
      <c r="KP101" s="5">
        <v>6647</v>
      </c>
      <c r="KQ101" s="5">
        <v>6231</v>
      </c>
      <c r="KR101" s="5">
        <v>5871</v>
      </c>
      <c r="KS101" s="5">
        <v>5749</v>
      </c>
      <c r="KT101" s="5">
        <v>4535</v>
      </c>
      <c r="KU101" s="5">
        <v>5503</v>
      </c>
      <c r="KV101" s="5">
        <v>7095</v>
      </c>
      <c r="KW101" s="5">
        <v>5377</v>
      </c>
      <c r="KX101" s="5">
        <v>5367</v>
      </c>
      <c r="KY101" s="5">
        <v>5691</v>
      </c>
      <c r="KZ101" s="5">
        <v>7469</v>
      </c>
      <c r="LA101" s="5">
        <v>6010</v>
      </c>
      <c r="LB101" s="5">
        <v>8441</v>
      </c>
      <c r="LC101" s="5">
        <v>5806</v>
      </c>
      <c r="LD101" s="5">
        <v>7191</v>
      </c>
      <c r="LE101" s="5">
        <v>7078</v>
      </c>
      <c r="LF101" s="5">
        <v>5459</v>
      </c>
      <c r="LG101" s="5">
        <v>4897</v>
      </c>
      <c r="LH101" s="5">
        <v>4808</v>
      </c>
      <c r="LI101" s="5">
        <v>4026</v>
      </c>
      <c r="LJ101" s="5">
        <v>3591</v>
      </c>
      <c r="LK101" s="5">
        <v>3115</v>
      </c>
      <c r="LL101" s="5">
        <v>2566</v>
      </c>
      <c r="LM101" s="5">
        <v>3480</v>
      </c>
      <c r="LN101" s="5">
        <v>4108</v>
      </c>
      <c r="LO101" s="5">
        <v>3512</v>
      </c>
      <c r="LP101" s="5">
        <v>4394</v>
      </c>
      <c r="LQ101" s="5">
        <v>4077</v>
      </c>
      <c r="LR101" s="5">
        <v>3880</v>
      </c>
      <c r="LS101" s="5">
        <v>2860</v>
      </c>
      <c r="LT101" s="5">
        <v>2199</v>
      </c>
      <c r="LU101" s="5">
        <v>3979</v>
      </c>
      <c r="LV101" s="5">
        <v>2778</v>
      </c>
      <c r="LW101" s="5">
        <v>1584</v>
      </c>
      <c r="LX101" s="5">
        <v>1060</v>
      </c>
      <c r="LY101" s="5">
        <v>2066</v>
      </c>
      <c r="LZ101" s="5">
        <v>2343</v>
      </c>
      <c r="MA101" s="5">
        <v>2110</v>
      </c>
      <c r="MB101" s="5">
        <v>2291</v>
      </c>
      <c r="MC101" s="5">
        <v>2705</v>
      </c>
      <c r="MD101" s="5">
        <v>3912</v>
      </c>
      <c r="ME101" s="5">
        <v>2205</v>
      </c>
      <c r="MF101" s="5">
        <v>3023</v>
      </c>
      <c r="MG101" s="5">
        <v>2531</v>
      </c>
      <c r="MH101" s="5">
        <v>2608</v>
      </c>
      <c r="MI101" s="5">
        <v>3282</v>
      </c>
      <c r="MJ101" s="5">
        <v>3598</v>
      </c>
      <c r="MK101" s="5">
        <v>3260</v>
      </c>
      <c r="ML101" s="5">
        <v>3385</v>
      </c>
      <c r="MM101" s="5">
        <v>2959</v>
      </c>
      <c r="MN101" s="5">
        <v>2343</v>
      </c>
      <c r="MO101" s="5">
        <v>2640</v>
      </c>
      <c r="MP101" s="5">
        <v>3222</v>
      </c>
      <c r="MQ101" s="5">
        <v>807</v>
      </c>
      <c r="MR101" s="5">
        <v>780</v>
      </c>
      <c r="MS101" s="5">
        <v>689</v>
      </c>
      <c r="MT101" s="5">
        <v>689</v>
      </c>
      <c r="MU101" s="5">
        <v>606</v>
      </c>
      <c r="MV101" s="5">
        <v>567</v>
      </c>
      <c r="MW101" s="5">
        <v>0</v>
      </c>
      <c r="MX101" s="5">
        <v>0</v>
      </c>
      <c r="MY101" s="5">
        <v>0</v>
      </c>
      <c r="MZ101" s="5">
        <v>0</v>
      </c>
      <c r="NA101" s="5">
        <v>0</v>
      </c>
      <c r="NB101" s="5">
        <v>0</v>
      </c>
      <c r="NC101" s="5">
        <v>0</v>
      </c>
      <c r="ND101" s="5">
        <v>0</v>
      </c>
      <c r="NE101" s="5" t="s">
        <v>33</v>
      </c>
      <c r="NF101" s="5" t="s">
        <v>33</v>
      </c>
      <c r="NG101" s="5" t="s">
        <v>33</v>
      </c>
      <c r="NH101" s="5" t="s">
        <v>33</v>
      </c>
      <c r="NI101" s="5" t="s">
        <v>33</v>
      </c>
      <c r="NJ101" s="5" t="s">
        <v>33</v>
      </c>
      <c r="NK101" s="5" t="s">
        <v>33</v>
      </c>
      <c r="NL101" s="5" t="s">
        <v>33</v>
      </c>
      <c r="NM101" s="5" t="s">
        <v>33</v>
      </c>
      <c r="NN101" s="5" t="s">
        <v>33</v>
      </c>
      <c r="NO101" s="5" t="s">
        <v>33</v>
      </c>
      <c r="NP101" s="5" t="s">
        <v>33</v>
      </c>
      <c r="NQ101" s="5" t="s">
        <v>33</v>
      </c>
      <c r="NR101" s="5" t="s">
        <v>33</v>
      </c>
      <c r="NS101" s="5" t="s">
        <v>33</v>
      </c>
      <c r="NT101" s="5" t="s">
        <v>33</v>
      </c>
      <c r="NU101" s="5" t="s">
        <v>33</v>
      </c>
      <c r="NV101" s="5" t="s">
        <v>33</v>
      </c>
      <c r="NW101" s="5">
        <v>0</v>
      </c>
      <c r="NX101" s="5">
        <v>0</v>
      </c>
      <c r="NY101" s="5">
        <v>0</v>
      </c>
      <c r="NZ101" s="5">
        <v>0</v>
      </c>
      <c r="OA101" s="5">
        <v>0</v>
      </c>
      <c r="OB101" s="5">
        <v>0</v>
      </c>
      <c r="OC101" s="5">
        <v>0</v>
      </c>
      <c r="OD101" s="5">
        <v>0</v>
      </c>
      <c r="OE101" s="5">
        <v>0</v>
      </c>
      <c r="OF101" s="5">
        <v>0</v>
      </c>
      <c r="OG101" s="5">
        <v>0</v>
      </c>
      <c r="OH101" s="5">
        <v>0</v>
      </c>
      <c r="OI101" s="5">
        <v>0</v>
      </c>
      <c r="OJ101" s="5">
        <v>0</v>
      </c>
      <c r="OK101" s="5" t="s">
        <v>33</v>
      </c>
      <c r="OL101" s="5" t="s">
        <v>33</v>
      </c>
      <c r="OM101" s="5" t="s">
        <v>33</v>
      </c>
      <c r="ON101" s="5" t="s">
        <v>33</v>
      </c>
      <c r="OO101" s="5" t="s">
        <v>33</v>
      </c>
      <c r="OP101" s="5" t="s">
        <v>33</v>
      </c>
      <c r="OQ101" s="5" t="s">
        <v>33</v>
      </c>
      <c r="OR101" s="5" t="s">
        <v>33</v>
      </c>
      <c r="OS101" s="5" t="s">
        <v>33</v>
      </c>
      <c r="OT101" s="5" t="s">
        <v>33</v>
      </c>
      <c r="OU101" s="5" t="s">
        <v>33</v>
      </c>
      <c r="OV101" s="5" t="s">
        <v>33</v>
      </c>
      <c r="OW101" s="5" t="s">
        <v>33</v>
      </c>
      <c r="OX101" s="5" t="s">
        <v>33</v>
      </c>
      <c r="OY101" s="5" t="s">
        <v>33</v>
      </c>
      <c r="OZ101" s="5" t="s">
        <v>33</v>
      </c>
      <c r="PA101" s="5" t="s">
        <v>33</v>
      </c>
      <c r="PB101" s="5" t="s">
        <v>33</v>
      </c>
      <c r="PC101" s="5">
        <v>19087</v>
      </c>
      <c r="PD101" s="5">
        <v>19768</v>
      </c>
      <c r="PE101" s="5">
        <v>20596</v>
      </c>
      <c r="PF101" s="5">
        <v>18995</v>
      </c>
      <c r="PG101" s="5">
        <v>18282</v>
      </c>
      <c r="PH101" s="5">
        <v>16452</v>
      </c>
      <c r="PI101" s="5">
        <v>15457</v>
      </c>
      <c r="PJ101" s="5">
        <v>13212</v>
      </c>
      <c r="PK101" s="5">
        <v>13024</v>
      </c>
      <c r="PL101" s="5">
        <v>13590</v>
      </c>
      <c r="PM101" s="5">
        <v>12558</v>
      </c>
      <c r="PN101" s="5">
        <v>13702</v>
      </c>
      <c r="PO101" s="5">
        <v>13935</v>
      </c>
      <c r="PP101" s="5">
        <v>9755</v>
      </c>
      <c r="PQ101" s="5">
        <v>10648</v>
      </c>
      <c r="PR101" s="5">
        <v>11021</v>
      </c>
      <c r="PS101" s="5">
        <v>12448</v>
      </c>
      <c r="PT101" s="5">
        <v>10685</v>
      </c>
      <c r="PU101" s="5">
        <v>8994</v>
      </c>
      <c r="PV101" s="5">
        <v>8151</v>
      </c>
      <c r="PW101" s="5">
        <v>8200</v>
      </c>
      <c r="PX101" s="5">
        <v>7428</v>
      </c>
      <c r="PY101" s="5">
        <v>6899</v>
      </c>
      <c r="PZ101" s="5">
        <v>6016</v>
      </c>
      <c r="QA101" s="5">
        <v>5401</v>
      </c>
      <c r="QB101" s="5">
        <v>5300</v>
      </c>
      <c r="QC101" s="5">
        <v>5595</v>
      </c>
      <c r="QD101" s="5">
        <v>4920</v>
      </c>
      <c r="QE101" s="5">
        <v>6196</v>
      </c>
      <c r="QF101" s="5">
        <v>6210</v>
      </c>
      <c r="QG101" s="5">
        <v>6329</v>
      </c>
      <c r="QH101" s="5">
        <v>5516</v>
      </c>
      <c r="QI101" s="5">
        <v>33382</v>
      </c>
      <c r="QJ101" s="5">
        <v>30676</v>
      </c>
      <c r="QK101" s="5">
        <v>29970</v>
      </c>
      <c r="QL101" s="5">
        <v>30103</v>
      </c>
      <c r="QM101" s="5">
        <v>36017</v>
      </c>
      <c r="QN101" s="5">
        <v>36415</v>
      </c>
      <c r="QO101" s="5">
        <v>35376</v>
      </c>
      <c r="QP101" s="5">
        <v>28901</v>
      </c>
      <c r="QQ101" s="5">
        <v>25863</v>
      </c>
      <c r="QR101" s="5">
        <v>23891</v>
      </c>
      <c r="QS101" s="5">
        <v>21022</v>
      </c>
      <c r="QT101" s="5">
        <v>22426</v>
      </c>
      <c r="QU101" s="5">
        <v>18432</v>
      </c>
      <c r="QV101" s="5">
        <v>18044</v>
      </c>
      <c r="QW101" s="5">
        <v>17623</v>
      </c>
      <c r="QX101" s="5">
        <v>14166</v>
      </c>
      <c r="QY101" s="5">
        <v>18873</v>
      </c>
      <c r="QZ101" s="5">
        <v>14004</v>
      </c>
      <c r="RA101" s="5">
        <v>12451</v>
      </c>
      <c r="RB101" s="5">
        <v>13193</v>
      </c>
      <c r="RC101" s="5">
        <v>12728</v>
      </c>
      <c r="RD101" s="5">
        <v>12043</v>
      </c>
      <c r="RE101" s="5">
        <v>14501</v>
      </c>
      <c r="RF101" s="5">
        <v>13078</v>
      </c>
      <c r="RG101" s="5">
        <v>13264</v>
      </c>
      <c r="RH101" s="5">
        <v>14810</v>
      </c>
      <c r="RI101" s="5">
        <v>14159</v>
      </c>
      <c r="RJ101" s="5">
        <v>14357</v>
      </c>
      <c r="RK101" s="5">
        <v>13362</v>
      </c>
      <c r="RL101" s="5">
        <v>11804</v>
      </c>
      <c r="RM101" s="5">
        <v>10855</v>
      </c>
      <c r="RN101" s="5">
        <v>10601</v>
      </c>
      <c r="RO101" s="5">
        <v>20009</v>
      </c>
      <c r="RP101" s="5">
        <v>19779</v>
      </c>
      <c r="RQ101" s="5">
        <v>18248</v>
      </c>
      <c r="RR101" s="5">
        <v>18010</v>
      </c>
      <c r="RS101" s="5">
        <v>17271</v>
      </c>
      <c r="RT101" s="5">
        <v>18444</v>
      </c>
      <c r="RU101" s="5">
        <v>14564</v>
      </c>
      <c r="RV101" s="5">
        <v>14812</v>
      </c>
      <c r="RW101" s="5">
        <v>15010</v>
      </c>
      <c r="RX101" s="5">
        <v>15203</v>
      </c>
      <c r="RY101" s="5">
        <v>15191</v>
      </c>
      <c r="RZ101" s="5">
        <v>14545</v>
      </c>
      <c r="SA101" s="5">
        <v>14057</v>
      </c>
      <c r="SB101" s="5">
        <v>12501</v>
      </c>
      <c r="SC101" s="5">
        <v>12921</v>
      </c>
      <c r="SD101" s="5">
        <v>13590</v>
      </c>
      <c r="SE101" s="5">
        <v>13465</v>
      </c>
      <c r="SF101" s="5">
        <v>12671</v>
      </c>
      <c r="SG101" s="5">
        <v>13923</v>
      </c>
      <c r="SH101" s="5">
        <v>13053</v>
      </c>
      <c r="SI101" s="5">
        <v>21278</v>
      </c>
      <c r="SJ101" s="5">
        <v>14601</v>
      </c>
      <c r="SK101" s="5">
        <v>11518</v>
      </c>
      <c r="SL101" s="5">
        <v>9622</v>
      </c>
      <c r="SM101" s="5">
        <v>10073</v>
      </c>
      <c r="SN101" s="5">
        <v>10541</v>
      </c>
      <c r="SO101" s="5">
        <v>10761</v>
      </c>
      <c r="SP101" s="5">
        <v>10058</v>
      </c>
      <c r="SQ101" s="5">
        <v>9356</v>
      </c>
      <c r="SR101" s="5">
        <v>8423</v>
      </c>
      <c r="SS101" s="5">
        <v>8055</v>
      </c>
      <c r="ST101" s="5">
        <v>7650</v>
      </c>
      <c r="SU101" s="5">
        <v>42617</v>
      </c>
      <c r="SV101" s="5">
        <v>34766</v>
      </c>
      <c r="SW101" s="5">
        <v>34674</v>
      </c>
      <c r="SX101" s="5">
        <v>32295</v>
      </c>
      <c r="SY101" s="5">
        <v>35243</v>
      </c>
      <c r="SZ101" s="5">
        <v>32499</v>
      </c>
      <c r="TA101" s="5">
        <v>27905</v>
      </c>
      <c r="TB101" s="5">
        <v>20594</v>
      </c>
      <c r="TC101" s="5">
        <v>18924</v>
      </c>
      <c r="TD101" s="5">
        <v>22958</v>
      </c>
      <c r="TE101" s="5">
        <v>18905</v>
      </c>
      <c r="TF101" s="5">
        <v>11673</v>
      </c>
      <c r="TG101" s="5">
        <v>9809</v>
      </c>
      <c r="TH101" s="5">
        <v>8205</v>
      </c>
      <c r="TI101" s="5">
        <v>7501</v>
      </c>
      <c r="TJ101" s="5">
        <v>7264</v>
      </c>
      <c r="TK101" s="5">
        <v>8099</v>
      </c>
      <c r="TL101" s="5">
        <v>6377</v>
      </c>
      <c r="TM101" s="5">
        <v>7627</v>
      </c>
      <c r="TN101" s="5">
        <v>5291</v>
      </c>
      <c r="TO101" s="5">
        <v>5712</v>
      </c>
      <c r="TP101" s="5">
        <v>6550</v>
      </c>
      <c r="TQ101" s="5">
        <v>6129</v>
      </c>
      <c r="TR101" s="5">
        <v>1114</v>
      </c>
      <c r="TS101" s="5">
        <v>1133</v>
      </c>
      <c r="TT101" s="5">
        <v>1253</v>
      </c>
      <c r="TU101" s="5">
        <v>1351</v>
      </c>
      <c r="TV101" s="5">
        <v>1304</v>
      </c>
      <c r="TW101" s="5">
        <v>1247</v>
      </c>
      <c r="TX101" s="5">
        <v>1279</v>
      </c>
      <c r="TY101" s="5">
        <v>1203</v>
      </c>
      <c r="TZ101" s="5">
        <v>1254</v>
      </c>
      <c r="UA101" s="5">
        <v>12</v>
      </c>
      <c r="UB101" s="5">
        <v>7</v>
      </c>
      <c r="UC101" s="5">
        <v>15</v>
      </c>
      <c r="UD101" s="5">
        <v>19</v>
      </c>
      <c r="UE101" s="5">
        <v>26</v>
      </c>
      <c r="UF101" s="5">
        <v>13</v>
      </c>
      <c r="UG101" s="5">
        <v>9</v>
      </c>
      <c r="UH101" s="5">
        <v>19</v>
      </c>
      <c r="UI101" s="5">
        <v>58</v>
      </c>
      <c r="UJ101" s="5">
        <v>112</v>
      </c>
      <c r="UK101" s="5">
        <v>50</v>
      </c>
      <c r="UL101" s="5">
        <v>23</v>
      </c>
      <c r="UM101" s="5">
        <v>22</v>
      </c>
      <c r="UN101" s="5">
        <v>154</v>
      </c>
      <c r="UO101" s="5">
        <v>30</v>
      </c>
      <c r="UP101" s="5">
        <v>25</v>
      </c>
      <c r="UQ101" s="5">
        <v>24</v>
      </c>
      <c r="UR101" s="5">
        <v>36</v>
      </c>
      <c r="US101" s="5">
        <v>24</v>
      </c>
      <c r="UT101" s="5">
        <v>8</v>
      </c>
      <c r="UU101" s="5">
        <v>12</v>
      </c>
      <c r="UV101" s="5">
        <v>28</v>
      </c>
      <c r="UW101" s="5">
        <v>90</v>
      </c>
      <c r="UX101" s="5">
        <v>144</v>
      </c>
      <c r="UY101" s="5">
        <v>281</v>
      </c>
      <c r="UZ101" s="5">
        <v>360</v>
      </c>
      <c r="VA101" s="5">
        <v>275</v>
      </c>
      <c r="VB101" s="5">
        <v>311</v>
      </c>
      <c r="VC101" s="5">
        <v>261</v>
      </c>
      <c r="VD101" s="5">
        <v>363</v>
      </c>
      <c r="VE101" s="5">
        <v>339</v>
      </c>
      <c r="VF101" s="5">
        <v>283</v>
      </c>
      <c r="VG101" s="5">
        <v>60924</v>
      </c>
      <c r="VH101" s="5">
        <v>65415</v>
      </c>
      <c r="VI101" s="5">
        <v>62147</v>
      </c>
      <c r="VJ101" s="5">
        <v>64733</v>
      </c>
      <c r="VK101" s="5">
        <v>76984</v>
      </c>
      <c r="VL101" s="5">
        <v>78324</v>
      </c>
      <c r="VM101" s="5">
        <v>76535</v>
      </c>
      <c r="VN101" s="5">
        <v>83586</v>
      </c>
      <c r="VO101" s="5">
        <v>79368</v>
      </c>
      <c r="VP101" s="5">
        <v>78978</v>
      </c>
      <c r="VQ101" s="5">
        <v>63276</v>
      </c>
      <c r="VR101" s="5">
        <v>49941</v>
      </c>
      <c r="VS101" s="5">
        <v>44156</v>
      </c>
      <c r="VT101" s="5">
        <v>41109</v>
      </c>
      <c r="VU101" s="5">
        <v>34395</v>
      </c>
      <c r="VV101" s="5">
        <v>40599</v>
      </c>
      <c r="VW101" s="5">
        <v>43227</v>
      </c>
      <c r="VX101" s="5">
        <v>30184</v>
      </c>
      <c r="VY101" s="5">
        <v>29740</v>
      </c>
      <c r="VZ101" s="5">
        <v>28550</v>
      </c>
      <c r="WA101" s="5">
        <v>48644</v>
      </c>
      <c r="WB101" s="5">
        <v>38093</v>
      </c>
      <c r="WC101" s="5">
        <v>41325</v>
      </c>
      <c r="WD101" s="5">
        <v>44065</v>
      </c>
      <c r="WE101" s="5">
        <v>41378</v>
      </c>
      <c r="WF101" s="5">
        <v>48958</v>
      </c>
      <c r="WG101" s="5">
        <v>50235</v>
      </c>
      <c r="WH101" s="5">
        <v>45610</v>
      </c>
      <c r="WI101" s="5">
        <v>41793</v>
      </c>
      <c r="WJ101" s="5">
        <v>35784</v>
      </c>
      <c r="WK101" s="5">
        <v>27231</v>
      </c>
      <c r="WL101" s="5">
        <v>25536</v>
      </c>
      <c r="WM101" s="5">
        <v>1151</v>
      </c>
      <c r="WN101" s="5">
        <v>660</v>
      </c>
      <c r="WO101" s="5">
        <v>1120</v>
      </c>
      <c r="WP101" s="5">
        <v>1152</v>
      </c>
      <c r="WQ101" s="5">
        <v>754</v>
      </c>
      <c r="WR101" s="5">
        <v>803</v>
      </c>
      <c r="WS101" s="5">
        <v>787</v>
      </c>
      <c r="WT101" s="5">
        <v>0</v>
      </c>
      <c r="WU101" s="5">
        <v>0</v>
      </c>
      <c r="WV101" s="5">
        <v>0</v>
      </c>
      <c r="WW101" s="5">
        <v>0</v>
      </c>
      <c r="WX101" s="5">
        <v>260</v>
      </c>
      <c r="WY101" s="5">
        <v>246</v>
      </c>
      <c r="WZ101" s="5">
        <v>217</v>
      </c>
      <c r="XA101" s="5">
        <v>278</v>
      </c>
      <c r="XB101" s="5">
        <v>301</v>
      </c>
      <c r="XC101" s="5">
        <v>293</v>
      </c>
      <c r="XD101" s="5">
        <v>192</v>
      </c>
      <c r="XE101" s="5">
        <v>97</v>
      </c>
      <c r="XF101" s="5">
        <v>85</v>
      </c>
      <c r="XG101" s="5">
        <v>251</v>
      </c>
      <c r="XH101" s="5">
        <v>144</v>
      </c>
      <c r="XI101" s="5">
        <v>140</v>
      </c>
      <c r="XJ101" s="5">
        <v>122</v>
      </c>
      <c r="XK101" s="5">
        <v>527</v>
      </c>
      <c r="XL101" s="5">
        <v>164</v>
      </c>
      <c r="XM101" s="5">
        <v>191</v>
      </c>
      <c r="XN101" s="5">
        <v>178</v>
      </c>
      <c r="XO101" s="5">
        <v>119</v>
      </c>
      <c r="XP101" s="5">
        <v>216</v>
      </c>
      <c r="XQ101" s="5">
        <v>193</v>
      </c>
      <c r="XR101" s="5">
        <v>-113</v>
      </c>
      <c r="XS101" s="1">
        <v>14154</v>
      </c>
      <c r="XT101" s="3" t="s">
        <v>180</v>
      </c>
      <c r="XU101" s="3" t="s">
        <v>179</v>
      </c>
      <c r="XV101" s="3" t="s">
        <v>179</v>
      </c>
      <c r="XW101" s="3" t="s">
        <v>179</v>
      </c>
      <c r="XX101" s="3" t="s">
        <v>180</v>
      </c>
      <c r="XY101" s="3" t="s">
        <v>180</v>
      </c>
      <c r="XZ101" s="3" t="s">
        <v>247</v>
      </c>
    </row>
    <row r="102" spans="1:650" x14ac:dyDescent="0.3">
      <c r="A102" s="6" t="s">
        <v>129</v>
      </c>
      <c r="B102" s="1">
        <v>4147257</v>
      </c>
      <c r="C102" s="5">
        <v>21353</v>
      </c>
      <c r="D102" s="5">
        <v>3135</v>
      </c>
      <c r="E102" s="5">
        <v>2698</v>
      </c>
      <c r="F102" s="5">
        <v>299</v>
      </c>
      <c r="G102" s="5">
        <v>2001</v>
      </c>
      <c r="H102" s="5">
        <v>883</v>
      </c>
      <c r="I102" s="5">
        <v>3480</v>
      </c>
      <c r="J102" s="5">
        <v>814</v>
      </c>
      <c r="K102" s="5">
        <v>903</v>
      </c>
      <c r="L102" s="5">
        <v>401</v>
      </c>
      <c r="M102" s="5">
        <v>490</v>
      </c>
      <c r="N102" s="5" t="s">
        <v>33</v>
      </c>
      <c r="O102" s="5" t="s">
        <v>33</v>
      </c>
      <c r="P102" s="5" t="s">
        <v>33</v>
      </c>
      <c r="Q102" s="5" t="s">
        <v>33</v>
      </c>
      <c r="R102" s="5" t="s">
        <v>33</v>
      </c>
      <c r="S102" s="5" t="s">
        <v>33</v>
      </c>
      <c r="T102" s="5" t="s">
        <v>33</v>
      </c>
      <c r="U102" s="5" t="s">
        <v>33</v>
      </c>
      <c r="V102" s="5" t="s">
        <v>33</v>
      </c>
      <c r="W102" s="5" t="s">
        <v>33</v>
      </c>
      <c r="X102" s="5" t="s">
        <v>33</v>
      </c>
      <c r="Y102" s="5" t="s">
        <v>33</v>
      </c>
      <c r="Z102" s="5" t="s">
        <v>33</v>
      </c>
      <c r="AA102" s="5" t="s">
        <v>33</v>
      </c>
      <c r="AB102" s="5" t="s">
        <v>33</v>
      </c>
      <c r="AC102" s="5" t="s">
        <v>33</v>
      </c>
      <c r="AD102" s="5" t="s">
        <v>33</v>
      </c>
      <c r="AE102" s="5" t="s">
        <v>33</v>
      </c>
      <c r="AF102" s="5" t="s">
        <v>33</v>
      </c>
      <c r="AG102" s="5" t="s">
        <v>33</v>
      </c>
      <c r="AH102" s="5" t="s">
        <v>33</v>
      </c>
      <c r="AI102" s="5">
        <v>16898</v>
      </c>
      <c r="AJ102" s="5">
        <v>9697</v>
      </c>
      <c r="AK102" s="5">
        <v>7872</v>
      </c>
      <c r="AL102" s="5">
        <v>18075</v>
      </c>
      <c r="AM102" s="5">
        <v>216039</v>
      </c>
      <c r="AN102" s="5">
        <v>13795</v>
      </c>
      <c r="AO102" s="5">
        <v>11586</v>
      </c>
      <c r="AP102" s="5">
        <v>9252</v>
      </c>
      <c r="AQ102" s="5">
        <v>14594</v>
      </c>
      <c r="AR102" s="5">
        <v>1831</v>
      </c>
      <c r="AS102" s="5">
        <v>86616</v>
      </c>
      <c r="AT102" s="5" t="s">
        <v>33</v>
      </c>
      <c r="AU102" s="5" t="s">
        <v>33</v>
      </c>
      <c r="AV102" s="5" t="s">
        <v>33</v>
      </c>
      <c r="AW102" s="5" t="s">
        <v>33</v>
      </c>
      <c r="AX102" s="5" t="s">
        <v>33</v>
      </c>
      <c r="AY102" s="5" t="s">
        <v>33</v>
      </c>
      <c r="AZ102" s="5" t="s">
        <v>33</v>
      </c>
      <c r="BA102" s="5" t="s">
        <v>33</v>
      </c>
      <c r="BB102" s="5" t="s">
        <v>33</v>
      </c>
      <c r="BC102" s="5" t="s">
        <v>33</v>
      </c>
      <c r="BD102" s="5" t="s">
        <v>33</v>
      </c>
      <c r="BE102" s="5" t="s">
        <v>33</v>
      </c>
      <c r="BF102" s="5" t="s">
        <v>33</v>
      </c>
      <c r="BG102" s="5" t="s">
        <v>33</v>
      </c>
      <c r="BH102" s="5" t="s">
        <v>33</v>
      </c>
      <c r="BI102" s="5" t="s">
        <v>33</v>
      </c>
      <c r="BJ102" s="5" t="s">
        <v>33</v>
      </c>
      <c r="BK102" s="5" t="s">
        <v>33</v>
      </c>
      <c r="BL102" s="5" t="s">
        <v>33</v>
      </c>
      <c r="BM102" s="5" t="s">
        <v>33</v>
      </c>
      <c r="BN102" s="5" t="s">
        <v>33</v>
      </c>
      <c r="BO102" s="5">
        <v>135282</v>
      </c>
      <c r="BP102" s="5">
        <v>12992</v>
      </c>
      <c r="BQ102" s="5">
        <v>91651</v>
      </c>
      <c r="BR102" s="5">
        <v>19206</v>
      </c>
      <c r="BS102" s="5">
        <v>70054</v>
      </c>
      <c r="BT102" s="5">
        <v>54661</v>
      </c>
      <c r="BU102" s="5">
        <v>9559</v>
      </c>
      <c r="BV102" s="5">
        <v>32785</v>
      </c>
      <c r="BW102" s="5">
        <v>11389</v>
      </c>
      <c r="BX102" s="5">
        <v>3707</v>
      </c>
      <c r="BY102" s="5">
        <v>11324</v>
      </c>
      <c r="BZ102" s="5" t="s">
        <v>33</v>
      </c>
      <c r="CA102" s="5" t="s">
        <v>33</v>
      </c>
      <c r="CB102" s="5" t="s">
        <v>33</v>
      </c>
      <c r="CC102" s="5" t="s">
        <v>33</v>
      </c>
      <c r="CD102" s="5" t="s">
        <v>33</v>
      </c>
      <c r="CE102" s="5" t="s">
        <v>33</v>
      </c>
      <c r="CF102" s="5" t="s">
        <v>33</v>
      </c>
      <c r="CG102" s="5" t="s">
        <v>33</v>
      </c>
      <c r="CH102" s="5" t="s">
        <v>33</v>
      </c>
      <c r="CI102" s="5" t="s">
        <v>33</v>
      </c>
      <c r="CJ102" s="5" t="s">
        <v>33</v>
      </c>
      <c r="CK102" s="5" t="s">
        <v>33</v>
      </c>
      <c r="CL102" s="5" t="s">
        <v>33</v>
      </c>
      <c r="CM102" s="5" t="s">
        <v>33</v>
      </c>
      <c r="CN102" s="5" t="s">
        <v>33</v>
      </c>
      <c r="CO102" s="5" t="s">
        <v>33</v>
      </c>
      <c r="CP102" s="5" t="s">
        <v>33</v>
      </c>
      <c r="CQ102" s="5" t="s">
        <v>33</v>
      </c>
      <c r="CR102" s="5" t="s">
        <v>33</v>
      </c>
      <c r="CS102" s="5" t="s">
        <v>33</v>
      </c>
      <c r="CT102" s="5" t="s">
        <v>33</v>
      </c>
      <c r="CU102" s="5">
        <v>27826</v>
      </c>
      <c r="CV102" s="5">
        <v>24285</v>
      </c>
      <c r="CW102" s="5">
        <v>19433</v>
      </c>
      <c r="CX102" s="5">
        <v>17137</v>
      </c>
      <c r="CY102" s="5">
        <v>16797</v>
      </c>
      <c r="CZ102" s="5">
        <v>20041</v>
      </c>
      <c r="DA102" s="5">
        <v>18910</v>
      </c>
      <c r="DB102" s="5">
        <v>17789</v>
      </c>
      <c r="DC102" s="5">
        <v>20642</v>
      </c>
      <c r="DD102" s="5">
        <v>16934</v>
      </c>
      <c r="DE102" s="5">
        <v>15864</v>
      </c>
      <c r="DF102" s="5" t="s">
        <v>33</v>
      </c>
      <c r="DG102" s="5" t="s">
        <v>33</v>
      </c>
      <c r="DH102" s="5" t="s">
        <v>33</v>
      </c>
      <c r="DI102" s="5" t="s">
        <v>33</v>
      </c>
      <c r="DJ102" s="5" t="s">
        <v>33</v>
      </c>
      <c r="DK102" s="5" t="s">
        <v>33</v>
      </c>
      <c r="DL102" s="5" t="s">
        <v>33</v>
      </c>
      <c r="DM102" s="5" t="s">
        <v>33</v>
      </c>
      <c r="DN102" s="5" t="s">
        <v>33</v>
      </c>
      <c r="DO102" s="5" t="s">
        <v>33</v>
      </c>
      <c r="DP102" s="5" t="s">
        <v>33</v>
      </c>
      <c r="DQ102" s="5" t="s">
        <v>33</v>
      </c>
      <c r="DR102" s="5" t="s">
        <v>33</v>
      </c>
      <c r="DS102" s="5" t="s">
        <v>33</v>
      </c>
      <c r="DT102" s="5" t="s">
        <v>33</v>
      </c>
      <c r="DU102" s="5" t="s">
        <v>33</v>
      </c>
      <c r="DV102" s="5" t="s">
        <v>33</v>
      </c>
      <c r="DW102" s="5" t="s">
        <v>33</v>
      </c>
      <c r="DX102" s="5" t="s">
        <v>33</v>
      </c>
      <c r="DY102" s="5" t="s">
        <v>33</v>
      </c>
      <c r="DZ102" s="5" t="s">
        <v>33</v>
      </c>
      <c r="EA102" s="5">
        <v>6688</v>
      </c>
      <c r="EB102" s="5">
        <v>7677</v>
      </c>
      <c r="EC102" s="5">
        <v>8468</v>
      </c>
      <c r="ED102" s="5">
        <v>2333</v>
      </c>
      <c r="EE102" s="5">
        <v>4634</v>
      </c>
      <c r="EF102" s="5">
        <v>5704</v>
      </c>
      <c r="EG102" s="5">
        <v>6613</v>
      </c>
      <c r="EH102" s="5">
        <v>3931</v>
      </c>
      <c r="EI102" s="5">
        <v>6545</v>
      </c>
      <c r="EJ102" s="5">
        <v>5267</v>
      </c>
      <c r="EK102" s="5">
        <v>3560</v>
      </c>
      <c r="EL102" s="5" t="s">
        <v>33</v>
      </c>
      <c r="EM102" s="5" t="s">
        <v>33</v>
      </c>
      <c r="EN102" s="5" t="s">
        <v>33</v>
      </c>
      <c r="EO102" s="5" t="s">
        <v>33</v>
      </c>
      <c r="EP102" s="5" t="s">
        <v>33</v>
      </c>
      <c r="EQ102" s="5" t="s">
        <v>33</v>
      </c>
      <c r="ER102" s="5" t="s">
        <v>33</v>
      </c>
      <c r="ES102" s="5" t="s">
        <v>33</v>
      </c>
      <c r="ET102" s="5" t="s">
        <v>33</v>
      </c>
      <c r="EU102" s="5" t="s">
        <v>33</v>
      </c>
      <c r="EV102" s="5" t="s">
        <v>33</v>
      </c>
      <c r="EW102" s="5" t="s">
        <v>33</v>
      </c>
      <c r="EX102" s="5" t="s">
        <v>33</v>
      </c>
      <c r="EY102" s="5" t="s">
        <v>33</v>
      </c>
      <c r="EZ102" s="5" t="s">
        <v>33</v>
      </c>
      <c r="FA102" s="5" t="s">
        <v>33</v>
      </c>
      <c r="FB102" s="5" t="s">
        <v>33</v>
      </c>
      <c r="FC102" s="5" t="s">
        <v>33</v>
      </c>
      <c r="FD102" s="5" t="s">
        <v>33</v>
      </c>
      <c r="FE102" s="5" t="s">
        <v>33</v>
      </c>
      <c r="FF102" s="5" t="s">
        <v>33</v>
      </c>
      <c r="FG102" s="5">
        <v>0</v>
      </c>
      <c r="FH102" s="5">
        <v>0</v>
      </c>
      <c r="FI102" s="5">
        <v>0</v>
      </c>
      <c r="FJ102" s="5">
        <v>0</v>
      </c>
      <c r="FK102" s="5">
        <v>0</v>
      </c>
      <c r="FL102" s="5">
        <v>0</v>
      </c>
      <c r="FM102" s="5">
        <v>0</v>
      </c>
      <c r="FN102" s="5">
        <v>0</v>
      </c>
      <c r="FO102" s="5">
        <v>0</v>
      </c>
      <c r="FP102" s="5">
        <v>0</v>
      </c>
      <c r="FQ102" s="5">
        <v>0</v>
      </c>
      <c r="FR102" s="5" t="s">
        <v>33</v>
      </c>
      <c r="FS102" s="5" t="s">
        <v>33</v>
      </c>
      <c r="FT102" s="5" t="s">
        <v>33</v>
      </c>
      <c r="FU102" s="5" t="s">
        <v>33</v>
      </c>
      <c r="FV102" s="5" t="s">
        <v>33</v>
      </c>
      <c r="FW102" s="5" t="s">
        <v>33</v>
      </c>
      <c r="FX102" s="5" t="s">
        <v>33</v>
      </c>
      <c r="FY102" s="5" t="s">
        <v>33</v>
      </c>
      <c r="FZ102" s="5" t="s">
        <v>33</v>
      </c>
      <c r="GA102" s="5" t="s">
        <v>33</v>
      </c>
      <c r="GB102" s="5" t="s">
        <v>33</v>
      </c>
      <c r="GC102" s="5" t="s">
        <v>33</v>
      </c>
      <c r="GD102" s="5" t="s">
        <v>33</v>
      </c>
      <c r="GE102" s="5" t="s">
        <v>33</v>
      </c>
      <c r="GF102" s="5" t="s">
        <v>33</v>
      </c>
      <c r="GG102" s="5" t="s">
        <v>33</v>
      </c>
      <c r="GH102" s="5" t="s">
        <v>33</v>
      </c>
      <c r="GI102" s="5" t="s">
        <v>33</v>
      </c>
      <c r="GJ102" s="5" t="s">
        <v>33</v>
      </c>
      <c r="GK102" s="5" t="s">
        <v>33</v>
      </c>
      <c r="GL102" s="5" t="s">
        <v>33</v>
      </c>
      <c r="GM102" s="5">
        <v>208048</v>
      </c>
      <c r="GN102" s="5">
        <v>57786</v>
      </c>
      <c r="GO102" s="5">
        <v>130121</v>
      </c>
      <c r="GP102" s="5">
        <v>57049</v>
      </c>
      <c r="GQ102" s="5">
        <v>309525</v>
      </c>
      <c r="GR102" s="5">
        <v>95084</v>
      </c>
      <c r="GS102" s="5">
        <v>50147</v>
      </c>
      <c r="GT102" s="5">
        <v>64571</v>
      </c>
      <c r="GU102" s="5">
        <v>54072</v>
      </c>
      <c r="GV102" s="5">
        <v>28141</v>
      </c>
      <c r="GW102" s="5">
        <v>117854</v>
      </c>
      <c r="GX102" s="5" t="s">
        <v>33</v>
      </c>
      <c r="GY102" s="5" t="s">
        <v>33</v>
      </c>
      <c r="GZ102" s="5" t="s">
        <v>33</v>
      </c>
      <c r="HA102" s="5" t="s">
        <v>33</v>
      </c>
      <c r="HB102" s="5" t="s">
        <v>33</v>
      </c>
      <c r="HC102" s="5" t="s">
        <v>33</v>
      </c>
      <c r="HD102" s="5" t="s">
        <v>33</v>
      </c>
      <c r="HE102" s="5" t="s">
        <v>33</v>
      </c>
      <c r="HF102" s="5" t="s">
        <v>33</v>
      </c>
      <c r="HG102" s="5" t="s">
        <v>33</v>
      </c>
      <c r="HH102" s="5" t="s">
        <v>33</v>
      </c>
      <c r="HI102" s="5" t="s">
        <v>33</v>
      </c>
      <c r="HJ102" s="5" t="s">
        <v>33</v>
      </c>
      <c r="HK102" s="5" t="s">
        <v>33</v>
      </c>
      <c r="HL102" s="5" t="s">
        <v>33</v>
      </c>
      <c r="HM102" s="5" t="s">
        <v>33</v>
      </c>
      <c r="HN102" s="5" t="s">
        <v>33</v>
      </c>
      <c r="HO102" s="5" t="s">
        <v>33</v>
      </c>
      <c r="HP102" s="5" t="s">
        <v>33</v>
      </c>
      <c r="HQ102" s="5" t="s">
        <v>33</v>
      </c>
      <c r="HR102" s="5" t="s">
        <v>33</v>
      </c>
      <c r="HS102" s="5">
        <v>150793</v>
      </c>
      <c r="HT102" s="5">
        <v>156583</v>
      </c>
      <c r="HU102" s="5">
        <v>144278</v>
      </c>
      <c r="HV102" s="5">
        <v>137279</v>
      </c>
      <c r="HW102" s="5">
        <v>138065</v>
      </c>
      <c r="HX102" s="5">
        <v>151060</v>
      </c>
      <c r="HY102" s="5">
        <v>140804</v>
      </c>
      <c r="HZ102" s="5">
        <v>132934</v>
      </c>
      <c r="IA102" s="5">
        <v>130281</v>
      </c>
      <c r="IB102" s="5">
        <v>134556</v>
      </c>
      <c r="IC102" s="5">
        <v>127501</v>
      </c>
      <c r="ID102" s="5" t="s">
        <v>33</v>
      </c>
      <c r="IE102" s="5" t="s">
        <v>33</v>
      </c>
      <c r="IF102" s="5" t="s">
        <v>33</v>
      </c>
      <c r="IG102" s="5" t="s">
        <v>33</v>
      </c>
      <c r="IH102" s="5" t="s">
        <v>33</v>
      </c>
      <c r="II102" s="5" t="s">
        <v>33</v>
      </c>
      <c r="IJ102" s="5" t="s">
        <v>33</v>
      </c>
      <c r="IK102" s="5" t="s">
        <v>33</v>
      </c>
      <c r="IL102" s="5" t="s">
        <v>33</v>
      </c>
      <c r="IM102" s="5" t="s">
        <v>33</v>
      </c>
      <c r="IN102" s="5" t="s">
        <v>33</v>
      </c>
      <c r="IO102" s="5" t="s">
        <v>33</v>
      </c>
      <c r="IP102" s="5" t="s">
        <v>33</v>
      </c>
      <c r="IQ102" s="5" t="s">
        <v>33</v>
      </c>
      <c r="IR102" s="5" t="s">
        <v>33</v>
      </c>
      <c r="IS102" s="5" t="s">
        <v>33</v>
      </c>
      <c r="IT102" s="5" t="s">
        <v>33</v>
      </c>
      <c r="IU102" s="5" t="s">
        <v>33</v>
      </c>
      <c r="IV102" s="5" t="s">
        <v>33</v>
      </c>
      <c r="IW102" s="5" t="s">
        <v>33</v>
      </c>
      <c r="IX102" s="5" t="s">
        <v>33</v>
      </c>
      <c r="IY102" s="5">
        <v>15466</v>
      </c>
      <c r="IZ102" s="5">
        <v>15268</v>
      </c>
      <c r="JA102" s="5">
        <v>12361</v>
      </c>
      <c r="JB102" s="5">
        <v>13244</v>
      </c>
      <c r="JC102" s="5">
        <v>14349</v>
      </c>
      <c r="JD102" s="5">
        <v>16270</v>
      </c>
      <c r="JE102" s="5">
        <v>10968</v>
      </c>
      <c r="JF102" s="5">
        <v>11654</v>
      </c>
      <c r="JG102" s="5">
        <v>11725</v>
      </c>
      <c r="JH102" s="5">
        <v>10255</v>
      </c>
      <c r="JI102" s="5">
        <v>12912</v>
      </c>
      <c r="JJ102" s="5" t="s">
        <v>33</v>
      </c>
      <c r="JK102" s="5" t="s">
        <v>33</v>
      </c>
      <c r="JL102" s="5" t="s">
        <v>33</v>
      </c>
      <c r="JM102" s="5" t="s">
        <v>33</v>
      </c>
      <c r="JN102" s="5" t="s">
        <v>33</v>
      </c>
      <c r="JO102" s="5" t="s">
        <v>33</v>
      </c>
      <c r="JP102" s="5" t="s">
        <v>33</v>
      </c>
      <c r="JQ102" s="5" t="s">
        <v>33</v>
      </c>
      <c r="JR102" s="5" t="s">
        <v>33</v>
      </c>
      <c r="JS102" s="5" t="s">
        <v>33</v>
      </c>
      <c r="JT102" s="5" t="s">
        <v>33</v>
      </c>
      <c r="JU102" s="5" t="s">
        <v>33</v>
      </c>
      <c r="JV102" s="5" t="s">
        <v>33</v>
      </c>
      <c r="JW102" s="5" t="s">
        <v>33</v>
      </c>
      <c r="JX102" s="5" t="s">
        <v>33</v>
      </c>
      <c r="JY102" s="5" t="s">
        <v>33</v>
      </c>
      <c r="JZ102" s="5" t="s">
        <v>33</v>
      </c>
      <c r="KA102" s="5" t="s">
        <v>33</v>
      </c>
      <c r="KB102" s="5" t="s">
        <v>33</v>
      </c>
      <c r="KC102" s="5" t="s">
        <v>33</v>
      </c>
      <c r="KD102" s="5" t="s">
        <v>33</v>
      </c>
      <c r="KE102" s="5">
        <v>26974</v>
      </c>
      <c r="KF102" s="5">
        <v>25053</v>
      </c>
      <c r="KG102" s="5">
        <v>26890</v>
      </c>
      <c r="KH102" s="5">
        <v>28550</v>
      </c>
      <c r="KI102" s="5">
        <v>23299</v>
      </c>
      <c r="KJ102" s="5">
        <v>19009</v>
      </c>
      <c r="KK102" s="5">
        <v>15324</v>
      </c>
      <c r="KL102" s="5">
        <v>11462</v>
      </c>
      <c r="KM102" s="5">
        <v>7666</v>
      </c>
      <c r="KN102" s="5">
        <v>6083</v>
      </c>
      <c r="KO102" s="5">
        <v>5343</v>
      </c>
      <c r="KP102" s="5" t="s">
        <v>33</v>
      </c>
      <c r="KQ102" s="5" t="s">
        <v>33</v>
      </c>
      <c r="KR102" s="5" t="s">
        <v>33</v>
      </c>
      <c r="KS102" s="5" t="s">
        <v>33</v>
      </c>
      <c r="KT102" s="5" t="s">
        <v>33</v>
      </c>
      <c r="KU102" s="5" t="s">
        <v>33</v>
      </c>
      <c r="KV102" s="5" t="s">
        <v>33</v>
      </c>
      <c r="KW102" s="5" t="s">
        <v>33</v>
      </c>
      <c r="KX102" s="5" t="s">
        <v>33</v>
      </c>
      <c r="KY102" s="5" t="s">
        <v>33</v>
      </c>
      <c r="KZ102" s="5" t="s">
        <v>33</v>
      </c>
      <c r="LA102" s="5" t="s">
        <v>33</v>
      </c>
      <c r="LB102" s="5" t="s">
        <v>33</v>
      </c>
      <c r="LC102" s="5" t="s">
        <v>33</v>
      </c>
      <c r="LD102" s="5" t="s">
        <v>33</v>
      </c>
      <c r="LE102" s="5" t="s">
        <v>33</v>
      </c>
      <c r="LF102" s="5" t="s">
        <v>33</v>
      </c>
      <c r="LG102" s="5" t="s">
        <v>33</v>
      </c>
      <c r="LH102" s="5" t="s">
        <v>33</v>
      </c>
      <c r="LI102" s="5" t="s">
        <v>33</v>
      </c>
      <c r="LJ102" s="5" t="s">
        <v>33</v>
      </c>
      <c r="LK102" s="5">
        <v>3404</v>
      </c>
      <c r="LL102" s="5">
        <v>4356</v>
      </c>
      <c r="LM102" s="5">
        <v>4240</v>
      </c>
      <c r="LN102" s="5">
        <v>4031</v>
      </c>
      <c r="LO102" s="5">
        <v>3782</v>
      </c>
      <c r="LP102" s="5">
        <v>4808</v>
      </c>
      <c r="LQ102" s="5">
        <v>3962</v>
      </c>
      <c r="LR102" s="5">
        <v>3941</v>
      </c>
      <c r="LS102" s="5">
        <v>4012</v>
      </c>
      <c r="LT102" s="5">
        <v>4026</v>
      </c>
      <c r="LU102" s="5">
        <v>3629</v>
      </c>
      <c r="LV102" s="5" t="s">
        <v>33</v>
      </c>
      <c r="LW102" s="5" t="s">
        <v>33</v>
      </c>
      <c r="LX102" s="5" t="s">
        <v>33</v>
      </c>
      <c r="LY102" s="5" t="s">
        <v>33</v>
      </c>
      <c r="LZ102" s="5" t="s">
        <v>33</v>
      </c>
      <c r="MA102" s="5" t="s">
        <v>33</v>
      </c>
      <c r="MB102" s="5" t="s">
        <v>33</v>
      </c>
      <c r="MC102" s="5" t="s">
        <v>33</v>
      </c>
      <c r="MD102" s="5" t="s">
        <v>33</v>
      </c>
      <c r="ME102" s="5" t="s">
        <v>33</v>
      </c>
      <c r="MF102" s="5" t="s">
        <v>33</v>
      </c>
      <c r="MG102" s="5" t="s">
        <v>33</v>
      </c>
      <c r="MH102" s="5" t="s">
        <v>33</v>
      </c>
      <c r="MI102" s="5" t="s">
        <v>33</v>
      </c>
      <c r="MJ102" s="5" t="s">
        <v>33</v>
      </c>
      <c r="MK102" s="5" t="s">
        <v>33</v>
      </c>
      <c r="ML102" s="5" t="s">
        <v>33</v>
      </c>
      <c r="MM102" s="5" t="s">
        <v>33</v>
      </c>
      <c r="MN102" s="5" t="s">
        <v>33</v>
      </c>
      <c r="MO102" s="5" t="s">
        <v>33</v>
      </c>
      <c r="MP102" s="5" t="s">
        <v>33</v>
      </c>
      <c r="MQ102" s="5">
        <v>726</v>
      </c>
      <c r="MR102" s="5">
        <v>819</v>
      </c>
      <c r="MS102" s="5">
        <v>793</v>
      </c>
      <c r="MT102" s="5">
        <v>814</v>
      </c>
      <c r="MU102" s="5">
        <v>759</v>
      </c>
      <c r="MV102" s="5">
        <v>1202</v>
      </c>
      <c r="MW102" s="5">
        <v>1404</v>
      </c>
      <c r="MX102" s="5">
        <v>1551</v>
      </c>
      <c r="MY102" s="5">
        <v>1404</v>
      </c>
      <c r="MZ102" s="5">
        <v>1429</v>
      </c>
      <c r="NA102" s="5">
        <v>1429</v>
      </c>
      <c r="NB102" s="5" t="s">
        <v>33</v>
      </c>
      <c r="NC102" s="5" t="s">
        <v>33</v>
      </c>
      <c r="ND102" s="5" t="s">
        <v>33</v>
      </c>
      <c r="NE102" s="5" t="s">
        <v>33</v>
      </c>
      <c r="NF102" s="5" t="s">
        <v>33</v>
      </c>
      <c r="NG102" s="5" t="s">
        <v>33</v>
      </c>
      <c r="NH102" s="5" t="s">
        <v>33</v>
      </c>
      <c r="NI102" s="5" t="s">
        <v>33</v>
      </c>
      <c r="NJ102" s="5" t="s">
        <v>33</v>
      </c>
      <c r="NK102" s="5" t="s">
        <v>33</v>
      </c>
      <c r="NL102" s="5" t="s">
        <v>33</v>
      </c>
      <c r="NM102" s="5" t="s">
        <v>33</v>
      </c>
      <c r="NN102" s="5" t="s">
        <v>33</v>
      </c>
      <c r="NO102" s="5" t="s">
        <v>33</v>
      </c>
      <c r="NP102" s="5" t="s">
        <v>33</v>
      </c>
      <c r="NQ102" s="5" t="s">
        <v>33</v>
      </c>
      <c r="NR102" s="5" t="s">
        <v>33</v>
      </c>
      <c r="NS102" s="5" t="s">
        <v>33</v>
      </c>
      <c r="NT102" s="5" t="s">
        <v>33</v>
      </c>
      <c r="NU102" s="5" t="s">
        <v>33</v>
      </c>
      <c r="NV102" s="5" t="s">
        <v>33</v>
      </c>
      <c r="NW102" s="5">
        <v>240</v>
      </c>
      <c r="NX102" s="5">
        <v>280</v>
      </c>
      <c r="NY102" s="5">
        <v>213</v>
      </c>
      <c r="NZ102" s="5">
        <v>217</v>
      </c>
      <c r="OA102" s="5">
        <v>266</v>
      </c>
      <c r="OB102" s="5">
        <v>281</v>
      </c>
      <c r="OC102" s="5">
        <v>355</v>
      </c>
      <c r="OD102" s="5">
        <v>317</v>
      </c>
      <c r="OE102" s="5">
        <v>332</v>
      </c>
      <c r="OF102" s="5">
        <v>301</v>
      </c>
      <c r="OG102" s="5">
        <v>285</v>
      </c>
      <c r="OH102" s="5" t="s">
        <v>33</v>
      </c>
      <c r="OI102" s="5" t="s">
        <v>33</v>
      </c>
      <c r="OJ102" s="5" t="s">
        <v>33</v>
      </c>
      <c r="OK102" s="5" t="s">
        <v>33</v>
      </c>
      <c r="OL102" s="5" t="s">
        <v>33</v>
      </c>
      <c r="OM102" s="5" t="s">
        <v>33</v>
      </c>
      <c r="ON102" s="5" t="s">
        <v>33</v>
      </c>
      <c r="OO102" s="5" t="s">
        <v>33</v>
      </c>
      <c r="OP102" s="5" t="s">
        <v>33</v>
      </c>
      <c r="OQ102" s="5" t="s">
        <v>33</v>
      </c>
      <c r="OR102" s="5" t="s">
        <v>33</v>
      </c>
      <c r="OS102" s="5" t="s">
        <v>33</v>
      </c>
      <c r="OT102" s="5" t="s">
        <v>33</v>
      </c>
      <c r="OU102" s="5" t="s">
        <v>33</v>
      </c>
      <c r="OV102" s="5" t="s">
        <v>33</v>
      </c>
      <c r="OW102" s="5" t="s">
        <v>33</v>
      </c>
      <c r="OX102" s="5" t="s">
        <v>33</v>
      </c>
      <c r="OY102" s="5" t="s">
        <v>33</v>
      </c>
      <c r="OZ102" s="5" t="s">
        <v>33</v>
      </c>
      <c r="PA102" s="5" t="s">
        <v>33</v>
      </c>
      <c r="PB102" s="5" t="s">
        <v>33</v>
      </c>
      <c r="PC102" s="5">
        <v>8523</v>
      </c>
      <c r="PD102" s="5">
        <v>8009</v>
      </c>
      <c r="PE102" s="5">
        <v>8034</v>
      </c>
      <c r="PF102" s="5">
        <v>7997</v>
      </c>
      <c r="PG102" s="5">
        <v>7625</v>
      </c>
      <c r="PH102" s="5">
        <v>7616</v>
      </c>
      <c r="PI102" s="5">
        <v>7148</v>
      </c>
      <c r="PJ102" s="5">
        <v>7297</v>
      </c>
      <c r="PK102" s="5">
        <v>6826</v>
      </c>
      <c r="PL102" s="5">
        <v>7175</v>
      </c>
      <c r="PM102" s="5">
        <v>6497</v>
      </c>
      <c r="PN102" s="5" t="s">
        <v>33</v>
      </c>
      <c r="PO102" s="5" t="s">
        <v>33</v>
      </c>
      <c r="PP102" s="5" t="s">
        <v>33</v>
      </c>
      <c r="PQ102" s="5" t="s">
        <v>33</v>
      </c>
      <c r="PR102" s="5" t="s">
        <v>33</v>
      </c>
      <c r="PS102" s="5" t="s">
        <v>33</v>
      </c>
      <c r="PT102" s="5" t="s">
        <v>33</v>
      </c>
      <c r="PU102" s="5" t="s">
        <v>33</v>
      </c>
      <c r="PV102" s="5" t="s">
        <v>33</v>
      </c>
      <c r="PW102" s="5" t="s">
        <v>33</v>
      </c>
      <c r="PX102" s="5" t="s">
        <v>33</v>
      </c>
      <c r="PY102" s="5" t="s">
        <v>33</v>
      </c>
      <c r="PZ102" s="5" t="s">
        <v>33</v>
      </c>
      <c r="QA102" s="5" t="s">
        <v>33</v>
      </c>
      <c r="QB102" s="5" t="s">
        <v>33</v>
      </c>
      <c r="QC102" s="5" t="s">
        <v>33</v>
      </c>
      <c r="QD102" s="5" t="s">
        <v>33</v>
      </c>
      <c r="QE102" s="5" t="s">
        <v>33</v>
      </c>
      <c r="QF102" s="5" t="s">
        <v>33</v>
      </c>
      <c r="QG102" s="5" t="s">
        <v>33</v>
      </c>
      <c r="QH102" s="5" t="s">
        <v>33</v>
      </c>
      <c r="QI102" s="5">
        <v>9807</v>
      </c>
      <c r="QJ102" s="5">
        <v>10259</v>
      </c>
      <c r="QK102" s="5">
        <v>9728</v>
      </c>
      <c r="QL102" s="5">
        <v>8794</v>
      </c>
      <c r="QM102" s="5">
        <v>7889</v>
      </c>
      <c r="QN102" s="5">
        <v>8895</v>
      </c>
      <c r="QO102" s="5">
        <v>9550</v>
      </c>
      <c r="QP102" s="5">
        <v>8571</v>
      </c>
      <c r="QQ102" s="5">
        <v>8260</v>
      </c>
      <c r="QR102" s="5">
        <v>8513</v>
      </c>
      <c r="QS102" s="5">
        <v>7837</v>
      </c>
      <c r="QT102" s="5" t="s">
        <v>33</v>
      </c>
      <c r="QU102" s="5" t="s">
        <v>33</v>
      </c>
      <c r="QV102" s="5" t="s">
        <v>33</v>
      </c>
      <c r="QW102" s="5" t="s">
        <v>33</v>
      </c>
      <c r="QX102" s="5" t="s">
        <v>33</v>
      </c>
      <c r="QY102" s="5" t="s">
        <v>33</v>
      </c>
      <c r="QZ102" s="5" t="s">
        <v>33</v>
      </c>
      <c r="RA102" s="5" t="s">
        <v>33</v>
      </c>
      <c r="RB102" s="5" t="s">
        <v>33</v>
      </c>
      <c r="RC102" s="5" t="s">
        <v>33</v>
      </c>
      <c r="RD102" s="5" t="s">
        <v>33</v>
      </c>
      <c r="RE102" s="5" t="s">
        <v>33</v>
      </c>
      <c r="RF102" s="5" t="s">
        <v>33</v>
      </c>
      <c r="RG102" s="5" t="s">
        <v>33</v>
      </c>
      <c r="RH102" s="5" t="s">
        <v>33</v>
      </c>
      <c r="RI102" s="5" t="s">
        <v>33</v>
      </c>
      <c r="RJ102" s="5" t="s">
        <v>33</v>
      </c>
      <c r="RK102" s="5" t="s">
        <v>33</v>
      </c>
      <c r="RL102" s="5" t="s">
        <v>33</v>
      </c>
      <c r="RM102" s="5" t="s">
        <v>33</v>
      </c>
      <c r="RN102" s="5" t="s">
        <v>33</v>
      </c>
      <c r="RO102" s="5">
        <v>13387</v>
      </c>
      <c r="RP102" s="5">
        <v>13135</v>
      </c>
      <c r="RQ102" s="5">
        <v>12912</v>
      </c>
      <c r="RR102" s="5">
        <v>12476</v>
      </c>
      <c r="RS102" s="5">
        <v>12791</v>
      </c>
      <c r="RT102" s="5">
        <v>13358</v>
      </c>
      <c r="RU102" s="5">
        <v>13422</v>
      </c>
      <c r="RV102" s="5">
        <v>12502</v>
      </c>
      <c r="RW102" s="5">
        <v>11743</v>
      </c>
      <c r="RX102" s="5">
        <v>11745</v>
      </c>
      <c r="RY102" s="5">
        <v>11150</v>
      </c>
      <c r="RZ102" s="5" t="s">
        <v>33</v>
      </c>
      <c r="SA102" s="5" t="s">
        <v>33</v>
      </c>
      <c r="SB102" s="5" t="s">
        <v>33</v>
      </c>
      <c r="SC102" s="5" t="s">
        <v>33</v>
      </c>
      <c r="SD102" s="5" t="s">
        <v>33</v>
      </c>
      <c r="SE102" s="5" t="s">
        <v>33</v>
      </c>
      <c r="SF102" s="5" t="s">
        <v>33</v>
      </c>
      <c r="SG102" s="5" t="s">
        <v>33</v>
      </c>
      <c r="SH102" s="5" t="s">
        <v>33</v>
      </c>
      <c r="SI102" s="5" t="s">
        <v>33</v>
      </c>
      <c r="SJ102" s="5" t="s">
        <v>33</v>
      </c>
      <c r="SK102" s="5" t="s">
        <v>33</v>
      </c>
      <c r="SL102" s="5" t="s">
        <v>33</v>
      </c>
      <c r="SM102" s="5" t="s">
        <v>33</v>
      </c>
      <c r="SN102" s="5" t="s">
        <v>33</v>
      </c>
      <c r="SO102" s="5" t="s">
        <v>33</v>
      </c>
      <c r="SP102" s="5" t="s">
        <v>33</v>
      </c>
      <c r="SQ102" s="5" t="s">
        <v>33</v>
      </c>
      <c r="SR102" s="5" t="s">
        <v>33</v>
      </c>
      <c r="SS102" s="5" t="s">
        <v>33</v>
      </c>
      <c r="ST102" s="5" t="s">
        <v>33</v>
      </c>
      <c r="SU102" s="5">
        <v>11781</v>
      </c>
      <c r="SV102" s="5">
        <v>11489</v>
      </c>
      <c r="SW102" s="5">
        <v>9358</v>
      </c>
      <c r="SX102" s="5">
        <v>10781</v>
      </c>
      <c r="SY102" s="5">
        <v>8864</v>
      </c>
      <c r="SZ102" s="5">
        <v>8029</v>
      </c>
      <c r="TA102" s="5">
        <v>8132</v>
      </c>
      <c r="TB102" s="5">
        <v>7818</v>
      </c>
      <c r="TC102" s="5">
        <v>8063</v>
      </c>
      <c r="TD102" s="5">
        <v>7062</v>
      </c>
      <c r="TE102" s="5">
        <v>5199</v>
      </c>
      <c r="TF102" s="5" t="s">
        <v>33</v>
      </c>
      <c r="TG102" s="5" t="s">
        <v>33</v>
      </c>
      <c r="TH102" s="5" t="s">
        <v>33</v>
      </c>
      <c r="TI102" s="5" t="s">
        <v>33</v>
      </c>
      <c r="TJ102" s="5" t="s">
        <v>33</v>
      </c>
      <c r="TK102" s="5" t="s">
        <v>33</v>
      </c>
      <c r="TL102" s="5" t="s">
        <v>33</v>
      </c>
      <c r="TM102" s="5" t="s">
        <v>33</v>
      </c>
      <c r="TN102" s="5" t="s">
        <v>33</v>
      </c>
      <c r="TO102" s="5" t="s">
        <v>33</v>
      </c>
      <c r="TP102" s="5" t="s">
        <v>33</v>
      </c>
      <c r="TQ102" s="5" t="s">
        <v>33</v>
      </c>
      <c r="TR102" s="5" t="s">
        <v>33</v>
      </c>
      <c r="TS102" s="5" t="s">
        <v>33</v>
      </c>
      <c r="TT102" s="5" t="s">
        <v>33</v>
      </c>
      <c r="TU102" s="5" t="s">
        <v>33</v>
      </c>
      <c r="TV102" s="5" t="s">
        <v>33</v>
      </c>
      <c r="TW102" s="5" t="s">
        <v>33</v>
      </c>
      <c r="TX102" s="5" t="s">
        <v>33</v>
      </c>
      <c r="TY102" s="5" t="s">
        <v>33</v>
      </c>
      <c r="TZ102" s="5" t="s">
        <v>33</v>
      </c>
      <c r="UA102" s="5">
        <v>198</v>
      </c>
      <c r="UB102" s="5">
        <v>331</v>
      </c>
      <c r="UC102" s="5">
        <v>339</v>
      </c>
      <c r="UD102" s="5">
        <v>345</v>
      </c>
      <c r="UE102" s="5">
        <v>313</v>
      </c>
      <c r="UF102" s="5">
        <v>493</v>
      </c>
      <c r="UG102" s="5">
        <v>623</v>
      </c>
      <c r="UH102" s="5">
        <v>541</v>
      </c>
      <c r="UI102" s="5">
        <v>753</v>
      </c>
      <c r="UJ102" s="5">
        <v>1044</v>
      </c>
      <c r="UK102" s="5">
        <v>925</v>
      </c>
      <c r="UL102" s="5" t="s">
        <v>33</v>
      </c>
      <c r="UM102" s="5" t="s">
        <v>33</v>
      </c>
      <c r="UN102" s="5" t="s">
        <v>33</v>
      </c>
      <c r="UO102" s="5" t="s">
        <v>33</v>
      </c>
      <c r="UP102" s="5" t="s">
        <v>33</v>
      </c>
      <c r="UQ102" s="5" t="s">
        <v>33</v>
      </c>
      <c r="UR102" s="5" t="s">
        <v>33</v>
      </c>
      <c r="US102" s="5" t="s">
        <v>33</v>
      </c>
      <c r="UT102" s="5" t="s">
        <v>33</v>
      </c>
      <c r="UU102" s="5" t="s">
        <v>33</v>
      </c>
      <c r="UV102" s="5" t="s">
        <v>33</v>
      </c>
      <c r="UW102" s="5" t="s">
        <v>33</v>
      </c>
      <c r="UX102" s="5" t="s">
        <v>33</v>
      </c>
      <c r="UY102" s="5" t="s">
        <v>33</v>
      </c>
      <c r="UZ102" s="5" t="s">
        <v>33</v>
      </c>
      <c r="VA102" s="5" t="s">
        <v>33</v>
      </c>
      <c r="VB102" s="5" t="s">
        <v>33</v>
      </c>
      <c r="VC102" s="5" t="s">
        <v>33</v>
      </c>
      <c r="VD102" s="5" t="s">
        <v>33</v>
      </c>
      <c r="VE102" s="5" t="s">
        <v>33</v>
      </c>
      <c r="VF102" s="5" t="s">
        <v>33</v>
      </c>
      <c r="VG102" s="5">
        <v>44067</v>
      </c>
      <c r="VH102" s="5">
        <v>45954</v>
      </c>
      <c r="VI102" s="5">
        <v>44072</v>
      </c>
      <c r="VJ102" s="5">
        <v>43557</v>
      </c>
      <c r="VK102" s="5">
        <v>40134</v>
      </c>
      <c r="VL102" s="5">
        <v>38817</v>
      </c>
      <c r="VM102" s="5">
        <v>36945</v>
      </c>
      <c r="VN102" s="5">
        <v>30494</v>
      </c>
      <c r="VO102" s="5">
        <v>30407</v>
      </c>
      <c r="VP102" s="5">
        <v>32423</v>
      </c>
      <c r="VQ102" s="5">
        <v>32058</v>
      </c>
      <c r="VR102" s="5" t="s">
        <v>33</v>
      </c>
      <c r="VS102" s="5" t="s">
        <v>33</v>
      </c>
      <c r="VT102" s="5" t="s">
        <v>33</v>
      </c>
      <c r="VU102" s="5" t="s">
        <v>33</v>
      </c>
      <c r="VV102" s="5" t="s">
        <v>33</v>
      </c>
      <c r="VW102" s="5" t="s">
        <v>33</v>
      </c>
      <c r="VX102" s="5" t="s">
        <v>33</v>
      </c>
      <c r="VY102" s="5" t="s">
        <v>33</v>
      </c>
      <c r="VZ102" s="5" t="s">
        <v>33</v>
      </c>
      <c r="WA102" s="5" t="s">
        <v>33</v>
      </c>
      <c r="WB102" s="5" t="s">
        <v>33</v>
      </c>
      <c r="WC102" s="5" t="s">
        <v>33</v>
      </c>
      <c r="WD102" s="5" t="s">
        <v>33</v>
      </c>
      <c r="WE102" s="5" t="s">
        <v>33</v>
      </c>
      <c r="WF102" s="5" t="s">
        <v>33</v>
      </c>
      <c r="WG102" s="5" t="s">
        <v>33</v>
      </c>
      <c r="WH102" s="5" t="s">
        <v>33</v>
      </c>
      <c r="WI102" s="5" t="s">
        <v>33</v>
      </c>
      <c r="WJ102" s="5" t="s">
        <v>33</v>
      </c>
      <c r="WK102" s="5" t="s">
        <v>33</v>
      </c>
      <c r="WL102" s="5" t="s">
        <v>33</v>
      </c>
      <c r="WM102" s="5">
        <v>1367</v>
      </c>
      <c r="WN102" s="5">
        <v>1339</v>
      </c>
      <c r="WO102" s="5">
        <v>1505</v>
      </c>
      <c r="WP102" s="5">
        <v>1138</v>
      </c>
      <c r="WQ102" s="5">
        <v>1891</v>
      </c>
      <c r="WR102" s="5">
        <v>2970</v>
      </c>
      <c r="WS102" s="5">
        <v>2578</v>
      </c>
      <c r="WT102" s="5">
        <v>1794</v>
      </c>
      <c r="WU102" s="5">
        <v>2866</v>
      </c>
      <c r="WV102" s="5">
        <v>2208</v>
      </c>
      <c r="WW102" s="5">
        <v>1282</v>
      </c>
      <c r="WX102" s="5" t="s">
        <v>33</v>
      </c>
      <c r="WY102" s="5" t="s">
        <v>33</v>
      </c>
      <c r="WZ102" s="5" t="s">
        <v>33</v>
      </c>
      <c r="XA102" s="5" t="s">
        <v>33</v>
      </c>
      <c r="XB102" s="5" t="s">
        <v>33</v>
      </c>
      <c r="XC102" s="5" t="s">
        <v>33</v>
      </c>
      <c r="XD102" s="5" t="s">
        <v>33</v>
      </c>
      <c r="XE102" s="5" t="s">
        <v>33</v>
      </c>
      <c r="XF102" s="5" t="s">
        <v>33</v>
      </c>
      <c r="XG102" s="5" t="s">
        <v>33</v>
      </c>
      <c r="XH102" s="5" t="s">
        <v>33</v>
      </c>
      <c r="XI102" s="5" t="s">
        <v>33</v>
      </c>
      <c r="XJ102" s="5" t="s">
        <v>33</v>
      </c>
      <c r="XK102" s="5" t="s">
        <v>33</v>
      </c>
      <c r="XL102" s="5" t="s">
        <v>33</v>
      </c>
      <c r="XM102" s="5" t="s">
        <v>33</v>
      </c>
      <c r="XN102" s="5" t="s">
        <v>33</v>
      </c>
      <c r="XO102" s="5" t="s">
        <v>33</v>
      </c>
      <c r="XP102" s="5" t="s">
        <v>33</v>
      </c>
      <c r="XQ102" s="5" t="s">
        <v>33</v>
      </c>
      <c r="XR102" s="5" t="s">
        <v>33</v>
      </c>
      <c r="XS102" s="1">
        <v>14232</v>
      </c>
      <c r="XT102" s="3" t="s">
        <v>180</v>
      </c>
      <c r="XU102" s="3" t="s">
        <v>180</v>
      </c>
      <c r="XV102" s="3" t="s">
        <v>180</v>
      </c>
      <c r="XW102" s="3" t="s">
        <v>179</v>
      </c>
      <c r="XX102" s="3" t="s">
        <v>180</v>
      </c>
      <c r="XY102" s="3" t="s">
        <v>180</v>
      </c>
      <c r="XZ102" s="3" t="s">
        <v>241</v>
      </c>
    </row>
    <row r="103" spans="1:650" x14ac:dyDescent="0.3">
      <c r="A103" s="6" t="s">
        <v>130</v>
      </c>
      <c r="B103" s="1">
        <v>4004218</v>
      </c>
      <c r="C103" s="5">
        <v>3569</v>
      </c>
      <c r="D103" s="5">
        <v>25989</v>
      </c>
      <c r="E103" s="5">
        <v>1462</v>
      </c>
      <c r="F103" s="5">
        <v>374</v>
      </c>
      <c r="G103" s="5">
        <v>1846</v>
      </c>
      <c r="H103" s="5">
        <v>7799</v>
      </c>
      <c r="I103" s="5">
        <v>14928</v>
      </c>
      <c r="J103" s="5">
        <v>9518</v>
      </c>
      <c r="K103" s="5">
        <v>5927</v>
      </c>
      <c r="L103" s="5">
        <v>1847</v>
      </c>
      <c r="M103" s="5">
        <v>15281</v>
      </c>
      <c r="N103" s="5">
        <v>0</v>
      </c>
      <c r="O103" s="5">
        <v>23450</v>
      </c>
      <c r="P103" s="5">
        <v>3</v>
      </c>
      <c r="Q103" s="5">
        <v>190</v>
      </c>
      <c r="R103" s="5">
        <v>107</v>
      </c>
      <c r="S103" s="5">
        <v>6086</v>
      </c>
      <c r="T103" s="5">
        <v>3424</v>
      </c>
      <c r="U103" s="5">
        <v>15909</v>
      </c>
      <c r="V103" s="5">
        <v>-400</v>
      </c>
      <c r="W103" s="5">
        <v>733</v>
      </c>
      <c r="X103" s="5">
        <v>8323</v>
      </c>
      <c r="Y103" s="5">
        <v>19</v>
      </c>
      <c r="Z103" s="5">
        <v>-518</v>
      </c>
      <c r="AA103" s="5">
        <v>2137</v>
      </c>
      <c r="AB103" s="5">
        <v>389</v>
      </c>
      <c r="AC103" s="5">
        <v>1127</v>
      </c>
      <c r="AD103" s="5">
        <v>-4469</v>
      </c>
      <c r="AE103" s="5">
        <v>6442</v>
      </c>
      <c r="AF103" s="5">
        <v>6417</v>
      </c>
      <c r="AG103" s="5">
        <v>9895</v>
      </c>
      <c r="AH103" s="5">
        <v>23889</v>
      </c>
      <c r="AI103" s="5">
        <v>266854</v>
      </c>
      <c r="AJ103" s="5">
        <v>338063</v>
      </c>
      <c r="AK103" s="5">
        <v>405807</v>
      </c>
      <c r="AL103" s="5">
        <v>427301</v>
      </c>
      <c r="AM103" s="5">
        <v>485845</v>
      </c>
      <c r="AN103" s="5">
        <v>283787</v>
      </c>
      <c r="AO103" s="5">
        <v>661055</v>
      </c>
      <c r="AP103" s="5">
        <v>658368</v>
      </c>
      <c r="AQ103" s="5">
        <v>515279</v>
      </c>
      <c r="AR103" s="5">
        <v>1121455</v>
      </c>
      <c r="AS103" s="5">
        <v>973433</v>
      </c>
      <c r="AT103" s="5">
        <v>583164</v>
      </c>
      <c r="AU103" s="5">
        <v>98868</v>
      </c>
      <c r="AV103" s="5">
        <v>117448</v>
      </c>
      <c r="AW103" s="5">
        <v>157383</v>
      </c>
      <c r="AX103" s="5">
        <v>112044</v>
      </c>
      <c r="AY103" s="5">
        <v>473408</v>
      </c>
      <c r="AZ103" s="5">
        <v>39324</v>
      </c>
      <c r="BA103" s="5">
        <v>32086</v>
      </c>
      <c r="BB103" s="5">
        <v>29430</v>
      </c>
      <c r="BC103" s="5">
        <v>20115</v>
      </c>
      <c r="BD103" s="5">
        <v>27089</v>
      </c>
      <c r="BE103" s="5">
        <v>134722</v>
      </c>
      <c r="BF103" s="5">
        <v>74785</v>
      </c>
      <c r="BG103" s="5">
        <v>112963</v>
      </c>
      <c r="BH103" s="5">
        <v>212507</v>
      </c>
      <c r="BI103" s="5">
        <v>219593</v>
      </c>
      <c r="BJ103" s="5">
        <v>227369</v>
      </c>
      <c r="BK103" s="5">
        <v>220563</v>
      </c>
      <c r="BL103" s="5">
        <v>205183</v>
      </c>
      <c r="BM103" s="5">
        <v>209876</v>
      </c>
      <c r="BN103" s="5">
        <v>229556</v>
      </c>
      <c r="BO103" s="5">
        <v>1040883</v>
      </c>
      <c r="BP103" s="5">
        <v>976567</v>
      </c>
      <c r="BQ103" s="5">
        <v>696359</v>
      </c>
      <c r="BR103" s="5">
        <v>1056052</v>
      </c>
      <c r="BS103" s="5">
        <v>898809</v>
      </c>
      <c r="BT103" s="5">
        <v>727387</v>
      </c>
      <c r="BU103" s="5">
        <v>818308</v>
      </c>
      <c r="BV103" s="5">
        <v>677661</v>
      </c>
      <c r="BW103" s="5">
        <v>428311</v>
      </c>
      <c r="BX103" s="5">
        <v>679479</v>
      </c>
      <c r="BY103" s="5">
        <v>664791</v>
      </c>
      <c r="BZ103" s="5">
        <v>318417</v>
      </c>
      <c r="CA103" s="5">
        <v>316114</v>
      </c>
      <c r="CB103" s="5">
        <v>530543</v>
      </c>
      <c r="CC103" s="5">
        <v>267654</v>
      </c>
      <c r="CD103" s="5">
        <v>304884</v>
      </c>
      <c r="CE103" s="5">
        <v>493840</v>
      </c>
      <c r="CF103" s="5">
        <v>186529</v>
      </c>
      <c r="CG103" s="5">
        <v>140166</v>
      </c>
      <c r="CH103" s="5">
        <v>116435</v>
      </c>
      <c r="CI103" s="5">
        <v>158770</v>
      </c>
      <c r="CJ103" s="5">
        <v>219300</v>
      </c>
      <c r="CK103" s="5">
        <v>82056</v>
      </c>
      <c r="CL103" s="5">
        <v>70189</v>
      </c>
      <c r="CM103" s="5">
        <v>65533</v>
      </c>
      <c r="CN103" s="5">
        <v>60233</v>
      </c>
      <c r="CO103" s="5">
        <v>62429</v>
      </c>
      <c r="CP103" s="5">
        <v>94008</v>
      </c>
      <c r="CQ103" s="5">
        <v>93264</v>
      </c>
      <c r="CR103" s="5">
        <v>55380</v>
      </c>
      <c r="CS103" s="5">
        <v>120358</v>
      </c>
      <c r="CT103" s="5">
        <v>99064</v>
      </c>
      <c r="CU103" s="5">
        <v>2208831</v>
      </c>
      <c r="CV103" s="5">
        <v>1997561</v>
      </c>
      <c r="CW103" s="5">
        <v>1664690</v>
      </c>
      <c r="CX103" s="5">
        <v>1508269</v>
      </c>
      <c r="CY103" s="5">
        <v>1504948</v>
      </c>
      <c r="CZ103" s="5">
        <v>1277867</v>
      </c>
      <c r="DA103" s="5">
        <v>1483663</v>
      </c>
      <c r="DB103" s="5">
        <v>1461791</v>
      </c>
      <c r="DC103" s="5">
        <v>1359250</v>
      </c>
      <c r="DD103" s="5">
        <v>1245630</v>
      </c>
      <c r="DE103" s="5">
        <v>1265227</v>
      </c>
      <c r="DF103" s="5">
        <v>1011234</v>
      </c>
      <c r="DG103" s="5">
        <v>850881</v>
      </c>
      <c r="DH103" s="5">
        <v>819982</v>
      </c>
      <c r="DI103" s="5">
        <v>667958</v>
      </c>
      <c r="DJ103" s="5">
        <v>578313</v>
      </c>
      <c r="DK103" s="5">
        <v>650189</v>
      </c>
      <c r="DL103" s="5">
        <v>540307</v>
      </c>
      <c r="DM103" s="5">
        <v>580473</v>
      </c>
      <c r="DN103" s="5">
        <v>623549</v>
      </c>
      <c r="DO103" s="5">
        <v>644713</v>
      </c>
      <c r="DP103" s="5">
        <v>719314</v>
      </c>
      <c r="DQ103" s="5">
        <v>744979</v>
      </c>
      <c r="DR103" s="5">
        <v>484805</v>
      </c>
      <c r="DS103" s="5">
        <v>420588</v>
      </c>
      <c r="DT103" s="5">
        <v>421502</v>
      </c>
      <c r="DU103" s="5">
        <v>416561</v>
      </c>
      <c r="DV103" s="5">
        <v>515574</v>
      </c>
      <c r="DW103" s="5">
        <v>606149</v>
      </c>
      <c r="DX103" s="5">
        <v>552620</v>
      </c>
      <c r="DY103" s="5">
        <v>594557</v>
      </c>
      <c r="DZ103" s="5">
        <v>462729</v>
      </c>
      <c r="EA103" s="5">
        <v>153066</v>
      </c>
      <c r="EB103" s="5">
        <v>111484</v>
      </c>
      <c r="EC103" s="5">
        <v>102169</v>
      </c>
      <c r="ED103" s="5">
        <v>106182</v>
      </c>
      <c r="EE103" s="5">
        <v>141680</v>
      </c>
      <c r="EF103" s="5">
        <v>45867</v>
      </c>
      <c r="EG103" s="5">
        <v>19645</v>
      </c>
      <c r="EH103" s="5">
        <v>23855</v>
      </c>
      <c r="EI103" s="5">
        <v>12940</v>
      </c>
      <c r="EJ103" s="5">
        <v>8723</v>
      </c>
      <c r="EK103" s="5">
        <v>8126</v>
      </c>
      <c r="EL103" s="5">
        <v>7880</v>
      </c>
      <c r="EM103" s="5">
        <v>4878</v>
      </c>
      <c r="EN103" s="5">
        <v>5184</v>
      </c>
      <c r="EO103" s="5">
        <v>4240</v>
      </c>
      <c r="EP103" s="5">
        <v>2706</v>
      </c>
      <c r="EQ103" s="5">
        <v>4201</v>
      </c>
      <c r="ER103" s="5">
        <v>2355</v>
      </c>
      <c r="ES103" s="5">
        <v>3911</v>
      </c>
      <c r="ET103" s="5">
        <v>3285</v>
      </c>
      <c r="EU103" s="5">
        <v>3526</v>
      </c>
      <c r="EV103" s="5">
        <v>7341</v>
      </c>
      <c r="EW103" s="5">
        <v>9354</v>
      </c>
      <c r="EX103" s="5">
        <v>9745</v>
      </c>
      <c r="EY103" s="5">
        <v>6417</v>
      </c>
      <c r="EZ103" s="5">
        <v>5589</v>
      </c>
      <c r="FA103" s="5">
        <v>478320</v>
      </c>
      <c r="FB103" s="5">
        <v>-3350</v>
      </c>
      <c r="FC103" s="5">
        <v>16298</v>
      </c>
      <c r="FD103" s="5">
        <v>46471</v>
      </c>
      <c r="FE103" s="5">
        <v>6978</v>
      </c>
      <c r="FF103" s="5">
        <v>5283</v>
      </c>
      <c r="FG103" s="5">
        <v>0</v>
      </c>
      <c r="FH103" s="5">
        <v>0</v>
      </c>
      <c r="FI103" s="5">
        <v>0</v>
      </c>
      <c r="FJ103" s="5">
        <v>0</v>
      </c>
      <c r="FK103" s="5">
        <v>0</v>
      </c>
      <c r="FL103" s="5">
        <v>0</v>
      </c>
      <c r="FM103" s="5">
        <v>0</v>
      </c>
      <c r="FN103" s="5">
        <v>0</v>
      </c>
      <c r="FO103" s="5">
        <v>0</v>
      </c>
      <c r="FP103" s="5">
        <v>0</v>
      </c>
      <c r="FQ103" s="5">
        <v>0</v>
      </c>
      <c r="FR103" s="5">
        <v>0</v>
      </c>
      <c r="FS103" s="5">
        <v>0</v>
      </c>
      <c r="FT103" s="5">
        <v>0</v>
      </c>
      <c r="FU103" s="5" t="s">
        <v>33</v>
      </c>
      <c r="FV103" s="5" t="s">
        <v>33</v>
      </c>
      <c r="FW103" s="5" t="s">
        <v>33</v>
      </c>
      <c r="FX103" s="5" t="s">
        <v>33</v>
      </c>
      <c r="FY103" s="5" t="s">
        <v>33</v>
      </c>
      <c r="FZ103" s="5" t="s">
        <v>33</v>
      </c>
      <c r="GA103" s="5" t="s">
        <v>33</v>
      </c>
      <c r="GB103" s="5" t="s">
        <v>33</v>
      </c>
      <c r="GC103" s="5" t="s">
        <v>33</v>
      </c>
      <c r="GD103" s="5" t="s">
        <v>33</v>
      </c>
      <c r="GE103" s="5" t="s">
        <v>33</v>
      </c>
      <c r="GF103" s="5" t="s">
        <v>33</v>
      </c>
      <c r="GG103" s="5" t="s">
        <v>33</v>
      </c>
      <c r="GH103" s="5" t="s">
        <v>33</v>
      </c>
      <c r="GI103" s="5" t="s">
        <v>33</v>
      </c>
      <c r="GJ103" s="5" t="s">
        <v>33</v>
      </c>
      <c r="GK103" s="5" t="s">
        <v>33</v>
      </c>
      <c r="GL103" s="5" t="s">
        <v>33</v>
      </c>
      <c r="GM103" s="5">
        <v>3673203</v>
      </c>
      <c r="GN103" s="5">
        <v>3449664</v>
      </c>
      <c r="GO103" s="5">
        <v>2870488</v>
      </c>
      <c r="GP103" s="5">
        <v>3098179</v>
      </c>
      <c r="GQ103" s="5">
        <v>3033494</v>
      </c>
      <c r="GR103" s="5">
        <v>2342707</v>
      </c>
      <c r="GS103" s="5">
        <v>2997599</v>
      </c>
      <c r="GT103" s="5">
        <v>2831193</v>
      </c>
      <c r="GU103" s="5">
        <v>2321706</v>
      </c>
      <c r="GV103" s="5">
        <v>3057134</v>
      </c>
      <c r="GW103" s="5">
        <v>2926858</v>
      </c>
      <c r="GX103" s="5">
        <v>1920694</v>
      </c>
      <c r="GY103" s="5">
        <v>1294190</v>
      </c>
      <c r="GZ103" s="5">
        <v>1473159</v>
      </c>
      <c r="HA103" s="5">
        <v>1097426</v>
      </c>
      <c r="HB103" s="5">
        <v>998053</v>
      </c>
      <c r="HC103" s="5">
        <v>1627725</v>
      </c>
      <c r="HD103" s="5">
        <v>771940</v>
      </c>
      <c r="HE103" s="5">
        <v>772546</v>
      </c>
      <c r="HF103" s="5">
        <v>772299</v>
      </c>
      <c r="HG103" s="5">
        <v>827857</v>
      </c>
      <c r="HH103" s="5">
        <v>981366</v>
      </c>
      <c r="HI103" s="5">
        <v>971129</v>
      </c>
      <c r="HJ103" s="5">
        <v>643907</v>
      </c>
      <c r="HK103" s="5">
        <v>607684</v>
      </c>
      <c r="HL103" s="5">
        <v>700221</v>
      </c>
      <c r="HM103" s="5">
        <v>1185911</v>
      </c>
      <c r="HN103" s="5">
        <v>829283</v>
      </c>
      <c r="HO103" s="5">
        <v>950970</v>
      </c>
      <c r="HP103" s="5">
        <v>889672</v>
      </c>
      <c r="HQ103" s="5">
        <v>941664</v>
      </c>
      <c r="HR103" s="5">
        <v>825089</v>
      </c>
      <c r="HS103" s="5">
        <v>5006599</v>
      </c>
      <c r="HT103" s="5">
        <v>4709072</v>
      </c>
      <c r="HU103" s="5">
        <v>4810285</v>
      </c>
      <c r="HV103" s="5">
        <v>5219702</v>
      </c>
      <c r="HW103" s="5">
        <v>5481897</v>
      </c>
      <c r="HX103" s="5">
        <v>6039257</v>
      </c>
      <c r="HY103" s="5">
        <v>5320974</v>
      </c>
      <c r="HZ103" s="5">
        <v>4566152</v>
      </c>
      <c r="IA103" s="5">
        <v>4359085</v>
      </c>
      <c r="IB103" s="5">
        <v>4175144</v>
      </c>
      <c r="IC103" s="5">
        <v>4001195</v>
      </c>
      <c r="ID103" s="5">
        <v>4742428</v>
      </c>
      <c r="IE103" s="5">
        <v>3713104</v>
      </c>
      <c r="IF103" s="5">
        <v>3169790</v>
      </c>
      <c r="IG103" s="5">
        <v>2686127</v>
      </c>
      <c r="IH103" s="5">
        <v>2972661</v>
      </c>
      <c r="II103" s="5">
        <v>2627923</v>
      </c>
      <c r="IJ103" s="5">
        <v>1602302</v>
      </c>
      <c r="IK103" s="5">
        <v>3488211</v>
      </c>
      <c r="IL103" s="5">
        <v>6990560</v>
      </c>
      <c r="IM103" s="5">
        <v>2745160</v>
      </c>
      <c r="IN103" s="5">
        <v>2714742</v>
      </c>
      <c r="IO103" s="5">
        <v>2800282</v>
      </c>
      <c r="IP103" s="5">
        <v>2558262</v>
      </c>
      <c r="IQ103" s="5">
        <v>2418867</v>
      </c>
      <c r="IR103" s="5">
        <v>2930479</v>
      </c>
      <c r="IS103" s="5">
        <v>2601514</v>
      </c>
      <c r="IT103" s="5">
        <v>2815315</v>
      </c>
      <c r="IU103" s="5">
        <v>2721417</v>
      </c>
      <c r="IV103" s="5">
        <v>2613357</v>
      </c>
      <c r="IW103" s="5">
        <v>2097926</v>
      </c>
      <c r="IX103" s="5">
        <v>2050647</v>
      </c>
      <c r="IY103" s="5">
        <v>285687</v>
      </c>
      <c r="IZ103" s="5">
        <v>76901</v>
      </c>
      <c r="JA103" s="5">
        <v>213405</v>
      </c>
      <c r="JB103" s="5">
        <v>243755</v>
      </c>
      <c r="JC103" s="5">
        <v>261251</v>
      </c>
      <c r="JD103" s="5">
        <v>202770</v>
      </c>
      <c r="JE103" s="5">
        <v>253622</v>
      </c>
      <c r="JF103" s="5">
        <v>239618</v>
      </c>
      <c r="JG103" s="5">
        <v>179067</v>
      </c>
      <c r="JH103" s="5">
        <v>174138</v>
      </c>
      <c r="JI103" s="5">
        <v>210849</v>
      </c>
      <c r="JJ103" s="5">
        <v>202855</v>
      </c>
      <c r="JK103" s="5">
        <v>189031</v>
      </c>
      <c r="JL103" s="5">
        <v>188490</v>
      </c>
      <c r="JM103" s="5">
        <v>158594</v>
      </c>
      <c r="JN103" s="5">
        <v>257614</v>
      </c>
      <c r="JO103" s="5">
        <v>141263</v>
      </c>
      <c r="JP103" s="5">
        <v>147075</v>
      </c>
      <c r="JQ103" s="5">
        <v>128508</v>
      </c>
      <c r="JR103" s="5">
        <v>161057</v>
      </c>
      <c r="JS103" s="5">
        <v>163261</v>
      </c>
      <c r="JT103" s="5">
        <v>150382</v>
      </c>
      <c r="JU103" s="5">
        <v>254803</v>
      </c>
      <c r="JV103" s="5">
        <v>188434</v>
      </c>
      <c r="JW103" s="5">
        <v>168218</v>
      </c>
      <c r="JX103" s="5">
        <v>223816</v>
      </c>
      <c r="JY103" s="5">
        <v>214667</v>
      </c>
      <c r="JZ103" s="5">
        <v>257019</v>
      </c>
      <c r="KA103" s="5">
        <v>250362</v>
      </c>
      <c r="KB103" s="5">
        <v>202429</v>
      </c>
      <c r="KC103" s="5">
        <v>188897</v>
      </c>
      <c r="KD103" s="5">
        <v>183838</v>
      </c>
      <c r="KE103" s="5">
        <v>340197</v>
      </c>
      <c r="KF103" s="5">
        <v>192432</v>
      </c>
      <c r="KG103" s="5">
        <v>180012</v>
      </c>
      <c r="KH103" s="5">
        <v>187955</v>
      </c>
      <c r="KI103" s="5">
        <v>175889</v>
      </c>
      <c r="KJ103" s="5">
        <v>155889</v>
      </c>
      <c r="KK103" s="5">
        <v>138155</v>
      </c>
      <c r="KL103" s="5">
        <v>135355</v>
      </c>
      <c r="KM103" s="5">
        <v>135762</v>
      </c>
      <c r="KN103" s="5">
        <v>145553</v>
      </c>
      <c r="KO103" s="5">
        <v>142913</v>
      </c>
      <c r="KP103" s="5">
        <v>138940</v>
      </c>
      <c r="KQ103" s="5">
        <v>116987</v>
      </c>
      <c r="KR103" s="5">
        <v>109007</v>
      </c>
      <c r="KS103" s="5">
        <v>73330</v>
      </c>
      <c r="KT103" s="5">
        <v>62652</v>
      </c>
      <c r="KU103" s="5">
        <v>58914</v>
      </c>
      <c r="KV103" s="5">
        <v>65698</v>
      </c>
      <c r="KW103" s="5">
        <v>60763</v>
      </c>
      <c r="KX103" s="5">
        <v>58765</v>
      </c>
      <c r="KY103" s="5">
        <v>66227</v>
      </c>
      <c r="KZ103" s="5">
        <v>58463</v>
      </c>
      <c r="LA103" s="5">
        <v>53330</v>
      </c>
      <c r="LB103" s="5">
        <v>49255</v>
      </c>
      <c r="LC103" s="5">
        <v>48257</v>
      </c>
      <c r="LD103" s="5">
        <v>38672</v>
      </c>
      <c r="LE103" s="5">
        <v>31507</v>
      </c>
      <c r="LF103" s="5">
        <v>34910</v>
      </c>
      <c r="LG103" s="5">
        <v>35706</v>
      </c>
      <c r="LH103" s="5">
        <v>31967</v>
      </c>
      <c r="LI103" s="5">
        <v>27867</v>
      </c>
      <c r="LJ103" s="5">
        <v>26708</v>
      </c>
      <c r="LK103" s="5">
        <v>654679</v>
      </c>
      <c r="LL103" s="5">
        <v>156657</v>
      </c>
      <c r="LM103" s="5">
        <v>120964</v>
      </c>
      <c r="LN103" s="5">
        <v>108160</v>
      </c>
      <c r="LO103" s="5">
        <v>110823</v>
      </c>
      <c r="LP103" s="5">
        <v>87158</v>
      </c>
      <c r="LQ103" s="5">
        <v>89090</v>
      </c>
      <c r="LR103" s="5">
        <v>75803</v>
      </c>
      <c r="LS103" s="5">
        <v>69096</v>
      </c>
      <c r="LT103" s="5">
        <v>62582</v>
      </c>
      <c r="LU103" s="5">
        <v>58538</v>
      </c>
      <c r="LV103" s="5">
        <v>69902</v>
      </c>
      <c r="LW103" s="5">
        <v>59069</v>
      </c>
      <c r="LX103" s="5">
        <v>61131</v>
      </c>
      <c r="LY103" s="5">
        <v>54395</v>
      </c>
      <c r="LZ103" s="5">
        <v>47770</v>
      </c>
      <c r="MA103" s="5">
        <v>41857</v>
      </c>
      <c r="MB103" s="5">
        <v>40820</v>
      </c>
      <c r="MC103" s="5">
        <v>44579</v>
      </c>
      <c r="MD103" s="5">
        <v>36980</v>
      </c>
      <c r="ME103" s="5">
        <v>34319</v>
      </c>
      <c r="MF103" s="5">
        <v>31434</v>
      </c>
      <c r="MG103" s="5">
        <v>29410</v>
      </c>
      <c r="MH103" s="5">
        <v>30281</v>
      </c>
      <c r="MI103" s="5">
        <v>25994</v>
      </c>
      <c r="MJ103" s="5">
        <v>21056</v>
      </c>
      <c r="MK103" s="5">
        <v>27939</v>
      </c>
      <c r="ML103" s="5">
        <v>30732</v>
      </c>
      <c r="MM103" s="5">
        <v>30340</v>
      </c>
      <c r="MN103" s="5">
        <v>23898</v>
      </c>
      <c r="MO103" s="5">
        <v>22185</v>
      </c>
      <c r="MP103" s="5">
        <v>17909</v>
      </c>
      <c r="MQ103" s="5">
        <v>13724</v>
      </c>
      <c r="MR103" s="5">
        <v>13833</v>
      </c>
      <c r="MS103" s="5">
        <v>14651</v>
      </c>
      <c r="MT103" s="5">
        <v>15270</v>
      </c>
      <c r="MU103" s="5">
        <v>15719</v>
      </c>
      <c r="MV103" s="5">
        <v>15997</v>
      </c>
      <c r="MW103" s="5">
        <v>16419</v>
      </c>
      <c r="MX103" s="5">
        <v>16799</v>
      </c>
      <c r="MY103" s="5">
        <v>11305</v>
      </c>
      <c r="MZ103" s="5">
        <v>9039</v>
      </c>
      <c r="NA103" s="5">
        <v>11663</v>
      </c>
      <c r="NB103" s="5">
        <v>6981</v>
      </c>
      <c r="NC103" s="5">
        <v>5134</v>
      </c>
      <c r="ND103" s="5">
        <v>4224</v>
      </c>
      <c r="NE103" s="5" t="s">
        <v>33</v>
      </c>
      <c r="NF103" s="5" t="s">
        <v>33</v>
      </c>
      <c r="NG103" s="5" t="s">
        <v>33</v>
      </c>
      <c r="NH103" s="5" t="s">
        <v>33</v>
      </c>
      <c r="NI103" s="5" t="s">
        <v>33</v>
      </c>
      <c r="NJ103" s="5" t="s">
        <v>33</v>
      </c>
      <c r="NK103" s="5" t="s">
        <v>33</v>
      </c>
      <c r="NL103" s="5" t="s">
        <v>33</v>
      </c>
      <c r="NM103" s="5" t="s">
        <v>33</v>
      </c>
      <c r="NN103" s="5" t="s">
        <v>33</v>
      </c>
      <c r="NO103" s="5" t="s">
        <v>33</v>
      </c>
      <c r="NP103" s="5" t="s">
        <v>33</v>
      </c>
      <c r="NQ103" s="5" t="s">
        <v>33</v>
      </c>
      <c r="NR103" s="5" t="s">
        <v>33</v>
      </c>
      <c r="NS103" s="5" t="s">
        <v>33</v>
      </c>
      <c r="NT103" s="5" t="s">
        <v>33</v>
      </c>
      <c r="NU103" s="5" t="s">
        <v>33</v>
      </c>
      <c r="NV103" s="5" t="s">
        <v>33</v>
      </c>
      <c r="NW103" s="5">
        <v>0</v>
      </c>
      <c r="NX103" s="5">
        <v>0</v>
      </c>
      <c r="NY103" s="5">
        <v>0</v>
      </c>
      <c r="NZ103" s="5">
        <v>0</v>
      </c>
      <c r="OA103" s="5">
        <v>0</v>
      </c>
      <c r="OB103" s="5">
        <v>0</v>
      </c>
      <c r="OC103" s="5">
        <v>0</v>
      </c>
      <c r="OD103" s="5">
        <v>0</v>
      </c>
      <c r="OE103" s="5">
        <v>0</v>
      </c>
      <c r="OF103" s="5">
        <v>0</v>
      </c>
      <c r="OG103" s="5">
        <v>0</v>
      </c>
      <c r="OH103" s="5">
        <v>0</v>
      </c>
      <c r="OI103" s="5">
        <v>0</v>
      </c>
      <c r="OJ103" s="5">
        <v>0</v>
      </c>
      <c r="OK103" s="5" t="s">
        <v>33</v>
      </c>
      <c r="OL103" s="5" t="s">
        <v>33</v>
      </c>
      <c r="OM103" s="5" t="s">
        <v>33</v>
      </c>
      <c r="ON103" s="5" t="s">
        <v>33</v>
      </c>
      <c r="OO103" s="5" t="s">
        <v>33</v>
      </c>
      <c r="OP103" s="5" t="s">
        <v>33</v>
      </c>
      <c r="OQ103" s="5" t="s">
        <v>33</v>
      </c>
      <c r="OR103" s="5" t="s">
        <v>33</v>
      </c>
      <c r="OS103" s="5" t="s">
        <v>33</v>
      </c>
      <c r="OT103" s="5" t="s">
        <v>33</v>
      </c>
      <c r="OU103" s="5" t="s">
        <v>33</v>
      </c>
      <c r="OV103" s="5" t="s">
        <v>33</v>
      </c>
      <c r="OW103" s="5" t="s">
        <v>33</v>
      </c>
      <c r="OX103" s="5" t="s">
        <v>33</v>
      </c>
      <c r="OY103" s="5" t="s">
        <v>33</v>
      </c>
      <c r="OZ103" s="5" t="s">
        <v>33</v>
      </c>
      <c r="PA103" s="5" t="s">
        <v>33</v>
      </c>
      <c r="PB103" s="5" t="s">
        <v>33</v>
      </c>
      <c r="PC103" s="5">
        <v>529274</v>
      </c>
      <c r="PD103" s="5">
        <v>324196</v>
      </c>
      <c r="PE103" s="5">
        <v>109916</v>
      </c>
      <c r="PF103" s="5">
        <v>443536</v>
      </c>
      <c r="PG103" s="5">
        <v>296615</v>
      </c>
      <c r="PH103" s="5">
        <v>229884</v>
      </c>
      <c r="PI103" s="5">
        <v>239997</v>
      </c>
      <c r="PJ103" s="5">
        <v>250023</v>
      </c>
      <c r="PK103" s="5">
        <v>186790</v>
      </c>
      <c r="PL103" s="5">
        <v>153802</v>
      </c>
      <c r="PM103" s="5">
        <v>159199</v>
      </c>
      <c r="PN103" s="5">
        <v>182746</v>
      </c>
      <c r="PO103" s="5">
        <v>187347</v>
      </c>
      <c r="PP103" s="5">
        <v>163298</v>
      </c>
      <c r="PQ103" s="5">
        <v>160206</v>
      </c>
      <c r="PR103" s="5">
        <v>139511</v>
      </c>
      <c r="PS103" s="5">
        <v>147909</v>
      </c>
      <c r="PT103" s="5">
        <v>116791</v>
      </c>
      <c r="PU103" s="5">
        <v>122494</v>
      </c>
      <c r="PV103" s="5">
        <v>130026</v>
      </c>
      <c r="PW103" s="5">
        <v>137877</v>
      </c>
      <c r="PX103" s="5">
        <v>137880</v>
      </c>
      <c r="PY103" s="5">
        <v>125532</v>
      </c>
      <c r="PZ103" s="5">
        <v>116806</v>
      </c>
      <c r="QA103" s="5">
        <v>106211</v>
      </c>
      <c r="QB103" s="5">
        <v>140678</v>
      </c>
      <c r="QC103" s="5">
        <v>141494</v>
      </c>
      <c r="QD103" s="5">
        <v>130213</v>
      </c>
      <c r="QE103" s="5">
        <v>126376</v>
      </c>
      <c r="QF103" s="5">
        <v>121363</v>
      </c>
      <c r="QG103" s="5">
        <v>124148</v>
      </c>
      <c r="QH103" s="5">
        <v>126326</v>
      </c>
      <c r="QI103" s="5">
        <v>894482</v>
      </c>
      <c r="QJ103" s="5">
        <v>832773</v>
      </c>
      <c r="QK103" s="5">
        <v>616407</v>
      </c>
      <c r="QL103" s="5">
        <v>489795</v>
      </c>
      <c r="QM103" s="5">
        <v>533080</v>
      </c>
      <c r="QN103" s="5">
        <v>445210</v>
      </c>
      <c r="QO103" s="5">
        <v>389022</v>
      </c>
      <c r="QP103" s="5">
        <v>398470</v>
      </c>
      <c r="QQ103" s="5">
        <v>414046</v>
      </c>
      <c r="QR103" s="5">
        <v>352417</v>
      </c>
      <c r="QS103" s="5">
        <v>326105</v>
      </c>
      <c r="QT103" s="5">
        <v>350223</v>
      </c>
      <c r="QU103" s="5">
        <v>311041</v>
      </c>
      <c r="QV103" s="5">
        <v>307212</v>
      </c>
      <c r="QW103" s="5">
        <v>289894</v>
      </c>
      <c r="QX103" s="5">
        <v>294723</v>
      </c>
      <c r="QY103" s="5">
        <v>278826</v>
      </c>
      <c r="QZ103" s="5">
        <v>278900</v>
      </c>
      <c r="RA103" s="5">
        <v>239977</v>
      </c>
      <c r="RB103" s="5">
        <v>238911</v>
      </c>
      <c r="RC103" s="5">
        <v>228473</v>
      </c>
      <c r="RD103" s="5">
        <v>272868</v>
      </c>
      <c r="RE103" s="5">
        <v>259275</v>
      </c>
      <c r="RF103" s="5">
        <v>246985</v>
      </c>
      <c r="RG103" s="5">
        <v>175720</v>
      </c>
      <c r="RH103" s="5">
        <v>120423</v>
      </c>
      <c r="RI103" s="5">
        <v>127733</v>
      </c>
      <c r="RJ103" s="5">
        <v>117309</v>
      </c>
      <c r="RK103" s="5">
        <v>119447</v>
      </c>
      <c r="RL103" s="5">
        <v>116085</v>
      </c>
      <c r="RM103" s="5">
        <v>106437</v>
      </c>
      <c r="RN103" s="5">
        <v>116151</v>
      </c>
      <c r="RO103" s="5">
        <v>253732</v>
      </c>
      <c r="RP103" s="5">
        <v>202279</v>
      </c>
      <c r="RQ103" s="5">
        <v>215958</v>
      </c>
      <c r="RR103" s="5">
        <v>212307</v>
      </c>
      <c r="RS103" s="5">
        <v>222794</v>
      </c>
      <c r="RT103" s="5">
        <v>216187</v>
      </c>
      <c r="RU103" s="5">
        <v>248874</v>
      </c>
      <c r="RV103" s="5">
        <v>251348</v>
      </c>
      <c r="RW103" s="5">
        <v>240599</v>
      </c>
      <c r="RX103" s="5">
        <v>219693</v>
      </c>
      <c r="RY103" s="5">
        <v>242671</v>
      </c>
      <c r="RZ103" s="5">
        <v>269714</v>
      </c>
      <c r="SA103" s="5">
        <v>285996</v>
      </c>
      <c r="SB103" s="5">
        <v>256019</v>
      </c>
      <c r="SC103" s="5">
        <v>251080</v>
      </c>
      <c r="SD103" s="5">
        <v>251136</v>
      </c>
      <c r="SE103" s="5">
        <v>286273</v>
      </c>
      <c r="SF103" s="5">
        <v>238262</v>
      </c>
      <c r="SG103" s="5">
        <v>221320</v>
      </c>
      <c r="SH103" s="5">
        <v>197857</v>
      </c>
      <c r="SI103" s="5">
        <v>191062</v>
      </c>
      <c r="SJ103" s="5">
        <v>187106</v>
      </c>
      <c r="SK103" s="5">
        <v>215171</v>
      </c>
      <c r="SL103" s="5">
        <v>220430</v>
      </c>
      <c r="SM103" s="5">
        <v>174727</v>
      </c>
      <c r="SN103" s="5">
        <v>139046</v>
      </c>
      <c r="SO103" s="5">
        <v>124004</v>
      </c>
      <c r="SP103" s="5">
        <v>123172</v>
      </c>
      <c r="SQ103" s="5">
        <v>107660</v>
      </c>
      <c r="SR103" s="5">
        <v>119110</v>
      </c>
      <c r="SS103" s="5">
        <v>117033</v>
      </c>
      <c r="ST103" s="5">
        <v>114734</v>
      </c>
      <c r="SU103" s="5">
        <v>462892</v>
      </c>
      <c r="SV103" s="5">
        <v>442944</v>
      </c>
      <c r="SW103" s="5">
        <v>512904</v>
      </c>
      <c r="SX103" s="5">
        <v>611149</v>
      </c>
      <c r="SY103" s="5">
        <v>631523</v>
      </c>
      <c r="SZ103" s="5">
        <v>614606</v>
      </c>
      <c r="TA103" s="5">
        <v>616738</v>
      </c>
      <c r="TB103" s="5">
        <v>677534</v>
      </c>
      <c r="TC103" s="5">
        <v>700840</v>
      </c>
      <c r="TD103" s="5">
        <v>686933</v>
      </c>
      <c r="TE103" s="5">
        <v>692487</v>
      </c>
      <c r="TF103" s="5">
        <v>729450</v>
      </c>
      <c r="TG103" s="5">
        <v>457708</v>
      </c>
      <c r="TH103" s="5">
        <v>368142</v>
      </c>
      <c r="TI103" s="5">
        <v>268276</v>
      </c>
      <c r="TJ103" s="5">
        <v>206235</v>
      </c>
      <c r="TK103" s="5">
        <v>169246</v>
      </c>
      <c r="TL103" s="5">
        <v>165882</v>
      </c>
      <c r="TM103" s="5">
        <v>169422</v>
      </c>
      <c r="TN103" s="5">
        <v>108288</v>
      </c>
      <c r="TO103" s="5">
        <v>98221</v>
      </c>
      <c r="TP103" s="5">
        <v>113788</v>
      </c>
      <c r="TQ103" s="5">
        <v>111854</v>
      </c>
      <c r="TR103" s="5">
        <v>102116</v>
      </c>
      <c r="TS103" s="5">
        <v>121617</v>
      </c>
      <c r="TT103" s="5">
        <v>146394</v>
      </c>
      <c r="TU103" s="5">
        <v>130760</v>
      </c>
      <c r="TV103" s="5">
        <v>153191</v>
      </c>
      <c r="TW103" s="5">
        <v>130292</v>
      </c>
      <c r="TX103" s="5">
        <v>89246</v>
      </c>
      <c r="TY103" s="5">
        <v>70778</v>
      </c>
      <c r="TZ103" s="5">
        <v>54580</v>
      </c>
      <c r="UA103" s="5">
        <v>1040</v>
      </c>
      <c r="UB103" s="5">
        <v>962</v>
      </c>
      <c r="UC103" s="5">
        <v>1195</v>
      </c>
      <c r="UD103" s="5">
        <v>2273</v>
      </c>
      <c r="UE103" s="5">
        <v>2979</v>
      </c>
      <c r="UF103" s="5">
        <v>10382</v>
      </c>
      <c r="UG103" s="5">
        <v>13922</v>
      </c>
      <c r="UH103" s="5">
        <v>14398</v>
      </c>
      <c r="UI103" s="5">
        <v>6748</v>
      </c>
      <c r="UJ103" s="5">
        <v>8649</v>
      </c>
      <c r="UK103" s="5">
        <v>5541</v>
      </c>
      <c r="UL103" s="5">
        <v>3902</v>
      </c>
      <c r="UM103" s="5">
        <v>5672</v>
      </c>
      <c r="UN103" s="5">
        <v>3891</v>
      </c>
      <c r="UO103" s="5">
        <v>3712</v>
      </c>
      <c r="UP103" s="5">
        <v>2904</v>
      </c>
      <c r="UQ103" s="5">
        <v>2764</v>
      </c>
      <c r="UR103" s="5">
        <v>2431</v>
      </c>
      <c r="US103" s="5">
        <v>2532</v>
      </c>
      <c r="UT103" s="5">
        <v>3677</v>
      </c>
      <c r="UU103" s="5">
        <v>2746</v>
      </c>
      <c r="UV103" s="5">
        <v>2637</v>
      </c>
      <c r="UW103" s="5">
        <v>5074</v>
      </c>
      <c r="UX103" s="5">
        <v>11423</v>
      </c>
      <c r="UY103" s="5">
        <v>10643</v>
      </c>
      <c r="UZ103" s="5">
        <v>9183</v>
      </c>
      <c r="VA103" s="5">
        <v>6126</v>
      </c>
      <c r="VB103" s="5">
        <v>7508</v>
      </c>
      <c r="VC103" s="5">
        <v>7442</v>
      </c>
      <c r="VD103" s="5">
        <v>6304</v>
      </c>
      <c r="VE103" s="5">
        <v>4278</v>
      </c>
      <c r="VF103" s="5">
        <v>4086</v>
      </c>
      <c r="VG103" s="5">
        <v>12792390</v>
      </c>
      <c r="VH103" s="5">
        <v>13033671</v>
      </c>
      <c r="VI103" s="5">
        <v>1170047</v>
      </c>
      <c r="VJ103" s="5">
        <v>1318306</v>
      </c>
      <c r="VK103" s="5">
        <v>1042961</v>
      </c>
      <c r="VL103" s="5">
        <v>1008279</v>
      </c>
      <c r="VM103" s="5">
        <v>962889</v>
      </c>
      <c r="VN103" s="5">
        <v>954738</v>
      </c>
      <c r="VO103" s="5">
        <v>917382</v>
      </c>
      <c r="VP103" s="5">
        <v>784332</v>
      </c>
      <c r="VQ103" s="5">
        <v>865364</v>
      </c>
      <c r="VR103" s="5">
        <v>765715</v>
      </c>
      <c r="VS103" s="5">
        <v>738603</v>
      </c>
      <c r="VT103" s="5">
        <v>758995</v>
      </c>
      <c r="VU103" s="5">
        <v>596381</v>
      </c>
      <c r="VV103" s="5">
        <v>619976</v>
      </c>
      <c r="VW103" s="5">
        <v>693001</v>
      </c>
      <c r="VX103" s="5">
        <v>657351</v>
      </c>
      <c r="VY103" s="5">
        <v>507358</v>
      </c>
      <c r="VZ103" s="5">
        <v>742898</v>
      </c>
      <c r="WA103" s="5">
        <v>533774</v>
      </c>
      <c r="WB103" s="5">
        <v>531562</v>
      </c>
      <c r="WC103" s="5">
        <v>496637</v>
      </c>
      <c r="WD103" s="5">
        <v>595116</v>
      </c>
      <c r="WE103" s="5">
        <v>569165</v>
      </c>
      <c r="WF103" s="5">
        <v>811441</v>
      </c>
      <c r="WG103" s="5">
        <v>935611</v>
      </c>
      <c r="WH103" s="5">
        <v>664298</v>
      </c>
      <c r="WI103" s="5">
        <v>633503</v>
      </c>
      <c r="WJ103" s="5">
        <v>567279</v>
      </c>
      <c r="WK103" s="5">
        <v>482881</v>
      </c>
      <c r="WL103" s="5">
        <v>442140</v>
      </c>
      <c r="WM103" s="5">
        <v>4229</v>
      </c>
      <c r="WN103" s="5">
        <v>4725</v>
      </c>
      <c r="WO103" s="5">
        <v>8483</v>
      </c>
      <c r="WP103" s="5">
        <v>10959</v>
      </c>
      <c r="WQ103" s="5">
        <v>9775</v>
      </c>
      <c r="WR103" s="5">
        <v>9826</v>
      </c>
      <c r="WS103" s="5">
        <v>15776</v>
      </c>
      <c r="WT103" s="5">
        <v>13033</v>
      </c>
      <c r="WU103" s="5">
        <v>7192</v>
      </c>
      <c r="WV103" s="5">
        <v>11056</v>
      </c>
      <c r="WW103" s="5">
        <v>15937</v>
      </c>
      <c r="WX103" s="5">
        <v>15752</v>
      </c>
      <c r="WY103" s="5">
        <v>15972</v>
      </c>
      <c r="WZ103" s="5">
        <v>9994</v>
      </c>
      <c r="XA103" s="5">
        <v>3113</v>
      </c>
      <c r="XB103" s="5">
        <v>2488</v>
      </c>
      <c r="XC103" s="5">
        <v>6550</v>
      </c>
      <c r="XD103" s="5">
        <v>4494</v>
      </c>
      <c r="XE103" s="5">
        <v>2962</v>
      </c>
      <c r="XF103" s="5">
        <v>5813</v>
      </c>
      <c r="XG103" s="5">
        <v>7079</v>
      </c>
      <c r="XH103" s="5">
        <v>10747</v>
      </c>
      <c r="XI103" s="5">
        <v>7179</v>
      </c>
      <c r="XJ103" s="5">
        <v>10735</v>
      </c>
      <c r="XK103" s="5">
        <v>3776</v>
      </c>
      <c r="XL103" s="5">
        <v>3821</v>
      </c>
      <c r="XM103" s="5">
        <v>5305</v>
      </c>
      <c r="XN103" s="5">
        <v>6632</v>
      </c>
      <c r="XO103" s="5">
        <v>4272</v>
      </c>
      <c r="XP103" s="5">
        <v>3962</v>
      </c>
      <c r="XQ103" s="5">
        <v>3672</v>
      </c>
      <c r="XR103" s="5">
        <v>3181</v>
      </c>
      <c r="XS103" s="1">
        <v>14328</v>
      </c>
      <c r="XT103" s="3" t="s">
        <v>180</v>
      </c>
      <c r="XU103" s="3" t="s">
        <v>180</v>
      </c>
      <c r="XV103" s="3" t="s">
        <v>180</v>
      </c>
      <c r="XW103" s="3" t="s">
        <v>179</v>
      </c>
      <c r="XX103" s="3" t="s">
        <v>180</v>
      </c>
      <c r="XY103" s="3" t="s">
        <v>180</v>
      </c>
      <c r="XZ103" s="3" t="s">
        <v>222</v>
      </c>
    </row>
    <row r="104" spans="1:650" x14ac:dyDescent="0.3">
      <c r="A104" s="6" t="s">
        <v>131</v>
      </c>
      <c r="B104" s="1">
        <v>4001587</v>
      </c>
      <c r="C104" s="5">
        <v>54132</v>
      </c>
      <c r="D104" s="5">
        <v>40208</v>
      </c>
      <c r="E104" s="5">
        <v>58851</v>
      </c>
      <c r="F104" s="5">
        <v>51814</v>
      </c>
      <c r="G104" s="5">
        <v>24261</v>
      </c>
      <c r="H104" s="5">
        <v>33045</v>
      </c>
      <c r="I104" s="5">
        <v>10032</v>
      </c>
      <c r="J104" s="5">
        <v>27458</v>
      </c>
      <c r="K104" s="5">
        <v>50942</v>
      </c>
      <c r="L104" s="5">
        <v>101207</v>
      </c>
      <c r="M104" s="5">
        <v>33368</v>
      </c>
      <c r="N104" s="5">
        <v>81105</v>
      </c>
      <c r="O104" s="5">
        <v>17749</v>
      </c>
      <c r="P104" s="5">
        <v>33591</v>
      </c>
      <c r="Q104" s="5">
        <v>71602</v>
      </c>
      <c r="R104" s="5">
        <v>121480</v>
      </c>
      <c r="S104" s="5">
        <v>59783</v>
      </c>
      <c r="T104" s="5">
        <v>44498</v>
      </c>
      <c r="U104" s="5">
        <v>26471</v>
      </c>
      <c r="V104" s="5">
        <v>41320</v>
      </c>
      <c r="W104" s="5">
        <v>74089</v>
      </c>
      <c r="X104" s="5">
        <v>80206</v>
      </c>
      <c r="Y104" s="5">
        <v>42894</v>
      </c>
      <c r="Z104" s="5">
        <v>83895</v>
      </c>
      <c r="AA104" s="5">
        <v>21502</v>
      </c>
      <c r="AB104" s="5">
        <v>40495</v>
      </c>
      <c r="AC104" s="5">
        <v>6896</v>
      </c>
      <c r="AD104" s="5">
        <v>3425</v>
      </c>
      <c r="AE104" s="5">
        <v>20807</v>
      </c>
      <c r="AF104" s="5">
        <v>9252</v>
      </c>
      <c r="AG104" s="5">
        <v>27992</v>
      </c>
      <c r="AH104" s="5">
        <v>0</v>
      </c>
      <c r="AI104" s="5">
        <v>907901</v>
      </c>
      <c r="AJ104" s="5">
        <v>200585</v>
      </c>
      <c r="AK104" s="5">
        <v>206660</v>
      </c>
      <c r="AL104" s="5">
        <v>370251</v>
      </c>
      <c r="AM104" s="5">
        <v>500641</v>
      </c>
      <c r="AN104" s="5">
        <v>961640</v>
      </c>
      <c r="AO104" s="5">
        <v>174917</v>
      </c>
      <c r="AP104" s="5">
        <v>641825</v>
      </c>
      <c r="AQ104" s="5">
        <v>721974</v>
      </c>
      <c r="AR104" s="5">
        <v>971300</v>
      </c>
      <c r="AS104" s="5">
        <v>918176</v>
      </c>
      <c r="AT104" s="5">
        <v>1153927</v>
      </c>
      <c r="AU104" s="5">
        <v>790018</v>
      </c>
      <c r="AV104" s="5">
        <v>697504</v>
      </c>
      <c r="AW104" s="5">
        <v>343538</v>
      </c>
      <c r="AX104" s="5">
        <v>144930</v>
      </c>
      <c r="AY104" s="5">
        <v>189387</v>
      </c>
      <c r="AZ104" s="5">
        <v>169922</v>
      </c>
      <c r="BA104" s="5">
        <v>94684</v>
      </c>
      <c r="BB104" s="5">
        <v>51306</v>
      </c>
      <c r="BC104" s="5">
        <v>132802</v>
      </c>
      <c r="BD104" s="5">
        <v>135472</v>
      </c>
      <c r="BE104" s="5">
        <v>81818</v>
      </c>
      <c r="BF104" s="5">
        <v>253536</v>
      </c>
      <c r="BG104" s="5">
        <v>70900</v>
      </c>
      <c r="BH104" s="5">
        <v>139658</v>
      </c>
      <c r="BI104" s="5">
        <v>105352</v>
      </c>
      <c r="BJ104" s="5">
        <v>93486</v>
      </c>
      <c r="BK104" s="5">
        <v>89816</v>
      </c>
      <c r="BL104" s="5">
        <v>106775</v>
      </c>
      <c r="BM104" s="5">
        <v>30036</v>
      </c>
      <c r="BN104" s="5">
        <v>0</v>
      </c>
      <c r="BO104" s="5">
        <v>139461</v>
      </c>
      <c r="BP104" s="5">
        <v>147229</v>
      </c>
      <c r="BQ104" s="5">
        <v>192361</v>
      </c>
      <c r="BR104" s="5">
        <v>153285</v>
      </c>
      <c r="BS104" s="5">
        <v>528249</v>
      </c>
      <c r="BT104" s="5">
        <v>178957</v>
      </c>
      <c r="BU104" s="5">
        <v>521412</v>
      </c>
      <c r="BV104" s="5">
        <v>247904</v>
      </c>
      <c r="BW104" s="5">
        <v>204126</v>
      </c>
      <c r="BX104" s="5">
        <v>1029520</v>
      </c>
      <c r="BY104" s="5">
        <v>290605</v>
      </c>
      <c r="BZ104" s="5">
        <v>216510</v>
      </c>
      <c r="CA104" s="5">
        <v>183570</v>
      </c>
      <c r="CB104" s="5">
        <v>121301</v>
      </c>
      <c r="CC104" s="5">
        <v>92287</v>
      </c>
      <c r="CD104" s="5">
        <v>101776</v>
      </c>
      <c r="CE104" s="5">
        <v>101098</v>
      </c>
      <c r="CF104" s="5">
        <v>70827</v>
      </c>
      <c r="CG104" s="5">
        <v>65866</v>
      </c>
      <c r="CH104" s="5">
        <v>44373</v>
      </c>
      <c r="CI104" s="5">
        <v>33822</v>
      </c>
      <c r="CJ104" s="5">
        <v>32514</v>
      </c>
      <c r="CK104" s="5">
        <v>28396</v>
      </c>
      <c r="CL104" s="5">
        <v>35254</v>
      </c>
      <c r="CM104" s="5">
        <v>74290</v>
      </c>
      <c r="CN104" s="5">
        <v>88321</v>
      </c>
      <c r="CO104" s="5">
        <v>164572</v>
      </c>
      <c r="CP104" s="5">
        <v>120551</v>
      </c>
      <c r="CQ104" s="5">
        <v>99770</v>
      </c>
      <c r="CR104" s="5">
        <v>117531</v>
      </c>
      <c r="CS104" s="5">
        <v>50446</v>
      </c>
      <c r="CT104" s="5">
        <v>0</v>
      </c>
      <c r="CU104" s="5">
        <v>337558</v>
      </c>
      <c r="CV104" s="5">
        <v>312549</v>
      </c>
      <c r="CW104" s="5">
        <v>230721</v>
      </c>
      <c r="CX104" s="5">
        <v>219708</v>
      </c>
      <c r="CY104" s="5">
        <v>223383</v>
      </c>
      <c r="CZ104" s="5">
        <v>197377</v>
      </c>
      <c r="DA104" s="5">
        <v>199692</v>
      </c>
      <c r="DB104" s="5">
        <v>209322</v>
      </c>
      <c r="DC104" s="5">
        <v>243144</v>
      </c>
      <c r="DD104" s="5">
        <v>222421</v>
      </c>
      <c r="DE104" s="5">
        <v>256818</v>
      </c>
      <c r="DF104" s="5">
        <v>281815</v>
      </c>
      <c r="DG104" s="5">
        <v>282888</v>
      </c>
      <c r="DH104" s="5">
        <v>238519</v>
      </c>
      <c r="DI104" s="5">
        <v>228201</v>
      </c>
      <c r="DJ104" s="5">
        <v>219593</v>
      </c>
      <c r="DK104" s="5">
        <v>211942</v>
      </c>
      <c r="DL104" s="5">
        <v>173530</v>
      </c>
      <c r="DM104" s="5">
        <v>191171</v>
      </c>
      <c r="DN104" s="5">
        <v>185939</v>
      </c>
      <c r="DO104" s="5">
        <v>139634</v>
      </c>
      <c r="DP104" s="5">
        <v>180225</v>
      </c>
      <c r="DQ104" s="5">
        <v>228074</v>
      </c>
      <c r="DR104" s="5">
        <v>217493</v>
      </c>
      <c r="DS104" s="5">
        <v>205453</v>
      </c>
      <c r="DT104" s="5">
        <v>220331</v>
      </c>
      <c r="DU104" s="5">
        <v>205189</v>
      </c>
      <c r="DV104" s="5">
        <v>206850</v>
      </c>
      <c r="DW104" s="5">
        <v>130943</v>
      </c>
      <c r="DX104" s="5">
        <v>115968</v>
      </c>
      <c r="DY104" s="5">
        <v>125477</v>
      </c>
      <c r="DZ104" s="5">
        <v>0</v>
      </c>
      <c r="EA104" s="5">
        <v>60655</v>
      </c>
      <c r="EB104" s="5">
        <v>86832</v>
      </c>
      <c r="EC104" s="5">
        <v>83010</v>
      </c>
      <c r="ED104" s="5">
        <v>45550</v>
      </c>
      <c r="EE104" s="5">
        <v>56565</v>
      </c>
      <c r="EF104" s="5">
        <v>62225</v>
      </c>
      <c r="EG104" s="5">
        <v>91784</v>
      </c>
      <c r="EH104" s="5">
        <v>87321</v>
      </c>
      <c r="EI104" s="5">
        <v>130552</v>
      </c>
      <c r="EJ104" s="5">
        <v>89386</v>
      </c>
      <c r="EK104" s="5">
        <v>75858</v>
      </c>
      <c r="EL104" s="5">
        <v>75268</v>
      </c>
      <c r="EM104" s="5">
        <v>71732</v>
      </c>
      <c r="EN104" s="5">
        <v>81460</v>
      </c>
      <c r="EO104" s="5">
        <v>94198</v>
      </c>
      <c r="EP104" s="5">
        <v>91309</v>
      </c>
      <c r="EQ104" s="5">
        <v>92723</v>
      </c>
      <c r="ER104" s="5">
        <v>72348</v>
      </c>
      <c r="ES104" s="5">
        <v>43044</v>
      </c>
      <c r="ET104" s="5">
        <v>42118</v>
      </c>
      <c r="EU104" s="5">
        <v>29596</v>
      </c>
      <c r="EV104" s="5">
        <v>127623</v>
      </c>
      <c r="EW104" s="5">
        <v>84825</v>
      </c>
      <c r="EX104" s="5">
        <v>64164</v>
      </c>
      <c r="EY104" s="5">
        <v>77789</v>
      </c>
      <c r="EZ104" s="5">
        <v>193917</v>
      </c>
      <c r="FA104" s="5">
        <v>107640</v>
      </c>
      <c r="FB104" s="5">
        <v>96563</v>
      </c>
      <c r="FC104" s="5">
        <v>149649</v>
      </c>
      <c r="FD104" s="5">
        <v>89702</v>
      </c>
      <c r="FE104" s="5">
        <v>60410</v>
      </c>
      <c r="FF104" s="5">
        <v>0</v>
      </c>
      <c r="FG104" s="5">
        <v>0</v>
      </c>
      <c r="FH104" s="5">
        <v>0</v>
      </c>
      <c r="FI104" s="5">
        <v>0</v>
      </c>
      <c r="FJ104" s="5">
        <v>0</v>
      </c>
      <c r="FK104" s="5">
        <v>0</v>
      </c>
      <c r="FL104" s="5">
        <v>0</v>
      </c>
      <c r="FM104" s="5">
        <v>0</v>
      </c>
      <c r="FN104" s="5">
        <v>0</v>
      </c>
      <c r="FO104" s="5">
        <v>0</v>
      </c>
      <c r="FP104" s="5">
        <v>0</v>
      </c>
      <c r="FQ104" s="5">
        <v>0</v>
      </c>
      <c r="FR104" s="5">
        <v>0</v>
      </c>
      <c r="FS104" s="5">
        <v>0</v>
      </c>
      <c r="FT104" s="5">
        <v>0</v>
      </c>
      <c r="FU104" s="5" t="s">
        <v>33</v>
      </c>
      <c r="FV104" s="5" t="s">
        <v>33</v>
      </c>
      <c r="FW104" s="5" t="s">
        <v>33</v>
      </c>
      <c r="FX104" s="5" t="s">
        <v>33</v>
      </c>
      <c r="FY104" s="5" t="s">
        <v>33</v>
      </c>
      <c r="FZ104" s="5" t="s">
        <v>33</v>
      </c>
      <c r="GA104" s="5" t="s">
        <v>33</v>
      </c>
      <c r="GB104" s="5" t="s">
        <v>33</v>
      </c>
      <c r="GC104" s="5" t="s">
        <v>33</v>
      </c>
      <c r="GD104" s="5" t="s">
        <v>33</v>
      </c>
      <c r="GE104" s="5" t="s">
        <v>33</v>
      </c>
      <c r="GF104" s="5" t="s">
        <v>33</v>
      </c>
      <c r="GG104" s="5" t="s">
        <v>33</v>
      </c>
      <c r="GH104" s="5" t="s">
        <v>33</v>
      </c>
      <c r="GI104" s="5" t="s">
        <v>33</v>
      </c>
      <c r="GJ104" s="5" t="s">
        <v>33</v>
      </c>
      <c r="GK104" s="5" t="s">
        <v>33</v>
      </c>
      <c r="GL104" s="5" t="s">
        <v>33</v>
      </c>
      <c r="GM104" s="5">
        <v>1499706</v>
      </c>
      <c r="GN104" s="5">
        <v>787402</v>
      </c>
      <c r="GO104" s="5">
        <v>771604</v>
      </c>
      <c r="GP104" s="5">
        <v>846706</v>
      </c>
      <c r="GQ104" s="5">
        <v>1368159</v>
      </c>
      <c r="GR104" s="5">
        <v>1433245</v>
      </c>
      <c r="GS104" s="5">
        <v>997832</v>
      </c>
      <c r="GT104" s="5">
        <v>1213953</v>
      </c>
      <c r="GU104" s="5">
        <v>1349958</v>
      </c>
      <c r="GV104" s="5">
        <v>2415883</v>
      </c>
      <c r="GW104" s="5">
        <v>1577829</v>
      </c>
      <c r="GX104" s="5">
        <v>2111444</v>
      </c>
      <c r="GY104" s="5">
        <v>1345978</v>
      </c>
      <c r="GZ104" s="5">
        <v>1172249</v>
      </c>
      <c r="HA104" s="5">
        <v>829825</v>
      </c>
      <c r="HB104" s="5">
        <v>679087</v>
      </c>
      <c r="HC104" s="5">
        <v>654933</v>
      </c>
      <c r="HD104" s="5">
        <v>531124</v>
      </c>
      <c r="HE104" s="5">
        <v>421236</v>
      </c>
      <c r="HF104" s="5">
        <v>387348</v>
      </c>
      <c r="HG104" s="5">
        <v>409998</v>
      </c>
      <c r="HH104" s="5">
        <v>556040</v>
      </c>
      <c r="HI104" s="5">
        <v>466007</v>
      </c>
      <c r="HJ104" s="5">
        <v>654342</v>
      </c>
      <c r="HK104" s="5">
        <v>450031</v>
      </c>
      <c r="HL104" s="5">
        <v>685686</v>
      </c>
      <c r="HM104" s="5">
        <v>589964</v>
      </c>
      <c r="HN104" s="5">
        <v>780975</v>
      </c>
      <c r="HO104" s="5">
        <v>729212</v>
      </c>
      <c r="HP104" s="5">
        <v>488021</v>
      </c>
      <c r="HQ104" s="5">
        <v>294361</v>
      </c>
      <c r="HR104" s="5">
        <v>0</v>
      </c>
      <c r="HS104" s="5">
        <v>1909778</v>
      </c>
      <c r="HT104" s="5">
        <v>1952961</v>
      </c>
      <c r="HU104" s="5">
        <v>1903359</v>
      </c>
      <c r="HV104" s="5">
        <v>1878408</v>
      </c>
      <c r="HW104" s="5">
        <v>1992697</v>
      </c>
      <c r="HX104" s="5">
        <v>2088213</v>
      </c>
      <c r="HY104" s="5">
        <v>2076042</v>
      </c>
      <c r="HZ104" s="5">
        <v>1918153</v>
      </c>
      <c r="IA104" s="5">
        <v>1739498</v>
      </c>
      <c r="IB104" s="5">
        <v>1727076</v>
      </c>
      <c r="IC104" s="5">
        <v>1763268</v>
      </c>
      <c r="ID104" s="5">
        <v>2080098</v>
      </c>
      <c r="IE104" s="5">
        <v>1909134</v>
      </c>
      <c r="IF104" s="5">
        <v>1531740</v>
      </c>
      <c r="IG104" s="5">
        <v>1385584</v>
      </c>
      <c r="IH104" s="5">
        <v>1052055</v>
      </c>
      <c r="II104" s="5">
        <v>1606068</v>
      </c>
      <c r="IJ104" s="5">
        <v>1548883</v>
      </c>
      <c r="IK104" s="5">
        <v>2835085</v>
      </c>
      <c r="IL104" s="5">
        <v>2595649</v>
      </c>
      <c r="IM104" s="5">
        <v>1525619</v>
      </c>
      <c r="IN104" s="5">
        <v>3061717</v>
      </c>
      <c r="IO104" s="5">
        <v>1816174</v>
      </c>
      <c r="IP104" s="5">
        <v>1134200</v>
      </c>
      <c r="IQ104" s="5">
        <v>899185</v>
      </c>
      <c r="IR104" s="5">
        <v>943265</v>
      </c>
      <c r="IS104" s="5">
        <v>876882</v>
      </c>
      <c r="IT104" s="5">
        <v>836635</v>
      </c>
      <c r="IU104" s="5">
        <v>721339</v>
      </c>
      <c r="IV104" s="5">
        <v>673393</v>
      </c>
      <c r="IW104" s="5">
        <v>655316</v>
      </c>
      <c r="IX104" s="5">
        <v>343672</v>
      </c>
      <c r="IY104" s="5">
        <v>200319</v>
      </c>
      <c r="IZ104" s="5">
        <v>212395</v>
      </c>
      <c r="JA104" s="5">
        <v>199628</v>
      </c>
      <c r="JB104" s="5">
        <v>207095</v>
      </c>
      <c r="JC104" s="5">
        <v>220551</v>
      </c>
      <c r="JD104" s="5">
        <v>238159</v>
      </c>
      <c r="JE104" s="5">
        <v>220808</v>
      </c>
      <c r="JF104" s="5">
        <v>224790</v>
      </c>
      <c r="JG104" s="5">
        <v>219927</v>
      </c>
      <c r="JH104" s="5">
        <v>215982</v>
      </c>
      <c r="JI104" s="5">
        <v>194438</v>
      </c>
      <c r="JJ104" s="5">
        <v>173211</v>
      </c>
      <c r="JK104" s="5">
        <v>178442</v>
      </c>
      <c r="JL104" s="5">
        <v>170687</v>
      </c>
      <c r="JM104" s="5">
        <v>162589</v>
      </c>
      <c r="JN104" s="5">
        <v>159676</v>
      </c>
      <c r="JO104" s="5">
        <v>154066</v>
      </c>
      <c r="JP104" s="5">
        <v>147814</v>
      </c>
      <c r="JQ104" s="5">
        <v>128494</v>
      </c>
      <c r="JR104" s="5">
        <v>97048</v>
      </c>
      <c r="JS104" s="5">
        <v>92641</v>
      </c>
      <c r="JT104" s="5">
        <v>102427</v>
      </c>
      <c r="JU104" s="5">
        <v>112249</v>
      </c>
      <c r="JV104" s="5">
        <v>107164</v>
      </c>
      <c r="JW104" s="5">
        <v>109774</v>
      </c>
      <c r="JX104" s="5">
        <v>116304</v>
      </c>
      <c r="JY104" s="5">
        <v>115293</v>
      </c>
      <c r="JZ104" s="5">
        <v>110802</v>
      </c>
      <c r="KA104" s="5">
        <v>94673</v>
      </c>
      <c r="KB104" s="5">
        <v>93459</v>
      </c>
      <c r="KC104" s="5">
        <v>100674</v>
      </c>
      <c r="KD104" s="5">
        <v>63324</v>
      </c>
      <c r="KE104" s="5">
        <v>183065</v>
      </c>
      <c r="KF104" s="5">
        <v>170452</v>
      </c>
      <c r="KG104" s="5">
        <v>169141</v>
      </c>
      <c r="KH104" s="5">
        <v>168365</v>
      </c>
      <c r="KI104" s="5">
        <v>184597</v>
      </c>
      <c r="KJ104" s="5">
        <v>183337</v>
      </c>
      <c r="KK104" s="5">
        <v>163292</v>
      </c>
      <c r="KL104" s="5">
        <v>164690</v>
      </c>
      <c r="KM104" s="5">
        <v>162698</v>
      </c>
      <c r="KN104" s="5">
        <v>160048</v>
      </c>
      <c r="KO104" s="5">
        <v>138375</v>
      </c>
      <c r="KP104" s="5">
        <v>142093</v>
      </c>
      <c r="KQ104" s="5">
        <v>127928</v>
      </c>
      <c r="KR104" s="5">
        <v>113354</v>
      </c>
      <c r="KS104" s="5">
        <v>99309</v>
      </c>
      <c r="KT104" s="5">
        <v>90100</v>
      </c>
      <c r="KU104" s="5">
        <v>91564</v>
      </c>
      <c r="KV104" s="5">
        <v>89522</v>
      </c>
      <c r="KW104" s="5">
        <v>106679</v>
      </c>
      <c r="KX104" s="5">
        <v>95739</v>
      </c>
      <c r="KY104" s="5">
        <v>77777</v>
      </c>
      <c r="KZ104" s="5">
        <v>87328</v>
      </c>
      <c r="LA104" s="5">
        <v>81603</v>
      </c>
      <c r="LB104" s="5">
        <v>67999</v>
      </c>
      <c r="LC104" s="5">
        <v>57537</v>
      </c>
      <c r="LD104" s="5">
        <v>58194</v>
      </c>
      <c r="LE104" s="5">
        <v>51217</v>
      </c>
      <c r="LF104" s="5">
        <v>53261</v>
      </c>
      <c r="LG104" s="5">
        <v>42749</v>
      </c>
      <c r="LH104" s="5">
        <v>42315</v>
      </c>
      <c r="LI104" s="5">
        <v>43168</v>
      </c>
      <c r="LJ104" s="5">
        <v>35611</v>
      </c>
      <c r="LK104" s="5">
        <v>35302</v>
      </c>
      <c r="LL104" s="5">
        <v>36054</v>
      </c>
      <c r="LM104" s="5">
        <v>35665</v>
      </c>
      <c r="LN104" s="5">
        <v>34896</v>
      </c>
      <c r="LO104" s="5">
        <v>31068</v>
      </c>
      <c r="LP104" s="5">
        <v>27720</v>
      </c>
      <c r="LQ104" s="5">
        <v>35378</v>
      </c>
      <c r="LR104" s="5">
        <v>41794</v>
      </c>
      <c r="LS104" s="5">
        <v>42018</v>
      </c>
      <c r="LT104" s="5">
        <v>35580</v>
      </c>
      <c r="LU104" s="5">
        <v>34499</v>
      </c>
      <c r="LV104" s="5">
        <v>31917</v>
      </c>
      <c r="LW104" s="5">
        <v>26267</v>
      </c>
      <c r="LX104" s="5">
        <v>23577</v>
      </c>
      <c r="LY104" s="5">
        <v>15974</v>
      </c>
      <c r="LZ104" s="5">
        <v>15224</v>
      </c>
      <c r="MA104" s="5">
        <v>14398</v>
      </c>
      <c r="MB104" s="5">
        <v>12897</v>
      </c>
      <c r="MC104" s="5">
        <v>16534</v>
      </c>
      <c r="MD104" s="5">
        <v>8229</v>
      </c>
      <c r="ME104" s="5">
        <v>6098</v>
      </c>
      <c r="MF104" s="5">
        <v>9706</v>
      </c>
      <c r="MG104" s="5">
        <v>12226</v>
      </c>
      <c r="MH104" s="5">
        <v>10626</v>
      </c>
      <c r="MI104" s="5">
        <v>10191</v>
      </c>
      <c r="MJ104" s="5">
        <v>10148</v>
      </c>
      <c r="MK104" s="5">
        <v>10427</v>
      </c>
      <c r="ML104" s="5">
        <v>11102</v>
      </c>
      <c r="MM104" s="5">
        <v>7806</v>
      </c>
      <c r="MN104" s="5">
        <v>10226</v>
      </c>
      <c r="MO104" s="5">
        <v>10900</v>
      </c>
      <c r="MP104" s="5">
        <v>3911</v>
      </c>
      <c r="MQ104" s="5">
        <v>0</v>
      </c>
      <c r="MR104" s="5">
        <v>0</v>
      </c>
      <c r="MS104" s="5">
        <v>0</v>
      </c>
      <c r="MT104" s="5">
        <v>0</v>
      </c>
      <c r="MU104" s="5">
        <v>0</v>
      </c>
      <c r="MV104" s="5">
        <v>0</v>
      </c>
      <c r="MW104" s="5">
        <v>0</v>
      </c>
      <c r="MX104" s="5">
        <v>0</v>
      </c>
      <c r="MY104" s="5">
        <v>0</v>
      </c>
      <c r="MZ104" s="5">
        <v>0</v>
      </c>
      <c r="NA104" s="5">
        <v>0</v>
      </c>
      <c r="NB104" s="5">
        <v>0</v>
      </c>
      <c r="NC104" s="5">
        <v>0</v>
      </c>
      <c r="ND104" s="5">
        <v>0</v>
      </c>
      <c r="NE104" s="5" t="s">
        <v>33</v>
      </c>
      <c r="NF104" s="5" t="s">
        <v>33</v>
      </c>
      <c r="NG104" s="5" t="s">
        <v>33</v>
      </c>
      <c r="NH104" s="5" t="s">
        <v>33</v>
      </c>
      <c r="NI104" s="5" t="s">
        <v>33</v>
      </c>
      <c r="NJ104" s="5" t="s">
        <v>33</v>
      </c>
      <c r="NK104" s="5" t="s">
        <v>33</v>
      </c>
      <c r="NL104" s="5" t="s">
        <v>33</v>
      </c>
      <c r="NM104" s="5" t="s">
        <v>33</v>
      </c>
      <c r="NN104" s="5" t="s">
        <v>33</v>
      </c>
      <c r="NO104" s="5" t="s">
        <v>33</v>
      </c>
      <c r="NP104" s="5" t="s">
        <v>33</v>
      </c>
      <c r="NQ104" s="5" t="s">
        <v>33</v>
      </c>
      <c r="NR104" s="5" t="s">
        <v>33</v>
      </c>
      <c r="NS104" s="5" t="s">
        <v>33</v>
      </c>
      <c r="NT104" s="5" t="s">
        <v>33</v>
      </c>
      <c r="NU104" s="5" t="s">
        <v>33</v>
      </c>
      <c r="NV104" s="5" t="s">
        <v>33</v>
      </c>
      <c r="NW104" s="5">
        <v>0</v>
      </c>
      <c r="NX104" s="5">
        <v>0</v>
      </c>
      <c r="NY104" s="5">
        <v>0</v>
      </c>
      <c r="NZ104" s="5">
        <v>0</v>
      </c>
      <c r="OA104" s="5">
        <v>0</v>
      </c>
      <c r="OB104" s="5">
        <v>0</v>
      </c>
      <c r="OC104" s="5">
        <v>0</v>
      </c>
      <c r="OD104" s="5">
        <v>0</v>
      </c>
      <c r="OE104" s="5">
        <v>0</v>
      </c>
      <c r="OF104" s="5">
        <v>0</v>
      </c>
      <c r="OG104" s="5">
        <v>0</v>
      </c>
      <c r="OH104" s="5">
        <v>0</v>
      </c>
      <c r="OI104" s="5">
        <v>0</v>
      </c>
      <c r="OJ104" s="5">
        <v>0</v>
      </c>
      <c r="OK104" s="5" t="s">
        <v>33</v>
      </c>
      <c r="OL104" s="5" t="s">
        <v>33</v>
      </c>
      <c r="OM104" s="5" t="s">
        <v>33</v>
      </c>
      <c r="ON104" s="5" t="s">
        <v>33</v>
      </c>
      <c r="OO104" s="5" t="s">
        <v>33</v>
      </c>
      <c r="OP104" s="5" t="s">
        <v>33</v>
      </c>
      <c r="OQ104" s="5" t="s">
        <v>33</v>
      </c>
      <c r="OR104" s="5" t="s">
        <v>33</v>
      </c>
      <c r="OS104" s="5" t="s">
        <v>33</v>
      </c>
      <c r="OT104" s="5" t="s">
        <v>33</v>
      </c>
      <c r="OU104" s="5" t="s">
        <v>33</v>
      </c>
      <c r="OV104" s="5" t="s">
        <v>33</v>
      </c>
      <c r="OW104" s="5" t="s">
        <v>33</v>
      </c>
      <c r="OX104" s="5" t="s">
        <v>33</v>
      </c>
      <c r="OY104" s="5" t="s">
        <v>33</v>
      </c>
      <c r="OZ104" s="5" t="s">
        <v>33</v>
      </c>
      <c r="PA104" s="5" t="s">
        <v>33</v>
      </c>
      <c r="PB104" s="5" t="s">
        <v>33</v>
      </c>
      <c r="PC104" s="5">
        <v>57888</v>
      </c>
      <c r="PD104" s="5">
        <v>55302</v>
      </c>
      <c r="PE104" s="5">
        <v>54509</v>
      </c>
      <c r="PF104" s="5">
        <v>61573</v>
      </c>
      <c r="PG104" s="5">
        <v>59432</v>
      </c>
      <c r="PH104" s="5">
        <v>58040</v>
      </c>
      <c r="PI104" s="5">
        <v>62644</v>
      </c>
      <c r="PJ104" s="5">
        <v>64431</v>
      </c>
      <c r="PK104" s="5">
        <v>68923</v>
      </c>
      <c r="PL104" s="5">
        <v>67486</v>
      </c>
      <c r="PM104" s="5">
        <v>72787</v>
      </c>
      <c r="PN104" s="5">
        <v>72964</v>
      </c>
      <c r="PO104" s="5">
        <v>72379</v>
      </c>
      <c r="PP104" s="5">
        <v>83354</v>
      </c>
      <c r="PQ104" s="5">
        <v>87217</v>
      </c>
      <c r="PR104" s="5">
        <v>88846</v>
      </c>
      <c r="PS104" s="5">
        <v>71191</v>
      </c>
      <c r="PT104" s="5">
        <v>41161</v>
      </c>
      <c r="PU104" s="5">
        <v>54006</v>
      </c>
      <c r="PV104" s="5">
        <v>74543</v>
      </c>
      <c r="PW104" s="5">
        <v>78345</v>
      </c>
      <c r="PX104" s="5">
        <v>46741</v>
      </c>
      <c r="PY104" s="5">
        <v>42611</v>
      </c>
      <c r="PZ104" s="5">
        <v>45987</v>
      </c>
      <c r="QA104" s="5">
        <v>46941</v>
      </c>
      <c r="QB104" s="5">
        <v>44812</v>
      </c>
      <c r="QC104" s="5">
        <v>42654</v>
      </c>
      <c r="QD104" s="5">
        <v>38184</v>
      </c>
      <c r="QE104" s="5">
        <v>39663</v>
      </c>
      <c r="QF104" s="5">
        <v>42643</v>
      </c>
      <c r="QG104" s="5">
        <v>43145</v>
      </c>
      <c r="QH104" s="5">
        <v>17295</v>
      </c>
      <c r="QI104" s="5">
        <v>144915</v>
      </c>
      <c r="QJ104" s="5">
        <v>141957</v>
      </c>
      <c r="QK104" s="5">
        <v>143140</v>
      </c>
      <c r="QL104" s="5">
        <v>134925</v>
      </c>
      <c r="QM104" s="5">
        <v>147604</v>
      </c>
      <c r="QN104" s="5">
        <v>149523</v>
      </c>
      <c r="QO104" s="5">
        <v>145795</v>
      </c>
      <c r="QP104" s="5">
        <v>139247</v>
      </c>
      <c r="QQ104" s="5">
        <v>146177</v>
      </c>
      <c r="QR104" s="5">
        <v>141065</v>
      </c>
      <c r="QS104" s="5">
        <v>142682</v>
      </c>
      <c r="QT104" s="5">
        <v>142400</v>
      </c>
      <c r="QU104" s="5">
        <v>148962</v>
      </c>
      <c r="QV104" s="5">
        <v>135466</v>
      </c>
      <c r="QW104" s="5">
        <v>114382</v>
      </c>
      <c r="QX104" s="5">
        <v>120036</v>
      </c>
      <c r="QY104" s="5">
        <v>63941</v>
      </c>
      <c r="QZ104" s="5">
        <v>80520</v>
      </c>
      <c r="RA104" s="5">
        <v>68519</v>
      </c>
      <c r="RB104" s="5">
        <v>57504</v>
      </c>
      <c r="RC104" s="5">
        <v>62959</v>
      </c>
      <c r="RD104" s="5">
        <v>50376</v>
      </c>
      <c r="RE104" s="5">
        <v>47384</v>
      </c>
      <c r="RF104" s="5">
        <v>45177</v>
      </c>
      <c r="RG104" s="5">
        <v>43340</v>
      </c>
      <c r="RH104" s="5">
        <v>42735</v>
      </c>
      <c r="RI104" s="5">
        <v>41387</v>
      </c>
      <c r="RJ104" s="5">
        <v>39525</v>
      </c>
      <c r="RK104" s="5">
        <v>37874</v>
      </c>
      <c r="RL104" s="5">
        <v>41165</v>
      </c>
      <c r="RM104" s="5">
        <v>43649</v>
      </c>
      <c r="RN104" s="5">
        <v>19155</v>
      </c>
      <c r="RO104" s="5">
        <v>76860</v>
      </c>
      <c r="RP104" s="5">
        <v>83662</v>
      </c>
      <c r="RQ104" s="5">
        <v>86106</v>
      </c>
      <c r="RR104" s="5">
        <v>83187</v>
      </c>
      <c r="RS104" s="5">
        <v>81366</v>
      </c>
      <c r="RT104" s="5">
        <v>85292</v>
      </c>
      <c r="RU104" s="5">
        <v>87534</v>
      </c>
      <c r="RV104" s="5">
        <v>91533</v>
      </c>
      <c r="RW104" s="5">
        <v>95944</v>
      </c>
      <c r="RX104" s="5">
        <v>92751</v>
      </c>
      <c r="RY104" s="5">
        <v>93785</v>
      </c>
      <c r="RZ104" s="5">
        <v>99309</v>
      </c>
      <c r="SA104" s="5">
        <v>95458</v>
      </c>
      <c r="SB104" s="5">
        <v>107864</v>
      </c>
      <c r="SC104" s="5">
        <v>91225</v>
      </c>
      <c r="SD104" s="5">
        <v>86823</v>
      </c>
      <c r="SE104" s="5">
        <v>96416</v>
      </c>
      <c r="SF104" s="5">
        <v>84099</v>
      </c>
      <c r="SG104" s="5">
        <v>85769</v>
      </c>
      <c r="SH104" s="5">
        <v>73953</v>
      </c>
      <c r="SI104" s="5">
        <v>84340</v>
      </c>
      <c r="SJ104" s="5">
        <v>72030</v>
      </c>
      <c r="SK104" s="5">
        <v>72777</v>
      </c>
      <c r="SL104" s="5">
        <v>58732</v>
      </c>
      <c r="SM104" s="5">
        <v>56202</v>
      </c>
      <c r="SN104" s="5">
        <v>54939</v>
      </c>
      <c r="SO104" s="5">
        <v>54716</v>
      </c>
      <c r="SP104" s="5">
        <v>52455</v>
      </c>
      <c r="SQ104" s="5">
        <v>48497</v>
      </c>
      <c r="SR104" s="5">
        <v>52042</v>
      </c>
      <c r="SS104" s="5">
        <v>53396</v>
      </c>
      <c r="ST104" s="5">
        <v>28166</v>
      </c>
      <c r="SU104" s="5">
        <v>101543</v>
      </c>
      <c r="SV104" s="5">
        <v>96100</v>
      </c>
      <c r="SW104" s="5">
        <v>91522</v>
      </c>
      <c r="SX104" s="5">
        <v>147415</v>
      </c>
      <c r="SY104" s="5">
        <v>135712</v>
      </c>
      <c r="SZ104" s="5">
        <v>136012</v>
      </c>
      <c r="TA104" s="5">
        <v>116605</v>
      </c>
      <c r="TB104" s="5">
        <v>106957</v>
      </c>
      <c r="TC104" s="5">
        <v>109512</v>
      </c>
      <c r="TD104" s="5">
        <v>128945</v>
      </c>
      <c r="TE104" s="5">
        <v>71463</v>
      </c>
      <c r="TF104" s="5">
        <v>56243</v>
      </c>
      <c r="TG104" s="5">
        <v>46969</v>
      </c>
      <c r="TH104" s="5">
        <v>52739</v>
      </c>
      <c r="TI104" s="5">
        <v>48299</v>
      </c>
      <c r="TJ104" s="5">
        <v>37823</v>
      </c>
      <c r="TK104" s="5">
        <v>12581</v>
      </c>
      <c r="TL104" s="5">
        <v>9060</v>
      </c>
      <c r="TM104" s="5">
        <v>25952</v>
      </c>
      <c r="TN104" s="5">
        <v>27708</v>
      </c>
      <c r="TO104" s="5">
        <v>27710</v>
      </c>
      <c r="TP104" s="5">
        <v>32905</v>
      </c>
      <c r="TQ104" s="5">
        <v>29850</v>
      </c>
      <c r="TR104" s="5">
        <v>20527</v>
      </c>
      <c r="TS104" s="5">
        <v>20445</v>
      </c>
      <c r="TT104" s="5">
        <v>22334</v>
      </c>
      <c r="TU104" s="5">
        <v>19386</v>
      </c>
      <c r="TV104" s="5">
        <v>12940</v>
      </c>
      <c r="TW104" s="5">
        <v>11095</v>
      </c>
      <c r="TX104" s="5">
        <v>13719</v>
      </c>
      <c r="TY104" s="5">
        <v>13588</v>
      </c>
      <c r="TZ104" s="5">
        <v>4433</v>
      </c>
      <c r="UA104" s="5">
        <v>0</v>
      </c>
      <c r="UB104" s="5">
        <v>0</v>
      </c>
      <c r="UC104" s="5">
        <v>0</v>
      </c>
      <c r="UD104" s="5">
        <v>0</v>
      </c>
      <c r="UE104" s="5">
        <v>0</v>
      </c>
      <c r="UF104" s="5">
        <v>0</v>
      </c>
      <c r="UG104" s="5">
        <v>0</v>
      </c>
      <c r="UH104" s="5">
        <v>0</v>
      </c>
      <c r="UI104" s="5">
        <v>0</v>
      </c>
      <c r="UJ104" s="5">
        <v>0</v>
      </c>
      <c r="UK104" s="5">
        <v>0</v>
      </c>
      <c r="UL104" s="5">
        <v>0</v>
      </c>
      <c r="UM104" s="5">
        <v>0</v>
      </c>
      <c r="UN104" s="5">
        <v>0</v>
      </c>
      <c r="UO104" s="5">
        <v>0</v>
      </c>
      <c r="UP104" s="5">
        <v>0</v>
      </c>
      <c r="UQ104" s="5">
        <v>196</v>
      </c>
      <c r="UR104" s="5">
        <v>513</v>
      </c>
      <c r="US104" s="5">
        <v>991</v>
      </c>
      <c r="UT104" s="5">
        <v>5154</v>
      </c>
      <c r="UU104" s="5">
        <v>32</v>
      </c>
      <c r="UV104" s="5">
        <v>9226</v>
      </c>
      <c r="UW104" s="5">
        <v>11839</v>
      </c>
      <c r="UX104" s="5">
        <v>12163</v>
      </c>
      <c r="UY104" s="5">
        <v>9981</v>
      </c>
      <c r="UZ104" s="5">
        <v>5107</v>
      </c>
      <c r="VA104" s="5">
        <v>5999</v>
      </c>
      <c r="VB104" s="5">
        <v>7274</v>
      </c>
      <c r="VC104" s="5">
        <v>8403</v>
      </c>
      <c r="VD104" s="5">
        <v>7903</v>
      </c>
      <c r="VE104" s="5">
        <v>12315</v>
      </c>
      <c r="VF104" s="5">
        <v>9422</v>
      </c>
      <c r="VG104" s="5">
        <v>98686</v>
      </c>
      <c r="VH104" s="5">
        <v>111837</v>
      </c>
      <c r="VI104" s="5">
        <v>120473</v>
      </c>
      <c r="VJ104" s="5">
        <v>107417</v>
      </c>
      <c r="VK104" s="5">
        <v>111242</v>
      </c>
      <c r="VL104" s="5">
        <v>81724</v>
      </c>
      <c r="VM104" s="5">
        <v>154598</v>
      </c>
      <c r="VN104" s="5">
        <v>166722</v>
      </c>
      <c r="VO104" s="5">
        <v>128297</v>
      </c>
      <c r="VP104" s="5">
        <v>123742</v>
      </c>
      <c r="VQ104" s="5">
        <v>139422</v>
      </c>
      <c r="VR104" s="5">
        <v>142919</v>
      </c>
      <c r="VS104" s="5">
        <v>156018</v>
      </c>
      <c r="VT104" s="5">
        <v>215968</v>
      </c>
      <c r="VU104" s="5">
        <v>217740</v>
      </c>
      <c r="VV104" s="5">
        <v>225170</v>
      </c>
      <c r="VW104" s="5">
        <v>221571</v>
      </c>
      <c r="VX104" s="5">
        <v>249700</v>
      </c>
      <c r="VY104" s="5">
        <v>177697</v>
      </c>
      <c r="VZ104" s="5">
        <v>99937</v>
      </c>
      <c r="WA104" s="5">
        <v>209710</v>
      </c>
      <c r="WB104" s="5">
        <v>336044</v>
      </c>
      <c r="WC104" s="5">
        <v>400912</v>
      </c>
      <c r="WD104" s="5">
        <v>176274</v>
      </c>
      <c r="WE104" s="5">
        <v>160442</v>
      </c>
      <c r="WF104" s="5">
        <v>142678</v>
      </c>
      <c r="WG104" s="5">
        <v>138242</v>
      </c>
      <c r="WH104" s="5">
        <v>144532</v>
      </c>
      <c r="WI104" s="5">
        <v>119137</v>
      </c>
      <c r="WJ104" s="5">
        <v>139474</v>
      </c>
      <c r="WK104" s="5">
        <v>135669</v>
      </c>
      <c r="WL104" s="5">
        <v>67708</v>
      </c>
      <c r="WM104" s="5">
        <v>24451</v>
      </c>
      <c r="WN104" s="5">
        <v>23526</v>
      </c>
      <c r="WO104" s="5">
        <v>21637</v>
      </c>
      <c r="WP104" s="5">
        <v>22216</v>
      </c>
      <c r="WQ104" s="5">
        <v>22975</v>
      </c>
      <c r="WR104" s="5">
        <v>22163</v>
      </c>
      <c r="WS104" s="5">
        <v>21202</v>
      </c>
      <c r="WT104" s="5">
        <v>21518</v>
      </c>
      <c r="WU104" s="5">
        <v>24360</v>
      </c>
      <c r="WV104" s="5">
        <v>22335</v>
      </c>
      <c r="WW104" s="5">
        <v>23198</v>
      </c>
      <c r="WX104" s="5">
        <v>27125</v>
      </c>
      <c r="WY104" s="5">
        <v>24338</v>
      </c>
      <c r="WZ104" s="5">
        <v>22676</v>
      </c>
      <c r="XA104" s="5">
        <v>18969</v>
      </c>
      <c r="XB104" s="5">
        <v>19723</v>
      </c>
      <c r="XC104" s="5">
        <v>29786</v>
      </c>
      <c r="XD104" s="5">
        <v>17225</v>
      </c>
      <c r="XE104" s="5">
        <v>2931</v>
      </c>
      <c r="XF104" s="5">
        <v>423</v>
      </c>
      <c r="XG104" s="5">
        <v>0</v>
      </c>
      <c r="XH104" s="5">
        <v>2358</v>
      </c>
      <c r="XI104" s="5">
        <v>3086</v>
      </c>
      <c r="XJ104" s="5">
        <v>4346</v>
      </c>
      <c r="XK104" s="5">
        <v>5085</v>
      </c>
      <c r="XL104" s="5">
        <v>5373</v>
      </c>
      <c r="XM104" s="5">
        <v>4950</v>
      </c>
      <c r="XN104" s="5">
        <v>6233</v>
      </c>
      <c r="XO104" s="5">
        <v>6208</v>
      </c>
      <c r="XP104" s="5">
        <v>6239</v>
      </c>
      <c r="XQ104" s="5">
        <v>3461</v>
      </c>
      <c r="XR104" s="5">
        <v>180</v>
      </c>
      <c r="XS104" s="1">
        <v>14354</v>
      </c>
      <c r="XT104" s="3" t="s">
        <v>180</v>
      </c>
      <c r="XU104" s="3" t="s">
        <v>180</v>
      </c>
      <c r="XV104" s="3" t="s">
        <v>180</v>
      </c>
      <c r="XW104" s="3" t="s">
        <v>179</v>
      </c>
      <c r="XX104" s="3" t="s">
        <v>180</v>
      </c>
      <c r="XY104" s="3" t="s">
        <v>180</v>
      </c>
      <c r="XZ104" s="3" t="s">
        <v>248</v>
      </c>
    </row>
    <row r="105" spans="1:650" x14ac:dyDescent="0.3">
      <c r="A105" s="6" t="s">
        <v>132</v>
      </c>
      <c r="B105" s="1">
        <v>4062222</v>
      </c>
      <c r="C105" s="5">
        <v>20753</v>
      </c>
      <c r="D105" s="5">
        <v>11219</v>
      </c>
      <c r="E105" s="5">
        <v>24967</v>
      </c>
      <c r="F105" s="5">
        <v>26547</v>
      </c>
      <c r="G105" s="5">
        <v>14539</v>
      </c>
      <c r="H105" s="5">
        <v>19984</v>
      </c>
      <c r="I105" s="5">
        <v>21970</v>
      </c>
      <c r="J105" s="5">
        <v>20998</v>
      </c>
      <c r="K105" s="5">
        <v>12247</v>
      </c>
      <c r="L105" s="5">
        <v>300</v>
      </c>
      <c r="M105" s="5">
        <v>1985</v>
      </c>
      <c r="N105" s="5">
        <v>235</v>
      </c>
      <c r="O105" s="5">
        <v>0</v>
      </c>
      <c r="P105" s="5">
        <v>0</v>
      </c>
      <c r="Q105" s="5">
        <v>0</v>
      </c>
      <c r="R105" s="5">
        <v>0</v>
      </c>
      <c r="S105" s="5">
        <v>0</v>
      </c>
      <c r="T105" s="5">
        <v>0</v>
      </c>
      <c r="U105" s="5">
        <v>0</v>
      </c>
      <c r="V105" s="5">
        <v>0</v>
      </c>
      <c r="W105" s="5">
        <v>386</v>
      </c>
      <c r="X105" s="5">
        <v>4793</v>
      </c>
      <c r="Y105" s="5">
        <v>19119</v>
      </c>
      <c r="Z105" s="5">
        <v>30051</v>
      </c>
      <c r="AA105" s="5">
        <v>27046</v>
      </c>
      <c r="AB105" s="5">
        <v>763</v>
      </c>
      <c r="AC105" s="5">
        <v>27416</v>
      </c>
      <c r="AD105" s="5">
        <v>0</v>
      </c>
      <c r="AE105" s="5">
        <v>0</v>
      </c>
      <c r="AF105" s="5">
        <v>0</v>
      </c>
      <c r="AG105" s="5">
        <v>0</v>
      </c>
      <c r="AH105" s="5">
        <v>0</v>
      </c>
      <c r="AI105" s="5">
        <v>0</v>
      </c>
      <c r="AJ105" s="5">
        <v>0</v>
      </c>
      <c r="AK105" s="5">
        <v>0</v>
      </c>
      <c r="AL105" s="5">
        <v>0</v>
      </c>
      <c r="AM105" s="5">
        <v>0</v>
      </c>
      <c r="AN105" s="5">
        <v>0</v>
      </c>
      <c r="AO105" s="5">
        <v>0</v>
      </c>
      <c r="AP105" s="5">
        <v>0</v>
      </c>
      <c r="AQ105" s="5">
        <v>0</v>
      </c>
      <c r="AR105" s="5">
        <v>0</v>
      </c>
      <c r="AS105" s="5">
        <v>0</v>
      </c>
      <c r="AT105" s="5">
        <v>0</v>
      </c>
      <c r="AU105" s="5">
        <v>0</v>
      </c>
      <c r="AV105" s="5">
        <v>0</v>
      </c>
      <c r="AW105" s="5">
        <v>0</v>
      </c>
      <c r="AX105" s="5">
        <v>0</v>
      </c>
      <c r="AY105" s="5">
        <v>0</v>
      </c>
      <c r="AZ105" s="5">
        <v>0</v>
      </c>
      <c r="BA105" s="5">
        <v>0</v>
      </c>
      <c r="BB105" s="5">
        <v>747</v>
      </c>
      <c r="BC105" s="5">
        <v>190727</v>
      </c>
      <c r="BD105" s="5">
        <v>328630</v>
      </c>
      <c r="BE105" s="5">
        <v>228544</v>
      </c>
      <c r="BF105" s="5">
        <v>48570</v>
      </c>
      <c r="BG105" s="5">
        <v>165980</v>
      </c>
      <c r="BH105" s="5">
        <v>154703</v>
      </c>
      <c r="BI105" s="5">
        <v>153045</v>
      </c>
      <c r="BJ105" s="5">
        <v>182502</v>
      </c>
      <c r="BK105" s="5">
        <v>100624</v>
      </c>
      <c r="BL105" s="5">
        <v>2965237</v>
      </c>
      <c r="BM105" s="5">
        <v>134321</v>
      </c>
      <c r="BN105" s="5">
        <v>136874</v>
      </c>
      <c r="BO105" s="5">
        <v>87651</v>
      </c>
      <c r="BP105" s="5">
        <v>75162</v>
      </c>
      <c r="BQ105" s="5">
        <v>97154</v>
      </c>
      <c r="BR105" s="5">
        <v>90138</v>
      </c>
      <c r="BS105" s="5">
        <v>72513</v>
      </c>
      <c r="BT105" s="5">
        <v>21427</v>
      </c>
      <c r="BU105" s="5">
        <v>46587</v>
      </c>
      <c r="BV105" s="5">
        <v>66491</v>
      </c>
      <c r="BW105" s="5">
        <v>129222</v>
      </c>
      <c r="BX105" s="5">
        <v>37303</v>
      </c>
      <c r="BY105" s="5">
        <v>66820</v>
      </c>
      <c r="BZ105" s="5">
        <v>36905</v>
      </c>
      <c r="CA105" s="5">
        <v>23867</v>
      </c>
      <c r="CB105" s="5">
        <v>10544</v>
      </c>
      <c r="CC105" s="5">
        <v>17999</v>
      </c>
      <c r="CD105" s="5">
        <v>23152</v>
      </c>
      <c r="CE105" s="5">
        <v>24262</v>
      </c>
      <c r="CF105" s="5">
        <v>17253</v>
      </c>
      <c r="CG105" s="5">
        <v>23125</v>
      </c>
      <c r="CH105" s="5">
        <v>7624</v>
      </c>
      <c r="CI105" s="5">
        <v>22061</v>
      </c>
      <c r="CJ105" s="5">
        <v>26033</v>
      </c>
      <c r="CK105" s="5">
        <v>9208</v>
      </c>
      <c r="CL105" s="5">
        <v>17181</v>
      </c>
      <c r="CM105" s="5">
        <v>14605</v>
      </c>
      <c r="CN105" s="5">
        <v>1604</v>
      </c>
      <c r="CO105" s="5">
        <v>6512</v>
      </c>
      <c r="CP105" s="5">
        <v>38993</v>
      </c>
      <c r="CQ105" s="5">
        <v>6518</v>
      </c>
      <c r="CR105" s="5">
        <v>31848</v>
      </c>
      <c r="CS105" s="5">
        <v>22617</v>
      </c>
      <c r="CT105" s="5">
        <v>2909</v>
      </c>
      <c r="CU105" s="5">
        <v>518700</v>
      </c>
      <c r="CV105" s="5">
        <v>340862</v>
      </c>
      <c r="CW105" s="5">
        <v>281032</v>
      </c>
      <c r="CX105" s="5">
        <v>261061</v>
      </c>
      <c r="CY105" s="5">
        <v>272951</v>
      </c>
      <c r="CZ105" s="5">
        <v>329379</v>
      </c>
      <c r="DA105" s="5">
        <v>306220</v>
      </c>
      <c r="DB105" s="5">
        <v>223783</v>
      </c>
      <c r="DC105" s="5">
        <v>255266</v>
      </c>
      <c r="DD105" s="5">
        <v>186648</v>
      </c>
      <c r="DE105" s="5">
        <v>190058</v>
      </c>
      <c r="DF105" s="5">
        <v>221698</v>
      </c>
      <c r="DG105" s="5">
        <v>211057</v>
      </c>
      <c r="DH105" s="5">
        <v>191168</v>
      </c>
      <c r="DI105" s="5">
        <v>147158</v>
      </c>
      <c r="DJ105" s="5">
        <v>135798</v>
      </c>
      <c r="DK105" s="5">
        <v>133697</v>
      </c>
      <c r="DL105" s="5">
        <v>134313</v>
      </c>
      <c r="DM105" s="5">
        <v>213431</v>
      </c>
      <c r="DN105" s="5">
        <v>41831</v>
      </c>
      <c r="DO105" s="5">
        <v>137294</v>
      </c>
      <c r="DP105" s="5">
        <v>126070</v>
      </c>
      <c r="DQ105" s="5">
        <v>122884</v>
      </c>
      <c r="DR105" s="5">
        <v>110109</v>
      </c>
      <c r="DS105" s="5">
        <v>69751</v>
      </c>
      <c r="DT105" s="5">
        <v>108285</v>
      </c>
      <c r="DU105" s="5">
        <v>123392</v>
      </c>
      <c r="DV105" s="5">
        <v>132110</v>
      </c>
      <c r="DW105" s="5">
        <v>103863</v>
      </c>
      <c r="DX105" s="5">
        <v>180052</v>
      </c>
      <c r="DY105" s="5">
        <v>146761</v>
      </c>
      <c r="DZ105" s="5">
        <v>131145</v>
      </c>
      <c r="EA105" s="5">
        <v>18377</v>
      </c>
      <c r="EB105" s="5">
        <v>23797</v>
      </c>
      <c r="EC105" s="5">
        <v>26302</v>
      </c>
      <c r="ED105" s="5">
        <v>21064</v>
      </c>
      <c r="EE105" s="5">
        <v>17540</v>
      </c>
      <c r="EF105" s="5">
        <v>31731</v>
      </c>
      <c r="EG105" s="5">
        <v>8653</v>
      </c>
      <c r="EH105" s="5">
        <v>14079</v>
      </c>
      <c r="EI105" s="5">
        <v>70464</v>
      </c>
      <c r="EJ105" s="5">
        <v>27963</v>
      </c>
      <c r="EK105" s="5">
        <v>3851</v>
      </c>
      <c r="EL105" s="5">
        <v>1772</v>
      </c>
      <c r="EM105" s="5">
        <v>1532</v>
      </c>
      <c r="EN105" s="5">
        <v>2749</v>
      </c>
      <c r="EO105" s="5">
        <v>2401</v>
      </c>
      <c r="EP105" s="5">
        <v>2258</v>
      </c>
      <c r="EQ105" s="5">
        <v>11495</v>
      </c>
      <c r="ER105" s="5">
        <v>3101</v>
      </c>
      <c r="ES105" s="5">
        <v>21510</v>
      </c>
      <c r="ET105" s="5">
        <v>658</v>
      </c>
      <c r="EU105" s="5">
        <v>33218</v>
      </c>
      <c r="EV105" s="5">
        <v>11572</v>
      </c>
      <c r="EW105" s="5">
        <v>2773</v>
      </c>
      <c r="EX105" s="5">
        <v>2823</v>
      </c>
      <c r="EY105" s="5">
        <v>2507</v>
      </c>
      <c r="EZ105" s="5">
        <v>940</v>
      </c>
      <c r="FA105" s="5">
        <v>16105</v>
      </c>
      <c r="FB105" s="5">
        <v>12818</v>
      </c>
      <c r="FC105" s="5">
        <v>4138</v>
      </c>
      <c r="FD105" s="5">
        <v>7647</v>
      </c>
      <c r="FE105" s="5">
        <v>2846</v>
      </c>
      <c r="FF105" s="5">
        <v>4215</v>
      </c>
      <c r="FG105" s="5">
        <v>0</v>
      </c>
      <c r="FH105" s="5">
        <v>0</v>
      </c>
      <c r="FI105" s="5">
        <v>0</v>
      </c>
      <c r="FJ105" s="5">
        <v>0</v>
      </c>
      <c r="FK105" s="5">
        <v>0</v>
      </c>
      <c r="FL105" s="5">
        <v>0</v>
      </c>
      <c r="FM105" s="5">
        <v>0</v>
      </c>
      <c r="FN105" s="5">
        <v>0</v>
      </c>
      <c r="FO105" s="5">
        <v>0</v>
      </c>
      <c r="FP105" s="5">
        <v>0</v>
      </c>
      <c r="FQ105" s="5">
        <v>0</v>
      </c>
      <c r="FR105" s="5">
        <v>0</v>
      </c>
      <c r="FS105" s="5">
        <v>0</v>
      </c>
      <c r="FT105" s="5">
        <v>0</v>
      </c>
      <c r="FU105" s="5" t="s">
        <v>33</v>
      </c>
      <c r="FV105" s="5" t="s">
        <v>33</v>
      </c>
      <c r="FW105" s="5" t="s">
        <v>33</v>
      </c>
      <c r="FX105" s="5" t="s">
        <v>33</v>
      </c>
      <c r="FY105" s="5" t="s">
        <v>33</v>
      </c>
      <c r="FZ105" s="5" t="s">
        <v>33</v>
      </c>
      <c r="GA105" s="5" t="s">
        <v>33</v>
      </c>
      <c r="GB105" s="5" t="s">
        <v>33</v>
      </c>
      <c r="GC105" s="5" t="s">
        <v>33</v>
      </c>
      <c r="GD105" s="5" t="s">
        <v>33</v>
      </c>
      <c r="GE105" s="5" t="s">
        <v>33</v>
      </c>
      <c r="GF105" s="5" t="s">
        <v>33</v>
      </c>
      <c r="GG105" s="5" t="s">
        <v>33</v>
      </c>
      <c r="GH105" s="5" t="s">
        <v>33</v>
      </c>
      <c r="GI105" s="5" t="s">
        <v>33</v>
      </c>
      <c r="GJ105" s="5" t="s">
        <v>33</v>
      </c>
      <c r="GK105" s="5" t="s">
        <v>33</v>
      </c>
      <c r="GL105" s="5" t="s">
        <v>33</v>
      </c>
      <c r="GM105" s="5">
        <v>645481</v>
      </c>
      <c r="GN105" s="5">
        <v>451040</v>
      </c>
      <c r="GO105" s="5">
        <v>429455</v>
      </c>
      <c r="GP105" s="5">
        <v>398810</v>
      </c>
      <c r="GQ105" s="5">
        <v>377543</v>
      </c>
      <c r="GR105" s="5">
        <v>402520</v>
      </c>
      <c r="GS105" s="5">
        <v>383430</v>
      </c>
      <c r="GT105" s="5">
        <v>325351</v>
      </c>
      <c r="GU105" s="5">
        <v>467199</v>
      </c>
      <c r="GV105" s="5">
        <v>252213</v>
      </c>
      <c r="GW105" s="5">
        <v>262714</v>
      </c>
      <c r="GX105" s="5">
        <v>260610</v>
      </c>
      <c r="GY105" s="5">
        <v>236456</v>
      </c>
      <c r="GZ105" s="5">
        <v>204461</v>
      </c>
      <c r="HA105" s="5">
        <v>167558</v>
      </c>
      <c r="HB105" s="5">
        <v>161209</v>
      </c>
      <c r="HC105" s="5">
        <v>169454</v>
      </c>
      <c r="HD105" s="5">
        <v>154666</v>
      </c>
      <c r="HE105" s="5">
        <v>258065</v>
      </c>
      <c r="HF105" s="5">
        <v>50860</v>
      </c>
      <c r="HG105" s="5">
        <v>383686</v>
      </c>
      <c r="HH105" s="5">
        <v>497098</v>
      </c>
      <c r="HI105" s="5">
        <v>382528</v>
      </c>
      <c r="HJ105" s="5">
        <v>208734</v>
      </c>
      <c r="HK105" s="5">
        <v>279890</v>
      </c>
      <c r="HL105" s="5">
        <v>266294</v>
      </c>
      <c r="HM105" s="5">
        <v>326469</v>
      </c>
      <c r="HN105" s="5">
        <v>366424</v>
      </c>
      <c r="HO105" s="5">
        <v>215143</v>
      </c>
      <c r="HP105" s="5">
        <v>3184785</v>
      </c>
      <c r="HQ105" s="5">
        <v>306545</v>
      </c>
      <c r="HR105" s="5">
        <v>275143</v>
      </c>
      <c r="HS105" s="5">
        <v>701547</v>
      </c>
      <c r="HT105" s="5">
        <v>717398</v>
      </c>
      <c r="HU105" s="5">
        <v>648888</v>
      </c>
      <c r="HV105" s="5">
        <v>741569</v>
      </c>
      <c r="HW105" s="5">
        <v>843374</v>
      </c>
      <c r="HX105" s="5">
        <v>855289</v>
      </c>
      <c r="HY105" s="5">
        <v>915868</v>
      </c>
      <c r="HZ105" s="5">
        <v>1025098</v>
      </c>
      <c r="IA105" s="5">
        <v>1443512</v>
      </c>
      <c r="IB105" s="5">
        <v>2112687</v>
      </c>
      <c r="IC105" s="5">
        <v>2030923</v>
      </c>
      <c r="ID105" s="5">
        <v>2134910</v>
      </c>
      <c r="IE105" s="5">
        <v>2110172</v>
      </c>
      <c r="IF105" s="5">
        <v>1855982</v>
      </c>
      <c r="IG105" s="5">
        <v>1681573</v>
      </c>
      <c r="IH105" s="5">
        <v>1509110</v>
      </c>
      <c r="II105" s="5">
        <v>1676910</v>
      </c>
      <c r="IJ105" s="5">
        <v>1668891</v>
      </c>
      <c r="IK105" s="5">
        <v>1351406</v>
      </c>
      <c r="IL105" s="5">
        <v>1787205</v>
      </c>
      <c r="IM105" s="5">
        <v>1805854</v>
      </c>
      <c r="IN105" s="5">
        <v>1903406</v>
      </c>
      <c r="IO105" s="5">
        <v>1427146</v>
      </c>
      <c r="IP105" s="5">
        <v>1126141</v>
      </c>
      <c r="IQ105" s="5">
        <v>919398</v>
      </c>
      <c r="IR105" s="5">
        <v>887876</v>
      </c>
      <c r="IS105" s="5">
        <v>855701</v>
      </c>
      <c r="IT105" s="5">
        <v>911541</v>
      </c>
      <c r="IU105" s="5">
        <v>914026</v>
      </c>
      <c r="IV105" s="5">
        <v>864773</v>
      </c>
      <c r="IW105" s="5">
        <v>1003243</v>
      </c>
      <c r="IX105" s="5">
        <v>885981</v>
      </c>
      <c r="IY105" s="5">
        <v>0</v>
      </c>
      <c r="IZ105" s="5">
        <v>0</v>
      </c>
      <c r="JA105" s="5">
        <v>25</v>
      </c>
      <c r="JB105" s="5">
        <v>0</v>
      </c>
      <c r="JC105" s="5">
        <v>0</v>
      </c>
      <c r="JD105" s="5">
        <v>0</v>
      </c>
      <c r="JE105" s="5">
        <v>0</v>
      </c>
      <c r="JF105" s="5">
        <v>0</v>
      </c>
      <c r="JG105" s="5">
        <v>0</v>
      </c>
      <c r="JH105" s="5">
        <v>0</v>
      </c>
      <c r="JI105" s="5">
        <v>0</v>
      </c>
      <c r="JJ105" s="5">
        <v>0</v>
      </c>
      <c r="JK105" s="5">
        <v>0</v>
      </c>
      <c r="JL105" s="5">
        <v>0</v>
      </c>
      <c r="JM105" s="5">
        <v>0</v>
      </c>
      <c r="JN105" s="5">
        <v>0</v>
      </c>
      <c r="JO105" s="5">
        <v>0</v>
      </c>
      <c r="JP105" s="5">
        <v>0</v>
      </c>
      <c r="JQ105" s="5">
        <v>0</v>
      </c>
      <c r="JR105" s="5">
        <v>158454</v>
      </c>
      <c r="JS105" s="5">
        <v>160243</v>
      </c>
      <c r="JT105" s="5">
        <v>159460</v>
      </c>
      <c r="JU105" s="5">
        <v>205326</v>
      </c>
      <c r="JV105" s="5">
        <v>212117</v>
      </c>
      <c r="JW105" s="5">
        <v>200138</v>
      </c>
      <c r="JX105" s="5">
        <v>204838</v>
      </c>
      <c r="JY105" s="5">
        <v>249411</v>
      </c>
      <c r="JZ105" s="5">
        <v>246056</v>
      </c>
      <c r="KA105" s="5">
        <v>227431</v>
      </c>
      <c r="KB105" s="5">
        <v>242047</v>
      </c>
      <c r="KC105" s="5">
        <v>193547</v>
      </c>
      <c r="KD105" s="5">
        <v>211096</v>
      </c>
      <c r="KE105" s="5">
        <v>95787</v>
      </c>
      <c r="KF105" s="5">
        <v>167514</v>
      </c>
      <c r="KG105" s="5">
        <v>162096</v>
      </c>
      <c r="KH105" s="5">
        <v>173669</v>
      </c>
      <c r="KI105" s="5">
        <v>141925</v>
      </c>
      <c r="KJ105" s="5">
        <v>103721</v>
      </c>
      <c r="KK105" s="5">
        <v>111471</v>
      </c>
      <c r="KL105" s="5">
        <v>119321</v>
      </c>
      <c r="KM105" s="5">
        <v>128043</v>
      </c>
      <c r="KN105" s="5">
        <v>260874</v>
      </c>
      <c r="KO105" s="5">
        <v>257481</v>
      </c>
      <c r="KP105" s="5">
        <v>286157</v>
      </c>
      <c r="KQ105" s="5">
        <v>268715</v>
      </c>
      <c r="KR105" s="5">
        <v>259720</v>
      </c>
      <c r="KS105" s="5">
        <v>248543</v>
      </c>
      <c r="KT105" s="5">
        <v>147660</v>
      </c>
      <c r="KU105" s="5">
        <v>11437</v>
      </c>
      <c r="KV105" s="5">
        <v>12959</v>
      </c>
      <c r="KW105" s="5">
        <v>15645</v>
      </c>
      <c r="KX105" s="5">
        <v>14851</v>
      </c>
      <c r="KY105" s="5">
        <v>16821</v>
      </c>
      <c r="KZ105" s="5">
        <v>19875</v>
      </c>
      <c r="LA105" s="5">
        <v>29100</v>
      </c>
      <c r="LB105" s="5">
        <v>25160</v>
      </c>
      <c r="LC105" s="5">
        <v>16107</v>
      </c>
      <c r="LD105" s="5">
        <v>14267</v>
      </c>
      <c r="LE105" s="5">
        <v>13669</v>
      </c>
      <c r="LF105" s="5">
        <v>13944</v>
      </c>
      <c r="LG105" s="5">
        <v>16566</v>
      </c>
      <c r="LH105" s="5">
        <v>16824</v>
      </c>
      <c r="LI105" s="5">
        <v>15414</v>
      </c>
      <c r="LJ105" s="5">
        <v>16244</v>
      </c>
      <c r="LK105" s="5">
        <v>20294</v>
      </c>
      <c r="LL105" s="5">
        <v>21069</v>
      </c>
      <c r="LM105" s="5">
        <v>22834</v>
      </c>
      <c r="LN105" s="5">
        <v>21893</v>
      </c>
      <c r="LO105" s="5">
        <v>23395</v>
      </c>
      <c r="LP105" s="5">
        <v>24207</v>
      </c>
      <c r="LQ105" s="5">
        <v>26421</v>
      </c>
      <c r="LR105" s="5">
        <v>21550</v>
      </c>
      <c r="LS105" s="5">
        <v>28450</v>
      </c>
      <c r="LT105" s="5">
        <v>27680</v>
      </c>
      <c r="LU105" s="5">
        <v>26130</v>
      </c>
      <c r="LV105" s="5">
        <v>25490</v>
      </c>
      <c r="LW105" s="5">
        <v>22420</v>
      </c>
      <c r="LX105" s="5">
        <v>20093</v>
      </c>
      <c r="LY105" s="5">
        <v>20241</v>
      </c>
      <c r="LZ105" s="5">
        <v>11845</v>
      </c>
      <c r="MA105" s="5">
        <v>8371</v>
      </c>
      <c r="MB105" s="5">
        <v>10866</v>
      </c>
      <c r="MC105" s="5">
        <v>10748</v>
      </c>
      <c r="MD105" s="5">
        <v>11875</v>
      </c>
      <c r="ME105" s="5">
        <v>11152</v>
      </c>
      <c r="MF105" s="5">
        <v>14357</v>
      </c>
      <c r="MG105" s="5">
        <v>21380</v>
      </c>
      <c r="MH105" s="5">
        <v>14374</v>
      </c>
      <c r="MI105" s="5">
        <v>16357</v>
      </c>
      <c r="MJ105" s="5">
        <v>17398</v>
      </c>
      <c r="MK105" s="5">
        <v>15602</v>
      </c>
      <c r="ML105" s="5">
        <v>15712</v>
      </c>
      <c r="MM105" s="5">
        <v>12175</v>
      </c>
      <c r="MN105" s="5">
        <v>11131</v>
      </c>
      <c r="MO105" s="5">
        <v>9874</v>
      </c>
      <c r="MP105" s="5">
        <v>10068</v>
      </c>
      <c r="MQ105" s="5">
        <v>26</v>
      </c>
      <c r="MR105" s="5">
        <v>26</v>
      </c>
      <c r="MS105" s="5">
        <v>25</v>
      </c>
      <c r="MT105" s="5">
        <v>20</v>
      </c>
      <c r="MU105" s="5">
        <v>64</v>
      </c>
      <c r="MV105" s="5">
        <v>243</v>
      </c>
      <c r="MW105" s="5">
        <v>313</v>
      </c>
      <c r="MX105" s="5">
        <v>372</v>
      </c>
      <c r="MY105" s="5">
        <v>399</v>
      </c>
      <c r="MZ105" s="5">
        <v>1392</v>
      </c>
      <c r="NA105" s="5">
        <v>1262</v>
      </c>
      <c r="NB105" s="5">
        <v>1253</v>
      </c>
      <c r="NC105" s="5">
        <v>1950</v>
      </c>
      <c r="ND105" s="5">
        <v>1388</v>
      </c>
      <c r="NE105" s="5" t="s">
        <v>33</v>
      </c>
      <c r="NF105" s="5" t="s">
        <v>33</v>
      </c>
      <c r="NG105" s="5" t="s">
        <v>33</v>
      </c>
      <c r="NH105" s="5" t="s">
        <v>33</v>
      </c>
      <c r="NI105" s="5" t="s">
        <v>33</v>
      </c>
      <c r="NJ105" s="5" t="s">
        <v>33</v>
      </c>
      <c r="NK105" s="5" t="s">
        <v>33</v>
      </c>
      <c r="NL105" s="5" t="s">
        <v>33</v>
      </c>
      <c r="NM105" s="5" t="s">
        <v>33</v>
      </c>
      <c r="NN105" s="5" t="s">
        <v>33</v>
      </c>
      <c r="NO105" s="5" t="s">
        <v>33</v>
      </c>
      <c r="NP105" s="5" t="s">
        <v>33</v>
      </c>
      <c r="NQ105" s="5" t="s">
        <v>33</v>
      </c>
      <c r="NR105" s="5" t="s">
        <v>33</v>
      </c>
      <c r="NS105" s="5" t="s">
        <v>33</v>
      </c>
      <c r="NT105" s="5" t="s">
        <v>33</v>
      </c>
      <c r="NU105" s="5" t="s">
        <v>33</v>
      </c>
      <c r="NV105" s="5" t="s">
        <v>33</v>
      </c>
      <c r="NW105" s="5">
        <v>0</v>
      </c>
      <c r="NX105" s="5">
        <v>0</v>
      </c>
      <c r="NY105" s="5">
        <v>0</v>
      </c>
      <c r="NZ105" s="5">
        <v>0</v>
      </c>
      <c r="OA105" s="5">
        <v>0</v>
      </c>
      <c r="OB105" s="5">
        <v>0</v>
      </c>
      <c r="OC105" s="5">
        <v>0</v>
      </c>
      <c r="OD105" s="5">
        <v>0</v>
      </c>
      <c r="OE105" s="5">
        <v>0</v>
      </c>
      <c r="OF105" s="5">
        <v>0</v>
      </c>
      <c r="OG105" s="5">
        <v>0</v>
      </c>
      <c r="OH105" s="5">
        <v>0</v>
      </c>
      <c r="OI105" s="5">
        <v>0</v>
      </c>
      <c r="OJ105" s="5">
        <v>0</v>
      </c>
      <c r="OK105" s="5" t="s">
        <v>33</v>
      </c>
      <c r="OL105" s="5" t="s">
        <v>33</v>
      </c>
      <c r="OM105" s="5" t="s">
        <v>33</v>
      </c>
      <c r="ON105" s="5" t="s">
        <v>33</v>
      </c>
      <c r="OO105" s="5" t="s">
        <v>33</v>
      </c>
      <c r="OP105" s="5" t="s">
        <v>33</v>
      </c>
      <c r="OQ105" s="5" t="s">
        <v>33</v>
      </c>
      <c r="OR105" s="5" t="s">
        <v>33</v>
      </c>
      <c r="OS105" s="5" t="s">
        <v>33</v>
      </c>
      <c r="OT105" s="5" t="s">
        <v>33</v>
      </c>
      <c r="OU105" s="5" t="s">
        <v>33</v>
      </c>
      <c r="OV105" s="5" t="s">
        <v>33</v>
      </c>
      <c r="OW105" s="5" t="s">
        <v>33</v>
      </c>
      <c r="OX105" s="5" t="s">
        <v>33</v>
      </c>
      <c r="OY105" s="5" t="s">
        <v>33</v>
      </c>
      <c r="OZ105" s="5" t="s">
        <v>33</v>
      </c>
      <c r="PA105" s="5" t="s">
        <v>33</v>
      </c>
      <c r="PB105" s="5" t="s">
        <v>33</v>
      </c>
      <c r="PC105" s="5">
        <v>105697</v>
      </c>
      <c r="PD105" s="5">
        <v>98502</v>
      </c>
      <c r="PE105" s="5">
        <v>86177</v>
      </c>
      <c r="PF105" s="5">
        <v>86161</v>
      </c>
      <c r="PG105" s="5">
        <v>73710</v>
      </c>
      <c r="PH105" s="5">
        <v>78497</v>
      </c>
      <c r="PI105" s="5">
        <v>56379</v>
      </c>
      <c r="PJ105" s="5">
        <v>57962</v>
      </c>
      <c r="PK105" s="5">
        <v>51899</v>
      </c>
      <c r="PL105" s="5">
        <v>55539</v>
      </c>
      <c r="PM105" s="5">
        <v>50198</v>
      </c>
      <c r="PN105" s="5">
        <v>45947</v>
      </c>
      <c r="PO105" s="5">
        <v>40454</v>
      </c>
      <c r="PP105" s="5">
        <v>39881</v>
      </c>
      <c r="PQ105" s="5">
        <v>28548</v>
      </c>
      <c r="PR105" s="5">
        <v>40025</v>
      </c>
      <c r="PS105" s="5">
        <v>44967</v>
      </c>
      <c r="PT105" s="5">
        <v>43474</v>
      </c>
      <c r="PU105" s="5">
        <v>43221</v>
      </c>
      <c r="PV105" s="5">
        <v>23989</v>
      </c>
      <c r="PW105" s="5">
        <v>27572</v>
      </c>
      <c r="PX105" s="5">
        <v>26870</v>
      </c>
      <c r="PY105" s="5">
        <v>98233</v>
      </c>
      <c r="PZ105" s="5">
        <v>52840</v>
      </c>
      <c r="QA105" s="5">
        <v>59827</v>
      </c>
      <c r="QB105" s="5">
        <v>50368</v>
      </c>
      <c r="QC105" s="5">
        <v>59685</v>
      </c>
      <c r="QD105" s="5">
        <v>65651</v>
      </c>
      <c r="QE105" s="5">
        <v>52647</v>
      </c>
      <c r="QF105" s="5">
        <v>53443</v>
      </c>
      <c r="QG105" s="5">
        <v>52000</v>
      </c>
      <c r="QH105" s="5">
        <v>51900</v>
      </c>
      <c r="QI105" s="5">
        <v>210045</v>
      </c>
      <c r="QJ105" s="5">
        <v>235960</v>
      </c>
      <c r="QK105" s="5">
        <v>176157</v>
      </c>
      <c r="QL105" s="5">
        <v>175570</v>
      </c>
      <c r="QM105" s="5">
        <v>174746</v>
      </c>
      <c r="QN105" s="5">
        <v>236915</v>
      </c>
      <c r="QO105" s="5">
        <v>143975</v>
      </c>
      <c r="QP105" s="5">
        <v>175120</v>
      </c>
      <c r="QQ105" s="5">
        <v>170428</v>
      </c>
      <c r="QR105" s="5">
        <v>148611</v>
      </c>
      <c r="QS105" s="5">
        <v>120836</v>
      </c>
      <c r="QT105" s="5">
        <v>122549</v>
      </c>
      <c r="QU105" s="5">
        <v>118076</v>
      </c>
      <c r="QV105" s="5">
        <v>146459</v>
      </c>
      <c r="QW105" s="5">
        <v>101248</v>
      </c>
      <c r="QX105" s="5">
        <v>91481</v>
      </c>
      <c r="QY105" s="5">
        <v>113430</v>
      </c>
      <c r="QZ105" s="5">
        <v>107243</v>
      </c>
      <c r="RA105" s="5">
        <v>114550</v>
      </c>
      <c r="RB105" s="5">
        <v>90086</v>
      </c>
      <c r="RC105" s="5">
        <v>98388</v>
      </c>
      <c r="RD105" s="5">
        <v>78577</v>
      </c>
      <c r="RE105" s="5">
        <v>87359</v>
      </c>
      <c r="RF105" s="5">
        <v>79794</v>
      </c>
      <c r="RG105" s="5">
        <v>70082</v>
      </c>
      <c r="RH105" s="5">
        <v>82787</v>
      </c>
      <c r="RI105" s="5">
        <v>74688</v>
      </c>
      <c r="RJ105" s="5">
        <v>64700</v>
      </c>
      <c r="RK105" s="5">
        <v>68541</v>
      </c>
      <c r="RL105" s="5">
        <v>62511</v>
      </c>
      <c r="RM105" s="5">
        <v>60220</v>
      </c>
      <c r="RN105" s="5">
        <v>61529</v>
      </c>
      <c r="RO105" s="5">
        <v>103766</v>
      </c>
      <c r="RP105" s="5">
        <v>102772</v>
      </c>
      <c r="RQ105" s="5">
        <v>98209</v>
      </c>
      <c r="RR105" s="5">
        <v>102080</v>
      </c>
      <c r="RS105" s="5">
        <v>104607</v>
      </c>
      <c r="RT105" s="5">
        <v>135516</v>
      </c>
      <c r="RU105" s="5">
        <v>153767</v>
      </c>
      <c r="RV105" s="5">
        <v>158825</v>
      </c>
      <c r="RW105" s="5">
        <v>164693</v>
      </c>
      <c r="RX105" s="5">
        <v>155454</v>
      </c>
      <c r="RY105" s="5">
        <v>155165</v>
      </c>
      <c r="RZ105" s="5">
        <v>237619</v>
      </c>
      <c r="SA105" s="5">
        <v>153904</v>
      </c>
      <c r="SB105" s="5">
        <v>132724</v>
      </c>
      <c r="SC105" s="5">
        <v>121795</v>
      </c>
      <c r="SD105" s="5">
        <v>119134</v>
      </c>
      <c r="SE105" s="5">
        <v>124329</v>
      </c>
      <c r="SF105" s="5">
        <v>127072</v>
      </c>
      <c r="SG105" s="5">
        <v>143749</v>
      </c>
      <c r="SH105" s="5">
        <v>130047</v>
      </c>
      <c r="SI105" s="5">
        <v>144941</v>
      </c>
      <c r="SJ105" s="5">
        <v>146250</v>
      </c>
      <c r="SK105" s="5">
        <v>142770</v>
      </c>
      <c r="SL105" s="5">
        <v>137489</v>
      </c>
      <c r="SM105" s="5">
        <v>119594</v>
      </c>
      <c r="SN105" s="5">
        <v>133937</v>
      </c>
      <c r="SO105" s="5">
        <v>126021</v>
      </c>
      <c r="SP105" s="5">
        <v>150523</v>
      </c>
      <c r="SQ105" s="5">
        <v>130437</v>
      </c>
      <c r="SR105" s="5">
        <v>176522</v>
      </c>
      <c r="SS105" s="5">
        <v>89136</v>
      </c>
      <c r="ST105" s="5">
        <v>86455</v>
      </c>
      <c r="SU105" s="5">
        <v>85325</v>
      </c>
      <c r="SV105" s="5">
        <v>77255</v>
      </c>
      <c r="SW105" s="5">
        <v>68108</v>
      </c>
      <c r="SX105" s="5">
        <v>79400</v>
      </c>
      <c r="SY105" s="5">
        <v>86565</v>
      </c>
      <c r="SZ105" s="5">
        <v>77724</v>
      </c>
      <c r="TA105" s="5">
        <v>60870</v>
      </c>
      <c r="TB105" s="5">
        <v>71139</v>
      </c>
      <c r="TC105" s="5">
        <v>65657</v>
      </c>
      <c r="TD105" s="5">
        <v>64356</v>
      </c>
      <c r="TE105" s="5">
        <v>12525</v>
      </c>
      <c r="TF105" s="5">
        <v>11342</v>
      </c>
      <c r="TG105" s="5">
        <v>10370</v>
      </c>
      <c r="TH105" s="5">
        <v>8863</v>
      </c>
      <c r="TI105" s="5">
        <v>1095</v>
      </c>
      <c r="TJ105" s="5">
        <v>579</v>
      </c>
      <c r="TK105" s="5">
        <v>1140</v>
      </c>
      <c r="TL105" s="5">
        <v>1641</v>
      </c>
      <c r="TM105" s="5">
        <v>2628</v>
      </c>
      <c r="TN105" s="5">
        <v>36257</v>
      </c>
      <c r="TO105" s="5">
        <v>1561</v>
      </c>
      <c r="TP105" s="5">
        <v>13162</v>
      </c>
      <c r="TQ105" s="5">
        <v>34739</v>
      </c>
      <c r="TR105" s="5">
        <v>24844</v>
      </c>
      <c r="TS105" s="5">
        <v>8417</v>
      </c>
      <c r="TT105" s="5">
        <v>13287</v>
      </c>
      <c r="TU105" s="5">
        <v>10593</v>
      </c>
      <c r="TV105" s="5">
        <v>10681</v>
      </c>
      <c r="TW105" s="5">
        <v>11555</v>
      </c>
      <c r="TX105" s="5">
        <v>12449</v>
      </c>
      <c r="TY105" s="5">
        <v>9281</v>
      </c>
      <c r="TZ105" s="5">
        <v>8873</v>
      </c>
      <c r="UA105" s="5">
        <v>709</v>
      </c>
      <c r="UB105" s="5">
        <v>724</v>
      </c>
      <c r="UC105" s="5">
        <v>737</v>
      </c>
      <c r="UD105" s="5">
        <v>616</v>
      </c>
      <c r="UE105" s="5">
        <v>766</v>
      </c>
      <c r="UF105" s="5">
        <v>1006</v>
      </c>
      <c r="UG105" s="5">
        <v>899</v>
      </c>
      <c r="UH105" s="5">
        <v>545</v>
      </c>
      <c r="UI105" s="5">
        <v>1271</v>
      </c>
      <c r="UJ105" s="5">
        <v>872</v>
      </c>
      <c r="UK105" s="5">
        <v>1010</v>
      </c>
      <c r="UL105" s="5">
        <v>1020</v>
      </c>
      <c r="UM105" s="5">
        <v>1472</v>
      </c>
      <c r="UN105" s="5">
        <v>1941</v>
      </c>
      <c r="UO105" s="5">
        <v>3908</v>
      </c>
      <c r="UP105" s="5">
        <v>4255</v>
      </c>
      <c r="UQ105" s="5">
        <v>5407</v>
      </c>
      <c r="UR105" s="5">
        <v>5837</v>
      </c>
      <c r="US105" s="5">
        <v>6313</v>
      </c>
      <c r="UT105" s="5">
        <v>13334</v>
      </c>
      <c r="UU105" s="5">
        <v>22158</v>
      </c>
      <c r="UV105" s="5">
        <v>11743</v>
      </c>
      <c r="UW105" s="5">
        <v>24528</v>
      </c>
      <c r="UX105" s="5">
        <v>12269</v>
      </c>
      <c r="UY105" s="5">
        <v>6541</v>
      </c>
      <c r="UZ105" s="5">
        <v>5797</v>
      </c>
      <c r="VA105" s="5">
        <v>7090</v>
      </c>
      <c r="VB105" s="5">
        <v>6200</v>
      </c>
      <c r="VC105" s="5">
        <v>5469</v>
      </c>
      <c r="VD105" s="5">
        <v>6727</v>
      </c>
      <c r="VE105" s="5">
        <v>6590</v>
      </c>
      <c r="VF105" s="5">
        <v>5435</v>
      </c>
      <c r="VG105" s="5">
        <v>164393</v>
      </c>
      <c r="VH105" s="5">
        <v>189914</v>
      </c>
      <c r="VI105" s="5">
        <v>187263</v>
      </c>
      <c r="VJ105" s="5">
        <v>182737</v>
      </c>
      <c r="VK105" s="5">
        <v>167774</v>
      </c>
      <c r="VL105" s="5">
        <v>163047</v>
      </c>
      <c r="VM105" s="5">
        <v>164408</v>
      </c>
      <c r="VN105" s="5">
        <v>185726</v>
      </c>
      <c r="VO105" s="5">
        <v>163132</v>
      </c>
      <c r="VP105" s="5">
        <v>144762</v>
      </c>
      <c r="VQ105" s="5">
        <v>140782</v>
      </c>
      <c r="VR105" s="5">
        <v>131090</v>
      </c>
      <c r="VS105" s="5">
        <v>145947</v>
      </c>
      <c r="VT105" s="5">
        <v>155332</v>
      </c>
      <c r="VU105" s="5">
        <v>151376</v>
      </c>
      <c r="VV105" s="5">
        <v>167413</v>
      </c>
      <c r="VW105" s="5">
        <v>165530</v>
      </c>
      <c r="VX105" s="5">
        <v>113696</v>
      </c>
      <c r="VY105" s="5">
        <v>148044</v>
      </c>
      <c r="VZ105" s="5">
        <v>476197</v>
      </c>
      <c r="WA105" s="5">
        <v>332758</v>
      </c>
      <c r="WB105" s="5">
        <v>392649</v>
      </c>
      <c r="WC105" s="5">
        <v>361062</v>
      </c>
      <c r="WD105" s="5">
        <v>300223</v>
      </c>
      <c r="WE105" s="5">
        <v>324192</v>
      </c>
      <c r="WF105" s="5">
        <v>510155</v>
      </c>
      <c r="WG105" s="5">
        <v>204100</v>
      </c>
      <c r="WH105" s="5">
        <v>244193</v>
      </c>
      <c r="WI105" s="5">
        <v>220236</v>
      </c>
      <c r="WJ105" s="5">
        <v>401774</v>
      </c>
      <c r="WK105" s="5">
        <v>180367</v>
      </c>
      <c r="WL105" s="5">
        <v>172461</v>
      </c>
      <c r="WM105" s="5">
        <v>5961</v>
      </c>
      <c r="WN105" s="5">
        <v>5741</v>
      </c>
      <c r="WO105" s="5">
        <v>5194</v>
      </c>
      <c r="WP105" s="5">
        <v>5205</v>
      </c>
      <c r="WQ105" s="5">
        <v>5500</v>
      </c>
      <c r="WR105" s="5">
        <v>5734</v>
      </c>
      <c r="WS105" s="5">
        <v>5911</v>
      </c>
      <c r="WT105" s="5">
        <v>4585</v>
      </c>
      <c r="WU105" s="5">
        <v>5284</v>
      </c>
      <c r="WV105" s="5">
        <v>5120</v>
      </c>
      <c r="WW105" s="5">
        <v>4104</v>
      </c>
      <c r="WX105" s="5">
        <v>4204</v>
      </c>
      <c r="WY105" s="5">
        <v>3387</v>
      </c>
      <c r="WZ105" s="5">
        <v>181</v>
      </c>
      <c r="XA105" s="5">
        <v>186</v>
      </c>
      <c r="XB105" s="5">
        <v>-2184</v>
      </c>
      <c r="XC105" s="5">
        <v>-1890</v>
      </c>
      <c r="XD105" s="5">
        <v>220</v>
      </c>
      <c r="XE105" s="5">
        <v>155</v>
      </c>
      <c r="XF105" s="5">
        <v>96</v>
      </c>
      <c r="XG105" s="5">
        <v>161</v>
      </c>
      <c r="XH105" s="5">
        <v>323</v>
      </c>
      <c r="XI105" s="5">
        <v>312</v>
      </c>
      <c r="XJ105" s="5">
        <v>875</v>
      </c>
      <c r="XK105" s="5">
        <v>242</v>
      </c>
      <c r="XL105" s="5">
        <v>1250</v>
      </c>
      <c r="XM105" s="5">
        <v>1105</v>
      </c>
      <c r="XN105" s="5">
        <v>621</v>
      </c>
      <c r="XO105" s="5">
        <v>1294</v>
      </c>
      <c r="XP105" s="5">
        <v>1496</v>
      </c>
      <c r="XQ105" s="5">
        <v>1438</v>
      </c>
      <c r="XR105" s="5">
        <v>2053</v>
      </c>
      <c r="XS105" s="1">
        <v>14940</v>
      </c>
      <c r="XT105" s="3" t="s">
        <v>180</v>
      </c>
      <c r="XU105" s="3" t="s">
        <v>179</v>
      </c>
      <c r="XV105" s="3" t="s">
        <v>179</v>
      </c>
      <c r="XW105" s="3" t="s">
        <v>179</v>
      </c>
      <c r="XX105" s="3" t="s">
        <v>180</v>
      </c>
      <c r="XY105" s="3" t="s">
        <v>180</v>
      </c>
      <c r="XZ105" s="3" t="s">
        <v>209</v>
      </c>
    </row>
    <row r="106" spans="1:650" x14ac:dyDescent="0.3">
      <c r="A106" s="6" t="s">
        <v>133</v>
      </c>
      <c r="B106" s="1">
        <v>4057018</v>
      </c>
      <c r="C106" s="5">
        <v>6203</v>
      </c>
      <c r="D106" s="5">
        <v>3553</v>
      </c>
      <c r="E106" s="5">
        <v>13587</v>
      </c>
      <c r="F106" s="5">
        <v>6258</v>
      </c>
      <c r="G106" s="5">
        <v>15093</v>
      </c>
      <c r="H106" s="5">
        <v>8969</v>
      </c>
      <c r="I106" s="5">
        <v>1137</v>
      </c>
      <c r="J106" s="5">
        <v>304</v>
      </c>
      <c r="K106" s="5">
        <v>6988</v>
      </c>
      <c r="L106" s="5">
        <v>1384</v>
      </c>
      <c r="M106" s="5">
        <v>1585</v>
      </c>
      <c r="N106" s="5">
        <v>3213</v>
      </c>
      <c r="O106" s="5">
        <v>8491</v>
      </c>
      <c r="P106" s="5">
        <v>1220</v>
      </c>
      <c r="Q106" s="5">
        <v>12</v>
      </c>
      <c r="R106" s="5">
        <v>11254</v>
      </c>
      <c r="S106" s="5">
        <v>106</v>
      </c>
      <c r="T106" s="5">
        <v>2334</v>
      </c>
      <c r="U106" s="5">
        <v>3691</v>
      </c>
      <c r="V106" s="5">
        <v>849</v>
      </c>
      <c r="W106" s="5">
        <v>8907</v>
      </c>
      <c r="X106" s="5">
        <v>777</v>
      </c>
      <c r="Y106" s="5">
        <v>3629</v>
      </c>
      <c r="Z106" s="5">
        <v>4495</v>
      </c>
      <c r="AA106" s="5">
        <v>4495</v>
      </c>
      <c r="AB106" s="5">
        <v>4495</v>
      </c>
      <c r="AC106" s="5">
        <v>0</v>
      </c>
      <c r="AD106" s="5">
        <v>0</v>
      </c>
      <c r="AE106" s="5">
        <v>0</v>
      </c>
      <c r="AF106" s="5">
        <v>0</v>
      </c>
      <c r="AG106" s="5">
        <v>0</v>
      </c>
      <c r="AH106" s="5">
        <v>2</v>
      </c>
      <c r="AI106" s="5">
        <v>0</v>
      </c>
      <c r="AJ106" s="5">
        <v>43743</v>
      </c>
      <c r="AK106" s="5">
        <v>0</v>
      </c>
      <c r="AL106" s="5">
        <v>0</v>
      </c>
      <c r="AM106" s="5">
        <v>0</v>
      </c>
      <c r="AN106" s="5">
        <v>0</v>
      </c>
      <c r="AO106" s="5">
        <v>0</v>
      </c>
      <c r="AP106" s="5">
        <v>0</v>
      </c>
      <c r="AQ106" s="5">
        <v>0</v>
      </c>
      <c r="AR106" s="5">
        <v>0</v>
      </c>
      <c r="AS106" s="5">
        <v>0</v>
      </c>
      <c r="AT106" s="5">
        <v>0</v>
      </c>
      <c r="AU106" s="5">
        <v>0</v>
      </c>
      <c r="AV106" s="5">
        <v>0</v>
      </c>
      <c r="AW106" s="5">
        <v>0</v>
      </c>
      <c r="AX106" s="5">
        <v>0</v>
      </c>
      <c r="AY106" s="5">
        <v>93078</v>
      </c>
      <c r="AZ106" s="5">
        <v>0</v>
      </c>
      <c r="BA106" s="5">
        <v>0</v>
      </c>
      <c r="BB106" s="5">
        <v>0</v>
      </c>
      <c r="BC106" s="5">
        <v>4348</v>
      </c>
      <c r="BD106" s="5">
        <v>12147</v>
      </c>
      <c r="BE106" s="5">
        <v>20203</v>
      </c>
      <c r="BF106" s="5">
        <v>85141</v>
      </c>
      <c r="BG106" s="5">
        <v>85141</v>
      </c>
      <c r="BH106" s="5">
        <v>85141</v>
      </c>
      <c r="BI106" s="5">
        <v>52164</v>
      </c>
      <c r="BJ106" s="5">
        <v>47488</v>
      </c>
      <c r="BK106" s="5">
        <v>28939</v>
      </c>
      <c r="BL106" s="5">
        <v>30638</v>
      </c>
      <c r="BM106" s="5">
        <v>39448</v>
      </c>
      <c r="BN106" s="5">
        <v>30462</v>
      </c>
      <c r="BO106" s="5">
        <v>1415</v>
      </c>
      <c r="BP106" s="5">
        <v>1387</v>
      </c>
      <c r="BQ106" s="5">
        <v>220</v>
      </c>
      <c r="BR106" s="5">
        <v>20200</v>
      </c>
      <c r="BS106" s="5">
        <v>50797</v>
      </c>
      <c r="BT106" s="5">
        <v>31076</v>
      </c>
      <c r="BU106" s="5">
        <v>30943</v>
      </c>
      <c r="BV106" s="5">
        <v>29734</v>
      </c>
      <c r="BW106" s="5">
        <v>39137</v>
      </c>
      <c r="BX106" s="5">
        <v>18472</v>
      </c>
      <c r="BY106" s="5">
        <v>18795</v>
      </c>
      <c r="BZ106" s="5">
        <v>5059</v>
      </c>
      <c r="CA106" s="5">
        <v>16648</v>
      </c>
      <c r="CB106" s="5">
        <v>13084</v>
      </c>
      <c r="CC106" s="5">
        <v>7438</v>
      </c>
      <c r="CD106" s="5">
        <v>7758</v>
      </c>
      <c r="CE106" s="5">
        <v>3723</v>
      </c>
      <c r="CF106" s="5">
        <v>5792</v>
      </c>
      <c r="CG106" s="5">
        <v>10330</v>
      </c>
      <c r="CH106" s="5">
        <v>5068</v>
      </c>
      <c r="CI106" s="5">
        <v>336</v>
      </c>
      <c r="CJ106" s="5">
        <v>9938</v>
      </c>
      <c r="CK106" s="5">
        <v>9015</v>
      </c>
      <c r="CL106" s="5">
        <v>21694</v>
      </c>
      <c r="CM106" s="5">
        <v>21694</v>
      </c>
      <c r="CN106" s="5">
        <v>21694</v>
      </c>
      <c r="CO106" s="5">
        <v>4607</v>
      </c>
      <c r="CP106" s="5">
        <v>2211</v>
      </c>
      <c r="CQ106" s="5">
        <v>3972</v>
      </c>
      <c r="CR106" s="5">
        <v>6254</v>
      </c>
      <c r="CS106" s="5">
        <v>3908</v>
      </c>
      <c r="CT106" s="5">
        <v>4000</v>
      </c>
      <c r="CU106" s="5">
        <v>130367</v>
      </c>
      <c r="CV106" s="5">
        <v>160387</v>
      </c>
      <c r="CW106" s="5">
        <v>124714</v>
      </c>
      <c r="CX106" s="5">
        <v>137435</v>
      </c>
      <c r="CY106" s="5">
        <v>92701</v>
      </c>
      <c r="CZ106" s="5">
        <v>103508</v>
      </c>
      <c r="DA106" s="5">
        <v>95006</v>
      </c>
      <c r="DB106" s="5">
        <v>120818</v>
      </c>
      <c r="DC106" s="5">
        <v>78315</v>
      </c>
      <c r="DD106" s="5">
        <v>98107</v>
      </c>
      <c r="DE106" s="5">
        <v>101045</v>
      </c>
      <c r="DF106" s="5">
        <v>103210</v>
      </c>
      <c r="DG106" s="5">
        <v>66634</v>
      </c>
      <c r="DH106" s="5">
        <v>95374</v>
      </c>
      <c r="DI106" s="5">
        <v>86455</v>
      </c>
      <c r="DJ106" s="5">
        <v>50419</v>
      </c>
      <c r="DK106" s="5">
        <v>31492</v>
      </c>
      <c r="DL106" s="5">
        <v>34845</v>
      </c>
      <c r="DM106" s="5">
        <v>51945</v>
      </c>
      <c r="DN106" s="5">
        <v>61999</v>
      </c>
      <c r="DO106" s="5">
        <v>39717</v>
      </c>
      <c r="DP106" s="5">
        <v>98813</v>
      </c>
      <c r="DQ106" s="5">
        <v>61692</v>
      </c>
      <c r="DR106" s="5">
        <v>95776</v>
      </c>
      <c r="DS106" s="5">
        <v>95776</v>
      </c>
      <c r="DT106" s="5">
        <v>95776</v>
      </c>
      <c r="DU106" s="5">
        <v>62731</v>
      </c>
      <c r="DV106" s="5">
        <v>57017</v>
      </c>
      <c r="DW106" s="5">
        <v>54614</v>
      </c>
      <c r="DX106" s="5">
        <v>53627</v>
      </c>
      <c r="DY106" s="5">
        <v>50844</v>
      </c>
      <c r="DZ106" s="5">
        <v>49654</v>
      </c>
      <c r="EA106" s="5">
        <v>6058</v>
      </c>
      <c r="EB106" s="5">
        <v>11253</v>
      </c>
      <c r="EC106" s="5">
        <v>10156</v>
      </c>
      <c r="ED106" s="5">
        <v>15385</v>
      </c>
      <c r="EE106" s="5">
        <v>10301</v>
      </c>
      <c r="EF106" s="5">
        <v>7232</v>
      </c>
      <c r="EG106" s="5">
        <v>22915</v>
      </c>
      <c r="EH106" s="5">
        <v>21713</v>
      </c>
      <c r="EI106" s="5">
        <v>1684</v>
      </c>
      <c r="EJ106" s="5">
        <v>2079</v>
      </c>
      <c r="EK106" s="5">
        <v>3784</v>
      </c>
      <c r="EL106" s="5">
        <v>14489</v>
      </c>
      <c r="EM106" s="5">
        <v>6597</v>
      </c>
      <c r="EN106" s="5">
        <v>6066</v>
      </c>
      <c r="EO106" s="5">
        <v>5889</v>
      </c>
      <c r="EP106" s="5">
        <v>534</v>
      </c>
      <c r="EQ106" s="5">
        <v>845</v>
      </c>
      <c r="ER106" s="5">
        <v>1410</v>
      </c>
      <c r="ES106" s="5">
        <v>7336</v>
      </c>
      <c r="ET106" s="5">
        <v>4295</v>
      </c>
      <c r="EU106" s="5">
        <v>4862</v>
      </c>
      <c r="EV106" s="5">
        <v>15126</v>
      </c>
      <c r="EW106" s="5">
        <v>9845</v>
      </c>
      <c r="EX106" s="5">
        <v>8231</v>
      </c>
      <c r="EY106" s="5">
        <v>8231</v>
      </c>
      <c r="EZ106" s="5">
        <v>8231</v>
      </c>
      <c r="FA106" s="5">
        <v>15087</v>
      </c>
      <c r="FB106" s="5">
        <v>11659</v>
      </c>
      <c r="FC106" s="5">
        <v>7542</v>
      </c>
      <c r="FD106" s="5">
        <v>30166</v>
      </c>
      <c r="FE106" s="5">
        <v>3718</v>
      </c>
      <c r="FF106" s="5">
        <v>8547</v>
      </c>
      <c r="FG106" s="5">
        <v>0</v>
      </c>
      <c r="FH106" s="5">
        <v>0</v>
      </c>
      <c r="FI106" s="5">
        <v>0</v>
      </c>
      <c r="FJ106" s="5">
        <v>0</v>
      </c>
      <c r="FK106" s="5">
        <v>0</v>
      </c>
      <c r="FL106" s="5">
        <v>0</v>
      </c>
      <c r="FM106" s="5">
        <v>0</v>
      </c>
      <c r="FN106" s="5">
        <v>0</v>
      </c>
      <c r="FO106" s="5">
        <v>0</v>
      </c>
      <c r="FP106" s="5">
        <v>0</v>
      </c>
      <c r="FQ106" s="5">
        <v>0</v>
      </c>
      <c r="FR106" s="5">
        <v>0</v>
      </c>
      <c r="FS106" s="5">
        <v>0</v>
      </c>
      <c r="FT106" s="5">
        <v>0</v>
      </c>
      <c r="FU106" s="5" t="s">
        <v>33</v>
      </c>
      <c r="FV106" s="5" t="s">
        <v>33</v>
      </c>
      <c r="FW106" s="5" t="s">
        <v>33</v>
      </c>
      <c r="FX106" s="5" t="s">
        <v>33</v>
      </c>
      <c r="FY106" s="5" t="s">
        <v>33</v>
      </c>
      <c r="FZ106" s="5" t="s">
        <v>33</v>
      </c>
      <c r="GA106" s="5" t="s">
        <v>33</v>
      </c>
      <c r="GB106" s="5" t="s">
        <v>33</v>
      </c>
      <c r="GC106" s="5" t="s">
        <v>33</v>
      </c>
      <c r="GD106" s="5" t="s">
        <v>33</v>
      </c>
      <c r="GE106" s="5" t="s">
        <v>33</v>
      </c>
      <c r="GF106" s="5" t="s">
        <v>33</v>
      </c>
      <c r="GG106" s="5" t="s">
        <v>33</v>
      </c>
      <c r="GH106" s="5" t="s">
        <v>33</v>
      </c>
      <c r="GI106" s="5" t="s">
        <v>33</v>
      </c>
      <c r="GJ106" s="5" t="s">
        <v>33</v>
      </c>
      <c r="GK106" s="5" t="s">
        <v>33</v>
      </c>
      <c r="GL106" s="5" t="s">
        <v>33</v>
      </c>
      <c r="GM106" s="5">
        <v>144042</v>
      </c>
      <c r="GN106" s="5">
        <v>220323</v>
      </c>
      <c r="GO106" s="5">
        <v>148676</v>
      </c>
      <c r="GP106" s="5">
        <v>179278</v>
      </c>
      <c r="GQ106" s="5">
        <v>168891</v>
      </c>
      <c r="GR106" s="5">
        <v>150786</v>
      </c>
      <c r="GS106" s="5">
        <v>150000</v>
      </c>
      <c r="GT106" s="5">
        <v>172569</v>
      </c>
      <c r="GU106" s="5">
        <v>126123</v>
      </c>
      <c r="GV106" s="5">
        <v>120043</v>
      </c>
      <c r="GW106" s="5">
        <v>125209</v>
      </c>
      <c r="GX106" s="5">
        <v>125971</v>
      </c>
      <c r="GY106" s="5">
        <v>98370</v>
      </c>
      <c r="GZ106" s="5">
        <v>115744</v>
      </c>
      <c r="HA106" s="5">
        <v>99794</v>
      </c>
      <c r="HB106" s="5">
        <v>69964</v>
      </c>
      <c r="HC106" s="5">
        <v>129243</v>
      </c>
      <c r="HD106" s="5">
        <v>44381</v>
      </c>
      <c r="HE106" s="5">
        <v>73302</v>
      </c>
      <c r="HF106" s="5">
        <v>72211</v>
      </c>
      <c r="HG106" s="5">
        <v>58170</v>
      </c>
      <c r="HH106" s="5">
        <v>136801</v>
      </c>
      <c r="HI106" s="5">
        <v>104383</v>
      </c>
      <c r="HJ106" s="5">
        <v>215337</v>
      </c>
      <c r="HK106" s="5">
        <v>215337</v>
      </c>
      <c r="HL106" s="5">
        <v>215337</v>
      </c>
      <c r="HM106" s="5">
        <v>134589</v>
      </c>
      <c r="HN106" s="5">
        <v>118375</v>
      </c>
      <c r="HO106" s="5">
        <v>95067</v>
      </c>
      <c r="HP106" s="5">
        <v>120685</v>
      </c>
      <c r="HQ106" s="5">
        <v>97919</v>
      </c>
      <c r="HR106" s="5">
        <v>92664</v>
      </c>
      <c r="HS106" s="5">
        <v>265153</v>
      </c>
      <c r="HT106" s="5">
        <v>287427</v>
      </c>
      <c r="HU106" s="5">
        <v>266526</v>
      </c>
      <c r="HV106" s="5">
        <v>312187</v>
      </c>
      <c r="HW106" s="5">
        <v>330061</v>
      </c>
      <c r="HX106" s="5">
        <v>356526</v>
      </c>
      <c r="HY106" s="5">
        <v>362645</v>
      </c>
      <c r="HZ106" s="5">
        <v>376771</v>
      </c>
      <c r="IA106" s="5">
        <v>540557</v>
      </c>
      <c r="IB106" s="5">
        <v>1007925</v>
      </c>
      <c r="IC106" s="5">
        <v>886253</v>
      </c>
      <c r="ID106" s="5">
        <v>875700</v>
      </c>
      <c r="IE106" s="5">
        <v>790418</v>
      </c>
      <c r="IF106" s="5">
        <v>626375</v>
      </c>
      <c r="IG106" s="5">
        <v>620570</v>
      </c>
      <c r="IH106" s="5">
        <v>570371</v>
      </c>
      <c r="II106" s="5">
        <v>610986</v>
      </c>
      <c r="IJ106" s="5">
        <v>654577</v>
      </c>
      <c r="IK106" s="5">
        <v>606226</v>
      </c>
      <c r="IL106" s="5">
        <v>549769</v>
      </c>
      <c r="IM106" s="5">
        <v>402466</v>
      </c>
      <c r="IN106" s="5">
        <v>461051</v>
      </c>
      <c r="IO106" s="5">
        <v>439633</v>
      </c>
      <c r="IP106" s="5">
        <v>435369</v>
      </c>
      <c r="IQ106" s="5">
        <v>431993</v>
      </c>
      <c r="IR106" s="5">
        <v>384449</v>
      </c>
      <c r="IS106" s="5">
        <v>336331</v>
      </c>
      <c r="IT106" s="5">
        <v>346615</v>
      </c>
      <c r="IU106" s="5">
        <v>330778</v>
      </c>
      <c r="IV106" s="5">
        <v>247353</v>
      </c>
      <c r="IW106" s="5">
        <v>229358</v>
      </c>
      <c r="IX106" s="5">
        <v>247058</v>
      </c>
      <c r="IY106" s="5">
        <v>0</v>
      </c>
      <c r="IZ106" s="5">
        <v>198</v>
      </c>
      <c r="JA106" s="5">
        <v>177</v>
      </c>
      <c r="JB106" s="5">
        <v>180</v>
      </c>
      <c r="JC106" s="5">
        <v>205</v>
      </c>
      <c r="JD106" s="5">
        <v>206</v>
      </c>
      <c r="JE106" s="5">
        <v>219</v>
      </c>
      <c r="JF106" s="5">
        <v>209</v>
      </c>
      <c r="JG106" s="5">
        <v>228</v>
      </c>
      <c r="JH106" s="5">
        <v>175</v>
      </c>
      <c r="JI106" s="5">
        <v>355</v>
      </c>
      <c r="JJ106" s="5">
        <v>306</v>
      </c>
      <c r="JK106" s="5">
        <v>478</v>
      </c>
      <c r="JL106" s="5">
        <v>167</v>
      </c>
      <c r="JM106" s="5">
        <v>0</v>
      </c>
      <c r="JN106" s="5">
        <v>0</v>
      </c>
      <c r="JO106" s="5">
        <v>0</v>
      </c>
      <c r="JP106" s="5">
        <v>0</v>
      </c>
      <c r="JQ106" s="5">
        <v>2</v>
      </c>
      <c r="JR106" s="5">
        <v>-80</v>
      </c>
      <c r="JS106" s="5">
        <v>25823</v>
      </c>
      <c r="JT106" s="5">
        <v>32060</v>
      </c>
      <c r="JU106" s="5">
        <v>36979</v>
      </c>
      <c r="JV106" s="5">
        <v>34641</v>
      </c>
      <c r="JW106" s="5">
        <v>41401</v>
      </c>
      <c r="JX106" s="5">
        <v>44047</v>
      </c>
      <c r="JY106" s="5">
        <v>47457</v>
      </c>
      <c r="JZ106" s="5">
        <v>41936</v>
      </c>
      <c r="KA106" s="5">
        <v>41526</v>
      </c>
      <c r="KB106" s="5">
        <v>42474</v>
      </c>
      <c r="KC106" s="5">
        <v>44562</v>
      </c>
      <c r="KD106" s="5">
        <v>48228</v>
      </c>
      <c r="KE106" s="5">
        <v>33036</v>
      </c>
      <c r="KF106" s="5">
        <v>2532</v>
      </c>
      <c r="KG106" s="5">
        <v>32176</v>
      </c>
      <c r="KH106" s="5">
        <v>27894</v>
      </c>
      <c r="KI106" s="5">
        <v>20935</v>
      </c>
      <c r="KJ106" s="5">
        <v>17080</v>
      </c>
      <c r="KK106" s="5">
        <v>11371</v>
      </c>
      <c r="KL106" s="5">
        <v>5561</v>
      </c>
      <c r="KM106" s="5">
        <v>3932</v>
      </c>
      <c r="KN106" s="5">
        <v>132093</v>
      </c>
      <c r="KO106" s="5">
        <v>86082</v>
      </c>
      <c r="KP106" s="5">
        <v>117949</v>
      </c>
      <c r="KQ106" s="5">
        <v>118061</v>
      </c>
      <c r="KR106" s="5">
        <v>89329</v>
      </c>
      <c r="KS106" s="5">
        <v>138625</v>
      </c>
      <c r="KT106" s="5">
        <v>76391</v>
      </c>
      <c r="KU106" s="5">
        <v>4222</v>
      </c>
      <c r="KV106" s="5">
        <v>5034</v>
      </c>
      <c r="KW106" s="5">
        <v>6720</v>
      </c>
      <c r="KX106" s="5">
        <v>6210</v>
      </c>
      <c r="KY106" s="5">
        <v>6924</v>
      </c>
      <c r="KZ106" s="5">
        <v>5452</v>
      </c>
      <c r="LA106" s="5">
        <v>6825</v>
      </c>
      <c r="LB106" s="5">
        <v>6115</v>
      </c>
      <c r="LC106" s="5">
        <v>6115</v>
      </c>
      <c r="LD106" s="5">
        <v>7029</v>
      </c>
      <c r="LE106" s="5">
        <v>7487</v>
      </c>
      <c r="LF106" s="5">
        <v>6547</v>
      </c>
      <c r="LG106" s="5">
        <v>6878</v>
      </c>
      <c r="LH106" s="5">
        <v>7396</v>
      </c>
      <c r="LI106" s="5">
        <v>7393</v>
      </c>
      <c r="LJ106" s="5">
        <v>7138</v>
      </c>
      <c r="LK106" s="5">
        <v>1024</v>
      </c>
      <c r="LL106" s="5">
        <v>597</v>
      </c>
      <c r="LM106" s="5">
        <v>1720</v>
      </c>
      <c r="LN106" s="5">
        <v>12554</v>
      </c>
      <c r="LO106" s="5">
        <v>13992</v>
      </c>
      <c r="LP106" s="5">
        <v>12626</v>
      </c>
      <c r="LQ106" s="5">
        <v>9347</v>
      </c>
      <c r="LR106" s="5">
        <v>10057</v>
      </c>
      <c r="LS106" s="5">
        <v>6302</v>
      </c>
      <c r="LT106" s="5">
        <v>5071</v>
      </c>
      <c r="LU106" s="5">
        <v>5525</v>
      </c>
      <c r="LV106" s="5">
        <v>9011</v>
      </c>
      <c r="LW106" s="5">
        <v>9525</v>
      </c>
      <c r="LX106" s="5">
        <v>6525</v>
      </c>
      <c r="LY106" s="5">
        <v>5140</v>
      </c>
      <c r="LZ106" s="5">
        <v>6108</v>
      </c>
      <c r="MA106" s="5">
        <v>4823</v>
      </c>
      <c r="MB106" s="5">
        <v>4300</v>
      </c>
      <c r="MC106" s="5">
        <v>4995</v>
      </c>
      <c r="MD106" s="5">
        <v>4997</v>
      </c>
      <c r="ME106" s="5">
        <v>4740</v>
      </c>
      <c r="MF106" s="5">
        <v>2344</v>
      </c>
      <c r="MG106" s="5">
        <v>3970</v>
      </c>
      <c r="MH106" s="5">
        <v>2045</v>
      </c>
      <c r="MI106" s="5">
        <v>2115</v>
      </c>
      <c r="MJ106" s="5">
        <v>2471</v>
      </c>
      <c r="MK106" s="5">
        <v>3893</v>
      </c>
      <c r="ML106" s="5">
        <v>2358</v>
      </c>
      <c r="MM106" s="5">
        <v>2474</v>
      </c>
      <c r="MN106" s="5">
        <v>2845</v>
      </c>
      <c r="MO106" s="5">
        <v>4386</v>
      </c>
      <c r="MP106" s="5">
        <v>4072</v>
      </c>
      <c r="MQ106" s="5">
        <v>0</v>
      </c>
      <c r="MR106" s="5">
        <v>0</v>
      </c>
      <c r="MS106" s="5">
        <v>0</v>
      </c>
      <c r="MT106" s="5">
        <v>0</v>
      </c>
      <c r="MU106" s="5">
        <v>17</v>
      </c>
      <c r="MV106" s="5">
        <v>30</v>
      </c>
      <c r="MW106" s="5">
        <v>48</v>
      </c>
      <c r="MX106" s="5">
        <v>56</v>
      </c>
      <c r="MY106" s="5">
        <v>53</v>
      </c>
      <c r="MZ106" s="5">
        <v>939</v>
      </c>
      <c r="NA106" s="5">
        <v>864</v>
      </c>
      <c r="NB106" s="5">
        <v>906</v>
      </c>
      <c r="NC106" s="5">
        <v>1534</v>
      </c>
      <c r="ND106" s="5">
        <v>1765</v>
      </c>
      <c r="NE106" s="5" t="s">
        <v>33</v>
      </c>
      <c r="NF106" s="5" t="s">
        <v>33</v>
      </c>
      <c r="NG106" s="5" t="s">
        <v>33</v>
      </c>
      <c r="NH106" s="5" t="s">
        <v>33</v>
      </c>
      <c r="NI106" s="5" t="s">
        <v>33</v>
      </c>
      <c r="NJ106" s="5" t="s">
        <v>33</v>
      </c>
      <c r="NK106" s="5" t="s">
        <v>33</v>
      </c>
      <c r="NL106" s="5" t="s">
        <v>33</v>
      </c>
      <c r="NM106" s="5" t="s">
        <v>33</v>
      </c>
      <c r="NN106" s="5" t="s">
        <v>33</v>
      </c>
      <c r="NO106" s="5" t="s">
        <v>33</v>
      </c>
      <c r="NP106" s="5" t="s">
        <v>33</v>
      </c>
      <c r="NQ106" s="5" t="s">
        <v>33</v>
      </c>
      <c r="NR106" s="5" t="s">
        <v>33</v>
      </c>
      <c r="NS106" s="5" t="s">
        <v>33</v>
      </c>
      <c r="NT106" s="5" t="s">
        <v>33</v>
      </c>
      <c r="NU106" s="5" t="s">
        <v>33</v>
      </c>
      <c r="NV106" s="5" t="s">
        <v>33</v>
      </c>
      <c r="NW106" s="5">
        <v>0</v>
      </c>
      <c r="NX106" s="5">
        <v>0</v>
      </c>
      <c r="NY106" s="5">
        <v>0</v>
      </c>
      <c r="NZ106" s="5">
        <v>0</v>
      </c>
      <c r="OA106" s="5">
        <v>0</v>
      </c>
      <c r="OB106" s="5">
        <v>0</v>
      </c>
      <c r="OC106" s="5">
        <v>0</v>
      </c>
      <c r="OD106" s="5">
        <v>0</v>
      </c>
      <c r="OE106" s="5">
        <v>0</v>
      </c>
      <c r="OF106" s="5">
        <v>0</v>
      </c>
      <c r="OG106" s="5">
        <v>0</v>
      </c>
      <c r="OH106" s="5">
        <v>0</v>
      </c>
      <c r="OI106" s="5">
        <v>0</v>
      </c>
      <c r="OJ106" s="5">
        <v>0</v>
      </c>
      <c r="OK106" s="5" t="s">
        <v>33</v>
      </c>
      <c r="OL106" s="5" t="s">
        <v>33</v>
      </c>
      <c r="OM106" s="5" t="s">
        <v>33</v>
      </c>
      <c r="ON106" s="5" t="s">
        <v>33</v>
      </c>
      <c r="OO106" s="5" t="s">
        <v>33</v>
      </c>
      <c r="OP106" s="5" t="s">
        <v>33</v>
      </c>
      <c r="OQ106" s="5" t="s">
        <v>33</v>
      </c>
      <c r="OR106" s="5" t="s">
        <v>33</v>
      </c>
      <c r="OS106" s="5" t="s">
        <v>33</v>
      </c>
      <c r="OT106" s="5" t="s">
        <v>33</v>
      </c>
      <c r="OU106" s="5" t="s">
        <v>33</v>
      </c>
      <c r="OV106" s="5" t="s">
        <v>33</v>
      </c>
      <c r="OW106" s="5" t="s">
        <v>33</v>
      </c>
      <c r="OX106" s="5" t="s">
        <v>33</v>
      </c>
      <c r="OY106" s="5" t="s">
        <v>33</v>
      </c>
      <c r="OZ106" s="5" t="s">
        <v>33</v>
      </c>
      <c r="PA106" s="5" t="s">
        <v>33</v>
      </c>
      <c r="PB106" s="5" t="s">
        <v>33</v>
      </c>
      <c r="PC106" s="5">
        <v>15316</v>
      </c>
      <c r="PD106" s="5">
        <v>17820</v>
      </c>
      <c r="PE106" s="5">
        <v>15509</v>
      </c>
      <c r="PF106" s="5">
        <v>12674</v>
      </c>
      <c r="PG106" s="5">
        <v>12771</v>
      </c>
      <c r="PH106" s="5">
        <v>12445</v>
      </c>
      <c r="PI106" s="5">
        <v>10053</v>
      </c>
      <c r="PJ106" s="5">
        <v>10630</v>
      </c>
      <c r="PK106" s="5">
        <v>10784</v>
      </c>
      <c r="PL106" s="5">
        <v>11689</v>
      </c>
      <c r="PM106" s="5">
        <v>14371</v>
      </c>
      <c r="PN106" s="5">
        <v>16859</v>
      </c>
      <c r="PO106" s="5">
        <v>19474</v>
      </c>
      <c r="PP106" s="5">
        <v>16428</v>
      </c>
      <c r="PQ106" s="5">
        <v>15970</v>
      </c>
      <c r="PR106" s="5">
        <v>18816</v>
      </c>
      <c r="PS106" s="5">
        <v>26901</v>
      </c>
      <c r="PT106" s="5">
        <v>20750</v>
      </c>
      <c r="PU106" s="5">
        <v>27371</v>
      </c>
      <c r="PV106" s="5">
        <v>23896</v>
      </c>
      <c r="PW106" s="5">
        <v>28219</v>
      </c>
      <c r="PX106" s="5">
        <v>31482</v>
      </c>
      <c r="PY106" s="5">
        <v>27982</v>
      </c>
      <c r="PZ106" s="5">
        <v>23649</v>
      </c>
      <c r="QA106" s="5">
        <v>22029</v>
      </c>
      <c r="QB106" s="5">
        <v>25742</v>
      </c>
      <c r="QC106" s="5">
        <v>27641</v>
      </c>
      <c r="QD106" s="5">
        <v>27192</v>
      </c>
      <c r="QE106" s="5">
        <v>28423</v>
      </c>
      <c r="QF106" s="5">
        <v>30330</v>
      </c>
      <c r="QG106" s="5">
        <v>29570</v>
      </c>
      <c r="QH106" s="5">
        <v>28481</v>
      </c>
      <c r="QI106" s="5">
        <v>52175</v>
      </c>
      <c r="QJ106" s="5">
        <v>67193</v>
      </c>
      <c r="QK106" s="5">
        <v>49665</v>
      </c>
      <c r="QL106" s="5">
        <v>31926</v>
      </c>
      <c r="QM106" s="5">
        <v>30649</v>
      </c>
      <c r="QN106" s="5">
        <v>29790</v>
      </c>
      <c r="QO106" s="5">
        <v>31821</v>
      </c>
      <c r="QP106" s="5">
        <v>41237</v>
      </c>
      <c r="QQ106" s="5">
        <v>25170</v>
      </c>
      <c r="QR106" s="5">
        <v>21271</v>
      </c>
      <c r="QS106" s="5">
        <v>26896</v>
      </c>
      <c r="QT106" s="5">
        <v>35354</v>
      </c>
      <c r="QU106" s="5">
        <v>36765</v>
      </c>
      <c r="QV106" s="5">
        <v>30965</v>
      </c>
      <c r="QW106" s="5">
        <v>29572</v>
      </c>
      <c r="QX106" s="5">
        <v>31840</v>
      </c>
      <c r="QY106" s="5">
        <v>35826</v>
      </c>
      <c r="QZ106" s="5">
        <v>28151</v>
      </c>
      <c r="RA106" s="5">
        <v>24452</v>
      </c>
      <c r="RB106" s="5">
        <v>25907</v>
      </c>
      <c r="RC106" s="5">
        <v>28099</v>
      </c>
      <c r="RD106" s="5">
        <v>26479</v>
      </c>
      <c r="RE106" s="5">
        <v>25536</v>
      </c>
      <c r="RF106" s="5">
        <v>27001</v>
      </c>
      <c r="RG106" s="5">
        <v>26297</v>
      </c>
      <c r="RH106" s="5">
        <v>32089</v>
      </c>
      <c r="RI106" s="5">
        <v>27566</v>
      </c>
      <c r="RJ106" s="5">
        <v>23530</v>
      </c>
      <c r="RK106" s="5">
        <v>19277</v>
      </c>
      <c r="RL106" s="5">
        <v>20968</v>
      </c>
      <c r="RM106" s="5">
        <v>24393</v>
      </c>
      <c r="RN106" s="5">
        <v>22925</v>
      </c>
      <c r="RO106" s="5">
        <v>21853</v>
      </c>
      <c r="RP106" s="5">
        <v>24189</v>
      </c>
      <c r="RQ106" s="5">
        <v>23792</v>
      </c>
      <c r="RR106" s="5">
        <v>27031</v>
      </c>
      <c r="RS106" s="5">
        <v>28658</v>
      </c>
      <c r="RT106" s="5">
        <v>22106</v>
      </c>
      <c r="RU106" s="5">
        <v>22777</v>
      </c>
      <c r="RV106" s="5">
        <v>21124</v>
      </c>
      <c r="RW106" s="5">
        <v>19904</v>
      </c>
      <c r="RX106" s="5">
        <v>19243</v>
      </c>
      <c r="RY106" s="5">
        <v>21734</v>
      </c>
      <c r="RZ106" s="5">
        <v>24518</v>
      </c>
      <c r="SA106" s="5">
        <v>26677</v>
      </c>
      <c r="SB106" s="5">
        <v>23664</v>
      </c>
      <c r="SC106" s="5">
        <v>25136</v>
      </c>
      <c r="SD106" s="5">
        <v>17973</v>
      </c>
      <c r="SE106" s="5">
        <v>31914</v>
      </c>
      <c r="SF106" s="5">
        <v>20483</v>
      </c>
      <c r="SG106" s="5">
        <v>36823</v>
      </c>
      <c r="SH106" s="5">
        <v>42406</v>
      </c>
      <c r="SI106" s="5">
        <v>29511</v>
      </c>
      <c r="SJ106" s="5">
        <v>27066</v>
      </c>
      <c r="SK106" s="5">
        <v>28379</v>
      </c>
      <c r="SL106" s="5">
        <v>26729</v>
      </c>
      <c r="SM106" s="5">
        <v>27103</v>
      </c>
      <c r="SN106" s="5">
        <v>24140</v>
      </c>
      <c r="SO106" s="5">
        <v>24888</v>
      </c>
      <c r="SP106" s="5">
        <v>23767</v>
      </c>
      <c r="SQ106" s="5">
        <v>22899</v>
      </c>
      <c r="SR106" s="5">
        <v>22267</v>
      </c>
      <c r="SS106" s="5">
        <v>22560</v>
      </c>
      <c r="ST106" s="5">
        <v>22498</v>
      </c>
      <c r="SU106" s="5">
        <v>40394</v>
      </c>
      <c r="SV106" s="5">
        <v>41596</v>
      </c>
      <c r="SW106" s="5">
        <v>37889</v>
      </c>
      <c r="SX106" s="5">
        <v>36753</v>
      </c>
      <c r="SY106" s="5">
        <v>35996</v>
      </c>
      <c r="SZ106" s="5">
        <v>37630</v>
      </c>
      <c r="TA106" s="5">
        <v>44947</v>
      </c>
      <c r="TB106" s="5">
        <v>52361</v>
      </c>
      <c r="TC106" s="5">
        <v>52720</v>
      </c>
      <c r="TD106" s="5">
        <v>38588</v>
      </c>
      <c r="TE106" s="5">
        <v>31765</v>
      </c>
      <c r="TF106" s="5">
        <v>27258</v>
      </c>
      <c r="TG106" s="5">
        <v>17960</v>
      </c>
      <c r="TH106" s="5">
        <v>11445</v>
      </c>
      <c r="TI106" s="5">
        <v>13328</v>
      </c>
      <c r="TJ106" s="5">
        <v>13982</v>
      </c>
      <c r="TK106" s="5">
        <v>10834</v>
      </c>
      <c r="TL106" s="5">
        <v>15209</v>
      </c>
      <c r="TM106" s="5">
        <v>12596</v>
      </c>
      <c r="TN106" s="5">
        <v>11291</v>
      </c>
      <c r="TO106" s="5">
        <v>7905</v>
      </c>
      <c r="TP106" s="5">
        <v>3398</v>
      </c>
      <c r="TQ106" s="5">
        <v>4679</v>
      </c>
      <c r="TR106" s="5">
        <v>6539</v>
      </c>
      <c r="TS106" s="5">
        <v>8173</v>
      </c>
      <c r="TT106" s="5">
        <v>8608</v>
      </c>
      <c r="TU106" s="5">
        <v>7244</v>
      </c>
      <c r="TV106" s="5">
        <v>7289</v>
      </c>
      <c r="TW106" s="5">
        <v>6836</v>
      </c>
      <c r="TX106" s="5">
        <v>8299</v>
      </c>
      <c r="TY106" s="5">
        <v>7206</v>
      </c>
      <c r="TZ106" s="5">
        <v>6111</v>
      </c>
      <c r="UA106" s="5">
        <v>18</v>
      </c>
      <c r="UB106" s="5">
        <v>115</v>
      </c>
      <c r="UC106" s="5">
        <v>138</v>
      </c>
      <c r="UD106" s="5">
        <v>81</v>
      </c>
      <c r="UE106" s="5">
        <v>41</v>
      </c>
      <c r="UF106" s="5">
        <v>31</v>
      </c>
      <c r="UG106" s="5">
        <v>14</v>
      </c>
      <c r="UH106" s="5">
        <v>15</v>
      </c>
      <c r="UI106" s="5">
        <v>24</v>
      </c>
      <c r="UJ106" s="5">
        <v>10</v>
      </c>
      <c r="UK106" s="5">
        <v>12</v>
      </c>
      <c r="UL106" s="5">
        <v>25</v>
      </c>
      <c r="UM106" s="5">
        <v>14</v>
      </c>
      <c r="UN106" s="5">
        <v>19</v>
      </c>
      <c r="UO106" s="5">
        <v>0</v>
      </c>
      <c r="UP106" s="5">
        <v>0</v>
      </c>
      <c r="UQ106" s="5">
        <v>0</v>
      </c>
      <c r="UR106" s="5">
        <v>0</v>
      </c>
      <c r="US106" s="5">
        <v>0</v>
      </c>
      <c r="UT106" s="5">
        <v>0</v>
      </c>
      <c r="UU106" s="5">
        <v>0</v>
      </c>
      <c r="UV106" s="5">
        <v>287</v>
      </c>
      <c r="UW106" s="5">
        <v>1816</v>
      </c>
      <c r="UX106" s="5">
        <v>969</v>
      </c>
      <c r="UY106" s="5">
        <v>1290</v>
      </c>
      <c r="UZ106" s="5">
        <v>1148</v>
      </c>
      <c r="VA106" s="5">
        <v>1555</v>
      </c>
      <c r="VB106" s="5">
        <v>1158</v>
      </c>
      <c r="VC106" s="5">
        <v>688</v>
      </c>
      <c r="VD106" s="5">
        <v>924</v>
      </c>
      <c r="VE106" s="5">
        <v>240</v>
      </c>
      <c r="VF106" s="5">
        <v>102</v>
      </c>
      <c r="VG106" s="5">
        <v>73000</v>
      </c>
      <c r="VH106" s="5">
        <v>39419</v>
      </c>
      <c r="VI106" s="5">
        <v>47999</v>
      </c>
      <c r="VJ106" s="5">
        <v>60836</v>
      </c>
      <c r="VK106" s="5">
        <v>57456</v>
      </c>
      <c r="VL106" s="5">
        <v>82721</v>
      </c>
      <c r="VM106" s="5">
        <v>-4955</v>
      </c>
      <c r="VN106" s="5">
        <v>53023</v>
      </c>
      <c r="VO106" s="5">
        <v>65519</v>
      </c>
      <c r="VP106" s="5">
        <v>32411</v>
      </c>
      <c r="VQ106" s="5">
        <v>19873</v>
      </c>
      <c r="VR106" s="5">
        <v>-5435</v>
      </c>
      <c r="VS106" s="5">
        <v>3033</v>
      </c>
      <c r="VT106" s="5">
        <v>16316</v>
      </c>
      <c r="VU106" s="5">
        <v>20399</v>
      </c>
      <c r="VV106" s="5">
        <v>26961</v>
      </c>
      <c r="VW106" s="5">
        <v>47267</v>
      </c>
      <c r="VX106" s="5">
        <v>34057</v>
      </c>
      <c r="VY106" s="5">
        <v>39616</v>
      </c>
      <c r="VZ106" s="5">
        <v>32967</v>
      </c>
      <c r="WA106" s="5">
        <v>69685</v>
      </c>
      <c r="WB106" s="5">
        <v>97512</v>
      </c>
      <c r="WC106" s="5">
        <v>74375</v>
      </c>
      <c r="WD106" s="5">
        <v>116333</v>
      </c>
      <c r="WE106" s="5">
        <v>75330</v>
      </c>
      <c r="WF106" s="5">
        <v>102370</v>
      </c>
      <c r="WG106" s="5">
        <v>50778</v>
      </c>
      <c r="WH106" s="5">
        <v>49860</v>
      </c>
      <c r="WI106" s="5">
        <v>53243</v>
      </c>
      <c r="WJ106" s="5">
        <v>49924</v>
      </c>
      <c r="WK106" s="5">
        <v>48788</v>
      </c>
      <c r="WL106" s="5">
        <v>50384</v>
      </c>
      <c r="WM106" s="5">
        <v>424</v>
      </c>
      <c r="WN106" s="5">
        <v>924</v>
      </c>
      <c r="WO106" s="5">
        <v>742</v>
      </c>
      <c r="WP106" s="5">
        <v>90</v>
      </c>
      <c r="WQ106" s="5">
        <v>191</v>
      </c>
      <c r="WR106" s="5">
        <v>-285</v>
      </c>
      <c r="WS106" s="5">
        <v>1209</v>
      </c>
      <c r="WT106" s="5">
        <v>1152</v>
      </c>
      <c r="WU106" s="5">
        <v>690</v>
      </c>
      <c r="WV106" s="5">
        <v>1343</v>
      </c>
      <c r="WW106" s="5">
        <v>881</v>
      </c>
      <c r="WX106" s="5">
        <v>930</v>
      </c>
      <c r="WY106" s="5">
        <v>1121</v>
      </c>
      <c r="WZ106" s="5">
        <v>676</v>
      </c>
      <c r="XA106" s="5">
        <v>798</v>
      </c>
      <c r="XB106" s="5">
        <v>663</v>
      </c>
      <c r="XC106" s="5">
        <v>635</v>
      </c>
      <c r="XD106" s="5">
        <v>173</v>
      </c>
      <c r="XE106" s="5">
        <v>308</v>
      </c>
      <c r="XF106" s="5">
        <v>299</v>
      </c>
      <c r="XG106" s="5">
        <v>320</v>
      </c>
      <c r="XH106" s="5">
        <v>908</v>
      </c>
      <c r="XI106" s="5">
        <v>1174</v>
      </c>
      <c r="XJ106" s="5">
        <v>1741</v>
      </c>
      <c r="XK106" s="5">
        <v>1521</v>
      </c>
      <c r="XL106" s="5">
        <v>1483</v>
      </c>
      <c r="XM106" s="5">
        <v>1588</v>
      </c>
      <c r="XN106" s="5">
        <v>2821</v>
      </c>
      <c r="XO106" s="5">
        <v>2683</v>
      </c>
      <c r="XP106" s="5">
        <v>438</v>
      </c>
      <c r="XQ106" s="5">
        <v>466</v>
      </c>
      <c r="XR106" s="5">
        <v>374</v>
      </c>
      <c r="XS106" s="1">
        <v>14711</v>
      </c>
      <c r="XT106" s="3" t="s">
        <v>180</v>
      </c>
      <c r="XU106" s="3" t="s">
        <v>180</v>
      </c>
      <c r="XV106" s="3" t="s">
        <v>179</v>
      </c>
      <c r="XW106" s="3" t="s">
        <v>179</v>
      </c>
      <c r="XX106" s="3" t="s">
        <v>180</v>
      </c>
      <c r="XY106" s="3" t="s">
        <v>180</v>
      </c>
      <c r="XZ106" s="3" t="s">
        <v>249</v>
      </c>
    </row>
    <row r="107" spans="1:650" x14ac:dyDescent="0.3">
      <c r="A107" s="6" t="s">
        <v>134</v>
      </c>
      <c r="B107" s="1">
        <v>4018463</v>
      </c>
      <c r="C107" s="5">
        <v>1413</v>
      </c>
      <c r="D107" s="5">
        <v>902</v>
      </c>
      <c r="E107" s="5">
        <v>3572</v>
      </c>
      <c r="F107" s="5">
        <v>1333</v>
      </c>
      <c r="G107" s="5">
        <v>4002</v>
      </c>
      <c r="H107" s="5">
        <v>897</v>
      </c>
      <c r="I107" s="5">
        <v>-415</v>
      </c>
      <c r="J107" s="5">
        <v>134</v>
      </c>
      <c r="K107" s="5">
        <v>1117</v>
      </c>
      <c r="L107" s="5">
        <v>400</v>
      </c>
      <c r="M107" s="5">
        <v>509</v>
      </c>
      <c r="N107" s="5">
        <v>1364</v>
      </c>
      <c r="O107" s="5">
        <v>1702</v>
      </c>
      <c r="P107" s="5">
        <v>290</v>
      </c>
      <c r="Q107" s="5">
        <v>4</v>
      </c>
      <c r="R107" s="5">
        <v>4298</v>
      </c>
      <c r="S107" s="5">
        <v>0</v>
      </c>
      <c r="T107" s="5">
        <v>0</v>
      </c>
      <c r="U107" s="5">
        <v>0</v>
      </c>
      <c r="V107" s="5">
        <v>1036</v>
      </c>
      <c r="W107" s="5">
        <v>0</v>
      </c>
      <c r="X107" s="5">
        <v>0</v>
      </c>
      <c r="Y107" s="5">
        <v>0</v>
      </c>
      <c r="Z107" s="5">
        <v>197</v>
      </c>
      <c r="AA107" s="5">
        <v>0</v>
      </c>
      <c r="AB107" s="5">
        <v>0</v>
      </c>
      <c r="AC107" s="5">
        <v>42557</v>
      </c>
      <c r="AD107" s="5">
        <v>0</v>
      </c>
      <c r="AE107" s="5">
        <v>0</v>
      </c>
      <c r="AF107" s="5">
        <v>0</v>
      </c>
      <c r="AG107" s="5">
        <v>0</v>
      </c>
      <c r="AH107" s="5">
        <v>0</v>
      </c>
      <c r="AI107" s="5">
        <v>0</v>
      </c>
      <c r="AJ107" s="5">
        <v>0</v>
      </c>
      <c r="AK107" s="5">
        <v>0</v>
      </c>
      <c r="AL107" s="5">
        <v>0</v>
      </c>
      <c r="AM107" s="5">
        <v>0</v>
      </c>
      <c r="AN107" s="5">
        <v>0</v>
      </c>
      <c r="AO107" s="5">
        <v>0</v>
      </c>
      <c r="AP107" s="5">
        <v>0</v>
      </c>
      <c r="AQ107" s="5">
        <v>0</v>
      </c>
      <c r="AR107" s="5">
        <v>0</v>
      </c>
      <c r="AS107" s="5">
        <v>0</v>
      </c>
      <c r="AT107" s="5">
        <v>0</v>
      </c>
      <c r="AU107" s="5">
        <v>0</v>
      </c>
      <c r="AV107" s="5">
        <v>0</v>
      </c>
      <c r="AW107" s="5">
        <v>17189</v>
      </c>
      <c r="AX107" s="5">
        <v>20526</v>
      </c>
      <c r="AY107" s="5">
        <v>92904</v>
      </c>
      <c r="AZ107" s="5">
        <v>8232</v>
      </c>
      <c r="BA107" s="5">
        <v>14412</v>
      </c>
      <c r="BB107" s="5">
        <v>18175</v>
      </c>
      <c r="BC107" s="5">
        <v>4756</v>
      </c>
      <c r="BD107" s="5">
        <v>588</v>
      </c>
      <c r="BE107" s="5">
        <v>4337</v>
      </c>
      <c r="BF107" s="5">
        <v>8812</v>
      </c>
      <c r="BG107" s="5">
        <v>10936</v>
      </c>
      <c r="BH107" s="5">
        <v>8555</v>
      </c>
      <c r="BI107" s="5">
        <v>11906</v>
      </c>
      <c r="BJ107" s="5">
        <v>8686</v>
      </c>
      <c r="BK107" s="5">
        <v>12046</v>
      </c>
      <c r="BL107" s="5">
        <v>17557</v>
      </c>
      <c r="BM107" s="5">
        <v>12695</v>
      </c>
      <c r="BN107" s="5">
        <v>7919</v>
      </c>
      <c r="BO107" s="5">
        <v>281</v>
      </c>
      <c r="BP107" s="5">
        <v>1117</v>
      </c>
      <c r="BQ107" s="5">
        <v>874</v>
      </c>
      <c r="BR107" s="5">
        <v>741</v>
      </c>
      <c r="BS107" s="5">
        <v>661</v>
      </c>
      <c r="BT107" s="5">
        <v>262</v>
      </c>
      <c r="BU107" s="5">
        <v>839</v>
      </c>
      <c r="BV107" s="5">
        <v>283</v>
      </c>
      <c r="BW107" s="5">
        <v>233</v>
      </c>
      <c r="BX107" s="5">
        <v>193</v>
      </c>
      <c r="BY107" s="5">
        <v>-16</v>
      </c>
      <c r="BZ107" s="5">
        <v>491</v>
      </c>
      <c r="CA107" s="5">
        <v>294</v>
      </c>
      <c r="CB107" s="5">
        <v>921</v>
      </c>
      <c r="CC107" s="5">
        <v>154</v>
      </c>
      <c r="CD107" s="5">
        <v>1241</v>
      </c>
      <c r="CE107" s="5">
        <v>243</v>
      </c>
      <c r="CF107" s="5">
        <v>-373</v>
      </c>
      <c r="CG107" s="5">
        <v>64</v>
      </c>
      <c r="CH107" s="5">
        <v>-3699</v>
      </c>
      <c r="CI107" s="5">
        <v>171</v>
      </c>
      <c r="CJ107" s="5">
        <v>218</v>
      </c>
      <c r="CK107" s="5">
        <v>988</v>
      </c>
      <c r="CL107" s="5">
        <v>2085</v>
      </c>
      <c r="CM107" s="5">
        <v>2815</v>
      </c>
      <c r="CN107" s="5">
        <v>1607</v>
      </c>
      <c r="CO107" s="5">
        <v>8008</v>
      </c>
      <c r="CP107" s="5">
        <v>4032</v>
      </c>
      <c r="CQ107" s="5">
        <v>2083</v>
      </c>
      <c r="CR107" s="5">
        <v>4733</v>
      </c>
      <c r="CS107" s="5">
        <v>1583</v>
      </c>
      <c r="CT107" s="5">
        <v>652</v>
      </c>
      <c r="CU107" s="5">
        <v>44395</v>
      </c>
      <c r="CV107" s="5">
        <v>42195</v>
      </c>
      <c r="CW107" s="5">
        <v>49940</v>
      </c>
      <c r="CX107" s="5">
        <v>48083</v>
      </c>
      <c r="CY107" s="5">
        <v>53076</v>
      </c>
      <c r="CZ107" s="5">
        <v>35005</v>
      </c>
      <c r="DA107" s="5">
        <v>22620</v>
      </c>
      <c r="DB107" s="5">
        <v>30196</v>
      </c>
      <c r="DC107" s="5">
        <v>19711</v>
      </c>
      <c r="DD107" s="5">
        <v>22298</v>
      </c>
      <c r="DE107" s="5">
        <v>25438</v>
      </c>
      <c r="DF107" s="5">
        <v>30590</v>
      </c>
      <c r="DG107" s="5">
        <v>20318</v>
      </c>
      <c r="DH107" s="5">
        <v>16086</v>
      </c>
      <c r="DI107" s="5">
        <v>23287</v>
      </c>
      <c r="DJ107" s="5">
        <v>15135</v>
      </c>
      <c r="DK107" s="5">
        <v>15266</v>
      </c>
      <c r="DL107" s="5">
        <v>11934</v>
      </c>
      <c r="DM107" s="5">
        <v>11030</v>
      </c>
      <c r="DN107" s="5">
        <v>9280</v>
      </c>
      <c r="DO107" s="5">
        <v>14349</v>
      </c>
      <c r="DP107" s="5">
        <v>4382</v>
      </c>
      <c r="DQ107" s="5">
        <v>8979</v>
      </c>
      <c r="DR107" s="5">
        <v>14275</v>
      </c>
      <c r="DS107" s="5">
        <v>10269</v>
      </c>
      <c r="DT107" s="5">
        <v>14707</v>
      </c>
      <c r="DU107" s="5">
        <v>14675</v>
      </c>
      <c r="DV107" s="5">
        <v>13297</v>
      </c>
      <c r="DW107" s="5">
        <v>12863</v>
      </c>
      <c r="DX107" s="5">
        <v>12591</v>
      </c>
      <c r="DY107" s="5">
        <v>9237</v>
      </c>
      <c r="DZ107" s="5">
        <v>9812</v>
      </c>
      <c r="EA107" s="5">
        <v>1234</v>
      </c>
      <c r="EB107" s="5">
        <v>1971</v>
      </c>
      <c r="EC107" s="5">
        <v>1959</v>
      </c>
      <c r="ED107" s="5">
        <v>2569</v>
      </c>
      <c r="EE107" s="5">
        <v>2304</v>
      </c>
      <c r="EF107" s="5">
        <v>1682</v>
      </c>
      <c r="EG107" s="5">
        <v>3442</v>
      </c>
      <c r="EH107" s="5">
        <v>4647</v>
      </c>
      <c r="EI107" s="5">
        <v>614</v>
      </c>
      <c r="EJ107" s="5">
        <v>761</v>
      </c>
      <c r="EK107" s="5">
        <v>-2949</v>
      </c>
      <c r="EL107" s="5">
        <v>6202</v>
      </c>
      <c r="EM107" s="5">
        <v>1658</v>
      </c>
      <c r="EN107" s="5">
        <v>402</v>
      </c>
      <c r="EO107" s="5">
        <v>402</v>
      </c>
      <c r="EP107" s="5">
        <v>2210</v>
      </c>
      <c r="EQ107" s="5">
        <v>194</v>
      </c>
      <c r="ER107" s="5">
        <v>-52</v>
      </c>
      <c r="ES107" s="5">
        <v>-52</v>
      </c>
      <c r="ET107" s="5">
        <v>-1183</v>
      </c>
      <c r="EU107" s="5">
        <v>761</v>
      </c>
      <c r="EV107" s="5">
        <v>10</v>
      </c>
      <c r="EW107" s="5">
        <v>-90</v>
      </c>
      <c r="EX107" s="5">
        <v>548</v>
      </c>
      <c r="EY107" s="5">
        <v>844</v>
      </c>
      <c r="EZ107" s="5">
        <v>1184</v>
      </c>
      <c r="FA107" s="5">
        <v>761</v>
      </c>
      <c r="FB107" s="5">
        <v>1790</v>
      </c>
      <c r="FC107" s="5">
        <v>1531</v>
      </c>
      <c r="FD107" s="5">
        <v>1758</v>
      </c>
      <c r="FE107" s="5">
        <v>1020</v>
      </c>
      <c r="FF107" s="5">
        <v>517</v>
      </c>
      <c r="FG107" s="5">
        <v>0</v>
      </c>
      <c r="FH107" s="5">
        <v>0</v>
      </c>
      <c r="FI107" s="5">
        <v>0</v>
      </c>
      <c r="FJ107" s="5">
        <v>0</v>
      </c>
      <c r="FK107" s="5">
        <v>0</v>
      </c>
      <c r="FL107" s="5">
        <v>0</v>
      </c>
      <c r="FM107" s="5">
        <v>0</v>
      </c>
      <c r="FN107" s="5">
        <v>0</v>
      </c>
      <c r="FO107" s="5">
        <v>0</v>
      </c>
      <c r="FP107" s="5">
        <v>0</v>
      </c>
      <c r="FQ107" s="5">
        <v>0</v>
      </c>
      <c r="FR107" s="5">
        <v>0</v>
      </c>
      <c r="FS107" s="5">
        <v>0</v>
      </c>
      <c r="FT107" s="5">
        <v>0</v>
      </c>
      <c r="FU107" s="5" t="s">
        <v>33</v>
      </c>
      <c r="FV107" s="5" t="s">
        <v>33</v>
      </c>
      <c r="FW107" s="5" t="s">
        <v>33</v>
      </c>
      <c r="FX107" s="5" t="s">
        <v>33</v>
      </c>
      <c r="FY107" s="5" t="s">
        <v>33</v>
      </c>
      <c r="FZ107" s="5" t="s">
        <v>33</v>
      </c>
      <c r="GA107" s="5" t="s">
        <v>33</v>
      </c>
      <c r="GB107" s="5" t="s">
        <v>33</v>
      </c>
      <c r="GC107" s="5" t="s">
        <v>33</v>
      </c>
      <c r="GD107" s="5" t="s">
        <v>33</v>
      </c>
      <c r="GE107" s="5" t="s">
        <v>33</v>
      </c>
      <c r="GF107" s="5" t="s">
        <v>33</v>
      </c>
      <c r="GG107" s="5" t="s">
        <v>33</v>
      </c>
      <c r="GH107" s="5" t="s">
        <v>33</v>
      </c>
      <c r="GI107" s="5" t="s">
        <v>33</v>
      </c>
      <c r="GJ107" s="5" t="s">
        <v>33</v>
      </c>
      <c r="GK107" s="5" t="s">
        <v>33</v>
      </c>
      <c r="GL107" s="5" t="s">
        <v>33</v>
      </c>
      <c r="GM107" s="5">
        <v>47323</v>
      </c>
      <c r="GN107" s="5">
        <v>46186</v>
      </c>
      <c r="GO107" s="5">
        <v>56346</v>
      </c>
      <c r="GP107" s="5">
        <v>52727</v>
      </c>
      <c r="GQ107" s="5">
        <v>60043</v>
      </c>
      <c r="GR107" s="5">
        <v>37846</v>
      </c>
      <c r="GS107" s="5">
        <v>26487</v>
      </c>
      <c r="GT107" s="5">
        <v>35260</v>
      </c>
      <c r="GU107" s="5">
        <v>21676</v>
      </c>
      <c r="GV107" s="5">
        <v>23653</v>
      </c>
      <c r="GW107" s="5">
        <v>22982</v>
      </c>
      <c r="GX107" s="5">
        <v>38648</v>
      </c>
      <c r="GY107" s="5">
        <v>23971</v>
      </c>
      <c r="GZ107" s="5">
        <v>17699</v>
      </c>
      <c r="HA107" s="5">
        <v>41037</v>
      </c>
      <c r="HB107" s="5">
        <v>43410</v>
      </c>
      <c r="HC107" s="5">
        <v>108606</v>
      </c>
      <c r="HD107" s="5">
        <v>19740</v>
      </c>
      <c r="HE107" s="5">
        <v>25454</v>
      </c>
      <c r="HF107" s="5">
        <v>23609</v>
      </c>
      <c r="HG107" s="5">
        <v>20037</v>
      </c>
      <c r="HH107" s="5">
        <v>5199</v>
      </c>
      <c r="HI107" s="5">
        <v>14214</v>
      </c>
      <c r="HJ107" s="5">
        <v>25917</v>
      </c>
      <c r="HK107" s="5">
        <v>24864</v>
      </c>
      <c r="HL107" s="5">
        <v>26053</v>
      </c>
      <c r="HM107" s="5">
        <v>77906</v>
      </c>
      <c r="HN107" s="5">
        <v>27805</v>
      </c>
      <c r="HO107" s="5">
        <v>28523</v>
      </c>
      <c r="HP107" s="5">
        <v>36640</v>
      </c>
      <c r="HQ107" s="5">
        <v>24535</v>
      </c>
      <c r="HR107" s="5">
        <v>18900</v>
      </c>
      <c r="HS107" s="5">
        <v>102467</v>
      </c>
      <c r="HT107" s="5">
        <v>105038</v>
      </c>
      <c r="HU107" s="5">
        <v>99938</v>
      </c>
      <c r="HV107" s="5">
        <v>126804</v>
      </c>
      <c r="HW107" s="5">
        <v>131944</v>
      </c>
      <c r="HX107" s="5">
        <v>96791</v>
      </c>
      <c r="HY107" s="5">
        <v>84101</v>
      </c>
      <c r="HZ107" s="5">
        <v>86681</v>
      </c>
      <c r="IA107" s="5">
        <v>112642</v>
      </c>
      <c r="IB107" s="5">
        <v>144642</v>
      </c>
      <c r="IC107" s="5">
        <v>163034</v>
      </c>
      <c r="ID107" s="5">
        <v>182566</v>
      </c>
      <c r="IE107" s="5">
        <v>200649</v>
      </c>
      <c r="IF107" s="5">
        <v>227454</v>
      </c>
      <c r="IG107" s="5">
        <v>239661</v>
      </c>
      <c r="IH107" s="5">
        <v>247341</v>
      </c>
      <c r="II107" s="5">
        <v>252586</v>
      </c>
      <c r="IJ107" s="5">
        <v>228869</v>
      </c>
      <c r="IK107" s="5">
        <v>225252</v>
      </c>
      <c r="IL107" s="5">
        <v>132643</v>
      </c>
      <c r="IM107" s="5">
        <v>102458</v>
      </c>
      <c r="IN107" s="5">
        <v>98804</v>
      </c>
      <c r="IO107" s="5">
        <v>89663</v>
      </c>
      <c r="IP107" s="5">
        <v>86602</v>
      </c>
      <c r="IQ107" s="5">
        <v>89129</v>
      </c>
      <c r="IR107" s="5">
        <v>86264</v>
      </c>
      <c r="IS107" s="5">
        <v>93434</v>
      </c>
      <c r="IT107" s="5">
        <v>104278</v>
      </c>
      <c r="IU107" s="5">
        <v>110477</v>
      </c>
      <c r="IV107" s="5">
        <v>106460</v>
      </c>
      <c r="IW107" s="5">
        <v>96301</v>
      </c>
      <c r="IX107" s="5">
        <v>95183</v>
      </c>
      <c r="IY107" s="5">
        <v>0</v>
      </c>
      <c r="IZ107" s="5">
        <v>0</v>
      </c>
      <c r="JA107" s="5">
        <v>0</v>
      </c>
      <c r="JB107" s="5">
        <v>0</v>
      </c>
      <c r="JC107" s="5">
        <v>0</v>
      </c>
      <c r="JD107" s="5">
        <v>0</v>
      </c>
      <c r="JE107" s="5">
        <v>0</v>
      </c>
      <c r="JF107" s="5">
        <v>0</v>
      </c>
      <c r="JG107" s="5">
        <v>0</v>
      </c>
      <c r="JH107" s="5">
        <v>0</v>
      </c>
      <c r="JI107" s="5">
        <v>0</v>
      </c>
      <c r="JJ107" s="5">
        <v>0</v>
      </c>
      <c r="JK107" s="5">
        <v>-10</v>
      </c>
      <c r="JL107" s="5">
        <v>-74</v>
      </c>
      <c r="JM107" s="5">
        <v>20839</v>
      </c>
      <c r="JN107" s="5">
        <v>39157</v>
      </c>
      <c r="JO107" s="5">
        <v>44944</v>
      </c>
      <c r="JP107" s="5">
        <v>22914</v>
      </c>
      <c r="JQ107" s="5">
        <v>46013</v>
      </c>
      <c r="JR107" s="5">
        <v>54428</v>
      </c>
      <c r="JS107" s="5">
        <v>16157</v>
      </c>
      <c r="JT107" s="5">
        <v>12388</v>
      </c>
      <c r="JU107" s="5">
        <v>14254</v>
      </c>
      <c r="JV107" s="5">
        <v>12498</v>
      </c>
      <c r="JW107" s="5">
        <v>17607</v>
      </c>
      <c r="JX107" s="5">
        <v>17728</v>
      </c>
      <c r="JY107" s="5">
        <v>18579</v>
      </c>
      <c r="JZ107" s="5">
        <v>14384</v>
      </c>
      <c r="KA107" s="5">
        <v>20953</v>
      </c>
      <c r="KB107" s="5">
        <v>21725</v>
      </c>
      <c r="KC107" s="5">
        <v>22117</v>
      </c>
      <c r="KD107" s="5">
        <v>14870</v>
      </c>
      <c r="KE107" s="5">
        <v>4313</v>
      </c>
      <c r="KF107" s="5">
        <v>-5945</v>
      </c>
      <c r="KG107" s="5">
        <v>5044</v>
      </c>
      <c r="KH107" s="5">
        <v>4784</v>
      </c>
      <c r="KI107" s="5">
        <v>4867</v>
      </c>
      <c r="KJ107" s="5">
        <v>7121</v>
      </c>
      <c r="KK107" s="5">
        <v>7136</v>
      </c>
      <c r="KL107" s="5">
        <v>9528</v>
      </c>
      <c r="KM107" s="5">
        <v>5471</v>
      </c>
      <c r="KN107" s="5">
        <v>291</v>
      </c>
      <c r="KO107" s="5">
        <v>176</v>
      </c>
      <c r="KP107" s="5">
        <v>85</v>
      </c>
      <c r="KQ107" s="5">
        <v>2854</v>
      </c>
      <c r="KR107" s="5">
        <v>29219</v>
      </c>
      <c r="KS107" s="5">
        <v>30202</v>
      </c>
      <c r="KT107" s="5">
        <v>16280</v>
      </c>
      <c r="KU107" s="5">
        <v>14016</v>
      </c>
      <c r="KV107" s="5">
        <v>13491</v>
      </c>
      <c r="KW107" s="5">
        <v>13260</v>
      </c>
      <c r="KX107" s="5">
        <v>6334</v>
      </c>
      <c r="KY107" s="5">
        <v>2909</v>
      </c>
      <c r="KZ107" s="5">
        <v>2842</v>
      </c>
      <c r="LA107" s="5">
        <v>3339</v>
      </c>
      <c r="LB107" s="5">
        <v>3031</v>
      </c>
      <c r="LC107" s="5">
        <v>3341</v>
      </c>
      <c r="LD107" s="5">
        <v>3013</v>
      </c>
      <c r="LE107" s="5">
        <v>2045</v>
      </c>
      <c r="LF107" s="5">
        <v>3581</v>
      </c>
      <c r="LG107" s="5">
        <v>4392</v>
      </c>
      <c r="LH107" s="5">
        <v>4233</v>
      </c>
      <c r="LI107" s="5">
        <v>3385</v>
      </c>
      <c r="LJ107" s="5">
        <v>3301</v>
      </c>
      <c r="LK107" s="5">
        <v>81</v>
      </c>
      <c r="LL107" s="5">
        <v>84</v>
      </c>
      <c r="LM107" s="5">
        <v>81</v>
      </c>
      <c r="LN107" s="5">
        <v>104</v>
      </c>
      <c r="LO107" s="5">
        <v>157</v>
      </c>
      <c r="LP107" s="5">
        <v>79</v>
      </c>
      <c r="LQ107" s="5">
        <v>270</v>
      </c>
      <c r="LR107" s="5">
        <v>75</v>
      </c>
      <c r="LS107" s="5">
        <v>119</v>
      </c>
      <c r="LT107" s="5">
        <v>140</v>
      </c>
      <c r="LU107" s="5">
        <v>199</v>
      </c>
      <c r="LV107" s="5">
        <v>216</v>
      </c>
      <c r="LW107" s="5">
        <v>349</v>
      </c>
      <c r="LX107" s="5">
        <v>387</v>
      </c>
      <c r="LY107" s="5">
        <v>196</v>
      </c>
      <c r="LZ107" s="5">
        <v>526</v>
      </c>
      <c r="MA107" s="5">
        <v>1000</v>
      </c>
      <c r="MB107" s="5">
        <v>1086</v>
      </c>
      <c r="MC107" s="5">
        <v>517</v>
      </c>
      <c r="MD107" s="5">
        <v>605</v>
      </c>
      <c r="ME107" s="5">
        <v>704</v>
      </c>
      <c r="MF107" s="5">
        <v>874</v>
      </c>
      <c r="MG107" s="5">
        <v>1512</v>
      </c>
      <c r="MH107" s="5">
        <v>1304</v>
      </c>
      <c r="MI107" s="5">
        <v>1826</v>
      </c>
      <c r="MJ107" s="5">
        <v>1056</v>
      </c>
      <c r="MK107" s="5">
        <v>969</v>
      </c>
      <c r="ML107" s="5">
        <v>1106</v>
      </c>
      <c r="MM107" s="5">
        <v>1331</v>
      </c>
      <c r="MN107" s="5">
        <v>1357</v>
      </c>
      <c r="MO107" s="5">
        <v>996</v>
      </c>
      <c r="MP107" s="5">
        <v>1282</v>
      </c>
      <c r="MQ107" s="5">
        <v>0</v>
      </c>
      <c r="MR107" s="5">
        <v>0</v>
      </c>
      <c r="MS107" s="5">
        <v>0</v>
      </c>
      <c r="MT107" s="5">
        <v>0</v>
      </c>
      <c r="MU107" s="5">
        <v>12</v>
      </c>
      <c r="MV107" s="5">
        <v>19</v>
      </c>
      <c r="MW107" s="5">
        <v>22</v>
      </c>
      <c r="MX107" s="5">
        <v>22</v>
      </c>
      <c r="MY107" s="5">
        <v>9</v>
      </c>
      <c r="MZ107" s="5">
        <v>2</v>
      </c>
      <c r="NA107" s="5">
        <v>0</v>
      </c>
      <c r="NB107" s="5">
        <v>0</v>
      </c>
      <c r="NC107" s="5">
        <v>1</v>
      </c>
      <c r="ND107" s="5">
        <v>665</v>
      </c>
      <c r="NE107" s="5" t="s">
        <v>33</v>
      </c>
      <c r="NF107" s="5" t="s">
        <v>33</v>
      </c>
      <c r="NG107" s="5" t="s">
        <v>33</v>
      </c>
      <c r="NH107" s="5" t="s">
        <v>33</v>
      </c>
      <c r="NI107" s="5" t="s">
        <v>33</v>
      </c>
      <c r="NJ107" s="5" t="s">
        <v>33</v>
      </c>
      <c r="NK107" s="5" t="s">
        <v>33</v>
      </c>
      <c r="NL107" s="5" t="s">
        <v>33</v>
      </c>
      <c r="NM107" s="5" t="s">
        <v>33</v>
      </c>
      <c r="NN107" s="5" t="s">
        <v>33</v>
      </c>
      <c r="NO107" s="5" t="s">
        <v>33</v>
      </c>
      <c r="NP107" s="5" t="s">
        <v>33</v>
      </c>
      <c r="NQ107" s="5" t="s">
        <v>33</v>
      </c>
      <c r="NR107" s="5" t="s">
        <v>33</v>
      </c>
      <c r="NS107" s="5" t="s">
        <v>33</v>
      </c>
      <c r="NT107" s="5" t="s">
        <v>33</v>
      </c>
      <c r="NU107" s="5" t="s">
        <v>33</v>
      </c>
      <c r="NV107" s="5" t="s">
        <v>33</v>
      </c>
      <c r="NW107" s="5">
        <v>0</v>
      </c>
      <c r="NX107" s="5">
        <v>0</v>
      </c>
      <c r="NY107" s="5">
        <v>0</v>
      </c>
      <c r="NZ107" s="5">
        <v>0</v>
      </c>
      <c r="OA107" s="5">
        <v>0</v>
      </c>
      <c r="OB107" s="5">
        <v>0</v>
      </c>
      <c r="OC107" s="5">
        <v>0</v>
      </c>
      <c r="OD107" s="5">
        <v>0</v>
      </c>
      <c r="OE107" s="5">
        <v>0</v>
      </c>
      <c r="OF107" s="5">
        <v>0</v>
      </c>
      <c r="OG107" s="5">
        <v>0</v>
      </c>
      <c r="OH107" s="5">
        <v>0</v>
      </c>
      <c r="OI107" s="5">
        <v>0</v>
      </c>
      <c r="OJ107" s="5">
        <v>0</v>
      </c>
      <c r="OK107" s="5" t="s">
        <v>33</v>
      </c>
      <c r="OL107" s="5" t="s">
        <v>33</v>
      </c>
      <c r="OM107" s="5" t="s">
        <v>33</v>
      </c>
      <c r="ON107" s="5" t="s">
        <v>33</v>
      </c>
      <c r="OO107" s="5" t="s">
        <v>33</v>
      </c>
      <c r="OP107" s="5" t="s">
        <v>33</v>
      </c>
      <c r="OQ107" s="5" t="s">
        <v>33</v>
      </c>
      <c r="OR107" s="5" t="s">
        <v>33</v>
      </c>
      <c r="OS107" s="5" t="s">
        <v>33</v>
      </c>
      <c r="OT107" s="5" t="s">
        <v>33</v>
      </c>
      <c r="OU107" s="5" t="s">
        <v>33</v>
      </c>
      <c r="OV107" s="5" t="s">
        <v>33</v>
      </c>
      <c r="OW107" s="5" t="s">
        <v>33</v>
      </c>
      <c r="OX107" s="5" t="s">
        <v>33</v>
      </c>
      <c r="OY107" s="5" t="s">
        <v>33</v>
      </c>
      <c r="OZ107" s="5" t="s">
        <v>33</v>
      </c>
      <c r="PA107" s="5" t="s">
        <v>33</v>
      </c>
      <c r="PB107" s="5" t="s">
        <v>33</v>
      </c>
      <c r="PC107" s="5">
        <v>1647</v>
      </c>
      <c r="PD107" s="5">
        <v>1409</v>
      </c>
      <c r="PE107" s="5">
        <v>2502</v>
      </c>
      <c r="PF107" s="5">
        <v>409</v>
      </c>
      <c r="PG107" s="5">
        <v>47</v>
      </c>
      <c r="PH107" s="5">
        <v>2171</v>
      </c>
      <c r="PI107" s="5">
        <v>1827</v>
      </c>
      <c r="PJ107" s="5">
        <v>1587</v>
      </c>
      <c r="PK107" s="5">
        <v>1534</v>
      </c>
      <c r="PL107" s="5">
        <v>1858</v>
      </c>
      <c r="PM107" s="5">
        <v>1956</v>
      </c>
      <c r="PN107" s="5">
        <v>2096</v>
      </c>
      <c r="PO107" s="5">
        <v>2112</v>
      </c>
      <c r="PP107" s="5">
        <v>2160</v>
      </c>
      <c r="PQ107" s="5">
        <v>2039</v>
      </c>
      <c r="PR107" s="5">
        <v>1878</v>
      </c>
      <c r="PS107" s="5">
        <v>3320</v>
      </c>
      <c r="PT107" s="5">
        <v>1905</v>
      </c>
      <c r="PU107" s="5">
        <v>2832</v>
      </c>
      <c r="PV107" s="5">
        <v>3100</v>
      </c>
      <c r="PW107" s="5">
        <v>6117</v>
      </c>
      <c r="PX107" s="5">
        <v>5465</v>
      </c>
      <c r="PY107" s="5">
        <v>6966</v>
      </c>
      <c r="PZ107" s="5">
        <v>6549</v>
      </c>
      <c r="QA107" s="5">
        <v>4229</v>
      </c>
      <c r="QB107" s="5">
        <v>4011</v>
      </c>
      <c r="QC107" s="5">
        <v>3991</v>
      </c>
      <c r="QD107" s="5">
        <v>3973</v>
      </c>
      <c r="QE107" s="5">
        <v>3955</v>
      </c>
      <c r="QF107" s="5">
        <v>3437</v>
      </c>
      <c r="QG107" s="5">
        <v>3396</v>
      </c>
      <c r="QH107" s="5">
        <v>3492</v>
      </c>
      <c r="QI107" s="5">
        <v>16459</v>
      </c>
      <c r="QJ107" s="5">
        <v>19313</v>
      </c>
      <c r="QK107" s="5">
        <v>13635</v>
      </c>
      <c r="QL107" s="5">
        <v>11644</v>
      </c>
      <c r="QM107" s="5">
        <v>12396</v>
      </c>
      <c r="QN107" s="5">
        <v>9892</v>
      </c>
      <c r="QO107" s="5">
        <v>11418</v>
      </c>
      <c r="QP107" s="5">
        <v>10339</v>
      </c>
      <c r="QQ107" s="5">
        <v>6383</v>
      </c>
      <c r="QR107" s="5">
        <v>6219</v>
      </c>
      <c r="QS107" s="5">
        <v>6437</v>
      </c>
      <c r="QT107" s="5">
        <v>15518</v>
      </c>
      <c r="QU107" s="5">
        <v>12289</v>
      </c>
      <c r="QV107" s="5">
        <v>9661</v>
      </c>
      <c r="QW107" s="5">
        <v>7863</v>
      </c>
      <c r="QX107" s="5">
        <v>6852</v>
      </c>
      <c r="QY107" s="5">
        <v>9680</v>
      </c>
      <c r="QZ107" s="5">
        <v>7382</v>
      </c>
      <c r="RA107" s="5">
        <v>5723</v>
      </c>
      <c r="RB107" s="5">
        <v>7860</v>
      </c>
      <c r="RC107" s="5">
        <v>7348</v>
      </c>
      <c r="RD107" s="5">
        <v>5551</v>
      </c>
      <c r="RE107" s="5">
        <v>6674</v>
      </c>
      <c r="RF107" s="5">
        <v>8144</v>
      </c>
      <c r="RG107" s="5">
        <v>7156</v>
      </c>
      <c r="RH107" s="5">
        <v>6092</v>
      </c>
      <c r="RI107" s="5">
        <v>5388</v>
      </c>
      <c r="RJ107" s="5">
        <v>6498</v>
      </c>
      <c r="RK107" s="5">
        <v>5864</v>
      </c>
      <c r="RL107" s="5">
        <v>5571</v>
      </c>
      <c r="RM107" s="5">
        <v>5273</v>
      </c>
      <c r="RN107" s="5">
        <v>4672</v>
      </c>
      <c r="RO107" s="5">
        <v>5488</v>
      </c>
      <c r="RP107" s="5">
        <v>5143</v>
      </c>
      <c r="RQ107" s="5">
        <v>5589</v>
      </c>
      <c r="RR107" s="5">
        <v>6134</v>
      </c>
      <c r="RS107" s="5">
        <v>6639</v>
      </c>
      <c r="RT107" s="5">
        <v>4833</v>
      </c>
      <c r="RU107" s="5">
        <v>4882</v>
      </c>
      <c r="RV107" s="5">
        <v>4945</v>
      </c>
      <c r="RW107" s="5">
        <v>5895</v>
      </c>
      <c r="RX107" s="5">
        <v>5949</v>
      </c>
      <c r="RY107" s="5">
        <v>6762</v>
      </c>
      <c r="RZ107" s="5">
        <v>7449</v>
      </c>
      <c r="SA107" s="5">
        <v>7178</v>
      </c>
      <c r="SB107" s="5">
        <v>6400</v>
      </c>
      <c r="SC107" s="5">
        <v>7132</v>
      </c>
      <c r="SD107" s="5">
        <v>4430</v>
      </c>
      <c r="SE107" s="5">
        <v>12564</v>
      </c>
      <c r="SF107" s="5">
        <v>4722</v>
      </c>
      <c r="SG107" s="5">
        <v>6103</v>
      </c>
      <c r="SH107" s="5">
        <v>7578</v>
      </c>
      <c r="SI107" s="5">
        <v>10039</v>
      </c>
      <c r="SJ107" s="5">
        <v>5650</v>
      </c>
      <c r="SK107" s="5">
        <v>8463</v>
      </c>
      <c r="SL107" s="5">
        <v>4670</v>
      </c>
      <c r="SM107" s="5">
        <v>4680</v>
      </c>
      <c r="SN107" s="5">
        <v>4513</v>
      </c>
      <c r="SO107" s="5">
        <v>4269</v>
      </c>
      <c r="SP107" s="5">
        <v>18484</v>
      </c>
      <c r="SQ107" s="5">
        <v>5227</v>
      </c>
      <c r="SR107" s="5">
        <v>4650</v>
      </c>
      <c r="SS107" s="5">
        <v>4140</v>
      </c>
      <c r="ST107" s="5">
        <v>4250</v>
      </c>
      <c r="SU107" s="5">
        <v>12250</v>
      </c>
      <c r="SV107" s="5">
        <v>12589</v>
      </c>
      <c r="SW107" s="5">
        <v>10829</v>
      </c>
      <c r="SX107" s="5">
        <v>10294</v>
      </c>
      <c r="SY107" s="5">
        <v>9557</v>
      </c>
      <c r="SZ107" s="5">
        <v>10693</v>
      </c>
      <c r="TA107" s="5">
        <v>12042</v>
      </c>
      <c r="TB107" s="5">
        <v>17530</v>
      </c>
      <c r="TC107" s="5">
        <v>17348</v>
      </c>
      <c r="TD107" s="5">
        <v>13756</v>
      </c>
      <c r="TE107" s="5">
        <v>10911</v>
      </c>
      <c r="TF107" s="5">
        <v>6635</v>
      </c>
      <c r="TG107" s="5">
        <v>2332</v>
      </c>
      <c r="TH107" s="5">
        <v>2423</v>
      </c>
      <c r="TI107" s="5">
        <v>2097</v>
      </c>
      <c r="TJ107" s="5">
        <v>2008</v>
      </c>
      <c r="TK107" s="5">
        <v>602</v>
      </c>
      <c r="TL107" s="5">
        <v>453</v>
      </c>
      <c r="TM107" s="5">
        <v>730</v>
      </c>
      <c r="TN107" s="5">
        <v>648</v>
      </c>
      <c r="TO107" s="5">
        <v>3065</v>
      </c>
      <c r="TP107" s="5">
        <v>6458</v>
      </c>
      <c r="TQ107" s="5">
        <v>3587</v>
      </c>
      <c r="TR107" s="5">
        <v>3111</v>
      </c>
      <c r="TS107" s="5">
        <v>3094</v>
      </c>
      <c r="TT107" s="5">
        <v>2700</v>
      </c>
      <c r="TU107" s="5">
        <v>3037</v>
      </c>
      <c r="TV107" s="5">
        <v>3144</v>
      </c>
      <c r="TW107" s="5">
        <v>3223</v>
      </c>
      <c r="TX107" s="5">
        <v>2964</v>
      </c>
      <c r="TY107" s="5">
        <v>2675</v>
      </c>
      <c r="TZ107" s="5">
        <v>2355</v>
      </c>
      <c r="UA107" s="5">
        <v>5</v>
      </c>
      <c r="UB107" s="5">
        <v>28</v>
      </c>
      <c r="UC107" s="5">
        <v>35</v>
      </c>
      <c r="UD107" s="5">
        <v>20</v>
      </c>
      <c r="UE107" s="5">
        <v>11</v>
      </c>
      <c r="UF107" s="5">
        <v>9</v>
      </c>
      <c r="UG107" s="5">
        <v>4</v>
      </c>
      <c r="UH107" s="5">
        <v>90</v>
      </c>
      <c r="UI107" s="5">
        <v>99</v>
      </c>
      <c r="UJ107" s="5">
        <v>64</v>
      </c>
      <c r="UK107" s="5">
        <v>80</v>
      </c>
      <c r="UL107" s="5">
        <v>104</v>
      </c>
      <c r="UM107" s="5">
        <v>90</v>
      </c>
      <c r="UN107" s="5">
        <v>136</v>
      </c>
      <c r="UO107" s="5">
        <v>91</v>
      </c>
      <c r="UP107" s="5">
        <v>157</v>
      </c>
      <c r="UQ107" s="5">
        <v>39</v>
      </c>
      <c r="UR107" s="5">
        <v>28</v>
      </c>
      <c r="US107" s="5">
        <v>107</v>
      </c>
      <c r="UT107" s="5">
        <v>1023</v>
      </c>
      <c r="UU107" s="5">
        <v>712</v>
      </c>
      <c r="UV107" s="5">
        <v>116</v>
      </c>
      <c r="UW107" s="5">
        <v>198</v>
      </c>
      <c r="UX107" s="5">
        <v>123</v>
      </c>
      <c r="UY107" s="5">
        <v>135</v>
      </c>
      <c r="UZ107" s="5">
        <v>146</v>
      </c>
      <c r="VA107" s="5">
        <v>156</v>
      </c>
      <c r="VB107" s="5">
        <v>0</v>
      </c>
      <c r="VC107" s="5">
        <v>0</v>
      </c>
      <c r="VD107" s="5">
        <v>0</v>
      </c>
      <c r="VE107" s="5">
        <v>0</v>
      </c>
      <c r="VF107" s="5">
        <v>0</v>
      </c>
      <c r="VG107" s="5">
        <v>23172</v>
      </c>
      <c r="VH107" s="5">
        <v>21365</v>
      </c>
      <c r="VI107" s="5">
        <v>15276</v>
      </c>
      <c r="VJ107" s="5">
        <v>16749</v>
      </c>
      <c r="VK107" s="5">
        <v>12805</v>
      </c>
      <c r="VL107" s="5">
        <v>19935</v>
      </c>
      <c r="VM107" s="5">
        <v>-2666</v>
      </c>
      <c r="VN107" s="5">
        <v>10037</v>
      </c>
      <c r="VO107" s="5">
        <v>13418</v>
      </c>
      <c r="VP107" s="5">
        <v>5529</v>
      </c>
      <c r="VQ107" s="5">
        <v>4505</v>
      </c>
      <c r="VR107" s="5">
        <v>-1143</v>
      </c>
      <c r="VS107" s="5">
        <v>4342</v>
      </c>
      <c r="VT107" s="5">
        <v>7031</v>
      </c>
      <c r="VU107" s="5">
        <v>25089</v>
      </c>
      <c r="VV107" s="5">
        <v>40584</v>
      </c>
      <c r="VW107" s="5">
        <v>29804</v>
      </c>
      <c r="VX107" s="5">
        <v>41391</v>
      </c>
      <c r="VY107" s="5">
        <v>34136</v>
      </c>
      <c r="VZ107" s="5">
        <v>31936</v>
      </c>
      <c r="WA107" s="5">
        <v>20755</v>
      </c>
      <c r="WB107" s="5">
        <v>13586</v>
      </c>
      <c r="WC107" s="5">
        <v>25114</v>
      </c>
      <c r="WD107" s="5">
        <v>22892</v>
      </c>
      <c r="WE107" s="5">
        <v>23291</v>
      </c>
      <c r="WF107" s="5">
        <v>32761</v>
      </c>
      <c r="WG107" s="5">
        <v>26505</v>
      </c>
      <c r="WH107" s="5">
        <v>16630</v>
      </c>
      <c r="WI107" s="5">
        <v>11697</v>
      </c>
      <c r="WJ107" s="5">
        <v>18083</v>
      </c>
      <c r="WK107" s="5">
        <v>22185</v>
      </c>
      <c r="WL107" s="5">
        <v>17705</v>
      </c>
      <c r="WM107" s="5">
        <v>197</v>
      </c>
      <c r="WN107" s="5">
        <v>266</v>
      </c>
      <c r="WO107" s="5">
        <v>190</v>
      </c>
      <c r="WP107" s="5">
        <v>200</v>
      </c>
      <c r="WQ107" s="5">
        <v>228</v>
      </c>
      <c r="WR107" s="5">
        <v>303</v>
      </c>
      <c r="WS107" s="5">
        <v>314</v>
      </c>
      <c r="WT107" s="5">
        <v>300</v>
      </c>
      <c r="WU107" s="5">
        <v>215</v>
      </c>
      <c r="WV107" s="5">
        <v>179</v>
      </c>
      <c r="WW107" s="5">
        <v>91</v>
      </c>
      <c r="WX107" s="5">
        <v>57</v>
      </c>
      <c r="WY107" s="5">
        <v>61</v>
      </c>
      <c r="WZ107" s="5">
        <v>79</v>
      </c>
      <c r="XA107" s="5">
        <v>187</v>
      </c>
      <c r="XB107" s="5">
        <v>449</v>
      </c>
      <c r="XC107" s="5">
        <v>564</v>
      </c>
      <c r="XD107" s="5">
        <v>273</v>
      </c>
      <c r="XE107" s="5">
        <v>341</v>
      </c>
      <c r="XF107" s="5">
        <v>461</v>
      </c>
      <c r="XG107" s="5">
        <v>715</v>
      </c>
      <c r="XH107" s="5">
        <v>443</v>
      </c>
      <c r="XI107" s="5">
        <v>374</v>
      </c>
      <c r="XJ107" s="5">
        <v>370</v>
      </c>
      <c r="XK107" s="5">
        <v>336</v>
      </c>
      <c r="XL107" s="5">
        <v>204</v>
      </c>
      <c r="XM107" s="5">
        <v>225</v>
      </c>
      <c r="XN107" s="5">
        <v>389</v>
      </c>
      <c r="XO107" s="5">
        <v>379</v>
      </c>
      <c r="XP107" s="5">
        <v>361</v>
      </c>
      <c r="XQ107" s="5">
        <v>483</v>
      </c>
      <c r="XR107" s="5">
        <v>397</v>
      </c>
      <c r="XS107" s="1">
        <v>14716</v>
      </c>
      <c r="XT107" s="3" t="s">
        <v>180</v>
      </c>
      <c r="XU107" s="3" t="s">
        <v>179</v>
      </c>
      <c r="XV107" s="3" t="s">
        <v>179</v>
      </c>
      <c r="XW107" s="3" t="s">
        <v>179</v>
      </c>
      <c r="XX107" s="3" t="s">
        <v>180</v>
      </c>
      <c r="XY107" s="3" t="s">
        <v>180</v>
      </c>
      <c r="XZ107" s="3" t="s">
        <v>209</v>
      </c>
    </row>
    <row r="108" spans="1:650" x14ac:dyDescent="0.3">
      <c r="A108" s="6" t="s">
        <v>135</v>
      </c>
      <c r="B108" s="1">
        <v>4062303</v>
      </c>
      <c r="C108" s="5" t="s">
        <v>33</v>
      </c>
      <c r="D108" s="5" t="s">
        <v>33</v>
      </c>
      <c r="E108" s="5">
        <v>314</v>
      </c>
      <c r="F108" s="5" t="s">
        <v>33</v>
      </c>
      <c r="G108" s="5">
        <v>0</v>
      </c>
      <c r="H108" s="5">
        <v>0</v>
      </c>
      <c r="I108" s="5">
        <v>0</v>
      </c>
      <c r="J108" s="5">
        <v>0</v>
      </c>
      <c r="K108" s="5">
        <v>0</v>
      </c>
      <c r="L108" s="5">
        <v>0</v>
      </c>
      <c r="M108" s="5">
        <v>0</v>
      </c>
      <c r="N108" s="5">
        <v>0</v>
      </c>
      <c r="O108" s="5">
        <v>0</v>
      </c>
      <c r="P108" s="5">
        <v>0</v>
      </c>
      <c r="Q108" s="5">
        <v>0</v>
      </c>
      <c r="R108" s="5">
        <v>0</v>
      </c>
      <c r="S108" s="5" t="s">
        <v>33</v>
      </c>
      <c r="T108" s="5" t="s">
        <v>33</v>
      </c>
      <c r="U108" s="5" t="s">
        <v>33</v>
      </c>
      <c r="V108" s="5" t="s">
        <v>33</v>
      </c>
      <c r="W108" s="5" t="s">
        <v>33</v>
      </c>
      <c r="X108" s="5" t="s">
        <v>33</v>
      </c>
      <c r="Y108" s="5" t="s">
        <v>33</v>
      </c>
      <c r="Z108" s="5" t="s">
        <v>33</v>
      </c>
      <c r="AA108" s="5" t="s">
        <v>33</v>
      </c>
      <c r="AB108" s="5" t="s">
        <v>33</v>
      </c>
      <c r="AC108" s="5" t="s">
        <v>33</v>
      </c>
      <c r="AD108" s="5" t="s">
        <v>33</v>
      </c>
      <c r="AE108" s="5" t="s">
        <v>33</v>
      </c>
      <c r="AF108" s="5" t="s">
        <v>33</v>
      </c>
      <c r="AG108" s="5" t="s">
        <v>33</v>
      </c>
      <c r="AH108" s="5" t="s">
        <v>33</v>
      </c>
      <c r="AI108" s="5" t="s">
        <v>33</v>
      </c>
      <c r="AJ108" s="5" t="s">
        <v>33</v>
      </c>
      <c r="AK108" s="5">
        <v>0</v>
      </c>
      <c r="AL108" s="5">
        <v>0</v>
      </c>
      <c r="AM108" s="5">
        <v>0</v>
      </c>
      <c r="AN108" s="5">
        <v>0</v>
      </c>
      <c r="AO108" s="5">
        <v>0</v>
      </c>
      <c r="AP108" s="5">
        <v>0</v>
      </c>
      <c r="AQ108" s="5">
        <v>0</v>
      </c>
      <c r="AR108" s="5">
        <v>0</v>
      </c>
      <c r="AS108" s="5">
        <v>0</v>
      </c>
      <c r="AT108" s="5">
        <v>0</v>
      </c>
      <c r="AU108" s="5">
        <v>0</v>
      </c>
      <c r="AV108" s="5">
        <v>0</v>
      </c>
      <c r="AW108" s="5">
        <v>0</v>
      </c>
      <c r="AX108" s="5">
        <v>0</v>
      </c>
      <c r="AY108" s="5" t="s">
        <v>33</v>
      </c>
      <c r="AZ108" s="5" t="s">
        <v>33</v>
      </c>
      <c r="BA108" s="5" t="s">
        <v>33</v>
      </c>
      <c r="BB108" s="5" t="s">
        <v>33</v>
      </c>
      <c r="BC108" s="5" t="s">
        <v>33</v>
      </c>
      <c r="BD108" s="5" t="s">
        <v>33</v>
      </c>
      <c r="BE108" s="5" t="s">
        <v>33</v>
      </c>
      <c r="BF108" s="5" t="s">
        <v>33</v>
      </c>
      <c r="BG108" s="5" t="s">
        <v>33</v>
      </c>
      <c r="BH108" s="5" t="s">
        <v>33</v>
      </c>
      <c r="BI108" s="5" t="s">
        <v>33</v>
      </c>
      <c r="BJ108" s="5" t="s">
        <v>33</v>
      </c>
      <c r="BK108" s="5" t="s">
        <v>33</v>
      </c>
      <c r="BL108" s="5" t="s">
        <v>33</v>
      </c>
      <c r="BM108" s="5" t="s">
        <v>33</v>
      </c>
      <c r="BN108" s="5" t="s">
        <v>33</v>
      </c>
      <c r="BO108" s="5" t="s">
        <v>33</v>
      </c>
      <c r="BP108" s="5" t="s">
        <v>33</v>
      </c>
      <c r="BQ108" s="5">
        <v>0</v>
      </c>
      <c r="BR108" s="5">
        <v>0</v>
      </c>
      <c r="BS108" s="5">
        <v>0</v>
      </c>
      <c r="BT108" s="5">
        <v>0</v>
      </c>
      <c r="BU108" s="5">
        <v>0</v>
      </c>
      <c r="BV108" s="5">
        <v>0</v>
      </c>
      <c r="BW108" s="5">
        <v>0</v>
      </c>
      <c r="BX108" s="5">
        <v>0</v>
      </c>
      <c r="BY108" s="5">
        <v>0</v>
      </c>
      <c r="BZ108" s="5">
        <v>0</v>
      </c>
      <c r="CA108" s="5">
        <v>0</v>
      </c>
      <c r="CB108" s="5">
        <v>0</v>
      </c>
      <c r="CC108" s="5">
        <v>0</v>
      </c>
      <c r="CD108" s="5">
        <v>0</v>
      </c>
      <c r="CE108" s="5" t="s">
        <v>33</v>
      </c>
      <c r="CF108" s="5" t="s">
        <v>33</v>
      </c>
      <c r="CG108" s="5" t="s">
        <v>33</v>
      </c>
      <c r="CH108" s="5" t="s">
        <v>33</v>
      </c>
      <c r="CI108" s="5" t="s">
        <v>33</v>
      </c>
      <c r="CJ108" s="5" t="s">
        <v>33</v>
      </c>
      <c r="CK108" s="5" t="s">
        <v>33</v>
      </c>
      <c r="CL108" s="5" t="s">
        <v>33</v>
      </c>
      <c r="CM108" s="5" t="s">
        <v>33</v>
      </c>
      <c r="CN108" s="5" t="s">
        <v>33</v>
      </c>
      <c r="CO108" s="5" t="s">
        <v>33</v>
      </c>
      <c r="CP108" s="5" t="s">
        <v>33</v>
      </c>
      <c r="CQ108" s="5" t="s">
        <v>33</v>
      </c>
      <c r="CR108" s="5" t="s">
        <v>33</v>
      </c>
      <c r="CS108" s="5" t="s">
        <v>33</v>
      </c>
      <c r="CT108" s="5" t="s">
        <v>33</v>
      </c>
      <c r="CU108" s="5" t="s">
        <v>33</v>
      </c>
      <c r="CV108" s="5" t="s">
        <v>33</v>
      </c>
      <c r="CW108" s="5">
        <v>5546</v>
      </c>
      <c r="CX108" s="5" t="s">
        <v>33</v>
      </c>
      <c r="CY108" s="5">
        <v>922</v>
      </c>
      <c r="CZ108" s="5">
        <v>1226</v>
      </c>
      <c r="DA108" s="5">
        <v>762</v>
      </c>
      <c r="DB108" s="5">
        <v>420</v>
      </c>
      <c r="DC108" s="5">
        <v>1441</v>
      </c>
      <c r="DD108" s="5">
        <v>498</v>
      </c>
      <c r="DE108" s="5">
        <v>605</v>
      </c>
      <c r="DF108" s="5">
        <v>945</v>
      </c>
      <c r="DG108" s="5">
        <v>583</v>
      </c>
      <c r="DH108" s="5">
        <v>866</v>
      </c>
      <c r="DI108" s="5">
        <v>962</v>
      </c>
      <c r="DJ108" s="5">
        <v>1982</v>
      </c>
      <c r="DK108" s="5" t="s">
        <v>33</v>
      </c>
      <c r="DL108" s="5" t="s">
        <v>33</v>
      </c>
      <c r="DM108" s="5" t="s">
        <v>33</v>
      </c>
      <c r="DN108" s="5" t="s">
        <v>33</v>
      </c>
      <c r="DO108" s="5" t="s">
        <v>33</v>
      </c>
      <c r="DP108" s="5" t="s">
        <v>33</v>
      </c>
      <c r="DQ108" s="5" t="s">
        <v>33</v>
      </c>
      <c r="DR108" s="5" t="s">
        <v>33</v>
      </c>
      <c r="DS108" s="5" t="s">
        <v>33</v>
      </c>
      <c r="DT108" s="5" t="s">
        <v>33</v>
      </c>
      <c r="DU108" s="5" t="s">
        <v>33</v>
      </c>
      <c r="DV108" s="5" t="s">
        <v>33</v>
      </c>
      <c r="DW108" s="5" t="s">
        <v>33</v>
      </c>
      <c r="DX108" s="5" t="s">
        <v>33</v>
      </c>
      <c r="DY108" s="5" t="s">
        <v>33</v>
      </c>
      <c r="DZ108" s="5" t="s">
        <v>33</v>
      </c>
      <c r="EA108" s="5" t="s">
        <v>33</v>
      </c>
      <c r="EB108" s="5" t="s">
        <v>33</v>
      </c>
      <c r="EC108" s="5">
        <v>1245</v>
      </c>
      <c r="ED108" s="5" t="s">
        <v>33</v>
      </c>
      <c r="EE108" s="5">
        <v>-1</v>
      </c>
      <c r="EF108" s="5">
        <v>109</v>
      </c>
      <c r="EG108" s="5">
        <v>30</v>
      </c>
      <c r="EH108" s="5">
        <v>0</v>
      </c>
      <c r="EI108" s="5">
        <v>0</v>
      </c>
      <c r="EJ108" s="5">
        <v>0</v>
      </c>
      <c r="EK108" s="5">
        <v>0</v>
      </c>
      <c r="EL108" s="5">
        <v>0</v>
      </c>
      <c r="EM108" s="5">
        <v>0</v>
      </c>
      <c r="EN108" s="5">
        <v>1733</v>
      </c>
      <c r="EO108" s="5">
        <v>0</v>
      </c>
      <c r="EP108" s="5">
        <v>0</v>
      </c>
      <c r="EQ108" s="5" t="s">
        <v>33</v>
      </c>
      <c r="ER108" s="5" t="s">
        <v>33</v>
      </c>
      <c r="ES108" s="5" t="s">
        <v>33</v>
      </c>
      <c r="ET108" s="5" t="s">
        <v>33</v>
      </c>
      <c r="EU108" s="5" t="s">
        <v>33</v>
      </c>
      <c r="EV108" s="5" t="s">
        <v>33</v>
      </c>
      <c r="EW108" s="5" t="s">
        <v>33</v>
      </c>
      <c r="EX108" s="5" t="s">
        <v>33</v>
      </c>
      <c r="EY108" s="5" t="s">
        <v>33</v>
      </c>
      <c r="EZ108" s="5" t="s">
        <v>33</v>
      </c>
      <c r="FA108" s="5" t="s">
        <v>33</v>
      </c>
      <c r="FB108" s="5" t="s">
        <v>33</v>
      </c>
      <c r="FC108" s="5" t="s">
        <v>33</v>
      </c>
      <c r="FD108" s="5" t="s">
        <v>33</v>
      </c>
      <c r="FE108" s="5" t="s">
        <v>33</v>
      </c>
      <c r="FF108" s="5" t="s">
        <v>33</v>
      </c>
      <c r="FG108" s="5" t="s">
        <v>33</v>
      </c>
      <c r="FH108" s="5" t="s">
        <v>33</v>
      </c>
      <c r="FI108" s="5">
        <v>0</v>
      </c>
      <c r="FJ108" s="5">
        <v>0</v>
      </c>
      <c r="FK108" s="5">
        <v>0</v>
      </c>
      <c r="FL108" s="5">
        <v>0</v>
      </c>
      <c r="FM108" s="5">
        <v>0</v>
      </c>
      <c r="FN108" s="5">
        <v>0</v>
      </c>
      <c r="FO108" s="5">
        <v>0</v>
      </c>
      <c r="FP108" s="5">
        <v>0</v>
      </c>
      <c r="FQ108" s="5">
        <v>0</v>
      </c>
      <c r="FR108" s="5">
        <v>0</v>
      </c>
      <c r="FS108" s="5">
        <v>0</v>
      </c>
      <c r="FT108" s="5">
        <v>0</v>
      </c>
      <c r="FU108" s="5" t="s">
        <v>33</v>
      </c>
      <c r="FV108" s="5" t="s">
        <v>33</v>
      </c>
      <c r="FW108" s="5" t="s">
        <v>33</v>
      </c>
      <c r="FX108" s="5" t="s">
        <v>33</v>
      </c>
      <c r="FY108" s="5" t="s">
        <v>33</v>
      </c>
      <c r="FZ108" s="5" t="s">
        <v>33</v>
      </c>
      <c r="GA108" s="5" t="s">
        <v>33</v>
      </c>
      <c r="GB108" s="5" t="s">
        <v>33</v>
      </c>
      <c r="GC108" s="5" t="s">
        <v>33</v>
      </c>
      <c r="GD108" s="5" t="s">
        <v>33</v>
      </c>
      <c r="GE108" s="5" t="s">
        <v>33</v>
      </c>
      <c r="GF108" s="5" t="s">
        <v>33</v>
      </c>
      <c r="GG108" s="5" t="s">
        <v>33</v>
      </c>
      <c r="GH108" s="5" t="s">
        <v>33</v>
      </c>
      <c r="GI108" s="5" t="s">
        <v>33</v>
      </c>
      <c r="GJ108" s="5" t="s">
        <v>33</v>
      </c>
      <c r="GK108" s="5" t="s">
        <v>33</v>
      </c>
      <c r="GL108" s="5" t="s">
        <v>33</v>
      </c>
      <c r="GM108" s="5" t="s">
        <v>33</v>
      </c>
      <c r="GN108" s="5" t="s">
        <v>33</v>
      </c>
      <c r="GO108" s="5">
        <v>7105</v>
      </c>
      <c r="GP108" s="5" t="s">
        <v>33</v>
      </c>
      <c r="GQ108" s="5">
        <v>920</v>
      </c>
      <c r="GR108" s="5">
        <v>1335</v>
      </c>
      <c r="GS108" s="5">
        <v>792</v>
      </c>
      <c r="GT108" s="5">
        <v>420</v>
      </c>
      <c r="GU108" s="5">
        <v>1441</v>
      </c>
      <c r="GV108" s="5">
        <v>498</v>
      </c>
      <c r="GW108" s="5">
        <v>605</v>
      </c>
      <c r="GX108" s="5">
        <v>945</v>
      </c>
      <c r="GY108" s="5">
        <v>583</v>
      </c>
      <c r="GZ108" s="5">
        <v>2599</v>
      </c>
      <c r="HA108" s="5">
        <v>962</v>
      </c>
      <c r="HB108" s="5">
        <v>1982</v>
      </c>
      <c r="HC108" s="5" t="s">
        <v>33</v>
      </c>
      <c r="HD108" s="5" t="s">
        <v>33</v>
      </c>
      <c r="HE108" s="5" t="s">
        <v>33</v>
      </c>
      <c r="HF108" s="5" t="s">
        <v>33</v>
      </c>
      <c r="HG108" s="5" t="s">
        <v>33</v>
      </c>
      <c r="HH108" s="5" t="s">
        <v>33</v>
      </c>
      <c r="HI108" s="5" t="s">
        <v>33</v>
      </c>
      <c r="HJ108" s="5" t="s">
        <v>33</v>
      </c>
      <c r="HK108" s="5" t="s">
        <v>33</v>
      </c>
      <c r="HL108" s="5" t="s">
        <v>33</v>
      </c>
      <c r="HM108" s="5" t="s">
        <v>33</v>
      </c>
      <c r="HN108" s="5" t="s">
        <v>33</v>
      </c>
      <c r="HO108" s="5" t="s">
        <v>33</v>
      </c>
      <c r="HP108" s="5" t="s">
        <v>33</v>
      </c>
      <c r="HQ108" s="5" t="s">
        <v>33</v>
      </c>
      <c r="HR108" s="5" t="s">
        <v>33</v>
      </c>
      <c r="HS108" s="5" t="s">
        <v>33</v>
      </c>
      <c r="HT108" s="5" t="s">
        <v>33</v>
      </c>
      <c r="HU108" s="5">
        <v>3403</v>
      </c>
      <c r="HV108" s="5">
        <v>0</v>
      </c>
      <c r="HW108" s="5">
        <v>3432</v>
      </c>
      <c r="HX108" s="5">
        <v>4522</v>
      </c>
      <c r="HY108" s="5">
        <v>3090</v>
      </c>
      <c r="HZ108" s="5">
        <v>1909</v>
      </c>
      <c r="IA108" s="5">
        <v>2222</v>
      </c>
      <c r="IB108" s="5">
        <v>2369</v>
      </c>
      <c r="IC108" s="5">
        <v>1599</v>
      </c>
      <c r="ID108" s="5">
        <v>2728</v>
      </c>
      <c r="IE108" s="5">
        <v>2118</v>
      </c>
      <c r="IF108" s="5">
        <v>3963</v>
      </c>
      <c r="IG108" s="5">
        <v>4469</v>
      </c>
      <c r="IH108" s="5">
        <v>4093</v>
      </c>
      <c r="II108" s="5" t="s">
        <v>33</v>
      </c>
      <c r="IJ108" s="5" t="s">
        <v>33</v>
      </c>
      <c r="IK108" s="5" t="s">
        <v>33</v>
      </c>
      <c r="IL108" s="5" t="s">
        <v>33</v>
      </c>
      <c r="IM108" s="5" t="s">
        <v>33</v>
      </c>
      <c r="IN108" s="5" t="s">
        <v>33</v>
      </c>
      <c r="IO108" s="5" t="s">
        <v>33</v>
      </c>
      <c r="IP108" s="5" t="s">
        <v>33</v>
      </c>
      <c r="IQ108" s="5" t="s">
        <v>33</v>
      </c>
      <c r="IR108" s="5" t="s">
        <v>33</v>
      </c>
      <c r="IS108" s="5" t="s">
        <v>33</v>
      </c>
      <c r="IT108" s="5" t="s">
        <v>33</v>
      </c>
      <c r="IU108" s="5" t="s">
        <v>33</v>
      </c>
      <c r="IV108" s="5" t="s">
        <v>33</v>
      </c>
      <c r="IW108" s="5" t="s">
        <v>33</v>
      </c>
      <c r="IX108" s="5" t="s">
        <v>33</v>
      </c>
      <c r="IY108" s="5" t="s">
        <v>33</v>
      </c>
      <c r="IZ108" s="5" t="s">
        <v>33</v>
      </c>
      <c r="JA108" s="5">
        <v>0</v>
      </c>
      <c r="JB108" s="5">
        <v>0</v>
      </c>
      <c r="JC108" s="5">
        <v>0</v>
      </c>
      <c r="JD108" s="5">
        <v>0</v>
      </c>
      <c r="JE108" s="5">
        <v>0</v>
      </c>
      <c r="JF108" s="5">
        <v>0</v>
      </c>
      <c r="JG108" s="5">
        <v>0</v>
      </c>
      <c r="JH108" s="5">
        <v>0</v>
      </c>
      <c r="JI108" s="5">
        <v>0</v>
      </c>
      <c r="JJ108" s="5">
        <v>0</v>
      </c>
      <c r="JK108" s="5">
        <v>0</v>
      </c>
      <c r="JL108" s="5">
        <v>0</v>
      </c>
      <c r="JM108" s="5">
        <v>0</v>
      </c>
      <c r="JN108" s="5">
        <v>0</v>
      </c>
      <c r="JO108" s="5" t="s">
        <v>33</v>
      </c>
      <c r="JP108" s="5" t="s">
        <v>33</v>
      </c>
      <c r="JQ108" s="5" t="s">
        <v>33</v>
      </c>
      <c r="JR108" s="5" t="s">
        <v>33</v>
      </c>
      <c r="JS108" s="5" t="s">
        <v>33</v>
      </c>
      <c r="JT108" s="5" t="s">
        <v>33</v>
      </c>
      <c r="JU108" s="5" t="s">
        <v>33</v>
      </c>
      <c r="JV108" s="5" t="s">
        <v>33</v>
      </c>
      <c r="JW108" s="5" t="s">
        <v>33</v>
      </c>
      <c r="JX108" s="5" t="s">
        <v>33</v>
      </c>
      <c r="JY108" s="5" t="s">
        <v>33</v>
      </c>
      <c r="JZ108" s="5" t="s">
        <v>33</v>
      </c>
      <c r="KA108" s="5" t="s">
        <v>33</v>
      </c>
      <c r="KB108" s="5" t="s">
        <v>33</v>
      </c>
      <c r="KC108" s="5" t="s">
        <v>33</v>
      </c>
      <c r="KD108" s="5" t="s">
        <v>33</v>
      </c>
      <c r="KE108" s="5" t="s">
        <v>33</v>
      </c>
      <c r="KF108" s="5" t="s">
        <v>33</v>
      </c>
      <c r="KG108" s="5">
        <v>0</v>
      </c>
      <c r="KH108" s="5">
        <v>0</v>
      </c>
      <c r="KI108" s="5">
        <v>44</v>
      </c>
      <c r="KJ108" s="5">
        <v>88</v>
      </c>
      <c r="KK108" s="5">
        <v>6</v>
      </c>
      <c r="KL108" s="5">
        <v>10</v>
      </c>
      <c r="KM108" s="5">
        <v>20</v>
      </c>
      <c r="KN108" s="5">
        <v>11</v>
      </c>
      <c r="KO108" s="5">
        <v>16</v>
      </c>
      <c r="KP108" s="5">
        <v>9</v>
      </c>
      <c r="KQ108" s="5">
        <v>6</v>
      </c>
      <c r="KR108" s="5">
        <v>3</v>
      </c>
      <c r="KS108" s="5">
        <v>5</v>
      </c>
      <c r="KT108" s="5">
        <v>5</v>
      </c>
      <c r="KU108" s="5" t="s">
        <v>33</v>
      </c>
      <c r="KV108" s="5" t="s">
        <v>33</v>
      </c>
      <c r="KW108" s="5" t="s">
        <v>33</v>
      </c>
      <c r="KX108" s="5" t="s">
        <v>33</v>
      </c>
      <c r="KY108" s="5" t="s">
        <v>33</v>
      </c>
      <c r="KZ108" s="5" t="s">
        <v>33</v>
      </c>
      <c r="LA108" s="5" t="s">
        <v>33</v>
      </c>
      <c r="LB108" s="5" t="s">
        <v>33</v>
      </c>
      <c r="LC108" s="5" t="s">
        <v>33</v>
      </c>
      <c r="LD108" s="5" t="s">
        <v>33</v>
      </c>
      <c r="LE108" s="5" t="s">
        <v>33</v>
      </c>
      <c r="LF108" s="5" t="s">
        <v>33</v>
      </c>
      <c r="LG108" s="5" t="s">
        <v>33</v>
      </c>
      <c r="LH108" s="5" t="s">
        <v>33</v>
      </c>
      <c r="LI108" s="5" t="s">
        <v>33</v>
      </c>
      <c r="LJ108" s="5" t="s">
        <v>33</v>
      </c>
      <c r="LK108" s="5" t="s">
        <v>33</v>
      </c>
      <c r="LL108" s="5" t="s">
        <v>33</v>
      </c>
      <c r="LM108" s="5">
        <v>0</v>
      </c>
      <c r="LN108" s="5">
        <v>0</v>
      </c>
      <c r="LO108" s="5">
        <v>0</v>
      </c>
      <c r="LP108" s="5">
        <v>0</v>
      </c>
      <c r="LQ108" s="5">
        <v>1</v>
      </c>
      <c r="LR108" s="5">
        <v>0</v>
      </c>
      <c r="LS108" s="5">
        <v>0</v>
      </c>
      <c r="LT108" s="5">
        <v>2</v>
      </c>
      <c r="LU108" s="5">
        <v>0</v>
      </c>
      <c r="LV108" s="5">
        <v>0</v>
      </c>
      <c r="LW108" s="5">
        <v>0</v>
      </c>
      <c r="LX108" s="5">
        <v>0</v>
      </c>
      <c r="LY108" s="5">
        <v>0</v>
      </c>
      <c r="LZ108" s="5">
        <v>0</v>
      </c>
      <c r="MA108" s="5" t="s">
        <v>33</v>
      </c>
      <c r="MB108" s="5" t="s">
        <v>33</v>
      </c>
      <c r="MC108" s="5" t="s">
        <v>33</v>
      </c>
      <c r="MD108" s="5" t="s">
        <v>33</v>
      </c>
      <c r="ME108" s="5" t="s">
        <v>33</v>
      </c>
      <c r="MF108" s="5" t="s">
        <v>33</v>
      </c>
      <c r="MG108" s="5" t="s">
        <v>33</v>
      </c>
      <c r="MH108" s="5" t="s">
        <v>33</v>
      </c>
      <c r="MI108" s="5" t="s">
        <v>33</v>
      </c>
      <c r="MJ108" s="5" t="s">
        <v>33</v>
      </c>
      <c r="MK108" s="5" t="s">
        <v>33</v>
      </c>
      <c r="ML108" s="5" t="s">
        <v>33</v>
      </c>
      <c r="MM108" s="5" t="s">
        <v>33</v>
      </c>
      <c r="MN108" s="5" t="s">
        <v>33</v>
      </c>
      <c r="MO108" s="5" t="s">
        <v>33</v>
      </c>
      <c r="MP108" s="5" t="s">
        <v>33</v>
      </c>
      <c r="MQ108" s="5" t="s">
        <v>33</v>
      </c>
      <c r="MR108" s="5" t="s">
        <v>33</v>
      </c>
      <c r="MS108" s="5">
        <v>0</v>
      </c>
      <c r="MT108" s="5">
        <v>0</v>
      </c>
      <c r="MU108" s="5">
        <v>0</v>
      </c>
      <c r="MV108" s="5">
        <v>0</v>
      </c>
      <c r="MW108" s="5">
        <v>0</v>
      </c>
      <c r="MX108" s="5">
        <v>0</v>
      </c>
      <c r="MY108" s="5">
        <v>0</v>
      </c>
      <c r="MZ108" s="5">
        <v>0</v>
      </c>
      <c r="NA108" s="5">
        <v>0</v>
      </c>
      <c r="NB108" s="5">
        <v>0</v>
      </c>
      <c r="NC108" s="5">
        <v>0</v>
      </c>
      <c r="ND108" s="5">
        <v>0</v>
      </c>
      <c r="NE108" s="5" t="s">
        <v>33</v>
      </c>
      <c r="NF108" s="5" t="s">
        <v>33</v>
      </c>
      <c r="NG108" s="5" t="s">
        <v>33</v>
      </c>
      <c r="NH108" s="5" t="s">
        <v>33</v>
      </c>
      <c r="NI108" s="5" t="s">
        <v>33</v>
      </c>
      <c r="NJ108" s="5" t="s">
        <v>33</v>
      </c>
      <c r="NK108" s="5" t="s">
        <v>33</v>
      </c>
      <c r="NL108" s="5" t="s">
        <v>33</v>
      </c>
      <c r="NM108" s="5" t="s">
        <v>33</v>
      </c>
      <c r="NN108" s="5" t="s">
        <v>33</v>
      </c>
      <c r="NO108" s="5" t="s">
        <v>33</v>
      </c>
      <c r="NP108" s="5" t="s">
        <v>33</v>
      </c>
      <c r="NQ108" s="5" t="s">
        <v>33</v>
      </c>
      <c r="NR108" s="5" t="s">
        <v>33</v>
      </c>
      <c r="NS108" s="5" t="s">
        <v>33</v>
      </c>
      <c r="NT108" s="5" t="s">
        <v>33</v>
      </c>
      <c r="NU108" s="5" t="s">
        <v>33</v>
      </c>
      <c r="NV108" s="5" t="s">
        <v>33</v>
      </c>
      <c r="NW108" s="5" t="s">
        <v>33</v>
      </c>
      <c r="NX108" s="5" t="s">
        <v>33</v>
      </c>
      <c r="NY108" s="5">
        <v>0</v>
      </c>
      <c r="NZ108" s="5">
        <v>0</v>
      </c>
      <c r="OA108" s="5">
        <v>0</v>
      </c>
      <c r="OB108" s="5">
        <v>0</v>
      </c>
      <c r="OC108" s="5">
        <v>0</v>
      </c>
      <c r="OD108" s="5">
        <v>0</v>
      </c>
      <c r="OE108" s="5">
        <v>0</v>
      </c>
      <c r="OF108" s="5">
        <v>0</v>
      </c>
      <c r="OG108" s="5">
        <v>0</v>
      </c>
      <c r="OH108" s="5">
        <v>0</v>
      </c>
      <c r="OI108" s="5">
        <v>0</v>
      </c>
      <c r="OJ108" s="5">
        <v>0</v>
      </c>
      <c r="OK108" s="5" t="s">
        <v>33</v>
      </c>
      <c r="OL108" s="5" t="s">
        <v>33</v>
      </c>
      <c r="OM108" s="5" t="s">
        <v>33</v>
      </c>
      <c r="ON108" s="5" t="s">
        <v>33</v>
      </c>
      <c r="OO108" s="5" t="s">
        <v>33</v>
      </c>
      <c r="OP108" s="5" t="s">
        <v>33</v>
      </c>
      <c r="OQ108" s="5" t="s">
        <v>33</v>
      </c>
      <c r="OR108" s="5" t="s">
        <v>33</v>
      </c>
      <c r="OS108" s="5" t="s">
        <v>33</v>
      </c>
      <c r="OT108" s="5" t="s">
        <v>33</v>
      </c>
      <c r="OU108" s="5" t="s">
        <v>33</v>
      </c>
      <c r="OV108" s="5" t="s">
        <v>33</v>
      </c>
      <c r="OW108" s="5" t="s">
        <v>33</v>
      </c>
      <c r="OX108" s="5" t="s">
        <v>33</v>
      </c>
      <c r="OY108" s="5" t="s">
        <v>33</v>
      </c>
      <c r="OZ108" s="5" t="s">
        <v>33</v>
      </c>
      <c r="PA108" s="5" t="s">
        <v>33</v>
      </c>
      <c r="PB108" s="5" t="s">
        <v>33</v>
      </c>
      <c r="PC108" s="5" t="s">
        <v>33</v>
      </c>
      <c r="PD108" s="5" t="s">
        <v>33</v>
      </c>
      <c r="PE108" s="5">
        <v>0</v>
      </c>
      <c r="PF108" s="5">
        <v>0</v>
      </c>
      <c r="PG108" s="5">
        <v>436</v>
      </c>
      <c r="PH108" s="5">
        <v>558</v>
      </c>
      <c r="PI108" s="5">
        <v>672</v>
      </c>
      <c r="PJ108" s="5">
        <v>516</v>
      </c>
      <c r="PK108" s="5">
        <v>331</v>
      </c>
      <c r="PL108" s="5">
        <v>299</v>
      </c>
      <c r="PM108" s="5">
        <v>346</v>
      </c>
      <c r="PN108" s="5">
        <v>262</v>
      </c>
      <c r="PO108" s="5">
        <v>262</v>
      </c>
      <c r="PP108" s="5">
        <v>177</v>
      </c>
      <c r="PQ108" s="5">
        <v>380</v>
      </c>
      <c r="PR108" s="5">
        <v>302</v>
      </c>
      <c r="PS108" s="5" t="s">
        <v>33</v>
      </c>
      <c r="PT108" s="5" t="s">
        <v>33</v>
      </c>
      <c r="PU108" s="5" t="s">
        <v>33</v>
      </c>
      <c r="PV108" s="5" t="s">
        <v>33</v>
      </c>
      <c r="PW108" s="5" t="s">
        <v>33</v>
      </c>
      <c r="PX108" s="5" t="s">
        <v>33</v>
      </c>
      <c r="PY108" s="5" t="s">
        <v>33</v>
      </c>
      <c r="PZ108" s="5" t="s">
        <v>33</v>
      </c>
      <c r="QA108" s="5" t="s">
        <v>33</v>
      </c>
      <c r="QB108" s="5" t="s">
        <v>33</v>
      </c>
      <c r="QC108" s="5" t="s">
        <v>33</v>
      </c>
      <c r="QD108" s="5" t="s">
        <v>33</v>
      </c>
      <c r="QE108" s="5" t="s">
        <v>33</v>
      </c>
      <c r="QF108" s="5" t="s">
        <v>33</v>
      </c>
      <c r="QG108" s="5" t="s">
        <v>33</v>
      </c>
      <c r="QH108" s="5" t="s">
        <v>33</v>
      </c>
      <c r="QI108" s="5" t="s">
        <v>33</v>
      </c>
      <c r="QJ108" s="5" t="s">
        <v>33</v>
      </c>
      <c r="QK108" s="5">
        <v>792</v>
      </c>
      <c r="QL108" s="5">
        <v>0</v>
      </c>
      <c r="QM108" s="5">
        <v>753</v>
      </c>
      <c r="QN108" s="5">
        <v>719</v>
      </c>
      <c r="QO108" s="5">
        <v>779</v>
      </c>
      <c r="QP108" s="5">
        <v>594</v>
      </c>
      <c r="QQ108" s="5">
        <v>461</v>
      </c>
      <c r="QR108" s="5">
        <v>211</v>
      </c>
      <c r="QS108" s="5">
        <v>805</v>
      </c>
      <c r="QT108" s="5">
        <v>194</v>
      </c>
      <c r="QU108" s="5">
        <v>152</v>
      </c>
      <c r="QV108" s="5">
        <v>170</v>
      </c>
      <c r="QW108" s="5">
        <v>267</v>
      </c>
      <c r="QX108" s="5">
        <v>240</v>
      </c>
      <c r="QY108" s="5" t="s">
        <v>33</v>
      </c>
      <c r="QZ108" s="5" t="s">
        <v>33</v>
      </c>
      <c r="RA108" s="5" t="s">
        <v>33</v>
      </c>
      <c r="RB108" s="5" t="s">
        <v>33</v>
      </c>
      <c r="RC108" s="5" t="s">
        <v>33</v>
      </c>
      <c r="RD108" s="5" t="s">
        <v>33</v>
      </c>
      <c r="RE108" s="5" t="s">
        <v>33</v>
      </c>
      <c r="RF108" s="5" t="s">
        <v>33</v>
      </c>
      <c r="RG108" s="5" t="s">
        <v>33</v>
      </c>
      <c r="RH108" s="5" t="s">
        <v>33</v>
      </c>
      <c r="RI108" s="5" t="s">
        <v>33</v>
      </c>
      <c r="RJ108" s="5" t="s">
        <v>33</v>
      </c>
      <c r="RK108" s="5" t="s">
        <v>33</v>
      </c>
      <c r="RL108" s="5" t="s">
        <v>33</v>
      </c>
      <c r="RM108" s="5" t="s">
        <v>33</v>
      </c>
      <c r="RN108" s="5" t="s">
        <v>33</v>
      </c>
      <c r="RO108" s="5" t="s">
        <v>33</v>
      </c>
      <c r="RP108" s="5" t="s">
        <v>33</v>
      </c>
      <c r="RQ108" s="5">
        <v>569</v>
      </c>
      <c r="RR108" s="5">
        <v>177</v>
      </c>
      <c r="RS108" s="5">
        <v>428</v>
      </c>
      <c r="RT108" s="5">
        <v>463</v>
      </c>
      <c r="RU108" s="5">
        <v>366</v>
      </c>
      <c r="RV108" s="5">
        <v>338</v>
      </c>
      <c r="RW108" s="5">
        <v>419</v>
      </c>
      <c r="RX108" s="5">
        <v>409</v>
      </c>
      <c r="RY108" s="5">
        <v>474</v>
      </c>
      <c r="RZ108" s="5">
        <v>350</v>
      </c>
      <c r="SA108" s="5">
        <v>332</v>
      </c>
      <c r="SB108" s="5">
        <v>436</v>
      </c>
      <c r="SC108" s="5">
        <v>302</v>
      </c>
      <c r="SD108" s="5">
        <v>363</v>
      </c>
      <c r="SE108" s="5" t="s">
        <v>33</v>
      </c>
      <c r="SF108" s="5" t="s">
        <v>33</v>
      </c>
      <c r="SG108" s="5" t="s">
        <v>33</v>
      </c>
      <c r="SH108" s="5" t="s">
        <v>33</v>
      </c>
      <c r="SI108" s="5" t="s">
        <v>33</v>
      </c>
      <c r="SJ108" s="5" t="s">
        <v>33</v>
      </c>
      <c r="SK108" s="5" t="s">
        <v>33</v>
      </c>
      <c r="SL108" s="5" t="s">
        <v>33</v>
      </c>
      <c r="SM108" s="5" t="s">
        <v>33</v>
      </c>
      <c r="SN108" s="5" t="s">
        <v>33</v>
      </c>
      <c r="SO108" s="5" t="s">
        <v>33</v>
      </c>
      <c r="SP108" s="5" t="s">
        <v>33</v>
      </c>
      <c r="SQ108" s="5" t="s">
        <v>33</v>
      </c>
      <c r="SR108" s="5" t="s">
        <v>33</v>
      </c>
      <c r="SS108" s="5" t="s">
        <v>33</v>
      </c>
      <c r="ST108" s="5" t="s">
        <v>33</v>
      </c>
      <c r="SU108" s="5" t="s">
        <v>33</v>
      </c>
      <c r="SV108" s="5" t="s">
        <v>33</v>
      </c>
      <c r="SW108" s="5">
        <v>0</v>
      </c>
      <c r="SX108" s="5">
        <v>0</v>
      </c>
      <c r="SY108" s="5">
        <v>17</v>
      </c>
      <c r="SZ108" s="5">
        <v>25</v>
      </c>
      <c r="TA108" s="5">
        <v>33</v>
      </c>
      <c r="TB108" s="5">
        <v>0</v>
      </c>
      <c r="TC108" s="5">
        <v>42</v>
      </c>
      <c r="TD108" s="5">
        <v>36</v>
      </c>
      <c r="TE108" s="5">
        <v>30</v>
      </c>
      <c r="TF108" s="5">
        <v>42</v>
      </c>
      <c r="TG108" s="5">
        <v>26</v>
      </c>
      <c r="TH108" s="5">
        <v>22</v>
      </c>
      <c r="TI108" s="5">
        <v>11</v>
      </c>
      <c r="TJ108" s="5">
        <v>22</v>
      </c>
      <c r="TK108" s="5" t="s">
        <v>33</v>
      </c>
      <c r="TL108" s="5" t="s">
        <v>33</v>
      </c>
      <c r="TM108" s="5" t="s">
        <v>33</v>
      </c>
      <c r="TN108" s="5" t="s">
        <v>33</v>
      </c>
      <c r="TO108" s="5" t="s">
        <v>33</v>
      </c>
      <c r="TP108" s="5" t="s">
        <v>33</v>
      </c>
      <c r="TQ108" s="5" t="s">
        <v>33</v>
      </c>
      <c r="TR108" s="5" t="s">
        <v>33</v>
      </c>
      <c r="TS108" s="5" t="s">
        <v>33</v>
      </c>
      <c r="TT108" s="5" t="s">
        <v>33</v>
      </c>
      <c r="TU108" s="5" t="s">
        <v>33</v>
      </c>
      <c r="TV108" s="5" t="s">
        <v>33</v>
      </c>
      <c r="TW108" s="5" t="s">
        <v>33</v>
      </c>
      <c r="TX108" s="5" t="s">
        <v>33</v>
      </c>
      <c r="TY108" s="5" t="s">
        <v>33</v>
      </c>
      <c r="TZ108" s="5" t="s">
        <v>33</v>
      </c>
      <c r="UA108" s="5" t="s">
        <v>33</v>
      </c>
      <c r="UB108" s="5" t="s">
        <v>33</v>
      </c>
      <c r="UC108" s="5">
        <v>12</v>
      </c>
      <c r="UD108" s="5">
        <v>0</v>
      </c>
      <c r="UE108" s="5">
        <v>7</v>
      </c>
      <c r="UF108" s="5">
        <v>0</v>
      </c>
      <c r="UG108" s="5">
        <v>0</v>
      </c>
      <c r="UH108" s="5">
        <v>0</v>
      </c>
      <c r="UI108" s="5">
        <v>2</v>
      </c>
      <c r="UJ108" s="5">
        <v>2</v>
      </c>
      <c r="UK108" s="5">
        <v>0</v>
      </c>
      <c r="UL108" s="5">
        <v>1</v>
      </c>
      <c r="UM108" s="5">
        <v>0</v>
      </c>
      <c r="UN108" s="5">
        <v>3</v>
      </c>
      <c r="UO108" s="5">
        <v>0</v>
      </c>
      <c r="UP108" s="5">
        <v>0</v>
      </c>
      <c r="UQ108" s="5" t="s">
        <v>33</v>
      </c>
      <c r="UR108" s="5" t="s">
        <v>33</v>
      </c>
      <c r="US108" s="5" t="s">
        <v>33</v>
      </c>
      <c r="UT108" s="5" t="s">
        <v>33</v>
      </c>
      <c r="UU108" s="5" t="s">
        <v>33</v>
      </c>
      <c r="UV108" s="5" t="s">
        <v>33</v>
      </c>
      <c r="UW108" s="5" t="s">
        <v>33</v>
      </c>
      <c r="UX108" s="5" t="s">
        <v>33</v>
      </c>
      <c r="UY108" s="5" t="s">
        <v>33</v>
      </c>
      <c r="UZ108" s="5" t="s">
        <v>33</v>
      </c>
      <c r="VA108" s="5" t="s">
        <v>33</v>
      </c>
      <c r="VB108" s="5" t="s">
        <v>33</v>
      </c>
      <c r="VC108" s="5" t="s">
        <v>33</v>
      </c>
      <c r="VD108" s="5" t="s">
        <v>33</v>
      </c>
      <c r="VE108" s="5" t="s">
        <v>33</v>
      </c>
      <c r="VF108" s="5" t="s">
        <v>33</v>
      </c>
      <c r="VG108" s="5" t="s">
        <v>33</v>
      </c>
      <c r="VH108" s="5" t="s">
        <v>33</v>
      </c>
      <c r="VI108" s="5">
        <v>1414</v>
      </c>
      <c r="VJ108" s="5">
        <v>322</v>
      </c>
      <c r="VK108" s="5">
        <v>1116</v>
      </c>
      <c r="VL108" s="5">
        <v>1124</v>
      </c>
      <c r="VM108" s="5">
        <v>887</v>
      </c>
      <c r="VN108" s="5">
        <v>1022</v>
      </c>
      <c r="VO108" s="5">
        <v>1135</v>
      </c>
      <c r="VP108" s="5">
        <v>938</v>
      </c>
      <c r="VQ108" s="5">
        <v>882</v>
      </c>
      <c r="VR108" s="5">
        <v>1092</v>
      </c>
      <c r="VS108" s="5">
        <v>1174</v>
      </c>
      <c r="VT108" s="5">
        <v>1246</v>
      </c>
      <c r="VU108" s="5">
        <v>673</v>
      </c>
      <c r="VV108" s="5">
        <v>400</v>
      </c>
      <c r="VW108" s="5" t="s">
        <v>33</v>
      </c>
      <c r="VX108" s="5" t="s">
        <v>33</v>
      </c>
      <c r="VY108" s="5" t="s">
        <v>33</v>
      </c>
      <c r="VZ108" s="5" t="s">
        <v>33</v>
      </c>
      <c r="WA108" s="5" t="s">
        <v>33</v>
      </c>
      <c r="WB108" s="5" t="s">
        <v>33</v>
      </c>
      <c r="WC108" s="5" t="s">
        <v>33</v>
      </c>
      <c r="WD108" s="5" t="s">
        <v>33</v>
      </c>
      <c r="WE108" s="5" t="s">
        <v>33</v>
      </c>
      <c r="WF108" s="5" t="s">
        <v>33</v>
      </c>
      <c r="WG108" s="5" t="s">
        <v>33</v>
      </c>
      <c r="WH108" s="5" t="s">
        <v>33</v>
      </c>
      <c r="WI108" s="5" t="s">
        <v>33</v>
      </c>
      <c r="WJ108" s="5" t="s">
        <v>33</v>
      </c>
      <c r="WK108" s="5" t="s">
        <v>33</v>
      </c>
      <c r="WL108" s="5" t="s">
        <v>33</v>
      </c>
      <c r="WM108" s="5" t="s">
        <v>33</v>
      </c>
      <c r="WN108" s="5" t="s">
        <v>33</v>
      </c>
      <c r="WO108" s="5">
        <v>15</v>
      </c>
      <c r="WP108" s="5">
        <v>0</v>
      </c>
      <c r="WQ108" s="5">
        <v>10</v>
      </c>
      <c r="WR108" s="5">
        <v>11</v>
      </c>
      <c r="WS108" s="5">
        <v>11</v>
      </c>
      <c r="WT108" s="5">
        <v>5</v>
      </c>
      <c r="WU108" s="5">
        <v>8</v>
      </c>
      <c r="WV108" s="5">
        <v>10</v>
      </c>
      <c r="WW108" s="5">
        <v>9</v>
      </c>
      <c r="WX108" s="5">
        <v>9</v>
      </c>
      <c r="WY108" s="5">
        <v>2</v>
      </c>
      <c r="WZ108" s="5">
        <v>2</v>
      </c>
      <c r="XA108" s="5">
        <v>4</v>
      </c>
      <c r="XB108" s="5">
        <v>8</v>
      </c>
      <c r="XC108" s="5" t="s">
        <v>33</v>
      </c>
      <c r="XD108" s="5" t="s">
        <v>33</v>
      </c>
      <c r="XE108" s="5" t="s">
        <v>33</v>
      </c>
      <c r="XF108" s="5" t="s">
        <v>33</v>
      </c>
      <c r="XG108" s="5" t="s">
        <v>33</v>
      </c>
      <c r="XH108" s="5" t="s">
        <v>33</v>
      </c>
      <c r="XI108" s="5" t="s">
        <v>33</v>
      </c>
      <c r="XJ108" s="5" t="s">
        <v>33</v>
      </c>
      <c r="XK108" s="5" t="s">
        <v>33</v>
      </c>
      <c r="XL108" s="5" t="s">
        <v>33</v>
      </c>
      <c r="XM108" s="5" t="s">
        <v>33</v>
      </c>
      <c r="XN108" s="5" t="s">
        <v>33</v>
      </c>
      <c r="XO108" s="5" t="s">
        <v>33</v>
      </c>
      <c r="XP108" s="5" t="s">
        <v>33</v>
      </c>
      <c r="XQ108" s="5" t="s">
        <v>33</v>
      </c>
      <c r="XR108" s="5" t="s">
        <v>33</v>
      </c>
      <c r="XS108" s="1">
        <v>15045</v>
      </c>
      <c r="XT108" s="3" t="s">
        <v>180</v>
      </c>
      <c r="XU108" s="3" t="s">
        <v>179</v>
      </c>
      <c r="XV108" s="3" t="s">
        <v>179</v>
      </c>
      <c r="XW108" s="3" t="s">
        <v>179</v>
      </c>
      <c r="XX108" s="3" t="s">
        <v>179</v>
      </c>
      <c r="XY108" s="3" t="s">
        <v>180</v>
      </c>
      <c r="XZ108" s="3" t="s">
        <v>209</v>
      </c>
    </row>
    <row r="109" spans="1:650" x14ac:dyDescent="0.3">
      <c r="A109" s="6" t="s">
        <v>136</v>
      </c>
      <c r="B109" s="1">
        <v>4062320</v>
      </c>
      <c r="C109" s="5" t="s">
        <v>33</v>
      </c>
      <c r="D109" s="5">
        <v>0</v>
      </c>
      <c r="E109" s="5">
        <v>0</v>
      </c>
      <c r="F109" s="5">
        <v>0</v>
      </c>
      <c r="G109" s="5">
        <v>0</v>
      </c>
      <c r="H109" s="5">
        <v>0</v>
      </c>
      <c r="I109" s="5">
        <v>0</v>
      </c>
      <c r="J109" s="5">
        <v>0</v>
      </c>
      <c r="K109" s="5">
        <v>0</v>
      </c>
      <c r="L109" s="5">
        <v>0</v>
      </c>
      <c r="M109" s="5">
        <v>0</v>
      </c>
      <c r="N109" s="5">
        <v>0</v>
      </c>
      <c r="O109" s="5">
        <v>0</v>
      </c>
      <c r="P109" s="5">
        <v>0</v>
      </c>
      <c r="Q109" s="5">
        <v>0</v>
      </c>
      <c r="R109" s="5">
        <v>0</v>
      </c>
      <c r="S109" s="5">
        <v>0</v>
      </c>
      <c r="T109" s="5">
        <v>0</v>
      </c>
      <c r="U109" s="5">
        <v>0</v>
      </c>
      <c r="V109" s="5">
        <v>0</v>
      </c>
      <c r="W109" s="5">
        <v>0</v>
      </c>
      <c r="X109" s="5">
        <v>0</v>
      </c>
      <c r="Y109" s="5">
        <v>0</v>
      </c>
      <c r="Z109" s="5">
        <v>0</v>
      </c>
      <c r="AA109" s="5" t="s">
        <v>33</v>
      </c>
      <c r="AB109" s="5" t="s">
        <v>33</v>
      </c>
      <c r="AC109" s="5" t="s">
        <v>33</v>
      </c>
      <c r="AD109" s="5" t="s">
        <v>33</v>
      </c>
      <c r="AE109" s="5" t="s">
        <v>33</v>
      </c>
      <c r="AF109" s="5" t="s">
        <v>33</v>
      </c>
      <c r="AG109" s="5" t="s">
        <v>33</v>
      </c>
      <c r="AH109" s="5" t="s">
        <v>33</v>
      </c>
      <c r="AI109" s="5" t="s">
        <v>33</v>
      </c>
      <c r="AJ109" s="5">
        <v>0</v>
      </c>
      <c r="AK109" s="5">
        <v>0</v>
      </c>
      <c r="AL109" s="5">
        <v>0</v>
      </c>
      <c r="AM109" s="5">
        <v>0</v>
      </c>
      <c r="AN109" s="5">
        <v>0</v>
      </c>
      <c r="AO109" s="5">
        <v>0</v>
      </c>
      <c r="AP109" s="5">
        <v>0</v>
      </c>
      <c r="AQ109" s="5">
        <v>0</v>
      </c>
      <c r="AR109" s="5">
        <v>0</v>
      </c>
      <c r="AS109" s="5">
        <v>0</v>
      </c>
      <c r="AT109" s="5">
        <v>0</v>
      </c>
      <c r="AU109" s="5">
        <v>0</v>
      </c>
      <c r="AV109" s="5">
        <v>0</v>
      </c>
      <c r="AW109" s="5">
        <v>0</v>
      </c>
      <c r="AX109" s="5">
        <v>0</v>
      </c>
      <c r="AY109" s="5">
        <v>0</v>
      </c>
      <c r="AZ109" s="5">
        <v>0</v>
      </c>
      <c r="BA109" s="5">
        <v>0</v>
      </c>
      <c r="BB109" s="5">
        <v>0</v>
      </c>
      <c r="BC109" s="5">
        <v>0</v>
      </c>
      <c r="BD109" s="5">
        <v>0</v>
      </c>
      <c r="BE109" s="5">
        <v>0</v>
      </c>
      <c r="BF109" s="5">
        <v>0</v>
      </c>
      <c r="BG109" s="5" t="s">
        <v>33</v>
      </c>
      <c r="BH109" s="5" t="s">
        <v>33</v>
      </c>
      <c r="BI109" s="5" t="s">
        <v>33</v>
      </c>
      <c r="BJ109" s="5" t="s">
        <v>33</v>
      </c>
      <c r="BK109" s="5" t="s">
        <v>33</v>
      </c>
      <c r="BL109" s="5" t="s">
        <v>33</v>
      </c>
      <c r="BM109" s="5" t="s">
        <v>33</v>
      </c>
      <c r="BN109" s="5" t="s">
        <v>33</v>
      </c>
      <c r="BO109" s="5" t="s">
        <v>33</v>
      </c>
      <c r="BP109" s="5">
        <v>0</v>
      </c>
      <c r="BQ109" s="5">
        <v>0</v>
      </c>
      <c r="BR109" s="5">
        <v>0</v>
      </c>
      <c r="BS109" s="5">
        <v>0</v>
      </c>
      <c r="BT109" s="5">
        <v>0</v>
      </c>
      <c r="BU109" s="5">
        <v>0</v>
      </c>
      <c r="BV109" s="5">
        <v>0</v>
      </c>
      <c r="BW109" s="5">
        <v>0</v>
      </c>
      <c r="BX109" s="5">
        <v>0</v>
      </c>
      <c r="BY109" s="5">
        <v>0</v>
      </c>
      <c r="BZ109" s="5">
        <v>0</v>
      </c>
      <c r="CA109" s="5">
        <v>0</v>
      </c>
      <c r="CB109" s="5">
        <v>0</v>
      </c>
      <c r="CC109" s="5">
        <v>0</v>
      </c>
      <c r="CD109" s="5">
        <v>0</v>
      </c>
      <c r="CE109" s="5">
        <v>0</v>
      </c>
      <c r="CF109" s="5">
        <v>0</v>
      </c>
      <c r="CG109" s="5">
        <v>0</v>
      </c>
      <c r="CH109" s="5">
        <v>0</v>
      </c>
      <c r="CI109" s="5">
        <v>0</v>
      </c>
      <c r="CJ109" s="5">
        <v>0</v>
      </c>
      <c r="CK109" s="5">
        <v>0</v>
      </c>
      <c r="CL109" s="5">
        <v>0</v>
      </c>
      <c r="CM109" s="5" t="s">
        <v>33</v>
      </c>
      <c r="CN109" s="5" t="s">
        <v>33</v>
      </c>
      <c r="CO109" s="5" t="s">
        <v>33</v>
      </c>
      <c r="CP109" s="5" t="s">
        <v>33</v>
      </c>
      <c r="CQ109" s="5" t="s">
        <v>33</v>
      </c>
      <c r="CR109" s="5" t="s">
        <v>33</v>
      </c>
      <c r="CS109" s="5" t="s">
        <v>33</v>
      </c>
      <c r="CT109" s="5" t="s">
        <v>33</v>
      </c>
      <c r="CU109" s="5" t="s">
        <v>33</v>
      </c>
      <c r="CV109" s="5">
        <v>269</v>
      </c>
      <c r="CW109" s="5">
        <v>129</v>
      </c>
      <c r="CX109" s="5">
        <v>340</v>
      </c>
      <c r="CY109" s="5">
        <v>115</v>
      </c>
      <c r="CZ109" s="5">
        <v>46</v>
      </c>
      <c r="DA109" s="5">
        <v>288</v>
      </c>
      <c r="DB109" s="5">
        <v>612</v>
      </c>
      <c r="DC109" s="5">
        <v>22</v>
      </c>
      <c r="DD109" s="5">
        <v>151</v>
      </c>
      <c r="DE109" s="5">
        <v>47</v>
      </c>
      <c r="DF109" s="5">
        <v>37</v>
      </c>
      <c r="DG109" s="5">
        <v>8</v>
      </c>
      <c r="DH109" s="5">
        <v>38</v>
      </c>
      <c r="DI109" s="5">
        <v>280</v>
      </c>
      <c r="DJ109" s="5">
        <v>130</v>
      </c>
      <c r="DK109" s="5">
        <v>82</v>
      </c>
      <c r="DL109" s="5">
        <v>117</v>
      </c>
      <c r="DM109" s="5">
        <v>95</v>
      </c>
      <c r="DN109" s="5">
        <v>123</v>
      </c>
      <c r="DO109" s="5">
        <v>114</v>
      </c>
      <c r="DP109" s="5">
        <v>79</v>
      </c>
      <c r="DQ109" s="5">
        <v>133</v>
      </c>
      <c r="DR109" s="5">
        <v>93</v>
      </c>
      <c r="DS109" s="5" t="s">
        <v>33</v>
      </c>
      <c r="DT109" s="5" t="s">
        <v>33</v>
      </c>
      <c r="DU109" s="5" t="s">
        <v>33</v>
      </c>
      <c r="DV109" s="5" t="s">
        <v>33</v>
      </c>
      <c r="DW109" s="5" t="s">
        <v>33</v>
      </c>
      <c r="DX109" s="5" t="s">
        <v>33</v>
      </c>
      <c r="DY109" s="5" t="s">
        <v>33</v>
      </c>
      <c r="DZ109" s="5" t="s">
        <v>33</v>
      </c>
      <c r="EA109" s="5" t="s">
        <v>33</v>
      </c>
      <c r="EB109" s="5">
        <v>10</v>
      </c>
      <c r="EC109" s="5">
        <v>50</v>
      </c>
      <c r="ED109" s="5">
        <v>0</v>
      </c>
      <c r="EE109" s="5">
        <v>14</v>
      </c>
      <c r="EF109" s="5">
        <v>63</v>
      </c>
      <c r="EG109" s="5">
        <v>56</v>
      </c>
      <c r="EH109" s="5">
        <v>27</v>
      </c>
      <c r="EI109" s="5">
        <v>91</v>
      </c>
      <c r="EJ109" s="5">
        <v>121</v>
      </c>
      <c r="EK109" s="5">
        <v>89</v>
      </c>
      <c r="EL109" s="5">
        <v>23</v>
      </c>
      <c r="EM109" s="5">
        <v>1</v>
      </c>
      <c r="EN109" s="5">
        <v>2</v>
      </c>
      <c r="EO109" s="5">
        <v>36</v>
      </c>
      <c r="EP109" s="5">
        <v>3</v>
      </c>
      <c r="EQ109" s="5">
        <v>25</v>
      </c>
      <c r="ER109" s="5">
        <v>40</v>
      </c>
      <c r="ES109" s="5">
        <v>31</v>
      </c>
      <c r="ET109" s="5">
        <v>133</v>
      </c>
      <c r="EU109" s="5">
        <v>20</v>
      </c>
      <c r="EV109" s="5">
        <v>4</v>
      </c>
      <c r="EW109" s="5">
        <v>35</v>
      </c>
      <c r="EX109" s="5">
        <v>19</v>
      </c>
      <c r="EY109" s="5" t="s">
        <v>33</v>
      </c>
      <c r="EZ109" s="5" t="s">
        <v>33</v>
      </c>
      <c r="FA109" s="5" t="s">
        <v>33</v>
      </c>
      <c r="FB109" s="5" t="s">
        <v>33</v>
      </c>
      <c r="FC109" s="5" t="s">
        <v>33</v>
      </c>
      <c r="FD109" s="5" t="s">
        <v>33</v>
      </c>
      <c r="FE109" s="5" t="s">
        <v>33</v>
      </c>
      <c r="FF109" s="5" t="s">
        <v>33</v>
      </c>
      <c r="FG109" s="5" t="s">
        <v>33</v>
      </c>
      <c r="FH109" s="5">
        <v>0</v>
      </c>
      <c r="FI109" s="5">
        <v>0</v>
      </c>
      <c r="FJ109" s="5">
        <v>0</v>
      </c>
      <c r="FK109" s="5">
        <v>0</v>
      </c>
      <c r="FL109" s="5">
        <v>0</v>
      </c>
      <c r="FM109" s="5">
        <v>0</v>
      </c>
      <c r="FN109" s="5">
        <v>0</v>
      </c>
      <c r="FO109" s="5">
        <v>0</v>
      </c>
      <c r="FP109" s="5">
        <v>0</v>
      </c>
      <c r="FQ109" s="5">
        <v>0</v>
      </c>
      <c r="FR109" s="5">
        <v>0</v>
      </c>
      <c r="FS109" s="5">
        <v>0</v>
      </c>
      <c r="FT109" s="5">
        <v>0</v>
      </c>
      <c r="FU109" s="5" t="s">
        <v>33</v>
      </c>
      <c r="FV109" s="5" t="s">
        <v>33</v>
      </c>
      <c r="FW109" s="5" t="s">
        <v>33</v>
      </c>
      <c r="FX109" s="5" t="s">
        <v>33</v>
      </c>
      <c r="FY109" s="5" t="s">
        <v>33</v>
      </c>
      <c r="FZ109" s="5" t="s">
        <v>33</v>
      </c>
      <c r="GA109" s="5" t="s">
        <v>33</v>
      </c>
      <c r="GB109" s="5" t="s">
        <v>33</v>
      </c>
      <c r="GC109" s="5" t="s">
        <v>33</v>
      </c>
      <c r="GD109" s="5" t="s">
        <v>33</v>
      </c>
      <c r="GE109" s="5" t="s">
        <v>33</v>
      </c>
      <c r="GF109" s="5" t="s">
        <v>33</v>
      </c>
      <c r="GG109" s="5" t="s">
        <v>33</v>
      </c>
      <c r="GH109" s="5" t="s">
        <v>33</v>
      </c>
      <c r="GI109" s="5" t="s">
        <v>33</v>
      </c>
      <c r="GJ109" s="5" t="s">
        <v>33</v>
      </c>
      <c r="GK109" s="5" t="s">
        <v>33</v>
      </c>
      <c r="GL109" s="5" t="s">
        <v>33</v>
      </c>
      <c r="GM109" s="5" t="s">
        <v>33</v>
      </c>
      <c r="GN109" s="5">
        <v>279</v>
      </c>
      <c r="GO109" s="5">
        <v>179</v>
      </c>
      <c r="GP109" s="5">
        <v>340</v>
      </c>
      <c r="GQ109" s="5">
        <v>129</v>
      </c>
      <c r="GR109" s="5">
        <v>109</v>
      </c>
      <c r="GS109" s="5">
        <v>343</v>
      </c>
      <c r="GT109" s="5">
        <v>639</v>
      </c>
      <c r="GU109" s="5">
        <v>114</v>
      </c>
      <c r="GV109" s="5">
        <v>272</v>
      </c>
      <c r="GW109" s="5">
        <v>136</v>
      </c>
      <c r="GX109" s="5">
        <v>60</v>
      </c>
      <c r="GY109" s="5">
        <v>9</v>
      </c>
      <c r="GZ109" s="5">
        <v>40</v>
      </c>
      <c r="HA109" s="5">
        <v>316</v>
      </c>
      <c r="HB109" s="5">
        <v>134</v>
      </c>
      <c r="HC109" s="5">
        <v>108</v>
      </c>
      <c r="HD109" s="5">
        <v>157</v>
      </c>
      <c r="HE109" s="5">
        <v>125</v>
      </c>
      <c r="HF109" s="5">
        <v>256</v>
      </c>
      <c r="HG109" s="5">
        <v>135</v>
      </c>
      <c r="HH109" s="5">
        <v>83</v>
      </c>
      <c r="HI109" s="5">
        <v>168</v>
      </c>
      <c r="HJ109" s="5">
        <v>112</v>
      </c>
      <c r="HK109" s="5" t="s">
        <v>33</v>
      </c>
      <c r="HL109" s="5" t="s">
        <v>33</v>
      </c>
      <c r="HM109" s="5" t="s">
        <v>33</v>
      </c>
      <c r="HN109" s="5" t="s">
        <v>33</v>
      </c>
      <c r="HO109" s="5" t="s">
        <v>33</v>
      </c>
      <c r="HP109" s="5" t="s">
        <v>33</v>
      </c>
      <c r="HQ109" s="5" t="s">
        <v>33</v>
      </c>
      <c r="HR109" s="5" t="s">
        <v>33</v>
      </c>
      <c r="HS109" s="5" t="s">
        <v>33</v>
      </c>
      <c r="HT109" s="5">
        <v>2336</v>
      </c>
      <c r="HU109" s="5">
        <v>2386</v>
      </c>
      <c r="HV109" s="5">
        <v>2547</v>
      </c>
      <c r="HW109" s="5">
        <v>2351</v>
      </c>
      <c r="HX109" s="5">
        <v>2450</v>
      </c>
      <c r="HY109" s="5">
        <v>2233</v>
      </c>
      <c r="HZ109" s="5">
        <v>2215</v>
      </c>
      <c r="IA109" s="5">
        <v>2272</v>
      </c>
      <c r="IB109" s="5">
        <v>2181</v>
      </c>
      <c r="IC109" s="5">
        <v>2125</v>
      </c>
      <c r="ID109" s="5">
        <v>2140</v>
      </c>
      <c r="IE109" s="5">
        <v>2116</v>
      </c>
      <c r="IF109" s="5">
        <v>1903</v>
      </c>
      <c r="IG109" s="5">
        <v>1811</v>
      </c>
      <c r="IH109" s="5">
        <v>1320</v>
      </c>
      <c r="II109" s="5">
        <v>1270</v>
      </c>
      <c r="IJ109" s="5">
        <v>1148</v>
      </c>
      <c r="IK109" s="5">
        <v>1159</v>
      </c>
      <c r="IL109" s="5">
        <v>1027</v>
      </c>
      <c r="IM109" s="5">
        <v>976</v>
      </c>
      <c r="IN109" s="5">
        <v>943</v>
      </c>
      <c r="IO109" s="5">
        <v>908</v>
      </c>
      <c r="IP109" s="5">
        <v>854</v>
      </c>
      <c r="IQ109" s="5" t="s">
        <v>33</v>
      </c>
      <c r="IR109" s="5" t="s">
        <v>33</v>
      </c>
      <c r="IS109" s="5" t="s">
        <v>33</v>
      </c>
      <c r="IT109" s="5" t="s">
        <v>33</v>
      </c>
      <c r="IU109" s="5" t="s">
        <v>33</v>
      </c>
      <c r="IV109" s="5" t="s">
        <v>33</v>
      </c>
      <c r="IW109" s="5" t="s">
        <v>33</v>
      </c>
      <c r="IX109" s="5" t="s">
        <v>33</v>
      </c>
      <c r="IY109" s="5" t="s">
        <v>33</v>
      </c>
      <c r="IZ109" s="5">
        <v>0</v>
      </c>
      <c r="JA109" s="5">
        <v>0</v>
      </c>
      <c r="JB109" s="5">
        <v>0</v>
      </c>
      <c r="JC109" s="5">
        <v>0</v>
      </c>
      <c r="JD109" s="5">
        <v>0</v>
      </c>
      <c r="JE109" s="5">
        <v>0</v>
      </c>
      <c r="JF109" s="5">
        <v>0</v>
      </c>
      <c r="JG109" s="5">
        <v>0</v>
      </c>
      <c r="JH109" s="5">
        <v>0</v>
      </c>
      <c r="JI109" s="5">
        <v>0</v>
      </c>
      <c r="JJ109" s="5">
        <v>0</v>
      </c>
      <c r="JK109" s="5">
        <v>0</v>
      </c>
      <c r="JL109" s="5">
        <v>0</v>
      </c>
      <c r="JM109" s="5">
        <v>0</v>
      </c>
      <c r="JN109" s="5">
        <v>0</v>
      </c>
      <c r="JO109" s="5">
        <v>0</v>
      </c>
      <c r="JP109" s="5">
        <v>0</v>
      </c>
      <c r="JQ109" s="5">
        <v>0</v>
      </c>
      <c r="JR109" s="5">
        <v>0</v>
      </c>
      <c r="JS109" s="5">
        <v>0</v>
      </c>
      <c r="JT109" s="5">
        <v>0</v>
      </c>
      <c r="JU109" s="5">
        <v>0</v>
      </c>
      <c r="JV109" s="5">
        <v>0</v>
      </c>
      <c r="JW109" s="5" t="s">
        <v>33</v>
      </c>
      <c r="JX109" s="5" t="s">
        <v>33</v>
      </c>
      <c r="JY109" s="5" t="s">
        <v>33</v>
      </c>
      <c r="JZ109" s="5" t="s">
        <v>33</v>
      </c>
      <c r="KA109" s="5" t="s">
        <v>33</v>
      </c>
      <c r="KB109" s="5" t="s">
        <v>33</v>
      </c>
      <c r="KC109" s="5" t="s">
        <v>33</v>
      </c>
      <c r="KD109" s="5" t="s">
        <v>33</v>
      </c>
      <c r="KE109" s="5" t="s">
        <v>33</v>
      </c>
      <c r="KF109" s="5">
        <v>0</v>
      </c>
      <c r="KG109" s="5">
        <v>0</v>
      </c>
      <c r="KH109" s="5">
        <v>0</v>
      </c>
      <c r="KI109" s="5">
        <v>0</v>
      </c>
      <c r="KJ109" s="5">
        <v>0</v>
      </c>
      <c r="KK109" s="5">
        <v>0</v>
      </c>
      <c r="KL109" s="5">
        <v>0</v>
      </c>
      <c r="KM109" s="5">
        <v>0</v>
      </c>
      <c r="KN109" s="5">
        <v>0</v>
      </c>
      <c r="KO109" s="5">
        <v>0</v>
      </c>
      <c r="KP109" s="5">
        <v>0</v>
      </c>
      <c r="KQ109" s="5">
        <v>0</v>
      </c>
      <c r="KR109" s="5">
        <v>0</v>
      </c>
      <c r="KS109" s="5">
        <v>0</v>
      </c>
      <c r="KT109" s="5">
        <v>0</v>
      </c>
      <c r="KU109" s="5">
        <v>0</v>
      </c>
      <c r="KV109" s="5">
        <v>0</v>
      </c>
      <c r="KW109" s="5">
        <v>0</v>
      </c>
      <c r="KX109" s="5">
        <v>0</v>
      </c>
      <c r="KY109" s="5">
        <v>0</v>
      </c>
      <c r="KZ109" s="5">
        <v>0</v>
      </c>
      <c r="LA109" s="5">
        <v>0</v>
      </c>
      <c r="LB109" s="5">
        <v>0</v>
      </c>
      <c r="LC109" s="5" t="s">
        <v>33</v>
      </c>
      <c r="LD109" s="5" t="s">
        <v>33</v>
      </c>
      <c r="LE109" s="5" t="s">
        <v>33</v>
      </c>
      <c r="LF109" s="5" t="s">
        <v>33</v>
      </c>
      <c r="LG109" s="5" t="s">
        <v>33</v>
      </c>
      <c r="LH109" s="5" t="s">
        <v>33</v>
      </c>
      <c r="LI109" s="5" t="s">
        <v>33</v>
      </c>
      <c r="LJ109" s="5" t="s">
        <v>33</v>
      </c>
      <c r="LK109" s="5" t="s">
        <v>33</v>
      </c>
      <c r="LL109" s="5">
        <v>0</v>
      </c>
      <c r="LM109" s="5">
        <v>0</v>
      </c>
      <c r="LN109" s="5">
        <v>0</v>
      </c>
      <c r="LO109" s="5">
        <v>0</v>
      </c>
      <c r="LP109" s="5">
        <v>0</v>
      </c>
      <c r="LQ109" s="5">
        <v>0</v>
      </c>
      <c r="LR109" s="5">
        <v>0</v>
      </c>
      <c r="LS109" s="5">
        <v>0</v>
      </c>
      <c r="LT109" s="5">
        <v>0</v>
      </c>
      <c r="LU109" s="5">
        <v>0</v>
      </c>
      <c r="LV109" s="5">
        <v>0</v>
      </c>
      <c r="LW109" s="5">
        <v>0</v>
      </c>
      <c r="LX109" s="5">
        <v>0</v>
      </c>
      <c r="LY109" s="5">
        <v>0</v>
      </c>
      <c r="LZ109" s="5">
        <v>0</v>
      </c>
      <c r="MA109" s="5">
        <v>0</v>
      </c>
      <c r="MB109" s="5">
        <v>0</v>
      </c>
      <c r="MC109" s="5">
        <v>0</v>
      </c>
      <c r="MD109" s="5">
        <v>0</v>
      </c>
      <c r="ME109" s="5">
        <v>0</v>
      </c>
      <c r="MF109" s="5">
        <v>0</v>
      </c>
      <c r="MG109" s="5">
        <v>0</v>
      </c>
      <c r="MH109" s="5">
        <v>0</v>
      </c>
      <c r="MI109" s="5" t="s">
        <v>33</v>
      </c>
      <c r="MJ109" s="5" t="s">
        <v>33</v>
      </c>
      <c r="MK109" s="5" t="s">
        <v>33</v>
      </c>
      <c r="ML109" s="5" t="s">
        <v>33</v>
      </c>
      <c r="MM109" s="5" t="s">
        <v>33</v>
      </c>
      <c r="MN109" s="5" t="s">
        <v>33</v>
      </c>
      <c r="MO109" s="5" t="s">
        <v>33</v>
      </c>
      <c r="MP109" s="5" t="s">
        <v>33</v>
      </c>
      <c r="MQ109" s="5" t="s">
        <v>33</v>
      </c>
      <c r="MR109" s="5">
        <v>0</v>
      </c>
      <c r="MS109" s="5">
        <v>0</v>
      </c>
      <c r="MT109" s="5">
        <v>0</v>
      </c>
      <c r="MU109" s="5">
        <v>0</v>
      </c>
      <c r="MV109" s="5">
        <v>0</v>
      </c>
      <c r="MW109" s="5">
        <v>0</v>
      </c>
      <c r="MX109" s="5">
        <v>0</v>
      </c>
      <c r="MY109" s="5">
        <v>0</v>
      </c>
      <c r="MZ109" s="5">
        <v>0</v>
      </c>
      <c r="NA109" s="5">
        <v>0</v>
      </c>
      <c r="NB109" s="5">
        <v>0</v>
      </c>
      <c r="NC109" s="5">
        <v>0</v>
      </c>
      <c r="ND109" s="5">
        <v>0</v>
      </c>
      <c r="NE109" s="5" t="s">
        <v>33</v>
      </c>
      <c r="NF109" s="5" t="s">
        <v>33</v>
      </c>
      <c r="NG109" s="5" t="s">
        <v>33</v>
      </c>
      <c r="NH109" s="5" t="s">
        <v>33</v>
      </c>
      <c r="NI109" s="5" t="s">
        <v>33</v>
      </c>
      <c r="NJ109" s="5" t="s">
        <v>33</v>
      </c>
      <c r="NK109" s="5" t="s">
        <v>33</v>
      </c>
      <c r="NL109" s="5" t="s">
        <v>33</v>
      </c>
      <c r="NM109" s="5" t="s">
        <v>33</v>
      </c>
      <c r="NN109" s="5" t="s">
        <v>33</v>
      </c>
      <c r="NO109" s="5" t="s">
        <v>33</v>
      </c>
      <c r="NP109" s="5" t="s">
        <v>33</v>
      </c>
      <c r="NQ109" s="5" t="s">
        <v>33</v>
      </c>
      <c r="NR109" s="5" t="s">
        <v>33</v>
      </c>
      <c r="NS109" s="5" t="s">
        <v>33</v>
      </c>
      <c r="NT109" s="5" t="s">
        <v>33</v>
      </c>
      <c r="NU109" s="5" t="s">
        <v>33</v>
      </c>
      <c r="NV109" s="5" t="s">
        <v>33</v>
      </c>
      <c r="NW109" s="5" t="s">
        <v>33</v>
      </c>
      <c r="NX109" s="5">
        <v>0</v>
      </c>
      <c r="NY109" s="5">
        <v>0</v>
      </c>
      <c r="NZ109" s="5">
        <v>0</v>
      </c>
      <c r="OA109" s="5">
        <v>0</v>
      </c>
      <c r="OB109" s="5">
        <v>0</v>
      </c>
      <c r="OC109" s="5">
        <v>0</v>
      </c>
      <c r="OD109" s="5">
        <v>0</v>
      </c>
      <c r="OE109" s="5">
        <v>0</v>
      </c>
      <c r="OF109" s="5">
        <v>0</v>
      </c>
      <c r="OG109" s="5">
        <v>0</v>
      </c>
      <c r="OH109" s="5">
        <v>0</v>
      </c>
      <c r="OI109" s="5">
        <v>0</v>
      </c>
      <c r="OJ109" s="5">
        <v>0</v>
      </c>
      <c r="OK109" s="5" t="s">
        <v>33</v>
      </c>
      <c r="OL109" s="5" t="s">
        <v>33</v>
      </c>
      <c r="OM109" s="5" t="s">
        <v>33</v>
      </c>
      <c r="ON109" s="5" t="s">
        <v>33</v>
      </c>
      <c r="OO109" s="5" t="s">
        <v>33</v>
      </c>
      <c r="OP109" s="5" t="s">
        <v>33</v>
      </c>
      <c r="OQ109" s="5" t="s">
        <v>33</v>
      </c>
      <c r="OR109" s="5" t="s">
        <v>33</v>
      </c>
      <c r="OS109" s="5" t="s">
        <v>33</v>
      </c>
      <c r="OT109" s="5" t="s">
        <v>33</v>
      </c>
      <c r="OU109" s="5" t="s">
        <v>33</v>
      </c>
      <c r="OV109" s="5" t="s">
        <v>33</v>
      </c>
      <c r="OW109" s="5" t="s">
        <v>33</v>
      </c>
      <c r="OX109" s="5" t="s">
        <v>33</v>
      </c>
      <c r="OY109" s="5" t="s">
        <v>33</v>
      </c>
      <c r="OZ109" s="5" t="s">
        <v>33</v>
      </c>
      <c r="PA109" s="5" t="s">
        <v>33</v>
      </c>
      <c r="PB109" s="5" t="s">
        <v>33</v>
      </c>
      <c r="PC109" s="5" t="s">
        <v>33</v>
      </c>
      <c r="PD109" s="5">
        <v>173</v>
      </c>
      <c r="PE109" s="5">
        <v>94</v>
      </c>
      <c r="PF109" s="5">
        <v>80</v>
      </c>
      <c r="PG109" s="5">
        <v>82</v>
      </c>
      <c r="PH109" s="5">
        <v>75</v>
      </c>
      <c r="PI109" s="5">
        <v>75</v>
      </c>
      <c r="PJ109" s="5">
        <v>135</v>
      </c>
      <c r="PK109" s="5">
        <v>124</v>
      </c>
      <c r="PL109" s="5">
        <v>146</v>
      </c>
      <c r="PM109" s="5">
        <v>2</v>
      </c>
      <c r="PN109" s="5">
        <v>0</v>
      </c>
      <c r="PO109" s="5">
        <v>21</v>
      </c>
      <c r="PP109" s="5">
        <v>7</v>
      </c>
      <c r="PQ109" s="5">
        <v>8</v>
      </c>
      <c r="PR109" s="5">
        <v>7</v>
      </c>
      <c r="PS109" s="5">
        <v>7</v>
      </c>
      <c r="PT109" s="5">
        <v>9</v>
      </c>
      <c r="PU109" s="5">
        <v>6</v>
      </c>
      <c r="PV109" s="5">
        <v>12</v>
      </c>
      <c r="PW109" s="5">
        <v>11</v>
      </c>
      <c r="PX109" s="5">
        <v>8</v>
      </c>
      <c r="PY109" s="5">
        <v>11</v>
      </c>
      <c r="PZ109" s="5">
        <v>23</v>
      </c>
      <c r="QA109" s="5" t="s">
        <v>33</v>
      </c>
      <c r="QB109" s="5" t="s">
        <v>33</v>
      </c>
      <c r="QC109" s="5" t="s">
        <v>33</v>
      </c>
      <c r="QD109" s="5" t="s">
        <v>33</v>
      </c>
      <c r="QE109" s="5" t="s">
        <v>33</v>
      </c>
      <c r="QF109" s="5" t="s">
        <v>33</v>
      </c>
      <c r="QG109" s="5" t="s">
        <v>33</v>
      </c>
      <c r="QH109" s="5" t="s">
        <v>33</v>
      </c>
      <c r="QI109" s="5" t="s">
        <v>33</v>
      </c>
      <c r="QJ109" s="5">
        <v>226</v>
      </c>
      <c r="QK109" s="5">
        <v>322</v>
      </c>
      <c r="QL109" s="5">
        <v>171</v>
      </c>
      <c r="QM109" s="5">
        <v>215</v>
      </c>
      <c r="QN109" s="5">
        <v>269</v>
      </c>
      <c r="QO109" s="5">
        <v>235</v>
      </c>
      <c r="QP109" s="5">
        <v>278</v>
      </c>
      <c r="QQ109" s="5">
        <v>284</v>
      </c>
      <c r="QR109" s="5">
        <v>199</v>
      </c>
      <c r="QS109" s="5">
        <v>295</v>
      </c>
      <c r="QT109" s="5">
        <v>396</v>
      </c>
      <c r="QU109" s="5">
        <v>261</v>
      </c>
      <c r="QV109" s="5">
        <v>310</v>
      </c>
      <c r="QW109" s="5">
        <v>260</v>
      </c>
      <c r="QX109" s="5">
        <v>225</v>
      </c>
      <c r="QY109" s="5">
        <v>232</v>
      </c>
      <c r="QZ109" s="5">
        <v>207</v>
      </c>
      <c r="RA109" s="5">
        <v>269</v>
      </c>
      <c r="RB109" s="5">
        <v>216</v>
      </c>
      <c r="RC109" s="5">
        <v>213</v>
      </c>
      <c r="RD109" s="5">
        <v>176</v>
      </c>
      <c r="RE109" s="5">
        <v>143</v>
      </c>
      <c r="RF109" s="5">
        <v>111</v>
      </c>
      <c r="RG109" s="5" t="s">
        <v>33</v>
      </c>
      <c r="RH109" s="5" t="s">
        <v>33</v>
      </c>
      <c r="RI109" s="5" t="s">
        <v>33</v>
      </c>
      <c r="RJ109" s="5" t="s">
        <v>33</v>
      </c>
      <c r="RK109" s="5" t="s">
        <v>33</v>
      </c>
      <c r="RL109" s="5" t="s">
        <v>33</v>
      </c>
      <c r="RM109" s="5" t="s">
        <v>33</v>
      </c>
      <c r="RN109" s="5" t="s">
        <v>33</v>
      </c>
      <c r="RO109" s="5" t="s">
        <v>33</v>
      </c>
      <c r="RP109" s="5">
        <v>39</v>
      </c>
      <c r="RQ109" s="5">
        <v>52</v>
      </c>
      <c r="RR109" s="5">
        <v>37</v>
      </c>
      <c r="RS109" s="5">
        <v>39</v>
      </c>
      <c r="RT109" s="5">
        <v>31</v>
      </c>
      <c r="RU109" s="5">
        <v>37</v>
      </c>
      <c r="RV109" s="5">
        <v>88</v>
      </c>
      <c r="RW109" s="5">
        <v>95</v>
      </c>
      <c r="RX109" s="5">
        <v>81</v>
      </c>
      <c r="RY109" s="5">
        <v>141</v>
      </c>
      <c r="RZ109" s="5">
        <v>118</v>
      </c>
      <c r="SA109" s="5">
        <v>91</v>
      </c>
      <c r="SB109" s="5">
        <v>153</v>
      </c>
      <c r="SC109" s="5">
        <v>119</v>
      </c>
      <c r="SD109" s="5">
        <v>128</v>
      </c>
      <c r="SE109" s="5">
        <v>126</v>
      </c>
      <c r="SF109" s="5">
        <v>125</v>
      </c>
      <c r="SG109" s="5">
        <v>111</v>
      </c>
      <c r="SH109" s="5">
        <v>132</v>
      </c>
      <c r="SI109" s="5">
        <v>121</v>
      </c>
      <c r="SJ109" s="5">
        <v>99</v>
      </c>
      <c r="SK109" s="5">
        <v>78</v>
      </c>
      <c r="SL109" s="5">
        <v>70</v>
      </c>
      <c r="SM109" s="5" t="s">
        <v>33</v>
      </c>
      <c r="SN109" s="5" t="s">
        <v>33</v>
      </c>
      <c r="SO109" s="5" t="s">
        <v>33</v>
      </c>
      <c r="SP109" s="5" t="s">
        <v>33</v>
      </c>
      <c r="SQ109" s="5" t="s">
        <v>33</v>
      </c>
      <c r="SR109" s="5" t="s">
        <v>33</v>
      </c>
      <c r="SS109" s="5" t="s">
        <v>33</v>
      </c>
      <c r="ST109" s="5" t="s">
        <v>33</v>
      </c>
      <c r="SU109" s="5" t="s">
        <v>33</v>
      </c>
      <c r="SV109" s="5">
        <v>2</v>
      </c>
      <c r="SW109" s="5">
        <v>27</v>
      </c>
      <c r="SX109" s="5">
        <v>35</v>
      </c>
      <c r="SY109" s="5">
        <v>37</v>
      </c>
      <c r="SZ109" s="5">
        <v>40</v>
      </c>
      <c r="TA109" s="5">
        <v>42</v>
      </c>
      <c r="TB109" s="5">
        <v>33</v>
      </c>
      <c r="TC109" s="5">
        <v>41</v>
      </c>
      <c r="TD109" s="5">
        <v>35</v>
      </c>
      <c r="TE109" s="5">
        <v>32</v>
      </c>
      <c r="TF109" s="5">
        <v>26</v>
      </c>
      <c r="TG109" s="5">
        <v>0</v>
      </c>
      <c r="TH109" s="5">
        <v>0</v>
      </c>
      <c r="TI109" s="5">
        <v>0</v>
      </c>
      <c r="TJ109" s="5">
        <v>0</v>
      </c>
      <c r="TK109" s="5">
        <v>0</v>
      </c>
      <c r="TL109" s="5">
        <v>0</v>
      </c>
      <c r="TM109" s="5">
        <v>0</v>
      </c>
      <c r="TN109" s="5">
        <v>0</v>
      </c>
      <c r="TO109" s="5">
        <v>0</v>
      </c>
      <c r="TP109" s="5">
        <v>0</v>
      </c>
      <c r="TQ109" s="5">
        <v>0</v>
      </c>
      <c r="TR109" s="5">
        <v>0</v>
      </c>
      <c r="TS109" s="5" t="s">
        <v>33</v>
      </c>
      <c r="TT109" s="5" t="s">
        <v>33</v>
      </c>
      <c r="TU109" s="5" t="s">
        <v>33</v>
      </c>
      <c r="TV109" s="5" t="s">
        <v>33</v>
      </c>
      <c r="TW109" s="5" t="s">
        <v>33</v>
      </c>
      <c r="TX109" s="5" t="s">
        <v>33</v>
      </c>
      <c r="TY109" s="5" t="s">
        <v>33</v>
      </c>
      <c r="TZ109" s="5" t="s">
        <v>33</v>
      </c>
      <c r="UA109" s="5" t="s">
        <v>33</v>
      </c>
      <c r="UB109" s="5">
        <v>0</v>
      </c>
      <c r="UC109" s="5">
        <v>0</v>
      </c>
      <c r="UD109" s="5">
        <v>0</v>
      </c>
      <c r="UE109" s="5">
        <v>0</v>
      </c>
      <c r="UF109" s="5">
        <v>0</v>
      </c>
      <c r="UG109" s="5">
        <v>0</v>
      </c>
      <c r="UH109" s="5">
        <v>0</v>
      </c>
      <c r="UI109" s="5">
        <v>0</v>
      </c>
      <c r="UJ109" s="5">
        <v>0</v>
      </c>
      <c r="UK109" s="5">
        <v>0</v>
      </c>
      <c r="UL109" s="5">
        <v>0</v>
      </c>
      <c r="UM109" s="5">
        <v>0</v>
      </c>
      <c r="UN109" s="5">
        <v>0</v>
      </c>
      <c r="UO109" s="5">
        <v>0</v>
      </c>
      <c r="UP109" s="5">
        <v>0</v>
      </c>
      <c r="UQ109" s="5">
        <v>0</v>
      </c>
      <c r="UR109" s="5">
        <v>0</v>
      </c>
      <c r="US109" s="5">
        <v>0</v>
      </c>
      <c r="UT109" s="5">
        <v>0</v>
      </c>
      <c r="UU109" s="5">
        <v>0</v>
      </c>
      <c r="UV109" s="5">
        <v>0</v>
      </c>
      <c r="UW109" s="5">
        <v>0</v>
      </c>
      <c r="UX109" s="5">
        <v>0</v>
      </c>
      <c r="UY109" s="5" t="s">
        <v>33</v>
      </c>
      <c r="UZ109" s="5" t="s">
        <v>33</v>
      </c>
      <c r="VA109" s="5" t="s">
        <v>33</v>
      </c>
      <c r="VB109" s="5" t="s">
        <v>33</v>
      </c>
      <c r="VC109" s="5" t="s">
        <v>33</v>
      </c>
      <c r="VD109" s="5" t="s">
        <v>33</v>
      </c>
      <c r="VE109" s="5" t="s">
        <v>33</v>
      </c>
      <c r="VF109" s="5" t="s">
        <v>33</v>
      </c>
      <c r="VG109" s="5" t="s">
        <v>33</v>
      </c>
      <c r="VH109" s="5">
        <v>675</v>
      </c>
      <c r="VI109" s="5">
        <v>625</v>
      </c>
      <c r="VJ109" s="5">
        <v>584</v>
      </c>
      <c r="VK109" s="5">
        <v>553</v>
      </c>
      <c r="VL109" s="5">
        <v>499</v>
      </c>
      <c r="VM109" s="5">
        <v>452</v>
      </c>
      <c r="VN109" s="5">
        <v>458</v>
      </c>
      <c r="VO109" s="5">
        <v>391</v>
      </c>
      <c r="VP109" s="5">
        <v>358</v>
      </c>
      <c r="VQ109" s="5">
        <v>352</v>
      </c>
      <c r="VR109" s="5">
        <v>350</v>
      </c>
      <c r="VS109" s="5">
        <v>212</v>
      </c>
      <c r="VT109" s="5">
        <v>182</v>
      </c>
      <c r="VU109" s="5">
        <v>239</v>
      </c>
      <c r="VV109" s="5">
        <v>155</v>
      </c>
      <c r="VW109" s="5">
        <v>156</v>
      </c>
      <c r="VX109" s="5">
        <v>177</v>
      </c>
      <c r="VY109" s="5">
        <v>115</v>
      </c>
      <c r="VZ109" s="5">
        <v>140</v>
      </c>
      <c r="WA109" s="5">
        <v>117</v>
      </c>
      <c r="WB109" s="5">
        <v>129</v>
      </c>
      <c r="WC109" s="5">
        <v>125</v>
      </c>
      <c r="WD109" s="5">
        <v>110</v>
      </c>
      <c r="WE109" s="5" t="s">
        <v>33</v>
      </c>
      <c r="WF109" s="5" t="s">
        <v>33</v>
      </c>
      <c r="WG109" s="5" t="s">
        <v>33</v>
      </c>
      <c r="WH109" s="5" t="s">
        <v>33</v>
      </c>
      <c r="WI109" s="5" t="s">
        <v>33</v>
      </c>
      <c r="WJ109" s="5" t="s">
        <v>33</v>
      </c>
      <c r="WK109" s="5" t="s">
        <v>33</v>
      </c>
      <c r="WL109" s="5" t="s">
        <v>33</v>
      </c>
      <c r="WM109" s="5" t="s">
        <v>33</v>
      </c>
      <c r="WN109" s="5">
        <v>21</v>
      </c>
      <c r="WO109" s="5">
        <v>0</v>
      </c>
      <c r="WP109" s="5">
        <v>1</v>
      </c>
      <c r="WQ109" s="5">
        <v>1</v>
      </c>
      <c r="WR109" s="5">
        <v>4</v>
      </c>
      <c r="WS109" s="5">
        <v>1</v>
      </c>
      <c r="WT109" s="5">
        <v>1</v>
      </c>
      <c r="WU109" s="5">
        <v>2</v>
      </c>
      <c r="WV109" s="5">
        <v>5</v>
      </c>
      <c r="WW109" s="5">
        <v>4</v>
      </c>
      <c r="WX109" s="5">
        <v>2</v>
      </c>
      <c r="WY109" s="5">
        <v>86</v>
      </c>
      <c r="WZ109" s="5">
        <v>5</v>
      </c>
      <c r="XA109" s="5">
        <v>8</v>
      </c>
      <c r="XB109" s="5">
        <v>7</v>
      </c>
      <c r="XC109" s="5">
        <v>15</v>
      </c>
      <c r="XD109" s="5">
        <v>12</v>
      </c>
      <c r="XE109" s="5">
        <v>3</v>
      </c>
      <c r="XF109" s="5">
        <v>7</v>
      </c>
      <c r="XG109" s="5">
        <v>10</v>
      </c>
      <c r="XH109" s="5">
        <v>6</v>
      </c>
      <c r="XI109" s="5">
        <v>1</v>
      </c>
      <c r="XJ109" s="5">
        <v>2</v>
      </c>
      <c r="XK109" s="5" t="s">
        <v>33</v>
      </c>
      <c r="XL109" s="5" t="s">
        <v>33</v>
      </c>
      <c r="XM109" s="5" t="s">
        <v>33</v>
      </c>
      <c r="XN109" s="5" t="s">
        <v>33</v>
      </c>
      <c r="XO109" s="5" t="s">
        <v>33</v>
      </c>
      <c r="XP109" s="5" t="s">
        <v>33</v>
      </c>
      <c r="XQ109" s="5" t="s">
        <v>33</v>
      </c>
      <c r="XR109" s="5" t="s">
        <v>33</v>
      </c>
      <c r="XS109" s="1">
        <v>15086</v>
      </c>
      <c r="XT109" s="3" t="s">
        <v>180</v>
      </c>
      <c r="XU109" s="3" t="s">
        <v>179</v>
      </c>
      <c r="XV109" s="3" t="s">
        <v>179</v>
      </c>
      <c r="XW109" s="3" t="s">
        <v>179</v>
      </c>
      <c r="XX109" s="3" t="s">
        <v>179</v>
      </c>
      <c r="XY109" s="3" t="s">
        <v>180</v>
      </c>
      <c r="XZ109" s="3" t="s">
        <v>200</v>
      </c>
    </row>
    <row r="110" spans="1:650" x14ac:dyDescent="0.3">
      <c r="A110" s="6" t="s">
        <v>137</v>
      </c>
      <c r="B110" s="1">
        <v>4057019</v>
      </c>
      <c r="C110" s="5">
        <v>44077</v>
      </c>
      <c r="D110" s="5">
        <v>155238</v>
      </c>
      <c r="E110" s="5">
        <v>44651</v>
      </c>
      <c r="F110" s="5">
        <v>32937</v>
      </c>
      <c r="G110" s="5">
        <v>81559</v>
      </c>
      <c r="H110" s="5">
        <v>95647</v>
      </c>
      <c r="I110" s="5">
        <v>31992</v>
      </c>
      <c r="J110" s="5">
        <v>48814</v>
      </c>
      <c r="K110" s="5">
        <v>45634</v>
      </c>
      <c r="L110" s="5">
        <v>77511</v>
      </c>
      <c r="M110" s="5">
        <v>11297</v>
      </c>
      <c r="N110" s="5">
        <v>17944</v>
      </c>
      <c r="O110" s="5">
        <v>18018</v>
      </c>
      <c r="P110" s="5">
        <v>4860</v>
      </c>
      <c r="Q110" s="5">
        <v>60488</v>
      </c>
      <c r="R110" s="5">
        <v>4571</v>
      </c>
      <c r="S110" s="5">
        <v>5672</v>
      </c>
      <c r="T110" s="5">
        <v>51195</v>
      </c>
      <c r="U110" s="5">
        <v>5964</v>
      </c>
      <c r="V110" s="5">
        <v>2776</v>
      </c>
      <c r="W110" s="5">
        <v>11667</v>
      </c>
      <c r="X110" s="5">
        <v>63</v>
      </c>
      <c r="Y110" s="5">
        <v>22370</v>
      </c>
      <c r="Z110" s="5">
        <v>537</v>
      </c>
      <c r="AA110" s="5">
        <v>3046</v>
      </c>
      <c r="AB110" s="5">
        <v>3091</v>
      </c>
      <c r="AC110" s="5">
        <v>254</v>
      </c>
      <c r="AD110" s="5">
        <v>5290</v>
      </c>
      <c r="AE110" s="5">
        <v>5918</v>
      </c>
      <c r="AF110" s="5">
        <v>2163</v>
      </c>
      <c r="AG110" s="5">
        <v>3510</v>
      </c>
      <c r="AH110" s="5">
        <v>4760</v>
      </c>
      <c r="AI110" s="5">
        <v>273840</v>
      </c>
      <c r="AJ110" s="5">
        <v>56214</v>
      </c>
      <c r="AK110" s="5">
        <v>77128</v>
      </c>
      <c r="AL110" s="5">
        <v>715305</v>
      </c>
      <c r="AM110" s="5">
        <v>166551</v>
      </c>
      <c r="AN110" s="5">
        <v>782404</v>
      </c>
      <c r="AO110" s="5">
        <v>73289</v>
      </c>
      <c r="AP110" s="5">
        <v>65309</v>
      </c>
      <c r="AQ110" s="5">
        <v>114488</v>
      </c>
      <c r="AR110" s="5">
        <v>474639</v>
      </c>
      <c r="AS110" s="5">
        <v>345321</v>
      </c>
      <c r="AT110" s="5">
        <v>17497</v>
      </c>
      <c r="AU110" s="5">
        <v>545132</v>
      </c>
      <c r="AV110" s="5">
        <v>24930</v>
      </c>
      <c r="AW110" s="5">
        <v>25921</v>
      </c>
      <c r="AX110" s="5">
        <v>32012</v>
      </c>
      <c r="AY110" s="5">
        <v>31207</v>
      </c>
      <c r="AZ110" s="5">
        <v>14130</v>
      </c>
      <c r="BA110" s="5">
        <v>40444</v>
      </c>
      <c r="BB110" s="5">
        <v>20939</v>
      </c>
      <c r="BC110" s="5">
        <v>45998</v>
      </c>
      <c r="BD110" s="5">
        <v>13276</v>
      </c>
      <c r="BE110" s="5">
        <v>12183</v>
      </c>
      <c r="BF110" s="5">
        <v>20645</v>
      </c>
      <c r="BG110" s="5">
        <v>170715</v>
      </c>
      <c r="BH110" s="5">
        <v>13554</v>
      </c>
      <c r="BI110" s="5">
        <v>12244</v>
      </c>
      <c r="BJ110" s="5">
        <v>67321</v>
      </c>
      <c r="BK110" s="5">
        <v>19448</v>
      </c>
      <c r="BL110" s="5">
        <v>27055</v>
      </c>
      <c r="BM110" s="5">
        <v>39592</v>
      </c>
      <c r="BN110" s="5">
        <v>26924</v>
      </c>
      <c r="BO110" s="5">
        <v>31539</v>
      </c>
      <c r="BP110" s="5">
        <v>33250</v>
      </c>
      <c r="BQ110" s="5">
        <v>27179</v>
      </c>
      <c r="BR110" s="5">
        <v>61689</v>
      </c>
      <c r="BS110" s="5">
        <v>10788</v>
      </c>
      <c r="BT110" s="5">
        <v>24571</v>
      </c>
      <c r="BU110" s="5">
        <v>6145</v>
      </c>
      <c r="BV110" s="5">
        <v>19626</v>
      </c>
      <c r="BW110" s="5">
        <v>20934</v>
      </c>
      <c r="BX110" s="5">
        <v>10937</v>
      </c>
      <c r="BY110" s="5">
        <v>20716</v>
      </c>
      <c r="BZ110" s="5">
        <v>27052</v>
      </c>
      <c r="CA110" s="5">
        <v>49995</v>
      </c>
      <c r="CB110" s="5">
        <v>6748</v>
      </c>
      <c r="CC110" s="5">
        <v>2458</v>
      </c>
      <c r="CD110" s="5">
        <v>9838</v>
      </c>
      <c r="CE110" s="5">
        <v>4284</v>
      </c>
      <c r="CF110" s="5">
        <v>4243</v>
      </c>
      <c r="CG110" s="5">
        <v>23154</v>
      </c>
      <c r="CH110" s="5">
        <v>8141</v>
      </c>
      <c r="CI110" s="5">
        <v>15781</v>
      </c>
      <c r="CJ110" s="5">
        <v>10067</v>
      </c>
      <c r="CK110" s="5">
        <v>8498</v>
      </c>
      <c r="CL110" s="5">
        <v>21074</v>
      </c>
      <c r="CM110" s="5">
        <v>31284</v>
      </c>
      <c r="CN110" s="5">
        <v>6162</v>
      </c>
      <c r="CO110" s="5">
        <v>3986</v>
      </c>
      <c r="CP110" s="5">
        <v>15962</v>
      </c>
      <c r="CQ110" s="5">
        <v>6852</v>
      </c>
      <c r="CR110" s="5">
        <v>6155</v>
      </c>
      <c r="CS110" s="5">
        <v>6889</v>
      </c>
      <c r="CT110" s="5">
        <v>5767</v>
      </c>
      <c r="CU110" s="5">
        <v>322797</v>
      </c>
      <c r="CV110" s="5">
        <v>313273</v>
      </c>
      <c r="CW110" s="5">
        <v>218102</v>
      </c>
      <c r="CX110" s="5">
        <v>164649</v>
      </c>
      <c r="CY110" s="5">
        <v>154813</v>
      </c>
      <c r="CZ110" s="5">
        <v>144332</v>
      </c>
      <c r="DA110" s="5">
        <v>139424</v>
      </c>
      <c r="DB110" s="5">
        <v>118369</v>
      </c>
      <c r="DC110" s="5">
        <v>127856</v>
      </c>
      <c r="DD110" s="5">
        <v>142495</v>
      </c>
      <c r="DE110" s="5">
        <v>177181</v>
      </c>
      <c r="DF110" s="5">
        <v>126210</v>
      </c>
      <c r="DG110" s="5">
        <v>127689</v>
      </c>
      <c r="DH110" s="5">
        <v>107359</v>
      </c>
      <c r="DI110" s="5">
        <v>101905</v>
      </c>
      <c r="DJ110" s="5">
        <v>111049</v>
      </c>
      <c r="DK110" s="5">
        <v>102483</v>
      </c>
      <c r="DL110" s="5">
        <v>91750</v>
      </c>
      <c r="DM110" s="5">
        <v>96611</v>
      </c>
      <c r="DN110" s="5">
        <v>83676</v>
      </c>
      <c r="DO110" s="5">
        <v>79507</v>
      </c>
      <c r="DP110" s="5">
        <v>84130</v>
      </c>
      <c r="DQ110" s="5">
        <v>103397</v>
      </c>
      <c r="DR110" s="5">
        <v>112964</v>
      </c>
      <c r="DS110" s="5">
        <v>92881</v>
      </c>
      <c r="DT110" s="5">
        <v>76615</v>
      </c>
      <c r="DU110" s="5">
        <v>61368</v>
      </c>
      <c r="DV110" s="5">
        <v>56438</v>
      </c>
      <c r="DW110" s="5">
        <v>56571</v>
      </c>
      <c r="DX110" s="5">
        <v>57364</v>
      </c>
      <c r="DY110" s="5">
        <v>51338</v>
      </c>
      <c r="DZ110" s="5">
        <v>28450</v>
      </c>
      <c r="EA110" s="5">
        <v>74526</v>
      </c>
      <c r="EB110" s="5">
        <v>81180</v>
      </c>
      <c r="EC110" s="5">
        <v>68418</v>
      </c>
      <c r="ED110" s="5">
        <v>58400</v>
      </c>
      <c r="EE110" s="5">
        <v>60275</v>
      </c>
      <c r="EF110" s="5">
        <v>58729</v>
      </c>
      <c r="EG110" s="5">
        <v>72873</v>
      </c>
      <c r="EH110" s="5">
        <v>27534</v>
      </c>
      <c r="EI110" s="5">
        <v>33892</v>
      </c>
      <c r="EJ110" s="5">
        <v>25815</v>
      </c>
      <c r="EK110" s="5">
        <v>29815</v>
      </c>
      <c r="EL110" s="5">
        <v>27800</v>
      </c>
      <c r="EM110" s="5">
        <v>21648</v>
      </c>
      <c r="EN110" s="5">
        <v>14821</v>
      </c>
      <c r="EO110" s="5">
        <v>9763</v>
      </c>
      <c r="EP110" s="5">
        <v>17974</v>
      </c>
      <c r="EQ110" s="5">
        <v>18468</v>
      </c>
      <c r="ER110" s="5">
        <v>19377</v>
      </c>
      <c r="ES110" s="5">
        <v>19834</v>
      </c>
      <c r="ET110" s="5">
        <v>19359</v>
      </c>
      <c r="EU110" s="5">
        <v>16264</v>
      </c>
      <c r="EV110" s="5">
        <v>20541</v>
      </c>
      <c r="EW110" s="5">
        <v>22352</v>
      </c>
      <c r="EX110" s="5">
        <v>17164</v>
      </c>
      <c r="EY110" s="5">
        <v>25506</v>
      </c>
      <c r="EZ110" s="5">
        <v>14612</v>
      </c>
      <c r="FA110" s="5">
        <v>15167</v>
      </c>
      <c r="FB110" s="5">
        <v>14860</v>
      </c>
      <c r="FC110" s="5">
        <v>8468</v>
      </c>
      <c r="FD110" s="5">
        <v>11694</v>
      </c>
      <c r="FE110" s="5">
        <v>10773</v>
      </c>
      <c r="FF110" s="5">
        <v>30112</v>
      </c>
      <c r="FG110" s="5">
        <v>0</v>
      </c>
      <c r="FH110" s="5">
        <v>0</v>
      </c>
      <c r="FI110" s="5">
        <v>0</v>
      </c>
      <c r="FJ110" s="5">
        <v>0</v>
      </c>
      <c r="FK110" s="5">
        <v>0</v>
      </c>
      <c r="FL110" s="5">
        <v>0</v>
      </c>
      <c r="FM110" s="5">
        <v>0</v>
      </c>
      <c r="FN110" s="5">
        <v>0</v>
      </c>
      <c r="FO110" s="5">
        <v>0</v>
      </c>
      <c r="FP110" s="5">
        <v>0</v>
      </c>
      <c r="FQ110" s="5">
        <v>0</v>
      </c>
      <c r="FR110" s="5">
        <v>0</v>
      </c>
      <c r="FS110" s="5">
        <v>0</v>
      </c>
      <c r="FT110" s="5">
        <v>0</v>
      </c>
      <c r="FU110" s="5" t="s">
        <v>33</v>
      </c>
      <c r="FV110" s="5" t="s">
        <v>33</v>
      </c>
      <c r="FW110" s="5" t="s">
        <v>33</v>
      </c>
      <c r="FX110" s="5" t="s">
        <v>33</v>
      </c>
      <c r="FY110" s="5" t="s">
        <v>33</v>
      </c>
      <c r="FZ110" s="5" t="s">
        <v>33</v>
      </c>
      <c r="GA110" s="5" t="s">
        <v>33</v>
      </c>
      <c r="GB110" s="5" t="s">
        <v>33</v>
      </c>
      <c r="GC110" s="5" t="s">
        <v>33</v>
      </c>
      <c r="GD110" s="5" t="s">
        <v>33</v>
      </c>
      <c r="GE110" s="5" t="s">
        <v>33</v>
      </c>
      <c r="GF110" s="5" t="s">
        <v>33</v>
      </c>
      <c r="GG110" s="5" t="s">
        <v>33</v>
      </c>
      <c r="GH110" s="5" t="s">
        <v>33</v>
      </c>
      <c r="GI110" s="5" t="s">
        <v>33</v>
      </c>
      <c r="GJ110" s="5" t="s">
        <v>33</v>
      </c>
      <c r="GK110" s="5" t="s">
        <v>33</v>
      </c>
      <c r="GL110" s="5" t="s">
        <v>33</v>
      </c>
      <c r="GM110" s="5">
        <v>746779</v>
      </c>
      <c r="GN110" s="5">
        <v>639154</v>
      </c>
      <c r="GO110" s="5">
        <v>435478</v>
      </c>
      <c r="GP110" s="5">
        <v>1032981</v>
      </c>
      <c r="GQ110" s="5">
        <v>473985</v>
      </c>
      <c r="GR110" s="5">
        <v>1105683</v>
      </c>
      <c r="GS110" s="5">
        <v>323724</v>
      </c>
      <c r="GT110" s="5">
        <v>279652</v>
      </c>
      <c r="GU110" s="5">
        <v>342805</v>
      </c>
      <c r="GV110" s="5">
        <v>731397</v>
      </c>
      <c r="GW110" s="5">
        <v>584329</v>
      </c>
      <c r="GX110" s="5">
        <v>216503</v>
      </c>
      <c r="GY110" s="5">
        <v>762482</v>
      </c>
      <c r="GZ110" s="5">
        <v>158718</v>
      </c>
      <c r="HA110" s="5">
        <v>200535</v>
      </c>
      <c r="HB110" s="5">
        <v>175443</v>
      </c>
      <c r="HC110" s="5">
        <v>162115</v>
      </c>
      <c r="HD110" s="5">
        <v>180696</v>
      </c>
      <c r="HE110" s="5">
        <v>186007</v>
      </c>
      <c r="HF110" s="5">
        <v>134891</v>
      </c>
      <c r="HG110" s="5">
        <v>169217</v>
      </c>
      <c r="HH110" s="5">
        <v>128076</v>
      </c>
      <c r="HI110" s="5">
        <v>168799</v>
      </c>
      <c r="HJ110" s="5">
        <v>172383</v>
      </c>
      <c r="HK110" s="5">
        <v>323433</v>
      </c>
      <c r="HL110" s="5">
        <v>114034</v>
      </c>
      <c r="HM110" s="5">
        <v>93018</v>
      </c>
      <c r="HN110" s="5">
        <v>159872</v>
      </c>
      <c r="HO110" s="5">
        <v>97257</v>
      </c>
      <c r="HP110" s="5">
        <v>104430</v>
      </c>
      <c r="HQ110" s="5">
        <v>112103</v>
      </c>
      <c r="HR110" s="5">
        <v>96013</v>
      </c>
      <c r="HS110" s="5">
        <v>662680</v>
      </c>
      <c r="HT110" s="5">
        <v>591895</v>
      </c>
      <c r="HU110" s="5">
        <v>601060</v>
      </c>
      <c r="HV110" s="5">
        <v>633940</v>
      </c>
      <c r="HW110" s="5">
        <v>667160</v>
      </c>
      <c r="HX110" s="5">
        <v>727045</v>
      </c>
      <c r="HY110" s="5">
        <v>774770</v>
      </c>
      <c r="HZ110" s="5">
        <v>730699</v>
      </c>
      <c r="IA110" s="5">
        <v>768796</v>
      </c>
      <c r="IB110" s="5">
        <v>960887</v>
      </c>
      <c r="IC110" s="5">
        <v>1071881</v>
      </c>
      <c r="ID110" s="5">
        <v>1195255</v>
      </c>
      <c r="IE110" s="5">
        <v>1343748</v>
      </c>
      <c r="IF110" s="5">
        <v>1246342</v>
      </c>
      <c r="IG110" s="5">
        <v>1185907</v>
      </c>
      <c r="IH110" s="5">
        <v>943010</v>
      </c>
      <c r="II110" s="5">
        <v>1093391</v>
      </c>
      <c r="IJ110" s="5">
        <v>1135635</v>
      </c>
      <c r="IK110" s="5">
        <v>1767385</v>
      </c>
      <c r="IL110" s="5">
        <v>1471214</v>
      </c>
      <c r="IM110" s="5">
        <v>667141</v>
      </c>
      <c r="IN110" s="5">
        <v>471409</v>
      </c>
      <c r="IO110" s="5">
        <v>705796</v>
      </c>
      <c r="IP110" s="5">
        <v>350644</v>
      </c>
      <c r="IQ110" s="5">
        <v>309551</v>
      </c>
      <c r="IR110" s="5">
        <v>356437</v>
      </c>
      <c r="IS110" s="5">
        <v>340497</v>
      </c>
      <c r="IT110" s="5">
        <v>274867</v>
      </c>
      <c r="IU110" s="5">
        <v>283921</v>
      </c>
      <c r="IV110" s="5">
        <v>254769</v>
      </c>
      <c r="IW110" s="5">
        <v>234641</v>
      </c>
      <c r="IX110" s="5">
        <v>201568</v>
      </c>
      <c r="IY110" s="5">
        <v>69605</v>
      </c>
      <c r="IZ110" s="5">
        <v>68219</v>
      </c>
      <c r="JA110" s="5">
        <v>77894</v>
      </c>
      <c r="JB110" s="5">
        <v>71437</v>
      </c>
      <c r="JC110" s="5">
        <v>74019</v>
      </c>
      <c r="JD110" s="5">
        <v>71015</v>
      </c>
      <c r="JE110" s="5">
        <v>62844</v>
      </c>
      <c r="JF110" s="5">
        <v>54396</v>
      </c>
      <c r="JG110" s="5">
        <v>52601</v>
      </c>
      <c r="JH110" s="5">
        <v>42888</v>
      </c>
      <c r="JI110" s="5">
        <v>40186</v>
      </c>
      <c r="JJ110" s="5">
        <v>38194</v>
      </c>
      <c r="JK110" s="5">
        <v>34264</v>
      </c>
      <c r="JL110" s="5">
        <v>30649</v>
      </c>
      <c r="JM110" s="5">
        <v>27405</v>
      </c>
      <c r="JN110" s="5">
        <v>30078</v>
      </c>
      <c r="JO110" s="5">
        <v>28307</v>
      </c>
      <c r="JP110" s="5">
        <v>27517</v>
      </c>
      <c r="JQ110" s="5">
        <v>27681</v>
      </c>
      <c r="JR110" s="5">
        <v>25227</v>
      </c>
      <c r="JS110" s="5">
        <v>21069</v>
      </c>
      <c r="JT110" s="5">
        <v>21392</v>
      </c>
      <c r="JU110" s="5">
        <v>18808</v>
      </c>
      <c r="JV110" s="5">
        <v>18626</v>
      </c>
      <c r="JW110" s="5">
        <v>18448</v>
      </c>
      <c r="JX110" s="5">
        <v>21669</v>
      </c>
      <c r="JY110" s="5">
        <v>32380</v>
      </c>
      <c r="JZ110" s="5">
        <v>48668</v>
      </c>
      <c r="KA110" s="5">
        <v>71524</v>
      </c>
      <c r="KB110" s="5">
        <v>36296</v>
      </c>
      <c r="KC110" s="5">
        <v>37937</v>
      </c>
      <c r="KD110" s="5">
        <v>23886</v>
      </c>
      <c r="KE110" s="5">
        <v>104975</v>
      </c>
      <c r="KF110" s="5">
        <v>100570</v>
      </c>
      <c r="KG110" s="5">
        <v>101447</v>
      </c>
      <c r="KH110" s="5">
        <v>92243</v>
      </c>
      <c r="KI110" s="5">
        <v>95722</v>
      </c>
      <c r="KJ110" s="5">
        <v>93762</v>
      </c>
      <c r="KK110" s="5">
        <v>86207</v>
      </c>
      <c r="KL110" s="5">
        <v>78625</v>
      </c>
      <c r="KM110" s="5">
        <v>79420</v>
      </c>
      <c r="KN110" s="5">
        <v>78675</v>
      </c>
      <c r="KO110" s="5">
        <v>74600</v>
      </c>
      <c r="KP110" s="5">
        <v>73468</v>
      </c>
      <c r="KQ110" s="5">
        <v>73291</v>
      </c>
      <c r="KR110" s="5">
        <v>73168</v>
      </c>
      <c r="KS110" s="5">
        <v>62359</v>
      </c>
      <c r="KT110" s="5">
        <v>62049</v>
      </c>
      <c r="KU110" s="5">
        <v>65063</v>
      </c>
      <c r="KV110" s="5">
        <v>65353</v>
      </c>
      <c r="KW110" s="5">
        <v>50156</v>
      </c>
      <c r="KX110" s="5">
        <v>40071</v>
      </c>
      <c r="KY110" s="5">
        <v>37408</v>
      </c>
      <c r="KZ110" s="5">
        <v>35799</v>
      </c>
      <c r="LA110" s="5">
        <v>37923</v>
      </c>
      <c r="LB110" s="5">
        <v>34270</v>
      </c>
      <c r="LC110" s="5">
        <v>31469</v>
      </c>
      <c r="LD110" s="5">
        <v>36215</v>
      </c>
      <c r="LE110" s="5">
        <v>30507</v>
      </c>
      <c r="LF110" s="5">
        <v>25365</v>
      </c>
      <c r="LG110" s="5">
        <v>25574</v>
      </c>
      <c r="LH110" s="5">
        <v>22199</v>
      </c>
      <c r="LI110" s="5">
        <v>21083</v>
      </c>
      <c r="LJ110" s="5">
        <v>24251</v>
      </c>
      <c r="LK110" s="5">
        <v>3581</v>
      </c>
      <c r="LL110" s="5">
        <v>2767</v>
      </c>
      <c r="LM110" s="5">
        <v>2835</v>
      </c>
      <c r="LN110" s="5">
        <v>3122</v>
      </c>
      <c r="LO110" s="5">
        <v>2370</v>
      </c>
      <c r="LP110" s="5">
        <v>2805</v>
      </c>
      <c r="LQ110" s="5">
        <v>2356</v>
      </c>
      <c r="LR110" s="5">
        <v>2917</v>
      </c>
      <c r="LS110" s="5">
        <v>3195</v>
      </c>
      <c r="LT110" s="5">
        <v>4249</v>
      </c>
      <c r="LU110" s="5">
        <v>4132</v>
      </c>
      <c r="LV110" s="5">
        <v>4592</v>
      </c>
      <c r="LW110" s="5">
        <v>3801</v>
      </c>
      <c r="LX110" s="5">
        <v>3652</v>
      </c>
      <c r="LY110" s="5">
        <v>3211</v>
      </c>
      <c r="LZ110" s="5">
        <v>4134</v>
      </c>
      <c r="MA110" s="5">
        <v>2543</v>
      </c>
      <c r="MB110" s="5">
        <v>3071</v>
      </c>
      <c r="MC110" s="5">
        <v>3315</v>
      </c>
      <c r="MD110" s="5">
        <v>2875</v>
      </c>
      <c r="ME110" s="5">
        <v>1941</v>
      </c>
      <c r="MF110" s="5">
        <v>987</v>
      </c>
      <c r="MG110" s="5">
        <v>1308</v>
      </c>
      <c r="MH110" s="5">
        <v>1457</v>
      </c>
      <c r="MI110" s="5">
        <v>2433</v>
      </c>
      <c r="MJ110" s="5">
        <v>1713</v>
      </c>
      <c r="MK110" s="5">
        <v>1980</v>
      </c>
      <c r="ML110" s="5">
        <v>2312</v>
      </c>
      <c r="MM110" s="5">
        <v>2262</v>
      </c>
      <c r="MN110" s="5">
        <v>1646</v>
      </c>
      <c r="MO110" s="5">
        <v>1943</v>
      </c>
      <c r="MP110" s="5">
        <v>1728</v>
      </c>
      <c r="MQ110" s="5">
        <v>0</v>
      </c>
      <c r="MR110" s="5">
        <v>0</v>
      </c>
      <c r="MS110" s="5">
        <v>0</v>
      </c>
      <c r="MT110" s="5">
        <v>0</v>
      </c>
      <c r="MU110" s="5">
        <v>0</v>
      </c>
      <c r="MV110" s="5">
        <v>0</v>
      </c>
      <c r="MW110" s="5">
        <v>0</v>
      </c>
      <c r="MX110" s="5">
        <v>0</v>
      </c>
      <c r="MY110" s="5">
        <v>0</v>
      </c>
      <c r="MZ110" s="5">
        <v>0</v>
      </c>
      <c r="NA110" s="5">
        <v>0</v>
      </c>
      <c r="NB110" s="5">
        <v>0</v>
      </c>
      <c r="NC110" s="5">
        <v>0</v>
      </c>
      <c r="ND110" s="5">
        <v>0</v>
      </c>
      <c r="NE110" s="5" t="s">
        <v>33</v>
      </c>
      <c r="NF110" s="5" t="s">
        <v>33</v>
      </c>
      <c r="NG110" s="5" t="s">
        <v>33</v>
      </c>
      <c r="NH110" s="5" t="s">
        <v>33</v>
      </c>
      <c r="NI110" s="5" t="s">
        <v>33</v>
      </c>
      <c r="NJ110" s="5" t="s">
        <v>33</v>
      </c>
      <c r="NK110" s="5" t="s">
        <v>33</v>
      </c>
      <c r="NL110" s="5" t="s">
        <v>33</v>
      </c>
      <c r="NM110" s="5" t="s">
        <v>33</v>
      </c>
      <c r="NN110" s="5" t="s">
        <v>33</v>
      </c>
      <c r="NO110" s="5" t="s">
        <v>33</v>
      </c>
      <c r="NP110" s="5" t="s">
        <v>33</v>
      </c>
      <c r="NQ110" s="5" t="s">
        <v>33</v>
      </c>
      <c r="NR110" s="5" t="s">
        <v>33</v>
      </c>
      <c r="NS110" s="5" t="s">
        <v>33</v>
      </c>
      <c r="NT110" s="5" t="s">
        <v>33</v>
      </c>
      <c r="NU110" s="5" t="s">
        <v>33</v>
      </c>
      <c r="NV110" s="5" t="s">
        <v>33</v>
      </c>
      <c r="NW110" s="5">
        <v>0</v>
      </c>
      <c r="NX110" s="5">
        <v>0</v>
      </c>
      <c r="NY110" s="5">
        <v>0</v>
      </c>
      <c r="NZ110" s="5">
        <v>0</v>
      </c>
      <c r="OA110" s="5">
        <v>0</v>
      </c>
      <c r="OB110" s="5">
        <v>0</v>
      </c>
      <c r="OC110" s="5">
        <v>0</v>
      </c>
      <c r="OD110" s="5">
        <v>0</v>
      </c>
      <c r="OE110" s="5">
        <v>0</v>
      </c>
      <c r="OF110" s="5">
        <v>0</v>
      </c>
      <c r="OG110" s="5">
        <v>0</v>
      </c>
      <c r="OH110" s="5">
        <v>0</v>
      </c>
      <c r="OI110" s="5">
        <v>0</v>
      </c>
      <c r="OJ110" s="5">
        <v>0</v>
      </c>
      <c r="OK110" s="5" t="s">
        <v>33</v>
      </c>
      <c r="OL110" s="5" t="s">
        <v>33</v>
      </c>
      <c r="OM110" s="5" t="s">
        <v>33</v>
      </c>
      <c r="ON110" s="5" t="s">
        <v>33</v>
      </c>
      <c r="OO110" s="5" t="s">
        <v>33</v>
      </c>
      <c r="OP110" s="5" t="s">
        <v>33</v>
      </c>
      <c r="OQ110" s="5" t="s">
        <v>33</v>
      </c>
      <c r="OR110" s="5" t="s">
        <v>33</v>
      </c>
      <c r="OS110" s="5" t="s">
        <v>33</v>
      </c>
      <c r="OT110" s="5" t="s">
        <v>33</v>
      </c>
      <c r="OU110" s="5" t="s">
        <v>33</v>
      </c>
      <c r="OV110" s="5" t="s">
        <v>33</v>
      </c>
      <c r="OW110" s="5" t="s">
        <v>33</v>
      </c>
      <c r="OX110" s="5" t="s">
        <v>33</v>
      </c>
      <c r="OY110" s="5" t="s">
        <v>33</v>
      </c>
      <c r="OZ110" s="5" t="s">
        <v>33</v>
      </c>
      <c r="PA110" s="5" t="s">
        <v>33</v>
      </c>
      <c r="PB110" s="5" t="s">
        <v>33</v>
      </c>
      <c r="PC110" s="5">
        <v>54606</v>
      </c>
      <c r="PD110" s="5">
        <v>47056</v>
      </c>
      <c r="PE110" s="5">
        <v>49641</v>
      </c>
      <c r="PF110" s="5">
        <v>49634</v>
      </c>
      <c r="PG110" s="5">
        <v>41984</v>
      </c>
      <c r="PH110" s="5">
        <v>45682</v>
      </c>
      <c r="PI110" s="5">
        <v>41784</v>
      </c>
      <c r="PJ110" s="5">
        <v>28583</v>
      </c>
      <c r="PK110" s="5">
        <v>24923</v>
      </c>
      <c r="PL110" s="5">
        <v>18952</v>
      </c>
      <c r="PM110" s="5">
        <v>19124</v>
      </c>
      <c r="PN110" s="5">
        <v>20110</v>
      </c>
      <c r="PO110" s="5">
        <v>16570</v>
      </c>
      <c r="PP110" s="5">
        <v>16813</v>
      </c>
      <c r="PQ110" s="5">
        <v>16355</v>
      </c>
      <c r="PR110" s="5">
        <v>14914</v>
      </c>
      <c r="PS110" s="5">
        <v>13309</v>
      </c>
      <c r="PT110" s="5">
        <v>13024</v>
      </c>
      <c r="PU110" s="5">
        <v>11296</v>
      </c>
      <c r="PV110" s="5">
        <v>16067</v>
      </c>
      <c r="PW110" s="5">
        <v>17841</v>
      </c>
      <c r="PX110" s="5">
        <v>16966</v>
      </c>
      <c r="PY110" s="5">
        <v>16219</v>
      </c>
      <c r="PZ110" s="5">
        <v>14616</v>
      </c>
      <c r="QA110" s="5">
        <v>16408</v>
      </c>
      <c r="QB110" s="5">
        <v>16364</v>
      </c>
      <c r="QC110" s="5">
        <v>14285</v>
      </c>
      <c r="QD110" s="5">
        <v>15572</v>
      </c>
      <c r="QE110" s="5">
        <v>12943</v>
      </c>
      <c r="QF110" s="5">
        <v>14337</v>
      </c>
      <c r="QG110" s="5">
        <v>14007</v>
      </c>
      <c r="QH110" s="5">
        <v>13700</v>
      </c>
      <c r="QI110" s="5">
        <v>80012</v>
      </c>
      <c r="QJ110" s="5">
        <v>66532</v>
      </c>
      <c r="QK110" s="5">
        <v>77996</v>
      </c>
      <c r="QL110" s="5">
        <v>66978</v>
      </c>
      <c r="QM110" s="5">
        <v>59433</v>
      </c>
      <c r="QN110" s="5">
        <v>54157</v>
      </c>
      <c r="QO110" s="5">
        <v>44633</v>
      </c>
      <c r="QP110" s="5">
        <v>55899</v>
      </c>
      <c r="QQ110" s="5">
        <v>54681</v>
      </c>
      <c r="QR110" s="5">
        <v>48688</v>
      </c>
      <c r="QS110" s="5">
        <v>49199</v>
      </c>
      <c r="QT110" s="5">
        <v>49532</v>
      </c>
      <c r="QU110" s="5">
        <v>46827</v>
      </c>
      <c r="QV110" s="5">
        <v>46565</v>
      </c>
      <c r="QW110" s="5">
        <v>39833</v>
      </c>
      <c r="QX110" s="5">
        <v>35716</v>
      </c>
      <c r="QY110" s="5">
        <v>32412</v>
      </c>
      <c r="QZ110" s="5">
        <v>30584</v>
      </c>
      <c r="RA110" s="5">
        <v>26381</v>
      </c>
      <c r="RB110" s="5">
        <v>30738</v>
      </c>
      <c r="RC110" s="5">
        <v>27402</v>
      </c>
      <c r="RD110" s="5">
        <v>28062</v>
      </c>
      <c r="RE110" s="5">
        <v>27207</v>
      </c>
      <c r="RF110" s="5">
        <v>33460</v>
      </c>
      <c r="RG110" s="5">
        <v>24448</v>
      </c>
      <c r="RH110" s="5">
        <v>20862</v>
      </c>
      <c r="RI110" s="5">
        <v>18801</v>
      </c>
      <c r="RJ110" s="5">
        <v>18755</v>
      </c>
      <c r="RK110" s="5">
        <v>16725</v>
      </c>
      <c r="RL110" s="5">
        <v>16812</v>
      </c>
      <c r="RM110" s="5">
        <v>15454</v>
      </c>
      <c r="RN110" s="5">
        <v>13278</v>
      </c>
      <c r="RO110" s="5">
        <v>65271</v>
      </c>
      <c r="RP110" s="5">
        <v>70279</v>
      </c>
      <c r="RQ110" s="5">
        <v>58493</v>
      </c>
      <c r="RR110" s="5">
        <v>56434</v>
      </c>
      <c r="RS110" s="5">
        <v>54700</v>
      </c>
      <c r="RT110" s="5">
        <v>51831</v>
      </c>
      <c r="RU110" s="5">
        <v>48824</v>
      </c>
      <c r="RV110" s="5">
        <v>52044</v>
      </c>
      <c r="RW110" s="5">
        <v>55279</v>
      </c>
      <c r="RX110" s="5">
        <v>48355</v>
      </c>
      <c r="RY110" s="5">
        <v>56778</v>
      </c>
      <c r="RZ110" s="5">
        <v>59180</v>
      </c>
      <c r="SA110" s="5">
        <v>55868</v>
      </c>
      <c r="SB110" s="5">
        <v>53204</v>
      </c>
      <c r="SC110" s="5">
        <v>51956</v>
      </c>
      <c r="SD110" s="5">
        <v>51387</v>
      </c>
      <c r="SE110" s="5">
        <v>48951</v>
      </c>
      <c r="SF110" s="5">
        <v>43729</v>
      </c>
      <c r="SG110" s="5">
        <v>34292</v>
      </c>
      <c r="SH110" s="5">
        <v>28511</v>
      </c>
      <c r="SI110" s="5">
        <v>27244</v>
      </c>
      <c r="SJ110" s="5">
        <v>26843</v>
      </c>
      <c r="SK110" s="5">
        <v>28110</v>
      </c>
      <c r="SL110" s="5">
        <v>25747</v>
      </c>
      <c r="SM110" s="5">
        <v>21496</v>
      </c>
      <c r="SN110" s="5">
        <v>20771</v>
      </c>
      <c r="SO110" s="5">
        <v>18360</v>
      </c>
      <c r="SP110" s="5">
        <v>18696</v>
      </c>
      <c r="SQ110" s="5">
        <v>18192</v>
      </c>
      <c r="SR110" s="5">
        <v>18627</v>
      </c>
      <c r="SS110" s="5">
        <v>18898</v>
      </c>
      <c r="ST110" s="5">
        <v>17798</v>
      </c>
      <c r="SU110" s="5">
        <v>14717</v>
      </c>
      <c r="SV110" s="5">
        <v>15808</v>
      </c>
      <c r="SW110" s="5">
        <v>15696</v>
      </c>
      <c r="SX110" s="5">
        <v>14192</v>
      </c>
      <c r="SY110" s="5">
        <v>15058</v>
      </c>
      <c r="SZ110" s="5">
        <v>14179</v>
      </c>
      <c r="TA110" s="5">
        <v>13288</v>
      </c>
      <c r="TB110" s="5">
        <v>12207</v>
      </c>
      <c r="TC110" s="5">
        <v>12810</v>
      </c>
      <c r="TD110" s="5">
        <v>10573</v>
      </c>
      <c r="TE110" s="5">
        <v>9311</v>
      </c>
      <c r="TF110" s="5">
        <v>9480</v>
      </c>
      <c r="TG110" s="5">
        <v>9832</v>
      </c>
      <c r="TH110" s="5">
        <v>8640</v>
      </c>
      <c r="TI110" s="5">
        <v>8830</v>
      </c>
      <c r="TJ110" s="5">
        <v>8525</v>
      </c>
      <c r="TK110" s="5">
        <v>8561</v>
      </c>
      <c r="TL110" s="5">
        <v>16061</v>
      </c>
      <c r="TM110" s="5">
        <v>35332</v>
      </c>
      <c r="TN110" s="5">
        <v>10748</v>
      </c>
      <c r="TO110" s="5">
        <v>4715</v>
      </c>
      <c r="TP110" s="5">
        <v>5294</v>
      </c>
      <c r="TQ110" s="5">
        <v>7058</v>
      </c>
      <c r="TR110" s="5">
        <v>13549</v>
      </c>
      <c r="TS110" s="5">
        <v>12976</v>
      </c>
      <c r="TT110" s="5">
        <v>9578</v>
      </c>
      <c r="TU110" s="5">
        <v>6270</v>
      </c>
      <c r="TV110" s="5">
        <v>8579</v>
      </c>
      <c r="TW110" s="5">
        <v>10991</v>
      </c>
      <c r="TX110" s="5">
        <v>10193</v>
      </c>
      <c r="TY110" s="5">
        <v>3031</v>
      </c>
      <c r="TZ110" s="5">
        <v>2689</v>
      </c>
      <c r="UA110" s="5">
        <v>0</v>
      </c>
      <c r="UB110" s="5">
        <v>0</v>
      </c>
      <c r="UC110" s="5">
        <v>0</v>
      </c>
      <c r="UD110" s="5">
        <v>0</v>
      </c>
      <c r="UE110" s="5">
        <v>0</v>
      </c>
      <c r="UF110" s="5">
        <v>0</v>
      </c>
      <c r="UG110" s="5">
        <v>0</v>
      </c>
      <c r="UH110" s="5">
        <v>0</v>
      </c>
      <c r="UI110" s="5">
        <v>0</v>
      </c>
      <c r="UJ110" s="5">
        <v>0</v>
      </c>
      <c r="UK110" s="5">
        <v>0</v>
      </c>
      <c r="UL110" s="5">
        <v>0</v>
      </c>
      <c r="UM110" s="5">
        <v>-2</v>
      </c>
      <c r="UN110" s="5">
        <v>1</v>
      </c>
      <c r="UO110" s="5">
        <v>1</v>
      </c>
      <c r="UP110" s="5">
        <v>12</v>
      </c>
      <c r="UQ110" s="5">
        <v>36</v>
      </c>
      <c r="UR110" s="5">
        <v>16</v>
      </c>
      <c r="US110" s="5">
        <v>57</v>
      </c>
      <c r="UT110" s="5">
        <v>87</v>
      </c>
      <c r="UU110" s="5">
        <v>162</v>
      </c>
      <c r="UV110" s="5">
        <v>914</v>
      </c>
      <c r="UW110" s="5">
        <v>2534</v>
      </c>
      <c r="UX110" s="5">
        <v>4659</v>
      </c>
      <c r="UY110" s="5">
        <v>454</v>
      </c>
      <c r="UZ110" s="5">
        <v>71</v>
      </c>
      <c r="VA110" s="5">
        <v>277</v>
      </c>
      <c r="VB110" s="5">
        <v>662</v>
      </c>
      <c r="VC110" s="5">
        <v>682</v>
      </c>
      <c r="VD110" s="5">
        <v>1221</v>
      </c>
      <c r="VE110" s="5">
        <v>9439</v>
      </c>
      <c r="VF110" s="5">
        <v>9631</v>
      </c>
      <c r="VG110" s="5">
        <v>206954</v>
      </c>
      <c r="VH110" s="5">
        <v>187524</v>
      </c>
      <c r="VI110" s="5">
        <v>188227</v>
      </c>
      <c r="VJ110" s="5">
        <v>173764</v>
      </c>
      <c r="VK110" s="5">
        <v>169055</v>
      </c>
      <c r="VL110" s="5">
        <v>159298</v>
      </c>
      <c r="VM110" s="5">
        <v>154988</v>
      </c>
      <c r="VN110" s="5">
        <v>148214</v>
      </c>
      <c r="VO110" s="5">
        <v>145899</v>
      </c>
      <c r="VP110" s="5">
        <v>127890</v>
      </c>
      <c r="VQ110" s="5">
        <v>113472</v>
      </c>
      <c r="VR110" s="5">
        <v>121974</v>
      </c>
      <c r="VS110" s="5">
        <v>118445</v>
      </c>
      <c r="VT110" s="5">
        <v>102378</v>
      </c>
      <c r="VU110" s="5">
        <v>107498</v>
      </c>
      <c r="VV110" s="5">
        <v>87154</v>
      </c>
      <c r="VW110" s="5">
        <v>91072</v>
      </c>
      <c r="VX110" s="5">
        <v>87124</v>
      </c>
      <c r="VY110" s="5">
        <v>81440</v>
      </c>
      <c r="VZ110" s="5">
        <v>98792</v>
      </c>
      <c r="WA110" s="5">
        <v>82768</v>
      </c>
      <c r="WB110" s="5">
        <v>81182</v>
      </c>
      <c r="WC110" s="5">
        <v>69565</v>
      </c>
      <c r="WD110" s="5">
        <v>67352</v>
      </c>
      <c r="WE110" s="5">
        <v>71202</v>
      </c>
      <c r="WF110" s="5">
        <v>67567</v>
      </c>
      <c r="WG110" s="5">
        <v>73501</v>
      </c>
      <c r="WH110" s="5">
        <v>79720</v>
      </c>
      <c r="WI110" s="5">
        <v>85578</v>
      </c>
      <c r="WJ110" s="5">
        <v>64843</v>
      </c>
      <c r="WK110" s="5">
        <v>57721</v>
      </c>
      <c r="WL110" s="5">
        <v>55831</v>
      </c>
      <c r="WM110" s="5">
        <v>3295</v>
      </c>
      <c r="WN110" s="5">
        <v>3028</v>
      </c>
      <c r="WO110" s="5">
        <v>2536</v>
      </c>
      <c r="WP110" s="5">
        <v>2707</v>
      </c>
      <c r="WQ110" s="5">
        <v>2744</v>
      </c>
      <c r="WR110" s="5">
        <v>2474</v>
      </c>
      <c r="WS110" s="5">
        <v>2730</v>
      </c>
      <c r="WT110" s="5">
        <v>3071</v>
      </c>
      <c r="WU110" s="5">
        <v>1754</v>
      </c>
      <c r="WV110" s="5">
        <v>1426</v>
      </c>
      <c r="WW110" s="5">
        <v>1608</v>
      </c>
      <c r="WX110" s="5">
        <v>1690</v>
      </c>
      <c r="WY110" s="5">
        <v>1639</v>
      </c>
      <c r="WZ110" s="5">
        <v>1923</v>
      </c>
      <c r="XA110" s="5">
        <v>1827</v>
      </c>
      <c r="XB110" s="5">
        <v>1741</v>
      </c>
      <c r="XC110" s="5">
        <v>1703</v>
      </c>
      <c r="XD110" s="5">
        <v>1790</v>
      </c>
      <c r="XE110" s="5">
        <v>2623</v>
      </c>
      <c r="XF110" s="5">
        <v>1934</v>
      </c>
      <c r="XG110" s="5">
        <v>1949</v>
      </c>
      <c r="XH110" s="5">
        <v>1902</v>
      </c>
      <c r="XI110" s="5">
        <v>1754</v>
      </c>
      <c r="XJ110" s="5">
        <v>1965</v>
      </c>
      <c r="XK110" s="5">
        <v>2202</v>
      </c>
      <c r="XL110" s="5">
        <v>3145</v>
      </c>
      <c r="XM110" s="5">
        <v>2158</v>
      </c>
      <c r="XN110" s="5">
        <v>740</v>
      </c>
      <c r="XO110" s="5">
        <v>761</v>
      </c>
      <c r="XP110" s="5">
        <v>676</v>
      </c>
      <c r="XQ110" s="5">
        <v>1749</v>
      </c>
      <c r="XR110" s="5">
        <v>613</v>
      </c>
      <c r="XS110" s="1">
        <v>15248</v>
      </c>
      <c r="XT110" s="3" t="s">
        <v>180</v>
      </c>
      <c r="XU110" s="3" t="s">
        <v>180</v>
      </c>
      <c r="XV110" s="3" t="s">
        <v>180</v>
      </c>
      <c r="XW110" s="3" t="s">
        <v>179</v>
      </c>
      <c r="XX110" s="3" t="s">
        <v>180</v>
      </c>
      <c r="XY110" s="3" t="s">
        <v>180</v>
      </c>
      <c r="XZ110" s="3" t="s">
        <v>250</v>
      </c>
    </row>
    <row r="111" spans="1:650" x14ac:dyDescent="0.3">
      <c r="A111" s="6" t="s">
        <v>138</v>
      </c>
      <c r="B111" s="1">
        <v>4057020</v>
      </c>
      <c r="C111" s="5">
        <v>5588</v>
      </c>
      <c r="D111" s="5">
        <v>8045</v>
      </c>
      <c r="E111" s="5">
        <v>2556</v>
      </c>
      <c r="F111" s="5">
        <v>2404</v>
      </c>
      <c r="G111" s="5">
        <v>1717</v>
      </c>
      <c r="H111" s="5">
        <v>1568</v>
      </c>
      <c r="I111" s="5">
        <v>9605</v>
      </c>
      <c r="J111" s="5">
        <v>55</v>
      </c>
      <c r="K111" s="5">
        <v>274</v>
      </c>
      <c r="L111" s="5">
        <v>0</v>
      </c>
      <c r="M111" s="5">
        <v>0</v>
      </c>
      <c r="N111" s="5">
        <v>0</v>
      </c>
      <c r="O111" s="5">
        <v>15</v>
      </c>
      <c r="P111" s="5">
        <v>0</v>
      </c>
      <c r="Q111" s="5">
        <v>0</v>
      </c>
      <c r="R111" s="5">
        <v>0</v>
      </c>
      <c r="S111" s="5">
        <v>271</v>
      </c>
      <c r="T111" s="5">
        <v>0</v>
      </c>
      <c r="U111" s="5">
        <v>27</v>
      </c>
      <c r="V111" s="5">
        <v>1753</v>
      </c>
      <c r="W111" s="5">
        <v>143</v>
      </c>
      <c r="X111" s="5">
        <v>308</v>
      </c>
      <c r="Y111" s="5">
        <v>626</v>
      </c>
      <c r="Z111" s="5">
        <v>0</v>
      </c>
      <c r="AA111" s="5">
        <v>3</v>
      </c>
      <c r="AB111" s="5">
        <v>0</v>
      </c>
      <c r="AC111" s="5">
        <v>10</v>
      </c>
      <c r="AD111" s="5">
        <v>0</v>
      </c>
      <c r="AE111" s="5">
        <v>92</v>
      </c>
      <c r="AF111" s="5">
        <v>0</v>
      </c>
      <c r="AG111" s="5">
        <v>0</v>
      </c>
      <c r="AH111" s="5">
        <v>0</v>
      </c>
      <c r="AI111" s="5">
        <v>0</v>
      </c>
      <c r="AJ111" s="5">
        <v>0</v>
      </c>
      <c r="AK111" s="5">
        <v>0</v>
      </c>
      <c r="AL111" s="5">
        <v>0</v>
      </c>
      <c r="AM111" s="5">
        <v>0</v>
      </c>
      <c r="AN111" s="5">
        <v>0</v>
      </c>
      <c r="AO111" s="5">
        <v>0</v>
      </c>
      <c r="AP111" s="5">
        <v>0</v>
      </c>
      <c r="AQ111" s="5">
        <v>0</v>
      </c>
      <c r="AR111" s="5">
        <v>0</v>
      </c>
      <c r="AS111" s="5">
        <v>0</v>
      </c>
      <c r="AT111" s="5">
        <v>0</v>
      </c>
      <c r="AU111" s="5">
        <v>0</v>
      </c>
      <c r="AV111" s="5">
        <v>0</v>
      </c>
      <c r="AW111" s="5">
        <v>0</v>
      </c>
      <c r="AX111" s="5">
        <v>0</v>
      </c>
      <c r="AY111" s="5">
        <v>0</v>
      </c>
      <c r="AZ111" s="5">
        <v>0</v>
      </c>
      <c r="BA111" s="5">
        <v>7</v>
      </c>
      <c r="BB111" s="5">
        <v>14887</v>
      </c>
      <c r="BC111" s="5">
        <v>26487</v>
      </c>
      <c r="BD111" s="5">
        <v>12506</v>
      </c>
      <c r="BE111" s="5">
        <v>16894</v>
      </c>
      <c r="BF111" s="5">
        <v>23194</v>
      </c>
      <c r="BG111" s="5">
        <v>22510</v>
      </c>
      <c r="BH111" s="5">
        <v>199710</v>
      </c>
      <c r="BI111" s="5">
        <v>41718</v>
      </c>
      <c r="BJ111" s="5">
        <v>19950</v>
      </c>
      <c r="BK111" s="5">
        <v>11103</v>
      </c>
      <c r="BL111" s="5">
        <v>22790</v>
      </c>
      <c r="BM111" s="5">
        <v>19179</v>
      </c>
      <c r="BN111" s="5">
        <v>8775</v>
      </c>
      <c r="BO111" s="5">
        <v>7683</v>
      </c>
      <c r="BP111" s="5">
        <v>14292</v>
      </c>
      <c r="BQ111" s="5">
        <v>13181</v>
      </c>
      <c r="BR111" s="5">
        <v>22336</v>
      </c>
      <c r="BS111" s="5">
        <v>12716</v>
      </c>
      <c r="BT111" s="5">
        <v>41864</v>
      </c>
      <c r="BU111" s="5">
        <v>9214</v>
      </c>
      <c r="BV111" s="5">
        <v>7398</v>
      </c>
      <c r="BW111" s="5">
        <v>10565</v>
      </c>
      <c r="BX111" s="5">
        <v>7498</v>
      </c>
      <c r="BY111" s="5">
        <v>25888</v>
      </c>
      <c r="BZ111" s="5">
        <v>10987</v>
      </c>
      <c r="CA111" s="5">
        <v>5314</v>
      </c>
      <c r="CB111" s="5">
        <v>7707</v>
      </c>
      <c r="CC111" s="5">
        <v>10828</v>
      </c>
      <c r="CD111" s="5">
        <v>8238</v>
      </c>
      <c r="CE111" s="5">
        <v>1660</v>
      </c>
      <c r="CF111" s="5">
        <v>1835</v>
      </c>
      <c r="CG111" s="5">
        <v>3853</v>
      </c>
      <c r="CH111" s="5">
        <v>2013</v>
      </c>
      <c r="CI111" s="5">
        <v>10642</v>
      </c>
      <c r="CJ111" s="5">
        <v>8358</v>
      </c>
      <c r="CK111" s="5">
        <v>7835</v>
      </c>
      <c r="CL111" s="5">
        <v>892</v>
      </c>
      <c r="CM111" s="5">
        <v>34064</v>
      </c>
      <c r="CN111" s="5">
        <v>5021</v>
      </c>
      <c r="CO111" s="5">
        <v>7967</v>
      </c>
      <c r="CP111" s="5">
        <v>5882</v>
      </c>
      <c r="CQ111" s="5">
        <v>27064</v>
      </c>
      <c r="CR111" s="5">
        <v>25394</v>
      </c>
      <c r="CS111" s="5">
        <v>5622</v>
      </c>
      <c r="CT111" s="5">
        <v>5696</v>
      </c>
      <c r="CU111" s="5">
        <v>93837</v>
      </c>
      <c r="CV111" s="5">
        <v>99401</v>
      </c>
      <c r="CW111" s="5">
        <v>72714</v>
      </c>
      <c r="CX111" s="5">
        <v>73657</v>
      </c>
      <c r="CY111" s="5">
        <v>60897</v>
      </c>
      <c r="CZ111" s="5">
        <v>60676</v>
      </c>
      <c r="DA111" s="5">
        <v>71187</v>
      </c>
      <c r="DB111" s="5">
        <v>89481</v>
      </c>
      <c r="DC111" s="5">
        <v>56809</v>
      </c>
      <c r="DD111" s="5">
        <v>65520</v>
      </c>
      <c r="DE111" s="5">
        <v>59783</v>
      </c>
      <c r="DF111" s="5">
        <v>90214</v>
      </c>
      <c r="DG111" s="5">
        <v>71667</v>
      </c>
      <c r="DH111" s="5">
        <v>71694</v>
      </c>
      <c r="DI111" s="5">
        <v>59197</v>
      </c>
      <c r="DJ111" s="5">
        <v>64869</v>
      </c>
      <c r="DK111" s="5">
        <v>41199</v>
      </c>
      <c r="DL111" s="5">
        <v>46826</v>
      </c>
      <c r="DM111" s="5">
        <v>44943</v>
      </c>
      <c r="DN111" s="5">
        <v>53982</v>
      </c>
      <c r="DO111" s="5">
        <v>38501</v>
      </c>
      <c r="DP111" s="5">
        <v>47250</v>
      </c>
      <c r="DQ111" s="5">
        <v>54004</v>
      </c>
      <c r="DR111" s="5">
        <v>45454</v>
      </c>
      <c r="DS111" s="5">
        <v>53695</v>
      </c>
      <c r="DT111" s="5">
        <v>61336</v>
      </c>
      <c r="DU111" s="5">
        <v>49904</v>
      </c>
      <c r="DV111" s="5">
        <v>46316</v>
      </c>
      <c r="DW111" s="5">
        <v>45742</v>
      </c>
      <c r="DX111" s="5">
        <v>49278</v>
      </c>
      <c r="DY111" s="5">
        <v>45748</v>
      </c>
      <c r="DZ111" s="5">
        <v>37024</v>
      </c>
      <c r="EA111" s="5">
        <v>6485</v>
      </c>
      <c r="EB111" s="5">
        <v>4907</v>
      </c>
      <c r="EC111" s="5">
        <v>1142</v>
      </c>
      <c r="ED111" s="5">
        <v>4603</v>
      </c>
      <c r="EE111" s="5">
        <v>2849</v>
      </c>
      <c r="EF111" s="5">
        <v>10142</v>
      </c>
      <c r="EG111" s="5">
        <v>1236</v>
      </c>
      <c r="EH111" s="5">
        <v>6432</v>
      </c>
      <c r="EI111" s="5">
        <v>3738</v>
      </c>
      <c r="EJ111" s="5">
        <v>4970</v>
      </c>
      <c r="EK111" s="5">
        <v>2057</v>
      </c>
      <c r="EL111" s="5">
        <v>5005</v>
      </c>
      <c r="EM111" s="5">
        <v>1847</v>
      </c>
      <c r="EN111" s="5">
        <v>1510</v>
      </c>
      <c r="EO111" s="5">
        <v>1083</v>
      </c>
      <c r="EP111" s="5">
        <v>2425</v>
      </c>
      <c r="EQ111" s="5">
        <v>4</v>
      </c>
      <c r="ER111" s="5">
        <v>4716</v>
      </c>
      <c r="ES111" s="5">
        <v>2627</v>
      </c>
      <c r="ET111" s="5">
        <v>15321</v>
      </c>
      <c r="EU111" s="5">
        <v>553</v>
      </c>
      <c r="EV111" s="5">
        <v>2913</v>
      </c>
      <c r="EW111" s="5">
        <v>1282</v>
      </c>
      <c r="EX111" s="5">
        <v>1170</v>
      </c>
      <c r="EY111" s="5">
        <v>4934</v>
      </c>
      <c r="EZ111" s="5">
        <v>3757</v>
      </c>
      <c r="FA111" s="5">
        <v>5167</v>
      </c>
      <c r="FB111" s="5">
        <v>8071</v>
      </c>
      <c r="FC111" s="5">
        <v>7824</v>
      </c>
      <c r="FD111" s="5">
        <v>17924</v>
      </c>
      <c r="FE111" s="5">
        <v>6285</v>
      </c>
      <c r="FF111" s="5">
        <v>3384</v>
      </c>
      <c r="FG111" s="5">
        <v>0</v>
      </c>
      <c r="FH111" s="5">
        <v>0</v>
      </c>
      <c r="FI111" s="5">
        <v>0</v>
      </c>
      <c r="FJ111" s="5">
        <v>0</v>
      </c>
      <c r="FK111" s="5">
        <v>0</v>
      </c>
      <c r="FL111" s="5">
        <v>0</v>
      </c>
      <c r="FM111" s="5">
        <v>0</v>
      </c>
      <c r="FN111" s="5">
        <v>0</v>
      </c>
      <c r="FO111" s="5">
        <v>0</v>
      </c>
      <c r="FP111" s="5">
        <v>0</v>
      </c>
      <c r="FQ111" s="5">
        <v>0</v>
      </c>
      <c r="FR111" s="5">
        <v>0</v>
      </c>
      <c r="FS111" s="5">
        <v>0</v>
      </c>
      <c r="FT111" s="5">
        <v>0</v>
      </c>
      <c r="FU111" s="5" t="s">
        <v>33</v>
      </c>
      <c r="FV111" s="5" t="s">
        <v>33</v>
      </c>
      <c r="FW111" s="5" t="s">
        <v>33</v>
      </c>
      <c r="FX111" s="5" t="s">
        <v>33</v>
      </c>
      <c r="FY111" s="5" t="s">
        <v>33</v>
      </c>
      <c r="FZ111" s="5" t="s">
        <v>33</v>
      </c>
      <c r="GA111" s="5" t="s">
        <v>33</v>
      </c>
      <c r="GB111" s="5" t="s">
        <v>33</v>
      </c>
      <c r="GC111" s="5" t="s">
        <v>33</v>
      </c>
      <c r="GD111" s="5" t="s">
        <v>33</v>
      </c>
      <c r="GE111" s="5" t="s">
        <v>33</v>
      </c>
      <c r="GF111" s="5" t="s">
        <v>33</v>
      </c>
      <c r="GG111" s="5" t="s">
        <v>33</v>
      </c>
      <c r="GH111" s="5" t="s">
        <v>33</v>
      </c>
      <c r="GI111" s="5" t="s">
        <v>33</v>
      </c>
      <c r="GJ111" s="5" t="s">
        <v>33</v>
      </c>
      <c r="GK111" s="5" t="s">
        <v>33</v>
      </c>
      <c r="GL111" s="5" t="s">
        <v>33</v>
      </c>
      <c r="GM111" s="5">
        <v>113593</v>
      </c>
      <c r="GN111" s="5">
        <v>126645</v>
      </c>
      <c r="GO111" s="5">
        <v>89593</v>
      </c>
      <c r="GP111" s="5">
        <v>103000</v>
      </c>
      <c r="GQ111" s="5">
        <v>78179</v>
      </c>
      <c r="GR111" s="5">
        <v>114250</v>
      </c>
      <c r="GS111" s="5">
        <v>91242</v>
      </c>
      <c r="GT111" s="5">
        <v>103366</v>
      </c>
      <c r="GU111" s="5">
        <v>71386</v>
      </c>
      <c r="GV111" s="5">
        <v>77988</v>
      </c>
      <c r="GW111" s="5">
        <v>87728</v>
      </c>
      <c r="GX111" s="5">
        <v>106206</v>
      </c>
      <c r="GY111" s="5">
        <v>78843</v>
      </c>
      <c r="GZ111" s="5">
        <v>80912</v>
      </c>
      <c r="HA111" s="5">
        <v>71108</v>
      </c>
      <c r="HB111" s="5">
        <v>75532</v>
      </c>
      <c r="HC111" s="5">
        <v>43134</v>
      </c>
      <c r="HD111" s="5">
        <v>53377</v>
      </c>
      <c r="HE111" s="5">
        <v>51457</v>
      </c>
      <c r="HF111" s="5">
        <v>87955</v>
      </c>
      <c r="HG111" s="5">
        <v>76326</v>
      </c>
      <c r="HH111" s="5">
        <v>71335</v>
      </c>
      <c r="HI111" s="5">
        <v>80640</v>
      </c>
      <c r="HJ111" s="5">
        <v>70710</v>
      </c>
      <c r="HK111" s="5">
        <v>115204</v>
      </c>
      <c r="HL111" s="5">
        <v>269824</v>
      </c>
      <c r="HM111" s="5">
        <v>104765</v>
      </c>
      <c r="HN111" s="5">
        <v>80219</v>
      </c>
      <c r="HO111" s="5">
        <v>91824</v>
      </c>
      <c r="HP111" s="5">
        <v>115386</v>
      </c>
      <c r="HQ111" s="5">
        <v>76833</v>
      </c>
      <c r="HR111" s="5">
        <v>54879</v>
      </c>
      <c r="HS111" s="5">
        <v>485172</v>
      </c>
      <c r="HT111" s="5">
        <v>546457</v>
      </c>
      <c r="HU111" s="5">
        <v>526081</v>
      </c>
      <c r="HV111" s="5">
        <v>514889</v>
      </c>
      <c r="HW111" s="5">
        <v>497140</v>
      </c>
      <c r="HX111" s="5">
        <v>530335</v>
      </c>
      <c r="HY111" s="5">
        <v>502247</v>
      </c>
      <c r="HZ111" s="5">
        <v>529324</v>
      </c>
      <c r="IA111" s="5">
        <v>598731</v>
      </c>
      <c r="IB111" s="5">
        <v>726901</v>
      </c>
      <c r="IC111" s="5">
        <v>783864</v>
      </c>
      <c r="ID111" s="5">
        <v>708226</v>
      </c>
      <c r="IE111" s="5">
        <v>645025</v>
      </c>
      <c r="IF111" s="5">
        <v>566145</v>
      </c>
      <c r="IG111" s="5">
        <v>722786</v>
      </c>
      <c r="IH111" s="5">
        <v>690965</v>
      </c>
      <c r="II111" s="5">
        <v>691554</v>
      </c>
      <c r="IJ111" s="5">
        <v>661068</v>
      </c>
      <c r="IK111" s="5">
        <v>646595</v>
      </c>
      <c r="IL111" s="5">
        <v>508633</v>
      </c>
      <c r="IM111" s="5">
        <v>400396</v>
      </c>
      <c r="IN111" s="5">
        <v>348918</v>
      </c>
      <c r="IO111" s="5">
        <v>345607</v>
      </c>
      <c r="IP111" s="5">
        <v>355809</v>
      </c>
      <c r="IQ111" s="5">
        <v>412699</v>
      </c>
      <c r="IR111" s="5">
        <v>381231</v>
      </c>
      <c r="IS111" s="5">
        <v>353784</v>
      </c>
      <c r="IT111" s="5">
        <v>361583</v>
      </c>
      <c r="IU111" s="5">
        <v>371776</v>
      </c>
      <c r="IV111" s="5">
        <v>407370</v>
      </c>
      <c r="IW111" s="5">
        <v>401909</v>
      </c>
      <c r="IX111" s="5">
        <v>374958</v>
      </c>
      <c r="IY111" s="5">
        <v>0</v>
      </c>
      <c r="IZ111" s="5">
        <v>0</v>
      </c>
      <c r="JA111" s="5">
        <v>0</v>
      </c>
      <c r="JB111" s="5">
        <v>0</v>
      </c>
      <c r="JC111" s="5">
        <v>0</v>
      </c>
      <c r="JD111" s="5">
        <v>0</v>
      </c>
      <c r="JE111" s="5">
        <v>0</v>
      </c>
      <c r="JF111" s="5">
        <v>0</v>
      </c>
      <c r="JG111" s="5">
        <v>0</v>
      </c>
      <c r="JH111" s="5">
        <v>0</v>
      </c>
      <c r="JI111" s="5">
        <v>0</v>
      </c>
      <c r="JJ111" s="5">
        <v>0</v>
      </c>
      <c r="JK111" s="5">
        <v>0</v>
      </c>
      <c r="JL111" s="5">
        <v>0</v>
      </c>
      <c r="JM111" s="5">
        <v>0</v>
      </c>
      <c r="JN111" s="5">
        <v>1</v>
      </c>
      <c r="JO111" s="5">
        <v>3</v>
      </c>
      <c r="JP111" s="5">
        <v>4</v>
      </c>
      <c r="JQ111" s="5">
        <v>67</v>
      </c>
      <c r="JR111" s="5">
        <v>16334</v>
      </c>
      <c r="JS111" s="5">
        <v>30207</v>
      </c>
      <c r="JT111" s="5">
        <v>27364</v>
      </c>
      <c r="JU111" s="5">
        <v>32873</v>
      </c>
      <c r="JV111" s="5">
        <v>34923</v>
      </c>
      <c r="JW111" s="5">
        <v>36884</v>
      </c>
      <c r="JX111" s="5">
        <v>33600</v>
      </c>
      <c r="JY111" s="5">
        <v>41338</v>
      </c>
      <c r="JZ111" s="5">
        <v>31558</v>
      </c>
      <c r="KA111" s="5">
        <v>27667</v>
      </c>
      <c r="KB111" s="5">
        <v>25865</v>
      </c>
      <c r="KC111" s="5">
        <v>27001</v>
      </c>
      <c r="KD111" s="5">
        <v>26817</v>
      </c>
      <c r="KE111" s="5">
        <v>39282</v>
      </c>
      <c r="KF111" s="5">
        <v>56767</v>
      </c>
      <c r="KG111" s="5">
        <v>17398</v>
      </c>
      <c r="KH111" s="5">
        <v>23593</v>
      </c>
      <c r="KI111" s="5">
        <v>16026</v>
      </c>
      <c r="KJ111" s="5">
        <v>10167</v>
      </c>
      <c r="KK111" s="5">
        <v>6262</v>
      </c>
      <c r="KL111" s="5">
        <v>6582</v>
      </c>
      <c r="KM111" s="5">
        <v>5978</v>
      </c>
      <c r="KN111" s="5">
        <v>6324</v>
      </c>
      <c r="KO111" s="5">
        <v>4651</v>
      </c>
      <c r="KP111" s="5">
        <v>8779</v>
      </c>
      <c r="KQ111" s="5">
        <v>10104</v>
      </c>
      <c r="KR111" s="5">
        <v>11896</v>
      </c>
      <c r="KS111" s="5">
        <v>17167</v>
      </c>
      <c r="KT111" s="5">
        <v>22061</v>
      </c>
      <c r="KU111" s="5">
        <v>18497</v>
      </c>
      <c r="KV111" s="5">
        <v>16294</v>
      </c>
      <c r="KW111" s="5">
        <v>11630</v>
      </c>
      <c r="KX111" s="5">
        <v>6700</v>
      </c>
      <c r="KY111" s="5">
        <v>1358</v>
      </c>
      <c r="KZ111" s="5">
        <v>1122</v>
      </c>
      <c r="LA111" s="5">
        <v>1749</v>
      </c>
      <c r="LB111" s="5">
        <v>2867</v>
      </c>
      <c r="LC111" s="5">
        <v>3638</v>
      </c>
      <c r="LD111" s="5">
        <v>3701</v>
      </c>
      <c r="LE111" s="5">
        <v>1750</v>
      </c>
      <c r="LF111" s="5">
        <v>2085</v>
      </c>
      <c r="LG111" s="5">
        <v>2804</v>
      </c>
      <c r="LH111" s="5">
        <v>3414</v>
      </c>
      <c r="LI111" s="5">
        <v>2552</v>
      </c>
      <c r="LJ111" s="5">
        <v>2593</v>
      </c>
      <c r="LK111" s="5">
        <v>9423</v>
      </c>
      <c r="LL111" s="5">
        <v>7481</v>
      </c>
      <c r="LM111" s="5">
        <v>8590</v>
      </c>
      <c r="LN111" s="5">
        <v>8001</v>
      </c>
      <c r="LO111" s="5">
        <v>6986</v>
      </c>
      <c r="LP111" s="5">
        <v>8752</v>
      </c>
      <c r="LQ111" s="5">
        <v>6258</v>
      </c>
      <c r="LR111" s="5">
        <v>4320</v>
      </c>
      <c r="LS111" s="5">
        <v>4774</v>
      </c>
      <c r="LT111" s="5">
        <v>4818</v>
      </c>
      <c r="LU111" s="5">
        <v>5290</v>
      </c>
      <c r="LV111" s="5">
        <v>5496</v>
      </c>
      <c r="LW111" s="5">
        <v>4393</v>
      </c>
      <c r="LX111" s="5">
        <v>4177</v>
      </c>
      <c r="LY111" s="5">
        <v>3054</v>
      </c>
      <c r="LZ111" s="5">
        <v>3674</v>
      </c>
      <c r="MA111" s="5">
        <v>3559</v>
      </c>
      <c r="MB111" s="5">
        <v>3855</v>
      </c>
      <c r="MC111" s="5">
        <v>4124</v>
      </c>
      <c r="MD111" s="5">
        <v>4091</v>
      </c>
      <c r="ME111" s="5">
        <v>3366</v>
      </c>
      <c r="MF111" s="5">
        <v>3913</v>
      </c>
      <c r="MG111" s="5">
        <v>4075</v>
      </c>
      <c r="MH111" s="5">
        <v>3195</v>
      </c>
      <c r="MI111" s="5">
        <v>3518</v>
      </c>
      <c r="MJ111" s="5">
        <v>3507</v>
      </c>
      <c r="MK111" s="5">
        <v>2494</v>
      </c>
      <c r="ML111" s="5">
        <v>2756</v>
      </c>
      <c r="MM111" s="5">
        <v>2832</v>
      </c>
      <c r="MN111" s="5">
        <v>2421</v>
      </c>
      <c r="MO111" s="5">
        <v>3909</v>
      </c>
      <c r="MP111" s="5">
        <v>2352</v>
      </c>
      <c r="MQ111" s="5">
        <v>159</v>
      </c>
      <c r="MR111" s="5">
        <v>154</v>
      </c>
      <c r="MS111" s="5">
        <v>131</v>
      </c>
      <c r="MT111" s="5">
        <v>138</v>
      </c>
      <c r="MU111" s="5">
        <v>133</v>
      </c>
      <c r="MV111" s="5">
        <v>117</v>
      </c>
      <c r="MW111" s="5">
        <v>111</v>
      </c>
      <c r="MX111" s="5">
        <v>102</v>
      </c>
      <c r="MY111" s="5">
        <v>59</v>
      </c>
      <c r="MZ111" s="5">
        <v>0</v>
      </c>
      <c r="NA111" s="5">
        <v>11</v>
      </c>
      <c r="NB111" s="5">
        <v>159</v>
      </c>
      <c r="NC111" s="5">
        <v>317</v>
      </c>
      <c r="ND111" s="5">
        <v>327</v>
      </c>
      <c r="NE111" s="5" t="s">
        <v>33</v>
      </c>
      <c r="NF111" s="5" t="s">
        <v>33</v>
      </c>
      <c r="NG111" s="5" t="s">
        <v>33</v>
      </c>
      <c r="NH111" s="5" t="s">
        <v>33</v>
      </c>
      <c r="NI111" s="5" t="s">
        <v>33</v>
      </c>
      <c r="NJ111" s="5" t="s">
        <v>33</v>
      </c>
      <c r="NK111" s="5" t="s">
        <v>33</v>
      </c>
      <c r="NL111" s="5" t="s">
        <v>33</v>
      </c>
      <c r="NM111" s="5" t="s">
        <v>33</v>
      </c>
      <c r="NN111" s="5" t="s">
        <v>33</v>
      </c>
      <c r="NO111" s="5" t="s">
        <v>33</v>
      </c>
      <c r="NP111" s="5" t="s">
        <v>33</v>
      </c>
      <c r="NQ111" s="5" t="s">
        <v>33</v>
      </c>
      <c r="NR111" s="5" t="s">
        <v>33</v>
      </c>
      <c r="NS111" s="5" t="s">
        <v>33</v>
      </c>
      <c r="NT111" s="5" t="s">
        <v>33</v>
      </c>
      <c r="NU111" s="5" t="s">
        <v>33</v>
      </c>
      <c r="NV111" s="5" t="s">
        <v>33</v>
      </c>
      <c r="NW111" s="5">
        <v>0</v>
      </c>
      <c r="NX111" s="5">
        <v>0</v>
      </c>
      <c r="NY111" s="5">
        <v>0</v>
      </c>
      <c r="NZ111" s="5">
        <v>0</v>
      </c>
      <c r="OA111" s="5">
        <v>0</v>
      </c>
      <c r="OB111" s="5">
        <v>0</v>
      </c>
      <c r="OC111" s="5">
        <v>0</v>
      </c>
      <c r="OD111" s="5">
        <v>0</v>
      </c>
      <c r="OE111" s="5">
        <v>0</v>
      </c>
      <c r="OF111" s="5">
        <v>0</v>
      </c>
      <c r="OG111" s="5">
        <v>0</v>
      </c>
      <c r="OH111" s="5">
        <v>0</v>
      </c>
      <c r="OI111" s="5">
        <v>0</v>
      </c>
      <c r="OJ111" s="5">
        <v>0</v>
      </c>
      <c r="OK111" s="5" t="s">
        <v>33</v>
      </c>
      <c r="OL111" s="5" t="s">
        <v>33</v>
      </c>
      <c r="OM111" s="5" t="s">
        <v>33</v>
      </c>
      <c r="ON111" s="5" t="s">
        <v>33</v>
      </c>
      <c r="OO111" s="5" t="s">
        <v>33</v>
      </c>
      <c r="OP111" s="5" t="s">
        <v>33</v>
      </c>
      <c r="OQ111" s="5" t="s">
        <v>33</v>
      </c>
      <c r="OR111" s="5" t="s">
        <v>33</v>
      </c>
      <c r="OS111" s="5" t="s">
        <v>33</v>
      </c>
      <c r="OT111" s="5" t="s">
        <v>33</v>
      </c>
      <c r="OU111" s="5" t="s">
        <v>33</v>
      </c>
      <c r="OV111" s="5" t="s">
        <v>33</v>
      </c>
      <c r="OW111" s="5" t="s">
        <v>33</v>
      </c>
      <c r="OX111" s="5" t="s">
        <v>33</v>
      </c>
      <c r="OY111" s="5" t="s">
        <v>33</v>
      </c>
      <c r="OZ111" s="5" t="s">
        <v>33</v>
      </c>
      <c r="PA111" s="5" t="s">
        <v>33</v>
      </c>
      <c r="PB111" s="5" t="s">
        <v>33</v>
      </c>
      <c r="PC111" s="5">
        <v>10290</v>
      </c>
      <c r="PD111" s="5">
        <v>10679</v>
      </c>
      <c r="PE111" s="5">
        <v>10701</v>
      </c>
      <c r="PF111" s="5">
        <v>10250</v>
      </c>
      <c r="PG111" s="5">
        <v>11695</v>
      </c>
      <c r="PH111" s="5">
        <v>9370</v>
      </c>
      <c r="PI111" s="5">
        <v>7660</v>
      </c>
      <c r="PJ111" s="5">
        <v>8943</v>
      </c>
      <c r="PK111" s="5">
        <v>6978</v>
      </c>
      <c r="PL111" s="5">
        <v>8615</v>
      </c>
      <c r="PM111" s="5">
        <v>8858</v>
      </c>
      <c r="PN111" s="5">
        <v>9365</v>
      </c>
      <c r="PO111" s="5">
        <v>9465</v>
      </c>
      <c r="PP111" s="5">
        <v>9379</v>
      </c>
      <c r="PQ111" s="5">
        <v>7192</v>
      </c>
      <c r="PR111" s="5">
        <v>6939</v>
      </c>
      <c r="PS111" s="5">
        <v>7601</v>
      </c>
      <c r="PT111" s="5">
        <v>9379</v>
      </c>
      <c r="PU111" s="5">
        <v>7220</v>
      </c>
      <c r="PV111" s="5">
        <v>8067</v>
      </c>
      <c r="PW111" s="5">
        <v>7061</v>
      </c>
      <c r="PX111" s="5">
        <v>7576</v>
      </c>
      <c r="PY111" s="5">
        <v>6099</v>
      </c>
      <c r="PZ111" s="5">
        <v>9325</v>
      </c>
      <c r="QA111" s="5">
        <v>10948</v>
      </c>
      <c r="QB111" s="5">
        <v>9896</v>
      </c>
      <c r="QC111" s="5">
        <v>10511</v>
      </c>
      <c r="QD111" s="5">
        <v>9745</v>
      </c>
      <c r="QE111" s="5">
        <v>8955</v>
      </c>
      <c r="QF111" s="5">
        <v>9048</v>
      </c>
      <c r="QG111" s="5">
        <v>8318</v>
      </c>
      <c r="QH111" s="5">
        <v>7906</v>
      </c>
      <c r="QI111" s="5">
        <v>37067</v>
      </c>
      <c r="QJ111" s="5">
        <v>26295</v>
      </c>
      <c r="QK111" s="5">
        <v>20696</v>
      </c>
      <c r="QL111" s="5">
        <v>22363</v>
      </c>
      <c r="QM111" s="5">
        <v>21708</v>
      </c>
      <c r="QN111" s="5">
        <v>33293</v>
      </c>
      <c r="QO111" s="5">
        <v>18475</v>
      </c>
      <c r="QP111" s="5">
        <v>13201</v>
      </c>
      <c r="QQ111" s="5">
        <v>18237</v>
      </c>
      <c r="QR111" s="5">
        <v>21956</v>
      </c>
      <c r="QS111" s="5">
        <v>25657</v>
      </c>
      <c r="QT111" s="5">
        <v>27373</v>
      </c>
      <c r="QU111" s="5">
        <v>26510</v>
      </c>
      <c r="QV111" s="5">
        <v>28010</v>
      </c>
      <c r="QW111" s="5">
        <v>28183</v>
      </c>
      <c r="QX111" s="5">
        <v>25190</v>
      </c>
      <c r="QY111" s="5">
        <v>28850</v>
      </c>
      <c r="QZ111" s="5">
        <v>23689</v>
      </c>
      <c r="RA111" s="5">
        <v>23221</v>
      </c>
      <c r="RB111" s="5">
        <v>18281</v>
      </c>
      <c r="RC111" s="5">
        <v>20146</v>
      </c>
      <c r="RD111" s="5">
        <v>18237</v>
      </c>
      <c r="RE111" s="5">
        <v>17368</v>
      </c>
      <c r="RF111" s="5">
        <v>22374</v>
      </c>
      <c r="RG111" s="5">
        <v>20234</v>
      </c>
      <c r="RH111" s="5">
        <v>19966</v>
      </c>
      <c r="RI111" s="5">
        <v>19166</v>
      </c>
      <c r="RJ111" s="5">
        <v>17573</v>
      </c>
      <c r="RK111" s="5">
        <v>17816</v>
      </c>
      <c r="RL111" s="5">
        <v>15312</v>
      </c>
      <c r="RM111" s="5">
        <v>14735</v>
      </c>
      <c r="RN111" s="5">
        <v>13881</v>
      </c>
      <c r="RO111" s="5">
        <v>13273</v>
      </c>
      <c r="RP111" s="5">
        <v>12020</v>
      </c>
      <c r="RQ111" s="5">
        <v>12009</v>
      </c>
      <c r="RR111" s="5">
        <v>13916</v>
      </c>
      <c r="RS111" s="5">
        <v>13703</v>
      </c>
      <c r="RT111" s="5">
        <v>12364</v>
      </c>
      <c r="RU111" s="5">
        <v>13425</v>
      </c>
      <c r="RV111" s="5">
        <v>10276</v>
      </c>
      <c r="RW111" s="5">
        <v>9662</v>
      </c>
      <c r="RX111" s="5">
        <v>13430</v>
      </c>
      <c r="RY111" s="5">
        <v>15824</v>
      </c>
      <c r="RZ111" s="5">
        <v>12935</v>
      </c>
      <c r="SA111" s="5">
        <v>11936</v>
      </c>
      <c r="SB111" s="5">
        <v>11088</v>
      </c>
      <c r="SC111" s="5">
        <v>10809</v>
      </c>
      <c r="SD111" s="5">
        <v>12122</v>
      </c>
      <c r="SE111" s="5">
        <v>12268</v>
      </c>
      <c r="SF111" s="5">
        <v>10736</v>
      </c>
      <c r="SG111" s="5">
        <v>14404</v>
      </c>
      <c r="SH111" s="5">
        <v>14404</v>
      </c>
      <c r="SI111" s="5">
        <v>14704</v>
      </c>
      <c r="SJ111" s="5">
        <v>13820</v>
      </c>
      <c r="SK111" s="5">
        <v>14082</v>
      </c>
      <c r="SL111" s="5">
        <v>11178</v>
      </c>
      <c r="SM111" s="5">
        <v>11169</v>
      </c>
      <c r="SN111" s="5">
        <v>10493</v>
      </c>
      <c r="SO111" s="5">
        <v>10113</v>
      </c>
      <c r="SP111" s="5">
        <v>9598</v>
      </c>
      <c r="SQ111" s="5">
        <v>8895</v>
      </c>
      <c r="SR111" s="5">
        <v>7739</v>
      </c>
      <c r="SS111" s="5">
        <v>7556</v>
      </c>
      <c r="ST111" s="5">
        <v>7708</v>
      </c>
      <c r="SU111" s="5">
        <v>23609</v>
      </c>
      <c r="SV111" s="5">
        <v>18962</v>
      </c>
      <c r="SW111" s="5">
        <v>14060</v>
      </c>
      <c r="SX111" s="5">
        <v>19682</v>
      </c>
      <c r="SY111" s="5">
        <v>15701</v>
      </c>
      <c r="SZ111" s="5">
        <v>23321</v>
      </c>
      <c r="TA111" s="5">
        <v>14287</v>
      </c>
      <c r="TB111" s="5">
        <v>9144</v>
      </c>
      <c r="TC111" s="5">
        <v>13346</v>
      </c>
      <c r="TD111" s="5">
        <v>6975</v>
      </c>
      <c r="TE111" s="5">
        <v>4223</v>
      </c>
      <c r="TF111" s="5">
        <v>2314</v>
      </c>
      <c r="TG111" s="5">
        <v>1336</v>
      </c>
      <c r="TH111" s="5">
        <v>1175</v>
      </c>
      <c r="TI111" s="5">
        <v>1058</v>
      </c>
      <c r="TJ111" s="5">
        <v>1004</v>
      </c>
      <c r="TK111" s="5">
        <v>919</v>
      </c>
      <c r="TL111" s="5">
        <v>1578</v>
      </c>
      <c r="TM111" s="5">
        <v>1071</v>
      </c>
      <c r="TN111" s="5">
        <v>2917</v>
      </c>
      <c r="TO111" s="5">
        <v>4609</v>
      </c>
      <c r="TP111" s="5">
        <v>3708</v>
      </c>
      <c r="TQ111" s="5">
        <v>3978</v>
      </c>
      <c r="TR111" s="5">
        <v>5896</v>
      </c>
      <c r="TS111" s="5">
        <v>6191</v>
      </c>
      <c r="TT111" s="5">
        <v>5633</v>
      </c>
      <c r="TU111" s="5">
        <v>4046</v>
      </c>
      <c r="TV111" s="5">
        <v>3727</v>
      </c>
      <c r="TW111" s="5">
        <v>4152</v>
      </c>
      <c r="TX111" s="5">
        <v>6373</v>
      </c>
      <c r="TY111" s="5">
        <v>5934</v>
      </c>
      <c r="TZ111" s="5">
        <v>4718</v>
      </c>
      <c r="UA111" s="5">
        <v>12</v>
      </c>
      <c r="UB111" s="5">
        <v>69</v>
      </c>
      <c r="UC111" s="5">
        <v>90</v>
      </c>
      <c r="UD111" s="5">
        <v>37</v>
      </c>
      <c r="UE111" s="5">
        <v>12</v>
      </c>
      <c r="UF111" s="5">
        <v>0</v>
      </c>
      <c r="UG111" s="5">
        <v>0</v>
      </c>
      <c r="UH111" s="5">
        <v>1</v>
      </c>
      <c r="UI111" s="5">
        <v>0</v>
      </c>
      <c r="UJ111" s="5">
        <v>1</v>
      </c>
      <c r="UK111" s="5">
        <v>9</v>
      </c>
      <c r="UL111" s="5">
        <v>58</v>
      </c>
      <c r="UM111" s="5">
        <v>67</v>
      </c>
      <c r="UN111" s="5">
        <v>41</v>
      </c>
      <c r="UO111" s="5">
        <v>218</v>
      </c>
      <c r="UP111" s="5">
        <v>582</v>
      </c>
      <c r="UQ111" s="5">
        <v>1277</v>
      </c>
      <c r="UR111" s="5">
        <v>1755</v>
      </c>
      <c r="US111" s="5">
        <v>1225</v>
      </c>
      <c r="UT111" s="5">
        <v>1189</v>
      </c>
      <c r="UU111" s="5">
        <v>668</v>
      </c>
      <c r="UV111" s="5">
        <v>1117</v>
      </c>
      <c r="UW111" s="5">
        <v>1617</v>
      </c>
      <c r="UX111" s="5">
        <v>794</v>
      </c>
      <c r="UY111" s="5">
        <v>0</v>
      </c>
      <c r="UZ111" s="5">
        <v>0</v>
      </c>
      <c r="VA111" s="5">
        <v>0</v>
      </c>
      <c r="VB111" s="5">
        <v>0</v>
      </c>
      <c r="VC111" s="5">
        <v>0</v>
      </c>
      <c r="VD111" s="5">
        <v>0</v>
      </c>
      <c r="VE111" s="5">
        <v>0</v>
      </c>
      <c r="VF111" s="5">
        <v>0</v>
      </c>
      <c r="VG111" s="5">
        <v>15456</v>
      </c>
      <c r="VH111" s="5">
        <v>36175</v>
      </c>
      <c r="VI111" s="5">
        <v>30677</v>
      </c>
      <c r="VJ111" s="5">
        <v>26401</v>
      </c>
      <c r="VK111" s="5">
        <v>22177</v>
      </c>
      <c r="VL111" s="5">
        <v>43735</v>
      </c>
      <c r="VM111" s="5">
        <v>8064</v>
      </c>
      <c r="VN111" s="5">
        <v>42811</v>
      </c>
      <c r="VO111" s="5">
        <v>44994</v>
      </c>
      <c r="VP111" s="5">
        <v>44178</v>
      </c>
      <c r="VQ111" s="5">
        <v>45610</v>
      </c>
      <c r="VR111" s="5">
        <v>45558</v>
      </c>
      <c r="VS111" s="5">
        <v>48360</v>
      </c>
      <c r="VT111" s="5">
        <v>50085</v>
      </c>
      <c r="VU111" s="5">
        <v>48477</v>
      </c>
      <c r="VV111" s="5">
        <v>50299</v>
      </c>
      <c r="VW111" s="5">
        <v>55277</v>
      </c>
      <c r="VX111" s="5">
        <v>55823</v>
      </c>
      <c r="VY111" s="5">
        <v>40294</v>
      </c>
      <c r="VZ111" s="5">
        <v>40739</v>
      </c>
      <c r="WA111" s="5">
        <v>47624</v>
      </c>
      <c r="WB111" s="5">
        <v>43260</v>
      </c>
      <c r="WC111" s="5">
        <v>38412</v>
      </c>
      <c r="WD111" s="5">
        <v>63740</v>
      </c>
      <c r="WE111" s="5">
        <v>43118</v>
      </c>
      <c r="WF111" s="5">
        <v>37572</v>
      </c>
      <c r="WG111" s="5">
        <v>32941</v>
      </c>
      <c r="WH111" s="5">
        <v>28202</v>
      </c>
      <c r="WI111" s="5">
        <v>26908</v>
      </c>
      <c r="WJ111" s="5">
        <v>24986</v>
      </c>
      <c r="WK111" s="5">
        <v>22221</v>
      </c>
      <c r="WL111" s="5">
        <v>22026</v>
      </c>
      <c r="WM111" s="5">
        <v>356</v>
      </c>
      <c r="WN111" s="5">
        <v>820</v>
      </c>
      <c r="WO111" s="5">
        <v>222</v>
      </c>
      <c r="WP111" s="5">
        <v>68</v>
      </c>
      <c r="WQ111" s="5">
        <v>126</v>
      </c>
      <c r="WR111" s="5">
        <v>96</v>
      </c>
      <c r="WS111" s="5">
        <v>494</v>
      </c>
      <c r="WT111" s="5">
        <v>398</v>
      </c>
      <c r="WU111" s="5">
        <v>196</v>
      </c>
      <c r="WV111" s="5">
        <v>1495</v>
      </c>
      <c r="WW111" s="5">
        <v>1167</v>
      </c>
      <c r="WX111" s="5">
        <v>1141</v>
      </c>
      <c r="WY111" s="5">
        <v>975</v>
      </c>
      <c r="WZ111" s="5">
        <v>1069</v>
      </c>
      <c r="XA111" s="5">
        <v>1940</v>
      </c>
      <c r="XB111" s="5">
        <v>2549</v>
      </c>
      <c r="XC111" s="5">
        <v>2440</v>
      </c>
      <c r="XD111" s="5">
        <v>2545</v>
      </c>
      <c r="XE111" s="5">
        <v>2349</v>
      </c>
      <c r="XF111" s="5">
        <v>2718</v>
      </c>
      <c r="XG111" s="5">
        <v>3537</v>
      </c>
      <c r="XH111" s="5">
        <v>2670</v>
      </c>
      <c r="XI111" s="5">
        <v>2498</v>
      </c>
      <c r="XJ111" s="5">
        <v>2150</v>
      </c>
      <c r="XK111" s="5">
        <v>1580</v>
      </c>
      <c r="XL111" s="5">
        <v>1551</v>
      </c>
      <c r="XM111" s="5">
        <v>1378</v>
      </c>
      <c r="XN111" s="5">
        <v>1254</v>
      </c>
      <c r="XO111" s="5">
        <v>1451</v>
      </c>
      <c r="XP111" s="5">
        <v>1437</v>
      </c>
      <c r="XQ111" s="5">
        <v>1191</v>
      </c>
      <c r="XR111" s="5">
        <v>1119</v>
      </c>
      <c r="XS111" s="1">
        <v>15263</v>
      </c>
      <c r="XT111" s="3" t="s">
        <v>180</v>
      </c>
      <c r="XU111" s="3" t="s">
        <v>179</v>
      </c>
      <c r="XV111" s="3" t="s">
        <v>179</v>
      </c>
      <c r="XW111" s="3" t="s">
        <v>179</v>
      </c>
      <c r="XX111" s="3" t="s">
        <v>180</v>
      </c>
      <c r="XY111" s="3" t="s">
        <v>180</v>
      </c>
      <c r="XZ111" s="3" t="s">
        <v>251</v>
      </c>
    </row>
    <row r="112" spans="1:650" x14ac:dyDescent="0.3">
      <c r="A112" s="6" t="s">
        <v>139</v>
      </c>
      <c r="B112" s="1">
        <v>4044391</v>
      </c>
      <c r="C112" s="5">
        <v>44800</v>
      </c>
      <c r="D112" s="5">
        <v>29931</v>
      </c>
      <c r="E112" s="5">
        <v>1185</v>
      </c>
      <c r="F112" s="5">
        <v>255</v>
      </c>
      <c r="G112" s="5">
        <v>386</v>
      </c>
      <c r="H112" s="5">
        <v>-38</v>
      </c>
      <c r="I112" s="5">
        <v>-720</v>
      </c>
      <c r="J112" s="5">
        <v>9223</v>
      </c>
      <c r="K112" s="5">
        <v>40</v>
      </c>
      <c r="L112" s="5">
        <v>1203</v>
      </c>
      <c r="M112" s="5">
        <v>489</v>
      </c>
      <c r="N112" s="5">
        <v>11857</v>
      </c>
      <c r="O112" s="5">
        <v>1332</v>
      </c>
      <c r="P112" s="5">
        <v>3793</v>
      </c>
      <c r="Q112" s="5">
        <v>68</v>
      </c>
      <c r="R112" s="5">
        <v>2249</v>
      </c>
      <c r="S112" s="5">
        <v>19240</v>
      </c>
      <c r="T112" s="5">
        <v>39790</v>
      </c>
      <c r="U112" s="5">
        <v>4652</v>
      </c>
      <c r="V112" s="5">
        <v>13010</v>
      </c>
      <c r="W112" s="5">
        <v>2849</v>
      </c>
      <c r="X112" s="5">
        <v>409</v>
      </c>
      <c r="Y112" s="5">
        <v>2</v>
      </c>
      <c r="Z112" s="5">
        <v>1202</v>
      </c>
      <c r="AA112" s="5">
        <v>4573</v>
      </c>
      <c r="AB112" s="5">
        <v>0</v>
      </c>
      <c r="AC112" s="5">
        <v>8632</v>
      </c>
      <c r="AD112" s="5">
        <v>0</v>
      </c>
      <c r="AE112" s="5">
        <v>0</v>
      </c>
      <c r="AF112" s="5">
        <v>0</v>
      </c>
      <c r="AG112" s="5">
        <v>0</v>
      </c>
      <c r="AH112" s="5">
        <v>0</v>
      </c>
      <c r="AI112" s="5">
        <v>0</v>
      </c>
      <c r="AJ112" s="5">
        <v>0</v>
      </c>
      <c r="AK112" s="5">
        <v>0</v>
      </c>
      <c r="AL112" s="5">
        <v>0</v>
      </c>
      <c r="AM112" s="5">
        <v>0</v>
      </c>
      <c r="AN112" s="5">
        <v>0</v>
      </c>
      <c r="AO112" s="5">
        <v>0</v>
      </c>
      <c r="AP112" s="5">
        <v>0</v>
      </c>
      <c r="AQ112" s="5">
        <v>0</v>
      </c>
      <c r="AR112" s="5">
        <v>0</v>
      </c>
      <c r="AS112" s="5">
        <v>0</v>
      </c>
      <c r="AT112" s="5">
        <v>0</v>
      </c>
      <c r="AU112" s="5">
        <v>0</v>
      </c>
      <c r="AV112" s="5">
        <v>0</v>
      </c>
      <c r="AW112" s="5">
        <v>0</v>
      </c>
      <c r="AX112" s="5">
        <v>0</v>
      </c>
      <c r="AY112" s="5">
        <v>0</v>
      </c>
      <c r="AZ112" s="5">
        <v>0</v>
      </c>
      <c r="BA112" s="5">
        <v>35</v>
      </c>
      <c r="BB112" s="5">
        <v>56446</v>
      </c>
      <c r="BC112" s="5">
        <v>81096</v>
      </c>
      <c r="BD112" s="5">
        <v>96376</v>
      </c>
      <c r="BE112" s="5">
        <v>93835</v>
      </c>
      <c r="BF112" s="5">
        <v>88062</v>
      </c>
      <c r="BG112" s="5">
        <v>144042</v>
      </c>
      <c r="BH112" s="5">
        <v>179849</v>
      </c>
      <c r="BI112" s="5">
        <v>116225</v>
      </c>
      <c r="BJ112" s="5">
        <v>201814</v>
      </c>
      <c r="BK112" s="5">
        <v>223659</v>
      </c>
      <c r="BL112" s="5">
        <v>61756</v>
      </c>
      <c r="BM112" s="5">
        <v>52894</v>
      </c>
      <c r="BN112" s="5">
        <v>43869</v>
      </c>
      <c r="BO112" s="5">
        <v>114997</v>
      </c>
      <c r="BP112" s="5">
        <v>133098</v>
      </c>
      <c r="BQ112" s="5">
        <v>212365</v>
      </c>
      <c r="BR112" s="5">
        <v>53597</v>
      </c>
      <c r="BS112" s="5">
        <v>84084</v>
      </c>
      <c r="BT112" s="5">
        <v>88450</v>
      </c>
      <c r="BU112" s="5">
        <v>62987</v>
      </c>
      <c r="BV112" s="5">
        <v>187271</v>
      </c>
      <c r="BW112" s="5">
        <v>104807</v>
      </c>
      <c r="BX112" s="5">
        <v>29201</v>
      </c>
      <c r="BY112" s="5">
        <v>59668</v>
      </c>
      <c r="BZ112" s="5">
        <v>13057</v>
      </c>
      <c r="CA112" s="5">
        <v>67674</v>
      </c>
      <c r="CB112" s="5">
        <v>8557</v>
      </c>
      <c r="CC112" s="5">
        <v>2997</v>
      </c>
      <c r="CD112" s="5">
        <v>0</v>
      </c>
      <c r="CE112" s="5">
        <v>281</v>
      </c>
      <c r="CF112" s="5">
        <v>5581</v>
      </c>
      <c r="CG112" s="5">
        <v>5019</v>
      </c>
      <c r="CH112" s="5">
        <v>3409</v>
      </c>
      <c r="CI112" s="5">
        <v>1294</v>
      </c>
      <c r="CJ112" s="5">
        <v>3951</v>
      </c>
      <c r="CK112" s="5">
        <v>3318</v>
      </c>
      <c r="CL112" s="5">
        <v>20390</v>
      </c>
      <c r="CM112" s="5">
        <v>27015</v>
      </c>
      <c r="CN112" s="5">
        <v>81550</v>
      </c>
      <c r="CO112" s="5">
        <v>53177</v>
      </c>
      <c r="CP112" s="5">
        <v>47607</v>
      </c>
      <c r="CQ112" s="5">
        <v>25518</v>
      </c>
      <c r="CR112" s="5">
        <v>41940</v>
      </c>
      <c r="CS112" s="5">
        <v>6730</v>
      </c>
      <c r="CT112" s="5">
        <v>10291</v>
      </c>
      <c r="CU112" s="5">
        <v>365637</v>
      </c>
      <c r="CV112" s="5">
        <v>548420</v>
      </c>
      <c r="CW112" s="5">
        <v>434471</v>
      </c>
      <c r="CX112" s="5">
        <v>276139</v>
      </c>
      <c r="CY112" s="5">
        <v>353223</v>
      </c>
      <c r="CZ112" s="5">
        <v>406471</v>
      </c>
      <c r="DA112" s="5">
        <v>385985</v>
      </c>
      <c r="DB112" s="5">
        <v>395240</v>
      </c>
      <c r="DC112" s="5">
        <v>201806</v>
      </c>
      <c r="DD112" s="5">
        <v>169654</v>
      </c>
      <c r="DE112" s="5">
        <v>199365</v>
      </c>
      <c r="DF112" s="5">
        <v>302904</v>
      </c>
      <c r="DG112" s="5">
        <v>112106</v>
      </c>
      <c r="DH112" s="5">
        <v>178399</v>
      </c>
      <c r="DI112" s="5">
        <v>184411</v>
      </c>
      <c r="DJ112" s="5">
        <v>47214</v>
      </c>
      <c r="DK112" s="5">
        <v>182736</v>
      </c>
      <c r="DL112" s="5">
        <v>162778</v>
      </c>
      <c r="DM112" s="5">
        <v>146454</v>
      </c>
      <c r="DN112" s="5">
        <v>121032</v>
      </c>
      <c r="DO112" s="5">
        <v>96596</v>
      </c>
      <c r="DP112" s="5">
        <v>106488</v>
      </c>
      <c r="DQ112" s="5">
        <v>92507</v>
      </c>
      <c r="DR112" s="5">
        <v>104318</v>
      </c>
      <c r="DS112" s="5">
        <v>98751</v>
      </c>
      <c r="DT112" s="5">
        <v>128308</v>
      </c>
      <c r="DU112" s="5">
        <v>86142</v>
      </c>
      <c r="DV112" s="5">
        <v>116215</v>
      </c>
      <c r="DW112" s="5">
        <v>162433</v>
      </c>
      <c r="DX112" s="5">
        <v>156203</v>
      </c>
      <c r="DY112" s="5">
        <v>140002</v>
      </c>
      <c r="DZ112" s="5">
        <v>151765</v>
      </c>
      <c r="EA112" s="5">
        <v>49515</v>
      </c>
      <c r="EB112" s="5">
        <v>37392</v>
      </c>
      <c r="EC112" s="5">
        <v>30693</v>
      </c>
      <c r="ED112" s="5">
        <v>28639</v>
      </c>
      <c r="EE112" s="5">
        <v>21783</v>
      </c>
      <c r="EF112" s="5">
        <v>24784</v>
      </c>
      <c r="EG112" s="5">
        <v>30707</v>
      </c>
      <c r="EH112" s="5">
        <v>13178</v>
      </c>
      <c r="EI112" s="5">
        <v>5515</v>
      </c>
      <c r="EJ112" s="5">
        <v>8813</v>
      </c>
      <c r="EK112" s="5">
        <v>4505</v>
      </c>
      <c r="EL112" s="5">
        <v>3842</v>
      </c>
      <c r="EM112" s="5">
        <v>5721</v>
      </c>
      <c r="EN112" s="5">
        <v>12884</v>
      </c>
      <c r="EO112" s="5">
        <v>1632</v>
      </c>
      <c r="EP112" s="5">
        <v>93</v>
      </c>
      <c r="EQ112" s="5">
        <v>6865</v>
      </c>
      <c r="ER112" s="5">
        <v>36668</v>
      </c>
      <c r="ES112" s="5">
        <v>29055</v>
      </c>
      <c r="ET112" s="5">
        <v>4868</v>
      </c>
      <c r="EU112" s="5">
        <v>10943</v>
      </c>
      <c r="EV112" s="5">
        <v>7665</v>
      </c>
      <c r="EW112" s="5">
        <v>10072</v>
      </c>
      <c r="EX112" s="5">
        <v>10351</v>
      </c>
      <c r="EY112" s="5">
        <v>9321</v>
      </c>
      <c r="EZ112" s="5">
        <v>18112</v>
      </c>
      <c r="FA112" s="5">
        <v>14469</v>
      </c>
      <c r="FB112" s="5">
        <v>12769</v>
      </c>
      <c r="FC112" s="5">
        <v>38723</v>
      </c>
      <c r="FD112" s="5">
        <v>24764</v>
      </c>
      <c r="FE112" s="5">
        <v>21682</v>
      </c>
      <c r="FF112" s="5">
        <v>29274</v>
      </c>
      <c r="FG112" s="5">
        <v>0</v>
      </c>
      <c r="FH112" s="5">
        <v>0</v>
      </c>
      <c r="FI112" s="5">
        <v>0</v>
      </c>
      <c r="FJ112" s="5">
        <v>0</v>
      </c>
      <c r="FK112" s="5">
        <v>0</v>
      </c>
      <c r="FL112" s="5">
        <v>0</v>
      </c>
      <c r="FM112" s="5">
        <v>0</v>
      </c>
      <c r="FN112" s="5">
        <v>0</v>
      </c>
      <c r="FO112" s="5">
        <v>0</v>
      </c>
      <c r="FP112" s="5">
        <v>0</v>
      </c>
      <c r="FQ112" s="5">
        <v>0</v>
      </c>
      <c r="FR112" s="5">
        <v>0</v>
      </c>
      <c r="FS112" s="5">
        <v>0</v>
      </c>
      <c r="FT112" s="5">
        <v>0</v>
      </c>
      <c r="FU112" s="5" t="s">
        <v>33</v>
      </c>
      <c r="FV112" s="5" t="s">
        <v>33</v>
      </c>
      <c r="FW112" s="5" t="s">
        <v>33</v>
      </c>
      <c r="FX112" s="5" t="s">
        <v>33</v>
      </c>
      <c r="FY112" s="5" t="s">
        <v>33</v>
      </c>
      <c r="FZ112" s="5" t="s">
        <v>33</v>
      </c>
      <c r="GA112" s="5" t="s">
        <v>33</v>
      </c>
      <c r="GB112" s="5" t="s">
        <v>33</v>
      </c>
      <c r="GC112" s="5" t="s">
        <v>33</v>
      </c>
      <c r="GD112" s="5" t="s">
        <v>33</v>
      </c>
      <c r="GE112" s="5" t="s">
        <v>33</v>
      </c>
      <c r="GF112" s="5" t="s">
        <v>33</v>
      </c>
      <c r="GG112" s="5" t="s">
        <v>33</v>
      </c>
      <c r="GH112" s="5" t="s">
        <v>33</v>
      </c>
      <c r="GI112" s="5" t="s">
        <v>33</v>
      </c>
      <c r="GJ112" s="5" t="s">
        <v>33</v>
      </c>
      <c r="GK112" s="5" t="s">
        <v>33</v>
      </c>
      <c r="GL112" s="5" t="s">
        <v>33</v>
      </c>
      <c r="GM112" s="5">
        <v>574949</v>
      </c>
      <c r="GN112" s="5">
        <v>748840</v>
      </c>
      <c r="GO112" s="5">
        <v>678714</v>
      </c>
      <c r="GP112" s="5">
        <v>358630</v>
      </c>
      <c r="GQ112" s="5">
        <v>459475</v>
      </c>
      <c r="GR112" s="5">
        <v>519667</v>
      </c>
      <c r="GS112" s="5">
        <v>478959</v>
      </c>
      <c r="GT112" s="5">
        <v>604912</v>
      </c>
      <c r="GU112" s="5">
        <v>312168</v>
      </c>
      <c r="GV112" s="5">
        <v>208871</v>
      </c>
      <c r="GW112" s="5">
        <v>264027</v>
      </c>
      <c r="GX112" s="5">
        <v>331661</v>
      </c>
      <c r="GY112" s="5">
        <v>186832</v>
      </c>
      <c r="GZ112" s="5">
        <v>203633</v>
      </c>
      <c r="HA112" s="5">
        <v>189109</v>
      </c>
      <c r="HB112" s="5">
        <v>49556</v>
      </c>
      <c r="HC112" s="5">
        <v>209123</v>
      </c>
      <c r="HD112" s="5">
        <v>244817</v>
      </c>
      <c r="HE112" s="5">
        <v>30800</v>
      </c>
      <c r="HF112" s="5">
        <v>-2620158</v>
      </c>
      <c r="HG112" s="5">
        <v>192777</v>
      </c>
      <c r="HH112" s="5">
        <v>214889</v>
      </c>
      <c r="HI112" s="5">
        <v>199735</v>
      </c>
      <c r="HJ112" s="5">
        <v>224323</v>
      </c>
      <c r="HK112" s="5">
        <v>283702</v>
      </c>
      <c r="HL112" s="5">
        <v>407819</v>
      </c>
      <c r="HM112" s="5">
        <v>278645</v>
      </c>
      <c r="HN112" s="5">
        <v>378405</v>
      </c>
      <c r="HO112" s="5">
        <v>450334</v>
      </c>
      <c r="HP112" s="5">
        <v>284663</v>
      </c>
      <c r="HQ112" s="5">
        <v>221307</v>
      </c>
      <c r="HR112" s="5">
        <v>235199</v>
      </c>
      <c r="HS112" s="5">
        <v>643685</v>
      </c>
      <c r="HT112" s="5">
        <v>762940</v>
      </c>
      <c r="HU112" s="5">
        <v>663528</v>
      </c>
      <c r="HV112" s="5">
        <v>748022</v>
      </c>
      <c r="HW112" s="5">
        <v>768140</v>
      </c>
      <c r="HX112" s="5">
        <v>774123</v>
      </c>
      <c r="HY112" s="5">
        <v>756549</v>
      </c>
      <c r="HZ112" s="5">
        <v>732605</v>
      </c>
      <c r="IA112" s="5">
        <v>891923</v>
      </c>
      <c r="IB112" s="5">
        <v>1163892</v>
      </c>
      <c r="IC112" s="5">
        <v>1193672</v>
      </c>
      <c r="ID112" s="5">
        <v>1355571</v>
      </c>
      <c r="IE112" s="5">
        <v>1256924</v>
      </c>
      <c r="IF112" s="5">
        <v>1282307</v>
      </c>
      <c r="IG112" s="5">
        <v>930204</v>
      </c>
      <c r="IH112" s="5">
        <v>901342</v>
      </c>
      <c r="II112" s="5">
        <v>665678</v>
      </c>
      <c r="IJ112" s="5">
        <v>615287</v>
      </c>
      <c r="IK112" s="5">
        <v>801178</v>
      </c>
      <c r="IL112" s="5">
        <v>1059400</v>
      </c>
      <c r="IM112" s="5">
        <v>971138</v>
      </c>
      <c r="IN112" s="5">
        <v>856586</v>
      </c>
      <c r="IO112" s="5">
        <v>719130</v>
      </c>
      <c r="IP112" s="5">
        <v>839535</v>
      </c>
      <c r="IQ112" s="5">
        <v>723398</v>
      </c>
      <c r="IR112" s="5">
        <v>740121</v>
      </c>
      <c r="IS112" s="5">
        <v>666837</v>
      </c>
      <c r="IT112" s="5">
        <v>650254</v>
      </c>
      <c r="IU112" s="5">
        <v>632649</v>
      </c>
      <c r="IV112" s="5">
        <v>590188</v>
      </c>
      <c r="IW112" s="5">
        <v>551761</v>
      </c>
      <c r="IX112" s="5">
        <v>521727</v>
      </c>
      <c r="IY112" s="5">
        <v>0</v>
      </c>
      <c r="IZ112" s="5">
        <v>0</v>
      </c>
      <c r="JA112" s="5">
        <v>0</v>
      </c>
      <c r="JB112" s="5">
        <v>0</v>
      </c>
      <c r="JC112" s="5">
        <v>0</v>
      </c>
      <c r="JD112" s="5">
        <v>0</v>
      </c>
      <c r="JE112" s="5">
        <v>0</v>
      </c>
      <c r="JF112" s="5">
        <v>0</v>
      </c>
      <c r="JG112" s="5">
        <v>0</v>
      </c>
      <c r="JH112" s="5">
        <v>0</v>
      </c>
      <c r="JI112" s="5">
        <v>0</v>
      </c>
      <c r="JJ112" s="5">
        <v>0</v>
      </c>
      <c r="JK112" s="5">
        <v>0</v>
      </c>
      <c r="JL112" s="5">
        <v>0</v>
      </c>
      <c r="JM112" s="5">
        <v>0</v>
      </c>
      <c r="JN112" s="5">
        <v>0</v>
      </c>
      <c r="JO112" s="5">
        <v>0</v>
      </c>
      <c r="JP112" s="5">
        <v>1</v>
      </c>
      <c r="JQ112" s="5">
        <v>75</v>
      </c>
      <c r="JR112" s="5">
        <v>40982</v>
      </c>
      <c r="JS112" s="5">
        <v>45303</v>
      </c>
      <c r="JT112" s="5">
        <v>52443</v>
      </c>
      <c r="JU112" s="5">
        <v>55728</v>
      </c>
      <c r="JV112" s="5">
        <v>52303</v>
      </c>
      <c r="JW112" s="5">
        <v>54443</v>
      </c>
      <c r="JX112" s="5">
        <v>54631</v>
      </c>
      <c r="JY112" s="5">
        <v>57807</v>
      </c>
      <c r="JZ112" s="5">
        <v>56098</v>
      </c>
      <c r="KA112" s="5">
        <v>57010</v>
      </c>
      <c r="KB112" s="5">
        <v>57287</v>
      </c>
      <c r="KC112" s="5">
        <v>58881</v>
      </c>
      <c r="KD112" s="5">
        <v>59979</v>
      </c>
      <c r="KE112" s="5">
        <v>22552</v>
      </c>
      <c r="KF112" s="5">
        <v>22908</v>
      </c>
      <c r="KG112" s="5">
        <v>18139</v>
      </c>
      <c r="KH112" s="5">
        <v>18469</v>
      </c>
      <c r="KI112" s="5">
        <v>15588</v>
      </c>
      <c r="KJ112" s="5">
        <v>15998</v>
      </c>
      <c r="KK112" s="5">
        <v>18739</v>
      </c>
      <c r="KL112" s="5">
        <v>15122</v>
      </c>
      <c r="KM112" s="5">
        <v>14304</v>
      </c>
      <c r="KN112" s="5">
        <v>13080</v>
      </c>
      <c r="KO112" s="5">
        <v>13025</v>
      </c>
      <c r="KP112" s="5">
        <v>14529</v>
      </c>
      <c r="KQ112" s="5">
        <v>13701</v>
      </c>
      <c r="KR112" s="5">
        <v>14664</v>
      </c>
      <c r="KS112" s="5">
        <v>15361</v>
      </c>
      <c r="KT112" s="5">
        <v>15100</v>
      </c>
      <c r="KU112" s="5">
        <v>9138</v>
      </c>
      <c r="KV112" s="5">
        <v>9586</v>
      </c>
      <c r="KW112" s="5">
        <v>9212</v>
      </c>
      <c r="KX112" s="5">
        <v>13569</v>
      </c>
      <c r="KY112" s="5">
        <v>11923</v>
      </c>
      <c r="KZ112" s="5">
        <v>11561</v>
      </c>
      <c r="LA112" s="5">
        <v>6769</v>
      </c>
      <c r="LB112" s="5">
        <v>6799</v>
      </c>
      <c r="LC112" s="5">
        <v>7198</v>
      </c>
      <c r="LD112" s="5">
        <v>682</v>
      </c>
      <c r="LE112" s="5">
        <v>1330</v>
      </c>
      <c r="LF112" s="5">
        <v>931</v>
      </c>
      <c r="LG112" s="5">
        <v>571</v>
      </c>
      <c r="LH112" s="5">
        <v>545</v>
      </c>
      <c r="LI112" s="5">
        <v>536</v>
      </c>
      <c r="LJ112" s="5">
        <v>533</v>
      </c>
      <c r="LK112" s="5">
        <v>14445</v>
      </c>
      <c r="LL112" s="5">
        <v>15546</v>
      </c>
      <c r="LM112" s="5">
        <v>13736</v>
      </c>
      <c r="LN112" s="5">
        <v>16794</v>
      </c>
      <c r="LO112" s="5">
        <v>16370</v>
      </c>
      <c r="LP112" s="5">
        <v>12502</v>
      </c>
      <c r="LQ112" s="5">
        <v>9774</v>
      </c>
      <c r="LR112" s="5">
        <v>13259</v>
      </c>
      <c r="LS112" s="5">
        <v>15771</v>
      </c>
      <c r="LT112" s="5">
        <v>10917</v>
      </c>
      <c r="LU112" s="5">
        <v>11099</v>
      </c>
      <c r="LV112" s="5">
        <v>9226</v>
      </c>
      <c r="LW112" s="5">
        <v>8584</v>
      </c>
      <c r="LX112" s="5">
        <v>8136</v>
      </c>
      <c r="LY112" s="5">
        <v>7341</v>
      </c>
      <c r="LZ112" s="5">
        <v>8110</v>
      </c>
      <c r="MA112" s="5">
        <v>6824</v>
      </c>
      <c r="MB112" s="5">
        <v>6925</v>
      </c>
      <c r="MC112" s="5">
        <v>7060</v>
      </c>
      <c r="MD112" s="5">
        <v>7622</v>
      </c>
      <c r="ME112" s="5">
        <v>6565</v>
      </c>
      <c r="MF112" s="5">
        <v>7108</v>
      </c>
      <c r="MG112" s="5">
        <v>7394</v>
      </c>
      <c r="MH112" s="5">
        <v>6504</v>
      </c>
      <c r="MI112" s="5">
        <v>6436</v>
      </c>
      <c r="MJ112" s="5">
        <v>7184</v>
      </c>
      <c r="MK112" s="5">
        <v>7381</v>
      </c>
      <c r="ML112" s="5">
        <v>7199</v>
      </c>
      <c r="MM112" s="5">
        <v>6645</v>
      </c>
      <c r="MN112" s="5">
        <v>6394</v>
      </c>
      <c r="MO112" s="5">
        <v>6520</v>
      </c>
      <c r="MP112" s="5">
        <v>5136</v>
      </c>
      <c r="MQ112" s="5">
        <v>7</v>
      </c>
      <c r="MR112" s="5">
        <v>11</v>
      </c>
      <c r="MS112" s="5">
        <v>-30</v>
      </c>
      <c r="MT112" s="5">
        <v>29</v>
      </c>
      <c r="MU112" s="5">
        <v>39</v>
      </c>
      <c r="MV112" s="5">
        <v>18</v>
      </c>
      <c r="MW112" s="5">
        <v>14</v>
      </c>
      <c r="MX112" s="5">
        <v>16</v>
      </c>
      <c r="MY112" s="5">
        <v>13</v>
      </c>
      <c r="MZ112" s="5">
        <v>8</v>
      </c>
      <c r="NA112" s="5">
        <v>11</v>
      </c>
      <c r="NB112" s="5">
        <v>19</v>
      </c>
      <c r="NC112" s="5">
        <v>26</v>
      </c>
      <c r="ND112" s="5">
        <v>16</v>
      </c>
      <c r="NE112" s="5" t="s">
        <v>33</v>
      </c>
      <c r="NF112" s="5" t="s">
        <v>33</v>
      </c>
      <c r="NG112" s="5" t="s">
        <v>33</v>
      </c>
      <c r="NH112" s="5" t="s">
        <v>33</v>
      </c>
      <c r="NI112" s="5" t="s">
        <v>33</v>
      </c>
      <c r="NJ112" s="5" t="s">
        <v>33</v>
      </c>
      <c r="NK112" s="5" t="s">
        <v>33</v>
      </c>
      <c r="NL112" s="5" t="s">
        <v>33</v>
      </c>
      <c r="NM112" s="5" t="s">
        <v>33</v>
      </c>
      <c r="NN112" s="5" t="s">
        <v>33</v>
      </c>
      <c r="NO112" s="5" t="s">
        <v>33</v>
      </c>
      <c r="NP112" s="5" t="s">
        <v>33</v>
      </c>
      <c r="NQ112" s="5" t="s">
        <v>33</v>
      </c>
      <c r="NR112" s="5" t="s">
        <v>33</v>
      </c>
      <c r="NS112" s="5" t="s">
        <v>33</v>
      </c>
      <c r="NT112" s="5" t="s">
        <v>33</v>
      </c>
      <c r="NU112" s="5" t="s">
        <v>33</v>
      </c>
      <c r="NV112" s="5" t="s">
        <v>33</v>
      </c>
      <c r="NW112" s="5">
        <v>0</v>
      </c>
      <c r="NX112" s="5">
        <v>0</v>
      </c>
      <c r="NY112" s="5">
        <v>0</v>
      </c>
      <c r="NZ112" s="5">
        <v>0</v>
      </c>
      <c r="OA112" s="5">
        <v>0</v>
      </c>
      <c r="OB112" s="5">
        <v>0</v>
      </c>
      <c r="OC112" s="5">
        <v>0</v>
      </c>
      <c r="OD112" s="5">
        <v>0</v>
      </c>
      <c r="OE112" s="5">
        <v>0</v>
      </c>
      <c r="OF112" s="5">
        <v>0</v>
      </c>
      <c r="OG112" s="5">
        <v>0</v>
      </c>
      <c r="OH112" s="5">
        <v>0</v>
      </c>
      <c r="OI112" s="5">
        <v>0</v>
      </c>
      <c r="OJ112" s="5">
        <v>0</v>
      </c>
      <c r="OK112" s="5" t="s">
        <v>33</v>
      </c>
      <c r="OL112" s="5" t="s">
        <v>33</v>
      </c>
      <c r="OM112" s="5" t="s">
        <v>33</v>
      </c>
      <c r="ON112" s="5" t="s">
        <v>33</v>
      </c>
      <c r="OO112" s="5" t="s">
        <v>33</v>
      </c>
      <c r="OP112" s="5" t="s">
        <v>33</v>
      </c>
      <c r="OQ112" s="5" t="s">
        <v>33</v>
      </c>
      <c r="OR112" s="5" t="s">
        <v>33</v>
      </c>
      <c r="OS112" s="5" t="s">
        <v>33</v>
      </c>
      <c r="OT112" s="5" t="s">
        <v>33</v>
      </c>
      <c r="OU112" s="5" t="s">
        <v>33</v>
      </c>
      <c r="OV112" s="5" t="s">
        <v>33</v>
      </c>
      <c r="OW112" s="5" t="s">
        <v>33</v>
      </c>
      <c r="OX112" s="5" t="s">
        <v>33</v>
      </c>
      <c r="OY112" s="5" t="s">
        <v>33</v>
      </c>
      <c r="OZ112" s="5" t="s">
        <v>33</v>
      </c>
      <c r="PA112" s="5" t="s">
        <v>33</v>
      </c>
      <c r="PB112" s="5" t="s">
        <v>33</v>
      </c>
      <c r="PC112" s="5">
        <v>116527</v>
      </c>
      <c r="PD112" s="5">
        <v>79494</v>
      </c>
      <c r="PE112" s="5">
        <v>62008</v>
      </c>
      <c r="PF112" s="5">
        <v>60182</v>
      </c>
      <c r="PG112" s="5">
        <v>54704</v>
      </c>
      <c r="PH112" s="5">
        <v>47942</v>
      </c>
      <c r="PI112" s="5">
        <v>46303</v>
      </c>
      <c r="PJ112" s="5">
        <v>42932</v>
      </c>
      <c r="PK112" s="5">
        <v>46818</v>
      </c>
      <c r="PL112" s="5">
        <v>54264</v>
      </c>
      <c r="PM112" s="5">
        <v>45521</v>
      </c>
      <c r="PN112" s="5">
        <v>41423</v>
      </c>
      <c r="PO112" s="5">
        <v>46161</v>
      </c>
      <c r="PP112" s="5">
        <v>35106</v>
      </c>
      <c r="PQ112" s="5">
        <v>33180</v>
      </c>
      <c r="PR112" s="5">
        <v>39422</v>
      </c>
      <c r="PS112" s="5">
        <v>27411</v>
      </c>
      <c r="PT112" s="5">
        <v>27827</v>
      </c>
      <c r="PU112" s="5">
        <v>27600</v>
      </c>
      <c r="PV112" s="5">
        <v>27786</v>
      </c>
      <c r="PW112" s="5">
        <v>26254</v>
      </c>
      <c r="PX112" s="5">
        <v>25176</v>
      </c>
      <c r="PY112" s="5">
        <v>22640</v>
      </c>
      <c r="PZ112" s="5">
        <v>22619</v>
      </c>
      <c r="QA112" s="5">
        <v>22632</v>
      </c>
      <c r="QB112" s="5">
        <v>16099</v>
      </c>
      <c r="QC112" s="5">
        <v>16779</v>
      </c>
      <c r="QD112" s="5">
        <v>16349</v>
      </c>
      <c r="QE112" s="5">
        <v>16298</v>
      </c>
      <c r="QF112" s="5">
        <v>14661</v>
      </c>
      <c r="QG112" s="5">
        <v>14474</v>
      </c>
      <c r="QH112" s="5">
        <v>14101</v>
      </c>
      <c r="QI112" s="5">
        <v>81646</v>
      </c>
      <c r="QJ112" s="5">
        <v>97311</v>
      </c>
      <c r="QK112" s="5">
        <v>93649</v>
      </c>
      <c r="QL112" s="5">
        <v>98196</v>
      </c>
      <c r="QM112" s="5">
        <v>80172</v>
      </c>
      <c r="QN112" s="5">
        <v>73654</v>
      </c>
      <c r="QO112" s="5">
        <v>77860</v>
      </c>
      <c r="QP112" s="5">
        <v>80376</v>
      </c>
      <c r="QQ112" s="5">
        <v>101211</v>
      </c>
      <c r="QR112" s="5">
        <v>67343</v>
      </c>
      <c r="QS112" s="5">
        <v>48327</v>
      </c>
      <c r="QT112" s="5">
        <v>46512</v>
      </c>
      <c r="QU112" s="5">
        <v>48004</v>
      </c>
      <c r="QV112" s="5">
        <v>42408</v>
      </c>
      <c r="QW112" s="5">
        <v>41775</v>
      </c>
      <c r="QX112" s="5">
        <v>37460</v>
      </c>
      <c r="QY112" s="5">
        <v>37716</v>
      </c>
      <c r="QZ112" s="5">
        <v>33990</v>
      </c>
      <c r="RA112" s="5">
        <v>33730</v>
      </c>
      <c r="RB112" s="5">
        <v>35925</v>
      </c>
      <c r="RC112" s="5">
        <v>39685</v>
      </c>
      <c r="RD112" s="5">
        <v>29600</v>
      </c>
      <c r="RE112" s="5">
        <v>30654</v>
      </c>
      <c r="RF112" s="5">
        <v>31135</v>
      </c>
      <c r="RG112" s="5">
        <v>30470</v>
      </c>
      <c r="RH112" s="5">
        <v>29301</v>
      </c>
      <c r="RI112" s="5">
        <v>27021</v>
      </c>
      <c r="RJ112" s="5">
        <v>26076</v>
      </c>
      <c r="RK112" s="5">
        <v>25428</v>
      </c>
      <c r="RL112" s="5">
        <v>25526</v>
      </c>
      <c r="RM112" s="5">
        <v>26491</v>
      </c>
      <c r="RN112" s="5">
        <v>26375</v>
      </c>
      <c r="RO112" s="5">
        <v>83662</v>
      </c>
      <c r="RP112" s="5">
        <v>89442</v>
      </c>
      <c r="RQ112" s="5">
        <v>89392</v>
      </c>
      <c r="RR112" s="5">
        <v>110158</v>
      </c>
      <c r="RS112" s="5">
        <v>115437</v>
      </c>
      <c r="RT112" s="5">
        <v>90071</v>
      </c>
      <c r="RU112" s="5">
        <v>82763</v>
      </c>
      <c r="RV112" s="5">
        <v>82131</v>
      </c>
      <c r="RW112" s="5">
        <v>87370</v>
      </c>
      <c r="RX112" s="5">
        <v>83473</v>
      </c>
      <c r="RY112" s="5">
        <v>75059</v>
      </c>
      <c r="RZ112" s="5">
        <v>70236</v>
      </c>
      <c r="SA112" s="5">
        <v>64493</v>
      </c>
      <c r="SB112" s="5">
        <v>57418</v>
      </c>
      <c r="SC112" s="5">
        <v>46636</v>
      </c>
      <c r="SD112" s="5">
        <v>54066</v>
      </c>
      <c r="SE112" s="5">
        <v>50517</v>
      </c>
      <c r="SF112" s="5">
        <v>51244</v>
      </c>
      <c r="SG112" s="5">
        <v>49128</v>
      </c>
      <c r="SH112" s="5">
        <v>45919</v>
      </c>
      <c r="SI112" s="5">
        <v>42259</v>
      </c>
      <c r="SJ112" s="5">
        <v>38679</v>
      </c>
      <c r="SK112" s="5">
        <v>39532</v>
      </c>
      <c r="SL112" s="5">
        <v>38736</v>
      </c>
      <c r="SM112" s="5">
        <v>37549</v>
      </c>
      <c r="SN112" s="5">
        <v>37552</v>
      </c>
      <c r="SO112" s="5">
        <v>34743</v>
      </c>
      <c r="SP112" s="5">
        <v>34128</v>
      </c>
      <c r="SQ112" s="5">
        <v>33333</v>
      </c>
      <c r="SR112" s="5">
        <v>31452</v>
      </c>
      <c r="SS112" s="5">
        <v>29560</v>
      </c>
      <c r="ST112" s="5">
        <v>26238</v>
      </c>
      <c r="SU112" s="5">
        <v>9062</v>
      </c>
      <c r="SV112" s="5">
        <v>10131</v>
      </c>
      <c r="SW112" s="5">
        <v>9316</v>
      </c>
      <c r="SX112" s="5">
        <v>8685</v>
      </c>
      <c r="SY112" s="5">
        <v>4140</v>
      </c>
      <c r="SZ112" s="5">
        <v>3774</v>
      </c>
      <c r="TA112" s="5">
        <v>1990</v>
      </c>
      <c r="TB112" s="5">
        <v>5092</v>
      </c>
      <c r="TC112" s="5">
        <v>3943</v>
      </c>
      <c r="TD112" s="5">
        <v>1465</v>
      </c>
      <c r="TE112" s="5">
        <v>1188</v>
      </c>
      <c r="TF112" s="5">
        <v>1476</v>
      </c>
      <c r="TG112" s="5">
        <v>1694</v>
      </c>
      <c r="TH112" s="5">
        <v>2627</v>
      </c>
      <c r="TI112" s="5">
        <v>2030</v>
      </c>
      <c r="TJ112" s="5">
        <v>1775</v>
      </c>
      <c r="TK112" s="5">
        <v>1325</v>
      </c>
      <c r="TL112" s="5">
        <v>2567</v>
      </c>
      <c r="TM112" s="5">
        <v>2711</v>
      </c>
      <c r="TN112" s="5">
        <v>3595</v>
      </c>
      <c r="TO112" s="5">
        <v>4379</v>
      </c>
      <c r="TP112" s="5">
        <v>4694</v>
      </c>
      <c r="TQ112" s="5">
        <v>3308</v>
      </c>
      <c r="TR112" s="5">
        <v>3497</v>
      </c>
      <c r="TS112" s="5">
        <v>3764</v>
      </c>
      <c r="TT112" s="5">
        <v>5386</v>
      </c>
      <c r="TU112" s="5">
        <v>6018</v>
      </c>
      <c r="TV112" s="5">
        <v>10130</v>
      </c>
      <c r="TW112" s="5">
        <v>5359</v>
      </c>
      <c r="TX112" s="5">
        <v>4378</v>
      </c>
      <c r="TY112" s="5">
        <v>4490</v>
      </c>
      <c r="TZ112" s="5">
        <v>4838</v>
      </c>
      <c r="UA112" s="5">
        <v>0</v>
      </c>
      <c r="UB112" s="5">
        <v>0</v>
      </c>
      <c r="UC112" s="5">
        <v>0</v>
      </c>
      <c r="UD112" s="5">
        <v>-132</v>
      </c>
      <c r="UE112" s="5">
        <v>135</v>
      </c>
      <c r="UF112" s="5">
        <v>0</v>
      </c>
      <c r="UG112" s="5">
        <v>3</v>
      </c>
      <c r="UH112" s="5">
        <v>24</v>
      </c>
      <c r="UI112" s="5">
        <v>5</v>
      </c>
      <c r="UJ112" s="5">
        <v>2</v>
      </c>
      <c r="UK112" s="5">
        <v>58</v>
      </c>
      <c r="UL112" s="5">
        <v>14</v>
      </c>
      <c r="UM112" s="5">
        <v>7</v>
      </c>
      <c r="UN112" s="5">
        <v>7</v>
      </c>
      <c r="UO112" s="5">
        <v>193</v>
      </c>
      <c r="UP112" s="5">
        <v>204</v>
      </c>
      <c r="UQ112" s="5">
        <v>185</v>
      </c>
      <c r="UR112" s="5">
        <v>199</v>
      </c>
      <c r="US112" s="5">
        <v>315</v>
      </c>
      <c r="UT112" s="5">
        <v>3029</v>
      </c>
      <c r="UU112" s="5">
        <v>3947</v>
      </c>
      <c r="UV112" s="5">
        <v>4221</v>
      </c>
      <c r="UW112" s="5">
        <v>2293</v>
      </c>
      <c r="UX112" s="5">
        <v>710</v>
      </c>
      <c r="UY112" s="5">
        <v>608</v>
      </c>
      <c r="UZ112" s="5">
        <v>267</v>
      </c>
      <c r="VA112" s="5">
        <v>205</v>
      </c>
      <c r="VB112" s="5">
        <v>154</v>
      </c>
      <c r="VC112" s="5">
        <v>323</v>
      </c>
      <c r="VD112" s="5">
        <v>846</v>
      </c>
      <c r="VE112" s="5">
        <v>806</v>
      </c>
      <c r="VF112" s="5">
        <v>994</v>
      </c>
      <c r="VG112" s="5">
        <v>179964</v>
      </c>
      <c r="VH112" s="5">
        <v>186247</v>
      </c>
      <c r="VI112" s="5">
        <v>156108</v>
      </c>
      <c r="VJ112" s="5">
        <v>178040</v>
      </c>
      <c r="VK112" s="5">
        <v>129819</v>
      </c>
      <c r="VL112" s="5">
        <v>128228</v>
      </c>
      <c r="VM112" s="5">
        <v>137149</v>
      </c>
      <c r="VN112" s="5">
        <v>139663</v>
      </c>
      <c r="VO112" s="5">
        <v>137828</v>
      </c>
      <c r="VP112" s="5">
        <v>117260</v>
      </c>
      <c r="VQ112" s="5">
        <v>114234</v>
      </c>
      <c r="VR112" s="5">
        <v>93448</v>
      </c>
      <c r="VS112" s="5">
        <v>102166</v>
      </c>
      <c r="VT112" s="5">
        <v>94170</v>
      </c>
      <c r="VU112" s="5">
        <v>103241</v>
      </c>
      <c r="VV112" s="5">
        <v>78994</v>
      </c>
      <c r="VW112" s="5">
        <v>92316</v>
      </c>
      <c r="VX112" s="5">
        <v>101291</v>
      </c>
      <c r="VY112" s="5">
        <v>76917</v>
      </c>
      <c r="VZ112" s="5">
        <v>85372</v>
      </c>
      <c r="WA112" s="5">
        <v>96266</v>
      </c>
      <c r="WB112" s="5">
        <v>103048</v>
      </c>
      <c r="WC112" s="5">
        <v>98277</v>
      </c>
      <c r="WD112" s="5">
        <v>101330</v>
      </c>
      <c r="WE112" s="5">
        <v>104033</v>
      </c>
      <c r="WF112" s="5">
        <v>100334</v>
      </c>
      <c r="WG112" s="5">
        <v>106267</v>
      </c>
      <c r="WH112" s="5">
        <v>104173</v>
      </c>
      <c r="WI112" s="5">
        <v>99421</v>
      </c>
      <c r="WJ112" s="5">
        <v>91152</v>
      </c>
      <c r="WK112" s="5">
        <v>89359</v>
      </c>
      <c r="WL112" s="5">
        <v>79130</v>
      </c>
      <c r="WM112" s="5">
        <v>0</v>
      </c>
      <c r="WN112" s="5">
        <v>74</v>
      </c>
      <c r="WO112" s="5">
        <v>622</v>
      </c>
      <c r="WP112" s="5">
        <v>5022</v>
      </c>
      <c r="WQ112" s="5">
        <v>4790</v>
      </c>
      <c r="WR112" s="5">
        <v>3851</v>
      </c>
      <c r="WS112" s="5">
        <v>2818</v>
      </c>
      <c r="WT112" s="5">
        <v>1958</v>
      </c>
      <c r="WU112" s="5">
        <v>2306</v>
      </c>
      <c r="WV112" s="5">
        <v>2734</v>
      </c>
      <c r="WW112" s="5">
        <v>2546</v>
      </c>
      <c r="WX112" s="5">
        <v>3174</v>
      </c>
      <c r="WY112" s="5">
        <v>2848</v>
      </c>
      <c r="WZ112" s="5">
        <v>1392</v>
      </c>
      <c r="XA112" s="5">
        <v>5203</v>
      </c>
      <c r="XB112" s="5">
        <v>3237</v>
      </c>
      <c r="XC112" s="5">
        <v>171</v>
      </c>
      <c r="XD112" s="5">
        <v>-45</v>
      </c>
      <c r="XE112" s="5">
        <v>147</v>
      </c>
      <c r="XF112" s="5">
        <v>310</v>
      </c>
      <c r="XG112" s="5">
        <v>420</v>
      </c>
      <c r="XH112" s="5">
        <v>2364</v>
      </c>
      <c r="XI112" s="5">
        <v>1476</v>
      </c>
      <c r="XJ112" s="5">
        <v>1581</v>
      </c>
      <c r="XK112" s="5">
        <v>1509</v>
      </c>
      <c r="XL112" s="5">
        <v>1498</v>
      </c>
      <c r="XM112" s="5">
        <v>1459</v>
      </c>
      <c r="XN112" s="5">
        <v>1383</v>
      </c>
      <c r="XO112" s="5">
        <v>1302</v>
      </c>
      <c r="XP112" s="5">
        <v>1380</v>
      </c>
      <c r="XQ112" s="5">
        <v>1440</v>
      </c>
      <c r="XR112" s="5">
        <v>1417</v>
      </c>
      <c r="XS112" s="1">
        <v>15270</v>
      </c>
      <c r="XT112" s="3" t="s">
        <v>180</v>
      </c>
      <c r="XU112" s="3" t="s">
        <v>179</v>
      </c>
      <c r="XV112" s="3" t="s">
        <v>179</v>
      </c>
      <c r="XW112" s="3" t="s">
        <v>179</v>
      </c>
      <c r="XX112" s="3" t="s">
        <v>180</v>
      </c>
      <c r="XY112" s="3" t="s">
        <v>180</v>
      </c>
      <c r="XZ112" s="3" t="s">
        <v>252</v>
      </c>
    </row>
    <row r="113" spans="1:650" x14ac:dyDescent="0.3">
      <c r="A113" s="6" t="s">
        <v>140</v>
      </c>
      <c r="B113" s="1">
        <v>4057021</v>
      </c>
      <c r="C113" s="5">
        <v>35937</v>
      </c>
      <c r="D113" s="5">
        <v>37224</v>
      </c>
      <c r="E113" s="5">
        <v>56694</v>
      </c>
      <c r="F113" s="5">
        <v>85432</v>
      </c>
      <c r="G113" s="5">
        <v>28896</v>
      </c>
      <c r="H113" s="5">
        <v>24879</v>
      </c>
      <c r="I113" s="5">
        <v>9275</v>
      </c>
      <c r="J113" s="5">
        <v>39566</v>
      </c>
      <c r="K113" s="5">
        <v>15586</v>
      </c>
      <c r="L113" s="5">
        <v>16446</v>
      </c>
      <c r="M113" s="5">
        <v>13956</v>
      </c>
      <c r="N113" s="5">
        <v>7193</v>
      </c>
      <c r="O113" s="5">
        <v>2073</v>
      </c>
      <c r="P113" s="5">
        <v>182</v>
      </c>
      <c r="Q113" s="5">
        <v>328</v>
      </c>
      <c r="R113" s="5">
        <v>2</v>
      </c>
      <c r="S113" s="5">
        <v>7878</v>
      </c>
      <c r="T113" s="5">
        <v>12261</v>
      </c>
      <c r="U113" s="5">
        <v>0</v>
      </c>
      <c r="V113" s="5">
        <v>0</v>
      </c>
      <c r="W113" s="5">
        <v>-586</v>
      </c>
      <c r="X113" s="5">
        <v>6339</v>
      </c>
      <c r="Y113" s="5">
        <v>15559</v>
      </c>
      <c r="Z113" s="5">
        <v>4007</v>
      </c>
      <c r="AA113" s="5">
        <v>166</v>
      </c>
      <c r="AB113" s="5">
        <v>6417</v>
      </c>
      <c r="AC113" s="5">
        <v>150</v>
      </c>
      <c r="AD113" s="5">
        <v>693</v>
      </c>
      <c r="AE113" s="5">
        <v>544</v>
      </c>
      <c r="AF113" s="5">
        <v>285</v>
      </c>
      <c r="AG113" s="5">
        <v>0</v>
      </c>
      <c r="AH113" s="5">
        <v>0</v>
      </c>
      <c r="AI113" s="5">
        <v>0</v>
      </c>
      <c r="AJ113" s="5">
        <v>0</v>
      </c>
      <c r="AK113" s="5">
        <v>0</v>
      </c>
      <c r="AL113" s="5">
        <v>0</v>
      </c>
      <c r="AM113" s="5">
        <v>0</v>
      </c>
      <c r="AN113" s="5">
        <v>0</v>
      </c>
      <c r="AO113" s="5">
        <v>0</v>
      </c>
      <c r="AP113" s="5">
        <v>0</v>
      </c>
      <c r="AQ113" s="5">
        <v>0</v>
      </c>
      <c r="AR113" s="5">
        <v>0</v>
      </c>
      <c r="AS113" s="5">
        <v>0</v>
      </c>
      <c r="AT113" s="5">
        <v>0</v>
      </c>
      <c r="AU113" s="5">
        <v>0</v>
      </c>
      <c r="AV113" s="5">
        <v>0</v>
      </c>
      <c r="AW113" s="5">
        <v>0</v>
      </c>
      <c r="AX113" s="5">
        <v>0</v>
      </c>
      <c r="AY113" s="5">
        <v>0</v>
      </c>
      <c r="AZ113" s="5">
        <v>0</v>
      </c>
      <c r="BA113" s="5">
        <v>0</v>
      </c>
      <c r="BB113" s="5">
        <v>84423</v>
      </c>
      <c r="BC113" s="5">
        <v>135676</v>
      </c>
      <c r="BD113" s="5">
        <v>84426</v>
      </c>
      <c r="BE113" s="5">
        <v>65992</v>
      </c>
      <c r="BF113" s="5">
        <v>91772</v>
      </c>
      <c r="BG113" s="5">
        <v>181817</v>
      </c>
      <c r="BH113" s="5">
        <v>273193</v>
      </c>
      <c r="BI113" s="5">
        <v>177526</v>
      </c>
      <c r="BJ113" s="5">
        <v>116442</v>
      </c>
      <c r="BK113" s="5">
        <v>124844</v>
      </c>
      <c r="BL113" s="5">
        <v>93382</v>
      </c>
      <c r="BM113" s="5">
        <v>179869</v>
      </c>
      <c r="BN113" s="5">
        <v>103362</v>
      </c>
      <c r="BO113" s="5">
        <v>695068</v>
      </c>
      <c r="BP113" s="5">
        <v>619179</v>
      </c>
      <c r="BQ113" s="5">
        <v>813697</v>
      </c>
      <c r="BR113" s="5">
        <v>518077</v>
      </c>
      <c r="BS113" s="5">
        <v>961657</v>
      </c>
      <c r="BT113" s="5">
        <v>487611</v>
      </c>
      <c r="BU113" s="5">
        <v>360786</v>
      </c>
      <c r="BV113" s="5">
        <v>199783</v>
      </c>
      <c r="BW113" s="5">
        <v>96839</v>
      </c>
      <c r="BX113" s="5">
        <v>85316</v>
      </c>
      <c r="BY113" s="5">
        <v>35455</v>
      </c>
      <c r="BZ113" s="5">
        <v>71323</v>
      </c>
      <c r="CA113" s="5">
        <v>46288</v>
      </c>
      <c r="CB113" s="5">
        <v>19865</v>
      </c>
      <c r="CC113" s="5">
        <v>13367</v>
      </c>
      <c r="CD113" s="5">
        <v>30354</v>
      </c>
      <c r="CE113" s="5">
        <v>13102</v>
      </c>
      <c r="CF113" s="5">
        <v>9858</v>
      </c>
      <c r="CG113" s="5">
        <v>10032</v>
      </c>
      <c r="CH113" s="5">
        <v>5379</v>
      </c>
      <c r="CI113" s="5">
        <v>6526</v>
      </c>
      <c r="CJ113" s="5">
        <v>258</v>
      </c>
      <c r="CK113" s="5">
        <v>7204</v>
      </c>
      <c r="CL113" s="5">
        <v>14933</v>
      </c>
      <c r="CM113" s="5">
        <v>19941</v>
      </c>
      <c r="CN113" s="5">
        <v>12701</v>
      </c>
      <c r="CO113" s="5">
        <v>18946</v>
      </c>
      <c r="CP113" s="5">
        <v>16996</v>
      </c>
      <c r="CQ113" s="5">
        <v>3059</v>
      </c>
      <c r="CR113" s="5">
        <v>1164</v>
      </c>
      <c r="CS113" s="5">
        <v>7687</v>
      </c>
      <c r="CT113" s="5">
        <v>2055</v>
      </c>
      <c r="CU113" s="5">
        <v>283895</v>
      </c>
      <c r="CV113" s="5">
        <v>397026</v>
      </c>
      <c r="CW113" s="5">
        <v>426951</v>
      </c>
      <c r="CX113" s="5">
        <v>317766</v>
      </c>
      <c r="CY113" s="5">
        <v>266973</v>
      </c>
      <c r="CZ113" s="5">
        <v>259358</v>
      </c>
      <c r="DA113" s="5">
        <v>279496</v>
      </c>
      <c r="DB113" s="5">
        <v>215230</v>
      </c>
      <c r="DC113" s="5">
        <v>243940</v>
      </c>
      <c r="DD113" s="5">
        <v>195761</v>
      </c>
      <c r="DE113" s="5">
        <v>147671</v>
      </c>
      <c r="DF113" s="5">
        <v>159979</v>
      </c>
      <c r="DG113" s="5">
        <v>141163</v>
      </c>
      <c r="DH113" s="5">
        <v>144410</v>
      </c>
      <c r="DI113" s="5">
        <v>129976</v>
      </c>
      <c r="DJ113" s="5">
        <v>133765</v>
      </c>
      <c r="DK113" s="5">
        <v>187187</v>
      </c>
      <c r="DL113" s="5">
        <v>168625</v>
      </c>
      <c r="DM113" s="5">
        <v>112681</v>
      </c>
      <c r="DN113" s="5">
        <v>110995</v>
      </c>
      <c r="DO113" s="5">
        <v>94712</v>
      </c>
      <c r="DP113" s="5">
        <v>100227</v>
      </c>
      <c r="DQ113" s="5">
        <v>128998</v>
      </c>
      <c r="DR113" s="5">
        <v>139655</v>
      </c>
      <c r="DS113" s="5">
        <v>144039</v>
      </c>
      <c r="DT113" s="5">
        <v>174931</v>
      </c>
      <c r="DU113" s="5">
        <v>156481</v>
      </c>
      <c r="DV113" s="5">
        <v>170711</v>
      </c>
      <c r="DW113" s="5">
        <v>141059</v>
      </c>
      <c r="DX113" s="5">
        <v>141884</v>
      </c>
      <c r="DY113" s="5">
        <v>115867</v>
      </c>
      <c r="DZ113" s="5">
        <v>126009</v>
      </c>
      <c r="EA113" s="5">
        <v>44853</v>
      </c>
      <c r="EB113" s="5">
        <v>31739</v>
      </c>
      <c r="EC113" s="5">
        <v>53464</v>
      </c>
      <c r="ED113" s="5">
        <v>94730</v>
      </c>
      <c r="EE113" s="5">
        <v>42062</v>
      </c>
      <c r="EF113" s="5">
        <v>28144</v>
      </c>
      <c r="EG113" s="5">
        <v>44677</v>
      </c>
      <c r="EH113" s="5">
        <v>77767</v>
      </c>
      <c r="EI113" s="5">
        <v>33849</v>
      </c>
      <c r="EJ113" s="5">
        <v>41603</v>
      </c>
      <c r="EK113" s="5">
        <v>37872</v>
      </c>
      <c r="EL113" s="5">
        <v>44890</v>
      </c>
      <c r="EM113" s="5">
        <v>55037</v>
      </c>
      <c r="EN113" s="5">
        <v>62178</v>
      </c>
      <c r="EO113" s="5">
        <v>6194</v>
      </c>
      <c r="EP113" s="5">
        <v>4612</v>
      </c>
      <c r="EQ113" s="5">
        <v>31486</v>
      </c>
      <c r="ER113" s="5">
        <v>11770</v>
      </c>
      <c r="ES113" s="5">
        <v>9610</v>
      </c>
      <c r="ET113" s="5">
        <v>17390</v>
      </c>
      <c r="EU113" s="5">
        <v>-2645</v>
      </c>
      <c r="EV113" s="5">
        <v>20232</v>
      </c>
      <c r="EW113" s="5">
        <v>11499</v>
      </c>
      <c r="EX113" s="5">
        <v>4729</v>
      </c>
      <c r="EY113" s="5">
        <v>30747</v>
      </c>
      <c r="EZ113" s="5">
        <v>10182</v>
      </c>
      <c r="FA113" s="5">
        <v>25943</v>
      </c>
      <c r="FB113" s="5">
        <v>31769</v>
      </c>
      <c r="FC113" s="5">
        <v>6396</v>
      </c>
      <c r="FD113" s="5">
        <v>9398</v>
      </c>
      <c r="FE113" s="5">
        <v>27380</v>
      </c>
      <c r="FF113" s="5">
        <v>32049</v>
      </c>
      <c r="FG113" s="5">
        <v>0</v>
      </c>
      <c r="FH113" s="5">
        <v>0</v>
      </c>
      <c r="FI113" s="5">
        <v>0</v>
      </c>
      <c r="FJ113" s="5">
        <v>0</v>
      </c>
      <c r="FK113" s="5">
        <v>0</v>
      </c>
      <c r="FL113" s="5">
        <v>0</v>
      </c>
      <c r="FM113" s="5">
        <v>0</v>
      </c>
      <c r="FN113" s="5">
        <v>0</v>
      </c>
      <c r="FO113" s="5">
        <v>0</v>
      </c>
      <c r="FP113" s="5">
        <v>0</v>
      </c>
      <c r="FQ113" s="5">
        <v>0</v>
      </c>
      <c r="FR113" s="5">
        <v>0</v>
      </c>
      <c r="FS113" s="5">
        <v>0</v>
      </c>
      <c r="FT113" s="5">
        <v>0</v>
      </c>
      <c r="FU113" s="5" t="s">
        <v>33</v>
      </c>
      <c r="FV113" s="5" t="s">
        <v>33</v>
      </c>
      <c r="FW113" s="5" t="s">
        <v>33</v>
      </c>
      <c r="FX113" s="5" t="s">
        <v>33</v>
      </c>
      <c r="FY113" s="5" t="s">
        <v>33</v>
      </c>
      <c r="FZ113" s="5" t="s">
        <v>33</v>
      </c>
      <c r="GA113" s="5" t="s">
        <v>33</v>
      </c>
      <c r="GB113" s="5" t="s">
        <v>33</v>
      </c>
      <c r="GC113" s="5" t="s">
        <v>33</v>
      </c>
      <c r="GD113" s="5" t="s">
        <v>33</v>
      </c>
      <c r="GE113" s="5" t="s">
        <v>33</v>
      </c>
      <c r="GF113" s="5" t="s">
        <v>33</v>
      </c>
      <c r="GG113" s="5" t="s">
        <v>33</v>
      </c>
      <c r="GH113" s="5" t="s">
        <v>33</v>
      </c>
      <c r="GI113" s="5" t="s">
        <v>33</v>
      </c>
      <c r="GJ113" s="5" t="s">
        <v>33</v>
      </c>
      <c r="GK113" s="5" t="s">
        <v>33</v>
      </c>
      <c r="GL113" s="5" t="s">
        <v>33</v>
      </c>
      <c r="GM113" s="5">
        <v>1059897</v>
      </c>
      <c r="GN113" s="5">
        <v>1085167</v>
      </c>
      <c r="GO113" s="5">
        <v>1350806</v>
      </c>
      <c r="GP113" s="5">
        <v>1016006</v>
      </c>
      <c r="GQ113" s="5">
        <v>1299588</v>
      </c>
      <c r="GR113" s="5">
        <v>799993</v>
      </c>
      <c r="GS113" s="5">
        <v>694235</v>
      </c>
      <c r="GT113" s="5">
        <v>532346</v>
      </c>
      <c r="GU113" s="5">
        <v>390214</v>
      </c>
      <c r="GV113" s="5">
        <v>339126</v>
      </c>
      <c r="GW113" s="5">
        <v>234955</v>
      </c>
      <c r="GX113" s="5">
        <v>283386</v>
      </c>
      <c r="GY113" s="5">
        <v>244561</v>
      </c>
      <c r="GZ113" s="5">
        <v>226635</v>
      </c>
      <c r="HA113" s="5">
        <v>149866</v>
      </c>
      <c r="HB113" s="5">
        <v>168733</v>
      </c>
      <c r="HC113" s="5">
        <v>239653</v>
      </c>
      <c r="HD113" s="5">
        <v>202513</v>
      </c>
      <c r="HE113" s="5">
        <v>132324</v>
      </c>
      <c r="HF113" s="5">
        <v>218187</v>
      </c>
      <c r="HG113" s="5">
        <v>233682</v>
      </c>
      <c r="HH113" s="5">
        <v>211482</v>
      </c>
      <c r="HI113" s="5">
        <v>229251</v>
      </c>
      <c r="HJ113" s="5">
        <v>255097</v>
      </c>
      <c r="HK113" s="5">
        <v>376709</v>
      </c>
      <c r="HL113" s="5">
        <v>477425</v>
      </c>
      <c r="HM113" s="5">
        <v>379046</v>
      </c>
      <c r="HN113" s="5">
        <v>336611</v>
      </c>
      <c r="HO113" s="5">
        <v>275902</v>
      </c>
      <c r="HP113" s="5">
        <v>246114</v>
      </c>
      <c r="HQ113" s="5">
        <v>330803</v>
      </c>
      <c r="HR113" s="5">
        <v>263474</v>
      </c>
      <c r="HS113" s="5">
        <v>550415</v>
      </c>
      <c r="HT113" s="5">
        <v>542015</v>
      </c>
      <c r="HU113" s="5">
        <v>497005</v>
      </c>
      <c r="HV113" s="5">
        <v>521798</v>
      </c>
      <c r="HW113" s="5">
        <v>658057</v>
      </c>
      <c r="HX113" s="5">
        <v>662942</v>
      </c>
      <c r="HY113" s="5">
        <v>632743</v>
      </c>
      <c r="HZ113" s="5">
        <v>624099</v>
      </c>
      <c r="IA113" s="5">
        <v>763149</v>
      </c>
      <c r="IB113" s="5">
        <v>1391925</v>
      </c>
      <c r="IC113" s="5">
        <v>1914123</v>
      </c>
      <c r="ID113" s="5">
        <v>1986352</v>
      </c>
      <c r="IE113" s="5">
        <v>2016112</v>
      </c>
      <c r="IF113" s="5">
        <v>1912109</v>
      </c>
      <c r="IG113" s="5">
        <v>1806523</v>
      </c>
      <c r="IH113" s="5">
        <v>1718294</v>
      </c>
      <c r="II113" s="5">
        <v>1655075</v>
      </c>
      <c r="IJ113" s="5">
        <v>1638938</v>
      </c>
      <c r="IK113" s="5">
        <v>1502247</v>
      </c>
      <c r="IL113" s="5">
        <v>1518341</v>
      </c>
      <c r="IM113" s="5">
        <v>1555625</v>
      </c>
      <c r="IN113" s="5">
        <v>1689772</v>
      </c>
      <c r="IO113" s="5">
        <v>1170380</v>
      </c>
      <c r="IP113" s="5">
        <v>1006592</v>
      </c>
      <c r="IQ113" s="5">
        <v>947121</v>
      </c>
      <c r="IR113" s="5">
        <v>961070</v>
      </c>
      <c r="IS113" s="5">
        <v>1001187</v>
      </c>
      <c r="IT113" s="5">
        <v>1025655</v>
      </c>
      <c r="IU113" s="5">
        <v>881991</v>
      </c>
      <c r="IV113" s="5">
        <v>755490</v>
      </c>
      <c r="IW113" s="5">
        <v>717364</v>
      </c>
      <c r="IX113" s="5">
        <v>645973</v>
      </c>
      <c r="IY113" s="5">
        <v>0</v>
      </c>
      <c r="IZ113" s="5">
        <v>0</v>
      </c>
      <c r="JA113" s="5">
        <v>0</v>
      </c>
      <c r="JB113" s="5">
        <v>0</v>
      </c>
      <c r="JC113" s="5">
        <v>0</v>
      </c>
      <c r="JD113" s="5">
        <v>0</v>
      </c>
      <c r="JE113" s="5">
        <v>0</v>
      </c>
      <c r="JF113" s="5">
        <v>0</v>
      </c>
      <c r="JG113" s="5">
        <v>0</v>
      </c>
      <c r="JH113" s="5">
        <v>0</v>
      </c>
      <c r="JI113" s="5">
        <v>0</v>
      </c>
      <c r="JJ113" s="5">
        <v>0</v>
      </c>
      <c r="JK113" s="5">
        <v>0</v>
      </c>
      <c r="JL113" s="5">
        <v>0</v>
      </c>
      <c r="JM113" s="5">
        <v>0</v>
      </c>
      <c r="JN113" s="5">
        <v>0</v>
      </c>
      <c r="JO113" s="5">
        <v>0</v>
      </c>
      <c r="JP113" s="5">
        <v>0</v>
      </c>
      <c r="JQ113" s="5">
        <v>0</v>
      </c>
      <c r="JR113" s="5">
        <v>78379</v>
      </c>
      <c r="JS113" s="5">
        <v>137168</v>
      </c>
      <c r="JT113" s="5">
        <v>142617</v>
      </c>
      <c r="JU113" s="5">
        <v>131359</v>
      </c>
      <c r="JV113" s="5">
        <v>133245</v>
      </c>
      <c r="JW113" s="5">
        <v>152126</v>
      </c>
      <c r="JX113" s="5">
        <v>145387</v>
      </c>
      <c r="JY113" s="5">
        <v>162844</v>
      </c>
      <c r="JZ113" s="5">
        <v>135119</v>
      </c>
      <c r="KA113" s="5">
        <v>138977</v>
      </c>
      <c r="KB113" s="5">
        <v>158914</v>
      </c>
      <c r="KC113" s="5">
        <v>166163</v>
      </c>
      <c r="KD113" s="5">
        <v>152452</v>
      </c>
      <c r="KE113" s="5">
        <v>177826</v>
      </c>
      <c r="KF113" s="5">
        <v>160617</v>
      </c>
      <c r="KG113" s="5">
        <v>129560</v>
      </c>
      <c r="KH113" s="5">
        <v>121522</v>
      </c>
      <c r="KI113" s="5">
        <v>111169</v>
      </c>
      <c r="KJ113" s="5">
        <v>94526</v>
      </c>
      <c r="KK113" s="5">
        <v>84674</v>
      </c>
      <c r="KL113" s="5">
        <v>73825</v>
      </c>
      <c r="KM113" s="5">
        <v>70942</v>
      </c>
      <c r="KN113" s="5">
        <v>87039</v>
      </c>
      <c r="KO113" s="5">
        <v>153610</v>
      </c>
      <c r="KP113" s="5">
        <v>163132</v>
      </c>
      <c r="KQ113" s="5">
        <v>161154</v>
      </c>
      <c r="KR113" s="5">
        <v>126783</v>
      </c>
      <c r="KS113" s="5">
        <v>193922</v>
      </c>
      <c r="KT113" s="5">
        <v>12677</v>
      </c>
      <c r="KU113" s="5">
        <v>5334</v>
      </c>
      <c r="KV113" s="5">
        <v>6866</v>
      </c>
      <c r="KW113" s="5">
        <v>3643</v>
      </c>
      <c r="KX113" s="5">
        <v>12119</v>
      </c>
      <c r="KY113" s="5">
        <v>25059</v>
      </c>
      <c r="KZ113" s="5">
        <v>26199</v>
      </c>
      <c r="LA113" s="5">
        <v>14219</v>
      </c>
      <c r="LB113" s="5">
        <v>5465</v>
      </c>
      <c r="LC113" s="5">
        <v>4446</v>
      </c>
      <c r="LD113" s="5">
        <v>5507</v>
      </c>
      <c r="LE113" s="5">
        <v>5902</v>
      </c>
      <c r="LF113" s="5">
        <v>5580</v>
      </c>
      <c r="LG113" s="5">
        <v>4836</v>
      </c>
      <c r="LH113" s="5">
        <v>4426</v>
      </c>
      <c r="LI113" s="5">
        <v>4459</v>
      </c>
      <c r="LJ113" s="5">
        <v>3903</v>
      </c>
      <c r="LK113" s="5">
        <v>18080</v>
      </c>
      <c r="LL113" s="5">
        <v>19343</v>
      </c>
      <c r="LM113" s="5">
        <v>18674</v>
      </c>
      <c r="LN113" s="5">
        <v>25413</v>
      </c>
      <c r="LO113" s="5">
        <v>30324</v>
      </c>
      <c r="LP113" s="5">
        <v>27337</v>
      </c>
      <c r="LQ113" s="5">
        <v>30584</v>
      </c>
      <c r="LR113" s="5">
        <v>35972</v>
      </c>
      <c r="LS113" s="5">
        <v>26431</v>
      </c>
      <c r="LT113" s="5">
        <v>25284</v>
      </c>
      <c r="LU113" s="5">
        <v>16002</v>
      </c>
      <c r="LV113" s="5">
        <v>14938</v>
      </c>
      <c r="LW113" s="5">
        <v>17804</v>
      </c>
      <c r="LX113" s="5">
        <v>17105</v>
      </c>
      <c r="LY113" s="5">
        <v>13786</v>
      </c>
      <c r="LZ113" s="5">
        <v>13459</v>
      </c>
      <c r="MA113" s="5">
        <v>8296</v>
      </c>
      <c r="MB113" s="5">
        <v>5468</v>
      </c>
      <c r="MC113" s="5">
        <v>4575</v>
      </c>
      <c r="MD113" s="5">
        <v>4616</v>
      </c>
      <c r="ME113" s="5">
        <v>5039</v>
      </c>
      <c r="MF113" s="5">
        <v>4364</v>
      </c>
      <c r="MG113" s="5">
        <v>4859</v>
      </c>
      <c r="MH113" s="5">
        <v>5320</v>
      </c>
      <c r="MI113" s="5">
        <v>5865</v>
      </c>
      <c r="MJ113" s="5">
        <v>5782</v>
      </c>
      <c r="MK113" s="5">
        <v>5676</v>
      </c>
      <c r="ML113" s="5">
        <v>5472</v>
      </c>
      <c r="MM113" s="5">
        <v>6549</v>
      </c>
      <c r="MN113" s="5">
        <v>4869</v>
      </c>
      <c r="MO113" s="5">
        <v>5615</v>
      </c>
      <c r="MP113" s="5">
        <v>6848</v>
      </c>
      <c r="MQ113" s="5">
        <v>85</v>
      </c>
      <c r="MR113" s="5">
        <v>85</v>
      </c>
      <c r="MS113" s="5">
        <v>81</v>
      </c>
      <c r="MT113" s="5">
        <v>77</v>
      </c>
      <c r="MU113" s="5">
        <v>212</v>
      </c>
      <c r="MV113" s="5">
        <v>222</v>
      </c>
      <c r="MW113" s="5">
        <v>339</v>
      </c>
      <c r="MX113" s="5">
        <v>470</v>
      </c>
      <c r="MY113" s="5">
        <v>374</v>
      </c>
      <c r="MZ113" s="5">
        <v>6</v>
      </c>
      <c r="NA113" s="5">
        <v>4106</v>
      </c>
      <c r="NB113" s="5">
        <v>3357</v>
      </c>
      <c r="NC113" s="5">
        <v>3979</v>
      </c>
      <c r="ND113" s="5">
        <v>2760</v>
      </c>
      <c r="NE113" s="5" t="s">
        <v>33</v>
      </c>
      <c r="NF113" s="5" t="s">
        <v>33</v>
      </c>
      <c r="NG113" s="5" t="s">
        <v>33</v>
      </c>
      <c r="NH113" s="5" t="s">
        <v>33</v>
      </c>
      <c r="NI113" s="5" t="s">
        <v>33</v>
      </c>
      <c r="NJ113" s="5" t="s">
        <v>33</v>
      </c>
      <c r="NK113" s="5" t="s">
        <v>33</v>
      </c>
      <c r="NL113" s="5" t="s">
        <v>33</v>
      </c>
      <c r="NM113" s="5" t="s">
        <v>33</v>
      </c>
      <c r="NN113" s="5" t="s">
        <v>33</v>
      </c>
      <c r="NO113" s="5" t="s">
        <v>33</v>
      </c>
      <c r="NP113" s="5" t="s">
        <v>33</v>
      </c>
      <c r="NQ113" s="5" t="s">
        <v>33</v>
      </c>
      <c r="NR113" s="5" t="s">
        <v>33</v>
      </c>
      <c r="NS113" s="5" t="s">
        <v>33</v>
      </c>
      <c r="NT113" s="5" t="s">
        <v>33</v>
      </c>
      <c r="NU113" s="5" t="s">
        <v>33</v>
      </c>
      <c r="NV113" s="5" t="s">
        <v>33</v>
      </c>
      <c r="NW113" s="5">
        <v>0</v>
      </c>
      <c r="NX113" s="5">
        <v>0</v>
      </c>
      <c r="NY113" s="5">
        <v>0</v>
      </c>
      <c r="NZ113" s="5">
        <v>0</v>
      </c>
      <c r="OA113" s="5">
        <v>0</v>
      </c>
      <c r="OB113" s="5">
        <v>0</v>
      </c>
      <c r="OC113" s="5">
        <v>0</v>
      </c>
      <c r="OD113" s="5">
        <v>0</v>
      </c>
      <c r="OE113" s="5">
        <v>0</v>
      </c>
      <c r="OF113" s="5">
        <v>0</v>
      </c>
      <c r="OG113" s="5">
        <v>0</v>
      </c>
      <c r="OH113" s="5">
        <v>0</v>
      </c>
      <c r="OI113" s="5">
        <v>0</v>
      </c>
      <c r="OJ113" s="5">
        <v>0</v>
      </c>
      <c r="OK113" s="5" t="s">
        <v>33</v>
      </c>
      <c r="OL113" s="5" t="s">
        <v>33</v>
      </c>
      <c r="OM113" s="5" t="s">
        <v>33</v>
      </c>
      <c r="ON113" s="5" t="s">
        <v>33</v>
      </c>
      <c r="OO113" s="5" t="s">
        <v>33</v>
      </c>
      <c r="OP113" s="5" t="s">
        <v>33</v>
      </c>
      <c r="OQ113" s="5" t="s">
        <v>33</v>
      </c>
      <c r="OR113" s="5" t="s">
        <v>33</v>
      </c>
      <c r="OS113" s="5" t="s">
        <v>33</v>
      </c>
      <c r="OT113" s="5" t="s">
        <v>33</v>
      </c>
      <c r="OU113" s="5" t="s">
        <v>33</v>
      </c>
      <c r="OV113" s="5" t="s">
        <v>33</v>
      </c>
      <c r="OW113" s="5" t="s">
        <v>33</v>
      </c>
      <c r="OX113" s="5" t="s">
        <v>33</v>
      </c>
      <c r="OY113" s="5" t="s">
        <v>33</v>
      </c>
      <c r="OZ113" s="5" t="s">
        <v>33</v>
      </c>
      <c r="PA113" s="5" t="s">
        <v>33</v>
      </c>
      <c r="PB113" s="5" t="s">
        <v>33</v>
      </c>
      <c r="PC113" s="5">
        <v>95494</v>
      </c>
      <c r="PD113" s="5">
        <v>94552</v>
      </c>
      <c r="PE113" s="5">
        <v>74502</v>
      </c>
      <c r="PF113" s="5">
        <v>65984</v>
      </c>
      <c r="PG113" s="5">
        <v>66147</v>
      </c>
      <c r="PH113" s="5">
        <v>80556</v>
      </c>
      <c r="PI113" s="5">
        <v>77014</v>
      </c>
      <c r="PJ113" s="5">
        <v>82035</v>
      </c>
      <c r="PK113" s="5">
        <v>85890</v>
      </c>
      <c r="PL113" s="5">
        <v>75007</v>
      </c>
      <c r="PM113" s="5">
        <v>70226</v>
      </c>
      <c r="PN113" s="5">
        <v>77971</v>
      </c>
      <c r="PO113" s="5">
        <v>76405</v>
      </c>
      <c r="PP113" s="5">
        <v>69682</v>
      </c>
      <c r="PQ113" s="5">
        <v>63755</v>
      </c>
      <c r="PR113" s="5">
        <v>65868</v>
      </c>
      <c r="PS113" s="5">
        <v>62444</v>
      </c>
      <c r="PT113" s="5">
        <v>55538</v>
      </c>
      <c r="PU113" s="5">
        <v>48340</v>
      </c>
      <c r="PV113" s="5">
        <v>54321</v>
      </c>
      <c r="PW113" s="5">
        <v>55942</v>
      </c>
      <c r="PX113" s="5">
        <v>49147</v>
      </c>
      <c r="PY113" s="5">
        <v>41102</v>
      </c>
      <c r="PZ113" s="5">
        <v>46437</v>
      </c>
      <c r="QA113" s="5">
        <v>35780</v>
      </c>
      <c r="QB113" s="5">
        <v>35024</v>
      </c>
      <c r="QC113" s="5">
        <v>33081</v>
      </c>
      <c r="QD113" s="5">
        <v>35484</v>
      </c>
      <c r="QE113" s="5">
        <v>37138</v>
      </c>
      <c r="QF113" s="5">
        <v>34986</v>
      </c>
      <c r="QG113" s="5">
        <v>33359</v>
      </c>
      <c r="QH113" s="5">
        <v>30448</v>
      </c>
      <c r="QI113" s="5">
        <v>90004</v>
      </c>
      <c r="QJ113" s="5">
        <v>93774</v>
      </c>
      <c r="QK113" s="5">
        <v>82082</v>
      </c>
      <c r="QL113" s="5">
        <v>100693</v>
      </c>
      <c r="QM113" s="5">
        <v>91788</v>
      </c>
      <c r="QN113" s="5">
        <v>95544</v>
      </c>
      <c r="QO113" s="5">
        <v>89280</v>
      </c>
      <c r="QP113" s="5">
        <v>75265</v>
      </c>
      <c r="QQ113" s="5">
        <v>66414</v>
      </c>
      <c r="QR113" s="5">
        <v>67371</v>
      </c>
      <c r="QS113" s="5">
        <v>55925</v>
      </c>
      <c r="QT113" s="5">
        <v>69190</v>
      </c>
      <c r="QU113" s="5">
        <v>71741</v>
      </c>
      <c r="QV113" s="5">
        <v>72252</v>
      </c>
      <c r="QW113" s="5">
        <v>62605</v>
      </c>
      <c r="QX113" s="5">
        <v>58669</v>
      </c>
      <c r="QY113" s="5">
        <v>60509</v>
      </c>
      <c r="QZ113" s="5">
        <v>62338</v>
      </c>
      <c r="RA113" s="5">
        <v>52883</v>
      </c>
      <c r="RB113" s="5">
        <v>55460</v>
      </c>
      <c r="RC113" s="5">
        <v>51459</v>
      </c>
      <c r="RD113" s="5">
        <v>43403</v>
      </c>
      <c r="RE113" s="5">
        <v>44452</v>
      </c>
      <c r="RF113" s="5">
        <v>46120</v>
      </c>
      <c r="RG113" s="5">
        <v>52172</v>
      </c>
      <c r="RH113" s="5">
        <v>51442</v>
      </c>
      <c r="RI113" s="5">
        <v>57964</v>
      </c>
      <c r="RJ113" s="5">
        <v>55449</v>
      </c>
      <c r="RK113" s="5">
        <v>55845</v>
      </c>
      <c r="RL113" s="5">
        <v>54915</v>
      </c>
      <c r="RM113" s="5">
        <v>57049</v>
      </c>
      <c r="RN113" s="5">
        <v>59966</v>
      </c>
      <c r="RO113" s="5">
        <v>75180</v>
      </c>
      <c r="RP113" s="5">
        <v>78460</v>
      </c>
      <c r="RQ113" s="5">
        <v>69181</v>
      </c>
      <c r="RR113" s="5">
        <v>82383</v>
      </c>
      <c r="RS113" s="5">
        <v>86548</v>
      </c>
      <c r="RT113" s="5">
        <v>78943</v>
      </c>
      <c r="RU113" s="5">
        <v>74898</v>
      </c>
      <c r="RV113" s="5">
        <v>72840</v>
      </c>
      <c r="RW113" s="5">
        <v>73846</v>
      </c>
      <c r="RX113" s="5">
        <v>70553</v>
      </c>
      <c r="RY113" s="5">
        <v>62688</v>
      </c>
      <c r="RZ113" s="5">
        <v>61463</v>
      </c>
      <c r="SA113" s="5">
        <v>55057</v>
      </c>
      <c r="SB113" s="5">
        <v>52553</v>
      </c>
      <c r="SC113" s="5">
        <v>48810</v>
      </c>
      <c r="SD113" s="5">
        <v>51153</v>
      </c>
      <c r="SE113" s="5">
        <v>54758</v>
      </c>
      <c r="SF113" s="5">
        <v>50910</v>
      </c>
      <c r="SG113" s="5">
        <v>42833</v>
      </c>
      <c r="SH113" s="5">
        <v>58958</v>
      </c>
      <c r="SI113" s="5">
        <v>71718</v>
      </c>
      <c r="SJ113" s="5">
        <v>89539</v>
      </c>
      <c r="SK113" s="5">
        <v>50564</v>
      </c>
      <c r="SL113" s="5">
        <v>53440</v>
      </c>
      <c r="SM113" s="5">
        <v>59701</v>
      </c>
      <c r="SN113" s="5">
        <v>51443</v>
      </c>
      <c r="SO113" s="5">
        <v>50585</v>
      </c>
      <c r="SP113" s="5">
        <v>47783</v>
      </c>
      <c r="SQ113" s="5">
        <v>50948</v>
      </c>
      <c r="SR113" s="5">
        <v>51985</v>
      </c>
      <c r="SS113" s="5">
        <v>46852</v>
      </c>
      <c r="ST113" s="5">
        <v>42008</v>
      </c>
      <c r="SU113" s="5">
        <v>97225</v>
      </c>
      <c r="SV113" s="5">
        <v>97569</v>
      </c>
      <c r="SW113" s="5">
        <v>99779</v>
      </c>
      <c r="SX113" s="5">
        <v>94624</v>
      </c>
      <c r="SY113" s="5">
        <v>105952</v>
      </c>
      <c r="SZ113" s="5">
        <v>91321</v>
      </c>
      <c r="TA113" s="5">
        <v>81586</v>
      </c>
      <c r="TB113" s="5">
        <v>110168</v>
      </c>
      <c r="TC113" s="5">
        <v>113834</v>
      </c>
      <c r="TD113" s="5">
        <v>84025</v>
      </c>
      <c r="TE113" s="5">
        <v>27017</v>
      </c>
      <c r="TF113" s="5">
        <v>19991</v>
      </c>
      <c r="TG113" s="5">
        <v>16877</v>
      </c>
      <c r="TH113" s="5">
        <v>12532</v>
      </c>
      <c r="TI113" s="5">
        <v>12106</v>
      </c>
      <c r="TJ113" s="5">
        <v>11373</v>
      </c>
      <c r="TK113" s="5">
        <v>11328</v>
      </c>
      <c r="TL113" s="5">
        <v>11644</v>
      </c>
      <c r="TM113" s="5">
        <v>11732</v>
      </c>
      <c r="TN113" s="5">
        <v>9560</v>
      </c>
      <c r="TO113" s="5">
        <v>10189</v>
      </c>
      <c r="TP113" s="5">
        <v>6693</v>
      </c>
      <c r="TQ113" s="5">
        <v>15248</v>
      </c>
      <c r="TR113" s="5">
        <v>9063</v>
      </c>
      <c r="TS113" s="5">
        <v>14561</v>
      </c>
      <c r="TT113" s="5">
        <v>17140</v>
      </c>
      <c r="TU113" s="5">
        <v>16516</v>
      </c>
      <c r="TV113" s="5">
        <v>12455</v>
      </c>
      <c r="TW113" s="5">
        <v>12160</v>
      </c>
      <c r="TX113" s="5">
        <v>11621</v>
      </c>
      <c r="TY113" s="5">
        <v>16633</v>
      </c>
      <c r="TZ113" s="5">
        <v>13546</v>
      </c>
      <c r="UA113" s="5">
        <v>1895</v>
      </c>
      <c r="UB113" s="5">
        <v>1729</v>
      </c>
      <c r="UC113" s="5">
        <v>1597</v>
      </c>
      <c r="UD113" s="5">
        <v>1638</v>
      </c>
      <c r="UE113" s="5">
        <v>2233</v>
      </c>
      <c r="UF113" s="5">
        <v>2343</v>
      </c>
      <c r="UG113" s="5">
        <v>2533</v>
      </c>
      <c r="UH113" s="5">
        <v>2150</v>
      </c>
      <c r="UI113" s="5">
        <v>2316</v>
      </c>
      <c r="UJ113" s="5">
        <v>2524</v>
      </c>
      <c r="UK113" s="5">
        <v>2472</v>
      </c>
      <c r="UL113" s="5">
        <v>5885</v>
      </c>
      <c r="UM113" s="5">
        <v>6785</v>
      </c>
      <c r="UN113" s="5">
        <v>3440</v>
      </c>
      <c r="UO113" s="5">
        <v>3865</v>
      </c>
      <c r="UP113" s="5">
        <v>3848</v>
      </c>
      <c r="UQ113" s="5">
        <v>5739</v>
      </c>
      <c r="UR113" s="5">
        <v>4321</v>
      </c>
      <c r="US113" s="5">
        <v>5740</v>
      </c>
      <c r="UT113" s="5">
        <v>8523</v>
      </c>
      <c r="UU113" s="5">
        <v>10134</v>
      </c>
      <c r="UV113" s="5">
        <v>18885</v>
      </c>
      <c r="UW113" s="5">
        <v>22401</v>
      </c>
      <c r="UX113" s="5">
        <v>19152</v>
      </c>
      <c r="UY113" s="5">
        <v>8972</v>
      </c>
      <c r="UZ113" s="5">
        <v>5485</v>
      </c>
      <c r="VA113" s="5">
        <v>4479</v>
      </c>
      <c r="VB113" s="5">
        <v>8528</v>
      </c>
      <c r="VC113" s="5">
        <v>8298</v>
      </c>
      <c r="VD113" s="5">
        <v>9423</v>
      </c>
      <c r="VE113" s="5">
        <v>6289</v>
      </c>
      <c r="VF113" s="5">
        <v>6992</v>
      </c>
      <c r="VG113" s="5">
        <v>151457</v>
      </c>
      <c r="VH113" s="5">
        <v>149589</v>
      </c>
      <c r="VI113" s="5">
        <v>169946</v>
      </c>
      <c r="VJ113" s="5">
        <v>186023</v>
      </c>
      <c r="VK113" s="5">
        <v>178535</v>
      </c>
      <c r="VL113" s="5">
        <v>136663</v>
      </c>
      <c r="VM113" s="5">
        <v>140551</v>
      </c>
      <c r="VN113" s="5">
        <v>157390</v>
      </c>
      <c r="VO113" s="5">
        <v>126834</v>
      </c>
      <c r="VP113" s="5">
        <v>149722</v>
      </c>
      <c r="VQ113" s="5">
        <v>147220</v>
      </c>
      <c r="VR113" s="5">
        <v>125730</v>
      </c>
      <c r="VS113" s="5">
        <v>121752</v>
      </c>
      <c r="VT113" s="5">
        <v>95456</v>
      </c>
      <c r="VU113" s="5">
        <v>139487</v>
      </c>
      <c r="VV113" s="5">
        <v>124289</v>
      </c>
      <c r="VW113" s="5">
        <v>140395</v>
      </c>
      <c r="VX113" s="5">
        <v>152255</v>
      </c>
      <c r="VY113" s="5">
        <v>110678</v>
      </c>
      <c r="VZ113" s="5">
        <v>156675</v>
      </c>
      <c r="WA113" s="5">
        <v>232122</v>
      </c>
      <c r="WB113" s="5">
        <v>231258</v>
      </c>
      <c r="WC113" s="5">
        <v>218692</v>
      </c>
      <c r="WD113" s="5">
        <v>215024</v>
      </c>
      <c r="WE113" s="5">
        <v>124150</v>
      </c>
      <c r="WF113" s="5">
        <v>245795</v>
      </c>
      <c r="WG113" s="5">
        <v>147151</v>
      </c>
      <c r="WH113" s="5">
        <v>136362</v>
      </c>
      <c r="WI113" s="5">
        <v>127497</v>
      </c>
      <c r="WJ113" s="5">
        <v>120659</v>
      </c>
      <c r="WK113" s="5">
        <v>108263</v>
      </c>
      <c r="WL113" s="5">
        <v>104357</v>
      </c>
      <c r="WM113" s="5">
        <v>18046</v>
      </c>
      <c r="WN113" s="5">
        <v>18626</v>
      </c>
      <c r="WO113" s="5">
        <v>18519</v>
      </c>
      <c r="WP113" s="5">
        <v>15721</v>
      </c>
      <c r="WQ113" s="5">
        <v>15807</v>
      </c>
      <c r="WR113" s="5">
        <v>14904</v>
      </c>
      <c r="WS113" s="5">
        <v>15122</v>
      </c>
      <c r="WT113" s="5">
        <v>19706</v>
      </c>
      <c r="WU113" s="5">
        <v>20416</v>
      </c>
      <c r="WV113" s="5">
        <v>14149</v>
      </c>
      <c r="WW113" s="5">
        <v>13157</v>
      </c>
      <c r="WX113" s="5">
        <v>13649</v>
      </c>
      <c r="WY113" s="5">
        <v>13992</v>
      </c>
      <c r="WZ113" s="5">
        <v>12940</v>
      </c>
      <c r="XA113" s="5">
        <v>8544</v>
      </c>
      <c r="XB113" s="5">
        <v>10477</v>
      </c>
      <c r="XC113" s="5">
        <v>11226</v>
      </c>
      <c r="XD113" s="5">
        <v>3654</v>
      </c>
      <c r="XE113" s="5">
        <v>-12066</v>
      </c>
      <c r="XF113" s="5">
        <v>21</v>
      </c>
      <c r="XG113" s="5">
        <v>750</v>
      </c>
      <c r="XH113" s="5">
        <v>3334</v>
      </c>
      <c r="XI113" s="5">
        <v>3322</v>
      </c>
      <c r="XJ113" s="5">
        <v>4658</v>
      </c>
      <c r="XK113" s="5">
        <v>3217</v>
      </c>
      <c r="XL113" s="5">
        <v>3292</v>
      </c>
      <c r="XM113" s="5">
        <v>4018</v>
      </c>
      <c r="XN113" s="5">
        <v>4750</v>
      </c>
      <c r="XO113" s="5">
        <v>5058</v>
      </c>
      <c r="XP113" s="5">
        <v>4517</v>
      </c>
      <c r="XQ113" s="5">
        <v>4887</v>
      </c>
      <c r="XR113" s="5">
        <v>4855</v>
      </c>
      <c r="XS113" s="1">
        <v>14715</v>
      </c>
      <c r="XT113" s="3" t="s">
        <v>180</v>
      </c>
      <c r="XU113" s="3" t="s">
        <v>179</v>
      </c>
      <c r="XV113" s="3" t="s">
        <v>179</v>
      </c>
      <c r="XW113" s="3" t="s">
        <v>179</v>
      </c>
      <c r="XX113" s="3" t="s">
        <v>180</v>
      </c>
      <c r="XY113" s="3" t="s">
        <v>180</v>
      </c>
      <c r="XZ113" s="3" t="s">
        <v>209</v>
      </c>
    </row>
    <row r="114" spans="1:650" x14ac:dyDescent="0.3">
      <c r="A114" s="6" t="s">
        <v>141</v>
      </c>
      <c r="B114" s="1">
        <v>4057094</v>
      </c>
      <c r="C114" s="5">
        <v>63867</v>
      </c>
      <c r="D114" s="5">
        <v>14720</v>
      </c>
      <c r="E114" s="5">
        <v>1052</v>
      </c>
      <c r="F114" s="5">
        <v>18950</v>
      </c>
      <c r="G114" s="5">
        <v>26779</v>
      </c>
      <c r="H114" s="5">
        <v>4004</v>
      </c>
      <c r="I114" s="5">
        <v>6820</v>
      </c>
      <c r="J114" s="5">
        <v>2753</v>
      </c>
      <c r="K114" s="5">
        <v>5477</v>
      </c>
      <c r="L114" s="5">
        <v>12047</v>
      </c>
      <c r="M114" s="5">
        <v>10635</v>
      </c>
      <c r="N114" s="5">
        <v>3765</v>
      </c>
      <c r="O114" s="5">
        <v>1185</v>
      </c>
      <c r="P114" s="5">
        <v>1070</v>
      </c>
      <c r="Q114" s="5">
        <v>2753</v>
      </c>
      <c r="R114" s="5">
        <v>9220</v>
      </c>
      <c r="S114" s="5">
        <v>827</v>
      </c>
      <c r="T114" s="5">
        <v>-98</v>
      </c>
      <c r="U114" s="5">
        <v>1421</v>
      </c>
      <c r="V114" s="5">
        <v>12865</v>
      </c>
      <c r="W114" s="5">
        <v>-260</v>
      </c>
      <c r="X114" s="5">
        <v>609</v>
      </c>
      <c r="Y114" s="5">
        <v>42</v>
      </c>
      <c r="Z114" s="5">
        <v>2320</v>
      </c>
      <c r="AA114" s="5">
        <v>0</v>
      </c>
      <c r="AB114" s="5">
        <v>629</v>
      </c>
      <c r="AC114" s="5">
        <v>-4682</v>
      </c>
      <c r="AD114" s="5">
        <v>8306</v>
      </c>
      <c r="AE114" s="5">
        <v>18</v>
      </c>
      <c r="AF114" s="5">
        <v>4408</v>
      </c>
      <c r="AG114" s="5">
        <v>0</v>
      </c>
      <c r="AH114" s="5">
        <v>-20</v>
      </c>
      <c r="AI114" s="5">
        <v>47861</v>
      </c>
      <c r="AJ114" s="5">
        <v>991345</v>
      </c>
      <c r="AK114" s="5">
        <v>69356</v>
      </c>
      <c r="AL114" s="5">
        <v>141020</v>
      </c>
      <c r="AM114" s="5">
        <v>712980</v>
      </c>
      <c r="AN114" s="5">
        <v>421083</v>
      </c>
      <c r="AO114" s="5">
        <v>78564</v>
      </c>
      <c r="AP114" s="5">
        <v>93348</v>
      </c>
      <c r="AQ114" s="5">
        <v>71973</v>
      </c>
      <c r="AR114" s="5">
        <v>1582542</v>
      </c>
      <c r="AS114" s="5">
        <v>226959</v>
      </c>
      <c r="AT114" s="5">
        <v>195875</v>
      </c>
      <c r="AU114" s="5">
        <v>34827</v>
      </c>
      <c r="AV114" s="5">
        <v>50076</v>
      </c>
      <c r="AW114" s="5">
        <v>30035</v>
      </c>
      <c r="AX114" s="5">
        <v>67057</v>
      </c>
      <c r="AY114" s="5">
        <v>181794</v>
      </c>
      <c r="AZ114" s="5">
        <v>21494</v>
      </c>
      <c r="BA114" s="5">
        <v>122512</v>
      </c>
      <c r="BB114" s="5">
        <v>98289</v>
      </c>
      <c r="BC114" s="5">
        <v>143064</v>
      </c>
      <c r="BD114" s="5">
        <v>105267</v>
      </c>
      <c r="BE114" s="5">
        <v>39202</v>
      </c>
      <c r="BF114" s="5">
        <v>87036</v>
      </c>
      <c r="BG114" s="5">
        <v>47258</v>
      </c>
      <c r="BH114" s="5">
        <v>93954</v>
      </c>
      <c r="BI114" s="5">
        <v>76559</v>
      </c>
      <c r="BJ114" s="5">
        <v>196637</v>
      </c>
      <c r="BK114" s="5">
        <v>63641</v>
      </c>
      <c r="BL114" s="5">
        <v>10149</v>
      </c>
      <c r="BM114" s="5">
        <v>117283</v>
      </c>
      <c r="BN114" s="5">
        <v>37766</v>
      </c>
      <c r="BO114" s="5">
        <v>225520</v>
      </c>
      <c r="BP114" s="5">
        <v>304665</v>
      </c>
      <c r="BQ114" s="5">
        <v>86184</v>
      </c>
      <c r="BR114" s="5">
        <v>107704</v>
      </c>
      <c r="BS114" s="5">
        <v>85517</v>
      </c>
      <c r="BT114" s="5">
        <v>116518</v>
      </c>
      <c r="BU114" s="5">
        <v>131265</v>
      </c>
      <c r="BV114" s="5">
        <v>143970</v>
      </c>
      <c r="BW114" s="5">
        <v>128375</v>
      </c>
      <c r="BX114" s="5">
        <v>142422</v>
      </c>
      <c r="BY114" s="5">
        <v>133791</v>
      </c>
      <c r="BZ114" s="5">
        <v>84383</v>
      </c>
      <c r="CA114" s="5">
        <v>54069</v>
      </c>
      <c r="CB114" s="5">
        <v>6448</v>
      </c>
      <c r="CC114" s="5">
        <v>62757</v>
      </c>
      <c r="CD114" s="5">
        <v>94036</v>
      </c>
      <c r="CE114" s="5">
        <v>38110</v>
      </c>
      <c r="CF114" s="5">
        <v>19199</v>
      </c>
      <c r="CG114" s="5">
        <v>61527</v>
      </c>
      <c r="CH114" s="5">
        <v>14349</v>
      </c>
      <c r="CI114" s="5">
        <v>19363</v>
      </c>
      <c r="CJ114" s="5">
        <v>26016</v>
      </c>
      <c r="CK114" s="5">
        <v>27805</v>
      </c>
      <c r="CL114" s="5">
        <v>14325</v>
      </c>
      <c r="CM114" s="5">
        <v>19750</v>
      </c>
      <c r="CN114" s="5">
        <v>36259</v>
      </c>
      <c r="CO114" s="5">
        <v>18020</v>
      </c>
      <c r="CP114" s="5">
        <v>141930</v>
      </c>
      <c r="CQ114" s="5">
        <v>16270</v>
      </c>
      <c r="CR114" s="5">
        <v>15016</v>
      </c>
      <c r="CS114" s="5">
        <v>7041</v>
      </c>
      <c r="CT114" s="5">
        <v>8282</v>
      </c>
      <c r="CU114" s="5">
        <v>392582</v>
      </c>
      <c r="CV114" s="5">
        <v>276942</v>
      </c>
      <c r="CW114" s="5">
        <v>235993</v>
      </c>
      <c r="CX114" s="5">
        <v>248655</v>
      </c>
      <c r="CY114" s="5">
        <v>231178</v>
      </c>
      <c r="CZ114" s="5">
        <v>239321</v>
      </c>
      <c r="DA114" s="5">
        <v>217189</v>
      </c>
      <c r="DB114" s="5">
        <v>166625</v>
      </c>
      <c r="DC114" s="5">
        <v>176050</v>
      </c>
      <c r="DD114" s="5">
        <v>150030</v>
      </c>
      <c r="DE114" s="5">
        <v>135123</v>
      </c>
      <c r="DF114" s="5">
        <v>218418</v>
      </c>
      <c r="DG114" s="5">
        <v>173191</v>
      </c>
      <c r="DH114" s="5">
        <v>142327</v>
      </c>
      <c r="DI114" s="5">
        <v>132576</v>
      </c>
      <c r="DJ114" s="5">
        <v>333584</v>
      </c>
      <c r="DK114" s="5">
        <v>120481</v>
      </c>
      <c r="DL114" s="5">
        <v>123075</v>
      </c>
      <c r="DM114" s="5">
        <v>179278</v>
      </c>
      <c r="DN114" s="5">
        <v>132585</v>
      </c>
      <c r="DO114" s="5">
        <v>130915</v>
      </c>
      <c r="DP114" s="5">
        <v>137772</v>
      </c>
      <c r="DQ114" s="5">
        <v>152281</v>
      </c>
      <c r="DR114" s="5">
        <v>82368</v>
      </c>
      <c r="DS114" s="5">
        <v>95164</v>
      </c>
      <c r="DT114" s="5">
        <v>71558</v>
      </c>
      <c r="DU114" s="5">
        <v>119047</v>
      </c>
      <c r="DV114" s="5">
        <v>80838</v>
      </c>
      <c r="DW114" s="5">
        <v>58834</v>
      </c>
      <c r="DX114" s="5">
        <v>61491</v>
      </c>
      <c r="DY114" s="5">
        <v>53458</v>
      </c>
      <c r="DZ114" s="5">
        <v>43347</v>
      </c>
      <c r="EA114" s="5">
        <v>85080</v>
      </c>
      <c r="EB114" s="5">
        <v>38887</v>
      </c>
      <c r="EC114" s="5">
        <v>26775</v>
      </c>
      <c r="ED114" s="5">
        <v>42989</v>
      </c>
      <c r="EE114" s="5">
        <v>26377</v>
      </c>
      <c r="EF114" s="5">
        <v>13628</v>
      </c>
      <c r="EG114" s="5">
        <v>12949</v>
      </c>
      <c r="EH114" s="5">
        <v>16932</v>
      </c>
      <c r="EI114" s="5">
        <v>11762</v>
      </c>
      <c r="EJ114" s="5">
        <v>16260</v>
      </c>
      <c r="EK114" s="5">
        <v>42343</v>
      </c>
      <c r="EL114" s="5">
        <v>11492</v>
      </c>
      <c r="EM114" s="5">
        <v>5084</v>
      </c>
      <c r="EN114" s="5">
        <v>4999</v>
      </c>
      <c r="EO114" s="5">
        <v>18036</v>
      </c>
      <c r="EP114" s="5">
        <v>9588</v>
      </c>
      <c r="EQ114" s="5">
        <v>1069</v>
      </c>
      <c r="ER114" s="5">
        <v>1244</v>
      </c>
      <c r="ES114" s="5">
        <v>14124</v>
      </c>
      <c r="ET114" s="5">
        <v>2178</v>
      </c>
      <c r="EU114" s="5">
        <v>1271</v>
      </c>
      <c r="EV114" s="5">
        <v>925</v>
      </c>
      <c r="EW114" s="5">
        <v>2085</v>
      </c>
      <c r="EX114" s="5">
        <v>1065</v>
      </c>
      <c r="EY114" s="5">
        <v>1749</v>
      </c>
      <c r="EZ114" s="5">
        <v>1482</v>
      </c>
      <c r="FA114" s="5">
        <v>2156</v>
      </c>
      <c r="FB114" s="5">
        <v>11231</v>
      </c>
      <c r="FC114" s="5">
        <v>667</v>
      </c>
      <c r="FD114" s="5">
        <v>1031</v>
      </c>
      <c r="FE114" s="5">
        <v>1749</v>
      </c>
      <c r="FF114" s="5">
        <v>1281</v>
      </c>
      <c r="FG114" s="5">
        <v>0</v>
      </c>
      <c r="FH114" s="5">
        <v>0</v>
      </c>
      <c r="FI114" s="5">
        <v>0</v>
      </c>
      <c r="FJ114" s="5">
        <v>0</v>
      </c>
      <c r="FK114" s="5">
        <v>0</v>
      </c>
      <c r="FL114" s="5">
        <v>0</v>
      </c>
      <c r="FM114" s="5">
        <v>0</v>
      </c>
      <c r="FN114" s="5">
        <v>0</v>
      </c>
      <c r="FO114" s="5">
        <v>0</v>
      </c>
      <c r="FP114" s="5">
        <v>0</v>
      </c>
      <c r="FQ114" s="5">
        <v>0</v>
      </c>
      <c r="FR114" s="5">
        <v>0</v>
      </c>
      <c r="FS114" s="5">
        <v>0</v>
      </c>
      <c r="FT114" s="5">
        <v>0</v>
      </c>
      <c r="FU114" s="5" t="s">
        <v>33</v>
      </c>
      <c r="FV114" s="5" t="s">
        <v>33</v>
      </c>
      <c r="FW114" s="5" t="s">
        <v>33</v>
      </c>
      <c r="FX114" s="5" t="s">
        <v>33</v>
      </c>
      <c r="FY114" s="5" t="s">
        <v>33</v>
      </c>
      <c r="FZ114" s="5" t="s">
        <v>33</v>
      </c>
      <c r="GA114" s="5" t="s">
        <v>33</v>
      </c>
      <c r="GB114" s="5" t="s">
        <v>33</v>
      </c>
      <c r="GC114" s="5" t="s">
        <v>33</v>
      </c>
      <c r="GD114" s="5" t="s">
        <v>33</v>
      </c>
      <c r="GE114" s="5" t="s">
        <v>33</v>
      </c>
      <c r="GF114" s="5" t="s">
        <v>33</v>
      </c>
      <c r="GG114" s="5" t="s">
        <v>33</v>
      </c>
      <c r="GH114" s="5" t="s">
        <v>33</v>
      </c>
      <c r="GI114" s="5" t="s">
        <v>33</v>
      </c>
      <c r="GJ114" s="5" t="s">
        <v>33</v>
      </c>
      <c r="GK114" s="5" t="s">
        <v>33</v>
      </c>
      <c r="GL114" s="5" t="s">
        <v>33</v>
      </c>
      <c r="GM114" s="5">
        <v>814910</v>
      </c>
      <c r="GN114" s="5">
        <v>1626560</v>
      </c>
      <c r="GO114" s="5">
        <v>419360</v>
      </c>
      <c r="GP114" s="5">
        <v>559319</v>
      </c>
      <c r="GQ114" s="5">
        <v>1082832</v>
      </c>
      <c r="GR114" s="5">
        <v>794554</v>
      </c>
      <c r="GS114" s="5">
        <v>446787</v>
      </c>
      <c r="GT114" s="5">
        <v>423628</v>
      </c>
      <c r="GU114" s="5">
        <v>393637</v>
      </c>
      <c r="GV114" s="5">
        <v>1903301</v>
      </c>
      <c r="GW114" s="5">
        <v>548851</v>
      </c>
      <c r="GX114" s="5">
        <v>513933</v>
      </c>
      <c r="GY114" s="5">
        <v>268357</v>
      </c>
      <c r="GZ114" s="5">
        <v>204920</v>
      </c>
      <c r="HA114" s="5">
        <v>246158</v>
      </c>
      <c r="HB114" s="5">
        <v>513484</v>
      </c>
      <c r="HC114" s="5">
        <v>342281</v>
      </c>
      <c r="HD114" s="5">
        <v>164914</v>
      </c>
      <c r="HE114" s="5">
        <v>378863</v>
      </c>
      <c r="HF114" s="5">
        <v>260268</v>
      </c>
      <c r="HG114" s="5">
        <v>294356</v>
      </c>
      <c r="HH114" s="5">
        <v>270604</v>
      </c>
      <c r="HI114" s="5">
        <v>221416</v>
      </c>
      <c r="HJ114" s="5">
        <v>187311</v>
      </c>
      <c r="HK114" s="5">
        <v>163921</v>
      </c>
      <c r="HL114" s="5">
        <v>203894</v>
      </c>
      <c r="HM114" s="5">
        <v>211099</v>
      </c>
      <c r="HN114" s="5">
        <v>439088</v>
      </c>
      <c r="HO114" s="5">
        <v>139429</v>
      </c>
      <c r="HP114" s="5">
        <v>92393</v>
      </c>
      <c r="HQ114" s="5">
        <v>179782</v>
      </c>
      <c r="HR114" s="5">
        <v>90716</v>
      </c>
      <c r="HS114" s="5">
        <v>1549275</v>
      </c>
      <c r="HT114" s="5">
        <v>1536270</v>
      </c>
      <c r="HU114" s="5">
        <v>1332869</v>
      </c>
      <c r="HV114" s="5">
        <v>1333139</v>
      </c>
      <c r="HW114" s="5">
        <v>1344683</v>
      </c>
      <c r="HX114" s="5">
        <v>1496218</v>
      </c>
      <c r="HY114" s="5">
        <v>1462159</v>
      </c>
      <c r="HZ114" s="5">
        <v>1345480</v>
      </c>
      <c r="IA114" s="5">
        <v>1574354</v>
      </c>
      <c r="IB114" s="5">
        <v>1662140</v>
      </c>
      <c r="IC114" s="5">
        <v>1509419</v>
      </c>
      <c r="ID114" s="5">
        <v>1965536</v>
      </c>
      <c r="IE114" s="5">
        <v>1664454</v>
      </c>
      <c r="IF114" s="5">
        <v>2009789</v>
      </c>
      <c r="IG114" s="5">
        <v>2157676</v>
      </c>
      <c r="IH114" s="5">
        <v>1761117</v>
      </c>
      <c r="II114" s="5">
        <v>1421678</v>
      </c>
      <c r="IJ114" s="5">
        <v>2410519</v>
      </c>
      <c r="IK114" s="5">
        <v>2581556</v>
      </c>
      <c r="IL114" s="5">
        <v>1929386</v>
      </c>
      <c r="IM114" s="5">
        <v>1228379</v>
      </c>
      <c r="IN114" s="5">
        <v>838693</v>
      </c>
      <c r="IO114" s="5">
        <v>695426</v>
      </c>
      <c r="IP114" s="5">
        <v>665387</v>
      </c>
      <c r="IQ114" s="5">
        <v>665477</v>
      </c>
      <c r="IR114" s="5">
        <v>680867</v>
      </c>
      <c r="IS114" s="5">
        <v>607463</v>
      </c>
      <c r="IT114" s="5">
        <v>562483</v>
      </c>
      <c r="IU114" s="5">
        <v>534588</v>
      </c>
      <c r="IV114" s="5">
        <v>493547</v>
      </c>
      <c r="IW114" s="5">
        <v>506569</v>
      </c>
      <c r="IX114" s="5">
        <v>524378</v>
      </c>
      <c r="IY114" s="5">
        <v>73953</v>
      </c>
      <c r="IZ114" s="5">
        <v>75971</v>
      </c>
      <c r="JA114" s="5">
        <v>77719</v>
      </c>
      <c r="JB114" s="5">
        <v>88076</v>
      </c>
      <c r="JC114" s="5">
        <v>93091</v>
      </c>
      <c r="JD114" s="5">
        <v>95954</v>
      </c>
      <c r="JE114" s="5">
        <v>99082</v>
      </c>
      <c r="JF114" s="5">
        <v>87172</v>
      </c>
      <c r="JG114" s="5">
        <v>100897</v>
      </c>
      <c r="JH114" s="5">
        <v>87453</v>
      </c>
      <c r="JI114" s="5">
        <v>79064</v>
      </c>
      <c r="JJ114" s="5">
        <v>69102</v>
      </c>
      <c r="JK114" s="5">
        <v>62736</v>
      </c>
      <c r="JL114" s="5">
        <v>61496</v>
      </c>
      <c r="JM114" s="5">
        <v>57335</v>
      </c>
      <c r="JN114" s="5">
        <v>60693</v>
      </c>
      <c r="JO114" s="5">
        <v>49484</v>
      </c>
      <c r="JP114" s="5">
        <v>43961</v>
      </c>
      <c r="JQ114" s="5">
        <v>41623</v>
      </c>
      <c r="JR114" s="5">
        <v>28772</v>
      </c>
      <c r="JS114" s="5">
        <v>35019</v>
      </c>
      <c r="JT114" s="5">
        <v>32451</v>
      </c>
      <c r="JU114" s="5">
        <v>31352</v>
      </c>
      <c r="JV114" s="5">
        <v>29133</v>
      </c>
      <c r="JW114" s="5">
        <v>29395</v>
      </c>
      <c r="JX114" s="5">
        <v>42288</v>
      </c>
      <c r="JY114" s="5">
        <v>38097</v>
      </c>
      <c r="JZ114" s="5">
        <v>40163</v>
      </c>
      <c r="KA114" s="5">
        <v>33625</v>
      </c>
      <c r="KB114" s="5">
        <v>51132</v>
      </c>
      <c r="KC114" s="5">
        <v>54040</v>
      </c>
      <c r="KD114" s="5">
        <v>63484</v>
      </c>
      <c r="KE114" s="5">
        <v>51574</v>
      </c>
      <c r="KF114" s="5">
        <v>43991</v>
      </c>
      <c r="KG114" s="5">
        <v>45297</v>
      </c>
      <c r="KH114" s="5">
        <v>39436</v>
      </c>
      <c r="KI114" s="5">
        <v>38785</v>
      </c>
      <c r="KJ114" s="5">
        <v>40173</v>
      </c>
      <c r="KK114" s="5">
        <v>46296</v>
      </c>
      <c r="KL114" s="5">
        <v>43629</v>
      </c>
      <c r="KM114" s="5">
        <v>44489</v>
      </c>
      <c r="KN114" s="5">
        <v>35464</v>
      </c>
      <c r="KO114" s="5">
        <v>33583</v>
      </c>
      <c r="KP114" s="5">
        <v>33538</v>
      </c>
      <c r="KQ114" s="5">
        <v>30757</v>
      </c>
      <c r="KR114" s="5">
        <v>29149</v>
      </c>
      <c r="KS114" s="5">
        <v>25438</v>
      </c>
      <c r="KT114" s="5">
        <v>27191</v>
      </c>
      <c r="KU114" s="5">
        <v>39119</v>
      </c>
      <c r="KV114" s="5">
        <v>43950</v>
      </c>
      <c r="KW114" s="5">
        <v>84243</v>
      </c>
      <c r="KX114" s="5">
        <v>48191</v>
      </c>
      <c r="KY114" s="5">
        <v>18380</v>
      </c>
      <c r="KZ114" s="5">
        <v>17577</v>
      </c>
      <c r="LA114" s="5">
        <v>13540</v>
      </c>
      <c r="LB114" s="5">
        <v>13523</v>
      </c>
      <c r="LC114" s="5">
        <v>12337</v>
      </c>
      <c r="LD114" s="5">
        <v>9584</v>
      </c>
      <c r="LE114" s="5">
        <v>12324</v>
      </c>
      <c r="LF114" s="5">
        <v>7042</v>
      </c>
      <c r="LG114" s="5">
        <v>5099</v>
      </c>
      <c r="LH114" s="5">
        <v>4022</v>
      </c>
      <c r="LI114" s="5">
        <v>3557</v>
      </c>
      <c r="LJ114" s="5">
        <v>3594</v>
      </c>
      <c r="LK114" s="5">
        <v>7445</v>
      </c>
      <c r="LL114" s="5">
        <v>8711</v>
      </c>
      <c r="LM114" s="5">
        <v>9466</v>
      </c>
      <c r="LN114" s="5">
        <v>13902</v>
      </c>
      <c r="LO114" s="5">
        <v>14167</v>
      </c>
      <c r="LP114" s="5">
        <v>17888</v>
      </c>
      <c r="LQ114" s="5">
        <v>15275</v>
      </c>
      <c r="LR114" s="5">
        <v>9653</v>
      </c>
      <c r="LS114" s="5">
        <v>6872</v>
      </c>
      <c r="LT114" s="5">
        <v>7634</v>
      </c>
      <c r="LU114" s="5">
        <v>7120</v>
      </c>
      <c r="LV114" s="5">
        <v>5330</v>
      </c>
      <c r="LW114" s="5">
        <v>3950</v>
      </c>
      <c r="LX114" s="5">
        <v>3595</v>
      </c>
      <c r="LY114" s="5">
        <v>3311</v>
      </c>
      <c r="LZ114" s="5">
        <v>3372</v>
      </c>
      <c r="MA114" s="5">
        <v>2526</v>
      </c>
      <c r="MB114" s="5">
        <v>3186</v>
      </c>
      <c r="MC114" s="5">
        <v>2589</v>
      </c>
      <c r="MD114" s="5">
        <v>2672</v>
      </c>
      <c r="ME114" s="5">
        <v>3087</v>
      </c>
      <c r="MF114" s="5">
        <v>2353</v>
      </c>
      <c r="MG114" s="5">
        <v>2331</v>
      </c>
      <c r="MH114" s="5">
        <v>2522</v>
      </c>
      <c r="MI114" s="5">
        <v>2230</v>
      </c>
      <c r="MJ114" s="5">
        <v>2334</v>
      </c>
      <c r="MK114" s="5">
        <v>2586</v>
      </c>
      <c r="ML114" s="5">
        <v>2510</v>
      </c>
      <c r="MM114" s="5">
        <v>1941</v>
      </c>
      <c r="MN114" s="5">
        <v>2328</v>
      </c>
      <c r="MO114" s="5">
        <v>2609</v>
      </c>
      <c r="MP114" s="5">
        <v>2124</v>
      </c>
      <c r="MQ114" s="5">
        <v>444</v>
      </c>
      <c r="MR114" s="5">
        <v>486</v>
      </c>
      <c r="MS114" s="5">
        <v>528</v>
      </c>
      <c r="MT114" s="5">
        <v>341</v>
      </c>
      <c r="MU114" s="5">
        <v>362</v>
      </c>
      <c r="MV114" s="5">
        <v>313</v>
      </c>
      <c r="MW114" s="5">
        <v>542</v>
      </c>
      <c r="MX114" s="5">
        <v>704</v>
      </c>
      <c r="MY114" s="5">
        <v>679</v>
      </c>
      <c r="MZ114" s="5">
        <v>756</v>
      </c>
      <c r="NA114" s="5">
        <v>590</v>
      </c>
      <c r="NB114" s="5">
        <v>367</v>
      </c>
      <c r="NC114" s="5">
        <v>218</v>
      </c>
      <c r="ND114" s="5">
        <v>127</v>
      </c>
      <c r="NE114" s="5" t="s">
        <v>33</v>
      </c>
      <c r="NF114" s="5" t="s">
        <v>33</v>
      </c>
      <c r="NG114" s="5" t="s">
        <v>33</v>
      </c>
      <c r="NH114" s="5" t="s">
        <v>33</v>
      </c>
      <c r="NI114" s="5" t="s">
        <v>33</v>
      </c>
      <c r="NJ114" s="5" t="s">
        <v>33</v>
      </c>
      <c r="NK114" s="5" t="s">
        <v>33</v>
      </c>
      <c r="NL114" s="5" t="s">
        <v>33</v>
      </c>
      <c r="NM114" s="5" t="s">
        <v>33</v>
      </c>
      <c r="NN114" s="5" t="s">
        <v>33</v>
      </c>
      <c r="NO114" s="5" t="s">
        <v>33</v>
      </c>
      <c r="NP114" s="5" t="s">
        <v>33</v>
      </c>
      <c r="NQ114" s="5" t="s">
        <v>33</v>
      </c>
      <c r="NR114" s="5" t="s">
        <v>33</v>
      </c>
      <c r="NS114" s="5" t="s">
        <v>33</v>
      </c>
      <c r="NT114" s="5" t="s">
        <v>33</v>
      </c>
      <c r="NU114" s="5" t="s">
        <v>33</v>
      </c>
      <c r="NV114" s="5" t="s">
        <v>33</v>
      </c>
      <c r="NW114" s="5">
        <v>0</v>
      </c>
      <c r="NX114" s="5">
        <v>0</v>
      </c>
      <c r="NY114" s="5">
        <v>0</v>
      </c>
      <c r="NZ114" s="5">
        <v>0</v>
      </c>
      <c r="OA114" s="5">
        <v>0</v>
      </c>
      <c r="OB114" s="5">
        <v>0</v>
      </c>
      <c r="OC114" s="5">
        <v>0</v>
      </c>
      <c r="OD114" s="5">
        <v>0</v>
      </c>
      <c r="OE114" s="5">
        <v>0</v>
      </c>
      <c r="OF114" s="5">
        <v>0</v>
      </c>
      <c r="OG114" s="5">
        <v>0</v>
      </c>
      <c r="OH114" s="5">
        <v>0</v>
      </c>
      <c r="OI114" s="5">
        <v>0</v>
      </c>
      <c r="OJ114" s="5">
        <v>0</v>
      </c>
      <c r="OK114" s="5" t="s">
        <v>33</v>
      </c>
      <c r="OL114" s="5" t="s">
        <v>33</v>
      </c>
      <c r="OM114" s="5" t="s">
        <v>33</v>
      </c>
      <c r="ON114" s="5" t="s">
        <v>33</v>
      </c>
      <c r="OO114" s="5" t="s">
        <v>33</v>
      </c>
      <c r="OP114" s="5" t="s">
        <v>33</v>
      </c>
      <c r="OQ114" s="5" t="s">
        <v>33</v>
      </c>
      <c r="OR114" s="5" t="s">
        <v>33</v>
      </c>
      <c r="OS114" s="5" t="s">
        <v>33</v>
      </c>
      <c r="OT114" s="5" t="s">
        <v>33</v>
      </c>
      <c r="OU114" s="5" t="s">
        <v>33</v>
      </c>
      <c r="OV114" s="5" t="s">
        <v>33</v>
      </c>
      <c r="OW114" s="5" t="s">
        <v>33</v>
      </c>
      <c r="OX114" s="5" t="s">
        <v>33</v>
      </c>
      <c r="OY114" s="5" t="s">
        <v>33</v>
      </c>
      <c r="OZ114" s="5" t="s">
        <v>33</v>
      </c>
      <c r="PA114" s="5" t="s">
        <v>33</v>
      </c>
      <c r="PB114" s="5" t="s">
        <v>33</v>
      </c>
      <c r="PC114" s="5">
        <v>64945</v>
      </c>
      <c r="PD114" s="5">
        <v>56901</v>
      </c>
      <c r="PE114" s="5">
        <v>47997</v>
      </c>
      <c r="PF114" s="5">
        <v>43568</v>
      </c>
      <c r="PG114" s="5">
        <v>46384</v>
      </c>
      <c r="PH114" s="5">
        <v>46733</v>
      </c>
      <c r="PI114" s="5">
        <v>51401</v>
      </c>
      <c r="PJ114" s="5">
        <v>49329</v>
      </c>
      <c r="PK114" s="5">
        <v>55554</v>
      </c>
      <c r="PL114" s="5">
        <v>51413</v>
      </c>
      <c r="PM114" s="5">
        <v>43207</v>
      </c>
      <c r="PN114" s="5">
        <v>39872</v>
      </c>
      <c r="PO114" s="5">
        <v>42796</v>
      </c>
      <c r="PP114" s="5">
        <v>39024</v>
      </c>
      <c r="PQ114" s="5">
        <v>38816</v>
      </c>
      <c r="PR114" s="5">
        <v>37719</v>
      </c>
      <c r="PS114" s="5">
        <v>30991</v>
      </c>
      <c r="PT114" s="5">
        <v>27233</v>
      </c>
      <c r="PU114" s="5">
        <v>23926</v>
      </c>
      <c r="PV114" s="5">
        <v>26067</v>
      </c>
      <c r="PW114" s="5">
        <v>25828</v>
      </c>
      <c r="PX114" s="5">
        <v>26224</v>
      </c>
      <c r="PY114" s="5">
        <v>23055</v>
      </c>
      <c r="PZ114" s="5">
        <v>20123</v>
      </c>
      <c r="QA114" s="5">
        <v>19315</v>
      </c>
      <c r="QB114" s="5">
        <v>19185</v>
      </c>
      <c r="QC114" s="5">
        <v>22062</v>
      </c>
      <c r="QD114" s="5">
        <v>24535</v>
      </c>
      <c r="QE114" s="5">
        <v>24091</v>
      </c>
      <c r="QF114" s="5">
        <v>24739</v>
      </c>
      <c r="QG114" s="5">
        <v>23473</v>
      </c>
      <c r="QH114" s="5">
        <v>21076</v>
      </c>
      <c r="QI114" s="5">
        <v>55427</v>
      </c>
      <c r="QJ114" s="5">
        <v>58271</v>
      </c>
      <c r="QK114" s="5">
        <v>49640</v>
      </c>
      <c r="QL114" s="5">
        <v>53051</v>
      </c>
      <c r="QM114" s="5">
        <v>46605</v>
      </c>
      <c r="QN114" s="5">
        <v>47933</v>
      </c>
      <c r="QO114" s="5">
        <v>51700</v>
      </c>
      <c r="QP114" s="5">
        <v>42306</v>
      </c>
      <c r="QQ114" s="5">
        <v>41208</v>
      </c>
      <c r="QR114" s="5">
        <v>38894</v>
      </c>
      <c r="QS114" s="5">
        <v>32980</v>
      </c>
      <c r="QT114" s="5">
        <v>32299</v>
      </c>
      <c r="QU114" s="5">
        <v>37911</v>
      </c>
      <c r="QV114" s="5">
        <v>31178</v>
      </c>
      <c r="QW114" s="5">
        <v>31222</v>
      </c>
      <c r="QX114" s="5">
        <v>28289</v>
      </c>
      <c r="QY114" s="5">
        <v>27782</v>
      </c>
      <c r="QZ114" s="5">
        <v>21209</v>
      </c>
      <c r="RA114" s="5">
        <v>22337</v>
      </c>
      <c r="RB114" s="5">
        <v>21842</v>
      </c>
      <c r="RC114" s="5">
        <v>28135</v>
      </c>
      <c r="RD114" s="5">
        <v>24715</v>
      </c>
      <c r="RE114" s="5">
        <v>24174</v>
      </c>
      <c r="RF114" s="5">
        <v>22919</v>
      </c>
      <c r="RG114" s="5">
        <v>23142</v>
      </c>
      <c r="RH114" s="5">
        <v>18597</v>
      </c>
      <c r="RI114" s="5">
        <v>19656</v>
      </c>
      <c r="RJ114" s="5">
        <v>15666</v>
      </c>
      <c r="RK114" s="5">
        <v>17870</v>
      </c>
      <c r="RL114" s="5">
        <v>17596</v>
      </c>
      <c r="RM114" s="5">
        <v>17411</v>
      </c>
      <c r="RN114" s="5">
        <v>16210</v>
      </c>
      <c r="RO114" s="5">
        <v>38067</v>
      </c>
      <c r="RP114" s="5">
        <v>34024</v>
      </c>
      <c r="RQ114" s="5">
        <v>34160</v>
      </c>
      <c r="RR114" s="5">
        <v>34860</v>
      </c>
      <c r="RS114" s="5">
        <v>33293</v>
      </c>
      <c r="RT114" s="5">
        <v>37413</v>
      </c>
      <c r="RU114" s="5">
        <v>38200</v>
      </c>
      <c r="RV114" s="5">
        <v>37952</v>
      </c>
      <c r="RW114" s="5">
        <v>41045</v>
      </c>
      <c r="RX114" s="5">
        <v>41055</v>
      </c>
      <c r="RY114" s="5">
        <v>37330</v>
      </c>
      <c r="RZ114" s="5">
        <v>41370</v>
      </c>
      <c r="SA114" s="5">
        <v>40317</v>
      </c>
      <c r="SB114" s="5">
        <v>40017</v>
      </c>
      <c r="SC114" s="5">
        <v>39321</v>
      </c>
      <c r="SD114" s="5">
        <v>34123</v>
      </c>
      <c r="SE114" s="5">
        <v>30036</v>
      </c>
      <c r="SF114" s="5">
        <v>34818</v>
      </c>
      <c r="SG114" s="5">
        <v>39581</v>
      </c>
      <c r="SH114" s="5">
        <v>37163</v>
      </c>
      <c r="SI114" s="5">
        <v>31664</v>
      </c>
      <c r="SJ114" s="5">
        <v>30094</v>
      </c>
      <c r="SK114" s="5">
        <v>35484</v>
      </c>
      <c r="SL114" s="5">
        <v>33710</v>
      </c>
      <c r="SM114" s="5">
        <v>34832</v>
      </c>
      <c r="SN114" s="5">
        <v>34949</v>
      </c>
      <c r="SO114" s="5">
        <v>32252</v>
      </c>
      <c r="SP114" s="5">
        <v>28494</v>
      </c>
      <c r="SQ114" s="5">
        <v>34401</v>
      </c>
      <c r="SR114" s="5">
        <v>31885</v>
      </c>
      <c r="SS114" s="5">
        <v>33782</v>
      </c>
      <c r="ST114" s="5">
        <v>32100</v>
      </c>
      <c r="SU114" s="5">
        <v>122739</v>
      </c>
      <c r="SV114" s="5">
        <v>128690</v>
      </c>
      <c r="SW114" s="5">
        <v>113706</v>
      </c>
      <c r="SX114" s="5">
        <v>107952</v>
      </c>
      <c r="SY114" s="5">
        <v>121395</v>
      </c>
      <c r="SZ114" s="5">
        <v>130409</v>
      </c>
      <c r="TA114" s="5">
        <v>125572</v>
      </c>
      <c r="TB114" s="5">
        <v>109828</v>
      </c>
      <c r="TC114" s="5">
        <v>101593</v>
      </c>
      <c r="TD114" s="5">
        <v>113002</v>
      </c>
      <c r="TE114" s="5">
        <v>93964</v>
      </c>
      <c r="TF114" s="5">
        <v>36306</v>
      </c>
      <c r="TG114" s="5">
        <v>21238</v>
      </c>
      <c r="TH114" s="5">
        <v>18411</v>
      </c>
      <c r="TI114" s="5">
        <v>13656</v>
      </c>
      <c r="TJ114" s="5">
        <v>10701</v>
      </c>
      <c r="TK114" s="5">
        <v>8492</v>
      </c>
      <c r="TL114" s="5">
        <v>945</v>
      </c>
      <c r="TM114" s="5">
        <v>2277</v>
      </c>
      <c r="TN114" s="5">
        <v>2465</v>
      </c>
      <c r="TO114" s="5">
        <v>1972</v>
      </c>
      <c r="TP114" s="5">
        <v>2751</v>
      </c>
      <c r="TQ114" s="5">
        <v>2439</v>
      </c>
      <c r="TR114" s="5">
        <v>3625</v>
      </c>
      <c r="TS114" s="5">
        <v>3649</v>
      </c>
      <c r="TT114" s="5">
        <v>5743</v>
      </c>
      <c r="TU114" s="5">
        <v>5978</v>
      </c>
      <c r="TV114" s="5">
        <v>5320</v>
      </c>
      <c r="TW114" s="5">
        <v>4898</v>
      </c>
      <c r="TX114" s="5">
        <v>4265</v>
      </c>
      <c r="TY114" s="5">
        <v>3783</v>
      </c>
      <c r="TZ114" s="5">
        <v>3162</v>
      </c>
      <c r="UA114" s="5">
        <v>826</v>
      </c>
      <c r="UB114" s="5">
        <v>692</v>
      </c>
      <c r="UC114" s="5">
        <v>627</v>
      </c>
      <c r="UD114" s="5">
        <v>651</v>
      </c>
      <c r="UE114" s="5">
        <v>589</v>
      </c>
      <c r="UF114" s="5">
        <v>528</v>
      </c>
      <c r="UG114" s="5">
        <v>641</v>
      </c>
      <c r="UH114" s="5">
        <v>629</v>
      </c>
      <c r="UI114" s="5">
        <v>539</v>
      </c>
      <c r="UJ114" s="5">
        <v>497</v>
      </c>
      <c r="UK114" s="5">
        <v>606</v>
      </c>
      <c r="UL114" s="5">
        <v>535</v>
      </c>
      <c r="UM114" s="5">
        <v>540</v>
      </c>
      <c r="UN114" s="5">
        <v>709</v>
      </c>
      <c r="UO114" s="5">
        <v>755</v>
      </c>
      <c r="UP114" s="5">
        <v>810</v>
      </c>
      <c r="UQ114" s="5">
        <v>3726</v>
      </c>
      <c r="UR114" s="5">
        <v>3958</v>
      </c>
      <c r="US114" s="5">
        <v>6850</v>
      </c>
      <c r="UT114" s="5">
        <v>7774</v>
      </c>
      <c r="UU114" s="5">
        <v>5585</v>
      </c>
      <c r="UV114" s="5">
        <v>5048</v>
      </c>
      <c r="UW114" s="5">
        <v>3692</v>
      </c>
      <c r="UX114" s="5">
        <v>2285</v>
      </c>
      <c r="UY114" s="5">
        <v>1820</v>
      </c>
      <c r="UZ114" s="5">
        <v>832</v>
      </c>
      <c r="VA114" s="5">
        <v>757</v>
      </c>
      <c r="VB114" s="5">
        <v>712</v>
      </c>
      <c r="VC114" s="5">
        <v>548</v>
      </c>
      <c r="VD114" s="5">
        <v>700</v>
      </c>
      <c r="VE114" s="5">
        <v>445</v>
      </c>
      <c r="VF114" s="5">
        <v>320</v>
      </c>
      <c r="VG114" s="5">
        <v>171053</v>
      </c>
      <c r="VH114" s="5">
        <v>172986</v>
      </c>
      <c r="VI114" s="5">
        <v>176635</v>
      </c>
      <c r="VJ114" s="5">
        <v>164686</v>
      </c>
      <c r="VK114" s="5">
        <v>165398</v>
      </c>
      <c r="VL114" s="5">
        <v>162145</v>
      </c>
      <c r="VM114" s="5">
        <v>166505</v>
      </c>
      <c r="VN114" s="5">
        <v>162674</v>
      </c>
      <c r="VO114" s="5">
        <v>159853</v>
      </c>
      <c r="VP114" s="5">
        <v>162739</v>
      </c>
      <c r="VQ114" s="5">
        <v>155078</v>
      </c>
      <c r="VR114" s="5">
        <v>144210</v>
      </c>
      <c r="VS114" s="5">
        <v>149188</v>
      </c>
      <c r="VT114" s="5">
        <v>156926</v>
      </c>
      <c r="VU114" s="5">
        <v>146513</v>
      </c>
      <c r="VV114" s="5">
        <v>138789</v>
      </c>
      <c r="VW114" s="5">
        <v>151449</v>
      </c>
      <c r="VX114" s="5">
        <v>132351</v>
      </c>
      <c r="VY114" s="5">
        <v>141539</v>
      </c>
      <c r="VZ114" s="5">
        <v>95116</v>
      </c>
      <c r="WA114" s="5">
        <v>86649</v>
      </c>
      <c r="WB114" s="5">
        <v>101594</v>
      </c>
      <c r="WC114" s="5">
        <v>104181</v>
      </c>
      <c r="WD114" s="5">
        <v>124672</v>
      </c>
      <c r="WE114" s="5">
        <v>133102</v>
      </c>
      <c r="WF114" s="5">
        <v>138536</v>
      </c>
      <c r="WG114" s="5">
        <v>126225</v>
      </c>
      <c r="WH114" s="5">
        <v>114983</v>
      </c>
      <c r="WI114" s="5">
        <v>114590</v>
      </c>
      <c r="WJ114" s="5">
        <v>112944</v>
      </c>
      <c r="WK114" s="5">
        <v>106968</v>
      </c>
      <c r="WL114" s="5">
        <v>103392</v>
      </c>
      <c r="WM114" s="5">
        <v>231</v>
      </c>
      <c r="WN114" s="5">
        <v>390</v>
      </c>
      <c r="WO114" s="5">
        <v>594</v>
      </c>
      <c r="WP114" s="5">
        <v>1242</v>
      </c>
      <c r="WQ114" s="5">
        <v>981</v>
      </c>
      <c r="WR114" s="5">
        <v>869</v>
      </c>
      <c r="WS114" s="5">
        <v>495</v>
      </c>
      <c r="WT114" s="5">
        <v>255</v>
      </c>
      <c r="WU114" s="5">
        <v>512</v>
      </c>
      <c r="WV114" s="5">
        <v>404</v>
      </c>
      <c r="WW114" s="5">
        <v>378</v>
      </c>
      <c r="WX114" s="5">
        <v>411</v>
      </c>
      <c r="WY114" s="5">
        <v>134</v>
      </c>
      <c r="WZ114" s="5">
        <v>100</v>
      </c>
      <c r="XA114" s="5">
        <v>207</v>
      </c>
      <c r="XB114" s="5">
        <v>212</v>
      </c>
      <c r="XC114" s="5">
        <v>528</v>
      </c>
      <c r="XD114" s="5">
        <v>0</v>
      </c>
      <c r="XE114" s="5">
        <v>0</v>
      </c>
      <c r="XF114" s="5">
        <v>153</v>
      </c>
      <c r="XG114" s="5">
        <v>154</v>
      </c>
      <c r="XH114" s="5">
        <v>248</v>
      </c>
      <c r="XI114" s="5">
        <v>307</v>
      </c>
      <c r="XJ114" s="5">
        <v>446</v>
      </c>
      <c r="XK114" s="5">
        <v>453</v>
      </c>
      <c r="XL114" s="5">
        <v>905</v>
      </c>
      <c r="XM114" s="5">
        <v>2094</v>
      </c>
      <c r="XN114" s="5">
        <v>1805</v>
      </c>
      <c r="XO114" s="5">
        <v>1141</v>
      </c>
      <c r="XP114" s="5">
        <v>1238</v>
      </c>
      <c r="XQ114" s="5">
        <v>1003</v>
      </c>
      <c r="XR114" s="5">
        <v>822</v>
      </c>
      <c r="XS114" s="1">
        <v>15466</v>
      </c>
      <c r="XT114" s="3" t="s">
        <v>180</v>
      </c>
      <c r="XU114" s="3" t="s">
        <v>180</v>
      </c>
      <c r="XV114" s="3" t="s">
        <v>180</v>
      </c>
      <c r="XW114" s="3" t="s">
        <v>179</v>
      </c>
      <c r="XX114" s="3" t="s">
        <v>180</v>
      </c>
      <c r="XY114" s="3" t="s">
        <v>180</v>
      </c>
      <c r="XZ114" s="3" t="s">
        <v>191</v>
      </c>
    </row>
    <row r="115" spans="1:650" x14ac:dyDescent="0.3">
      <c r="A115" s="6" t="s">
        <v>142</v>
      </c>
      <c r="B115" s="1">
        <v>4057022</v>
      </c>
      <c r="C115" s="5">
        <v>160</v>
      </c>
      <c r="D115" s="5">
        <v>0</v>
      </c>
      <c r="E115" s="5">
        <v>1678</v>
      </c>
      <c r="F115" s="5">
        <v>321</v>
      </c>
      <c r="G115" s="5">
        <v>14949</v>
      </c>
      <c r="H115" s="5">
        <v>82</v>
      </c>
      <c r="I115" s="5">
        <v>9213</v>
      </c>
      <c r="J115" s="5">
        <v>1153</v>
      </c>
      <c r="K115" s="5">
        <v>1229</v>
      </c>
      <c r="L115" s="5">
        <v>2971</v>
      </c>
      <c r="M115" s="5">
        <v>1136</v>
      </c>
      <c r="N115" s="5">
        <v>22520</v>
      </c>
      <c r="O115" s="5">
        <v>1672</v>
      </c>
      <c r="P115" s="5">
        <v>1151</v>
      </c>
      <c r="Q115" s="5">
        <v>8851</v>
      </c>
      <c r="R115" s="5">
        <v>2490</v>
      </c>
      <c r="S115" s="5">
        <v>1175</v>
      </c>
      <c r="T115" s="5">
        <v>688</v>
      </c>
      <c r="U115" s="5">
        <v>5266</v>
      </c>
      <c r="V115" s="5">
        <v>2183</v>
      </c>
      <c r="W115" s="5">
        <v>0</v>
      </c>
      <c r="X115" s="5">
        <v>125</v>
      </c>
      <c r="Y115" s="5">
        <v>0</v>
      </c>
      <c r="Z115" s="5">
        <v>0</v>
      </c>
      <c r="AA115" s="5">
        <v>8</v>
      </c>
      <c r="AB115" s="5">
        <v>51</v>
      </c>
      <c r="AC115" s="5">
        <v>0</v>
      </c>
      <c r="AD115" s="5">
        <v>0</v>
      </c>
      <c r="AE115" s="5">
        <v>0</v>
      </c>
      <c r="AF115" s="5">
        <v>1972</v>
      </c>
      <c r="AG115" s="5">
        <v>0</v>
      </c>
      <c r="AH115" s="5">
        <v>0</v>
      </c>
      <c r="AI115" s="5">
        <v>0</v>
      </c>
      <c r="AJ115" s="5">
        <v>-3905</v>
      </c>
      <c r="AK115" s="5">
        <v>7730</v>
      </c>
      <c r="AL115" s="5">
        <v>28751</v>
      </c>
      <c r="AM115" s="5">
        <v>22426</v>
      </c>
      <c r="AN115" s="5">
        <v>6089</v>
      </c>
      <c r="AO115" s="5">
        <v>12003</v>
      </c>
      <c r="AP115" s="5">
        <v>52629</v>
      </c>
      <c r="AQ115" s="5">
        <v>394688</v>
      </c>
      <c r="AR115" s="5">
        <v>33463</v>
      </c>
      <c r="AS115" s="5">
        <v>21332</v>
      </c>
      <c r="AT115" s="5">
        <v>54341</v>
      </c>
      <c r="AU115" s="5">
        <v>16008</v>
      </c>
      <c r="AV115" s="5">
        <v>93693</v>
      </c>
      <c r="AW115" s="5">
        <v>20551</v>
      </c>
      <c r="AX115" s="5">
        <v>12002</v>
      </c>
      <c r="AY115" s="5">
        <v>15270</v>
      </c>
      <c r="AZ115" s="5">
        <v>20985</v>
      </c>
      <c r="BA115" s="5">
        <v>24590</v>
      </c>
      <c r="BB115" s="5">
        <v>4798</v>
      </c>
      <c r="BC115" s="5">
        <v>2368</v>
      </c>
      <c r="BD115" s="5">
        <v>4102</v>
      </c>
      <c r="BE115" s="5">
        <v>3616</v>
      </c>
      <c r="BF115" s="5">
        <v>2111</v>
      </c>
      <c r="BG115" s="5">
        <v>23953</v>
      </c>
      <c r="BH115" s="5">
        <v>4681</v>
      </c>
      <c r="BI115" s="5">
        <v>4274</v>
      </c>
      <c r="BJ115" s="5">
        <v>22431</v>
      </c>
      <c r="BK115" s="5">
        <v>22514</v>
      </c>
      <c r="BL115" s="5">
        <v>1431011</v>
      </c>
      <c r="BM115" s="5">
        <v>16670</v>
      </c>
      <c r="BN115" s="5">
        <v>9006</v>
      </c>
      <c r="BO115" s="5">
        <v>165463</v>
      </c>
      <c r="BP115" s="5">
        <v>174521</v>
      </c>
      <c r="BQ115" s="5">
        <v>101147</v>
      </c>
      <c r="BR115" s="5">
        <v>133499</v>
      </c>
      <c r="BS115" s="5">
        <v>125876</v>
      </c>
      <c r="BT115" s="5">
        <v>101670</v>
      </c>
      <c r="BU115" s="5">
        <v>84364</v>
      </c>
      <c r="BV115" s="5">
        <v>40046</v>
      </c>
      <c r="BW115" s="5">
        <v>62604</v>
      </c>
      <c r="BX115" s="5">
        <v>29036</v>
      </c>
      <c r="BY115" s="5">
        <v>64235</v>
      </c>
      <c r="BZ115" s="5">
        <v>82848</v>
      </c>
      <c r="CA115" s="5">
        <v>47024</v>
      </c>
      <c r="CB115" s="5">
        <v>28149</v>
      </c>
      <c r="CC115" s="5">
        <v>17693</v>
      </c>
      <c r="CD115" s="5">
        <v>-6200</v>
      </c>
      <c r="CE115" s="5">
        <v>47790</v>
      </c>
      <c r="CF115" s="5">
        <v>11923</v>
      </c>
      <c r="CG115" s="5">
        <v>1585</v>
      </c>
      <c r="CH115" s="5">
        <v>3474</v>
      </c>
      <c r="CI115" s="5">
        <v>3052</v>
      </c>
      <c r="CJ115" s="5">
        <v>584</v>
      </c>
      <c r="CK115" s="5">
        <v>720</v>
      </c>
      <c r="CL115" s="5">
        <v>6880</v>
      </c>
      <c r="CM115" s="5">
        <v>322</v>
      </c>
      <c r="CN115" s="5">
        <v>1497</v>
      </c>
      <c r="CO115" s="5">
        <v>5164</v>
      </c>
      <c r="CP115" s="5">
        <v>496</v>
      </c>
      <c r="CQ115" s="5">
        <v>4380</v>
      </c>
      <c r="CR115" s="5">
        <v>14257</v>
      </c>
      <c r="CS115" s="5">
        <v>8195</v>
      </c>
      <c r="CT115" s="5">
        <v>3553</v>
      </c>
      <c r="CU115" s="5">
        <v>132315</v>
      </c>
      <c r="CV115" s="5">
        <v>144651</v>
      </c>
      <c r="CW115" s="5">
        <v>132127</v>
      </c>
      <c r="CX115" s="5">
        <v>145558</v>
      </c>
      <c r="CY115" s="5">
        <v>106451</v>
      </c>
      <c r="CZ115" s="5">
        <v>103440</v>
      </c>
      <c r="DA115" s="5">
        <v>81052</v>
      </c>
      <c r="DB115" s="5">
        <v>78746</v>
      </c>
      <c r="DC115" s="5">
        <v>68595</v>
      </c>
      <c r="DD115" s="5">
        <v>70133</v>
      </c>
      <c r="DE115" s="5">
        <v>72654</v>
      </c>
      <c r="DF115" s="5">
        <v>77388</v>
      </c>
      <c r="DG115" s="5">
        <v>71608</v>
      </c>
      <c r="DH115" s="5">
        <v>58734</v>
      </c>
      <c r="DI115" s="5">
        <v>60619</v>
      </c>
      <c r="DJ115" s="5">
        <v>90625</v>
      </c>
      <c r="DK115" s="5">
        <v>51498</v>
      </c>
      <c r="DL115" s="5">
        <v>37428</v>
      </c>
      <c r="DM115" s="5">
        <v>39919</v>
      </c>
      <c r="DN115" s="5">
        <v>49317</v>
      </c>
      <c r="DO115" s="5">
        <v>41172</v>
      </c>
      <c r="DP115" s="5">
        <v>28799</v>
      </c>
      <c r="DQ115" s="5">
        <v>24715</v>
      </c>
      <c r="DR115" s="5">
        <v>29595</v>
      </c>
      <c r="DS115" s="5">
        <v>22330</v>
      </c>
      <c r="DT115" s="5">
        <v>21147</v>
      </c>
      <c r="DU115" s="5">
        <v>20376</v>
      </c>
      <c r="DV115" s="5">
        <v>15241</v>
      </c>
      <c r="DW115" s="5">
        <v>14397</v>
      </c>
      <c r="DX115" s="5">
        <v>18387</v>
      </c>
      <c r="DY115" s="5">
        <v>22055</v>
      </c>
      <c r="DZ115" s="5">
        <v>26543</v>
      </c>
      <c r="EA115" s="5">
        <v>8035</v>
      </c>
      <c r="EB115" s="5">
        <v>16556</v>
      </c>
      <c r="EC115" s="5">
        <v>22096</v>
      </c>
      <c r="ED115" s="5">
        <v>28293</v>
      </c>
      <c r="EE115" s="5">
        <v>18727</v>
      </c>
      <c r="EF115" s="5">
        <v>6520</v>
      </c>
      <c r="EG115" s="5">
        <v>11478</v>
      </c>
      <c r="EH115" s="5">
        <v>23893</v>
      </c>
      <c r="EI115" s="5">
        <v>18743</v>
      </c>
      <c r="EJ115" s="5">
        <v>17052</v>
      </c>
      <c r="EK115" s="5">
        <v>42840</v>
      </c>
      <c r="EL115" s="5">
        <v>8293</v>
      </c>
      <c r="EM115" s="5">
        <v>11562</v>
      </c>
      <c r="EN115" s="5">
        <v>-256</v>
      </c>
      <c r="EO115" s="5">
        <v>10090</v>
      </c>
      <c r="EP115" s="5">
        <v>14877</v>
      </c>
      <c r="EQ115" s="5">
        <v>4105</v>
      </c>
      <c r="ER115" s="5">
        <v>33711</v>
      </c>
      <c r="ES115" s="5">
        <v>5205</v>
      </c>
      <c r="ET115" s="5">
        <v>1084</v>
      </c>
      <c r="EU115" s="5">
        <v>3697</v>
      </c>
      <c r="EV115" s="5">
        <v>2198</v>
      </c>
      <c r="EW115" s="5">
        <v>5186</v>
      </c>
      <c r="EX115" s="5">
        <v>4126</v>
      </c>
      <c r="EY115" s="5">
        <v>2517</v>
      </c>
      <c r="EZ115" s="5">
        <v>3341</v>
      </c>
      <c r="FA115" s="5">
        <v>1484</v>
      </c>
      <c r="FB115" s="5">
        <v>2913</v>
      </c>
      <c r="FC115" s="5">
        <v>387</v>
      </c>
      <c r="FD115" s="5">
        <v>18731</v>
      </c>
      <c r="FE115" s="5">
        <v>4701</v>
      </c>
      <c r="FF115" s="5">
        <v>1498</v>
      </c>
      <c r="FG115" s="5">
        <v>0</v>
      </c>
      <c r="FH115" s="5">
        <v>0</v>
      </c>
      <c r="FI115" s="5">
        <v>0</v>
      </c>
      <c r="FJ115" s="5">
        <v>0</v>
      </c>
      <c r="FK115" s="5">
        <v>0</v>
      </c>
      <c r="FL115" s="5">
        <v>0</v>
      </c>
      <c r="FM115" s="5">
        <v>0</v>
      </c>
      <c r="FN115" s="5">
        <v>0</v>
      </c>
      <c r="FO115" s="5">
        <v>0</v>
      </c>
      <c r="FP115" s="5">
        <v>0</v>
      </c>
      <c r="FQ115" s="5">
        <v>0</v>
      </c>
      <c r="FR115" s="5">
        <v>0</v>
      </c>
      <c r="FS115" s="5">
        <v>0</v>
      </c>
      <c r="FT115" s="5">
        <v>0</v>
      </c>
      <c r="FU115" s="5" t="s">
        <v>33</v>
      </c>
      <c r="FV115" s="5" t="s">
        <v>33</v>
      </c>
      <c r="FW115" s="5" t="s">
        <v>33</v>
      </c>
      <c r="FX115" s="5" t="s">
        <v>33</v>
      </c>
      <c r="FY115" s="5" t="s">
        <v>33</v>
      </c>
      <c r="FZ115" s="5" t="s">
        <v>33</v>
      </c>
      <c r="GA115" s="5" t="s">
        <v>33</v>
      </c>
      <c r="GB115" s="5" t="s">
        <v>33</v>
      </c>
      <c r="GC115" s="5" t="s">
        <v>33</v>
      </c>
      <c r="GD115" s="5" t="s">
        <v>33</v>
      </c>
      <c r="GE115" s="5" t="s">
        <v>33</v>
      </c>
      <c r="GF115" s="5" t="s">
        <v>33</v>
      </c>
      <c r="GG115" s="5" t="s">
        <v>33</v>
      </c>
      <c r="GH115" s="5" t="s">
        <v>33</v>
      </c>
      <c r="GI115" s="5" t="s">
        <v>33</v>
      </c>
      <c r="GJ115" s="5" t="s">
        <v>33</v>
      </c>
      <c r="GK115" s="5" t="s">
        <v>33</v>
      </c>
      <c r="GL115" s="5" t="s">
        <v>33</v>
      </c>
      <c r="GM115" s="5">
        <v>305974</v>
      </c>
      <c r="GN115" s="5">
        <v>331824</v>
      </c>
      <c r="GO115" s="5">
        <v>264778</v>
      </c>
      <c r="GP115" s="5">
        <v>336422</v>
      </c>
      <c r="GQ115" s="5">
        <v>288429</v>
      </c>
      <c r="GR115" s="5">
        <v>217800</v>
      </c>
      <c r="GS115" s="5">
        <v>198110</v>
      </c>
      <c r="GT115" s="5">
        <v>196467</v>
      </c>
      <c r="GU115" s="5">
        <v>545860</v>
      </c>
      <c r="GV115" s="5">
        <v>152655</v>
      </c>
      <c r="GW115" s="5">
        <v>202196</v>
      </c>
      <c r="GX115" s="5">
        <v>245390</v>
      </c>
      <c r="GY115" s="5">
        <v>147874</v>
      </c>
      <c r="GZ115" s="5">
        <v>181471</v>
      </c>
      <c r="HA115" s="5">
        <v>117804</v>
      </c>
      <c r="HB115" s="5">
        <v>113794</v>
      </c>
      <c r="HC115" s="5">
        <v>119838</v>
      </c>
      <c r="HD115" s="5">
        <v>104734</v>
      </c>
      <c r="HE115" s="5">
        <v>76564</v>
      </c>
      <c r="HF115" s="5">
        <v>60856</v>
      </c>
      <c r="HG115" s="5">
        <v>50289</v>
      </c>
      <c r="HH115" s="5">
        <v>35808</v>
      </c>
      <c r="HI115" s="5">
        <v>34237</v>
      </c>
      <c r="HJ115" s="5">
        <v>42713</v>
      </c>
      <c r="HK115" s="5">
        <v>49130</v>
      </c>
      <c r="HL115" s="5">
        <v>30717</v>
      </c>
      <c r="HM115" s="5">
        <v>31298</v>
      </c>
      <c r="HN115" s="5">
        <v>41081</v>
      </c>
      <c r="HO115" s="5">
        <v>41678</v>
      </c>
      <c r="HP115" s="5">
        <v>1484358</v>
      </c>
      <c r="HQ115" s="5">
        <v>51621</v>
      </c>
      <c r="HR115" s="5">
        <v>40600</v>
      </c>
      <c r="HS115" s="5">
        <v>377033</v>
      </c>
      <c r="HT115" s="5">
        <v>336664</v>
      </c>
      <c r="HU115" s="5">
        <v>231346</v>
      </c>
      <c r="HV115" s="5">
        <v>220123</v>
      </c>
      <c r="HW115" s="5">
        <v>266912</v>
      </c>
      <c r="HX115" s="5">
        <v>327993</v>
      </c>
      <c r="HY115" s="5">
        <v>309487</v>
      </c>
      <c r="HZ115" s="5">
        <v>338592</v>
      </c>
      <c r="IA115" s="5">
        <v>354809</v>
      </c>
      <c r="IB115" s="5">
        <v>426537</v>
      </c>
      <c r="IC115" s="5">
        <v>563524</v>
      </c>
      <c r="ID115" s="5">
        <v>621487</v>
      </c>
      <c r="IE115" s="5">
        <v>593430</v>
      </c>
      <c r="IF115" s="5">
        <v>634974</v>
      </c>
      <c r="IG115" s="5">
        <v>542008</v>
      </c>
      <c r="IH115" s="5">
        <v>441451</v>
      </c>
      <c r="II115" s="5">
        <v>424836</v>
      </c>
      <c r="IJ115" s="5">
        <v>408488</v>
      </c>
      <c r="IK115" s="5">
        <v>734296</v>
      </c>
      <c r="IL115" s="5">
        <v>872838</v>
      </c>
      <c r="IM115" s="5">
        <v>710731</v>
      </c>
      <c r="IN115" s="5">
        <v>622737</v>
      </c>
      <c r="IO115" s="5">
        <v>584903</v>
      </c>
      <c r="IP115" s="5">
        <v>572720</v>
      </c>
      <c r="IQ115" s="5">
        <v>469335</v>
      </c>
      <c r="IR115" s="5">
        <v>423360</v>
      </c>
      <c r="IS115" s="5">
        <v>396547</v>
      </c>
      <c r="IT115" s="5">
        <v>386950</v>
      </c>
      <c r="IU115" s="5">
        <v>323280</v>
      </c>
      <c r="IV115" s="5">
        <v>348445</v>
      </c>
      <c r="IW115" s="5">
        <v>303171</v>
      </c>
      <c r="IX115" s="5">
        <v>280586</v>
      </c>
      <c r="IY115" s="5">
        <v>59</v>
      </c>
      <c r="IZ115" s="5">
        <v>5992</v>
      </c>
      <c r="JA115" s="5">
        <v>33721</v>
      </c>
      <c r="JB115" s="5">
        <v>38546</v>
      </c>
      <c r="JC115" s="5">
        <v>44636</v>
      </c>
      <c r="JD115" s="5">
        <v>30924</v>
      </c>
      <c r="JE115" s="5">
        <v>30988</v>
      </c>
      <c r="JF115" s="5">
        <v>26540</v>
      </c>
      <c r="JG115" s="5">
        <v>43671</v>
      </c>
      <c r="JH115" s="5">
        <v>36476</v>
      </c>
      <c r="JI115" s="5">
        <v>47701</v>
      </c>
      <c r="JJ115" s="5">
        <v>50547</v>
      </c>
      <c r="JK115" s="5">
        <v>35529</v>
      </c>
      <c r="JL115" s="5">
        <v>39545</v>
      </c>
      <c r="JM115" s="5">
        <v>34030</v>
      </c>
      <c r="JN115" s="5">
        <v>36120</v>
      </c>
      <c r="JO115" s="5">
        <v>37009</v>
      </c>
      <c r="JP115" s="5">
        <v>36994</v>
      </c>
      <c r="JQ115" s="5">
        <v>30015</v>
      </c>
      <c r="JR115" s="5">
        <v>21321</v>
      </c>
      <c r="JS115" s="5">
        <v>27437</v>
      </c>
      <c r="JT115" s="5">
        <v>23350</v>
      </c>
      <c r="JU115" s="5">
        <v>18701</v>
      </c>
      <c r="JV115" s="5">
        <v>24849</v>
      </c>
      <c r="JW115" s="5">
        <v>23272</v>
      </c>
      <c r="JX115" s="5">
        <v>22944</v>
      </c>
      <c r="JY115" s="5">
        <v>18800</v>
      </c>
      <c r="JZ115" s="5">
        <v>26580</v>
      </c>
      <c r="KA115" s="5">
        <v>43323</v>
      </c>
      <c r="KB115" s="5">
        <v>37692</v>
      </c>
      <c r="KC115" s="5">
        <v>26400</v>
      </c>
      <c r="KD115" s="5">
        <v>24234</v>
      </c>
      <c r="KE115" s="5">
        <v>28366</v>
      </c>
      <c r="KF115" s="5">
        <v>43356</v>
      </c>
      <c r="KG115" s="5">
        <v>39894</v>
      </c>
      <c r="KH115" s="5">
        <v>28439</v>
      </c>
      <c r="KI115" s="5">
        <v>29318</v>
      </c>
      <c r="KJ115" s="5">
        <v>44185</v>
      </c>
      <c r="KK115" s="5">
        <v>30195</v>
      </c>
      <c r="KL115" s="5">
        <v>27020</v>
      </c>
      <c r="KM115" s="5">
        <v>19600</v>
      </c>
      <c r="KN115" s="5">
        <v>26696</v>
      </c>
      <c r="KO115" s="5">
        <v>42988</v>
      </c>
      <c r="KP115" s="5">
        <v>33320</v>
      </c>
      <c r="KQ115" s="5">
        <v>36930</v>
      </c>
      <c r="KR115" s="5">
        <v>23108</v>
      </c>
      <c r="KS115" s="5">
        <v>24648</v>
      </c>
      <c r="KT115" s="5">
        <v>23490</v>
      </c>
      <c r="KU115" s="5">
        <v>16055</v>
      </c>
      <c r="KV115" s="5">
        <v>18600</v>
      </c>
      <c r="KW115" s="5">
        <v>17882</v>
      </c>
      <c r="KX115" s="5">
        <v>20817</v>
      </c>
      <c r="KY115" s="5">
        <v>23738</v>
      </c>
      <c r="KZ115" s="5">
        <v>20647</v>
      </c>
      <c r="LA115" s="5">
        <v>19515</v>
      </c>
      <c r="LB115" s="5">
        <v>18100</v>
      </c>
      <c r="LC115" s="5">
        <v>16746</v>
      </c>
      <c r="LD115" s="5">
        <v>16921</v>
      </c>
      <c r="LE115" s="5">
        <v>17485</v>
      </c>
      <c r="LF115" s="5">
        <v>16613</v>
      </c>
      <c r="LG115" s="5">
        <v>15615</v>
      </c>
      <c r="LH115" s="5">
        <v>12803</v>
      </c>
      <c r="LI115" s="5">
        <v>8313</v>
      </c>
      <c r="LJ115" s="5">
        <v>5556</v>
      </c>
      <c r="LK115" s="5">
        <v>8256</v>
      </c>
      <c r="LL115" s="5">
        <v>9572</v>
      </c>
      <c r="LM115" s="5">
        <v>10780</v>
      </c>
      <c r="LN115" s="5">
        <v>9018</v>
      </c>
      <c r="LO115" s="5">
        <v>4641</v>
      </c>
      <c r="LP115" s="5">
        <v>6898</v>
      </c>
      <c r="LQ115" s="5">
        <v>6507</v>
      </c>
      <c r="LR115" s="5">
        <v>7952</v>
      </c>
      <c r="LS115" s="5">
        <v>7414</v>
      </c>
      <c r="LT115" s="5">
        <v>7270</v>
      </c>
      <c r="LU115" s="5">
        <v>6403</v>
      </c>
      <c r="LV115" s="5">
        <v>5059</v>
      </c>
      <c r="LW115" s="5">
        <v>4645</v>
      </c>
      <c r="LX115" s="5">
        <v>3321</v>
      </c>
      <c r="LY115" s="5">
        <v>2977</v>
      </c>
      <c r="LZ115" s="5">
        <v>2973</v>
      </c>
      <c r="MA115" s="5">
        <v>2167</v>
      </c>
      <c r="MB115" s="5">
        <v>2995</v>
      </c>
      <c r="MC115" s="5">
        <v>2881</v>
      </c>
      <c r="MD115" s="5">
        <v>3625</v>
      </c>
      <c r="ME115" s="5">
        <v>2510</v>
      </c>
      <c r="MF115" s="5">
        <v>3431</v>
      </c>
      <c r="MG115" s="5">
        <v>3262</v>
      </c>
      <c r="MH115" s="5">
        <v>3890</v>
      </c>
      <c r="MI115" s="5">
        <v>3838</v>
      </c>
      <c r="MJ115" s="5">
        <v>3537</v>
      </c>
      <c r="MK115" s="5">
        <v>3821</v>
      </c>
      <c r="ML115" s="5">
        <v>4127</v>
      </c>
      <c r="MM115" s="5">
        <v>3647</v>
      </c>
      <c r="MN115" s="5">
        <v>3448</v>
      </c>
      <c r="MO115" s="5">
        <v>3022</v>
      </c>
      <c r="MP115" s="5">
        <v>2795</v>
      </c>
      <c r="MQ115" s="5">
        <v>254</v>
      </c>
      <c r="MR115" s="5">
        <v>1568</v>
      </c>
      <c r="MS115" s="5">
        <v>2944</v>
      </c>
      <c r="MT115" s="5">
        <v>2888</v>
      </c>
      <c r="MU115" s="5">
        <v>3141</v>
      </c>
      <c r="MV115" s="5">
        <v>2881</v>
      </c>
      <c r="MW115" s="5">
        <v>2851</v>
      </c>
      <c r="MX115" s="5">
        <v>2801</v>
      </c>
      <c r="MY115" s="5">
        <v>2908</v>
      </c>
      <c r="MZ115" s="5">
        <v>3098</v>
      </c>
      <c r="NA115" s="5">
        <v>3066</v>
      </c>
      <c r="NB115" s="5">
        <v>3601</v>
      </c>
      <c r="NC115" s="5">
        <v>3432</v>
      </c>
      <c r="ND115" s="5">
        <v>2883</v>
      </c>
      <c r="NE115" s="5" t="s">
        <v>33</v>
      </c>
      <c r="NF115" s="5" t="s">
        <v>33</v>
      </c>
      <c r="NG115" s="5" t="s">
        <v>33</v>
      </c>
      <c r="NH115" s="5" t="s">
        <v>33</v>
      </c>
      <c r="NI115" s="5" t="s">
        <v>33</v>
      </c>
      <c r="NJ115" s="5" t="s">
        <v>33</v>
      </c>
      <c r="NK115" s="5" t="s">
        <v>33</v>
      </c>
      <c r="NL115" s="5" t="s">
        <v>33</v>
      </c>
      <c r="NM115" s="5" t="s">
        <v>33</v>
      </c>
      <c r="NN115" s="5" t="s">
        <v>33</v>
      </c>
      <c r="NO115" s="5" t="s">
        <v>33</v>
      </c>
      <c r="NP115" s="5" t="s">
        <v>33</v>
      </c>
      <c r="NQ115" s="5" t="s">
        <v>33</v>
      </c>
      <c r="NR115" s="5" t="s">
        <v>33</v>
      </c>
      <c r="NS115" s="5" t="s">
        <v>33</v>
      </c>
      <c r="NT115" s="5" t="s">
        <v>33</v>
      </c>
      <c r="NU115" s="5" t="s">
        <v>33</v>
      </c>
      <c r="NV115" s="5" t="s">
        <v>33</v>
      </c>
      <c r="NW115" s="5">
        <v>0</v>
      </c>
      <c r="NX115" s="5">
        <v>0</v>
      </c>
      <c r="NY115" s="5">
        <v>0</v>
      </c>
      <c r="NZ115" s="5">
        <v>0</v>
      </c>
      <c r="OA115" s="5">
        <v>0</v>
      </c>
      <c r="OB115" s="5">
        <v>0</v>
      </c>
      <c r="OC115" s="5">
        <v>0</v>
      </c>
      <c r="OD115" s="5">
        <v>0</v>
      </c>
      <c r="OE115" s="5">
        <v>0</v>
      </c>
      <c r="OF115" s="5">
        <v>0</v>
      </c>
      <c r="OG115" s="5">
        <v>0</v>
      </c>
      <c r="OH115" s="5">
        <v>0</v>
      </c>
      <c r="OI115" s="5">
        <v>0</v>
      </c>
      <c r="OJ115" s="5">
        <v>0</v>
      </c>
      <c r="OK115" s="5" t="s">
        <v>33</v>
      </c>
      <c r="OL115" s="5" t="s">
        <v>33</v>
      </c>
      <c r="OM115" s="5" t="s">
        <v>33</v>
      </c>
      <c r="ON115" s="5" t="s">
        <v>33</v>
      </c>
      <c r="OO115" s="5" t="s">
        <v>33</v>
      </c>
      <c r="OP115" s="5" t="s">
        <v>33</v>
      </c>
      <c r="OQ115" s="5" t="s">
        <v>33</v>
      </c>
      <c r="OR115" s="5" t="s">
        <v>33</v>
      </c>
      <c r="OS115" s="5" t="s">
        <v>33</v>
      </c>
      <c r="OT115" s="5" t="s">
        <v>33</v>
      </c>
      <c r="OU115" s="5" t="s">
        <v>33</v>
      </c>
      <c r="OV115" s="5" t="s">
        <v>33</v>
      </c>
      <c r="OW115" s="5" t="s">
        <v>33</v>
      </c>
      <c r="OX115" s="5" t="s">
        <v>33</v>
      </c>
      <c r="OY115" s="5" t="s">
        <v>33</v>
      </c>
      <c r="OZ115" s="5" t="s">
        <v>33</v>
      </c>
      <c r="PA115" s="5" t="s">
        <v>33</v>
      </c>
      <c r="PB115" s="5" t="s">
        <v>33</v>
      </c>
      <c r="PC115" s="5">
        <v>23259</v>
      </c>
      <c r="PD115" s="5">
        <v>23703</v>
      </c>
      <c r="PE115" s="5">
        <v>26647</v>
      </c>
      <c r="PF115" s="5">
        <v>26267</v>
      </c>
      <c r="PG115" s="5">
        <v>21642</v>
      </c>
      <c r="PH115" s="5">
        <v>17437</v>
      </c>
      <c r="PI115" s="5">
        <v>11349</v>
      </c>
      <c r="PJ115" s="5">
        <v>12216</v>
      </c>
      <c r="PK115" s="5">
        <v>10984</v>
      </c>
      <c r="PL115" s="5">
        <v>12511</v>
      </c>
      <c r="PM115" s="5">
        <v>12918</v>
      </c>
      <c r="PN115" s="5">
        <v>13126</v>
      </c>
      <c r="PO115" s="5">
        <v>9273</v>
      </c>
      <c r="PP115" s="5">
        <v>8752</v>
      </c>
      <c r="PQ115" s="5">
        <v>9756</v>
      </c>
      <c r="PR115" s="5">
        <v>9149</v>
      </c>
      <c r="PS115" s="5">
        <v>9064</v>
      </c>
      <c r="PT115" s="5">
        <v>8775</v>
      </c>
      <c r="PU115" s="5">
        <v>9129</v>
      </c>
      <c r="PV115" s="5">
        <v>6733</v>
      </c>
      <c r="PW115" s="5">
        <v>10735</v>
      </c>
      <c r="PX115" s="5">
        <v>13119</v>
      </c>
      <c r="PY115" s="5">
        <v>10307</v>
      </c>
      <c r="PZ115" s="5">
        <v>9514</v>
      </c>
      <c r="QA115" s="5">
        <v>6706</v>
      </c>
      <c r="QB115" s="5">
        <v>9712</v>
      </c>
      <c r="QC115" s="5">
        <v>13573</v>
      </c>
      <c r="QD115" s="5">
        <v>10337</v>
      </c>
      <c r="QE115" s="5">
        <v>10805</v>
      </c>
      <c r="QF115" s="5">
        <v>9928</v>
      </c>
      <c r="QG115" s="5">
        <v>10912</v>
      </c>
      <c r="QH115" s="5">
        <v>9230</v>
      </c>
      <c r="QI115" s="5">
        <v>59457</v>
      </c>
      <c r="QJ115" s="5">
        <v>43219</v>
      </c>
      <c r="QK115" s="5">
        <v>44357</v>
      </c>
      <c r="QL115" s="5">
        <v>40710</v>
      </c>
      <c r="QM115" s="5">
        <v>43111</v>
      </c>
      <c r="QN115" s="5">
        <v>40744</v>
      </c>
      <c r="QO115" s="5">
        <v>49439</v>
      </c>
      <c r="QP115" s="5">
        <v>38804</v>
      </c>
      <c r="QQ115" s="5">
        <v>40665</v>
      </c>
      <c r="QR115" s="5">
        <v>37756</v>
      </c>
      <c r="QS115" s="5">
        <v>32086</v>
      </c>
      <c r="QT115" s="5">
        <v>34603</v>
      </c>
      <c r="QU115" s="5">
        <v>33029</v>
      </c>
      <c r="QV115" s="5">
        <v>27893</v>
      </c>
      <c r="QW115" s="5">
        <v>26497</v>
      </c>
      <c r="QX115" s="5">
        <v>25826</v>
      </c>
      <c r="QY115" s="5">
        <v>24889</v>
      </c>
      <c r="QZ115" s="5">
        <v>23135</v>
      </c>
      <c r="RA115" s="5">
        <v>22030</v>
      </c>
      <c r="RB115" s="5">
        <v>21278</v>
      </c>
      <c r="RC115" s="5">
        <v>21380</v>
      </c>
      <c r="RD115" s="5">
        <v>24054</v>
      </c>
      <c r="RE115" s="5">
        <v>15518</v>
      </c>
      <c r="RF115" s="5">
        <v>16389</v>
      </c>
      <c r="RG115" s="5">
        <v>14371</v>
      </c>
      <c r="RH115" s="5">
        <v>16103</v>
      </c>
      <c r="RI115" s="5">
        <v>11766</v>
      </c>
      <c r="RJ115" s="5">
        <v>10712</v>
      </c>
      <c r="RK115" s="5">
        <v>13479</v>
      </c>
      <c r="RL115" s="5">
        <v>10360</v>
      </c>
      <c r="RM115" s="5">
        <v>10404</v>
      </c>
      <c r="RN115" s="5">
        <v>10354</v>
      </c>
      <c r="RO115" s="5">
        <v>26871</v>
      </c>
      <c r="RP115" s="5">
        <v>28564</v>
      </c>
      <c r="RQ115" s="5">
        <v>28814</v>
      </c>
      <c r="RR115" s="5">
        <v>29651</v>
      </c>
      <c r="RS115" s="5">
        <v>34226</v>
      </c>
      <c r="RT115" s="5">
        <v>32405</v>
      </c>
      <c r="RU115" s="5">
        <v>29001</v>
      </c>
      <c r="RV115" s="5">
        <v>30002</v>
      </c>
      <c r="RW115" s="5">
        <v>30482</v>
      </c>
      <c r="RX115" s="5">
        <v>29995</v>
      </c>
      <c r="RY115" s="5">
        <v>29127</v>
      </c>
      <c r="RZ115" s="5">
        <v>23715</v>
      </c>
      <c r="SA115" s="5">
        <v>16704</v>
      </c>
      <c r="SB115" s="5">
        <v>16292</v>
      </c>
      <c r="SC115" s="5">
        <v>15409</v>
      </c>
      <c r="SD115" s="5">
        <v>13395</v>
      </c>
      <c r="SE115" s="5">
        <v>12929</v>
      </c>
      <c r="SF115" s="5">
        <v>12282</v>
      </c>
      <c r="SG115" s="5">
        <v>12699</v>
      </c>
      <c r="SH115" s="5">
        <v>13130</v>
      </c>
      <c r="SI115" s="5">
        <v>12543</v>
      </c>
      <c r="SJ115" s="5">
        <v>15004</v>
      </c>
      <c r="SK115" s="5">
        <v>14533</v>
      </c>
      <c r="SL115" s="5">
        <v>14489</v>
      </c>
      <c r="SM115" s="5">
        <v>14806</v>
      </c>
      <c r="SN115" s="5">
        <v>15649</v>
      </c>
      <c r="SO115" s="5">
        <v>14750</v>
      </c>
      <c r="SP115" s="5">
        <v>14385</v>
      </c>
      <c r="SQ115" s="5">
        <v>14180</v>
      </c>
      <c r="SR115" s="5">
        <v>13969</v>
      </c>
      <c r="SS115" s="5">
        <v>11772</v>
      </c>
      <c r="ST115" s="5">
        <v>10435</v>
      </c>
      <c r="SU115" s="5">
        <v>29312</v>
      </c>
      <c r="SV115" s="5">
        <v>23328</v>
      </c>
      <c r="SW115" s="5">
        <v>16301</v>
      </c>
      <c r="SX115" s="5">
        <v>16146</v>
      </c>
      <c r="SY115" s="5">
        <v>16026</v>
      </c>
      <c r="SZ115" s="5">
        <v>17562</v>
      </c>
      <c r="TA115" s="5">
        <v>18751</v>
      </c>
      <c r="TB115" s="5">
        <v>19053</v>
      </c>
      <c r="TC115" s="5">
        <v>16512</v>
      </c>
      <c r="TD115" s="5">
        <v>15649</v>
      </c>
      <c r="TE115" s="5">
        <v>18128</v>
      </c>
      <c r="TF115" s="5">
        <v>17687</v>
      </c>
      <c r="TG115" s="5">
        <v>18645</v>
      </c>
      <c r="TH115" s="5">
        <v>14795</v>
      </c>
      <c r="TI115" s="5">
        <v>16553</v>
      </c>
      <c r="TJ115" s="5">
        <v>18732</v>
      </c>
      <c r="TK115" s="5">
        <v>19747</v>
      </c>
      <c r="TL115" s="5">
        <v>11414</v>
      </c>
      <c r="TM115" s="5">
        <v>10119</v>
      </c>
      <c r="TN115" s="5">
        <v>7214</v>
      </c>
      <c r="TO115" s="5">
        <v>6101</v>
      </c>
      <c r="TP115" s="5">
        <v>3963</v>
      </c>
      <c r="TQ115" s="5">
        <v>1856</v>
      </c>
      <c r="TR115" s="5">
        <v>2456</v>
      </c>
      <c r="TS115" s="5">
        <v>2884</v>
      </c>
      <c r="TT115" s="5">
        <v>4674</v>
      </c>
      <c r="TU115" s="5">
        <v>2203</v>
      </c>
      <c r="TV115" s="5">
        <v>2573</v>
      </c>
      <c r="TW115" s="5">
        <v>819</v>
      </c>
      <c r="TX115" s="5">
        <v>486</v>
      </c>
      <c r="TY115" s="5">
        <v>272</v>
      </c>
      <c r="TZ115" s="5">
        <v>205</v>
      </c>
      <c r="UA115" s="5">
        <v>0</v>
      </c>
      <c r="UB115" s="5">
        <v>2</v>
      </c>
      <c r="UC115" s="5">
        <v>0</v>
      </c>
      <c r="UD115" s="5">
        <v>-10</v>
      </c>
      <c r="UE115" s="5">
        <v>24</v>
      </c>
      <c r="UF115" s="5">
        <v>61</v>
      </c>
      <c r="UG115" s="5">
        <v>42</v>
      </c>
      <c r="UH115" s="5">
        <v>211</v>
      </c>
      <c r="UI115" s="5">
        <v>343</v>
      </c>
      <c r="UJ115" s="5">
        <v>353</v>
      </c>
      <c r="UK115" s="5">
        <v>302</v>
      </c>
      <c r="UL115" s="5">
        <v>368</v>
      </c>
      <c r="UM115" s="5">
        <v>261</v>
      </c>
      <c r="UN115" s="5">
        <v>148</v>
      </c>
      <c r="UO115" s="5">
        <v>213</v>
      </c>
      <c r="UP115" s="5">
        <v>291</v>
      </c>
      <c r="UQ115" s="5">
        <v>308</v>
      </c>
      <c r="UR115" s="5">
        <v>312</v>
      </c>
      <c r="US115" s="5">
        <v>300</v>
      </c>
      <c r="UT115" s="5">
        <v>352</v>
      </c>
      <c r="UU115" s="5">
        <v>495</v>
      </c>
      <c r="UV115" s="5">
        <v>2349</v>
      </c>
      <c r="UW115" s="5">
        <v>5659</v>
      </c>
      <c r="UX115" s="5">
        <v>6195</v>
      </c>
      <c r="UY115" s="5">
        <v>3939</v>
      </c>
      <c r="UZ115" s="5">
        <v>583</v>
      </c>
      <c r="VA115" s="5">
        <v>1522</v>
      </c>
      <c r="VB115" s="5">
        <v>1195</v>
      </c>
      <c r="VC115" s="5">
        <v>1038</v>
      </c>
      <c r="VD115" s="5">
        <v>1484</v>
      </c>
      <c r="VE115" s="5">
        <v>1264</v>
      </c>
      <c r="VF115" s="5">
        <v>1126</v>
      </c>
      <c r="VG115" s="5">
        <v>76363</v>
      </c>
      <c r="VH115" s="5">
        <v>72094</v>
      </c>
      <c r="VI115" s="5">
        <v>86904</v>
      </c>
      <c r="VJ115" s="5">
        <v>89375</v>
      </c>
      <c r="VK115" s="5">
        <v>95170</v>
      </c>
      <c r="VL115" s="5">
        <v>94858</v>
      </c>
      <c r="VM115" s="5">
        <v>107903</v>
      </c>
      <c r="VN115" s="5">
        <v>113775</v>
      </c>
      <c r="VO115" s="5">
        <v>108267</v>
      </c>
      <c r="VP115" s="5">
        <v>111883</v>
      </c>
      <c r="VQ115" s="5">
        <v>106181</v>
      </c>
      <c r="VR115" s="5">
        <v>92624</v>
      </c>
      <c r="VS115" s="5">
        <v>94218</v>
      </c>
      <c r="VT115" s="5">
        <v>86302</v>
      </c>
      <c r="VU115" s="5">
        <v>83718</v>
      </c>
      <c r="VV115" s="5">
        <v>70658</v>
      </c>
      <c r="VW115" s="5">
        <v>60824</v>
      </c>
      <c r="VX115" s="5">
        <v>55322</v>
      </c>
      <c r="VY115" s="5">
        <v>54163</v>
      </c>
      <c r="VZ115" s="5">
        <v>55828</v>
      </c>
      <c r="WA115" s="5">
        <v>56473</v>
      </c>
      <c r="WB115" s="5">
        <v>46281</v>
      </c>
      <c r="WC115" s="5">
        <v>58352</v>
      </c>
      <c r="WD115" s="5">
        <v>60451</v>
      </c>
      <c r="WE115" s="5">
        <v>56206</v>
      </c>
      <c r="WF115" s="5">
        <v>55196</v>
      </c>
      <c r="WG115" s="5">
        <v>63478</v>
      </c>
      <c r="WH115" s="5">
        <v>77010</v>
      </c>
      <c r="WI115" s="5">
        <v>68218</v>
      </c>
      <c r="WJ115" s="5">
        <v>68589</v>
      </c>
      <c r="WK115" s="5">
        <v>67208</v>
      </c>
      <c r="WL115" s="5">
        <v>56842</v>
      </c>
      <c r="WM115" s="5">
        <v>160</v>
      </c>
      <c r="WN115" s="5">
        <v>177</v>
      </c>
      <c r="WO115" s="5">
        <v>129</v>
      </c>
      <c r="WP115" s="5">
        <v>166</v>
      </c>
      <c r="WQ115" s="5">
        <v>139</v>
      </c>
      <c r="WR115" s="5">
        <v>490</v>
      </c>
      <c r="WS115" s="5">
        <v>851</v>
      </c>
      <c r="WT115" s="5">
        <v>977</v>
      </c>
      <c r="WU115" s="5">
        <v>1330</v>
      </c>
      <c r="WV115" s="5">
        <v>882</v>
      </c>
      <c r="WW115" s="5">
        <v>836</v>
      </c>
      <c r="WX115" s="5">
        <v>723</v>
      </c>
      <c r="WY115" s="5">
        <v>866</v>
      </c>
      <c r="WZ115" s="5">
        <v>641</v>
      </c>
      <c r="XA115" s="5">
        <v>696</v>
      </c>
      <c r="XB115" s="5">
        <v>702</v>
      </c>
      <c r="XC115" s="5">
        <v>806</v>
      </c>
      <c r="XD115" s="5">
        <v>1022</v>
      </c>
      <c r="XE115" s="5">
        <v>1350</v>
      </c>
      <c r="XF115" s="5">
        <v>1205</v>
      </c>
      <c r="XG115" s="5">
        <v>1154</v>
      </c>
      <c r="XH115" s="5">
        <v>898</v>
      </c>
      <c r="XI115" s="5">
        <v>840</v>
      </c>
      <c r="XJ115" s="5">
        <v>600</v>
      </c>
      <c r="XK115" s="5">
        <v>763</v>
      </c>
      <c r="XL115" s="5">
        <v>1141</v>
      </c>
      <c r="XM115" s="5">
        <v>1039</v>
      </c>
      <c r="XN115" s="5">
        <v>1633</v>
      </c>
      <c r="XO115" s="5">
        <v>1821</v>
      </c>
      <c r="XP115" s="5">
        <v>1959</v>
      </c>
      <c r="XQ115" s="5">
        <v>1599</v>
      </c>
      <c r="XR115" s="5">
        <v>1764</v>
      </c>
      <c r="XS115" s="1">
        <v>15472</v>
      </c>
      <c r="XT115" s="3" t="s">
        <v>180</v>
      </c>
      <c r="XU115" s="3" t="s">
        <v>180</v>
      </c>
      <c r="XV115" s="3" t="s">
        <v>180</v>
      </c>
      <c r="XW115" s="3" t="s">
        <v>179</v>
      </c>
      <c r="XX115" s="3" t="s">
        <v>180</v>
      </c>
      <c r="XY115" s="3" t="s">
        <v>180</v>
      </c>
      <c r="XZ115" s="3" t="s">
        <v>253</v>
      </c>
    </row>
    <row r="116" spans="1:650" x14ac:dyDescent="0.3">
      <c r="A116" s="6" t="s">
        <v>143</v>
      </c>
      <c r="B116" s="1">
        <v>4073320</v>
      </c>
      <c r="C116" s="5">
        <v>4195</v>
      </c>
      <c r="D116" s="5">
        <v>5452</v>
      </c>
      <c r="E116" s="5">
        <v>2371</v>
      </c>
      <c r="F116" s="5">
        <v>3390</v>
      </c>
      <c r="G116" s="5">
        <v>687</v>
      </c>
      <c r="H116" s="5">
        <v>1855</v>
      </c>
      <c r="I116" s="5">
        <v>1256</v>
      </c>
      <c r="J116" s="5">
        <v>1460</v>
      </c>
      <c r="K116" s="5">
        <v>2234</v>
      </c>
      <c r="L116" s="5">
        <v>7102</v>
      </c>
      <c r="M116" s="5">
        <v>565</v>
      </c>
      <c r="N116" s="5">
        <v>1015</v>
      </c>
      <c r="O116" s="5">
        <v>114</v>
      </c>
      <c r="P116" s="5">
        <v>1314</v>
      </c>
      <c r="Q116" s="5">
        <v>2524</v>
      </c>
      <c r="R116" s="5">
        <v>4841</v>
      </c>
      <c r="S116" s="5">
        <v>1311</v>
      </c>
      <c r="T116" s="5">
        <v>5451</v>
      </c>
      <c r="U116" s="5">
        <v>5094</v>
      </c>
      <c r="V116" s="5">
        <v>2157</v>
      </c>
      <c r="W116" s="5">
        <v>444</v>
      </c>
      <c r="X116" s="5">
        <v>2194</v>
      </c>
      <c r="Y116" s="5">
        <v>5208</v>
      </c>
      <c r="Z116" s="5">
        <v>639</v>
      </c>
      <c r="AA116" s="5">
        <v>944</v>
      </c>
      <c r="AB116" s="5">
        <v>790</v>
      </c>
      <c r="AC116" s="5">
        <v>1757</v>
      </c>
      <c r="AD116" s="5">
        <v>706</v>
      </c>
      <c r="AE116" s="5">
        <v>1862</v>
      </c>
      <c r="AF116" s="5">
        <v>1460</v>
      </c>
      <c r="AG116" s="5">
        <v>18364</v>
      </c>
      <c r="AH116" s="5">
        <v>8988</v>
      </c>
      <c r="AI116" s="5">
        <v>135540</v>
      </c>
      <c r="AJ116" s="5">
        <v>130917</v>
      </c>
      <c r="AK116" s="5">
        <v>98784</v>
      </c>
      <c r="AL116" s="5">
        <v>61286</v>
      </c>
      <c r="AM116" s="5">
        <v>259729</v>
      </c>
      <c r="AN116" s="5">
        <v>159547</v>
      </c>
      <c r="AO116" s="5">
        <v>110649</v>
      </c>
      <c r="AP116" s="5">
        <v>78155</v>
      </c>
      <c r="AQ116" s="5">
        <v>145190</v>
      </c>
      <c r="AR116" s="5">
        <v>109113</v>
      </c>
      <c r="AS116" s="5">
        <v>115306</v>
      </c>
      <c r="AT116" s="5">
        <v>312848</v>
      </c>
      <c r="AU116" s="5">
        <v>116438</v>
      </c>
      <c r="AV116" s="5">
        <v>66946</v>
      </c>
      <c r="AW116" s="5">
        <v>48333</v>
      </c>
      <c r="AX116" s="5">
        <v>14504</v>
      </c>
      <c r="AY116" s="5">
        <v>72127</v>
      </c>
      <c r="AZ116" s="5">
        <v>132876</v>
      </c>
      <c r="BA116" s="5">
        <v>24397</v>
      </c>
      <c r="BB116" s="5">
        <v>5970</v>
      </c>
      <c r="BC116" s="5">
        <v>3172</v>
      </c>
      <c r="BD116" s="5">
        <v>41078</v>
      </c>
      <c r="BE116" s="5">
        <v>1609</v>
      </c>
      <c r="BF116" s="5">
        <v>20985</v>
      </c>
      <c r="BG116" s="5">
        <v>6340</v>
      </c>
      <c r="BH116" s="5">
        <v>22991</v>
      </c>
      <c r="BI116" s="5">
        <v>15079</v>
      </c>
      <c r="BJ116" s="5">
        <v>10683</v>
      </c>
      <c r="BK116" s="5">
        <v>28015</v>
      </c>
      <c r="BL116" s="5">
        <v>8262</v>
      </c>
      <c r="BM116" s="5">
        <v>4490</v>
      </c>
      <c r="BN116" s="5">
        <v>311538</v>
      </c>
      <c r="BO116" s="5">
        <v>110676</v>
      </c>
      <c r="BP116" s="5">
        <v>92754</v>
      </c>
      <c r="BQ116" s="5">
        <v>74904</v>
      </c>
      <c r="BR116" s="5">
        <v>75688</v>
      </c>
      <c r="BS116" s="5">
        <v>78444</v>
      </c>
      <c r="BT116" s="5">
        <v>52003</v>
      </c>
      <c r="BU116" s="5">
        <v>33818</v>
      </c>
      <c r="BV116" s="5">
        <v>14275</v>
      </c>
      <c r="BW116" s="5">
        <v>33271</v>
      </c>
      <c r="BX116" s="5">
        <v>63753</v>
      </c>
      <c r="BY116" s="5">
        <v>14718</v>
      </c>
      <c r="BZ116" s="5">
        <v>26593</v>
      </c>
      <c r="CA116" s="5">
        <v>23388</v>
      </c>
      <c r="CB116" s="5">
        <v>25619</v>
      </c>
      <c r="CC116" s="5">
        <v>5675</v>
      </c>
      <c r="CD116" s="5">
        <v>14777</v>
      </c>
      <c r="CE116" s="5">
        <v>26793</v>
      </c>
      <c r="CF116" s="5">
        <v>25061</v>
      </c>
      <c r="CG116" s="5">
        <v>13812</v>
      </c>
      <c r="CH116" s="5">
        <v>626</v>
      </c>
      <c r="CI116" s="5">
        <v>1340</v>
      </c>
      <c r="CJ116" s="5">
        <v>6947</v>
      </c>
      <c r="CK116" s="5">
        <v>12491</v>
      </c>
      <c r="CL116" s="5">
        <v>2184</v>
      </c>
      <c r="CM116" s="5">
        <v>16191</v>
      </c>
      <c r="CN116" s="5">
        <v>4788</v>
      </c>
      <c r="CO116" s="5">
        <v>-40</v>
      </c>
      <c r="CP116" s="5">
        <v>316</v>
      </c>
      <c r="CQ116" s="5">
        <v>7068</v>
      </c>
      <c r="CR116" s="5">
        <v>858</v>
      </c>
      <c r="CS116" s="5">
        <v>3761</v>
      </c>
      <c r="CT116" s="5">
        <v>2956</v>
      </c>
      <c r="CU116" s="5">
        <v>56164</v>
      </c>
      <c r="CV116" s="5">
        <v>56594</v>
      </c>
      <c r="CW116" s="5">
        <v>48795</v>
      </c>
      <c r="CX116" s="5">
        <v>60790</v>
      </c>
      <c r="CY116" s="5">
        <v>61865</v>
      </c>
      <c r="CZ116" s="5">
        <v>64261</v>
      </c>
      <c r="DA116" s="5">
        <v>63008</v>
      </c>
      <c r="DB116" s="5">
        <v>49580</v>
      </c>
      <c r="DC116" s="5">
        <v>36662</v>
      </c>
      <c r="DD116" s="5">
        <v>34448</v>
      </c>
      <c r="DE116" s="5">
        <v>36571</v>
      </c>
      <c r="DF116" s="5">
        <v>51308</v>
      </c>
      <c r="DG116" s="5">
        <v>35674</v>
      </c>
      <c r="DH116" s="5">
        <v>51862</v>
      </c>
      <c r="DI116" s="5">
        <v>38924</v>
      </c>
      <c r="DJ116" s="5">
        <v>43091</v>
      </c>
      <c r="DK116" s="5">
        <v>34070</v>
      </c>
      <c r="DL116" s="5">
        <v>49182</v>
      </c>
      <c r="DM116" s="5">
        <v>55859</v>
      </c>
      <c r="DN116" s="5">
        <v>30083</v>
      </c>
      <c r="DO116" s="5">
        <v>18801</v>
      </c>
      <c r="DP116" s="5">
        <v>27902</v>
      </c>
      <c r="DQ116" s="5">
        <v>40867</v>
      </c>
      <c r="DR116" s="5">
        <v>44364</v>
      </c>
      <c r="DS116" s="5">
        <v>42817</v>
      </c>
      <c r="DT116" s="5">
        <v>32181</v>
      </c>
      <c r="DU116" s="5">
        <v>6933</v>
      </c>
      <c r="DV116" s="5">
        <v>18670</v>
      </c>
      <c r="DW116" s="5">
        <v>15326</v>
      </c>
      <c r="DX116" s="5">
        <v>17741</v>
      </c>
      <c r="DY116" s="5">
        <v>18040</v>
      </c>
      <c r="DZ116" s="5">
        <v>25713</v>
      </c>
      <c r="EA116" s="5">
        <v>19484</v>
      </c>
      <c r="EB116" s="5">
        <v>17455</v>
      </c>
      <c r="EC116" s="5">
        <v>8168</v>
      </c>
      <c r="ED116" s="5">
        <v>16752</v>
      </c>
      <c r="EE116" s="5">
        <v>10245</v>
      </c>
      <c r="EF116" s="5">
        <v>13675</v>
      </c>
      <c r="EG116" s="5">
        <v>6952</v>
      </c>
      <c r="EH116" s="5">
        <v>12224</v>
      </c>
      <c r="EI116" s="5">
        <v>3880</v>
      </c>
      <c r="EJ116" s="5">
        <v>3292</v>
      </c>
      <c r="EK116" s="5">
        <v>2278</v>
      </c>
      <c r="EL116" s="5">
        <v>5904</v>
      </c>
      <c r="EM116" s="5">
        <v>3646</v>
      </c>
      <c r="EN116" s="5">
        <v>2568</v>
      </c>
      <c r="EO116" s="5">
        <v>6378</v>
      </c>
      <c r="EP116" s="5">
        <v>4310</v>
      </c>
      <c r="EQ116" s="5">
        <v>8044</v>
      </c>
      <c r="ER116" s="5">
        <v>10423</v>
      </c>
      <c r="ES116" s="5">
        <v>15274</v>
      </c>
      <c r="ET116" s="5">
        <v>7744</v>
      </c>
      <c r="EU116" s="5">
        <v>901</v>
      </c>
      <c r="EV116" s="5">
        <v>4464</v>
      </c>
      <c r="EW116" s="5">
        <v>2901</v>
      </c>
      <c r="EX116" s="5">
        <v>5068</v>
      </c>
      <c r="EY116" s="5">
        <v>3655</v>
      </c>
      <c r="EZ116" s="5">
        <v>2232</v>
      </c>
      <c r="FA116" s="5">
        <v>1181</v>
      </c>
      <c r="FB116" s="5">
        <v>845</v>
      </c>
      <c r="FC116" s="5">
        <v>6620</v>
      </c>
      <c r="FD116" s="5">
        <v>2960</v>
      </c>
      <c r="FE116" s="5">
        <v>152</v>
      </c>
      <c r="FF116" s="5">
        <v>4774</v>
      </c>
      <c r="FG116" s="5">
        <v>0</v>
      </c>
      <c r="FH116" s="5">
        <v>0</v>
      </c>
      <c r="FI116" s="5">
        <v>0</v>
      </c>
      <c r="FJ116" s="5">
        <v>0</v>
      </c>
      <c r="FK116" s="5">
        <v>0</v>
      </c>
      <c r="FL116" s="5">
        <v>0</v>
      </c>
      <c r="FM116" s="5">
        <v>0</v>
      </c>
      <c r="FN116" s="5">
        <v>0</v>
      </c>
      <c r="FO116" s="5">
        <v>0</v>
      </c>
      <c r="FP116" s="5">
        <v>0</v>
      </c>
      <c r="FQ116" s="5">
        <v>0</v>
      </c>
      <c r="FR116" s="5">
        <v>0</v>
      </c>
      <c r="FS116" s="5">
        <v>0</v>
      </c>
      <c r="FT116" s="5">
        <v>0</v>
      </c>
      <c r="FU116" s="5" t="s">
        <v>33</v>
      </c>
      <c r="FV116" s="5" t="s">
        <v>33</v>
      </c>
      <c r="FW116" s="5" t="s">
        <v>33</v>
      </c>
      <c r="FX116" s="5" t="s">
        <v>33</v>
      </c>
      <c r="FY116" s="5" t="s">
        <v>33</v>
      </c>
      <c r="FZ116" s="5" t="s">
        <v>33</v>
      </c>
      <c r="GA116" s="5" t="s">
        <v>33</v>
      </c>
      <c r="GB116" s="5" t="s">
        <v>33</v>
      </c>
      <c r="GC116" s="5" t="s">
        <v>33</v>
      </c>
      <c r="GD116" s="5" t="s">
        <v>33</v>
      </c>
      <c r="GE116" s="5" t="s">
        <v>33</v>
      </c>
      <c r="GF116" s="5" t="s">
        <v>33</v>
      </c>
      <c r="GG116" s="5" t="s">
        <v>33</v>
      </c>
      <c r="GH116" s="5" t="s">
        <v>33</v>
      </c>
      <c r="GI116" s="5" t="s">
        <v>33</v>
      </c>
      <c r="GJ116" s="5" t="s">
        <v>33</v>
      </c>
      <c r="GK116" s="5" t="s">
        <v>33</v>
      </c>
      <c r="GL116" s="5" t="s">
        <v>33</v>
      </c>
      <c r="GM116" s="5">
        <v>326059</v>
      </c>
      <c r="GN116" s="5">
        <v>303172</v>
      </c>
      <c r="GO116" s="5">
        <v>233022</v>
      </c>
      <c r="GP116" s="5">
        <v>217906</v>
      </c>
      <c r="GQ116" s="5">
        <v>410971</v>
      </c>
      <c r="GR116" s="5">
        <v>291342</v>
      </c>
      <c r="GS116" s="5">
        <v>215683</v>
      </c>
      <c r="GT116" s="5">
        <v>155694</v>
      </c>
      <c r="GU116" s="5">
        <v>221237</v>
      </c>
      <c r="GV116" s="5">
        <v>217707</v>
      </c>
      <c r="GW116" s="5">
        <v>169438</v>
      </c>
      <c r="GX116" s="5">
        <v>397668</v>
      </c>
      <c r="GY116" s="5">
        <v>179261</v>
      </c>
      <c r="GZ116" s="5">
        <v>148309</v>
      </c>
      <c r="HA116" s="5">
        <v>101833</v>
      </c>
      <c r="HB116" s="5">
        <v>81523</v>
      </c>
      <c r="HC116" s="5">
        <v>142345</v>
      </c>
      <c r="HD116" s="5">
        <v>222993</v>
      </c>
      <c r="HE116" s="5">
        <v>114437</v>
      </c>
      <c r="HF116" s="5">
        <v>46579</v>
      </c>
      <c r="HG116" s="5">
        <v>24659</v>
      </c>
      <c r="HH116" s="5">
        <v>82585</v>
      </c>
      <c r="HI116" s="5">
        <v>63077</v>
      </c>
      <c r="HJ116" s="5">
        <v>73240</v>
      </c>
      <c r="HK116" s="5">
        <v>69948</v>
      </c>
      <c r="HL116" s="5">
        <v>62982</v>
      </c>
      <c r="HM116" s="5">
        <v>24910</v>
      </c>
      <c r="HN116" s="5">
        <v>31220</v>
      </c>
      <c r="HO116" s="5">
        <v>58891</v>
      </c>
      <c r="HP116" s="5">
        <v>31281</v>
      </c>
      <c r="HQ116" s="5">
        <v>44806</v>
      </c>
      <c r="HR116" s="5">
        <v>353969</v>
      </c>
      <c r="HS116" s="5">
        <v>399122</v>
      </c>
      <c r="HT116" s="5">
        <v>393418</v>
      </c>
      <c r="HU116" s="5">
        <v>400551</v>
      </c>
      <c r="HV116" s="5">
        <v>387954</v>
      </c>
      <c r="HW116" s="5">
        <v>510691</v>
      </c>
      <c r="HX116" s="5">
        <v>538372</v>
      </c>
      <c r="HY116" s="5">
        <v>505216</v>
      </c>
      <c r="HZ116" s="5">
        <v>485966</v>
      </c>
      <c r="IA116" s="5">
        <v>493560</v>
      </c>
      <c r="IB116" s="5">
        <v>477966</v>
      </c>
      <c r="IC116" s="5">
        <v>508056</v>
      </c>
      <c r="ID116" s="5">
        <v>743448</v>
      </c>
      <c r="IE116" s="5">
        <v>792106</v>
      </c>
      <c r="IF116" s="5">
        <v>695144</v>
      </c>
      <c r="IG116" s="5">
        <v>778351</v>
      </c>
      <c r="IH116" s="5">
        <v>684086</v>
      </c>
      <c r="II116" s="5">
        <v>657217</v>
      </c>
      <c r="IJ116" s="5">
        <v>511238</v>
      </c>
      <c r="IK116" s="5">
        <v>1387216</v>
      </c>
      <c r="IL116" s="5">
        <v>854598</v>
      </c>
      <c r="IM116" s="5">
        <v>524568</v>
      </c>
      <c r="IN116" s="5">
        <v>428756</v>
      </c>
      <c r="IO116" s="5">
        <v>341222</v>
      </c>
      <c r="IP116" s="5">
        <v>282408</v>
      </c>
      <c r="IQ116" s="5">
        <v>248147</v>
      </c>
      <c r="IR116" s="5">
        <v>249685</v>
      </c>
      <c r="IS116" s="5">
        <v>249935</v>
      </c>
      <c r="IT116" s="5">
        <v>303889</v>
      </c>
      <c r="IU116" s="5">
        <v>296344</v>
      </c>
      <c r="IV116" s="5">
        <v>274778</v>
      </c>
      <c r="IW116" s="5">
        <v>278976</v>
      </c>
      <c r="IX116" s="5">
        <v>270148</v>
      </c>
      <c r="IY116" s="5">
        <v>60360</v>
      </c>
      <c r="IZ116" s="5">
        <v>69138</v>
      </c>
      <c r="JA116" s="5">
        <v>58774</v>
      </c>
      <c r="JB116" s="5">
        <v>62185</v>
      </c>
      <c r="JC116" s="5">
        <v>69219</v>
      </c>
      <c r="JD116" s="5">
        <v>62240</v>
      </c>
      <c r="JE116" s="5">
        <v>59002</v>
      </c>
      <c r="JF116" s="5">
        <v>66536</v>
      </c>
      <c r="JG116" s="5">
        <v>61821</v>
      </c>
      <c r="JH116" s="5">
        <v>77607</v>
      </c>
      <c r="JI116" s="5">
        <v>64809</v>
      </c>
      <c r="JJ116" s="5">
        <v>76498</v>
      </c>
      <c r="JK116" s="5">
        <v>51589</v>
      </c>
      <c r="JL116" s="5">
        <v>45222</v>
      </c>
      <c r="JM116" s="5">
        <v>41565</v>
      </c>
      <c r="JN116" s="5">
        <v>39245</v>
      </c>
      <c r="JO116" s="5">
        <v>36122</v>
      </c>
      <c r="JP116" s="5">
        <v>35827</v>
      </c>
      <c r="JQ116" s="5">
        <v>37317</v>
      </c>
      <c r="JR116" s="5">
        <v>31760</v>
      </c>
      <c r="JS116" s="5">
        <v>28619</v>
      </c>
      <c r="JT116" s="5">
        <v>30855</v>
      </c>
      <c r="JU116" s="5">
        <v>32246</v>
      </c>
      <c r="JV116" s="5">
        <v>31448</v>
      </c>
      <c r="JW116" s="5">
        <v>34658</v>
      </c>
      <c r="JX116" s="5">
        <v>36834</v>
      </c>
      <c r="JY116" s="5">
        <v>34792</v>
      </c>
      <c r="JZ116" s="5">
        <v>34241</v>
      </c>
      <c r="KA116" s="5">
        <v>32822</v>
      </c>
      <c r="KB116" s="5">
        <v>36694</v>
      </c>
      <c r="KC116" s="5">
        <v>34214</v>
      </c>
      <c r="KD116" s="5">
        <v>30013</v>
      </c>
      <c r="KE116" s="5">
        <v>37051</v>
      </c>
      <c r="KF116" s="5">
        <v>38575</v>
      </c>
      <c r="KG116" s="5">
        <v>31882</v>
      </c>
      <c r="KH116" s="5">
        <v>32037</v>
      </c>
      <c r="KI116" s="5">
        <v>34362</v>
      </c>
      <c r="KJ116" s="5">
        <v>35409</v>
      </c>
      <c r="KK116" s="5">
        <v>34703</v>
      </c>
      <c r="KL116" s="5">
        <v>33804</v>
      </c>
      <c r="KM116" s="5">
        <v>33319</v>
      </c>
      <c r="KN116" s="5">
        <v>32547</v>
      </c>
      <c r="KO116" s="5">
        <v>33194</v>
      </c>
      <c r="KP116" s="5">
        <v>33627</v>
      </c>
      <c r="KQ116" s="5">
        <v>30445</v>
      </c>
      <c r="KR116" s="5">
        <v>28436</v>
      </c>
      <c r="KS116" s="5">
        <v>29312</v>
      </c>
      <c r="KT116" s="5">
        <v>30991</v>
      </c>
      <c r="KU116" s="5">
        <v>28556</v>
      </c>
      <c r="KV116" s="5">
        <v>22642</v>
      </c>
      <c r="KW116" s="5">
        <v>23387</v>
      </c>
      <c r="KX116" s="5">
        <v>18065</v>
      </c>
      <c r="KY116" s="5">
        <v>16118</v>
      </c>
      <c r="KZ116" s="5">
        <v>16057</v>
      </c>
      <c r="LA116" s="5">
        <v>15802</v>
      </c>
      <c r="LB116" s="5">
        <v>15191</v>
      </c>
      <c r="LC116" s="5">
        <v>14876</v>
      </c>
      <c r="LD116" s="5">
        <v>13696</v>
      </c>
      <c r="LE116" s="5">
        <v>13287</v>
      </c>
      <c r="LF116" s="5">
        <v>12700</v>
      </c>
      <c r="LG116" s="5">
        <v>12304</v>
      </c>
      <c r="LH116" s="5">
        <v>12259</v>
      </c>
      <c r="LI116" s="5">
        <v>12159</v>
      </c>
      <c r="LJ116" s="5">
        <v>11796</v>
      </c>
      <c r="LK116" s="5">
        <v>4069</v>
      </c>
      <c r="LL116" s="5">
        <v>4417</v>
      </c>
      <c r="LM116" s="5">
        <v>4739</v>
      </c>
      <c r="LN116" s="5">
        <v>2948</v>
      </c>
      <c r="LO116" s="5">
        <v>3330</v>
      </c>
      <c r="LP116" s="5">
        <v>3219</v>
      </c>
      <c r="LQ116" s="5">
        <v>3375</v>
      </c>
      <c r="LR116" s="5">
        <v>3319</v>
      </c>
      <c r="LS116" s="5">
        <v>3417</v>
      </c>
      <c r="LT116" s="5">
        <v>2890</v>
      </c>
      <c r="LU116" s="5">
        <v>3199</v>
      </c>
      <c r="LV116" s="5">
        <v>3955</v>
      </c>
      <c r="LW116" s="5">
        <v>3756</v>
      </c>
      <c r="LX116" s="5">
        <v>3661</v>
      </c>
      <c r="LY116" s="5">
        <v>3407</v>
      </c>
      <c r="LZ116" s="5">
        <v>3268</v>
      </c>
      <c r="MA116" s="5">
        <v>3801</v>
      </c>
      <c r="MB116" s="5">
        <v>3184</v>
      </c>
      <c r="MC116" s="5">
        <v>5553</v>
      </c>
      <c r="MD116" s="5">
        <v>2869</v>
      </c>
      <c r="ME116" s="5">
        <v>2514</v>
      </c>
      <c r="MF116" s="5">
        <v>2716</v>
      </c>
      <c r="MG116" s="5">
        <v>2457</v>
      </c>
      <c r="MH116" s="5">
        <v>2438</v>
      </c>
      <c r="MI116" s="5">
        <v>2128</v>
      </c>
      <c r="MJ116" s="5">
        <v>1732</v>
      </c>
      <c r="MK116" s="5">
        <v>2114</v>
      </c>
      <c r="ML116" s="5">
        <v>2433</v>
      </c>
      <c r="MM116" s="5">
        <v>2341</v>
      </c>
      <c r="MN116" s="5">
        <v>2122</v>
      </c>
      <c r="MO116" s="5">
        <v>1493</v>
      </c>
      <c r="MP116" s="5">
        <v>1787</v>
      </c>
      <c r="MQ116" s="5">
        <v>0</v>
      </c>
      <c r="MR116" s="5">
        <v>0</v>
      </c>
      <c r="MS116" s="5">
        <v>0</v>
      </c>
      <c r="MT116" s="5">
        <v>0</v>
      </c>
      <c r="MU116" s="5">
        <v>0</v>
      </c>
      <c r="MV116" s="5">
        <v>0</v>
      </c>
      <c r="MW116" s="5">
        <v>0</v>
      </c>
      <c r="MX116" s="5">
        <v>0</v>
      </c>
      <c r="MY116" s="5">
        <v>0</v>
      </c>
      <c r="MZ116" s="5">
        <v>0</v>
      </c>
      <c r="NA116" s="5">
        <v>0</v>
      </c>
      <c r="NB116" s="5">
        <v>0</v>
      </c>
      <c r="NC116" s="5">
        <v>0</v>
      </c>
      <c r="ND116" s="5">
        <v>0</v>
      </c>
      <c r="NE116" s="5" t="s">
        <v>33</v>
      </c>
      <c r="NF116" s="5" t="s">
        <v>33</v>
      </c>
      <c r="NG116" s="5" t="s">
        <v>33</v>
      </c>
      <c r="NH116" s="5" t="s">
        <v>33</v>
      </c>
      <c r="NI116" s="5" t="s">
        <v>33</v>
      </c>
      <c r="NJ116" s="5" t="s">
        <v>33</v>
      </c>
      <c r="NK116" s="5" t="s">
        <v>33</v>
      </c>
      <c r="NL116" s="5" t="s">
        <v>33</v>
      </c>
      <c r="NM116" s="5" t="s">
        <v>33</v>
      </c>
      <c r="NN116" s="5" t="s">
        <v>33</v>
      </c>
      <c r="NO116" s="5" t="s">
        <v>33</v>
      </c>
      <c r="NP116" s="5" t="s">
        <v>33</v>
      </c>
      <c r="NQ116" s="5" t="s">
        <v>33</v>
      </c>
      <c r="NR116" s="5" t="s">
        <v>33</v>
      </c>
      <c r="NS116" s="5" t="s">
        <v>33</v>
      </c>
      <c r="NT116" s="5" t="s">
        <v>33</v>
      </c>
      <c r="NU116" s="5" t="s">
        <v>33</v>
      </c>
      <c r="NV116" s="5" t="s">
        <v>33</v>
      </c>
      <c r="NW116" s="5">
        <v>0</v>
      </c>
      <c r="NX116" s="5">
        <v>0</v>
      </c>
      <c r="NY116" s="5">
        <v>0</v>
      </c>
      <c r="NZ116" s="5">
        <v>0</v>
      </c>
      <c r="OA116" s="5">
        <v>0</v>
      </c>
      <c r="OB116" s="5">
        <v>0</v>
      </c>
      <c r="OC116" s="5">
        <v>0</v>
      </c>
      <c r="OD116" s="5">
        <v>0</v>
      </c>
      <c r="OE116" s="5">
        <v>0</v>
      </c>
      <c r="OF116" s="5">
        <v>0</v>
      </c>
      <c r="OG116" s="5">
        <v>0</v>
      </c>
      <c r="OH116" s="5">
        <v>0</v>
      </c>
      <c r="OI116" s="5">
        <v>0</v>
      </c>
      <c r="OJ116" s="5">
        <v>0</v>
      </c>
      <c r="OK116" s="5" t="s">
        <v>33</v>
      </c>
      <c r="OL116" s="5" t="s">
        <v>33</v>
      </c>
      <c r="OM116" s="5" t="s">
        <v>33</v>
      </c>
      <c r="ON116" s="5" t="s">
        <v>33</v>
      </c>
      <c r="OO116" s="5" t="s">
        <v>33</v>
      </c>
      <c r="OP116" s="5" t="s">
        <v>33</v>
      </c>
      <c r="OQ116" s="5" t="s">
        <v>33</v>
      </c>
      <c r="OR116" s="5" t="s">
        <v>33</v>
      </c>
      <c r="OS116" s="5" t="s">
        <v>33</v>
      </c>
      <c r="OT116" s="5" t="s">
        <v>33</v>
      </c>
      <c r="OU116" s="5" t="s">
        <v>33</v>
      </c>
      <c r="OV116" s="5" t="s">
        <v>33</v>
      </c>
      <c r="OW116" s="5" t="s">
        <v>33</v>
      </c>
      <c r="OX116" s="5" t="s">
        <v>33</v>
      </c>
      <c r="OY116" s="5" t="s">
        <v>33</v>
      </c>
      <c r="OZ116" s="5" t="s">
        <v>33</v>
      </c>
      <c r="PA116" s="5" t="s">
        <v>33</v>
      </c>
      <c r="PB116" s="5" t="s">
        <v>33</v>
      </c>
      <c r="PC116" s="5">
        <v>14129</v>
      </c>
      <c r="PD116" s="5">
        <v>15278</v>
      </c>
      <c r="PE116" s="5">
        <v>12773</v>
      </c>
      <c r="PF116" s="5">
        <v>13301</v>
      </c>
      <c r="PG116" s="5">
        <v>14272</v>
      </c>
      <c r="PH116" s="5">
        <v>13907</v>
      </c>
      <c r="PI116" s="5">
        <v>15906</v>
      </c>
      <c r="PJ116" s="5">
        <v>14801</v>
      </c>
      <c r="PK116" s="5">
        <v>15395</v>
      </c>
      <c r="PL116" s="5">
        <v>16368</v>
      </c>
      <c r="PM116" s="5">
        <v>15558</v>
      </c>
      <c r="PN116" s="5">
        <v>14145</v>
      </c>
      <c r="PO116" s="5">
        <v>16125</v>
      </c>
      <c r="PP116" s="5">
        <v>11907</v>
      </c>
      <c r="PQ116" s="5">
        <v>10465</v>
      </c>
      <c r="PR116" s="5">
        <v>10382</v>
      </c>
      <c r="PS116" s="5">
        <v>10069</v>
      </c>
      <c r="PT116" s="5">
        <v>9870</v>
      </c>
      <c r="PU116" s="5">
        <v>11258</v>
      </c>
      <c r="PV116" s="5">
        <v>8814</v>
      </c>
      <c r="PW116" s="5">
        <v>7849</v>
      </c>
      <c r="PX116" s="5">
        <v>8289</v>
      </c>
      <c r="PY116" s="5">
        <v>8490</v>
      </c>
      <c r="PZ116" s="5">
        <v>6742</v>
      </c>
      <c r="QA116" s="5">
        <v>6870</v>
      </c>
      <c r="QB116" s="5">
        <v>7806</v>
      </c>
      <c r="QC116" s="5">
        <v>6337</v>
      </c>
      <c r="QD116" s="5">
        <v>5748</v>
      </c>
      <c r="QE116" s="5">
        <v>5913</v>
      </c>
      <c r="QF116" s="5">
        <v>5829</v>
      </c>
      <c r="QG116" s="5">
        <v>4014</v>
      </c>
      <c r="QH116" s="5">
        <v>4847</v>
      </c>
      <c r="QI116" s="5">
        <v>8486</v>
      </c>
      <c r="QJ116" s="5">
        <v>9998</v>
      </c>
      <c r="QK116" s="5">
        <v>7894</v>
      </c>
      <c r="QL116" s="5">
        <v>6443</v>
      </c>
      <c r="QM116" s="5">
        <v>8610</v>
      </c>
      <c r="QN116" s="5">
        <v>7866</v>
      </c>
      <c r="QO116" s="5">
        <v>8382</v>
      </c>
      <c r="QP116" s="5">
        <v>9465</v>
      </c>
      <c r="QQ116" s="5">
        <v>9052</v>
      </c>
      <c r="QR116" s="5">
        <v>9220</v>
      </c>
      <c r="QS116" s="5">
        <v>10265</v>
      </c>
      <c r="QT116" s="5">
        <v>9449</v>
      </c>
      <c r="QU116" s="5">
        <v>10021</v>
      </c>
      <c r="QV116" s="5">
        <v>9735</v>
      </c>
      <c r="QW116" s="5">
        <v>8737</v>
      </c>
      <c r="QX116" s="5">
        <v>9650</v>
      </c>
      <c r="QY116" s="5">
        <v>8908</v>
      </c>
      <c r="QZ116" s="5">
        <v>9591</v>
      </c>
      <c r="RA116" s="5">
        <v>8978</v>
      </c>
      <c r="RB116" s="5">
        <v>9968</v>
      </c>
      <c r="RC116" s="5">
        <v>9675</v>
      </c>
      <c r="RD116" s="5">
        <v>9805</v>
      </c>
      <c r="RE116" s="5">
        <v>9539</v>
      </c>
      <c r="RF116" s="5">
        <v>8616</v>
      </c>
      <c r="RG116" s="5">
        <v>8509</v>
      </c>
      <c r="RH116" s="5">
        <v>8170</v>
      </c>
      <c r="RI116" s="5">
        <v>6274</v>
      </c>
      <c r="RJ116" s="5">
        <v>6087</v>
      </c>
      <c r="RK116" s="5">
        <v>5696</v>
      </c>
      <c r="RL116" s="5">
        <v>6239</v>
      </c>
      <c r="RM116" s="5">
        <v>5120</v>
      </c>
      <c r="RN116" s="5">
        <v>5886</v>
      </c>
      <c r="RO116" s="5">
        <v>16393</v>
      </c>
      <c r="RP116" s="5">
        <v>16403</v>
      </c>
      <c r="RQ116" s="5">
        <v>15166</v>
      </c>
      <c r="RR116" s="5">
        <v>14810</v>
      </c>
      <c r="RS116" s="5">
        <v>14956</v>
      </c>
      <c r="RT116" s="5">
        <v>15368</v>
      </c>
      <c r="RU116" s="5">
        <v>15288</v>
      </c>
      <c r="RV116" s="5">
        <v>15307</v>
      </c>
      <c r="RW116" s="5">
        <v>15435</v>
      </c>
      <c r="RX116" s="5">
        <v>13073</v>
      </c>
      <c r="RY116" s="5">
        <v>11514</v>
      </c>
      <c r="RZ116" s="5">
        <v>15678</v>
      </c>
      <c r="SA116" s="5">
        <v>13373</v>
      </c>
      <c r="SB116" s="5">
        <v>10299</v>
      </c>
      <c r="SC116" s="5">
        <v>11318</v>
      </c>
      <c r="SD116" s="5">
        <v>11202</v>
      </c>
      <c r="SE116" s="5">
        <v>8394</v>
      </c>
      <c r="SF116" s="5">
        <v>10802</v>
      </c>
      <c r="SG116" s="5">
        <v>12454</v>
      </c>
      <c r="SH116" s="5">
        <v>16233</v>
      </c>
      <c r="SI116" s="5">
        <v>18540</v>
      </c>
      <c r="SJ116" s="5">
        <v>11708</v>
      </c>
      <c r="SK116" s="5">
        <v>11749</v>
      </c>
      <c r="SL116" s="5">
        <v>11297</v>
      </c>
      <c r="SM116" s="5">
        <v>11162</v>
      </c>
      <c r="SN116" s="5">
        <v>10389</v>
      </c>
      <c r="SO116" s="5">
        <v>10850</v>
      </c>
      <c r="SP116" s="5">
        <v>10365</v>
      </c>
      <c r="SQ116" s="5">
        <v>11618</v>
      </c>
      <c r="SR116" s="5">
        <v>11204</v>
      </c>
      <c r="SS116" s="5">
        <v>10152</v>
      </c>
      <c r="ST116" s="5">
        <v>11573</v>
      </c>
      <c r="SU116" s="5">
        <v>1041</v>
      </c>
      <c r="SV116" s="5">
        <v>501</v>
      </c>
      <c r="SW116" s="5">
        <v>457</v>
      </c>
      <c r="SX116" s="5">
        <v>644</v>
      </c>
      <c r="SY116" s="5">
        <v>1283</v>
      </c>
      <c r="SZ116" s="5">
        <v>748</v>
      </c>
      <c r="TA116" s="5">
        <v>961</v>
      </c>
      <c r="TB116" s="5">
        <v>1095</v>
      </c>
      <c r="TC116" s="5">
        <v>1167</v>
      </c>
      <c r="TD116" s="5">
        <v>1343</v>
      </c>
      <c r="TE116" s="5">
        <v>1507</v>
      </c>
      <c r="TF116" s="5">
        <v>2115</v>
      </c>
      <c r="TG116" s="5">
        <v>2542</v>
      </c>
      <c r="TH116" s="5">
        <v>2728</v>
      </c>
      <c r="TI116" s="5">
        <v>2744</v>
      </c>
      <c r="TJ116" s="5">
        <v>2981</v>
      </c>
      <c r="TK116" s="5">
        <v>2717</v>
      </c>
      <c r="TL116" s="5">
        <v>2595</v>
      </c>
      <c r="TM116" s="5">
        <v>1714</v>
      </c>
      <c r="TN116" s="5">
        <v>1559</v>
      </c>
      <c r="TO116" s="5">
        <v>2318</v>
      </c>
      <c r="TP116" s="5">
        <v>3487</v>
      </c>
      <c r="TQ116" s="5">
        <v>2198</v>
      </c>
      <c r="TR116" s="5">
        <v>1755</v>
      </c>
      <c r="TS116" s="5">
        <v>2501</v>
      </c>
      <c r="TT116" s="5">
        <v>1530</v>
      </c>
      <c r="TU116" s="5">
        <v>2619</v>
      </c>
      <c r="TV116" s="5">
        <v>3288</v>
      </c>
      <c r="TW116" s="5">
        <v>3698</v>
      </c>
      <c r="TX116" s="5">
        <v>3987</v>
      </c>
      <c r="TY116" s="5">
        <v>2624</v>
      </c>
      <c r="TZ116" s="5">
        <v>4279</v>
      </c>
      <c r="UA116" s="5">
        <v>4560</v>
      </c>
      <c r="UB116" s="5">
        <v>3960</v>
      </c>
      <c r="UC116" s="5">
        <v>4385</v>
      </c>
      <c r="UD116" s="5">
        <v>4099</v>
      </c>
      <c r="UE116" s="5">
        <v>4792</v>
      </c>
      <c r="UF116" s="5">
        <v>4814</v>
      </c>
      <c r="UG116" s="5">
        <v>5299</v>
      </c>
      <c r="UH116" s="5">
        <v>5890</v>
      </c>
      <c r="UI116" s="5">
        <v>5525</v>
      </c>
      <c r="UJ116" s="5">
        <v>4998</v>
      </c>
      <c r="UK116" s="5">
        <v>6041</v>
      </c>
      <c r="UL116" s="5">
        <v>5330</v>
      </c>
      <c r="UM116" s="5">
        <v>5765</v>
      </c>
      <c r="UN116" s="5">
        <v>6938</v>
      </c>
      <c r="UO116" s="5">
        <v>6398</v>
      </c>
      <c r="UP116" s="5">
        <v>5220</v>
      </c>
      <c r="UQ116" s="5">
        <v>5313</v>
      </c>
      <c r="UR116" s="5">
        <v>4902</v>
      </c>
      <c r="US116" s="5">
        <v>6691</v>
      </c>
      <c r="UT116" s="5">
        <v>9624</v>
      </c>
      <c r="UU116" s="5">
        <v>4071</v>
      </c>
      <c r="UV116" s="5">
        <v>4020</v>
      </c>
      <c r="UW116" s="5">
        <v>3047</v>
      </c>
      <c r="UX116" s="5">
        <v>1005</v>
      </c>
      <c r="UY116" s="5">
        <v>837</v>
      </c>
      <c r="UZ116" s="5">
        <v>873</v>
      </c>
      <c r="VA116" s="5">
        <v>1180</v>
      </c>
      <c r="VB116" s="5">
        <v>2190</v>
      </c>
      <c r="VC116" s="5">
        <v>1774</v>
      </c>
      <c r="VD116" s="5">
        <v>2117</v>
      </c>
      <c r="VE116" s="5">
        <v>1339</v>
      </c>
      <c r="VF116" s="5">
        <v>1152</v>
      </c>
      <c r="VG116" s="5">
        <v>152813</v>
      </c>
      <c r="VH116" s="5">
        <v>154365</v>
      </c>
      <c r="VI116" s="5">
        <v>150436</v>
      </c>
      <c r="VJ116" s="5">
        <v>147463</v>
      </c>
      <c r="VK116" s="5">
        <v>138478</v>
      </c>
      <c r="VL116" s="5">
        <v>129158</v>
      </c>
      <c r="VM116" s="5">
        <v>132549</v>
      </c>
      <c r="VN116" s="5">
        <v>144376</v>
      </c>
      <c r="VO116" s="5">
        <v>132141</v>
      </c>
      <c r="VP116" s="5">
        <v>131157</v>
      </c>
      <c r="VQ116" s="5">
        <v>113287</v>
      </c>
      <c r="VR116" s="5">
        <v>95104</v>
      </c>
      <c r="VS116" s="5">
        <v>90819</v>
      </c>
      <c r="VT116" s="5">
        <v>87370</v>
      </c>
      <c r="VU116" s="5">
        <v>92502</v>
      </c>
      <c r="VV116" s="5">
        <v>84527</v>
      </c>
      <c r="VW116" s="5">
        <v>85516</v>
      </c>
      <c r="VX116" s="5">
        <v>67524</v>
      </c>
      <c r="VY116" s="5">
        <v>46823</v>
      </c>
      <c r="VZ116" s="5">
        <v>45087</v>
      </c>
      <c r="WA116" s="5">
        <v>58302</v>
      </c>
      <c r="WB116" s="5">
        <v>55813</v>
      </c>
      <c r="WC116" s="5">
        <v>50597</v>
      </c>
      <c r="WD116" s="5">
        <v>54818</v>
      </c>
      <c r="WE116" s="5">
        <v>49044</v>
      </c>
      <c r="WF116" s="5">
        <v>49641</v>
      </c>
      <c r="WG116" s="5">
        <v>49141</v>
      </c>
      <c r="WH116" s="5">
        <v>37685</v>
      </c>
      <c r="WI116" s="5">
        <v>39253</v>
      </c>
      <c r="WJ116" s="5">
        <v>35214</v>
      </c>
      <c r="WK116" s="5">
        <v>39993</v>
      </c>
      <c r="WL116" s="5">
        <v>44795</v>
      </c>
      <c r="WM116" s="5">
        <v>1791</v>
      </c>
      <c r="WN116" s="5">
        <v>1682</v>
      </c>
      <c r="WO116" s="5">
        <v>1514</v>
      </c>
      <c r="WP116" s="5">
        <v>1710</v>
      </c>
      <c r="WQ116" s="5">
        <v>1914</v>
      </c>
      <c r="WR116" s="5">
        <v>2138</v>
      </c>
      <c r="WS116" s="5">
        <v>2601</v>
      </c>
      <c r="WT116" s="5">
        <v>2187</v>
      </c>
      <c r="WU116" s="5">
        <v>2525</v>
      </c>
      <c r="WV116" s="5">
        <v>2622</v>
      </c>
      <c r="WW116" s="5">
        <v>2256</v>
      </c>
      <c r="WX116" s="5">
        <v>2320</v>
      </c>
      <c r="WY116" s="5">
        <v>2061</v>
      </c>
      <c r="WZ116" s="5">
        <v>1875</v>
      </c>
      <c r="XA116" s="5">
        <v>1765</v>
      </c>
      <c r="XB116" s="5">
        <v>1580</v>
      </c>
      <c r="XC116" s="5">
        <v>1533</v>
      </c>
      <c r="XD116" s="5">
        <v>1272</v>
      </c>
      <c r="XE116" s="5">
        <v>1563</v>
      </c>
      <c r="XF116" s="5">
        <v>718</v>
      </c>
      <c r="XG116" s="5">
        <v>947</v>
      </c>
      <c r="XH116" s="5">
        <v>974</v>
      </c>
      <c r="XI116" s="5">
        <v>936</v>
      </c>
      <c r="XJ116" s="5">
        <v>693</v>
      </c>
      <c r="XK116" s="5">
        <v>683</v>
      </c>
      <c r="XL116" s="5">
        <v>747</v>
      </c>
      <c r="XM116" s="5">
        <v>741</v>
      </c>
      <c r="XN116" s="5">
        <v>1137</v>
      </c>
      <c r="XO116" s="5">
        <v>1089</v>
      </c>
      <c r="XP116" s="5">
        <v>1316</v>
      </c>
      <c r="XQ116" s="5">
        <v>978</v>
      </c>
      <c r="XR116" s="5">
        <v>1677</v>
      </c>
      <c r="XS116" s="1">
        <v>15473</v>
      </c>
      <c r="XT116" s="3" t="s">
        <v>180</v>
      </c>
      <c r="XU116" s="3" t="s">
        <v>180</v>
      </c>
      <c r="XV116" s="3" t="s">
        <v>180</v>
      </c>
      <c r="XW116" s="3" t="s">
        <v>179</v>
      </c>
      <c r="XX116" s="3" t="s">
        <v>180</v>
      </c>
      <c r="XY116" s="3" t="s">
        <v>180</v>
      </c>
      <c r="XZ116" s="3" t="s">
        <v>187</v>
      </c>
    </row>
    <row r="117" spans="1:650" x14ac:dyDescent="0.3">
      <c r="A117" s="6" t="s">
        <v>144</v>
      </c>
      <c r="B117" s="1">
        <v>4057023</v>
      </c>
      <c r="C117" s="5">
        <v>27624</v>
      </c>
      <c r="D117" s="5">
        <v>22002</v>
      </c>
      <c r="E117" s="5">
        <v>44144</v>
      </c>
      <c r="F117" s="5">
        <v>16689</v>
      </c>
      <c r="G117" s="5">
        <v>9806</v>
      </c>
      <c r="H117" s="5">
        <v>11656</v>
      </c>
      <c r="I117" s="5">
        <v>8802</v>
      </c>
      <c r="J117" s="5">
        <v>10895</v>
      </c>
      <c r="K117" s="5">
        <v>6252</v>
      </c>
      <c r="L117" s="5">
        <v>6575</v>
      </c>
      <c r="M117" s="5">
        <v>2919</v>
      </c>
      <c r="N117" s="5">
        <v>10514</v>
      </c>
      <c r="O117" s="5">
        <v>6451</v>
      </c>
      <c r="P117" s="5">
        <v>16073</v>
      </c>
      <c r="Q117" s="5">
        <v>3116</v>
      </c>
      <c r="R117" s="5">
        <v>5350</v>
      </c>
      <c r="S117" s="5">
        <v>10907</v>
      </c>
      <c r="T117" s="5">
        <v>8718</v>
      </c>
      <c r="U117" s="5">
        <v>28</v>
      </c>
      <c r="V117" s="5">
        <v>511</v>
      </c>
      <c r="W117" s="5">
        <v>908</v>
      </c>
      <c r="X117" s="5">
        <v>4944</v>
      </c>
      <c r="Y117" s="5">
        <v>12478</v>
      </c>
      <c r="Z117" s="5">
        <v>2036</v>
      </c>
      <c r="AA117" s="5">
        <v>7748</v>
      </c>
      <c r="AB117" s="5">
        <v>0</v>
      </c>
      <c r="AC117" s="5">
        <v>1876</v>
      </c>
      <c r="AD117" s="5">
        <v>0</v>
      </c>
      <c r="AE117" s="5">
        <v>4820</v>
      </c>
      <c r="AF117" s="5">
        <v>0</v>
      </c>
      <c r="AG117" s="5">
        <v>254</v>
      </c>
      <c r="AH117" s="5">
        <v>0</v>
      </c>
      <c r="AI117" s="5">
        <v>19226</v>
      </c>
      <c r="AJ117" s="5">
        <v>11275</v>
      </c>
      <c r="AK117" s="5">
        <v>26148</v>
      </c>
      <c r="AL117" s="5">
        <v>275942</v>
      </c>
      <c r="AM117" s="5">
        <v>45607</v>
      </c>
      <c r="AN117" s="5">
        <v>71174</v>
      </c>
      <c r="AO117" s="5">
        <v>38601</v>
      </c>
      <c r="AP117" s="5">
        <v>48589</v>
      </c>
      <c r="AQ117" s="5">
        <v>16051</v>
      </c>
      <c r="AR117" s="5">
        <v>38974</v>
      </c>
      <c r="AS117" s="5">
        <v>41617</v>
      </c>
      <c r="AT117" s="5">
        <v>173243</v>
      </c>
      <c r="AU117" s="5">
        <v>30208</v>
      </c>
      <c r="AV117" s="5">
        <v>45681</v>
      </c>
      <c r="AW117" s="5">
        <v>5321</v>
      </c>
      <c r="AX117" s="5">
        <v>10404</v>
      </c>
      <c r="AY117" s="5">
        <v>25648</v>
      </c>
      <c r="AZ117" s="5">
        <v>7599</v>
      </c>
      <c r="BA117" s="5">
        <v>136781</v>
      </c>
      <c r="BB117" s="5">
        <v>4068</v>
      </c>
      <c r="BC117" s="5">
        <v>12497</v>
      </c>
      <c r="BD117" s="5">
        <v>7560</v>
      </c>
      <c r="BE117" s="5">
        <v>14262</v>
      </c>
      <c r="BF117" s="5">
        <v>3005</v>
      </c>
      <c r="BG117" s="5">
        <v>39085</v>
      </c>
      <c r="BH117" s="5">
        <v>14049</v>
      </c>
      <c r="BI117" s="5">
        <v>14197</v>
      </c>
      <c r="BJ117" s="5">
        <v>31551</v>
      </c>
      <c r="BK117" s="5">
        <v>18781</v>
      </c>
      <c r="BL117" s="5">
        <v>7629</v>
      </c>
      <c r="BM117" s="5">
        <v>14084</v>
      </c>
      <c r="BN117" s="5">
        <v>6976</v>
      </c>
      <c r="BO117" s="5">
        <v>65397</v>
      </c>
      <c r="BP117" s="5">
        <v>40852</v>
      </c>
      <c r="BQ117" s="5">
        <v>37675</v>
      </c>
      <c r="BR117" s="5">
        <v>36937</v>
      </c>
      <c r="BS117" s="5">
        <v>31677</v>
      </c>
      <c r="BT117" s="5">
        <v>90142</v>
      </c>
      <c r="BU117" s="5">
        <v>28080</v>
      </c>
      <c r="BV117" s="5">
        <v>17613</v>
      </c>
      <c r="BW117" s="5">
        <v>30307</v>
      </c>
      <c r="BX117" s="5">
        <v>51722</v>
      </c>
      <c r="BY117" s="5">
        <v>20529</v>
      </c>
      <c r="BZ117" s="5">
        <v>62271</v>
      </c>
      <c r="CA117" s="5">
        <v>71261</v>
      </c>
      <c r="CB117" s="5">
        <v>28131</v>
      </c>
      <c r="CC117" s="5">
        <v>12664</v>
      </c>
      <c r="CD117" s="5">
        <v>19101</v>
      </c>
      <c r="CE117" s="5">
        <v>19908</v>
      </c>
      <c r="CF117" s="5">
        <v>7828</v>
      </c>
      <c r="CG117" s="5">
        <v>32802</v>
      </c>
      <c r="CH117" s="5">
        <v>5326</v>
      </c>
      <c r="CI117" s="5">
        <v>14336</v>
      </c>
      <c r="CJ117" s="5">
        <v>4849</v>
      </c>
      <c r="CK117" s="5">
        <v>8044</v>
      </c>
      <c r="CL117" s="5">
        <v>7356</v>
      </c>
      <c r="CM117" s="5">
        <v>17260</v>
      </c>
      <c r="CN117" s="5">
        <v>12484</v>
      </c>
      <c r="CO117" s="5">
        <v>21528</v>
      </c>
      <c r="CP117" s="5">
        <v>9995</v>
      </c>
      <c r="CQ117" s="5">
        <v>19665</v>
      </c>
      <c r="CR117" s="5">
        <v>7894</v>
      </c>
      <c r="CS117" s="5">
        <v>16759</v>
      </c>
      <c r="CT117" s="5">
        <v>2191</v>
      </c>
      <c r="CU117" s="5">
        <v>138690</v>
      </c>
      <c r="CV117" s="5">
        <v>162995</v>
      </c>
      <c r="CW117" s="5">
        <v>155889</v>
      </c>
      <c r="CX117" s="5">
        <v>166948</v>
      </c>
      <c r="CY117" s="5">
        <v>175607</v>
      </c>
      <c r="CZ117" s="5">
        <v>130480</v>
      </c>
      <c r="DA117" s="5">
        <v>143570</v>
      </c>
      <c r="DB117" s="5">
        <v>115618</v>
      </c>
      <c r="DC117" s="5">
        <v>91937</v>
      </c>
      <c r="DD117" s="5">
        <v>104591</v>
      </c>
      <c r="DE117" s="5">
        <v>118237</v>
      </c>
      <c r="DF117" s="5">
        <v>147745</v>
      </c>
      <c r="DG117" s="5">
        <v>137080</v>
      </c>
      <c r="DH117" s="5">
        <v>100470</v>
      </c>
      <c r="DI117" s="5">
        <v>68939</v>
      </c>
      <c r="DJ117" s="5">
        <v>68060</v>
      </c>
      <c r="DK117" s="5">
        <v>58876</v>
      </c>
      <c r="DL117" s="5">
        <v>32232</v>
      </c>
      <c r="DM117" s="5">
        <v>43732</v>
      </c>
      <c r="DN117" s="5">
        <v>48895</v>
      </c>
      <c r="DO117" s="5">
        <v>63048</v>
      </c>
      <c r="DP117" s="5">
        <v>49632</v>
      </c>
      <c r="DQ117" s="5">
        <v>52315</v>
      </c>
      <c r="DR117" s="5">
        <v>62115</v>
      </c>
      <c r="DS117" s="5">
        <v>44137</v>
      </c>
      <c r="DT117" s="5">
        <v>47072</v>
      </c>
      <c r="DU117" s="5">
        <v>37729</v>
      </c>
      <c r="DV117" s="5">
        <v>33712</v>
      </c>
      <c r="DW117" s="5">
        <v>36635</v>
      </c>
      <c r="DX117" s="5">
        <v>29363</v>
      </c>
      <c r="DY117" s="5">
        <v>35182</v>
      </c>
      <c r="DZ117" s="5">
        <v>21935</v>
      </c>
      <c r="EA117" s="5">
        <v>15705</v>
      </c>
      <c r="EB117" s="5">
        <v>14795</v>
      </c>
      <c r="EC117" s="5">
        <v>20681</v>
      </c>
      <c r="ED117" s="5">
        <v>13573</v>
      </c>
      <c r="EE117" s="5">
        <v>8707</v>
      </c>
      <c r="EF117" s="5">
        <v>24726</v>
      </c>
      <c r="EG117" s="5">
        <v>2565</v>
      </c>
      <c r="EH117" s="5">
        <v>8628</v>
      </c>
      <c r="EI117" s="5">
        <v>3046</v>
      </c>
      <c r="EJ117" s="5">
        <v>2709</v>
      </c>
      <c r="EK117" s="5">
        <v>4932</v>
      </c>
      <c r="EL117" s="5">
        <v>7406</v>
      </c>
      <c r="EM117" s="5">
        <v>5405</v>
      </c>
      <c r="EN117" s="5">
        <v>6388</v>
      </c>
      <c r="EO117" s="5">
        <v>4234</v>
      </c>
      <c r="EP117" s="5">
        <v>2158</v>
      </c>
      <c r="EQ117" s="5">
        <v>4034</v>
      </c>
      <c r="ER117" s="5">
        <v>1423</v>
      </c>
      <c r="ES117" s="5">
        <v>4274</v>
      </c>
      <c r="ET117" s="5">
        <v>5093</v>
      </c>
      <c r="EU117" s="5">
        <v>12830</v>
      </c>
      <c r="EV117" s="5">
        <v>11018</v>
      </c>
      <c r="EW117" s="5">
        <v>13837</v>
      </c>
      <c r="EX117" s="5">
        <v>7182</v>
      </c>
      <c r="EY117" s="5">
        <v>25393</v>
      </c>
      <c r="EZ117" s="5">
        <v>9324</v>
      </c>
      <c r="FA117" s="5">
        <v>17721</v>
      </c>
      <c r="FB117" s="5">
        <v>14056</v>
      </c>
      <c r="FC117" s="5">
        <v>16620</v>
      </c>
      <c r="FD117" s="5">
        <v>12276</v>
      </c>
      <c r="FE117" s="5">
        <v>12800</v>
      </c>
      <c r="FF117" s="5">
        <v>11247</v>
      </c>
      <c r="FG117" s="5">
        <v>0</v>
      </c>
      <c r="FH117" s="5">
        <v>0</v>
      </c>
      <c r="FI117" s="5">
        <v>0</v>
      </c>
      <c r="FJ117" s="5">
        <v>0</v>
      </c>
      <c r="FK117" s="5">
        <v>0</v>
      </c>
      <c r="FL117" s="5">
        <v>0</v>
      </c>
      <c r="FM117" s="5">
        <v>0</v>
      </c>
      <c r="FN117" s="5">
        <v>0</v>
      </c>
      <c r="FO117" s="5">
        <v>0</v>
      </c>
      <c r="FP117" s="5">
        <v>0</v>
      </c>
      <c r="FQ117" s="5">
        <v>0</v>
      </c>
      <c r="FR117" s="5">
        <v>0</v>
      </c>
      <c r="FS117" s="5">
        <v>0</v>
      </c>
      <c r="FT117" s="5">
        <v>0</v>
      </c>
      <c r="FU117" s="5" t="s">
        <v>33</v>
      </c>
      <c r="FV117" s="5" t="s">
        <v>33</v>
      </c>
      <c r="FW117" s="5" t="s">
        <v>33</v>
      </c>
      <c r="FX117" s="5" t="s">
        <v>33</v>
      </c>
      <c r="FY117" s="5" t="s">
        <v>33</v>
      </c>
      <c r="FZ117" s="5" t="s">
        <v>33</v>
      </c>
      <c r="GA117" s="5" t="s">
        <v>33</v>
      </c>
      <c r="GB117" s="5" t="s">
        <v>33</v>
      </c>
      <c r="GC117" s="5" t="s">
        <v>33</v>
      </c>
      <c r="GD117" s="5" t="s">
        <v>33</v>
      </c>
      <c r="GE117" s="5" t="s">
        <v>33</v>
      </c>
      <c r="GF117" s="5" t="s">
        <v>33</v>
      </c>
      <c r="GG117" s="5" t="s">
        <v>33</v>
      </c>
      <c r="GH117" s="5" t="s">
        <v>33</v>
      </c>
      <c r="GI117" s="5" t="s">
        <v>33</v>
      </c>
      <c r="GJ117" s="5" t="s">
        <v>33</v>
      </c>
      <c r="GK117" s="5" t="s">
        <v>33</v>
      </c>
      <c r="GL117" s="5" t="s">
        <v>33</v>
      </c>
      <c r="GM117" s="5">
        <v>266643</v>
      </c>
      <c r="GN117" s="5">
        <v>251919</v>
      </c>
      <c r="GO117" s="5">
        <v>284536</v>
      </c>
      <c r="GP117" s="5">
        <v>510089</v>
      </c>
      <c r="GQ117" s="5">
        <v>271404</v>
      </c>
      <c r="GR117" s="5">
        <v>328178</v>
      </c>
      <c r="GS117" s="5">
        <v>221618</v>
      </c>
      <c r="GT117" s="5">
        <v>201343</v>
      </c>
      <c r="GU117" s="5">
        <v>147593</v>
      </c>
      <c r="GV117" s="5">
        <v>204570</v>
      </c>
      <c r="GW117" s="5">
        <v>188234</v>
      </c>
      <c r="GX117" s="5">
        <v>401178</v>
      </c>
      <c r="GY117" s="5">
        <v>250405</v>
      </c>
      <c r="GZ117" s="5">
        <v>196742</v>
      </c>
      <c r="HA117" s="5">
        <v>94273</v>
      </c>
      <c r="HB117" s="5">
        <v>105074</v>
      </c>
      <c r="HC117" s="5">
        <v>119372</v>
      </c>
      <c r="HD117" s="5">
        <v>57800</v>
      </c>
      <c r="HE117" s="5">
        <v>217616</v>
      </c>
      <c r="HF117" s="5">
        <v>63894</v>
      </c>
      <c r="HG117" s="5">
        <v>103617</v>
      </c>
      <c r="HH117" s="5">
        <v>78003</v>
      </c>
      <c r="HI117" s="5">
        <v>100937</v>
      </c>
      <c r="HJ117" s="5">
        <v>81695</v>
      </c>
      <c r="HK117" s="5">
        <v>133623</v>
      </c>
      <c r="HL117" s="5">
        <v>82479</v>
      </c>
      <c r="HM117" s="5">
        <v>93500</v>
      </c>
      <c r="HN117" s="5">
        <v>89315</v>
      </c>
      <c r="HO117" s="5">
        <v>96521</v>
      </c>
      <c r="HP117" s="5">
        <v>57163</v>
      </c>
      <c r="HQ117" s="5">
        <v>81394</v>
      </c>
      <c r="HR117" s="5">
        <v>42349</v>
      </c>
      <c r="HS117" s="5">
        <v>723513</v>
      </c>
      <c r="HT117" s="5">
        <v>793052</v>
      </c>
      <c r="HU117" s="5">
        <v>703860</v>
      </c>
      <c r="HV117" s="5">
        <v>552032</v>
      </c>
      <c r="HW117" s="5">
        <v>678071</v>
      </c>
      <c r="HX117" s="5">
        <v>732565</v>
      </c>
      <c r="HY117" s="5">
        <v>646894</v>
      </c>
      <c r="HZ117" s="5">
        <v>580388</v>
      </c>
      <c r="IA117" s="5">
        <v>714577</v>
      </c>
      <c r="IB117" s="5">
        <v>650227</v>
      </c>
      <c r="IC117" s="5">
        <v>547184</v>
      </c>
      <c r="ID117" s="5">
        <v>1153739</v>
      </c>
      <c r="IE117" s="5">
        <v>936486</v>
      </c>
      <c r="IF117" s="5">
        <v>1003320</v>
      </c>
      <c r="IG117" s="5">
        <v>870844</v>
      </c>
      <c r="IH117" s="5">
        <v>638910</v>
      </c>
      <c r="II117" s="5">
        <v>696817</v>
      </c>
      <c r="IJ117" s="5">
        <v>405366</v>
      </c>
      <c r="IK117" s="5">
        <v>1794581</v>
      </c>
      <c r="IL117" s="5">
        <v>578449</v>
      </c>
      <c r="IM117" s="5">
        <v>359374</v>
      </c>
      <c r="IN117" s="5">
        <v>383852</v>
      </c>
      <c r="IO117" s="5">
        <v>344247</v>
      </c>
      <c r="IP117" s="5">
        <v>344453</v>
      </c>
      <c r="IQ117" s="5">
        <v>309875</v>
      </c>
      <c r="IR117" s="5">
        <v>363668</v>
      </c>
      <c r="IS117" s="5">
        <v>351094</v>
      </c>
      <c r="IT117" s="5">
        <v>293385</v>
      </c>
      <c r="IU117" s="5">
        <v>305492</v>
      </c>
      <c r="IV117" s="5">
        <v>279648</v>
      </c>
      <c r="IW117" s="5">
        <v>262835</v>
      </c>
      <c r="IX117" s="5">
        <v>262377</v>
      </c>
      <c r="IY117" s="5">
        <v>33284</v>
      </c>
      <c r="IZ117" s="5">
        <v>35280</v>
      </c>
      <c r="JA117" s="5">
        <v>38237</v>
      </c>
      <c r="JB117" s="5">
        <v>39623</v>
      </c>
      <c r="JC117" s="5">
        <v>44788</v>
      </c>
      <c r="JD117" s="5">
        <v>47611</v>
      </c>
      <c r="JE117" s="5">
        <v>43303</v>
      </c>
      <c r="JF117" s="5">
        <v>39555</v>
      </c>
      <c r="JG117" s="5">
        <v>36004</v>
      </c>
      <c r="JH117" s="5">
        <v>45655</v>
      </c>
      <c r="JI117" s="5">
        <v>38473</v>
      </c>
      <c r="JJ117" s="5">
        <v>45678</v>
      </c>
      <c r="JK117" s="5">
        <v>43649</v>
      </c>
      <c r="JL117" s="5">
        <v>34230</v>
      </c>
      <c r="JM117" s="5">
        <v>30575</v>
      </c>
      <c r="JN117" s="5">
        <v>28795</v>
      </c>
      <c r="JO117" s="5">
        <v>23910</v>
      </c>
      <c r="JP117" s="5">
        <v>21590</v>
      </c>
      <c r="JQ117" s="5">
        <v>24458</v>
      </c>
      <c r="JR117" s="5">
        <v>24050</v>
      </c>
      <c r="JS117" s="5">
        <v>24367</v>
      </c>
      <c r="JT117" s="5">
        <v>17574</v>
      </c>
      <c r="JU117" s="5">
        <v>13826</v>
      </c>
      <c r="JV117" s="5">
        <v>18758</v>
      </c>
      <c r="JW117" s="5">
        <v>15818</v>
      </c>
      <c r="JX117" s="5">
        <v>18840</v>
      </c>
      <c r="JY117" s="5">
        <v>19177</v>
      </c>
      <c r="JZ117" s="5">
        <v>23943</v>
      </c>
      <c r="KA117" s="5">
        <v>24550</v>
      </c>
      <c r="KB117" s="5">
        <v>21243</v>
      </c>
      <c r="KC117" s="5">
        <v>19484</v>
      </c>
      <c r="KD117" s="5">
        <v>19150</v>
      </c>
      <c r="KE117" s="5">
        <v>125190</v>
      </c>
      <c r="KF117" s="5">
        <v>159699</v>
      </c>
      <c r="KG117" s="5">
        <v>130311</v>
      </c>
      <c r="KH117" s="5">
        <v>107786</v>
      </c>
      <c r="KI117" s="5">
        <v>92124</v>
      </c>
      <c r="KJ117" s="5">
        <v>86484</v>
      </c>
      <c r="KK117" s="5">
        <v>69707</v>
      </c>
      <c r="KL117" s="5">
        <v>49094</v>
      </c>
      <c r="KM117" s="5">
        <v>33505</v>
      </c>
      <c r="KN117" s="5">
        <v>34474</v>
      </c>
      <c r="KO117" s="5">
        <v>30677</v>
      </c>
      <c r="KP117" s="5">
        <v>28574</v>
      </c>
      <c r="KQ117" s="5">
        <v>19552</v>
      </c>
      <c r="KR117" s="5">
        <v>13995</v>
      </c>
      <c r="KS117" s="5">
        <v>17720</v>
      </c>
      <c r="KT117" s="5">
        <v>21141</v>
      </c>
      <c r="KU117" s="5">
        <v>9756</v>
      </c>
      <c r="KV117" s="5">
        <v>10640</v>
      </c>
      <c r="KW117" s="5">
        <v>15239</v>
      </c>
      <c r="KX117" s="5">
        <v>8427</v>
      </c>
      <c r="KY117" s="5">
        <v>12041</v>
      </c>
      <c r="KZ117" s="5">
        <v>-1322</v>
      </c>
      <c r="LA117" s="5">
        <v>6066</v>
      </c>
      <c r="LB117" s="5">
        <v>6787</v>
      </c>
      <c r="LC117" s="5">
        <v>7177</v>
      </c>
      <c r="LD117" s="5">
        <v>4359</v>
      </c>
      <c r="LE117" s="5">
        <v>4034</v>
      </c>
      <c r="LF117" s="5">
        <v>4321</v>
      </c>
      <c r="LG117" s="5">
        <v>4039</v>
      </c>
      <c r="LH117" s="5">
        <v>2804</v>
      </c>
      <c r="LI117" s="5">
        <v>5348</v>
      </c>
      <c r="LJ117" s="5">
        <v>2530</v>
      </c>
      <c r="LK117" s="5">
        <v>6727</v>
      </c>
      <c r="LL117" s="5">
        <v>7122</v>
      </c>
      <c r="LM117" s="5">
        <v>7523</v>
      </c>
      <c r="LN117" s="5">
        <v>7053</v>
      </c>
      <c r="LO117" s="5">
        <v>7935</v>
      </c>
      <c r="LP117" s="5">
        <v>8782</v>
      </c>
      <c r="LQ117" s="5">
        <v>7214</v>
      </c>
      <c r="LR117" s="5">
        <v>7625</v>
      </c>
      <c r="LS117" s="5">
        <v>7269</v>
      </c>
      <c r="LT117" s="5">
        <v>5595</v>
      </c>
      <c r="LU117" s="5">
        <v>6345</v>
      </c>
      <c r="LV117" s="5">
        <v>9086</v>
      </c>
      <c r="LW117" s="5">
        <v>7530</v>
      </c>
      <c r="LX117" s="5">
        <v>6096</v>
      </c>
      <c r="LY117" s="5">
        <v>5282</v>
      </c>
      <c r="LZ117" s="5">
        <v>4608</v>
      </c>
      <c r="MA117" s="5">
        <v>4191</v>
      </c>
      <c r="MB117" s="5">
        <v>6477</v>
      </c>
      <c r="MC117" s="5">
        <v>4566</v>
      </c>
      <c r="MD117" s="5">
        <v>3136</v>
      </c>
      <c r="ME117" s="5">
        <v>3515</v>
      </c>
      <c r="MF117" s="5">
        <v>2840</v>
      </c>
      <c r="MG117" s="5">
        <v>3271</v>
      </c>
      <c r="MH117" s="5">
        <v>2950</v>
      </c>
      <c r="MI117" s="5">
        <v>3730</v>
      </c>
      <c r="MJ117" s="5">
        <v>2420</v>
      </c>
      <c r="MK117" s="5">
        <v>2718</v>
      </c>
      <c r="ML117" s="5">
        <v>2761</v>
      </c>
      <c r="MM117" s="5">
        <v>2776</v>
      </c>
      <c r="MN117" s="5">
        <v>2682</v>
      </c>
      <c r="MO117" s="5">
        <v>1835</v>
      </c>
      <c r="MP117" s="5">
        <v>3033</v>
      </c>
      <c r="MQ117" s="5">
        <v>2195</v>
      </c>
      <c r="MR117" s="5">
        <v>1665</v>
      </c>
      <c r="MS117" s="5">
        <v>1184</v>
      </c>
      <c r="MT117" s="5">
        <v>1230</v>
      </c>
      <c r="MU117" s="5">
        <v>1414</v>
      </c>
      <c r="MV117" s="5">
        <v>1233</v>
      </c>
      <c r="MW117" s="5">
        <v>1207</v>
      </c>
      <c r="MX117" s="5">
        <v>1368</v>
      </c>
      <c r="MY117" s="5">
        <v>1225</v>
      </c>
      <c r="MZ117" s="5">
        <v>1234</v>
      </c>
      <c r="NA117" s="5">
        <v>950</v>
      </c>
      <c r="NB117" s="5">
        <v>729</v>
      </c>
      <c r="NC117" s="5">
        <v>726</v>
      </c>
      <c r="ND117" s="5">
        <v>762</v>
      </c>
      <c r="NE117" s="5" t="s">
        <v>33</v>
      </c>
      <c r="NF117" s="5" t="s">
        <v>33</v>
      </c>
      <c r="NG117" s="5" t="s">
        <v>33</v>
      </c>
      <c r="NH117" s="5" t="s">
        <v>33</v>
      </c>
      <c r="NI117" s="5" t="s">
        <v>33</v>
      </c>
      <c r="NJ117" s="5" t="s">
        <v>33</v>
      </c>
      <c r="NK117" s="5" t="s">
        <v>33</v>
      </c>
      <c r="NL117" s="5" t="s">
        <v>33</v>
      </c>
      <c r="NM117" s="5" t="s">
        <v>33</v>
      </c>
      <c r="NN117" s="5" t="s">
        <v>33</v>
      </c>
      <c r="NO117" s="5" t="s">
        <v>33</v>
      </c>
      <c r="NP117" s="5" t="s">
        <v>33</v>
      </c>
      <c r="NQ117" s="5" t="s">
        <v>33</v>
      </c>
      <c r="NR117" s="5" t="s">
        <v>33</v>
      </c>
      <c r="NS117" s="5" t="s">
        <v>33</v>
      </c>
      <c r="NT117" s="5" t="s">
        <v>33</v>
      </c>
      <c r="NU117" s="5" t="s">
        <v>33</v>
      </c>
      <c r="NV117" s="5" t="s">
        <v>33</v>
      </c>
      <c r="NW117" s="5">
        <v>0</v>
      </c>
      <c r="NX117" s="5">
        <v>0</v>
      </c>
      <c r="NY117" s="5">
        <v>0</v>
      </c>
      <c r="NZ117" s="5">
        <v>0</v>
      </c>
      <c r="OA117" s="5">
        <v>0</v>
      </c>
      <c r="OB117" s="5">
        <v>0</v>
      </c>
      <c r="OC117" s="5">
        <v>0</v>
      </c>
      <c r="OD117" s="5">
        <v>0</v>
      </c>
      <c r="OE117" s="5">
        <v>0</v>
      </c>
      <c r="OF117" s="5">
        <v>0</v>
      </c>
      <c r="OG117" s="5">
        <v>0</v>
      </c>
      <c r="OH117" s="5">
        <v>0</v>
      </c>
      <c r="OI117" s="5">
        <v>0</v>
      </c>
      <c r="OJ117" s="5">
        <v>0</v>
      </c>
      <c r="OK117" s="5" t="s">
        <v>33</v>
      </c>
      <c r="OL117" s="5" t="s">
        <v>33</v>
      </c>
      <c r="OM117" s="5" t="s">
        <v>33</v>
      </c>
      <c r="ON117" s="5" t="s">
        <v>33</v>
      </c>
      <c r="OO117" s="5" t="s">
        <v>33</v>
      </c>
      <c r="OP117" s="5" t="s">
        <v>33</v>
      </c>
      <c r="OQ117" s="5" t="s">
        <v>33</v>
      </c>
      <c r="OR117" s="5" t="s">
        <v>33</v>
      </c>
      <c r="OS117" s="5" t="s">
        <v>33</v>
      </c>
      <c r="OT117" s="5" t="s">
        <v>33</v>
      </c>
      <c r="OU117" s="5" t="s">
        <v>33</v>
      </c>
      <c r="OV117" s="5" t="s">
        <v>33</v>
      </c>
      <c r="OW117" s="5" t="s">
        <v>33</v>
      </c>
      <c r="OX117" s="5" t="s">
        <v>33</v>
      </c>
      <c r="OY117" s="5" t="s">
        <v>33</v>
      </c>
      <c r="OZ117" s="5" t="s">
        <v>33</v>
      </c>
      <c r="PA117" s="5" t="s">
        <v>33</v>
      </c>
      <c r="PB117" s="5" t="s">
        <v>33</v>
      </c>
      <c r="PC117" s="5">
        <v>31061</v>
      </c>
      <c r="PD117" s="5">
        <v>32350</v>
      </c>
      <c r="PE117" s="5">
        <v>31613</v>
      </c>
      <c r="PF117" s="5">
        <v>30351</v>
      </c>
      <c r="PG117" s="5">
        <v>27243</v>
      </c>
      <c r="PH117" s="5">
        <v>25065</v>
      </c>
      <c r="PI117" s="5">
        <v>23348</v>
      </c>
      <c r="PJ117" s="5">
        <v>23287</v>
      </c>
      <c r="PK117" s="5">
        <v>22997</v>
      </c>
      <c r="PL117" s="5">
        <v>32138</v>
      </c>
      <c r="PM117" s="5">
        <v>20947</v>
      </c>
      <c r="PN117" s="5">
        <v>24688</v>
      </c>
      <c r="PO117" s="5">
        <v>21922</v>
      </c>
      <c r="PP117" s="5">
        <v>22584</v>
      </c>
      <c r="PQ117" s="5">
        <v>21980</v>
      </c>
      <c r="PR117" s="5">
        <v>24995</v>
      </c>
      <c r="PS117" s="5">
        <v>17994</v>
      </c>
      <c r="PT117" s="5">
        <v>20625</v>
      </c>
      <c r="PU117" s="5">
        <v>18310</v>
      </c>
      <c r="PV117" s="5">
        <v>14989</v>
      </c>
      <c r="PW117" s="5">
        <v>12885</v>
      </c>
      <c r="PX117" s="5">
        <v>12776</v>
      </c>
      <c r="PY117" s="5">
        <v>11447</v>
      </c>
      <c r="PZ117" s="5">
        <v>9347</v>
      </c>
      <c r="QA117" s="5">
        <v>9699</v>
      </c>
      <c r="QB117" s="5">
        <v>12478</v>
      </c>
      <c r="QC117" s="5">
        <v>11890</v>
      </c>
      <c r="QD117" s="5">
        <v>13381</v>
      </c>
      <c r="QE117" s="5">
        <v>13378</v>
      </c>
      <c r="QF117" s="5">
        <v>12547</v>
      </c>
      <c r="QG117" s="5">
        <v>12146</v>
      </c>
      <c r="QH117" s="5">
        <v>11527</v>
      </c>
      <c r="QI117" s="5">
        <v>52276</v>
      </c>
      <c r="QJ117" s="5">
        <v>52746</v>
      </c>
      <c r="QK117" s="5">
        <v>65923</v>
      </c>
      <c r="QL117" s="5">
        <v>50961</v>
      </c>
      <c r="QM117" s="5">
        <v>44112</v>
      </c>
      <c r="QN117" s="5">
        <v>43387</v>
      </c>
      <c r="QO117" s="5">
        <v>50460</v>
      </c>
      <c r="QP117" s="5">
        <v>54280</v>
      </c>
      <c r="QQ117" s="5">
        <v>55707</v>
      </c>
      <c r="QR117" s="5">
        <v>58537</v>
      </c>
      <c r="QS117" s="5">
        <v>57578</v>
      </c>
      <c r="QT117" s="5">
        <v>-21851</v>
      </c>
      <c r="QU117" s="5">
        <v>128811</v>
      </c>
      <c r="QV117" s="5">
        <v>41836</v>
      </c>
      <c r="QW117" s="5">
        <v>26660</v>
      </c>
      <c r="QX117" s="5">
        <v>25730</v>
      </c>
      <c r="QY117" s="5">
        <v>19450</v>
      </c>
      <c r="QZ117" s="5">
        <v>15460</v>
      </c>
      <c r="RA117" s="5">
        <v>14791</v>
      </c>
      <c r="RB117" s="5">
        <v>15802</v>
      </c>
      <c r="RC117" s="5">
        <v>14622</v>
      </c>
      <c r="RD117" s="5">
        <v>13176</v>
      </c>
      <c r="RE117" s="5">
        <v>12136</v>
      </c>
      <c r="RF117" s="5">
        <v>13673</v>
      </c>
      <c r="RG117" s="5">
        <v>13036</v>
      </c>
      <c r="RH117" s="5">
        <v>19919</v>
      </c>
      <c r="RI117" s="5">
        <v>19925</v>
      </c>
      <c r="RJ117" s="5">
        <v>18979</v>
      </c>
      <c r="RK117" s="5">
        <v>17928</v>
      </c>
      <c r="RL117" s="5">
        <v>17433</v>
      </c>
      <c r="RM117" s="5">
        <v>14303</v>
      </c>
      <c r="RN117" s="5">
        <v>16344</v>
      </c>
      <c r="RO117" s="5">
        <v>16872</v>
      </c>
      <c r="RP117" s="5">
        <v>16248</v>
      </c>
      <c r="RQ117" s="5">
        <v>14920</v>
      </c>
      <c r="RR117" s="5">
        <v>15640</v>
      </c>
      <c r="RS117" s="5">
        <v>19118</v>
      </c>
      <c r="RT117" s="5">
        <v>19586</v>
      </c>
      <c r="RU117" s="5">
        <v>18603</v>
      </c>
      <c r="RV117" s="5">
        <v>20276</v>
      </c>
      <c r="RW117" s="5">
        <v>20930</v>
      </c>
      <c r="RX117" s="5">
        <v>20361</v>
      </c>
      <c r="RY117" s="5">
        <v>21483</v>
      </c>
      <c r="RZ117" s="5">
        <v>23149</v>
      </c>
      <c r="SA117" s="5">
        <v>24539</v>
      </c>
      <c r="SB117" s="5">
        <v>23397</v>
      </c>
      <c r="SC117" s="5">
        <v>23673</v>
      </c>
      <c r="SD117" s="5">
        <v>18119</v>
      </c>
      <c r="SE117" s="5">
        <v>19997</v>
      </c>
      <c r="SF117" s="5">
        <v>19816</v>
      </c>
      <c r="SG117" s="5">
        <v>19434</v>
      </c>
      <c r="SH117" s="5">
        <v>16525</v>
      </c>
      <c r="SI117" s="5">
        <v>14079</v>
      </c>
      <c r="SJ117" s="5">
        <v>12038</v>
      </c>
      <c r="SK117" s="5">
        <v>11173</v>
      </c>
      <c r="SL117" s="5">
        <v>12140</v>
      </c>
      <c r="SM117" s="5">
        <v>14217</v>
      </c>
      <c r="SN117" s="5">
        <v>18888</v>
      </c>
      <c r="SO117" s="5">
        <v>17933</v>
      </c>
      <c r="SP117" s="5">
        <v>17619</v>
      </c>
      <c r="SQ117" s="5">
        <v>16040</v>
      </c>
      <c r="SR117" s="5">
        <v>14472</v>
      </c>
      <c r="SS117" s="5">
        <v>21646</v>
      </c>
      <c r="ST117" s="5">
        <v>23446</v>
      </c>
      <c r="SU117" s="5">
        <v>25245</v>
      </c>
      <c r="SV117" s="5">
        <v>46689</v>
      </c>
      <c r="SW117" s="5">
        <v>35115</v>
      </c>
      <c r="SX117" s="5">
        <v>32808</v>
      </c>
      <c r="SY117" s="5">
        <v>30579</v>
      </c>
      <c r="SZ117" s="5">
        <v>30573</v>
      </c>
      <c r="TA117" s="5">
        <v>21640</v>
      </c>
      <c r="TB117" s="5">
        <v>20225</v>
      </c>
      <c r="TC117" s="5">
        <v>23053</v>
      </c>
      <c r="TD117" s="5">
        <v>15985</v>
      </c>
      <c r="TE117" s="5">
        <v>6957</v>
      </c>
      <c r="TF117" s="5">
        <v>4960</v>
      </c>
      <c r="TG117" s="5">
        <v>3320</v>
      </c>
      <c r="TH117" s="5">
        <v>2962</v>
      </c>
      <c r="TI117" s="5">
        <v>2807</v>
      </c>
      <c r="TJ117" s="5">
        <v>2404</v>
      </c>
      <c r="TK117" s="5">
        <v>1820</v>
      </c>
      <c r="TL117" s="5">
        <v>2350</v>
      </c>
      <c r="TM117" s="5">
        <v>4558</v>
      </c>
      <c r="TN117" s="5">
        <v>7311</v>
      </c>
      <c r="TO117" s="5">
        <v>9085</v>
      </c>
      <c r="TP117" s="5">
        <v>7208</v>
      </c>
      <c r="TQ117" s="5">
        <v>21598</v>
      </c>
      <c r="TR117" s="5">
        <v>9974</v>
      </c>
      <c r="TS117" s="5">
        <v>11050</v>
      </c>
      <c r="TT117" s="5">
        <v>9804</v>
      </c>
      <c r="TU117" s="5">
        <v>9395</v>
      </c>
      <c r="TV117" s="5">
        <v>9497</v>
      </c>
      <c r="TW117" s="5">
        <v>10062</v>
      </c>
      <c r="TX117" s="5">
        <v>8705</v>
      </c>
      <c r="TY117" s="5">
        <v>7957</v>
      </c>
      <c r="TZ117" s="5">
        <v>8757</v>
      </c>
      <c r="UA117" s="5">
        <v>185</v>
      </c>
      <c r="UB117" s="5">
        <v>185</v>
      </c>
      <c r="UC117" s="5">
        <v>171</v>
      </c>
      <c r="UD117" s="5">
        <v>139</v>
      </c>
      <c r="UE117" s="5">
        <v>159</v>
      </c>
      <c r="UF117" s="5">
        <v>204</v>
      </c>
      <c r="UG117" s="5">
        <v>115</v>
      </c>
      <c r="UH117" s="5">
        <v>85</v>
      </c>
      <c r="UI117" s="5">
        <v>28</v>
      </c>
      <c r="UJ117" s="5">
        <v>34</v>
      </c>
      <c r="UK117" s="5">
        <v>65</v>
      </c>
      <c r="UL117" s="5">
        <v>74</v>
      </c>
      <c r="UM117" s="5">
        <v>52</v>
      </c>
      <c r="UN117" s="5">
        <v>65</v>
      </c>
      <c r="UO117" s="5">
        <v>70</v>
      </c>
      <c r="UP117" s="5">
        <v>118</v>
      </c>
      <c r="UQ117" s="5">
        <v>193</v>
      </c>
      <c r="UR117" s="5">
        <v>205</v>
      </c>
      <c r="US117" s="5">
        <v>19</v>
      </c>
      <c r="UT117" s="5">
        <v>5</v>
      </c>
      <c r="UU117" s="5">
        <v>0</v>
      </c>
      <c r="UV117" s="5">
        <v>0</v>
      </c>
      <c r="UW117" s="5">
        <v>3</v>
      </c>
      <c r="UX117" s="5">
        <v>0</v>
      </c>
      <c r="UY117" s="5">
        <v>0</v>
      </c>
      <c r="UZ117" s="5">
        <v>0</v>
      </c>
      <c r="VA117" s="5">
        <v>0</v>
      </c>
      <c r="VB117" s="5">
        <v>0</v>
      </c>
      <c r="VC117" s="5">
        <v>0</v>
      </c>
      <c r="VD117" s="5">
        <v>0</v>
      </c>
      <c r="VE117" s="5">
        <v>0</v>
      </c>
      <c r="VF117" s="5">
        <v>0</v>
      </c>
      <c r="VG117" s="5">
        <v>40229</v>
      </c>
      <c r="VH117" s="5">
        <v>42786</v>
      </c>
      <c r="VI117" s="5">
        <v>47270</v>
      </c>
      <c r="VJ117" s="5">
        <v>46086</v>
      </c>
      <c r="VK117" s="5">
        <v>48641</v>
      </c>
      <c r="VL117" s="5">
        <v>50434</v>
      </c>
      <c r="VM117" s="5">
        <v>45746</v>
      </c>
      <c r="VN117" s="5">
        <v>51452</v>
      </c>
      <c r="VO117" s="5">
        <v>54969</v>
      </c>
      <c r="VP117" s="5">
        <v>65023</v>
      </c>
      <c r="VQ117" s="5">
        <v>57136</v>
      </c>
      <c r="VR117" s="5">
        <v>59299</v>
      </c>
      <c r="VS117" s="5">
        <v>57917</v>
      </c>
      <c r="VT117" s="5">
        <v>54940</v>
      </c>
      <c r="VU117" s="5">
        <v>44182</v>
      </c>
      <c r="VV117" s="5">
        <v>56855</v>
      </c>
      <c r="VW117" s="5">
        <v>48990</v>
      </c>
      <c r="VX117" s="5">
        <v>50466</v>
      </c>
      <c r="VY117" s="5">
        <v>49773</v>
      </c>
      <c r="VZ117" s="5">
        <v>45864</v>
      </c>
      <c r="WA117" s="5">
        <v>50455</v>
      </c>
      <c r="WB117" s="5">
        <v>54436</v>
      </c>
      <c r="WC117" s="5">
        <v>64210</v>
      </c>
      <c r="WD117" s="5">
        <v>62935</v>
      </c>
      <c r="WE117" s="5">
        <v>53606</v>
      </c>
      <c r="WF117" s="5">
        <v>55717</v>
      </c>
      <c r="WG117" s="5">
        <v>80988</v>
      </c>
      <c r="WH117" s="5">
        <v>51269</v>
      </c>
      <c r="WI117" s="5">
        <v>53058</v>
      </c>
      <c r="WJ117" s="5">
        <v>50175</v>
      </c>
      <c r="WK117" s="5">
        <v>46953</v>
      </c>
      <c r="WL117" s="5">
        <v>47403</v>
      </c>
      <c r="WM117" s="5">
        <v>8453</v>
      </c>
      <c r="WN117" s="5">
        <v>9643</v>
      </c>
      <c r="WO117" s="5">
        <v>8634</v>
      </c>
      <c r="WP117" s="5">
        <v>9243</v>
      </c>
      <c r="WQ117" s="5">
        <v>7816</v>
      </c>
      <c r="WR117" s="5">
        <v>8171</v>
      </c>
      <c r="WS117" s="5">
        <v>6099</v>
      </c>
      <c r="WT117" s="5">
        <v>5375</v>
      </c>
      <c r="WU117" s="5">
        <v>5752</v>
      </c>
      <c r="WV117" s="5">
        <v>6002</v>
      </c>
      <c r="WW117" s="5">
        <v>5624</v>
      </c>
      <c r="WX117" s="5">
        <v>6174</v>
      </c>
      <c r="WY117" s="5">
        <v>5745</v>
      </c>
      <c r="WZ117" s="5">
        <v>6514</v>
      </c>
      <c r="XA117" s="5">
        <v>4560</v>
      </c>
      <c r="XB117" s="5">
        <v>4397</v>
      </c>
      <c r="XC117" s="5">
        <v>5525</v>
      </c>
      <c r="XD117" s="5">
        <v>4532</v>
      </c>
      <c r="XE117" s="5">
        <v>2373</v>
      </c>
      <c r="XF117" s="5">
        <v>2869</v>
      </c>
      <c r="XG117" s="5">
        <v>3306</v>
      </c>
      <c r="XH117" s="5">
        <v>3391</v>
      </c>
      <c r="XI117" s="5">
        <v>4375</v>
      </c>
      <c r="XJ117" s="5">
        <v>3087</v>
      </c>
      <c r="XK117" s="5">
        <v>2771</v>
      </c>
      <c r="XL117" s="5">
        <v>3667</v>
      </c>
      <c r="XM117" s="5">
        <v>3956</v>
      </c>
      <c r="XN117" s="5">
        <v>3344</v>
      </c>
      <c r="XO117" s="5">
        <v>3348</v>
      </c>
      <c r="XP117" s="5">
        <v>3460</v>
      </c>
      <c r="XQ117" s="5">
        <v>3264</v>
      </c>
      <c r="XR117" s="5">
        <v>2943</v>
      </c>
      <c r="XS117" s="1">
        <v>15474</v>
      </c>
      <c r="XT117" s="3" t="s">
        <v>180</v>
      </c>
      <c r="XU117" s="3" t="s">
        <v>180</v>
      </c>
      <c r="XV117" s="3" t="s">
        <v>180</v>
      </c>
      <c r="XW117" s="3" t="s">
        <v>179</v>
      </c>
      <c r="XX117" s="3" t="s">
        <v>180</v>
      </c>
      <c r="XY117" s="3" t="s">
        <v>180</v>
      </c>
      <c r="XZ117" s="3" t="s">
        <v>254</v>
      </c>
    </row>
    <row r="118" spans="1:650" x14ac:dyDescent="0.3">
      <c r="A118" s="6" t="s">
        <v>145</v>
      </c>
      <c r="B118" s="1">
        <v>4057095</v>
      </c>
      <c r="C118" s="5">
        <v>0</v>
      </c>
      <c r="D118" s="5">
        <v>0</v>
      </c>
      <c r="E118" s="5">
        <v>1110</v>
      </c>
      <c r="F118" s="5">
        <v>12007</v>
      </c>
      <c r="G118" s="5">
        <v>6552</v>
      </c>
      <c r="H118" s="5">
        <v>557</v>
      </c>
      <c r="I118" s="5">
        <v>0</v>
      </c>
      <c r="J118" s="5">
        <v>106</v>
      </c>
      <c r="K118" s="5">
        <v>34</v>
      </c>
      <c r="L118" s="5">
        <v>1367</v>
      </c>
      <c r="M118" s="5">
        <v>34</v>
      </c>
      <c r="N118" s="5">
        <v>0</v>
      </c>
      <c r="O118" s="5">
        <v>0</v>
      </c>
      <c r="P118" s="5">
        <v>268</v>
      </c>
      <c r="Q118" s="5">
        <v>981</v>
      </c>
      <c r="R118" s="5">
        <v>83</v>
      </c>
      <c r="S118" s="5">
        <v>3746</v>
      </c>
      <c r="T118" s="5">
        <v>650</v>
      </c>
      <c r="U118" s="5">
        <v>4674</v>
      </c>
      <c r="V118" s="5">
        <v>4625</v>
      </c>
      <c r="W118" s="5">
        <v>2707</v>
      </c>
      <c r="X118" s="5">
        <v>7933</v>
      </c>
      <c r="Y118" s="5">
        <v>26382</v>
      </c>
      <c r="Z118" s="5">
        <v>9847</v>
      </c>
      <c r="AA118" s="5">
        <v>18130</v>
      </c>
      <c r="AB118" s="5">
        <v>20055</v>
      </c>
      <c r="AC118" s="5">
        <v>-59</v>
      </c>
      <c r="AD118" s="5">
        <v>-79</v>
      </c>
      <c r="AE118" s="5">
        <v>875</v>
      </c>
      <c r="AF118" s="5">
        <v>3800</v>
      </c>
      <c r="AG118" s="5">
        <v>0</v>
      </c>
      <c r="AH118" s="5">
        <v>0</v>
      </c>
      <c r="AI118" s="5">
        <v>60053</v>
      </c>
      <c r="AJ118" s="5">
        <v>6557</v>
      </c>
      <c r="AK118" s="5">
        <v>6576</v>
      </c>
      <c r="AL118" s="5">
        <v>33483</v>
      </c>
      <c r="AM118" s="5">
        <v>49203</v>
      </c>
      <c r="AN118" s="5">
        <v>50854</v>
      </c>
      <c r="AO118" s="5">
        <v>34750</v>
      </c>
      <c r="AP118" s="5">
        <v>88868</v>
      </c>
      <c r="AQ118" s="5">
        <v>172004</v>
      </c>
      <c r="AR118" s="5">
        <v>165183</v>
      </c>
      <c r="AS118" s="5">
        <v>12513</v>
      </c>
      <c r="AT118" s="5">
        <v>0</v>
      </c>
      <c r="AU118" s="5">
        <v>0</v>
      </c>
      <c r="AV118" s="5">
        <v>0</v>
      </c>
      <c r="AW118" s="5">
        <v>0</v>
      </c>
      <c r="AX118" s="5">
        <v>0</v>
      </c>
      <c r="AY118" s="5">
        <v>0</v>
      </c>
      <c r="AZ118" s="5">
        <v>0</v>
      </c>
      <c r="BA118" s="5">
        <v>0</v>
      </c>
      <c r="BB118" s="5">
        <v>2330</v>
      </c>
      <c r="BC118" s="5">
        <v>2518</v>
      </c>
      <c r="BD118" s="5">
        <v>105601</v>
      </c>
      <c r="BE118" s="5">
        <v>205178</v>
      </c>
      <c r="BF118" s="5">
        <v>104994</v>
      </c>
      <c r="BG118" s="5">
        <v>651476</v>
      </c>
      <c r="BH118" s="5">
        <v>323685</v>
      </c>
      <c r="BI118" s="5">
        <v>232720</v>
      </c>
      <c r="BJ118" s="5">
        <v>230734</v>
      </c>
      <c r="BK118" s="5">
        <v>422537</v>
      </c>
      <c r="BL118" s="5">
        <v>196692</v>
      </c>
      <c r="BM118" s="5">
        <v>142467</v>
      </c>
      <c r="BN118" s="5">
        <v>223451</v>
      </c>
      <c r="BO118" s="5">
        <v>1025778</v>
      </c>
      <c r="BP118" s="5">
        <v>1757303</v>
      </c>
      <c r="BQ118" s="5">
        <v>1322621</v>
      </c>
      <c r="BR118" s="5">
        <v>1673182</v>
      </c>
      <c r="BS118" s="5">
        <v>1764577</v>
      </c>
      <c r="BT118" s="5">
        <v>1949423</v>
      </c>
      <c r="BU118" s="5">
        <v>1061404</v>
      </c>
      <c r="BV118" s="5">
        <v>656175</v>
      </c>
      <c r="BW118" s="5">
        <v>329098</v>
      </c>
      <c r="BX118" s="5">
        <v>264965</v>
      </c>
      <c r="BY118" s="5">
        <v>250086</v>
      </c>
      <c r="BZ118" s="5">
        <v>35108</v>
      </c>
      <c r="CA118" s="5">
        <v>39123</v>
      </c>
      <c r="CB118" s="5">
        <v>41207</v>
      </c>
      <c r="CC118" s="5">
        <v>56582</v>
      </c>
      <c r="CD118" s="5">
        <v>23882</v>
      </c>
      <c r="CE118" s="5">
        <v>21956</v>
      </c>
      <c r="CF118" s="5">
        <v>12839</v>
      </c>
      <c r="CG118" s="5">
        <v>1731</v>
      </c>
      <c r="CH118" s="5">
        <v>3376</v>
      </c>
      <c r="CI118" s="5">
        <v>-725</v>
      </c>
      <c r="CJ118" s="5">
        <v>38170</v>
      </c>
      <c r="CK118" s="5">
        <v>20764</v>
      </c>
      <c r="CL118" s="5">
        <v>22372</v>
      </c>
      <c r="CM118" s="5">
        <v>54047</v>
      </c>
      <c r="CN118" s="5">
        <v>13706</v>
      </c>
      <c r="CO118" s="5">
        <v>11023</v>
      </c>
      <c r="CP118" s="5">
        <v>69404</v>
      </c>
      <c r="CQ118" s="5">
        <v>15209</v>
      </c>
      <c r="CR118" s="5">
        <v>35647</v>
      </c>
      <c r="CS118" s="5">
        <v>38581</v>
      </c>
      <c r="CT118" s="5">
        <v>24781</v>
      </c>
      <c r="CU118" s="5">
        <v>364049</v>
      </c>
      <c r="CV118" s="5">
        <v>636451</v>
      </c>
      <c r="CW118" s="5">
        <v>558016</v>
      </c>
      <c r="CX118" s="5">
        <v>486743</v>
      </c>
      <c r="CY118" s="5">
        <v>374845</v>
      </c>
      <c r="CZ118" s="5">
        <v>215303</v>
      </c>
      <c r="DA118" s="5">
        <v>367725</v>
      </c>
      <c r="DB118" s="5">
        <v>325153</v>
      </c>
      <c r="DC118" s="5">
        <v>339014</v>
      </c>
      <c r="DD118" s="5">
        <v>444210</v>
      </c>
      <c r="DE118" s="5">
        <v>307227</v>
      </c>
      <c r="DF118" s="5">
        <v>263938</v>
      </c>
      <c r="DG118" s="5">
        <v>223188</v>
      </c>
      <c r="DH118" s="5">
        <v>209880</v>
      </c>
      <c r="DI118" s="5">
        <v>186095</v>
      </c>
      <c r="DJ118" s="5">
        <v>190269</v>
      </c>
      <c r="DK118" s="5">
        <v>182834</v>
      </c>
      <c r="DL118" s="5">
        <v>190770</v>
      </c>
      <c r="DM118" s="5">
        <v>156666</v>
      </c>
      <c r="DN118" s="5">
        <v>173611</v>
      </c>
      <c r="DO118" s="5">
        <v>135798</v>
      </c>
      <c r="DP118" s="5">
        <v>239460</v>
      </c>
      <c r="DQ118" s="5">
        <v>148235</v>
      </c>
      <c r="DR118" s="5">
        <v>143191</v>
      </c>
      <c r="DS118" s="5">
        <v>183543</v>
      </c>
      <c r="DT118" s="5">
        <v>168061</v>
      </c>
      <c r="DU118" s="5">
        <v>168422</v>
      </c>
      <c r="DV118" s="5">
        <v>172381</v>
      </c>
      <c r="DW118" s="5">
        <v>143148</v>
      </c>
      <c r="DX118" s="5">
        <v>186393</v>
      </c>
      <c r="DY118" s="5">
        <v>193237</v>
      </c>
      <c r="DZ118" s="5">
        <v>154156</v>
      </c>
      <c r="EA118" s="5">
        <v>22550</v>
      </c>
      <c r="EB118" s="5">
        <v>31707</v>
      </c>
      <c r="EC118" s="5">
        <v>21570</v>
      </c>
      <c r="ED118" s="5">
        <v>8433</v>
      </c>
      <c r="EE118" s="5">
        <v>-701</v>
      </c>
      <c r="EF118" s="5">
        <v>26908</v>
      </c>
      <c r="EG118" s="5">
        <v>9755</v>
      </c>
      <c r="EH118" s="5">
        <v>5381</v>
      </c>
      <c r="EI118" s="5">
        <v>13823</v>
      </c>
      <c r="EJ118" s="5">
        <v>20231</v>
      </c>
      <c r="EK118" s="5">
        <v>18001</v>
      </c>
      <c r="EL118" s="5">
        <v>48155</v>
      </c>
      <c r="EM118" s="5">
        <v>13534</v>
      </c>
      <c r="EN118" s="5">
        <v>13832</v>
      </c>
      <c r="EO118" s="5">
        <v>14333</v>
      </c>
      <c r="EP118" s="5">
        <v>19383</v>
      </c>
      <c r="EQ118" s="5">
        <v>19063</v>
      </c>
      <c r="ER118" s="5">
        <v>21702</v>
      </c>
      <c r="ES118" s="5">
        <v>18652</v>
      </c>
      <c r="ET118" s="5">
        <v>11105</v>
      </c>
      <c r="EU118" s="5">
        <v>10789</v>
      </c>
      <c r="EV118" s="5">
        <v>6891</v>
      </c>
      <c r="EW118" s="5">
        <v>9400</v>
      </c>
      <c r="EX118" s="5">
        <v>9935</v>
      </c>
      <c r="EY118" s="5">
        <v>3182</v>
      </c>
      <c r="EZ118" s="5">
        <v>12282</v>
      </c>
      <c r="FA118" s="5">
        <v>-9470</v>
      </c>
      <c r="FB118" s="5">
        <v>17226</v>
      </c>
      <c r="FC118" s="5">
        <v>17477</v>
      </c>
      <c r="FD118" s="5">
        <v>0</v>
      </c>
      <c r="FE118" s="5">
        <v>5027</v>
      </c>
      <c r="FF118" s="5">
        <v>6526</v>
      </c>
      <c r="FG118" s="5">
        <v>0</v>
      </c>
      <c r="FH118" s="5">
        <v>0</v>
      </c>
      <c r="FI118" s="5">
        <v>0</v>
      </c>
      <c r="FJ118" s="5">
        <v>0</v>
      </c>
      <c r="FK118" s="5">
        <v>0</v>
      </c>
      <c r="FL118" s="5">
        <v>0</v>
      </c>
      <c r="FM118" s="5">
        <v>0</v>
      </c>
      <c r="FN118" s="5">
        <v>0</v>
      </c>
      <c r="FO118" s="5">
        <v>0</v>
      </c>
      <c r="FP118" s="5">
        <v>0</v>
      </c>
      <c r="FQ118" s="5">
        <v>0</v>
      </c>
      <c r="FR118" s="5">
        <v>0</v>
      </c>
      <c r="FS118" s="5">
        <v>0</v>
      </c>
      <c r="FT118" s="5">
        <v>0</v>
      </c>
      <c r="FU118" s="5" t="s">
        <v>33</v>
      </c>
      <c r="FV118" s="5" t="s">
        <v>33</v>
      </c>
      <c r="FW118" s="5" t="s">
        <v>33</v>
      </c>
      <c r="FX118" s="5" t="s">
        <v>33</v>
      </c>
      <c r="FY118" s="5" t="s">
        <v>33</v>
      </c>
      <c r="FZ118" s="5" t="s">
        <v>33</v>
      </c>
      <c r="GA118" s="5" t="s">
        <v>33</v>
      </c>
      <c r="GB118" s="5" t="s">
        <v>33</v>
      </c>
      <c r="GC118" s="5" t="s">
        <v>33</v>
      </c>
      <c r="GD118" s="5" t="s">
        <v>33</v>
      </c>
      <c r="GE118" s="5" t="s">
        <v>33</v>
      </c>
      <c r="GF118" s="5" t="s">
        <v>33</v>
      </c>
      <c r="GG118" s="5" t="s">
        <v>33</v>
      </c>
      <c r="GH118" s="5" t="s">
        <v>33</v>
      </c>
      <c r="GI118" s="5" t="s">
        <v>33</v>
      </c>
      <c r="GJ118" s="5" t="s">
        <v>33</v>
      </c>
      <c r="GK118" s="5" t="s">
        <v>33</v>
      </c>
      <c r="GL118" s="5" t="s">
        <v>33</v>
      </c>
      <c r="GM118" s="5">
        <v>1472430</v>
      </c>
      <c r="GN118" s="5">
        <v>2432018</v>
      </c>
      <c r="GO118" s="5">
        <v>1909893</v>
      </c>
      <c r="GP118" s="5">
        <v>2213849</v>
      </c>
      <c r="GQ118" s="5">
        <v>2194475</v>
      </c>
      <c r="GR118" s="5">
        <v>2243045</v>
      </c>
      <c r="GS118" s="5">
        <v>1473634</v>
      </c>
      <c r="GT118" s="5">
        <v>1075683</v>
      </c>
      <c r="GU118" s="5">
        <v>853973</v>
      </c>
      <c r="GV118" s="5">
        <v>895955</v>
      </c>
      <c r="GW118" s="5">
        <v>587861</v>
      </c>
      <c r="GX118" s="5">
        <v>347201</v>
      </c>
      <c r="GY118" s="5">
        <v>275845</v>
      </c>
      <c r="GZ118" s="5">
        <v>265187</v>
      </c>
      <c r="HA118" s="5">
        <v>257992</v>
      </c>
      <c r="HB118" s="5">
        <v>233617</v>
      </c>
      <c r="HC118" s="5">
        <v>227599</v>
      </c>
      <c r="HD118" s="5">
        <v>225961</v>
      </c>
      <c r="HE118" s="5">
        <v>181722</v>
      </c>
      <c r="HF118" s="5">
        <v>195048</v>
      </c>
      <c r="HG118" s="5">
        <v>151087</v>
      </c>
      <c r="HH118" s="5">
        <v>398054</v>
      </c>
      <c r="HI118" s="5">
        <v>409959</v>
      </c>
      <c r="HJ118" s="5">
        <v>290339</v>
      </c>
      <c r="HK118" s="5">
        <v>910379</v>
      </c>
      <c r="HL118" s="5">
        <v>537790</v>
      </c>
      <c r="HM118" s="5">
        <v>402635</v>
      </c>
      <c r="HN118" s="5">
        <v>489666</v>
      </c>
      <c r="HO118" s="5">
        <v>599250</v>
      </c>
      <c r="HP118" s="5">
        <v>440329</v>
      </c>
      <c r="HQ118" s="5">
        <v>379485</v>
      </c>
      <c r="HR118" s="5">
        <v>408914</v>
      </c>
      <c r="HS118" s="5">
        <v>1748438</v>
      </c>
      <c r="HT118" s="5">
        <v>1636284</v>
      </c>
      <c r="HU118" s="5">
        <v>1569583</v>
      </c>
      <c r="HV118" s="5">
        <v>1844402</v>
      </c>
      <c r="HW118" s="5">
        <v>1985342</v>
      </c>
      <c r="HX118" s="5">
        <v>1901378</v>
      </c>
      <c r="HY118" s="5">
        <v>1878637</v>
      </c>
      <c r="HZ118" s="5">
        <v>2188316</v>
      </c>
      <c r="IA118" s="5">
        <v>2675649</v>
      </c>
      <c r="IB118" s="5">
        <v>3072622</v>
      </c>
      <c r="IC118" s="5">
        <v>3295201</v>
      </c>
      <c r="ID118" s="5">
        <v>3774939</v>
      </c>
      <c r="IE118" s="5">
        <v>3343684</v>
      </c>
      <c r="IF118" s="5">
        <v>2830409</v>
      </c>
      <c r="IG118" s="5">
        <v>2620709</v>
      </c>
      <c r="IH118" s="5">
        <v>2301270</v>
      </c>
      <c r="II118" s="5">
        <v>2406907</v>
      </c>
      <c r="IJ118" s="5">
        <v>2514248</v>
      </c>
      <c r="IK118" s="5">
        <v>2406897</v>
      </c>
      <c r="IL118" s="5">
        <v>1667740</v>
      </c>
      <c r="IM118" s="5">
        <v>2409716</v>
      </c>
      <c r="IN118" s="5">
        <v>3085858</v>
      </c>
      <c r="IO118" s="5">
        <v>1471073</v>
      </c>
      <c r="IP118" s="5">
        <v>1212559</v>
      </c>
      <c r="IQ118" s="5">
        <v>1163697</v>
      </c>
      <c r="IR118" s="5">
        <v>991333</v>
      </c>
      <c r="IS118" s="5">
        <v>1001224</v>
      </c>
      <c r="IT118" s="5">
        <v>1043555</v>
      </c>
      <c r="IU118" s="5">
        <v>1031179</v>
      </c>
      <c r="IV118" s="5">
        <v>951489</v>
      </c>
      <c r="IW118" s="5">
        <v>955088</v>
      </c>
      <c r="IX118" s="5">
        <v>867058</v>
      </c>
      <c r="IY118" s="5">
        <v>0</v>
      </c>
      <c r="IZ118" s="5">
        <v>0</v>
      </c>
      <c r="JA118" s="5">
        <v>0</v>
      </c>
      <c r="JB118" s="5">
        <v>0</v>
      </c>
      <c r="JC118" s="5">
        <v>0</v>
      </c>
      <c r="JD118" s="5">
        <v>0</v>
      </c>
      <c r="JE118" s="5">
        <v>0</v>
      </c>
      <c r="JF118" s="5">
        <v>0</v>
      </c>
      <c r="JG118" s="5">
        <v>0</v>
      </c>
      <c r="JH118" s="5">
        <v>0</v>
      </c>
      <c r="JI118" s="5">
        <v>0</v>
      </c>
      <c r="JJ118" s="5">
        <v>0</v>
      </c>
      <c r="JK118" s="5">
        <v>0</v>
      </c>
      <c r="JL118" s="5">
        <v>0</v>
      </c>
      <c r="JM118" s="5">
        <v>0</v>
      </c>
      <c r="JN118" s="5">
        <v>0</v>
      </c>
      <c r="JO118" s="5">
        <v>0</v>
      </c>
      <c r="JP118" s="5">
        <v>0</v>
      </c>
      <c r="JQ118" s="5">
        <v>33</v>
      </c>
      <c r="JR118" s="5">
        <v>122575</v>
      </c>
      <c r="JS118" s="5">
        <v>201067</v>
      </c>
      <c r="JT118" s="5">
        <v>127053</v>
      </c>
      <c r="JU118" s="5">
        <v>187778</v>
      </c>
      <c r="JV118" s="5">
        <v>215716</v>
      </c>
      <c r="JW118" s="5">
        <v>207718</v>
      </c>
      <c r="JX118" s="5">
        <v>193305</v>
      </c>
      <c r="JY118" s="5">
        <v>199290</v>
      </c>
      <c r="JZ118" s="5">
        <v>222578</v>
      </c>
      <c r="KA118" s="5">
        <v>213779</v>
      </c>
      <c r="KB118" s="5">
        <v>188875</v>
      </c>
      <c r="KC118" s="5">
        <v>215553</v>
      </c>
      <c r="KD118" s="5">
        <v>246924</v>
      </c>
      <c r="KE118" s="5">
        <v>58768</v>
      </c>
      <c r="KF118" s="5">
        <v>57739</v>
      </c>
      <c r="KG118" s="5">
        <v>46892</v>
      </c>
      <c r="KH118" s="5">
        <v>39041</v>
      </c>
      <c r="KI118" s="5">
        <v>42548</v>
      </c>
      <c r="KJ118" s="5">
        <v>37572</v>
      </c>
      <c r="KK118" s="5">
        <v>35374</v>
      </c>
      <c r="KL118" s="5">
        <v>27135</v>
      </c>
      <c r="KM118" s="5">
        <v>26661</v>
      </c>
      <c r="KN118" s="5">
        <v>21135</v>
      </c>
      <c r="KO118" s="5">
        <v>17361</v>
      </c>
      <c r="KP118" s="5">
        <v>14761</v>
      </c>
      <c r="KQ118" s="5">
        <v>16971</v>
      </c>
      <c r="KR118" s="5">
        <v>15710</v>
      </c>
      <c r="KS118" s="5">
        <v>18212</v>
      </c>
      <c r="KT118" s="5">
        <v>12692</v>
      </c>
      <c r="KU118" s="5">
        <v>20065</v>
      </c>
      <c r="KV118" s="5">
        <v>15542</v>
      </c>
      <c r="KW118" s="5">
        <v>24932</v>
      </c>
      <c r="KX118" s="5">
        <v>19149</v>
      </c>
      <c r="KY118" s="5">
        <v>22618</v>
      </c>
      <c r="KZ118" s="5">
        <v>24503</v>
      </c>
      <c r="LA118" s="5">
        <v>23019</v>
      </c>
      <c r="LB118" s="5">
        <v>22381</v>
      </c>
      <c r="LC118" s="5">
        <v>24904</v>
      </c>
      <c r="LD118" s="5">
        <v>17836</v>
      </c>
      <c r="LE118" s="5">
        <v>14528</v>
      </c>
      <c r="LF118" s="5">
        <v>11589</v>
      </c>
      <c r="LG118" s="5">
        <v>8856</v>
      </c>
      <c r="LH118" s="5">
        <v>10022</v>
      </c>
      <c r="LI118" s="5">
        <v>10918</v>
      </c>
      <c r="LJ118" s="5">
        <v>8062</v>
      </c>
      <c r="LK118" s="5">
        <v>59484</v>
      </c>
      <c r="LL118" s="5">
        <v>73902</v>
      </c>
      <c r="LM118" s="5">
        <v>61957</v>
      </c>
      <c r="LN118" s="5">
        <v>70841</v>
      </c>
      <c r="LO118" s="5">
        <v>49540</v>
      </c>
      <c r="LP118" s="5">
        <v>51213</v>
      </c>
      <c r="LQ118" s="5">
        <v>49931</v>
      </c>
      <c r="LR118" s="5">
        <v>42660</v>
      </c>
      <c r="LS118" s="5">
        <v>29297</v>
      </c>
      <c r="LT118" s="5">
        <v>31629</v>
      </c>
      <c r="LU118" s="5">
        <v>36073</v>
      </c>
      <c r="LV118" s="5">
        <v>31573</v>
      </c>
      <c r="LW118" s="5">
        <v>30175</v>
      </c>
      <c r="LX118" s="5">
        <v>24055</v>
      </c>
      <c r="LY118" s="5">
        <v>25621</v>
      </c>
      <c r="LZ118" s="5">
        <v>23475</v>
      </c>
      <c r="MA118" s="5">
        <v>19139</v>
      </c>
      <c r="MB118" s="5">
        <v>18023</v>
      </c>
      <c r="MC118" s="5">
        <v>19495</v>
      </c>
      <c r="MD118" s="5">
        <v>18960</v>
      </c>
      <c r="ME118" s="5">
        <v>14472</v>
      </c>
      <c r="MF118" s="5">
        <v>9424</v>
      </c>
      <c r="MG118" s="5">
        <v>10548</v>
      </c>
      <c r="MH118" s="5">
        <v>11652</v>
      </c>
      <c r="MI118" s="5">
        <v>11105</v>
      </c>
      <c r="MJ118" s="5">
        <v>11075</v>
      </c>
      <c r="MK118" s="5">
        <v>9878</v>
      </c>
      <c r="ML118" s="5">
        <v>9173</v>
      </c>
      <c r="MM118" s="5">
        <v>10101</v>
      </c>
      <c r="MN118" s="5">
        <v>10894</v>
      </c>
      <c r="MO118" s="5">
        <v>9378</v>
      </c>
      <c r="MP118" s="5">
        <v>9322</v>
      </c>
      <c r="MQ118" s="5">
        <v>0</v>
      </c>
      <c r="MR118" s="5">
        <v>0</v>
      </c>
      <c r="MS118" s="5">
        <v>0</v>
      </c>
      <c r="MT118" s="5">
        <v>0</v>
      </c>
      <c r="MU118" s="5">
        <v>0</v>
      </c>
      <c r="MV118" s="5">
        <v>0</v>
      </c>
      <c r="MW118" s="5">
        <v>0</v>
      </c>
      <c r="MX118" s="5">
        <v>0</v>
      </c>
      <c r="MY118" s="5">
        <v>0</v>
      </c>
      <c r="MZ118" s="5">
        <v>0</v>
      </c>
      <c r="NA118" s="5">
        <v>0</v>
      </c>
      <c r="NB118" s="5">
        <v>0</v>
      </c>
      <c r="NC118" s="5">
        <v>0</v>
      </c>
      <c r="ND118" s="5">
        <v>0</v>
      </c>
      <c r="NE118" s="5" t="s">
        <v>33</v>
      </c>
      <c r="NF118" s="5" t="s">
        <v>33</v>
      </c>
      <c r="NG118" s="5" t="s">
        <v>33</v>
      </c>
      <c r="NH118" s="5" t="s">
        <v>33</v>
      </c>
      <c r="NI118" s="5" t="s">
        <v>33</v>
      </c>
      <c r="NJ118" s="5" t="s">
        <v>33</v>
      </c>
      <c r="NK118" s="5" t="s">
        <v>33</v>
      </c>
      <c r="NL118" s="5" t="s">
        <v>33</v>
      </c>
      <c r="NM118" s="5" t="s">
        <v>33</v>
      </c>
      <c r="NN118" s="5" t="s">
        <v>33</v>
      </c>
      <c r="NO118" s="5" t="s">
        <v>33</v>
      </c>
      <c r="NP118" s="5" t="s">
        <v>33</v>
      </c>
      <c r="NQ118" s="5" t="s">
        <v>33</v>
      </c>
      <c r="NR118" s="5" t="s">
        <v>33</v>
      </c>
      <c r="NS118" s="5" t="s">
        <v>33</v>
      </c>
      <c r="NT118" s="5" t="s">
        <v>33</v>
      </c>
      <c r="NU118" s="5" t="s">
        <v>33</v>
      </c>
      <c r="NV118" s="5" t="s">
        <v>33</v>
      </c>
      <c r="NW118" s="5">
        <v>0</v>
      </c>
      <c r="NX118" s="5">
        <v>0</v>
      </c>
      <c r="NY118" s="5">
        <v>0</v>
      </c>
      <c r="NZ118" s="5">
        <v>0</v>
      </c>
      <c r="OA118" s="5">
        <v>0</v>
      </c>
      <c r="OB118" s="5">
        <v>0</v>
      </c>
      <c r="OC118" s="5">
        <v>0</v>
      </c>
      <c r="OD118" s="5">
        <v>0</v>
      </c>
      <c r="OE118" s="5">
        <v>0</v>
      </c>
      <c r="OF118" s="5">
        <v>0</v>
      </c>
      <c r="OG118" s="5">
        <v>0</v>
      </c>
      <c r="OH118" s="5">
        <v>0</v>
      </c>
      <c r="OI118" s="5">
        <v>0</v>
      </c>
      <c r="OJ118" s="5">
        <v>0</v>
      </c>
      <c r="OK118" s="5" t="s">
        <v>33</v>
      </c>
      <c r="OL118" s="5" t="s">
        <v>33</v>
      </c>
      <c r="OM118" s="5" t="s">
        <v>33</v>
      </c>
      <c r="ON118" s="5" t="s">
        <v>33</v>
      </c>
      <c r="OO118" s="5" t="s">
        <v>33</v>
      </c>
      <c r="OP118" s="5" t="s">
        <v>33</v>
      </c>
      <c r="OQ118" s="5" t="s">
        <v>33</v>
      </c>
      <c r="OR118" s="5" t="s">
        <v>33</v>
      </c>
      <c r="OS118" s="5" t="s">
        <v>33</v>
      </c>
      <c r="OT118" s="5" t="s">
        <v>33</v>
      </c>
      <c r="OU118" s="5" t="s">
        <v>33</v>
      </c>
      <c r="OV118" s="5" t="s">
        <v>33</v>
      </c>
      <c r="OW118" s="5" t="s">
        <v>33</v>
      </c>
      <c r="OX118" s="5" t="s">
        <v>33</v>
      </c>
      <c r="OY118" s="5" t="s">
        <v>33</v>
      </c>
      <c r="OZ118" s="5" t="s">
        <v>33</v>
      </c>
      <c r="PA118" s="5" t="s">
        <v>33</v>
      </c>
      <c r="PB118" s="5" t="s">
        <v>33</v>
      </c>
      <c r="PC118" s="5">
        <v>56492</v>
      </c>
      <c r="PD118" s="5">
        <v>71860</v>
      </c>
      <c r="PE118" s="5">
        <v>50530</v>
      </c>
      <c r="PF118" s="5">
        <v>53487</v>
      </c>
      <c r="PG118" s="5">
        <v>54351</v>
      </c>
      <c r="PH118" s="5">
        <v>41503</v>
      </c>
      <c r="PI118" s="5">
        <v>44279</v>
      </c>
      <c r="PJ118" s="5">
        <v>99250</v>
      </c>
      <c r="PK118" s="5">
        <v>52551</v>
      </c>
      <c r="PL118" s="5">
        <v>54892</v>
      </c>
      <c r="PM118" s="5">
        <v>56097</v>
      </c>
      <c r="PN118" s="5">
        <v>64180</v>
      </c>
      <c r="PO118" s="5">
        <v>53334</v>
      </c>
      <c r="PP118" s="5">
        <v>46320</v>
      </c>
      <c r="PQ118" s="5">
        <v>42784</v>
      </c>
      <c r="PR118" s="5">
        <v>53089</v>
      </c>
      <c r="PS118" s="5">
        <v>55731</v>
      </c>
      <c r="PT118" s="5">
        <v>47355</v>
      </c>
      <c r="PU118" s="5">
        <v>131014</v>
      </c>
      <c r="PV118" s="5">
        <v>47765</v>
      </c>
      <c r="PW118" s="5">
        <v>61631</v>
      </c>
      <c r="PX118" s="5">
        <v>52092</v>
      </c>
      <c r="PY118" s="5">
        <v>39144</v>
      </c>
      <c r="PZ118" s="5">
        <v>45545</v>
      </c>
      <c r="QA118" s="5">
        <v>47368</v>
      </c>
      <c r="QB118" s="5">
        <v>49912</v>
      </c>
      <c r="QC118" s="5">
        <v>45347</v>
      </c>
      <c r="QD118" s="5">
        <v>42196</v>
      </c>
      <c r="QE118" s="5">
        <v>41328</v>
      </c>
      <c r="QF118" s="5">
        <v>39360</v>
      </c>
      <c r="QG118" s="5">
        <v>38800</v>
      </c>
      <c r="QH118" s="5">
        <v>38404</v>
      </c>
      <c r="QI118" s="5">
        <v>116291</v>
      </c>
      <c r="QJ118" s="5">
        <v>125949</v>
      </c>
      <c r="QK118" s="5">
        <v>118804</v>
      </c>
      <c r="QL118" s="5">
        <v>123045</v>
      </c>
      <c r="QM118" s="5">
        <v>114650</v>
      </c>
      <c r="QN118" s="5">
        <v>127740</v>
      </c>
      <c r="QO118" s="5">
        <v>117428</v>
      </c>
      <c r="QP118" s="5">
        <v>72909</v>
      </c>
      <c r="QQ118" s="5">
        <v>95564</v>
      </c>
      <c r="QR118" s="5">
        <v>92132</v>
      </c>
      <c r="QS118" s="5">
        <v>104968</v>
      </c>
      <c r="QT118" s="5">
        <v>99517</v>
      </c>
      <c r="QU118" s="5">
        <v>105296</v>
      </c>
      <c r="QV118" s="5">
        <v>115209</v>
      </c>
      <c r="QW118" s="5">
        <v>101629</v>
      </c>
      <c r="QX118" s="5">
        <v>87948</v>
      </c>
      <c r="QY118" s="5">
        <v>94127</v>
      </c>
      <c r="QZ118" s="5">
        <v>85282</v>
      </c>
      <c r="RA118" s="5">
        <v>82430</v>
      </c>
      <c r="RB118" s="5">
        <v>75869</v>
      </c>
      <c r="RC118" s="5">
        <v>66523</v>
      </c>
      <c r="RD118" s="5">
        <v>50725</v>
      </c>
      <c r="RE118" s="5">
        <v>48496</v>
      </c>
      <c r="RF118" s="5">
        <v>51083</v>
      </c>
      <c r="RG118" s="5">
        <v>51200</v>
      </c>
      <c r="RH118" s="5">
        <v>53803</v>
      </c>
      <c r="RI118" s="5">
        <v>53364</v>
      </c>
      <c r="RJ118" s="5">
        <v>50670</v>
      </c>
      <c r="RK118" s="5">
        <v>49398</v>
      </c>
      <c r="RL118" s="5">
        <v>46456</v>
      </c>
      <c r="RM118" s="5">
        <v>49820</v>
      </c>
      <c r="RN118" s="5">
        <v>49953</v>
      </c>
      <c r="RO118" s="5">
        <v>224287</v>
      </c>
      <c r="RP118" s="5">
        <v>231967</v>
      </c>
      <c r="RQ118" s="5">
        <v>239979</v>
      </c>
      <c r="RR118" s="5">
        <v>228368</v>
      </c>
      <c r="RS118" s="5">
        <v>290553</v>
      </c>
      <c r="RT118" s="5">
        <v>310842</v>
      </c>
      <c r="RU118" s="5">
        <v>285256</v>
      </c>
      <c r="RV118" s="5">
        <v>265371</v>
      </c>
      <c r="RW118" s="5">
        <v>241509</v>
      </c>
      <c r="RX118" s="5">
        <v>241062</v>
      </c>
      <c r="RY118" s="5">
        <v>243836</v>
      </c>
      <c r="RZ118" s="5">
        <v>201541</v>
      </c>
      <c r="SA118" s="5">
        <v>158721</v>
      </c>
      <c r="SB118" s="5">
        <v>48472</v>
      </c>
      <c r="SC118" s="5">
        <v>43452</v>
      </c>
      <c r="SD118" s="5">
        <v>40255</v>
      </c>
      <c r="SE118" s="5">
        <v>64228</v>
      </c>
      <c r="SF118" s="5">
        <v>92512</v>
      </c>
      <c r="SG118" s="5">
        <v>89724</v>
      </c>
      <c r="SH118" s="5">
        <v>63111</v>
      </c>
      <c r="SI118" s="5">
        <v>63370</v>
      </c>
      <c r="SJ118" s="5">
        <v>63080</v>
      </c>
      <c r="SK118" s="5">
        <v>66207</v>
      </c>
      <c r="SL118" s="5">
        <v>64285</v>
      </c>
      <c r="SM118" s="5">
        <v>62617</v>
      </c>
      <c r="SN118" s="5">
        <v>69273</v>
      </c>
      <c r="SO118" s="5">
        <v>63083</v>
      </c>
      <c r="SP118" s="5">
        <v>57894</v>
      </c>
      <c r="SQ118" s="5">
        <v>57911</v>
      </c>
      <c r="SR118" s="5">
        <v>55404</v>
      </c>
      <c r="SS118" s="5">
        <v>46524</v>
      </c>
      <c r="ST118" s="5">
        <v>46297</v>
      </c>
      <c r="SU118" s="5">
        <v>205380</v>
      </c>
      <c r="SV118" s="5">
        <v>155506</v>
      </c>
      <c r="SW118" s="5">
        <v>122699</v>
      </c>
      <c r="SX118" s="5">
        <v>165366</v>
      </c>
      <c r="SY118" s="5">
        <v>174407</v>
      </c>
      <c r="SZ118" s="5">
        <v>196580</v>
      </c>
      <c r="TA118" s="5">
        <v>225491</v>
      </c>
      <c r="TB118" s="5">
        <v>162478</v>
      </c>
      <c r="TC118" s="5">
        <v>145303</v>
      </c>
      <c r="TD118" s="5">
        <v>163957</v>
      </c>
      <c r="TE118" s="5">
        <v>147708</v>
      </c>
      <c r="TF118" s="5">
        <v>130602</v>
      </c>
      <c r="TG118" s="5">
        <v>134876</v>
      </c>
      <c r="TH118" s="5">
        <v>143894</v>
      </c>
      <c r="TI118" s="5">
        <v>147029</v>
      </c>
      <c r="TJ118" s="5">
        <v>143025</v>
      </c>
      <c r="TK118" s="5">
        <v>122474</v>
      </c>
      <c r="TL118" s="5">
        <v>109007</v>
      </c>
      <c r="TM118" s="5">
        <v>99970</v>
      </c>
      <c r="TN118" s="5">
        <v>100542</v>
      </c>
      <c r="TO118" s="5">
        <v>110844</v>
      </c>
      <c r="TP118" s="5">
        <v>92955</v>
      </c>
      <c r="TQ118" s="5">
        <v>44411</v>
      </c>
      <c r="TR118" s="5">
        <v>64666</v>
      </c>
      <c r="TS118" s="5">
        <v>69987</v>
      </c>
      <c r="TT118" s="5">
        <v>54597</v>
      </c>
      <c r="TU118" s="5">
        <v>47250</v>
      </c>
      <c r="TV118" s="5">
        <v>20811</v>
      </c>
      <c r="TW118" s="5">
        <v>19692</v>
      </c>
      <c r="TX118" s="5">
        <v>19936</v>
      </c>
      <c r="TY118" s="5">
        <v>20526</v>
      </c>
      <c r="TZ118" s="5">
        <v>15918</v>
      </c>
      <c r="UA118" s="5">
        <v>72</v>
      </c>
      <c r="UB118" s="5">
        <v>375</v>
      </c>
      <c r="UC118" s="5">
        <v>296</v>
      </c>
      <c r="UD118" s="5">
        <v>1073</v>
      </c>
      <c r="UE118" s="5">
        <v>3828</v>
      </c>
      <c r="UF118" s="5">
        <v>655</v>
      </c>
      <c r="UG118" s="5">
        <v>743</v>
      </c>
      <c r="UH118" s="5">
        <v>1665</v>
      </c>
      <c r="UI118" s="5">
        <v>1075</v>
      </c>
      <c r="UJ118" s="5">
        <v>1977</v>
      </c>
      <c r="UK118" s="5">
        <v>2410</v>
      </c>
      <c r="UL118" s="5">
        <v>3225</v>
      </c>
      <c r="UM118" s="5">
        <v>3036</v>
      </c>
      <c r="UN118" s="5">
        <v>3206</v>
      </c>
      <c r="UO118" s="5">
        <v>4557</v>
      </c>
      <c r="UP118" s="5">
        <v>5890</v>
      </c>
      <c r="UQ118" s="5">
        <v>5601</v>
      </c>
      <c r="UR118" s="5">
        <v>7490</v>
      </c>
      <c r="US118" s="5">
        <v>5042</v>
      </c>
      <c r="UT118" s="5">
        <v>5060</v>
      </c>
      <c r="UU118" s="5">
        <v>4405</v>
      </c>
      <c r="UV118" s="5">
        <v>1179</v>
      </c>
      <c r="UW118" s="5">
        <v>1021</v>
      </c>
      <c r="UX118" s="5">
        <v>581</v>
      </c>
      <c r="UY118" s="5">
        <v>519</v>
      </c>
      <c r="UZ118" s="5">
        <v>616</v>
      </c>
      <c r="VA118" s="5">
        <v>379</v>
      </c>
      <c r="VB118" s="5">
        <v>236</v>
      </c>
      <c r="VC118" s="5">
        <v>403</v>
      </c>
      <c r="VD118" s="5">
        <v>433</v>
      </c>
      <c r="VE118" s="5">
        <v>247</v>
      </c>
      <c r="VF118" s="5">
        <v>400</v>
      </c>
      <c r="VG118" s="5">
        <v>102686</v>
      </c>
      <c r="VH118" s="5">
        <v>158680</v>
      </c>
      <c r="VI118" s="5">
        <v>201932</v>
      </c>
      <c r="VJ118" s="5">
        <v>192577</v>
      </c>
      <c r="VK118" s="5">
        <v>200581</v>
      </c>
      <c r="VL118" s="5">
        <v>156848</v>
      </c>
      <c r="VM118" s="5">
        <v>198397</v>
      </c>
      <c r="VN118" s="5">
        <v>215154</v>
      </c>
      <c r="VO118" s="5">
        <v>173319</v>
      </c>
      <c r="VP118" s="5">
        <v>201697</v>
      </c>
      <c r="VQ118" s="5">
        <v>226158</v>
      </c>
      <c r="VR118" s="5">
        <v>215264</v>
      </c>
      <c r="VS118" s="5">
        <v>213527</v>
      </c>
      <c r="VT118" s="5">
        <v>223215</v>
      </c>
      <c r="VU118" s="5">
        <v>223007</v>
      </c>
      <c r="VV118" s="5">
        <v>201258</v>
      </c>
      <c r="VW118" s="5">
        <v>203956</v>
      </c>
      <c r="VX118" s="5">
        <v>191211</v>
      </c>
      <c r="VY118" s="5">
        <v>208868</v>
      </c>
      <c r="VZ118" s="5">
        <v>311688</v>
      </c>
      <c r="WA118" s="5">
        <v>364655</v>
      </c>
      <c r="WB118" s="5">
        <v>361482</v>
      </c>
      <c r="WC118" s="5">
        <v>294081</v>
      </c>
      <c r="WD118" s="5">
        <v>237088</v>
      </c>
      <c r="WE118" s="5">
        <v>242042</v>
      </c>
      <c r="WF118" s="5">
        <v>252089</v>
      </c>
      <c r="WG118" s="5">
        <v>218263</v>
      </c>
      <c r="WH118" s="5">
        <v>205920</v>
      </c>
      <c r="WI118" s="5">
        <v>191442</v>
      </c>
      <c r="WJ118" s="5">
        <v>193695</v>
      </c>
      <c r="WK118" s="5">
        <v>186421</v>
      </c>
      <c r="WL118" s="5">
        <v>188737</v>
      </c>
      <c r="WM118" s="5">
        <v>0</v>
      </c>
      <c r="WN118" s="5">
        <v>0</v>
      </c>
      <c r="WO118" s="5">
        <v>0</v>
      </c>
      <c r="WP118" s="5">
        <v>0</v>
      </c>
      <c r="WQ118" s="5">
        <v>0</v>
      </c>
      <c r="WR118" s="5">
        <v>0</v>
      </c>
      <c r="WS118" s="5">
        <v>0</v>
      </c>
      <c r="WT118" s="5">
        <v>0</v>
      </c>
      <c r="WU118" s="5">
        <v>0</v>
      </c>
      <c r="WV118" s="5">
        <v>0</v>
      </c>
      <c r="WW118" s="5">
        <v>0</v>
      </c>
      <c r="WX118" s="5">
        <v>0</v>
      </c>
      <c r="WY118" s="5">
        <v>1</v>
      </c>
      <c r="WZ118" s="5">
        <v>0</v>
      </c>
      <c r="XA118" s="5">
        <v>0</v>
      </c>
      <c r="XB118" s="5">
        <v>409</v>
      </c>
      <c r="XC118" s="5">
        <v>3039</v>
      </c>
      <c r="XD118" s="5">
        <v>2974</v>
      </c>
      <c r="XE118" s="5">
        <v>3529</v>
      </c>
      <c r="XF118" s="5">
        <v>5145</v>
      </c>
      <c r="XG118" s="5">
        <v>3551</v>
      </c>
      <c r="XH118" s="5">
        <v>8451</v>
      </c>
      <c r="XI118" s="5">
        <v>8477</v>
      </c>
      <c r="XJ118" s="5">
        <v>7494</v>
      </c>
      <c r="XK118" s="5">
        <v>7194</v>
      </c>
      <c r="XL118" s="5">
        <v>7404</v>
      </c>
      <c r="XM118" s="5">
        <v>6447</v>
      </c>
      <c r="XN118" s="5">
        <v>7126</v>
      </c>
      <c r="XO118" s="5">
        <v>6461</v>
      </c>
      <c r="XP118" s="5">
        <v>6227</v>
      </c>
      <c r="XQ118" s="5">
        <v>6684</v>
      </c>
      <c r="XR118" s="5">
        <v>6169</v>
      </c>
      <c r="XS118" s="1">
        <v>15477</v>
      </c>
      <c r="XT118" s="3" t="s">
        <v>180</v>
      </c>
      <c r="XU118" s="3" t="s">
        <v>180</v>
      </c>
      <c r="XV118" s="3" t="s">
        <v>180</v>
      </c>
      <c r="XW118" s="3" t="s">
        <v>180</v>
      </c>
      <c r="XX118" s="3" t="s">
        <v>180</v>
      </c>
      <c r="XY118" s="3" t="s">
        <v>180</v>
      </c>
      <c r="XZ118" s="3" t="s">
        <v>188</v>
      </c>
    </row>
    <row r="119" spans="1:650" x14ac:dyDescent="0.3">
      <c r="A119" s="6" t="s">
        <v>146</v>
      </c>
      <c r="B119" s="1">
        <v>4062485</v>
      </c>
      <c r="C119" s="5">
        <v>12660</v>
      </c>
      <c r="D119" s="5">
        <v>1349</v>
      </c>
      <c r="E119" s="5">
        <v>5152</v>
      </c>
      <c r="F119" s="5">
        <v>2645</v>
      </c>
      <c r="G119" s="5">
        <v>1925</v>
      </c>
      <c r="H119" s="5">
        <v>6381</v>
      </c>
      <c r="I119" s="5">
        <v>55890</v>
      </c>
      <c r="J119" s="5">
        <v>1723</v>
      </c>
      <c r="K119" s="5">
        <v>2914</v>
      </c>
      <c r="L119" s="5">
        <v>5456</v>
      </c>
      <c r="M119" s="5">
        <v>1518</v>
      </c>
      <c r="N119" s="5">
        <v>41752</v>
      </c>
      <c r="O119" s="5">
        <v>536</v>
      </c>
      <c r="P119" s="5">
        <v>1144</v>
      </c>
      <c r="Q119" s="5">
        <v>11344</v>
      </c>
      <c r="R119" s="5">
        <v>13049</v>
      </c>
      <c r="S119" s="5">
        <v>1147</v>
      </c>
      <c r="T119" s="5">
        <v>594</v>
      </c>
      <c r="U119" s="5">
        <v>70</v>
      </c>
      <c r="V119" s="5">
        <v>623</v>
      </c>
      <c r="W119" s="5">
        <v>60</v>
      </c>
      <c r="X119" s="5">
        <v>558</v>
      </c>
      <c r="Y119" s="5">
        <v>545</v>
      </c>
      <c r="Z119" s="5">
        <v>12879</v>
      </c>
      <c r="AA119" s="5">
        <v>2328</v>
      </c>
      <c r="AB119" s="5">
        <v>2824</v>
      </c>
      <c r="AC119" s="5">
        <v>3168</v>
      </c>
      <c r="AD119" s="5">
        <v>6292</v>
      </c>
      <c r="AE119" s="5">
        <v>6250</v>
      </c>
      <c r="AF119" s="5">
        <v>1846</v>
      </c>
      <c r="AG119" s="5">
        <v>1517</v>
      </c>
      <c r="AH119" s="5">
        <v>1353</v>
      </c>
      <c r="AI119" s="5">
        <v>25312</v>
      </c>
      <c r="AJ119" s="5">
        <v>38163</v>
      </c>
      <c r="AK119" s="5">
        <v>73517</v>
      </c>
      <c r="AL119" s="5">
        <v>195755</v>
      </c>
      <c r="AM119" s="5">
        <v>68484</v>
      </c>
      <c r="AN119" s="5">
        <v>39103</v>
      </c>
      <c r="AO119" s="5">
        <v>492790</v>
      </c>
      <c r="AP119" s="5">
        <v>739117</v>
      </c>
      <c r="AQ119" s="5">
        <v>61960</v>
      </c>
      <c r="AR119" s="5">
        <v>85265</v>
      </c>
      <c r="AS119" s="5">
        <v>157445</v>
      </c>
      <c r="AT119" s="5">
        <v>349766</v>
      </c>
      <c r="AU119" s="5">
        <v>524350</v>
      </c>
      <c r="AV119" s="5">
        <v>369329</v>
      </c>
      <c r="AW119" s="5">
        <v>179989</v>
      </c>
      <c r="AX119" s="5">
        <v>17157</v>
      </c>
      <c r="AY119" s="5">
        <v>22198</v>
      </c>
      <c r="AZ119" s="5">
        <v>11809</v>
      </c>
      <c r="BA119" s="5">
        <v>20128</v>
      </c>
      <c r="BB119" s="5">
        <v>6474</v>
      </c>
      <c r="BC119" s="5">
        <v>175116</v>
      </c>
      <c r="BD119" s="5">
        <v>7488</v>
      </c>
      <c r="BE119" s="5">
        <v>6501</v>
      </c>
      <c r="BF119" s="5">
        <v>22004</v>
      </c>
      <c r="BG119" s="5">
        <v>9678</v>
      </c>
      <c r="BH119" s="5">
        <v>8598</v>
      </c>
      <c r="BI119" s="5">
        <v>10913</v>
      </c>
      <c r="BJ119" s="5">
        <v>7434</v>
      </c>
      <c r="BK119" s="5">
        <v>14092</v>
      </c>
      <c r="BL119" s="5">
        <v>23534</v>
      </c>
      <c r="BM119" s="5">
        <v>11856</v>
      </c>
      <c r="BN119" s="5">
        <v>13155</v>
      </c>
      <c r="BO119" s="5">
        <v>58715</v>
      </c>
      <c r="BP119" s="5">
        <v>43081</v>
      </c>
      <c r="BQ119" s="5">
        <v>93885</v>
      </c>
      <c r="BR119" s="5">
        <v>64193</v>
      </c>
      <c r="BS119" s="5">
        <v>33206</v>
      </c>
      <c r="BT119" s="5">
        <v>98082</v>
      </c>
      <c r="BU119" s="5">
        <v>49245</v>
      </c>
      <c r="BV119" s="5">
        <v>76275</v>
      </c>
      <c r="BW119" s="5">
        <v>57430</v>
      </c>
      <c r="BX119" s="5">
        <v>56118</v>
      </c>
      <c r="BY119" s="5">
        <v>21714</v>
      </c>
      <c r="BZ119" s="5">
        <v>18736</v>
      </c>
      <c r="CA119" s="5">
        <v>6548</v>
      </c>
      <c r="CB119" s="5">
        <v>37178</v>
      </c>
      <c r="CC119" s="5">
        <v>6082</v>
      </c>
      <c r="CD119" s="5">
        <v>2220</v>
      </c>
      <c r="CE119" s="5">
        <v>207</v>
      </c>
      <c r="CF119" s="5">
        <v>515</v>
      </c>
      <c r="CG119" s="5">
        <v>13587</v>
      </c>
      <c r="CH119" s="5">
        <v>18792</v>
      </c>
      <c r="CI119" s="5">
        <v>24631</v>
      </c>
      <c r="CJ119" s="5">
        <v>7809</v>
      </c>
      <c r="CK119" s="5">
        <v>34305</v>
      </c>
      <c r="CL119" s="5">
        <v>14578</v>
      </c>
      <c r="CM119" s="5">
        <v>20278</v>
      </c>
      <c r="CN119" s="5">
        <v>95598</v>
      </c>
      <c r="CO119" s="5">
        <v>12769</v>
      </c>
      <c r="CP119" s="5">
        <v>35762</v>
      </c>
      <c r="CQ119" s="5">
        <v>14035</v>
      </c>
      <c r="CR119" s="5">
        <v>8210</v>
      </c>
      <c r="CS119" s="5">
        <v>10008</v>
      </c>
      <c r="CT119" s="5">
        <v>11434</v>
      </c>
      <c r="CU119" s="5">
        <v>290296</v>
      </c>
      <c r="CV119" s="5">
        <v>245808</v>
      </c>
      <c r="CW119" s="5">
        <v>213490</v>
      </c>
      <c r="CX119" s="5">
        <v>208702</v>
      </c>
      <c r="CY119" s="5">
        <v>150204</v>
      </c>
      <c r="CZ119" s="5">
        <v>163238</v>
      </c>
      <c r="DA119" s="5">
        <v>86240</v>
      </c>
      <c r="DB119" s="5">
        <v>242446</v>
      </c>
      <c r="DC119" s="5">
        <v>127935</v>
      </c>
      <c r="DD119" s="5">
        <v>184002</v>
      </c>
      <c r="DE119" s="5">
        <v>215493</v>
      </c>
      <c r="DF119" s="5">
        <v>189468</v>
      </c>
      <c r="DG119" s="5">
        <v>193076</v>
      </c>
      <c r="DH119" s="5">
        <v>169229</v>
      </c>
      <c r="DI119" s="5">
        <v>155735</v>
      </c>
      <c r="DJ119" s="5">
        <v>109298</v>
      </c>
      <c r="DK119" s="5">
        <v>73779</v>
      </c>
      <c r="DL119" s="5">
        <v>100266</v>
      </c>
      <c r="DM119" s="5">
        <v>111336</v>
      </c>
      <c r="DN119" s="5">
        <v>136466</v>
      </c>
      <c r="DO119" s="5">
        <v>103828</v>
      </c>
      <c r="DP119" s="5">
        <v>62374</v>
      </c>
      <c r="DQ119" s="5">
        <v>73860</v>
      </c>
      <c r="DR119" s="5">
        <v>73389</v>
      </c>
      <c r="DS119" s="5">
        <v>67135</v>
      </c>
      <c r="DT119" s="5">
        <v>87247</v>
      </c>
      <c r="DU119" s="5">
        <v>94622</v>
      </c>
      <c r="DV119" s="5">
        <v>97464</v>
      </c>
      <c r="DW119" s="5">
        <v>84075</v>
      </c>
      <c r="DX119" s="5">
        <v>77718</v>
      </c>
      <c r="DY119" s="5">
        <v>71431</v>
      </c>
      <c r="DZ119" s="5">
        <v>74305</v>
      </c>
      <c r="EA119" s="5">
        <v>10544</v>
      </c>
      <c r="EB119" s="5">
        <v>14139</v>
      </c>
      <c r="EC119" s="5">
        <v>35518</v>
      </c>
      <c r="ED119" s="5">
        <v>10088</v>
      </c>
      <c r="EE119" s="5">
        <v>9440</v>
      </c>
      <c r="EF119" s="5">
        <v>11013</v>
      </c>
      <c r="EG119" s="5">
        <v>22226</v>
      </c>
      <c r="EH119" s="5">
        <v>33506</v>
      </c>
      <c r="EI119" s="5">
        <v>10569</v>
      </c>
      <c r="EJ119" s="5">
        <v>4019</v>
      </c>
      <c r="EK119" s="5">
        <v>22872</v>
      </c>
      <c r="EL119" s="5">
        <v>10391</v>
      </c>
      <c r="EM119" s="5">
        <v>26221</v>
      </c>
      <c r="EN119" s="5">
        <v>4275</v>
      </c>
      <c r="EO119" s="5">
        <v>5786</v>
      </c>
      <c r="EP119" s="5">
        <v>845</v>
      </c>
      <c r="EQ119" s="5">
        <v>2291</v>
      </c>
      <c r="ER119" s="5">
        <v>1426</v>
      </c>
      <c r="ES119" s="5">
        <v>2411</v>
      </c>
      <c r="ET119" s="5">
        <v>3408</v>
      </c>
      <c r="EU119" s="5">
        <v>5063</v>
      </c>
      <c r="EV119" s="5">
        <v>18302</v>
      </c>
      <c r="EW119" s="5">
        <v>18388</v>
      </c>
      <c r="EX119" s="5">
        <v>15082</v>
      </c>
      <c r="EY119" s="5">
        <v>8089</v>
      </c>
      <c r="EZ119" s="5">
        <v>20155</v>
      </c>
      <c r="FA119" s="5">
        <v>14695</v>
      </c>
      <c r="FB119" s="5">
        <v>16854</v>
      </c>
      <c r="FC119" s="5">
        <v>22631</v>
      </c>
      <c r="FD119" s="5">
        <v>16762</v>
      </c>
      <c r="FE119" s="5">
        <v>11386</v>
      </c>
      <c r="FF119" s="5">
        <v>22092</v>
      </c>
      <c r="FG119" s="5">
        <v>0</v>
      </c>
      <c r="FH119" s="5">
        <v>0</v>
      </c>
      <c r="FI119" s="5">
        <v>0</v>
      </c>
      <c r="FJ119" s="5">
        <v>0</v>
      </c>
      <c r="FK119" s="5">
        <v>0</v>
      </c>
      <c r="FL119" s="5">
        <v>0</v>
      </c>
      <c r="FM119" s="5">
        <v>0</v>
      </c>
      <c r="FN119" s="5">
        <v>0</v>
      </c>
      <c r="FO119" s="5">
        <v>0</v>
      </c>
      <c r="FP119" s="5">
        <v>0</v>
      </c>
      <c r="FQ119" s="5">
        <v>0</v>
      </c>
      <c r="FR119" s="5">
        <v>0</v>
      </c>
      <c r="FS119" s="5">
        <v>0</v>
      </c>
      <c r="FT119" s="5">
        <v>0</v>
      </c>
      <c r="FU119" s="5" t="s">
        <v>33</v>
      </c>
      <c r="FV119" s="5" t="s">
        <v>33</v>
      </c>
      <c r="FW119" s="5" t="s">
        <v>33</v>
      </c>
      <c r="FX119" s="5" t="s">
        <v>33</v>
      </c>
      <c r="FY119" s="5" t="s">
        <v>33</v>
      </c>
      <c r="FZ119" s="5" t="s">
        <v>33</v>
      </c>
      <c r="GA119" s="5" t="s">
        <v>33</v>
      </c>
      <c r="GB119" s="5" t="s">
        <v>33</v>
      </c>
      <c r="GC119" s="5" t="s">
        <v>33</v>
      </c>
      <c r="GD119" s="5" t="s">
        <v>33</v>
      </c>
      <c r="GE119" s="5" t="s">
        <v>33</v>
      </c>
      <c r="GF119" s="5" t="s">
        <v>33</v>
      </c>
      <c r="GG119" s="5" t="s">
        <v>33</v>
      </c>
      <c r="GH119" s="5" t="s">
        <v>33</v>
      </c>
      <c r="GI119" s="5" t="s">
        <v>33</v>
      </c>
      <c r="GJ119" s="5" t="s">
        <v>33</v>
      </c>
      <c r="GK119" s="5" t="s">
        <v>33</v>
      </c>
      <c r="GL119" s="5" t="s">
        <v>33</v>
      </c>
      <c r="GM119" s="5">
        <v>397528</v>
      </c>
      <c r="GN119" s="5">
        <v>342540</v>
      </c>
      <c r="GO119" s="5">
        <v>421562</v>
      </c>
      <c r="GP119" s="5">
        <v>481382</v>
      </c>
      <c r="GQ119" s="5">
        <v>263259</v>
      </c>
      <c r="GR119" s="5">
        <v>320176</v>
      </c>
      <c r="GS119" s="5">
        <v>706457</v>
      </c>
      <c r="GT119" s="5">
        <v>1173621</v>
      </c>
      <c r="GU119" s="5">
        <v>260808</v>
      </c>
      <c r="GV119" s="5">
        <v>334861</v>
      </c>
      <c r="GW119" s="5">
        <v>419042</v>
      </c>
      <c r="GX119" s="5">
        <v>610112</v>
      </c>
      <c r="GY119" s="5">
        <v>750731</v>
      </c>
      <c r="GZ119" s="5">
        <v>581156</v>
      </c>
      <c r="HA119" s="5">
        <v>359101</v>
      </c>
      <c r="HB119" s="5">
        <v>226835</v>
      </c>
      <c r="HC119" s="5">
        <v>99622</v>
      </c>
      <c r="HD119" s="5">
        <v>114609</v>
      </c>
      <c r="HE119" s="5">
        <v>147532</v>
      </c>
      <c r="HF119" s="5">
        <v>165763</v>
      </c>
      <c r="HG119" s="5">
        <v>308697</v>
      </c>
      <c r="HH119" s="5">
        <v>96530</v>
      </c>
      <c r="HI119" s="5">
        <v>133599</v>
      </c>
      <c r="HJ119" s="5">
        <v>137933</v>
      </c>
      <c r="HK119" s="5">
        <v>107507</v>
      </c>
      <c r="HL119" s="5">
        <v>214422</v>
      </c>
      <c r="HM119" s="5">
        <v>136167</v>
      </c>
      <c r="HN119" s="5">
        <v>163806</v>
      </c>
      <c r="HO119" s="5">
        <v>141082</v>
      </c>
      <c r="HP119" s="5">
        <v>128071</v>
      </c>
      <c r="HQ119" s="5">
        <v>106198</v>
      </c>
      <c r="HR119" s="5">
        <v>122339</v>
      </c>
      <c r="HS119" s="5">
        <v>879069</v>
      </c>
      <c r="HT119" s="5">
        <v>777467</v>
      </c>
      <c r="HU119" s="5">
        <v>726223</v>
      </c>
      <c r="HV119" s="5">
        <v>748705</v>
      </c>
      <c r="HW119" s="5">
        <v>727025</v>
      </c>
      <c r="HX119" s="5">
        <v>656143</v>
      </c>
      <c r="HY119" s="5">
        <v>790441</v>
      </c>
      <c r="HZ119" s="5">
        <v>778175</v>
      </c>
      <c r="IA119" s="5">
        <v>959171</v>
      </c>
      <c r="IB119" s="5">
        <v>1075193</v>
      </c>
      <c r="IC119" s="5">
        <v>1112188</v>
      </c>
      <c r="ID119" s="5">
        <v>1147783</v>
      </c>
      <c r="IE119" s="5">
        <v>1070861</v>
      </c>
      <c r="IF119" s="5">
        <v>948839</v>
      </c>
      <c r="IG119" s="5">
        <v>805932</v>
      </c>
      <c r="IH119" s="5">
        <v>672591</v>
      </c>
      <c r="II119" s="5">
        <v>700036</v>
      </c>
      <c r="IJ119" s="5">
        <v>600003</v>
      </c>
      <c r="IK119" s="5">
        <v>1596657</v>
      </c>
      <c r="IL119" s="5">
        <v>1897862</v>
      </c>
      <c r="IM119" s="5">
        <v>786261</v>
      </c>
      <c r="IN119" s="5">
        <v>739709</v>
      </c>
      <c r="IO119" s="5">
        <v>572177</v>
      </c>
      <c r="IP119" s="5">
        <v>490173</v>
      </c>
      <c r="IQ119" s="5">
        <v>468880</v>
      </c>
      <c r="IR119" s="5">
        <v>464677</v>
      </c>
      <c r="IS119" s="5">
        <v>394251</v>
      </c>
      <c r="IT119" s="5">
        <v>314535</v>
      </c>
      <c r="IU119" s="5">
        <v>284099</v>
      </c>
      <c r="IV119" s="5">
        <v>277027</v>
      </c>
      <c r="IW119" s="5">
        <v>287710</v>
      </c>
      <c r="IX119" s="5">
        <v>231432</v>
      </c>
      <c r="IY119" s="5">
        <v>66079</v>
      </c>
      <c r="IZ119" s="5">
        <v>68263</v>
      </c>
      <c r="JA119" s="5">
        <v>70046</v>
      </c>
      <c r="JB119" s="5">
        <v>69655</v>
      </c>
      <c r="JC119" s="5">
        <v>62039</v>
      </c>
      <c r="JD119" s="5">
        <v>61277</v>
      </c>
      <c r="JE119" s="5">
        <v>59109</v>
      </c>
      <c r="JF119" s="5">
        <v>61779</v>
      </c>
      <c r="JG119" s="5">
        <v>66374</v>
      </c>
      <c r="JH119" s="5">
        <v>52966</v>
      </c>
      <c r="JI119" s="5">
        <v>51235</v>
      </c>
      <c r="JJ119" s="5">
        <v>47052</v>
      </c>
      <c r="JK119" s="5">
        <v>41225</v>
      </c>
      <c r="JL119" s="5">
        <v>32188</v>
      </c>
      <c r="JM119" s="5">
        <v>25631</v>
      </c>
      <c r="JN119" s="5">
        <v>20715</v>
      </c>
      <c r="JO119" s="5">
        <v>22809</v>
      </c>
      <c r="JP119" s="5">
        <v>21757</v>
      </c>
      <c r="JQ119" s="5">
        <v>26726</v>
      </c>
      <c r="JR119" s="5">
        <v>24231</v>
      </c>
      <c r="JS119" s="5">
        <v>17996</v>
      </c>
      <c r="JT119" s="5">
        <v>13794</v>
      </c>
      <c r="JU119" s="5">
        <v>17476</v>
      </c>
      <c r="JV119" s="5">
        <v>16290</v>
      </c>
      <c r="JW119" s="5">
        <v>20113</v>
      </c>
      <c r="JX119" s="5">
        <v>23347</v>
      </c>
      <c r="JY119" s="5">
        <v>22977</v>
      </c>
      <c r="JZ119" s="5">
        <v>22692</v>
      </c>
      <c r="KA119" s="5">
        <v>20200</v>
      </c>
      <c r="KB119" s="5">
        <v>19801</v>
      </c>
      <c r="KC119" s="5">
        <v>18983</v>
      </c>
      <c r="KD119" s="5">
        <v>17494</v>
      </c>
      <c r="KE119" s="5">
        <v>136273</v>
      </c>
      <c r="KF119" s="5">
        <v>130269</v>
      </c>
      <c r="KG119" s="5">
        <v>129015</v>
      </c>
      <c r="KH119" s="5">
        <v>124576</v>
      </c>
      <c r="KI119" s="5">
        <v>119428</v>
      </c>
      <c r="KJ119" s="5">
        <v>117225</v>
      </c>
      <c r="KK119" s="5">
        <v>103865</v>
      </c>
      <c r="KL119" s="5">
        <v>95932</v>
      </c>
      <c r="KM119" s="5">
        <v>87822</v>
      </c>
      <c r="KN119" s="5">
        <v>86133</v>
      </c>
      <c r="KO119" s="5">
        <v>81183</v>
      </c>
      <c r="KP119" s="5">
        <v>74138</v>
      </c>
      <c r="KQ119" s="5">
        <v>72097</v>
      </c>
      <c r="KR119" s="5">
        <v>55202</v>
      </c>
      <c r="KS119" s="5">
        <v>49943</v>
      </c>
      <c r="KT119" s="5">
        <v>43825</v>
      </c>
      <c r="KU119" s="5">
        <v>42114</v>
      </c>
      <c r="KV119" s="5">
        <v>40143</v>
      </c>
      <c r="KW119" s="5">
        <v>38990</v>
      </c>
      <c r="KX119" s="5">
        <v>35916</v>
      </c>
      <c r="KY119" s="5">
        <v>37390</v>
      </c>
      <c r="KZ119" s="5">
        <v>36679</v>
      </c>
      <c r="LA119" s="5">
        <v>35453</v>
      </c>
      <c r="LB119" s="5">
        <v>36436</v>
      </c>
      <c r="LC119" s="5">
        <v>29477</v>
      </c>
      <c r="LD119" s="5">
        <v>34454</v>
      </c>
      <c r="LE119" s="5">
        <v>32115</v>
      </c>
      <c r="LF119" s="5">
        <v>30470</v>
      </c>
      <c r="LG119" s="5">
        <v>25129</v>
      </c>
      <c r="LH119" s="5">
        <v>24315</v>
      </c>
      <c r="LI119" s="5">
        <v>23985</v>
      </c>
      <c r="LJ119" s="5">
        <v>22375</v>
      </c>
      <c r="LK119" s="5">
        <v>9523</v>
      </c>
      <c r="LL119" s="5">
        <v>9978</v>
      </c>
      <c r="LM119" s="5">
        <v>9477</v>
      </c>
      <c r="LN119" s="5">
        <v>9882</v>
      </c>
      <c r="LO119" s="5">
        <v>11031</v>
      </c>
      <c r="LP119" s="5">
        <v>12777</v>
      </c>
      <c r="LQ119" s="5">
        <v>10233</v>
      </c>
      <c r="LR119" s="5">
        <v>10212</v>
      </c>
      <c r="LS119" s="5">
        <v>4291</v>
      </c>
      <c r="LT119" s="5">
        <v>4297</v>
      </c>
      <c r="LU119" s="5">
        <v>6393</v>
      </c>
      <c r="LV119" s="5">
        <v>5810</v>
      </c>
      <c r="LW119" s="5">
        <v>4012</v>
      </c>
      <c r="LX119" s="5">
        <v>2767</v>
      </c>
      <c r="LY119" s="5">
        <v>2168</v>
      </c>
      <c r="LZ119" s="5">
        <v>808</v>
      </c>
      <c r="MA119" s="5">
        <v>1382</v>
      </c>
      <c r="MB119" s="5">
        <v>1403</v>
      </c>
      <c r="MC119" s="5">
        <v>1993</v>
      </c>
      <c r="MD119" s="5">
        <v>4673</v>
      </c>
      <c r="ME119" s="5">
        <v>4341</v>
      </c>
      <c r="MF119" s="5">
        <v>3046</v>
      </c>
      <c r="MG119" s="5">
        <v>4473</v>
      </c>
      <c r="MH119" s="5">
        <v>4084</v>
      </c>
      <c r="MI119" s="5">
        <v>4753</v>
      </c>
      <c r="MJ119" s="5">
        <v>2874</v>
      </c>
      <c r="MK119" s="5">
        <v>2653</v>
      </c>
      <c r="ML119" s="5">
        <v>2697</v>
      </c>
      <c r="MM119" s="5">
        <v>3640</v>
      </c>
      <c r="MN119" s="5">
        <v>2973</v>
      </c>
      <c r="MO119" s="5">
        <v>3074</v>
      </c>
      <c r="MP119" s="5">
        <v>3649</v>
      </c>
      <c r="MQ119" s="5">
        <v>0</v>
      </c>
      <c r="MR119" s="5">
        <v>0</v>
      </c>
      <c r="MS119" s="5">
        <v>0</v>
      </c>
      <c r="MT119" s="5">
        <v>0</v>
      </c>
      <c r="MU119" s="5">
        <v>0</v>
      </c>
      <c r="MV119" s="5">
        <v>0</v>
      </c>
      <c r="MW119" s="5">
        <v>0</v>
      </c>
      <c r="MX119" s="5">
        <v>0</v>
      </c>
      <c r="MY119" s="5">
        <v>0</v>
      </c>
      <c r="MZ119" s="5">
        <v>0</v>
      </c>
      <c r="NA119" s="5">
        <v>0</v>
      </c>
      <c r="NB119" s="5">
        <v>0</v>
      </c>
      <c r="NC119" s="5">
        <v>0</v>
      </c>
      <c r="ND119" s="5">
        <v>0</v>
      </c>
      <c r="NE119" s="5" t="s">
        <v>33</v>
      </c>
      <c r="NF119" s="5" t="s">
        <v>33</v>
      </c>
      <c r="NG119" s="5" t="s">
        <v>33</v>
      </c>
      <c r="NH119" s="5" t="s">
        <v>33</v>
      </c>
      <c r="NI119" s="5" t="s">
        <v>33</v>
      </c>
      <c r="NJ119" s="5" t="s">
        <v>33</v>
      </c>
      <c r="NK119" s="5" t="s">
        <v>33</v>
      </c>
      <c r="NL119" s="5" t="s">
        <v>33</v>
      </c>
      <c r="NM119" s="5" t="s">
        <v>33</v>
      </c>
      <c r="NN119" s="5" t="s">
        <v>33</v>
      </c>
      <c r="NO119" s="5" t="s">
        <v>33</v>
      </c>
      <c r="NP119" s="5" t="s">
        <v>33</v>
      </c>
      <c r="NQ119" s="5" t="s">
        <v>33</v>
      </c>
      <c r="NR119" s="5" t="s">
        <v>33</v>
      </c>
      <c r="NS119" s="5" t="s">
        <v>33</v>
      </c>
      <c r="NT119" s="5" t="s">
        <v>33</v>
      </c>
      <c r="NU119" s="5" t="s">
        <v>33</v>
      </c>
      <c r="NV119" s="5" t="s">
        <v>33</v>
      </c>
      <c r="NW119" s="5">
        <v>0</v>
      </c>
      <c r="NX119" s="5">
        <v>0</v>
      </c>
      <c r="NY119" s="5">
        <v>0</v>
      </c>
      <c r="NZ119" s="5">
        <v>0</v>
      </c>
      <c r="OA119" s="5">
        <v>0</v>
      </c>
      <c r="OB119" s="5">
        <v>0</v>
      </c>
      <c r="OC119" s="5">
        <v>0</v>
      </c>
      <c r="OD119" s="5">
        <v>0</v>
      </c>
      <c r="OE119" s="5">
        <v>0</v>
      </c>
      <c r="OF119" s="5">
        <v>0</v>
      </c>
      <c r="OG119" s="5">
        <v>0</v>
      </c>
      <c r="OH119" s="5">
        <v>0</v>
      </c>
      <c r="OI119" s="5">
        <v>0</v>
      </c>
      <c r="OJ119" s="5">
        <v>0</v>
      </c>
      <c r="OK119" s="5" t="s">
        <v>33</v>
      </c>
      <c r="OL119" s="5" t="s">
        <v>33</v>
      </c>
      <c r="OM119" s="5" t="s">
        <v>33</v>
      </c>
      <c r="ON119" s="5" t="s">
        <v>33</v>
      </c>
      <c r="OO119" s="5" t="s">
        <v>33</v>
      </c>
      <c r="OP119" s="5" t="s">
        <v>33</v>
      </c>
      <c r="OQ119" s="5" t="s">
        <v>33</v>
      </c>
      <c r="OR119" s="5" t="s">
        <v>33</v>
      </c>
      <c r="OS119" s="5" t="s">
        <v>33</v>
      </c>
      <c r="OT119" s="5" t="s">
        <v>33</v>
      </c>
      <c r="OU119" s="5" t="s">
        <v>33</v>
      </c>
      <c r="OV119" s="5" t="s">
        <v>33</v>
      </c>
      <c r="OW119" s="5" t="s">
        <v>33</v>
      </c>
      <c r="OX119" s="5" t="s">
        <v>33</v>
      </c>
      <c r="OY119" s="5" t="s">
        <v>33</v>
      </c>
      <c r="OZ119" s="5" t="s">
        <v>33</v>
      </c>
      <c r="PA119" s="5" t="s">
        <v>33</v>
      </c>
      <c r="PB119" s="5" t="s">
        <v>33</v>
      </c>
      <c r="PC119" s="5">
        <v>31536</v>
      </c>
      <c r="PD119" s="5">
        <v>31838</v>
      </c>
      <c r="PE119" s="5">
        <v>20327</v>
      </c>
      <c r="PF119" s="5">
        <v>23197</v>
      </c>
      <c r="PG119" s="5">
        <v>22561</v>
      </c>
      <c r="PH119" s="5">
        <v>24590</v>
      </c>
      <c r="PI119" s="5">
        <v>23465</v>
      </c>
      <c r="PJ119" s="5">
        <v>21606</v>
      </c>
      <c r="PK119" s="5">
        <v>23836</v>
      </c>
      <c r="PL119" s="5">
        <v>22912</v>
      </c>
      <c r="PM119" s="5">
        <v>24419</v>
      </c>
      <c r="PN119" s="5">
        <v>24149</v>
      </c>
      <c r="PO119" s="5">
        <v>21406</v>
      </c>
      <c r="PP119" s="5">
        <v>19484</v>
      </c>
      <c r="PQ119" s="5">
        <v>22020</v>
      </c>
      <c r="PR119" s="5">
        <v>20302</v>
      </c>
      <c r="PS119" s="5">
        <v>20180</v>
      </c>
      <c r="PT119" s="5">
        <v>25587</v>
      </c>
      <c r="PU119" s="5">
        <v>18662</v>
      </c>
      <c r="PV119" s="5">
        <v>19336</v>
      </c>
      <c r="PW119" s="5">
        <v>15145</v>
      </c>
      <c r="PX119" s="5">
        <v>16772</v>
      </c>
      <c r="PY119" s="5">
        <v>15123</v>
      </c>
      <c r="PZ119" s="5">
        <v>16423</v>
      </c>
      <c r="QA119" s="5">
        <v>15584</v>
      </c>
      <c r="QB119" s="5">
        <v>16200</v>
      </c>
      <c r="QC119" s="5">
        <v>16768</v>
      </c>
      <c r="QD119" s="5">
        <v>16283</v>
      </c>
      <c r="QE119" s="5">
        <v>15486</v>
      </c>
      <c r="QF119" s="5">
        <v>14116</v>
      </c>
      <c r="QG119" s="5">
        <v>14487</v>
      </c>
      <c r="QH119" s="5">
        <v>12549</v>
      </c>
      <c r="QI119" s="5">
        <v>49343</v>
      </c>
      <c r="QJ119" s="5">
        <v>51413</v>
      </c>
      <c r="QK119" s="5">
        <v>55955</v>
      </c>
      <c r="QL119" s="5">
        <v>63101</v>
      </c>
      <c r="QM119" s="5">
        <v>59866</v>
      </c>
      <c r="QN119" s="5">
        <v>59995</v>
      </c>
      <c r="QO119" s="5">
        <v>53857</v>
      </c>
      <c r="QP119" s="5">
        <v>53257</v>
      </c>
      <c r="QQ119" s="5">
        <v>54409</v>
      </c>
      <c r="QR119" s="5">
        <v>60013</v>
      </c>
      <c r="QS119" s="5">
        <v>49517</v>
      </c>
      <c r="QT119" s="5">
        <v>52627</v>
      </c>
      <c r="QU119" s="5">
        <v>48821</v>
      </c>
      <c r="QV119" s="5">
        <v>45954</v>
      </c>
      <c r="QW119" s="5">
        <v>39067</v>
      </c>
      <c r="QX119" s="5">
        <v>40773</v>
      </c>
      <c r="QY119" s="5">
        <v>37560</v>
      </c>
      <c r="QZ119" s="5">
        <v>34381</v>
      </c>
      <c r="RA119" s="5">
        <v>35637</v>
      </c>
      <c r="RB119" s="5">
        <v>28327</v>
      </c>
      <c r="RC119" s="5">
        <v>36477</v>
      </c>
      <c r="RD119" s="5">
        <v>28306</v>
      </c>
      <c r="RE119" s="5">
        <v>31148</v>
      </c>
      <c r="RF119" s="5">
        <v>29191</v>
      </c>
      <c r="RG119" s="5">
        <v>24919</v>
      </c>
      <c r="RH119" s="5">
        <v>19931</v>
      </c>
      <c r="RI119" s="5">
        <v>24340</v>
      </c>
      <c r="RJ119" s="5">
        <v>26506</v>
      </c>
      <c r="RK119" s="5">
        <v>25743</v>
      </c>
      <c r="RL119" s="5">
        <v>24950</v>
      </c>
      <c r="RM119" s="5">
        <v>25397</v>
      </c>
      <c r="RN119" s="5">
        <v>22751</v>
      </c>
      <c r="RO119" s="5">
        <v>50604</v>
      </c>
      <c r="RP119" s="5">
        <v>53217</v>
      </c>
      <c r="RQ119" s="5">
        <v>49274</v>
      </c>
      <c r="RR119" s="5">
        <v>48803</v>
      </c>
      <c r="RS119" s="5">
        <v>49097</v>
      </c>
      <c r="RT119" s="5">
        <v>59106</v>
      </c>
      <c r="RU119" s="5">
        <v>51298</v>
      </c>
      <c r="RV119" s="5">
        <v>52457</v>
      </c>
      <c r="RW119" s="5">
        <v>49084</v>
      </c>
      <c r="RX119" s="5">
        <v>50176</v>
      </c>
      <c r="RY119" s="5">
        <v>49209</v>
      </c>
      <c r="RZ119" s="5">
        <v>43178</v>
      </c>
      <c r="SA119" s="5">
        <v>40137</v>
      </c>
      <c r="SB119" s="5">
        <v>35267</v>
      </c>
      <c r="SC119" s="5">
        <v>32665</v>
      </c>
      <c r="SD119" s="5">
        <v>31641</v>
      </c>
      <c r="SE119" s="5">
        <v>33532</v>
      </c>
      <c r="SF119" s="5">
        <v>33046</v>
      </c>
      <c r="SG119" s="5">
        <v>29941</v>
      </c>
      <c r="SH119" s="5">
        <v>25538</v>
      </c>
      <c r="SI119" s="5">
        <v>22964</v>
      </c>
      <c r="SJ119" s="5">
        <v>20871</v>
      </c>
      <c r="SK119" s="5">
        <v>23736</v>
      </c>
      <c r="SL119" s="5">
        <v>22398</v>
      </c>
      <c r="SM119" s="5">
        <v>20453</v>
      </c>
      <c r="SN119" s="5">
        <v>19223</v>
      </c>
      <c r="SO119" s="5">
        <v>18679</v>
      </c>
      <c r="SP119" s="5">
        <v>20626</v>
      </c>
      <c r="SQ119" s="5">
        <v>21826</v>
      </c>
      <c r="SR119" s="5">
        <v>20114</v>
      </c>
      <c r="SS119" s="5">
        <v>20615</v>
      </c>
      <c r="ST119" s="5">
        <v>18724</v>
      </c>
      <c r="SU119" s="5">
        <v>102210</v>
      </c>
      <c r="SV119" s="5">
        <v>118424</v>
      </c>
      <c r="SW119" s="5">
        <v>126051</v>
      </c>
      <c r="SX119" s="5">
        <v>114318</v>
      </c>
      <c r="SY119" s="5">
        <v>118438</v>
      </c>
      <c r="SZ119" s="5">
        <v>113232</v>
      </c>
      <c r="TA119" s="5">
        <v>105724</v>
      </c>
      <c r="TB119" s="5">
        <v>99933</v>
      </c>
      <c r="TC119" s="5">
        <v>101923</v>
      </c>
      <c r="TD119" s="5">
        <v>88625</v>
      </c>
      <c r="TE119" s="5">
        <v>69341</v>
      </c>
      <c r="TF119" s="5">
        <v>63623</v>
      </c>
      <c r="TG119" s="5">
        <v>43680</v>
      </c>
      <c r="TH119" s="5">
        <v>35909</v>
      </c>
      <c r="TI119" s="5">
        <v>29269</v>
      </c>
      <c r="TJ119" s="5">
        <v>24956</v>
      </c>
      <c r="TK119" s="5">
        <v>37428</v>
      </c>
      <c r="TL119" s="5">
        <v>25937</v>
      </c>
      <c r="TM119" s="5">
        <v>18678</v>
      </c>
      <c r="TN119" s="5">
        <v>8968</v>
      </c>
      <c r="TO119" s="5">
        <v>9010</v>
      </c>
      <c r="TP119" s="5">
        <v>7874</v>
      </c>
      <c r="TQ119" s="5">
        <v>8893</v>
      </c>
      <c r="TR119" s="5">
        <v>6673</v>
      </c>
      <c r="TS119" s="5">
        <v>17733</v>
      </c>
      <c r="TT119" s="5">
        <v>32467</v>
      </c>
      <c r="TU119" s="5">
        <v>27471</v>
      </c>
      <c r="TV119" s="5">
        <v>21895</v>
      </c>
      <c r="TW119" s="5">
        <v>18493</v>
      </c>
      <c r="TX119" s="5">
        <v>16283</v>
      </c>
      <c r="TY119" s="5">
        <v>15730</v>
      </c>
      <c r="TZ119" s="5">
        <v>10001</v>
      </c>
      <c r="UA119" s="5">
        <v>650</v>
      </c>
      <c r="UB119" s="5">
        <v>805</v>
      </c>
      <c r="UC119" s="5">
        <v>769</v>
      </c>
      <c r="UD119" s="5">
        <v>384</v>
      </c>
      <c r="UE119" s="5">
        <v>389</v>
      </c>
      <c r="UF119" s="5">
        <v>526</v>
      </c>
      <c r="UG119" s="5">
        <v>288</v>
      </c>
      <c r="UH119" s="5">
        <v>162</v>
      </c>
      <c r="UI119" s="5">
        <v>246</v>
      </c>
      <c r="UJ119" s="5">
        <v>144</v>
      </c>
      <c r="UK119" s="5">
        <v>392</v>
      </c>
      <c r="UL119" s="5">
        <v>379</v>
      </c>
      <c r="UM119" s="5">
        <v>315</v>
      </c>
      <c r="UN119" s="5">
        <v>556</v>
      </c>
      <c r="UO119" s="5">
        <v>610</v>
      </c>
      <c r="UP119" s="5">
        <v>433</v>
      </c>
      <c r="UQ119" s="5">
        <v>442</v>
      </c>
      <c r="UR119" s="5">
        <v>1026</v>
      </c>
      <c r="US119" s="5">
        <v>863</v>
      </c>
      <c r="UT119" s="5">
        <v>935</v>
      </c>
      <c r="UU119" s="5">
        <v>803</v>
      </c>
      <c r="UV119" s="5">
        <v>531</v>
      </c>
      <c r="UW119" s="5">
        <v>30</v>
      </c>
      <c r="UX119" s="5">
        <v>0</v>
      </c>
      <c r="UY119" s="5">
        <v>0</v>
      </c>
      <c r="UZ119" s="5">
        <v>0</v>
      </c>
      <c r="VA119" s="5">
        <v>0</v>
      </c>
      <c r="VB119" s="5">
        <v>0</v>
      </c>
      <c r="VC119" s="5">
        <v>0</v>
      </c>
      <c r="VD119" s="5">
        <v>0</v>
      </c>
      <c r="VE119" s="5">
        <v>0</v>
      </c>
      <c r="VF119" s="5">
        <v>0</v>
      </c>
      <c r="VG119" s="5">
        <v>113443</v>
      </c>
      <c r="VH119" s="5">
        <v>106754</v>
      </c>
      <c r="VI119" s="5">
        <v>112045</v>
      </c>
      <c r="VJ119" s="5">
        <v>107436</v>
      </c>
      <c r="VK119" s="5">
        <v>99743</v>
      </c>
      <c r="VL119" s="5">
        <v>96925</v>
      </c>
      <c r="VM119" s="5">
        <v>98729</v>
      </c>
      <c r="VN119" s="5">
        <v>93220</v>
      </c>
      <c r="VO119" s="5">
        <v>90844</v>
      </c>
      <c r="VP119" s="5">
        <v>88523</v>
      </c>
      <c r="VQ119" s="5">
        <v>88221</v>
      </c>
      <c r="VR119" s="5">
        <v>85189</v>
      </c>
      <c r="VS119" s="5">
        <v>76838</v>
      </c>
      <c r="VT119" s="5">
        <v>66697</v>
      </c>
      <c r="VU119" s="5">
        <v>64164</v>
      </c>
      <c r="VV119" s="5">
        <v>57658</v>
      </c>
      <c r="VW119" s="5">
        <v>57949</v>
      </c>
      <c r="VX119" s="5">
        <v>51658</v>
      </c>
      <c r="VY119" s="5">
        <v>45308</v>
      </c>
      <c r="VZ119" s="5">
        <v>44878</v>
      </c>
      <c r="WA119" s="5">
        <v>56551</v>
      </c>
      <c r="WB119" s="5">
        <v>56385</v>
      </c>
      <c r="WC119" s="5">
        <v>101968</v>
      </c>
      <c r="WD119" s="5">
        <v>64496</v>
      </c>
      <c r="WE119" s="5">
        <v>58501</v>
      </c>
      <c r="WF119" s="5">
        <v>79074</v>
      </c>
      <c r="WG119" s="5">
        <v>59029</v>
      </c>
      <c r="WH119" s="5">
        <v>61284</v>
      </c>
      <c r="WI119" s="5">
        <v>59761</v>
      </c>
      <c r="WJ119" s="5">
        <v>51649</v>
      </c>
      <c r="WK119" s="5">
        <v>52234</v>
      </c>
      <c r="WL119" s="5">
        <v>51798</v>
      </c>
      <c r="WM119" s="5">
        <v>16781</v>
      </c>
      <c r="WN119" s="5">
        <v>16564</v>
      </c>
      <c r="WO119" s="5">
        <v>16598</v>
      </c>
      <c r="WP119" s="5">
        <v>12890</v>
      </c>
      <c r="WQ119" s="5">
        <v>10635</v>
      </c>
      <c r="WR119" s="5">
        <v>11938</v>
      </c>
      <c r="WS119" s="5">
        <v>10424</v>
      </c>
      <c r="WT119" s="5">
        <v>7243</v>
      </c>
      <c r="WU119" s="5">
        <v>5506</v>
      </c>
      <c r="WV119" s="5">
        <v>4994</v>
      </c>
      <c r="WW119" s="5">
        <v>6163</v>
      </c>
      <c r="WX119" s="5">
        <v>4414</v>
      </c>
      <c r="WY119" s="5">
        <v>3365</v>
      </c>
      <c r="WZ119" s="5">
        <v>3401</v>
      </c>
      <c r="XA119" s="5">
        <v>3277</v>
      </c>
      <c r="XB119" s="5">
        <v>2880</v>
      </c>
      <c r="XC119" s="5">
        <v>3118</v>
      </c>
      <c r="XD119" s="5">
        <v>3000</v>
      </c>
      <c r="XE119" s="5">
        <v>2804</v>
      </c>
      <c r="XF119" s="5">
        <v>3550</v>
      </c>
      <c r="XG119" s="5">
        <v>3736</v>
      </c>
      <c r="XH119" s="5">
        <v>4372</v>
      </c>
      <c r="XI119" s="5">
        <v>3640</v>
      </c>
      <c r="XJ119" s="5">
        <v>891</v>
      </c>
      <c r="XK119" s="5">
        <v>3361</v>
      </c>
      <c r="XL119" s="5">
        <v>5189</v>
      </c>
      <c r="XM119" s="5">
        <v>3930</v>
      </c>
      <c r="XN119" s="5">
        <v>3811</v>
      </c>
      <c r="XO119" s="5">
        <v>6573</v>
      </c>
      <c r="XP119" s="5">
        <v>3403</v>
      </c>
      <c r="XQ119" s="5">
        <v>3403</v>
      </c>
      <c r="XR119" s="5">
        <v>3422</v>
      </c>
      <c r="XS119" s="1">
        <v>15500</v>
      </c>
      <c r="XT119" s="3" t="s">
        <v>180</v>
      </c>
      <c r="XU119" s="3" t="s">
        <v>180</v>
      </c>
      <c r="XV119" s="3" t="s">
        <v>180</v>
      </c>
      <c r="XW119" s="3" t="s">
        <v>180</v>
      </c>
      <c r="XX119" s="3" t="s">
        <v>180</v>
      </c>
      <c r="XY119" s="3" t="s">
        <v>180</v>
      </c>
      <c r="XZ119" s="3" t="s">
        <v>255</v>
      </c>
    </row>
    <row r="120" spans="1:650" x14ac:dyDescent="0.3">
      <c r="A120" s="6" t="s">
        <v>147</v>
      </c>
      <c r="B120" s="1">
        <v>4057096</v>
      </c>
      <c r="C120" s="5">
        <v>0</v>
      </c>
      <c r="D120" s="5">
        <v>0</v>
      </c>
      <c r="E120" s="5">
        <v>143</v>
      </c>
      <c r="F120" s="5">
        <v>241</v>
      </c>
      <c r="G120" s="5">
        <v>0</v>
      </c>
      <c r="H120" s="5">
        <v>1</v>
      </c>
      <c r="I120" s="5">
        <v>-12</v>
      </c>
      <c r="J120" s="5">
        <v>12</v>
      </c>
      <c r="K120" s="5">
        <v>0</v>
      </c>
      <c r="L120" s="5">
        <v>0</v>
      </c>
      <c r="M120" s="5">
        <v>0</v>
      </c>
      <c r="N120" s="5">
        <v>0</v>
      </c>
      <c r="O120" s="5">
        <v>-6321</v>
      </c>
      <c r="P120" s="5">
        <v>6321</v>
      </c>
      <c r="Q120" s="5">
        <v>2353</v>
      </c>
      <c r="R120" s="5">
        <v>0</v>
      </c>
      <c r="S120" s="5">
        <v>0</v>
      </c>
      <c r="T120" s="5">
        <v>0</v>
      </c>
      <c r="U120" s="5">
        <v>0</v>
      </c>
      <c r="V120" s="5">
        <v>0</v>
      </c>
      <c r="W120" s="5">
        <v>0</v>
      </c>
      <c r="X120" s="5">
        <v>0</v>
      </c>
      <c r="Y120" s="5">
        <v>0</v>
      </c>
      <c r="Z120" s="5">
        <v>0</v>
      </c>
      <c r="AA120" s="5">
        <v>0</v>
      </c>
      <c r="AB120" s="5">
        <v>0</v>
      </c>
      <c r="AC120" s="5">
        <v>0</v>
      </c>
      <c r="AD120" s="5">
        <v>0</v>
      </c>
      <c r="AE120" s="5">
        <v>0</v>
      </c>
      <c r="AF120" s="5">
        <v>0</v>
      </c>
      <c r="AG120" s="5">
        <v>0</v>
      </c>
      <c r="AH120" s="5">
        <v>0</v>
      </c>
      <c r="AI120" s="5">
        <v>3585</v>
      </c>
      <c r="AJ120" s="5">
        <v>1078</v>
      </c>
      <c r="AK120" s="5">
        <v>287</v>
      </c>
      <c r="AL120" s="5">
        <v>470</v>
      </c>
      <c r="AM120" s="5">
        <v>-14744</v>
      </c>
      <c r="AN120" s="5">
        <v>8248</v>
      </c>
      <c r="AO120" s="5">
        <v>-2724</v>
      </c>
      <c r="AP120" s="5">
        <v>88901</v>
      </c>
      <c r="AQ120" s="5">
        <v>7345</v>
      </c>
      <c r="AR120" s="5">
        <v>206</v>
      </c>
      <c r="AS120" s="5">
        <v>2093</v>
      </c>
      <c r="AT120" s="5">
        <v>11519</v>
      </c>
      <c r="AU120" s="5">
        <v>932</v>
      </c>
      <c r="AV120" s="5">
        <v>2096</v>
      </c>
      <c r="AW120" s="5">
        <v>5540</v>
      </c>
      <c r="AX120" s="5">
        <v>13684</v>
      </c>
      <c r="AY120" s="5">
        <v>27512</v>
      </c>
      <c r="AZ120" s="5">
        <v>7238</v>
      </c>
      <c r="BA120" s="5">
        <v>6333</v>
      </c>
      <c r="BB120" s="5">
        <v>5998</v>
      </c>
      <c r="BC120" s="5">
        <v>16729</v>
      </c>
      <c r="BD120" s="5">
        <v>14592</v>
      </c>
      <c r="BE120" s="5">
        <v>7170</v>
      </c>
      <c r="BF120" s="5">
        <v>111544</v>
      </c>
      <c r="BG120" s="5">
        <v>45376</v>
      </c>
      <c r="BH120" s="5">
        <v>26808</v>
      </c>
      <c r="BI120" s="5">
        <v>36719</v>
      </c>
      <c r="BJ120" s="5">
        <v>40179</v>
      </c>
      <c r="BK120" s="5">
        <v>47430</v>
      </c>
      <c r="BL120" s="5">
        <v>42176</v>
      </c>
      <c r="BM120" s="5">
        <v>33111</v>
      </c>
      <c r="BN120" s="5">
        <v>18656</v>
      </c>
      <c r="BO120" s="5">
        <v>66001</v>
      </c>
      <c r="BP120" s="5">
        <v>128836</v>
      </c>
      <c r="BQ120" s="5">
        <v>163557</v>
      </c>
      <c r="BR120" s="5">
        <v>9096</v>
      </c>
      <c r="BS120" s="5">
        <v>3652</v>
      </c>
      <c r="BT120" s="5">
        <v>28126</v>
      </c>
      <c r="BU120" s="5">
        <v>88218</v>
      </c>
      <c r="BV120" s="5">
        <v>22168</v>
      </c>
      <c r="BW120" s="5">
        <v>29928</v>
      </c>
      <c r="BX120" s="5">
        <v>5861</v>
      </c>
      <c r="BY120" s="5">
        <v>19540</v>
      </c>
      <c r="BZ120" s="5">
        <v>85695</v>
      </c>
      <c r="CA120" s="5">
        <v>78395</v>
      </c>
      <c r="CB120" s="5">
        <v>10534</v>
      </c>
      <c r="CC120" s="5">
        <v>5348</v>
      </c>
      <c r="CD120" s="5">
        <v>17170</v>
      </c>
      <c r="CE120" s="5">
        <v>2301</v>
      </c>
      <c r="CF120" s="5">
        <v>15167</v>
      </c>
      <c r="CG120" s="5">
        <v>13435</v>
      </c>
      <c r="CH120" s="5">
        <v>24670</v>
      </c>
      <c r="CI120" s="5">
        <v>14590</v>
      </c>
      <c r="CJ120" s="5">
        <v>8095</v>
      </c>
      <c r="CK120" s="5">
        <v>6285</v>
      </c>
      <c r="CL120" s="5">
        <v>2153</v>
      </c>
      <c r="CM120" s="5">
        <v>4074</v>
      </c>
      <c r="CN120" s="5">
        <v>4297</v>
      </c>
      <c r="CO120" s="5">
        <v>4328</v>
      </c>
      <c r="CP120" s="5">
        <v>6581</v>
      </c>
      <c r="CQ120" s="5">
        <v>4593</v>
      </c>
      <c r="CR120" s="5">
        <v>5066</v>
      </c>
      <c r="CS120" s="5">
        <v>2989</v>
      </c>
      <c r="CT120" s="5">
        <v>5640</v>
      </c>
      <c r="CU120" s="5">
        <v>89600</v>
      </c>
      <c r="CV120" s="5">
        <v>95293</v>
      </c>
      <c r="CW120" s="5">
        <v>90175</v>
      </c>
      <c r="CX120" s="5">
        <v>21771</v>
      </c>
      <c r="CY120" s="5">
        <v>9802</v>
      </c>
      <c r="CZ120" s="5">
        <v>41357</v>
      </c>
      <c r="DA120" s="5">
        <v>53434</v>
      </c>
      <c r="DB120" s="5">
        <v>59534</v>
      </c>
      <c r="DC120" s="5">
        <v>36262</v>
      </c>
      <c r="DD120" s="5">
        <v>18120</v>
      </c>
      <c r="DE120" s="5">
        <v>29284</v>
      </c>
      <c r="DF120" s="5">
        <v>27043</v>
      </c>
      <c r="DG120" s="5">
        <v>24936</v>
      </c>
      <c r="DH120" s="5">
        <v>15362</v>
      </c>
      <c r="DI120" s="5">
        <v>14856</v>
      </c>
      <c r="DJ120" s="5">
        <v>95743</v>
      </c>
      <c r="DK120" s="5">
        <v>14566</v>
      </c>
      <c r="DL120" s="5">
        <v>32713</v>
      </c>
      <c r="DM120" s="5">
        <v>38676</v>
      </c>
      <c r="DN120" s="5">
        <v>39347</v>
      </c>
      <c r="DO120" s="5">
        <v>25259</v>
      </c>
      <c r="DP120" s="5">
        <v>24381</v>
      </c>
      <c r="DQ120" s="5">
        <v>15080</v>
      </c>
      <c r="DR120" s="5">
        <v>23470</v>
      </c>
      <c r="DS120" s="5">
        <v>21418</v>
      </c>
      <c r="DT120" s="5">
        <v>26326</v>
      </c>
      <c r="DU120" s="5">
        <v>21189</v>
      </c>
      <c r="DV120" s="5">
        <v>19988</v>
      </c>
      <c r="DW120" s="5">
        <v>30576</v>
      </c>
      <c r="DX120" s="5">
        <v>29192</v>
      </c>
      <c r="DY120" s="5">
        <v>16731</v>
      </c>
      <c r="DZ120" s="5">
        <v>20804</v>
      </c>
      <c r="EA120" s="5">
        <v>897</v>
      </c>
      <c r="EB120" s="5">
        <v>904</v>
      </c>
      <c r="EC120" s="5">
        <v>-592</v>
      </c>
      <c r="ED120" s="5">
        <v>806</v>
      </c>
      <c r="EE120" s="5">
        <v>4246</v>
      </c>
      <c r="EF120" s="5">
        <v>1355</v>
      </c>
      <c r="EG120" s="5">
        <v>209</v>
      </c>
      <c r="EH120" s="5">
        <v>2141</v>
      </c>
      <c r="EI120" s="5">
        <v>371</v>
      </c>
      <c r="EJ120" s="5">
        <v>142</v>
      </c>
      <c r="EK120" s="5">
        <v>3779</v>
      </c>
      <c r="EL120" s="5">
        <v>1903</v>
      </c>
      <c r="EM120" s="5">
        <v>1081</v>
      </c>
      <c r="EN120" s="5">
        <v>1526</v>
      </c>
      <c r="EO120" s="5">
        <v>1835</v>
      </c>
      <c r="EP120" s="5">
        <v>3345</v>
      </c>
      <c r="EQ120" s="5">
        <v>377</v>
      </c>
      <c r="ER120" s="5">
        <v>442</v>
      </c>
      <c r="ES120" s="5">
        <v>465</v>
      </c>
      <c r="ET120" s="5">
        <v>2050</v>
      </c>
      <c r="EU120" s="5">
        <v>767</v>
      </c>
      <c r="EV120" s="5">
        <v>1157</v>
      </c>
      <c r="EW120" s="5">
        <v>1698</v>
      </c>
      <c r="EX120" s="5">
        <v>1067</v>
      </c>
      <c r="EY120" s="5">
        <v>2534</v>
      </c>
      <c r="EZ120" s="5">
        <v>3203</v>
      </c>
      <c r="FA120" s="5">
        <v>4008</v>
      </c>
      <c r="FB120" s="5">
        <v>3759</v>
      </c>
      <c r="FC120" s="5">
        <v>379648</v>
      </c>
      <c r="FD120" s="5">
        <v>3938</v>
      </c>
      <c r="FE120" s="5">
        <v>2310</v>
      </c>
      <c r="FF120" s="5">
        <v>486446</v>
      </c>
      <c r="FG120" s="5">
        <v>0</v>
      </c>
      <c r="FH120" s="5">
        <v>0</v>
      </c>
      <c r="FI120" s="5">
        <v>0</v>
      </c>
      <c r="FJ120" s="5">
        <v>0</v>
      </c>
      <c r="FK120" s="5">
        <v>0</v>
      </c>
      <c r="FL120" s="5">
        <v>0</v>
      </c>
      <c r="FM120" s="5">
        <v>0</v>
      </c>
      <c r="FN120" s="5">
        <v>0</v>
      </c>
      <c r="FO120" s="5">
        <v>0</v>
      </c>
      <c r="FP120" s="5">
        <v>0</v>
      </c>
      <c r="FQ120" s="5">
        <v>0</v>
      </c>
      <c r="FR120" s="5">
        <v>0</v>
      </c>
      <c r="FS120" s="5">
        <v>0</v>
      </c>
      <c r="FT120" s="5">
        <v>0</v>
      </c>
      <c r="FU120" s="5" t="s">
        <v>33</v>
      </c>
      <c r="FV120" s="5" t="s">
        <v>33</v>
      </c>
      <c r="FW120" s="5" t="s">
        <v>33</v>
      </c>
      <c r="FX120" s="5" t="s">
        <v>33</v>
      </c>
      <c r="FY120" s="5" t="s">
        <v>33</v>
      </c>
      <c r="FZ120" s="5" t="s">
        <v>33</v>
      </c>
      <c r="GA120" s="5" t="s">
        <v>33</v>
      </c>
      <c r="GB120" s="5" t="s">
        <v>33</v>
      </c>
      <c r="GC120" s="5" t="s">
        <v>33</v>
      </c>
      <c r="GD120" s="5" t="s">
        <v>33</v>
      </c>
      <c r="GE120" s="5" t="s">
        <v>33</v>
      </c>
      <c r="GF120" s="5" t="s">
        <v>33</v>
      </c>
      <c r="GG120" s="5" t="s">
        <v>33</v>
      </c>
      <c r="GH120" s="5" t="s">
        <v>33</v>
      </c>
      <c r="GI120" s="5" t="s">
        <v>33</v>
      </c>
      <c r="GJ120" s="5" t="s">
        <v>33</v>
      </c>
      <c r="GK120" s="5" t="s">
        <v>33</v>
      </c>
      <c r="GL120" s="5" t="s">
        <v>33</v>
      </c>
      <c r="GM120" s="5">
        <v>160083</v>
      </c>
      <c r="GN120" s="5">
        <v>226111</v>
      </c>
      <c r="GO120" s="5">
        <v>253569</v>
      </c>
      <c r="GP120" s="5">
        <v>32383</v>
      </c>
      <c r="GQ120" s="5">
        <v>2955</v>
      </c>
      <c r="GR120" s="5">
        <v>79087</v>
      </c>
      <c r="GS120" s="5">
        <v>139125</v>
      </c>
      <c r="GT120" s="5">
        <v>172756</v>
      </c>
      <c r="GU120" s="5">
        <v>73905</v>
      </c>
      <c r="GV120" s="5">
        <v>24329</v>
      </c>
      <c r="GW120" s="5">
        <v>54696</v>
      </c>
      <c r="GX120" s="5">
        <v>126160</v>
      </c>
      <c r="GY120" s="5">
        <v>99024</v>
      </c>
      <c r="GZ120" s="5">
        <v>35840</v>
      </c>
      <c r="HA120" s="5">
        <v>29932</v>
      </c>
      <c r="HB120" s="5">
        <v>129942</v>
      </c>
      <c r="HC120" s="5">
        <v>44757</v>
      </c>
      <c r="HD120" s="5">
        <v>55559</v>
      </c>
      <c r="HE120" s="5">
        <v>58908</v>
      </c>
      <c r="HF120" s="5">
        <v>72065</v>
      </c>
      <c r="HG120" s="5">
        <v>57346</v>
      </c>
      <c r="HH120" s="5">
        <v>48225</v>
      </c>
      <c r="HI120" s="5">
        <v>30232</v>
      </c>
      <c r="HJ120" s="5">
        <v>138234</v>
      </c>
      <c r="HK120" s="5">
        <v>73402</v>
      </c>
      <c r="HL120" s="5">
        <v>60634</v>
      </c>
      <c r="HM120" s="5">
        <v>66243</v>
      </c>
      <c r="HN120" s="5">
        <v>70507</v>
      </c>
      <c r="HO120" s="5">
        <v>462247</v>
      </c>
      <c r="HP120" s="5">
        <v>80371</v>
      </c>
      <c r="HQ120" s="5">
        <v>55142</v>
      </c>
      <c r="HR120" s="5">
        <v>531544</v>
      </c>
      <c r="HS120" s="5">
        <v>106978</v>
      </c>
      <c r="HT120" s="5">
        <v>141514</v>
      </c>
      <c r="HU120" s="5">
        <v>116295</v>
      </c>
      <c r="HV120" s="5">
        <v>226009</v>
      </c>
      <c r="HW120" s="5">
        <v>197852</v>
      </c>
      <c r="HX120" s="5">
        <v>153204</v>
      </c>
      <c r="HY120" s="5">
        <v>208512</v>
      </c>
      <c r="HZ120" s="5">
        <v>206689</v>
      </c>
      <c r="IA120" s="5">
        <v>257234</v>
      </c>
      <c r="IB120" s="5">
        <v>286014</v>
      </c>
      <c r="IC120" s="5">
        <v>309936</v>
      </c>
      <c r="ID120" s="5">
        <v>322186</v>
      </c>
      <c r="IE120" s="5">
        <v>359026</v>
      </c>
      <c r="IF120" s="5">
        <v>337249</v>
      </c>
      <c r="IG120" s="5">
        <v>313628</v>
      </c>
      <c r="IH120" s="5">
        <v>266074</v>
      </c>
      <c r="II120" s="5">
        <v>214509</v>
      </c>
      <c r="IJ120" s="5">
        <v>240832</v>
      </c>
      <c r="IK120" s="5">
        <v>207692</v>
      </c>
      <c r="IL120" s="5">
        <v>175652</v>
      </c>
      <c r="IM120" s="5">
        <v>161729</v>
      </c>
      <c r="IN120" s="5">
        <v>149247</v>
      </c>
      <c r="IO120" s="5">
        <v>143544</v>
      </c>
      <c r="IP120" s="5">
        <v>152006</v>
      </c>
      <c r="IQ120" s="5">
        <v>154641</v>
      </c>
      <c r="IR120" s="5">
        <v>150458</v>
      </c>
      <c r="IS120" s="5">
        <v>147115</v>
      </c>
      <c r="IT120" s="5">
        <v>149138</v>
      </c>
      <c r="IU120" s="5">
        <v>166708</v>
      </c>
      <c r="IV120" s="5">
        <v>177023</v>
      </c>
      <c r="IW120" s="5">
        <v>172221</v>
      </c>
      <c r="IX120" s="5">
        <v>144681</v>
      </c>
      <c r="IY120" s="5">
        <v>585</v>
      </c>
      <c r="IZ120" s="5">
        <v>4333</v>
      </c>
      <c r="JA120" s="5">
        <v>1578</v>
      </c>
      <c r="JB120" s="5">
        <v>2322</v>
      </c>
      <c r="JC120" s="5">
        <v>2931</v>
      </c>
      <c r="JD120" s="5">
        <v>1215</v>
      </c>
      <c r="JE120" s="5">
        <v>1725</v>
      </c>
      <c r="JF120" s="5">
        <v>2203</v>
      </c>
      <c r="JG120" s="5">
        <v>2618</v>
      </c>
      <c r="JH120" s="5">
        <v>1799</v>
      </c>
      <c r="JI120" s="5">
        <v>1041</v>
      </c>
      <c r="JJ120" s="5">
        <v>3955</v>
      </c>
      <c r="JK120" s="5">
        <v>8235</v>
      </c>
      <c r="JL120" s="5">
        <v>9027</v>
      </c>
      <c r="JM120" s="5">
        <v>9826</v>
      </c>
      <c r="JN120" s="5">
        <v>21144</v>
      </c>
      <c r="JO120" s="5">
        <v>26309</v>
      </c>
      <c r="JP120" s="5">
        <v>25765</v>
      </c>
      <c r="JQ120" s="5">
        <v>24451</v>
      </c>
      <c r="JR120" s="5">
        <v>29187</v>
      </c>
      <c r="JS120" s="5">
        <v>35841</v>
      </c>
      <c r="JT120" s="5">
        <v>22048</v>
      </c>
      <c r="JU120" s="5">
        <v>25460</v>
      </c>
      <c r="JV120" s="5">
        <v>26496</v>
      </c>
      <c r="JW120" s="5">
        <v>29356</v>
      </c>
      <c r="JX120" s="5">
        <v>29409</v>
      </c>
      <c r="JY120" s="5">
        <v>31301</v>
      </c>
      <c r="JZ120" s="5">
        <v>33258</v>
      </c>
      <c r="KA120" s="5">
        <v>34714</v>
      </c>
      <c r="KB120" s="5">
        <v>34184</v>
      </c>
      <c r="KC120" s="5">
        <v>37140</v>
      </c>
      <c r="KD120" s="5">
        <v>26792</v>
      </c>
      <c r="KE120" s="5">
        <v>4406</v>
      </c>
      <c r="KF120" s="5">
        <v>5593</v>
      </c>
      <c r="KG120" s="5">
        <v>5635</v>
      </c>
      <c r="KH120" s="5">
        <v>7027</v>
      </c>
      <c r="KI120" s="5">
        <v>11534</v>
      </c>
      <c r="KJ120" s="5">
        <v>7179</v>
      </c>
      <c r="KK120" s="5">
        <v>6676</v>
      </c>
      <c r="KL120" s="5">
        <v>4845</v>
      </c>
      <c r="KM120" s="5">
        <v>5644</v>
      </c>
      <c r="KN120" s="5">
        <v>6171</v>
      </c>
      <c r="KO120" s="5">
        <v>5220</v>
      </c>
      <c r="KP120" s="5">
        <v>5551</v>
      </c>
      <c r="KQ120" s="5">
        <v>7240</v>
      </c>
      <c r="KR120" s="5">
        <v>6860</v>
      </c>
      <c r="KS120" s="5">
        <v>7494</v>
      </c>
      <c r="KT120" s="5">
        <v>8546</v>
      </c>
      <c r="KU120" s="5">
        <v>27165</v>
      </c>
      <c r="KV120" s="5">
        <v>30510</v>
      </c>
      <c r="KW120" s="5">
        <v>38036</v>
      </c>
      <c r="KX120" s="5">
        <v>36076</v>
      </c>
      <c r="KY120" s="5">
        <v>18019</v>
      </c>
      <c r="KZ120" s="5">
        <v>16915</v>
      </c>
      <c r="LA120" s="5">
        <v>16601</v>
      </c>
      <c r="LB120" s="5">
        <v>17675</v>
      </c>
      <c r="LC120" s="5">
        <v>17344</v>
      </c>
      <c r="LD120" s="5">
        <v>17481</v>
      </c>
      <c r="LE120" s="5">
        <v>17359</v>
      </c>
      <c r="LF120" s="5">
        <v>16722</v>
      </c>
      <c r="LG120" s="5">
        <v>13616</v>
      </c>
      <c r="LH120" s="5">
        <v>10639</v>
      </c>
      <c r="LI120" s="5">
        <v>9407</v>
      </c>
      <c r="LJ120" s="5">
        <v>8474</v>
      </c>
      <c r="LK120" s="5">
        <v>4124</v>
      </c>
      <c r="LL120" s="5">
        <v>4648</v>
      </c>
      <c r="LM120" s="5">
        <v>4481</v>
      </c>
      <c r="LN120" s="5">
        <v>5485</v>
      </c>
      <c r="LO120" s="5">
        <v>5277</v>
      </c>
      <c r="LP120" s="5">
        <v>3933</v>
      </c>
      <c r="LQ120" s="5">
        <v>4422</v>
      </c>
      <c r="LR120" s="5">
        <v>2795</v>
      </c>
      <c r="LS120" s="5">
        <v>2628</v>
      </c>
      <c r="LT120" s="5">
        <v>3365</v>
      </c>
      <c r="LU120" s="5">
        <v>3240</v>
      </c>
      <c r="LV120" s="5">
        <v>3114</v>
      </c>
      <c r="LW120" s="5">
        <v>4603</v>
      </c>
      <c r="LX120" s="5">
        <v>3894</v>
      </c>
      <c r="LY120" s="5">
        <v>3897</v>
      </c>
      <c r="LZ120" s="5">
        <v>4259</v>
      </c>
      <c r="MA120" s="5">
        <v>2538</v>
      </c>
      <c r="MB120" s="5">
        <v>2740</v>
      </c>
      <c r="MC120" s="5">
        <v>2725</v>
      </c>
      <c r="MD120" s="5">
        <v>4061</v>
      </c>
      <c r="ME120" s="5">
        <v>2639</v>
      </c>
      <c r="MF120" s="5">
        <v>2116</v>
      </c>
      <c r="MG120" s="5">
        <v>1848</v>
      </c>
      <c r="MH120" s="5">
        <v>2221</v>
      </c>
      <c r="MI120" s="5">
        <v>2025</v>
      </c>
      <c r="MJ120" s="5">
        <v>2295</v>
      </c>
      <c r="MK120" s="5">
        <v>2667</v>
      </c>
      <c r="ML120" s="5">
        <v>2769</v>
      </c>
      <c r="MM120" s="5">
        <v>2833</v>
      </c>
      <c r="MN120" s="5">
        <v>3126</v>
      </c>
      <c r="MO120" s="5">
        <v>2985</v>
      </c>
      <c r="MP120" s="5">
        <v>2508</v>
      </c>
      <c r="MQ120" s="5">
        <v>0</v>
      </c>
      <c r="MR120" s="5">
        <v>0</v>
      </c>
      <c r="MS120" s="5">
        <v>0</v>
      </c>
      <c r="MT120" s="5">
        <v>0</v>
      </c>
      <c r="MU120" s="5">
        <v>0</v>
      </c>
      <c r="MV120" s="5">
        <v>0</v>
      </c>
      <c r="MW120" s="5">
        <v>0</v>
      </c>
      <c r="MX120" s="5">
        <v>0</v>
      </c>
      <c r="MY120" s="5">
        <v>0</v>
      </c>
      <c r="MZ120" s="5">
        <v>0</v>
      </c>
      <c r="NA120" s="5">
        <v>0</v>
      </c>
      <c r="NB120" s="5">
        <v>0</v>
      </c>
      <c r="NC120" s="5">
        <v>0</v>
      </c>
      <c r="ND120" s="5">
        <v>0</v>
      </c>
      <c r="NE120" s="5" t="s">
        <v>33</v>
      </c>
      <c r="NF120" s="5" t="s">
        <v>33</v>
      </c>
      <c r="NG120" s="5" t="s">
        <v>33</v>
      </c>
      <c r="NH120" s="5" t="s">
        <v>33</v>
      </c>
      <c r="NI120" s="5" t="s">
        <v>33</v>
      </c>
      <c r="NJ120" s="5" t="s">
        <v>33</v>
      </c>
      <c r="NK120" s="5" t="s">
        <v>33</v>
      </c>
      <c r="NL120" s="5" t="s">
        <v>33</v>
      </c>
      <c r="NM120" s="5" t="s">
        <v>33</v>
      </c>
      <c r="NN120" s="5" t="s">
        <v>33</v>
      </c>
      <c r="NO120" s="5" t="s">
        <v>33</v>
      </c>
      <c r="NP120" s="5" t="s">
        <v>33</v>
      </c>
      <c r="NQ120" s="5" t="s">
        <v>33</v>
      </c>
      <c r="NR120" s="5" t="s">
        <v>33</v>
      </c>
      <c r="NS120" s="5" t="s">
        <v>33</v>
      </c>
      <c r="NT120" s="5" t="s">
        <v>33</v>
      </c>
      <c r="NU120" s="5" t="s">
        <v>33</v>
      </c>
      <c r="NV120" s="5" t="s">
        <v>33</v>
      </c>
      <c r="NW120" s="5">
        <v>0</v>
      </c>
      <c r="NX120" s="5">
        <v>0</v>
      </c>
      <c r="NY120" s="5">
        <v>0</v>
      </c>
      <c r="NZ120" s="5">
        <v>0</v>
      </c>
      <c r="OA120" s="5">
        <v>0</v>
      </c>
      <c r="OB120" s="5">
        <v>0</v>
      </c>
      <c r="OC120" s="5">
        <v>0</v>
      </c>
      <c r="OD120" s="5">
        <v>0</v>
      </c>
      <c r="OE120" s="5">
        <v>0</v>
      </c>
      <c r="OF120" s="5">
        <v>0</v>
      </c>
      <c r="OG120" s="5">
        <v>0</v>
      </c>
      <c r="OH120" s="5">
        <v>0</v>
      </c>
      <c r="OI120" s="5">
        <v>0</v>
      </c>
      <c r="OJ120" s="5">
        <v>0</v>
      </c>
      <c r="OK120" s="5" t="s">
        <v>33</v>
      </c>
      <c r="OL120" s="5" t="s">
        <v>33</v>
      </c>
      <c r="OM120" s="5" t="s">
        <v>33</v>
      </c>
      <c r="ON120" s="5" t="s">
        <v>33</v>
      </c>
      <c r="OO120" s="5" t="s">
        <v>33</v>
      </c>
      <c r="OP120" s="5" t="s">
        <v>33</v>
      </c>
      <c r="OQ120" s="5" t="s">
        <v>33</v>
      </c>
      <c r="OR120" s="5" t="s">
        <v>33</v>
      </c>
      <c r="OS120" s="5" t="s">
        <v>33</v>
      </c>
      <c r="OT120" s="5" t="s">
        <v>33</v>
      </c>
      <c r="OU120" s="5" t="s">
        <v>33</v>
      </c>
      <c r="OV120" s="5" t="s">
        <v>33</v>
      </c>
      <c r="OW120" s="5" t="s">
        <v>33</v>
      </c>
      <c r="OX120" s="5" t="s">
        <v>33</v>
      </c>
      <c r="OY120" s="5" t="s">
        <v>33</v>
      </c>
      <c r="OZ120" s="5" t="s">
        <v>33</v>
      </c>
      <c r="PA120" s="5" t="s">
        <v>33</v>
      </c>
      <c r="PB120" s="5" t="s">
        <v>33</v>
      </c>
      <c r="PC120" s="5">
        <v>9287</v>
      </c>
      <c r="PD120" s="5">
        <v>12990</v>
      </c>
      <c r="PE120" s="5">
        <v>15307</v>
      </c>
      <c r="PF120" s="5">
        <v>18263</v>
      </c>
      <c r="PG120" s="5">
        <v>13462</v>
      </c>
      <c r="PH120" s="5">
        <v>14118</v>
      </c>
      <c r="PI120" s="5">
        <v>14352</v>
      </c>
      <c r="PJ120" s="5">
        <v>12254</v>
      </c>
      <c r="PK120" s="5">
        <v>11918</v>
      </c>
      <c r="PL120" s="5">
        <v>12045</v>
      </c>
      <c r="PM120" s="5">
        <v>14098</v>
      </c>
      <c r="PN120" s="5">
        <v>13826</v>
      </c>
      <c r="PO120" s="5">
        <v>13334</v>
      </c>
      <c r="PP120" s="5">
        <v>16621</v>
      </c>
      <c r="PQ120" s="5">
        <v>15828</v>
      </c>
      <c r="PR120" s="5">
        <v>12130</v>
      </c>
      <c r="PS120" s="5">
        <v>8840</v>
      </c>
      <c r="PT120" s="5">
        <v>23898</v>
      </c>
      <c r="PU120" s="5">
        <v>18204</v>
      </c>
      <c r="PV120" s="5">
        <v>17838</v>
      </c>
      <c r="PW120" s="5">
        <v>17716</v>
      </c>
      <c r="PX120" s="5">
        <v>16182</v>
      </c>
      <c r="PY120" s="5">
        <v>12665</v>
      </c>
      <c r="PZ120" s="5">
        <v>11577</v>
      </c>
      <c r="QA120" s="5">
        <v>10257</v>
      </c>
      <c r="QB120" s="5">
        <v>10115</v>
      </c>
      <c r="QC120" s="5">
        <v>11999</v>
      </c>
      <c r="QD120" s="5">
        <v>12180</v>
      </c>
      <c r="QE120" s="5">
        <v>10732</v>
      </c>
      <c r="QF120" s="5">
        <v>10820</v>
      </c>
      <c r="QG120" s="5">
        <v>10327</v>
      </c>
      <c r="QH120" s="5">
        <v>10076</v>
      </c>
      <c r="QI120" s="5">
        <v>55720</v>
      </c>
      <c r="QJ120" s="5">
        <v>47655</v>
      </c>
      <c r="QK120" s="5">
        <v>50125</v>
      </c>
      <c r="QL120" s="5">
        <v>36318</v>
      </c>
      <c r="QM120" s="5">
        <v>38964</v>
      </c>
      <c r="QN120" s="5">
        <v>31962</v>
      </c>
      <c r="QO120" s="5">
        <v>31250</v>
      </c>
      <c r="QP120" s="5">
        <v>27050</v>
      </c>
      <c r="QQ120" s="5">
        <v>33750</v>
      </c>
      <c r="QR120" s="5">
        <v>43644</v>
      </c>
      <c r="QS120" s="5">
        <v>24073</v>
      </c>
      <c r="QT120" s="5">
        <v>21958</v>
      </c>
      <c r="QU120" s="5">
        <v>20725</v>
      </c>
      <c r="QV120" s="5">
        <v>22935</v>
      </c>
      <c r="QW120" s="5">
        <v>25447</v>
      </c>
      <c r="QX120" s="5">
        <v>19439</v>
      </c>
      <c r="QY120" s="5">
        <v>20028</v>
      </c>
      <c r="QZ120" s="5">
        <v>18782</v>
      </c>
      <c r="RA120" s="5">
        <v>18036</v>
      </c>
      <c r="RB120" s="5">
        <v>17590</v>
      </c>
      <c r="RC120" s="5">
        <v>14714</v>
      </c>
      <c r="RD120" s="5">
        <v>13601</v>
      </c>
      <c r="RE120" s="5">
        <v>13615</v>
      </c>
      <c r="RF120" s="5">
        <v>12245</v>
      </c>
      <c r="RG120" s="5">
        <v>11889</v>
      </c>
      <c r="RH120" s="5">
        <v>13197</v>
      </c>
      <c r="RI120" s="5">
        <v>14995</v>
      </c>
      <c r="RJ120" s="5">
        <v>14250</v>
      </c>
      <c r="RK120" s="5">
        <v>16113</v>
      </c>
      <c r="RL120" s="5">
        <v>13698</v>
      </c>
      <c r="RM120" s="5">
        <v>13064</v>
      </c>
      <c r="RN120" s="5">
        <v>12299</v>
      </c>
      <c r="RO120" s="5">
        <v>34574</v>
      </c>
      <c r="RP120" s="5">
        <v>32098</v>
      </c>
      <c r="RQ120" s="5">
        <v>29911</v>
      </c>
      <c r="RR120" s="5">
        <v>26317</v>
      </c>
      <c r="RS120" s="5">
        <v>35119</v>
      </c>
      <c r="RT120" s="5">
        <v>27917</v>
      </c>
      <c r="RU120" s="5">
        <v>26811</v>
      </c>
      <c r="RV120" s="5">
        <v>28484</v>
      </c>
      <c r="RW120" s="5">
        <v>25270</v>
      </c>
      <c r="RX120" s="5">
        <v>21749</v>
      </c>
      <c r="RY120" s="5">
        <v>24371</v>
      </c>
      <c r="RZ120" s="5">
        <v>23637</v>
      </c>
      <c r="SA120" s="5">
        <v>18330</v>
      </c>
      <c r="SB120" s="5">
        <v>9866</v>
      </c>
      <c r="SC120" s="5">
        <v>6805</v>
      </c>
      <c r="SD120" s="5">
        <v>11606</v>
      </c>
      <c r="SE120" s="5">
        <v>11481</v>
      </c>
      <c r="SF120" s="5">
        <v>15855</v>
      </c>
      <c r="SG120" s="5">
        <v>13178</v>
      </c>
      <c r="SH120" s="5">
        <v>16179</v>
      </c>
      <c r="SI120" s="5">
        <v>18403</v>
      </c>
      <c r="SJ120" s="5">
        <v>15540</v>
      </c>
      <c r="SK120" s="5">
        <v>19927</v>
      </c>
      <c r="SL120" s="5">
        <v>20245</v>
      </c>
      <c r="SM120" s="5">
        <v>19400</v>
      </c>
      <c r="SN120" s="5">
        <v>11050</v>
      </c>
      <c r="SO120" s="5">
        <v>11004</v>
      </c>
      <c r="SP120" s="5">
        <v>10265</v>
      </c>
      <c r="SQ120" s="5">
        <v>9861</v>
      </c>
      <c r="SR120" s="5">
        <v>9360</v>
      </c>
      <c r="SS120" s="5">
        <v>8812</v>
      </c>
      <c r="ST120" s="5">
        <v>8836</v>
      </c>
      <c r="SU120" s="5">
        <v>45497</v>
      </c>
      <c r="SV120" s="5">
        <v>46381</v>
      </c>
      <c r="SW120" s="5">
        <v>46488</v>
      </c>
      <c r="SX120" s="5">
        <v>41765</v>
      </c>
      <c r="SY120" s="5">
        <v>51733</v>
      </c>
      <c r="SZ120" s="5">
        <v>46387</v>
      </c>
      <c r="TA120" s="5">
        <v>43239</v>
      </c>
      <c r="TB120" s="5">
        <v>33651</v>
      </c>
      <c r="TC120" s="5">
        <v>30952</v>
      </c>
      <c r="TD120" s="5">
        <v>28076</v>
      </c>
      <c r="TE120" s="5">
        <v>22676</v>
      </c>
      <c r="TF120" s="5">
        <v>13224</v>
      </c>
      <c r="TG120" s="5">
        <v>9027</v>
      </c>
      <c r="TH120" s="5">
        <v>10542</v>
      </c>
      <c r="TI120" s="5">
        <v>7992</v>
      </c>
      <c r="TJ120" s="5">
        <v>7411</v>
      </c>
      <c r="TK120" s="5">
        <v>8404</v>
      </c>
      <c r="TL120" s="5">
        <v>9331</v>
      </c>
      <c r="TM120" s="5">
        <v>5746</v>
      </c>
      <c r="TN120" s="5">
        <v>6316</v>
      </c>
      <c r="TO120" s="5">
        <v>5963</v>
      </c>
      <c r="TP120" s="5">
        <v>6390</v>
      </c>
      <c r="TQ120" s="5">
        <v>2793</v>
      </c>
      <c r="TR120" s="5">
        <v>7407</v>
      </c>
      <c r="TS120" s="5">
        <v>11058</v>
      </c>
      <c r="TT120" s="5">
        <v>13235</v>
      </c>
      <c r="TU120" s="5">
        <v>14748</v>
      </c>
      <c r="TV120" s="5">
        <v>15587</v>
      </c>
      <c r="TW120" s="5">
        <v>8572</v>
      </c>
      <c r="TX120" s="5">
        <v>5596</v>
      </c>
      <c r="TY120" s="5">
        <v>3213</v>
      </c>
      <c r="TZ120" s="5">
        <v>3047</v>
      </c>
      <c r="UA120" s="5">
        <v>4480</v>
      </c>
      <c r="UB120" s="5">
        <v>4552</v>
      </c>
      <c r="UC120" s="5">
        <v>5033</v>
      </c>
      <c r="UD120" s="5">
        <v>4262</v>
      </c>
      <c r="UE120" s="5">
        <v>5876</v>
      </c>
      <c r="UF120" s="5">
        <v>2760</v>
      </c>
      <c r="UG120" s="5">
        <v>2862</v>
      </c>
      <c r="UH120" s="5">
        <v>4686</v>
      </c>
      <c r="UI120" s="5">
        <v>3656</v>
      </c>
      <c r="UJ120" s="5">
        <v>2126</v>
      </c>
      <c r="UK120" s="5">
        <v>2837</v>
      </c>
      <c r="UL120" s="5">
        <v>6767</v>
      </c>
      <c r="UM120" s="5">
        <v>6023</v>
      </c>
      <c r="UN120" s="5">
        <v>3603</v>
      </c>
      <c r="UO120" s="5">
        <v>3059</v>
      </c>
      <c r="UP120" s="5">
        <v>3457</v>
      </c>
      <c r="UQ120" s="5">
        <v>16</v>
      </c>
      <c r="UR120" s="5">
        <v>23</v>
      </c>
      <c r="US120" s="5">
        <v>52</v>
      </c>
      <c r="UT120" s="5">
        <v>49</v>
      </c>
      <c r="UU120" s="5">
        <v>78</v>
      </c>
      <c r="UV120" s="5">
        <v>1466</v>
      </c>
      <c r="UW120" s="5">
        <v>462</v>
      </c>
      <c r="UX120" s="5">
        <v>551</v>
      </c>
      <c r="UY120" s="5">
        <v>340</v>
      </c>
      <c r="UZ120" s="5">
        <v>241</v>
      </c>
      <c r="VA120" s="5">
        <v>309</v>
      </c>
      <c r="VB120" s="5">
        <v>320</v>
      </c>
      <c r="VC120" s="5">
        <v>372</v>
      </c>
      <c r="VD120" s="5">
        <v>474</v>
      </c>
      <c r="VE120" s="5">
        <v>585</v>
      </c>
      <c r="VF120" s="5">
        <v>689</v>
      </c>
      <c r="VG120" s="5">
        <v>44958</v>
      </c>
      <c r="VH120" s="5">
        <v>49776</v>
      </c>
      <c r="VI120" s="5">
        <v>39642</v>
      </c>
      <c r="VJ120" s="5">
        <v>40494</v>
      </c>
      <c r="VK120" s="5">
        <v>53960</v>
      </c>
      <c r="VL120" s="5">
        <v>54786</v>
      </c>
      <c r="VM120" s="5">
        <v>72241</v>
      </c>
      <c r="VN120" s="5">
        <v>76970</v>
      </c>
      <c r="VO120" s="5">
        <v>72578</v>
      </c>
      <c r="VP120" s="5">
        <v>72921</v>
      </c>
      <c r="VQ120" s="5">
        <v>75645</v>
      </c>
      <c r="VR120" s="5">
        <v>66355</v>
      </c>
      <c r="VS120" s="5">
        <v>79029</v>
      </c>
      <c r="VT120" s="5">
        <v>70706</v>
      </c>
      <c r="VU120" s="5">
        <v>80942</v>
      </c>
      <c r="VV120" s="5">
        <v>77258</v>
      </c>
      <c r="VW120" s="5">
        <v>131008</v>
      </c>
      <c r="VX120" s="5">
        <v>85205</v>
      </c>
      <c r="VY120" s="5">
        <v>78223</v>
      </c>
      <c r="VZ120" s="5">
        <v>74808</v>
      </c>
      <c r="WA120" s="5">
        <v>55844</v>
      </c>
      <c r="WB120" s="5">
        <v>65906</v>
      </c>
      <c r="WC120" s="5">
        <v>80311</v>
      </c>
      <c r="WD120" s="5">
        <v>77874</v>
      </c>
      <c r="WE120" s="5">
        <v>70630</v>
      </c>
      <c r="WF120" s="5">
        <v>62806</v>
      </c>
      <c r="WG120" s="5">
        <v>58472</v>
      </c>
      <c r="WH120" s="5">
        <v>55533</v>
      </c>
      <c r="WI120" s="5">
        <v>55660</v>
      </c>
      <c r="WJ120" s="5">
        <v>47724</v>
      </c>
      <c r="WK120" s="5">
        <v>42591</v>
      </c>
      <c r="WL120" s="5">
        <v>42134</v>
      </c>
      <c r="WM120" s="5">
        <v>531</v>
      </c>
      <c r="WN120" s="5">
        <v>724</v>
      </c>
      <c r="WO120" s="5">
        <v>228</v>
      </c>
      <c r="WP120" s="5">
        <v>309</v>
      </c>
      <c r="WQ120" s="5">
        <v>947</v>
      </c>
      <c r="WR120" s="5">
        <v>282</v>
      </c>
      <c r="WS120" s="5">
        <v>671</v>
      </c>
      <c r="WT120" s="5">
        <v>209</v>
      </c>
      <c r="WU120" s="5">
        <v>104</v>
      </c>
      <c r="WV120" s="5">
        <v>204</v>
      </c>
      <c r="WW120" s="5">
        <v>66</v>
      </c>
      <c r="WX120" s="5">
        <v>237</v>
      </c>
      <c r="WY120" s="5">
        <v>39</v>
      </c>
      <c r="WZ120" s="5">
        <v>45</v>
      </c>
      <c r="XA120" s="5">
        <v>99</v>
      </c>
      <c r="XB120" s="5">
        <v>2</v>
      </c>
      <c r="XC120" s="5">
        <v>0</v>
      </c>
      <c r="XD120" s="5">
        <v>0</v>
      </c>
      <c r="XE120" s="5">
        <v>201</v>
      </c>
      <c r="XF120" s="5">
        <v>212</v>
      </c>
      <c r="XG120" s="5">
        <v>243</v>
      </c>
      <c r="XH120" s="5">
        <v>258</v>
      </c>
      <c r="XI120" s="5">
        <v>294</v>
      </c>
      <c r="XJ120" s="5">
        <v>467</v>
      </c>
      <c r="XK120" s="5">
        <v>762</v>
      </c>
      <c r="XL120" s="5">
        <v>2394</v>
      </c>
      <c r="XM120" s="5">
        <v>3501</v>
      </c>
      <c r="XN120" s="5">
        <v>3437</v>
      </c>
      <c r="XO120" s="5">
        <v>3372</v>
      </c>
      <c r="XP120" s="5">
        <v>2872</v>
      </c>
      <c r="XQ120" s="5">
        <v>2725</v>
      </c>
      <c r="XR120" s="5">
        <v>2461</v>
      </c>
      <c r="XS120" s="1">
        <v>16183</v>
      </c>
      <c r="XT120" s="3" t="s">
        <v>180</v>
      </c>
      <c r="XU120" s="3" t="s">
        <v>180</v>
      </c>
      <c r="XV120" s="3" t="s">
        <v>180</v>
      </c>
      <c r="XW120" s="3" t="s">
        <v>179</v>
      </c>
      <c r="XX120" s="3" t="s">
        <v>180</v>
      </c>
      <c r="XY120" s="3" t="s">
        <v>180</v>
      </c>
      <c r="XZ120" s="3" t="s">
        <v>193</v>
      </c>
    </row>
    <row r="121" spans="1:650" x14ac:dyDescent="0.3">
      <c r="A121" s="6" t="s">
        <v>148</v>
      </c>
      <c r="B121" s="1">
        <v>4062660</v>
      </c>
      <c r="C121" s="5">
        <v>0</v>
      </c>
      <c r="D121" s="5">
        <v>0</v>
      </c>
      <c r="E121" s="5">
        <v>0</v>
      </c>
      <c r="F121" s="5">
        <v>0</v>
      </c>
      <c r="G121" s="5">
        <v>0</v>
      </c>
      <c r="H121" s="5">
        <v>0</v>
      </c>
      <c r="I121" s="5">
        <v>0</v>
      </c>
      <c r="J121" s="5">
        <v>0</v>
      </c>
      <c r="K121" s="5">
        <v>0</v>
      </c>
      <c r="L121" s="5">
        <v>0</v>
      </c>
      <c r="M121" s="5">
        <v>0</v>
      </c>
      <c r="N121" s="5">
        <v>0</v>
      </c>
      <c r="O121" s="5">
        <v>0</v>
      </c>
      <c r="P121" s="5">
        <v>0</v>
      </c>
      <c r="Q121" s="5">
        <v>0</v>
      </c>
      <c r="R121" s="5">
        <v>1192</v>
      </c>
      <c r="S121" s="5">
        <v>0</v>
      </c>
      <c r="T121" s="5">
        <v>0</v>
      </c>
      <c r="U121" s="5">
        <v>0</v>
      </c>
      <c r="V121" s="5">
        <v>0</v>
      </c>
      <c r="W121" s="5">
        <v>0</v>
      </c>
      <c r="X121" s="5">
        <v>0</v>
      </c>
      <c r="Y121" s="5">
        <v>0</v>
      </c>
      <c r="Z121" s="5">
        <v>0</v>
      </c>
      <c r="AA121" s="5">
        <v>0</v>
      </c>
      <c r="AB121" s="5">
        <v>0</v>
      </c>
      <c r="AC121" s="5" t="s">
        <v>33</v>
      </c>
      <c r="AD121" s="5" t="s">
        <v>33</v>
      </c>
      <c r="AE121" s="5" t="s">
        <v>33</v>
      </c>
      <c r="AF121" s="5" t="s">
        <v>33</v>
      </c>
      <c r="AG121" s="5" t="s">
        <v>33</v>
      </c>
      <c r="AH121" s="5" t="s">
        <v>33</v>
      </c>
      <c r="AI121" s="5">
        <v>0</v>
      </c>
      <c r="AJ121" s="5">
        <v>0</v>
      </c>
      <c r="AK121" s="5">
        <v>0</v>
      </c>
      <c r="AL121" s="5">
        <v>0</v>
      </c>
      <c r="AM121" s="5">
        <v>0</v>
      </c>
      <c r="AN121" s="5">
        <v>0</v>
      </c>
      <c r="AO121" s="5">
        <v>0</v>
      </c>
      <c r="AP121" s="5">
        <v>0</v>
      </c>
      <c r="AQ121" s="5">
        <v>0</v>
      </c>
      <c r="AR121" s="5">
        <v>0</v>
      </c>
      <c r="AS121" s="5">
        <v>0</v>
      </c>
      <c r="AT121" s="5">
        <v>0</v>
      </c>
      <c r="AU121" s="5">
        <v>0</v>
      </c>
      <c r="AV121" s="5">
        <v>0</v>
      </c>
      <c r="AW121" s="5">
        <v>0</v>
      </c>
      <c r="AX121" s="5">
        <v>0</v>
      </c>
      <c r="AY121" s="5">
        <v>0</v>
      </c>
      <c r="AZ121" s="5">
        <v>0</v>
      </c>
      <c r="BA121" s="5">
        <v>0</v>
      </c>
      <c r="BB121" s="5">
        <v>0</v>
      </c>
      <c r="BC121" s="5">
        <v>0</v>
      </c>
      <c r="BD121" s="5">
        <v>0</v>
      </c>
      <c r="BE121" s="5">
        <v>0</v>
      </c>
      <c r="BF121" s="5">
        <v>0</v>
      </c>
      <c r="BG121" s="5">
        <v>0</v>
      </c>
      <c r="BH121" s="5">
        <v>0</v>
      </c>
      <c r="BI121" s="5" t="s">
        <v>33</v>
      </c>
      <c r="BJ121" s="5" t="s">
        <v>33</v>
      </c>
      <c r="BK121" s="5" t="s">
        <v>33</v>
      </c>
      <c r="BL121" s="5" t="s">
        <v>33</v>
      </c>
      <c r="BM121" s="5" t="s">
        <v>33</v>
      </c>
      <c r="BN121" s="5" t="s">
        <v>33</v>
      </c>
      <c r="BO121" s="5">
        <v>2611</v>
      </c>
      <c r="BP121" s="5">
        <v>546</v>
      </c>
      <c r="BQ121" s="5">
        <v>-1382</v>
      </c>
      <c r="BR121" s="5">
        <v>1598</v>
      </c>
      <c r="BS121" s="5">
        <v>685</v>
      </c>
      <c r="BT121" s="5">
        <v>1759</v>
      </c>
      <c r="BU121" s="5">
        <v>1136</v>
      </c>
      <c r="BV121" s="5">
        <v>157</v>
      </c>
      <c r="BW121" s="5">
        <v>338</v>
      </c>
      <c r="BX121" s="5">
        <v>56</v>
      </c>
      <c r="BY121" s="5">
        <v>299</v>
      </c>
      <c r="BZ121" s="5">
        <v>1206</v>
      </c>
      <c r="CA121" s="5">
        <v>986</v>
      </c>
      <c r="CB121" s="5">
        <v>4775</v>
      </c>
      <c r="CC121" s="5">
        <v>241</v>
      </c>
      <c r="CD121" s="5">
        <v>214</v>
      </c>
      <c r="CE121" s="5">
        <v>2558</v>
      </c>
      <c r="CF121" s="5">
        <v>375</v>
      </c>
      <c r="CG121" s="5">
        <v>0</v>
      </c>
      <c r="CH121" s="5">
        <v>870</v>
      </c>
      <c r="CI121" s="5">
        <v>400</v>
      </c>
      <c r="CJ121" s="5">
        <v>186</v>
      </c>
      <c r="CK121" s="5">
        <v>308</v>
      </c>
      <c r="CL121" s="5">
        <v>16</v>
      </c>
      <c r="CM121" s="5">
        <v>74</v>
      </c>
      <c r="CN121" s="5">
        <v>205</v>
      </c>
      <c r="CO121" s="5" t="s">
        <v>33</v>
      </c>
      <c r="CP121" s="5" t="s">
        <v>33</v>
      </c>
      <c r="CQ121" s="5" t="s">
        <v>33</v>
      </c>
      <c r="CR121" s="5" t="s">
        <v>33</v>
      </c>
      <c r="CS121" s="5" t="s">
        <v>33</v>
      </c>
      <c r="CT121" s="5" t="s">
        <v>33</v>
      </c>
      <c r="CU121" s="5">
        <v>20905</v>
      </c>
      <c r="CV121" s="5">
        <v>29982</v>
      </c>
      <c r="CW121" s="5">
        <v>14997</v>
      </c>
      <c r="CX121" s="5">
        <v>32095</v>
      </c>
      <c r="CY121" s="5">
        <v>8803</v>
      </c>
      <c r="CZ121" s="5">
        <v>8919</v>
      </c>
      <c r="DA121" s="5">
        <v>20568</v>
      </c>
      <c r="DB121" s="5">
        <v>6683</v>
      </c>
      <c r="DC121" s="5">
        <v>10138</v>
      </c>
      <c r="DD121" s="5">
        <v>6854</v>
      </c>
      <c r="DE121" s="5">
        <v>10420</v>
      </c>
      <c r="DF121" s="5">
        <v>13373</v>
      </c>
      <c r="DG121" s="5">
        <v>10697</v>
      </c>
      <c r="DH121" s="5">
        <v>8581</v>
      </c>
      <c r="DI121" s="5">
        <v>5469</v>
      </c>
      <c r="DJ121" s="5">
        <v>21591</v>
      </c>
      <c r="DK121" s="5">
        <v>10091</v>
      </c>
      <c r="DL121" s="5">
        <v>4212</v>
      </c>
      <c r="DM121" s="5">
        <v>3657</v>
      </c>
      <c r="DN121" s="5">
        <v>3664</v>
      </c>
      <c r="DO121" s="5">
        <v>3928</v>
      </c>
      <c r="DP121" s="5">
        <v>3435</v>
      </c>
      <c r="DQ121" s="5">
        <v>5679</v>
      </c>
      <c r="DR121" s="5">
        <v>4474</v>
      </c>
      <c r="DS121" s="5">
        <v>4070</v>
      </c>
      <c r="DT121" s="5">
        <v>4176</v>
      </c>
      <c r="DU121" s="5" t="s">
        <v>33</v>
      </c>
      <c r="DV121" s="5" t="s">
        <v>33</v>
      </c>
      <c r="DW121" s="5" t="s">
        <v>33</v>
      </c>
      <c r="DX121" s="5" t="s">
        <v>33</v>
      </c>
      <c r="DY121" s="5" t="s">
        <v>33</v>
      </c>
      <c r="DZ121" s="5" t="s">
        <v>33</v>
      </c>
      <c r="EA121" s="5">
        <v>1726</v>
      </c>
      <c r="EB121" s="5">
        <v>1203</v>
      </c>
      <c r="EC121" s="5">
        <v>1181</v>
      </c>
      <c r="ED121" s="5">
        <v>1334</v>
      </c>
      <c r="EE121" s="5">
        <v>969</v>
      </c>
      <c r="EF121" s="5">
        <v>745</v>
      </c>
      <c r="EG121" s="5">
        <v>1533</v>
      </c>
      <c r="EH121" s="5">
        <v>317</v>
      </c>
      <c r="EI121" s="5">
        <v>323</v>
      </c>
      <c r="EJ121" s="5">
        <v>159</v>
      </c>
      <c r="EK121" s="5">
        <v>396</v>
      </c>
      <c r="EL121" s="5">
        <v>118</v>
      </c>
      <c r="EM121" s="5">
        <v>142</v>
      </c>
      <c r="EN121" s="5">
        <v>101</v>
      </c>
      <c r="EO121" s="5">
        <v>405</v>
      </c>
      <c r="EP121" s="5">
        <v>347</v>
      </c>
      <c r="EQ121" s="5">
        <v>860</v>
      </c>
      <c r="ER121" s="5">
        <v>39</v>
      </c>
      <c r="ES121" s="5">
        <v>39</v>
      </c>
      <c r="ET121" s="5">
        <v>53</v>
      </c>
      <c r="EU121" s="5">
        <v>49</v>
      </c>
      <c r="EV121" s="5">
        <v>190</v>
      </c>
      <c r="EW121" s="5">
        <v>233</v>
      </c>
      <c r="EX121" s="5">
        <v>136</v>
      </c>
      <c r="EY121" s="5">
        <v>280</v>
      </c>
      <c r="EZ121" s="5">
        <v>160</v>
      </c>
      <c r="FA121" s="5" t="s">
        <v>33</v>
      </c>
      <c r="FB121" s="5" t="s">
        <v>33</v>
      </c>
      <c r="FC121" s="5" t="s">
        <v>33</v>
      </c>
      <c r="FD121" s="5" t="s">
        <v>33</v>
      </c>
      <c r="FE121" s="5" t="s">
        <v>33</v>
      </c>
      <c r="FF121" s="5" t="s">
        <v>33</v>
      </c>
      <c r="FG121" s="5">
        <v>0</v>
      </c>
      <c r="FH121" s="5">
        <v>0</v>
      </c>
      <c r="FI121" s="5">
        <v>0</v>
      </c>
      <c r="FJ121" s="5">
        <v>0</v>
      </c>
      <c r="FK121" s="5">
        <v>0</v>
      </c>
      <c r="FL121" s="5">
        <v>0</v>
      </c>
      <c r="FM121" s="5">
        <v>0</v>
      </c>
      <c r="FN121" s="5">
        <v>0</v>
      </c>
      <c r="FO121" s="5">
        <v>0</v>
      </c>
      <c r="FP121" s="5">
        <v>0</v>
      </c>
      <c r="FQ121" s="5">
        <v>0</v>
      </c>
      <c r="FR121" s="5">
        <v>0</v>
      </c>
      <c r="FS121" s="5">
        <v>0</v>
      </c>
      <c r="FT121" s="5">
        <v>0</v>
      </c>
      <c r="FU121" s="5" t="s">
        <v>33</v>
      </c>
      <c r="FV121" s="5" t="s">
        <v>33</v>
      </c>
      <c r="FW121" s="5" t="s">
        <v>33</v>
      </c>
      <c r="FX121" s="5" t="s">
        <v>33</v>
      </c>
      <c r="FY121" s="5" t="s">
        <v>33</v>
      </c>
      <c r="FZ121" s="5" t="s">
        <v>33</v>
      </c>
      <c r="GA121" s="5" t="s">
        <v>33</v>
      </c>
      <c r="GB121" s="5" t="s">
        <v>33</v>
      </c>
      <c r="GC121" s="5" t="s">
        <v>33</v>
      </c>
      <c r="GD121" s="5" t="s">
        <v>33</v>
      </c>
      <c r="GE121" s="5" t="s">
        <v>33</v>
      </c>
      <c r="GF121" s="5" t="s">
        <v>33</v>
      </c>
      <c r="GG121" s="5" t="s">
        <v>33</v>
      </c>
      <c r="GH121" s="5" t="s">
        <v>33</v>
      </c>
      <c r="GI121" s="5" t="s">
        <v>33</v>
      </c>
      <c r="GJ121" s="5" t="s">
        <v>33</v>
      </c>
      <c r="GK121" s="5" t="s">
        <v>33</v>
      </c>
      <c r="GL121" s="5" t="s">
        <v>33</v>
      </c>
      <c r="GM121" s="5">
        <v>25242</v>
      </c>
      <c r="GN121" s="5">
        <v>31731</v>
      </c>
      <c r="GO121" s="5">
        <v>14796</v>
      </c>
      <c r="GP121" s="5">
        <v>35027</v>
      </c>
      <c r="GQ121" s="5">
        <v>10457</v>
      </c>
      <c r="GR121" s="5">
        <v>11423</v>
      </c>
      <c r="GS121" s="5">
        <v>23237</v>
      </c>
      <c r="GT121" s="5">
        <v>7157</v>
      </c>
      <c r="GU121" s="5">
        <v>10799</v>
      </c>
      <c r="GV121" s="5">
        <v>7069</v>
      </c>
      <c r="GW121" s="5">
        <v>11116</v>
      </c>
      <c r="GX121" s="5">
        <v>14697</v>
      </c>
      <c r="GY121" s="5">
        <v>11826</v>
      </c>
      <c r="GZ121" s="5">
        <v>13457</v>
      </c>
      <c r="HA121" s="5">
        <v>6115</v>
      </c>
      <c r="HB121" s="5">
        <v>23343</v>
      </c>
      <c r="HC121" s="5">
        <v>13508</v>
      </c>
      <c r="HD121" s="5">
        <v>4626</v>
      </c>
      <c r="HE121" s="5">
        <v>3696</v>
      </c>
      <c r="HF121" s="5">
        <v>4586</v>
      </c>
      <c r="HG121" s="5">
        <v>4376</v>
      </c>
      <c r="HH121" s="5">
        <v>3811</v>
      </c>
      <c r="HI121" s="5">
        <v>6220</v>
      </c>
      <c r="HJ121" s="5">
        <v>4626</v>
      </c>
      <c r="HK121" s="5">
        <v>4423</v>
      </c>
      <c r="HL121" s="5">
        <v>4541</v>
      </c>
      <c r="HM121" s="5" t="s">
        <v>33</v>
      </c>
      <c r="HN121" s="5" t="s">
        <v>33</v>
      </c>
      <c r="HO121" s="5" t="s">
        <v>33</v>
      </c>
      <c r="HP121" s="5" t="s">
        <v>33</v>
      </c>
      <c r="HQ121" s="5" t="s">
        <v>33</v>
      </c>
      <c r="HR121" s="5" t="s">
        <v>33</v>
      </c>
      <c r="HS121" s="5">
        <v>99524</v>
      </c>
      <c r="HT121" s="5">
        <v>92653</v>
      </c>
      <c r="HU121" s="5">
        <v>86016</v>
      </c>
      <c r="HV121" s="5">
        <v>100537</v>
      </c>
      <c r="HW121" s="5">
        <v>102042</v>
      </c>
      <c r="HX121" s="5">
        <v>93434</v>
      </c>
      <c r="HY121" s="5">
        <v>96078</v>
      </c>
      <c r="HZ121" s="5">
        <v>101215</v>
      </c>
      <c r="IA121" s="5">
        <v>117472</v>
      </c>
      <c r="IB121" s="5">
        <v>143118</v>
      </c>
      <c r="IC121" s="5">
        <v>145593</v>
      </c>
      <c r="ID121" s="5">
        <v>162078</v>
      </c>
      <c r="IE121" s="5">
        <v>134274</v>
      </c>
      <c r="IF121" s="5">
        <v>102100</v>
      </c>
      <c r="IG121" s="5">
        <v>96480</v>
      </c>
      <c r="IH121" s="5">
        <v>84073</v>
      </c>
      <c r="II121" s="5">
        <v>71807</v>
      </c>
      <c r="IJ121" s="5">
        <v>73635</v>
      </c>
      <c r="IK121" s="5">
        <v>78257</v>
      </c>
      <c r="IL121" s="5">
        <v>78079</v>
      </c>
      <c r="IM121" s="5">
        <v>69660</v>
      </c>
      <c r="IN121" s="5">
        <v>74504</v>
      </c>
      <c r="IO121" s="5">
        <v>72412</v>
      </c>
      <c r="IP121" s="5">
        <v>69588</v>
      </c>
      <c r="IQ121" s="5">
        <v>65743</v>
      </c>
      <c r="IR121" s="5">
        <v>67066</v>
      </c>
      <c r="IS121" s="5" t="s">
        <v>33</v>
      </c>
      <c r="IT121" s="5" t="s">
        <v>33</v>
      </c>
      <c r="IU121" s="5" t="s">
        <v>33</v>
      </c>
      <c r="IV121" s="5" t="s">
        <v>33</v>
      </c>
      <c r="IW121" s="5" t="s">
        <v>33</v>
      </c>
      <c r="IX121" s="5" t="s">
        <v>33</v>
      </c>
      <c r="IY121" s="5">
        <v>0</v>
      </c>
      <c r="IZ121" s="5">
        <v>0</v>
      </c>
      <c r="JA121" s="5">
        <v>0</v>
      </c>
      <c r="JB121" s="5">
        <v>0</v>
      </c>
      <c r="JC121" s="5">
        <v>0</v>
      </c>
      <c r="JD121" s="5">
        <v>0</v>
      </c>
      <c r="JE121" s="5">
        <v>0</v>
      </c>
      <c r="JF121" s="5">
        <v>0</v>
      </c>
      <c r="JG121" s="5">
        <v>0</v>
      </c>
      <c r="JH121" s="5">
        <v>0</v>
      </c>
      <c r="JI121" s="5">
        <v>0</v>
      </c>
      <c r="JJ121" s="5">
        <v>0</v>
      </c>
      <c r="JK121" s="5">
        <v>0</v>
      </c>
      <c r="JL121" s="5">
        <v>0</v>
      </c>
      <c r="JM121" s="5">
        <v>0</v>
      </c>
      <c r="JN121" s="5">
        <v>0</v>
      </c>
      <c r="JO121" s="5">
        <v>0</v>
      </c>
      <c r="JP121" s="5">
        <v>0</v>
      </c>
      <c r="JQ121" s="5">
        <v>0</v>
      </c>
      <c r="JR121" s="5">
        <v>0</v>
      </c>
      <c r="JS121" s="5">
        <v>0</v>
      </c>
      <c r="JT121" s="5">
        <v>0</v>
      </c>
      <c r="JU121" s="5">
        <v>0</v>
      </c>
      <c r="JV121" s="5">
        <v>0</v>
      </c>
      <c r="JW121" s="5">
        <v>0</v>
      </c>
      <c r="JX121" s="5">
        <v>0</v>
      </c>
      <c r="JY121" s="5" t="s">
        <v>33</v>
      </c>
      <c r="JZ121" s="5" t="s">
        <v>33</v>
      </c>
      <c r="KA121" s="5" t="s">
        <v>33</v>
      </c>
      <c r="KB121" s="5" t="s">
        <v>33</v>
      </c>
      <c r="KC121" s="5" t="s">
        <v>33</v>
      </c>
      <c r="KD121" s="5" t="s">
        <v>33</v>
      </c>
      <c r="KE121" s="5">
        <v>1978</v>
      </c>
      <c r="KF121" s="5">
        <v>2255</v>
      </c>
      <c r="KG121" s="5">
        <v>1803</v>
      </c>
      <c r="KH121" s="5">
        <v>1407</v>
      </c>
      <c r="KI121" s="5">
        <v>1691</v>
      </c>
      <c r="KJ121" s="5">
        <v>1910</v>
      </c>
      <c r="KK121" s="5">
        <v>1439</v>
      </c>
      <c r="KL121" s="5">
        <v>1272</v>
      </c>
      <c r="KM121" s="5">
        <v>971</v>
      </c>
      <c r="KN121" s="5">
        <v>909</v>
      </c>
      <c r="KO121" s="5">
        <v>901</v>
      </c>
      <c r="KP121" s="5">
        <v>1132</v>
      </c>
      <c r="KQ121" s="5">
        <v>942</v>
      </c>
      <c r="KR121" s="5">
        <v>1027</v>
      </c>
      <c r="KS121" s="5">
        <v>1449</v>
      </c>
      <c r="KT121" s="5">
        <v>1326</v>
      </c>
      <c r="KU121" s="5">
        <v>1321</v>
      </c>
      <c r="KV121" s="5">
        <v>544</v>
      </c>
      <c r="KW121" s="5">
        <v>1072</v>
      </c>
      <c r="KX121" s="5">
        <v>964</v>
      </c>
      <c r="KY121" s="5">
        <v>924</v>
      </c>
      <c r="KZ121" s="5">
        <v>985</v>
      </c>
      <c r="LA121" s="5">
        <v>898</v>
      </c>
      <c r="LB121" s="5">
        <v>1097</v>
      </c>
      <c r="LC121" s="5">
        <v>915</v>
      </c>
      <c r="LD121" s="5">
        <v>944</v>
      </c>
      <c r="LE121" s="5" t="s">
        <v>33</v>
      </c>
      <c r="LF121" s="5" t="s">
        <v>33</v>
      </c>
      <c r="LG121" s="5" t="s">
        <v>33</v>
      </c>
      <c r="LH121" s="5" t="s">
        <v>33</v>
      </c>
      <c r="LI121" s="5" t="s">
        <v>33</v>
      </c>
      <c r="LJ121" s="5" t="s">
        <v>33</v>
      </c>
      <c r="LK121" s="5">
        <v>915</v>
      </c>
      <c r="LL121" s="5">
        <v>513</v>
      </c>
      <c r="LM121" s="5">
        <v>409</v>
      </c>
      <c r="LN121" s="5">
        <v>166</v>
      </c>
      <c r="LO121" s="5">
        <v>435</v>
      </c>
      <c r="LP121" s="5">
        <v>997</v>
      </c>
      <c r="LQ121" s="5">
        <v>405</v>
      </c>
      <c r="LR121" s="5">
        <v>422</v>
      </c>
      <c r="LS121" s="5">
        <v>449</v>
      </c>
      <c r="LT121" s="5">
        <v>561</v>
      </c>
      <c r="LU121" s="5">
        <v>429</v>
      </c>
      <c r="LV121" s="5">
        <v>1012</v>
      </c>
      <c r="LW121" s="5">
        <v>409</v>
      </c>
      <c r="LX121" s="5">
        <v>95</v>
      </c>
      <c r="LY121" s="5">
        <v>151</v>
      </c>
      <c r="LZ121" s="5">
        <v>678</v>
      </c>
      <c r="MA121" s="5">
        <v>341</v>
      </c>
      <c r="MB121" s="5">
        <v>433</v>
      </c>
      <c r="MC121" s="5">
        <v>616</v>
      </c>
      <c r="MD121" s="5">
        <v>895</v>
      </c>
      <c r="ME121" s="5">
        <v>537</v>
      </c>
      <c r="MF121" s="5">
        <v>739</v>
      </c>
      <c r="MG121" s="5">
        <v>503</v>
      </c>
      <c r="MH121" s="5">
        <v>734</v>
      </c>
      <c r="MI121" s="5">
        <v>765</v>
      </c>
      <c r="MJ121" s="5">
        <v>592</v>
      </c>
      <c r="MK121" s="5" t="s">
        <v>33</v>
      </c>
      <c r="ML121" s="5" t="s">
        <v>33</v>
      </c>
      <c r="MM121" s="5" t="s">
        <v>33</v>
      </c>
      <c r="MN121" s="5" t="s">
        <v>33</v>
      </c>
      <c r="MO121" s="5" t="s">
        <v>33</v>
      </c>
      <c r="MP121" s="5" t="s">
        <v>33</v>
      </c>
      <c r="MQ121" s="5">
        <v>89</v>
      </c>
      <c r="MR121" s="5">
        <v>132</v>
      </c>
      <c r="MS121" s="5">
        <v>106</v>
      </c>
      <c r="MT121" s="5">
        <v>84</v>
      </c>
      <c r="MU121" s="5">
        <v>89</v>
      </c>
      <c r="MV121" s="5">
        <v>112</v>
      </c>
      <c r="MW121" s="5">
        <v>0</v>
      </c>
      <c r="MX121" s="5">
        <v>0</v>
      </c>
      <c r="MY121" s="5">
        <v>0</v>
      </c>
      <c r="MZ121" s="5">
        <v>0</v>
      </c>
      <c r="NA121" s="5">
        <v>0</v>
      </c>
      <c r="NB121" s="5">
        <v>0</v>
      </c>
      <c r="NC121" s="5">
        <v>0</v>
      </c>
      <c r="ND121" s="5">
        <v>0</v>
      </c>
      <c r="NE121" s="5" t="s">
        <v>33</v>
      </c>
      <c r="NF121" s="5" t="s">
        <v>33</v>
      </c>
      <c r="NG121" s="5" t="s">
        <v>33</v>
      </c>
      <c r="NH121" s="5" t="s">
        <v>33</v>
      </c>
      <c r="NI121" s="5" t="s">
        <v>33</v>
      </c>
      <c r="NJ121" s="5" t="s">
        <v>33</v>
      </c>
      <c r="NK121" s="5" t="s">
        <v>33</v>
      </c>
      <c r="NL121" s="5" t="s">
        <v>33</v>
      </c>
      <c r="NM121" s="5" t="s">
        <v>33</v>
      </c>
      <c r="NN121" s="5" t="s">
        <v>33</v>
      </c>
      <c r="NO121" s="5" t="s">
        <v>33</v>
      </c>
      <c r="NP121" s="5" t="s">
        <v>33</v>
      </c>
      <c r="NQ121" s="5" t="s">
        <v>33</v>
      </c>
      <c r="NR121" s="5" t="s">
        <v>33</v>
      </c>
      <c r="NS121" s="5" t="s">
        <v>33</v>
      </c>
      <c r="NT121" s="5" t="s">
        <v>33</v>
      </c>
      <c r="NU121" s="5" t="s">
        <v>33</v>
      </c>
      <c r="NV121" s="5" t="s">
        <v>33</v>
      </c>
      <c r="NW121" s="5">
        <v>0</v>
      </c>
      <c r="NX121" s="5">
        <v>0</v>
      </c>
      <c r="NY121" s="5">
        <v>0</v>
      </c>
      <c r="NZ121" s="5">
        <v>0</v>
      </c>
      <c r="OA121" s="5">
        <v>0</v>
      </c>
      <c r="OB121" s="5">
        <v>0</v>
      </c>
      <c r="OC121" s="5">
        <v>0</v>
      </c>
      <c r="OD121" s="5">
        <v>0</v>
      </c>
      <c r="OE121" s="5">
        <v>0</v>
      </c>
      <c r="OF121" s="5">
        <v>0</v>
      </c>
      <c r="OG121" s="5">
        <v>0</v>
      </c>
      <c r="OH121" s="5">
        <v>0</v>
      </c>
      <c r="OI121" s="5">
        <v>0</v>
      </c>
      <c r="OJ121" s="5">
        <v>0</v>
      </c>
      <c r="OK121" s="5" t="s">
        <v>33</v>
      </c>
      <c r="OL121" s="5" t="s">
        <v>33</v>
      </c>
      <c r="OM121" s="5" t="s">
        <v>33</v>
      </c>
      <c r="ON121" s="5" t="s">
        <v>33</v>
      </c>
      <c r="OO121" s="5" t="s">
        <v>33</v>
      </c>
      <c r="OP121" s="5" t="s">
        <v>33</v>
      </c>
      <c r="OQ121" s="5" t="s">
        <v>33</v>
      </c>
      <c r="OR121" s="5" t="s">
        <v>33</v>
      </c>
      <c r="OS121" s="5" t="s">
        <v>33</v>
      </c>
      <c r="OT121" s="5" t="s">
        <v>33</v>
      </c>
      <c r="OU121" s="5" t="s">
        <v>33</v>
      </c>
      <c r="OV121" s="5" t="s">
        <v>33</v>
      </c>
      <c r="OW121" s="5" t="s">
        <v>33</v>
      </c>
      <c r="OX121" s="5" t="s">
        <v>33</v>
      </c>
      <c r="OY121" s="5" t="s">
        <v>33</v>
      </c>
      <c r="OZ121" s="5" t="s">
        <v>33</v>
      </c>
      <c r="PA121" s="5" t="s">
        <v>33</v>
      </c>
      <c r="PB121" s="5" t="s">
        <v>33</v>
      </c>
      <c r="PC121" s="5">
        <v>5669</v>
      </c>
      <c r="PD121" s="5">
        <v>5703</v>
      </c>
      <c r="PE121" s="5">
        <v>5785</v>
      </c>
      <c r="PF121" s="5">
        <v>5424</v>
      </c>
      <c r="PG121" s="5">
        <v>5137</v>
      </c>
      <c r="PH121" s="5">
        <v>3923</v>
      </c>
      <c r="PI121" s="5">
        <v>4584</v>
      </c>
      <c r="PJ121" s="5">
        <v>3806</v>
      </c>
      <c r="PK121" s="5">
        <v>2445</v>
      </c>
      <c r="PL121" s="5">
        <v>2317</v>
      </c>
      <c r="PM121" s="5">
        <v>2092</v>
      </c>
      <c r="PN121" s="5">
        <v>3310</v>
      </c>
      <c r="PO121" s="5">
        <v>3310</v>
      </c>
      <c r="PP121" s="5">
        <v>2085</v>
      </c>
      <c r="PQ121" s="5">
        <v>3343</v>
      </c>
      <c r="PR121" s="5">
        <v>3406</v>
      </c>
      <c r="PS121" s="5">
        <v>3095</v>
      </c>
      <c r="PT121" s="5">
        <v>1634</v>
      </c>
      <c r="PU121" s="5">
        <v>3364</v>
      </c>
      <c r="PV121" s="5">
        <v>3225</v>
      </c>
      <c r="PW121" s="5">
        <v>3177</v>
      </c>
      <c r="PX121" s="5">
        <v>3115</v>
      </c>
      <c r="PY121" s="5">
        <v>3245</v>
      </c>
      <c r="PZ121" s="5">
        <v>3370</v>
      </c>
      <c r="QA121" s="5">
        <v>2523</v>
      </c>
      <c r="QB121" s="5">
        <v>2432</v>
      </c>
      <c r="QC121" s="5" t="s">
        <v>33</v>
      </c>
      <c r="QD121" s="5" t="s">
        <v>33</v>
      </c>
      <c r="QE121" s="5" t="s">
        <v>33</v>
      </c>
      <c r="QF121" s="5" t="s">
        <v>33</v>
      </c>
      <c r="QG121" s="5" t="s">
        <v>33</v>
      </c>
      <c r="QH121" s="5" t="s">
        <v>33</v>
      </c>
      <c r="QI121" s="5">
        <v>9936</v>
      </c>
      <c r="QJ121" s="5">
        <v>11507</v>
      </c>
      <c r="QK121" s="5">
        <v>13076</v>
      </c>
      <c r="QL121" s="5">
        <v>13346</v>
      </c>
      <c r="QM121" s="5">
        <v>11156</v>
      </c>
      <c r="QN121" s="5">
        <v>8057</v>
      </c>
      <c r="QO121" s="5">
        <v>6875</v>
      </c>
      <c r="QP121" s="5">
        <v>6625</v>
      </c>
      <c r="QQ121" s="5">
        <v>7005</v>
      </c>
      <c r="QR121" s="5">
        <v>7602</v>
      </c>
      <c r="QS121" s="5">
        <v>6606</v>
      </c>
      <c r="QT121" s="5">
        <v>3983</v>
      </c>
      <c r="QU121" s="5">
        <v>3995</v>
      </c>
      <c r="QV121" s="5">
        <v>3973</v>
      </c>
      <c r="QW121" s="5">
        <v>4098</v>
      </c>
      <c r="QX121" s="5">
        <v>4726</v>
      </c>
      <c r="QY121" s="5">
        <v>2969</v>
      </c>
      <c r="QZ121" s="5">
        <v>3754</v>
      </c>
      <c r="RA121" s="5">
        <v>3750</v>
      </c>
      <c r="RB121" s="5">
        <v>3113</v>
      </c>
      <c r="RC121" s="5">
        <v>5116</v>
      </c>
      <c r="RD121" s="5">
        <v>3938</v>
      </c>
      <c r="RE121" s="5">
        <v>2944</v>
      </c>
      <c r="RF121" s="5">
        <v>3887</v>
      </c>
      <c r="RG121" s="5">
        <v>4017</v>
      </c>
      <c r="RH121" s="5">
        <v>4314</v>
      </c>
      <c r="RI121" s="5" t="s">
        <v>33</v>
      </c>
      <c r="RJ121" s="5" t="s">
        <v>33</v>
      </c>
      <c r="RK121" s="5" t="s">
        <v>33</v>
      </c>
      <c r="RL121" s="5" t="s">
        <v>33</v>
      </c>
      <c r="RM121" s="5" t="s">
        <v>33</v>
      </c>
      <c r="RN121" s="5" t="s">
        <v>33</v>
      </c>
      <c r="RO121" s="5">
        <v>6931</v>
      </c>
      <c r="RP121" s="5">
        <v>5203</v>
      </c>
      <c r="RQ121" s="5">
        <v>5455</v>
      </c>
      <c r="RR121" s="5">
        <v>5290</v>
      </c>
      <c r="RS121" s="5">
        <v>4839</v>
      </c>
      <c r="RT121" s="5">
        <v>4421</v>
      </c>
      <c r="RU121" s="5">
        <v>4967</v>
      </c>
      <c r="RV121" s="5">
        <v>5152</v>
      </c>
      <c r="RW121" s="5">
        <v>4857</v>
      </c>
      <c r="RX121" s="5">
        <v>4903</v>
      </c>
      <c r="RY121" s="5">
        <v>5839</v>
      </c>
      <c r="RZ121" s="5">
        <v>5379</v>
      </c>
      <c r="SA121" s="5">
        <v>4108</v>
      </c>
      <c r="SB121" s="5">
        <v>4610</v>
      </c>
      <c r="SC121" s="5">
        <v>4595</v>
      </c>
      <c r="SD121" s="5">
        <v>4901</v>
      </c>
      <c r="SE121" s="5">
        <v>4890</v>
      </c>
      <c r="SF121" s="5">
        <v>8990</v>
      </c>
      <c r="SG121" s="5">
        <v>3782</v>
      </c>
      <c r="SH121" s="5">
        <v>3615</v>
      </c>
      <c r="SI121" s="5">
        <v>4771</v>
      </c>
      <c r="SJ121" s="5">
        <v>3732</v>
      </c>
      <c r="SK121" s="5">
        <v>2926</v>
      </c>
      <c r="SL121" s="5">
        <v>2633</v>
      </c>
      <c r="SM121" s="5">
        <v>2793</v>
      </c>
      <c r="SN121" s="5">
        <v>2997</v>
      </c>
      <c r="SO121" s="5" t="s">
        <v>33</v>
      </c>
      <c r="SP121" s="5" t="s">
        <v>33</v>
      </c>
      <c r="SQ121" s="5" t="s">
        <v>33</v>
      </c>
      <c r="SR121" s="5" t="s">
        <v>33</v>
      </c>
      <c r="SS121" s="5" t="s">
        <v>33</v>
      </c>
      <c r="ST121" s="5" t="s">
        <v>33</v>
      </c>
      <c r="SU121" s="5">
        <v>9411</v>
      </c>
      <c r="SV121" s="5">
        <v>10708</v>
      </c>
      <c r="SW121" s="5">
        <v>10618</v>
      </c>
      <c r="SX121" s="5">
        <v>10002</v>
      </c>
      <c r="SY121" s="5">
        <v>8954</v>
      </c>
      <c r="SZ121" s="5">
        <v>11831</v>
      </c>
      <c r="TA121" s="5">
        <v>10556</v>
      </c>
      <c r="TB121" s="5">
        <v>11484</v>
      </c>
      <c r="TC121" s="5">
        <v>10230</v>
      </c>
      <c r="TD121" s="5">
        <v>9478</v>
      </c>
      <c r="TE121" s="5">
        <v>8485</v>
      </c>
      <c r="TF121" s="5">
        <v>7829</v>
      </c>
      <c r="TG121" s="5">
        <v>5347</v>
      </c>
      <c r="TH121" s="5">
        <v>7731</v>
      </c>
      <c r="TI121" s="5">
        <v>5847</v>
      </c>
      <c r="TJ121" s="5">
        <v>5109</v>
      </c>
      <c r="TK121" s="5">
        <v>4843</v>
      </c>
      <c r="TL121" s="5">
        <v>2203</v>
      </c>
      <c r="TM121" s="5">
        <v>3456</v>
      </c>
      <c r="TN121" s="5">
        <v>3379</v>
      </c>
      <c r="TO121" s="5">
        <v>3412</v>
      </c>
      <c r="TP121" s="5">
        <v>1823</v>
      </c>
      <c r="TQ121" s="5">
        <v>302</v>
      </c>
      <c r="TR121" s="5">
        <v>467</v>
      </c>
      <c r="TS121" s="5">
        <v>559</v>
      </c>
      <c r="TT121" s="5">
        <v>647</v>
      </c>
      <c r="TU121" s="5" t="s">
        <v>33</v>
      </c>
      <c r="TV121" s="5" t="s">
        <v>33</v>
      </c>
      <c r="TW121" s="5" t="s">
        <v>33</v>
      </c>
      <c r="TX121" s="5" t="s">
        <v>33</v>
      </c>
      <c r="TY121" s="5" t="s">
        <v>33</v>
      </c>
      <c r="TZ121" s="5" t="s">
        <v>33</v>
      </c>
      <c r="UA121" s="5">
        <v>1</v>
      </c>
      <c r="UB121" s="5">
        <v>1</v>
      </c>
      <c r="UC121" s="5">
        <v>1</v>
      </c>
      <c r="UD121" s="5">
        <v>2</v>
      </c>
      <c r="UE121" s="5">
        <v>6</v>
      </c>
      <c r="UF121" s="5">
        <v>2</v>
      </c>
      <c r="UG121" s="5">
        <v>2</v>
      </c>
      <c r="UH121" s="5">
        <v>1</v>
      </c>
      <c r="UI121" s="5">
        <v>33</v>
      </c>
      <c r="UJ121" s="5">
        <v>1</v>
      </c>
      <c r="UK121" s="5">
        <v>8</v>
      </c>
      <c r="UL121" s="5">
        <v>0</v>
      </c>
      <c r="UM121" s="5">
        <v>0</v>
      </c>
      <c r="UN121" s="5">
        <v>4</v>
      </c>
      <c r="UO121" s="5">
        <v>7</v>
      </c>
      <c r="UP121" s="5">
        <v>6</v>
      </c>
      <c r="UQ121" s="5">
        <v>6</v>
      </c>
      <c r="UR121" s="5">
        <v>7</v>
      </c>
      <c r="US121" s="5">
        <v>11</v>
      </c>
      <c r="UT121" s="5">
        <v>1</v>
      </c>
      <c r="UU121" s="5">
        <v>3</v>
      </c>
      <c r="UV121" s="5">
        <v>2</v>
      </c>
      <c r="UW121" s="5">
        <v>15</v>
      </c>
      <c r="UX121" s="5">
        <v>46</v>
      </c>
      <c r="UY121" s="5">
        <v>86</v>
      </c>
      <c r="UZ121" s="5">
        <v>59</v>
      </c>
      <c r="VA121" s="5" t="s">
        <v>33</v>
      </c>
      <c r="VB121" s="5" t="s">
        <v>33</v>
      </c>
      <c r="VC121" s="5" t="s">
        <v>33</v>
      </c>
      <c r="VD121" s="5" t="s">
        <v>33</v>
      </c>
      <c r="VE121" s="5" t="s">
        <v>33</v>
      </c>
      <c r="VF121" s="5" t="s">
        <v>33</v>
      </c>
      <c r="VG121" s="5">
        <v>19403</v>
      </c>
      <c r="VH121" s="5">
        <v>21105</v>
      </c>
      <c r="VI121" s="5">
        <v>20077</v>
      </c>
      <c r="VJ121" s="5">
        <v>18906</v>
      </c>
      <c r="VK121" s="5">
        <v>20059</v>
      </c>
      <c r="VL121" s="5">
        <v>20665</v>
      </c>
      <c r="VM121" s="5">
        <v>23423</v>
      </c>
      <c r="VN121" s="5">
        <v>23552</v>
      </c>
      <c r="VO121" s="5">
        <v>25240</v>
      </c>
      <c r="VP121" s="5">
        <v>21346</v>
      </c>
      <c r="VQ121" s="5">
        <v>22768</v>
      </c>
      <c r="VR121" s="5">
        <v>23899</v>
      </c>
      <c r="VS121" s="5">
        <v>21991</v>
      </c>
      <c r="VT121" s="5">
        <v>22058</v>
      </c>
      <c r="VU121" s="5">
        <v>20516</v>
      </c>
      <c r="VV121" s="5">
        <v>13955</v>
      </c>
      <c r="VW121" s="5">
        <v>16029</v>
      </c>
      <c r="VX121" s="5">
        <v>12337</v>
      </c>
      <c r="VY121" s="5">
        <v>12697</v>
      </c>
      <c r="VZ121" s="5">
        <v>11394</v>
      </c>
      <c r="WA121" s="5">
        <v>20843</v>
      </c>
      <c r="WB121" s="5">
        <v>15343</v>
      </c>
      <c r="WC121" s="5">
        <v>13846</v>
      </c>
      <c r="WD121" s="5">
        <v>15462</v>
      </c>
      <c r="WE121" s="5">
        <v>17921</v>
      </c>
      <c r="WF121" s="5">
        <v>20005</v>
      </c>
      <c r="WG121" s="5" t="s">
        <v>33</v>
      </c>
      <c r="WH121" s="5" t="s">
        <v>33</v>
      </c>
      <c r="WI121" s="5" t="s">
        <v>33</v>
      </c>
      <c r="WJ121" s="5" t="s">
        <v>33</v>
      </c>
      <c r="WK121" s="5" t="s">
        <v>33</v>
      </c>
      <c r="WL121" s="5" t="s">
        <v>33</v>
      </c>
      <c r="WM121" s="5">
        <v>358</v>
      </c>
      <c r="WN121" s="5">
        <v>195</v>
      </c>
      <c r="WO121" s="5">
        <v>360</v>
      </c>
      <c r="WP121" s="5">
        <v>403</v>
      </c>
      <c r="WQ121" s="5">
        <v>238</v>
      </c>
      <c r="WR121" s="5">
        <v>260</v>
      </c>
      <c r="WS121" s="5">
        <v>261</v>
      </c>
      <c r="WT121" s="5">
        <v>92</v>
      </c>
      <c r="WU121" s="5">
        <v>188</v>
      </c>
      <c r="WV121" s="5">
        <v>159</v>
      </c>
      <c r="WW121" s="5">
        <v>181</v>
      </c>
      <c r="WX121" s="5">
        <v>189</v>
      </c>
      <c r="WY121" s="5">
        <v>176</v>
      </c>
      <c r="WZ121" s="5">
        <v>149</v>
      </c>
      <c r="XA121" s="5">
        <v>165</v>
      </c>
      <c r="XB121" s="5">
        <v>158</v>
      </c>
      <c r="XC121" s="5">
        <v>116</v>
      </c>
      <c r="XD121" s="5">
        <v>78</v>
      </c>
      <c r="XE121" s="5">
        <v>39</v>
      </c>
      <c r="XF121" s="5">
        <v>48</v>
      </c>
      <c r="XG121" s="5">
        <v>109</v>
      </c>
      <c r="XH121" s="5">
        <v>74</v>
      </c>
      <c r="XI121" s="5">
        <v>57</v>
      </c>
      <c r="XJ121" s="5">
        <v>64</v>
      </c>
      <c r="XK121" s="5">
        <v>177</v>
      </c>
      <c r="XL121" s="5">
        <v>60</v>
      </c>
      <c r="XM121" s="5" t="s">
        <v>33</v>
      </c>
      <c r="XN121" s="5" t="s">
        <v>33</v>
      </c>
      <c r="XO121" s="5" t="s">
        <v>33</v>
      </c>
      <c r="XP121" s="5" t="s">
        <v>33</v>
      </c>
      <c r="XQ121" s="5" t="s">
        <v>33</v>
      </c>
      <c r="XR121" s="5" t="s">
        <v>33</v>
      </c>
      <c r="XS121" s="1">
        <v>16213</v>
      </c>
      <c r="XT121" s="3" t="s">
        <v>180</v>
      </c>
      <c r="XU121" s="3" t="s">
        <v>179</v>
      </c>
      <c r="XV121" s="3" t="s">
        <v>179</v>
      </c>
      <c r="XW121" s="3" t="s">
        <v>179</v>
      </c>
      <c r="XX121" s="3" t="s">
        <v>180</v>
      </c>
      <c r="XY121" s="3" t="s">
        <v>180</v>
      </c>
      <c r="XZ121" s="3" t="s">
        <v>188</v>
      </c>
    </row>
    <row r="122" spans="1:650" x14ac:dyDescent="0.3">
      <c r="A122" s="6" t="s">
        <v>149</v>
      </c>
      <c r="B122" s="1">
        <v>4057097</v>
      </c>
      <c r="C122" s="5">
        <v>1220</v>
      </c>
      <c r="D122" s="5">
        <v>5942</v>
      </c>
      <c r="E122" s="5">
        <v>20677</v>
      </c>
      <c r="F122" s="5">
        <v>11093</v>
      </c>
      <c r="G122" s="5">
        <v>13950</v>
      </c>
      <c r="H122" s="5">
        <v>37080</v>
      </c>
      <c r="I122" s="5">
        <v>15264</v>
      </c>
      <c r="J122" s="5">
        <v>69538</v>
      </c>
      <c r="K122" s="5">
        <v>1613</v>
      </c>
      <c r="L122" s="5">
        <v>876</v>
      </c>
      <c r="M122" s="5">
        <v>0</v>
      </c>
      <c r="N122" s="5">
        <v>0</v>
      </c>
      <c r="O122" s="5">
        <v>1856</v>
      </c>
      <c r="P122" s="5">
        <v>1514</v>
      </c>
      <c r="Q122" s="5">
        <v>574</v>
      </c>
      <c r="R122" s="5">
        <v>7962</v>
      </c>
      <c r="S122" s="5">
        <v>2315</v>
      </c>
      <c r="T122" s="5">
        <v>62</v>
      </c>
      <c r="U122" s="5">
        <v>2287</v>
      </c>
      <c r="V122" s="5">
        <v>1701</v>
      </c>
      <c r="W122" s="5">
        <v>476</v>
      </c>
      <c r="X122" s="5">
        <v>0</v>
      </c>
      <c r="Y122" s="5">
        <v>425</v>
      </c>
      <c r="Z122" s="5">
        <v>1004</v>
      </c>
      <c r="AA122" s="5">
        <v>0</v>
      </c>
      <c r="AB122" s="5">
        <v>0</v>
      </c>
      <c r="AC122" s="5">
        <v>0</v>
      </c>
      <c r="AD122" s="5">
        <v>10</v>
      </c>
      <c r="AE122" s="5">
        <v>0</v>
      </c>
      <c r="AF122" s="5">
        <v>42</v>
      </c>
      <c r="AG122" s="5">
        <v>136</v>
      </c>
      <c r="AH122" s="5">
        <v>8</v>
      </c>
      <c r="AI122" s="5">
        <v>12769</v>
      </c>
      <c r="AJ122" s="5">
        <v>8885</v>
      </c>
      <c r="AK122" s="5">
        <v>34005</v>
      </c>
      <c r="AL122" s="5">
        <v>11962</v>
      </c>
      <c r="AM122" s="5">
        <v>6209</v>
      </c>
      <c r="AN122" s="5">
        <v>36409</v>
      </c>
      <c r="AO122" s="5">
        <v>39637</v>
      </c>
      <c r="AP122" s="5">
        <v>78427</v>
      </c>
      <c r="AQ122" s="5">
        <v>407695</v>
      </c>
      <c r="AR122" s="5">
        <v>111333</v>
      </c>
      <c r="AS122" s="5">
        <v>94360</v>
      </c>
      <c r="AT122" s="5">
        <v>49679</v>
      </c>
      <c r="AU122" s="5">
        <v>13454</v>
      </c>
      <c r="AV122" s="5">
        <v>503582</v>
      </c>
      <c r="AW122" s="5">
        <v>55222</v>
      </c>
      <c r="AX122" s="5">
        <v>16440</v>
      </c>
      <c r="AY122" s="5">
        <v>5709</v>
      </c>
      <c r="AZ122" s="5">
        <v>5176</v>
      </c>
      <c r="BA122" s="5">
        <v>5640</v>
      </c>
      <c r="BB122" s="5">
        <v>5422</v>
      </c>
      <c r="BC122" s="5">
        <v>21867</v>
      </c>
      <c r="BD122" s="5">
        <v>6666</v>
      </c>
      <c r="BE122" s="5">
        <v>31327</v>
      </c>
      <c r="BF122" s="5">
        <v>20684</v>
      </c>
      <c r="BG122" s="5">
        <v>40451</v>
      </c>
      <c r="BH122" s="5">
        <v>46387</v>
      </c>
      <c r="BI122" s="5">
        <v>17723</v>
      </c>
      <c r="BJ122" s="5">
        <v>28550</v>
      </c>
      <c r="BK122" s="5">
        <v>55240</v>
      </c>
      <c r="BL122" s="5">
        <v>33998</v>
      </c>
      <c r="BM122" s="5">
        <v>25166</v>
      </c>
      <c r="BN122" s="5">
        <v>26139</v>
      </c>
      <c r="BO122" s="5">
        <v>390794</v>
      </c>
      <c r="BP122" s="5">
        <v>609823</v>
      </c>
      <c r="BQ122" s="5">
        <v>477153</v>
      </c>
      <c r="BR122" s="5">
        <v>294786</v>
      </c>
      <c r="BS122" s="5">
        <v>360021</v>
      </c>
      <c r="BT122" s="5">
        <v>599992</v>
      </c>
      <c r="BU122" s="5">
        <v>236436</v>
      </c>
      <c r="BV122" s="5">
        <v>1785430</v>
      </c>
      <c r="BW122" s="5">
        <v>138087</v>
      </c>
      <c r="BX122" s="5">
        <v>103898</v>
      </c>
      <c r="BY122" s="5">
        <v>134514</v>
      </c>
      <c r="BZ122" s="5">
        <v>154141</v>
      </c>
      <c r="CA122" s="5">
        <v>203686</v>
      </c>
      <c r="CB122" s="5">
        <v>116199</v>
      </c>
      <c r="CC122" s="5">
        <v>104653</v>
      </c>
      <c r="CD122" s="5">
        <v>85375</v>
      </c>
      <c r="CE122" s="5">
        <v>48041</v>
      </c>
      <c r="CF122" s="5">
        <v>66833</v>
      </c>
      <c r="CG122" s="5">
        <v>44416</v>
      </c>
      <c r="CH122" s="5">
        <v>20011</v>
      </c>
      <c r="CI122" s="5">
        <v>25445</v>
      </c>
      <c r="CJ122" s="5">
        <v>10950</v>
      </c>
      <c r="CK122" s="5">
        <v>15303</v>
      </c>
      <c r="CL122" s="5">
        <v>5198</v>
      </c>
      <c r="CM122" s="5">
        <v>22806</v>
      </c>
      <c r="CN122" s="5">
        <v>49382</v>
      </c>
      <c r="CO122" s="5">
        <v>36943</v>
      </c>
      <c r="CP122" s="5">
        <v>15934</v>
      </c>
      <c r="CQ122" s="5">
        <v>30907</v>
      </c>
      <c r="CR122" s="5">
        <v>21915</v>
      </c>
      <c r="CS122" s="5">
        <v>6044</v>
      </c>
      <c r="CT122" s="5">
        <v>7182</v>
      </c>
      <c r="CU122" s="5">
        <v>498971</v>
      </c>
      <c r="CV122" s="5">
        <v>468122</v>
      </c>
      <c r="CW122" s="5">
        <v>443069</v>
      </c>
      <c r="CX122" s="5">
        <v>341598</v>
      </c>
      <c r="CY122" s="5">
        <v>361852</v>
      </c>
      <c r="CZ122" s="5">
        <v>259549</v>
      </c>
      <c r="DA122" s="5">
        <v>242705</v>
      </c>
      <c r="DB122" s="5">
        <v>245315</v>
      </c>
      <c r="DC122" s="5">
        <v>263548</v>
      </c>
      <c r="DD122" s="5">
        <v>370904</v>
      </c>
      <c r="DE122" s="5">
        <v>266936</v>
      </c>
      <c r="DF122" s="5">
        <v>227180</v>
      </c>
      <c r="DG122" s="5">
        <v>286415</v>
      </c>
      <c r="DH122" s="5">
        <v>227531</v>
      </c>
      <c r="DI122" s="5">
        <v>214228</v>
      </c>
      <c r="DJ122" s="5">
        <v>196630</v>
      </c>
      <c r="DK122" s="5">
        <v>199462</v>
      </c>
      <c r="DL122" s="5">
        <v>228557</v>
      </c>
      <c r="DM122" s="5">
        <v>186118</v>
      </c>
      <c r="DN122" s="5">
        <v>157411</v>
      </c>
      <c r="DO122" s="5">
        <v>154720</v>
      </c>
      <c r="DP122" s="5">
        <v>119674</v>
      </c>
      <c r="DQ122" s="5">
        <v>93910</v>
      </c>
      <c r="DR122" s="5">
        <v>84889</v>
      </c>
      <c r="DS122" s="5">
        <v>90827</v>
      </c>
      <c r="DT122" s="5">
        <v>114519</v>
      </c>
      <c r="DU122" s="5">
        <v>158431</v>
      </c>
      <c r="DV122" s="5">
        <v>134613</v>
      </c>
      <c r="DW122" s="5">
        <v>116441</v>
      </c>
      <c r="DX122" s="5">
        <v>142395</v>
      </c>
      <c r="DY122" s="5">
        <v>113946</v>
      </c>
      <c r="DZ122" s="5">
        <v>116151</v>
      </c>
      <c r="EA122" s="5">
        <v>64777</v>
      </c>
      <c r="EB122" s="5">
        <v>53831</v>
      </c>
      <c r="EC122" s="5">
        <v>34762</v>
      </c>
      <c r="ED122" s="5">
        <v>27754</v>
      </c>
      <c r="EE122" s="5">
        <v>20406</v>
      </c>
      <c r="EF122" s="5">
        <v>35226</v>
      </c>
      <c r="EG122" s="5">
        <v>34896</v>
      </c>
      <c r="EH122" s="5">
        <v>28325</v>
      </c>
      <c r="EI122" s="5">
        <v>17106</v>
      </c>
      <c r="EJ122" s="5">
        <v>11728</v>
      </c>
      <c r="EK122" s="5">
        <v>8993</v>
      </c>
      <c r="EL122" s="5">
        <v>9206</v>
      </c>
      <c r="EM122" s="5">
        <v>6757</v>
      </c>
      <c r="EN122" s="5">
        <v>9499</v>
      </c>
      <c r="EO122" s="5">
        <v>5661</v>
      </c>
      <c r="EP122" s="5">
        <v>12437</v>
      </c>
      <c r="EQ122" s="5">
        <v>9783</v>
      </c>
      <c r="ER122" s="5">
        <v>11956</v>
      </c>
      <c r="ES122" s="5">
        <v>8153</v>
      </c>
      <c r="ET122" s="5">
        <v>5488</v>
      </c>
      <c r="EU122" s="5">
        <v>4735</v>
      </c>
      <c r="EV122" s="5">
        <v>5753</v>
      </c>
      <c r="EW122" s="5">
        <v>4595</v>
      </c>
      <c r="EX122" s="5">
        <v>4517</v>
      </c>
      <c r="EY122" s="5">
        <v>10783</v>
      </c>
      <c r="EZ122" s="5">
        <v>12227</v>
      </c>
      <c r="FA122" s="5">
        <v>4715</v>
      </c>
      <c r="FB122" s="5">
        <v>3562</v>
      </c>
      <c r="FC122" s="5">
        <v>3245</v>
      </c>
      <c r="FD122" s="5">
        <v>2487</v>
      </c>
      <c r="FE122" s="5">
        <v>832</v>
      </c>
      <c r="FF122" s="5">
        <v>2479</v>
      </c>
      <c r="FG122" s="5">
        <v>0</v>
      </c>
      <c r="FH122" s="5">
        <v>0</v>
      </c>
      <c r="FI122" s="5">
        <v>0</v>
      </c>
      <c r="FJ122" s="5">
        <v>0</v>
      </c>
      <c r="FK122" s="5">
        <v>0</v>
      </c>
      <c r="FL122" s="5">
        <v>0</v>
      </c>
      <c r="FM122" s="5">
        <v>0</v>
      </c>
      <c r="FN122" s="5">
        <v>0</v>
      </c>
      <c r="FO122" s="5">
        <v>0</v>
      </c>
      <c r="FP122" s="5">
        <v>0</v>
      </c>
      <c r="FQ122" s="5">
        <v>0</v>
      </c>
      <c r="FR122" s="5">
        <v>0</v>
      </c>
      <c r="FS122" s="5">
        <v>0</v>
      </c>
      <c r="FT122" s="5">
        <v>0</v>
      </c>
      <c r="FU122" s="5" t="s">
        <v>33</v>
      </c>
      <c r="FV122" s="5" t="s">
        <v>33</v>
      </c>
      <c r="FW122" s="5" t="s">
        <v>33</v>
      </c>
      <c r="FX122" s="5" t="s">
        <v>33</v>
      </c>
      <c r="FY122" s="5" t="s">
        <v>33</v>
      </c>
      <c r="FZ122" s="5" t="s">
        <v>33</v>
      </c>
      <c r="GA122" s="5" t="s">
        <v>33</v>
      </c>
      <c r="GB122" s="5" t="s">
        <v>33</v>
      </c>
      <c r="GC122" s="5" t="s">
        <v>33</v>
      </c>
      <c r="GD122" s="5" t="s">
        <v>33</v>
      </c>
      <c r="GE122" s="5" t="s">
        <v>33</v>
      </c>
      <c r="GF122" s="5" t="s">
        <v>33</v>
      </c>
      <c r="GG122" s="5" t="s">
        <v>33</v>
      </c>
      <c r="GH122" s="5" t="s">
        <v>33</v>
      </c>
      <c r="GI122" s="5" t="s">
        <v>33</v>
      </c>
      <c r="GJ122" s="5" t="s">
        <v>33</v>
      </c>
      <c r="GK122" s="5" t="s">
        <v>33</v>
      </c>
      <c r="GL122" s="5" t="s">
        <v>33</v>
      </c>
      <c r="GM122" s="5">
        <v>968530</v>
      </c>
      <c r="GN122" s="5">
        <v>1146604</v>
      </c>
      <c r="GO122" s="5">
        <v>1009665</v>
      </c>
      <c r="GP122" s="5">
        <v>687192</v>
      </c>
      <c r="GQ122" s="5">
        <v>762438</v>
      </c>
      <c r="GR122" s="5">
        <v>968255</v>
      </c>
      <c r="GS122" s="5">
        <v>568938</v>
      </c>
      <c r="GT122" s="5">
        <v>2207035</v>
      </c>
      <c r="GU122" s="5">
        <v>828049</v>
      </c>
      <c r="GV122" s="5">
        <v>598739</v>
      </c>
      <c r="GW122" s="5">
        <v>504803</v>
      </c>
      <c r="GX122" s="5">
        <v>440205</v>
      </c>
      <c r="GY122" s="5">
        <v>512169</v>
      </c>
      <c r="GZ122" s="5">
        <v>858326</v>
      </c>
      <c r="HA122" s="5">
        <v>380339</v>
      </c>
      <c r="HB122" s="5">
        <v>318844</v>
      </c>
      <c r="HC122" s="5">
        <v>265311</v>
      </c>
      <c r="HD122" s="5">
        <v>312584</v>
      </c>
      <c r="HE122" s="5">
        <v>246614</v>
      </c>
      <c r="HF122" s="5">
        <v>190072</v>
      </c>
      <c r="HG122" s="5">
        <v>207244</v>
      </c>
      <c r="HH122" s="5">
        <v>143118</v>
      </c>
      <c r="HI122" s="5">
        <v>145581</v>
      </c>
      <c r="HJ122" s="5">
        <v>116292</v>
      </c>
      <c r="HK122" s="5">
        <v>164867</v>
      </c>
      <c r="HL122" s="5">
        <v>222515</v>
      </c>
      <c r="HM122" s="5">
        <v>217721</v>
      </c>
      <c r="HN122" s="5">
        <v>182687</v>
      </c>
      <c r="HO122" s="5">
        <v>205411</v>
      </c>
      <c r="HP122" s="5">
        <v>200416</v>
      </c>
      <c r="HQ122" s="5">
        <v>146124</v>
      </c>
      <c r="HR122" s="5">
        <v>151959</v>
      </c>
      <c r="HS122" s="5">
        <v>1856902</v>
      </c>
      <c r="HT122" s="5">
        <v>2023344</v>
      </c>
      <c r="HU122" s="5">
        <v>1896684</v>
      </c>
      <c r="HV122" s="5">
        <v>1715590</v>
      </c>
      <c r="HW122" s="5">
        <v>1833652</v>
      </c>
      <c r="HX122" s="5">
        <v>2153137</v>
      </c>
      <c r="HY122" s="5">
        <v>2167806</v>
      </c>
      <c r="HZ122" s="5">
        <v>1598780</v>
      </c>
      <c r="IA122" s="5">
        <v>1396225</v>
      </c>
      <c r="IB122" s="5">
        <v>924246</v>
      </c>
      <c r="IC122" s="5">
        <v>867609</v>
      </c>
      <c r="ID122" s="5">
        <v>1043152</v>
      </c>
      <c r="IE122" s="5">
        <v>766725</v>
      </c>
      <c r="IF122" s="5">
        <v>637770</v>
      </c>
      <c r="IG122" s="5">
        <v>470992</v>
      </c>
      <c r="IH122" s="5">
        <v>457323</v>
      </c>
      <c r="II122" s="5">
        <v>494166</v>
      </c>
      <c r="IJ122" s="5">
        <v>309358</v>
      </c>
      <c r="IK122" s="5">
        <v>709565</v>
      </c>
      <c r="IL122" s="5">
        <v>1333856</v>
      </c>
      <c r="IM122" s="5">
        <v>554840</v>
      </c>
      <c r="IN122" s="5">
        <v>520939</v>
      </c>
      <c r="IO122" s="5">
        <v>686543</v>
      </c>
      <c r="IP122" s="5">
        <v>517484</v>
      </c>
      <c r="IQ122" s="5">
        <v>512442</v>
      </c>
      <c r="IR122" s="5">
        <v>553782</v>
      </c>
      <c r="IS122" s="5">
        <v>575992</v>
      </c>
      <c r="IT122" s="5">
        <v>555562</v>
      </c>
      <c r="IU122" s="5">
        <v>523962</v>
      </c>
      <c r="IV122" s="5">
        <v>543577</v>
      </c>
      <c r="IW122" s="5">
        <v>566302</v>
      </c>
      <c r="IX122" s="5">
        <v>540602</v>
      </c>
      <c r="IY122" s="5">
        <v>25414</v>
      </c>
      <c r="IZ122" s="5">
        <v>23890</v>
      </c>
      <c r="JA122" s="5">
        <v>22456</v>
      </c>
      <c r="JB122" s="5">
        <v>24109</v>
      </c>
      <c r="JC122" s="5">
        <v>23950</v>
      </c>
      <c r="JD122" s="5">
        <v>42998</v>
      </c>
      <c r="JE122" s="5">
        <v>60755</v>
      </c>
      <c r="JF122" s="5">
        <v>87201</v>
      </c>
      <c r="JG122" s="5">
        <v>65570</v>
      </c>
      <c r="JH122" s="5">
        <v>64431</v>
      </c>
      <c r="JI122" s="5">
        <v>63771</v>
      </c>
      <c r="JJ122" s="5">
        <v>51851</v>
      </c>
      <c r="JK122" s="5">
        <v>54273</v>
      </c>
      <c r="JL122" s="5">
        <v>62668</v>
      </c>
      <c r="JM122" s="5">
        <v>27688</v>
      </c>
      <c r="JN122" s="5">
        <v>46160</v>
      </c>
      <c r="JO122" s="5">
        <v>31522</v>
      </c>
      <c r="JP122" s="5">
        <v>39124</v>
      </c>
      <c r="JQ122" s="5">
        <v>28109</v>
      </c>
      <c r="JR122" s="5">
        <v>29539</v>
      </c>
      <c r="JS122" s="5">
        <v>38129</v>
      </c>
      <c r="JT122" s="5">
        <v>43886</v>
      </c>
      <c r="JU122" s="5">
        <v>46722</v>
      </c>
      <c r="JV122" s="5">
        <v>25645</v>
      </c>
      <c r="JW122" s="5">
        <v>62730</v>
      </c>
      <c r="JX122" s="5">
        <v>43451</v>
      </c>
      <c r="JY122" s="5">
        <v>48643</v>
      </c>
      <c r="JZ122" s="5">
        <v>44999</v>
      </c>
      <c r="KA122" s="5">
        <v>42296</v>
      </c>
      <c r="KB122" s="5">
        <v>39752</v>
      </c>
      <c r="KC122" s="5">
        <v>41949</v>
      </c>
      <c r="KD122" s="5">
        <v>38512</v>
      </c>
      <c r="KE122" s="5">
        <v>55439</v>
      </c>
      <c r="KF122" s="5">
        <v>52409</v>
      </c>
      <c r="KG122" s="5">
        <v>53385</v>
      </c>
      <c r="KH122" s="5">
        <v>53992</v>
      </c>
      <c r="KI122" s="5">
        <v>54493</v>
      </c>
      <c r="KJ122" s="5">
        <v>49604</v>
      </c>
      <c r="KK122" s="5">
        <v>56140</v>
      </c>
      <c r="KL122" s="5">
        <v>53476</v>
      </c>
      <c r="KM122" s="5">
        <v>39868</v>
      </c>
      <c r="KN122" s="5">
        <v>71051</v>
      </c>
      <c r="KO122" s="5">
        <v>64719</v>
      </c>
      <c r="KP122" s="5">
        <v>93009</v>
      </c>
      <c r="KQ122" s="5">
        <v>102121</v>
      </c>
      <c r="KR122" s="5">
        <v>243279</v>
      </c>
      <c r="KS122" s="5">
        <v>203540</v>
      </c>
      <c r="KT122" s="5">
        <v>210875</v>
      </c>
      <c r="KU122" s="5">
        <v>138661</v>
      </c>
      <c r="KV122" s="5">
        <v>72666</v>
      </c>
      <c r="KW122" s="5">
        <v>101560</v>
      </c>
      <c r="KX122" s="5">
        <v>53391</v>
      </c>
      <c r="KY122" s="5">
        <v>66462</v>
      </c>
      <c r="KZ122" s="5">
        <v>15251</v>
      </c>
      <c r="LA122" s="5">
        <v>22311</v>
      </c>
      <c r="LB122" s="5">
        <v>17310</v>
      </c>
      <c r="LC122" s="5">
        <v>20387</v>
      </c>
      <c r="LD122" s="5">
        <v>20484</v>
      </c>
      <c r="LE122" s="5">
        <v>18081</v>
      </c>
      <c r="LF122" s="5">
        <v>13666</v>
      </c>
      <c r="LG122" s="5">
        <v>13997</v>
      </c>
      <c r="LH122" s="5">
        <v>13469</v>
      </c>
      <c r="LI122" s="5">
        <v>14857</v>
      </c>
      <c r="LJ122" s="5">
        <v>14944</v>
      </c>
      <c r="LK122" s="5">
        <v>40991</v>
      </c>
      <c r="LL122" s="5">
        <v>36166</v>
      </c>
      <c r="LM122" s="5">
        <v>33710</v>
      </c>
      <c r="LN122" s="5">
        <v>33885</v>
      </c>
      <c r="LO122" s="5">
        <v>30848</v>
      </c>
      <c r="LP122" s="5">
        <v>31490</v>
      </c>
      <c r="LQ122" s="5">
        <v>39719</v>
      </c>
      <c r="LR122" s="5">
        <v>22059</v>
      </c>
      <c r="LS122" s="5">
        <v>21534</v>
      </c>
      <c r="LT122" s="5">
        <v>21067</v>
      </c>
      <c r="LU122" s="5">
        <v>21126</v>
      </c>
      <c r="LV122" s="5">
        <v>19230</v>
      </c>
      <c r="LW122" s="5">
        <v>22089</v>
      </c>
      <c r="LX122" s="5">
        <v>18508</v>
      </c>
      <c r="LY122" s="5">
        <v>11176</v>
      </c>
      <c r="LZ122" s="5">
        <v>9358</v>
      </c>
      <c r="MA122" s="5">
        <v>8828</v>
      </c>
      <c r="MB122" s="5">
        <v>6933</v>
      </c>
      <c r="MC122" s="5">
        <v>5756</v>
      </c>
      <c r="MD122" s="5">
        <v>5316</v>
      </c>
      <c r="ME122" s="5">
        <v>5719</v>
      </c>
      <c r="MF122" s="5">
        <v>5755</v>
      </c>
      <c r="MG122" s="5">
        <v>4974</v>
      </c>
      <c r="MH122" s="5">
        <v>4405</v>
      </c>
      <c r="MI122" s="5">
        <v>4644</v>
      </c>
      <c r="MJ122" s="5">
        <v>4275</v>
      </c>
      <c r="MK122" s="5">
        <v>6359</v>
      </c>
      <c r="ML122" s="5">
        <v>4264</v>
      </c>
      <c r="MM122" s="5">
        <v>3027</v>
      </c>
      <c r="MN122" s="5">
        <v>3525</v>
      </c>
      <c r="MO122" s="5">
        <v>3556</v>
      </c>
      <c r="MP122" s="5">
        <v>4114</v>
      </c>
      <c r="MQ122" s="5">
        <v>3091</v>
      </c>
      <c r="MR122" s="5">
        <v>3493</v>
      </c>
      <c r="MS122" s="5">
        <v>3407</v>
      </c>
      <c r="MT122" s="5">
        <v>3365</v>
      </c>
      <c r="MU122" s="5">
        <v>3878</v>
      </c>
      <c r="MV122" s="5">
        <v>3611</v>
      </c>
      <c r="MW122" s="5">
        <v>3211</v>
      </c>
      <c r="MX122" s="5">
        <v>3524</v>
      </c>
      <c r="MY122" s="5">
        <v>2777</v>
      </c>
      <c r="MZ122" s="5">
        <v>1896</v>
      </c>
      <c r="NA122" s="5">
        <v>4263</v>
      </c>
      <c r="NB122" s="5">
        <v>3844</v>
      </c>
      <c r="NC122" s="5">
        <v>2073</v>
      </c>
      <c r="ND122" s="5">
        <v>1162</v>
      </c>
      <c r="NE122" s="5" t="s">
        <v>33</v>
      </c>
      <c r="NF122" s="5" t="s">
        <v>33</v>
      </c>
      <c r="NG122" s="5" t="s">
        <v>33</v>
      </c>
      <c r="NH122" s="5" t="s">
        <v>33</v>
      </c>
      <c r="NI122" s="5" t="s">
        <v>33</v>
      </c>
      <c r="NJ122" s="5" t="s">
        <v>33</v>
      </c>
      <c r="NK122" s="5" t="s">
        <v>33</v>
      </c>
      <c r="NL122" s="5" t="s">
        <v>33</v>
      </c>
      <c r="NM122" s="5" t="s">
        <v>33</v>
      </c>
      <c r="NN122" s="5" t="s">
        <v>33</v>
      </c>
      <c r="NO122" s="5" t="s">
        <v>33</v>
      </c>
      <c r="NP122" s="5" t="s">
        <v>33</v>
      </c>
      <c r="NQ122" s="5" t="s">
        <v>33</v>
      </c>
      <c r="NR122" s="5" t="s">
        <v>33</v>
      </c>
      <c r="NS122" s="5" t="s">
        <v>33</v>
      </c>
      <c r="NT122" s="5" t="s">
        <v>33</v>
      </c>
      <c r="NU122" s="5" t="s">
        <v>33</v>
      </c>
      <c r="NV122" s="5" t="s">
        <v>33</v>
      </c>
      <c r="NW122" s="5">
        <v>0</v>
      </c>
      <c r="NX122" s="5">
        <v>0</v>
      </c>
      <c r="NY122" s="5">
        <v>0</v>
      </c>
      <c r="NZ122" s="5">
        <v>0</v>
      </c>
      <c r="OA122" s="5">
        <v>0</v>
      </c>
      <c r="OB122" s="5">
        <v>0</v>
      </c>
      <c r="OC122" s="5">
        <v>0</v>
      </c>
      <c r="OD122" s="5">
        <v>0</v>
      </c>
      <c r="OE122" s="5">
        <v>0</v>
      </c>
      <c r="OF122" s="5">
        <v>0</v>
      </c>
      <c r="OG122" s="5">
        <v>0</v>
      </c>
      <c r="OH122" s="5">
        <v>0</v>
      </c>
      <c r="OI122" s="5">
        <v>0</v>
      </c>
      <c r="OJ122" s="5">
        <v>0</v>
      </c>
      <c r="OK122" s="5" t="s">
        <v>33</v>
      </c>
      <c r="OL122" s="5" t="s">
        <v>33</v>
      </c>
      <c r="OM122" s="5" t="s">
        <v>33</v>
      </c>
      <c r="ON122" s="5" t="s">
        <v>33</v>
      </c>
      <c r="OO122" s="5" t="s">
        <v>33</v>
      </c>
      <c r="OP122" s="5" t="s">
        <v>33</v>
      </c>
      <c r="OQ122" s="5" t="s">
        <v>33</v>
      </c>
      <c r="OR122" s="5" t="s">
        <v>33</v>
      </c>
      <c r="OS122" s="5" t="s">
        <v>33</v>
      </c>
      <c r="OT122" s="5" t="s">
        <v>33</v>
      </c>
      <c r="OU122" s="5" t="s">
        <v>33</v>
      </c>
      <c r="OV122" s="5" t="s">
        <v>33</v>
      </c>
      <c r="OW122" s="5" t="s">
        <v>33</v>
      </c>
      <c r="OX122" s="5" t="s">
        <v>33</v>
      </c>
      <c r="OY122" s="5" t="s">
        <v>33</v>
      </c>
      <c r="OZ122" s="5" t="s">
        <v>33</v>
      </c>
      <c r="PA122" s="5" t="s">
        <v>33</v>
      </c>
      <c r="PB122" s="5" t="s">
        <v>33</v>
      </c>
      <c r="PC122" s="5">
        <v>92188</v>
      </c>
      <c r="PD122" s="5">
        <v>73574</v>
      </c>
      <c r="PE122" s="5">
        <v>84355</v>
      </c>
      <c r="PF122" s="5">
        <v>79865</v>
      </c>
      <c r="PG122" s="5">
        <v>84261</v>
      </c>
      <c r="PH122" s="5">
        <v>56674</v>
      </c>
      <c r="PI122" s="5">
        <v>72101</v>
      </c>
      <c r="PJ122" s="5">
        <v>78030</v>
      </c>
      <c r="PK122" s="5">
        <v>67838</v>
      </c>
      <c r="PL122" s="5">
        <v>51072</v>
      </c>
      <c r="PM122" s="5">
        <v>81616</v>
      </c>
      <c r="PN122" s="5">
        <v>66549</v>
      </c>
      <c r="PO122" s="5">
        <v>67221</v>
      </c>
      <c r="PP122" s="5">
        <v>66073</v>
      </c>
      <c r="PQ122" s="5">
        <v>51643</v>
      </c>
      <c r="PR122" s="5">
        <v>54458</v>
      </c>
      <c r="PS122" s="5">
        <v>44174</v>
      </c>
      <c r="PT122" s="5">
        <v>38537</v>
      </c>
      <c r="PU122" s="5">
        <v>29158</v>
      </c>
      <c r="PV122" s="5">
        <v>26149</v>
      </c>
      <c r="PW122" s="5">
        <v>26698</v>
      </c>
      <c r="PX122" s="5">
        <v>23711</v>
      </c>
      <c r="PY122" s="5">
        <v>21232</v>
      </c>
      <c r="PZ122" s="5">
        <v>18717</v>
      </c>
      <c r="QA122" s="5">
        <v>18427</v>
      </c>
      <c r="QB122" s="5">
        <v>18769</v>
      </c>
      <c r="QC122" s="5">
        <v>19729</v>
      </c>
      <c r="QD122" s="5">
        <v>18846</v>
      </c>
      <c r="QE122" s="5">
        <v>19008</v>
      </c>
      <c r="QF122" s="5">
        <v>17647</v>
      </c>
      <c r="QG122" s="5">
        <v>20880</v>
      </c>
      <c r="QH122" s="5">
        <v>25365</v>
      </c>
      <c r="QI122" s="5">
        <v>88303</v>
      </c>
      <c r="QJ122" s="5">
        <v>65159</v>
      </c>
      <c r="QK122" s="5">
        <v>60021</v>
      </c>
      <c r="QL122" s="5">
        <v>61166</v>
      </c>
      <c r="QM122" s="5">
        <v>57181</v>
      </c>
      <c r="QN122" s="5">
        <v>55545</v>
      </c>
      <c r="QO122" s="5">
        <v>56681</v>
      </c>
      <c r="QP122" s="5">
        <v>62888</v>
      </c>
      <c r="QQ122" s="5">
        <v>59758</v>
      </c>
      <c r="QR122" s="5">
        <v>58341</v>
      </c>
      <c r="QS122" s="5">
        <v>63827</v>
      </c>
      <c r="QT122" s="5">
        <v>52872</v>
      </c>
      <c r="QU122" s="5">
        <v>52172</v>
      </c>
      <c r="QV122" s="5">
        <v>52104</v>
      </c>
      <c r="QW122" s="5">
        <v>53454</v>
      </c>
      <c r="QX122" s="5">
        <v>46707</v>
      </c>
      <c r="QY122" s="5">
        <v>59357</v>
      </c>
      <c r="QZ122" s="5">
        <v>37773</v>
      </c>
      <c r="RA122" s="5">
        <v>32175</v>
      </c>
      <c r="RB122" s="5">
        <v>31036</v>
      </c>
      <c r="RC122" s="5">
        <v>40212</v>
      </c>
      <c r="RD122" s="5">
        <v>45025</v>
      </c>
      <c r="RE122" s="5">
        <v>26959</v>
      </c>
      <c r="RF122" s="5">
        <v>20062</v>
      </c>
      <c r="RG122" s="5">
        <v>17052</v>
      </c>
      <c r="RH122" s="5">
        <v>14952</v>
      </c>
      <c r="RI122" s="5">
        <v>16555</v>
      </c>
      <c r="RJ122" s="5">
        <v>15245</v>
      </c>
      <c r="RK122" s="5">
        <v>14965</v>
      </c>
      <c r="RL122" s="5">
        <v>12338</v>
      </c>
      <c r="RM122" s="5">
        <v>14922</v>
      </c>
      <c r="RN122" s="5">
        <v>17249</v>
      </c>
      <c r="RO122" s="5">
        <v>77998</v>
      </c>
      <c r="RP122" s="5">
        <v>55070</v>
      </c>
      <c r="RQ122" s="5">
        <v>46369</v>
      </c>
      <c r="RR122" s="5">
        <v>44111</v>
      </c>
      <c r="RS122" s="5">
        <v>45453</v>
      </c>
      <c r="RT122" s="5">
        <v>43897</v>
      </c>
      <c r="RU122" s="5">
        <v>53797</v>
      </c>
      <c r="RV122" s="5">
        <v>57106</v>
      </c>
      <c r="RW122" s="5">
        <v>57098</v>
      </c>
      <c r="RX122" s="5">
        <v>59250</v>
      </c>
      <c r="RY122" s="5">
        <v>57424</v>
      </c>
      <c r="RZ122" s="5">
        <v>53738</v>
      </c>
      <c r="SA122" s="5">
        <v>54518</v>
      </c>
      <c r="SB122" s="5">
        <v>51615</v>
      </c>
      <c r="SC122" s="5">
        <v>50246</v>
      </c>
      <c r="SD122" s="5">
        <v>52415</v>
      </c>
      <c r="SE122" s="5">
        <v>47500</v>
      </c>
      <c r="SF122" s="5">
        <v>48485</v>
      </c>
      <c r="SG122" s="5">
        <v>39921</v>
      </c>
      <c r="SH122" s="5">
        <v>37229</v>
      </c>
      <c r="SI122" s="5">
        <v>34172</v>
      </c>
      <c r="SJ122" s="5">
        <v>47308</v>
      </c>
      <c r="SK122" s="5">
        <v>37573</v>
      </c>
      <c r="SL122" s="5">
        <v>32570</v>
      </c>
      <c r="SM122" s="5">
        <v>31920</v>
      </c>
      <c r="SN122" s="5">
        <v>31560</v>
      </c>
      <c r="SO122" s="5">
        <v>32922</v>
      </c>
      <c r="SP122" s="5">
        <v>29664</v>
      </c>
      <c r="SQ122" s="5">
        <v>27779</v>
      </c>
      <c r="SR122" s="5">
        <v>24910</v>
      </c>
      <c r="SS122" s="5">
        <v>24052</v>
      </c>
      <c r="ST122" s="5">
        <v>22299</v>
      </c>
      <c r="SU122" s="5">
        <v>133655</v>
      </c>
      <c r="SV122" s="5">
        <v>144650</v>
      </c>
      <c r="SW122" s="5">
        <v>174580</v>
      </c>
      <c r="SX122" s="5">
        <v>208005</v>
      </c>
      <c r="SY122" s="5">
        <v>173383</v>
      </c>
      <c r="SZ122" s="5">
        <v>157667</v>
      </c>
      <c r="TA122" s="5">
        <v>148373</v>
      </c>
      <c r="TB122" s="5">
        <v>159183</v>
      </c>
      <c r="TC122" s="5">
        <v>154668</v>
      </c>
      <c r="TD122" s="5">
        <v>128639</v>
      </c>
      <c r="TE122" s="5">
        <v>153406</v>
      </c>
      <c r="TF122" s="5">
        <v>160367</v>
      </c>
      <c r="TG122" s="5">
        <v>120550</v>
      </c>
      <c r="TH122" s="5">
        <v>86875</v>
      </c>
      <c r="TI122" s="5">
        <v>86867</v>
      </c>
      <c r="TJ122" s="5">
        <v>44301</v>
      </c>
      <c r="TK122" s="5">
        <v>41369</v>
      </c>
      <c r="TL122" s="5">
        <v>29480</v>
      </c>
      <c r="TM122" s="5">
        <v>50997</v>
      </c>
      <c r="TN122" s="5">
        <v>31388</v>
      </c>
      <c r="TO122" s="5">
        <v>25291</v>
      </c>
      <c r="TP122" s="5">
        <v>30773</v>
      </c>
      <c r="TQ122" s="5">
        <v>31484</v>
      </c>
      <c r="TR122" s="5">
        <v>51039</v>
      </c>
      <c r="TS122" s="5">
        <v>44686</v>
      </c>
      <c r="TT122" s="5">
        <v>35911</v>
      </c>
      <c r="TU122" s="5">
        <v>31667</v>
      </c>
      <c r="TV122" s="5">
        <v>35287</v>
      </c>
      <c r="TW122" s="5">
        <v>29939</v>
      </c>
      <c r="TX122" s="5">
        <v>12809</v>
      </c>
      <c r="TY122" s="5">
        <v>5562</v>
      </c>
      <c r="TZ122" s="5">
        <v>6668</v>
      </c>
      <c r="UA122" s="5">
        <v>0</v>
      </c>
      <c r="UB122" s="5">
        <v>0</v>
      </c>
      <c r="UC122" s="5">
        <v>0</v>
      </c>
      <c r="UD122" s="5">
        <v>0</v>
      </c>
      <c r="UE122" s="5">
        <v>0</v>
      </c>
      <c r="UF122" s="5">
        <v>0</v>
      </c>
      <c r="UG122" s="5">
        <v>0</v>
      </c>
      <c r="UH122" s="5">
        <v>0</v>
      </c>
      <c r="UI122" s="5">
        <v>0</v>
      </c>
      <c r="UJ122" s="5">
        <v>0</v>
      </c>
      <c r="UK122" s="5">
        <v>0</v>
      </c>
      <c r="UL122" s="5">
        <v>0</v>
      </c>
      <c r="UM122" s="5">
        <v>94</v>
      </c>
      <c r="UN122" s="5">
        <v>113</v>
      </c>
      <c r="UO122" s="5">
        <v>74</v>
      </c>
      <c r="UP122" s="5">
        <v>118</v>
      </c>
      <c r="UQ122" s="5">
        <v>112</v>
      </c>
      <c r="UR122" s="5">
        <v>60</v>
      </c>
      <c r="US122" s="5">
        <v>1</v>
      </c>
      <c r="UT122" s="5">
        <v>2</v>
      </c>
      <c r="UU122" s="5">
        <v>34</v>
      </c>
      <c r="UV122" s="5">
        <v>33</v>
      </c>
      <c r="UW122" s="5">
        <v>206</v>
      </c>
      <c r="UX122" s="5">
        <v>181</v>
      </c>
      <c r="UY122" s="5">
        <v>700</v>
      </c>
      <c r="UZ122" s="5">
        <v>881</v>
      </c>
      <c r="VA122" s="5">
        <v>471</v>
      </c>
      <c r="VB122" s="5">
        <v>3307</v>
      </c>
      <c r="VC122" s="5">
        <v>1784</v>
      </c>
      <c r="VD122" s="5">
        <v>5073</v>
      </c>
      <c r="VE122" s="5">
        <v>2679</v>
      </c>
      <c r="VF122" s="5">
        <v>2260</v>
      </c>
      <c r="VG122" s="5">
        <v>486011</v>
      </c>
      <c r="VH122" s="5">
        <v>468782</v>
      </c>
      <c r="VI122" s="5">
        <v>416491</v>
      </c>
      <c r="VJ122" s="5">
        <v>391564</v>
      </c>
      <c r="VK122" s="5">
        <v>446446</v>
      </c>
      <c r="VL122" s="5">
        <v>581932</v>
      </c>
      <c r="VM122" s="5">
        <v>622013</v>
      </c>
      <c r="VN122" s="5">
        <v>400171</v>
      </c>
      <c r="VO122" s="5">
        <v>437623</v>
      </c>
      <c r="VP122" s="5">
        <v>354745</v>
      </c>
      <c r="VQ122" s="5">
        <v>253592</v>
      </c>
      <c r="VR122" s="5">
        <v>241462</v>
      </c>
      <c r="VS122" s="5">
        <v>232846</v>
      </c>
      <c r="VT122" s="5">
        <v>206859</v>
      </c>
      <c r="VU122" s="5">
        <v>176642</v>
      </c>
      <c r="VV122" s="5">
        <v>149028</v>
      </c>
      <c r="VW122" s="5">
        <v>189540</v>
      </c>
      <c r="VX122" s="5">
        <v>134764</v>
      </c>
      <c r="VY122" s="5">
        <v>110070</v>
      </c>
      <c r="VZ122" s="5">
        <v>103101</v>
      </c>
      <c r="WA122" s="5">
        <v>142599</v>
      </c>
      <c r="WB122" s="5">
        <v>173037</v>
      </c>
      <c r="WC122" s="5">
        <v>116779</v>
      </c>
      <c r="WD122" s="5">
        <v>131220</v>
      </c>
      <c r="WE122" s="5">
        <v>110322</v>
      </c>
      <c r="WF122" s="5">
        <v>116961</v>
      </c>
      <c r="WG122" s="5">
        <v>110942</v>
      </c>
      <c r="WH122" s="5">
        <v>95712</v>
      </c>
      <c r="WI122" s="5">
        <v>88369</v>
      </c>
      <c r="WJ122" s="5">
        <v>101593</v>
      </c>
      <c r="WK122" s="5">
        <v>80847</v>
      </c>
      <c r="WL122" s="5">
        <v>83690</v>
      </c>
      <c r="WM122" s="5">
        <v>12342</v>
      </c>
      <c r="WN122" s="5">
        <v>9056</v>
      </c>
      <c r="WO122" s="5">
        <v>9138</v>
      </c>
      <c r="WP122" s="5">
        <v>8608</v>
      </c>
      <c r="WQ122" s="5">
        <v>8997</v>
      </c>
      <c r="WR122" s="5">
        <v>8526</v>
      </c>
      <c r="WS122" s="5">
        <v>6725</v>
      </c>
      <c r="WT122" s="5">
        <v>8640</v>
      </c>
      <c r="WU122" s="5">
        <v>7842</v>
      </c>
      <c r="WV122" s="5">
        <v>7571</v>
      </c>
      <c r="WW122" s="5">
        <v>8239</v>
      </c>
      <c r="WX122" s="5">
        <v>6798</v>
      </c>
      <c r="WY122" s="5">
        <v>6317</v>
      </c>
      <c r="WZ122" s="5">
        <v>17176</v>
      </c>
      <c r="XA122" s="5">
        <v>14850</v>
      </c>
      <c r="XB122" s="5">
        <v>17024</v>
      </c>
      <c r="XC122" s="5">
        <v>14147</v>
      </c>
      <c r="XD122" s="5">
        <v>27698</v>
      </c>
      <c r="XE122" s="5">
        <v>41883</v>
      </c>
      <c r="XF122" s="5">
        <v>33891</v>
      </c>
      <c r="XG122" s="5">
        <v>10731</v>
      </c>
      <c r="XH122" s="5">
        <v>5018</v>
      </c>
      <c r="XI122" s="5">
        <v>3295</v>
      </c>
      <c r="XJ122" s="5">
        <v>2488</v>
      </c>
      <c r="XK122" s="5">
        <v>2415</v>
      </c>
      <c r="XL122" s="5">
        <v>2556</v>
      </c>
      <c r="XM122" s="5">
        <v>4264</v>
      </c>
      <c r="XN122" s="5">
        <v>2019</v>
      </c>
      <c r="XO122" s="5">
        <v>2142</v>
      </c>
      <c r="XP122" s="5">
        <v>2228</v>
      </c>
      <c r="XQ122" s="5">
        <v>2177</v>
      </c>
      <c r="XR122" s="5">
        <v>1590</v>
      </c>
      <c r="XS122" s="1">
        <v>16609</v>
      </c>
      <c r="XT122" s="3" t="s">
        <v>180</v>
      </c>
      <c r="XU122" s="3" t="s">
        <v>180</v>
      </c>
      <c r="XV122" s="3" t="s">
        <v>180</v>
      </c>
      <c r="XW122" s="3" t="s">
        <v>179</v>
      </c>
      <c r="XX122" s="3" t="s">
        <v>180</v>
      </c>
      <c r="XY122" s="3" t="s">
        <v>180</v>
      </c>
      <c r="XZ122" s="3" t="s">
        <v>256</v>
      </c>
    </row>
    <row r="123" spans="1:650" x14ac:dyDescent="0.3">
      <c r="A123" s="6" t="s">
        <v>150</v>
      </c>
      <c r="B123" s="1">
        <v>4082747</v>
      </c>
      <c r="C123" s="5" t="s">
        <v>33</v>
      </c>
      <c r="D123" s="5">
        <v>4</v>
      </c>
      <c r="E123" s="5">
        <v>0</v>
      </c>
      <c r="F123" s="5">
        <v>0</v>
      </c>
      <c r="G123" s="5">
        <v>29336</v>
      </c>
      <c r="H123" s="5">
        <v>2169</v>
      </c>
      <c r="I123" s="5">
        <v>25</v>
      </c>
      <c r="J123" s="5">
        <v>475</v>
      </c>
      <c r="K123" s="5">
        <v>0</v>
      </c>
      <c r="L123" s="5">
        <v>0</v>
      </c>
      <c r="M123" s="5">
        <v>0</v>
      </c>
      <c r="N123" s="5">
        <v>0</v>
      </c>
      <c r="O123" s="5">
        <v>0</v>
      </c>
      <c r="P123" s="5" t="s">
        <v>33</v>
      </c>
      <c r="Q123" s="5">
        <v>0</v>
      </c>
      <c r="R123" s="5">
        <v>0</v>
      </c>
      <c r="S123" s="5" t="s">
        <v>33</v>
      </c>
      <c r="T123" s="5" t="s">
        <v>33</v>
      </c>
      <c r="U123" s="5" t="s">
        <v>33</v>
      </c>
      <c r="V123" s="5" t="s">
        <v>33</v>
      </c>
      <c r="W123" s="5" t="s">
        <v>33</v>
      </c>
      <c r="X123" s="5" t="s">
        <v>33</v>
      </c>
      <c r="Y123" s="5" t="s">
        <v>33</v>
      </c>
      <c r="Z123" s="5" t="s">
        <v>33</v>
      </c>
      <c r="AA123" s="5" t="s">
        <v>33</v>
      </c>
      <c r="AB123" s="5" t="s">
        <v>33</v>
      </c>
      <c r="AC123" s="5" t="s">
        <v>33</v>
      </c>
      <c r="AD123" s="5" t="s">
        <v>33</v>
      </c>
      <c r="AE123" s="5" t="s">
        <v>33</v>
      </c>
      <c r="AF123" s="5" t="s">
        <v>33</v>
      </c>
      <c r="AG123" s="5" t="s">
        <v>33</v>
      </c>
      <c r="AH123" s="5" t="s">
        <v>33</v>
      </c>
      <c r="AI123" s="5" t="s">
        <v>33</v>
      </c>
      <c r="AJ123" s="5">
        <v>0</v>
      </c>
      <c r="AK123" s="5">
        <v>0</v>
      </c>
      <c r="AL123" s="5">
        <v>0</v>
      </c>
      <c r="AM123" s="5">
        <v>0</v>
      </c>
      <c r="AN123" s="5">
        <v>0</v>
      </c>
      <c r="AO123" s="5">
        <v>0</v>
      </c>
      <c r="AP123" s="5">
        <v>0</v>
      </c>
      <c r="AQ123" s="5">
        <v>0</v>
      </c>
      <c r="AR123" s="5">
        <v>0</v>
      </c>
      <c r="AS123" s="5">
        <v>0</v>
      </c>
      <c r="AT123" s="5">
        <v>0</v>
      </c>
      <c r="AU123" s="5">
        <v>0</v>
      </c>
      <c r="AV123" s="5" t="s">
        <v>33</v>
      </c>
      <c r="AW123" s="5">
        <v>0</v>
      </c>
      <c r="AX123" s="5">
        <v>0</v>
      </c>
      <c r="AY123" s="5" t="s">
        <v>33</v>
      </c>
      <c r="AZ123" s="5" t="s">
        <v>33</v>
      </c>
      <c r="BA123" s="5" t="s">
        <v>33</v>
      </c>
      <c r="BB123" s="5" t="s">
        <v>33</v>
      </c>
      <c r="BC123" s="5" t="s">
        <v>33</v>
      </c>
      <c r="BD123" s="5" t="s">
        <v>33</v>
      </c>
      <c r="BE123" s="5" t="s">
        <v>33</v>
      </c>
      <c r="BF123" s="5" t="s">
        <v>33</v>
      </c>
      <c r="BG123" s="5" t="s">
        <v>33</v>
      </c>
      <c r="BH123" s="5" t="s">
        <v>33</v>
      </c>
      <c r="BI123" s="5" t="s">
        <v>33</v>
      </c>
      <c r="BJ123" s="5" t="s">
        <v>33</v>
      </c>
      <c r="BK123" s="5" t="s">
        <v>33</v>
      </c>
      <c r="BL123" s="5" t="s">
        <v>33</v>
      </c>
      <c r="BM123" s="5" t="s">
        <v>33</v>
      </c>
      <c r="BN123" s="5" t="s">
        <v>33</v>
      </c>
      <c r="BO123" s="5" t="s">
        <v>33</v>
      </c>
      <c r="BP123" s="5">
        <v>115382</v>
      </c>
      <c r="BQ123" s="5">
        <v>498743</v>
      </c>
      <c r="BR123" s="5">
        <v>147445</v>
      </c>
      <c r="BS123" s="5">
        <v>85672</v>
      </c>
      <c r="BT123" s="5">
        <v>125542</v>
      </c>
      <c r="BU123" s="5">
        <v>721786</v>
      </c>
      <c r="BV123" s="5">
        <v>0</v>
      </c>
      <c r="BW123" s="5">
        <v>5685</v>
      </c>
      <c r="BX123" s="5">
        <v>904</v>
      </c>
      <c r="BY123" s="5">
        <v>4</v>
      </c>
      <c r="BZ123" s="5">
        <v>0</v>
      </c>
      <c r="CA123" s="5">
        <v>47060</v>
      </c>
      <c r="CB123" s="5" t="s">
        <v>33</v>
      </c>
      <c r="CC123" s="5">
        <v>0</v>
      </c>
      <c r="CD123" s="5">
        <v>0</v>
      </c>
      <c r="CE123" s="5" t="s">
        <v>33</v>
      </c>
      <c r="CF123" s="5" t="s">
        <v>33</v>
      </c>
      <c r="CG123" s="5" t="s">
        <v>33</v>
      </c>
      <c r="CH123" s="5" t="s">
        <v>33</v>
      </c>
      <c r="CI123" s="5" t="s">
        <v>33</v>
      </c>
      <c r="CJ123" s="5" t="s">
        <v>33</v>
      </c>
      <c r="CK123" s="5" t="s">
        <v>33</v>
      </c>
      <c r="CL123" s="5" t="s">
        <v>33</v>
      </c>
      <c r="CM123" s="5" t="s">
        <v>33</v>
      </c>
      <c r="CN123" s="5" t="s">
        <v>33</v>
      </c>
      <c r="CO123" s="5" t="s">
        <v>33</v>
      </c>
      <c r="CP123" s="5" t="s">
        <v>33</v>
      </c>
      <c r="CQ123" s="5" t="s">
        <v>33</v>
      </c>
      <c r="CR123" s="5" t="s">
        <v>33</v>
      </c>
      <c r="CS123" s="5" t="s">
        <v>33</v>
      </c>
      <c r="CT123" s="5" t="s">
        <v>33</v>
      </c>
      <c r="CU123" s="5" t="s">
        <v>33</v>
      </c>
      <c r="CV123" s="5">
        <v>7805</v>
      </c>
      <c r="CW123" s="5">
        <v>76395</v>
      </c>
      <c r="CX123" s="5">
        <v>107741</v>
      </c>
      <c r="CY123" s="5">
        <v>81070</v>
      </c>
      <c r="CZ123" s="5">
        <v>71407</v>
      </c>
      <c r="DA123" s="5">
        <v>37076</v>
      </c>
      <c r="DB123" s="5">
        <v>25457</v>
      </c>
      <c r="DC123" s="5">
        <v>0</v>
      </c>
      <c r="DD123" s="5">
        <v>1539</v>
      </c>
      <c r="DE123" s="5">
        <v>2827</v>
      </c>
      <c r="DF123" s="5">
        <v>2649</v>
      </c>
      <c r="DG123" s="5">
        <v>330</v>
      </c>
      <c r="DH123" s="5" t="s">
        <v>33</v>
      </c>
      <c r="DI123" s="5">
        <v>224</v>
      </c>
      <c r="DJ123" s="5">
        <v>115</v>
      </c>
      <c r="DK123" s="5" t="s">
        <v>33</v>
      </c>
      <c r="DL123" s="5" t="s">
        <v>33</v>
      </c>
      <c r="DM123" s="5" t="s">
        <v>33</v>
      </c>
      <c r="DN123" s="5" t="s">
        <v>33</v>
      </c>
      <c r="DO123" s="5" t="s">
        <v>33</v>
      </c>
      <c r="DP123" s="5" t="s">
        <v>33</v>
      </c>
      <c r="DQ123" s="5" t="s">
        <v>33</v>
      </c>
      <c r="DR123" s="5" t="s">
        <v>33</v>
      </c>
      <c r="DS123" s="5" t="s">
        <v>33</v>
      </c>
      <c r="DT123" s="5" t="s">
        <v>33</v>
      </c>
      <c r="DU123" s="5" t="s">
        <v>33</v>
      </c>
      <c r="DV123" s="5" t="s">
        <v>33</v>
      </c>
      <c r="DW123" s="5" t="s">
        <v>33</v>
      </c>
      <c r="DX123" s="5" t="s">
        <v>33</v>
      </c>
      <c r="DY123" s="5" t="s">
        <v>33</v>
      </c>
      <c r="DZ123" s="5" t="s">
        <v>33</v>
      </c>
      <c r="EA123" s="5" t="s">
        <v>33</v>
      </c>
      <c r="EB123" s="5">
        <v>102</v>
      </c>
      <c r="EC123" s="5">
        <v>76</v>
      </c>
      <c r="ED123" s="5">
        <v>303</v>
      </c>
      <c r="EE123" s="5">
        <v>439</v>
      </c>
      <c r="EF123" s="5">
        <v>3552</v>
      </c>
      <c r="EG123" s="5">
        <v>2680</v>
      </c>
      <c r="EH123" s="5">
        <v>1949</v>
      </c>
      <c r="EI123" s="5">
        <v>1328</v>
      </c>
      <c r="EJ123" s="5">
        <v>489</v>
      </c>
      <c r="EK123" s="5">
        <v>52</v>
      </c>
      <c r="EL123" s="5">
        <v>566</v>
      </c>
      <c r="EM123" s="5">
        <v>51</v>
      </c>
      <c r="EN123" s="5" t="s">
        <v>33</v>
      </c>
      <c r="EO123" s="5">
        <v>463</v>
      </c>
      <c r="EP123" s="5">
        <v>57</v>
      </c>
      <c r="EQ123" s="5" t="s">
        <v>33</v>
      </c>
      <c r="ER123" s="5" t="s">
        <v>33</v>
      </c>
      <c r="ES123" s="5" t="s">
        <v>33</v>
      </c>
      <c r="ET123" s="5" t="s">
        <v>33</v>
      </c>
      <c r="EU123" s="5" t="s">
        <v>33</v>
      </c>
      <c r="EV123" s="5" t="s">
        <v>33</v>
      </c>
      <c r="EW123" s="5" t="s">
        <v>33</v>
      </c>
      <c r="EX123" s="5" t="s">
        <v>33</v>
      </c>
      <c r="EY123" s="5" t="s">
        <v>33</v>
      </c>
      <c r="EZ123" s="5" t="s">
        <v>33</v>
      </c>
      <c r="FA123" s="5" t="s">
        <v>33</v>
      </c>
      <c r="FB123" s="5" t="s">
        <v>33</v>
      </c>
      <c r="FC123" s="5" t="s">
        <v>33</v>
      </c>
      <c r="FD123" s="5" t="s">
        <v>33</v>
      </c>
      <c r="FE123" s="5" t="s">
        <v>33</v>
      </c>
      <c r="FF123" s="5" t="s">
        <v>33</v>
      </c>
      <c r="FG123" s="5" t="s">
        <v>33</v>
      </c>
      <c r="FH123" s="5">
        <v>0</v>
      </c>
      <c r="FI123" s="5">
        <v>0</v>
      </c>
      <c r="FJ123" s="5">
        <v>0</v>
      </c>
      <c r="FK123" s="5">
        <v>0</v>
      </c>
      <c r="FL123" s="5">
        <v>0</v>
      </c>
      <c r="FM123" s="5">
        <v>0</v>
      </c>
      <c r="FN123" s="5">
        <v>0</v>
      </c>
      <c r="FO123" s="5">
        <v>0</v>
      </c>
      <c r="FP123" s="5">
        <v>0</v>
      </c>
      <c r="FQ123" s="5">
        <v>0</v>
      </c>
      <c r="FR123" s="5">
        <v>0</v>
      </c>
      <c r="FS123" s="5">
        <v>0</v>
      </c>
      <c r="FT123" s="5" t="s">
        <v>33</v>
      </c>
      <c r="FU123" s="5" t="s">
        <v>33</v>
      </c>
      <c r="FV123" s="5" t="s">
        <v>33</v>
      </c>
      <c r="FW123" s="5" t="s">
        <v>33</v>
      </c>
      <c r="FX123" s="5" t="s">
        <v>33</v>
      </c>
      <c r="FY123" s="5" t="s">
        <v>33</v>
      </c>
      <c r="FZ123" s="5" t="s">
        <v>33</v>
      </c>
      <c r="GA123" s="5" t="s">
        <v>33</v>
      </c>
      <c r="GB123" s="5" t="s">
        <v>33</v>
      </c>
      <c r="GC123" s="5" t="s">
        <v>33</v>
      </c>
      <c r="GD123" s="5" t="s">
        <v>33</v>
      </c>
      <c r="GE123" s="5" t="s">
        <v>33</v>
      </c>
      <c r="GF123" s="5" t="s">
        <v>33</v>
      </c>
      <c r="GG123" s="5" t="s">
        <v>33</v>
      </c>
      <c r="GH123" s="5" t="s">
        <v>33</v>
      </c>
      <c r="GI123" s="5" t="s">
        <v>33</v>
      </c>
      <c r="GJ123" s="5" t="s">
        <v>33</v>
      </c>
      <c r="GK123" s="5" t="s">
        <v>33</v>
      </c>
      <c r="GL123" s="5" t="s">
        <v>33</v>
      </c>
      <c r="GM123" s="5" t="s">
        <v>33</v>
      </c>
      <c r="GN123" s="5">
        <v>123293</v>
      </c>
      <c r="GO123" s="5">
        <v>575214</v>
      </c>
      <c r="GP123" s="5">
        <v>255489</v>
      </c>
      <c r="GQ123" s="5">
        <v>196518</v>
      </c>
      <c r="GR123" s="5">
        <v>202670</v>
      </c>
      <c r="GS123" s="5">
        <v>761567</v>
      </c>
      <c r="GT123" s="5">
        <v>27880</v>
      </c>
      <c r="GU123" s="5">
        <v>7013</v>
      </c>
      <c r="GV123" s="5">
        <v>2932</v>
      </c>
      <c r="GW123" s="5">
        <v>2883</v>
      </c>
      <c r="GX123" s="5">
        <v>3215</v>
      </c>
      <c r="GY123" s="5">
        <v>47441</v>
      </c>
      <c r="GZ123" s="5" t="s">
        <v>33</v>
      </c>
      <c r="HA123" s="5">
        <v>688</v>
      </c>
      <c r="HB123" s="5">
        <v>172</v>
      </c>
      <c r="HC123" s="5" t="s">
        <v>33</v>
      </c>
      <c r="HD123" s="5" t="s">
        <v>33</v>
      </c>
      <c r="HE123" s="5" t="s">
        <v>33</v>
      </c>
      <c r="HF123" s="5" t="s">
        <v>33</v>
      </c>
      <c r="HG123" s="5" t="s">
        <v>33</v>
      </c>
      <c r="HH123" s="5" t="s">
        <v>33</v>
      </c>
      <c r="HI123" s="5" t="s">
        <v>33</v>
      </c>
      <c r="HJ123" s="5" t="s">
        <v>33</v>
      </c>
      <c r="HK123" s="5" t="s">
        <v>33</v>
      </c>
      <c r="HL123" s="5" t="s">
        <v>33</v>
      </c>
      <c r="HM123" s="5" t="s">
        <v>33</v>
      </c>
      <c r="HN123" s="5" t="s">
        <v>33</v>
      </c>
      <c r="HO123" s="5" t="s">
        <v>33</v>
      </c>
      <c r="HP123" s="5" t="s">
        <v>33</v>
      </c>
      <c r="HQ123" s="5" t="s">
        <v>33</v>
      </c>
      <c r="HR123" s="5" t="s">
        <v>33</v>
      </c>
      <c r="HS123" s="5" t="s">
        <v>33</v>
      </c>
      <c r="HT123" s="5">
        <v>0</v>
      </c>
      <c r="HU123" s="5">
        <v>0</v>
      </c>
      <c r="HV123" s="5">
        <v>0</v>
      </c>
      <c r="HW123" s="5">
        <v>61</v>
      </c>
      <c r="HX123" s="5">
        <v>54156</v>
      </c>
      <c r="HY123" s="5">
        <v>97015</v>
      </c>
      <c r="HZ123" s="5">
        <v>69907</v>
      </c>
      <c r="IA123" s="5">
        <v>64215</v>
      </c>
      <c r="IB123" s="5">
        <v>25246</v>
      </c>
      <c r="IC123" s="5">
        <v>0</v>
      </c>
      <c r="ID123" s="5">
        <v>0</v>
      </c>
      <c r="IE123" s="5">
        <v>0</v>
      </c>
      <c r="IF123" s="5">
        <v>0</v>
      </c>
      <c r="IG123" s="5">
        <v>0</v>
      </c>
      <c r="IH123" s="5">
        <v>0</v>
      </c>
      <c r="II123" s="5" t="s">
        <v>33</v>
      </c>
      <c r="IJ123" s="5" t="s">
        <v>33</v>
      </c>
      <c r="IK123" s="5" t="s">
        <v>33</v>
      </c>
      <c r="IL123" s="5" t="s">
        <v>33</v>
      </c>
      <c r="IM123" s="5" t="s">
        <v>33</v>
      </c>
      <c r="IN123" s="5" t="s">
        <v>33</v>
      </c>
      <c r="IO123" s="5" t="s">
        <v>33</v>
      </c>
      <c r="IP123" s="5" t="s">
        <v>33</v>
      </c>
      <c r="IQ123" s="5" t="s">
        <v>33</v>
      </c>
      <c r="IR123" s="5" t="s">
        <v>33</v>
      </c>
      <c r="IS123" s="5" t="s">
        <v>33</v>
      </c>
      <c r="IT123" s="5" t="s">
        <v>33</v>
      </c>
      <c r="IU123" s="5" t="s">
        <v>33</v>
      </c>
      <c r="IV123" s="5" t="s">
        <v>33</v>
      </c>
      <c r="IW123" s="5" t="s">
        <v>33</v>
      </c>
      <c r="IX123" s="5" t="s">
        <v>33</v>
      </c>
      <c r="IY123" s="5" t="s">
        <v>33</v>
      </c>
      <c r="IZ123" s="5">
        <v>0</v>
      </c>
      <c r="JA123" s="5">
        <v>0</v>
      </c>
      <c r="JB123" s="5">
        <v>0</v>
      </c>
      <c r="JC123" s="5">
        <v>0</v>
      </c>
      <c r="JD123" s="5">
        <v>0</v>
      </c>
      <c r="JE123" s="5">
        <v>0</v>
      </c>
      <c r="JF123" s="5">
        <v>0</v>
      </c>
      <c r="JG123" s="5">
        <v>0</v>
      </c>
      <c r="JH123" s="5">
        <v>0</v>
      </c>
      <c r="JI123" s="5">
        <v>0</v>
      </c>
      <c r="JJ123" s="5">
        <v>0</v>
      </c>
      <c r="JK123" s="5">
        <v>0</v>
      </c>
      <c r="JL123" s="5">
        <v>0</v>
      </c>
      <c r="JM123" s="5">
        <v>0</v>
      </c>
      <c r="JN123" s="5">
        <v>0</v>
      </c>
      <c r="JO123" s="5" t="s">
        <v>33</v>
      </c>
      <c r="JP123" s="5" t="s">
        <v>33</v>
      </c>
      <c r="JQ123" s="5" t="s">
        <v>33</v>
      </c>
      <c r="JR123" s="5" t="s">
        <v>33</v>
      </c>
      <c r="JS123" s="5" t="s">
        <v>33</v>
      </c>
      <c r="JT123" s="5" t="s">
        <v>33</v>
      </c>
      <c r="JU123" s="5" t="s">
        <v>33</v>
      </c>
      <c r="JV123" s="5" t="s">
        <v>33</v>
      </c>
      <c r="JW123" s="5" t="s">
        <v>33</v>
      </c>
      <c r="JX123" s="5" t="s">
        <v>33</v>
      </c>
      <c r="JY123" s="5" t="s">
        <v>33</v>
      </c>
      <c r="JZ123" s="5" t="s">
        <v>33</v>
      </c>
      <c r="KA123" s="5" t="s">
        <v>33</v>
      </c>
      <c r="KB123" s="5" t="s">
        <v>33</v>
      </c>
      <c r="KC123" s="5" t="s">
        <v>33</v>
      </c>
      <c r="KD123" s="5" t="s">
        <v>33</v>
      </c>
      <c r="KE123" s="5" t="s">
        <v>33</v>
      </c>
      <c r="KF123" s="5">
        <v>11982</v>
      </c>
      <c r="KG123" s="5">
        <v>25798</v>
      </c>
      <c r="KH123" s="5">
        <v>27841</v>
      </c>
      <c r="KI123" s="5">
        <v>24246</v>
      </c>
      <c r="KJ123" s="5">
        <v>20233</v>
      </c>
      <c r="KK123" s="5">
        <v>14910</v>
      </c>
      <c r="KL123" s="5">
        <v>11008</v>
      </c>
      <c r="KM123" s="5">
        <v>17243</v>
      </c>
      <c r="KN123" s="5">
        <v>11974</v>
      </c>
      <c r="KO123" s="5">
        <v>700</v>
      </c>
      <c r="KP123" s="5">
        <v>694</v>
      </c>
      <c r="KQ123" s="5">
        <v>164</v>
      </c>
      <c r="KR123" s="5">
        <v>80</v>
      </c>
      <c r="KS123" s="5">
        <v>4</v>
      </c>
      <c r="KT123" s="5">
        <v>21</v>
      </c>
      <c r="KU123" s="5" t="s">
        <v>33</v>
      </c>
      <c r="KV123" s="5" t="s">
        <v>33</v>
      </c>
      <c r="KW123" s="5" t="s">
        <v>33</v>
      </c>
      <c r="KX123" s="5" t="s">
        <v>33</v>
      </c>
      <c r="KY123" s="5" t="s">
        <v>33</v>
      </c>
      <c r="KZ123" s="5" t="s">
        <v>33</v>
      </c>
      <c r="LA123" s="5" t="s">
        <v>33</v>
      </c>
      <c r="LB123" s="5" t="s">
        <v>33</v>
      </c>
      <c r="LC123" s="5" t="s">
        <v>33</v>
      </c>
      <c r="LD123" s="5" t="s">
        <v>33</v>
      </c>
      <c r="LE123" s="5" t="s">
        <v>33</v>
      </c>
      <c r="LF123" s="5" t="s">
        <v>33</v>
      </c>
      <c r="LG123" s="5" t="s">
        <v>33</v>
      </c>
      <c r="LH123" s="5" t="s">
        <v>33</v>
      </c>
      <c r="LI123" s="5" t="s">
        <v>33</v>
      </c>
      <c r="LJ123" s="5" t="s">
        <v>33</v>
      </c>
      <c r="LK123" s="5" t="s">
        <v>33</v>
      </c>
      <c r="LL123" s="5">
        <v>5586</v>
      </c>
      <c r="LM123" s="5">
        <v>2413</v>
      </c>
      <c r="LN123" s="5">
        <v>2574</v>
      </c>
      <c r="LO123" s="5">
        <v>1691</v>
      </c>
      <c r="LP123" s="5">
        <v>2343</v>
      </c>
      <c r="LQ123" s="5">
        <v>219</v>
      </c>
      <c r="LR123" s="5">
        <v>122</v>
      </c>
      <c r="LS123" s="5">
        <v>285</v>
      </c>
      <c r="LT123" s="5">
        <v>69</v>
      </c>
      <c r="LU123" s="5">
        <v>115</v>
      </c>
      <c r="LV123" s="5">
        <v>80</v>
      </c>
      <c r="LW123" s="5">
        <v>15</v>
      </c>
      <c r="LX123" s="5">
        <v>6</v>
      </c>
      <c r="LY123" s="5">
        <v>9</v>
      </c>
      <c r="LZ123" s="5">
        <v>0</v>
      </c>
      <c r="MA123" s="5" t="s">
        <v>33</v>
      </c>
      <c r="MB123" s="5" t="s">
        <v>33</v>
      </c>
      <c r="MC123" s="5" t="s">
        <v>33</v>
      </c>
      <c r="MD123" s="5" t="s">
        <v>33</v>
      </c>
      <c r="ME123" s="5" t="s">
        <v>33</v>
      </c>
      <c r="MF123" s="5" t="s">
        <v>33</v>
      </c>
      <c r="MG123" s="5" t="s">
        <v>33</v>
      </c>
      <c r="MH123" s="5" t="s">
        <v>33</v>
      </c>
      <c r="MI123" s="5" t="s">
        <v>33</v>
      </c>
      <c r="MJ123" s="5" t="s">
        <v>33</v>
      </c>
      <c r="MK123" s="5" t="s">
        <v>33</v>
      </c>
      <c r="ML123" s="5" t="s">
        <v>33</v>
      </c>
      <c r="MM123" s="5" t="s">
        <v>33</v>
      </c>
      <c r="MN123" s="5" t="s">
        <v>33</v>
      </c>
      <c r="MO123" s="5" t="s">
        <v>33</v>
      </c>
      <c r="MP123" s="5" t="s">
        <v>33</v>
      </c>
      <c r="MQ123" s="5" t="s">
        <v>33</v>
      </c>
      <c r="MR123" s="5">
        <v>0</v>
      </c>
      <c r="MS123" s="5">
        <v>0</v>
      </c>
      <c r="MT123" s="5">
        <v>0</v>
      </c>
      <c r="MU123" s="5">
        <v>0</v>
      </c>
      <c r="MV123" s="5">
        <v>0</v>
      </c>
      <c r="MW123" s="5">
        <v>0</v>
      </c>
      <c r="MX123" s="5">
        <v>0</v>
      </c>
      <c r="MY123" s="5">
        <v>0</v>
      </c>
      <c r="MZ123" s="5">
        <v>0</v>
      </c>
      <c r="NA123" s="5">
        <v>0</v>
      </c>
      <c r="NB123" s="5">
        <v>0</v>
      </c>
      <c r="NC123" s="5">
        <v>0</v>
      </c>
      <c r="ND123" s="5">
        <v>0</v>
      </c>
      <c r="NE123" s="5" t="s">
        <v>33</v>
      </c>
      <c r="NF123" s="5" t="s">
        <v>33</v>
      </c>
      <c r="NG123" s="5" t="s">
        <v>33</v>
      </c>
      <c r="NH123" s="5" t="s">
        <v>33</v>
      </c>
      <c r="NI123" s="5" t="s">
        <v>33</v>
      </c>
      <c r="NJ123" s="5" t="s">
        <v>33</v>
      </c>
      <c r="NK123" s="5" t="s">
        <v>33</v>
      </c>
      <c r="NL123" s="5" t="s">
        <v>33</v>
      </c>
      <c r="NM123" s="5" t="s">
        <v>33</v>
      </c>
      <c r="NN123" s="5" t="s">
        <v>33</v>
      </c>
      <c r="NO123" s="5" t="s">
        <v>33</v>
      </c>
      <c r="NP123" s="5" t="s">
        <v>33</v>
      </c>
      <c r="NQ123" s="5" t="s">
        <v>33</v>
      </c>
      <c r="NR123" s="5" t="s">
        <v>33</v>
      </c>
      <c r="NS123" s="5" t="s">
        <v>33</v>
      </c>
      <c r="NT123" s="5" t="s">
        <v>33</v>
      </c>
      <c r="NU123" s="5" t="s">
        <v>33</v>
      </c>
      <c r="NV123" s="5" t="s">
        <v>33</v>
      </c>
      <c r="NW123" s="5" t="s">
        <v>33</v>
      </c>
      <c r="NX123" s="5">
        <v>0</v>
      </c>
      <c r="NY123" s="5">
        <v>0</v>
      </c>
      <c r="NZ123" s="5">
        <v>0</v>
      </c>
      <c r="OA123" s="5">
        <v>0</v>
      </c>
      <c r="OB123" s="5">
        <v>0</v>
      </c>
      <c r="OC123" s="5">
        <v>0</v>
      </c>
      <c r="OD123" s="5">
        <v>0</v>
      </c>
      <c r="OE123" s="5">
        <v>0</v>
      </c>
      <c r="OF123" s="5">
        <v>0</v>
      </c>
      <c r="OG123" s="5">
        <v>0</v>
      </c>
      <c r="OH123" s="5">
        <v>0</v>
      </c>
      <c r="OI123" s="5">
        <v>0</v>
      </c>
      <c r="OJ123" s="5">
        <v>0</v>
      </c>
      <c r="OK123" s="5" t="s">
        <v>33</v>
      </c>
      <c r="OL123" s="5" t="s">
        <v>33</v>
      </c>
      <c r="OM123" s="5" t="s">
        <v>33</v>
      </c>
      <c r="ON123" s="5" t="s">
        <v>33</v>
      </c>
      <c r="OO123" s="5" t="s">
        <v>33</v>
      </c>
      <c r="OP123" s="5" t="s">
        <v>33</v>
      </c>
      <c r="OQ123" s="5" t="s">
        <v>33</v>
      </c>
      <c r="OR123" s="5" t="s">
        <v>33</v>
      </c>
      <c r="OS123" s="5" t="s">
        <v>33</v>
      </c>
      <c r="OT123" s="5" t="s">
        <v>33</v>
      </c>
      <c r="OU123" s="5" t="s">
        <v>33</v>
      </c>
      <c r="OV123" s="5" t="s">
        <v>33</v>
      </c>
      <c r="OW123" s="5" t="s">
        <v>33</v>
      </c>
      <c r="OX123" s="5" t="s">
        <v>33</v>
      </c>
      <c r="OY123" s="5" t="s">
        <v>33</v>
      </c>
      <c r="OZ123" s="5" t="s">
        <v>33</v>
      </c>
      <c r="PA123" s="5" t="s">
        <v>33</v>
      </c>
      <c r="PB123" s="5" t="s">
        <v>33</v>
      </c>
      <c r="PC123" s="5" t="s">
        <v>33</v>
      </c>
      <c r="PD123" s="5">
        <v>623</v>
      </c>
      <c r="PE123" s="5">
        <v>9410</v>
      </c>
      <c r="PF123" s="5">
        <v>8337</v>
      </c>
      <c r="PG123" s="5">
        <v>8281</v>
      </c>
      <c r="PH123" s="5">
        <v>10443</v>
      </c>
      <c r="PI123" s="5">
        <v>9682</v>
      </c>
      <c r="PJ123" s="5">
        <v>9640</v>
      </c>
      <c r="PK123" s="5">
        <v>26698</v>
      </c>
      <c r="PL123" s="5">
        <v>8270</v>
      </c>
      <c r="PM123" s="5">
        <v>392</v>
      </c>
      <c r="PN123" s="5">
        <v>472</v>
      </c>
      <c r="PO123" s="5">
        <v>398</v>
      </c>
      <c r="PP123" s="5">
        <v>366</v>
      </c>
      <c r="PQ123" s="5">
        <v>263</v>
      </c>
      <c r="PR123" s="5">
        <v>264</v>
      </c>
      <c r="PS123" s="5" t="s">
        <v>33</v>
      </c>
      <c r="PT123" s="5" t="s">
        <v>33</v>
      </c>
      <c r="PU123" s="5" t="s">
        <v>33</v>
      </c>
      <c r="PV123" s="5" t="s">
        <v>33</v>
      </c>
      <c r="PW123" s="5" t="s">
        <v>33</v>
      </c>
      <c r="PX123" s="5" t="s">
        <v>33</v>
      </c>
      <c r="PY123" s="5" t="s">
        <v>33</v>
      </c>
      <c r="PZ123" s="5" t="s">
        <v>33</v>
      </c>
      <c r="QA123" s="5" t="s">
        <v>33</v>
      </c>
      <c r="QB123" s="5" t="s">
        <v>33</v>
      </c>
      <c r="QC123" s="5" t="s">
        <v>33</v>
      </c>
      <c r="QD123" s="5" t="s">
        <v>33</v>
      </c>
      <c r="QE123" s="5" t="s">
        <v>33</v>
      </c>
      <c r="QF123" s="5" t="s">
        <v>33</v>
      </c>
      <c r="QG123" s="5" t="s">
        <v>33</v>
      </c>
      <c r="QH123" s="5" t="s">
        <v>33</v>
      </c>
      <c r="QI123" s="5" t="s">
        <v>33</v>
      </c>
      <c r="QJ123" s="5">
        <v>769</v>
      </c>
      <c r="QK123" s="5">
        <v>6153</v>
      </c>
      <c r="QL123" s="5">
        <v>6730</v>
      </c>
      <c r="QM123" s="5">
        <v>9301</v>
      </c>
      <c r="QN123" s="5">
        <v>4498</v>
      </c>
      <c r="QO123" s="5">
        <v>3336</v>
      </c>
      <c r="QP123" s="5">
        <v>1957</v>
      </c>
      <c r="QQ123" s="5">
        <v>2244</v>
      </c>
      <c r="QR123" s="5">
        <v>1015</v>
      </c>
      <c r="QS123" s="5">
        <v>251</v>
      </c>
      <c r="QT123" s="5">
        <v>418</v>
      </c>
      <c r="QU123" s="5">
        <v>212</v>
      </c>
      <c r="QV123" s="5">
        <v>246</v>
      </c>
      <c r="QW123" s="5">
        <v>328</v>
      </c>
      <c r="QX123" s="5">
        <v>185</v>
      </c>
      <c r="QY123" s="5" t="s">
        <v>33</v>
      </c>
      <c r="QZ123" s="5" t="s">
        <v>33</v>
      </c>
      <c r="RA123" s="5" t="s">
        <v>33</v>
      </c>
      <c r="RB123" s="5" t="s">
        <v>33</v>
      </c>
      <c r="RC123" s="5" t="s">
        <v>33</v>
      </c>
      <c r="RD123" s="5" t="s">
        <v>33</v>
      </c>
      <c r="RE123" s="5" t="s">
        <v>33</v>
      </c>
      <c r="RF123" s="5" t="s">
        <v>33</v>
      </c>
      <c r="RG123" s="5" t="s">
        <v>33</v>
      </c>
      <c r="RH123" s="5" t="s">
        <v>33</v>
      </c>
      <c r="RI123" s="5" t="s">
        <v>33</v>
      </c>
      <c r="RJ123" s="5" t="s">
        <v>33</v>
      </c>
      <c r="RK123" s="5" t="s">
        <v>33</v>
      </c>
      <c r="RL123" s="5" t="s">
        <v>33</v>
      </c>
      <c r="RM123" s="5" t="s">
        <v>33</v>
      </c>
      <c r="RN123" s="5" t="s">
        <v>33</v>
      </c>
      <c r="RO123" s="5" t="s">
        <v>33</v>
      </c>
      <c r="RP123" s="5">
        <v>-10</v>
      </c>
      <c r="RQ123" s="5">
        <v>6790</v>
      </c>
      <c r="RR123" s="5">
        <v>6836</v>
      </c>
      <c r="RS123" s="5">
        <v>6583</v>
      </c>
      <c r="RT123" s="5">
        <v>5613</v>
      </c>
      <c r="RU123" s="5">
        <v>3941</v>
      </c>
      <c r="RV123" s="5">
        <v>3663</v>
      </c>
      <c r="RW123" s="5">
        <v>3952</v>
      </c>
      <c r="RX123" s="5">
        <v>2143</v>
      </c>
      <c r="RY123" s="5">
        <v>354</v>
      </c>
      <c r="RZ123" s="5">
        <v>461</v>
      </c>
      <c r="SA123" s="5">
        <v>381</v>
      </c>
      <c r="SB123" s="5">
        <v>324</v>
      </c>
      <c r="SC123" s="5">
        <v>281</v>
      </c>
      <c r="SD123" s="5">
        <v>193</v>
      </c>
      <c r="SE123" s="5" t="s">
        <v>33</v>
      </c>
      <c r="SF123" s="5" t="s">
        <v>33</v>
      </c>
      <c r="SG123" s="5" t="s">
        <v>33</v>
      </c>
      <c r="SH123" s="5" t="s">
        <v>33</v>
      </c>
      <c r="SI123" s="5" t="s">
        <v>33</v>
      </c>
      <c r="SJ123" s="5" t="s">
        <v>33</v>
      </c>
      <c r="SK123" s="5" t="s">
        <v>33</v>
      </c>
      <c r="SL123" s="5" t="s">
        <v>33</v>
      </c>
      <c r="SM123" s="5" t="s">
        <v>33</v>
      </c>
      <c r="SN123" s="5" t="s">
        <v>33</v>
      </c>
      <c r="SO123" s="5" t="s">
        <v>33</v>
      </c>
      <c r="SP123" s="5" t="s">
        <v>33</v>
      </c>
      <c r="SQ123" s="5" t="s">
        <v>33</v>
      </c>
      <c r="SR123" s="5" t="s">
        <v>33</v>
      </c>
      <c r="SS123" s="5" t="s">
        <v>33</v>
      </c>
      <c r="ST123" s="5" t="s">
        <v>33</v>
      </c>
      <c r="SU123" s="5" t="s">
        <v>33</v>
      </c>
      <c r="SV123" s="5">
        <v>0</v>
      </c>
      <c r="SW123" s="5">
        <v>503</v>
      </c>
      <c r="SX123" s="5">
        <v>584</v>
      </c>
      <c r="SY123" s="5">
        <v>595</v>
      </c>
      <c r="SZ123" s="5">
        <v>364</v>
      </c>
      <c r="TA123" s="5">
        <v>458</v>
      </c>
      <c r="TB123" s="5">
        <v>271</v>
      </c>
      <c r="TC123" s="5">
        <v>2653</v>
      </c>
      <c r="TD123" s="5">
        <v>14</v>
      </c>
      <c r="TE123" s="5">
        <v>0</v>
      </c>
      <c r="TF123" s="5">
        <v>0</v>
      </c>
      <c r="TG123" s="5">
        <v>0</v>
      </c>
      <c r="TH123" s="5">
        <v>0</v>
      </c>
      <c r="TI123" s="5">
        <v>0</v>
      </c>
      <c r="TJ123" s="5">
        <v>0</v>
      </c>
      <c r="TK123" s="5" t="s">
        <v>33</v>
      </c>
      <c r="TL123" s="5" t="s">
        <v>33</v>
      </c>
      <c r="TM123" s="5" t="s">
        <v>33</v>
      </c>
      <c r="TN123" s="5" t="s">
        <v>33</v>
      </c>
      <c r="TO123" s="5" t="s">
        <v>33</v>
      </c>
      <c r="TP123" s="5" t="s">
        <v>33</v>
      </c>
      <c r="TQ123" s="5" t="s">
        <v>33</v>
      </c>
      <c r="TR123" s="5" t="s">
        <v>33</v>
      </c>
      <c r="TS123" s="5" t="s">
        <v>33</v>
      </c>
      <c r="TT123" s="5" t="s">
        <v>33</v>
      </c>
      <c r="TU123" s="5" t="s">
        <v>33</v>
      </c>
      <c r="TV123" s="5" t="s">
        <v>33</v>
      </c>
      <c r="TW123" s="5" t="s">
        <v>33</v>
      </c>
      <c r="TX123" s="5" t="s">
        <v>33</v>
      </c>
      <c r="TY123" s="5" t="s">
        <v>33</v>
      </c>
      <c r="TZ123" s="5" t="s">
        <v>33</v>
      </c>
      <c r="UA123" s="5" t="s">
        <v>33</v>
      </c>
      <c r="UB123" s="5">
        <v>0</v>
      </c>
      <c r="UC123" s="5">
        <v>0</v>
      </c>
      <c r="UD123" s="5">
        <v>0</v>
      </c>
      <c r="UE123" s="5">
        <v>0</v>
      </c>
      <c r="UF123" s="5">
        <v>192</v>
      </c>
      <c r="UG123" s="5">
        <v>176</v>
      </c>
      <c r="UH123" s="5">
        <v>341</v>
      </c>
      <c r="UI123" s="5">
        <v>0</v>
      </c>
      <c r="UJ123" s="5">
        <v>6</v>
      </c>
      <c r="UK123" s="5">
        <v>96</v>
      </c>
      <c r="UL123" s="5">
        <v>40</v>
      </c>
      <c r="UM123" s="5">
        <v>39</v>
      </c>
      <c r="UN123" s="5">
        <v>48</v>
      </c>
      <c r="UO123" s="5">
        <v>0</v>
      </c>
      <c r="UP123" s="5">
        <v>0</v>
      </c>
      <c r="UQ123" s="5" t="s">
        <v>33</v>
      </c>
      <c r="UR123" s="5" t="s">
        <v>33</v>
      </c>
      <c r="US123" s="5" t="s">
        <v>33</v>
      </c>
      <c r="UT123" s="5" t="s">
        <v>33</v>
      </c>
      <c r="UU123" s="5" t="s">
        <v>33</v>
      </c>
      <c r="UV123" s="5" t="s">
        <v>33</v>
      </c>
      <c r="UW123" s="5" t="s">
        <v>33</v>
      </c>
      <c r="UX123" s="5" t="s">
        <v>33</v>
      </c>
      <c r="UY123" s="5" t="s">
        <v>33</v>
      </c>
      <c r="UZ123" s="5" t="s">
        <v>33</v>
      </c>
      <c r="VA123" s="5" t="s">
        <v>33</v>
      </c>
      <c r="VB123" s="5" t="s">
        <v>33</v>
      </c>
      <c r="VC123" s="5" t="s">
        <v>33</v>
      </c>
      <c r="VD123" s="5" t="s">
        <v>33</v>
      </c>
      <c r="VE123" s="5" t="s">
        <v>33</v>
      </c>
      <c r="VF123" s="5" t="s">
        <v>33</v>
      </c>
      <c r="VG123" s="5" t="s">
        <v>33</v>
      </c>
      <c r="VH123" s="5">
        <v>12899</v>
      </c>
      <c r="VI123" s="5">
        <v>23134</v>
      </c>
      <c r="VJ123" s="5">
        <v>23413</v>
      </c>
      <c r="VK123" s="5">
        <v>26555</v>
      </c>
      <c r="VL123" s="5">
        <v>22103</v>
      </c>
      <c r="VM123" s="5">
        <v>27374</v>
      </c>
      <c r="VN123" s="5">
        <v>13468</v>
      </c>
      <c r="VO123" s="5">
        <v>8347</v>
      </c>
      <c r="VP123" s="5">
        <v>4035</v>
      </c>
      <c r="VQ123" s="5">
        <v>2103</v>
      </c>
      <c r="VR123" s="5">
        <v>2357</v>
      </c>
      <c r="VS123" s="5">
        <v>1242</v>
      </c>
      <c r="VT123" s="5">
        <v>1052</v>
      </c>
      <c r="VU123" s="5">
        <v>749</v>
      </c>
      <c r="VV123" s="5">
        <v>952</v>
      </c>
      <c r="VW123" s="5" t="s">
        <v>33</v>
      </c>
      <c r="VX123" s="5" t="s">
        <v>33</v>
      </c>
      <c r="VY123" s="5" t="s">
        <v>33</v>
      </c>
      <c r="VZ123" s="5" t="s">
        <v>33</v>
      </c>
      <c r="WA123" s="5" t="s">
        <v>33</v>
      </c>
      <c r="WB123" s="5" t="s">
        <v>33</v>
      </c>
      <c r="WC123" s="5" t="s">
        <v>33</v>
      </c>
      <c r="WD123" s="5" t="s">
        <v>33</v>
      </c>
      <c r="WE123" s="5" t="s">
        <v>33</v>
      </c>
      <c r="WF123" s="5" t="s">
        <v>33</v>
      </c>
      <c r="WG123" s="5" t="s">
        <v>33</v>
      </c>
      <c r="WH123" s="5" t="s">
        <v>33</v>
      </c>
      <c r="WI123" s="5" t="s">
        <v>33</v>
      </c>
      <c r="WJ123" s="5" t="s">
        <v>33</v>
      </c>
      <c r="WK123" s="5" t="s">
        <v>33</v>
      </c>
      <c r="WL123" s="5" t="s">
        <v>33</v>
      </c>
      <c r="WM123" s="5" t="s">
        <v>33</v>
      </c>
      <c r="WN123" s="5">
        <v>0</v>
      </c>
      <c r="WO123" s="5">
        <v>0</v>
      </c>
      <c r="WP123" s="5">
        <v>0</v>
      </c>
      <c r="WQ123" s="5">
        <v>0</v>
      </c>
      <c r="WR123" s="5">
        <v>195</v>
      </c>
      <c r="WS123" s="5">
        <v>170</v>
      </c>
      <c r="WT123" s="5">
        <v>111</v>
      </c>
      <c r="WU123" s="5">
        <v>33</v>
      </c>
      <c r="WV123" s="5">
        <v>9</v>
      </c>
      <c r="WW123" s="5">
        <v>1</v>
      </c>
      <c r="WX123" s="5">
        <v>3</v>
      </c>
      <c r="WY123" s="5">
        <v>8</v>
      </c>
      <c r="WZ123" s="5">
        <v>8</v>
      </c>
      <c r="XA123" s="5">
        <v>14</v>
      </c>
      <c r="XB123" s="5">
        <v>42</v>
      </c>
      <c r="XC123" s="5" t="s">
        <v>33</v>
      </c>
      <c r="XD123" s="5" t="s">
        <v>33</v>
      </c>
      <c r="XE123" s="5" t="s">
        <v>33</v>
      </c>
      <c r="XF123" s="5" t="s">
        <v>33</v>
      </c>
      <c r="XG123" s="5" t="s">
        <v>33</v>
      </c>
      <c r="XH123" s="5" t="s">
        <v>33</v>
      </c>
      <c r="XI123" s="5" t="s">
        <v>33</v>
      </c>
      <c r="XJ123" s="5" t="s">
        <v>33</v>
      </c>
      <c r="XK123" s="5" t="s">
        <v>33</v>
      </c>
      <c r="XL123" s="5" t="s">
        <v>33</v>
      </c>
      <c r="XM123" s="5" t="s">
        <v>33</v>
      </c>
      <c r="XN123" s="5" t="s">
        <v>33</v>
      </c>
      <c r="XO123" s="5" t="s">
        <v>33</v>
      </c>
      <c r="XP123" s="5" t="s">
        <v>33</v>
      </c>
      <c r="XQ123" s="5" t="s">
        <v>33</v>
      </c>
      <c r="XR123" s="5" t="s">
        <v>33</v>
      </c>
      <c r="XS123" s="1">
        <v>17008</v>
      </c>
      <c r="XT123" s="3" t="s">
        <v>180</v>
      </c>
      <c r="XU123" s="3" t="s">
        <v>179</v>
      </c>
      <c r="XV123" s="3" t="s">
        <v>179</v>
      </c>
      <c r="XW123" s="3" t="s">
        <v>179</v>
      </c>
      <c r="XX123" s="3" t="s">
        <v>180</v>
      </c>
      <c r="XY123" s="3" t="s">
        <v>179</v>
      </c>
      <c r="XZ123" s="3"/>
    </row>
    <row r="124" spans="1:650" x14ac:dyDescent="0.3">
      <c r="A124" s="6" t="s">
        <v>151</v>
      </c>
      <c r="B124" s="1">
        <v>4057098</v>
      </c>
      <c r="C124" s="5">
        <v>1865</v>
      </c>
      <c r="D124" s="5">
        <v>2028</v>
      </c>
      <c r="E124" s="5">
        <v>1162</v>
      </c>
      <c r="F124" s="5">
        <v>17136</v>
      </c>
      <c r="G124" s="5">
        <v>2380</v>
      </c>
      <c r="H124" s="5">
        <v>3100</v>
      </c>
      <c r="I124" s="5">
        <v>1508</v>
      </c>
      <c r="J124" s="5">
        <v>486</v>
      </c>
      <c r="K124" s="5">
        <v>-285</v>
      </c>
      <c r="L124" s="5">
        <v>689</v>
      </c>
      <c r="M124" s="5">
        <v>5914</v>
      </c>
      <c r="N124" s="5">
        <v>1153</v>
      </c>
      <c r="O124" s="5">
        <v>955</v>
      </c>
      <c r="P124" s="5">
        <v>858</v>
      </c>
      <c r="Q124" s="5">
        <v>2891</v>
      </c>
      <c r="R124" s="5">
        <v>415</v>
      </c>
      <c r="S124" s="5">
        <v>4548</v>
      </c>
      <c r="T124" s="5">
        <v>-3244</v>
      </c>
      <c r="U124" s="5">
        <v>9622</v>
      </c>
      <c r="V124" s="5">
        <v>0</v>
      </c>
      <c r="W124" s="5">
        <v>730</v>
      </c>
      <c r="X124" s="5">
        <v>1325</v>
      </c>
      <c r="Y124" s="5">
        <v>0</v>
      </c>
      <c r="Z124" s="5">
        <v>0</v>
      </c>
      <c r="AA124" s="5">
        <v>448</v>
      </c>
      <c r="AB124" s="5">
        <v>950</v>
      </c>
      <c r="AC124" s="5">
        <v>191</v>
      </c>
      <c r="AD124" s="5">
        <v>263</v>
      </c>
      <c r="AE124" s="5">
        <v>651</v>
      </c>
      <c r="AF124" s="5">
        <v>1109</v>
      </c>
      <c r="AG124" s="5">
        <v>866</v>
      </c>
      <c r="AH124" s="5">
        <v>261</v>
      </c>
      <c r="AI124" s="5">
        <v>16586</v>
      </c>
      <c r="AJ124" s="5">
        <v>4002</v>
      </c>
      <c r="AK124" s="5">
        <v>7761</v>
      </c>
      <c r="AL124" s="5">
        <v>14177</v>
      </c>
      <c r="AM124" s="5">
        <v>118552</v>
      </c>
      <c r="AN124" s="5">
        <v>15970</v>
      </c>
      <c r="AO124" s="5">
        <v>28195</v>
      </c>
      <c r="AP124" s="5">
        <v>22436</v>
      </c>
      <c r="AQ124" s="5">
        <v>28397</v>
      </c>
      <c r="AR124" s="5">
        <v>14857</v>
      </c>
      <c r="AS124" s="5">
        <v>13984</v>
      </c>
      <c r="AT124" s="5">
        <v>474440</v>
      </c>
      <c r="AU124" s="5">
        <v>39933</v>
      </c>
      <c r="AV124" s="5">
        <v>6489</v>
      </c>
      <c r="AW124" s="5">
        <v>2858</v>
      </c>
      <c r="AX124" s="5">
        <v>8172</v>
      </c>
      <c r="AY124" s="5">
        <v>7868</v>
      </c>
      <c r="AZ124" s="5">
        <v>4428</v>
      </c>
      <c r="BA124" s="5">
        <v>10482</v>
      </c>
      <c r="BB124" s="5">
        <v>4635</v>
      </c>
      <c r="BC124" s="5">
        <v>1353</v>
      </c>
      <c r="BD124" s="5">
        <v>61700</v>
      </c>
      <c r="BE124" s="5">
        <v>3807</v>
      </c>
      <c r="BF124" s="5">
        <v>53050</v>
      </c>
      <c r="BG124" s="5">
        <v>4667</v>
      </c>
      <c r="BH124" s="5">
        <v>61758</v>
      </c>
      <c r="BI124" s="5">
        <v>2103</v>
      </c>
      <c r="BJ124" s="5">
        <v>8009</v>
      </c>
      <c r="BK124" s="5">
        <v>4508</v>
      </c>
      <c r="BL124" s="5">
        <v>4688</v>
      </c>
      <c r="BM124" s="5">
        <v>11065</v>
      </c>
      <c r="BN124" s="5">
        <v>1587</v>
      </c>
      <c r="BO124" s="5">
        <v>29826</v>
      </c>
      <c r="BP124" s="5">
        <v>50508</v>
      </c>
      <c r="BQ124" s="5">
        <v>16101</v>
      </c>
      <c r="BR124" s="5">
        <v>32635</v>
      </c>
      <c r="BS124" s="5">
        <v>20676</v>
      </c>
      <c r="BT124" s="5">
        <v>14704</v>
      </c>
      <c r="BU124" s="5">
        <v>8599</v>
      </c>
      <c r="BV124" s="5">
        <v>18374</v>
      </c>
      <c r="BW124" s="5">
        <v>8155</v>
      </c>
      <c r="BX124" s="5">
        <v>13511</v>
      </c>
      <c r="BY124" s="5">
        <v>32697</v>
      </c>
      <c r="BZ124" s="5">
        <v>22932</v>
      </c>
      <c r="CA124" s="5">
        <v>22026</v>
      </c>
      <c r="CB124" s="5">
        <v>29215</v>
      </c>
      <c r="CC124" s="5">
        <v>28416</v>
      </c>
      <c r="CD124" s="5">
        <v>113687</v>
      </c>
      <c r="CE124" s="5">
        <v>6717</v>
      </c>
      <c r="CF124" s="5">
        <v>12115</v>
      </c>
      <c r="CG124" s="5">
        <v>20002</v>
      </c>
      <c r="CH124" s="5">
        <v>7418</v>
      </c>
      <c r="CI124" s="5">
        <v>14942</v>
      </c>
      <c r="CJ124" s="5">
        <v>153647</v>
      </c>
      <c r="CK124" s="5">
        <v>6804</v>
      </c>
      <c r="CL124" s="5">
        <v>18165</v>
      </c>
      <c r="CM124" s="5">
        <v>9877</v>
      </c>
      <c r="CN124" s="5">
        <v>17500</v>
      </c>
      <c r="CO124" s="5">
        <v>3256</v>
      </c>
      <c r="CP124" s="5">
        <v>16886</v>
      </c>
      <c r="CQ124" s="5">
        <v>6347</v>
      </c>
      <c r="CR124" s="5">
        <v>10122</v>
      </c>
      <c r="CS124" s="5">
        <v>18538</v>
      </c>
      <c r="CT124" s="5">
        <v>13896</v>
      </c>
      <c r="CU124" s="5">
        <v>109912</v>
      </c>
      <c r="CV124" s="5">
        <v>118690</v>
      </c>
      <c r="CW124" s="5">
        <v>52920</v>
      </c>
      <c r="CX124" s="5">
        <v>49308</v>
      </c>
      <c r="CY124" s="5">
        <v>64835</v>
      </c>
      <c r="CZ124" s="5">
        <v>44586</v>
      </c>
      <c r="DA124" s="5">
        <v>55966</v>
      </c>
      <c r="DB124" s="5">
        <v>60212</v>
      </c>
      <c r="DC124" s="5">
        <v>18224</v>
      </c>
      <c r="DD124" s="5">
        <v>42793</v>
      </c>
      <c r="DE124" s="5">
        <v>63428</v>
      </c>
      <c r="DF124" s="5">
        <v>64381</v>
      </c>
      <c r="DG124" s="5">
        <v>29138</v>
      </c>
      <c r="DH124" s="5">
        <v>66204</v>
      </c>
      <c r="DI124" s="5">
        <v>56474</v>
      </c>
      <c r="DJ124" s="5">
        <v>49371</v>
      </c>
      <c r="DK124" s="5">
        <v>56937</v>
      </c>
      <c r="DL124" s="5">
        <v>36441</v>
      </c>
      <c r="DM124" s="5">
        <v>60815</v>
      </c>
      <c r="DN124" s="5">
        <v>44941</v>
      </c>
      <c r="DO124" s="5">
        <v>35785</v>
      </c>
      <c r="DP124" s="5">
        <v>53040</v>
      </c>
      <c r="DQ124" s="5">
        <v>38023</v>
      </c>
      <c r="DR124" s="5">
        <v>34609</v>
      </c>
      <c r="DS124" s="5">
        <v>30511</v>
      </c>
      <c r="DT124" s="5">
        <v>40970</v>
      </c>
      <c r="DU124" s="5">
        <v>33186</v>
      </c>
      <c r="DV124" s="5">
        <v>33717</v>
      </c>
      <c r="DW124" s="5">
        <v>33532</v>
      </c>
      <c r="DX124" s="5">
        <v>34336</v>
      </c>
      <c r="DY124" s="5">
        <v>31052</v>
      </c>
      <c r="DZ124" s="5">
        <v>38456</v>
      </c>
      <c r="EA124" s="5">
        <v>8599</v>
      </c>
      <c r="EB124" s="5">
        <v>10423</v>
      </c>
      <c r="EC124" s="5">
        <v>18845</v>
      </c>
      <c r="ED124" s="5">
        <v>13986</v>
      </c>
      <c r="EE124" s="5">
        <v>18349</v>
      </c>
      <c r="EF124" s="5">
        <v>7993</v>
      </c>
      <c r="EG124" s="5">
        <v>16861</v>
      </c>
      <c r="EH124" s="5">
        <v>7672</v>
      </c>
      <c r="EI124" s="5">
        <v>5081</v>
      </c>
      <c r="EJ124" s="5">
        <v>11036</v>
      </c>
      <c r="EK124" s="5">
        <v>4388</v>
      </c>
      <c r="EL124" s="5">
        <v>10607</v>
      </c>
      <c r="EM124" s="5">
        <v>15105</v>
      </c>
      <c r="EN124" s="5">
        <v>1664</v>
      </c>
      <c r="EO124" s="5">
        <v>-1413</v>
      </c>
      <c r="EP124" s="5">
        <v>7009</v>
      </c>
      <c r="EQ124" s="5">
        <v>5515</v>
      </c>
      <c r="ER124" s="5">
        <v>2857</v>
      </c>
      <c r="ES124" s="5">
        <v>14094</v>
      </c>
      <c r="ET124" s="5">
        <v>591</v>
      </c>
      <c r="EU124" s="5">
        <v>1719</v>
      </c>
      <c r="EV124" s="5">
        <v>6972</v>
      </c>
      <c r="EW124" s="5">
        <v>3439</v>
      </c>
      <c r="EX124" s="5">
        <v>396</v>
      </c>
      <c r="EY124" s="5">
        <v>1917</v>
      </c>
      <c r="EZ124" s="5">
        <v>5106</v>
      </c>
      <c r="FA124" s="5">
        <v>2616</v>
      </c>
      <c r="FB124" s="5">
        <v>3353</v>
      </c>
      <c r="FC124" s="5">
        <v>3348</v>
      </c>
      <c r="FD124" s="5">
        <v>5325</v>
      </c>
      <c r="FE124" s="5">
        <v>3966</v>
      </c>
      <c r="FF124" s="5">
        <v>4852</v>
      </c>
      <c r="FG124" s="5">
        <v>0</v>
      </c>
      <c r="FH124" s="5">
        <v>0</v>
      </c>
      <c r="FI124" s="5">
        <v>0</v>
      </c>
      <c r="FJ124" s="5">
        <v>0</v>
      </c>
      <c r="FK124" s="5">
        <v>0</v>
      </c>
      <c r="FL124" s="5">
        <v>0</v>
      </c>
      <c r="FM124" s="5">
        <v>0</v>
      </c>
      <c r="FN124" s="5">
        <v>0</v>
      </c>
      <c r="FO124" s="5">
        <v>0</v>
      </c>
      <c r="FP124" s="5">
        <v>0</v>
      </c>
      <c r="FQ124" s="5">
        <v>0</v>
      </c>
      <c r="FR124" s="5">
        <v>0</v>
      </c>
      <c r="FS124" s="5">
        <v>0</v>
      </c>
      <c r="FT124" s="5">
        <v>0</v>
      </c>
      <c r="FU124" s="5" t="s">
        <v>33</v>
      </c>
      <c r="FV124" s="5" t="s">
        <v>33</v>
      </c>
      <c r="FW124" s="5" t="s">
        <v>33</v>
      </c>
      <c r="FX124" s="5" t="s">
        <v>33</v>
      </c>
      <c r="FY124" s="5" t="s">
        <v>33</v>
      </c>
      <c r="FZ124" s="5" t="s">
        <v>33</v>
      </c>
      <c r="GA124" s="5" t="s">
        <v>33</v>
      </c>
      <c r="GB124" s="5" t="s">
        <v>33</v>
      </c>
      <c r="GC124" s="5" t="s">
        <v>33</v>
      </c>
      <c r="GD124" s="5" t="s">
        <v>33</v>
      </c>
      <c r="GE124" s="5" t="s">
        <v>33</v>
      </c>
      <c r="GF124" s="5" t="s">
        <v>33</v>
      </c>
      <c r="GG124" s="5" t="s">
        <v>33</v>
      </c>
      <c r="GH124" s="5" t="s">
        <v>33</v>
      </c>
      <c r="GI124" s="5" t="s">
        <v>33</v>
      </c>
      <c r="GJ124" s="5" t="s">
        <v>33</v>
      </c>
      <c r="GK124" s="5" t="s">
        <v>33</v>
      </c>
      <c r="GL124" s="5" t="s">
        <v>33</v>
      </c>
      <c r="GM124" s="5">
        <v>166788</v>
      </c>
      <c r="GN124" s="5">
        <v>185651</v>
      </c>
      <c r="GO124" s="5">
        <v>96788</v>
      </c>
      <c r="GP124" s="5">
        <v>127241</v>
      </c>
      <c r="GQ124" s="5">
        <v>224793</v>
      </c>
      <c r="GR124" s="5">
        <v>86353</v>
      </c>
      <c r="GS124" s="5">
        <v>111129</v>
      </c>
      <c r="GT124" s="5">
        <v>110210</v>
      </c>
      <c r="GU124" s="5">
        <v>59573</v>
      </c>
      <c r="GV124" s="5">
        <v>82887</v>
      </c>
      <c r="GW124" s="5">
        <v>120410</v>
      </c>
      <c r="GX124" s="5">
        <v>573514</v>
      </c>
      <c r="GY124" s="5">
        <v>107157</v>
      </c>
      <c r="GZ124" s="5">
        <v>104431</v>
      </c>
      <c r="HA124" s="5">
        <v>89226</v>
      </c>
      <c r="HB124" s="5">
        <v>178654</v>
      </c>
      <c r="HC124" s="5">
        <v>81585</v>
      </c>
      <c r="HD124" s="5">
        <v>23244</v>
      </c>
      <c r="HE124" s="5">
        <v>119088</v>
      </c>
      <c r="HF124" s="5">
        <v>66102</v>
      </c>
      <c r="HG124" s="5">
        <v>71295</v>
      </c>
      <c r="HH124" s="5">
        <v>276684</v>
      </c>
      <c r="HI124" s="5">
        <v>52073</v>
      </c>
      <c r="HJ124" s="5">
        <v>106221</v>
      </c>
      <c r="HK124" s="5">
        <v>47420</v>
      </c>
      <c r="HL124" s="5">
        <v>126285</v>
      </c>
      <c r="HM124" s="5">
        <v>41352</v>
      </c>
      <c r="HN124" s="5">
        <v>62227</v>
      </c>
      <c r="HO124" s="5">
        <v>48386</v>
      </c>
      <c r="HP124" s="5">
        <v>55580</v>
      </c>
      <c r="HQ124" s="5">
        <v>65487</v>
      </c>
      <c r="HR124" s="5">
        <v>59052</v>
      </c>
      <c r="HS124" s="5">
        <v>382199</v>
      </c>
      <c r="HT124" s="5">
        <v>377980</v>
      </c>
      <c r="HU124" s="5">
        <v>291422</v>
      </c>
      <c r="HV124" s="5">
        <v>261273</v>
      </c>
      <c r="HW124" s="5">
        <v>366825</v>
      </c>
      <c r="HX124" s="5">
        <v>409438</v>
      </c>
      <c r="HY124" s="5">
        <v>363531</v>
      </c>
      <c r="HZ124" s="5">
        <v>323799</v>
      </c>
      <c r="IA124" s="5">
        <v>333194</v>
      </c>
      <c r="IB124" s="5">
        <v>427358</v>
      </c>
      <c r="IC124" s="5">
        <v>530396</v>
      </c>
      <c r="ID124" s="5">
        <v>619995</v>
      </c>
      <c r="IE124" s="5">
        <v>680497</v>
      </c>
      <c r="IF124" s="5">
        <v>656449</v>
      </c>
      <c r="IG124" s="5">
        <v>596301</v>
      </c>
      <c r="IH124" s="5">
        <v>534606</v>
      </c>
      <c r="II124" s="5">
        <v>604112</v>
      </c>
      <c r="IJ124" s="5">
        <v>690761</v>
      </c>
      <c r="IK124" s="5">
        <v>1115889</v>
      </c>
      <c r="IL124" s="5">
        <v>689709</v>
      </c>
      <c r="IM124" s="5">
        <v>309318</v>
      </c>
      <c r="IN124" s="5">
        <v>286206</v>
      </c>
      <c r="IO124" s="5">
        <v>251443</v>
      </c>
      <c r="IP124" s="5">
        <v>237372</v>
      </c>
      <c r="IQ124" s="5">
        <v>221985</v>
      </c>
      <c r="IR124" s="5">
        <v>253631</v>
      </c>
      <c r="IS124" s="5">
        <v>197308</v>
      </c>
      <c r="IT124" s="5">
        <v>177517</v>
      </c>
      <c r="IU124" s="5">
        <v>167593</v>
      </c>
      <c r="IV124" s="5">
        <v>174687</v>
      </c>
      <c r="IW124" s="5">
        <v>149595</v>
      </c>
      <c r="IX124" s="5">
        <v>123474</v>
      </c>
      <c r="IY124" s="5">
        <v>12420</v>
      </c>
      <c r="IZ124" s="5">
        <v>11315</v>
      </c>
      <c r="JA124" s="5">
        <v>11252</v>
      </c>
      <c r="JB124" s="5">
        <v>11975</v>
      </c>
      <c r="JC124" s="5">
        <v>18383</v>
      </c>
      <c r="JD124" s="5">
        <v>8823</v>
      </c>
      <c r="JE124" s="5">
        <v>14751</v>
      </c>
      <c r="JF124" s="5">
        <v>18502</v>
      </c>
      <c r="JG124" s="5">
        <v>22138</v>
      </c>
      <c r="JH124" s="5">
        <v>17065</v>
      </c>
      <c r="JI124" s="5">
        <v>15342</v>
      </c>
      <c r="JJ124" s="5">
        <v>14875</v>
      </c>
      <c r="JK124" s="5">
        <v>16294</v>
      </c>
      <c r="JL124" s="5">
        <v>17240</v>
      </c>
      <c r="JM124" s="5">
        <v>13887</v>
      </c>
      <c r="JN124" s="5">
        <v>9915</v>
      </c>
      <c r="JO124" s="5">
        <v>9468</v>
      </c>
      <c r="JP124" s="5">
        <v>9661</v>
      </c>
      <c r="JQ124" s="5">
        <v>12845</v>
      </c>
      <c r="JR124" s="5">
        <v>8303</v>
      </c>
      <c r="JS124" s="5">
        <v>9434</v>
      </c>
      <c r="JT124" s="5">
        <v>8818</v>
      </c>
      <c r="JU124" s="5">
        <v>8739</v>
      </c>
      <c r="JV124" s="5">
        <v>7909</v>
      </c>
      <c r="JW124" s="5">
        <v>7840</v>
      </c>
      <c r="JX124" s="5">
        <v>6037</v>
      </c>
      <c r="JY124" s="5">
        <v>6545</v>
      </c>
      <c r="JZ124" s="5">
        <v>6318</v>
      </c>
      <c r="KA124" s="5">
        <v>6199</v>
      </c>
      <c r="KB124" s="5">
        <v>5977</v>
      </c>
      <c r="KC124" s="5">
        <v>6779</v>
      </c>
      <c r="KD124" s="5">
        <v>6124</v>
      </c>
      <c r="KE124" s="5">
        <v>10611</v>
      </c>
      <c r="KF124" s="5">
        <v>9743</v>
      </c>
      <c r="KG124" s="5">
        <v>10521</v>
      </c>
      <c r="KH124" s="5">
        <v>11539</v>
      </c>
      <c r="KI124" s="5">
        <v>10847</v>
      </c>
      <c r="KJ124" s="5">
        <v>9158</v>
      </c>
      <c r="KK124" s="5">
        <v>13116</v>
      </c>
      <c r="KL124" s="5">
        <v>8146</v>
      </c>
      <c r="KM124" s="5">
        <v>7928</v>
      </c>
      <c r="KN124" s="5">
        <v>6975</v>
      </c>
      <c r="KO124" s="5">
        <v>6976</v>
      </c>
      <c r="KP124" s="5">
        <v>16655</v>
      </c>
      <c r="KQ124" s="5">
        <v>19793</v>
      </c>
      <c r="KR124" s="5">
        <v>19826</v>
      </c>
      <c r="KS124" s="5">
        <v>25408</v>
      </c>
      <c r="KT124" s="5">
        <v>19354</v>
      </c>
      <c r="KU124" s="5">
        <v>22646</v>
      </c>
      <c r="KV124" s="5">
        <v>13767</v>
      </c>
      <c r="KW124" s="5">
        <v>17964</v>
      </c>
      <c r="KX124" s="5">
        <v>10021</v>
      </c>
      <c r="KY124" s="5">
        <v>3335</v>
      </c>
      <c r="KZ124" s="5">
        <v>2994</v>
      </c>
      <c r="LA124" s="5">
        <v>3960</v>
      </c>
      <c r="LB124" s="5">
        <v>4849</v>
      </c>
      <c r="LC124" s="5">
        <v>4279</v>
      </c>
      <c r="LD124" s="5">
        <v>4136</v>
      </c>
      <c r="LE124" s="5">
        <v>4740</v>
      </c>
      <c r="LF124" s="5">
        <v>3155</v>
      </c>
      <c r="LG124" s="5">
        <v>3647</v>
      </c>
      <c r="LH124" s="5">
        <v>1908</v>
      </c>
      <c r="LI124" s="5">
        <v>1366</v>
      </c>
      <c r="LJ124" s="5">
        <v>1478</v>
      </c>
      <c r="LK124" s="5">
        <v>3511</v>
      </c>
      <c r="LL124" s="5">
        <v>3831</v>
      </c>
      <c r="LM124" s="5">
        <v>2298</v>
      </c>
      <c r="LN124" s="5">
        <v>2867</v>
      </c>
      <c r="LO124" s="5">
        <v>3949</v>
      </c>
      <c r="LP124" s="5">
        <v>2614</v>
      </c>
      <c r="LQ124" s="5">
        <v>1303</v>
      </c>
      <c r="LR124" s="5">
        <v>1687</v>
      </c>
      <c r="LS124" s="5">
        <v>2462</v>
      </c>
      <c r="LT124" s="5">
        <v>2296</v>
      </c>
      <c r="LU124" s="5">
        <v>2608</v>
      </c>
      <c r="LV124" s="5">
        <v>3439</v>
      </c>
      <c r="LW124" s="5">
        <v>3190</v>
      </c>
      <c r="LX124" s="5">
        <v>1433</v>
      </c>
      <c r="LY124" s="5">
        <v>722</v>
      </c>
      <c r="LZ124" s="5">
        <v>1108</v>
      </c>
      <c r="MA124" s="5">
        <v>815</v>
      </c>
      <c r="MB124" s="5">
        <v>1313</v>
      </c>
      <c r="MC124" s="5">
        <v>1065</v>
      </c>
      <c r="MD124" s="5">
        <v>1241</v>
      </c>
      <c r="ME124" s="5">
        <v>1723</v>
      </c>
      <c r="MF124" s="5">
        <v>1577</v>
      </c>
      <c r="MG124" s="5">
        <v>1767</v>
      </c>
      <c r="MH124" s="5">
        <v>1837</v>
      </c>
      <c r="MI124" s="5">
        <v>885</v>
      </c>
      <c r="MJ124" s="5">
        <v>1119</v>
      </c>
      <c r="MK124" s="5">
        <v>836</v>
      </c>
      <c r="ML124" s="5">
        <v>1467</v>
      </c>
      <c r="MM124" s="5">
        <v>1400</v>
      </c>
      <c r="MN124" s="5">
        <v>1275</v>
      </c>
      <c r="MO124" s="5">
        <v>1712</v>
      </c>
      <c r="MP124" s="5">
        <v>1604</v>
      </c>
      <c r="MQ124" s="5">
        <v>0</v>
      </c>
      <c r="MR124" s="5">
        <v>0</v>
      </c>
      <c r="MS124" s="5">
        <v>0</v>
      </c>
      <c r="MT124" s="5">
        <v>0</v>
      </c>
      <c r="MU124" s="5">
        <v>0</v>
      </c>
      <c r="MV124" s="5">
        <v>0</v>
      </c>
      <c r="MW124" s="5">
        <v>0</v>
      </c>
      <c r="MX124" s="5">
        <v>0</v>
      </c>
      <c r="MY124" s="5">
        <v>0</v>
      </c>
      <c r="MZ124" s="5">
        <v>0</v>
      </c>
      <c r="NA124" s="5">
        <v>0</v>
      </c>
      <c r="NB124" s="5">
        <v>0</v>
      </c>
      <c r="NC124" s="5">
        <v>0</v>
      </c>
      <c r="ND124" s="5">
        <v>0</v>
      </c>
      <c r="NE124" s="5" t="s">
        <v>33</v>
      </c>
      <c r="NF124" s="5" t="s">
        <v>33</v>
      </c>
      <c r="NG124" s="5" t="s">
        <v>33</v>
      </c>
      <c r="NH124" s="5" t="s">
        <v>33</v>
      </c>
      <c r="NI124" s="5" t="s">
        <v>33</v>
      </c>
      <c r="NJ124" s="5" t="s">
        <v>33</v>
      </c>
      <c r="NK124" s="5" t="s">
        <v>33</v>
      </c>
      <c r="NL124" s="5" t="s">
        <v>33</v>
      </c>
      <c r="NM124" s="5" t="s">
        <v>33</v>
      </c>
      <c r="NN124" s="5" t="s">
        <v>33</v>
      </c>
      <c r="NO124" s="5" t="s">
        <v>33</v>
      </c>
      <c r="NP124" s="5" t="s">
        <v>33</v>
      </c>
      <c r="NQ124" s="5" t="s">
        <v>33</v>
      </c>
      <c r="NR124" s="5" t="s">
        <v>33</v>
      </c>
      <c r="NS124" s="5" t="s">
        <v>33</v>
      </c>
      <c r="NT124" s="5" t="s">
        <v>33</v>
      </c>
      <c r="NU124" s="5" t="s">
        <v>33</v>
      </c>
      <c r="NV124" s="5" t="s">
        <v>33</v>
      </c>
      <c r="NW124" s="5">
        <v>0</v>
      </c>
      <c r="NX124" s="5">
        <v>0</v>
      </c>
      <c r="NY124" s="5">
        <v>0</v>
      </c>
      <c r="NZ124" s="5">
        <v>0</v>
      </c>
      <c r="OA124" s="5">
        <v>0</v>
      </c>
      <c r="OB124" s="5">
        <v>0</v>
      </c>
      <c r="OC124" s="5">
        <v>0</v>
      </c>
      <c r="OD124" s="5">
        <v>0</v>
      </c>
      <c r="OE124" s="5">
        <v>0</v>
      </c>
      <c r="OF124" s="5">
        <v>0</v>
      </c>
      <c r="OG124" s="5">
        <v>0</v>
      </c>
      <c r="OH124" s="5">
        <v>0</v>
      </c>
      <c r="OI124" s="5">
        <v>0</v>
      </c>
      <c r="OJ124" s="5">
        <v>0</v>
      </c>
      <c r="OK124" s="5" t="s">
        <v>33</v>
      </c>
      <c r="OL124" s="5" t="s">
        <v>33</v>
      </c>
      <c r="OM124" s="5" t="s">
        <v>33</v>
      </c>
      <c r="ON124" s="5" t="s">
        <v>33</v>
      </c>
      <c r="OO124" s="5" t="s">
        <v>33</v>
      </c>
      <c r="OP124" s="5" t="s">
        <v>33</v>
      </c>
      <c r="OQ124" s="5" t="s">
        <v>33</v>
      </c>
      <c r="OR124" s="5" t="s">
        <v>33</v>
      </c>
      <c r="OS124" s="5" t="s">
        <v>33</v>
      </c>
      <c r="OT124" s="5" t="s">
        <v>33</v>
      </c>
      <c r="OU124" s="5" t="s">
        <v>33</v>
      </c>
      <c r="OV124" s="5" t="s">
        <v>33</v>
      </c>
      <c r="OW124" s="5" t="s">
        <v>33</v>
      </c>
      <c r="OX124" s="5" t="s">
        <v>33</v>
      </c>
      <c r="OY124" s="5" t="s">
        <v>33</v>
      </c>
      <c r="OZ124" s="5" t="s">
        <v>33</v>
      </c>
      <c r="PA124" s="5" t="s">
        <v>33</v>
      </c>
      <c r="PB124" s="5" t="s">
        <v>33</v>
      </c>
      <c r="PC124" s="5">
        <v>19053</v>
      </c>
      <c r="PD124" s="5">
        <v>17890</v>
      </c>
      <c r="PE124" s="5">
        <v>18057</v>
      </c>
      <c r="PF124" s="5">
        <v>15525</v>
      </c>
      <c r="PG124" s="5">
        <v>14986</v>
      </c>
      <c r="PH124" s="5">
        <v>13808</v>
      </c>
      <c r="PI124" s="5">
        <v>14090</v>
      </c>
      <c r="PJ124" s="5">
        <v>13006</v>
      </c>
      <c r="PK124" s="5">
        <v>13796</v>
      </c>
      <c r="PL124" s="5">
        <v>12978</v>
      </c>
      <c r="PM124" s="5">
        <v>13271</v>
      </c>
      <c r="PN124" s="5">
        <v>15552</v>
      </c>
      <c r="PO124" s="5">
        <v>15614</v>
      </c>
      <c r="PP124" s="5">
        <v>12623</v>
      </c>
      <c r="PQ124" s="5">
        <v>11986</v>
      </c>
      <c r="PR124" s="5">
        <v>11543</v>
      </c>
      <c r="PS124" s="5">
        <v>11196</v>
      </c>
      <c r="PT124" s="5">
        <v>10778</v>
      </c>
      <c r="PU124" s="5">
        <v>10195</v>
      </c>
      <c r="PV124" s="5">
        <v>9942</v>
      </c>
      <c r="PW124" s="5">
        <v>10766</v>
      </c>
      <c r="PX124" s="5">
        <v>7975</v>
      </c>
      <c r="PY124" s="5">
        <v>9524</v>
      </c>
      <c r="PZ124" s="5">
        <v>7562</v>
      </c>
      <c r="QA124" s="5">
        <v>6976</v>
      </c>
      <c r="QB124" s="5">
        <v>7141</v>
      </c>
      <c r="QC124" s="5">
        <v>6562</v>
      </c>
      <c r="QD124" s="5">
        <v>10269</v>
      </c>
      <c r="QE124" s="5">
        <v>9882</v>
      </c>
      <c r="QF124" s="5">
        <v>9411</v>
      </c>
      <c r="QG124" s="5">
        <v>9771</v>
      </c>
      <c r="QH124" s="5">
        <v>9141</v>
      </c>
      <c r="QI124" s="5">
        <v>9613</v>
      </c>
      <c r="QJ124" s="5">
        <v>11170</v>
      </c>
      <c r="QK124" s="5">
        <v>8909</v>
      </c>
      <c r="QL124" s="5">
        <v>8825</v>
      </c>
      <c r="QM124" s="5">
        <v>8615</v>
      </c>
      <c r="QN124" s="5">
        <v>8009</v>
      </c>
      <c r="QO124" s="5">
        <v>8879</v>
      </c>
      <c r="QP124" s="5">
        <v>9540</v>
      </c>
      <c r="QQ124" s="5">
        <v>8590</v>
      </c>
      <c r="QR124" s="5">
        <v>9371</v>
      </c>
      <c r="QS124" s="5">
        <v>8710</v>
      </c>
      <c r="QT124" s="5">
        <v>7631</v>
      </c>
      <c r="QU124" s="5">
        <v>7449</v>
      </c>
      <c r="QV124" s="5">
        <v>8416</v>
      </c>
      <c r="QW124" s="5">
        <v>7374</v>
      </c>
      <c r="QX124" s="5">
        <v>6489</v>
      </c>
      <c r="QY124" s="5">
        <v>5849</v>
      </c>
      <c r="QZ124" s="5">
        <v>6684</v>
      </c>
      <c r="RA124" s="5">
        <v>5816</v>
      </c>
      <c r="RB124" s="5">
        <v>5494</v>
      </c>
      <c r="RC124" s="5">
        <v>5615</v>
      </c>
      <c r="RD124" s="5">
        <v>8167</v>
      </c>
      <c r="RE124" s="5">
        <v>6852</v>
      </c>
      <c r="RF124" s="5">
        <v>6146</v>
      </c>
      <c r="RG124" s="5">
        <v>5034</v>
      </c>
      <c r="RH124" s="5">
        <v>4585</v>
      </c>
      <c r="RI124" s="5">
        <v>4750</v>
      </c>
      <c r="RJ124" s="5">
        <v>5009</v>
      </c>
      <c r="RK124" s="5">
        <v>4661</v>
      </c>
      <c r="RL124" s="5">
        <v>5338</v>
      </c>
      <c r="RM124" s="5">
        <v>7207</v>
      </c>
      <c r="RN124" s="5">
        <v>6884</v>
      </c>
      <c r="RO124" s="5">
        <v>8670</v>
      </c>
      <c r="RP124" s="5">
        <v>8690</v>
      </c>
      <c r="RQ124" s="5">
        <v>9047</v>
      </c>
      <c r="RR124" s="5">
        <v>9315</v>
      </c>
      <c r="RS124" s="5">
        <v>9477</v>
      </c>
      <c r="RT124" s="5">
        <v>10592</v>
      </c>
      <c r="RU124" s="5">
        <v>13429</v>
      </c>
      <c r="RV124" s="5">
        <v>11444</v>
      </c>
      <c r="RW124" s="5">
        <v>12862</v>
      </c>
      <c r="RX124" s="5">
        <v>16284</v>
      </c>
      <c r="RY124" s="5">
        <v>17812</v>
      </c>
      <c r="RZ124" s="5">
        <v>13558</v>
      </c>
      <c r="SA124" s="5">
        <v>15487</v>
      </c>
      <c r="SB124" s="5">
        <v>16702</v>
      </c>
      <c r="SC124" s="5">
        <v>17077</v>
      </c>
      <c r="SD124" s="5">
        <v>17088</v>
      </c>
      <c r="SE124" s="5">
        <v>17135</v>
      </c>
      <c r="SF124" s="5">
        <v>14781</v>
      </c>
      <c r="SG124" s="5">
        <v>20310</v>
      </c>
      <c r="SH124" s="5">
        <v>12742</v>
      </c>
      <c r="SI124" s="5">
        <v>10969</v>
      </c>
      <c r="SJ124" s="5">
        <v>9660</v>
      </c>
      <c r="SK124" s="5">
        <v>9073</v>
      </c>
      <c r="SL124" s="5">
        <v>9549</v>
      </c>
      <c r="SM124" s="5">
        <v>9114</v>
      </c>
      <c r="SN124" s="5">
        <v>9203</v>
      </c>
      <c r="SO124" s="5">
        <v>9238</v>
      </c>
      <c r="SP124" s="5">
        <v>8978</v>
      </c>
      <c r="SQ124" s="5">
        <v>8481</v>
      </c>
      <c r="SR124" s="5">
        <v>9067</v>
      </c>
      <c r="SS124" s="5">
        <v>9007</v>
      </c>
      <c r="ST124" s="5">
        <v>8211</v>
      </c>
      <c r="SU124" s="5">
        <v>11414</v>
      </c>
      <c r="SV124" s="5">
        <v>11704</v>
      </c>
      <c r="SW124" s="5">
        <v>13243</v>
      </c>
      <c r="SX124" s="5">
        <v>14571</v>
      </c>
      <c r="SY124" s="5">
        <v>11264</v>
      </c>
      <c r="SZ124" s="5">
        <v>6712</v>
      </c>
      <c r="TA124" s="5">
        <v>18622</v>
      </c>
      <c r="TB124" s="5">
        <v>26834</v>
      </c>
      <c r="TC124" s="5">
        <v>18346</v>
      </c>
      <c r="TD124" s="5">
        <v>4441</v>
      </c>
      <c r="TE124" s="5">
        <v>4747</v>
      </c>
      <c r="TF124" s="5">
        <v>3776</v>
      </c>
      <c r="TG124" s="5">
        <v>2157</v>
      </c>
      <c r="TH124" s="5">
        <v>2864</v>
      </c>
      <c r="TI124" s="5">
        <v>2473</v>
      </c>
      <c r="TJ124" s="5">
        <v>1653</v>
      </c>
      <c r="TK124" s="5">
        <v>1324</v>
      </c>
      <c r="TL124" s="5">
        <v>1441</v>
      </c>
      <c r="TM124" s="5">
        <v>1824</v>
      </c>
      <c r="TN124" s="5">
        <v>1161</v>
      </c>
      <c r="TO124" s="5">
        <v>393</v>
      </c>
      <c r="TP124" s="5">
        <v>415</v>
      </c>
      <c r="TQ124" s="5">
        <v>1040</v>
      </c>
      <c r="TR124" s="5">
        <v>3144</v>
      </c>
      <c r="TS124" s="5">
        <v>3133</v>
      </c>
      <c r="TT124" s="5">
        <v>4031</v>
      </c>
      <c r="TU124" s="5">
        <v>3929</v>
      </c>
      <c r="TV124" s="5">
        <v>4289</v>
      </c>
      <c r="TW124" s="5">
        <v>3874</v>
      </c>
      <c r="TX124" s="5">
        <v>2450</v>
      </c>
      <c r="TY124" s="5">
        <v>2731</v>
      </c>
      <c r="TZ124" s="5">
        <v>2389</v>
      </c>
      <c r="UA124" s="5">
        <v>487</v>
      </c>
      <c r="UB124" s="5">
        <v>433</v>
      </c>
      <c r="UC124" s="5">
        <v>483</v>
      </c>
      <c r="UD124" s="5">
        <v>523</v>
      </c>
      <c r="UE124" s="5">
        <v>466</v>
      </c>
      <c r="UF124" s="5">
        <v>547</v>
      </c>
      <c r="UG124" s="5">
        <v>562</v>
      </c>
      <c r="UH124" s="5">
        <v>579</v>
      </c>
      <c r="UI124" s="5">
        <v>555</v>
      </c>
      <c r="UJ124" s="5">
        <v>490</v>
      </c>
      <c r="UK124" s="5">
        <v>434</v>
      </c>
      <c r="UL124" s="5">
        <v>414</v>
      </c>
      <c r="UM124" s="5">
        <v>458</v>
      </c>
      <c r="UN124" s="5">
        <v>168</v>
      </c>
      <c r="UO124" s="5">
        <v>180</v>
      </c>
      <c r="UP124" s="5">
        <v>186</v>
      </c>
      <c r="UQ124" s="5">
        <v>174</v>
      </c>
      <c r="UR124" s="5">
        <v>194</v>
      </c>
      <c r="US124" s="5">
        <v>230</v>
      </c>
      <c r="UT124" s="5">
        <v>179</v>
      </c>
      <c r="UU124" s="5">
        <v>0</v>
      </c>
      <c r="UV124" s="5">
        <v>0</v>
      </c>
      <c r="UW124" s="5">
        <v>0</v>
      </c>
      <c r="UX124" s="5">
        <v>0</v>
      </c>
      <c r="UY124" s="5">
        <v>0</v>
      </c>
      <c r="UZ124" s="5">
        <v>0</v>
      </c>
      <c r="VA124" s="5">
        <v>0</v>
      </c>
      <c r="VB124" s="5">
        <v>0</v>
      </c>
      <c r="VC124" s="5">
        <v>0</v>
      </c>
      <c r="VD124" s="5">
        <v>0</v>
      </c>
      <c r="VE124" s="5">
        <v>0</v>
      </c>
      <c r="VF124" s="5">
        <v>0</v>
      </c>
      <c r="VG124" s="5">
        <v>46804</v>
      </c>
      <c r="VH124" s="5">
        <v>37396</v>
      </c>
      <c r="VI124" s="5">
        <v>43071</v>
      </c>
      <c r="VJ124" s="5">
        <v>44501</v>
      </c>
      <c r="VK124" s="5">
        <v>43996</v>
      </c>
      <c r="VL124" s="5">
        <v>47420</v>
      </c>
      <c r="VM124" s="5">
        <v>56612</v>
      </c>
      <c r="VN124" s="5">
        <v>57611</v>
      </c>
      <c r="VO124" s="5">
        <v>62121</v>
      </c>
      <c r="VP124" s="5">
        <v>69831</v>
      </c>
      <c r="VQ124" s="5">
        <v>80086</v>
      </c>
      <c r="VR124" s="5">
        <v>60461</v>
      </c>
      <c r="VS124" s="5">
        <v>62039</v>
      </c>
      <c r="VT124" s="5">
        <v>69436</v>
      </c>
      <c r="VU124" s="5">
        <v>65280</v>
      </c>
      <c r="VV124" s="5">
        <v>64057</v>
      </c>
      <c r="VW124" s="5">
        <v>53164</v>
      </c>
      <c r="VX124" s="5">
        <v>47749</v>
      </c>
      <c r="VY124" s="5">
        <v>51739</v>
      </c>
      <c r="VZ124" s="5">
        <v>41525</v>
      </c>
      <c r="WA124" s="5">
        <v>42719</v>
      </c>
      <c r="WB124" s="5">
        <v>46554</v>
      </c>
      <c r="WC124" s="5">
        <v>44737</v>
      </c>
      <c r="WD124" s="5">
        <v>49907</v>
      </c>
      <c r="WE124" s="5">
        <v>51573</v>
      </c>
      <c r="WF124" s="5">
        <v>44084</v>
      </c>
      <c r="WG124" s="5">
        <v>41345</v>
      </c>
      <c r="WH124" s="5">
        <v>35056</v>
      </c>
      <c r="WI124" s="5">
        <v>31689</v>
      </c>
      <c r="WJ124" s="5">
        <v>30698</v>
      </c>
      <c r="WK124" s="5">
        <v>31365</v>
      </c>
      <c r="WL124" s="5">
        <v>30533</v>
      </c>
      <c r="WM124" s="5">
        <v>2568</v>
      </c>
      <c r="WN124" s="5">
        <v>2680</v>
      </c>
      <c r="WO124" s="5">
        <v>2551</v>
      </c>
      <c r="WP124" s="5">
        <v>2575</v>
      </c>
      <c r="WQ124" s="5">
        <v>2688</v>
      </c>
      <c r="WR124" s="5">
        <v>2598</v>
      </c>
      <c r="WS124" s="5">
        <v>3287</v>
      </c>
      <c r="WT124" s="5">
        <v>3648</v>
      </c>
      <c r="WU124" s="5">
        <v>3594</v>
      </c>
      <c r="WV124" s="5">
        <v>2634</v>
      </c>
      <c r="WW124" s="5">
        <v>3105</v>
      </c>
      <c r="WX124" s="5">
        <v>3070</v>
      </c>
      <c r="WY124" s="5">
        <v>2976</v>
      </c>
      <c r="WZ124" s="5">
        <v>2977</v>
      </c>
      <c r="XA124" s="5">
        <v>3232</v>
      </c>
      <c r="XB124" s="5">
        <v>2983</v>
      </c>
      <c r="XC124" s="5">
        <v>3684</v>
      </c>
      <c r="XD124" s="5">
        <v>4021</v>
      </c>
      <c r="XE124" s="5">
        <v>3390</v>
      </c>
      <c r="XF124" s="5">
        <v>2492</v>
      </c>
      <c r="XG124" s="5">
        <v>2004</v>
      </c>
      <c r="XH124" s="5">
        <v>2075</v>
      </c>
      <c r="XI124" s="5">
        <v>2159</v>
      </c>
      <c r="XJ124" s="5">
        <v>1724</v>
      </c>
      <c r="XK124" s="5">
        <v>2057</v>
      </c>
      <c r="XL124" s="5">
        <v>1994</v>
      </c>
      <c r="XM124" s="5">
        <v>2063</v>
      </c>
      <c r="XN124" s="5">
        <v>2097</v>
      </c>
      <c r="XO124" s="5">
        <v>2277</v>
      </c>
      <c r="XP124" s="5">
        <v>2217</v>
      </c>
      <c r="XQ124" s="5">
        <v>1793</v>
      </c>
      <c r="XR124" s="5">
        <v>1366</v>
      </c>
      <c r="XS124" s="1">
        <v>17166</v>
      </c>
      <c r="XT124" s="3" t="s">
        <v>180</v>
      </c>
      <c r="XU124" s="3" t="s">
        <v>180</v>
      </c>
      <c r="XV124" s="3" t="s">
        <v>180</v>
      </c>
      <c r="XW124" s="3" t="s">
        <v>179</v>
      </c>
      <c r="XX124" s="3" t="s">
        <v>180</v>
      </c>
      <c r="XY124" s="3" t="s">
        <v>180</v>
      </c>
      <c r="XZ124" s="3" t="s">
        <v>240</v>
      </c>
    </row>
    <row r="125" spans="1:650" x14ac:dyDescent="0.3">
      <c r="A125" s="6" t="s">
        <v>152</v>
      </c>
      <c r="B125" s="1">
        <v>4009083</v>
      </c>
      <c r="C125" s="5">
        <v>266608</v>
      </c>
      <c r="D125" s="5">
        <v>182339</v>
      </c>
      <c r="E125" s="5">
        <v>177794</v>
      </c>
      <c r="F125" s="5">
        <v>347948</v>
      </c>
      <c r="G125" s="5">
        <v>100539</v>
      </c>
      <c r="H125" s="5">
        <v>181778</v>
      </c>
      <c r="I125" s="5">
        <v>162721</v>
      </c>
      <c r="J125" s="5">
        <v>222020</v>
      </c>
      <c r="K125" s="5">
        <v>299630</v>
      </c>
      <c r="L125" s="5">
        <v>339771</v>
      </c>
      <c r="M125" s="5">
        <v>326227</v>
      </c>
      <c r="N125" s="5">
        <v>290675</v>
      </c>
      <c r="O125" s="5">
        <v>37495</v>
      </c>
      <c r="P125" s="5">
        <v>13450</v>
      </c>
      <c r="Q125" s="5">
        <v>48351</v>
      </c>
      <c r="R125" s="5">
        <v>24616</v>
      </c>
      <c r="S125" s="5">
        <v>38337</v>
      </c>
      <c r="T125" s="5">
        <v>37712</v>
      </c>
      <c r="U125" s="5">
        <v>75018</v>
      </c>
      <c r="V125" s="5">
        <v>111943</v>
      </c>
      <c r="W125" s="5">
        <v>81591</v>
      </c>
      <c r="X125" s="5">
        <v>54403</v>
      </c>
      <c r="Y125" s="5">
        <v>67886</v>
      </c>
      <c r="Z125" s="5">
        <v>33037</v>
      </c>
      <c r="AA125" s="5">
        <v>46176</v>
      </c>
      <c r="AB125" s="5">
        <v>32278</v>
      </c>
      <c r="AC125" s="5">
        <v>14230</v>
      </c>
      <c r="AD125" s="5">
        <v>36925</v>
      </c>
      <c r="AE125" s="5">
        <v>0</v>
      </c>
      <c r="AF125" s="5">
        <v>0</v>
      </c>
      <c r="AG125" s="5">
        <v>0</v>
      </c>
      <c r="AH125" s="5">
        <v>0</v>
      </c>
      <c r="AI125" s="5">
        <v>91347</v>
      </c>
      <c r="AJ125" s="5">
        <v>117791</v>
      </c>
      <c r="AK125" s="5">
        <v>111996</v>
      </c>
      <c r="AL125" s="5">
        <v>163682</v>
      </c>
      <c r="AM125" s="5">
        <v>147534</v>
      </c>
      <c r="AN125" s="5">
        <v>130044</v>
      </c>
      <c r="AO125" s="5">
        <v>398011</v>
      </c>
      <c r="AP125" s="5">
        <v>380496</v>
      </c>
      <c r="AQ125" s="5">
        <v>690727</v>
      </c>
      <c r="AR125" s="5">
        <v>623613</v>
      </c>
      <c r="AS125" s="5">
        <v>754835</v>
      </c>
      <c r="AT125" s="5">
        <v>145283</v>
      </c>
      <c r="AU125" s="5">
        <v>402522</v>
      </c>
      <c r="AV125" s="5">
        <v>106658</v>
      </c>
      <c r="AW125" s="5">
        <v>91945</v>
      </c>
      <c r="AX125" s="5">
        <v>155723</v>
      </c>
      <c r="AY125" s="5">
        <v>86433</v>
      </c>
      <c r="AZ125" s="5">
        <v>247516</v>
      </c>
      <c r="BA125" s="5">
        <v>70346</v>
      </c>
      <c r="BB125" s="5">
        <v>47464</v>
      </c>
      <c r="BC125" s="5">
        <v>102145</v>
      </c>
      <c r="BD125" s="5">
        <v>35563</v>
      </c>
      <c r="BE125" s="5">
        <v>75966</v>
      </c>
      <c r="BF125" s="5">
        <v>129582</v>
      </c>
      <c r="BG125" s="5">
        <v>266239</v>
      </c>
      <c r="BH125" s="5">
        <v>273806</v>
      </c>
      <c r="BI125" s="5">
        <v>223439</v>
      </c>
      <c r="BJ125" s="5">
        <v>175896</v>
      </c>
      <c r="BK125" s="5">
        <v>247341</v>
      </c>
      <c r="BL125" s="5">
        <v>132432</v>
      </c>
      <c r="BM125" s="5">
        <v>132631</v>
      </c>
      <c r="BN125" s="5">
        <v>633081</v>
      </c>
      <c r="BO125" s="5">
        <v>1015402</v>
      </c>
      <c r="BP125" s="5">
        <v>737487</v>
      </c>
      <c r="BQ125" s="5">
        <v>646614</v>
      </c>
      <c r="BR125" s="5">
        <v>1033844</v>
      </c>
      <c r="BS125" s="5">
        <v>1242955</v>
      </c>
      <c r="BT125" s="5">
        <v>1314334</v>
      </c>
      <c r="BU125" s="5">
        <v>2118269</v>
      </c>
      <c r="BV125" s="5">
        <v>1023433</v>
      </c>
      <c r="BW125" s="5">
        <v>369333</v>
      </c>
      <c r="BX125" s="5">
        <v>402079</v>
      </c>
      <c r="BY125" s="5">
        <v>835156</v>
      </c>
      <c r="BZ125" s="5">
        <v>125696</v>
      </c>
      <c r="CA125" s="5">
        <v>307343</v>
      </c>
      <c r="CB125" s="5">
        <v>355829</v>
      </c>
      <c r="CC125" s="5">
        <v>305954</v>
      </c>
      <c r="CD125" s="5">
        <v>255046</v>
      </c>
      <c r="CE125" s="5">
        <v>168003</v>
      </c>
      <c r="CF125" s="5">
        <v>145105</v>
      </c>
      <c r="CG125" s="5">
        <v>108154</v>
      </c>
      <c r="CH125" s="5">
        <v>167482</v>
      </c>
      <c r="CI125" s="5">
        <v>148670</v>
      </c>
      <c r="CJ125" s="5">
        <v>103780</v>
      </c>
      <c r="CK125" s="5">
        <v>60053</v>
      </c>
      <c r="CL125" s="5">
        <v>100382</v>
      </c>
      <c r="CM125" s="5">
        <v>138113</v>
      </c>
      <c r="CN125" s="5">
        <v>74248</v>
      </c>
      <c r="CO125" s="5">
        <v>86973</v>
      </c>
      <c r="CP125" s="5">
        <v>106779</v>
      </c>
      <c r="CQ125" s="5">
        <v>74072</v>
      </c>
      <c r="CR125" s="5">
        <v>106411</v>
      </c>
      <c r="CS125" s="5">
        <v>186988</v>
      </c>
      <c r="CT125" s="5">
        <v>171443</v>
      </c>
      <c r="CU125" s="5">
        <v>2265493</v>
      </c>
      <c r="CV125" s="5">
        <v>1742270</v>
      </c>
      <c r="CW125" s="5">
        <v>1608680</v>
      </c>
      <c r="CX125" s="5">
        <v>1615936</v>
      </c>
      <c r="CY125" s="5">
        <v>1822203</v>
      </c>
      <c r="CZ125" s="5">
        <v>1534333</v>
      </c>
      <c r="DA125" s="5">
        <v>1137078</v>
      </c>
      <c r="DB125" s="5">
        <v>1204491</v>
      </c>
      <c r="DC125" s="5">
        <v>1322852</v>
      </c>
      <c r="DD125" s="5">
        <v>1388423</v>
      </c>
      <c r="DE125" s="5">
        <v>1089267</v>
      </c>
      <c r="DF125" s="5">
        <v>694822</v>
      </c>
      <c r="DG125" s="5">
        <v>925981</v>
      </c>
      <c r="DH125" s="5">
        <v>880775</v>
      </c>
      <c r="DI125" s="5">
        <v>794557</v>
      </c>
      <c r="DJ125" s="5">
        <v>630619</v>
      </c>
      <c r="DK125" s="5">
        <v>604075</v>
      </c>
      <c r="DL125" s="5">
        <v>577387</v>
      </c>
      <c r="DM125" s="5">
        <v>353029</v>
      </c>
      <c r="DN125" s="5">
        <v>460648</v>
      </c>
      <c r="DO125" s="5">
        <v>452322</v>
      </c>
      <c r="DP125" s="5">
        <v>354492</v>
      </c>
      <c r="DQ125" s="5">
        <v>318696</v>
      </c>
      <c r="DR125" s="5">
        <v>310421</v>
      </c>
      <c r="DS125" s="5">
        <v>349818</v>
      </c>
      <c r="DT125" s="5">
        <v>311141</v>
      </c>
      <c r="DU125" s="5">
        <v>342021</v>
      </c>
      <c r="DV125" s="5">
        <v>376132</v>
      </c>
      <c r="DW125" s="5">
        <v>393032</v>
      </c>
      <c r="DX125" s="5">
        <v>362296</v>
      </c>
      <c r="DY125" s="5">
        <v>444250</v>
      </c>
      <c r="DZ125" s="5">
        <v>406082</v>
      </c>
      <c r="EA125" s="5">
        <v>374084</v>
      </c>
      <c r="EB125" s="5">
        <v>267763</v>
      </c>
      <c r="EC125" s="5">
        <v>368389</v>
      </c>
      <c r="ED125" s="5">
        <v>301114</v>
      </c>
      <c r="EE125" s="5">
        <v>234543</v>
      </c>
      <c r="EF125" s="5">
        <v>297890</v>
      </c>
      <c r="EG125" s="5">
        <v>315871</v>
      </c>
      <c r="EH125" s="5">
        <v>468835</v>
      </c>
      <c r="EI125" s="5">
        <v>430105</v>
      </c>
      <c r="EJ125" s="5">
        <v>294926</v>
      </c>
      <c r="EK125" s="5">
        <v>205714</v>
      </c>
      <c r="EL125" s="5">
        <v>140570</v>
      </c>
      <c r="EM125" s="5">
        <v>234486</v>
      </c>
      <c r="EN125" s="5">
        <v>106206</v>
      </c>
      <c r="EO125" s="5">
        <v>127792</v>
      </c>
      <c r="EP125" s="5">
        <v>88659</v>
      </c>
      <c r="EQ125" s="5">
        <v>131212</v>
      </c>
      <c r="ER125" s="5">
        <v>104949</v>
      </c>
      <c r="ES125" s="5">
        <v>51732</v>
      </c>
      <c r="ET125" s="5">
        <v>135313</v>
      </c>
      <c r="EU125" s="5">
        <v>156572</v>
      </c>
      <c r="EV125" s="5">
        <v>152376</v>
      </c>
      <c r="EW125" s="5">
        <v>77367</v>
      </c>
      <c r="EX125" s="5">
        <v>159582</v>
      </c>
      <c r="EY125" s="5">
        <v>144779</v>
      </c>
      <c r="EZ125" s="5">
        <v>161892</v>
      </c>
      <c r="FA125" s="5">
        <v>107755</v>
      </c>
      <c r="FB125" s="5">
        <v>88761</v>
      </c>
      <c r="FC125" s="5">
        <v>97158</v>
      </c>
      <c r="FD125" s="5">
        <v>93351</v>
      </c>
      <c r="FE125" s="5">
        <v>77858</v>
      </c>
      <c r="FF125" s="5">
        <v>119666</v>
      </c>
      <c r="FG125" s="5">
        <v>0</v>
      </c>
      <c r="FH125" s="5">
        <v>0</v>
      </c>
      <c r="FI125" s="5">
        <v>0</v>
      </c>
      <c r="FJ125" s="5">
        <v>0</v>
      </c>
      <c r="FK125" s="5">
        <v>0</v>
      </c>
      <c r="FL125" s="5">
        <v>0</v>
      </c>
      <c r="FM125" s="5">
        <v>0</v>
      </c>
      <c r="FN125" s="5">
        <v>0</v>
      </c>
      <c r="FO125" s="5">
        <v>0</v>
      </c>
      <c r="FP125" s="5">
        <v>0</v>
      </c>
      <c r="FQ125" s="5">
        <v>0</v>
      </c>
      <c r="FR125" s="5">
        <v>0</v>
      </c>
      <c r="FS125" s="5">
        <v>0</v>
      </c>
      <c r="FT125" s="5">
        <v>0</v>
      </c>
      <c r="FU125" s="5" t="s">
        <v>33</v>
      </c>
      <c r="FV125" s="5" t="s">
        <v>33</v>
      </c>
      <c r="FW125" s="5" t="s">
        <v>33</v>
      </c>
      <c r="FX125" s="5" t="s">
        <v>33</v>
      </c>
      <c r="FY125" s="5" t="s">
        <v>33</v>
      </c>
      <c r="FZ125" s="5" t="s">
        <v>33</v>
      </c>
      <c r="GA125" s="5" t="s">
        <v>33</v>
      </c>
      <c r="GB125" s="5" t="s">
        <v>33</v>
      </c>
      <c r="GC125" s="5" t="s">
        <v>33</v>
      </c>
      <c r="GD125" s="5" t="s">
        <v>33</v>
      </c>
      <c r="GE125" s="5" t="s">
        <v>33</v>
      </c>
      <c r="GF125" s="5" t="s">
        <v>33</v>
      </c>
      <c r="GG125" s="5" t="s">
        <v>33</v>
      </c>
      <c r="GH125" s="5" t="s">
        <v>33</v>
      </c>
      <c r="GI125" s="5" t="s">
        <v>33</v>
      </c>
      <c r="GJ125" s="5" t="s">
        <v>33</v>
      </c>
      <c r="GK125" s="5" t="s">
        <v>33</v>
      </c>
      <c r="GL125" s="5" t="s">
        <v>33</v>
      </c>
      <c r="GM125" s="5">
        <v>4012934</v>
      </c>
      <c r="GN125" s="5">
        <v>3047651</v>
      </c>
      <c r="GO125" s="5">
        <v>2913473</v>
      </c>
      <c r="GP125" s="5">
        <v>3462525</v>
      </c>
      <c r="GQ125" s="5">
        <v>3547774</v>
      </c>
      <c r="GR125" s="5">
        <v>3458380</v>
      </c>
      <c r="GS125" s="5">
        <v>4131951</v>
      </c>
      <c r="GT125" s="5">
        <v>3299276</v>
      </c>
      <c r="GU125" s="5">
        <v>3112648</v>
      </c>
      <c r="GV125" s="5">
        <v>3048812</v>
      </c>
      <c r="GW125" s="5">
        <v>3211198</v>
      </c>
      <c r="GX125" s="5">
        <v>1397045</v>
      </c>
      <c r="GY125" s="5">
        <v>1907827</v>
      </c>
      <c r="GZ125" s="5">
        <v>1462918</v>
      </c>
      <c r="HA125" s="5">
        <v>1368600</v>
      </c>
      <c r="HB125" s="5">
        <v>1154662</v>
      </c>
      <c r="HC125" s="5">
        <v>1028060</v>
      </c>
      <c r="HD125" s="5">
        <v>1112669</v>
      </c>
      <c r="HE125" s="5">
        <v>658278</v>
      </c>
      <c r="HF125" s="5">
        <v>922850</v>
      </c>
      <c r="HG125" s="5">
        <v>941300</v>
      </c>
      <c r="HH125" s="5">
        <v>700613</v>
      </c>
      <c r="HI125" s="5">
        <v>599968</v>
      </c>
      <c r="HJ125" s="5">
        <v>733005</v>
      </c>
      <c r="HK125" s="5">
        <v>945126</v>
      </c>
      <c r="HL125" s="5">
        <v>855302</v>
      </c>
      <c r="HM125" s="5">
        <v>779237</v>
      </c>
      <c r="HN125" s="5">
        <v>784755</v>
      </c>
      <c r="HO125" s="5">
        <v>839434</v>
      </c>
      <c r="HP125" s="5">
        <v>697014</v>
      </c>
      <c r="HQ125" s="5">
        <v>860118</v>
      </c>
      <c r="HR125" s="5">
        <v>1347398</v>
      </c>
      <c r="HS125" s="5">
        <v>4925176</v>
      </c>
      <c r="HT125" s="5">
        <v>5387913</v>
      </c>
      <c r="HU125" s="5">
        <v>5024296</v>
      </c>
      <c r="HV125" s="5">
        <v>4754906</v>
      </c>
      <c r="HW125" s="5">
        <v>4716415</v>
      </c>
      <c r="HX125" s="5">
        <v>7292618</v>
      </c>
      <c r="HY125" s="5">
        <v>5372348</v>
      </c>
      <c r="HZ125" s="5">
        <v>4451743</v>
      </c>
      <c r="IA125" s="5">
        <v>4601591</v>
      </c>
      <c r="IB125" s="5">
        <v>3628514</v>
      </c>
      <c r="IC125" s="5">
        <v>3411706</v>
      </c>
      <c r="ID125" s="5">
        <v>6285208</v>
      </c>
      <c r="IE125" s="5">
        <v>4760180</v>
      </c>
      <c r="IF125" s="5">
        <v>4961390</v>
      </c>
      <c r="IG125" s="5">
        <v>4113698</v>
      </c>
      <c r="IH125" s="5">
        <v>3572601</v>
      </c>
      <c r="II125" s="5">
        <v>3343762</v>
      </c>
      <c r="IJ125" s="5">
        <v>2577676</v>
      </c>
      <c r="IK125" s="5">
        <v>4259040</v>
      </c>
      <c r="IL125" s="5">
        <v>5193662</v>
      </c>
      <c r="IM125" s="5">
        <v>3695211</v>
      </c>
      <c r="IN125" s="5">
        <v>3887705</v>
      </c>
      <c r="IO125" s="5">
        <v>3996473</v>
      </c>
      <c r="IP125" s="5">
        <v>3555731</v>
      </c>
      <c r="IQ125" s="5">
        <v>3415469</v>
      </c>
      <c r="IR125" s="5">
        <v>3661686</v>
      </c>
      <c r="IS125" s="5">
        <v>3215999</v>
      </c>
      <c r="IT125" s="5">
        <v>3715181</v>
      </c>
      <c r="IU125" s="5">
        <v>3544819</v>
      </c>
      <c r="IV125" s="5">
        <v>3315869</v>
      </c>
      <c r="IW125" s="5">
        <v>3019961</v>
      </c>
      <c r="IX125" s="5">
        <v>2627457</v>
      </c>
      <c r="IY125" s="5">
        <v>54447</v>
      </c>
      <c r="IZ125" s="5">
        <v>63093</v>
      </c>
      <c r="JA125" s="5">
        <v>64518</v>
      </c>
      <c r="JB125" s="5">
        <v>58570</v>
      </c>
      <c r="JC125" s="5">
        <v>52644</v>
      </c>
      <c r="JD125" s="5">
        <v>77133</v>
      </c>
      <c r="JE125" s="5">
        <v>158380</v>
      </c>
      <c r="JF125" s="5">
        <v>215782</v>
      </c>
      <c r="JG125" s="5">
        <v>188017</v>
      </c>
      <c r="JH125" s="5">
        <v>258082</v>
      </c>
      <c r="JI125" s="5">
        <v>237940</v>
      </c>
      <c r="JJ125" s="5">
        <v>205572</v>
      </c>
      <c r="JK125" s="5">
        <v>161317</v>
      </c>
      <c r="JL125" s="5">
        <v>190826</v>
      </c>
      <c r="JM125" s="5">
        <v>136734</v>
      </c>
      <c r="JN125" s="5">
        <v>218804</v>
      </c>
      <c r="JO125" s="5">
        <v>159943</v>
      </c>
      <c r="JP125" s="5">
        <v>178585</v>
      </c>
      <c r="JQ125" s="5">
        <v>148890</v>
      </c>
      <c r="JR125" s="5">
        <v>152968</v>
      </c>
      <c r="JS125" s="5">
        <v>135910</v>
      </c>
      <c r="JT125" s="5">
        <v>154240</v>
      </c>
      <c r="JU125" s="5">
        <v>207727</v>
      </c>
      <c r="JV125" s="5">
        <v>205300</v>
      </c>
      <c r="JW125" s="5">
        <v>224249</v>
      </c>
      <c r="JX125" s="5">
        <v>210270</v>
      </c>
      <c r="JY125" s="5">
        <v>227976</v>
      </c>
      <c r="JZ125" s="5">
        <v>230144</v>
      </c>
      <c r="KA125" s="5">
        <v>255056</v>
      </c>
      <c r="KB125" s="5">
        <v>254534</v>
      </c>
      <c r="KC125" s="5">
        <v>255904</v>
      </c>
      <c r="KD125" s="5">
        <v>244174</v>
      </c>
      <c r="KE125" s="5">
        <v>317865</v>
      </c>
      <c r="KF125" s="5">
        <v>180922</v>
      </c>
      <c r="KG125" s="5">
        <v>127072</v>
      </c>
      <c r="KH125" s="5">
        <v>144088</v>
      </c>
      <c r="KI125" s="5">
        <v>237831</v>
      </c>
      <c r="KJ125" s="5">
        <v>163845</v>
      </c>
      <c r="KK125" s="5">
        <v>248634</v>
      </c>
      <c r="KL125" s="5">
        <v>200579</v>
      </c>
      <c r="KM125" s="5">
        <v>173557</v>
      </c>
      <c r="KN125" s="5">
        <v>178561</v>
      </c>
      <c r="KO125" s="5">
        <v>175779</v>
      </c>
      <c r="KP125" s="5">
        <v>244538</v>
      </c>
      <c r="KQ125" s="5">
        <v>245017</v>
      </c>
      <c r="KR125" s="5">
        <v>251714</v>
      </c>
      <c r="KS125" s="5">
        <v>286082</v>
      </c>
      <c r="KT125" s="5">
        <v>203025</v>
      </c>
      <c r="KU125" s="5">
        <v>115444</v>
      </c>
      <c r="KV125" s="5">
        <v>101660</v>
      </c>
      <c r="KW125" s="5">
        <v>129807</v>
      </c>
      <c r="KX125" s="5">
        <v>71962</v>
      </c>
      <c r="KY125" s="5">
        <v>177825</v>
      </c>
      <c r="KZ125" s="5">
        <v>159367</v>
      </c>
      <c r="LA125" s="5">
        <v>42820</v>
      </c>
      <c r="LB125" s="5">
        <v>39738</v>
      </c>
      <c r="LC125" s="5">
        <v>48680</v>
      </c>
      <c r="LD125" s="5">
        <v>48222</v>
      </c>
      <c r="LE125" s="5">
        <v>45969</v>
      </c>
      <c r="LF125" s="5">
        <v>36305</v>
      </c>
      <c r="LG125" s="5">
        <v>37175</v>
      </c>
      <c r="LH125" s="5">
        <v>46167</v>
      </c>
      <c r="LI125" s="5">
        <v>47097</v>
      </c>
      <c r="LJ125" s="5">
        <v>46164</v>
      </c>
      <c r="LK125" s="5">
        <v>140572</v>
      </c>
      <c r="LL125" s="5">
        <v>79056</v>
      </c>
      <c r="LM125" s="5">
        <v>94021</v>
      </c>
      <c r="LN125" s="5">
        <v>83653</v>
      </c>
      <c r="LO125" s="5">
        <v>74663</v>
      </c>
      <c r="LP125" s="5">
        <v>79845</v>
      </c>
      <c r="LQ125" s="5">
        <v>67379</v>
      </c>
      <c r="LR125" s="5">
        <v>64552</v>
      </c>
      <c r="LS125" s="5">
        <v>61497</v>
      </c>
      <c r="LT125" s="5">
        <v>73562</v>
      </c>
      <c r="LU125" s="5">
        <v>62752</v>
      </c>
      <c r="LV125" s="5">
        <v>41040</v>
      </c>
      <c r="LW125" s="5">
        <v>38830</v>
      </c>
      <c r="LX125" s="5">
        <v>47319</v>
      </c>
      <c r="LY125" s="5">
        <v>34268</v>
      </c>
      <c r="LZ125" s="5">
        <v>25957</v>
      </c>
      <c r="MA125" s="5">
        <v>25301</v>
      </c>
      <c r="MB125" s="5">
        <v>25567</v>
      </c>
      <c r="MC125" s="5">
        <v>21425</v>
      </c>
      <c r="MD125" s="5">
        <v>26189</v>
      </c>
      <c r="ME125" s="5">
        <v>26884</v>
      </c>
      <c r="MF125" s="5">
        <v>32997</v>
      </c>
      <c r="MG125" s="5">
        <v>29132</v>
      </c>
      <c r="MH125" s="5">
        <v>28294</v>
      </c>
      <c r="MI125" s="5">
        <v>32355</v>
      </c>
      <c r="MJ125" s="5">
        <v>31727</v>
      </c>
      <c r="MK125" s="5">
        <v>32839</v>
      </c>
      <c r="ML125" s="5">
        <v>33795</v>
      </c>
      <c r="MM125" s="5">
        <v>32727</v>
      </c>
      <c r="MN125" s="5">
        <v>33040</v>
      </c>
      <c r="MO125" s="5">
        <v>31473</v>
      </c>
      <c r="MP125" s="5">
        <v>31193</v>
      </c>
      <c r="MQ125" s="5">
        <v>13256</v>
      </c>
      <c r="MR125" s="5">
        <v>15546</v>
      </c>
      <c r="MS125" s="5">
        <v>15396</v>
      </c>
      <c r="MT125" s="5">
        <v>14658</v>
      </c>
      <c r="MU125" s="5">
        <v>15399</v>
      </c>
      <c r="MV125" s="5">
        <v>16117</v>
      </c>
      <c r="MW125" s="5">
        <v>16088</v>
      </c>
      <c r="MX125" s="5">
        <v>15648</v>
      </c>
      <c r="MY125" s="5">
        <v>12230</v>
      </c>
      <c r="MZ125" s="5">
        <v>8317</v>
      </c>
      <c r="NA125" s="5">
        <v>16231</v>
      </c>
      <c r="NB125" s="5">
        <v>14748</v>
      </c>
      <c r="NC125" s="5">
        <v>8723</v>
      </c>
      <c r="ND125" s="5">
        <v>6132</v>
      </c>
      <c r="NE125" s="5" t="s">
        <v>33</v>
      </c>
      <c r="NF125" s="5" t="s">
        <v>33</v>
      </c>
      <c r="NG125" s="5" t="s">
        <v>33</v>
      </c>
      <c r="NH125" s="5" t="s">
        <v>33</v>
      </c>
      <c r="NI125" s="5" t="s">
        <v>33</v>
      </c>
      <c r="NJ125" s="5" t="s">
        <v>33</v>
      </c>
      <c r="NK125" s="5" t="s">
        <v>33</v>
      </c>
      <c r="NL125" s="5" t="s">
        <v>33</v>
      </c>
      <c r="NM125" s="5" t="s">
        <v>33</v>
      </c>
      <c r="NN125" s="5" t="s">
        <v>33</v>
      </c>
      <c r="NO125" s="5" t="s">
        <v>33</v>
      </c>
      <c r="NP125" s="5" t="s">
        <v>33</v>
      </c>
      <c r="NQ125" s="5" t="s">
        <v>33</v>
      </c>
      <c r="NR125" s="5" t="s">
        <v>33</v>
      </c>
      <c r="NS125" s="5" t="s">
        <v>33</v>
      </c>
      <c r="NT125" s="5" t="s">
        <v>33</v>
      </c>
      <c r="NU125" s="5" t="s">
        <v>33</v>
      </c>
      <c r="NV125" s="5" t="s">
        <v>33</v>
      </c>
      <c r="NW125" s="5">
        <v>0</v>
      </c>
      <c r="NX125" s="5">
        <v>0</v>
      </c>
      <c r="NY125" s="5">
        <v>0</v>
      </c>
      <c r="NZ125" s="5">
        <v>0</v>
      </c>
      <c r="OA125" s="5">
        <v>0</v>
      </c>
      <c r="OB125" s="5">
        <v>0</v>
      </c>
      <c r="OC125" s="5">
        <v>0</v>
      </c>
      <c r="OD125" s="5">
        <v>0</v>
      </c>
      <c r="OE125" s="5">
        <v>0</v>
      </c>
      <c r="OF125" s="5">
        <v>0</v>
      </c>
      <c r="OG125" s="5">
        <v>0</v>
      </c>
      <c r="OH125" s="5">
        <v>0</v>
      </c>
      <c r="OI125" s="5">
        <v>0</v>
      </c>
      <c r="OJ125" s="5">
        <v>0</v>
      </c>
      <c r="OK125" s="5" t="s">
        <v>33</v>
      </c>
      <c r="OL125" s="5" t="s">
        <v>33</v>
      </c>
      <c r="OM125" s="5" t="s">
        <v>33</v>
      </c>
      <c r="ON125" s="5" t="s">
        <v>33</v>
      </c>
      <c r="OO125" s="5" t="s">
        <v>33</v>
      </c>
      <c r="OP125" s="5" t="s">
        <v>33</v>
      </c>
      <c r="OQ125" s="5" t="s">
        <v>33</v>
      </c>
      <c r="OR125" s="5" t="s">
        <v>33</v>
      </c>
      <c r="OS125" s="5" t="s">
        <v>33</v>
      </c>
      <c r="OT125" s="5" t="s">
        <v>33</v>
      </c>
      <c r="OU125" s="5" t="s">
        <v>33</v>
      </c>
      <c r="OV125" s="5" t="s">
        <v>33</v>
      </c>
      <c r="OW125" s="5" t="s">
        <v>33</v>
      </c>
      <c r="OX125" s="5" t="s">
        <v>33</v>
      </c>
      <c r="OY125" s="5" t="s">
        <v>33</v>
      </c>
      <c r="OZ125" s="5" t="s">
        <v>33</v>
      </c>
      <c r="PA125" s="5" t="s">
        <v>33</v>
      </c>
      <c r="PB125" s="5" t="s">
        <v>33</v>
      </c>
      <c r="PC125" s="5">
        <v>367542</v>
      </c>
      <c r="PD125" s="5">
        <v>248707</v>
      </c>
      <c r="PE125" s="5">
        <v>219551</v>
      </c>
      <c r="PF125" s="5">
        <v>242673</v>
      </c>
      <c r="PG125" s="5">
        <v>254238</v>
      </c>
      <c r="PH125" s="5">
        <v>259164</v>
      </c>
      <c r="PI125" s="5">
        <v>244925</v>
      </c>
      <c r="PJ125" s="5">
        <v>267321</v>
      </c>
      <c r="PK125" s="5">
        <v>270812</v>
      </c>
      <c r="PL125" s="5">
        <v>268908</v>
      </c>
      <c r="PM125" s="5">
        <v>240261</v>
      </c>
      <c r="PN125" s="5">
        <v>172427</v>
      </c>
      <c r="PO125" s="5">
        <v>210128</v>
      </c>
      <c r="PP125" s="5">
        <v>192080</v>
      </c>
      <c r="PQ125" s="5">
        <v>165378</v>
      </c>
      <c r="PR125" s="5">
        <v>156417</v>
      </c>
      <c r="PS125" s="5">
        <v>125513</v>
      </c>
      <c r="PT125" s="5">
        <v>120912</v>
      </c>
      <c r="PU125" s="5">
        <v>98544</v>
      </c>
      <c r="PV125" s="5">
        <v>103190</v>
      </c>
      <c r="PW125" s="5">
        <v>83425</v>
      </c>
      <c r="PX125" s="5">
        <v>76005</v>
      </c>
      <c r="PY125" s="5">
        <v>74684</v>
      </c>
      <c r="PZ125" s="5">
        <v>79553</v>
      </c>
      <c r="QA125" s="5">
        <v>90464</v>
      </c>
      <c r="QB125" s="5">
        <v>89932</v>
      </c>
      <c r="QC125" s="5">
        <v>85280</v>
      </c>
      <c r="QD125" s="5">
        <v>90552</v>
      </c>
      <c r="QE125" s="5">
        <v>96414</v>
      </c>
      <c r="QF125" s="5">
        <v>94027</v>
      </c>
      <c r="QG125" s="5">
        <v>88638</v>
      </c>
      <c r="QH125" s="5">
        <v>80309</v>
      </c>
      <c r="QI125" s="5">
        <v>603534</v>
      </c>
      <c r="QJ125" s="5">
        <v>284220</v>
      </c>
      <c r="QK125" s="5">
        <v>303854</v>
      </c>
      <c r="QL125" s="5">
        <v>280754</v>
      </c>
      <c r="QM125" s="5">
        <v>243328</v>
      </c>
      <c r="QN125" s="5">
        <v>235716</v>
      </c>
      <c r="QO125" s="5">
        <v>216991</v>
      </c>
      <c r="QP125" s="5">
        <v>200324</v>
      </c>
      <c r="QQ125" s="5">
        <v>215064</v>
      </c>
      <c r="QR125" s="5">
        <v>187024</v>
      </c>
      <c r="QS125" s="5">
        <v>176733</v>
      </c>
      <c r="QT125" s="5">
        <v>162457</v>
      </c>
      <c r="QU125" s="5">
        <v>169964</v>
      </c>
      <c r="QV125" s="5">
        <v>178248</v>
      </c>
      <c r="QW125" s="5">
        <v>163092</v>
      </c>
      <c r="QX125" s="5">
        <v>257343</v>
      </c>
      <c r="QY125" s="5">
        <v>147249</v>
      </c>
      <c r="QZ125" s="5">
        <v>130297</v>
      </c>
      <c r="RA125" s="5">
        <v>101909</v>
      </c>
      <c r="RB125" s="5">
        <v>98499</v>
      </c>
      <c r="RC125" s="5">
        <v>96186</v>
      </c>
      <c r="RD125" s="5">
        <v>127748</v>
      </c>
      <c r="RE125" s="5">
        <v>103240</v>
      </c>
      <c r="RF125" s="5">
        <v>82136</v>
      </c>
      <c r="RG125" s="5">
        <v>86712</v>
      </c>
      <c r="RH125" s="5">
        <v>110424</v>
      </c>
      <c r="RI125" s="5">
        <v>93598</v>
      </c>
      <c r="RJ125" s="5">
        <v>84046</v>
      </c>
      <c r="RK125" s="5">
        <v>123298</v>
      </c>
      <c r="RL125" s="5">
        <v>77138</v>
      </c>
      <c r="RM125" s="5">
        <v>75948</v>
      </c>
      <c r="RN125" s="5">
        <v>86370</v>
      </c>
      <c r="RO125" s="5">
        <v>147581</v>
      </c>
      <c r="RP125" s="5">
        <v>141394</v>
      </c>
      <c r="RQ125" s="5">
        <v>151786</v>
      </c>
      <c r="RR125" s="5">
        <v>165721</v>
      </c>
      <c r="RS125" s="5">
        <v>179164</v>
      </c>
      <c r="RT125" s="5">
        <v>177028</v>
      </c>
      <c r="RU125" s="5">
        <v>191060</v>
      </c>
      <c r="RV125" s="5">
        <v>207315</v>
      </c>
      <c r="RW125" s="5">
        <v>223330</v>
      </c>
      <c r="RX125" s="5">
        <v>212979</v>
      </c>
      <c r="RY125" s="5">
        <v>207919</v>
      </c>
      <c r="RZ125" s="5">
        <v>207394</v>
      </c>
      <c r="SA125" s="5">
        <v>200686</v>
      </c>
      <c r="SB125" s="5">
        <v>186495</v>
      </c>
      <c r="SC125" s="5">
        <v>187951</v>
      </c>
      <c r="SD125" s="5">
        <v>197611</v>
      </c>
      <c r="SE125" s="5">
        <v>222508</v>
      </c>
      <c r="SF125" s="5">
        <v>186363</v>
      </c>
      <c r="SG125" s="5">
        <v>192153</v>
      </c>
      <c r="SH125" s="5">
        <v>194909</v>
      </c>
      <c r="SI125" s="5">
        <v>212439</v>
      </c>
      <c r="SJ125" s="5">
        <v>241385</v>
      </c>
      <c r="SK125" s="5">
        <v>183902</v>
      </c>
      <c r="SL125" s="5">
        <v>156297</v>
      </c>
      <c r="SM125" s="5">
        <v>158287</v>
      </c>
      <c r="SN125" s="5">
        <v>162810</v>
      </c>
      <c r="SO125" s="5">
        <v>176615</v>
      </c>
      <c r="SP125" s="5">
        <v>149558</v>
      </c>
      <c r="SQ125" s="5">
        <v>142243</v>
      </c>
      <c r="SR125" s="5">
        <v>128635</v>
      </c>
      <c r="SS125" s="5">
        <v>122868</v>
      </c>
      <c r="ST125" s="5">
        <v>109669</v>
      </c>
      <c r="SU125" s="5">
        <v>461693</v>
      </c>
      <c r="SV125" s="5">
        <v>469266</v>
      </c>
      <c r="SW125" s="5">
        <v>516663</v>
      </c>
      <c r="SX125" s="5">
        <v>506648</v>
      </c>
      <c r="SY125" s="5">
        <v>569076</v>
      </c>
      <c r="SZ125" s="5">
        <v>629097</v>
      </c>
      <c r="TA125" s="5">
        <v>598329</v>
      </c>
      <c r="TB125" s="5">
        <v>713835</v>
      </c>
      <c r="TC125" s="5">
        <v>676619</v>
      </c>
      <c r="TD125" s="5">
        <v>596000</v>
      </c>
      <c r="TE125" s="5">
        <v>489391</v>
      </c>
      <c r="TF125" s="5">
        <v>531068</v>
      </c>
      <c r="TG125" s="5">
        <v>468922</v>
      </c>
      <c r="TH125" s="5">
        <v>324456</v>
      </c>
      <c r="TI125" s="5">
        <v>303742</v>
      </c>
      <c r="TJ125" s="5">
        <v>205343</v>
      </c>
      <c r="TK125" s="5">
        <v>181446</v>
      </c>
      <c r="TL125" s="5">
        <v>124089</v>
      </c>
      <c r="TM125" s="5">
        <v>128875</v>
      </c>
      <c r="TN125" s="5">
        <v>104412</v>
      </c>
      <c r="TO125" s="5">
        <v>101463</v>
      </c>
      <c r="TP125" s="5">
        <v>97933</v>
      </c>
      <c r="TQ125" s="5">
        <v>98062</v>
      </c>
      <c r="TR125" s="5">
        <v>97969</v>
      </c>
      <c r="TS125" s="5">
        <v>75715</v>
      </c>
      <c r="TT125" s="5">
        <v>175631</v>
      </c>
      <c r="TU125" s="5">
        <v>148632</v>
      </c>
      <c r="TV125" s="5">
        <v>125921</v>
      </c>
      <c r="TW125" s="5">
        <v>103848</v>
      </c>
      <c r="TX125" s="5">
        <v>74630</v>
      </c>
      <c r="TY125" s="5">
        <v>49522</v>
      </c>
      <c r="TZ125" s="5">
        <v>40669</v>
      </c>
      <c r="UA125" s="5">
        <v>4812</v>
      </c>
      <c r="UB125" s="5">
        <v>4071</v>
      </c>
      <c r="UC125" s="5">
        <v>8507</v>
      </c>
      <c r="UD125" s="5">
        <v>8294</v>
      </c>
      <c r="UE125" s="5">
        <v>6873</v>
      </c>
      <c r="UF125" s="5">
        <v>11300</v>
      </c>
      <c r="UG125" s="5">
        <v>14170</v>
      </c>
      <c r="UH125" s="5">
        <v>19859</v>
      </c>
      <c r="UI125" s="5">
        <v>9628</v>
      </c>
      <c r="UJ125" s="5">
        <v>13804</v>
      </c>
      <c r="UK125" s="5">
        <v>14702</v>
      </c>
      <c r="UL125" s="5">
        <v>16965</v>
      </c>
      <c r="UM125" s="5">
        <v>18086</v>
      </c>
      <c r="UN125" s="5">
        <v>7839</v>
      </c>
      <c r="UO125" s="5">
        <v>9348</v>
      </c>
      <c r="UP125" s="5">
        <v>8713</v>
      </c>
      <c r="UQ125" s="5">
        <v>4280</v>
      </c>
      <c r="UR125" s="5">
        <v>5680</v>
      </c>
      <c r="US125" s="5">
        <v>5751</v>
      </c>
      <c r="UT125" s="5">
        <v>4279</v>
      </c>
      <c r="UU125" s="5">
        <v>7940</v>
      </c>
      <c r="UV125" s="5">
        <v>7977</v>
      </c>
      <c r="UW125" s="5">
        <v>15266</v>
      </c>
      <c r="UX125" s="5">
        <v>493</v>
      </c>
      <c r="UY125" s="5">
        <v>0</v>
      </c>
      <c r="UZ125" s="5">
        <v>0</v>
      </c>
      <c r="VA125" s="5">
        <v>0</v>
      </c>
      <c r="VB125" s="5">
        <v>0</v>
      </c>
      <c r="VC125" s="5">
        <v>0</v>
      </c>
      <c r="VD125" s="5">
        <v>0</v>
      </c>
      <c r="VE125" s="5">
        <v>0</v>
      </c>
      <c r="VF125" s="5">
        <v>0</v>
      </c>
      <c r="VG125" s="5">
        <v>1649189</v>
      </c>
      <c r="VH125" s="5">
        <v>3816115</v>
      </c>
      <c r="VI125" s="5">
        <v>961186</v>
      </c>
      <c r="VJ125" s="5">
        <v>986351</v>
      </c>
      <c r="VK125" s="5">
        <v>1039796</v>
      </c>
      <c r="VL125" s="5">
        <v>1148232</v>
      </c>
      <c r="VM125" s="5">
        <v>1172179</v>
      </c>
      <c r="VN125" s="5">
        <v>1133646</v>
      </c>
      <c r="VO125" s="5">
        <v>1114502</v>
      </c>
      <c r="VP125" s="5">
        <v>1094090</v>
      </c>
      <c r="VQ125" s="5">
        <v>1045694</v>
      </c>
      <c r="VR125" s="5">
        <v>929406</v>
      </c>
      <c r="VS125" s="5">
        <v>878553</v>
      </c>
      <c r="VT125" s="5">
        <v>846218</v>
      </c>
      <c r="VU125" s="5">
        <v>810063</v>
      </c>
      <c r="VV125" s="5">
        <v>740093</v>
      </c>
      <c r="VW125" s="5">
        <v>712991</v>
      </c>
      <c r="VX125" s="5">
        <v>638740</v>
      </c>
      <c r="VY125" s="5">
        <v>557630</v>
      </c>
      <c r="VZ125" s="5">
        <v>490837</v>
      </c>
      <c r="WA125" s="5">
        <v>534851</v>
      </c>
      <c r="WB125" s="5">
        <v>536120</v>
      </c>
      <c r="WC125" s="5">
        <v>559473</v>
      </c>
      <c r="WD125" s="5">
        <v>576189</v>
      </c>
      <c r="WE125" s="5">
        <v>631955</v>
      </c>
      <c r="WF125" s="5">
        <v>647263</v>
      </c>
      <c r="WG125" s="5">
        <v>525554</v>
      </c>
      <c r="WH125" s="5">
        <v>506426</v>
      </c>
      <c r="WI125" s="5">
        <v>576944</v>
      </c>
      <c r="WJ125" s="5">
        <v>445657</v>
      </c>
      <c r="WK125" s="5">
        <v>421272</v>
      </c>
      <c r="WL125" s="5">
        <v>409049</v>
      </c>
      <c r="WM125" s="5">
        <v>26158</v>
      </c>
      <c r="WN125" s="5">
        <v>18831</v>
      </c>
      <c r="WO125" s="5">
        <v>13296</v>
      </c>
      <c r="WP125" s="5">
        <v>13400</v>
      </c>
      <c r="WQ125" s="5">
        <v>19035</v>
      </c>
      <c r="WR125" s="5">
        <v>16370</v>
      </c>
      <c r="WS125" s="5">
        <v>18382</v>
      </c>
      <c r="WT125" s="5">
        <v>11686</v>
      </c>
      <c r="WU125" s="5">
        <v>16709</v>
      </c>
      <c r="WV125" s="5">
        <v>13732</v>
      </c>
      <c r="WW125" s="5">
        <v>11284</v>
      </c>
      <c r="WX125" s="5">
        <v>12308</v>
      </c>
      <c r="WY125" s="5">
        <v>11248</v>
      </c>
      <c r="WZ125" s="5">
        <v>10450</v>
      </c>
      <c r="XA125" s="5">
        <v>9413</v>
      </c>
      <c r="XB125" s="5">
        <v>10016</v>
      </c>
      <c r="XC125" s="5">
        <v>9738</v>
      </c>
      <c r="XD125" s="5">
        <v>9214</v>
      </c>
      <c r="XE125" s="5">
        <v>7617</v>
      </c>
      <c r="XF125" s="5">
        <v>9149</v>
      </c>
      <c r="XG125" s="5">
        <v>7548</v>
      </c>
      <c r="XH125" s="5">
        <v>8801</v>
      </c>
      <c r="XI125" s="5">
        <v>11426</v>
      </c>
      <c r="XJ125" s="5">
        <v>13641</v>
      </c>
      <c r="XK125" s="5">
        <v>13377</v>
      </c>
      <c r="XL125" s="5">
        <v>13739</v>
      </c>
      <c r="XM125" s="5">
        <v>15010</v>
      </c>
      <c r="XN125" s="5">
        <v>15808</v>
      </c>
      <c r="XO125" s="5">
        <v>10418</v>
      </c>
      <c r="XP125" s="5">
        <v>10359</v>
      </c>
      <c r="XQ125" s="5">
        <v>14270</v>
      </c>
      <c r="XR125" s="5">
        <v>13345</v>
      </c>
      <c r="XS125" s="1">
        <v>17609</v>
      </c>
      <c r="XT125" s="3" t="s">
        <v>180</v>
      </c>
      <c r="XU125" s="3" t="s">
        <v>180</v>
      </c>
      <c r="XV125" s="3" t="s">
        <v>180</v>
      </c>
      <c r="XW125" s="3" t="s">
        <v>179</v>
      </c>
      <c r="XX125" s="3" t="s">
        <v>180</v>
      </c>
      <c r="XY125" s="3" t="s">
        <v>180</v>
      </c>
      <c r="XZ125" s="3" t="s">
        <v>257</v>
      </c>
    </row>
    <row r="126" spans="1:650" x14ac:dyDescent="0.3">
      <c r="A126" s="6" t="s">
        <v>153</v>
      </c>
      <c r="B126" s="1">
        <v>4057100</v>
      </c>
      <c r="C126" s="5">
        <v>2987</v>
      </c>
      <c r="D126" s="5">
        <v>1233</v>
      </c>
      <c r="E126" s="5">
        <v>1546</v>
      </c>
      <c r="F126" s="5">
        <v>2019</v>
      </c>
      <c r="G126" s="5">
        <v>5609</v>
      </c>
      <c r="H126" s="5">
        <v>608</v>
      </c>
      <c r="I126" s="5">
        <v>1448</v>
      </c>
      <c r="J126" s="5">
        <v>45</v>
      </c>
      <c r="K126" s="5">
        <v>1216</v>
      </c>
      <c r="L126" s="5">
        <v>0</v>
      </c>
      <c r="M126" s="5">
        <v>306</v>
      </c>
      <c r="N126" s="5">
        <v>74</v>
      </c>
      <c r="O126" s="5">
        <v>658</v>
      </c>
      <c r="P126" s="5">
        <v>209</v>
      </c>
      <c r="Q126" s="5">
        <v>364</v>
      </c>
      <c r="R126" s="5">
        <v>0</v>
      </c>
      <c r="S126" s="5">
        <v>0</v>
      </c>
      <c r="T126" s="5">
        <v>0</v>
      </c>
      <c r="U126" s="5">
        <v>0</v>
      </c>
      <c r="V126" s="5">
        <v>0</v>
      </c>
      <c r="W126" s="5">
        <v>0</v>
      </c>
      <c r="X126" s="5">
        <v>0</v>
      </c>
      <c r="Y126" s="5">
        <v>0</v>
      </c>
      <c r="Z126" s="5">
        <v>0</v>
      </c>
      <c r="AA126" s="5">
        <v>0</v>
      </c>
      <c r="AB126" s="5">
        <v>0</v>
      </c>
      <c r="AC126" s="5">
        <v>0</v>
      </c>
      <c r="AD126" s="5">
        <v>0</v>
      </c>
      <c r="AE126" s="5">
        <v>0</v>
      </c>
      <c r="AF126" s="5">
        <v>0</v>
      </c>
      <c r="AG126" s="5">
        <v>0</v>
      </c>
      <c r="AH126" s="5">
        <v>0</v>
      </c>
      <c r="AI126" s="5">
        <v>62246</v>
      </c>
      <c r="AJ126" s="5">
        <v>30796</v>
      </c>
      <c r="AK126" s="5">
        <v>25330</v>
      </c>
      <c r="AL126" s="5">
        <v>65449</v>
      </c>
      <c r="AM126" s="5">
        <v>71670</v>
      </c>
      <c r="AN126" s="5">
        <v>46073</v>
      </c>
      <c r="AO126" s="5">
        <v>42220</v>
      </c>
      <c r="AP126" s="5">
        <v>65725</v>
      </c>
      <c r="AQ126" s="5">
        <v>40793</v>
      </c>
      <c r="AR126" s="5">
        <v>56895</v>
      </c>
      <c r="AS126" s="5">
        <v>150280</v>
      </c>
      <c r="AT126" s="5">
        <v>29605</v>
      </c>
      <c r="AU126" s="5">
        <v>76993</v>
      </c>
      <c r="AV126" s="5">
        <v>26368</v>
      </c>
      <c r="AW126" s="5">
        <v>130498</v>
      </c>
      <c r="AX126" s="5">
        <v>112527</v>
      </c>
      <c r="AY126" s="5">
        <v>95512</v>
      </c>
      <c r="AZ126" s="5">
        <v>38885</v>
      </c>
      <c r="BA126" s="5">
        <v>1936</v>
      </c>
      <c r="BB126" s="5">
        <v>12905</v>
      </c>
      <c r="BC126" s="5">
        <v>9739</v>
      </c>
      <c r="BD126" s="5">
        <v>24429</v>
      </c>
      <c r="BE126" s="5">
        <v>19941</v>
      </c>
      <c r="BF126" s="5">
        <v>5346</v>
      </c>
      <c r="BG126" s="5">
        <v>111519</v>
      </c>
      <c r="BH126" s="5">
        <v>16300</v>
      </c>
      <c r="BI126" s="5">
        <v>5403</v>
      </c>
      <c r="BJ126" s="5">
        <v>3835</v>
      </c>
      <c r="BK126" s="5">
        <v>33757</v>
      </c>
      <c r="BL126" s="5">
        <v>23269</v>
      </c>
      <c r="BM126" s="5">
        <v>4824</v>
      </c>
      <c r="BN126" s="5">
        <v>3357</v>
      </c>
      <c r="BO126" s="5">
        <v>24433</v>
      </c>
      <c r="BP126" s="5">
        <v>20428</v>
      </c>
      <c r="BQ126" s="5">
        <v>12054</v>
      </c>
      <c r="BR126" s="5">
        <v>17190</v>
      </c>
      <c r="BS126" s="5">
        <v>8640</v>
      </c>
      <c r="BT126" s="5">
        <v>23338</v>
      </c>
      <c r="BU126" s="5">
        <v>12117</v>
      </c>
      <c r="BV126" s="5">
        <v>66424</v>
      </c>
      <c r="BW126" s="5">
        <v>6483</v>
      </c>
      <c r="BX126" s="5">
        <v>75357</v>
      </c>
      <c r="BY126" s="5">
        <v>34728</v>
      </c>
      <c r="BZ126" s="5">
        <v>14562</v>
      </c>
      <c r="CA126" s="5">
        <v>42739</v>
      </c>
      <c r="CB126" s="5">
        <v>46051</v>
      </c>
      <c r="CC126" s="5">
        <v>15901</v>
      </c>
      <c r="CD126" s="5">
        <v>16266</v>
      </c>
      <c r="CE126" s="5">
        <v>1084</v>
      </c>
      <c r="CF126" s="5">
        <v>4085</v>
      </c>
      <c r="CG126" s="5">
        <v>1716</v>
      </c>
      <c r="CH126" s="5">
        <v>6422</v>
      </c>
      <c r="CI126" s="5">
        <v>1256</v>
      </c>
      <c r="CJ126" s="5">
        <v>7444</v>
      </c>
      <c r="CK126" s="5">
        <v>9866</v>
      </c>
      <c r="CL126" s="5">
        <v>2065</v>
      </c>
      <c r="CM126" s="5">
        <v>1591</v>
      </c>
      <c r="CN126" s="5">
        <v>3268</v>
      </c>
      <c r="CO126" s="5">
        <v>2555</v>
      </c>
      <c r="CP126" s="5">
        <v>6850</v>
      </c>
      <c r="CQ126" s="5">
        <v>1698</v>
      </c>
      <c r="CR126" s="5">
        <v>1956</v>
      </c>
      <c r="CS126" s="5">
        <v>2221</v>
      </c>
      <c r="CT126" s="5">
        <v>1855</v>
      </c>
      <c r="CU126" s="5">
        <v>89112</v>
      </c>
      <c r="CV126" s="5">
        <v>67001</v>
      </c>
      <c r="CW126" s="5">
        <v>46975</v>
      </c>
      <c r="CX126" s="5">
        <v>31886</v>
      </c>
      <c r="CY126" s="5">
        <v>31883</v>
      </c>
      <c r="CZ126" s="5">
        <v>27090</v>
      </c>
      <c r="DA126" s="5">
        <v>22238</v>
      </c>
      <c r="DB126" s="5">
        <v>30248</v>
      </c>
      <c r="DC126" s="5">
        <v>25049</v>
      </c>
      <c r="DD126" s="5">
        <v>19768</v>
      </c>
      <c r="DE126" s="5">
        <v>56632</v>
      </c>
      <c r="DF126" s="5">
        <v>34374</v>
      </c>
      <c r="DG126" s="5">
        <v>24935</v>
      </c>
      <c r="DH126" s="5">
        <v>35839</v>
      </c>
      <c r="DI126" s="5">
        <v>20878</v>
      </c>
      <c r="DJ126" s="5">
        <v>16528</v>
      </c>
      <c r="DK126" s="5">
        <v>15136</v>
      </c>
      <c r="DL126" s="5">
        <v>21943</v>
      </c>
      <c r="DM126" s="5">
        <v>10291</v>
      </c>
      <c r="DN126" s="5">
        <v>13138</v>
      </c>
      <c r="DO126" s="5">
        <v>13941</v>
      </c>
      <c r="DP126" s="5">
        <v>12303</v>
      </c>
      <c r="DQ126" s="5">
        <v>16078</v>
      </c>
      <c r="DR126" s="5">
        <v>10020</v>
      </c>
      <c r="DS126" s="5">
        <v>13861</v>
      </c>
      <c r="DT126" s="5">
        <v>11211</v>
      </c>
      <c r="DU126" s="5">
        <v>8178</v>
      </c>
      <c r="DV126" s="5">
        <v>8006</v>
      </c>
      <c r="DW126" s="5">
        <v>6977</v>
      </c>
      <c r="DX126" s="5">
        <v>7240</v>
      </c>
      <c r="DY126" s="5">
        <v>9214</v>
      </c>
      <c r="DZ126" s="5">
        <v>7877</v>
      </c>
      <c r="EA126" s="5">
        <v>8050</v>
      </c>
      <c r="EB126" s="5">
        <v>14361</v>
      </c>
      <c r="EC126" s="5">
        <v>4538</v>
      </c>
      <c r="ED126" s="5">
        <v>4229</v>
      </c>
      <c r="EE126" s="5">
        <v>3255</v>
      </c>
      <c r="EF126" s="5">
        <v>1602</v>
      </c>
      <c r="EG126" s="5">
        <v>1537</v>
      </c>
      <c r="EH126" s="5">
        <v>2104</v>
      </c>
      <c r="EI126" s="5">
        <v>1426</v>
      </c>
      <c r="EJ126" s="5">
        <v>1961</v>
      </c>
      <c r="EK126" s="5">
        <v>1929</v>
      </c>
      <c r="EL126" s="5">
        <v>563</v>
      </c>
      <c r="EM126" s="5">
        <v>1036</v>
      </c>
      <c r="EN126" s="5">
        <v>2355</v>
      </c>
      <c r="EO126" s="5">
        <v>1080</v>
      </c>
      <c r="EP126" s="5">
        <v>806</v>
      </c>
      <c r="EQ126" s="5">
        <v>943</v>
      </c>
      <c r="ER126" s="5">
        <v>1139</v>
      </c>
      <c r="ES126" s="5">
        <v>876</v>
      </c>
      <c r="ET126" s="5">
        <v>480</v>
      </c>
      <c r="EU126" s="5">
        <v>1203</v>
      </c>
      <c r="EV126" s="5">
        <v>1572</v>
      </c>
      <c r="EW126" s="5">
        <v>1540</v>
      </c>
      <c r="EX126" s="5">
        <v>1299</v>
      </c>
      <c r="EY126" s="5">
        <v>455</v>
      </c>
      <c r="EZ126" s="5">
        <v>788</v>
      </c>
      <c r="FA126" s="5">
        <v>667</v>
      </c>
      <c r="FB126" s="5">
        <v>848</v>
      </c>
      <c r="FC126" s="5">
        <v>794</v>
      </c>
      <c r="FD126" s="5">
        <v>344</v>
      </c>
      <c r="FE126" s="5">
        <v>544</v>
      </c>
      <c r="FF126" s="5">
        <v>511</v>
      </c>
      <c r="FG126" s="5">
        <v>0</v>
      </c>
      <c r="FH126" s="5">
        <v>0</v>
      </c>
      <c r="FI126" s="5">
        <v>0</v>
      </c>
      <c r="FJ126" s="5">
        <v>0</v>
      </c>
      <c r="FK126" s="5">
        <v>0</v>
      </c>
      <c r="FL126" s="5">
        <v>0</v>
      </c>
      <c r="FM126" s="5">
        <v>0</v>
      </c>
      <c r="FN126" s="5">
        <v>0</v>
      </c>
      <c r="FO126" s="5">
        <v>0</v>
      </c>
      <c r="FP126" s="5">
        <v>0</v>
      </c>
      <c r="FQ126" s="5">
        <v>0</v>
      </c>
      <c r="FR126" s="5">
        <v>0</v>
      </c>
      <c r="FS126" s="5">
        <v>0</v>
      </c>
      <c r="FT126" s="5">
        <v>0</v>
      </c>
      <c r="FU126" s="5" t="s">
        <v>33</v>
      </c>
      <c r="FV126" s="5" t="s">
        <v>33</v>
      </c>
      <c r="FW126" s="5" t="s">
        <v>33</v>
      </c>
      <c r="FX126" s="5" t="s">
        <v>33</v>
      </c>
      <c r="FY126" s="5" t="s">
        <v>33</v>
      </c>
      <c r="FZ126" s="5" t="s">
        <v>33</v>
      </c>
      <c r="GA126" s="5" t="s">
        <v>33</v>
      </c>
      <c r="GB126" s="5" t="s">
        <v>33</v>
      </c>
      <c r="GC126" s="5" t="s">
        <v>33</v>
      </c>
      <c r="GD126" s="5" t="s">
        <v>33</v>
      </c>
      <c r="GE126" s="5" t="s">
        <v>33</v>
      </c>
      <c r="GF126" s="5" t="s">
        <v>33</v>
      </c>
      <c r="GG126" s="5" t="s">
        <v>33</v>
      </c>
      <c r="GH126" s="5" t="s">
        <v>33</v>
      </c>
      <c r="GI126" s="5" t="s">
        <v>33</v>
      </c>
      <c r="GJ126" s="5" t="s">
        <v>33</v>
      </c>
      <c r="GK126" s="5" t="s">
        <v>33</v>
      </c>
      <c r="GL126" s="5" t="s">
        <v>33</v>
      </c>
      <c r="GM126" s="5">
        <v>186828</v>
      </c>
      <c r="GN126" s="5">
        <v>133819</v>
      </c>
      <c r="GO126" s="5">
        <v>90443</v>
      </c>
      <c r="GP126" s="5">
        <v>120773</v>
      </c>
      <c r="GQ126" s="5">
        <v>121057</v>
      </c>
      <c r="GR126" s="5">
        <v>98711</v>
      </c>
      <c r="GS126" s="5">
        <v>79560</v>
      </c>
      <c r="GT126" s="5">
        <v>164546</v>
      </c>
      <c r="GU126" s="5">
        <v>74969</v>
      </c>
      <c r="GV126" s="5">
        <v>153980</v>
      </c>
      <c r="GW126" s="5">
        <v>243875</v>
      </c>
      <c r="GX126" s="5">
        <v>79179</v>
      </c>
      <c r="GY126" s="5">
        <v>146361</v>
      </c>
      <c r="GZ126" s="5">
        <v>110822</v>
      </c>
      <c r="HA126" s="5">
        <v>168721</v>
      </c>
      <c r="HB126" s="5">
        <v>146128</v>
      </c>
      <c r="HC126" s="5">
        <v>112675</v>
      </c>
      <c r="HD126" s="5">
        <v>66053</v>
      </c>
      <c r="HE126" s="5">
        <v>14819</v>
      </c>
      <c r="HF126" s="5">
        <v>32946</v>
      </c>
      <c r="HG126" s="5">
        <v>26138</v>
      </c>
      <c r="HH126" s="5">
        <v>45748</v>
      </c>
      <c r="HI126" s="5">
        <v>47425</v>
      </c>
      <c r="HJ126" s="5">
        <v>18729</v>
      </c>
      <c r="HK126" s="5">
        <v>127425</v>
      </c>
      <c r="HL126" s="5">
        <v>31567</v>
      </c>
      <c r="HM126" s="5">
        <v>16802</v>
      </c>
      <c r="HN126" s="5">
        <v>19539</v>
      </c>
      <c r="HO126" s="5">
        <v>43226</v>
      </c>
      <c r="HP126" s="5">
        <v>32809</v>
      </c>
      <c r="HQ126" s="5">
        <v>16803</v>
      </c>
      <c r="HR126" s="5">
        <v>13600</v>
      </c>
      <c r="HS126" s="5">
        <v>210429</v>
      </c>
      <c r="HT126" s="5">
        <v>228956</v>
      </c>
      <c r="HU126" s="5">
        <v>209492</v>
      </c>
      <c r="HV126" s="5">
        <v>220860</v>
      </c>
      <c r="HW126" s="5">
        <v>226095</v>
      </c>
      <c r="HX126" s="5">
        <v>241368</v>
      </c>
      <c r="HY126" s="5">
        <v>243323</v>
      </c>
      <c r="HZ126" s="5">
        <v>229766</v>
      </c>
      <c r="IA126" s="5">
        <v>278132</v>
      </c>
      <c r="IB126" s="5">
        <v>269518</v>
      </c>
      <c r="IC126" s="5">
        <v>226635</v>
      </c>
      <c r="ID126" s="5">
        <v>218950</v>
      </c>
      <c r="IE126" s="5">
        <v>207882</v>
      </c>
      <c r="IF126" s="5">
        <v>182797</v>
      </c>
      <c r="IG126" s="5">
        <v>173679</v>
      </c>
      <c r="IH126" s="5">
        <v>145431</v>
      </c>
      <c r="II126" s="5">
        <v>126274</v>
      </c>
      <c r="IJ126" s="5">
        <v>399628</v>
      </c>
      <c r="IK126" s="5">
        <v>186062</v>
      </c>
      <c r="IL126" s="5">
        <v>132270</v>
      </c>
      <c r="IM126" s="5">
        <v>113478</v>
      </c>
      <c r="IN126" s="5">
        <v>107611</v>
      </c>
      <c r="IO126" s="5">
        <v>93830</v>
      </c>
      <c r="IP126" s="5">
        <v>99696</v>
      </c>
      <c r="IQ126" s="5">
        <v>104976</v>
      </c>
      <c r="IR126" s="5">
        <v>101857</v>
      </c>
      <c r="IS126" s="5">
        <v>101792</v>
      </c>
      <c r="IT126" s="5">
        <v>96043</v>
      </c>
      <c r="IU126" s="5">
        <v>107712</v>
      </c>
      <c r="IV126" s="5">
        <v>109958</v>
      </c>
      <c r="IW126" s="5">
        <v>100263</v>
      </c>
      <c r="IX126" s="5">
        <v>102502</v>
      </c>
      <c r="IY126" s="5">
        <v>38416</v>
      </c>
      <c r="IZ126" s="5">
        <v>32697</v>
      </c>
      <c r="JA126" s="5">
        <v>27468</v>
      </c>
      <c r="JB126" s="5">
        <v>32175</v>
      </c>
      <c r="JC126" s="5">
        <v>31938</v>
      </c>
      <c r="JD126" s="5">
        <v>38403</v>
      </c>
      <c r="JE126" s="5">
        <v>34284</v>
      </c>
      <c r="JF126" s="5">
        <v>38704</v>
      </c>
      <c r="JG126" s="5">
        <v>35277</v>
      </c>
      <c r="JH126" s="5">
        <v>26991</v>
      </c>
      <c r="JI126" s="5">
        <v>28580</v>
      </c>
      <c r="JJ126" s="5">
        <v>39802</v>
      </c>
      <c r="JK126" s="5">
        <v>30155</v>
      </c>
      <c r="JL126" s="5">
        <v>28633</v>
      </c>
      <c r="JM126" s="5">
        <v>25311</v>
      </c>
      <c r="JN126" s="5">
        <v>23723</v>
      </c>
      <c r="JO126" s="5">
        <v>20761</v>
      </c>
      <c r="JP126" s="5">
        <v>18685</v>
      </c>
      <c r="JQ126" s="5">
        <v>24006</v>
      </c>
      <c r="JR126" s="5">
        <v>24114</v>
      </c>
      <c r="JS126" s="5">
        <v>22547</v>
      </c>
      <c r="JT126" s="5">
        <v>26695</v>
      </c>
      <c r="JU126" s="5">
        <v>19296</v>
      </c>
      <c r="JV126" s="5">
        <v>18301</v>
      </c>
      <c r="JW126" s="5">
        <v>20851</v>
      </c>
      <c r="JX126" s="5">
        <v>19625</v>
      </c>
      <c r="JY126" s="5">
        <v>16127</v>
      </c>
      <c r="JZ126" s="5">
        <v>13052</v>
      </c>
      <c r="KA126" s="5">
        <v>17179</v>
      </c>
      <c r="KB126" s="5">
        <v>20079</v>
      </c>
      <c r="KC126" s="5">
        <v>17727</v>
      </c>
      <c r="KD126" s="5">
        <v>15505</v>
      </c>
      <c r="KE126" s="5">
        <v>17770</v>
      </c>
      <c r="KF126" s="5">
        <v>18298</v>
      </c>
      <c r="KG126" s="5">
        <v>15109</v>
      </c>
      <c r="KH126" s="5">
        <v>18004</v>
      </c>
      <c r="KI126" s="5">
        <v>15453</v>
      </c>
      <c r="KJ126" s="5">
        <v>13570</v>
      </c>
      <c r="KK126" s="5">
        <v>11952</v>
      </c>
      <c r="KL126" s="5">
        <v>10312</v>
      </c>
      <c r="KM126" s="5">
        <v>12260</v>
      </c>
      <c r="KN126" s="5">
        <v>12013</v>
      </c>
      <c r="KO126" s="5">
        <v>9372</v>
      </c>
      <c r="KP126" s="5">
        <v>7768</v>
      </c>
      <c r="KQ126" s="5">
        <v>2901</v>
      </c>
      <c r="KR126" s="5">
        <v>1943</v>
      </c>
      <c r="KS126" s="5">
        <v>1685</v>
      </c>
      <c r="KT126" s="5">
        <v>1221</v>
      </c>
      <c r="KU126" s="5">
        <v>1269</v>
      </c>
      <c r="KV126" s="5">
        <v>1117</v>
      </c>
      <c r="KW126" s="5">
        <v>1230</v>
      </c>
      <c r="KX126" s="5">
        <v>1362</v>
      </c>
      <c r="KY126" s="5">
        <v>1064</v>
      </c>
      <c r="KZ126" s="5">
        <v>626</v>
      </c>
      <c r="LA126" s="5">
        <v>555</v>
      </c>
      <c r="LB126" s="5">
        <v>388</v>
      </c>
      <c r="LC126" s="5">
        <v>474</v>
      </c>
      <c r="LD126" s="5">
        <v>355</v>
      </c>
      <c r="LE126" s="5">
        <v>344</v>
      </c>
      <c r="LF126" s="5">
        <v>261</v>
      </c>
      <c r="LG126" s="5">
        <v>460</v>
      </c>
      <c r="LH126" s="5">
        <v>350</v>
      </c>
      <c r="LI126" s="5">
        <v>336</v>
      </c>
      <c r="LJ126" s="5">
        <v>321</v>
      </c>
      <c r="LK126" s="5">
        <v>2991</v>
      </c>
      <c r="LL126" s="5">
        <v>3337</v>
      </c>
      <c r="LM126" s="5">
        <v>2693</v>
      </c>
      <c r="LN126" s="5">
        <v>3202</v>
      </c>
      <c r="LO126" s="5">
        <v>2432</v>
      </c>
      <c r="LP126" s="5">
        <v>1996</v>
      </c>
      <c r="LQ126" s="5">
        <v>1724</v>
      </c>
      <c r="LR126" s="5">
        <v>2002</v>
      </c>
      <c r="LS126" s="5">
        <v>1619</v>
      </c>
      <c r="LT126" s="5">
        <v>1584</v>
      </c>
      <c r="LU126" s="5">
        <v>1017</v>
      </c>
      <c r="LV126" s="5">
        <v>1296</v>
      </c>
      <c r="LW126" s="5">
        <v>851</v>
      </c>
      <c r="LX126" s="5">
        <v>768</v>
      </c>
      <c r="LY126" s="5">
        <v>864</v>
      </c>
      <c r="LZ126" s="5">
        <v>148</v>
      </c>
      <c r="MA126" s="5">
        <v>276</v>
      </c>
      <c r="MB126" s="5">
        <v>237</v>
      </c>
      <c r="MC126" s="5">
        <v>429</v>
      </c>
      <c r="MD126" s="5">
        <v>620</v>
      </c>
      <c r="ME126" s="5">
        <v>535</v>
      </c>
      <c r="MF126" s="5">
        <v>509</v>
      </c>
      <c r="MG126" s="5">
        <v>796</v>
      </c>
      <c r="MH126" s="5">
        <v>931</v>
      </c>
      <c r="MI126" s="5">
        <v>744</v>
      </c>
      <c r="MJ126" s="5">
        <v>1076</v>
      </c>
      <c r="MK126" s="5">
        <v>1447</v>
      </c>
      <c r="ML126" s="5">
        <v>1097</v>
      </c>
      <c r="MM126" s="5">
        <v>1132</v>
      </c>
      <c r="MN126" s="5">
        <v>1887</v>
      </c>
      <c r="MO126" s="5">
        <v>1124</v>
      </c>
      <c r="MP126" s="5">
        <v>733</v>
      </c>
      <c r="MQ126" s="5">
        <v>0</v>
      </c>
      <c r="MR126" s="5">
        <v>0</v>
      </c>
      <c r="MS126" s="5">
        <v>0</v>
      </c>
      <c r="MT126" s="5">
        <v>0</v>
      </c>
      <c r="MU126" s="5">
        <v>0</v>
      </c>
      <c r="MV126" s="5">
        <v>0</v>
      </c>
      <c r="MW126" s="5">
        <v>0</v>
      </c>
      <c r="MX126" s="5">
        <v>0</v>
      </c>
      <c r="MY126" s="5">
        <v>0</v>
      </c>
      <c r="MZ126" s="5">
        <v>0</v>
      </c>
      <c r="NA126" s="5">
        <v>0</v>
      </c>
      <c r="NB126" s="5">
        <v>0</v>
      </c>
      <c r="NC126" s="5">
        <v>0</v>
      </c>
      <c r="ND126" s="5">
        <v>0</v>
      </c>
      <c r="NE126" s="5" t="s">
        <v>33</v>
      </c>
      <c r="NF126" s="5" t="s">
        <v>33</v>
      </c>
      <c r="NG126" s="5" t="s">
        <v>33</v>
      </c>
      <c r="NH126" s="5" t="s">
        <v>33</v>
      </c>
      <c r="NI126" s="5" t="s">
        <v>33</v>
      </c>
      <c r="NJ126" s="5" t="s">
        <v>33</v>
      </c>
      <c r="NK126" s="5" t="s">
        <v>33</v>
      </c>
      <c r="NL126" s="5" t="s">
        <v>33</v>
      </c>
      <c r="NM126" s="5" t="s">
        <v>33</v>
      </c>
      <c r="NN126" s="5" t="s">
        <v>33</v>
      </c>
      <c r="NO126" s="5" t="s">
        <v>33</v>
      </c>
      <c r="NP126" s="5" t="s">
        <v>33</v>
      </c>
      <c r="NQ126" s="5" t="s">
        <v>33</v>
      </c>
      <c r="NR126" s="5" t="s">
        <v>33</v>
      </c>
      <c r="NS126" s="5" t="s">
        <v>33</v>
      </c>
      <c r="NT126" s="5" t="s">
        <v>33</v>
      </c>
      <c r="NU126" s="5" t="s">
        <v>33</v>
      </c>
      <c r="NV126" s="5" t="s">
        <v>33</v>
      </c>
      <c r="NW126" s="5">
        <v>0</v>
      </c>
      <c r="NX126" s="5">
        <v>0</v>
      </c>
      <c r="NY126" s="5">
        <v>0</v>
      </c>
      <c r="NZ126" s="5">
        <v>0</v>
      </c>
      <c r="OA126" s="5">
        <v>0</v>
      </c>
      <c r="OB126" s="5">
        <v>0</v>
      </c>
      <c r="OC126" s="5">
        <v>0</v>
      </c>
      <c r="OD126" s="5">
        <v>0</v>
      </c>
      <c r="OE126" s="5">
        <v>0</v>
      </c>
      <c r="OF126" s="5">
        <v>0</v>
      </c>
      <c r="OG126" s="5">
        <v>0</v>
      </c>
      <c r="OH126" s="5">
        <v>0</v>
      </c>
      <c r="OI126" s="5">
        <v>0</v>
      </c>
      <c r="OJ126" s="5">
        <v>0</v>
      </c>
      <c r="OK126" s="5" t="s">
        <v>33</v>
      </c>
      <c r="OL126" s="5" t="s">
        <v>33</v>
      </c>
      <c r="OM126" s="5" t="s">
        <v>33</v>
      </c>
      <c r="ON126" s="5" t="s">
        <v>33</v>
      </c>
      <c r="OO126" s="5" t="s">
        <v>33</v>
      </c>
      <c r="OP126" s="5" t="s">
        <v>33</v>
      </c>
      <c r="OQ126" s="5" t="s">
        <v>33</v>
      </c>
      <c r="OR126" s="5" t="s">
        <v>33</v>
      </c>
      <c r="OS126" s="5" t="s">
        <v>33</v>
      </c>
      <c r="OT126" s="5" t="s">
        <v>33</v>
      </c>
      <c r="OU126" s="5" t="s">
        <v>33</v>
      </c>
      <c r="OV126" s="5" t="s">
        <v>33</v>
      </c>
      <c r="OW126" s="5" t="s">
        <v>33</v>
      </c>
      <c r="OX126" s="5" t="s">
        <v>33</v>
      </c>
      <c r="OY126" s="5" t="s">
        <v>33</v>
      </c>
      <c r="OZ126" s="5" t="s">
        <v>33</v>
      </c>
      <c r="PA126" s="5" t="s">
        <v>33</v>
      </c>
      <c r="PB126" s="5" t="s">
        <v>33</v>
      </c>
      <c r="PC126" s="5">
        <v>9298</v>
      </c>
      <c r="PD126" s="5">
        <v>8666</v>
      </c>
      <c r="PE126" s="5">
        <v>7515</v>
      </c>
      <c r="PF126" s="5">
        <v>6678</v>
      </c>
      <c r="PG126" s="5">
        <v>6974</v>
      </c>
      <c r="PH126" s="5">
        <v>6536</v>
      </c>
      <c r="PI126" s="5">
        <v>5606</v>
      </c>
      <c r="PJ126" s="5">
        <v>5957</v>
      </c>
      <c r="PK126" s="5">
        <v>7214</v>
      </c>
      <c r="PL126" s="5">
        <v>7339</v>
      </c>
      <c r="PM126" s="5">
        <v>7823</v>
      </c>
      <c r="PN126" s="5">
        <v>6520</v>
      </c>
      <c r="PO126" s="5">
        <v>5343</v>
      </c>
      <c r="PP126" s="5">
        <v>5508</v>
      </c>
      <c r="PQ126" s="5">
        <v>4298</v>
      </c>
      <c r="PR126" s="5">
        <v>4291</v>
      </c>
      <c r="PS126" s="5">
        <v>5050</v>
      </c>
      <c r="PT126" s="5">
        <v>3402</v>
      </c>
      <c r="PU126" s="5">
        <v>2336</v>
      </c>
      <c r="PV126" s="5">
        <v>2545</v>
      </c>
      <c r="PW126" s="5">
        <v>2506</v>
      </c>
      <c r="PX126" s="5">
        <v>2287</v>
      </c>
      <c r="PY126" s="5">
        <v>1917</v>
      </c>
      <c r="PZ126" s="5">
        <v>1929</v>
      </c>
      <c r="QA126" s="5">
        <v>1865</v>
      </c>
      <c r="QB126" s="5">
        <v>1651</v>
      </c>
      <c r="QC126" s="5">
        <v>1722</v>
      </c>
      <c r="QD126" s="5">
        <v>1620</v>
      </c>
      <c r="QE126" s="5">
        <v>1427</v>
      </c>
      <c r="QF126" s="5">
        <v>1579</v>
      </c>
      <c r="QG126" s="5">
        <v>1548</v>
      </c>
      <c r="QH126" s="5">
        <v>1543</v>
      </c>
      <c r="QI126" s="5">
        <v>8254</v>
      </c>
      <c r="QJ126" s="5">
        <v>8425</v>
      </c>
      <c r="QK126" s="5">
        <v>8539</v>
      </c>
      <c r="QL126" s="5">
        <v>8672</v>
      </c>
      <c r="QM126" s="5">
        <v>8487</v>
      </c>
      <c r="QN126" s="5">
        <v>9345</v>
      </c>
      <c r="QO126" s="5">
        <v>9590</v>
      </c>
      <c r="QP126" s="5">
        <v>9903</v>
      </c>
      <c r="QQ126" s="5">
        <v>8995</v>
      </c>
      <c r="QR126" s="5">
        <v>8361</v>
      </c>
      <c r="QS126" s="5">
        <v>8536</v>
      </c>
      <c r="QT126" s="5">
        <v>9315</v>
      </c>
      <c r="QU126" s="5">
        <v>4241</v>
      </c>
      <c r="QV126" s="5">
        <v>4217</v>
      </c>
      <c r="QW126" s="5">
        <v>4378</v>
      </c>
      <c r="QX126" s="5">
        <v>4605</v>
      </c>
      <c r="QY126" s="5">
        <v>4083</v>
      </c>
      <c r="QZ126" s="5">
        <v>4356</v>
      </c>
      <c r="RA126" s="5">
        <v>5522</v>
      </c>
      <c r="RB126" s="5">
        <v>4632</v>
      </c>
      <c r="RC126" s="5">
        <v>4684</v>
      </c>
      <c r="RD126" s="5">
        <v>5652</v>
      </c>
      <c r="RE126" s="5">
        <v>5243</v>
      </c>
      <c r="RF126" s="5">
        <v>6041</v>
      </c>
      <c r="RG126" s="5">
        <v>6785</v>
      </c>
      <c r="RH126" s="5">
        <v>6016</v>
      </c>
      <c r="RI126" s="5">
        <v>5654</v>
      </c>
      <c r="RJ126" s="5">
        <v>5161</v>
      </c>
      <c r="RK126" s="5">
        <v>5496</v>
      </c>
      <c r="RL126" s="5">
        <v>4511</v>
      </c>
      <c r="RM126" s="5">
        <v>4399</v>
      </c>
      <c r="RN126" s="5">
        <v>3604</v>
      </c>
      <c r="RO126" s="5">
        <v>4767</v>
      </c>
      <c r="RP126" s="5">
        <v>5972</v>
      </c>
      <c r="RQ126" s="5">
        <v>6402</v>
      </c>
      <c r="RR126" s="5">
        <v>5908</v>
      </c>
      <c r="RS126" s="5">
        <v>6189</v>
      </c>
      <c r="RT126" s="5">
        <v>5880</v>
      </c>
      <c r="RU126" s="5">
        <v>6427</v>
      </c>
      <c r="RV126" s="5">
        <v>6580</v>
      </c>
      <c r="RW126" s="5">
        <v>7246</v>
      </c>
      <c r="RX126" s="5">
        <v>7382</v>
      </c>
      <c r="RY126" s="5">
        <v>7248</v>
      </c>
      <c r="RZ126" s="5">
        <v>6591</v>
      </c>
      <c r="SA126" s="5">
        <v>6358</v>
      </c>
      <c r="SB126" s="5">
        <v>6017</v>
      </c>
      <c r="SC126" s="5">
        <v>5877</v>
      </c>
      <c r="SD126" s="5">
        <v>4819</v>
      </c>
      <c r="SE126" s="5">
        <v>3938</v>
      </c>
      <c r="SF126" s="5">
        <v>3903</v>
      </c>
      <c r="SG126" s="5">
        <v>4084</v>
      </c>
      <c r="SH126" s="5">
        <v>2395</v>
      </c>
      <c r="SI126" s="5">
        <v>2549</v>
      </c>
      <c r="SJ126" s="5">
        <v>4826</v>
      </c>
      <c r="SK126" s="5">
        <v>3654</v>
      </c>
      <c r="SL126" s="5">
        <v>2867</v>
      </c>
      <c r="SM126" s="5">
        <v>2677</v>
      </c>
      <c r="SN126" s="5">
        <v>2679</v>
      </c>
      <c r="SO126" s="5">
        <v>2449</v>
      </c>
      <c r="SP126" s="5">
        <v>2163</v>
      </c>
      <c r="SQ126" s="5">
        <v>2479</v>
      </c>
      <c r="SR126" s="5">
        <v>2515</v>
      </c>
      <c r="SS126" s="5">
        <v>2116</v>
      </c>
      <c r="ST126" s="5">
        <v>2133</v>
      </c>
      <c r="SU126" s="5">
        <v>603</v>
      </c>
      <c r="SV126" s="5">
        <v>537</v>
      </c>
      <c r="SW126" s="5">
        <v>552</v>
      </c>
      <c r="SX126" s="5">
        <v>617</v>
      </c>
      <c r="SY126" s="5">
        <v>323</v>
      </c>
      <c r="SZ126" s="5">
        <v>592</v>
      </c>
      <c r="TA126" s="5">
        <v>619</v>
      </c>
      <c r="TB126" s="5">
        <v>608</v>
      </c>
      <c r="TC126" s="5">
        <v>641</v>
      </c>
      <c r="TD126" s="5">
        <v>614</v>
      </c>
      <c r="TE126" s="5">
        <v>875</v>
      </c>
      <c r="TF126" s="5">
        <v>648</v>
      </c>
      <c r="TG126" s="5">
        <v>621</v>
      </c>
      <c r="TH126" s="5">
        <v>705</v>
      </c>
      <c r="TI126" s="5">
        <v>827</v>
      </c>
      <c r="TJ126" s="5">
        <v>892</v>
      </c>
      <c r="TK126" s="5">
        <v>351</v>
      </c>
      <c r="TL126" s="5">
        <v>419</v>
      </c>
      <c r="TM126" s="5">
        <v>1004</v>
      </c>
      <c r="TN126" s="5">
        <v>333</v>
      </c>
      <c r="TO126" s="5">
        <v>590</v>
      </c>
      <c r="TP126" s="5">
        <v>285</v>
      </c>
      <c r="TQ126" s="5">
        <v>359</v>
      </c>
      <c r="TR126" s="5">
        <v>210</v>
      </c>
      <c r="TS126" s="5">
        <v>245</v>
      </c>
      <c r="TT126" s="5">
        <v>245</v>
      </c>
      <c r="TU126" s="5">
        <v>241</v>
      </c>
      <c r="TV126" s="5">
        <v>215</v>
      </c>
      <c r="TW126" s="5">
        <v>197</v>
      </c>
      <c r="TX126" s="5">
        <v>438</v>
      </c>
      <c r="TY126" s="5">
        <v>217</v>
      </c>
      <c r="TZ126" s="5">
        <v>192</v>
      </c>
      <c r="UA126" s="5">
        <v>11170</v>
      </c>
      <c r="UB126" s="5">
        <v>10831</v>
      </c>
      <c r="UC126" s="5">
        <v>9117</v>
      </c>
      <c r="UD126" s="5">
        <v>10444</v>
      </c>
      <c r="UE126" s="5">
        <v>8294</v>
      </c>
      <c r="UF126" s="5">
        <v>12227</v>
      </c>
      <c r="UG126" s="5">
        <v>13259</v>
      </c>
      <c r="UH126" s="5">
        <v>9238</v>
      </c>
      <c r="UI126" s="5">
        <v>3885</v>
      </c>
      <c r="UJ126" s="5">
        <v>2286</v>
      </c>
      <c r="UK126" s="5">
        <v>1364</v>
      </c>
      <c r="UL126" s="5">
        <v>1305</v>
      </c>
      <c r="UM126" s="5">
        <v>588</v>
      </c>
      <c r="UN126" s="5">
        <v>249</v>
      </c>
      <c r="UO126" s="5">
        <v>203</v>
      </c>
      <c r="UP126" s="5">
        <v>174</v>
      </c>
      <c r="UQ126" s="5">
        <v>312</v>
      </c>
      <c r="UR126" s="5">
        <v>233</v>
      </c>
      <c r="US126" s="5">
        <v>918</v>
      </c>
      <c r="UT126" s="5">
        <v>930</v>
      </c>
      <c r="UU126" s="5">
        <v>1951</v>
      </c>
      <c r="UV126" s="5">
        <v>1763</v>
      </c>
      <c r="UW126" s="5">
        <v>2142</v>
      </c>
      <c r="UX126" s="5">
        <v>1816</v>
      </c>
      <c r="UY126" s="5">
        <v>2632</v>
      </c>
      <c r="UZ126" s="5">
        <v>2816</v>
      </c>
      <c r="VA126" s="5">
        <v>695</v>
      </c>
      <c r="VB126" s="5">
        <v>771</v>
      </c>
      <c r="VC126" s="5">
        <v>474</v>
      </c>
      <c r="VD126" s="5">
        <v>588</v>
      </c>
      <c r="VE126" s="5">
        <v>364</v>
      </c>
      <c r="VF126" s="5">
        <v>304</v>
      </c>
      <c r="VG126" s="5">
        <v>63971</v>
      </c>
      <c r="VH126" s="5">
        <v>39622</v>
      </c>
      <c r="VI126" s="5">
        <v>42576</v>
      </c>
      <c r="VJ126" s="5">
        <v>38549</v>
      </c>
      <c r="VK126" s="5">
        <v>36505</v>
      </c>
      <c r="VL126" s="5">
        <v>39670</v>
      </c>
      <c r="VM126" s="5">
        <v>39097</v>
      </c>
      <c r="VN126" s="5">
        <v>37170</v>
      </c>
      <c r="VO126" s="5">
        <v>37454</v>
      </c>
      <c r="VP126" s="5">
        <v>38133</v>
      </c>
      <c r="VQ126" s="5">
        <v>37605</v>
      </c>
      <c r="VR126" s="5">
        <v>32183</v>
      </c>
      <c r="VS126" s="5">
        <v>32796</v>
      </c>
      <c r="VT126" s="5">
        <v>27894</v>
      </c>
      <c r="VU126" s="5">
        <v>29307</v>
      </c>
      <c r="VV126" s="5">
        <v>25168</v>
      </c>
      <c r="VW126" s="5">
        <v>26962</v>
      </c>
      <c r="VX126" s="5">
        <v>25043</v>
      </c>
      <c r="VY126" s="5">
        <v>30519</v>
      </c>
      <c r="VZ126" s="5">
        <v>41207</v>
      </c>
      <c r="WA126" s="5">
        <v>21859</v>
      </c>
      <c r="WB126" s="5">
        <v>18971</v>
      </c>
      <c r="WC126" s="5">
        <v>19226</v>
      </c>
      <c r="WD126" s="5">
        <v>21367</v>
      </c>
      <c r="WE126" s="5">
        <v>17305</v>
      </c>
      <c r="WF126" s="5">
        <v>16587</v>
      </c>
      <c r="WG126" s="5">
        <v>13412</v>
      </c>
      <c r="WH126" s="5">
        <v>11025</v>
      </c>
      <c r="WI126" s="5">
        <v>12074</v>
      </c>
      <c r="WJ126" s="5">
        <v>11200</v>
      </c>
      <c r="WK126" s="5">
        <v>9959</v>
      </c>
      <c r="WL126" s="5">
        <v>9821</v>
      </c>
      <c r="WM126" s="5">
        <v>292</v>
      </c>
      <c r="WN126" s="5">
        <v>291</v>
      </c>
      <c r="WO126" s="5">
        <v>372</v>
      </c>
      <c r="WP126" s="5">
        <v>289</v>
      </c>
      <c r="WQ126" s="5">
        <v>231</v>
      </c>
      <c r="WR126" s="5">
        <v>206</v>
      </c>
      <c r="WS126" s="5">
        <v>638</v>
      </c>
      <c r="WT126" s="5">
        <v>446</v>
      </c>
      <c r="WU126" s="5">
        <v>414</v>
      </c>
      <c r="WV126" s="5">
        <v>423</v>
      </c>
      <c r="WW126" s="5">
        <v>462</v>
      </c>
      <c r="WX126" s="5">
        <v>435</v>
      </c>
      <c r="WY126" s="5">
        <v>367</v>
      </c>
      <c r="WZ126" s="5">
        <v>305</v>
      </c>
      <c r="XA126" s="5">
        <v>378</v>
      </c>
      <c r="XB126" s="5">
        <v>188</v>
      </c>
      <c r="XC126" s="5">
        <v>191</v>
      </c>
      <c r="XD126" s="5">
        <v>306</v>
      </c>
      <c r="XE126" s="5">
        <v>550</v>
      </c>
      <c r="XF126" s="5">
        <v>1431</v>
      </c>
      <c r="XG126" s="5">
        <v>2673</v>
      </c>
      <c r="XH126" s="5">
        <v>1332</v>
      </c>
      <c r="XI126" s="5">
        <v>1043</v>
      </c>
      <c r="XJ126" s="5">
        <v>842</v>
      </c>
      <c r="XK126" s="5">
        <v>858</v>
      </c>
      <c r="XL126" s="5">
        <v>907</v>
      </c>
      <c r="XM126" s="5">
        <v>793</v>
      </c>
      <c r="XN126" s="5">
        <v>751</v>
      </c>
      <c r="XO126" s="5">
        <v>802</v>
      </c>
      <c r="XP126" s="5">
        <v>670</v>
      </c>
      <c r="XQ126" s="5">
        <v>1117</v>
      </c>
      <c r="XR126" s="5">
        <v>752</v>
      </c>
      <c r="XS126" s="1">
        <v>17633</v>
      </c>
      <c r="XT126" s="3" t="s">
        <v>180</v>
      </c>
      <c r="XU126" s="3" t="s">
        <v>180</v>
      </c>
      <c r="XV126" s="3" t="s">
        <v>180</v>
      </c>
      <c r="XW126" s="3" t="s">
        <v>179</v>
      </c>
      <c r="XX126" s="3" t="s">
        <v>180</v>
      </c>
      <c r="XY126" s="3" t="s">
        <v>180</v>
      </c>
      <c r="XZ126" s="3" t="s">
        <v>202</v>
      </c>
    </row>
    <row r="127" spans="1:650" x14ac:dyDescent="0.3">
      <c r="A127" s="6" t="s">
        <v>154</v>
      </c>
      <c r="B127" s="1">
        <v>4057026</v>
      </c>
      <c r="C127" s="5">
        <v>35575</v>
      </c>
      <c r="D127" s="5">
        <v>27948</v>
      </c>
      <c r="E127" s="5">
        <v>30296</v>
      </c>
      <c r="F127" s="5">
        <v>19535</v>
      </c>
      <c r="G127" s="5">
        <v>13528</v>
      </c>
      <c r="H127" s="5">
        <v>11897</v>
      </c>
      <c r="I127" s="5">
        <v>10463</v>
      </c>
      <c r="J127" s="5">
        <v>10131</v>
      </c>
      <c r="K127" s="5">
        <v>6766</v>
      </c>
      <c r="L127" s="5">
        <v>10106</v>
      </c>
      <c r="M127" s="5">
        <v>3773</v>
      </c>
      <c r="N127" s="5">
        <v>9612</v>
      </c>
      <c r="O127" s="5">
        <v>7711</v>
      </c>
      <c r="P127" s="5">
        <v>14456</v>
      </c>
      <c r="Q127" s="5">
        <v>8039</v>
      </c>
      <c r="R127" s="5">
        <v>5714</v>
      </c>
      <c r="S127" s="5">
        <v>12506</v>
      </c>
      <c r="T127" s="5">
        <v>11202</v>
      </c>
      <c r="U127" s="5">
        <v>399</v>
      </c>
      <c r="V127" s="5">
        <v>421</v>
      </c>
      <c r="W127" s="5">
        <v>1119</v>
      </c>
      <c r="X127" s="5">
        <v>6058</v>
      </c>
      <c r="Y127" s="5">
        <v>14520</v>
      </c>
      <c r="Z127" s="5">
        <v>2721</v>
      </c>
      <c r="AA127" s="5">
        <v>7135</v>
      </c>
      <c r="AB127" s="5">
        <v>0</v>
      </c>
      <c r="AC127" s="5">
        <v>1077</v>
      </c>
      <c r="AD127" s="5">
        <v>0</v>
      </c>
      <c r="AE127" s="5">
        <v>24</v>
      </c>
      <c r="AF127" s="5">
        <v>3055</v>
      </c>
      <c r="AG127" s="5">
        <v>396</v>
      </c>
      <c r="AH127" s="5">
        <v>0</v>
      </c>
      <c r="AI127" s="5">
        <v>63870</v>
      </c>
      <c r="AJ127" s="5">
        <v>120195</v>
      </c>
      <c r="AK127" s="5">
        <v>52784</v>
      </c>
      <c r="AL127" s="5">
        <v>687627</v>
      </c>
      <c r="AM127" s="5">
        <v>97975</v>
      </c>
      <c r="AN127" s="5">
        <v>130912</v>
      </c>
      <c r="AO127" s="5">
        <v>59974</v>
      </c>
      <c r="AP127" s="5">
        <v>1637561</v>
      </c>
      <c r="AQ127" s="5">
        <v>44540</v>
      </c>
      <c r="AR127" s="5">
        <v>456334</v>
      </c>
      <c r="AS127" s="5">
        <v>41484</v>
      </c>
      <c r="AT127" s="5">
        <v>82951</v>
      </c>
      <c r="AU127" s="5">
        <v>175313</v>
      </c>
      <c r="AV127" s="5">
        <v>78453</v>
      </c>
      <c r="AW127" s="5">
        <v>30817</v>
      </c>
      <c r="AX127" s="5">
        <v>24761</v>
      </c>
      <c r="AY127" s="5">
        <v>25816</v>
      </c>
      <c r="AZ127" s="5">
        <v>29321</v>
      </c>
      <c r="BA127" s="5">
        <v>17542</v>
      </c>
      <c r="BB127" s="5">
        <v>17689</v>
      </c>
      <c r="BC127" s="5">
        <v>24743</v>
      </c>
      <c r="BD127" s="5">
        <v>10377</v>
      </c>
      <c r="BE127" s="5">
        <v>28137</v>
      </c>
      <c r="BF127" s="5">
        <v>15283</v>
      </c>
      <c r="BG127" s="5">
        <v>9865</v>
      </c>
      <c r="BH127" s="5">
        <v>9294</v>
      </c>
      <c r="BI127" s="5">
        <v>6671</v>
      </c>
      <c r="BJ127" s="5">
        <v>7656</v>
      </c>
      <c r="BK127" s="5">
        <v>4975</v>
      </c>
      <c r="BL127" s="5">
        <v>2250</v>
      </c>
      <c r="BM127" s="5">
        <v>2717</v>
      </c>
      <c r="BN127" s="5">
        <v>3195</v>
      </c>
      <c r="BO127" s="5">
        <v>190591</v>
      </c>
      <c r="BP127" s="5">
        <v>203251</v>
      </c>
      <c r="BQ127" s="5">
        <v>113430</v>
      </c>
      <c r="BR127" s="5">
        <v>203397</v>
      </c>
      <c r="BS127" s="5">
        <v>89956</v>
      </c>
      <c r="BT127" s="5">
        <v>130887</v>
      </c>
      <c r="BU127" s="5">
        <v>54115</v>
      </c>
      <c r="BV127" s="5">
        <v>130842</v>
      </c>
      <c r="BW127" s="5">
        <v>51300</v>
      </c>
      <c r="BX127" s="5">
        <v>76484</v>
      </c>
      <c r="BY127" s="5">
        <v>69051</v>
      </c>
      <c r="BZ127" s="5">
        <v>53690</v>
      </c>
      <c r="CA127" s="5">
        <v>71949</v>
      </c>
      <c r="CB127" s="5">
        <v>24397</v>
      </c>
      <c r="CC127" s="5">
        <v>13420</v>
      </c>
      <c r="CD127" s="5">
        <v>20759</v>
      </c>
      <c r="CE127" s="5">
        <v>40973</v>
      </c>
      <c r="CF127" s="5">
        <v>38304</v>
      </c>
      <c r="CG127" s="5">
        <v>20548</v>
      </c>
      <c r="CH127" s="5">
        <v>37219</v>
      </c>
      <c r="CI127" s="5">
        <v>11811</v>
      </c>
      <c r="CJ127" s="5">
        <v>18552</v>
      </c>
      <c r="CK127" s="5">
        <v>6037</v>
      </c>
      <c r="CL127" s="5">
        <v>29096</v>
      </c>
      <c r="CM127" s="5">
        <v>50218</v>
      </c>
      <c r="CN127" s="5">
        <v>36661</v>
      </c>
      <c r="CO127" s="5">
        <v>6323</v>
      </c>
      <c r="CP127" s="5">
        <v>12755</v>
      </c>
      <c r="CQ127" s="5">
        <v>9670</v>
      </c>
      <c r="CR127" s="5">
        <v>7593</v>
      </c>
      <c r="CS127" s="5">
        <v>8098</v>
      </c>
      <c r="CT127" s="5">
        <v>9023</v>
      </c>
      <c r="CU127" s="5">
        <v>119769</v>
      </c>
      <c r="CV127" s="5">
        <v>111659</v>
      </c>
      <c r="CW127" s="5">
        <v>103996</v>
      </c>
      <c r="CX127" s="5">
        <v>99450</v>
      </c>
      <c r="CY127" s="5">
        <v>95004</v>
      </c>
      <c r="CZ127" s="5">
        <v>77000</v>
      </c>
      <c r="DA127" s="5">
        <v>115513</v>
      </c>
      <c r="DB127" s="5">
        <v>101278</v>
      </c>
      <c r="DC127" s="5">
        <v>78798</v>
      </c>
      <c r="DD127" s="5">
        <v>179520</v>
      </c>
      <c r="DE127" s="5">
        <v>81084</v>
      </c>
      <c r="DF127" s="5">
        <v>108860</v>
      </c>
      <c r="DG127" s="5">
        <v>103306</v>
      </c>
      <c r="DH127" s="5">
        <v>86153</v>
      </c>
      <c r="DI127" s="5">
        <v>53509</v>
      </c>
      <c r="DJ127" s="5">
        <v>52910</v>
      </c>
      <c r="DK127" s="5">
        <v>65311</v>
      </c>
      <c r="DL127" s="5">
        <v>19137</v>
      </c>
      <c r="DM127" s="5">
        <v>49636</v>
      </c>
      <c r="DN127" s="5">
        <v>52416</v>
      </c>
      <c r="DO127" s="5">
        <v>58270</v>
      </c>
      <c r="DP127" s="5">
        <v>43614</v>
      </c>
      <c r="DQ127" s="5">
        <v>47522</v>
      </c>
      <c r="DR127" s="5">
        <v>62893</v>
      </c>
      <c r="DS127" s="5">
        <v>57338</v>
      </c>
      <c r="DT127" s="5">
        <v>57965</v>
      </c>
      <c r="DU127" s="5">
        <v>73625</v>
      </c>
      <c r="DV127" s="5">
        <v>29147</v>
      </c>
      <c r="DW127" s="5">
        <v>34804</v>
      </c>
      <c r="DX127" s="5">
        <v>30178</v>
      </c>
      <c r="DY127" s="5">
        <v>30498</v>
      </c>
      <c r="DZ127" s="5">
        <v>27266</v>
      </c>
      <c r="EA127" s="5">
        <v>13136</v>
      </c>
      <c r="EB127" s="5">
        <v>16673</v>
      </c>
      <c r="EC127" s="5">
        <v>6223</v>
      </c>
      <c r="ED127" s="5">
        <v>12372</v>
      </c>
      <c r="EE127" s="5">
        <v>6852</v>
      </c>
      <c r="EF127" s="5">
        <v>3454</v>
      </c>
      <c r="EG127" s="5">
        <v>4499</v>
      </c>
      <c r="EH127" s="5">
        <v>10359</v>
      </c>
      <c r="EI127" s="5">
        <v>6769</v>
      </c>
      <c r="EJ127" s="5">
        <v>11542</v>
      </c>
      <c r="EK127" s="5">
        <v>6435</v>
      </c>
      <c r="EL127" s="5">
        <v>13299</v>
      </c>
      <c r="EM127" s="5">
        <v>11316</v>
      </c>
      <c r="EN127" s="5">
        <v>4163</v>
      </c>
      <c r="EO127" s="5">
        <v>3234</v>
      </c>
      <c r="EP127" s="5">
        <v>3409</v>
      </c>
      <c r="EQ127" s="5">
        <v>7444</v>
      </c>
      <c r="ER127" s="5">
        <v>4084</v>
      </c>
      <c r="ES127" s="5">
        <v>7234</v>
      </c>
      <c r="ET127" s="5">
        <v>7706</v>
      </c>
      <c r="EU127" s="5">
        <v>16573</v>
      </c>
      <c r="EV127" s="5">
        <v>12402</v>
      </c>
      <c r="EW127" s="5">
        <v>14747</v>
      </c>
      <c r="EX127" s="5">
        <v>70612</v>
      </c>
      <c r="EY127" s="5">
        <v>10271</v>
      </c>
      <c r="EZ127" s="5">
        <v>25639</v>
      </c>
      <c r="FA127" s="5">
        <v>23489</v>
      </c>
      <c r="FB127" s="5">
        <v>15748</v>
      </c>
      <c r="FC127" s="5">
        <v>11430</v>
      </c>
      <c r="FD127" s="5">
        <v>10995</v>
      </c>
      <c r="FE127" s="5">
        <v>5768</v>
      </c>
      <c r="FF127" s="5">
        <v>3888</v>
      </c>
      <c r="FG127" s="5">
        <v>0</v>
      </c>
      <c r="FH127" s="5">
        <v>0</v>
      </c>
      <c r="FI127" s="5">
        <v>0</v>
      </c>
      <c r="FJ127" s="5">
        <v>0</v>
      </c>
      <c r="FK127" s="5">
        <v>0</v>
      </c>
      <c r="FL127" s="5">
        <v>0</v>
      </c>
      <c r="FM127" s="5">
        <v>0</v>
      </c>
      <c r="FN127" s="5">
        <v>0</v>
      </c>
      <c r="FO127" s="5">
        <v>0</v>
      </c>
      <c r="FP127" s="5">
        <v>0</v>
      </c>
      <c r="FQ127" s="5">
        <v>0</v>
      </c>
      <c r="FR127" s="5">
        <v>0</v>
      </c>
      <c r="FS127" s="5">
        <v>0</v>
      </c>
      <c r="FT127" s="5">
        <v>0</v>
      </c>
      <c r="FU127" s="5" t="s">
        <v>33</v>
      </c>
      <c r="FV127" s="5" t="s">
        <v>33</v>
      </c>
      <c r="FW127" s="5" t="s">
        <v>33</v>
      </c>
      <c r="FX127" s="5" t="s">
        <v>33</v>
      </c>
      <c r="FY127" s="5" t="s">
        <v>33</v>
      </c>
      <c r="FZ127" s="5" t="s">
        <v>33</v>
      </c>
      <c r="GA127" s="5" t="s">
        <v>33</v>
      </c>
      <c r="GB127" s="5" t="s">
        <v>33</v>
      </c>
      <c r="GC127" s="5" t="s">
        <v>33</v>
      </c>
      <c r="GD127" s="5" t="s">
        <v>33</v>
      </c>
      <c r="GE127" s="5" t="s">
        <v>33</v>
      </c>
      <c r="GF127" s="5" t="s">
        <v>33</v>
      </c>
      <c r="GG127" s="5" t="s">
        <v>33</v>
      </c>
      <c r="GH127" s="5" t="s">
        <v>33</v>
      </c>
      <c r="GI127" s="5" t="s">
        <v>33</v>
      </c>
      <c r="GJ127" s="5" t="s">
        <v>33</v>
      </c>
      <c r="GK127" s="5" t="s">
        <v>33</v>
      </c>
      <c r="GL127" s="5" t="s">
        <v>33</v>
      </c>
      <c r="GM127" s="5">
        <v>422942</v>
      </c>
      <c r="GN127" s="5">
        <v>479789</v>
      </c>
      <c r="GO127" s="5">
        <v>306728</v>
      </c>
      <c r="GP127" s="5">
        <v>1022382</v>
      </c>
      <c r="GQ127" s="5">
        <v>303316</v>
      </c>
      <c r="GR127" s="5">
        <v>354149</v>
      </c>
      <c r="GS127" s="5">
        <v>244564</v>
      </c>
      <c r="GT127" s="5">
        <v>1890172</v>
      </c>
      <c r="GU127" s="5">
        <v>188173</v>
      </c>
      <c r="GV127" s="5">
        <v>733985</v>
      </c>
      <c r="GW127" s="5">
        <v>201827</v>
      </c>
      <c r="GX127" s="5">
        <v>268412</v>
      </c>
      <c r="GY127" s="5">
        <v>369594</v>
      </c>
      <c r="GZ127" s="5">
        <v>207622</v>
      </c>
      <c r="HA127" s="5">
        <v>109019</v>
      </c>
      <c r="HB127" s="5">
        <v>107553</v>
      </c>
      <c r="HC127" s="5">
        <v>152049</v>
      </c>
      <c r="HD127" s="5">
        <v>105035</v>
      </c>
      <c r="HE127" s="5">
        <v>95359</v>
      </c>
      <c r="HF127" s="5">
        <v>115451</v>
      </c>
      <c r="HG127" s="5">
        <v>112515</v>
      </c>
      <c r="HH127" s="5">
        <v>91003</v>
      </c>
      <c r="HI127" s="5">
        <v>110963</v>
      </c>
      <c r="HJ127" s="5">
        <v>180606</v>
      </c>
      <c r="HK127" s="5">
        <v>134826</v>
      </c>
      <c r="HL127" s="5">
        <v>129559</v>
      </c>
      <c r="HM127" s="5">
        <v>111184</v>
      </c>
      <c r="HN127" s="5">
        <v>65306</v>
      </c>
      <c r="HO127" s="5">
        <v>60902</v>
      </c>
      <c r="HP127" s="5">
        <v>54071</v>
      </c>
      <c r="HQ127" s="5">
        <v>47476</v>
      </c>
      <c r="HR127" s="5">
        <v>43372</v>
      </c>
      <c r="HS127" s="5">
        <v>740795</v>
      </c>
      <c r="HT127" s="5">
        <v>795585</v>
      </c>
      <c r="HU127" s="5">
        <v>767607</v>
      </c>
      <c r="HV127" s="5">
        <v>758515</v>
      </c>
      <c r="HW127" s="5">
        <v>778032</v>
      </c>
      <c r="HX127" s="5">
        <v>957191</v>
      </c>
      <c r="HY127" s="5">
        <v>922700</v>
      </c>
      <c r="HZ127" s="5">
        <v>792485</v>
      </c>
      <c r="IA127" s="5">
        <v>868541</v>
      </c>
      <c r="IB127" s="5">
        <v>810591</v>
      </c>
      <c r="IC127" s="5">
        <v>698377</v>
      </c>
      <c r="ID127" s="5">
        <v>961209</v>
      </c>
      <c r="IE127" s="5">
        <v>863608</v>
      </c>
      <c r="IF127" s="5">
        <v>782375</v>
      </c>
      <c r="IG127" s="5">
        <v>794298</v>
      </c>
      <c r="IH127" s="5">
        <v>500729</v>
      </c>
      <c r="II127" s="5">
        <v>564568</v>
      </c>
      <c r="IJ127" s="5">
        <v>517285</v>
      </c>
      <c r="IK127" s="5">
        <v>1996310</v>
      </c>
      <c r="IL127" s="5">
        <v>606996</v>
      </c>
      <c r="IM127" s="5">
        <v>445661</v>
      </c>
      <c r="IN127" s="5">
        <v>433263</v>
      </c>
      <c r="IO127" s="5">
        <v>431369</v>
      </c>
      <c r="IP127" s="5">
        <v>437145</v>
      </c>
      <c r="IQ127" s="5">
        <v>357477</v>
      </c>
      <c r="IR127" s="5">
        <v>374572</v>
      </c>
      <c r="IS127" s="5">
        <v>393656</v>
      </c>
      <c r="IT127" s="5">
        <v>358541</v>
      </c>
      <c r="IU127" s="5">
        <v>338828</v>
      </c>
      <c r="IV127" s="5">
        <v>323894</v>
      </c>
      <c r="IW127" s="5">
        <v>333013</v>
      </c>
      <c r="IX127" s="5">
        <v>342700</v>
      </c>
      <c r="IY127" s="5">
        <v>64433</v>
      </c>
      <c r="IZ127" s="5">
        <v>72151</v>
      </c>
      <c r="JA127" s="5">
        <v>72800</v>
      </c>
      <c r="JB127" s="5">
        <v>86704</v>
      </c>
      <c r="JC127" s="5">
        <v>84790</v>
      </c>
      <c r="JD127" s="5">
        <v>85505</v>
      </c>
      <c r="JE127" s="5">
        <v>72518</v>
      </c>
      <c r="JF127" s="5">
        <v>68219</v>
      </c>
      <c r="JG127" s="5">
        <v>80764</v>
      </c>
      <c r="JH127" s="5">
        <v>62877</v>
      </c>
      <c r="JI127" s="5">
        <v>68541</v>
      </c>
      <c r="JJ127" s="5">
        <v>63939</v>
      </c>
      <c r="JK127" s="5">
        <v>72689</v>
      </c>
      <c r="JL127" s="5">
        <v>59198</v>
      </c>
      <c r="JM127" s="5">
        <v>54364</v>
      </c>
      <c r="JN127" s="5">
        <v>40284</v>
      </c>
      <c r="JO127" s="5">
        <v>36587</v>
      </c>
      <c r="JP127" s="5">
        <v>34072</v>
      </c>
      <c r="JQ127" s="5">
        <v>36347</v>
      </c>
      <c r="JR127" s="5">
        <v>34367</v>
      </c>
      <c r="JS127" s="5">
        <v>35065</v>
      </c>
      <c r="JT127" s="5">
        <v>30183</v>
      </c>
      <c r="JU127" s="5">
        <v>24557</v>
      </c>
      <c r="JV127" s="5">
        <v>27185</v>
      </c>
      <c r="JW127" s="5">
        <v>23824</v>
      </c>
      <c r="JX127" s="5">
        <v>19666</v>
      </c>
      <c r="JY127" s="5">
        <v>20156</v>
      </c>
      <c r="JZ127" s="5">
        <v>18441</v>
      </c>
      <c r="KA127" s="5">
        <v>21748</v>
      </c>
      <c r="KB127" s="5">
        <v>17981</v>
      </c>
      <c r="KC127" s="5">
        <v>17146</v>
      </c>
      <c r="KD127" s="5">
        <v>14963</v>
      </c>
      <c r="KE127" s="5">
        <v>102038</v>
      </c>
      <c r="KF127" s="5">
        <v>124214</v>
      </c>
      <c r="KG127" s="5">
        <v>108417</v>
      </c>
      <c r="KH127" s="5">
        <v>110389</v>
      </c>
      <c r="KI127" s="5">
        <v>86492</v>
      </c>
      <c r="KJ127" s="5">
        <v>70632</v>
      </c>
      <c r="KK127" s="5">
        <v>57150</v>
      </c>
      <c r="KL127" s="5">
        <v>37739</v>
      </c>
      <c r="KM127" s="5">
        <v>26320</v>
      </c>
      <c r="KN127" s="5">
        <v>28098</v>
      </c>
      <c r="KO127" s="5">
        <v>24023</v>
      </c>
      <c r="KP127" s="5">
        <v>24003</v>
      </c>
      <c r="KQ127" s="5">
        <v>24554</v>
      </c>
      <c r="KR127" s="5">
        <v>14674</v>
      </c>
      <c r="KS127" s="5">
        <v>21282</v>
      </c>
      <c r="KT127" s="5">
        <v>24879</v>
      </c>
      <c r="KU127" s="5">
        <v>11763</v>
      </c>
      <c r="KV127" s="5">
        <v>12542</v>
      </c>
      <c r="KW127" s="5">
        <v>14629</v>
      </c>
      <c r="KX127" s="5">
        <v>13032</v>
      </c>
      <c r="KY127" s="5">
        <v>16954</v>
      </c>
      <c r="KZ127" s="5">
        <v>9121</v>
      </c>
      <c r="LA127" s="5">
        <v>22103</v>
      </c>
      <c r="LB127" s="5">
        <v>10372</v>
      </c>
      <c r="LC127" s="5">
        <v>11252</v>
      </c>
      <c r="LD127" s="5">
        <v>7014</v>
      </c>
      <c r="LE127" s="5">
        <v>7036</v>
      </c>
      <c r="LF127" s="5">
        <v>6601</v>
      </c>
      <c r="LG127" s="5">
        <v>6230</v>
      </c>
      <c r="LH127" s="5">
        <v>4365</v>
      </c>
      <c r="LI127" s="5">
        <v>7969</v>
      </c>
      <c r="LJ127" s="5">
        <v>2142</v>
      </c>
      <c r="LK127" s="5">
        <v>16338</v>
      </c>
      <c r="LL127" s="5">
        <v>12842</v>
      </c>
      <c r="LM127" s="5">
        <v>11356</v>
      </c>
      <c r="LN127" s="5">
        <v>9912</v>
      </c>
      <c r="LO127" s="5">
        <v>10289</v>
      </c>
      <c r="LP127" s="5">
        <v>9841</v>
      </c>
      <c r="LQ127" s="5">
        <v>8767</v>
      </c>
      <c r="LR127" s="5">
        <v>7232</v>
      </c>
      <c r="LS127" s="5">
        <v>7527</v>
      </c>
      <c r="LT127" s="5">
        <v>5900</v>
      </c>
      <c r="LU127" s="5">
        <v>5604</v>
      </c>
      <c r="LV127" s="5">
        <v>7134</v>
      </c>
      <c r="LW127" s="5">
        <v>6746</v>
      </c>
      <c r="LX127" s="5">
        <v>6984</v>
      </c>
      <c r="LY127" s="5">
        <v>7090</v>
      </c>
      <c r="LZ127" s="5">
        <v>5905</v>
      </c>
      <c r="MA127" s="5">
        <v>5205</v>
      </c>
      <c r="MB127" s="5">
        <v>6605</v>
      </c>
      <c r="MC127" s="5">
        <v>5346</v>
      </c>
      <c r="MD127" s="5">
        <v>4388</v>
      </c>
      <c r="ME127" s="5">
        <v>5016</v>
      </c>
      <c r="MF127" s="5">
        <v>3310</v>
      </c>
      <c r="MG127" s="5">
        <v>3181</v>
      </c>
      <c r="MH127" s="5">
        <v>2764</v>
      </c>
      <c r="MI127" s="5">
        <v>2482</v>
      </c>
      <c r="MJ127" s="5">
        <v>2958</v>
      </c>
      <c r="MK127" s="5">
        <v>3553</v>
      </c>
      <c r="ML127" s="5">
        <v>4060</v>
      </c>
      <c r="MM127" s="5">
        <v>4291</v>
      </c>
      <c r="MN127" s="5">
        <v>3483</v>
      </c>
      <c r="MO127" s="5">
        <v>2834</v>
      </c>
      <c r="MP127" s="5">
        <v>2788</v>
      </c>
      <c r="MQ127" s="5">
        <v>2068</v>
      </c>
      <c r="MR127" s="5">
        <v>1632</v>
      </c>
      <c r="MS127" s="5">
        <v>1118</v>
      </c>
      <c r="MT127" s="5">
        <v>1141</v>
      </c>
      <c r="MU127" s="5">
        <v>1412</v>
      </c>
      <c r="MV127" s="5">
        <v>1533</v>
      </c>
      <c r="MW127" s="5">
        <v>1235</v>
      </c>
      <c r="MX127" s="5">
        <v>1406</v>
      </c>
      <c r="MY127" s="5">
        <v>1511</v>
      </c>
      <c r="MZ127" s="5">
        <v>1707</v>
      </c>
      <c r="NA127" s="5">
        <v>420</v>
      </c>
      <c r="NB127" s="5">
        <v>897</v>
      </c>
      <c r="NC127" s="5">
        <v>928</v>
      </c>
      <c r="ND127" s="5">
        <v>998</v>
      </c>
      <c r="NE127" s="5" t="s">
        <v>33</v>
      </c>
      <c r="NF127" s="5" t="s">
        <v>33</v>
      </c>
      <c r="NG127" s="5" t="s">
        <v>33</v>
      </c>
      <c r="NH127" s="5" t="s">
        <v>33</v>
      </c>
      <c r="NI127" s="5" t="s">
        <v>33</v>
      </c>
      <c r="NJ127" s="5" t="s">
        <v>33</v>
      </c>
      <c r="NK127" s="5" t="s">
        <v>33</v>
      </c>
      <c r="NL127" s="5" t="s">
        <v>33</v>
      </c>
      <c r="NM127" s="5" t="s">
        <v>33</v>
      </c>
      <c r="NN127" s="5" t="s">
        <v>33</v>
      </c>
      <c r="NO127" s="5" t="s">
        <v>33</v>
      </c>
      <c r="NP127" s="5" t="s">
        <v>33</v>
      </c>
      <c r="NQ127" s="5" t="s">
        <v>33</v>
      </c>
      <c r="NR127" s="5" t="s">
        <v>33</v>
      </c>
      <c r="NS127" s="5" t="s">
        <v>33</v>
      </c>
      <c r="NT127" s="5" t="s">
        <v>33</v>
      </c>
      <c r="NU127" s="5" t="s">
        <v>33</v>
      </c>
      <c r="NV127" s="5" t="s">
        <v>33</v>
      </c>
      <c r="NW127" s="5">
        <v>0</v>
      </c>
      <c r="NX127" s="5">
        <v>0</v>
      </c>
      <c r="NY127" s="5">
        <v>0</v>
      </c>
      <c r="NZ127" s="5">
        <v>0</v>
      </c>
      <c r="OA127" s="5">
        <v>0</v>
      </c>
      <c r="OB127" s="5">
        <v>0</v>
      </c>
      <c r="OC127" s="5">
        <v>0</v>
      </c>
      <c r="OD127" s="5">
        <v>0</v>
      </c>
      <c r="OE127" s="5">
        <v>0</v>
      </c>
      <c r="OF127" s="5">
        <v>0</v>
      </c>
      <c r="OG127" s="5">
        <v>0</v>
      </c>
      <c r="OH127" s="5">
        <v>0</v>
      </c>
      <c r="OI127" s="5">
        <v>0</v>
      </c>
      <c r="OJ127" s="5">
        <v>0</v>
      </c>
      <c r="OK127" s="5" t="s">
        <v>33</v>
      </c>
      <c r="OL127" s="5" t="s">
        <v>33</v>
      </c>
      <c r="OM127" s="5" t="s">
        <v>33</v>
      </c>
      <c r="ON127" s="5" t="s">
        <v>33</v>
      </c>
      <c r="OO127" s="5" t="s">
        <v>33</v>
      </c>
      <c r="OP127" s="5" t="s">
        <v>33</v>
      </c>
      <c r="OQ127" s="5" t="s">
        <v>33</v>
      </c>
      <c r="OR127" s="5" t="s">
        <v>33</v>
      </c>
      <c r="OS127" s="5" t="s">
        <v>33</v>
      </c>
      <c r="OT127" s="5" t="s">
        <v>33</v>
      </c>
      <c r="OU127" s="5" t="s">
        <v>33</v>
      </c>
      <c r="OV127" s="5" t="s">
        <v>33</v>
      </c>
      <c r="OW127" s="5" t="s">
        <v>33</v>
      </c>
      <c r="OX127" s="5" t="s">
        <v>33</v>
      </c>
      <c r="OY127" s="5" t="s">
        <v>33</v>
      </c>
      <c r="OZ127" s="5" t="s">
        <v>33</v>
      </c>
      <c r="PA127" s="5" t="s">
        <v>33</v>
      </c>
      <c r="PB127" s="5" t="s">
        <v>33</v>
      </c>
      <c r="PC127" s="5">
        <v>32212</v>
      </c>
      <c r="PD127" s="5">
        <v>34351</v>
      </c>
      <c r="PE127" s="5">
        <v>33730</v>
      </c>
      <c r="PF127" s="5">
        <v>32624</v>
      </c>
      <c r="PG127" s="5">
        <v>30747</v>
      </c>
      <c r="PH127" s="5">
        <v>25638</v>
      </c>
      <c r="PI127" s="5">
        <v>25643</v>
      </c>
      <c r="PJ127" s="5">
        <v>27961</v>
      </c>
      <c r="PK127" s="5">
        <v>26422</v>
      </c>
      <c r="PL127" s="5">
        <v>37613</v>
      </c>
      <c r="PM127" s="5">
        <v>22491</v>
      </c>
      <c r="PN127" s="5">
        <v>27937</v>
      </c>
      <c r="PO127" s="5">
        <v>26959</v>
      </c>
      <c r="PP127" s="5">
        <v>24674</v>
      </c>
      <c r="PQ127" s="5">
        <v>23326</v>
      </c>
      <c r="PR127" s="5">
        <v>20419</v>
      </c>
      <c r="PS127" s="5">
        <v>22190</v>
      </c>
      <c r="PT127" s="5">
        <v>18476</v>
      </c>
      <c r="PU127" s="5">
        <v>16093</v>
      </c>
      <c r="PV127" s="5">
        <v>13370</v>
      </c>
      <c r="PW127" s="5">
        <v>11145</v>
      </c>
      <c r="PX127" s="5">
        <v>10521</v>
      </c>
      <c r="PY127" s="5">
        <v>12018</v>
      </c>
      <c r="PZ127" s="5">
        <v>9593</v>
      </c>
      <c r="QA127" s="5">
        <v>7878</v>
      </c>
      <c r="QB127" s="5">
        <v>11402</v>
      </c>
      <c r="QC127" s="5">
        <v>10712</v>
      </c>
      <c r="QD127" s="5">
        <v>10122</v>
      </c>
      <c r="QE127" s="5">
        <v>9743</v>
      </c>
      <c r="QF127" s="5">
        <v>8989</v>
      </c>
      <c r="QG127" s="5">
        <v>8541</v>
      </c>
      <c r="QH127" s="5">
        <v>8237</v>
      </c>
      <c r="QI127" s="5">
        <v>58105</v>
      </c>
      <c r="QJ127" s="5">
        <v>49448</v>
      </c>
      <c r="QK127" s="5">
        <v>52183</v>
      </c>
      <c r="QL127" s="5">
        <v>44574</v>
      </c>
      <c r="QM127" s="5">
        <v>53379</v>
      </c>
      <c r="QN127" s="5">
        <v>47654</v>
      </c>
      <c r="QO127" s="5">
        <v>43185</v>
      </c>
      <c r="QP127" s="5">
        <v>37224</v>
      </c>
      <c r="QQ127" s="5">
        <v>47852</v>
      </c>
      <c r="QR127" s="5">
        <v>29758</v>
      </c>
      <c r="QS127" s="5">
        <v>26461</v>
      </c>
      <c r="QT127" s="5">
        <v>34501</v>
      </c>
      <c r="QU127" s="5">
        <v>25268</v>
      </c>
      <c r="QV127" s="5">
        <v>28950</v>
      </c>
      <c r="QW127" s="5">
        <v>35212</v>
      </c>
      <c r="QX127" s="5">
        <v>24079</v>
      </c>
      <c r="QY127" s="5">
        <v>23750</v>
      </c>
      <c r="QZ127" s="5">
        <v>22087</v>
      </c>
      <c r="RA127" s="5">
        <v>31009</v>
      </c>
      <c r="RB127" s="5">
        <v>33105</v>
      </c>
      <c r="RC127" s="5">
        <v>20325</v>
      </c>
      <c r="RD127" s="5">
        <v>13518</v>
      </c>
      <c r="RE127" s="5">
        <v>12665</v>
      </c>
      <c r="RF127" s="5">
        <v>10723</v>
      </c>
      <c r="RG127" s="5">
        <v>13840</v>
      </c>
      <c r="RH127" s="5">
        <v>17495</v>
      </c>
      <c r="RI127" s="5">
        <v>20640</v>
      </c>
      <c r="RJ127" s="5">
        <v>16788</v>
      </c>
      <c r="RK127" s="5">
        <v>17229</v>
      </c>
      <c r="RL127" s="5">
        <v>14231</v>
      </c>
      <c r="RM127" s="5">
        <v>12775</v>
      </c>
      <c r="RN127" s="5">
        <v>12133</v>
      </c>
      <c r="RO127" s="5">
        <v>22711</v>
      </c>
      <c r="RP127" s="5">
        <v>20466</v>
      </c>
      <c r="RQ127" s="5">
        <v>19948</v>
      </c>
      <c r="RR127" s="5">
        <v>20475</v>
      </c>
      <c r="RS127" s="5">
        <v>21413</v>
      </c>
      <c r="RT127" s="5">
        <v>22604</v>
      </c>
      <c r="RU127" s="5">
        <v>21582</v>
      </c>
      <c r="RV127" s="5">
        <v>22994</v>
      </c>
      <c r="RW127" s="5">
        <v>24366</v>
      </c>
      <c r="RX127" s="5">
        <v>22070</v>
      </c>
      <c r="RY127" s="5">
        <v>22948</v>
      </c>
      <c r="RZ127" s="5">
        <v>23977</v>
      </c>
      <c r="SA127" s="5">
        <v>25619</v>
      </c>
      <c r="SB127" s="5">
        <v>24223</v>
      </c>
      <c r="SC127" s="5">
        <v>26936</v>
      </c>
      <c r="SD127" s="5">
        <v>20808</v>
      </c>
      <c r="SE127" s="5">
        <v>21276</v>
      </c>
      <c r="SF127" s="5">
        <v>22244</v>
      </c>
      <c r="SG127" s="5">
        <v>18342</v>
      </c>
      <c r="SH127" s="5">
        <v>16271</v>
      </c>
      <c r="SI127" s="5">
        <v>14796</v>
      </c>
      <c r="SJ127" s="5">
        <v>10145</v>
      </c>
      <c r="SK127" s="5">
        <v>7887</v>
      </c>
      <c r="SL127" s="5">
        <v>8806</v>
      </c>
      <c r="SM127" s="5">
        <v>9748</v>
      </c>
      <c r="SN127" s="5">
        <v>15295</v>
      </c>
      <c r="SO127" s="5">
        <v>18544</v>
      </c>
      <c r="SP127" s="5">
        <v>15405</v>
      </c>
      <c r="SQ127" s="5">
        <v>13906</v>
      </c>
      <c r="SR127" s="5">
        <v>13416</v>
      </c>
      <c r="SS127" s="5">
        <v>21160</v>
      </c>
      <c r="ST127" s="5">
        <v>19761</v>
      </c>
      <c r="SU127" s="5">
        <v>22469</v>
      </c>
      <c r="SV127" s="5">
        <v>22846</v>
      </c>
      <c r="SW127" s="5">
        <v>15362</v>
      </c>
      <c r="SX127" s="5">
        <v>17268</v>
      </c>
      <c r="SY127" s="5">
        <v>19057</v>
      </c>
      <c r="SZ127" s="5">
        <v>15240</v>
      </c>
      <c r="TA127" s="5">
        <v>15772</v>
      </c>
      <c r="TB127" s="5">
        <v>12379</v>
      </c>
      <c r="TC127" s="5">
        <v>10338</v>
      </c>
      <c r="TD127" s="5">
        <v>8713</v>
      </c>
      <c r="TE127" s="5">
        <v>6923</v>
      </c>
      <c r="TF127" s="5">
        <v>6770</v>
      </c>
      <c r="TG127" s="5">
        <v>4580</v>
      </c>
      <c r="TH127" s="5">
        <v>4174</v>
      </c>
      <c r="TI127" s="5">
        <v>4229</v>
      </c>
      <c r="TJ127" s="5">
        <v>3949</v>
      </c>
      <c r="TK127" s="5">
        <v>3473</v>
      </c>
      <c r="TL127" s="5">
        <v>5555</v>
      </c>
      <c r="TM127" s="5">
        <v>5419</v>
      </c>
      <c r="TN127" s="5">
        <v>8632</v>
      </c>
      <c r="TO127" s="5">
        <v>7832</v>
      </c>
      <c r="TP127" s="5">
        <v>7567</v>
      </c>
      <c r="TQ127" s="5">
        <v>16049</v>
      </c>
      <c r="TR127" s="5">
        <v>8133</v>
      </c>
      <c r="TS127" s="5">
        <v>4229</v>
      </c>
      <c r="TT127" s="5">
        <v>2876</v>
      </c>
      <c r="TU127" s="5">
        <v>1702</v>
      </c>
      <c r="TV127" s="5">
        <v>1705</v>
      </c>
      <c r="TW127" s="5">
        <v>1542</v>
      </c>
      <c r="TX127" s="5">
        <v>1263</v>
      </c>
      <c r="TY127" s="5">
        <v>1284</v>
      </c>
      <c r="TZ127" s="5">
        <v>1306</v>
      </c>
      <c r="UA127" s="5">
        <v>253</v>
      </c>
      <c r="UB127" s="5">
        <v>181</v>
      </c>
      <c r="UC127" s="5">
        <v>153</v>
      </c>
      <c r="UD127" s="5">
        <v>118</v>
      </c>
      <c r="UE127" s="5">
        <v>140</v>
      </c>
      <c r="UF127" s="5">
        <v>163</v>
      </c>
      <c r="UG127" s="5">
        <v>85</v>
      </c>
      <c r="UH127" s="5">
        <v>0</v>
      </c>
      <c r="UI127" s="5">
        <v>0</v>
      </c>
      <c r="UJ127" s="5">
        <v>0</v>
      </c>
      <c r="UK127" s="5">
        <v>0</v>
      </c>
      <c r="UL127" s="5">
        <v>0</v>
      </c>
      <c r="UM127" s="5">
        <v>0</v>
      </c>
      <c r="UN127" s="5">
        <v>0</v>
      </c>
      <c r="UO127" s="5">
        <v>2</v>
      </c>
      <c r="UP127" s="5">
        <v>2</v>
      </c>
      <c r="UQ127" s="5">
        <v>5</v>
      </c>
      <c r="UR127" s="5">
        <v>13</v>
      </c>
      <c r="US127" s="5">
        <v>13</v>
      </c>
      <c r="UT127" s="5">
        <v>7</v>
      </c>
      <c r="UU127" s="5">
        <v>0</v>
      </c>
      <c r="UV127" s="5">
        <v>0</v>
      </c>
      <c r="UW127" s="5">
        <v>13</v>
      </c>
      <c r="UX127" s="5">
        <v>31</v>
      </c>
      <c r="UY127" s="5">
        <v>3808</v>
      </c>
      <c r="UZ127" s="5">
        <v>3694</v>
      </c>
      <c r="VA127" s="5">
        <v>3046</v>
      </c>
      <c r="VB127" s="5">
        <v>3014</v>
      </c>
      <c r="VC127" s="5">
        <v>2941</v>
      </c>
      <c r="VD127" s="5">
        <v>2295</v>
      </c>
      <c r="VE127" s="5">
        <v>1928</v>
      </c>
      <c r="VF127" s="5">
        <v>1664</v>
      </c>
      <c r="VG127" s="5">
        <v>58939</v>
      </c>
      <c r="VH127" s="5">
        <v>61617</v>
      </c>
      <c r="VI127" s="5">
        <v>61327</v>
      </c>
      <c r="VJ127" s="5">
        <v>67115</v>
      </c>
      <c r="VK127" s="5">
        <v>62912</v>
      </c>
      <c r="VL127" s="5">
        <v>66123</v>
      </c>
      <c r="VM127" s="5">
        <v>59276</v>
      </c>
      <c r="VN127" s="5">
        <v>65316</v>
      </c>
      <c r="VO127" s="5">
        <v>70769</v>
      </c>
      <c r="VP127" s="5">
        <v>75074</v>
      </c>
      <c r="VQ127" s="5">
        <v>69645</v>
      </c>
      <c r="VR127" s="5">
        <v>59900</v>
      </c>
      <c r="VS127" s="5">
        <v>57053</v>
      </c>
      <c r="VT127" s="5">
        <v>62498</v>
      </c>
      <c r="VU127" s="5">
        <v>45546</v>
      </c>
      <c r="VV127" s="5">
        <v>54328</v>
      </c>
      <c r="VW127" s="5">
        <v>53808</v>
      </c>
      <c r="VX127" s="5">
        <v>61734</v>
      </c>
      <c r="VY127" s="5">
        <v>64047</v>
      </c>
      <c r="VZ127" s="5">
        <v>68786</v>
      </c>
      <c r="WA127" s="5">
        <v>53201</v>
      </c>
      <c r="WB127" s="5">
        <v>67857</v>
      </c>
      <c r="WC127" s="5">
        <v>66520</v>
      </c>
      <c r="WD127" s="5">
        <v>74755</v>
      </c>
      <c r="WE127" s="5">
        <v>59240</v>
      </c>
      <c r="WF127" s="5">
        <v>50061</v>
      </c>
      <c r="WG127" s="5">
        <v>88992</v>
      </c>
      <c r="WH127" s="5">
        <v>44392</v>
      </c>
      <c r="WI127" s="5">
        <v>42059</v>
      </c>
      <c r="WJ127" s="5">
        <v>37225</v>
      </c>
      <c r="WK127" s="5">
        <v>29266</v>
      </c>
      <c r="WL127" s="5">
        <v>29048</v>
      </c>
      <c r="WM127" s="5">
        <v>6699</v>
      </c>
      <c r="WN127" s="5">
        <v>7033</v>
      </c>
      <c r="WO127" s="5">
        <v>7157</v>
      </c>
      <c r="WP127" s="5">
        <v>8502</v>
      </c>
      <c r="WQ127" s="5">
        <v>7473</v>
      </c>
      <c r="WR127" s="5">
        <v>6243</v>
      </c>
      <c r="WS127" s="5">
        <v>5273</v>
      </c>
      <c r="WT127" s="5">
        <v>4740</v>
      </c>
      <c r="WU127" s="5">
        <v>4839</v>
      </c>
      <c r="WV127" s="5">
        <v>4818</v>
      </c>
      <c r="WW127" s="5">
        <v>4996</v>
      </c>
      <c r="WX127" s="5">
        <v>5698</v>
      </c>
      <c r="WY127" s="5">
        <v>5739</v>
      </c>
      <c r="WZ127" s="5">
        <v>5831</v>
      </c>
      <c r="XA127" s="5">
        <v>4380</v>
      </c>
      <c r="XB127" s="5">
        <v>3823</v>
      </c>
      <c r="XC127" s="5">
        <v>4901</v>
      </c>
      <c r="XD127" s="5">
        <v>4091</v>
      </c>
      <c r="XE127" s="5">
        <v>1974</v>
      </c>
      <c r="XF127" s="5">
        <v>3263</v>
      </c>
      <c r="XG127" s="5">
        <v>3835</v>
      </c>
      <c r="XH127" s="5">
        <v>4208</v>
      </c>
      <c r="XI127" s="5">
        <v>3635</v>
      </c>
      <c r="XJ127" s="5">
        <v>3070</v>
      </c>
      <c r="XK127" s="5">
        <v>3174</v>
      </c>
      <c r="XL127" s="5">
        <v>2663</v>
      </c>
      <c r="XM127" s="5">
        <v>5815</v>
      </c>
      <c r="XN127" s="5">
        <v>2903</v>
      </c>
      <c r="XO127" s="5">
        <v>2253</v>
      </c>
      <c r="XP127" s="5">
        <v>1701</v>
      </c>
      <c r="XQ127" s="5">
        <v>1816</v>
      </c>
      <c r="XR127" s="5">
        <v>1718</v>
      </c>
      <c r="XS127" s="1">
        <v>17698</v>
      </c>
      <c r="XT127" s="3" t="s">
        <v>180</v>
      </c>
      <c r="XU127" s="3" t="s">
        <v>180</v>
      </c>
      <c r="XV127" s="3" t="s">
        <v>180</v>
      </c>
      <c r="XW127" s="3" t="s">
        <v>179</v>
      </c>
      <c r="XX127" s="3" t="s">
        <v>180</v>
      </c>
      <c r="XY127" s="3" t="s">
        <v>180</v>
      </c>
      <c r="XZ127" s="3" t="s">
        <v>258</v>
      </c>
    </row>
    <row r="128" spans="1:650" x14ac:dyDescent="0.3">
      <c r="A128" s="6" t="s">
        <v>155</v>
      </c>
      <c r="B128" s="1">
        <v>4057027</v>
      </c>
      <c r="C128" s="5">
        <v>18512</v>
      </c>
      <c r="D128" s="5">
        <v>15999</v>
      </c>
      <c r="E128" s="5">
        <v>61769</v>
      </c>
      <c r="F128" s="5">
        <v>29945</v>
      </c>
      <c r="G128" s="5">
        <v>39789</v>
      </c>
      <c r="H128" s="5">
        <v>29300</v>
      </c>
      <c r="I128" s="5">
        <v>5108</v>
      </c>
      <c r="J128" s="5">
        <v>7460</v>
      </c>
      <c r="K128" s="5">
        <v>9213</v>
      </c>
      <c r="L128" s="5">
        <v>4498</v>
      </c>
      <c r="M128" s="5">
        <v>6726</v>
      </c>
      <c r="N128" s="5">
        <v>3945</v>
      </c>
      <c r="O128" s="5">
        <v>7077</v>
      </c>
      <c r="P128" s="5">
        <v>1696</v>
      </c>
      <c r="Q128" s="5">
        <v>7653</v>
      </c>
      <c r="R128" s="5">
        <v>21749</v>
      </c>
      <c r="S128" s="5">
        <v>10967</v>
      </c>
      <c r="T128" s="5">
        <v>1595</v>
      </c>
      <c r="U128" s="5">
        <v>582</v>
      </c>
      <c r="V128" s="5">
        <v>73</v>
      </c>
      <c r="W128" s="5">
        <v>6400</v>
      </c>
      <c r="X128" s="5">
        <v>0</v>
      </c>
      <c r="Y128" s="5">
        <v>-1057</v>
      </c>
      <c r="Z128" s="5">
        <v>92</v>
      </c>
      <c r="AA128" s="5">
        <v>1370</v>
      </c>
      <c r="AB128" s="5">
        <v>557</v>
      </c>
      <c r="AC128" s="5">
        <v>257</v>
      </c>
      <c r="AD128" s="5">
        <v>299</v>
      </c>
      <c r="AE128" s="5">
        <v>1384</v>
      </c>
      <c r="AF128" s="5">
        <v>239</v>
      </c>
      <c r="AG128" s="5">
        <v>21</v>
      </c>
      <c r="AH128" s="5">
        <v>371</v>
      </c>
      <c r="AI128" s="5">
        <v>778121</v>
      </c>
      <c r="AJ128" s="5">
        <v>42616</v>
      </c>
      <c r="AK128" s="5">
        <v>62743</v>
      </c>
      <c r="AL128" s="5">
        <v>47542</v>
      </c>
      <c r="AM128" s="5">
        <v>64212</v>
      </c>
      <c r="AN128" s="5">
        <v>62701</v>
      </c>
      <c r="AO128" s="5">
        <v>146770</v>
      </c>
      <c r="AP128" s="5">
        <v>43037</v>
      </c>
      <c r="AQ128" s="5">
        <v>127556</v>
      </c>
      <c r="AR128" s="5">
        <v>43752</v>
      </c>
      <c r="AS128" s="5">
        <v>35614</v>
      </c>
      <c r="AT128" s="5">
        <v>48969</v>
      </c>
      <c r="AU128" s="5">
        <v>36221</v>
      </c>
      <c r="AV128" s="5">
        <v>63172</v>
      </c>
      <c r="AW128" s="5">
        <v>36218</v>
      </c>
      <c r="AX128" s="5">
        <v>31007</v>
      </c>
      <c r="AY128" s="5">
        <v>26923</v>
      </c>
      <c r="AZ128" s="5">
        <v>12549</v>
      </c>
      <c r="BA128" s="5">
        <v>45408</v>
      </c>
      <c r="BB128" s="5">
        <v>14268</v>
      </c>
      <c r="BC128" s="5">
        <v>37150</v>
      </c>
      <c r="BD128" s="5">
        <v>74065</v>
      </c>
      <c r="BE128" s="5">
        <v>3677</v>
      </c>
      <c r="BF128" s="5">
        <v>32516</v>
      </c>
      <c r="BG128" s="5">
        <v>32982</v>
      </c>
      <c r="BH128" s="5">
        <v>17098</v>
      </c>
      <c r="BI128" s="5">
        <v>28511</v>
      </c>
      <c r="BJ128" s="5">
        <v>24260</v>
      </c>
      <c r="BK128" s="5">
        <v>13746</v>
      </c>
      <c r="BL128" s="5">
        <v>13403</v>
      </c>
      <c r="BM128" s="5">
        <v>10381</v>
      </c>
      <c r="BN128" s="5">
        <v>5356</v>
      </c>
      <c r="BO128" s="5">
        <v>299192</v>
      </c>
      <c r="BP128" s="5">
        <v>334024</v>
      </c>
      <c r="BQ128" s="5">
        <v>195947</v>
      </c>
      <c r="BR128" s="5">
        <v>258530</v>
      </c>
      <c r="BS128" s="5">
        <v>333420</v>
      </c>
      <c r="BT128" s="5">
        <v>497237</v>
      </c>
      <c r="BU128" s="5">
        <v>170080</v>
      </c>
      <c r="BV128" s="5">
        <v>153346</v>
      </c>
      <c r="BW128" s="5">
        <v>141762</v>
      </c>
      <c r="BX128" s="5">
        <v>48834</v>
      </c>
      <c r="BY128" s="5">
        <v>105980</v>
      </c>
      <c r="BZ128" s="5">
        <v>60814</v>
      </c>
      <c r="CA128" s="5">
        <v>17909</v>
      </c>
      <c r="CB128" s="5">
        <v>22262</v>
      </c>
      <c r="CC128" s="5">
        <v>18689</v>
      </c>
      <c r="CD128" s="5">
        <v>42526</v>
      </c>
      <c r="CE128" s="5">
        <v>13719</v>
      </c>
      <c r="CF128" s="5">
        <v>16378</v>
      </c>
      <c r="CG128" s="5">
        <v>90720</v>
      </c>
      <c r="CH128" s="5">
        <v>22919</v>
      </c>
      <c r="CI128" s="5">
        <v>24250</v>
      </c>
      <c r="CJ128" s="5">
        <v>2674</v>
      </c>
      <c r="CK128" s="5">
        <v>26065</v>
      </c>
      <c r="CL128" s="5">
        <v>37349</v>
      </c>
      <c r="CM128" s="5">
        <v>26332</v>
      </c>
      <c r="CN128" s="5">
        <v>38012</v>
      </c>
      <c r="CO128" s="5">
        <v>24787</v>
      </c>
      <c r="CP128" s="5">
        <v>29355</v>
      </c>
      <c r="CQ128" s="5">
        <v>27047</v>
      </c>
      <c r="CR128" s="5">
        <v>8026</v>
      </c>
      <c r="CS128" s="5">
        <v>9139</v>
      </c>
      <c r="CT128" s="5">
        <v>19287</v>
      </c>
      <c r="CU128" s="5">
        <v>117643</v>
      </c>
      <c r="CV128" s="5">
        <v>103139</v>
      </c>
      <c r="CW128" s="5">
        <v>96062</v>
      </c>
      <c r="CX128" s="5">
        <v>81287</v>
      </c>
      <c r="CY128" s="5">
        <v>107628</v>
      </c>
      <c r="CZ128" s="5">
        <v>74526</v>
      </c>
      <c r="DA128" s="5">
        <v>58439</v>
      </c>
      <c r="DB128" s="5">
        <v>52110</v>
      </c>
      <c r="DC128" s="5">
        <v>63866</v>
      </c>
      <c r="DD128" s="5">
        <v>49764</v>
      </c>
      <c r="DE128" s="5">
        <v>41925</v>
      </c>
      <c r="DF128" s="5">
        <v>44860</v>
      </c>
      <c r="DG128" s="5">
        <v>34743</v>
      </c>
      <c r="DH128" s="5">
        <v>38210</v>
      </c>
      <c r="DI128" s="5">
        <v>35653</v>
      </c>
      <c r="DJ128" s="5">
        <v>36696</v>
      </c>
      <c r="DK128" s="5">
        <v>27259</v>
      </c>
      <c r="DL128" s="5">
        <v>26514</v>
      </c>
      <c r="DM128" s="5">
        <v>28834</v>
      </c>
      <c r="DN128" s="5">
        <v>34332</v>
      </c>
      <c r="DO128" s="5">
        <v>52364</v>
      </c>
      <c r="DP128" s="5">
        <v>28873</v>
      </c>
      <c r="DQ128" s="5">
        <v>16468</v>
      </c>
      <c r="DR128" s="5">
        <v>32560</v>
      </c>
      <c r="DS128" s="5">
        <v>52463</v>
      </c>
      <c r="DT128" s="5">
        <v>29455</v>
      </c>
      <c r="DU128" s="5">
        <v>21721</v>
      </c>
      <c r="DV128" s="5">
        <v>21603</v>
      </c>
      <c r="DW128" s="5">
        <v>19808</v>
      </c>
      <c r="DX128" s="5">
        <v>16997</v>
      </c>
      <c r="DY128" s="5">
        <v>16648</v>
      </c>
      <c r="DZ128" s="5">
        <v>15324</v>
      </c>
      <c r="EA128" s="5">
        <v>51965</v>
      </c>
      <c r="EB128" s="5">
        <v>40431</v>
      </c>
      <c r="EC128" s="5">
        <v>59294</v>
      </c>
      <c r="ED128" s="5">
        <v>38462</v>
      </c>
      <c r="EE128" s="5">
        <v>47620</v>
      </c>
      <c r="EF128" s="5">
        <v>34315</v>
      </c>
      <c r="EG128" s="5">
        <v>17338</v>
      </c>
      <c r="EH128" s="5">
        <v>24096</v>
      </c>
      <c r="EI128" s="5">
        <v>25363</v>
      </c>
      <c r="EJ128" s="5">
        <v>21189</v>
      </c>
      <c r="EK128" s="5">
        <v>23907</v>
      </c>
      <c r="EL128" s="5">
        <v>3795</v>
      </c>
      <c r="EM128" s="5">
        <v>20443</v>
      </c>
      <c r="EN128" s="5">
        <v>4843</v>
      </c>
      <c r="EO128" s="5">
        <v>13347</v>
      </c>
      <c r="EP128" s="5">
        <v>15423</v>
      </c>
      <c r="EQ128" s="5">
        <v>2982</v>
      </c>
      <c r="ER128" s="5">
        <v>-9329</v>
      </c>
      <c r="ES128" s="5">
        <v>11660</v>
      </c>
      <c r="ET128" s="5">
        <v>12584</v>
      </c>
      <c r="EU128" s="5">
        <v>24607</v>
      </c>
      <c r="EV128" s="5">
        <v>9670</v>
      </c>
      <c r="EW128" s="5">
        <v>6711</v>
      </c>
      <c r="EX128" s="5">
        <v>9423</v>
      </c>
      <c r="EY128" s="5">
        <v>12169</v>
      </c>
      <c r="EZ128" s="5">
        <v>8442</v>
      </c>
      <c r="FA128" s="5">
        <v>13582</v>
      </c>
      <c r="FB128" s="5">
        <v>8815</v>
      </c>
      <c r="FC128" s="5">
        <v>5585</v>
      </c>
      <c r="FD128" s="5">
        <v>9209</v>
      </c>
      <c r="FE128" s="5">
        <v>7011</v>
      </c>
      <c r="FF128" s="5">
        <v>12401</v>
      </c>
      <c r="FG128" s="5">
        <v>0</v>
      </c>
      <c r="FH128" s="5">
        <v>0</v>
      </c>
      <c r="FI128" s="5">
        <v>0</v>
      </c>
      <c r="FJ128" s="5">
        <v>0</v>
      </c>
      <c r="FK128" s="5">
        <v>0</v>
      </c>
      <c r="FL128" s="5">
        <v>0</v>
      </c>
      <c r="FM128" s="5">
        <v>0</v>
      </c>
      <c r="FN128" s="5">
        <v>0</v>
      </c>
      <c r="FO128" s="5">
        <v>0</v>
      </c>
      <c r="FP128" s="5">
        <v>0</v>
      </c>
      <c r="FQ128" s="5">
        <v>0</v>
      </c>
      <c r="FR128" s="5">
        <v>0</v>
      </c>
      <c r="FS128" s="5">
        <v>0</v>
      </c>
      <c r="FT128" s="5">
        <v>0</v>
      </c>
      <c r="FU128" s="5" t="s">
        <v>33</v>
      </c>
      <c r="FV128" s="5" t="s">
        <v>33</v>
      </c>
      <c r="FW128" s="5" t="s">
        <v>33</v>
      </c>
      <c r="FX128" s="5" t="s">
        <v>33</v>
      </c>
      <c r="FY128" s="5" t="s">
        <v>33</v>
      </c>
      <c r="FZ128" s="5" t="s">
        <v>33</v>
      </c>
      <c r="GA128" s="5" t="s">
        <v>33</v>
      </c>
      <c r="GB128" s="5" t="s">
        <v>33</v>
      </c>
      <c r="GC128" s="5" t="s">
        <v>33</v>
      </c>
      <c r="GD128" s="5" t="s">
        <v>33</v>
      </c>
      <c r="GE128" s="5" t="s">
        <v>33</v>
      </c>
      <c r="GF128" s="5" t="s">
        <v>33</v>
      </c>
      <c r="GG128" s="5" t="s">
        <v>33</v>
      </c>
      <c r="GH128" s="5" t="s">
        <v>33</v>
      </c>
      <c r="GI128" s="5" t="s">
        <v>33</v>
      </c>
      <c r="GJ128" s="5" t="s">
        <v>33</v>
      </c>
      <c r="GK128" s="5" t="s">
        <v>33</v>
      </c>
      <c r="GL128" s="5" t="s">
        <v>33</v>
      </c>
      <c r="GM128" s="5">
        <v>1265433</v>
      </c>
      <c r="GN128" s="5">
        <v>536208</v>
      </c>
      <c r="GO128" s="5">
        <v>475816</v>
      </c>
      <c r="GP128" s="5">
        <v>455767</v>
      </c>
      <c r="GQ128" s="5">
        <v>592669</v>
      </c>
      <c r="GR128" s="5">
        <v>698078</v>
      </c>
      <c r="GS128" s="5">
        <v>397735</v>
      </c>
      <c r="GT128" s="5">
        <v>280049</v>
      </c>
      <c r="GU128" s="5">
        <v>367761</v>
      </c>
      <c r="GV128" s="5">
        <v>168037</v>
      </c>
      <c r="GW128" s="5">
        <v>214152</v>
      </c>
      <c r="GX128" s="5">
        <v>162383</v>
      </c>
      <c r="GY128" s="5">
        <v>116393</v>
      </c>
      <c r="GZ128" s="5">
        <v>130183</v>
      </c>
      <c r="HA128" s="5">
        <v>111560</v>
      </c>
      <c r="HB128" s="5">
        <v>147400</v>
      </c>
      <c r="HC128" s="5">
        <v>81851</v>
      </c>
      <c r="HD128" s="5">
        <v>47708</v>
      </c>
      <c r="HE128" s="5">
        <v>177205</v>
      </c>
      <c r="HF128" s="5">
        <v>84176</v>
      </c>
      <c r="HG128" s="5">
        <v>144770</v>
      </c>
      <c r="HH128" s="5">
        <v>115282</v>
      </c>
      <c r="HI128" s="5">
        <v>51863</v>
      </c>
      <c r="HJ128" s="5">
        <v>111940</v>
      </c>
      <c r="HK128" s="5">
        <v>140480</v>
      </c>
      <c r="HL128" s="5">
        <v>93563</v>
      </c>
      <c r="HM128" s="5">
        <v>88858</v>
      </c>
      <c r="HN128" s="5">
        <v>84332</v>
      </c>
      <c r="HO128" s="5">
        <v>67570</v>
      </c>
      <c r="HP128" s="5">
        <v>47874</v>
      </c>
      <c r="HQ128" s="5">
        <v>43200</v>
      </c>
      <c r="HR128" s="5">
        <v>52740</v>
      </c>
      <c r="HS128" s="5">
        <v>682249</v>
      </c>
      <c r="HT128" s="5">
        <v>880924</v>
      </c>
      <c r="HU128" s="5">
        <v>885344</v>
      </c>
      <c r="HV128" s="5">
        <v>868917</v>
      </c>
      <c r="HW128" s="5">
        <v>887343</v>
      </c>
      <c r="HX128" s="5">
        <v>1118547</v>
      </c>
      <c r="HY128" s="5">
        <v>1009591</v>
      </c>
      <c r="HZ128" s="5">
        <v>860448</v>
      </c>
      <c r="IA128" s="5">
        <v>1081116</v>
      </c>
      <c r="IB128" s="5">
        <v>1027125</v>
      </c>
      <c r="IC128" s="5">
        <v>927292</v>
      </c>
      <c r="ID128" s="5">
        <v>1552667</v>
      </c>
      <c r="IE128" s="5">
        <v>1233358</v>
      </c>
      <c r="IF128" s="5">
        <v>1222213</v>
      </c>
      <c r="IG128" s="5">
        <v>1152761</v>
      </c>
      <c r="IH128" s="5">
        <v>885610</v>
      </c>
      <c r="II128" s="5">
        <v>705408</v>
      </c>
      <c r="IJ128" s="5">
        <v>548171</v>
      </c>
      <c r="IK128" s="5">
        <v>864312</v>
      </c>
      <c r="IL128" s="5">
        <v>604286</v>
      </c>
      <c r="IM128" s="5">
        <v>471195</v>
      </c>
      <c r="IN128" s="5">
        <v>478983</v>
      </c>
      <c r="IO128" s="5">
        <v>508819</v>
      </c>
      <c r="IP128" s="5">
        <v>483146</v>
      </c>
      <c r="IQ128" s="5">
        <v>404621</v>
      </c>
      <c r="IR128" s="5">
        <v>412104</v>
      </c>
      <c r="IS128" s="5">
        <v>415222</v>
      </c>
      <c r="IT128" s="5">
        <v>364665</v>
      </c>
      <c r="IU128" s="5">
        <v>339942</v>
      </c>
      <c r="IV128" s="5">
        <v>358766</v>
      </c>
      <c r="IW128" s="5">
        <v>444249</v>
      </c>
      <c r="IX128" s="5">
        <v>407686</v>
      </c>
      <c r="IY128" s="5">
        <v>46138</v>
      </c>
      <c r="IZ128" s="5">
        <v>46982</v>
      </c>
      <c r="JA128" s="5">
        <v>47842</v>
      </c>
      <c r="JB128" s="5">
        <v>52570</v>
      </c>
      <c r="JC128" s="5">
        <v>62268</v>
      </c>
      <c r="JD128" s="5">
        <v>56578</v>
      </c>
      <c r="JE128" s="5">
        <v>52217</v>
      </c>
      <c r="JF128" s="5">
        <v>49690</v>
      </c>
      <c r="JG128" s="5">
        <v>47378</v>
      </c>
      <c r="JH128" s="5">
        <v>49660</v>
      </c>
      <c r="JI128" s="5">
        <v>42081</v>
      </c>
      <c r="JJ128" s="5">
        <v>39016</v>
      </c>
      <c r="JK128" s="5">
        <v>41904</v>
      </c>
      <c r="JL128" s="5">
        <v>38139</v>
      </c>
      <c r="JM128" s="5">
        <v>32946</v>
      </c>
      <c r="JN128" s="5">
        <v>34239</v>
      </c>
      <c r="JO128" s="5">
        <v>29146</v>
      </c>
      <c r="JP128" s="5">
        <v>31422</v>
      </c>
      <c r="JQ128" s="5">
        <v>22899</v>
      </c>
      <c r="JR128" s="5">
        <v>16054</v>
      </c>
      <c r="JS128" s="5">
        <v>15987</v>
      </c>
      <c r="JT128" s="5">
        <v>14222</v>
      </c>
      <c r="JU128" s="5">
        <v>17185</v>
      </c>
      <c r="JV128" s="5">
        <v>22806</v>
      </c>
      <c r="JW128" s="5">
        <v>16723</v>
      </c>
      <c r="JX128" s="5">
        <v>19486</v>
      </c>
      <c r="JY128" s="5">
        <v>16118</v>
      </c>
      <c r="JZ128" s="5">
        <v>16569</v>
      </c>
      <c r="KA128" s="5">
        <v>15526</v>
      </c>
      <c r="KB128" s="5">
        <v>14899</v>
      </c>
      <c r="KC128" s="5">
        <v>12647</v>
      </c>
      <c r="KD128" s="5">
        <v>13644</v>
      </c>
      <c r="KE128" s="5">
        <v>197772</v>
      </c>
      <c r="KF128" s="5">
        <v>192717</v>
      </c>
      <c r="KG128" s="5">
        <v>187239</v>
      </c>
      <c r="KH128" s="5">
        <v>166874</v>
      </c>
      <c r="KI128" s="5">
        <v>141481</v>
      </c>
      <c r="KJ128" s="5">
        <v>121937</v>
      </c>
      <c r="KK128" s="5">
        <v>111386</v>
      </c>
      <c r="KL128" s="5">
        <v>98243</v>
      </c>
      <c r="KM128" s="5">
        <v>77524</v>
      </c>
      <c r="KN128" s="5">
        <v>61515</v>
      </c>
      <c r="KO128" s="5">
        <v>51518</v>
      </c>
      <c r="KP128" s="5">
        <v>43662</v>
      </c>
      <c r="KQ128" s="5">
        <v>42971</v>
      </c>
      <c r="KR128" s="5">
        <v>41594</v>
      </c>
      <c r="KS128" s="5">
        <v>39853</v>
      </c>
      <c r="KT128" s="5">
        <v>34970</v>
      </c>
      <c r="KU128" s="5">
        <v>36212</v>
      </c>
      <c r="KV128" s="5">
        <v>34716</v>
      </c>
      <c r="KW128" s="5">
        <v>27462</v>
      </c>
      <c r="KX128" s="5">
        <v>13458</v>
      </c>
      <c r="KY128" s="5">
        <v>11247</v>
      </c>
      <c r="KZ128" s="5">
        <v>4544</v>
      </c>
      <c r="LA128" s="5">
        <v>3772</v>
      </c>
      <c r="LB128" s="5">
        <v>4546</v>
      </c>
      <c r="LC128" s="5">
        <v>3661</v>
      </c>
      <c r="LD128" s="5">
        <v>3477</v>
      </c>
      <c r="LE128" s="5">
        <v>3337</v>
      </c>
      <c r="LF128" s="5">
        <v>3177</v>
      </c>
      <c r="LG128" s="5">
        <v>3101</v>
      </c>
      <c r="LH128" s="5">
        <v>3269</v>
      </c>
      <c r="LI128" s="5">
        <v>3176</v>
      </c>
      <c r="LJ128" s="5">
        <v>2958</v>
      </c>
      <c r="LK128" s="5">
        <v>2611</v>
      </c>
      <c r="LL128" s="5">
        <v>2927</v>
      </c>
      <c r="LM128" s="5">
        <v>4282</v>
      </c>
      <c r="LN128" s="5">
        <v>6433</v>
      </c>
      <c r="LO128" s="5">
        <v>4113</v>
      </c>
      <c r="LP128" s="5">
        <v>4553</v>
      </c>
      <c r="LQ128" s="5">
        <v>4342</v>
      </c>
      <c r="LR128" s="5">
        <v>4209</v>
      </c>
      <c r="LS128" s="5">
        <v>4386</v>
      </c>
      <c r="LT128" s="5">
        <v>3832</v>
      </c>
      <c r="LU128" s="5">
        <v>2737</v>
      </c>
      <c r="LV128" s="5">
        <v>3301</v>
      </c>
      <c r="LW128" s="5">
        <v>2972</v>
      </c>
      <c r="LX128" s="5">
        <v>2616</v>
      </c>
      <c r="LY128" s="5">
        <v>1872</v>
      </c>
      <c r="LZ128" s="5">
        <v>2458</v>
      </c>
      <c r="MA128" s="5">
        <v>2586</v>
      </c>
      <c r="MB128" s="5">
        <v>2588</v>
      </c>
      <c r="MC128" s="5">
        <v>1950</v>
      </c>
      <c r="MD128" s="5">
        <v>2763</v>
      </c>
      <c r="ME128" s="5">
        <v>2931</v>
      </c>
      <c r="MF128" s="5">
        <v>2123</v>
      </c>
      <c r="MG128" s="5">
        <v>2457</v>
      </c>
      <c r="MH128" s="5">
        <v>3230</v>
      </c>
      <c r="MI128" s="5">
        <v>2626</v>
      </c>
      <c r="MJ128" s="5">
        <v>2734</v>
      </c>
      <c r="MK128" s="5">
        <v>2984</v>
      </c>
      <c r="ML128" s="5">
        <v>2165</v>
      </c>
      <c r="MM128" s="5">
        <v>1821</v>
      </c>
      <c r="MN128" s="5">
        <v>2029</v>
      </c>
      <c r="MO128" s="5">
        <v>1979</v>
      </c>
      <c r="MP128" s="5">
        <v>1719</v>
      </c>
      <c r="MQ128" s="5">
        <v>8493</v>
      </c>
      <c r="MR128" s="5">
        <v>8873</v>
      </c>
      <c r="MS128" s="5">
        <v>8338</v>
      </c>
      <c r="MT128" s="5">
        <v>6653</v>
      </c>
      <c r="MU128" s="5">
        <v>7878</v>
      </c>
      <c r="MV128" s="5">
        <v>7443</v>
      </c>
      <c r="MW128" s="5">
        <v>6173</v>
      </c>
      <c r="MX128" s="5">
        <v>4390</v>
      </c>
      <c r="MY128" s="5">
        <v>3773</v>
      </c>
      <c r="MZ128" s="5">
        <v>4024</v>
      </c>
      <c r="NA128" s="5">
        <v>3639</v>
      </c>
      <c r="NB128" s="5">
        <v>3095</v>
      </c>
      <c r="NC128" s="5">
        <v>2788</v>
      </c>
      <c r="ND128" s="5">
        <v>1809</v>
      </c>
      <c r="NE128" s="5" t="s">
        <v>33</v>
      </c>
      <c r="NF128" s="5" t="s">
        <v>33</v>
      </c>
      <c r="NG128" s="5" t="s">
        <v>33</v>
      </c>
      <c r="NH128" s="5" t="s">
        <v>33</v>
      </c>
      <c r="NI128" s="5" t="s">
        <v>33</v>
      </c>
      <c r="NJ128" s="5" t="s">
        <v>33</v>
      </c>
      <c r="NK128" s="5" t="s">
        <v>33</v>
      </c>
      <c r="NL128" s="5" t="s">
        <v>33</v>
      </c>
      <c r="NM128" s="5" t="s">
        <v>33</v>
      </c>
      <c r="NN128" s="5" t="s">
        <v>33</v>
      </c>
      <c r="NO128" s="5" t="s">
        <v>33</v>
      </c>
      <c r="NP128" s="5" t="s">
        <v>33</v>
      </c>
      <c r="NQ128" s="5" t="s">
        <v>33</v>
      </c>
      <c r="NR128" s="5" t="s">
        <v>33</v>
      </c>
      <c r="NS128" s="5" t="s">
        <v>33</v>
      </c>
      <c r="NT128" s="5" t="s">
        <v>33</v>
      </c>
      <c r="NU128" s="5" t="s">
        <v>33</v>
      </c>
      <c r="NV128" s="5" t="s">
        <v>33</v>
      </c>
      <c r="NW128" s="5">
        <v>0</v>
      </c>
      <c r="NX128" s="5">
        <v>0</v>
      </c>
      <c r="NY128" s="5">
        <v>0</v>
      </c>
      <c r="NZ128" s="5">
        <v>0</v>
      </c>
      <c r="OA128" s="5">
        <v>0</v>
      </c>
      <c r="OB128" s="5">
        <v>0</v>
      </c>
      <c r="OC128" s="5">
        <v>0</v>
      </c>
      <c r="OD128" s="5">
        <v>0</v>
      </c>
      <c r="OE128" s="5">
        <v>0</v>
      </c>
      <c r="OF128" s="5">
        <v>0</v>
      </c>
      <c r="OG128" s="5">
        <v>0</v>
      </c>
      <c r="OH128" s="5">
        <v>0</v>
      </c>
      <c r="OI128" s="5">
        <v>0</v>
      </c>
      <c r="OJ128" s="5">
        <v>0</v>
      </c>
      <c r="OK128" s="5" t="s">
        <v>33</v>
      </c>
      <c r="OL128" s="5" t="s">
        <v>33</v>
      </c>
      <c r="OM128" s="5" t="s">
        <v>33</v>
      </c>
      <c r="ON128" s="5" t="s">
        <v>33</v>
      </c>
      <c r="OO128" s="5" t="s">
        <v>33</v>
      </c>
      <c r="OP128" s="5" t="s">
        <v>33</v>
      </c>
      <c r="OQ128" s="5" t="s">
        <v>33</v>
      </c>
      <c r="OR128" s="5" t="s">
        <v>33</v>
      </c>
      <c r="OS128" s="5" t="s">
        <v>33</v>
      </c>
      <c r="OT128" s="5" t="s">
        <v>33</v>
      </c>
      <c r="OU128" s="5" t="s">
        <v>33</v>
      </c>
      <c r="OV128" s="5" t="s">
        <v>33</v>
      </c>
      <c r="OW128" s="5" t="s">
        <v>33</v>
      </c>
      <c r="OX128" s="5" t="s">
        <v>33</v>
      </c>
      <c r="OY128" s="5" t="s">
        <v>33</v>
      </c>
      <c r="OZ128" s="5" t="s">
        <v>33</v>
      </c>
      <c r="PA128" s="5" t="s">
        <v>33</v>
      </c>
      <c r="PB128" s="5" t="s">
        <v>33</v>
      </c>
      <c r="PC128" s="5">
        <v>24660</v>
      </c>
      <c r="PD128" s="5">
        <v>29102</v>
      </c>
      <c r="PE128" s="5">
        <v>23657</v>
      </c>
      <c r="PF128" s="5">
        <v>18809</v>
      </c>
      <c r="PG128" s="5">
        <v>23588</v>
      </c>
      <c r="PH128" s="5">
        <v>23641</v>
      </c>
      <c r="PI128" s="5">
        <v>24021</v>
      </c>
      <c r="PJ128" s="5">
        <v>23747</v>
      </c>
      <c r="PK128" s="5">
        <v>25109</v>
      </c>
      <c r="PL128" s="5">
        <v>17632</v>
      </c>
      <c r="PM128" s="5">
        <v>18356</v>
      </c>
      <c r="PN128" s="5">
        <v>16878</v>
      </c>
      <c r="PO128" s="5">
        <v>16484</v>
      </c>
      <c r="PP128" s="5">
        <v>15542</v>
      </c>
      <c r="PQ128" s="5">
        <v>14273</v>
      </c>
      <c r="PR128" s="5">
        <v>15875</v>
      </c>
      <c r="PS128" s="5">
        <v>12965</v>
      </c>
      <c r="PT128" s="5">
        <v>13108</v>
      </c>
      <c r="PU128" s="5">
        <v>10942</v>
      </c>
      <c r="PV128" s="5">
        <v>12591</v>
      </c>
      <c r="PW128" s="5">
        <v>13271</v>
      </c>
      <c r="PX128" s="5">
        <v>10917</v>
      </c>
      <c r="PY128" s="5">
        <v>9751</v>
      </c>
      <c r="PZ128" s="5">
        <v>9962</v>
      </c>
      <c r="QA128" s="5">
        <v>9682</v>
      </c>
      <c r="QB128" s="5">
        <v>9558</v>
      </c>
      <c r="QC128" s="5">
        <v>9291</v>
      </c>
      <c r="QD128" s="5">
        <v>9396</v>
      </c>
      <c r="QE128" s="5">
        <v>9427</v>
      </c>
      <c r="QF128" s="5">
        <v>9273</v>
      </c>
      <c r="QG128" s="5">
        <v>8873</v>
      </c>
      <c r="QH128" s="5">
        <v>8738</v>
      </c>
      <c r="QI128" s="5">
        <v>11009</v>
      </c>
      <c r="QJ128" s="5">
        <v>9638</v>
      </c>
      <c r="QK128" s="5">
        <v>12463</v>
      </c>
      <c r="QL128" s="5">
        <v>12185</v>
      </c>
      <c r="QM128" s="5">
        <v>14667</v>
      </c>
      <c r="QN128" s="5">
        <v>12520</v>
      </c>
      <c r="QO128" s="5">
        <v>11159</v>
      </c>
      <c r="QP128" s="5">
        <v>10808</v>
      </c>
      <c r="QQ128" s="5">
        <v>12750</v>
      </c>
      <c r="QR128" s="5">
        <v>13664</v>
      </c>
      <c r="QS128" s="5">
        <v>11960</v>
      </c>
      <c r="QT128" s="5">
        <v>11346</v>
      </c>
      <c r="QU128" s="5">
        <v>10224</v>
      </c>
      <c r="QV128" s="5">
        <v>9958</v>
      </c>
      <c r="QW128" s="5">
        <v>7918</v>
      </c>
      <c r="QX128" s="5">
        <v>8941</v>
      </c>
      <c r="QY128" s="5">
        <v>9103</v>
      </c>
      <c r="QZ128" s="5">
        <v>9583</v>
      </c>
      <c r="RA128" s="5">
        <v>8983</v>
      </c>
      <c r="RB128" s="5">
        <v>9192</v>
      </c>
      <c r="RC128" s="5">
        <v>9672</v>
      </c>
      <c r="RD128" s="5">
        <v>7428</v>
      </c>
      <c r="RE128" s="5">
        <v>7459</v>
      </c>
      <c r="RF128" s="5">
        <v>7237</v>
      </c>
      <c r="RG128" s="5">
        <v>7066</v>
      </c>
      <c r="RH128" s="5">
        <v>6912</v>
      </c>
      <c r="RI128" s="5">
        <v>6877</v>
      </c>
      <c r="RJ128" s="5">
        <v>6756</v>
      </c>
      <c r="RK128" s="5">
        <v>6569</v>
      </c>
      <c r="RL128" s="5">
        <v>6177</v>
      </c>
      <c r="RM128" s="5">
        <v>6514</v>
      </c>
      <c r="RN128" s="5">
        <v>6082</v>
      </c>
      <c r="RO128" s="5">
        <v>19253</v>
      </c>
      <c r="RP128" s="5">
        <v>16384</v>
      </c>
      <c r="RQ128" s="5">
        <v>18382</v>
      </c>
      <c r="RR128" s="5">
        <v>20045</v>
      </c>
      <c r="RS128" s="5">
        <v>15664</v>
      </c>
      <c r="RT128" s="5">
        <v>15673</v>
      </c>
      <c r="RU128" s="5">
        <v>15423</v>
      </c>
      <c r="RV128" s="5">
        <v>15023</v>
      </c>
      <c r="RW128" s="5">
        <v>15724</v>
      </c>
      <c r="RX128" s="5">
        <v>18013</v>
      </c>
      <c r="RY128" s="5">
        <v>16417</v>
      </c>
      <c r="RZ128" s="5">
        <v>18506</v>
      </c>
      <c r="SA128" s="5">
        <v>17323</v>
      </c>
      <c r="SB128" s="5">
        <v>17928</v>
      </c>
      <c r="SC128" s="5">
        <v>18564</v>
      </c>
      <c r="SD128" s="5">
        <v>16539</v>
      </c>
      <c r="SE128" s="5">
        <v>17758</v>
      </c>
      <c r="SF128" s="5">
        <v>16417</v>
      </c>
      <c r="SG128" s="5">
        <v>17661</v>
      </c>
      <c r="SH128" s="5">
        <v>19695</v>
      </c>
      <c r="SI128" s="5">
        <v>14355</v>
      </c>
      <c r="SJ128" s="5">
        <v>11474</v>
      </c>
      <c r="SK128" s="5">
        <v>10568</v>
      </c>
      <c r="SL128" s="5">
        <v>13103</v>
      </c>
      <c r="SM128" s="5">
        <v>12593</v>
      </c>
      <c r="SN128" s="5">
        <v>12457</v>
      </c>
      <c r="SO128" s="5">
        <v>11463</v>
      </c>
      <c r="SP128" s="5">
        <v>12390</v>
      </c>
      <c r="SQ128" s="5">
        <v>12148</v>
      </c>
      <c r="SR128" s="5">
        <v>12194</v>
      </c>
      <c r="SS128" s="5">
        <v>11895</v>
      </c>
      <c r="ST128" s="5">
        <v>11251</v>
      </c>
      <c r="SU128" s="5">
        <v>19134</v>
      </c>
      <c r="SV128" s="5">
        <v>20398</v>
      </c>
      <c r="SW128" s="5">
        <v>18484</v>
      </c>
      <c r="SX128" s="5">
        <v>19019</v>
      </c>
      <c r="SY128" s="5">
        <v>16439</v>
      </c>
      <c r="SZ128" s="5">
        <v>15174</v>
      </c>
      <c r="TA128" s="5">
        <v>15588</v>
      </c>
      <c r="TB128" s="5">
        <v>16225</v>
      </c>
      <c r="TC128" s="5">
        <v>18878</v>
      </c>
      <c r="TD128" s="5">
        <v>15259</v>
      </c>
      <c r="TE128" s="5">
        <v>12108</v>
      </c>
      <c r="TF128" s="5">
        <v>12067</v>
      </c>
      <c r="TG128" s="5">
        <v>6309</v>
      </c>
      <c r="TH128" s="5">
        <v>5597</v>
      </c>
      <c r="TI128" s="5">
        <v>4609</v>
      </c>
      <c r="TJ128" s="5">
        <v>3812</v>
      </c>
      <c r="TK128" s="5">
        <v>3324</v>
      </c>
      <c r="TL128" s="5">
        <v>625</v>
      </c>
      <c r="TM128" s="5">
        <v>3834</v>
      </c>
      <c r="TN128" s="5">
        <v>5284</v>
      </c>
      <c r="TO128" s="5">
        <v>4795</v>
      </c>
      <c r="TP128" s="5">
        <v>8057</v>
      </c>
      <c r="TQ128" s="5">
        <v>9338</v>
      </c>
      <c r="TR128" s="5">
        <v>8283</v>
      </c>
      <c r="TS128" s="5">
        <v>8541</v>
      </c>
      <c r="TT128" s="5">
        <v>9385</v>
      </c>
      <c r="TU128" s="5">
        <v>8532</v>
      </c>
      <c r="TV128" s="5">
        <v>5639</v>
      </c>
      <c r="TW128" s="5">
        <v>4263</v>
      </c>
      <c r="TX128" s="5">
        <v>4189</v>
      </c>
      <c r="TY128" s="5">
        <v>4121</v>
      </c>
      <c r="TZ128" s="5">
        <v>3595</v>
      </c>
      <c r="UA128" s="5">
        <v>273</v>
      </c>
      <c r="UB128" s="5">
        <v>233</v>
      </c>
      <c r="UC128" s="5">
        <v>128</v>
      </c>
      <c r="UD128" s="5">
        <v>136</v>
      </c>
      <c r="UE128" s="5">
        <v>149</v>
      </c>
      <c r="UF128" s="5">
        <v>188</v>
      </c>
      <c r="UG128" s="5">
        <v>189</v>
      </c>
      <c r="UH128" s="5">
        <v>730</v>
      </c>
      <c r="UI128" s="5">
        <v>655</v>
      </c>
      <c r="UJ128" s="5">
        <v>578</v>
      </c>
      <c r="UK128" s="5">
        <v>663</v>
      </c>
      <c r="UL128" s="5">
        <v>630</v>
      </c>
      <c r="UM128" s="5">
        <v>471</v>
      </c>
      <c r="UN128" s="5">
        <v>1234</v>
      </c>
      <c r="UO128" s="5">
        <v>795</v>
      </c>
      <c r="UP128" s="5">
        <v>1474</v>
      </c>
      <c r="UQ128" s="5">
        <v>3301</v>
      </c>
      <c r="UR128" s="5">
        <v>2700</v>
      </c>
      <c r="US128" s="5">
        <v>3093</v>
      </c>
      <c r="UT128" s="5">
        <v>3308</v>
      </c>
      <c r="UU128" s="5">
        <v>2655</v>
      </c>
      <c r="UV128" s="5">
        <v>2612</v>
      </c>
      <c r="UW128" s="5">
        <v>1176</v>
      </c>
      <c r="UX128" s="5">
        <v>830</v>
      </c>
      <c r="UY128" s="5">
        <v>899</v>
      </c>
      <c r="UZ128" s="5">
        <v>753</v>
      </c>
      <c r="VA128" s="5">
        <v>943</v>
      </c>
      <c r="VB128" s="5">
        <v>2996</v>
      </c>
      <c r="VC128" s="5">
        <v>3356</v>
      </c>
      <c r="VD128" s="5">
        <v>3064</v>
      </c>
      <c r="VE128" s="5">
        <v>2547</v>
      </c>
      <c r="VF128" s="5">
        <v>1762</v>
      </c>
      <c r="VG128" s="5">
        <v>112560</v>
      </c>
      <c r="VH128" s="5">
        <v>109404</v>
      </c>
      <c r="VI128" s="5">
        <v>105455</v>
      </c>
      <c r="VJ128" s="5">
        <v>100932</v>
      </c>
      <c r="VK128" s="5">
        <v>107242</v>
      </c>
      <c r="VL128" s="5">
        <v>99771</v>
      </c>
      <c r="VM128" s="5">
        <v>96603</v>
      </c>
      <c r="VN128" s="5">
        <v>83927</v>
      </c>
      <c r="VO128" s="5">
        <v>84072</v>
      </c>
      <c r="VP128" s="5">
        <v>85999</v>
      </c>
      <c r="VQ128" s="5">
        <v>75155</v>
      </c>
      <c r="VR128" s="5">
        <v>66369</v>
      </c>
      <c r="VS128" s="5">
        <v>64731</v>
      </c>
      <c r="VT128" s="5">
        <v>67939</v>
      </c>
      <c r="VU128" s="5">
        <v>64912</v>
      </c>
      <c r="VV128" s="5">
        <v>57926</v>
      </c>
      <c r="VW128" s="5">
        <v>64044</v>
      </c>
      <c r="VX128" s="5">
        <v>50081</v>
      </c>
      <c r="VY128" s="5">
        <v>59000</v>
      </c>
      <c r="VZ128" s="5">
        <v>48247</v>
      </c>
      <c r="WA128" s="5">
        <v>44198</v>
      </c>
      <c r="WB128" s="5">
        <v>52588</v>
      </c>
      <c r="WC128" s="5">
        <v>69111</v>
      </c>
      <c r="WD128" s="5">
        <v>51073</v>
      </c>
      <c r="WE128" s="5">
        <v>54245</v>
      </c>
      <c r="WF128" s="5">
        <v>50593</v>
      </c>
      <c r="WG128" s="5">
        <v>51182</v>
      </c>
      <c r="WH128" s="5">
        <v>43960</v>
      </c>
      <c r="WI128" s="5">
        <v>40345</v>
      </c>
      <c r="WJ128" s="5">
        <v>37182</v>
      </c>
      <c r="WK128" s="5">
        <v>34977</v>
      </c>
      <c r="WL128" s="5">
        <v>34462</v>
      </c>
      <c r="WM128" s="5">
        <v>112</v>
      </c>
      <c r="WN128" s="5">
        <v>195</v>
      </c>
      <c r="WO128" s="5">
        <v>291</v>
      </c>
      <c r="WP128" s="5">
        <v>829</v>
      </c>
      <c r="WQ128" s="5">
        <v>650</v>
      </c>
      <c r="WR128" s="5">
        <v>442</v>
      </c>
      <c r="WS128" s="5">
        <v>225</v>
      </c>
      <c r="WT128" s="5">
        <v>99</v>
      </c>
      <c r="WU128" s="5">
        <v>233</v>
      </c>
      <c r="WV128" s="5">
        <v>166</v>
      </c>
      <c r="WW128" s="5">
        <v>163</v>
      </c>
      <c r="WX128" s="5">
        <v>222</v>
      </c>
      <c r="WY128" s="5">
        <v>34</v>
      </c>
      <c r="WZ128" s="5">
        <v>33</v>
      </c>
      <c r="XA128" s="5">
        <v>59</v>
      </c>
      <c r="XB128" s="5">
        <v>16</v>
      </c>
      <c r="XC128" s="5">
        <v>105</v>
      </c>
      <c r="XD128" s="5">
        <v>0</v>
      </c>
      <c r="XE128" s="5">
        <v>0</v>
      </c>
      <c r="XF128" s="5">
        <v>796</v>
      </c>
      <c r="XG128" s="5">
        <v>1064</v>
      </c>
      <c r="XH128" s="5">
        <v>1012</v>
      </c>
      <c r="XI128" s="5">
        <v>1107</v>
      </c>
      <c r="XJ128" s="5">
        <v>1102</v>
      </c>
      <c r="XK128" s="5">
        <v>1179</v>
      </c>
      <c r="XL128" s="5">
        <v>1114</v>
      </c>
      <c r="XM128" s="5">
        <v>1208</v>
      </c>
      <c r="XN128" s="5">
        <v>1064</v>
      </c>
      <c r="XO128" s="5">
        <v>1011</v>
      </c>
      <c r="XP128" s="5">
        <v>987</v>
      </c>
      <c r="XQ128" s="5">
        <v>984</v>
      </c>
      <c r="XR128" s="5">
        <v>901</v>
      </c>
      <c r="XS128" s="1">
        <v>17718</v>
      </c>
      <c r="XT128" s="3" t="s">
        <v>180</v>
      </c>
      <c r="XU128" s="3" t="s">
        <v>180</v>
      </c>
      <c r="XV128" s="3" t="s">
        <v>180</v>
      </c>
      <c r="XW128" s="3" t="s">
        <v>179</v>
      </c>
      <c r="XX128" s="3" t="s">
        <v>180</v>
      </c>
      <c r="XY128" s="3" t="s">
        <v>180</v>
      </c>
      <c r="XZ128" s="3" t="s">
        <v>259</v>
      </c>
    </row>
    <row r="129" spans="1:650" x14ac:dyDescent="0.3">
      <c r="A129" s="6" t="s">
        <v>156</v>
      </c>
      <c r="B129" s="1">
        <v>4063281</v>
      </c>
      <c r="C129" s="5">
        <v>0</v>
      </c>
      <c r="D129" s="5">
        <v>0</v>
      </c>
      <c r="E129" s="5">
        <v>0</v>
      </c>
      <c r="F129" s="5">
        <v>0</v>
      </c>
      <c r="G129" s="5">
        <v>0</v>
      </c>
      <c r="H129" s="5">
        <v>0</v>
      </c>
      <c r="I129" s="5">
        <v>0</v>
      </c>
      <c r="J129" s="5">
        <v>0</v>
      </c>
      <c r="K129" s="5">
        <v>0</v>
      </c>
      <c r="L129" s="5">
        <v>0</v>
      </c>
      <c r="M129" s="5">
        <v>0</v>
      </c>
      <c r="N129" s="5">
        <v>0</v>
      </c>
      <c r="O129" s="5">
        <v>0</v>
      </c>
      <c r="P129" s="5">
        <v>0</v>
      </c>
      <c r="Q129" s="5">
        <v>9</v>
      </c>
      <c r="R129" s="5">
        <v>0</v>
      </c>
      <c r="S129" s="5">
        <v>0</v>
      </c>
      <c r="T129" s="5">
        <v>0</v>
      </c>
      <c r="U129" s="5">
        <v>0</v>
      </c>
      <c r="V129" s="5">
        <v>0</v>
      </c>
      <c r="W129" s="5">
        <v>0</v>
      </c>
      <c r="X129" s="5">
        <v>0</v>
      </c>
      <c r="Y129" s="5">
        <v>0</v>
      </c>
      <c r="Z129" s="5">
        <v>0</v>
      </c>
      <c r="AA129" s="5">
        <v>0</v>
      </c>
      <c r="AB129" s="5">
        <v>0</v>
      </c>
      <c r="AC129" s="5" t="s">
        <v>33</v>
      </c>
      <c r="AD129" s="5" t="s">
        <v>33</v>
      </c>
      <c r="AE129" s="5" t="s">
        <v>33</v>
      </c>
      <c r="AF129" s="5" t="s">
        <v>33</v>
      </c>
      <c r="AG129" s="5" t="s">
        <v>33</v>
      </c>
      <c r="AH129" s="5" t="s">
        <v>33</v>
      </c>
      <c r="AI129" s="5">
        <v>0</v>
      </c>
      <c r="AJ129" s="5">
        <v>0</v>
      </c>
      <c r="AK129" s="5">
        <v>0</v>
      </c>
      <c r="AL129" s="5">
        <v>0</v>
      </c>
      <c r="AM129" s="5">
        <v>0</v>
      </c>
      <c r="AN129" s="5">
        <v>0</v>
      </c>
      <c r="AO129" s="5">
        <v>0</v>
      </c>
      <c r="AP129" s="5">
        <v>0</v>
      </c>
      <c r="AQ129" s="5">
        <v>0</v>
      </c>
      <c r="AR129" s="5">
        <v>0</v>
      </c>
      <c r="AS129" s="5">
        <v>0</v>
      </c>
      <c r="AT129" s="5">
        <v>0</v>
      </c>
      <c r="AU129" s="5">
        <v>0</v>
      </c>
      <c r="AV129" s="5">
        <v>0</v>
      </c>
      <c r="AW129" s="5">
        <v>0</v>
      </c>
      <c r="AX129" s="5">
        <v>0</v>
      </c>
      <c r="AY129" s="5">
        <v>0</v>
      </c>
      <c r="AZ129" s="5">
        <v>0</v>
      </c>
      <c r="BA129" s="5">
        <v>0</v>
      </c>
      <c r="BB129" s="5">
        <v>0</v>
      </c>
      <c r="BC129" s="5">
        <v>0</v>
      </c>
      <c r="BD129" s="5">
        <v>0</v>
      </c>
      <c r="BE129" s="5">
        <v>0</v>
      </c>
      <c r="BF129" s="5">
        <v>0</v>
      </c>
      <c r="BG129" s="5">
        <v>0</v>
      </c>
      <c r="BH129" s="5">
        <v>0</v>
      </c>
      <c r="BI129" s="5" t="s">
        <v>33</v>
      </c>
      <c r="BJ129" s="5" t="s">
        <v>33</v>
      </c>
      <c r="BK129" s="5" t="s">
        <v>33</v>
      </c>
      <c r="BL129" s="5" t="s">
        <v>33</v>
      </c>
      <c r="BM129" s="5" t="s">
        <v>33</v>
      </c>
      <c r="BN129" s="5" t="s">
        <v>33</v>
      </c>
      <c r="BO129" s="5">
        <v>1199</v>
      </c>
      <c r="BP129" s="5">
        <v>1972</v>
      </c>
      <c r="BQ129" s="5">
        <v>676</v>
      </c>
      <c r="BR129" s="5">
        <v>2370</v>
      </c>
      <c r="BS129" s="5">
        <v>5641</v>
      </c>
      <c r="BT129" s="5">
        <v>34</v>
      </c>
      <c r="BU129" s="5">
        <v>311</v>
      </c>
      <c r="BV129" s="5">
        <v>191</v>
      </c>
      <c r="BW129" s="5">
        <v>0</v>
      </c>
      <c r="BX129" s="5">
        <v>1</v>
      </c>
      <c r="BY129" s="5">
        <v>16</v>
      </c>
      <c r="BZ129" s="5">
        <v>860</v>
      </c>
      <c r="CA129" s="5">
        <v>-14</v>
      </c>
      <c r="CB129" s="5">
        <v>395</v>
      </c>
      <c r="CC129" s="5">
        <v>771</v>
      </c>
      <c r="CD129" s="5">
        <v>29</v>
      </c>
      <c r="CE129" s="5">
        <v>55</v>
      </c>
      <c r="CF129" s="5">
        <v>203</v>
      </c>
      <c r="CG129" s="5">
        <v>36</v>
      </c>
      <c r="CH129" s="5">
        <v>18</v>
      </c>
      <c r="CI129" s="5">
        <v>0</v>
      </c>
      <c r="CJ129" s="5">
        <v>198</v>
      </c>
      <c r="CK129" s="5">
        <v>-1</v>
      </c>
      <c r="CL129" s="5">
        <v>86</v>
      </c>
      <c r="CM129" s="5">
        <v>110</v>
      </c>
      <c r="CN129" s="5">
        <v>0</v>
      </c>
      <c r="CO129" s="5" t="s">
        <v>33</v>
      </c>
      <c r="CP129" s="5" t="s">
        <v>33</v>
      </c>
      <c r="CQ129" s="5" t="s">
        <v>33</v>
      </c>
      <c r="CR129" s="5" t="s">
        <v>33</v>
      </c>
      <c r="CS129" s="5" t="s">
        <v>33</v>
      </c>
      <c r="CT129" s="5" t="s">
        <v>33</v>
      </c>
      <c r="CU129" s="5">
        <v>4801</v>
      </c>
      <c r="CV129" s="5">
        <v>804</v>
      </c>
      <c r="CW129" s="5">
        <v>3001</v>
      </c>
      <c r="CX129" s="5">
        <v>2053</v>
      </c>
      <c r="CY129" s="5">
        <v>465</v>
      </c>
      <c r="CZ129" s="5">
        <v>1229</v>
      </c>
      <c r="DA129" s="5">
        <v>2612</v>
      </c>
      <c r="DB129" s="5">
        <v>780</v>
      </c>
      <c r="DC129" s="5">
        <v>1122</v>
      </c>
      <c r="DD129" s="5">
        <v>841</v>
      </c>
      <c r="DE129" s="5">
        <v>758</v>
      </c>
      <c r="DF129" s="5">
        <v>5690</v>
      </c>
      <c r="DG129" s="5">
        <v>2092</v>
      </c>
      <c r="DH129" s="5">
        <v>665</v>
      </c>
      <c r="DI129" s="5">
        <v>1133</v>
      </c>
      <c r="DJ129" s="5">
        <v>733</v>
      </c>
      <c r="DK129" s="5">
        <v>944</v>
      </c>
      <c r="DL129" s="5">
        <v>943</v>
      </c>
      <c r="DM129" s="5">
        <v>865</v>
      </c>
      <c r="DN129" s="5">
        <v>446</v>
      </c>
      <c r="DO129" s="5">
        <v>575</v>
      </c>
      <c r="DP129" s="5">
        <v>854</v>
      </c>
      <c r="DQ129" s="5">
        <v>672</v>
      </c>
      <c r="DR129" s="5">
        <v>715</v>
      </c>
      <c r="DS129" s="5">
        <v>855</v>
      </c>
      <c r="DT129" s="5">
        <v>941</v>
      </c>
      <c r="DU129" s="5" t="s">
        <v>33</v>
      </c>
      <c r="DV129" s="5" t="s">
        <v>33</v>
      </c>
      <c r="DW129" s="5" t="s">
        <v>33</v>
      </c>
      <c r="DX129" s="5" t="s">
        <v>33</v>
      </c>
      <c r="DY129" s="5" t="s">
        <v>33</v>
      </c>
      <c r="DZ129" s="5" t="s">
        <v>33</v>
      </c>
      <c r="EA129" s="5">
        <v>158</v>
      </c>
      <c r="EB129" s="5">
        <v>585</v>
      </c>
      <c r="EC129" s="5">
        <v>139</v>
      </c>
      <c r="ED129" s="5">
        <v>-1</v>
      </c>
      <c r="EE129" s="5">
        <v>403</v>
      </c>
      <c r="EF129" s="5">
        <v>59</v>
      </c>
      <c r="EG129" s="5">
        <v>178</v>
      </c>
      <c r="EH129" s="5">
        <v>264</v>
      </c>
      <c r="EI129" s="5">
        <v>370</v>
      </c>
      <c r="EJ129" s="5">
        <v>201</v>
      </c>
      <c r="EK129" s="5">
        <v>74</v>
      </c>
      <c r="EL129" s="5">
        <v>0</v>
      </c>
      <c r="EM129" s="5">
        <v>27</v>
      </c>
      <c r="EN129" s="5">
        <v>3</v>
      </c>
      <c r="EO129" s="5">
        <v>2</v>
      </c>
      <c r="EP129" s="5">
        <v>38</v>
      </c>
      <c r="EQ129" s="5">
        <v>1</v>
      </c>
      <c r="ER129" s="5">
        <v>46</v>
      </c>
      <c r="ES129" s="5">
        <v>0</v>
      </c>
      <c r="ET129" s="5">
        <v>33</v>
      </c>
      <c r="EU129" s="5">
        <v>13</v>
      </c>
      <c r="EV129" s="5">
        <v>11</v>
      </c>
      <c r="EW129" s="5">
        <v>19</v>
      </c>
      <c r="EX129" s="5">
        <v>66</v>
      </c>
      <c r="EY129" s="5">
        <v>14</v>
      </c>
      <c r="EZ129" s="5">
        <v>21</v>
      </c>
      <c r="FA129" s="5" t="s">
        <v>33</v>
      </c>
      <c r="FB129" s="5" t="s">
        <v>33</v>
      </c>
      <c r="FC129" s="5" t="s">
        <v>33</v>
      </c>
      <c r="FD129" s="5" t="s">
        <v>33</v>
      </c>
      <c r="FE129" s="5" t="s">
        <v>33</v>
      </c>
      <c r="FF129" s="5" t="s">
        <v>33</v>
      </c>
      <c r="FG129" s="5">
        <v>0</v>
      </c>
      <c r="FH129" s="5">
        <v>0</v>
      </c>
      <c r="FI129" s="5">
        <v>0</v>
      </c>
      <c r="FJ129" s="5">
        <v>0</v>
      </c>
      <c r="FK129" s="5">
        <v>0</v>
      </c>
      <c r="FL129" s="5">
        <v>0</v>
      </c>
      <c r="FM129" s="5">
        <v>0</v>
      </c>
      <c r="FN129" s="5">
        <v>0</v>
      </c>
      <c r="FO129" s="5">
        <v>0</v>
      </c>
      <c r="FP129" s="5">
        <v>0</v>
      </c>
      <c r="FQ129" s="5">
        <v>0</v>
      </c>
      <c r="FR129" s="5">
        <v>0</v>
      </c>
      <c r="FS129" s="5">
        <v>0</v>
      </c>
      <c r="FT129" s="5">
        <v>0</v>
      </c>
      <c r="FU129" s="5" t="s">
        <v>33</v>
      </c>
      <c r="FV129" s="5" t="s">
        <v>33</v>
      </c>
      <c r="FW129" s="5" t="s">
        <v>33</v>
      </c>
      <c r="FX129" s="5" t="s">
        <v>33</v>
      </c>
      <c r="FY129" s="5" t="s">
        <v>33</v>
      </c>
      <c r="FZ129" s="5" t="s">
        <v>33</v>
      </c>
      <c r="GA129" s="5" t="s">
        <v>33</v>
      </c>
      <c r="GB129" s="5" t="s">
        <v>33</v>
      </c>
      <c r="GC129" s="5" t="s">
        <v>33</v>
      </c>
      <c r="GD129" s="5" t="s">
        <v>33</v>
      </c>
      <c r="GE129" s="5" t="s">
        <v>33</v>
      </c>
      <c r="GF129" s="5" t="s">
        <v>33</v>
      </c>
      <c r="GG129" s="5" t="s">
        <v>33</v>
      </c>
      <c r="GH129" s="5" t="s">
        <v>33</v>
      </c>
      <c r="GI129" s="5" t="s">
        <v>33</v>
      </c>
      <c r="GJ129" s="5" t="s">
        <v>33</v>
      </c>
      <c r="GK129" s="5" t="s">
        <v>33</v>
      </c>
      <c r="GL129" s="5" t="s">
        <v>33</v>
      </c>
      <c r="GM129" s="5">
        <v>6158</v>
      </c>
      <c r="GN129" s="5">
        <v>3361</v>
      </c>
      <c r="GO129" s="5">
        <v>3816</v>
      </c>
      <c r="GP129" s="5">
        <v>4422</v>
      </c>
      <c r="GQ129" s="5">
        <v>6510</v>
      </c>
      <c r="GR129" s="5">
        <v>1322</v>
      </c>
      <c r="GS129" s="5">
        <v>3100</v>
      </c>
      <c r="GT129" s="5">
        <v>1236</v>
      </c>
      <c r="GU129" s="5">
        <v>1492</v>
      </c>
      <c r="GV129" s="5">
        <v>1044</v>
      </c>
      <c r="GW129" s="5">
        <v>848</v>
      </c>
      <c r="GX129" s="5">
        <v>6549</v>
      </c>
      <c r="GY129" s="5">
        <v>2105</v>
      </c>
      <c r="GZ129" s="5">
        <v>1063</v>
      </c>
      <c r="HA129" s="5">
        <v>1915</v>
      </c>
      <c r="HB129" s="5">
        <v>800</v>
      </c>
      <c r="HC129" s="5">
        <v>1001</v>
      </c>
      <c r="HD129" s="5">
        <v>1192</v>
      </c>
      <c r="HE129" s="5">
        <v>902</v>
      </c>
      <c r="HF129" s="5">
        <v>498</v>
      </c>
      <c r="HG129" s="5">
        <v>588</v>
      </c>
      <c r="HH129" s="5">
        <v>1063</v>
      </c>
      <c r="HI129" s="5">
        <v>691</v>
      </c>
      <c r="HJ129" s="5">
        <v>866</v>
      </c>
      <c r="HK129" s="5">
        <v>979</v>
      </c>
      <c r="HL129" s="5">
        <v>962</v>
      </c>
      <c r="HM129" s="5" t="s">
        <v>33</v>
      </c>
      <c r="HN129" s="5" t="s">
        <v>33</v>
      </c>
      <c r="HO129" s="5" t="s">
        <v>33</v>
      </c>
      <c r="HP129" s="5" t="s">
        <v>33</v>
      </c>
      <c r="HQ129" s="5" t="s">
        <v>33</v>
      </c>
      <c r="HR129" s="5" t="s">
        <v>33</v>
      </c>
      <c r="HS129" s="5">
        <v>44869</v>
      </c>
      <c r="HT129" s="5">
        <v>48908</v>
      </c>
      <c r="HU129" s="5">
        <v>55750</v>
      </c>
      <c r="HV129" s="5">
        <v>50584</v>
      </c>
      <c r="HW129" s="5">
        <v>47336</v>
      </c>
      <c r="HX129" s="5">
        <v>44361</v>
      </c>
      <c r="HY129" s="5">
        <v>37458</v>
      </c>
      <c r="HZ129" s="5">
        <v>35819</v>
      </c>
      <c r="IA129" s="5">
        <v>34722</v>
      </c>
      <c r="IB129" s="5">
        <v>41124</v>
      </c>
      <c r="IC129" s="5">
        <v>28139</v>
      </c>
      <c r="ID129" s="5">
        <v>29650</v>
      </c>
      <c r="IE129" s="5">
        <v>28957</v>
      </c>
      <c r="IF129" s="5">
        <v>23820</v>
      </c>
      <c r="IG129" s="5">
        <v>20920</v>
      </c>
      <c r="IH129" s="5">
        <v>21259</v>
      </c>
      <c r="II129" s="5">
        <v>18929</v>
      </c>
      <c r="IJ129" s="5">
        <v>17868</v>
      </c>
      <c r="IK129" s="5">
        <v>18656</v>
      </c>
      <c r="IL129" s="5">
        <v>17693</v>
      </c>
      <c r="IM129" s="5">
        <v>16417</v>
      </c>
      <c r="IN129" s="5">
        <v>17289</v>
      </c>
      <c r="IO129" s="5">
        <v>16571</v>
      </c>
      <c r="IP129" s="5">
        <v>16529</v>
      </c>
      <c r="IQ129" s="5">
        <v>17572</v>
      </c>
      <c r="IR129" s="5">
        <v>17331</v>
      </c>
      <c r="IS129" s="5" t="s">
        <v>33</v>
      </c>
      <c r="IT129" s="5" t="s">
        <v>33</v>
      </c>
      <c r="IU129" s="5" t="s">
        <v>33</v>
      </c>
      <c r="IV129" s="5" t="s">
        <v>33</v>
      </c>
      <c r="IW129" s="5" t="s">
        <v>33</v>
      </c>
      <c r="IX129" s="5" t="s">
        <v>33</v>
      </c>
      <c r="IY129" s="5">
        <v>0</v>
      </c>
      <c r="IZ129" s="5">
        <v>0</v>
      </c>
      <c r="JA129" s="5">
        <v>0</v>
      </c>
      <c r="JB129" s="5">
        <v>0</v>
      </c>
      <c r="JC129" s="5">
        <v>0</v>
      </c>
      <c r="JD129" s="5">
        <v>0</v>
      </c>
      <c r="JE129" s="5">
        <v>0</v>
      </c>
      <c r="JF129" s="5">
        <v>0</v>
      </c>
      <c r="JG129" s="5">
        <v>0</v>
      </c>
      <c r="JH129" s="5">
        <v>0</v>
      </c>
      <c r="JI129" s="5">
        <v>0</v>
      </c>
      <c r="JJ129" s="5">
        <v>0</v>
      </c>
      <c r="JK129" s="5">
        <v>0</v>
      </c>
      <c r="JL129" s="5">
        <v>0</v>
      </c>
      <c r="JM129" s="5">
        <v>0</v>
      </c>
      <c r="JN129" s="5">
        <v>0</v>
      </c>
      <c r="JO129" s="5">
        <v>0</v>
      </c>
      <c r="JP129" s="5">
        <v>0</v>
      </c>
      <c r="JQ129" s="5">
        <v>0</v>
      </c>
      <c r="JR129" s="5">
        <v>0</v>
      </c>
      <c r="JS129" s="5">
        <v>0</v>
      </c>
      <c r="JT129" s="5">
        <v>0</v>
      </c>
      <c r="JU129" s="5">
        <v>0</v>
      </c>
      <c r="JV129" s="5">
        <v>3</v>
      </c>
      <c r="JW129" s="5">
        <v>5</v>
      </c>
      <c r="JX129" s="5">
        <v>8</v>
      </c>
      <c r="JY129" s="5" t="s">
        <v>33</v>
      </c>
      <c r="JZ129" s="5" t="s">
        <v>33</v>
      </c>
      <c r="KA129" s="5" t="s">
        <v>33</v>
      </c>
      <c r="KB129" s="5" t="s">
        <v>33</v>
      </c>
      <c r="KC129" s="5" t="s">
        <v>33</v>
      </c>
      <c r="KD129" s="5" t="s">
        <v>33</v>
      </c>
      <c r="KE129" s="5">
        <v>-11</v>
      </c>
      <c r="KF129" s="5">
        <v>49</v>
      </c>
      <c r="KG129" s="5">
        <v>72</v>
      </c>
      <c r="KH129" s="5">
        <v>62</v>
      </c>
      <c r="KI129" s="5">
        <v>83</v>
      </c>
      <c r="KJ129" s="5">
        <v>81</v>
      </c>
      <c r="KK129" s="5">
        <v>56</v>
      </c>
      <c r="KL129" s="5">
        <v>55</v>
      </c>
      <c r="KM129" s="5">
        <v>58</v>
      </c>
      <c r="KN129" s="5">
        <v>56</v>
      </c>
      <c r="KO129" s="5">
        <v>55</v>
      </c>
      <c r="KP129" s="5">
        <v>55</v>
      </c>
      <c r="KQ129" s="5">
        <v>5</v>
      </c>
      <c r="KR129" s="5">
        <v>1</v>
      </c>
      <c r="KS129" s="5">
        <v>0</v>
      </c>
      <c r="KT129" s="5">
        <v>1</v>
      </c>
      <c r="KU129" s="5">
        <v>1</v>
      </c>
      <c r="KV129" s="5">
        <v>0</v>
      </c>
      <c r="KW129" s="5">
        <v>1</v>
      </c>
      <c r="KX129" s="5">
        <v>1</v>
      </c>
      <c r="KY129" s="5">
        <v>25</v>
      </c>
      <c r="KZ129" s="5">
        <v>27</v>
      </c>
      <c r="LA129" s="5">
        <v>9</v>
      </c>
      <c r="LB129" s="5">
        <v>22</v>
      </c>
      <c r="LC129" s="5">
        <v>16</v>
      </c>
      <c r="LD129" s="5">
        <v>40</v>
      </c>
      <c r="LE129" s="5" t="s">
        <v>33</v>
      </c>
      <c r="LF129" s="5" t="s">
        <v>33</v>
      </c>
      <c r="LG129" s="5" t="s">
        <v>33</v>
      </c>
      <c r="LH129" s="5" t="s">
        <v>33</v>
      </c>
      <c r="LI129" s="5" t="s">
        <v>33</v>
      </c>
      <c r="LJ129" s="5" t="s">
        <v>33</v>
      </c>
      <c r="LK129" s="5">
        <v>419</v>
      </c>
      <c r="LL129" s="5">
        <v>459</v>
      </c>
      <c r="LM129" s="5">
        <v>54</v>
      </c>
      <c r="LN129" s="5">
        <v>14</v>
      </c>
      <c r="LO129" s="5">
        <v>7</v>
      </c>
      <c r="LP129" s="5">
        <v>13</v>
      </c>
      <c r="LQ129" s="5">
        <v>211</v>
      </c>
      <c r="LR129" s="5">
        <v>96</v>
      </c>
      <c r="LS129" s="5">
        <v>59</v>
      </c>
      <c r="LT129" s="5">
        <v>11</v>
      </c>
      <c r="LU129" s="5">
        <v>7</v>
      </c>
      <c r="LV129" s="5">
        <v>9</v>
      </c>
      <c r="LW129" s="5">
        <v>72</v>
      </c>
      <c r="LX129" s="5">
        <v>30</v>
      </c>
      <c r="LY129" s="5">
        <v>15</v>
      </c>
      <c r="LZ129" s="5">
        <v>30</v>
      </c>
      <c r="MA129" s="5">
        <v>119</v>
      </c>
      <c r="MB129" s="5">
        <v>84</v>
      </c>
      <c r="MC129" s="5">
        <v>19</v>
      </c>
      <c r="MD129" s="5">
        <v>11</v>
      </c>
      <c r="ME129" s="5">
        <v>17</v>
      </c>
      <c r="MF129" s="5">
        <v>28</v>
      </c>
      <c r="MG129" s="5">
        <v>2</v>
      </c>
      <c r="MH129" s="5">
        <v>21</v>
      </c>
      <c r="MI129" s="5">
        <v>12</v>
      </c>
      <c r="MJ129" s="5">
        <v>28</v>
      </c>
      <c r="MK129" s="5" t="s">
        <v>33</v>
      </c>
      <c r="ML129" s="5" t="s">
        <v>33</v>
      </c>
      <c r="MM129" s="5" t="s">
        <v>33</v>
      </c>
      <c r="MN129" s="5" t="s">
        <v>33</v>
      </c>
      <c r="MO129" s="5" t="s">
        <v>33</v>
      </c>
      <c r="MP129" s="5" t="s">
        <v>33</v>
      </c>
      <c r="MQ129" s="5">
        <v>0</v>
      </c>
      <c r="MR129" s="5">
        <v>0</v>
      </c>
      <c r="MS129" s="5">
        <v>0</v>
      </c>
      <c r="MT129" s="5">
        <v>0</v>
      </c>
      <c r="MU129" s="5">
        <v>0</v>
      </c>
      <c r="MV129" s="5">
        <v>0</v>
      </c>
      <c r="MW129" s="5">
        <v>0</v>
      </c>
      <c r="MX129" s="5">
        <v>0</v>
      </c>
      <c r="MY129" s="5">
        <v>0</v>
      </c>
      <c r="MZ129" s="5">
        <v>0</v>
      </c>
      <c r="NA129" s="5">
        <v>0</v>
      </c>
      <c r="NB129" s="5">
        <v>0</v>
      </c>
      <c r="NC129" s="5">
        <v>0</v>
      </c>
      <c r="ND129" s="5">
        <v>0</v>
      </c>
      <c r="NE129" s="5" t="s">
        <v>33</v>
      </c>
      <c r="NF129" s="5" t="s">
        <v>33</v>
      </c>
      <c r="NG129" s="5" t="s">
        <v>33</v>
      </c>
      <c r="NH129" s="5" t="s">
        <v>33</v>
      </c>
      <c r="NI129" s="5" t="s">
        <v>33</v>
      </c>
      <c r="NJ129" s="5" t="s">
        <v>33</v>
      </c>
      <c r="NK129" s="5" t="s">
        <v>33</v>
      </c>
      <c r="NL129" s="5" t="s">
        <v>33</v>
      </c>
      <c r="NM129" s="5" t="s">
        <v>33</v>
      </c>
      <c r="NN129" s="5" t="s">
        <v>33</v>
      </c>
      <c r="NO129" s="5" t="s">
        <v>33</v>
      </c>
      <c r="NP129" s="5" t="s">
        <v>33</v>
      </c>
      <c r="NQ129" s="5" t="s">
        <v>33</v>
      </c>
      <c r="NR129" s="5" t="s">
        <v>33</v>
      </c>
      <c r="NS129" s="5" t="s">
        <v>33</v>
      </c>
      <c r="NT129" s="5" t="s">
        <v>33</v>
      </c>
      <c r="NU129" s="5" t="s">
        <v>33</v>
      </c>
      <c r="NV129" s="5" t="s">
        <v>33</v>
      </c>
      <c r="NW129" s="5">
        <v>0</v>
      </c>
      <c r="NX129" s="5">
        <v>0</v>
      </c>
      <c r="NY129" s="5">
        <v>0</v>
      </c>
      <c r="NZ129" s="5">
        <v>0</v>
      </c>
      <c r="OA129" s="5">
        <v>0</v>
      </c>
      <c r="OB129" s="5">
        <v>0</v>
      </c>
      <c r="OC129" s="5">
        <v>0</v>
      </c>
      <c r="OD129" s="5">
        <v>0</v>
      </c>
      <c r="OE129" s="5">
        <v>0</v>
      </c>
      <c r="OF129" s="5">
        <v>0</v>
      </c>
      <c r="OG129" s="5">
        <v>0</v>
      </c>
      <c r="OH129" s="5">
        <v>0</v>
      </c>
      <c r="OI129" s="5">
        <v>0</v>
      </c>
      <c r="OJ129" s="5">
        <v>0</v>
      </c>
      <c r="OK129" s="5" t="s">
        <v>33</v>
      </c>
      <c r="OL129" s="5" t="s">
        <v>33</v>
      </c>
      <c r="OM129" s="5" t="s">
        <v>33</v>
      </c>
      <c r="ON129" s="5" t="s">
        <v>33</v>
      </c>
      <c r="OO129" s="5" t="s">
        <v>33</v>
      </c>
      <c r="OP129" s="5" t="s">
        <v>33</v>
      </c>
      <c r="OQ129" s="5" t="s">
        <v>33</v>
      </c>
      <c r="OR129" s="5" t="s">
        <v>33</v>
      </c>
      <c r="OS129" s="5" t="s">
        <v>33</v>
      </c>
      <c r="OT129" s="5" t="s">
        <v>33</v>
      </c>
      <c r="OU129" s="5" t="s">
        <v>33</v>
      </c>
      <c r="OV129" s="5" t="s">
        <v>33</v>
      </c>
      <c r="OW129" s="5" t="s">
        <v>33</v>
      </c>
      <c r="OX129" s="5" t="s">
        <v>33</v>
      </c>
      <c r="OY129" s="5" t="s">
        <v>33</v>
      </c>
      <c r="OZ129" s="5" t="s">
        <v>33</v>
      </c>
      <c r="PA129" s="5" t="s">
        <v>33</v>
      </c>
      <c r="PB129" s="5" t="s">
        <v>33</v>
      </c>
      <c r="PC129" s="5">
        <v>794</v>
      </c>
      <c r="PD129" s="5">
        <v>848</v>
      </c>
      <c r="PE129" s="5">
        <v>612</v>
      </c>
      <c r="PF129" s="5">
        <v>988</v>
      </c>
      <c r="PG129" s="5">
        <v>928</v>
      </c>
      <c r="PH129" s="5">
        <v>804</v>
      </c>
      <c r="PI129" s="5">
        <v>1021</v>
      </c>
      <c r="PJ129" s="5">
        <v>646</v>
      </c>
      <c r="PK129" s="5">
        <v>490</v>
      </c>
      <c r="PL129" s="5">
        <v>398</v>
      </c>
      <c r="PM129" s="5">
        <v>426</v>
      </c>
      <c r="PN129" s="5">
        <v>581</v>
      </c>
      <c r="PO129" s="5">
        <v>526</v>
      </c>
      <c r="PP129" s="5">
        <v>444</v>
      </c>
      <c r="PQ129" s="5">
        <v>428</v>
      </c>
      <c r="PR129" s="5">
        <v>389</v>
      </c>
      <c r="PS129" s="5">
        <v>405</v>
      </c>
      <c r="PT129" s="5">
        <v>422</v>
      </c>
      <c r="PU129" s="5">
        <v>647</v>
      </c>
      <c r="PV129" s="5">
        <v>553</v>
      </c>
      <c r="PW129" s="5">
        <v>619</v>
      </c>
      <c r="PX129" s="5">
        <v>601</v>
      </c>
      <c r="PY129" s="5">
        <v>529</v>
      </c>
      <c r="PZ129" s="5">
        <v>471</v>
      </c>
      <c r="QA129" s="5">
        <v>415</v>
      </c>
      <c r="QB129" s="5">
        <v>484</v>
      </c>
      <c r="QC129" s="5" t="s">
        <v>33</v>
      </c>
      <c r="QD129" s="5" t="s">
        <v>33</v>
      </c>
      <c r="QE129" s="5" t="s">
        <v>33</v>
      </c>
      <c r="QF129" s="5" t="s">
        <v>33</v>
      </c>
      <c r="QG129" s="5" t="s">
        <v>33</v>
      </c>
      <c r="QH129" s="5" t="s">
        <v>33</v>
      </c>
      <c r="QI129" s="5">
        <v>538</v>
      </c>
      <c r="QJ129" s="5">
        <v>665</v>
      </c>
      <c r="QK129" s="5">
        <v>570</v>
      </c>
      <c r="QL129" s="5">
        <v>676</v>
      </c>
      <c r="QM129" s="5">
        <v>686</v>
      </c>
      <c r="QN129" s="5">
        <v>532</v>
      </c>
      <c r="QO129" s="5">
        <v>630</v>
      </c>
      <c r="QP129" s="5">
        <v>749</v>
      </c>
      <c r="QQ129" s="5">
        <v>782</v>
      </c>
      <c r="QR129" s="5">
        <v>821</v>
      </c>
      <c r="QS129" s="5">
        <v>839</v>
      </c>
      <c r="QT129" s="5">
        <v>705</v>
      </c>
      <c r="QU129" s="5">
        <v>738</v>
      </c>
      <c r="QV129" s="5">
        <v>567</v>
      </c>
      <c r="QW129" s="5">
        <v>532</v>
      </c>
      <c r="QX129" s="5">
        <v>375</v>
      </c>
      <c r="QY129" s="5">
        <v>287</v>
      </c>
      <c r="QZ129" s="5">
        <v>276</v>
      </c>
      <c r="RA129" s="5">
        <v>250</v>
      </c>
      <c r="RB129" s="5">
        <v>260</v>
      </c>
      <c r="RC129" s="5">
        <v>253</v>
      </c>
      <c r="RD129" s="5">
        <v>201</v>
      </c>
      <c r="RE129" s="5">
        <v>141</v>
      </c>
      <c r="RF129" s="5">
        <v>164</v>
      </c>
      <c r="RG129" s="5">
        <v>152</v>
      </c>
      <c r="RH129" s="5">
        <v>189</v>
      </c>
      <c r="RI129" s="5" t="s">
        <v>33</v>
      </c>
      <c r="RJ129" s="5" t="s">
        <v>33</v>
      </c>
      <c r="RK129" s="5" t="s">
        <v>33</v>
      </c>
      <c r="RL129" s="5" t="s">
        <v>33</v>
      </c>
      <c r="RM129" s="5" t="s">
        <v>33</v>
      </c>
      <c r="RN129" s="5" t="s">
        <v>33</v>
      </c>
      <c r="RO129" s="5">
        <v>661</v>
      </c>
      <c r="RP129" s="5">
        <v>737</v>
      </c>
      <c r="RQ129" s="5">
        <v>842</v>
      </c>
      <c r="RR129" s="5">
        <v>829</v>
      </c>
      <c r="RS129" s="5">
        <v>815</v>
      </c>
      <c r="RT129" s="5">
        <v>845</v>
      </c>
      <c r="RU129" s="5">
        <v>698</v>
      </c>
      <c r="RV129" s="5">
        <v>528</v>
      </c>
      <c r="RW129" s="5">
        <v>602</v>
      </c>
      <c r="RX129" s="5">
        <v>596</v>
      </c>
      <c r="RY129" s="5">
        <v>582</v>
      </c>
      <c r="RZ129" s="5">
        <v>531</v>
      </c>
      <c r="SA129" s="5">
        <v>498</v>
      </c>
      <c r="SB129" s="5">
        <v>569</v>
      </c>
      <c r="SC129" s="5">
        <v>597</v>
      </c>
      <c r="SD129" s="5">
        <v>448</v>
      </c>
      <c r="SE129" s="5">
        <v>419</v>
      </c>
      <c r="SF129" s="5">
        <v>460</v>
      </c>
      <c r="SG129" s="5">
        <v>450</v>
      </c>
      <c r="SH129" s="5">
        <v>427</v>
      </c>
      <c r="SI129" s="5">
        <v>439</v>
      </c>
      <c r="SJ129" s="5">
        <v>396</v>
      </c>
      <c r="SK129" s="5">
        <v>499</v>
      </c>
      <c r="SL129" s="5">
        <v>476</v>
      </c>
      <c r="SM129" s="5">
        <v>463</v>
      </c>
      <c r="SN129" s="5">
        <v>473</v>
      </c>
      <c r="SO129" s="5" t="s">
        <v>33</v>
      </c>
      <c r="SP129" s="5" t="s">
        <v>33</v>
      </c>
      <c r="SQ129" s="5" t="s">
        <v>33</v>
      </c>
      <c r="SR129" s="5" t="s">
        <v>33</v>
      </c>
      <c r="SS129" s="5" t="s">
        <v>33</v>
      </c>
      <c r="ST129" s="5" t="s">
        <v>33</v>
      </c>
      <c r="SU129" s="5">
        <v>1100</v>
      </c>
      <c r="SV129" s="5">
        <v>930</v>
      </c>
      <c r="SW129" s="5">
        <v>919</v>
      </c>
      <c r="SX129" s="5">
        <v>1016</v>
      </c>
      <c r="SY129" s="5">
        <v>1042</v>
      </c>
      <c r="SZ129" s="5">
        <v>1052</v>
      </c>
      <c r="TA129" s="5">
        <v>1049</v>
      </c>
      <c r="TB129" s="5">
        <v>822</v>
      </c>
      <c r="TC129" s="5">
        <v>869</v>
      </c>
      <c r="TD129" s="5">
        <v>830</v>
      </c>
      <c r="TE129" s="5">
        <v>842</v>
      </c>
      <c r="TF129" s="5">
        <v>528</v>
      </c>
      <c r="TG129" s="5">
        <v>532</v>
      </c>
      <c r="TH129" s="5">
        <v>506</v>
      </c>
      <c r="TI129" s="5">
        <v>465</v>
      </c>
      <c r="TJ129" s="5">
        <v>394</v>
      </c>
      <c r="TK129" s="5">
        <v>563</v>
      </c>
      <c r="TL129" s="5">
        <v>420</v>
      </c>
      <c r="TM129" s="5">
        <v>449</v>
      </c>
      <c r="TN129" s="5">
        <v>513</v>
      </c>
      <c r="TO129" s="5">
        <v>453</v>
      </c>
      <c r="TP129" s="5">
        <v>387</v>
      </c>
      <c r="TQ129" s="5">
        <v>421</v>
      </c>
      <c r="TR129" s="5">
        <v>478</v>
      </c>
      <c r="TS129" s="5">
        <v>489</v>
      </c>
      <c r="TT129" s="5">
        <v>443</v>
      </c>
      <c r="TU129" s="5" t="s">
        <v>33</v>
      </c>
      <c r="TV129" s="5" t="s">
        <v>33</v>
      </c>
      <c r="TW129" s="5" t="s">
        <v>33</v>
      </c>
      <c r="TX129" s="5" t="s">
        <v>33</v>
      </c>
      <c r="TY129" s="5" t="s">
        <v>33</v>
      </c>
      <c r="TZ129" s="5" t="s">
        <v>33</v>
      </c>
      <c r="UA129" s="5">
        <v>0</v>
      </c>
      <c r="UB129" s="5">
        <v>0</v>
      </c>
      <c r="UC129" s="5">
        <v>0</v>
      </c>
      <c r="UD129" s="5">
        <v>0</v>
      </c>
      <c r="UE129" s="5">
        <v>0</v>
      </c>
      <c r="UF129" s="5">
        <v>0</v>
      </c>
      <c r="UG129" s="5">
        <v>0</v>
      </c>
      <c r="UH129" s="5">
        <v>0</v>
      </c>
      <c r="UI129" s="5">
        <v>0</v>
      </c>
      <c r="UJ129" s="5">
        <v>0</v>
      </c>
      <c r="UK129" s="5">
        <v>0</v>
      </c>
      <c r="UL129" s="5">
        <v>0</v>
      </c>
      <c r="UM129" s="5">
        <v>0</v>
      </c>
      <c r="UN129" s="5">
        <v>0</v>
      </c>
      <c r="UO129" s="5">
        <v>0</v>
      </c>
      <c r="UP129" s="5">
        <v>0</v>
      </c>
      <c r="UQ129" s="5">
        <v>10</v>
      </c>
      <c r="UR129" s="5">
        <v>16</v>
      </c>
      <c r="US129" s="5">
        <v>0</v>
      </c>
      <c r="UT129" s="5">
        <v>10</v>
      </c>
      <c r="UU129" s="5">
        <v>10</v>
      </c>
      <c r="UV129" s="5">
        <v>0</v>
      </c>
      <c r="UW129" s="5">
        <v>3</v>
      </c>
      <c r="UX129" s="5">
        <v>0</v>
      </c>
      <c r="UY129" s="5">
        <v>1</v>
      </c>
      <c r="UZ129" s="5">
        <v>5</v>
      </c>
      <c r="VA129" s="5" t="s">
        <v>33</v>
      </c>
      <c r="VB129" s="5" t="s">
        <v>33</v>
      </c>
      <c r="VC129" s="5" t="s">
        <v>33</v>
      </c>
      <c r="VD129" s="5" t="s">
        <v>33</v>
      </c>
      <c r="VE129" s="5" t="s">
        <v>33</v>
      </c>
      <c r="VF129" s="5" t="s">
        <v>33</v>
      </c>
      <c r="VG129" s="5">
        <v>3071</v>
      </c>
      <c r="VH129" s="5">
        <v>3411</v>
      </c>
      <c r="VI129" s="5">
        <v>3084</v>
      </c>
      <c r="VJ129" s="5">
        <v>2864</v>
      </c>
      <c r="VK129" s="5">
        <v>3096</v>
      </c>
      <c r="VL129" s="5">
        <v>2585</v>
      </c>
      <c r="VM129" s="5">
        <v>2787</v>
      </c>
      <c r="VN129" s="5">
        <v>2659</v>
      </c>
      <c r="VO129" s="5">
        <v>2866</v>
      </c>
      <c r="VP129" s="5">
        <v>2523</v>
      </c>
      <c r="VQ129" s="5">
        <v>2230</v>
      </c>
      <c r="VR129" s="5">
        <v>2370</v>
      </c>
      <c r="VS129" s="5">
        <v>2207</v>
      </c>
      <c r="VT129" s="5">
        <v>2239</v>
      </c>
      <c r="VU129" s="5">
        <v>2049</v>
      </c>
      <c r="VV129" s="5">
        <v>1863</v>
      </c>
      <c r="VW129" s="5">
        <v>1722</v>
      </c>
      <c r="VX129" s="5">
        <v>1158</v>
      </c>
      <c r="VY129" s="5">
        <v>1275</v>
      </c>
      <c r="VZ129" s="5">
        <v>1341</v>
      </c>
      <c r="WA129" s="5">
        <v>1218</v>
      </c>
      <c r="WB129" s="5">
        <v>1530</v>
      </c>
      <c r="WC129" s="5">
        <v>1853</v>
      </c>
      <c r="WD129" s="5">
        <v>1901</v>
      </c>
      <c r="WE129" s="5">
        <v>2067</v>
      </c>
      <c r="WF129" s="5">
        <v>1958</v>
      </c>
      <c r="WG129" s="5" t="s">
        <v>33</v>
      </c>
      <c r="WH129" s="5" t="s">
        <v>33</v>
      </c>
      <c r="WI129" s="5" t="s">
        <v>33</v>
      </c>
      <c r="WJ129" s="5" t="s">
        <v>33</v>
      </c>
      <c r="WK129" s="5" t="s">
        <v>33</v>
      </c>
      <c r="WL129" s="5" t="s">
        <v>33</v>
      </c>
      <c r="WM129" s="5">
        <v>8</v>
      </c>
      <c r="WN129" s="5">
        <v>9</v>
      </c>
      <c r="WO129" s="5">
        <v>8</v>
      </c>
      <c r="WP129" s="5">
        <v>7</v>
      </c>
      <c r="WQ129" s="5">
        <v>6</v>
      </c>
      <c r="WR129" s="5">
        <v>5</v>
      </c>
      <c r="WS129" s="5">
        <v>5</v>
      </c>
      <c r="WT129" s="5">
        <v>4</v>
      </c>
      <c r="WU129" s="5">
        <v>0</v>
      </c>
      <c r="WV129" s="5">
        <v>0</v>
      </c>
      <c r="WW129" s="5">
        <v>0</v>
      </c>
      <c r="WX129" s="5">
        <v>0</v>
      </c>
      <c r="WY129" s="5">
        <v>0</v>
      </c>
      <c r="WZ129" s="5">
        <v>0</v>
      </c>
      <c r="XA129" s="5">
        <v>0</v>
      </c>
      <c r="XB129" s="5">
        <v>0</v>
      </c>
      <c r="XC129" s="5">
        <v>0</v>
      </c>
      <c r="XD129" s="5">
        <v>0</v>
      </c>
      <c r="XE129" s="5">
        <v>0</v>
      </c>
      <c r="XF129" s="5">
        <v>0</v>
      </c>
      <c r="XG129" s="5">
        <v>0</v>
      </c>
      <c r="XH129" s="5">
        <v>4</v>
      </c>
      <c r="XI129" s="5">
        <v>2</v>
      </c>
      <c r="XJ129" s="5">
        <v>1</v>
      </c>
      <c r="XK129" s="5">
        <v>2</v>
      </c>
      <c r="XL129" s="5">
        <v>5</v>
      </c>
      <c r="XM129" s="5" t="s">
        <v>33</v>
      </c>
      <c r="XN129" s="5" t="s">
        <v>33</v>
      </c>
      <c r="XO129" s="5" t="s">
        <v>33</v>
      </c>
      <c r="XP129" s="5" t="s">
        <v>33</v>
      </c>
      <c r="XQ129" s="5" t="s">
        <v>33</v>
      </c>
      <c r="XR129" s="5" t="s">
        <v>33</v>
      </c>
      <c r="XS129" s="1">
        <v>18336</v>
      </c>
      <c r="XT129" s="3" t="s">
        <v>180</v>
      </c>
      <c r="XU129" s="3" t="s">
        <v>179</v>
      </c>
      <c r="XV129" s="3" t="s">
        <v>179</v>
      </c>
      <c r="XW129" s="3" t="s">
        <v>179</v>
      </c>
      <c r="XX129" s="3" t="s">
        <v>180</v>
      </c>
      <c r="XY129" s="3" t="s">
        <v>180</v>
      </c>
      <c r="XZ129" s="3" t="s">
        <v>200</v>
      </c>
    </row>
    <row r="130" spans="1:650" x14ac:dyDescent="0.3">
      <c r="A130" s="6" t="s">
        <v>157</v>
      </c>
      <c r="B130" s="1">
        <v>3010781</v>
      </c>
      <c r="C130" s="5">
        <v>17980</v>
      </c>
      <c r="D130" s="5">
        <v>15873</v>
      </c>
      <c r="E130" s="5">
        <v>102643</v>
      </c>
      <c r="F130" s="5">
        <v>10394</v>
      </c>
      <c r="G130" s="5">
        <v>22619</v>
      </c>
      <c r="H130" s="5">
        <v>3021</v>
      </c>
      <c r="I130" s="5">
        <v>-103</v>
      </c>
      <c r="J130" s="5">
        <v>17989</v>
      </c>
      <c r="K130" s="5">
        <v>14009</v>
      </c>
      <c r="L130" s="5">
        <v>2951</v>
      </c>
      <c r="M130" s="5">
        <v>17956</v>
      </c>
      <c r="N130" s="5">
        <v>3980</v>
      </c>
      <c r="O130" s="5">
        <v>1017</v>
      </c>
      <c r="P130" s="5">
        <v>4510</v>
      </c>
      <c r="Q130" s="5">
        <v>6475</v>
      </c>
      <c r="R130" s="5">
        <v>5682</v>
      </c>
      <c r="S130" s="5">
        <v>3268</v>
      </c>
      <c r="T130" s="5">
        <v>12192</v>
      </c>
      <c r="U130" s="5">
        <v>6822</v>
      </c>
      <c r="V130" s="5">
        <v>15302</v>
      </c>
      <c r="W130" s="5">
        <v>3120</v>
      </c>
      <c r="X130" s="5">
        <v>5636</v>
      </c>
      <c r="Y130" s="5">
        <v>2147</v>
      </c>
      <c r="Z130" s="5">
        <v>347</v>
      </c>
      <c r="AA130" s="5">
        <v>804</v>
      </c>
      <c r="AB130" s="5">
        <v>385</v>
      </c>
      <c r="AC130" s="5">
        <v>1095</v>
      </c>
      <c r="AD130" s="5">
        <v>1198</v>
      </c>
      <c r="AE130" s="5">
        <v>1345</v>
      </c>
      <c r="AF130" s="5">
        <v>1726</v>
      </c>
      <c r="AG130" s="5">
        <v>1434</v>
      </c>
      <c r="AH130" s="5">
        <v>1717</v>
      </c>
      <c r="AI130" s="5">
        <v>429664</v>
      </c>
      <c r="AJ130" s="5">
        <v>321306</v>
      </c>
      <c r="AK130" s="5">
        <v>722385</v>
      </c>
      <c r="AL130" s="5">
        <v>117245</v>
      </c>
      <c r="AM130" s="5">
        <v>208422</v>
      </c>
      <c r="AN130" s="5">
        <v>183030</v>
      </c>
      <c r="AO130" s="5">
        <v>182673</v>
      </c>
      <c r="AP130" s="5">
        <v>99213</v>
      </c>
      <c r="AQ130" s="5">
        <v>113807</v>
      </c>
      <c r="AR130" s="5">
        <v>237955</v>
      </c>
      <c r="AS130" s="5">
        <v>450594</v>
      </c>
      <c r="AT130" s="5">
        <v>219943</v>
      </c>
      <c r="AU130" s="5">
        <v>220484</v>
      </c>
      <c r="AV130" s="5">
        <v>76700</v>
      </c>
      <c r="AW130" s="5">
        <v>56912</v>
      </c>
      <c r="AX130" s="5">
        <v>389358</v>
      </c>
      <c r="AY130" s="5">
        <v>369042</v>
      </c>
      <c r="AZ130" s="5">
        <v>134534</v>
      </c>
      <c r="BA130" s="5">
        <v>39418</v>
      </c>
      <c r="BB130" s="5">
        <v>97556</v>
      </c>
      <c r="BC130" s="5">
        <v>121913</v>
      </c>
      <c r="BD130" s="5">
        <v>38190</v>
      </c>
      <c r="BE130" s="5">
        <v>27661</v>
      </c>
      <c r="BF130" s="5">
        <v>513915</v>
      </c>
      <c r="BG130" s="5">
        <v>21470</v>
      </c>
      <c r="BH130" s="5">
        <v>44424</v>
      </c>
      <c r="BI130" s="5">
        <v>40654</v>
      </c>
      <c r="BJ130" s="5">
        <v>183468</v>
      </c>
      <c r="BK130" s="5">
        <v>40922</v>
      </c>
      <c r="BL130" s="5">
        <v>31974</v>
      </c>
      <c r="BM130" s="5">
        <v>14747</v>
      </c>
      <c r="BN130" s="5">
        <v>10910</v>
      </c>
      <c r="BO130" s="5">
        <v>66699</v>
      </c>
      <c r="BP130" s="5">
        <v>28320</v>
      </c>
      <c r="BQ130" s="5">
        <v>42354</v>
      </c>
      <c r="BR130" s="5">
        <v>143882</v>
      </c>
      <c r="BS130" s="5">
        <v>48401</v>
      </c>
      <c r="BT130" s="5">
        <v>24585</v>
      </c>
      <c r="BU130" s="5">
        <v>27782</v>
      </c>
      <c r="BV130" s="5">
        <v>33540</v>
      </c>
      <c r="BW130" s="5">
        <v>45038</v>
      </c>
      <c r="BX130" s="5">
        <v>36879</v>
      </c>
      <c r="BY130" s="5">
        <v>66900</v>
      </c>
      <c r="BZ130" s="5">
        <v>31906</v>
      </c>
      <c r="CA130" s="5">
        <v>15392</v>
      </c>
      <c r="CB130" s="5">
        <v>17950</v>
      </c>
      <c r="CC130" s="5">
        <v>5665</v>
      </c>
      <c r="CD130" s="5">
        <v>28778</v>
      </c>
      <c r="CE130" s="5">
        <v>52285</v>
      </c>
      <c r="CF130" s="5">
        <v>13322</v>
      </c>
      <c r="CG130" s="5">
        <v>10739</v>
      </c>
      <c r="CH130" s="5">
        <v>8984</v>
      </c>
      <c r="CI130" s="5">
        <v>9587</v>
      </c>
      <c r="CJ130" s="5">
        <v>5881</v>
      </c>
      <c r="CK130" s="5">
        <v>6512</v>
      </c>
      <c r="CL130" s="5">
        <v>29418</v>
      </c>
      <c r="CM130" s="5">
        <v>14057</v>
      </c>
      <c r="CN130" s="5">
        <v>16964</v>
      </c>
      <c r="CO130" s="5">
        <v>15086</v>
      </c>
      <c r="CP130" s="5">
        <v>15382</v>
      </c>
      <c r="CQ130" s="5">
        <v>17157</v>
      </c>
      <c r="CR130" s="5">
        <v>6615</v>
      </c>
      <c r="CS130" s="5">
        <v>10196</v>
      </c>
      <c r="CT130" s="5">
        <v>8994</v>
      </c>
      <c r="CU130" s="5">
        <v>197348</v>
      </c>
      <c r="CV130" s="5">
        <v>166748</v>
      </c>
      <c r="CW130" s="5">
        <v>139654</v>
      </c>
      <c r="CX130" s="5">
        <v>143592</v>
      </c>
      <c r="CY130" s="5">
        <v>115088</v>
      </c>
      <c r="CZ130" s="5">
        <v>115200</v>
      </c>
      <c r="DA130" s="5">
        <v>118551</v>
      </c>
      <c r="DB130" s="5">
        <v>90314</v>
      </c>
      <c r="DC130" s="5">
        <v>90426</v>
      </c>
      <c r="DD130" s="5">
        <v>91969</v>
      </c>
      <c r="DE130" s="5">
        <v>86511</v>
      </c>
      <c r="DF130" s="5">
        <v>106514</v>
      </c>
      <c r="DG130" s="5">
        <v>104841</v>
      </c>
      <c r="DH130" s="5">
        <v>94254</v>
      </c>
      <c r="DI130" s="5">
        <v>86318</v>
      </c>
      <c r="DJ130" s="5">
        <v>67182</v>
      </c>
      <c r="DK130" s="5">
        <v>67167</v>
      </c>
      <c r="DL130" s="5">
        <v>71946</v>
      </c>
      <c r="DM130" s="5">
        <v>73587</v>
      </c>
      <c r="DN130" s="5">
        <v>75653</v>
      </c>
      <c r="DO130" s="5">
        <v>64884</v>
      </c>
      <c r="DP130" s="5">
        <v>63258</v>
      </c>
      <c r="DQ130" s="5">
        <v>56985</v>
      </c>
      <c r="DR130" s="5">
        <v>52285</v>
      </c>
      <c r="DS130" s="5">
        <v>48581</v>
      </c>
      <c r="DT130" s="5">
        <v>51890</v>
      </c>
      <c r="DU130" s="5">
        <v>49501</v>
      </c>
      <c r="DV130" s="5">
        <v>52595</v>
      </c>
      <c r="DW130" s="5">
        <v>44688</v>
      </c>
      <c r="DX130" s="5">
        <v>47015</v>
      </c>
      <c r="DY130" s="5">
        <v>53166</v>
      </c>
      <c r="DZ130" s="5">
        <v>52893</v>
      </c>
      <c r="EA130" s="5">
        <v>42825</v>
      </c>
      <c r="EB130" s="5">
        <v>21289</v>
      </c>
      <c r="EC130" s="5">
        <v>44666</v>
      </c>
      <c r="ED130" s="5">
        <v>61092</v>
      </c>
      <c r="EE130" s="5">
        <v>26151</v>
      </c>
      <c r="EF130" s="5">
        <v>20399</v>
      </c>
      <c r="EG130" s="5">
        <v>17383</v>
      </c>
      <c r="EH130" s="5">
        <v>11128</v>
      </c>
      <c r="EI130" s="5">
        <v>7626</v>
      </c>
      <c r="EJ130" s="5">
        <v>8122</v>
      </c>
      <c r="EK130" s="5">
        <v>16487</v>
      </c>
      <c r="EL130" s="5">
        <v>15960</v>
      </c>
      <c r="EM130" s="5">
        <v>11123</v>
      </c>
      <c r="EN130" s="5">
        <v>13766</v>
      </c>
      <c r="EO130" s="5">
        <v>12399</v>
      </c>
      <c r="EP130" s="5">
        <v>9501</v>
      </c>
      <c r="EQ130" s="5">
        <v>7828</v>
      </c>
      <c r="ER130" s="5">
        <v>17960</v>
      </c>
      <c r="ES130" s="5">
        <v>22429</v>
      </c>
      <c r="ET130" s="5">
        <v>21481</v>
      </c>
      <c r="EU130" s="5">
        <v>14251</v>
      </c>
      <c r="EV130" s="5">
        <v>26158</v>
      </c>
      <c r="EW130" s="5">
        <v>27652</v>
      </c>
      <c r="EX130" s="5">
        <v>16429</v>
      </c>
      <c r="EY130" s="5">
        <v>13123</v>
      </c>
      <c r="EZ130" s="5">
        <v>19691</v>
      </c>
      <c r="FA130" s="5">
        <v>20686</v>
      </c>
      <c r="FB130" s="5">
        <v>18772</v>
      </c>
      <c r="FC130" s="5">
        <v>21526</v>
      </c>
      <c r="FD130" s="5">
        <v>16494</v>
      </c>
      <c r="FE130" s="5">
        <v>49537</v>
      </c>
      <c r="FF130" s="5">
        <v>33596</v>
      </c>
      <c r="FG130" s="5">
        <v>0</v>
      </c>
      <c r="FH130" s="5">
        <v>0</v>
      </c>
      <c r="FI130" s="5">
        <v>0</v>
      </c>
      <c r="FJ130" s="5">
        <v>0</v>
      </c>
      <c r="FK130" s="5">
        <v>0</v>
      </c>
      <c r="FL130" s="5">
        <v>0</v>
      </c>
      <c r="FM130" s="5">
        <v>0</v>
      </c>
      <c r="FN130" s="5">
        <v>0</v>
      </c>
      <c r="FO130" s="5">
        <v>0</v>
      </c>
      <c r="FP130" s="5">
        <v>0</v>
      </c>
      <c r="FQ130" s="5">
        <v>0</v>
      </c>
      <c r="FR130" s="5">
        <v>0</v>
      </c>
      <c r="FS130" s="5">
        <v>0</v>
      </c>
      <c r="FT130" s="5">
        <v>0</v>
      </c>
      <c r="FU130" s="5" t="s">
        <v>33</v>
      </c>
      <c r="FV130" s="5" t="s">
        <v>33</v>
      </c>
      <c r="FW130" s="5" t="s">
        <v>33</v>
      </c>
      <c r="FX130" s="5" t="s">
        <v>33</v>
      </c>
      <c r="FY130" s="5" t="s">
        <v>33</v>
      </c>
      <c r="FZ130" s="5" t="s">
        <v>33</v>
      </c>
      <c r="GA130" s="5" t="s">
        <v>33</v>
      </c>
      <c r="GB130" s="5" t="s">
        <v>33</v>
      </c>
      <c r="GC130" s="5" t="s">
        <v>33</v>
      </c>
      <c r="GD130" s="5" t="s">
        <v>33</v>
      </c>
      <c r="GE130" s="5" t="s">
        <v>33</v>
      </c>
      <c r="GF130" s="5" t="s">
        <v>33</v>
      </c>
      <c r="GG130" s="5" t="s">
        <v>33</v>
      </c>
      <c r="GH130" s="5" t="s">
        <v>33</v>
      </c>
      <c r="GI130" s="5" t="s">
        <v>33</v>
      </c>
      <c r="GJ130" s="5" t="s">
        <v>33</v>
      </c>
      <c r="GK130" s="5" t="s">
        <v>33</v>
      </c>
      <c r="GL130" s="5" t="s">
        <v>33</v>
      </c>
      <c r="GM130" s="5">
        <v>754516</v>
      </c>
      <c r="GN130" s="5">
        <v>553536</v>
      </c>
      <c r="GO130" s="5">
        <v>1051702</v>
      </c>
      <c r="GP130" s="5">
        <v>476206</v>
      </c>
      <c r="GQ130" s="5">
        <v>420681</v>
      </c>
      <c r="GR130" s="5">
        <v>346236</v>
      </c>
      <c r="GS130" s="5">
        <v>346229</v>
      </c>
      <c r="GT130" s="5">
        <v>252184</v>
      </c>
      <c r="GU130" s="5">
        <v>270905</v>
      </c>
      <c r="GV130" s="5">
        <v>377876</v>
      </c>
      <c r="GW130" s="5">
        <v>638448</v>
      </c>
      <c r="GX130" s="5">
        <v>378303</v>
      </c>
      <c r="GY130" s="5">
        <v>352858</v>
      </c>
      <c r="GZ130" s="5">
        <v>207180</v>
      </c>
      <c r="HA130" s="5">
        <v>167770</v>
      </c>
      <c r="HB130" s="5">
        <v>500501</v>
      </c>
      <c r="HC130" s="5">
        <v>499589</v>
      </c>
      <c r="HD130" s="5">
        <v>251955</v>
      </c>
      <c r="HE130" s="5">
        <v>152995</v>
      </c>
      <c r="HF130" s="5">
        <v>218976</v>
      </c>
      <c r="HG130" s="5">
        <v>213756</v>
      </c>
      <c r="HH130" s="5">
        <v>139125</v>
      </c>
      <c r="HI130" s="5">
        <v>120958</v>
      </c>
      <c r="HJ130" s="5">
        <v>612395</v>
      </c>
      <c r="HK130" s="5">
        <v>105495</v>
      </c>
      <c r="HL130" s="5">
        <v>133354</v>
      </c>
      <c r="HM130" s="5">
        <v>127023</v>
      </c>
      <c r="HN130" s="5">
        <v>271415</v>
      </c>
      <c r="HO130" s="5">
        <v>163815</v>
      </c>
      <c r="HP130" s="5">
        <v>103825</v>
      </c>
      <c r="HQ130" s="5">
        <v>129080</v>
      </c>
      <c r="HR130" s="5">
        <v>108110</v>
      </c>
      <c r="HS130" s="5">
        <v>633759</v>
      </c>
      <c r="HT130" s="5">
        <v>754609</v>
      </c>
      <c r="HU130" s="5">
        <v>727313</v>
      </c>
      <c r="HV130" s="5">
        <v>754947</v>
      </c>
      <c r="HW130" s="5">
        <v>803278</v>
      </c>
      <c r="HX130" s="5">
        <v>869493</v>
      </c>
      <c r="HY130" s="5">
        <v>817969</v>
      </c>
      <c r="HZ130" s="5">
        <v>890529</v>
      </c>
      <c r="IA130" s="5">
        <v>927688</v>
      </c>
      <c r="IB130" s="5">
        <v>1005110</v>
      </c>
      <c r="IC130" s="5">
        <v>1079222</v>
      </c>
      <c r="ID130" s="5">
        <v>1285246</v>
      </c>
      <c r="IE130" s="5">
        <v>1182480</v>
      </c>
      <c r="IF130" s="5">
        <v>1089924</v>
      </c>
      <c r="IG130" s="5">
        <v>1092791</v>
      </c>
      <c r="IH130" s="5">
        <v>818507</v>
      </c>
      <c r="II130" s="5">
        <v>757141</v>
      </c>
      <c r="IJ130" s="5">
        <v>667142</v>
      </c>
      <c r="IK130" s="5">
        <v>637242</v>
      </c>
      <c r="IL130" s="5">
        <v>611817</v>
      </c>
      <c r="IM130" s="5">
        <v>505920</v>
      </c>
      <c r="IN130" s="5">
        <v>491840</v>
      </c>
      <c r="IO130" s="5">
        <v>476976</v>
      </c>
      <c r="IP130" s="5">
        <v>464665</v>
      </c>
      <c r="IQ130" s="5">
        <v>455034</v>
      </c>
      <c r="IR130" s="5">
        <v>453676</v>
      </c>
      <c r="IS130" s="5">
        <v>432022</v>
      </c>
      <c r="IT130" s="5">
        <v>427489</v>
      </c>
      <c r="IU130" s="5">
        <v>432550</v>
      </c>
      <c r="IV130" s="5">
        <v>402983</v>
      </c>
      <c r="IW130" s="5">
        <v>399587</v>
      </c>
      <c r="IX130" s="5">
        <v>411344</v>
      </c>
      <c r="IY130" s="5">
        <v>52303</v>
      </c>
      <c r="IZ130" s="5">
        <v>61473</v>
      </c>
      <c r="JA130" s="5">
        <v>70725</v>
      </c>
      <c r="JB130" s="5">
        <v>84998</v>
      </c>
      <c r="JC130" s="5">
        <v>77367</v>
      </c>
      <c r="JD130" s="5">
        <v>67360</v>
      </c>
      <c r="JE130" s="5">
        <v>63501</v>
      </c>
      <c r="JF130" s="5">
        <v>63679</v>
      </c>
      <c r="JG130" s="5">
        <v>67536</v>
      </c>
      <c r="JH130" s="5">
        <v>74879</v>
      </c>
      <c r="JI130" s="5">
        <v>82340</v>
      </c>
      <c r="JJ130" s="5">
        <v>77792</v>
      </c>
      <c r="JK130" s="5">
        <v>72357</v>
      </c>
      <c r="JL130" s="5">
        <v>73949</v>
      </c>
      <c r="JM130" s="5">
        <v>64002</v>
      </c>
      <c r="JN130" s="5">
        <v>66327</v>
      </c>
      <c r="JO130" s="5">
        <v>71250</v>
      </c>
      <c r="JP130" s="5">
        <v>87125</v>
      </c>
      <c r="JQ130" s="5">
        <v>72715</v>
      </c>
      <c r="JR130" s="5">
        <v>69903</v>
      </c>
      <c r="JS130" s="5">
        <v>62652</v>
      </c>
      <c r="JT130" s="5">
        <v>67349</v>
      </c>
      <c r="JU130" s="5">
        <v>56369</v>
      </c>
      <c r="JV130" s="5">
        <v>44885</v>
      </c>
      <c r="JW130" s="5">
        <v>46136</v>
      </c>
      <c r="JX130" s="5">
        <v>50181</v>
      </c>
      <c r="JY130" s="5">
        <v>47970</v>
      </c>
      <c r="JZ130" s="5">
        <v>46660</v>
      </c>
      <c r="KA130" s="5">
        <v>44769</v>
      </c>
      <c r="KB130" s="5">
        <v>38378</v>
      </c>
      <c r="KC130" s="5">
        <v>42700</v>
      </c>
      <c r="KD130" s="5">
        <v>44778</v>
      </c>
      <c r="KE130" s="5">
        <v>9087</v>
      </c>
      <c r="KF130" s="5">
        <v>8087</v>
      </c>
      <c r="KG130" s="5">
        <v>8086</v>
      </c>
      <c r="KH130" s="5">
        <v>8373</v>
      </c>
      <c r="KI130" s="5">
        <v>7420</v>
      </c>
      <c r="KJ130" s="5">
        <v>7927</v>
      </c>
      <c r="KK130" s="5">
        <v>6237</v>
      </c>
      <c r="KL130" s="5">
        <v>5989</v>
      </c>
      <c r="KM130" s="5">
        <v>5203</v>
      </c>
      <c r="KN130" s="5">
        <v>5762</v>
      </c>
      <c r="KO130" s="5">
        <v>7150</v>
      </c>
      <c r="KP130" s="5">
        <v>5823</v>
      </c>
      <c r="KQ130" s="5">
        <v>5158</v>
      </c>
      <c r="KR130" s="5">
        <v>4497</v>
      </c>
      <c r="KS130" s="5">
        <v>4240</v>
      </c>
      <c r="KT130" s="5">
        <v>3778</v>
      </c>
      <c r="KU130" s="5">
        <v>5157</v>
      </c>
      <c r="KV130" s="5">
        <v>4739</v>
      </c>
      <c r="KW130" s="5">
        <v>4889</v>
      </c>
      <c r="KX130" s="5">
        <v>5071</v>
      </c>
      <c r="KY130" s="5">
        <v>4356</v>
      </c>
      <c r="KZ130" s="5">
        <v>4137</v>
      </c>
      <c r="LA130" s="5">
        <v>3753</v>
      </c>
      <c r="LB130" s="5">
        <v>4123</v>
      </c>
      <c r="LC130" s="5">
        <v>4416</v>
      </c>
      <c r="LD130" s="5">
        <v>4120</v>
      </c>
      <c r="LE130" s="5">
        <v>3920</v>
      </c>
      <c r="LF130" s="5">
        <v>3766</v>
      </c>
      <c r="LG130" s="5">
        <v>3600</v>
      </c>
      <c r="LH130" s="5">
        <v>3328</v>
      </c>
      <c r="LI130" s="5">
        <v>3239</v>
      </c>
      <c r="LJ130" s="5">
        <v>3397</v>
      </c>
      <c r="LK130" s="5">
        <v>6280</v>
      </c>
      <c r="LL130" s="5">
        <v>5970</v>
      </c>
      <c r="LM130" s="5">
        <v>6324</v>
      </c>
      <c r="LN130" s="5">
        <v>7752</v>
      </c>
      <c r="LO130" s="5">
        <v>6804</v>
      </c>
      <c r="LP130" s="5">
        <v>5913</v>
      </c>
      <c r="LQ130" s="5">
        <v>6468</v>
      </c>
      <c r="LR130" s="5">
        <v>8514</v>
      </c>
      <c r="LS130" s="5">
        <v>7938</v>
      </c>
      <c r="LT130" s="5">
        <v>7284</v>
      </c>
      <c r="LU130" s="5">
        <v>7191</v>
      </c>
      <c r="LV130" s="5">
        <v>6935</v>
      </c>
      <c r="LW130" s="5">
        <v>6612</v>
      </c>
      <c r="LX130" s="5">
        <v>6530</v>
      </c>
      <c r="LY130" s="5">
        <v>2748</v>
      </c>
      <c r="LZ130" s="5">
        <v>2770</v>
      </c>
      <c r="MA130" s="5">
        <v>2333</v>
      </c>
      <c r="MB130" s="5">
        <v>2827</v>
      </c>
      <c r="MC130" s="5">
        <v>3370</v>
      </c>
      <c r="MD130" s="5">
        <v>3174</v>
      </c>
      <c r="ME130" s="5">
        <v>3202</v>
      </c>
      <c r="MF130" s="5">
        <v>4062</v>
      </c>
      <c r="MG130" s="5">
        <v>3058</v>
      </c>
      <c r="MH130" s="5">
        <v>3120</v>
      </c>
      <c r="MI130" s="5">
        <v>4466</v>
      </c>
      <c r="MJ130" s="5">
        <v>3270</v>
      </c>
      <c r="MK130" s="5">
        <v>3640</v>
      </c>
      <c r="ML130" s="5">
        <v>3675</v>
      </c>
      <c r="MM130" s="5">
        <v>3084</v>
      </c>
      <c r="MN130" s="5">
        <v>3036</v>
      </c>
      <c r="MO130" s="5">
        <v>2874</v>
      </c>
      <c r="MP130" s="5">
        <v>3198</v>
      </c>
      <c r="MQ130" s="5">
        <v>0</v>
      </c>
      <c r="MR130" s="5">
        <v>0</v>
      </c>
      <c r="MS130" s="5">
        <v>0</v>
      </c>
      <c r="MT130" s="5">
        <v>0</v>
      </c>
      <c r="MU130" s="5">
        <v>0</v>
      </c>
      <c r="MV130" s="5">
        <v>0</v>
      </c>
      <c r="MW130" s="5">
        <v>0</v>
      </c>
      <c r="MX130" s="5">
        <v>0</v>
      </c>
      <c r="MY130" s="5">
        <v>0</v>
      </c>
      <c r="MZ130" s="5">
        <v>0</v>
      </c>
      <c r="NA130" s="5">
        <v>0</v>
      </c>
      <c r="NB130" s="5">
        <v>0</v>
      </c>
      <c r="NC130" s="5">
        <v>0</v>
      </c>
      <c r="ND130" s="5">
        <v>0</v>
      </c>
      <c r="NE130" s="5" t="s">
        <v>33</v>
      </c>
      <c r="NF130" s="5" t="s">
        <v>33</v>
      </c>
      <c r="NG130" s="5" t="s">
        <v>33</v>
      </c>
      <c r="NH130" s="5" t="s">
        <v>33</v>
      </c>
      <c r="NI130" s="5" t="s">
        <v>33</v>
      </c>
      <c r="NJ130" s="5" t="s">
        <v>33</v>
      </c>
      <c r="NK130" s="5" t="s">
        <v>33</v>
      </c>
      <c r="NL130" s="5" t="s">
        <v>33</v>
      </c>
      <c r="NM130" s="5" t="s">
        <v>33</v>
      </c>
      <c r="NN130" s="5" t="s">
        <v>33</v>
      </c>
      <c r="NO130" s="5" t="s">
        <v>33</v>
      </c>
      <c r="NP130" s="5" t="s">
        <v>33</v>
      </c>
      <c r="NQ130" s="5" t="s">
        <v>33</v>
      </c>
      <c r="NR130" s="5" t="s">
        <v>33</v>
      </c>
      <c r="NS130" s="5" t="s">
        <v>33</v>
      </c>
      <c r="NT130" s="5" t="s">
        <v>33</v>
      </c>
      <c r="NU130" s="5" t="s">
        <v>33</v>
      </c>
      <c r="NV130" s="5" t="s">
        <v>33</v>
      </c>
      <c r="NW130" s="5">
        <v>0</v>
      </c>
      <c r="NX130" s="5">
        <v>0</v>
      </c>
      <c r="NY130" s="5">
        <v>0</v>
      </c>
      <c r="NZ130" s="5">
        <v>0</v>
      </c>
      <c r="OA130" s="5">
        <v>0</v>
      </c>
      <c r="OB130" s="5">
        <v>0</v>
      </c>
      <c r="OC130" s="5">
        <v>0</v>
      </c>
      <c r="OD130" s="5">
        <v>0</v>
      </c>
      <c r="OE130" s="5">
        <v>0</v>
      </c>
      <c r="OF130" s="5">
        <v>0</v>
      </c>
      <c r="OG130" s="5">
        <v>0</v>
      </c>
      <c r="OH130" s="5">
        <v>0</v>
      </c>
      <c r="OI130" s="5">
        <v>0</v>
      </c>
      <c r="OJ130" s="5">
        <v>0</v>
      </c>
      <c r="OK130" s="5" t="s">
        <v>33</v>
      </c>
      <c r="OL130" s="5" t="s">
        <v>33</v>
      </c>
      <c r="OM130" s="5" t="s">
        <v>33</v>
      </c>
      <c r="ON130" s="5" t="s">
        <v>33</v>
      </c>
      <c r="OO130" s="5" t="s">
        <v>33</v>
      </c>
      <c r="OP130" s="5" t="s">
        <v>33</v>
      </c>
      <c r="OQ130" s="5" t="s">
        <v>33</v>
      </c>
      <c r="OR130" s="5" t="s">
        <v>33</v>
      </c>
      <c r="OS130" s="5" t="s">
        <v>33</v>
      </c>
      <c r="OT130" s="5" t="s">
        <v>33</v>
      </c>
      <c r="OU130" s="5" t="s">
        <v>33</v>
      </c>
      <c r="OV130" s="5" t="s">
        <v>33</v>
      </c>
      <c r="OW130" s="5" t="s">
        <v>33</v>
      </c>
      <c r="OX130" s="5" t="s">
        <v>33</v>
      </c>
      <c r="OY130" s="5" t="s">
        <v>33</v>
      </c>
      <c r="OZ130" s="5" t="s">
        <v>33</v>
      </c>
      <c r="PA130" s="5" t="s">
        <v>33</v>
      </c>
      <c r="PB130" s="5" t="s">
        <v>33</v>
      </c>
      <c r="PC130" s="5">
        <v>24643</v>
      </c>
      <c r="PD130" s="5">
        <v>21426</v>
      </c>
      <c r="PE130" s="5">
        <v>19561</v>
      </c>
      <c r="PF130" s="5">
        <v>18032</v>
      </c>
      <c r="PG130" s="5">
        <v>22250</v>
      </c>
      <c r="PH130" s="5">
        <v>25008</v>
      </c>
      <c r="PI130" s="5">
        <v>23337</v>
      </c>
      <c r="PJ130" s="5">
        <v>18776</v>
      </c>
      <c r="PK130" s="5">
        <v>15745</v>
      </c>
      <c r="PL130" s="5">
        <v>14070</v>
      </c>
      <c r="PM130" s="5">
        <v>17309</v>
      </c>
      <c r="PN130" s="5">
        <v>20522</v>
      </c>
      <c r="PO130" s="5">
        <v>20434</v>
      </c>
      <c r="PP130" s="5">
        <v>21338</v>
      </c>
      <c r="PQ130" s="5">
        <v>20496</v>
      </c>
      <c r="PR130" s="5">
        <v>21248</v>
      </c>
      <c r="PS130" s="5">
        <v>22866</v>
      </c>
      <c r="PT130" s="5">
        <v>21481</v>
      </c>
      <c r="PU130" s="5">
        <v>15251</v>
      </c>
      <c r="PV130" s="5">
        <v>13377</v>
      </c>
      <c r="PW130" s="5">
        <v>9945</v>
      </c>
      <c r="PX130" s="5">
        <v>11445</v>
      </c>
      <c r="PY130" s="5">
        <v>10136</v>
      </c>
      <c r="PZ130" s="5">
        <v>10243</v>
      </c>
      <c r="QA130" s="5">
        <v>10056</v>
      </c>
      <c r="QB130" s="5">
        <v>11910</v>
      </c>
      <c r="QC130" s="5">
        <v>11405</v>
      </c>
      <c r="QD130" s="5">
        <v>11632</v>
      </c>
      <c r="QE130" s="5">
        <v>11006</v>
      </c>
      <c r="QF130" s="5">
        <v>10734</v>
      </c>
      <c r="QG130" s="5">
        <v>11784</v>
      </c>
      <c r="QH130" s="5">
        <v>12328</v>
      </c>
      <c r="QI130" s="5">
        <v>33797</v>
      </c>
      <c r="QJ130" s="5">
        <v>27567</v>
      </c>
      <c r="QK130" s="5">
        <v>28501</v>
      </c>
      <c r="QL130" s="5">
        <v>34293</v>
      </c>
      <c r="QM130" s="5">
        <v>30670</v>
      </c>
      <c r="QN130" s="5">
        <v>24296</v>
      </c>
      <c r="QO130" s="5">
        <v>25089</v>
      </c>
      <c r="QP130" s="5">
        <v>25127</v>
      </c>
      <c r="QQ130" s="5">
        <v>28369</v>
      </c>
      <c r="QR130" s="5">
        <v>30503</v>
      </c>
      <c r="QS130" s="5">
        <v>30080</v>
      </c>
      <c r="QT130" s="5">
        <v>27684</v>
      </c>
      <c r="QU130" s="5">
        <v>26846</v>
      </c>
      <c r="QV130" s="5">
        <v>23867</v>
      </c>
      <c r="QW130" s="5">
        <v>17693</v>
      </c>
      <c r="QX130" s="5">
        <v>14491</v>
      </c>
      <c r="QY130" s="5">
        <v>15024</v>
      </c>
      <c r="QZ130" s="5">
        <v>15786</v>
      </c>
      <c r="RA130" s="5">
        <v>17203</v>
      </c>
      <c r="RB130" s="5">
        <v>16460</v>
      </c>
      <c r="RC130" s="5">
        <v>14954</v>
      </c>
      <c r="RD130" s="5">
        <v>16065</v>
      </c>
      <c r="RE130" s="5">
        <v>14432</v>
      </c>
      <c r="RF130" s="5">
        <v>13215</v>
      </c>
      <c r="RG130" s="5">
        <v>14993</v>
      </c>
      <c r="RH130" s="5">
        <v>15426</v>
      </c>
      <c r="RI130" s="5">
        <v>15675</v>
      </c>
      <c r="RJ130" s="5">
        <v>14181</v>
      </c>
      <c r="RK130" s="5">
        <v>13850</v>
      </c>
      <c r="RL130" s="5">
        <v>13134</v>
      </c>
      <c r="RM130" s="5">
        <v>11950</v>
      </c>
      <c r="RN130" s="5">
        <v>12419</v>
      </c>
      <c r="RO130" s="5">
        <v>39959</v>
      </c>
      <c r="RP130" s="5">
        <v>39947</v>
      </c>
      <c r="RQ130" s="5">
        <v>39073</v>
      </c>
      <c r="RR130" s="5">
        <v>34013</v>
      </c>
      <c r="RS130" s="5">
        <v>26215</v>
      </c>
      <c r="RT130" s="5">
        <v>29204</v>
      </c>
      <c r="RU130" s="5">
        <v>23344</v>
      </c>
      <c r="RV130" s="5">
        <v>23507</v>
      </c>
      <c r="RW130" s="5">
        <v>24837</v>
      </c>
      <c r="RX130" s="5">
        <v>31227</v>
      </c>
      <c r="RY130" s="5">
        <v>29876</v>
      </c>
      <c r="RZ130" s="5">
        <v>30388</v>
      </c>
      <c r="SA130" s="5">
        <v>29005</v>
      </c>
      <c r="SB130" s="5">
        <v>27594</v>
      </c>
      <c r="SC130" s="5">
        <v>25454</v>
      </c>
      <c r="SD130" s="5">
        <v>22538</v>
      </c>
      <c r="SE130" s="5">
        <v>27251</v>
      </c>
      <c r="SF130" s="5">
        <v>29028</v>
      </c>
      <c r="SG130" s="5">
        <v>22532</v>
      </c>
      <c r="SH130" s="5">
        <v>21797</v>
      </c>
      <c r="SI130" s="5">
        <v>21507</v>
      </c>
      <c r="SJ130" s="5">
        <v>20855</v>
      </c>
      <c r="SK130" s="5">
        <v>17785</v>
      </c>
      <c r="SL130" s="5">
        <v>17239</v>
      </c>
      <c r="SM130" s="5">
        <v>17125</v>
      </c>
      <c r="SN130" s="5">
        <v>16584</v>
      </c>
      <c r="SO130" s="5">
        <v>16456</v>
      </c>
      <c r="SP130" s="5">
        <v>17837</v>
      </c>
      <c r="SQ130" s="5">
        <v>17120</v>
      </c>
      <c r="SR130" s="5">
        <v>17107</v>
      </c>
      <c r="SS130" s="5">
        <v>16428</v>
      </c>
      <c r="ST130" s="5">
        <v>17086</v>
      </c>
      <c r="SU130" s="5">
        <v>45087</v>
      </c>
      <c r="SV130" s="5">
        <v>44957</v>
      </c>
      <c r="SW130" s="5">
        <v>38208</v>
      </c>
      <c r="SX130" s="5">
        <v>37694</v>
      </c>
      <c r="SY130" s="5">
        <v>46989</v>
      </c>
      <c r="SZ130" s="5">
        <v>46848</v>
      </c>
      <c r="TA130" s="5">
        <v>47774</v>
      </c>
      <c r="TB130" s="5">
        <v>46829</v>
      </c>
      <c r="TC130" s="5">
        <v>43479</v>
      </c>
      <c r="TD130" s="5">
        <v>43799</v>
      </c>
      <c r="TE130" s="5">
        <v>33018</v>
      </c>
      <c r="TF130" s="5">
        <v>17884</v>
      </c>
      <c r="TG130" s="5">
        <v>14448</v>
      </c>
      <c r="TH130" s="5">
        <v>15741</v>
      </c>
      <c r="TI130" s="5">
        <v>17528</v>
      </c>
      <c r="TJ130" s="5">
        <v>17871</v>
      </c>
      <c r="TK130" s="5">
        <v>19279</v>
      </c>
      <c r="TL130" s="5">
        <v>19661</v>
      </c>
      <c r="TM130" s="5">
        <v>20955</v>
      </c>
      <c r="TN130" s="5">
        <v>19876</v>
      </c>
      <c r="TO130" s="5">
        <v>21083</v>
      </c>
      <c r="TP130" s="5">
        <v>23134</v>
      </c>
      <c r="TQ130" s="5">
        <v>21130</v>
      </c>
      <c r="TR130" s="5">
        <v>21936</v>
      </c>
      <c r="TS130" s="5">
        <v>20100</v>
      </c>
      <c r="TT130" s="5">
        <v>21489</v>
      </c>
      <c r="TU130" s="5">
        <v>18877</v>
      </c>
      <c r="TV130" s="5">
        <v>17501</v>
      </c>
      <c r="TW130" s="5">
        <v>16966</v>
      </c>
      <c r="TX130" s="5">
        <v>15139</v>
      </c>
      <c r="TY130" s="5">
        <v>15109</v>
      </c>
      <c r="TZ130" s="5">
        <v>19418</v>
      </c>
      <c r="UA130" s="5">
        <v>213</v>
      </c>
      <c r="UB130" s="5">
        <v>261</v>
      </c>
      <c r="UC130" s="5">
        <v>551</v>
      </c>
      <c r="UD130" s="5">
        <v>689</v>
      </c>
      <c r="UE130" s="5">
        <v>803</v>
      </c>
      <c r="UF130" s="5">
        <v>560</v>
      </c>
      <c r="UG130" s="5">
        <v>1431</v>
      </c>
      <c r="UH130" s="5">
        <v>1299</v>
      </c>
      <c r="UI130" s="5">
        <v>1256</v>
      </c>
      <c r="UJ130" s="5">
        <v>1110</v>
      </c>
      <c r="UK130" s="5">
        <v>1123</v>
      </c>
      <c r="UL130" s="5">
        <v>2016</v>
      </c>
      <c r="UM130" s="5">
        <v>1823</v>
      </c>
      <c r="UN130" s="5">
        <v>1222</v>
      </c>
      <c r="UO130" s="5">
        <v>1305</v>
      </c>
      <c r="UP130" s="5">
        <v>1533</v>
      </c>
      <c r="UQ130" s="5">
        <v>1709</v>
      </c>
      <c r="UR130" s="5">
        <v>3312</v>
      </c>
      <c r="US130" s="5">
        <v>2910</v>
      </c>
      <c r="UT130" s="5">
        <v>2812</v>
      </c>
      <c r="UU130" s="5">
        <v>2833</v>
      </c>
      <c r="UV130" s="5">
        <v>2686</v>
      </c>
      <c r="UW130" s="5">
        <v>2287</v>
      </c>
      <c r="UX130" s="5">
        <v>1759</v>
      </c>
      <c r="UY130" s="5">
        <v>1133</v>
      </c>
      <c r="UZ130" s="5">
        <v>457</v>
      </c>
      <c r="VA130" s="5">
        <v>253</v>
      </c>
      <c r="VB130" s="5">
        <v>241</v>
      </c>
      <c r="VC130" s="5">
        <v>273</v>
      </c>
      <c r="VD130" s="5">
        <v>349</v>
      </c>
      <c r="VE130" s="5">
        <v>395</v>
      </c>
      <c r="VF130" s="5">
        <v>478</v>
      </c>
      <c r="VG130" s="5">
        <v>119993</v>
      </c>
      <c r="VH130" s="5">
        <v>223331</v>
      </c>
      <c r="VI130" s="5">
        <v>114995</v>
      </c>
      <c r="VJ130" s="5">
        <v>119267</v>
      </c>
      <c r="VK130" s="5">
        <v>120649</v>
      </c>
      <c r="VL130" s="5">
        <v>129901</v>
      </c>
      <c r="VM130" s="5">
        <v>142828</v>
      </c>
      <c r="VN130" s="5">
        <v>116173</v>
      </c>
      <c r="VO130" s="5">
        <v>101892</v>
      </c>
      <c r="VP130" s="5">
        <v>126821</v>
      </c>
      <c r="VQ130" s="5">
        <v>122367</v>
      </c>
      <c r="VR130" s="5">
        <v>94223</v>
      </c>
      <c r="VS130" s="5">
        <v>103921</v>
      </c>
      <c r="VT130" s="5">
        <v>104158</v>
      </c>
      <c r="VU130" s="5">
        <v>88075</v>
      </c>
      <c r="VV130" s="5">
        <v>83295</v>
      </c>
      <c r="VW130" s="5">
        <v>80888</v>
      </c>
      <c r="VX130" s="5">
        <v>86540</v>
      </c>
      <c r="VY130" s="5">
        <v>78278</v>
      </c>
      <c r="VZ130" s="5">
        <v>81136</v>
      </c>
      <c r="WA130" s="5">
        <v>74088</v>
      </c>
      <c r="WB130" s="5">
        <v>75535</v>
      </c>
      <c r="WC130" s="5">
        <v>82347</v>
      </c>
      <c r="WD130" s="5">
        <v>82257</v>
      </c>
      <c r="WE130" s="5">
        <v>82266</v>
      </c>
      <c r="WF130" s="5">
        <v>107471</v>
      </c>
      <c r="WG130" s="5">
        <v>77014</v>
      </c>
      <c r="WH130" s="5">
        <v>63094</v>
      </c>
      <c r="WI130" s="5">
        <v>58922</v>
      </c>
      <c r="WJ130" s="5">
        <v>60297</v>
      </c>
      <c r="WK130" s="5">
        <v>58680</v>
      </c>
      <c r="WL130" s="5">
        <v>56933</v>
      </c>
      <c r="WM130" s="5">
        <v>4374</v>
      </c>
      <c r="WN130" s="5">
        <v>4573</v>
      </c>
      <c r="WO130" s="5">
        <v>4309</v>
      </c>
      <c r="WP130" s="5">
        <v>4135</v>
      </c>
      <c r="WQ130" s="5">
        <v>2952</v>
      </c>
      <c r="WR130" s="5">
        <v>2150</v>
      </c>
      <c r="WS130" s="5">
        <v>2298</v>
      </c>
      <c r="WT130" s="5">
        <v>2617</v>
      </c>
      <c r="WU130" s="5">
        <v>2946</v>
      </c>
      <c r="WV130" s="5">
        <v>3419</v>
      </c>
      <c r="WW130" s="5">
        <v>3746</v>
      </c>
      <c r="WX130" s="5">
        <v>3761</v>
      </c>
      <c r="WY130" s="5">
        <v>3514</v>
      </c>
      <c r="WZ130" s="5">
        <v>3342</v>
      </c>
      <c r="XA130" s="5">
        <v>3642</v>
      </c>
      <c r="XB130" s="5">
        <v>3594</v>
      </c>
      <c r="XC130" s="5">
        <v>2236</v>
      </c>
      <c r="XD130" s="5">
        <v>2941</v>
      </c>
      <c r="XE130" s="5">
        <v>6191</v>
      </c>
      <c r="XF130" s="5">
        <v>6542</v>
      </c>
      <c r="XG130" s="5">
        <v>6295</v>
      </c>
      <c r="XH130" s="5">
        <v>7146</v>
      </c>
      <c r="XI130" s="5">
        <v>4389</v>
      </c>
      <c r="XJ130" s="5">
        <v>4300</v>
      </c>
      <c r="XK130" s="5">
        <v>4039</v>
      </c>
      <c r="XL130" s="5">
        <v>3955</v>
      </c>
      <c r="XM130" s="5">
        <v>4113</v>
      </c>
      <c r="XN130" s="5">
        <v>3984</v>
      </c>
      <c r="XO130" s="5">
        <v>3831</v>
      </c>
      <c r="XP130" s="5">
        <v>3267</v>
      </c>
      <c r="XQ130" s="5">
        <v>2984</v>
      </c>
      <c r="XR130" s="5">
        <v>2761</v>
      </c>
      <c r="XS130" s="1">
        <v>18454</v>
      </c>
      <c r="XT130" s="3" t="s">
        <v>180</v>
      </c>
      <c r="XU130" s="3" t="s">
        <v>180</v>
      </c>
      <c r="XV130" s="3" t="s">
        <v>180</v>
      </c>
      <c r="XW130" s="3" t="s">
        <v>179</v>
      </c>
      <c r="XX130" s="3" t="s">
        <v>180</v>
      </c>
      <c r="XY130" s="3" t="s">
        <v>180</v>
      </c>
      <c r="XZ130" s="3" t="s">
        <v>195</v>
      </c>
    </row>
    <row r="131" spans="1:650" x14ac:dyDescent="0.3">
      <c r="A131" s="6" t="s">
        <v>158</v>
      </c>
      <c r="B131" s="1">
        <v>4057028</v>
      </c>
      <c r="C131" s="5" t="s">
        <v>33</v>
      </c>
      <c r="D131" s="5" t="s">
        <v>33</v>
      </c>
      <c r="E131" s="5">
        <v>863</v>
      </c>
      <c r="F131" s="5">
        <v>672</v>
      </c>
      <c r="G131" s="5">
        <v>1285</v>
      </c>
      <c r="H131" s="5">
        <v>6053</v>
      </c>
      <c r="I131" s="5">
        <v>1380</v>
      </c>
      <c r="J131" s="5">
        <v>29</v>
      </c>
      <c r="K131" s="5">
        <v>5321</v>
      </c>
      <c r="L131" s="5">
        <v>314</v>
      </c>
      <c r="M131" s="5">
        <v>0</v>
      </c>
      <c r="N131" s="5">
        <v>0</v>
      </c>
      <c r="O131" s="5">
        <v>0</v>
      </c>
      <c r="P131" s="5">
        <v>0</v>
      </c>
      <c r="Q131" s="5">
        <v>0</v>
      </c>
      <c r="R131" s="5">
        <v>0</v>
      </c>
      <c r="S131" s="5">
        <v>0</v>
      </c>
      <c r="T131" s="5">
        <v>0</v>
      </c>
      <c r="U131" s="5">
        <v>0</v>
      </c>
      <c r="V131" s="5">
        <v>0</v>
      </c>
      <c r="W131" s="5">
        <v>0</v>
      </c>
      <c r="X131" s="5">
        <v>0</v>
      </c>
      <c r="Y131" s="5">
        <v>0</v>
      </c>
      <c r="Z131" s="5">
        <v>0</v>
      </c>
      <c r="AA131" s="5">
        <v>0</v>
      </c>
      <c r="AB131" s="5">
        <v>0</v>
      </c>
      <c r="AC131" s="5">
        <v>0</v>
      </c>
      <c r="AD131" s="5">
        <v>0</v>
      </c>
      <c r="AE131" s="5">
        <v>0</v>
      </c>
      <c r="AF131" s="5">
        <v>0</v>
      </c>
      <c r="AG131" s="5">
        <v>0</v>
      </c>
      <c r="AH131" s="5">
        <v>0</v>
      </c>
      <c r="AI131" s="5" t="s">
        <v>33</v>
      </c>
      <c r="AJ131" s="5" t="s">
        <v>33</v>
      </c>
      <c r="AK131" s="5">
        <v>0</v>
      </c>
      <c r="AL131" s="5">
        <v>0</v>
      </c>
      <c r="AM131" s="5">
        <v>0</v>
      </c>
      <c r="AN131" s="5">
        <v>0</v>
      </c>
      <c r="AO131" s="5">
        <v>0</v>
      </c>
      <c r="AP131" s="5">
        <v>0</v>
      </c>
      <c r="AQ131" s="5">
        <v>0</v>
      </c>
      <c r="AR131" s="5">
        <v>0</v>
      </c>
      <c r="AS131" s="5">
        <v>0</v>
      </c>
      <c r="AT131" s="5">
        <v>0</v>
      </c>
      <c r="AU131" s="5">
        <v>0</v>
      </c>
      <c r="AV131" s="5">
        <v>0</v>
      </c>
      <c r="AW131" s="5">
        <v>0</v>
      </c>
      <c r="AX131" s="5">
        <v>0</v>
      </c>
      <c r="AY131" s="5">
        <v>0</v>
      </c>
      <c r="AZ131" s="5">
        <v>256</v>
      </c>
      <c r="BA131" s="5">
        <v>1276</v>
      </c>
      <c r="BB131" s="5">
        <v>2142</v>
      </c>
      <c r="BC131" s="5">
        <v>1387</v>
      </c>
      <c r="BD131" s="5">
        <v>745</v>
      </c>
      <c r="BE131" s="5">
        <v>1591</v>
      </c>
      <c r="BF131" s="5">
        <v>2059</v>
      </c>
      <c r="BG131" s="5">
        <v>755</v>
      </c>
      <c r="BH131" s="5">
        <v>624</v>
      </c>
      <c r="BI131" s="5">
        <v>253</v>
      </c>
      <c r="BJ131" s="5">
        <v>-1793</v>
      </c>
      <c r="BK131" s="5">
        <v>280783</v>
      </c>
      <c r="BL131" s="5">
        <v>341085</v>
      </c>
      <c r="BM131" s="5">
        <v>0</v>
      </c>
      <c r="BN131" s="5">
        <v>0</v>
      </c>
      <c r="BO131" s="5" t="s">
        <v>33</v>
      </c>
      <c r="BP131" s="5" t="s">
        <v>33</v>
      </c>
      <c r="BQ131" s="5">
        <v>54798</v>
      </c>
      <c r="BR131" s="5">
        <v>45596</v>
      </c>
      <c r="BS131" s="5">
        <v>30947</v>
      </c>
      <c r="BT131" s="5">
        <v>47309</v>
      </c>
      <c r="BU131" s="5">
        <v>32660</v>
      </c>
      <c r="BV131" s="5">
        <v>28239</v>
      </c>
      <c r="BW131" s="5">
        <v>15351</v>
      </c>
      <c r="BX131" s="5">
        <v>779</v>
      </c>
      <c r="BY131" s="5">
        <v>27189</v>
      </c>
      <c r="BZ131" s="5">
        <v>11750</v>
      </c>
      <c r="CA131" s="5">
        <v>4314</v>
      </c>
      <c r="CB131" s="5">
        <v>6614</v>
      </c>
      <c r="CC131" s="5">
        <v>8363</v>
      </c>
      <c r="CD131" s="5">
        <v>17555</v>
      </c>
      <c r="CE131" s="5">
        <v>7048</v>
      </c>
      <c r="CF131" s="5">
        <v>1808</v>
      </c>
      <c r="CG131" s="5">
        <v>4588</v>
      </c>
      <c r="CH131" s="5">
        <v>4194</v>
      </c>
      <c r="CI131" s="5">
        <v>3302</v>
      </c>
      <c r="CJ131" s="5">
        <v>1510</v>
      </c>
      <c r="CK131" s="5">
        <v>1212</v>
      </c>
      <c r="CL131" s="5">
        <v>463</v>
      </c>
      <c r="CM131" s="5">
        <v>3719</v>
      </c>
      <c r="CN131" s="5">
        <v>3355</v>
      </c>
      <c r="CO131" s="5">
        <v>3811</v>
      </c>
      <c r="CP131" s="5">
        <v>2465</v>
      </c>
      <c r="CQ131" s="5">
        <v>9313</v>
      </c>
      <c r="CR131" s="5">
        <v>15846</v>
      </c>
      <c r="CS131" s="5">
        <v>13146</v>
      </c>
      <c r="CT131" s="5">
        <v>4240</v>
      </c>
      <c r="CU131" s="5" t="s">
        <v>33</v>
      </c>
      <c r="CV131" s="5" t="s">
        <v>33</v>
      </c>
      <c r="CW131" s="5">
        <v>77974</v>
      </c>
      <c r="CX131" s="5">
        <v>64390</v>
      </c>
      <c r="CY131" s="5">
        <v>76409</v>
      </c>
      <c r="CZ131" s="5">
        <v>64977</v>
      </c>
      <c r="DA131" s="5">
        <v>50278</v>
      </c>
      <c r="DB131" s="5">
        <v>48021</v>
      </c>
      <c r="DC131" s="5">
        <v>37355</v>
      </c>
      <c r="DD131" s="5">
        <v>31743</v>
      </c>
      <c r="DE131" s="5">
        <v>40395</v>
      </c>
      <c r="DF131" s="5">
        <v>26160</v>
      </c>
      <c r="DG131" s="5">
        <v>19910</v>
      </c>
      <c r="DH131" s="5">
        <v>30207</v>
      </c>
      <c r="DI131" s="5">
        <v>29467</v>
      </c>
      <c r="DJ131" s="5">
        <v>31488</v>
      </c>
      <c r="DK131" s="5">
        <v>29865</v>
      </c>
      <c r="DL131" s="5">
        <v>25578</v>
      </c>
      <c r="DM131" s="5">
        <v>28255</v>
      </c>
      <c r="DN131" s="5">
        <v>33985</v>
      </c>
      <c r="DO131" s="5">
        <v>30707</v>
      </c>
      <c r="DP131" s="5">
        <v>28117</v>
      </c>
      <c r="DQ131" s="5">
        <v>22519</v>
      </c>
      <c r="DR131" s="5">
        <v>25654</v>
      </c>
      <c r="DS131" s="5">
        <v>20261</v>
      </c>
      <c r="DT131" s="5">
        <v>23660</v>
      </c>
      <c r="DU131" s="5">
        <v>19808</v>
      </c>
      <c r="DV131" s="5">
        <v>28333</v>
      </c>
      <c r="DW131" s="5">
        <v>23899</v>
      </c>
      <c r="DX131" s="5">
        <v>21392</v>
      </c>
      <c r="DY131" s="5">
        <v>18353</v>
      </c>
      <c r="DZ131" s="5">
        <v>23998</v>
      </c>
      <c r="EA131" s="5" t="s">
        <v>33</v>
      </c>
      <c r="EB131" s="5" t="s">
        <v>33</v>
      </c>
      <c r="EC131" s="5">
        <v>3323</v>
      </c>
      <c r="ED131" s="5">
        <v>7697</v>
      </c>
      <c r="EE131" s="5">
        <v>7514</v>
      </c>
      <c r="EF131" s="5">
        <v>4074</v>
      </c>
      <c r="EG131" s="5">
        <v>3057</v>
      </c>
      <c r="EH131" s="5">
        <v>2247</v>
      </c>
      <c r="EI131" s="5">
        <v>10501</v>
      </c>
      <c r="EJ131" s="5">
        <v>1814</v>
      </c>
      <c r="EK131" s="5">
        <v>1930</v>
      </c>
      <c r="EL131" s="5">
        <v>1238</v>
      </c>
      <c r="EM131" s="5">
        <v>1793</v>
      </c>
      <c r="EN131" s="5">
        <v>1161</v>
      </c>
      <c r="EO131" s="5">
        <v>1597</v>
      </c>
      <c r="EP131" s="5">
        <v>2238</v>
      </c>
      <c r="EQ131" s="5">
        <v>2972</v>
      </c>
      <c r="ER131" s="5">
        <v>1954</v>
      </c>
      <c r="ES131" s="5">
        <v>2878</v>
      </c>
      <c r="ET131" s="5">
        <v>4951</v>
      </c>
      <c r="EU131" s="5">
        <v>10338</v>
      </c>
      <c r="EV131" s="5">
        <v>3333</v>
      </c>
      <c r="EW131" s="5">
        <v>3139</v>
      </c>
      <c r="EX131" s="5">
        <v>3340</v>
      </c>
      <c r="EY131" s="5">
        <v>4094</v>
      </c>
      <c r="EZ131" s="5">
        <v>2872</v>
      </c>
      <c r="FA131" s="5">
        <v>564</v>
      </c>
      <c r="FB131" s="5">
        <v>3745</v>
      </c>
      <c r="FC131" s="5">
        <v>2005</v>
      </c>
      <c r="FD131" s="5">
        <v>4945</v>
      </c>
      <c r="FE131" s="5">
        <v>3554</v>
      </c>
      <c r="FF131" s="5">
        <v>4766</v>
      </c>
      <c r="FG131" s="5" t="s">
        <v>33</v>
      </c>
      <c r="FH131" s="5" t="s">
        <v>33</v>
      </c>
      <c r="FI131" s="5">
        <v>0</v>
      </c>
      <c r="FJ131" s="5">
        <v>0</v>
      </c>
      <c r="FK131" s="5">
        <v>0</v>
      </c>
      <c r="FL131" s="5">
        <v>0</v>
      </c>
      <c r="FM131" s="5">
        <v>0</v>
      </c>
      <c r="FN131" s="5">
        <v>0</v>
      </c>
      <c r="FO131" s="5">
        <v>0</v>
      </c>
      <c r="FP131" s="5">
        <v>0</v>
      </c>
      <c r="FQ131" s="5">
        <v>0</v>
      </c>
      <c r="FR131" s="5">
        <v>0</v>
      </c>
      <c r="FS131" s="5">
        <v>0</v>
      </c>
      <c r="FT131" s="5">
        <v>0</v>
      </c>
      <c r="FU131" s="5" t="s">
        <v>33</v>
      </c>
      <c r="FV131" s="5" t="s">
        <v>33</v>
      </c>
      <c r="FW131" s="5" t="s">
        <v>33</v>
      </c>
      <c r="FX131" s="5" t="s">
        <v>33</v>
      </c>
      <c r="FY131" s="5" t="s">
        <v>33</v>
      </c>
      <c r="FZ131" s="5" t="s">
        <v>33</v>
      </c>
      <c r="GA131" s="5" t="s">
        <v>33</v>
      </c>
      <c r="GB131" s="5" t="s">
        <v>33</v>
      </c>
      <c r="GC131" s="5" t="s">
        <v>33</v>
      </c>
      <c r="GD131" s="5" t="s">
        <v>33</v>
      </c>
      <c r="GE131" s="5" t="s">
        <v>33</v>
      </c>
      <c r="GF131" s="5" t="s">
        <v>33</v>
      </c>
      <c r="GG131" s="5" t="s">
        <v>33</v>
      </c>
      <c r="GH131" s="5" t="s">
        <v>33</v>
      </c>
      <c r="GI131" s="5" t="s">
        <v>33</v>
      </c>
      <c r="GJ131" s="5" t="s">
        <v>33</v>
      </c>
      <c r="GK131" s="5" t="s">
        <v>33</v>
      </c>
      <c r="GL131" s="5" t="s">
        <v>33</v>
      </c>
      <c r="GM131" s="5" t="s">
        <v>33</v>
      </c>
      <c r="GN131" s="5" t="s">
        <v>33</v>
      </c>
      <c r="GO131" s="5">
        <v>136958</v>
      </c>
      <c r="GP131" s="5">
        <v>118355</v>
      </c>
      <c r="GQ131" s="5">
        <v>116155</v>
      </c>
      <c r="GR131" s="5">
        <v>122412</v>
      </c>
      <c r="GS131" s="5">
        <v>87375</v>
      </c>
      <c r="GT131" s="5">
        <v>78536</v>
      </c>
      <c r="GU131" s="5">
        <v>68529</v>
      </c>
      <c r="GV131" s="5">
        <v>34648</v>
      </c>
      <c r="GW131" s="5">
        <v>69514</v>
      </c>
      <c r="GX131" s="5">
        <v>39149</v>
      </c>
      <c r="GY131" s="5">
        <v>26016</v>
      </c>
      <c r="GZ131" s="5">
        <v>37982</v>
      </c>
      <c r="HA131" s="5">
        <v>39427</v>
      </c>
      <c r="HB131" s="5">
        <v>51281</v>
      </c>
      <c r="HC131" s="5">
        <v>39885</v>
      </c>
      <c r="HD131" s="5">
        <v>29597</v>
      </c>
      <c r="HE131" s="5">
        <v>36998</v>
      </c>
      <c r="HF131" s="5">
        <v>45272</v>
      </c>
      <c r="HG131" s="5">
        <v>45734</v>
      </c>
      <c r="HH131" s="5">
        <v>33705</v>
      </c>
      <c r="HI131" s="5">
        <v>28461</v>
      </c>
      <c r="HJ131" s="5">
        <v>31516</v>
      </c>
      <c r="HK131" s="5">
        <v>28829</v>
      </c>
      <c r="HL131" s="5">
        <v>30511</v>
      </c>
      <c r="HM131" s="5">
        <v>24437</v>
      </c>
      <c r="HN131" s="5">
        <v>32751</v>
      </c>
      <c r="HO131" s="5">
        <v>316001</v>
      </c>
      <c r="HP131" s="5">
        <v>383269</v>
      </c>
      <c r="HQ131" s="5">
        <v>35053</v>
      </c>
      <c r="HR131" s="5">
        <v>33004</v>
      </c>
      <c r="HS131" s="5" t="s">
        <v>33</v>
      </c>
      <c r="HT131" s="5" t="s">
        <v>33</v>
      </c>
      <c r="HU131" s="5">
        <v>0</v>
      </c>
      <c r="HV131" s="5">
        <v>0</v>
      </c>
      <c r="HW131" s="5">
        <v>0</v>
      </c>
      <c r="HX131" s="5">
        <v>0</v>
      </c>
      <c r="HY131" s="5">
        <v>0</v>
      </c>
      <c r="HZ131" s="5">
        <v>0</v>
      </c>
      <c r="IA131" s="5">
        <v>0</v>
      </c>
      <c r="IB131" s="5">
        <v>0</v>
      </c>
      <c r="IC131" s="5">
        <v>0</v>
      </c>
      <c r="ID131" s="5">
        <v>0</v>
      </c>
      <c r="IE131" s="5">
        <v>0</v>
      </c>
      <c r="IF131" s="5">
        <v>73821</v>
      </c>
      <c r="IG131" s="5">
        <v>76453</v>
      </c>
      <c r="IH131" s="5">
        <v>76023</v>
      </c>
      <c r="II131" s="5">
        <v>67835</v>
      </c>
      <c r="IJ131" s="5">
        <v>103335</v>
      </c>
      <c r="IK131" s="5">
        <v>372571</v>
      </c>
      <c r="IL131" s="5">
        <v>351868</v>
      </c>
      <c r="IM131" s="5">
        <v>282465</v>
      </c>
      <c r="IN131" s="5">
        <v>320519</v>
      </c>
      <c r="IO131" s="5">
        <v>306103</v>
      </c>
      <c r="IP131" s="5">
        <v>253512</v>
      </c>
      <c r="IQ131" s="5">
        <v>239886</v>
      </c>
      <c r="IR131" s="5">
        <v>255150</v>
      </c>
      <c r="IS131" s="5">
        <v>258711</v>
      </c>
      <c r="IT131" s="5">
        <v>231978</v>
      </c>
      <c r="IU131" s="5">
        <v>254606</v>
      </c>
      <c r="IV131" s="5">
        <v>262019</v>
      </c>
      <c r="IW131" s="5">
        <v>259795</v>
      </c>
      <c r="IX131" s="5">
        <v>252690</v>
      </c>
      <c r="IY131" s="5" t="s">
        <v>33</v>
      </c>
      <c r="IZ131" s="5" t="s">
        <v>33</v>
      </c>
      <c r="JA131" s="5">
        <v>0</v>
      </c>
      <c r="JB131" s="5">
        <v>0</v>
      </c>
      <c r="JC131" s="5">
        <v>0</v>
      </c>
      <c r="JD131" s="5">
        <v>0</v>
      </c>
      <c r="JE131" s="5">
        <v>0</v>
      </c>
      <c r="JF131" s="5">
        <v>0</v>
      </c>
      <c r="JG131" s="5">
        <v>0</v>
      </c>
      <c r="JH131" s="5">
        <v>0</v>
      </c>
      <c r="JI131" s="5">
        <v>0</v>
      </c>
      <c r="JJ131" s="5">
        <v>0</v>
      </c>
      <c r="JK131" s="5">
        <v>0</v>
      </c>
      <c r="JL131" s="5">
        <v>0</v>
      </c>
      <c r="JM131" s="5">
        <v>0</v>
      </c>
      <c r="JN131" s="5">
        <v>0</v>
      </c>
      <c r="JO131" s="5">
        <v>125</v>
      </c>
      <c r="JP131" s="5">
        <v>4263</v>
      </c>
      <c r="JQ131" s="5">
        <v>6030</v>
      </c>
      <c r="JR131" s="5">
        <v>3349</v>
      </c>
      <c r="JS131" s="5">
        <v>4069</v>
      </c>
      <c r="JT131" s="5">
        <v>5103</v>
      </c>
      <c r="JU131" s="5">
        <v>4153</v>
      </c>
      <c r="JV131" s="5">
        <v>2839</v>
      </c>
      <c r="JW131" s="5">
        <v>3637</v>
      </c>
      <c r="JX131" s="5">
        <v>4116</v>
      </c>
      <c r="JY131" s="5">
        <v>4079</v>
      </c>
      <c r="JZ131" s="5">
        <v>3817</v>
      </c>
      <c r="KA131" s="5">
        <v>3116</v>
      </c>
      <c r="KB131" s="5">
        <v>740</v>
      </c>
      <c r="KC131" s="5">
        <v>56</v>
      </c>
      <c r="KD131" s="5">
        <v>46</v>
      </c>
      <c r="KE131" s="5" t="s">
        <v>33</v>
      </c>
      <c r="KF131" s="5" t="s">
        <v>33</v>
      </c>
      <c r="KG131" s="5">
        <v>88077</v>
      </c>
      <c r="KH131" s="5">
        <v>82914</v>
      </c>
      <c r="KI131" s="5">
        <v>75440</v>
      </c>
      <c r="KJ131" s="5">
        <v>69581</v>
      </c>
      <c r="KK131" s="5">
        <v>59555</v>
      </c>
      <c r="KL131" s="5">
        <v>47852</v>
      </c>
      <c r="KM131" s="5">
        <v>42713</v>
      </c>
      <c r="KN131" s="5">
        <v>38534</v>
      </c>
      <c r="KO131" s="5">
        <v>36202</v>
      </c>
      <c r="KP131" s="5">
        <v>34256</v>
      </c>
      <c r="KQ131" s="5">
        <v>30845</v>
      </c>
      <c r="KR131" s="5">
        <v>30437</v>
      </c>
      <c r="KS131" s="5">
        <v>27040</v>
      </c>
      <c r="KT131" s="5">
        <v>27061</v>
      </c>
      <c r="KU131" s="5">
        <v>23795</v>
      </c>
      <c r="KV131" s="5">
        <v>21233</v>
      </c>
      <c r="KW131" s="5">
        <v>16405</v>
      </c>
      <c r="KX131" s="5">
        <v>15159</v>
      </c>
      <c r="KY131" s="5">
        <v>21376</v>
      </c>
      <c r="KZ131" s="5">
        <v>13989</v>
      </c>
      <c r="LA131" s="5">
        <v>11347</v>
      </c>
      <c r="LB131" s="5">
        <v>8614</v>
      </c>
      <c r="LC131" s="5">
        <v>9939</v>
      </c>
      <c r="LD131" s="5">
        <v>9598</v>
      </c>
      <c r="LE131" s="5">
        <v>9320</v>
      </c>
      <c r="LF131" s="5">
        <v>9359</v>
      </c>
      <c r="LG131" s="5">
        <v>6137</v>
      </c>
      <c r="LH131" s="5">
        <v>2511</v>
      </c>
      <c r="LI131" s="5">
        <v>1150</v>
      </c>
      <c r="LJ131" s="5">
        <v>1054</v>
      </c>
      <c r="LK131" s="5" t="s">
        <v>33</v>
      </c>
      <c r="LL131" s="5" t="s">
        <v>33</v>
      </c>
      <c r="LM131" s="5">
        <v>1063</v>
      </c>
      <c r="LN131" s="5">
        <v>1037</v>
      </c>
      <c r="LO131" s="5">
        <v>627</v>
      </c>
      <c r="LP131" s="5">
        <v>626</v>
      </c>
      <c r="LQ131" s="5">
        <v>847</v>
      </c>
      <c r="LR131" s="5">
        <v>1225</v>
      </c>
      <c r="LS131" s="5">
        <v>2522</v>
      </c>
      <c r="LT131" s="5">
        <v>799</v>
      </c>
      <c r="LU131" s="5">
        <v>876</v>
      </c>
      <c r="LV131" s="5">
        <v>701</v>
      </c>
      <c r="LW131" s="5">
        <v>412</v>
      </c>
      <c r="LX131" s="5">
        <v>1106</v>
      </c>
      <c r="LY131" s="5">
        <v>894</v>
      </c>
      <c r="LZ131" s="5">
        <v>731</v>
      </c>
      <c r="MA131" s="5">
        <v>851</v>
      </c>
      <c r="MB131" s="5">
        <v>719</v>
      </c>
      <c r="MC131" s="5">
        <v>588</v>
      </c>
      <c r="MD131" s="5">
        <v>1138</v>
      </c>
      <c r="ME131" s="5">
        <v>260</v>
      </c>
      <c r="MF131" s="5">
        <v>603</v>
      </c>
      <c r="MG131" s="5">
        <v>464</v>
      </c>
      <c r="MH131" s="5">
        <v>376</v>
      </c>
      <c r="MI131" s="5">
        <v>439</v>
      </c>
      <c r="MJ131" s="5">
        <v>426</v>
      </c>
      <c r="MK131" s="5">
        <v>375</v>
      </c>
      <c r="ML131" s="5">
        <v>444</v>
      </c>
      <c r="MM131" s="5">
        <v>561</v>
      </c>
      <c r="MN131" s="5">
        <v>437</v>
      </c>
      <c r="MO131" s="5">
        <v>468</v>
      </c>
      <c r="MP131" s="5">
        <v>375</v>
      </c>
      <c r="MQ131" s="5" t="s">
        <v>33</v>
      </c>
      <c r="MR131" s="5" t="s">
        <v>33</v>
      </c>
      <c r="MS131" s="5">
        <v>0</v>
      </c>
      <c r="MT131" s="5">
        <v>0</v>
      </c>
      <c r="MU131" s="5">
        <v>0</v>
      </c>
      <c r="MV131" s="5">
        <v>0</v>
      </c>
      <c r="MW131" s="5">
        <v>0</v>
      </c>
      <c r="MX131" s="5">
        <v>0</v>
      </c>
      <c r="MY131" s="5">
        <v>0</v>
      </c>
      <c r="MZ131" s="5">
        <v>0</v>
      </c>
      <c r="NA131" s="5">
        <v>0</v>
      </c>
      <c r="NB131" s="5">
        <v>0</v>
      </c>
      <c r="NC131" s="5">
        <v>0</v>
      </c>
      <c r="ND131" s="5">
        <v>0</v>
      </c>
      <c r="NE131" s="5" t="s">
        <v>33</v>
      </c>
      <c r="NF131" s="5" t="s">
        <v>33</v>
      </c>
      <c r="NG131" s="5" t="s">
        <v>33</v>
      </c>
      <c r="NH131" s="5" t="s">
        <v>33</v>
      </c>
      <c r="NI131" s="5" t="s">
        <v>33</v>
      </c>
      <c r="NJ131" s="5" t="s">
        <v>33</v>
      </c>
      <c r="NK131" s="5" t="s">
        <v>33</v>
      </c>
      <c r="NL131" s="5" t="s">
        <v>33</v>
      </c>
      <c r="NM131" s="5" t="s">
        <v>33</v>
      </c>
      <c r="NN131" s="5" t="s">
        <v>33</v>
      </c>
      <c r="NO131" s="5" t="s">
        <v>33</v>
      </c>
      <c r="NP131" s="5" t="s">
        <v>33</v>
      </c>
      <c r="NQ131" s="5" t="s">
        <v>33</v>
      </c>
      <c r="NR131" s="5" t="s">
        <v>33</v>
      </c>
      <c r="NS131" s="5" t="s">
        <v>33</v>
      </c>
      <c r="NT131" s="5" t="s">
        <v>33</v>
      </c>
      <c r="NU131" s="5" t="s">
        <v>33</v>
      </c>
      <c r="NV131" s="5" t="s">
        <v>33</v>
      </c>
      <c r="NW131" s="5" t="s">
        <v>33</v>
      </c>
      <c r="NX131" s="5" t="s">
        <v>33</v>
      </c>
      <c r="NY131" s="5">
        <v>0</v>
      </c>
      <c r="NZ131" s="5">
        <v>0</v>
      </c>
      <c r="OA131" s="5">
        <v>0</v>
      </c>
      <c r="OB131" s="5">
        <v>0</v>
      </c>
      <c r="OC131" s="5">
        <v>0</v>
      </c>
      <c r="OD131" s="5">
        <v>0</v>
      </c>
      <c r="OE131" s="5">
        <v>0</v>
      </c>
      <c r="OF131" s="5">
        <v>0</v>
      </c>
      <c r="OG131" s="5">
        <v>0</v>
      </c>
      <c r="OH131" s="5">
        <v>0</v>
      </c>
      <c r="OI131" s="5">
        <v>0</v>
      </c>
      <c r="OJ131" s="5">
        <v>0</v>
      </c>
      <c r="OK131" s="5" t="s">
        <v>33</v>
      </c>
      <c r="OL131" s="5" t="s">
        <v>33</v>
      </c>
      <c r="OM131" s="5" t="s">
        <v>33</v>
      </c>
      <c r="ON131" s="5" t="s">
        <v>33</v>
      </c>
      <c r="OO131" s="5" t="s">
        <v>33</v>
      </c>
      <c r="OP131" s="5" t="s">
        <v>33</v>
      </c>
      <c r="OQ131" s="5" t="s">
        <v>33</v>
      </c>
      <c r="OR131" s="5" t="s">
        <v>33</v>
      </c>
      <c r="OS131" s="5" t="s">
        <v>33</v>
      </c>
      <c r="OT131" s="5" t="s">
        <v>33</v>
      </c>
      <c r="OU131" s="5" t="s">
        <v>33</v>
      </c>
      <c r="OV131" s="5" t="s">
        <v>33</v>
      </c>
      <c r="OW131" s="5" t="s">
        <v>33</v>
      </c>
      <c r="OX131" s="5" t="s">
        <v>33</v>
      </c>
      <c r="OY131" s="5" t="s">
        <v>33</v>
      </c>
      <c r="OZ131" s="5" t="s">
        <v>33</v>
      </c>
      <c r="PA131" s="5" t="s">
        <v>33</v>
      </c>
      <c r="PB131" s="5" t="s">
        <v>33</v>
      </c>
      <c r="PC131" s="5" t="s">
        <v>33</v>
      </c>
      <c r="PD131" s="5" t="s">
        <v>33</v>
      </c>
      <c r="PE131" s="5">
        <v>12904</v>
      </c>
      <c r="PF131" s="5">
        <v>11979</v>
      </c>
      <c r="PG131" s="5">
        <v>11404</v>
      </c>
      <c r="PH131" s="5">
        <v>10542</v>
      </c>
      <c r="PI131" s="5">
        <v>10057</v>
      </c>
      <c r="PJ131" s="5">
        <v>10277</v>
      </c>
      <c r="PK131" s="5">
        <v>10089</v>
      </c>
      <c r="PL131" s="5">
        <v>9581</v>
      </c>
      <c r="PM131" s="5">
        <v>10103</v>
      </c>
      <c r="PN131" s="5">
        <v>10133</v>
      </c>
      <c r="PO131" s="5">
        <v>9855</v>
      </c>
      <c r="PP131" s="5">
        <v>10535</v>
      </c>
      <c r="PQ131" s="5">
        <v>10996</v>
      </c>
      <c r="PR131" s="5">
        <v>10592</v>
      </c>
      <c r="PS131" s="5">
        <v>10975</v>
      </c>
      <c r="PT131" s="5">
        <v>10432</v>
      </c>
      <c r="PU131" s="5">
        <v>11236</v>
      </c>
      <c r="PV131" s="5">
        <v>12889</v>
      </c>
      <c r="PW131" s="5">
        <v>11210</v>
      </c>
      <c r="PX131" s="5">
        <v>10164</v>
      </c>
      <c r="PY131" s="5">
        <v>9586</v>
      </c>
      <c r="PZ131" s="5">
        <v>9472</v>
      </c>
      <c r="QA131" s="5">
        <v>9441</v>
      </c>
      <c r="QB131" s="5">
        <v>8689</v>
      </c>
      <c r="QC131" s="5">
        <v>7866</v>
      </c>
      <c r="QD131" s="5">
        <v>8407</v>
      </c>
      <c r="QE131" s="5">
        <v>8246</v>
      </c>
      <c r="QF131" s="5">
        <v>8638</v>
      </c>
      <c r="QG131" s="5">
        <v>8301</v>
      </c>
      <c r="QH131" s="5">
        <v>7728</v>
      </c>
      <c r="QI131" s="5" t="s">
        <v>33</v>
      </c>
      <c r="QJ131" s="5" t="s">
        <v>33</v>
      </c>
      <c r="QK131" s="5">
        <v>12963</v>
      </c>
      <c r="QL131" s="5">
        <v>11521</v>
      </c>
      <c r="QM131" s="5">
        <v>11563</v>
      </c>
      <c r="QN131" s="5">
        <v>10624</v>
      </c>
      <c r="QO131" s="5">
        <v>11335</v>
      </c>
      <c r="QP131" s="5">
        <v>11932</v>
      </c>
      <c r="QQ131" s="5">
        <v>9758</v>
      </c>
      <c r="QR131" s="5">
        <v>8508</v>
      </c>
      <c r="QS131" s="5">
        <v>9834</v>
      </c>
      <c r="QT131" s="5">
        <v>8650</v>
      </c>
      <c r="QU131" s="5">
        <v>7033</v>
      </c>
      <c r="QV131" s="5">
        <v>7992</v>
      </c>
      <c r="QW131" s="5">
        <v>7861</v>
      </c>
      <c r="QX131" s="5">
        <v>6268</v>
      </c>
      <c r="QY131" s="5">
        <v>6526</v>
      </c>
      <c r="QZ131" s="5">
        <v>7196</v>
      </c>
      <c r="RA131" s="5">
        <v>8363</v>
      </c>
      <c r="RB131" s="5">
        <v>7651</v>
      </c>
      <c r="RC131" s="5">
        <v>7950</v>
      </c>
      <c r="RD131" s="5">
        <v>7668</v>
      </c>
      <c r="RE131" s="5">
        <v>8147</v>
      </c>
      <c r="RF131" s="5">
        <v>7361</v>
      </c>
      <c r="RG131" s="5">
        <v>7290</v>
      </c>
      <c r="RH131" s="5">
        <v>7168</v>
      </c>
      <c r="RI131" s="5">
        <v>6806</v>
      </c>
      <c r="RJ131" s="5">
        <v>6846</v>
      </c>
      <c r="RK131" s="5">
        <v>7145</v>
      </c>
      <c r="RL131" s="5">
        <v>7300</v>
      </c>
      <c r="RM131" s="5">
        <v>7145</v>
      </c>
      <c r="RN131" s="5">
        <v>6190</v>
      </c>
      <c r="RO131" s="5" t="s">
        <v>33</v>
      </c>
      <c r="RP131" s="5" t="s">
        <v>33</v>
      </c>
      <c r="RQ131" s="5">
        <v>3630</v>
      </c>
      <c r="RR131" s="5">
        <v>4076</v>
      </c>
      <c r="RS131" s="5">
        <v>4541</v>
      </c>
      <c r="RT131" s="5">
        <v>4515</v>
      </c>
      <c r="RU131" s="5">
        <v>4870</v>
      </c>
      <c r="RV131" s="5">
        <v>4786</v>
      </c>
      <c r="RW131" s="5">
        <v>4423</v>
      </c>
      <c r="RX131" s="5">
        <v>4338</v>
      </c>
      <c r="RY131" s="5">
        <v>4102</v>
      </c>
      <c r="RZ131" s="5">
        <v>3568</v>
      </c>
      <c r="SA131" s="5">
        <v>3653</v>
      </c>
      <c r="SB131" s="5">
        <v>4810</v>
      </c>
      <c r="SC131" s="5">
        <v>4769</v>
      </c>
      <c r="SD131" s="5">
        <v>4600</v>
      </c>
      <c r="SE131" s="5">
        <v>4845</v>
      </c>
      <c r="SF131" s="5">
        <v>4505</v>
      </c>
      <c r="SG131" s="5">
        <v>11120</v>
      </c>
      <c r="SH131" s="5">
        <v>9592</v>
      </c>
      <c r="SI131" s="5">
        <v>9296</v>
      </c>
      <c r="SJ131" s="5">
        <v>8460</v>
      </c>
      <c r="SK131" s="5">
        <v>9846</v>
      </c>
      <c r="SL131" s="5">
        <v>11722</v>
      </c>
      <c r="SM131" s="5">
        <v>10613</v>
      </c>
      <c r="SN131" s="5">
        <v>9794</v>
      </c>
      <c r="SO131" s="5">
        <v>9521</v>
      </c>
      <c r="SP131" s="5">
        <v>9519</v>
      </c>
      <c r="SQ131" s="5">
        <v>11684</v>
      </c>
      <c r="SR131" s="5">
        <v>11883</v>
      </c>
      <c r="SS131" s="5">
        <v>11565</v>
      </c>
      <c r="ST131" s="5">
        <v>12111</v>
      </c>
      <c r="SU131" s="5" t="s">
        <v>33</v>
      </c>
      <c r="SV131" s="5" t="s">
        <v>33</v>
      </c>
      <c r="SW131" s="5">
        <v>326</v>
      </c>
      <c r="SX131" s="5">
        <v>276</v>
      </c>
      <c r="SY131" s="5">
        <v>233</v>
      </c>
      <c r="SZ131" s="5">
        <v>301</v>
      </c>
      <c r="TA131" s="5">
        <v>365</v>
      </c>
      <c r="TB131" s="5">
        <v>557</v>
      </c>
      <c r="TC131" s="5">
        <v>503</v>
      </c>
      <c r="TD131" s="5">
        <v>209</v>
      </c>
      <c r="TE131" s="5">
        <v>195</v>
      </c>
      <c r="TF131" s="5">
        <v>203</v>
      </c>
      <c r="TG131" s="5">
        <v>310</v>
      </c>
      <c r="TH131" s="5">
        <v>468</v>
      </c>
      <c r="TI131" s="5">
        <v>437</v>
      </c>
      <c r="TJ131" s="5">
        <v>337</v>
      </c>
      <c r="TK131" s="5">
        <v>340</v>
      </c>
      <c r="TL131" s="5">
        <v>337</v>
      </c>
      <c r="TM131" s="5">
        <v>500</v>
      </c>
      <c r="TN131" s="5">
        <v>625</v>
      </c>
      <c r="TO131" s="5">
        <v>675</v>
      </c>
      <c r="TP131" s="5">
        <v>845</v>
      </c>
      <c r="TQ131" s="5">
        <v>605</v>
      </c>
      <c r="TR131" s="5">
        <v>543</v>
      </c>
      <c r="TS131" s="5">
        <v>1546</v>
      </c>
      <c r="TT131" s="5">
        <v>1661</v>
      </c>
      <c r="TU131" s="5">
        <v>1630</v>
      </c>
      <c r="TV131" s="5">
        <v>1421</v>
      </c>
      <c r="TW131" s="5">
        <v>1367</v>
      </c>
      <c r="TX131" s="5">
        <v>1505</v>
      </c>
      <c r="TY131" s="5">
        <v>1399</v>
      </c>
      <c r="TZ131" s="5">
        <v>1568</v>
      </c>
      <c r="UA131" s="5" t="s">
        <v>33</v>
      </c>
      <c r="UB131" s="5" t="s">
        <v>33</v>
      </c>
      <c r="UC131" s="5">
        <v>9</v>
      </c>
      <c r="UD131" s="5">
        <v>8</v>
      </c>
      <c r="UE131" s="5">
        <v>4</v>
      </c>
      <c r="UF131" s="5">
        <v>6</v>
      </c>
      <c r="UG131" s="5">
        <v>9</v>
      </c>
      <c r="UH131" s="5">
        <v>9</v>
      </c>
      <c r="UI131" s="5">
        <v>10</v>
      </c>
      <c r="UJ131" s="5">
        <v>9</v>
      </c>
      <c r="UK131" s="5">
        <v>21</v>
      </c>
      <c r="UL131" s="5">
        <v>5</v>
      </c>
      <c r="UM131" s="5">
        <v>9</v>
      </c>
      <c r="UN131" s="5">
        <v>3</v>
      </c>
      <c r="UO131" s="5">
        <v>6</v>
      </c>
      <c r="UP131" s="5">
        <v>11</v>
      </c>
      <c r="UQ131" s="5">
        <v>11</v>
      </c>
      <c r="UR131" s="5">
        <v>37</v>
      </c>
      <c r="US131" s="5">
        <v>150</v>
      </c>
      <c r="UT131" s="5">
        <v>165</v>
      </c>
      <c r="UU131" s="5">
        <v>156</v>
      </c>
      <c r="UV131" s="5">
        <v>157</v>
      </c>
      <c r="UW131" s="5">
        <v>204</v>
      </c>
      <c r="UX131" s="5">
        <v>112</v>
      </c>
      <c r="UY131" s="5">
        <v>16</v>
      </c>
      <c r="UZ131" s="5">
        <v>8</v>
      </c>
      <c r="VA131" s="5">
        <v>8</v>
      </c>
      <c r="VB131" s="5">
        <v>38</v>
      </c>
      <c r="VC131" s="5">
        <v>55</v>
      </c>
      <c r="VD131" s="5">
        <v>63</v>
      </c>
      <c r="VE131" s="5">
        <v>47</v>
      </c>
      <c r="VF131" s="5">
        <v>47</v>
      </c>
      <c r="VG131" s="5" t="s">
        <v>33</v>
      </c>
      <c r="VH131" s="5" t="s">
        <v>33</v>
      </c>
      <c r="VI131" s="5">
        <v>35863</v>
      </c>
      <c r="VJ131" s="5">
        <v>35064</v>
      </c>
      <c r="VK131" s="5">
        <v>31977</v>
      </c>
      <c r="VL131" s="5">
        <v>32160</v>
      </c>
      <c r="VM131" s="5">
        <v>39391</v>
      </c>
      <c r="VN131" s="5">
        <v>35422</v>
      </c>
      <c r="VO131" s="5">
        <v>34549</v>
      </c>
      <c r="VP131" s="5">
        <v>32514</v>
      </c>
      <c r="VQ131" s="5">
        <v>29143</v>
      </c>
      <c r="VR131" s="5">
        <v>23575</v>
      </c>
      <c r="VS131" s="5">
        <v>25139</v>
      </c>
      <c r="VT131" s="5">
        <v>28754</v>
      </c>
      <c r="VU131" s="5">
        <v>20170</v>
      </c>
      <c r="VV131" s="5">
        <v>23000</v>
      </c>
      <c r="VW131" s="5">
        <v>18506</v>
      </c>
      <c r="VX131" s="5">
        <v>24500</v>
      </c>
      <c r="VY131" s="5">
        <v>40800</v>
      </c>
      <c r="VZ131" s="5">
        <v>38267</v>
      </c>
      <c r="WA131" s="5">
        <v>36052</v>
      </c>
      <c r="WB131" s="5">
        <v>35735</v>
      </c>
      <c r="WC131" s="5">
        <v>33038</v>
      </c>
      <c r="WD131" s="5">
        <v>31473</v>
      </c>
      <c r="WE131" s="5">
        <v>25409</v>
      </c>
      <c r="WF131" s="5">
        <v>36314</v>
      </c>
      <c r="WG131" s="5">
        <v>25691</v>
      </c>
      <c r="WH131" s="5">
        <v>27096</v>
      </c>
      <c r="WI131" s="5">
        <v>25784</v>
      </c>
      <c r="WJ131" s="5">
        <v>23735</v>
      </c>
      <c r="WK131" s="5">
        <v>20992</v>
      </c>
      <c r="WL131" s="5">
        <v>19752</v>
      </c>
      <c r="WM131" s="5" t="s">
        <v>33</v>
      </c>
      <c r="WN131" s="5" t="s">
        <v>33</v>
      </c>
      <c r="WO131" s="5">
        <v>0</v>
      </c>
      <c r="WP131" s="5">
        <v>0</v>
      </c>
      <c r="WQ131" s="5">
        <v>0</v>
      </c>
      <c r="WR131" s="5">
        <v>0</v>
      </c>
      <c r="WS131" s="5">
        <v>0</v>
      </c>
      <c r="WT131" s="5">
        <v>1</v>
      </c>
      <c r="WU131" s="5">
        <v>0</v>
      </c>
      <c r="WV131" s="5">
        <v>0</v>
      </c>
      <c r="WW131" s="5">
        <v>1</v>
      </c>
      <c r="WX131" s="5">
        <v>3</v>
      </c>
      <c r="WY131" s="5">
        <v>1</v>
      </c>
      <c r="WZ131" s="5">
        <v>0</v>
      </c>
      <c r="XA131" s="5">
        <v>0</v>
      </c>
      <c r="XB131" s="5">
        <v>0</v>
      </c>
      <c r="XC131" s="5">
        <v>0</v>
      </c>
      <c r="XD131" s="5">
        <v>0</v>
      </c>
      <c r="XE131" s="5">
        <v>0</v>
      </c>
      <c r="XF131" s="5">
        <v>4</v>
      </c>
      <c r="XG131" s="5">
        <v>0</v>
      </c>
      <c r="XH131" s="5">
        <v>250</v>
      </c>
      <c r="XI131" s="5">
        <v>159</v>
      </c>
      <c r="XJ131" s="5">
        <v>96</v>
      </c>
      <c r="XK131" s="5">
        <v>156</v>
      </c>
      <c r="XL131" s="5">
        <v>256</v>
      </c>
      <c r="XM131" s="5">
        <v>199</v>
      </c>
      <c r="XN131" s="5">
        <v>235</v>
      </c>
      <c r="XO131" s="5">
        <v>403</v>
      </c>
      <c r="XP131" s="5">
        <v>311</v>
      </c>
      <c r="XQ131" s="5">
        <v>300</v>
      </c>
      <c r="XR131" s="5">
        <v>256</v>
      </c>
      <c r="XS131" s="1">
        <v>40051</v>
      </c>
      <c r="XT131" s="3" t="s">
        <v>180</v>
      </c>
      <c r="XU131" s="3" t="s">
        <v>179</v>
      </c>
      <c r="XV131" s="3" t="s">
        <v>179</v>
      </c>
      <c r="XW131" s="3" t="s">
        <v>179</v>
      </c>
      <c r="XX131" s="3" t="s">
        <v>180</v>
      </c>
      <c r="XY131" s="3" t="s">
        <v>179</v>
      </c>
      <c r="XZ131" s="3"/>
    </row>
    <row r="132" spans="1:650" x14ac:dyDescent="0.3">
      <c r="A132" s="6" t="s">
        <v>159</v>
      </c>
      <c r="B132" s="1">
        <v>4057029</v>
      </c>
      <c r="C132" s="5">
        <v>2917</v>
      </c>
      <c r="D132" s="5">
        <v>2275</v>
      </c>
      <c r="E132" s="5">
        <v>1898</v>
      </c>
      <c r="F132" s="5">
        <v>1397</v>
      </c>
      <c r="G132" s="5">
        <v>2927</v>
      </c>
      <c r="H132" s="5">
        <v>447</v>
      </c>
      <c r="I132" s="5">
        <v>-1428</v>
      </c>
      <c r="J132" s="5">
        <v>51</v>
      </c>
      <c r="K132" s="5">
        <v>3675</v>
      </c>
      <c r="L132" s="5">
        <v>2049</v>
      </c>
      <c r="M132" s="5">
        <v>1478</v>
      </c>
      <c r="N132" s="5">
        <v>3448</v>
      </c>
      <c r="O132" s="5">
        <v>4142</v>
      </c>
      <c r="P132" s="5">
        <v>832</v>
      </c>
      <c r="Q132" s="5">
        <v>-2158</v>
      </c>
      <c r="R132" s="5">
        <v>8110</v>
      </c>
      <c r="S132" s="5">
        <v>0</v>
      </c>
      <c r="T132" s="5">
        <v>0</v>
      </c>
      <c r="U132" s="5">
        <v>-19</v>
      </c>
      <c r="V132" s="5">
        <v>23</v>
      </c>
      <c r="W132" s="5">
        <v>2613</v>
      </c>
      <c r="X132" s="5">
        <v>3843</v>
      </c>
      <c r="Y132" s="5">
        <v>2540</v>
      </c>
      <c r="Z132" s="5">
        <v>1508</v>
      </c>
      <c r="AA132" s="5">
        <v>3976</v>
      </c>
      <c r="AB132" s="5">
        <v>-5971</v>
      </c>
      <c r="AC132" s="5">
        <v>-51</v>
      </c>
      <c r="AD132" s="5">
        <v>81</v>
      </c>
      <c r="AE132" s="5">
        <v>8776</v>
      </c>
      <c r="AF132" s="5">
        <v>3536</v>
      </c>
      <c r="AG132" s="5">
        <v>0</v>
      </c>
      <c r="AH132" s="5">
        <v>0</v>
      </c>
      <c r="AI132" s="5">
        <v>0</v>
      </c>
      <c r="AJ132" s="5">
        <v>0</v>
      </c>
      <c r="AK132" s="5">
        <v>0</v>
      </c>
      <c r="AL132" s="5">
        <v>0</v>
      </c>
      <c r="AM132" s="5">
        <v>2</v>
      </c>
      <c r="AN132" s="5">
        <v>0</v>
      </c>
      <c r="AO132" s="5">
        <v>0</v>
      </c>
      <c r="AP132" s="5">
        <v>0</v>
      </c>
      <c r="AQ132" s="5">
        <v>0</v>
      </c>
      <c r="AR132" s="5">
        <v>0</v>
      </c>
      <c r="AS132" s="5">
        <v>0</v>
      </c>
      <c r="AT132" s="5">
        <v>7922</v>
      </c>
      <c r="AU132" s="5">
        <v>5021</v>
      </c>
      <c r="AV132" s="5">
        <v>29536</v>
      </c>
      <c r="AW132" s="5">
        <v>10057</v>
      </c>
      <c r="AX132" s="5">
        <v>85685</v>
      </c>
      <c r="AY132" s="5">
        <v>66957</v>
      </c>
      <c r="AZ132" s="5">
        <v>8455</v>
      </c>
      <c r="BA132" s="5">
        <v>21352</v>
      </c>
      <c r="BB132" s="5">
        <v>99513</v>
      </c>
      <c r="BC132" s="5">
        <v>11392</v>
      </c>
      <c r="BD132" s="5">
        <v>10578</v>
      </c>
      <c r="BE132" s="5">
        <v>12825</v>
      </c>
      <c r="BF132" s="5">
        <v>16521</v>
      </c>
      <c r="BG132" s="5">
        <v>10004</v>
      </c>
      <c r="BH132" s="5">
        <v>38170</v>
      </c>
      <c r="BI132" s="5">
        <v>21053</v>
      </c>
      <c r="BJ132" s="5">
        <v>33636</v>
      </c>
      <c r="BK132" s="5">
        <v>66186</v>
      </c>
      <c r="BL132" s="5">
        <v>57988</v>
      </c>
      <c r="BM132" s="5">
        <v>95081</v>
      </c>
      <c r="BN132" s="5">
        <v>61990</v>
      </c>
      <c r="BO132" s="5">
        <v>2029</v>
      </c>
      <c r="BP132" s="5">
        <v>1092</v>
      </c>
      <c r="BQ132" s="5">
        <v>439</v>
      </c>
      <c r="BR132" s="5">
        <v>340</v>
      </c>
      <c r="BS132" s="5">
        <v>1392</v>
      </c>
      <c r="BT132" s="5">
        <v>845</v>
      </c>
      <c r="BU132" s="5">
        <v>1052</v>
      </c>
      <c r="BV132" s="5">
        <v>769</v>
      </c>
      <c r="BW132" s="5">
        <v>26</v>
      </c>
      <c r="BX132" s="5">
        <v>1892</v>
      </c>
      <c r="BY132" s="5">
        <v>323</v>
      </c>
      <c r="BZ132" s="5">
        <v>206</v>
      </c>
      <c r="CA132" s="5">
        <v>-93</v>
      </c>
      <c r="CB132" s="5">
        <v>1844</v>
      </c>
      <c r="CC132" s="5">
        <v>803</v>
      </c>
      <c r="CD132" s="5">
        <v>877</v>
      </c>
      <c r="CE132" s="5">
        <v>261</v>
      </c>
      <c r="CF132" s="5">
        <v>2265</v>
      </c>
      <c r="CG132" s="5">
        <v>533</v>
      </c>
      <c r="CH132" s="5">
        <v>-7852</v>
      </c>
      <c r="CI132" s="5">
        <v>-360</v>
      </c>
      <c r="CJ132" s="5">
        <v>7771</v>
      </c>
      <c r="CK132" s="5">
        <v>4467</v>
      </c>
      <c r="CL132" s="5">
        <v>7416</v>
      </c>
      <c r="CM132" s="5">
        <v>9107</v>
      </c>
      <c r="CN132" s="5">
        <v>2708</v>
      </c>
      <c r="CO132" s="5">
        <v>4017</v>
      </c>
      <c r="CP132" s="5">
        <v>1870</v>
      </c>
      <c r="CQ132" s="5">
        <v>2149</v>
      </c>
      <c r="CR132" s="5">
        <v>1647</v>
      </c>
      <c r="CS132" s="5">
        <v>-5445</v>
      </c>
      <c r="CT132" s="5">
        <v>1534</v>
      </c>
      <c r="CU132" s="5">
        <v>42361</v>
      </c>
      <c r="CV132" s="5">
        <v>31596</v>
      </c>
      <c r="CW132" s="5">
        <v>27191</v>
      </c>
      <c r="CX132" s="5">
        <v>36645</v>
      </c>
      <c r="CY132" s="5">
        <v>33332</v>
      </c>
      <c r="CZ132" s="5">
        <v>38991</v>
      </c>
      <c r="DA132" s="5">
        <v>26853</v>
      </c>
      <c r="DB132" s="5">
        <v>57423</v>
      </c>
      <c r="DC132" s="5">
        <v>35304</v>
      </c>
      <c r="DD132" s="5">
        <v>34519</v>
      </c>
      <c r="DE132" s="5">
        <v>42024</v>
      </c>
      <c r="DF132" s="5">
        <v>44940</v>
      </c>
      <c r="DG132" s="5">
        <v>31398</v>
      </c>
      <c r="DH132" s="5">
        <v>28277</v>
      </c>
      <c r="DI132" s="5">
        <v>31330</v>
      </c>
      <c r="DJ132" s="5">
        <v>23707</v>
      </c>
      <c r="DK132" s="5">
        <v>29138</v>
      </c>
      <c r="DL132" s="5">
        <v>13934</v>
      </c>
      <c r="DM132" s="5">
        <v>15483</v>
      </c>
      <c r="DN132" s="5">
        <v>20917</v>
      </c>
      <c r="DO132" s="5">
        <v>23646</v>
      </c>
      <c r="DP132" s="5">
        <v>14970</v>
      </c>
      <c r="DQ132" s="5">
        <v>26327</v>
      </c>
      <c r="DR132" s="5">
        <v>21861</v>
      </c>
      <c r="DS132" s="5">
        <v>17453</v>
      </c>
      <c r="DT132" s="5">
        <v>19640</v>
      </c>
      <c r="DU132" s="5">
        <v>20820</v>
      </c>
      <c r="DV132" s="5">
        <v>32756</v>
      </c>
      <c r="DW132" s="5">
        <v>9848</v>
      </c>
      <c r="DX132" s="5">
        <v>16146</v>
      </c>
      <c r="DY132" s="5">
        <v>11625</v>
      </c>
      <c r="DZ132" s="5">
        <v>19398</v>
      </c>
      <c r="EA132" s="5">
        <v>1932</v>
      </c>
      <c r="EB132" s="5">
        <v>4102</v>
      </c>
      <c r="EC132" s="5">
        <v>7651</v>
      </c>
      <c r="ED132" s="5">
        <v>4481</v>
      </c>
      <c r="EE132" s="5">
        <v>4110</v>
      </c>
      <c r="EF132" s="5">
        <v>949</v>
      </c>
      <c r="EG132" s="5">
        <v>18412</v>
      </c>
      <c r="EH132" s="5">
        <v>17298</v>
      </c>
      <c r="EI132" s="5">
        <v>5995</v>
      </c>
      <c r="EJ132" s="5">
        <v>713</v>
      </c>
      <c r="EK132" s="5">
        <v>-965</v>
      </c>
      <c r="EL132" s="5">
        <v>8000</v>
      </c>
      <c r="EM132" s="5">
        <v>9342</v>
      </c>
      <c r="EN132" s="5">
        <v>17441</v>
      </c>
      <c r="EO132" s="5">
        <v>650</v>
      </c>
      <c r="EP132" s="5">
        <v>4186</v>
      </c>
      <c r="EQ132" s="5">
        <v>27</v>
      </c>
      <c r="ER132" s="5">
        <v>607</v>
      </c>
      <c r="ES132" s="5">
        <v>462</v>
      </c>
      <c r="ET132" s="5">
        <v>713</v>
      </c>
      <c r="EU132" s="5">
        <v>245</v>
      </c>
      <c r="EV132" s="5">
        <v>2639</v>
      </c>
      <c r="EW132" s="5">
        <v>-650</v>
      </c>
      <c r="EX132" s="5">
        <v>1626</v>
      </c>
      <c r="EY132" s="5">
        <v>2720</v>
      </c>
      <c r="EZ132" s="5">
        <v>1679</v>
      </c>
      <c r="FA132" s="5">
        <v>-921</v>
      </c>
      <c r="FB132" s="5">
        <v>4297</v>
      </c>
      <c r="FC132" s="5">
        <v>6990</v>
      </c>
      <c r="FD132" s="5">
        <v>64</v>
      </c>
      <c r="FE132" s="5">
        <v>4860</v>
      </c>
      <c r="FF132" s="5">
        <v>3824</v>
      </c>
      <c r="FG132" s="5">
        <v>0</v>
      </c>
      <c r="FH132" s="5">
        <v>0</v>
      </c>
      <c r="FI132" s="5">
        <v>0</v>
      </c>
      <c r="FJ132" s="5">
        <v>0</v>
      </c>
      <c r="FK132" s="5">
        <v>0</v>
      </c>
      <c r="FL132" s="5">
        <v>0</v>
      </c>
      <c r="FM132" s="5">
        <v>0</v>
      </c>
      <c r="FN132" s="5">
        <v>0</v>
      </c>
      <c r="FO132" s="5">
        <v>0</v>
      </c>
      <c r="FP132" s="5">
        <v>0</v>
      </c>
      <c r="FQ132" s="5">
        <v>0</v>
      </c>
      <c r="FR132" s="5">
        <v>0</v>
      </c>
      <c r="FS132" s="5">
        <v>0</v>
      </c>
      <c r="FT132" s="5">
        <v>0</v>
      </c>
      <c r="FU132" s="5" t="s">
        <v>33</v>
      </c>
      <c r="FV132" s="5" t="s">
        <v>33</v>
      </c>
      <c r="FW132" s="5" t="s">
        <v>33</v>
      </c>
      <c r="FX132" s="5" t="s">
        <v>33</v>
      </c>
      <c r="FY132" s="5" t="s">
        <v>33</v>
      </c>
      <c r="FZ132" s="5" t="s">
        <v>33</v>
      </c>
      <c r="GA132" s="5" t="s">
        <v>33</v>
      </c>
      <c r="GB132" s="5" t="s">
        <v>33</v>
      </c>
      <c r="GC132" s="5" t="s">
        <v>33</v>
      </c>
      <c r="GD132" s="5" t="s">
        <v>33</v>
      </c>
      <c r="GE132" s="5" t="s">
        <v>33</v>
      </c>
      <c r="GF132" s="5" t="s">
        <v>33</v>
      </c>
      <c r="GG132" s="5" t="s">
        <v>33</v>
      </c>
      <c r="GH132" s="5" t="s">
        <v>33</v>
      </c>
      <c r="GI132" s="5" t="s">
        <v>33</v>
      </c>
      <c r="GJ132" s="5" t="s">
        <v>33</v>
      </c>
      <c r="GK132" s="5" t="s">
        <v>33</v>
      </c>
      <c r="GL132" s="5" t="s">
        <v>33</v>
      </c>
      <c r="GM132" s="5">
        <v>49238</v>
      </c>
      <c r="GN132" s="5">
        <v>39066</v>
      </c>
      <c r="GO132" s="5">
        <v>37179</v>
      </c>
      <c r="GP132" s="5">
        <v>42863</v>
      </c>
      <c r="GQ132" s="5">
        <v>41763</v>
      </c>
      <c r="GR132" s="5">
        <v>41231</v>
      </c>
      <c r="GS132" s="5">
        <v>44889</v>
      </c>
      <c r="GT132" s="5">
        <v>75541</v>
      </c>
      <c r="GU132" s="5">
        <v>45000</v>
      </c>
      <c r="GV132" s="5">
        <v>39172</v>
      </c>
      <c r="GW132" s="5">
        <v>42860</v>
      </c>
      <c r="GX132" s="5">
        <v>64516</v>
      </c>
      <c r="GY132" s="5">
        <v>49810</v>
      </c>
      <c r="GZ132" s="5">
        <v>77929</v>
      </c>
      <c r="HA132" s="5">
        <v>40683</v>
      </c>
      <c r="HB132" s="5">
        <v>122565</v>
      </c>
      <c r="HC132" s="5">
        <v>96382</v>
      </c>
      <c r="HD132" s="5">
        <v>25260</v>
      </c>
      <c r="HE132" s="5">
        <v>37811</v>
      </c>
      <c r="HF132" s="5">
        <v>113314</v>
      </c>
      <c r="HG132" s="5">
        <v>37537</v>
      </c>
      <c r="HH132" s="5">
        <v>39802</v>
      </c>
      <c r="HI132" s="5">
        <v>45509</v>
      </c>
      <c r="HJ132" s="5">
        <v>48930</v>
      </c>
      <c r="HK132" s="5">
        <v>43259</v>
      </c>
      <c r="HL132" s="5">
        <v>56226</v>
      </c>
      <c r="HM132" s="5">
        <v>44919</v>
      </c>
      <c r="HN132" s="5">
        <v>72640</v>
      </c>
      <c r="HO132" s="5">
        <v>93948</v>
      </c>
      <c r="HP132" s="5">
        <v>79381</v>
      </c>
      <c r="HQ132" s="5">
        <v>106120</v>
      </c>
      <c r="HR132" s="5">
        <v>86745</v>
      </c>
      <c r="HS132" s="5">
        <v>57262</v>
      </c>
      <c r="HT132" s="5">
        <v>57277</v>
      </c>
      <c r="HU132" s="5">
        <v>85017</v>
      </c>
      <c r="HV132" s="5">
        <v>154050</v>
      </c>
      <c r="HW132" s="5">
        <v>217905</v>
      </c>
      <c r="HX132" s="5">
        <v>199009</v>
      </c>
      <c r="HY132" s="5">
        <v>186228</v>
      </c>
      <c r="HZ132" s="5">
        <v>195496</v>
      </c>
      <c r="IA132" s="5">
        <v>212825</v>
      </c>
      <c r="IB132" s="5">
        <v>288249</v>
      </c>
      <c r="IC132" s="5">
        <v>568742</v>
      </c>
      <c r="ID132" s="5">
        <v>459056</v>
      </c>
      <c r="IE132" s="5">
        <v>504965</v>
      </c>
      <c r="IF132" s="5">
        <v>484476</v>
      </c>
      <c r="IG132" s="5">
        <v>500945</v>
      </c>
      <c r="IH132" s="5">
        <v>511657</v>
      </c>
      <c r="II132" s="5">
        <v>521149</v>
      </c>
      <c r="IJ132" s="5">
        <v>537679</v>
      </c>
      <c r="IK132" s="5">
        <v>597515</v>
      </c>
      <c r="IL132" s="5">
        <v>331929</v>
      </c>
      <c r="IM132" s="5">
        <v>353199</v>
      </c>
      <c r="IN132" s="5">
        <v>390062</v>
      </c>
      <c r="IO132" s="5">
        <v>374428</v>
      </c>
      <c r="IP132" s="5">
        <v>381613</v>
      </c>
      <c r="IQ132" s="5">
        <v>345865</v>
      </c>
      <c r="IR132" s="5">
        <v>363186</v>
      </c>
      <c r="IS132" s="5">
        <v>386591</v>
      </c>
      <c r="IT132" s="5">
        <v>372228</v>
      </c>
      <c r="IU132" s="5">
        <v>388558</v>
      </c>
      <c r="IV132" s="5">
        <v>352942</v>
      </c>
      <c r="IW132" s="5">
        <v>365831</v>
      </c>
      <c r="IX132" s="5">
        <v>341853</v>
      </c>
      <c r="IY132" s="5">
        <v>0</v>
      </c>
      <c r="IZ132" s="5">
        <v>2</v>
      </c>
      <c r="JA132" s="5">
        <v>8375</v>
      </c>
      <c r="JB132" s="5">
        <v>6888</v>
      </c>
      <c r="JC132" s="5">
        <v>13154</v>
      </c>
      <c r="JD132" s="5">
        <v>11546</v>
      </c>
      <c r="JE132" s="5">
        <v>5820</v>
      </c>
      <c r="JF132" s="5">
        <v>11791</v>
      </c>
      <c r="JG132" s="5">
        <v>10590</v>
      </c>
      <c r="JH132" s="5">
        <v>3558</v>
      </c>
      <c r="JI132" s="5">
        <v>9556</v>
      </c>
      <c r="JJ132" s="5">
        <v>9290</v>
      </c>
      <c r="JK132" s="5">
        <v>9339</v>
      </c>
      <c r="JL132" s="5">
        <v>18744</v>
      </c>
      <c r="JM132" s="5">
        <v>50497</v>
      </c>
      <c r="JN132" s="5">
        <v>27278</v>
      </c>
      <c r="JO132" s="5">
        <v>76826</v>
      </c>
      <c r="JP132" s="5">
        <v>75439</v>
      </c>
      <c r="JQ132" s="5">
        <v>29519</v>
      </c>
      <c r="JR132" s="5">
        <v>55212</v>
      </c>
      <c r="JS132" s="5">
        <v>43749</v>
      </c>
      <c r="JT132" s="5">
        <v>44190</v>
      </c>
      <c r="JU132" s="5">
        <v>37246</v>
      </c>
      <c r="JV132" s="5">
        <v>32555</v>
      </c>
      <c r="JW132" s="5">
        <v>41609</v>
      </c>
      <c r="JX132" s="5">
        <v>44924</v>
      </c>
      <c r="JY132" s="5">
        <v>42855</v>
      </c>
      <c r="JZ132" s="5">
        <v>43754</v>
      </c>
      <c r="KA132" s="5">
        <v>42676</v>
      </c>
      <c r="KB132" s="5">
        <v>48800</v>
      </c>
      <c r="KC132" s="5">
        <v>47678</v>
      </c>
      <c r="KD132" s="5">
        <v>53554</v>
      </c>
      <c r="KE132" s="5">
        <v>116111</v>
      </c>
      <c r="KF132" s="5">
        <v>93352</v>
      </c>
      <c r="KG132" s="5">
        <v>104188</v>
      </c>
      <c r="KH132" s="5">
        <v>99041</v>
      </c>
      <c r="KI132" s="5">
        <v>86608</v>
      </c>
      <c r="KJ132" s="5">
        <v>57419</v>
      </c>
      <c r="KK132" s="5">
        <v>58804</v>
      </c>
      <c r="KL132" s="5">
        <v>44260</v>
      </c>
      <c r="KM132" s="5">
        <v>19903</v>
      </c>
      <c r="KN132" s="5">
        <v>1546</v>
      </c>
      <c r="KO132" s="5">
        <v>17779</v>
      </c>
      <c r="KP132" s="5">
        <v>73750</v>
      </c>
      <c r="KQ132" s="5">
        <v>66583</v>
      </c>
      <c r="KR132" s="5">
        <v>51595</v>
      </c>
      <c r="KS132" s="5">
        <v>54842</v>
      </c>
      <c r="KT132" s="5">
        <v>32673</v>
      </c>
      <c r="KU132" s="5">
        <v>26554</v>
      </c>
      <c r="KV132" s="5">
        <v>22939</v>
      </c>
      <c r="KW132" s="5">
        <v>23361</v>
      </c>
      <c r="KX132" s="5">
        <v>12564</v>
      </c>
      <c r="KY132" s="5">
        <v>4745</v>
      </c>
      <c r="KZ132" s="5">
        <v>5569</v>
      </c>
      <c r="LA132" s="5">
        <v>5520</v>
      </c>
      <c r="LB132" s="5">
        <v>5472</v>
      </c>
      <c r="LC132" s="5">
        <v>5144</v>
      </c>
      <c r="LD132" s="5">
        <v>6409</v>
      </c>
      <c r="LE132" s="5">
        <v>5442</v>
      </c>
      <c r="LF132" s="5">
        <v>6209</v>
      </c>
      <c r="LG132" s="5">
        <v>8036</v>
      </c>
      <c r="LH132" s="5">
        <v>8011</v>
      </c>
      <c r="LI132" s="5">
        <v>6912</v>
      </c>
      <c r="LJ132" s="5">
        <v>6920</v>
      </c>
      <c r="LK132" s="5">
        <v>170</v>
      </c>
      <c r="LL132" s="5">
        <v>353</v>
      </c>
      <c r="LM132" s="5">
        <v>280</v>
      </c>
      <c r="LN132" s="5">
        <v>260</v>
      </c>
      <c r="LO132" s="5">
        <v>328</v>
      </c>
      <c r="LP132" s="5">
        <v>107</v>
      </c>
      <c r="LQ132" s="5">
        <v>246</v>
      </c>
      <c r="LR132" s="5">
        <v>254</v>
      </c>
      <c r="LS132" s="5">
        <v>238</v>
      </c>
      <c r="LT132" s="5">
        <v>319</v>
      </c>
      <c r="LU132" s="5">
        <v>445</v>
      </c>
      <c r="LV132" s="5">
        <v>738</v>
      </c>
      <c r="LW132" s="5">
        <v>826</v>
      </c>
      <c r="LX132" s="5">
        <v>458</v>
      </c>
      <c r="LY132" s="5">
        <v>463</v>
      </c>
      <c r="LZ132" s="5">
        <v>566</v>
      </c>
      <c r="MA132" s="5">
        <v>769</v>
      </c>
      <c r="MB132" s="5">
        <v>2076</v>
      </c>
      <c r="MC132" s="5">
        <v>2974</v>
      </c>
      <c r="MD132" s="5">
        <v>2196</v>
      </c>
      <c r="ME132" s="5">
        <v>2381</v>
      </c>
      <c r="MF132" s="5">
        <v>1340</v>
      </c>
      <c r="MG132" s="5">
        <v>3371</v>
      </c>
      <c r="MH132" s="5">
        <v>2923</v>
      </c>
      <c r="MI132" s="5">
        <v>3207</v>
      </c>
      <c r="MJ132" s="5">
        <v>2149</v>
      </c>
      <c r="MK132" s="5">
        <v>2424</v>
      </c>
      <c r="ML132" s="5">
        <v>1842</v>
      </c>
      <c r="MM132" s="5">
        <v>3169</v>
      </c>
      <c r="MN132" s="5">
        <v>3627</v>
      </c>
      <c r="MO132" s="5">
        <v>2937</v>
      </c>
      <c r="MP132" s="5">
        <v>2594</v>
      </c>
      <c r="MQ132" s="5">
        <v>0</v>
      </c>
      <c r="MR132" s="5">
        <v>0</v>
      </c>
      <c r="MS132" s="5">
        <v>0</v>
      </c>
      <c r="MT132" s="5">
        <v>0</v>
      </c>
      <c r="MU132" s="5">
        <v>0</v>
      </c>
      <c r="MV132" s="5">
        <v>0</v>
      </c>
      <c r="MW132" s="5">
        <v>0</v>
      </c>
      <c r="MX132" s="5">
        <v>0</v>
      </c>
      <c r="MY132" s="5">
        <v>0</v>
      </c>
      <c r="MZ132" s="5">
        <v>2</v>
      </c>
      <c r="NA132" s="5">
        <v>93</v>
      </c>
      <c r="NB132" s="5">
        <v>169</v>
      </c>
      <c r="NC132" s="5">
        <v>182</v>
      </c>
      <c r="ND132" s="5">
        <v>1324</v>
      </c>
      <c r="NE132" s="5" t="s">
        <v>33</v>
      </c>
      <c r="NF132" s="5" t="s">
        <v>33</v>
      </c>
      <c r="NG132" s="5" t="s">
        <v>33</v>
      </c>
      <c r="NH132" s="5" t="s">
        <v>33</v>
      </c>
      <c r="NI132" s="5" t="s">
        <v>33</v>
      </c>
      <c r="NJ132" s="5" t="s">
        <v>33</v>
      </c>
      <c r="NK132" s="5" t="s">
        <v>33</v>
      </c>
      <c r="NL132" s="5" t="s">
        <v>33</v>
      </c>
      <c r="NM132" s="5" t="s">
        <v>33</v>
      </c>
      <c r="NN132" s="5" t="s">
        <v>33</v>
      </c>
      <c r="NO132" s="5" t="s">
        <v>33</v>
      </c>
      <c r="NP132" s="5" t="s">
        <v>33</v>
      </c>
      <c r="NQ132" s="5" t="s">
        <v>33</v>
      </c>
      <c r="NR132" s="5" t="s">
        <v>33</v>
      </c>
      <c r="NS132" s="5" t="s">
        <v>33</v>
      </c>
      <c r="NT132" s="5" t="s">
        <v>33</v>
      </c>
      <c r="NU132" s="5" t="s">
        <v>33</v>
      </c>
      <c r="NV132" s="5" t="s">
        <v>33</v>
      </c>
      <c r="NW132" s="5">
        <v>0</v>
      </c>
      <c r="NX132" s="5">
        <v>0</v>
      </c>
      <c r="NY132" s="5">
        <v>0</v>
      </c>
      <c r="NZ132" s="5">
        <v>0</v>
      </c>
      <c r="OA132" s="5">
        <v>0</v>
      </c>
      <c r="OB132" s="5">
        <v>0</v>
      </c>
      <c r="OC132" s="5">
        <v>0</v>
      </c>
      <c r="OD132" s="5">
        <v>0</v>
      </c>
      <c r="OE132" s="5">
        <v>0</v>
      </c>
      <c r="OF132" s="5">
        <v>0</v>
      </c>
      <c r="OG132" s="5">
        <v>0</v>
      </c>
      <c r="OH132" s="5">
        <v>0</v>
      </c>
      <c r="OI132" s="5">
        <v>0</v>
      </c>
      <c r="OJ132" s="5">
        <v>0</v>
      </c>
      <c r="OK132" s="5" t="s">
        <v>33</v>
      </c>
      <c r="OL132" s="5" t="s">
        <v>33</v>
      </c>
      <c r="OM132" s="5" t="s">
        <v>33</v>
      </c>
      <c r="ON132" s="5" t="s">
        <v>33</v>
      </c>
      <c r="OO132" s="5" t="s">
        <v>33</v>
      </c>
      <c r="OP132" s="5" t="s">
        <v>33</v>
      </c>
      <c r="OQ132" s="5" t="s">
        <v>33</v>
      </c>
      <c r="OR132" s="5" t="s">
        <v>33</v>
      </c>
      <c r="OS132" s="5" t="s">
        <v>33</v>
      </c>
      <c r="OT132" s="5" t="s">
        <v>33</v>
      </c>
      <c r="OU132" s="5" t="s">
        <v>33</v>
      </c>
      <c r="OV132" s="5" t="s">
        <v>33</v>
      </c>
      <c r="OW132" s="5" t="s">
        <v>33</v>
      </c>
      <c r="OX132" s="5" t="s">
        <v>33</v>
      </c>
      <c r="OY132" s="5" t="s">
        <v>33</v>
      </c>
      <c r="OZ132" s="5" t="s">
        <v>33</v>
      </c>
      <c r="PA132" s="5" t="s">
        <v>33</v>
      </c>
      <c r="PB132" s="5" t="s">
        <v>33</v>
      </c>
      <c r="PC132" s="5">
        <v>4615</v>
      </c>
      <c r="PD132" s="5">
        <v>4083</v>
      </c>
      <c r="PE132" s="5">
        <v>4372</v>
      </c>
      <c r="PF132" s="5">
        <v>4005</v>
      </c>
      <c r="PG132" s="5">
        <v>4112</v>
      </c>
      <c r="PH132" s="5">
        <v>3936</v>
      </c>
      <c r="PI132" s="5">
        <v>3562</v>
      </c>
      <c r="PJ132" s="5">
        <v>4458</v>
      </c>
      <c r="PK132" s="5">
        <v>4050</v>
      </c>
      <c r="PL132" s="5">
        <v>5355</v>
      </c>
      <c r="PM132" s="5">
        <v>5275</v>
      </c>
      <c r="PN132" s="5">
        <v>7373</v>
      </c>
      <c r="PO132" s="5">
        <v>6167</v>
      </c>
      <c r="PP132" s="5">
        <v>9179</v>
      </c>
      <c r="PQ132" s="5">
        <v>5897</v>
      </c>
      <c r="PR132" s="5">
        <v>6282</v>
      </c>
      <c r="PS132" s="5">
        <v>6517</v>
      </c>
      <c r="PT132" s="5">
        <v>8224</v>
      </c>
      <c r="PU132" s="5">
        <v>9200</v>
      </c>
      <c r="PV132" s="5">
        <v>11074</v>
      </c>
      <c r="PW132" s="5">
        <v>11836</v>
      </c>
      <c r="PX132" s="5">
        <v>9620</v>
      </c>
      <c r="PY132" s="5">
        <v>6206</v>
      </c>
      <c r="PZ132" s="5">
        <v>7909</v>
      </c>
      <c r="QA132" s="5">
        <v>9230</v>
      </c>
      <c r="QB132" s="5">
        <v>7434</v>
      </c>
      <c r="QC132" s="5">
        <v>10832</v>
      </c>
      <c r="QD132" s="5">
        <v>7141</v>
      </c>
      <c r="QE132" s="5">
        <v>9607</v>
      </c>
      <c r="QF132" s="5">
        <v>7712</v>
      </c>
      <c r="QG132" s="5">
        <v>8135</v>
      </c>
      <c r="QH132" s="5">
        <v>8112</v>
      </c>
      <c r="QI132" s="5">
        <v>19099</v>
      </c>
      <c r="QJ132" s="5">
        <v>16026</v>
      </c>
      <c r="QK132" s="5">
        <v>15564</v>
      </c>
      <c r="QL132" s="5">
        <v>13326</v>
      </c>
      <c r="QM132" s="5">
        <v>15624</v>
      </c>
      <c r="QN132" s="5">
        <v>12436</v>
      </c>
      <c r="QO132" s="5">
        <v>13702</v>
      </c>
      <c r="QP132" s="5">
        <v>12343</v>
      </c>
      <c r="QQ132" s="5">
        <v>17791</v>
      </c>
      <c r="QR132" s="5">
        <v>11900</v>
      </c>
      <c r="QS132" s="5">
        <v>14931</v>
      </c>
      <c r="QT132" s="5">
        <v>17944</v>
      </c>
      <c r="QU132" s="5">
        <v>19393</v>
      </c>
      <c r="QV132" s="5">
        <v>14222</v>
      </c>
      <c r="QW132" s="5">
        <v>11824</v>
      </c>
      <c r="QX132" s="5">
        <v>14784</v>
      </c>
      <c r="QY132" s="5">
        <v>17020</v>
      </c>
      <c r="QZ132" s="5">
        <v>14367</v>
      </c>
      <c r="RA132" s="5">
        <v>16163</v>
      </c>
      <c r="RB132" s="5">
        <v>18018</v>
      </c>
      <c r="RC132" s="5">
        <v>14116</v>
      </c>
      <c r="RD132" s="5">
        <v>9844</v>
      </c>
      <c r="RE132" s="5">
        <v>9729</v>
      </c>
      <c r="RF132" s="5">
        <v>11488</v>
      </c>
      <c r="RG132" s="5">
        <v>12593</v>
      </c>
      <c r="RH132" s="5">
        <v>11438</v>
      </c>
      <c r="RI132" s="5">
        <v>13404</v>
      </c>
      <c r="RJ132" s="5">
        <v>15042</v>
      </c>
      <c r="RK132" s="5">
        <v>11743</v>
      </c>
      <c r="RL132" s="5">
        <v>11495</v>
      </c>
      <c r="RM132" s="5">
        <v>9977</v>
      </c>
      <c r="RN132" s="5">
        <v>10078</v>
      </c>
      <c r="RO132" s="5">
        <v>12241</v>
      </c>
      <c r="RP132" s="5">
        <v>12957</v>
      </c>
      <c r="RQ132" s="5">
        <v>12753</v>
      </c>
      <c r="RR132" s="5">
        <v>12991</v>
      </c>
      <c r="RS132" s="5">
        <v>13327</v>
      </c>
      <c r="RT132" s="5">
        <v>10133</v>
      </c>
      <c r="RU132" s="5">
        <v>10589</v>
      </c>
      <c r="RV132" s="5">
        <v>10804</v>
      </c>
      <c r="RW132" s="5">
        <v>9843</v>
      </c>
      <c r="RX132" s="5">
        <v>9914</v>
      </c>
      <c r="RY132" s="5">
        <v>15532</v>
      </c>
      <c r="RZ132" s="5">
        <v>13727</v>
      </c>
      <c r="SA132" s="5">
        <v>15713</v>
      </c>
      <c r="SB132" s="5">
        <v>15018</v>
      </c>
      <c r="SC132" s="5">
        <v>12143</v>
      </c>
      <c r="SD132" s="5">
        <v>12509</v>
      </c>
      <c r="SE132" s="5">
        <v>11657</v>
      </c>
      <c r="SF132" s="5">
        <v>9980</v>
      </c>
      <c r="SG132" s="5">
        <v>8526</v>
      </c>
      <c r="SH132" s="5">
        <v>19435</v>
      </c>
      <c r="SI132" s="5">
        <v>19140</v>
      </c>
      <c r="SJ132" s="5">
        <v>12610</v>
      </c>
      <c r="SK132" s="5">
        <v>15199</v>
      </c>
      <c r="SL132" s="5">
        <v>10703</v>
      </c>
      <c r="SM132" s="5">
        <v>11107</v>
      </c>
      <c r="SN132" s="5">
        <v>10058</v>
      </c>
      <c r="SO132" s="5">
        <v>10832</v>
      </c>
      <c r="SP132" s="5">
        <v>8896</v>
      </c>
      <c r="SQ132" s="5">
        <v>11025</v>
      </c>
      <c r="SR132" s="5">
        <v>9558</v>
      </c>
      <c r="SS132" s="5">
        <v>9145</v>
      </c>
      <c r="ST132" s="5">
        <v>10574</v>
      </c>
      <c r="SU132" s="5">
        <v>8365</v>
      </c>
      <c r="SV132" s="5">
        <v>9802</v>
      </c>
      <c r="SW132" s="5">
        <v>7782</v>
      </c>
      <c r="SX132" s="5">
        <v>3225</v>
      </c>
      <c r="SY132" s="5">
        <v>8317</v>
      </c>
      <c r="SZ132" s="5">
        <v>8320</v>
      </c>
      <c r="TA132" s="5">
        <v>8034</v>
      </c>
      <c r="TB132" s="5">
        <v>8277</v>
      </c>
      <c r="TC132" s="5">
        <v>2873</v>
      </c>
      <c r="TD132" s="5">
        <v>1524</v>
      </c>
      <c r="TE132" s="5">
        <v>1339</v>
      </c>
      <c r="TF132" s="5">
        <v>3132</v>
      </c>
      <c r="TG132" s="5">
        <v>2962</v>
      </c>
      <c r="TH132" s="5">
        <v>3352</v>
      </c>
      <c r="TI132" s="5">
        <v>3449</v>
      </c>
      <c r="TJ132" s="5">
        <v>3085</v>
      </c>
      <c r="TK132" s="5">
        <v>1304</v>
      </c>
      <c r="TL132" s="5">
        <v>716</v>
      </c>
      <c r="TM132" s="5">
        <v>101</v>
      </c>
      <c r="TN132" s="5">
        <v>467</v>
      </c>
      <c r="TO132" s="5">
        <v>6675</v>
      </c>
      <c r="TP132" s="5">
        <v>6338</v>
      </c>
      <c r="TQ132" s="5">
        <v>6747</v>
      </c>
      <c r="TR132" s="5">
        <v>7082</v>
      </c>
      <c r="TS132" s="5">
        <v>5987</v>
      </c>
      <c r="TT132" s="5">
        <v>5693</v>
      </c>
      <c r="TU132" s="5">
        <v>5007</v>
      </c>
      <c r="TV132" s="5">
        <v>4388</v>
      </c>
      <c r="TW132" s="5">
        <v>5237</v>
      </c>
      <c r="TX132" s="5">
        <v>4630</v>
      </c>
      <c r="TY132" s="5">
        <v>4339</v>
      </c>
      <c r="TZ132" s="5">
        <v>4023</v>
      </c>
      <c r="UA132" s="5">
        <v>10</v>
      </c>
      <c r="UB132" s="5">
        <v>70</v>
      </c>
      <c r="UC132" s="5">
        <v>132</v>
      </c>
      <c r="UD132" s="5">
        <v>48</v>
      </c>
      <c r="UE132" s="5">
        <v>23</v>
      </c>
      <c r="UF132" s="5">
        <v>11</v>
      </c>
      <c r="UG132" s="5">
        <v>4</v>
      </c>
      <c r="UH132" s="5">
        <v>247</v>
      </c>
      <c r="UI132" s="5">
        <v>254</v>
      </c>
      <c r="UJ132" s="5">
        <v>232</v>
      </c>
      <c r="UK132" s="5">
        <v>169</v>
      </c>
      <c r="UL132" s="5">
        <v>216</v>
      </c>
      <c r="UM132" s="5">
        <v>316</v>
      </c>
      <c r="UN132" s="5">
        <v>388</v>
      </c>
      <c r="UO132" s="5">
        <v>186</v>
      </c>
      <c r="UP132" s="5">
        <v>87</v>
      </c>
      <c r="UQ132" s="5">
        <v>62</v>
      </c>
      <c r="UR132" s="5">
        <v>4</v>
      </c>
      <c r="US132" s="5">
        <v>504</v>
      </c>
      <c r="UT132" s="5">
        <v>7998</v>
      </c>
      <c r="UU132" s="5">
        <v>7326</v>
      </c>
      <c r="UV132" s="5">
        <v>4012</v>
      </c>
      <c r="UW132" s="5">
        <v>1239</v>
      </c>
      <c r="UX132" s="5">
        <v>1435</v>
      </c>
      <c r="UY132" s="5">
        <v>1351</v>
      </c>
      <c r="UZ132" s="5">
        <v>736</v>
      </c>
      <c r="VA132" s="5">
        <v>709</v>
      </c>
      <c r="VB132" s="5">
        <v>909</v>
      </c>
      <c r="VC132" s="5">
        <v>776</v>
      </c>
      <c r="VD132" s="5">
        <v>271</v>
      </c>
      <c r="VE132" s="5">
        <v>335</v>
      </c>
      <c r="VF132" s="5">
        <v>244</v>
      </c>
      <c r="VG132" s="5">
        <v>35840</v>
      </c>
      <c r="VH132" s="5">
        <v>14988</v>
      </c>
      <c r="VI132" s="5">
        <v>23975</v>
      </c>
      <c r="VJ132" s="5">
        <v>33153</v>
      </c>
      <c r="VK132" s="5">
        <v>18619</v>
      </c>
      <c r="VL132" s="5">
        <v>45459</v>
      </c>
      <c r="VM132" s="5">
        <v>2356</v>
      </c>
      <c r="VN132" s="5">
        <v>37176</v>
      </c>
      <c r="VO132" s="5">
        <v>31024</v>
      </c>
      <c r="VP132" s="5">
        <v>25750</v>
      </c>
      <c r="VQ132" s="5">
        <v>35688</v>
      </c>
      <c r="VR132" s="5">
        <v>20956</v>
      </c>
      <c r="VS132" s="5">
        <v>34960</v>
      </c>
      <c r="VT132" s="5">
        <v>36571</v>
      </c>
      <c r="VU132" s="5">
        <v>63671</v>
      </c>
      <c r="VV132" s="5">
        <v>74520</v>
      </c>
      <c r="VW132" s="5">
        <v>52492</v>
      </c>
      <c r="VX132" s="5">
        <v>89196</v>
      </c>
      <c r="VY132" s="5">
        <v>58230</v>
      </c>
      <c r="VZ132" s="5">
        <v>47601</v>
      </c>
      <c r="WA132" s="5">
        <v>50582</v>
      </c>
      <c r="WB132" s="5">
        <v>44943</v>
      </c>
      <c r="WC132" s="5">
        <v>53467</v>
      </c>
      <c r="WD132" s="5">
        <v>41960</v>
      </c>
      <c r="WE132" s="5">
        <v>48527</v>
      </c>
      <c r="WF132" s="5">
        <v>47651</v>
      </c>
      <c r="WG132" s="5">
        <v>151238</v>
      </c>
      <c r="WH132" s="5">
        <v>49680</v>
      </c>
      <c r="WI132" s="5">
        <v>51825</v>
      </c>
      <c r="WJ132" s="5">
        <v>64308</v>
      </c>
      <c r="WK132" s="5">
        <v>50454</v>
      </c>
      <c r="WL132" s="5">
        <v>36783</v>
      </c>
      <c r="WM132" s="5">
        <v>303</v>
      </c>
      <c r="WN132" s="5">
        <v>331</v>
      </c>
      <c r="WO132" s="5">
        <v>287</v>
      </c>
      <c r="WP132" s="5">
        <v>1263</v>
      </c>
      <c r="WQ132" s="5">
        <v>1255</v>
      </c>
      <c r="WR132" s="5">
        <v>1065</v>
      </c>
      <c r="WS132" s="5">
        <v>1269</v>
      </c>
      <c r="WT132" s="5">
        <v>786</v>
      </c>
      <c r="WU132" s="5">
        <v>1941</v>
      </c>
      <c r="WV132" s="5">
        <v>1361</v>
      </c>
      <c r="WW132" s="5">
        <v>1682</v>
      </c>
      <c r="WX132" s="5">
        <v>1726</v>
      </c>
      <c r="WY132" s="5">
        <v>1785</v>
      </c>
      <c r="WZ132" s="5">
        <v>1653</v>
      </c>
      <c r="XA132" s="5">
        <v>1577</v>
      </c>
      <c r="XB132" s="5">
        <v>1599</v>
      </c>
      <c r="XC132" s="5">
        <v>2193</v>
      </c>
      <c r="XD132" s="5">
        <v>1017</v>
      </c>
      <c r="XE132" s="5">
        <v>1226</v>
      </c>
      <c r="XF132" s="5">
        <v>1525</v>
      </c>
      <c r="XG132" s="5">
        <v>1916</v>
      </c>
      <c r="XH132" s="5">
        <v>712</v>
      </c>
      <c r="XI132" s="5">
        <v>1514</v>
      </c>
      <c r="XJ132" s="5">
        <v>616</v>
      </c>
      <c r="XK132" s="5">
        <v>927</v>
      </c>
      <c r="XL132" s="5">
        <v>623</v>
      </c>
      <c r="XM132" s="5">
        <v>733</v>
      </c>
      <c r="XN132" s="5">
        <v>755</v>
      </c>
      <c r="XO132" s="5">
        <v>716</v>
      </c>
      <c r="XP132" s="5">
        <v>241</v>
      </c>
      <c r="XQ132" s="5">
        <v>188</v>
      </c>
      <c r="XR132" s="5">
        <v>249</v>
      </c>
      <c r="XS132" s="1">
        <v>18997</v>
      </c>
      <c r="XT132" s="3" t="s">
        <v>180</v>
      </c>
      <c r="XU132" s="3" t="s">
        <v>179</v>
      </c>
      <c r="XV132" s="3" t="s">
        <v>179</v>
      </c>
      <c r="XW132" s="3" t="s">
        <v>179</v>
      </c>
      <c r="XX132" s="3" t="s">
        <v>180</v>
      </c>
      <c r="XY132" s="3" t="s">
        <v>180</v>
      </c>
      <c r="XZ132" s="3" t="s">
        <v>198</v>
      </c>
    </row>
    <row r="133" spans="1:650" x14ac:dyDescent="0.3">
      <c r="A133" s="6" t="s">
        <v>160</v>
      </c>
      <c r="B133" s="1">
        <v>10704277</v>
      </c>
      <c r="C133" s="5">
        <v>35</v>
      </c>
      <c r="D133" s="5">
        <v>33</v>
      </c>
      <c r="E133" s="5" t="s">
        <v>33</v>
      </c>
      <c r="F133" s="5" t="s">
        <v>33</v>
      </c>
      <c r="G133" s="5" t="s">
        <v>33</v>
      </c>
      <c r="H133" s="5" t="s">
        <v>33</v>
      </c>
      <c r="I133" s="5" t="s">
        <v>33</v>
      </c>
      <c r="J133" s="5" t="s">
        <v>33</v>
      </c>
      <c r="K133" s="5" t="s">
        <v>33</v>
      </c>
      <c r="L133" s="5" t="s">
        <v>33</v>
      </c>
      <c r="M133" s="5" t="s">
        <v>33</v>
      </c>
      <c r="N133" s="5" t="s">
        <v>33</v>
      </c>
      <c r="O133" s="5" t="s">
        <v>33</v>
      </c>
      <c r="P133" s="5" t="s">
        <v>33</v>
      </c>
      <c r="Q133" s="5" t="s">
        <v>33</v>
      </c>
      <c r="R133" s="5" t="s">
        <v>33</v>
      </c>
      <c r="S133" s="5" t="s">
        <v>33</v>
      </c>
      <c r="T133" s="5" t="s">
        <v>33</v>
      </c>
      <c r="U133" s="5" t="s">
        <v>33</v>
      </c>
      <c r="V133" s="5" t="s">
        <v>33</v>
      </c>
      <c r="W133" s="5" t="s">
        <v>33</v>
      </c>
      <c r="X133" s="5" t="s">
        <v>33</v>
      </c>
      <c r="Y133" s="5" t="s">
        <v>33</v>
      </c>
      <c r="Z133" s="5" t="s">
        <v>33</v>
      </c>
      <c r="AA133" s="5" t="s">
        <v>33</v>
      </c>
      <c r="AB133" s="5" t="s">
        <v>33</v>
      </c>
      <c r="AC133" s="5" t="s">
        <v>33</v>
      </c>
      <c r="AD133" s="5" t="s">
        <v>33</v>
      </c>
      <c r="AE133" s="5" t="s">
        <v>33</v>
      </c>
      <c r="AF133" s="5" t="s">
        <v>33</v>
      </c>
      <c r="AG133" s="5" t="s">
        <v>33</v>
      </c>
      <c r="AH133" s="5" t="s">
        <v>33</v>
      </c>
      <c r="AI133" s="5">
        <v>0</v>
      </c>
      <c r="AJ133" s="5">
        <v>0</v>
      </c>
      <c r="AK133" s="5" t="s">
        <v>33</v>
      </c>
      <c r="AL133" s="5" t="s">
        <v>33</v>
      </c>
      <c r="AM133" s="5" t="s">
        <v>33</v>
      </c>
      <c r="AN133" s="5" t="s">
        <v>33</v>
      </c>
      <c r="AO133" s="5" t="s">
        <v>33</v>
      </c>
      <c r="AP133" s="5" t="s">
        <v>33</v>
      </c>
      <c r="AQ133" s="5" t="s">
        <v>33</v>
      </c>
      <c r="AR133" s="5" t="s">
        <v>33</v>
      </c>
      <c r="AS133" s="5" t="s">
        <v>33</v>
      </c>
      <c r="AT133" s="5" t="s">
        <v>33</v>
      </c>
      <c r="AU133" s="5" t="s">
        <v>33</v>
      </c>
      <c r="AV133" s="5" t="s">
        <v>33</v>
      </c>
      <c r="AW133" s="5" t="s">
        <v>33</v>
      </c>
      <c r="AX133" s="5" t="s">
        <v>33</v>
      </c>
      <c r="AY133" s="5" t="s">
        <v>33</v>
      </c>
      <c r="AZ133" s="5" t="s">
        <v>33</v>
      </c>
      <c r="BA133" s="5" t="s">
        <v>33</v>
      </c>
      <c r="BB133" s="5" t="s">
        <v>33</v>
      </c>
      <c r="BC133" s="5" t="s">
        <v>33</v>
      </c>
      <c r="BD133" s="5" t="s">
        <v>33</v>
      </c>
      <c r="BE133" s="5" t="s">
        <v>33</v>
      </c>
      <c r="BF133" s="5" t="s">
        <v>33</v>
      </c>
      <c r="BG133" s="5" t="s">
        <v>33</v>
      </c>
      <c r="BH133" s="5" t="s">
        <v>33</v>
      </c>
      <c r="BI133" s="5" t="s">
        <v>33</v>
      </c>
      <c r="BJ133" s="5" t="s">
        <v>33</v>
      </c>
      <c r="BK133" s="5" t="s">
        <v>33</v>
      </c>
      <c r="BL133" s="5" t="s">
        <v>33</v>
      </c>
      <c r="BM133" s="5" t="s">
        <v>33</v>
      </c>
      <c r="BN133" s="5" t="s">
        <v>33</v>
      </c>
      <c r="BO133" s="5">
        <v>0</v>
      </c>
      <c r="BP133" s="5">
        <v>0</v>
      </c>
      <c r="BQ133" s="5" t="s">
        <v>33</v>
      </c>
      <c r="BR133" s="5" t="s">
        <v>33</v>
      </c>
      <c r="BS133" s="5" t="s">
        <v>33</v>
      </c>
      <c r="BT133" s="5" t="s">
        <v>33</v>
      </c>
      <c r="BU133" s="5" t="s">
        <v>33</v>
      </c>
      <c r="BV133" s="5" t="s">
        <v>33</v>
      </c>
      <c r="BW133" s="5" t="s">
        <v>33</v>
      </c>
      <c r="BX133" s="5" t="s">
        <v>33</v>
      </c>
      <c r="BY133" s="5" t="s">
        <v>33</v>
      </c>
      <c r="BZ133" s="5" t="s">
        <v>33</v>
      </c>
      <c r="CA133" s="5" t="s">
        <v>33</v>
      </c>
      <c r="CB133" s="5" t="s">
        <v>33</v>
      </c>
      <c r="CC133" s="5" t="s">
        <v>33</v>
      </c>
      <c r="CD133" s="5" t="s">
        <v>33</v>
      </c>
      <c r="CE133" s="5" t="s">
        <v>33</v>
      </c>
      <c r="CF133" s="5" t="s">
        <v>33</v>
      </c>
      <c r="CG133" s="5" t="s">
        <v>33</v>
      </c>
      <c r="CH133" s="5" t="s">
        <v>33</v>
      </c>
      <c r="CI133" s="5" t="s">
        <v>33</v>
      </c>
      <c r="CJ133" s="5" t="s">
        <v>33</v>
      </c>
      <c r="CK133" s="5" t="s">
        <v>33</v>
      </c>
      <c r="CL133" s="5" t="s">
        <v>33</v>
      </c>
      <c r="CM133" s="5" t="s">
        <v>33</v>
      </c>
      <c r="CN133" s="5" t="s">
        <v>33</v>
      </c>
      <c r="CO133" s="5" t="s">
        <v>33</v>
      </c>
      <c r="CP133" s="5" t="s">
        <v>33</v>
      </c>
      <c r="CQ133" s="5" t="s">
        <v>33</v>
      </c>
      <c r="CR133" s="5" t="s">
        <v>33</v>
      </c>
      <c r="CS133" s="5" t="s">
        <v>33</v>
      </c>
      <c r="CT133" s="5" t="s">
        <v>33</v>
      </c>
      <c r="CU133" s="5">
        <v>0</v>
      </c>
      <c r="CV133" s="5">
        <v>0</v>
      </c>
      <c r="CW133" s="5" t="s">
        <v>33</v>
      </c>
      <c r="CX133" s="5" t="s">
        <v>33</v>
      </c>
      <c r="CY133" s="5" t="s">
        <v>33</v>
      </c>
      <c r="CZ133" s="5" t="s">
        <v>33</v>
      </c>
      <c r="DA133" s="5" t="s">
        <v>33</v>
      </c>
      <c r="DB133" s="5" t="s">
        <v>33</v>
      </c>
      <c r="DC133" s="5" t="s">
        <v>33</v>
      </c>
      <c r="DD133" s="5" t="s">
        <v>33</v>
      </c>
      <c r="DE133" s="5" t="s">
        <v>33</v>
      </c>
      <c r="DF133" s="5" t="s">
        <v>33</v>
      </c>
      <c r="DG133" s="5" t="s">
        <v>33</v>
      </c>
      <c r="DH133" s="5" t="s">
        <v>33</v>
      </c>
      <c r="DI133" s="5" t="s">
        <v>33</v>
      </c>
      <c r="DJ133" s="5" t="s">
        <v>33</v>
      </c>
      <c r="DK133" s="5" t="s">
        <v>33</v>
      </c>
      <c r="DL133" s="5" t="s">
        <v>33</v>
      </c>
      <c r="DM133" s="5" t="s">
        <v>33</v>
      </c>
      <c r="DN133" s="5" t="s">
        <v>33</v>
      </c>
      <c r="DO133" s="5" t="s">
        <v>33</v>
      </c>
      <c r="DP133" s="5" t="s">
        <v>33</v>
      </c>
      <c r="DQ133" s="5" t="s">
        <v>33</v>
      </c>
      <c r="DR133" s="5" t="s">
        <v>33</v>
      </c>
      <c r="DS133" s="5" t="s">
        <v>33</v>
      </c>
      <c r="DT133" s="5" t="s">
        <v>33</v>
      </c>
      <c r="DU133" s="5" t="s">
        <v>33</v>
      </c>
      <c r="DV133" s="5" t="s">
        <v>33</v>
      </c>
      <c r="DW133" s="5" t="s">
        <v>33</v>
      </c>
      <c r="DX133" s="5" t="s">
        <v>33</v>
      </c>
      <c r="DY133" s="5" t="s">
        <v>33</v>
      </c>
      <c r="DZ133" s="5" t="s">
        <v>33</v>
      </c>
      <c r="EA133" s="5">
        <v>0</v>
      </c>
      <c r="EB133" s="5">
        <v>0</v>
      </c>
      <c r="EC133" s="5" t="s">
        <v>33</v>
      </c>
      <c r="ED133" s="5" t="s">
        <v>33</v>
      </c>
      <c r="EE133" s="5" t="s">
        <v>33</v>
      </c>
      <c r="EF133" s="5" t="s">
        <v>33</v>
      </c>
      <c r="EG133" s="5" t="s">
        <v>33</v>
      </c>
      <c r="EH133" s="5" t="s">
        <v>33</v>
      </c>
      <c r="EI133" s="5" t="s">
        <v>33</v>
      </c>
      <c r="EJ133" s="5" t="s">
        <v>33</v>
      </c>
      <c r="EK133" s="5" t="s">
        <v>33</v>
      </c>
      <c r="EL133" s="5" t="s">
        <v>33</v>
      </c>
      <c r="EM133" s="5" t="s">
        <v>33</v>
      </c>
      <c r="EN133" s="5" t="s">
        <v>33</v>
      </c>
      <c r="EO133" s="5" t="s">
        <v>33</v>
      </c>
      <c r="EP133" s="5" t="s">
        <v>33</v>
      </c>
      <c r="EQ133" s="5" t="s">
        <v>33</v>
      </c>
      <c r="ER133" s="5" t="s">
        <v>33</v>
      </c>
      <c r="ES133" s="5" t="s">
        <v>33</v>
      </c>
      <c r="ET133" s="5" t="s">
        <v>33</v>
      </c>
      <c r="EU133" s="5" t="s">
        <v>33</v>
      </c>
      <c r="EV133" s="5" t="s">
        <v>33</v>
      </c>
      <c r="EW133" s="5" t="s">
        <v>33</v>
      </c>
      <c r="EX133" s="5" t="s">
        <v>33</v>
      </c>
      <c r="EY133" s="5" t="s">
        <v>33</v>
      </c>
      <c r="EZ133" s="5" t="s">
        <v>33</v>
      </c>
      <c r="FA133" s="5" t="s">
        <v>33</v>
      </c>
      <c r="FB133" s="5" t="s">
        <v>33</v>
      </c>
      <c r="FC133" s="5" t="s">
        <v>33</v>
      </c>
      <c r="FD133" s="5" t="s">
        <v>33</v>
      </c>
      <c r="FE133" s="5" t="s">
        <v>33</v>
      </c>
      <c r="FF133" s="5" t="s">
        <v>33</v>
      </c>
      <c r="FG133" s="5">
        <v>0</v>
      </c>
      <c r="FH133" s="5">
        <v>0</v>
      </c>
      <c r="FI133" s="5" t="s">
        <v>33</v>
      </c>
      <c r="FJ133" s="5" t="s">
        <v>33</v>
      </c>
      <c r="FK133" s="5" t="s">
        <v>33</v>
      </c>
      <c r="FL133" s="5" t="s">
        <v>33</v>
      </c>
      <c r="FM133" s="5" t="s">
        <v>33</v>
      </c>
      <c r="FN133" s="5" t="s">
        <v>33</v>
      </c>
      <c r="FO133" s="5" t="s">
        <v>33</v>
      </c>
      <c r="FP133" s="5" t="s">
        <v>33</v>
      </c>
      <c r="FQ133" s="5" t="s">
        <v>33</v>
      </c>
      <c r="FR133" s="5" t="s">
        <v>33</v>
      </c>
      <c r="FS133" s="5" t="s">
        <v>33</v>
      </c>
      <c r="FT133" s="5" t="s">
        <v>33</v>
      </c>
      <c r="FU133" s="5" t="s">
        <v>33</v>
      </c>
      <c r="FV133" s="5" t="s">
        <v>33</v>
      </c>
      <c r="FW133" s="5" t="s">
        <v>33</v>
      </c>
      <c r="FX133" s="5" t="s">
        <v>33</v>
      </c>
      <c r="FY133" s="5" t="s">
        <v>33</v>
      </c>
      <c r="FZ133" s="5" t="s">
        <v>33</v>
      </c>
      <c r="GA133" s="5" t="s">
        <v>33</v>
      </c>
      <c r="GB133" s="5" t="s">
        <v>33</v>
      </c>
      <c r="GC133" s="5" t="s">
        <v>33</v>
      </c>
      <c r="GD133" s="5" t="s">
        <v>33</v>
      </c>
      <c r="GE133" s="5" t="s">
        <v>33</v>
      </c>
      <c r="GF133" s="5" t="s">
        <v>33</v>
      </c>
      <c r="GG133" s="5" t="s">
        <v>33</v>
      </c>
      <c r="GH133" s="5" t="s">
        <v>33</v>
      </c>
      <c r="GI133" s="5" t="s">
        <v>33</v>
      </c>
      <c r="GJ133" s="5" t="s">
        <v>33</v>
      </c>
      <c r="GK133" s="5" t="s">
        <v>33</v>
      </c>
      <c r="GL133" s="5" t="s">
        <v>33</v>
      </c>
      <c r="GM133" s="5">
        <v>35</v>
      </c>
      <c r="GN133" s="5">
        <v>33</v>
      </c>
      <c r="GO133" s="5" t="s">
        <v>33</v>
      </c>
      <c r="GP133" s="5" t="s">
        <v>33</v>
      </c>
      <c r="GQ133" s="5" t="s">
        <v>33</v>
      </c>
      <c r="GR133" s="5" t="s">
        <v>33</v>
      </c>
      <c r="GS133" s="5" t="s">
        <v>33</v>
      </c>
      <c r="GT133" s="5" t="s">
        <v>33</v>
      </c>
      <c r="GU133" s="5" t="s">
        <v>33</v>
      </c>
      <c r="GV133" s="5" t="s">
        <v>33</v>
      </c>
      <c r="GW133" s="5" t="s">
        <v>33</v>
      </c>
      <c r="GX133" s="5" t="s">
        <v>33</v>
      </c>
      <c r="GY133" s="5" t="s">
        <v>33</v>
      </c>
      <c r="GZ133" s="5" t="s">
        <v>33</v>
      </c>
      <c r="HA133" s="5" t="s">
        <v>33</v>
      </c>
      <c r="HB133" s="5" t="s">
        <v>33</v>
      </c>
      <c r="HC133" s="5" t="s">
        <v>33</v>
      </c>
      <c r="HD133" s="5" t="s">
        <v>33</v>
      </c>
      <c r="HE133" s="5" t="s">
        <v>33</v>
      </c>
      <c r="HF133" s="5" t="s">
        <v>33</v>
      </c>
      <c r="HG133" s="5" t="s">
        <v>33</v>
      </c>
      <c r="HH133" s="5" t="s">
        <v>33</v>
      </c>
      <c r="HI133" s="5" t="s">
        <v>33</v>
      </c>
      <c r="HJ133" s="5" t="s">
        <v>33</v>
      </c>
      <c r="HK133" s="5" t="s">
        <v>33</v>
      </c>
      <c r="HL133" s="5" t="s">
        <v>33</v>
      </c>
      <c r="HM133" s="5" t="s">
        <v>33</v>
      </c>
      <c r="HN133" s="5" t="s">
        <v>33</v>
      </c>
      <c r="HO133" s="5" t="s">
        <v>33</v>
      </c>
      <c r="HP133" s="5" t="s">
        <v>33</v>
      </c>
      <c r="HQ133" s="5" t="s">
        <v>33</v>
      </c>
      <c r="HR133" s="5" t="s">
        <v>33</v>
      </c>
      <c r="HS133" s="5">
        <v>0</v>
      </c>
      <c r="HT133" s="5">
        <v>0</v>
      </c>
      <c r="HU133" s="5" t="s">
        <v>33</v>
      </c>
      <c r="HV133" s="5" t="s">
        <v>33</v>
      </c>
      <c r="HW133" s="5" t="s">
        <v>33</v>
      </c>
      <c r="HX133" s="5" t="s">
        <v>33</v>
      </c>
      <c r="HY133" s="5" t="s">
        <v>33</v>
      </c>
      <c r="HZ133" s="5" t="s">
        <v>33</v>
      </c>
      <c r="IA133" s="5" t="s">
        <v>33</v>
      </c>
      <c r="IB133" s="5" t="s">
        <v>33</v>
      </c>
      <c r="IC133" s="5" t="s">
        <v>33</v>
      </c>
      <c r="ID133" s="5" t="s">
        <v>33</v>
      </c>
      <c r="IE133" s="5" t="s">
        <v>33</v>
      </c>
      <c r="IF133" s="5" t="s">
        <v>33</v>
      </c>
      <c r="IG133" s="5" t="s">
        <v>33</v>
      </c>
      <c r="IH133" s="5" t="s">
        <v>33</v>
      </c>
      <c r="II133" s="5" t="s">
        <v>33</v>
      </c>
      <c r="IJ133" s="5" t="s">
        <v>33</v>
      </c>
      <c r="IK133" s="5" t="s">
        <v>33</v>
      </c>
      <c r="IL133" s="5" t="s">
        <v>33</v>
      </c>
      <c r="IM133" s="5" t="s">
        <v>33</v>
      </c>
      <c r="IN133" s="5" t="s">
        <v>33</v>
      </c>
      <c r="IO133" s="5" t="s">
        <v>33</v>
      </c>
      <c r="IP133" s="5" t="s">
        <v>33</v>
      </c>
      <c r="IQ133" s="5" t="s">
        <v>33</v>
      </c>
      <c r="IR133" s="5" t="s">
        <v>33</v>
      </c>
      <c r="IS133" s="5" t="s">
        <v>33</v>
      </c>
      <c r="IT133" s="5" t="s">
        <v>33</v>
      </c>
      <c r="IU133" s="5" t="s">
        <v>33</v>
      </c>
      <c r="IV133" s="5" t="s">
        <v>33</v>
      </c>
      <c r="IW133" s="5" t="s">
        <v>33</v>
      </c>
      <c r="IX133" s="5" t="s">
        <v>33</v>
      </c>
      <c r="IY133" s="5">
        <v>0</v>
      </c>
      <c r="IZ133" s="5">
        <v>0</v>
      </c>
      <c r="JA133" s="5" t="s">
        <v>33</v>
      </c>
      <c r="JB133" s="5" t="s">
        <v>33</v>
      </c>
      <c r="JC133" s="5" t="s">
        <v>33</v>
      </c>
      <c r="JD133" s="5" t="s">
        <v>33</v>
      </c>
      <c r="JE133" s="5" t="s">
        <v>33</v>
      </c>
      <c r="JF133" s="5" t="s">
        <v>33</v>
      </c>
      <c r="JG133" s="5" t="s">
        <v>33</v>
      </c>
      <c r="JH133" s="5" t="s">
        <v>33</v>
      </c>
      <c r="JI133" s="5" t="s">
        <v>33</v>
      </c>
      <c r="JJ133" s="5" t="s">
        <v>33</v>
      </c>
      <c r="JK133" s="5" t="s">
        <v>33</v>
      </c>
      <c r="JL133" s="5" t="s">
        <v>33</v>
      </c>
      <c r="JM133" s="5" t="s">
        <v>33</v>
      </c>
      <c r="JN133" s="5" t="s">
        <v>33</v>
      </c>
      <c r="JO133" s="5" t="s">
        <v>33</v>
      </c>
      <c r="JP133" s="5" t="s">
        <v>33</v>
      </c>
      <c r="JQ133" s="5" t="s">
        <v>33</v>
      </c>
      <c r="JR133" s="5" t="s">
        <v>33</v>
      </c>
      <c r="JS133" s="5" t="s">
        <v>33</v>
      </c>
      <c r="JT133" s="5" t="s">
        <v>33</v>
      </c>
      <c r="JU133" s="5" t="s">
        <v>33</v>
      </c>
      <c r="JV133" s="5" t="s">
        <v>33</v>
      </c>
      <c r="JW133" s="5" t="s">
        <v>33</v>
      </c>
      <c r="JX133" s="5" t="s">
        <v>33</v>
      </c>
      <c r="JY133" s="5" t="s">
        <v>33</v>
      </c>
      <c r="JZ133" s="5" t="s">
        <v>33</v>
      </c>
      <c r="KA133" s="5" t="s">
        <v>33</v>
      </c>
      <c r="KB133" s="5" t="s">
        <v>33</v>
      </c>
      <c r="KC133" s="5" t="s">
        <v>33</v>
      </c>
      <c r="KD133" s="5" t="s">
        <v>33</v>
      </c>
      <c r="KE133" s="5">
        <v>325</v>
      </c>
      <c r="KF133" s="5">
        <v>309</v>
      </c>
      <c r="KG133" s="5" t="s">
        <v>33</v>
      </c>
      <c r="KH133" s="5" t="s">
        <v>33</v>
      </c>
      <c r="KI133" s="5" t="s">
        <v>33</v>
      </c>
      <c r="KJ133" s="5" t="s">
        <v>33</v>
      </c>
      <c r="KK133" s="5" t="s">
        <v>33</v>
      </c>
      <c r="KL133" s="5" t="s">
        <v>33</v>
      </c>
      <c r="KM133" s="5" t="s">
        <v>33</v>
      </c>
      <c r="KN133" s="5" t="s">
        <v>33</v>
      </c>
      <c r="KO133" s="5" t="s">
        <v>33</v>
      </c>
      <c r="KP133" s="5" t="s">
        <v>33</v>
      </c>
      <c r="KQ133" s="5" t="s">
        <v>33</v>
      </c>
      <c r="KR133" s="5" t="s">
        <v>33</v>
      </c>
      <c r="KS133" s="5" t="s">
        <v>33</v>
      </c>
      <c r="KT133" s="5" t="s">
        <v>33</v>
      </c>
      <c r="KU133" s="5" t="s">
        <v>33</v>
      </c>
      <c r="KV133" s="5" t="s">
        <v>33</v>
      </c>
      <c r="KW133" s="5" t="s">
        <v>33</v>
      </c>
      <c r="KX133" s="5" t="s">
        <v>33</v>
      </c>
      <c r="KY133" s="5" t="s">
        <v>33</v>
      </c>
      <c r="KZ133" s="5" t="s">
        <v>33</v>
      </c>
      <c r="LA133" s="5" t="s">
        <v>33</v>
      </c>
      <c r="LB133" s="5" t="s">
        <v>33</v>
      </c>
      <c r="LC133" s="5" t="s">
        <v>33</v>
      </c>
      <c r="LD133" s="5" t="s">
        <v>33</v>
      </c>
      <c r="LE133" s="5" t="s">
        <v>33</v>
      </c>
      <c r="LF133" s="5" t="s">
        <v>33</v>
      </c>
      <c r="LG133" s="5" t="s">
        <v>33</v>
      </c>
      <c r="LH133" s="5" t="s">
        <v>33</v>
      </c>
      <c r="LI133" s="5" t="s">
        <v>33</v>
      </c>
      <c r="LJ133" s="5" t="s">
        <v>33</v>
      </c>
      <c r="LK133" s="5">
        <v>2</v>
      </c>
      <c r="LL133" s="5">
        <v>1</v>
      </c>
      <c r="LM133" s="5" t="s">
        <v>33</v>
      </c>
      <c r="LN133" s="5" t="s">
        <v>33</v>
      </c>
      <c r="LO133" s="5" t="s">
        <v>33</v>
      </c>
      <c r="LP133" s="5" t="s">
        <v>33</v>
      </c>
      <c r="LQ133" s="5" t="s">
        <v>33</v>
      </c>
      <c r="LR133" s="5" t="s">
        <v>33</v>
      </c>
      <c r="LS133" s="5" t="s">
        <v>33</v>
      </c>
      <c r="LT133" s="5" t="s">
        <v>33</v>
      </c>
      <c r="LU133" s="5" t="s">
        <v>33</v>
      </c>
      <c r="LV133" s="5" t="s">
        <v>33</v>
      </c>
      <c r="LW133" s="5" t="s">
        <v>33</v>
      </c>
      <c r="LX133" s="5" t="s">
        <v>33</v>
      </c>
      <c r="LY133" s="5" t="s">
        <v>33</v>
      </c>
      <c r="LZ133" s="5" t="s">
        <v>33</v>
      </c>
      <c r="MA133" s="5" t="s">
        <v>33</v>
      </c>
      <c r="MB133" s="5" t="s">
        <v>33</v>
      </c>
      <c r="MC133" s="5" t="s">
        <v>33</v>
      </c>
      <c r="MD133" s="5" t="s">
        <v>33</v>
      </c>
      <c r="ME133" s="5" t="s">
        <v>33</v>
      </c>
      <c r="MF133" s="5" t="s">
        <v>33</v>
      </c>
      <c r="MG133" s="5" t="s">
        <v>33</v>
      </c>
      <c r="MH133" s="5" t="s">
        <v>33</v>
      </c>
      <c r="MI133" s="5" t="s">
        <v>33</v>
      </c>
      <c r="MJ133" s="5" t="s">
        <v>33</v>
      </c>
      <c r="MK133" s="5" t="s">
        <v>33</v>
      </c>
      <c r="ML133" s="5" t="s">
        <v>33</v>
      </c>
      <c r="MM133" s="5" t="s">
        <v>33</v>
      </c>
      <c r="MN133" s="5" t="s">
        <v>33</v>
      </c>
      <c r="MO133" s="5" t="s">
        <v>33</v>
      </c>
      <c r="MP133" s="5" t="s">
        <v>33</v>
      </c>
      <c r="MQ133" s="5">
        <v>0</v>
      </c>
      <c r="MR133" s="5">
        <v>0</v>
      </c>
      <c r="MS133" s="5" t="s">
        <v>33</v>
      </c>
      <c r="MT133" s="5" t="s">
        <v>33</v>
      </c>
      <c r="MU133" s="5" t="s">
        <v>33</v>
      </c>
      <c r="MV133" s="5" t="s">
        <v>33</v>
      </c>
      <c r="MW133" s="5" t="s">
        <v>33</v>
      </c>
      <c r="MX133" s="5" t="s">
        <v>33</v>
      </c>
      <c r="MY133" s="5" t="s">
        <v>33</v>
      </c>
      <c r="MZ133" s="5" t="s">
        <v>33</v>
      </c>
      <c r="NA133" s="5" t="s">
        <v>33</v>
      </c>
      <c r="NB133" s="5" t="s">
        <v>33</v>
      </c>
      <c r="NC133" s="5" t="s">
        <v>33</v>
      </c>
      <c r="ND133" s="5" t="s">
        <v>33</v>
      </c>
      <c r="NE133" s="5" t="s">
        <v>33</v>
      </c>
      <c r="NF133" s="5" t="s">
        <v>33</v>
      </c>
      <c r="NG133" s="5" t="s">
        <v>33</v>
      </c>
      <c r="NH133" s="5" t="s">
        <v>33</v>
      </c>
      <c r="NI133" s="5" t="s">
        <v>33</v>
      </c>
      <c r="NJ133" s="5" t="s">
        <v>33</v>
      </c>
      <c r="NK133" s="5" t="s">
        <v>33</v>
      </c>
      <c r="NL133" s="5" t="s">
        <v>33</v>
      </c>
      <c r="NM133" s="5" t="s">
        <v>33</v>
      </c>
      <c r="NN133" s="5" t="s">
        <v>33</v>
      </c>
      <c r="NO133" s="5" t="s">
        <v>33</v>
      </c>
      <c r="NP133" s="5" t="s">
        <v>33</v>
      </c>
      <c r="NQ133" s="5" t="s">
        <v>33</v>
      </c>
      <c r="NR133" s="5" t="s">
        <v>33</v>
      </c>
      <c r="NS133" s="5" t="s">
        <v>33</v>
      </c>
      <c r="NT133" s="5" t="s">
        <v>33</v>
      </c>
      <c r="NU133" s="5" t="s">
        <v>33</v>
      </c>
      <c r="NV133" s="5" t="s">
        <v>33</v>
      </c>
      <c r="NW133" s="5">
        <v>0</v>
      </c>
      <c r="NX133" s="5">
        <v>0</v>
      </c>
      <c r="NY133" s="5" t="s">
        <v>33</v>
      </c>
      <c r="NZ133" s="5" t="s">
        <v>33</v>
      </c>
      <c r="OA133" s="5" t="s">
        <v>33</v>
      </c>
      <c r="OB133" s="5" t="s">
        <v>33</v>
      </c>
      <c r="OC133" s="5" t="s">
        <v>33</v>
      </c>
      <c r="OD133" s="5" t="s">
        <v>33</v>
      </c>
      <c r="OE133" s="5" t="s">
        <v>33</v>
      </c>
      <c r="OF133" s="5" t="s">
        <v>33</v>
      </c>
      <c r="OG133" s="5" t="s">
        <v>33</v>
      </c>
      <c r="OH133" s="5" t="s">
        <v>33</v>
      </c>
      <c r="OI133" s="5" t="s">
        <v>33</v>
      </c>
      <c r="OJ133" s="5" t="s">
        <v>33</v>
      </c>
      <c r="OK133" s="5" t="s">
        <v>33</v>
      </c>
      <c r="OL133" s="5" t="s">
        <v>33</v>
      </c>
      <c r="OM133" s="5" t="s">
        <v>33</v>
      </c>
      <c r="ON133" s="5" t="s">
        <v>33</v>
      </c>
      <c r="OO133" s="5" t="s">
        <v>33</v>
      </c>
      <c r="OP133" s="5" t="s">
        <v>33</v>
      </c>
      <c r="OQ133" s="5" t="s">
        <v>33</v>
      </c>
      <c r="OR133" s="5" t="s">
        <v>33</v>
      </c>
      <c r="OS133" s="5" t="s">
        <v>33</v>
      </c>
      <c r="OT133" s="5" t="s">
        <v>33</v>
      </c>
      <c r="OU133" s="5" t="s">
        <v>33</v>
      </c>
      <c r="OV133" s="5" t="s">
        <v>33</v>
      </c>
      <c r="OW133" s="5" t="s">
        <v>33</v>
      </c>
      <c r="OX133" s="5" t="s">
        <v>33</v>
      </c>
      <c r="OY133" s="5" t="s">
        <v>33</v>
      </c>
      <c r="OZ133" s="5" t="s">
        <v>33</v>
      </c>
      <c r="PA133" s="5" t="s">
        <v>33</v>
      </c>
      <c r="PB133" s="5" t="s">
        <v>33</v>
      </c>
      <c r="PC133" s="5">
        <v>0</v>
      </c>
      <c r="PD133" s="5">
        <v>0</v>
      </c>
      <c r="PE133" s="5" t="s">
        <v>33</v>
      </c>
      <c r="PF133" s="5" t="s">
        <v>33</v>
      </c>
      <c r="PG133" s="5" t="s">
        <v>33</v>
      </c>
      <c r="PH133" s="5" t="s">
        <v>33</v>
      </c>
      <c r="PI133" s="5" t="s">
        <v>33</v>
      </c>
      <c r="PJ133" s="5" t="s">
        <v>33</v>
      </c>
      <c r="PK133" s="5" t="s">
        <v>33</v>
      </c>
      <c r="PL133" s="5" t="s">
        <v>33</v>
      </c>
      <c r="PM133" s="5" t="s">
        <v>33</v>
      </c>
      <c r="PN133" s="5" t="s">
        <v>33</v>
      </c>
      <c r="PO133" s="5" t="s">
        <v>33</v>
      </c>
      <c r="PP133" s="5" t="s">
        <v>33</v>
      </c>
      <c r="PQ133" s="5" t="s">
        <v>33</v>
      </c>
      <c r="PR133" s="5" t="s">
        <v>33</v>
      </c>
      <c r="PS133" s="5" t="s">
        <v>33</v>
      </c>
      <c r="PT133" s="5" t="s">
        <v>33</v>
      </c>
      <c r="PU133" s="5" t="s">
        <v>33</v>
      </c>
      <c r="PV133" s="5" t="s">
        <v>33</v>
      </c>
      <c r="PW133" s="5" t="s">
        <v>33</v>
      </c>
      <c r="PX133" s="5" t="s">
        <v>33</v>
      </c>
      <c r="PY133" s="5" t="s">
        <v>33</v>
      </c>
      <c r="PZ133" s="5" t="s">
        <v>33</v>
      </c>
      <c r="QA133" s="5" t="s">
        <v>33</v>
      </c>
      <c r="QB133" s="5" t="s">
        <v>33</v>
      </c>
      <c r="QC133" s="5" t="s">
        <v>33</v>
      </c>
      <c r="QD133" s="5" t="s">
        <v>33</v>
      </c>
      <c r="QE133" s="5" t="s">
        <v>33</v>
      </c>
      <c r="QF133" s="5" t="s">
        <v>33</v>
      </c>
      <c r="QG133" s="5" t="s">
        <v>33</v>
      </c>
      <c r="QH133" s="5" t="s">
        <v>33</v>
      </c>
      <c r="QI133" s="5">
        <v>0</v>
      </c>
      <c r="QJ133" s="5">
        <v>0</v>
      </c>
      <c r="QK133" s="5" t="s">
        <v>33</v>
      </c>
      <c r="QL133" s="5" t="s">
        <v>33</v>
      </c>
      <c r="QM133" s="5" t="s">
        <v>33</v>
      </c>
      <c r="QN133" s="5" t="s">
        <v>33</v>
      </c>
      <c r="QO133" s="5" t="s">
        <v>33</v>
      </c>
      <c r="QP133" s="5" t="s">
        <v>33</v>
      </c>
      <c r="QQ133" s="5" t="s">
        <v>33</v>
      </c>
      <c r="QR133" s="5" t="s">
        <v>33</v>
      </c>
      <c r="QS133" s="5" t="s">
        <v>33</v>
      </c>
      <c r="QT133" s="5" t="s">
        <v>33</v>
      </c>
      <c r="QU133" s="5" t="s">
        <v>33</v>
      </c>
      <c r="QV133" s="5" t="s">
        <v>33</v>
      </c>
      <c r="QW133" s="5" t="s">
        <v>33</v>
      </c>
      <c r="QX133" s="5" t="s">
        <v>33</v>
      </c>
      <c r="QY133" s="5" t="s">
        <v>33</v>
      </c>
      <c r="QZ133" s="5" t="s">
        <v>33</v>
      </c>
      <c r="RA133" s="5" t="s">
        <v>33</v>
      </c>
      <c r="RB133" s="5" t="s">
        <v>33</v>
      </c>
      <c r="RC133" s="5" t="s">
        <v>33</v>
      </c>
      <c r="RD133" s="5" t="s">
        <v>33</v>
      </c>
      <c r="RE133" s="5" t="s">
        <v>33</v>
      </c>
      <c r="RF133" s="5" t="s">
        <v>33</v>
      </c>
      <c r="RG133" s="5" t="s">
        <v>33</v>
      </c>
      <c r="RH133" s="5" t="s">
        <v>33</v>
      </c>
      <c r="RI133" s="5" t="s">
        <v>33</v>
      </c>
      <c r="RJ133" s="5" t="s">
        <v>33</v>
      </c>
      <c r="RK133" s="5" t="s">
        <v>33</v>
      </c>
      <c r="RL133" s="5" t="s">
        <v>33</v>
      </c>
      <c r="RM133" s="5" t="s">
        <v>33</v>
      </c>
      <c r="RN133" s="5" t="s">
        <v>33</v>
      </c>
      <c r="RO133" s="5">
        <v>0</v>
      </c>
      <c r="RP133" s="5">
        <v>0</v>
      </c>
      <c r="RQ133" s="5" t="s">
        <v>33</v>
      </c>
      <c r="RR133" s="5" t="s">
        <v>33</v>
      </c>
      <c r="RS133" s="5" t="s">
        <v>33</v>
      </c>
      <c r="RT133" s="5" t="s">
        <v>33</v>
      </c>
      <c r="RU133" s="5" t="s">
        <v>33</v>
      </c>
      <c r="RV133" s="5" t="s">
        <v>33</v>
      </c>
      <c r="RW133" s="5" t="s">
        <v>33</v>
      </c>
      <c r="RX133" s="5" t="s">
        <v>33</v>
      </c>
      <c r="RY133" s="5" t="s">
        <v>33</v>
      </c>
      <c r="RZ133" s="5" t="s">
        <v>33</v>
      </c>
      <c r="SA133" s="5" t="s">
        <v>33</v>
      </c>
      <c r="SB133" s="5" t="s">
        <v>33</v>
      </c>
      <c r="SC133" s="5" t="s">
        <v>33</v>
      </c>
      <c r="SD133" s="5" t="s">
        <v>33</v>
      </c>
      <c r="SE133" s="5" t="s">
        <v>33</v>
      </c>
      <c r="SF133" s="5" t="s">
        <v>33</v>
      </c>
      <c r="SG133" s="5" t="s">
        <v>33</v>
      </c>
      <c r="SH133" s="5" t="s">
        <v>33</v>
      </c>
      <c r="SI133" s="5" t="s">
        <v>33</v>
      </c>
      <c r="SJ133" s="5" t="s">
        <v>33</v>
      </c>
      <c r="SK133" s="5" t="s">
        <v>33</v>
      </c>
      <c r="SL133" s="5" t="s">
        <v>33</v>
      </c>
      <c r="SM133" s="5" t="s">
        <v>33</v>
      </c>
      <c r="SN133" s="5" t="s">
        <v>33</v>
      </c>
      <c r="SO133" s="5" t="s">
        <v>33</v>
      </c>
      <c r="SP133" s="5" t="s">
        <v>33</v>
      </c>
      <c r="SQ133" s="5" t="s">
        <v>33</v>
      </c>
      <c r="SR133" s="5" t="s">
        <v>33</v>
      </c>
      <c r="SS133" s="5" t="s">
        <v>33</v>
      </c>
      <c r="ST133" s="5" t="s">
        <v>33</v>
      </c>
      <c r="SU133" s="5">
        <v>0</v>
      </c>
      <c r="SV133" s="5">
        <v>0</v>
      </c>
      <c r="SW133" s="5" t="s">
        <v>33</v>
      </c>
      <c r="SX133" s="5" t="s">
        <v>33</v>
      </c>
      <c r="SY133" s="5" t="s">
        <v>33</v>
      </c>
      <c r="SZ133" s="5" t="s">
        <v>33</v>
      </c>
      <c r="TA133" s="5" t="s">
        <v>33</v>
      </c>
      <c r="TB133" s="5" t="s">
        <v>33</v>
      </c>
      <c r="TC133" s="5" t="s">
        <v>33</v>
      </c>
      <c r="TD133" s="5" t="s">
        <v>33</v>
      </c>
      <c r="TE133" s="5" t="s">
        <v>33</v>
      </c>
      <c r="TF133" s="5" t="s">
        <v>33</v>
      </c>
      <c r="TG133" s="5" t="s">
        <v>33</v>
      </c>
      <c r="TH133" s="5" t="s">
        <v>33</v>
      </c>
      <c r="TI133" s="5" t="s">
        <v>33</v>
      </c>
      <c r="TJ133" s="5" t="s">
        <v>33</v>
      </c>
      <c r="TK133" s="5" t="s">
        <v>33</v>
      </c>
      <c r="TL133" s="5" t="s">
        <v>33</v>
      </c>
      <c r="TM133" s="5" t="s">
        <v>33</v>
      </c>
      <c r="TN133" s="5" t="s">
        <v>33</v>
      </c>
      <c r="TO133" s="5" t="s">
        <v>33</v>
      </c>
      <c r="TP133" s="5" t="s">
        <v>33</v>
      </c>
      <c r="TQ133" s="5" t="s">
        <v>33</v>
      </c>
      <c r="TR133" s="5" t="s">
        <v>33</v>
      </c>
      <c r="TS133" s="5" t="s">
        <v>33</v>
      </c>
      <c r="TT133" s="5" t="s">
        <v>33</v>
      </c>
      <c r="TU133" s="5" t="s">
        <v>33</v>
      </c>
      <c r="TV133" s="5" t="s">
        <v>33</v>
      </c>
      <c r="TW133" s="5" t="s">
        <v>33</v>
      </c>
      <c r="TX133" s="5" t="s">
        <v>33</v>
      </c>
      <c r="TY133" s="5" t="s">
        <v>33</v>
      </c>
      <c r="TZ133" s="5" t="s">
        <v>33</v>
      </c>
      <c r="UA133" s="5">
        <v>0</v>
      </c>
      <c r="UB133" s="5">
        <v>0</v>
      </c>
      <c r="UC133" s="5" t="s">
        <v>33</v>
      </c>
      <c r="UD133" s="5" t="s">
        <v>33</v>
      </c>
      <c r="UE133" s="5" t="s">
        <v>33</v>
      </c>
      <c r="UF133" s="5" t="s">
        <v>33</v>
      </c>
      <c r="UG133" s="5" t="s">
        <v>33</v>
      </c>
      <c r="UH133" s="5" t="s">
        <v>33</v>
      </c>
      <c r="UI133" s="5" t="s">
        <v>33</v>
      </c>
      <c r="UJ133" s="5" t="s">
        <v>33</v>
      </c>
      <c r="UK133" s="5" t="s">
        <v>33</v>
      </c>
      <c r="UL133" s="5" t="s">
        <v>33</v>
      </c>
      <c r="UM133" s="5" t="s">
        <v>33</v>
      </c>
      <c r="UN133" s="5" t="s">
        <v>33</v>
      </c>
      <c r="UO133" s="5" t="s">
        <v>33</v>
      </c>
      <c r="UP133" s="5" t="s">
        <v>33</v>
      </c>
      <c r="UQ133" s="5" t="s">
        <v>33</v>
      </c>
      <c r="UR133" s="5" t="s">
        <v>33</v>
      </c>
      <c r="US133" s="5" t="s">
        <v>33</v>
      </c>
      <c r="UT133" s="5" t="s">
        <v>33</v>
      </c>
      <c r="UU133" s="5" t="s">
        <v>33</v>
      </c>
      <c r="UV133" s="5" t="s">
        <v>33</v>
      </c>
      <c r="UW133" s="5" t="s">
        <v>33</v>
      </c>
      <c r="UX133" s="5" t="s">
        <v>33</v>
      </c>
      <c r="UY133" s="5" t="s">
        <v>33</v>
      </c>
      <c r="UZ133" s="5" t="s">
        <v>33</v>
      </c>
      <c r="VA133" s="5" t="s">
        <v>33</v>
      </c>
      <c r="VB133" s="5" t="s">
        <v>33</v>
      </c>
      <c r="VC133" s="5" t="s">
        <v>33</v>
      </c>
      <c r="VD133" s="5" t="s">
        <v>33</v>
      </c>
      <c r="VE133" s="5" t="s">
        <v>33</v>
      </c>
      <c r="VF133" s="5" t="s">
        <v>33</v>
      </c>
      <c r="VG133" s="5">
        <v>61</v>
      </c>
      <c r="VH133" s="5">
        <v>183</v>
      </c>
      <c r="VI133" s="5" t="s">
        <v>33</v>
      </c>
      <c r="VJ133" s="5" t="s">
        <v>33</v>
      </c>
      <c r="VK133" s="5" t="s">
        <v>33</v>
      </c>
      <c r="VL133" s="5" t="s">
        <v>33</v>
      </c>
      <c r="VM133" s="5" t="s">
        <v>33</v>
      </c>
      <c r="VN133" s="5" t="s">
        <v>33</v>
      </c>
      <c r="VO133" s="5" t="s">
        <v>33</v>
      </c>
      <c r="VP133" s="5" t="s">
        <v>33</v>
      </c>
      <c r="VQ133" s="5" t="s">
        <v>33</v>
      </c>
      <c r="VR133" s="5" t="s">
        <v>33</v>
      </c>
      <c r="VS133" s="5" t="s">
        <v>33</v>
      </c>
      <c r="VT133" s="5" t="s">
        <v>33</v>
      </c>
      <c r="VU133" s="5" t="s">
        <v>33</v>
      </c>
      <c r="VV133" s="5" t="s">
        <v>33</v>
      </c>
      <c r="VW133" s="5" t="s">
        <v>33</v>
      </c>
      <c r="VX133" s="5" t="s">
        <v>33</v>
      </c>
      <c r="VY133" s="5" t="s">
        <v>33</v>
      </c>
      <c r="VZ133" s="5" t="s">
        <v>33</v>
      </c>
      <c r="WA133" s="5" t="s">
        <v>33</v>
      </c>
      <c r="WB133" s="5" t="s">
        <v>33</v>
      </c>
      <c r="WC133" s="5" t="s">
        <v>33</v>
      </c>
      <c r="WD133" s="5" t="s">
        <v>33</v>
      </c>
      <c r="WE133" s="5" t="s">
        <v>33</v>
      </c>
      <c r="WF133" s="5" t="s">
        <v>33</v>
      </c>
      <c r="WG133" s="5" t="s">
        <v>33</v>
      </c>
      <c r="WH133" s="5" t="s">
        <v>33</v>
      </c>
      <c r="WI133" s="5" t="s">
        <v>33</v>
      </c>
      <c r="WJ133" s="5" t="s">
        <v>33</v>
      </c>
      <c r="WK133" s="5" t="s">
        <v>33</v>
      </c>
      <c r="WL133" s="5" t="s">
        <v>33</v>
      </c>
      <c r="WM133" s="5">
        <v>0</v>
      </c>
      <c r="WN133" s="5">
        <v>0</v>
      </c>
      <c r="WO133" s="5" t="s">
        <v>33</v>
      </c>
      <c r="WP133" s="5" t="s">
        <v>33</v>
      </c>
      <c r="WQ133" s="5" t="s">
        <v>33</v>
      </c>
      <c r="WR133" s="5" t="s">
        <v>33</v>
      </c>
      <c r="WS133" s="5" t="s">
        <v>33</v>
      </c>
      <c r="WT133" s="5" t="s">
        <v>33</v>
      </c>
      <c r="WU133" s="5" t="s">
        <v>33</v>
      </c>
      <c r="WV133" s="5" t="s">
        <v>33</v>
      </c>
      <c r="WW133" s="5" t="s">
        <v>33</v>
      </c>
      <c r="WX133" s="5" t="s">
        <v>33</v>
      </c>
      <c r="WY133" s="5" t="s">
        <v>33</v>
      </c>
      <c r="WZ133" s="5" t="s">
        <v>33</v>
      </c>
      <c r="XA133" s="5" t="s">
        <v>33</v>
      </c>
      <c r="XB133" s="5" t="s">
        <v>33</v>
      </c>
      <c r="XC133" s="5" t="s">
        <v>33</v>
      </c>
      <c r="XD133" s="5" t="s">
        <v>33</v>
      </c>
      <c r="XE133" s="5" t="s">
        <v>33</v>
      </c>
      <c r="XF133" s="5" t="s">
        <v>33</v>
      </c>
      <c r="XG133" s="5" t="s">
        <v>33</v>
      </c>
      <c r="XH133" s="5" t="s">
        <v>33</v>
      </c>
      <c r="XI133" s="5" t="s">
        <v>33</v>
      </c>
      <c r="XJ133" s="5" t="s">
        <v>33</v>
      </c>
      <c r="XK133" s="5" t="s">
        <v>33</v>
      </c>
      <c r="XL133" s="5" t="s">
        <v>33</v>
      </c>
      <c r="XM133" s="5" t="s">
        <v>33</v>
      </c>
      <c r="XN133" s="5" t="s">
        <v>33</v>
      </c>
      <c r="XO133" s="5" t="s">
        <v>33</v>
      </c>
      <c r="XP133" s="5" t="s">
        <v>33</v>
      </c>
      <c r="XQ133" s="5" t="s">
        <v>33</v>
      </c>
      <c r="XR133" s="5" t="s">
        <v>33</v>
      </c>
      <c r="XS133" s="1" t="s">
        <v>33</v>
      </c>
      <c r="XT133" s="3" t="s">
        <v>33</v>
      </c>
      <c r="XU133" s="3" t="s">
        <v>33</v>
      </c>
      <c r="XV133" s="3" t="s">
        <v>33</v>
      </c>
      <c r="XW133" s="3" t="s">
        <v>33</v>
      </c>
      <c r="XX133" s="3" t="s">
        <v>33</v>
      </c>
      <c r="XY133" s="3" t="s">
        <v>33</v>
      </c>
      <c r="XZ133" s="3"/>
    </row>
    <row r="134" spans="1:650" x14ac:dyDescent="0.3">
      <c r="A134" s="6" t="s">
        <v>161</v>
      </c>
      <c r="B134" s="1">
        <v>10704134</v>
      </c>
      <c r="C134" s="5">
        <v>74</v>
      </c>
      <c r="D134" s="5">
        <v>79</v>
      </c>
      <c r="E134" s="5" t="s">
        <v>33</v>
      </c>
      <c r="F134" s="5" t="s">
        <v>33</v>
      </c>
      <c r="G134" s="5" t="s">
        <v>33</v>
      </c>
      <c r="H134" s="5" t="s">
        <v>33</v>
      </c>
      <c r="I134" s="5" t="s">
        <v>33</v>
      </c>
      <c r="J134" s="5" t="s">
        <v>33</v>
      </c>
      <c r="K134" s="5" t="s">
        <v>33</v>
      </c>
      <c r="L134" s="5" t="s">
        <v>33</v>
      </c>
      <c r="M134" s="5" t="s">
        <v>33</v>
      </c>
      <c r="N134" s="5" t="s">
        <v>33</v>
      </c>
      <c r="O134" s="5" t="s">
        <v>33</v>
      </c>
      <c r="P134" s="5" t="s">
        <v>33</v>
      </c>
      <c r="Q134" s="5" t="s">
        <v>33</v>
      </c>
      <c r="R134" s="5" t="s">
        <v>33</v>
      </c>
      <c r="S134" s="5" t="s">
        <v>33</v>
      </c>
      <c r="T134" s="5" t="s">
        <v>33</v>
      </c>
      <c r="U134" s="5" t="s">
        <v>33</v>
      </c>
      <c r="V134" s="5" t="s">
        <v>33</v>
      </c>
      <c r="W134" s="5" t="s">
        <v>33</v>
      </c>
      <c r="X134" s="5" t="s">
        <v>33</v>
      </c>
      <c r="Y134" s="5" t="s">
        <v>33</v>
      </c>
      <c r="Z134" s="5" t="s">
        <v>33</v>
      </c>
      <c r="AA134" s="5" t="s">
        <v>33</v>
      </c>
      <c r="AB134" s="5" t="s">
        <v>33</v>
      </c>
      <c r="AC134" s="5" t="s">
        <v>33</v>
      </c>
      <c r="AD134" s="5" t="s">
        <v>33</v>
      </c>
      <c r="AE134" s="5" t="s">
        <v>33</v>
      </c>
      <c r="AF134" s="5" t="s">
        <v>33</v>
      </c>
      <c r="AG134" s="5" t="s">
        <v>33</v>
      </c>
      <c r="AH134" s="5" t="s">
        <v>33</v>
      </c>
      <c r="AI134" s="5">
        <v>0</v>
      </c>
      <c r="AJ134" s="5">
        <v>0</v>
      </c>
      <c r="AK134" s="5" t="s">
        <v>33</v>
      </c>
      <c r="AL134" s="5" t="s">
        <v>33</v>
      </c>
      <c r="AM134" s="5" t="s">
        <v>33</v>
      </c>
      <c r="AN134" s="5" t="s">
        <v>33</v>
      </c>
      <c r="AO134" s="5" t="s">
        <v>33</v>
      </c>
      <c r="AP134" s="5" t="s">
        <v>33</v>
      </c>
      <c r="AQ134" s="5" t="s">
        <v>33</v>
      </c>
      <c r="AR134" s="5" t="s">
        <v>33</v>
      </c>
      <c r="AS134" s="5" t="s">
        <v>33</v>
      </c>
      <c r="AT134" s="5" t="s">
        <v>33</v>
      </c>
      <c r="AU134" s="5" t="s">
        <v>33</v>
      </c>
      <c r="AV134" s="5" t="s">
        <v>33</v>
      </c>
      <c r="AW134" s="5" t="s">
        <v>33</v>
      </c>
      <c r="AX134" s="5" t="s">
        <v>33</v>
      </c>
      <c r="AY134" s="5" t="s">
        <v>33</v>
      </c>
      <c r="AZ134" s="5" t="s">
        <v>33</v>
      </c>
      <c r="BA134" s="5" t="s">
        <v>33</v>
      </c>
      <c r="BB134" s="5" t="s">
        <v>33</v>
      </c>
      <c r="BC134" s="5" t="s">
        <v>33</v>
      </c>
      <c r="BD134" s="5" t="s">
        <v>33</v>
      </c>
      <c r="BE134" s="5" t="s">
        <v>33</v>
      </c>
      <c r="BF134" s="5" t="s">
        <v>33</v>
      </c>
      <c r="BG134" s="5" t="s">
        <v>33</v>
      </c>
      <c r="BH134" s="5" t="s">
        <v>33</v>
      </c>
      <c r="BI134" s="5" t="s">
        <v>33</v>
      </c>
      <c r="BJ134" s="5" t="s">
        <v>33</v>
      </c>
      <c r="BK134" s="5" t="s">
        <v>33</v>
      </c>
      <c r="BL134" s="5" t="s">
        <v>33</v>
      </c>
      <c r="BM134" s="5" t="s">
        <v>33</v>
      </c>
      <c r="BN134" s="5" t="s">
        <v>33</v>
      </c>
      <c r="BO134" s="5">
        <v>0</v>
      </c>
      <c r="BP134" s="5">
        <v>0</v>
      </c>
      <c r="BQ134" s="5" t="s">
        <v>33</v>
      </c>
      <c r="BR134" s="5" t="s">
        <v>33</v>
      </c>
      <c r="BS134" s="5" t="s">
        <v>33</v>
      </c>
      <c r="BT134" s="5" t="s">
        <v>33</v>
      </c>
      <c r="BU134" s="5" t="s">
        <v>33</v>
      </c>
      <c r="BV134" s="5" t="s">
        <v>33</v>
      </c>
      <c r="BW134" s="5" t="s">
        <v>33</v>
      </c>
      <c r="BX134" s="5" t="s">
        <v>33</v>
      </c>
      <c r="BY134" s="5" t="s">
        <v>33</v>
      </c>
      <c r="BZ134" s="5" t="s">
        <v>33</v>
      </c>
      <c r="CA134" s="5" t="s">
        <v>33</v>
      </c>
      <c r="CB134" s="5" t="s">
        <v>33</v>
      </c>
      <c r="CC134" s="5" t="s">
        <v>33</v>
      </c>
      <c r="CD134" s="5" t="s">
        <v>33</v>
      </c>
      <c r="CE134" s="5" t="s">
        <v>33</v>
      </c>
      <c r="CF134" s="5" t="s">
        <v>33</v>
      </c>
      <c r="CG134" s="5" t="s">
        <v>33</v>
      </c>
      <c r="CH134" s="5" t="s">
        <v>33</v>
      </c>
      <c r="CI134" s="5" t="s">
        <v>33</v>
      </c>
      <c r="CJ134" s="5" t="s">
        <v>33</v>
      </c>
      <c r="CK134" s="5" t="s">
        <v>33</v>
      </c>
      <c r="CL134" s="5" t="s">
        <v>33</v>
      </c>
      <c r="CM134" s="5" t="s">
        <v>33</v>
      </c>
      <c r="CN134" s="5" t="s">
        <v>33</v>
      </c>
      <c r="CO134" s="5" t="s">
        <v>33</v>
      </c>
      <c r="CP134" s="5" t="s">
        <v>33</v>
      </c>
      <c r="CQ134" s="5" t="s">
        <v>33</v>
      </c>
      <c r="CR134" s="5" t="s">
        <v>33</v>
      </c>
      <c r="CS134" s="5" t="s">
        <v>33</v>
      </c>
      <c r="CT134" s="5" t="s">
        <v>33</v>
      </c>
      <c r="CU134" s="5">
        <v>0</v>
      </c>
      <c r="CV134" s="5">
        <v>0</v>
      </c>
      <c r="CW134" s="5" t="s">
        <v>33</v>
      </c>
      <c r="CX134" s="5" t="s">
        <v>33</v>
      </c>
      <c r="CY134" s="5" t="s">
        <v>33</v>
      </c>
      <c r="CZ134" s="5" t="s">
        <v>33</v>
      </c>
      <c r="DA134" s="5" t="s">
        <v>33</v>
      </c>
      <c r="DB134" s="5" t="s">
        <v>33</v>
      </c>
      <c r="DC134" s="5" t="s">
        <v>33</v>
      </c>
      <c r="DD134" s="5" t="s">
        <v>33</v>
      </c>
      <c r="DE134" s="5" t="s">
        <v>33</v>
      </c>
      <c r="DF134" s="5" t="s">
        <v>33</v>
      </c>
      <c r="DG134" s="5" t="s">
        <v>33</v>
      </c>
      <c r="DH134" s="5" t="s">
        <v>33</v>
      </c>
      <c r="DI134" s="5" t="s">
        <v>33</v>
      </c>
      <c r="DJ134" s="5" t="s">
        <v>33</v>
      </c>
      <c r="DK134" s="5" t="s">
        <v>33</v>
      </c>
      <c r="DL134" s="5" t="s">
        <v>33</v>
      </c>
      <c r="DM134" s="5" t="s">
        <v>33</v>
      </c>
      <c r="DN134" s="5" t="s">
        <v>33</v>
      </c>
      <c r="DO134" s="5" t="s">
        <v>33</v>
      </c>
      <c r="DP134" s="5" t="s">
        <v>33</v>
      </c>
      <c r="DQ134" s="5" t="s">
        <v>33</v>
      </c>
      <c r="DR134" s="5" t="s">
        <v>33</v>
      </c>
      <c r="DS134" s="5" t="s">
        <v>33</v>
      </c>
      <c r="DT134" s="5" t="s">
        <v>33</v>
      </c>
      <c r="DU134" s="5" t="s">
        <v>33</v>
      </c>
      <c r="DV134" s="5" t="s">
        <v>33</v>
      </c>
      <c r="DW134" s="5" t="s">
        <v>33</v>
      </c>
      <c r="DX134" s="5" t="s">
        <v>33</v>
      </c>
      <c r="DY134" s="5" t="s">
        <v>33</v>
      </c>
      <c r="DZ134" s="5" t="s">
        <v>33</v>
      </c>
      <c r="EA134" s="5">
        <v>0</v>
      </c>
      <c r="EB134" s="5">
        <v>0</v>
      </c>
      <c r="EC134" s="5" t="s">
        <v>33</v>
      </c>
      <c r="ED134" s="5" t="s">
        <v>33</v>
      </c>
      <c r="EE134" s="5" t="s">
        <v>33</v>
      </c>
      <c r="EF134" s="5" t="s">
        <v>33</v>
      </c>
      <c r="EG134" s="5" t="s">
        <v>33</v>
      </c>
      <c r="EH134" s="5" t="s">
        <v>33</v>
      </c>
      <c r="EI134" s="5" t="s">
        <v>33</v>
      </c>
      <c r="EJ134" s="5" t="s">
        <v>33</v>
      </c>
      <c r="EK134" s="5" t="s">
        <v>33</v>
      </c>
      <c r="EL134" s="5" t="s">
        <v>33</v>
      </c>
      <c r="EM134" s="5" t="s">
        <v>33</v>
      </c>
      <c r="EN134" s="5" t="s">
        <v>33</v>
      </c>
      <c r="EO134" s="5" t="s">
        <v>33</v>
      </c>
      <c r="EP134" s="5" t="s">
        <v>33</v>
      </c>
      <c r="EQ134" s="5" t="s">
        <v>33</v>
      </c>
      <c r="ER134" s="5" t="s">
        <v>33</v>
      </c>
      <c r="ES134" s="5" t="s">
        <v>33</v>
      </c>
      <c r="ET134" s="5" t="s">
        <v>33</v>
      </c>
      <c r="EU134" s="5" t="s">
        <v>33</v>
      </c>
      <c r="EV134" s="5" t="s">
        <v>33</v>
      </c>
      <c r="EW134" s="5" t="s">
        <v>33</v>
      </c>
      <c r="EX134" s="5" t="s">
        <v>33</v>
      </c>
      <c r="EY134" s="5" t="s">
        <v>33</v>
      </c>
      <c r="EZ134" s="5" t="s">
        <v>33</v>
      </c>
      <c r="FA134" s="5" t="s">
        <v>33</v>
      </c>
      <c r="FB134" s="5" t="s">
        <v>33</v>
      </c>
      <c r="FC134" s="5" t="s">
        <v>33</v>
      </c>
      <c r="FD134" s="5" t="s">
        <v>33</v>
      </c>
      <c r="FE134" s="5" t="s">
        <v>33</v>
      </c>
      <c r="FF134" s="5" t="s">
        <v>33</v>
      </c>
      <c r="FG134" s="5">
        <v>0</v>
      </c>
      <c r="FH134" s="5">
        <v>0</v>
      </c>
      <c r="FI134" s="5" t="s">
        <v>33</v>
      </c>
      <c r="FJ134" s="5" t="s">
        <v>33</v>
      </c>
      <c r="FK134" s="5" t="s">
        <v>33</v>
      </c>
      <c r="FL134" s="5" t="s">
        <v>33</v>
      </c>
      <c r="FM134" s="5" t="s">
        <v>33</v>
      </c>
      <c r="FN134" s="5" t="s">
        <v>33</v>
      </c>
      <c r="FO134" s="5" t="s">
        <v>33</v>
      </c>
      <c r="FP134" s="5" t="s">
        <v>33</v>
      </c>
      <c r="FQ134" s="5" t="s">
        <v>33</v>
      </c>
      <c r="FR134" s="5" t="s">
        <v>33</v>
      </c>
      <c r="FS134" s="5" t="s">
        <v>33</v>
      </c>
      <c r="FT134" s="5" t="s">
        <v>33</v>
      </c>
      <c r="FU134" s="5" t="s">
        <v>33</v>
      </c>
      <c r="FV134" s="5" t="s">
        <v>33</v>
      </c>
      <c r="FW134" s="5" t="s">
        <v>33</v>
      </c>
      <c r="FX134" s="5" t="s">
        <v>33</v>
      </c>
      <c r="FY134" s="5" t="s">
        <v>33</v>
      </c>
      <c r="FZ134" s="5" t="s">
        <v>33</v>
      </c>
      <c r="GA134" s="5" t="s">
        <v>33</v>
      </c>
      <c r="GB134" s="5" t="s">
        <v>33</v>
      </c>
      <c r="GC134" s="5" t="s">
        <v>33</v>
      </c>
      <c r="GD134" s="5" t="s">
        <v>33</v>
      </c>
      <c r="GE134" s="5" t="s">
        <v>33</v>
      </c>
      <c r="GF134" s="5" t="s">
        <v>33</v>
      </c>
      <c r="GG134" s="5" t="s">
        <v>33</v>
      </c>
      <c r="GH134" s="5" t="s">
        <v>33</v>
      </c>
      <c r="GI134" s="5" t="s">
        <v>33</v>
      </c>
      <c r="GJ134" s="5" t="s">
        <v>33</v>
      </c>
      <c r="GK134" s="5" t="s">
        <v>33</v>
      </c>
      <c r="GL134" s="5" t="s">
        <v>33</v>
      </c>
      <c r="GM134" s="5">
        <v>74</v>
      </c>
      <c r="GN134" s="5">
        <v>79</v>
      </c>
      <c r="GO134" s="5" t="s">
        <v>33</v>
      </c>
      <c r="GP134" s="5" t="s">
        <v>33</v>
      </c>
      <c r="GQ134" s="5" t="s">
        <v>33</v>
      </c>
      <c r="GR134" s="5" t="s">
        <v>33</v>
      </c>
      <c r="GS134" s="5" t="s">
        <v>33</v>
      </c>
      <c r="GT134" s="5" t="s">
        <v>33</v>
      </c>
      <c r="GU134" s="5" t="s">
        <v>33</v>
      </c>
      <c r="GV134" s="5" t="s">
        <v>33</v>
      </c>
      <c r="GW134" s="5" t="s">
        <v>33</v>
      </c>
      <c r="GX134" s="5" t="s">
        <v>33</v>
      </c>
      <c r="GY134" s="5" t="s">
        <v>33</v>
      </c>
      <c r="GZ134" s="5" t="s">
        <v>33</v>
      </c>
      <c r="HA134" s="5" t="s">
        <v>33</v>
      </c>
      <c r="HB134" s="5" t="s">
        <v>33</v>
      </c>
      <c r="HC134" s="5" t="s">
        <v>33</v>
      </c>
      <c r="HD134" s="5" t="s">
        <v>33</v>
      </c>
      <c r="HE134" s="5" t="s">
        <v>33</v>
      </c>
      <c r="HF134" s="5" t="s">
        <v>33</v>
      </c>
      <c r="HG134" s="5" t="s">
        <v>33</v>
      </c>
      <c r="HH134" s="5" t="s">
        <v>33</v>
      </c>
      <c r="HI134" s="5" t="s">
        <v>33</v>
      </c>
      <c r="HJ134" s="5" t="s">
        <v>33</v>
      </c>
      <c r="HK134" s="5" t="s">
        <v>33</v>
      </c>
      <c r="HL134" s="5" t="s">
        <v>33</v>
      </c>
      <c r="HM134" s="5" t="s">
        <v>33</v>
      </c>
      <c r="HN134" s="5" t="s">
        <v>33</v>
      </c>
      <c r="HO134" s="5" t="s">
        <v>33</v>
      </c>
      <c r="HP134" s="5" t="s">
        <v>33</v>
      </c>
      <c r="HQ134" s="5" t="s">
        <v>33</v>
      </c>
      <c r="HR134" s="5" t="s">
        <v>33</v>
      </c>
      <c r="HS134" s="5">
        <v>0</v>
      </c>
      <c r="HT134" s="5">
        <v>0</v>
      </c>
      <c r="HU134" s="5" t="s">
        <v>33</v>
      </c>
      <c r="HV134" s="5" t="s">
        <v>33</v>
      </c>
      <c r="HW134" s="5" t="s">
        <v>33</v>
      </c>
      <c r="HX134" s="5" t="s">
        <v>33</v>
      </c>
      <c r="HY134" s="5" t="s">
        <v>33</v>
      </c>
      <c r="HZ134" s="5" t="s">
        <v>33</v>
      </c>
      <c r="IA134" s="5" t="s">
        <v>33</v>
      </c>
      <c r="IB134" s="5" t="s">
        <v>33</v>
      </c>
      <c r="IC134" s="5" t="s">
        <v>33</v>
      </c>
      <c r="ID134" s="5" t="s">
        <v>33</v>
      </c>
      <c r="IE134" s="5" t="s">
        <v>33</v>
      </c>
      <c r="IF134" s="5" t="s">
        <v>33</v>
      </c>
      <c r="IG134" s="5" t="s">
        <v>33</v>
      </c>
      <c r="IH134" s="5" t="s">
        <v>33</v>
      </c>
      <c r="II134" s="5" t="s">
        <v>33</v>
      </c>
      <c r="IJ134" s="5" t="s">
        <v>33</v>
      </c>
      <c r="IK134" s="5" t="s">
        <v>33</v>
      </c>
      <c r="IL134" s="5" t="s">
        <v>33</v>
      </c>
      <c r="IM134" s="5" t="s">
        <v>33</v>
      </c>
      <c r="IN134" s="5" t="s">
        <v>33</v>
      </c>
      <c r="IO134" s="5" t="s">
        <v>33</v>
      </c>
      <c r="IP134" s="5" t="s">
        <v>33</v>
      </c>
      <c r="IQ134" s="5" t="s">
        <v>33</v>
      </c>
      <c r="IR134" s="5" t="s">
        <v>33</v>
      </c>
      <c r="IS134" s="5" t="s">
        <v>33</v>
      </c>
      <c r="IT134" s="5" t="s">
        <v>33</v>
      </c>
      <c r="IU134" s="5" t="s">
        <v>33</v>
      </c>
      <c r="IV134" s="5" t="s">
        <v>33</v>
      </c>
      <c r="IW134" s="5" t="s">
        <v>33</v>
      </c>
      <c r="IX134" s="5" t="s">
        <v>33</v>
      </c>
      <c r="IY134" s="5">
        <v>0</v>
      </c>
      <c r="IZ134" s="5">
        <v>0</v>
      </c>
      <c r="JA134" s="5" t="s">
        <v>33</v>
      </c>
      <c r="JB134" s="5" t="s">
        <v>33</v>
      </c>
      <c r="JC134" s="5" t="s">
        <v>33</v>
      </c>
      <c r="JD134" s="5" t="s">
        <v>33</v>
      </c>
      <c r="JE134" s="5" t="s">
        <v>33</v>
      </c>
      <c r="JF134" s="5" t="s">
        <v>33</v>
      </c>
      <c r="JG134" s="5" t="s">
        <v>33</v>
      </c>
      <c r="JH134" s="5" t="s">
        <v>33</v>
      </c>
      <c r="JI134" s="5" t="s">
        <v>33</v>
      </c>
      <c r="JJ134" s="5" t="s">
        <v>33</v>
      </c>
      <c r="JK134" s="5" t="s">
        <v>33</v>
      </c>
      <c r="JL134" s="5" t="s">
        <v>33</v>
      </c>
      <c r="JM134" s="5" t="s">
        <v>33</v>
      </c>
      <c r="JN134" s="5" t="s">
        <v>33</v>
      </c>
      <c r="JO134" s="5" t="s">
        <v>33</v>
      </c>
      <c r="JP134" s="5" t="s">
        <v>33</v>
      </c>
      <c r="JQ134" s="5" t="s">
        <v>33</v>
      </c>
      <c r="JR134" s="5" t="s">
        <v>33</v>
      </c>
      <c r="JS134" s="5" t="s">
        <v>33</v>
      </c>
      <c r="JT134" s="5" t="s">
        <v>33</v>
      </c>
      <c r="JU134" s="5" t="s">
        <v>33</v>
      </c>
      <c r="JV134" s="5" t="s">
        <v>33</v>
      </c>
      <c r="JW134" s="5" t="s">
        <v>33</v>
      </c>
      <c r="JX134" s="5" t="s">
        <v>33</v>
      </c>
      <c r="JY134" s="5" t="s">
        <v>33</v>
      </c>
      <c r="JZ134" s="5" t="s">
        <v>33</v>
      </c>
      <c r="KA134" s="5" t="s">
        <v>33</v>
      </c>
      <c r="KB134" s="5" t="s">
        <v>33</v>
      </c>
      <c r="KC134" s="5" t="s">
        <v>33</v>
      </c>
      <c r="KD134" s="5" t="s">
        <v>33</v>
      </c>
      <c r="KE134" s="5">
        <v>301</v>
      </c>
      <c r="KF134" s="5">
        <v>325</v>
      </c>
      <c r="KG134" s="5" t="s">
        <v>33</v>
      </c>
      <c r="KH134" s="5" t="s">
        <v>33</v>
      </c>
      <c r="KI134" s="5" t="s">
        <v>33</v>
      </c>
      <c r="KJ134" s="5" t="s">
        <v>33</v>
      </c>
      <c r="KK134" s="5" t="s">
        <v>33</v>
      </c>
      <c r="KL134" s="5" t="s">
        <v>33</v>
      </c>
      <c r="KM134" s="5" t="s">
        <v>33</v>
      </c>
      <c r="KN134" s="5" t="s">
        <v>33</v>
      </c>
      <c r="KO134" s="5" t="s">
        <v>33</v>
      </c>
      <c r="KP134" s="5" t="s">
        <v>33</v>
      </c>
      <c r="KQ134" s="5" t="s">
        <v>33</v>
      </c>
      <c r="KR134" s="5" t="s">
        <v>33</v>
      </c>
      <c r="KS134" s="5" t="s">
        <v>33</v>
      </c>
      <c r="KT134" s="5" t="s">
        <v>33</v>
      </c>
      <c r="KU134" s="5" t="s">
        <v>33</v>
      </c>
      <c r="KV134" s="5" t="s">
        <v>33</v>
      </c>
      <c r="KW134" s="5" t="s">
        <v>33</v>
      </c>
      <c r="KX134" s="5" t="s">
        <v>33</v>
      </c>
      <c r="KY134" s="5" t="s">
        <v>33</v>
      </c>
      <c r="KZ134" s="5" t="s">
        <v>33</v>
      </c>
      <c r="LA134" s="5" t="s">
        <v>33</v>
      </c>
      <c r="LB134" s="5" t="s">
        <v>33</v>
      </c>
      <c r="LC134" s="5" t="s">
        <v>33</v>
      </c>
      <c r="LD134" s="5" t="s">
        <v>33</v>
      </c>
      <c r="LE134" s="5" t="s">
        <v>33</v>
      </c>
      <c r="LF134" s="5" t="s">
        <v>33</v>
      </c>
      <c r="LG134" s="5" t="s">
        <v>33</v>
      </c>
      <c r="LH134" s="5" t="s">
        <v>33</v>
      </c>
      <c r="LI134" s="5" t="s">
        <v>33</v>
      </c>
      <c r="LJ134" s="5" t="s">
        <v>33</v>
      </c>
      <c r="LK134" s="5">
        <v>4</v>
      </c>
      <c r="LL134" s="5">
        <v>2</v>
      </c>
      <c r="LM134" s="5" t="s">
        <v>33</v>
      </c>
      <c r="LN134" s="5" t="s">
        <v>33</v>
      </c>
      <c r="LO134" s="5" t="s">
        <v>33</v>
      </c>
      <c r="LP134" s="5" t="s">
        <v>33</v>
      </c>
      <c r="LQ134" s="5" t="s">
        <v>33</v>
      </c>
      <c r="LR134" s="5" t="s">
        <v>33</v>
      </c>
      <c r="LS134" s="5" t="s">
        <v>33</v>
      </c>
      <c r="LT134" s="5" t="s">
        <v>33</v>
      </c>
      <c r="LU134" s="5" t="s">
        <v>33</v>
      </c>
      <c r="LV134" s="5" t="s">
        <v>33</v>
      </c>
      <c r="LW134" s="5" t="s">
        <v>33</v>
      </c>
      <c r="LX134" s="5" t="s">
        <v>33</v>
      </c>
      <c r="LY134" s="5" t="s">
        <v>33</v>
      </c>
      <c r="LZ134" s="5" t="s">
        <v>33</v>
      </c>
      <c r="MA134" s="5" t="s">
        <v>33</v>
      </c>
      <c r="MB134" s="5" t="s">
        <v>33</v>
      </c>
      <c r="MC134" s="5" t="s">
        <v>33</v>
      </c>
      <c r="MD134" s="5" t="s">
        <v>33</v>
      </c>
      <c r="ME134" s="5" t="s">
        <v>33</v>
      </c>
      <c r="MF134" s="5" t="s">
        <v>33</v>
      </c>
      <c r="MG134" s="5" t="s">
        <v>33</v>
      </c>
      <c r="MH134" s="5" t="s">
        <v>33</v>
      </c>
      <c r="MI134" s="5" t="s">
        <v>33</v>
      </c>
      <c r="MJ134" s="5" t="s">
        <v>33</v>
      </c>
      <c r="MK134" s="5" t="s">
        <v>33</v>
      </c>
      <c r="ML134" s="5" t="s">
        <v>33</v>
      </c>
      <c r="MM134" s="5" t="s">
        <v>33</v>
      </c>
      <c r="MN134" s="5" t="s">
        <v>33</v>
      </c>
      <c r="MO134" s="5" t="s">
        <v>33</v>
      </c>
      <c r="MP134" s="5" t="s">
        <v>33</v>
      </c>
      <c r="MQ134" s="5">
        <v>0</v>
      </c>
      <c r="MR134" s="5">
        <v>0</v>
      </c>
      <c r="MS134" s="5" t="s">
        <v>33</v>
      </c>
      <c r="MT134" s="5" t="s">
        <v>33</v>
      </c>
      <c r="MU134" s="5" t="s">
        <v>33</v>
      </c>
      <c r="MV134" s="5" t="s">
        <v>33</v>
      </c>
      <c r="MW134" s="5" t="s">
        <v>33</v>
      </c>
      <c r="MX134" s="5" t="s">
        <v>33</v>
      </c>
      <c r="MY134" s="5" t="s">
        <v>33</v>
      </c>
      <c r="MZ134" s="5" t="s">
        <v>33</v>
      </c>
      <c r="NA134" s="5" t="s">
        <v>33</v>
      </c>
      <c r="NB134" s="5" t="s">
        <v>33</v>
      </c>
      <c r="NC134" s="5" t="s">
        <v>33</v>
      </c>
      <c r="ND134" s="5" t="s">
        <v>33</v>
      </c>
      <c r="NE134" s="5" t="s">
        <v>33</v>
      </c>
      <c r="NF134" s="5" t="s">
        <v>33</v>
      </c>
      <c r="NG134" s="5" t="s">
        <v>33</v>
      </c>
      <c r="NH134" s="5" t="s">
        <v>33</v>
      </c>
      <c r="NI134" s="5" t="s">
        <v>33</v>
      </c>
      <c r="NJ134" s="5" t="s">
        <v>33</v>
      </c>
      <c r="NK134" s="5" t="s">
        <v>33</v>
      </c>
      <c r="NL134" s="5" t="s">
        <v>33</v>
      </c>
      <c r="NM134" s="5" t="s">
        <v>33</v>
      </c>
      <c r="NN134" s="5" t="s">
        <v>33</v>
      </c>
      <c r="NO134" s="5" t="s">
        <v>33</v>
      </c>
      <c r="NP134" s="5" t="s">
        <v>33</v>
      </c>
      <c r="NQ134" s="5" t="s">
        <v>33</v>
      </c>
      <c r="NR134" s="5" t="s">
        <v>33</v>
      </c>
      <c r="NS134" s="5" t="s">
        <v>33</v>
      </c>
      <c r="NT134" s="5" t="s">
        <v>33</v>
      </c>
      <c r="NU134" s="5" t="s">
        <v>33</v>
      </c>
      <c r="NV134" s="5" t="s">
        <v>33</v>
      </c>
      <c r="NW134" s="5">
        <v>0</v>
      </c>
      <c r="NX134" s="5">
        <v>0</v>
      </c>
      <c r="NY134" s="5" t="s">
        <v>33</v>
      </c>
      <c r="NZ134" s="5" t="s">
        <v>33</v>
      </c>
      <c r="OA134" s="5" t="s">
        <v>33</v>
      </c>
      <c r="OB134" s="5" t="s">
        <v>33</v>
      </c>
      <c r="OC134" s="5" t="s">
        <v>33</v>
      </c>
      <c r="OD134" s="5" t="s">
        <v>33</v>
      </c>
      <c r="OE134" s="5" t="s">
        <v>33</v>
      </c>
      <c r="OF134" s="5" t="s">
        <v>33</v>
      </c>
      <c r="OG134" s="5" t="s">
        <v>33</v>
      </c>
      <c r="OH134" s="5" t="s">
        <v>33</v>
      </c>
      <c r="OI134" s="5" t="s">
        <v>33</v>
      </c>
      <c r="OJ134" s="5" t="s">
        <v>33</v>
      </c>
      <c r="OK134" s="5" t="s">
        <v>33</v>
      </c>
      <c r="OL134" s="5" t="s">
        <v>33</v>
      </c>
      <c r="OM134" s="5" t="s">
        <v>33</v>
      </c>
      <c r="ON134" s="5" t="s">
        <v>33</v>
      </c>
      <c r="OO134" s="5" t="s">
        <v>33</v>
      </c>
      <c r="OP134" s="5" t="s">
        <v>33</v>
      </c>
      <c r="OQ134" s="5" t="s">
        <v>33</v>
      </c>
      <c r="OR134" s="5" t="s">
        <v>33</v>
      </c>
      <c r="OS134" s="5" t="s">
        <v>33</v>
      </c>
      <c r="OT134" s="5" t="s">
        <v>33</v>
      </c>
      <c r="OU134" s="5" t="s">
        <v>33</v>
      </c>
      <c r="OV134" s="5" t="s">
        <v>33</v>
      </c>
      <c r="OW134" s="5" t="s">
        <v>33</v>
      </c>
      <c r="OX134" s="5" t="s">
        <v>33</v>
      </c>
      <c r="OY134" s="5" t="s">
        <v>33</v>
      </c>
      <c r="OZ134" s="5" t="s">
        <v>33</v>
      </c>
      <c r="PA134" s="5" t="s">
        <v>33</v>
      </c>
      <c r="PB134" s="5" t="s">
        <v>33</v>
      </c>
      <c r="PC134" s="5">
        <v>0</v>
      </c>
      <c r="PD134" s="5">
        <v>0</v>
      </c>
      <c r="PE134" s="5" t="s">
        <v>33</v>
      </c>
      <c r="PF134" s="5" t="s">
        <v>33</v>
      </c>
      <c r="PG134" s="5" t="s">
        <v>33</v>
      </c>
      <c r="PH134" s="5" t="s">
        <v>33</v>
      </c>
      <c r="PI134" s="5" t="s">
        <v>33</v>
      </c>
      <c r="PJ134" s="5" t="s">
        <v>33</v>
      </c>
      <c r="PK134" s="5" t="s">
        <v>33</v>
      </c>
      <c r="PL134" s="5" t="s">
        <v>33</v>
      </c>
      <c r="PM134" s="5" t="s">
        <v>33</v>
      </c>
      <c r="PN134" s="5" t="s">
        <v>33</v>
      </c>
      <c r="PO134" s="5" t="s">
        <v>33</v>
      </c>
      <c r="PP134" s="5" t="s">
        <v>33</v>
      </c>
      <c r="PQ134" s="5" t="s">
        <v>33</v>
      </c>
      <c r="PR134" s="5" t="s">
        <v>33</v>
      </c>
      <c r="PS134" s="5" t="s">
        <v>33</v>
      </c>
      <c r="PT134" s="5" t="s">
        <v>33</v>
      </c>
      <c r="PU134" s="5" t="s">
        <v>33</v>
      </c>
      <c r="PV134" s="5" t="s">
        <v>33</v>
      </c>
      <c r="PW134" s="5" t="s">
        <v>33</v>
      </c>
      <c r="PX134" s="5" t="s">
        <v>33</v>
      </c>
      <c r="PY134" s="5" t="s">
        <v>33</v>
      </c>
      <c r="PZ134" s="5" t="s">
        <v>33</v>
      </c>
      <c r="QA134" s="5" t="s">
        <v>33</v>
      </c>
      <c r="QB134" s="5" t="s">
        <v>33</v>
      </c>
      <c r="QC134" s="5" t="s">
        <v>33</v>
      </c>
      <c r="QD134" s="5" t="s">
        <v>33</v>
      </c>
      <c r="QE134" s="5" t="s">
        <v>33</v>
      </c>
      <c r="QF134" s="5" t="s">
        <v>33</v>
      </c>
      <c r="QG134" s="5" t="s">
        <v>33</v>
      </c>
      <c r="QH134" s="5" t="s">
        <v>33</v>
      </c>
      <c r="QI134" s="5">
        <v>0</v>
      </c>
      <c r="QJ134" s="5">
        <v>0</v>
      </c>
      <c r="QK134" s="5" t="s">
        <v>33</v>
      </c>
      <c r="QL134" s="5" t="s">
        <v>33</v>
      </c>
      <c r="QM134" s="5" t="s">
        <v>33</v>
      </c>
      <c r="QN134" s="5" t="s">
        <v>33</v>
      </c>
      <c r="QO134" s="5" t="s">
        <v>33</v>
      </c>
      <c r="QP134" s="5" t="s">
        <v>33</v>
      </c>
      <c r="QQ134" s="5" t="s">
        <v>33</v>
      </c>
      <c r="QR134" s="5" t="s">
        <v>33</v>
      </c>
      <c r="QS134" s="5" t="s">
        <v>33</v>
      </c>
      <c r="QT134" s="5" t="s">
        <v>33</v>
      </c>
      <c r="QU134" s="5" t="s">
        <v>33</v>
      </c>
      <c r="QV134" s="5" t="s">
        <v>33</v>
      </c>
      <c r="QW134" s="5" t="s">
        <v>33</v>
      </c>
      <c r="QX134" s="5" t="s">
        <v>33</v>
      </c>
      <c r="QY134" s="5" t="s">
        <v>33</v>
      </c>
      <c r="QZ134" s="5" t="s">
        <v>33</v>
      </c>
      <c r="RA134" s="5" t="s">
        <v>33</v>
      </c>
      <c r="RB134" s="5" t="s">
        <v>33</v>
      </c>
      <c r="RC134" s="5" t="s">
        <v>33</v>
      </c>
      <c r="RD134" s="5" t="s">
        <v>33</v>
      </c>
      <c r="RE134" s="5" t="s">
        <v>33</v>
      </c>
      <c r="RF134" s="5" t="s">
        <v>33</v>
      </c>
      <c r="RG134" s="5" t="s">
        <v>33</v>
      </c>
      <c r="RH134" s="5" t="s">
        <v>33</v>
      </c>
      <c r="RI134" s="5" t="s">
        <v>33</v>
      </c>
      <c r="RJ134" s="5" t="s">
        <v>33</v>
      </c>
      <c r="RK134" s="5" t="s">
        <v>33</v>
      </c>
      <c r="RL134" s="5" t="s">
        <v>33</v>
      </c>
      <c r="RM134" s="5" t="s">
        <v>33</v>
      </c>
      <c r="RN134" s="5" t="s">
        <v>33</v>
      </c>
      <c r="RO134" s="5">
        <v>0</v>
      </c>
      <c r="RP134" s="5">
        <v>0</v>
      </c>
      <c r="RQ134" s="5" t="s">
        <v>33</v>
      </c>
      <c r="RR134" s="5" t="s">
        <v>33</v>
      </c>
      <c r="RS134" s="5" t="s">
        <v>33</v>
      </c>
      <c r="RT134" s="5" t="s">
        <v>33</v>
      </c>
      <c r="RU134" s="5" t="s">
        <v>33</v>
      </c>
      <c r="RV134" s="5" t="s">
        <v>33</v>
      </c>
      <c r="RW134" s="5" t="s">
        <v>33</v>
      </c>
      <c r="RX134" s="5" t="s">
        <v>33</v>
      </c>
      <c r="RY134" s="5" t="s">
        <v>33</v>
      </c>
      <c r="RZ134" s="5" t="s">
        <v>33</v>
      </c>
      <c r="SA134" s="5" t="s">
        <v>33</v>
      </c>
      <c r="SB134" s="5" t="s">
        <v>33</v>
      </c>
      <c r="SC134" s="5" t="s">
        <v>33</v>
      </c>
      <c r="SD134" s="5" t="s">
        <v>33</v>
      </c>
      <c r="SE134" s="5" t="s">
        <v>33</v>
      </c>
      <c r="SF134" s="5" t="s">
        <v>33</v>
      </c>
      <c r="SG134" s="5" t="s">
        <v>33</v>
      </c>
      <c r="SH134" s="5" t="s">
        <v>33</v>
      </c>
      <c r="SI134" s="5" t="s">
        <v>33</v>
      </c>
      <c r="SJ134" s="5" t="s">
        <v>33</v>
      </c>
      <c r="SK134" s="5" t="s">
        <v>33</v>
      </c>
      <c r="SL134" s="5" t="s">
        <v>33</v>
      </c>
      <c r="SM134" s="5" t="s">
        <v>33</v>
      </c>
      <c r="SN134" s="5" t="s">
        <v>33</v>
      </c>
      <c r="SO134" s="5" t="s">
        <v>33</v>
      </c>
      <c r="SP134" s="5" t="s">
        <v>33</v>
      </c>
      <c r="SQ134" s="5" t="s">
        <v>33</v>
      </c>
      <c r="SR134" s="5" t="s">
        <v>33</v>
      </c>
      <c r="SS134" s="5" t="s">
        <v>33</v>
      </c>
      <c r="ST134" s="5" t="s">
        <v>33</v>
      </c>
      <c r="SU134" s="5">
        <v>0</v>
      </c>
      <c r="SV134" s="5">
        <v>0</v>
      </c>
      <c r="SW134" s="5" t="s">
        <v>33</v>
      </c>
      <c r="SX134" s="5" t="s">
        <v>33</v>
      </c>
      <c r="SY134" s="5" t="s">
        <v>33</v>
      </c>
      <c r="SZ134" s="5" t="s">
        <v>33</v>
      </c>
      <c r="TA134" s="5" t="s">
        <v>33</v>
      </c>
      <c r="TB134" s="5" t="s">
        <v>33</v>
      </c>
      <c r="TC134" s="5" t="s">
        <v>33</v>
      </c>
      <c r="TD134" s="5" t="s">
        <v>33</v>
      </c>
      <c r="TE134" s="5" t="s">
        <v>33</v>
      </c>
      <c r="TF134" s="5" t="s">
        <v>33</v>
      </c>
      <c r="TG134" s="5" t="s">
        <v>33</v>
      </c>
      <c r="TH134" s="5" t="s">
        <v>33</v>
      </c>
      <c r="TI134" s="5" t="s">
        <v>33</v>
      </c>
      <c r="TJ134" s="5" t="s">
        <v>33</v>
      </c>
      <c r="TK134" s="5" t="s">
        <v>33</v>
      </c>
      <c r="TL134" s="5" t="s">
        <v>33</v>
      </c>
      <c r="TM134" s="5" t="s">
        <v>33</v>
      </c>
      <c r="TN134" s="5" t="s">
        <v>33</v>
      </c>
      <c r="TO134" s="5" t="s">
        <v>33</v>
      </c>
      <c r="TP134" s="5" t="s">
        <v>33</v>
      </c>
      <c r="TQ134" s="5" t="s">
        <v>33</v>
      </c>
      <c r="TR134" s="5" t="s">
        <v>33</v>
      </c>
      <c r="TS134" s="5" t="s">
        <v>33</v>
      </c>
      <c r="TT134" s="5" t="s">
        <v>33</v>
      </c>
      <c r="TU134" s="5" t="s">
        <v>33</v>
      </c>
      <c r="TV134" s="5" t="s">
        <v>33</v>
      </c>
      <c r="TW134" s="5" t="s">
        <v>33</v>
      </c>
      <c r="TX134" s="5" t="s">
        <v>33</v>
      </c>
      <c r="TY134" s="5" t="s">
        <v>33</v>
      </c>
      <c r="TZ134" s="5" t="s">
        <v>33</v>
      </c>
      <c r="UA134" s="5">
        <v>0</v>
      </c>
      <c r="UB134" s="5">
        <v>0</v>
      </c>
      <c r="UC134" s="5" t="s">
        <v>33</v>
      </c>
      <c r="UD134" s="5" t="s">
        <v>33</v>
      </c>
      <c r="UE134" s="5" t="s">
        <v>33</v>
      </c>
      <c r="UF134" s="5" t="s">
        <v>33</v>
      </c>
      <c r="UG134" s="5" t="s">
        <v>33</v>
      </c>
      <c r="UH134" s="5" t="s">
        <v>33</v>
      </c>
      <c r="UI134" s="5" t="s">
        <v>33</v>
      </c>
      <c r="UJ134" s="5" t="s">
        <v>33</v>
      </c>
      <c r="UK134" s="5" t="s">
        <v>33</v>
      </c>
      <c r="UL134" s="5" t="s">
        <v>33</v>
      </c>
      <c r="UM134" s="5" t="s">
        <v>33</v>
      </c>
      <c r="UN134" s="5" t="s">
        <v>33</v>
      </c>
      <c r="UO134" s="5" t="s">
        <v>33</v>
      </c>
      <c r="UP134" s="5" t="s">
        <v>33</v>
      </c>
      <c r="UQ134" s="5" t="s">
        <v>33</v>
      </c>
      <c r="UR134" s="5" t="s">
        <v>33</v>
      </c>
      <c r="US134" s="5" t="s">
        <v>33</v>
      </c>
      <c r="UT134" s="5" t="s">
        <v>33</v>
      </c>
      <c r="UU134" s="5" t="s">
        <v>33</v>
      </c>
      <c r="UV134" s="5" t="s">
        <v>33</v>
      </c>
      <c r="UW134" s="5" t="s">
        <v>33</v>
      </c>
      <c r="UX134" s="5" t="s">
        <v>33</v>
      </c>
      <c r="UY134" s="5" t="s">
        <v>33</v>
      </c>
      <c r="UZ134" s="5" t="s">
        <v>33</v>
      </c>
      <c r="VA134" s="5" t="s">
        <v>33</v>
      </c>
      <c r="VB134" s="5" t="s">
        <v>33</v>
      </c>
      <c r="VC134" s="5" t="s">
        <v>33</v>
      </c>
      <c r="VD134" s="5" t="s">
        <v>33</v>
      </c>
      <c r="VE134" s="5" t="s">
        <v>33</v>
      </c>
      <c r="VF134" s="5" t="s">
        <v>33</v>
      </c>
      <c r="VG134" s="5">
        <v>57</v>
      </c>
      <c r="VH134" s="5">
        <v>235</v>
      </c>
      <c r="VI134" s="5" t="s">
        <v>33</v>
      </c>
      <c r="VJ134" s="5" t="s">
        <v>33</v>
      </c>
      <c r="VK134" s="5" t="s">
        <v>33</v>
      </c>
      <c r="VL134" s="5" t="s">
        <v>33</v>
      </c>
      <c r="VM134" s="5" t="s">
        <v>33</v>
      </c>
      <c r="VN134" s="5" t="s">
        <v>33</v>
      </c>
      <c r="VO134" s="5" t="s">
        <v>33</v>
      </c>
      <c r="VP134" s="5" t="s">
        <v>33</v>
      </c>
      <c r="VQ134" s="5" t="s">
        <v>33</v>
      </c>
      <c r="VR134" s="5" t="s">
        <v>33</v>
      </c>
      <c r="VS134" s="5" t="s">
        <v>33</v>
      </c>
      <c r="VT134" s="5" t="s">
        <v>33</v>
      </c>
      <c r="VU134" s="5" t="s">
        <v>33</v>
      </c>
      <c r="VV134" s="5" t="s">
        <v>33</v>
      </c>
      <c r="VW134" s="5" t="s">
        <v>33</v>
      </c>
      <c r="VX134" s="5" t="s">
        <v>33</v>
      </c>
      <c r="VY134" s="5" t="s">
        <v>33</v>
      </c>
      <c r="VZ134" s="5" t="s">
        <v>33</v>
      </c>
      <c r="WA134" s="5" t="s">
        <v>33</v>
      </c>
      <c r="WB134" s="5" t="s">
        <v>33</v>
      </c>
      <c r="WC134" s="5" t="s">
        <v>33</v>
      </c>
      <c r="WD134" s="5" t="s">
        <v>33</v>
      </c>
      <c r="WE134" s="5" t="s">
        <v>33</v>
      </c>
      <c r="WF134" s="5" t="s">
        <v>33</v>
      </c>
      <c r="WG134" s="5" t="s">
        <v>33</v>
      </c>
      <c r="WH134" s="5" t="s">
        <v>33</v>
      </c>
      <c r="WI134" s="5" t="s">
        <v>33</v>
      </c>
      <c r="WJ134" s="5" t="s">
        <v>33</v>
      </c>
      <c r="WK134" s="5" t="s">
        <v>33</v>
      </c>
      <c r="WL134" s="5" t="s">
        <v>33</v>
      </c>
      <c r="WM134" s="5">
        <v>0</v>
      </c>
      <c r="WN134" s="5">
        <v>0</v>
      </c>
      <c r="WO134" s="5" t="s">
        <v>33</v>
      </c>
      <c r="WP134" s="5" t="s">
        <v>33</v>
      </c>
      <c r="WQ134" s="5" t="s">
        <v>33</v>
      </c>
      <c r="WR134" s="5" t="s">
        <v>33</v>
      </c>
      <c r="WS134" s="5" t="s">
        <v>33</v>
      </c>
      <c r="WT134" s="5" t="s">
        <v>33</v>
      </c>
      <c r="WU134" s="5" t="s">
        <v>33</v>
      </c>
      <c r="WV134" s="5" t="s">
        <v>33</v>
      </c>
      <c r="WW134" s="5" t="s">
        <v>33</v>
      </c>
      <c r="WX134" s="5" t="s">
        <v>33</v>
      </c>
      <c r="WY134" s="5" t="s">
        <v>33</v>
      </c>
      <c r="WZ134" s="5" t="s">
        <v>33</v>
      </c>
      <c r="XA134" s="5" t="s">
        <v>33</v>
      </c>
      <c r="XB134" s="5" t="s">
        <v>33</v>
      </c>
      <c r="XC134" s="5" t="s">
        <v>33</v>
      </c>
      <c r="XD134" s="5" t="s">
        <v>33</v>
      </c>
      <c r="XE134" s="5" t="s">
        <v>33</v>
      </c>
      <c r="XF134" s="5" t="s">
        <v>33</v>
      </c>
      <c r="XG134" s="5" t="s">
        <v>33</v>
      </c>
      <c r="XH134" s="5" t="s">
        <v>33</v>
      </c>
      <c r="XI134" s="5" t="s">
        <v>33</v>
      </c>
      <c r="XJ134" s="5" t="s">
        <v>33</v>
      </c>
      <c r="XK134" s="5" t="s">
        <v>33</v>
      </c>
      <c r="XL134" s="5" t="s">
        <v>33</v>
      </c>
      <c r="XM134" s="5" t="s">
        <v>33</v>
      </c>
      <c r="XN134" s="5" t="s">
        <v>33</v>
      </c>
      <c r="XO134" s="5" t="s">
        <v>33</v>
      </c>
      <c r="XP134" s="5" t="s">
        <v>33</v>
      </c>
      <c r="XQ134" s="5" t="s">
        <v>33</v>
      </c>
      <c r="XR134" s="5" t="s">
        <v>33</v>
      </c>
      <c r="XS134" s="1" t="s">
        <v>33</v>
      </c>
      <c r="XT134" s="3" t="s">
        <v>33</v>
      </c>
      <c r="XU134" s="3" t="s">
        <v>33</v>
      </c>
      <c r="XV134" s="3" t="s">
        <v>33</v>
      </c>
      <c r="XW134" s="3" t="s">
        <v>33</v>
      </c>
      <c r="XX134" s="3" t="s">
        <v>33</v>
      </c>
      <c r="XY134" s="3" t="s">
        <v>33</v>
      </c>
      <c r="XZ134" s="3"/>
    </row>
    <row r="135" spans="1:650" x14ac:dyDescent="0.3">
      <c r="A135" s="6" t="s">
        <v>162</v>
      </c>
      <c r="B135" s="1">
        <v>4057030</v>
      </c>
      <c r="C135" s="5">
        <v>41605</v>
      </c>
      <c r="D135" s="5">
        <v>38863</v>
      </c>
      <c r="E135" s="5">
        <v>26543</v>
      </c>
      <c r="F135" s="5">
        <v>26404</v>
      </c>
      <c r="G135" s="5">
        <v>36681</v>
      </c>
      <c r="H135" s="5">
        <v>9096</v>
      </c>
      <c r="I135" s="5">
        <v>18029</v>
      </c>
      <c r="J135" s="5">
        <v>6104</v>
      </c>
      <c r="K135" s="5">
        <v>30640</v>
      </c>
      <c r="L135" s="5">
        <v>10439</v>
      </c>
      <c r="M135" s="5">
        <v>11178</v>
      </c>
      <c r="N135" s="5">
        <v>2525</v>
      </c>
      <c r="O135" s="5">
        <v>10294</v>
      </c>
      <c r="P135" s="5">
        <v>20180</v>
      </c>
      <c r="Q135" s="5">
        <v>1876</v>
      </c>
      <c r="R135" s="5">
        <v>7749</v>
      </c>
      <c r="S135" s="5">
        <v>2800</v>
      </c>
      <c r="T135" s="5">
        <v>3862</v>
      </c>
      <c r="U135" s="5">
        <v>1460</v>
      </c>
      <c r="V135" s="5">
        <v>17011</v>
      </c>
      <c r="W135" s="5">
        <v>12553</v>
      </c>
      <c r="X135" s="5">
        <v>11124</v>
      </c>
      <c r="Y135" s="5">
        <v>3699</v>
      </c>
      <c r="Z135" s="5">
        <v>167</v>
      </c>
      <c r="AA135" s="5">
        <v>1232</v>
      </c>
      <c r="AB135" s="5">
        <v>1553</v>
      </c>
      <c r="AC135" s="5">
        <v>2573</v>
      </c>
      <c r="AD135" s="5">
        <v>4526</v>
      </c>
      <c r="AE135" s="5">
        <v>750</v>
      </c>
      <c r="AF135" s="5">
        <v>0</v>
      </c>
      <c r="AG135" s="5">
        <v>0</v>
      </c>
      <c r="AH135" s="5">
        <v>0</v>
      </c>
      <c r="AI135" s="5">
        <v>505778</v>
      </c>
      <c r="AJ135" s="5">
        <v>142416</v>
      </c>
      <c r="AK135" s="5">
        <v>165994</v>
      </c>
      <c r="AL135" s="5">
        <v>359897</v>
      </c>
      <c r="AM135" s="5">
        <v>293346</v>
      </c>
      <c r="AN135" s="5">
        <v>598869</v>
      </c>
      <c r="AO135" s="5">
        <v>49707</v>
      </c>
      <c r="AP135" s="5">
        <v>69339</v>
      </c>
      <c r="AQ135" s="5">
        <v>115428</v>
      </c>
      <c r="AR135" s="5">
        <v>216447</v>
      </c>
      <c r="AS135" s="5">
        <v>157783</v>
      </c>
      <c r="AT135" s="5">
        <v>68614</v>
      </c>
      <c r="AU135" s="5">
        <v>54158</v>
      </c>
      <c r="AV135" s="5">
        <v>75006</v>
      </c>
      <c r="AW135" s="5">
        <v>42627</v>
      </c>
      <c r="AX135" s="5">
        <v>20843</v>
      </c>
      <c r="AY135" s="5">
        <v>24238</v>
      </c>
      <c r="AZ135" s="5">
        <v>43631</v>
      </c>
      <c r="BA135" s="5">
        <v>53642</v>
      </c>
      <c r="BB135" s="5">
        <v>14947</v>
      </c>
      <c r="BC135" s="5">
        <v>23432</v>
      </c>
      <c r="BD135" s="5">
        <v>28527</v>
      </c>
      <c r="BE135" s="5">
        <v>29085</v>
      </c>
      <c r="BF135" s="5">
        <v>7116</v>
      </c>
      <c r="BG135" s="5">
        <v>13966</v>
      </c>
      <c r="BH135" s="5">
        <v>15081</v>
      </c>
      <c r="BI135" s="5">
        <v>6769</v>
      </c>
      <c r="BJ135" s="5">
        <v>28384</v>
      </c>
      <c r="BK135" s="5">
        <v>14967</v>
      </c>
      <c r="BL135" s="5">
        <v>800362</v>
      </c>
      <c r="BM135" s="5">
        <v>10488</v>
      </c>
      <c r="BN135" s="5">
        <v>12544</v>
      </c>
      <c r="BO135" s="5">
        <v>59484</v>
      </c>
      <c r="BP135" s="5">
        <v>14455</v>
      </c>
      <c r="BQ135" s="5">
        <v>42329</v>
      </c>
      <c r="BR135" s="5">
        <v>28483</v>
      </c>
      <c r="BS135" s="5">
        <v>120689</v>
      </c>
      <c r="BT135" s="5">
        <v>78651</v>
      </c>
      <c r="BU135" s="5">
        <v>35201</v>
      </c>
      <c r="BV135" s="5">
        <v>33010</v>
      </c>
      <c r="BW135" s="5">
        <v>79202</v>
      </c>
      <c r="BX135" s="5">
        <v>24421</v>
      </c>
      <c r="BY135" s="5">
        <v>23273</v>
      </c>
      <c r="BZ135" s="5">
        <v>81724</v>
      </c>
      <c r="CA135" s="5">
        <v>14521</v>
      </c>
      <c r="CB135" s="5">
        <v>22814</v>
      </c>
      <c r="CC135" s="5">
        <v>2282</v>
      </c>
      <c r="CD135" s="5">
        <v>10839</v>
      </c>
      <c r="CE135" s="5">
        <v>15994</v>
      </c>
      <c r="CF135" s="5">
        <v>8277</v>
      </c>
      <c r="CG135" s="5">
        <v>4733</v>
      </c>
      <c r="CH135" s="5">
        <v>11958</v>
      </c>
      <c r="CI135" s="5">
        <v>13519</v>
      </c>
      <c r="CJ135" s="5">
        <v>6124</v>
      </c>
      <c r="CK135" s="5">
        <v>7510</v>
      </c>
      <c r="CL135" s="5">
        <v>8278</v>
      </c>
      <c r="CM135" s="5">
        <v>2786</v>
      </c>
      <c r="CN135" s="5">
        <v>6058</v>
      </c>
      <c r="CO135" s="5">
        <v>3205</v>
      </c>
      <c r="CP135" s="5">
        <v>2061</v>
      </c>
      <c r="CQ135" s="5">
        <v>2462</v>
      </c>
      <c r="CR135" s="5">
        <v>66157</v>
      </c>
      <c r="CS135" s="5">
        <v>2834</v>
      </c>
      <c r="CT135" s="5">
        <v>12135</v>
      </c>
      <c r="CU135" s="5">
        <v>114076</v>
      </c>
      <c r="CV135" s="5">
        <v>77325</v>
      </c>
      <c r="CW135" s="5">
        <v>66461</v>
      </c>
      <c r="CX135" s="5">
        <v>65102</v>
      </c>
      <c r="CY135" s="5">
        <v>76080</v>
      </c>
      <c r="CZ135" s="5">
        <v>71192</v>
      </c>
      <c r="DA135" s="5">
        <v>57690</v>
      </c>
      <c r="DB135" s="5">
        <v>69866</v>
      </c>
      <c r="DC135" s="5">
        <v>79448</v>
      </c>
      <c r="DD135" s="5">
        <v>64874</v>
      </c>
      <c r="DE135" s="5">
        <v>64996</v>
      </c>
      <c r="DF135" s="5">
        <v>61859</v>
      </c>
      <c r="DG135" s="5">
        <v>57498</v>
      </c>
      <c r="DH135" s="5">
        <v>51811</v>
      </c>
      <c r="DI135" s="5">
        <v>59740</v>
      </c>
      <c r="DJ135" s="5">
        <v>56612</v>
      </c>
      <c r="DK135" s="5">
        <v>40372</v>
      </c>
      <c r="DL135" s="5">
        <v>51216</v>
      </c>
      <c r="DM135" s="5">
        <v>49136</v>
      </c>
      <c r="DN135" s="5">
        <v>47637</v>
      </c>
      <c r="DO135" s="5">
        <v>12543</v>
      </c>
      <c r="DP135" s="5">
        <v>25207</v>
      </c>
      <c r="DQ135" s="5">
        <v>26449</v>
      </c>
      <c r="DR135" s="5">
        <v>22484</v>
      </c>
      <c r="DS135" s="5">
        <v>25634</v>
      </c>
      <c r="DT135" s="5">
        <v>25149</v>
      </c>
      <c r="DU135" s="5">
        <v>21393</v>
      </c>
      <c r="DV135" s="5">
        <v>21273</v>
      </c>
      <c r="DW135" s="5">
        <v>20009</v>
      </c>
      <c r="DX135" s="5">
        <v>19639</v>
      </c>
      <c r="DY135" s="5">
        <v>22526</v>
      </c>
      <c r="DZ135" s="5">
        <v>21729</v>
      </c>
      <c r="EA135" s="5">
        <v>81507</v>
      </c>
      <c r="EB135" s="5">
        <v>31944</v>
      </c>
      <c r="EC135" s="5">
        <v>20985</v>
      </c>
      <c r="ED135" s="5">
        <v>36197</v>
      </c>
      <c r="EE135" s="5">
        <v>32219</v>
      </c>
      <c r="EF135" s="5">
        <v>35623</v>
      </c>
      <c r="EG135" s="5">
        <v>26318</v>
      </c>
      <c r="EH135" s="5">
        <v>21017</v>
      </c>
      <c r="EI135" s="5">
        <v>118873</v>
      </c>
      <c r="EJ135" s="5">
        <v>16641</v>
      </c>
      <c r="EK135" s="5">
        <v>14132</v>
      </c>
      <c r="EL135" s="5">
        <v>26359</v>
      </c>
      <c r="EM135" s="5">
        <v>16647</v>
      </c>
      <c r="EN135" s="5">
        <v>20452</v>
      </c>
      <c r="EO135" s="5">
        <v>14709</v>
      </c>
      <c r="EP135" s="5">
        <v>14520</v>
      </c>
      <c r="EQ135" s="5">
        <v>10008</v>
      </c>
      <c r="ER135" s="5">
        <v>16921</v>
      </c>
      <c r="ES135" s="5">
        <v>14426</v>
      </c>
      <c r="ET135" s="5">
        <v>9361</v>
      </c>
      <c r="EU135" s="5">
        <v>7916</v>
      </c>
      <c r="EV135" s="5">
        <v>9873</v>
      </c>
      <c r="EW135" s="5">
        <v>12687</v>
      </c>
      <c r="EX135" s="5">
        <v>11754</v>
      </c>
      <c r="EY135" s="5">
        <v>8577</v>
      </c>
      <c r="EZ135" s="5">
        <v>10071</v>
      </c>
      <c r="FA135" s="5">
        <v>3997</v>
      </c>
      <c r="FB135" s="5">
        <v>10503</v>
      </c>
      <c r="FC135" s="5">
        <v>3912</v>
      </c>
      <c r="FD135" s="5">
        <v>3050</v>
      </c>
      <c r="FE135" s="5">
        <v>3018</v>
      </c>
      <c r="FF135" s="5">
        <v>3110</v>
      </c>
      <c r="FG135" s="5">
        <v>0</v>
      </c>
      <c r="FH135" s="5">
        <v>0</v>
      </c>
      <c r="FI135" s="5">
        <v>0</v>
      </c>
      <c r="FJ135" s="5">
        <v>0</v>
      </c>
      <c r="FK135" s="5">
        <v>0</v>
      </c>
      <c r="FL135" s="5">
        <v>0</v>
      </c>
      <c r="FM135" s="5">
        <v>0</v>
      </c>
      <c r="FN135" s="5">
        <v>0</v>
      </c>
      <c r="FO135" s="5">
        <v>0</v>
      </c>
      <c r="FP135" s="5">
        <v>0</v>
      </c>
      <c r="FQ135" s="5">
        <v>0</v>
      </c>
      <c r="FR135" s="5">
        <v>0</v>
      </c>
      <c r="FS135" s="5">
        <v>0</v>
      </c>
      <c r="FT135" s="5">
        <v>0</v>
      </c>
      <c r="FU135" s="5" t="s">
        <v>33</v>
      </c>
      <c r="FV135" s="5" t="s">
        <v>33</v>
      </c>
      <c r="FW135" s="5" t="s">
        <v>33</v>
      </c>
      <c r="FX135" s="5" t="s">
        <v>33</v>
      </c>
      <c r="FY135" s="5" t="s">
        <v>33</v>
      </c>
      <c r="FZ135" s="5" t="s">
        <v>33</v>
      </c>
      <c r="GA135" s="5" t="s">
        <v>33</v>
      </c>
      <c r="GB135" s="5" t="s">
        <v>33</v>
      </c>
      <c r="GC135" s="5" t="s">
        <v>33</v>
      </c>
      <c r="GD135" s="5" t="s">
        <v>33</v>
      </c>
      <c r="GE135" s="5" t="s">
        <v>33</v>
      </c>
      <c r="GF135" s="5" t="s">
        <v>33</v>
      </c>
      <c r="GG135" s="5" t="s">
        <v>33</v>
      </c>
      <c r="GH135" s="5" t="s">
        <v>33</v>
      </c>
      <c r="GI135" s="5" t="s">
        <v>33</v>
      </c>
      <c r="GJ135" s="5" t="s">
        <v>33</v>
      </c>
      <c r="GK135" s="5" t="s">
        <v>33</v>
      </c>
      <c r="GL135" s="5" t="s">
        <v>33</v>
      </c>
      <c r="GM135" s="5">
        <v>802451</v>
      </c>
      <c r="GN135" s="5">
        <v>305003</v>
      </c>
      <c r="GO135" s="5">
        <v>322313</v>
      </c>
      <c r="GP135" s="5">
        <v>516091</v>
      </c>
      <c r="GQ135" s="5">
        <v>559069</v>
      </c>
      <c r="GR135" s="5">
        <v>793847</v>
      </c>
      <c r="GS135" s="5">
        <v>188097</v>
      </c>
      <c r="GT135" s="5">
        <v>199700</v>
      </c>
      <c r="GU135" s="5">
        <v>424525</v>
      </c>
      <c r="GV135" s="5">
        <v>402837</v>
      </c>
      <c r="GW135" s="5">
        <v>271363</v>
      </c>
      <c r="GX135" s="5">
        <v>241081</v>
      </c>
      <c r="GY135" s="5">
        <v>153117</v>
      </c>
      <c r="GZ135" s="5">
        <v>190264</v>
      </c>
      <c r="HA135" s="5">
        <v>121234</v>
      </c>
      <c r="HB135" s="5">
        <v>110563</v>
      </c>
      <c r="HC135" s="5">
        <v>93413</v>
      </c>
      <c r="HD135" s="5">
        <v>123906</v>
      </c>
      <c r="HE135" s="5">
        <v>123397</v>
      </c>
      <c r="HF135" s="5">
        <v>100915</v>
      </c>
      <c r="HG135" s="5">
        <v>69963</v>
      </c>
      <c r="HH135" s="5">
        <v>80854</v>
      </c>
      <c r="HI135" s="5">
        <v>79429</v>
      </c>
      <c r="HJ135" s="5">
        <v>49798</v>
      </c>
      <c r="HK135" s="5">
        <v>52196</v>
      </c>
      <c r="HL135" s="5">
        <v>57912</v>
      </c>
      <c r="HM135" s="5">
        <v>37937</v>
      </c>
      <c r="HN135" s="5">
        <v>66746</v>
      </c>
      <c r="HO135" s="5">
        <v>42100</v>
      </c>
      <c r="HP135" s="5">
        <v>889207</v>
      </c>
      <c r="HQ135" s="5">
        <v>38865</v>
      </c>
      <c r="HR135" s="5">
        <v>49518</v>
      </c>
      <c r="HS135" s="5">
        <v>608225</v>
      </c>
      <c r="HT135" s="5">
        <v>630276</v>
      </c>
      <c r="HU135" s="5">
        <v>497404</v>
      </c>
      <c r="HV135" s="5">
        <v>524312</v>
      </c>
      <c r="HW135" s="5">
        <v>592814</v>
      </c>
      <c r="HX135" s="5">
        <v>572980</v>
      </c>
      <c r="HY135" s="5">
        <v>565226</v>
      </c>
      <c r="HZ135" s="5">
        <v>582638</v>
      </c>
      <c r="IA135" s="5">
        <v>588098</v>
      </c>
      <c r="IB135" s="5">
        <v>568763</v>
      </c>
      <c r="IC135" s="5">
        <v>565062</v>
      </c>
      <c r="ID135" s="5">
        <v>708614</v>
      </c>
      <c r="IE135" s="5">
        <v>649040</v>
      </c>
      <c r="IF135" s="5">
        <v>617183</v>
      </c>
      <c r="IG135" s="5">
        <v>544868</v>
      </c>
      <c r="IH135" s="5">
        <v>458573</v>
      </c>
      <c r="II135" s="5">
        <v>435034</v>
      </c>
      <c r="IJ135" s="5">
        <v>425089</v>
      </c>
      <c r="IK135" s="5">
        <v>959512</v>
      </c>
      <c r="IL135" s="5">
        <v>614659</v>
      </c>
      <c r="IM135" s="5">
        <v>389068</v>
      </c>
      <c r="IN135" s="5">
        <v>352640</v>
      </c>
      <c r="IO135" s="5">
        <v>315242</v>
      </c>
      <c r="IP135" s="5">
        <v>312490</v>
      </c>
      <c r="IQ135" s="5">
        <v>280985</v>
      </c>
      <c r="IR135" s="5">
        <v>326754</v>
      </c>
      <c r="IS135" s="5">
        <v>304055</v>
      </c>
      <c r="IT135" s="5">
        <v>317769</v>
      </c>
      <c r="IU135" s="5">
        <v>332550</v>
      </c>
      <c r="IV135" s="5">
        <v>287167</v>
      </c>
      <c r="IW135" s="5">
        <v>301584</v>
      </c>
      <c r="IX135" s="5">
        <v>287351</v>
      </c>
      <c r="IY135" s="5">
        <v>104224</v>
      </c>
      <c r="IZ135" s="5">
        <v>92366</v>
      </c>
      <c r="JA135" s="5">
        <v>100110</v>
      </c>
      <c r="JB135" s="5">
        <v>89360</v>
      </c>
      <c r="JC135" s="5">
        <v>90726</v>
      </c>
      <c r="JD135" s="5">
        <v>111531</v>
      </c>
      <c r="JE135" s="5">
        <v>94167</v>
      </c>
      <c r="JF135" s="5">
        <v>89264</v>
      </c>
      <c r="JG135" s="5">
        <v>88345</v>
      </c>
      <c r="JH135" s="5">
        <v>89925</v>
      </c>
      <c r="JI135" s="5">
        <v>80001</v>
      </c>
      <c r="JJ135" s="5">
        <v>75911</v>
      </c>
      <c r="JK135" s="5">
        <v>49791</v>
      </c>
      <c r="JL135" s="5">
        <v>45802</v>
      </c>
      <c r="JM135" s="5">
        <v>40448</v>
      </c>
      <c r="JN135" s="5">
        <v>41499</v>
      </c>
      <c r="JO135" s="5">
        <v>37331</v>
      </c>
      <c r="JP135" s="5">
        <v>36043</v>
      </c>
      <c r="JQ135" s="5">
        <v>35226</v>
      </c>
      <c r="JR135" s="5">
        <v>33352</v>
      </c>
      <c r="JS135" s="5">
        <v>29523</v>
      </c>
      <c r="JT135" s="5">
        <v>26676</v>
      </c>
      <c r="JU135" s="5">
        <v>27966</v>
      </c>
      <c r="JV135" s="5">
        <v>26603</v>
      </c>
      <c r="JW135" s="5">
        <v>30031</v>
      </c>
      <c r="JX135" s="5">
        <v>32243</v>
      </c>
      <c r="JY135" s="5">
        <v>32750</v>
      </c>
      <c r="JZ135" s="5">
        <v>25278</v>
      </c>
      <c r="KA135" s="5">
        <v>14675</v>
      </c>
      <c r="KB135" s="5">
        <v>17147</v>
      </c>
      <c r="KC135" s="5">
        <v>10383</v>
      </c>
      <c r="KD135" s="5">
        <v>11228</v>
      </c>
      <c r="KE135" s="5">
        <v>28430</v>
      </c>
      <c r="KF135" s="5">
        <v>26350</v>
      </c>
      <c r="KG135" s="5">
        <v>24450</v>
      </c>
      <c r="KH135" s="5">
        <v>18537</v>
      </c>
      <c r="KI135" s="5">
        <v>18534</v>
      </c>
      <c r="KJ135" s="5">
        <v>10779</v>
      </c>
      <c r="KK135" s="5">
        <v>9702</v>
      </c>
      <c r="KL135" s="5">
        <v>10340</v>
      </c>
      <c r="KM135" s="5">
        <v>6173</v>
      </c>
      <c r="KN135" s="5">
        <v>11612</v>
      </c>
      <c r="KO135" s="5">
        <v>9492</v>
      </c>
      <c r="KP135" s="5">
        <v>14027</v>
      </c>
      <c r="KQ135" s="5">
        <v>11989</v>
      </c>
      <c r="KR135" s="5">
        <v>7729</v>
      </c>
      <c r="KS135" s="5">
        <v>5658</v>
      </c>
      <c r="KT135" s="5">
        <v>4943</v>
      </c>
      <c r="KU135" s="5">
        <v>4697</v>
      </c>
      <c r="KV135" s="5">
        <v>4604</v>
      </c>
      <c r="KW135" s="5">
        <v>4716</v>
      </c>
      <c r="KX135" s="5">
        <v>4453</v>
      </c>
      <c r="KY135" s="5">
        <v>4055</v>
      </c>
      <c r="KZ135" s="5">
        <v>4643</v>
      </c>
      <c r="LA135" s="5">
        <v>4807</v>
      </c>
      <c r="LB135" s="5">
        <v>4730</v>
      </c>
      <c r="LC135" s="5">
        <v>4438</v>
      </c>
      <c r="LD135" s="5">
        <v>4874</v>
      </c>
      <c r="LE135" s="5">
        <v>4206</v>
      </c>
      <c r="LF135" s="5">
        <v>3818</v>
      </c>
      <c r="LG135" s="5">
        <v>4121</v>
      </c>
      <c r="LH135" s="5">
        <v>3512</v>
      </c>
      <c r="LI135" s="5">
        <v>3929</v>
      </c>
      <c r="LJ135" s="5">
        <v>3863</v>
      </c>
      <c r="LK135" s="5">
        <v>5839</v>
      </c>
      <c r="LL135" s="5">
        <v>6146</v>
      </c>
      <c r="LM135" s="5">
        <v>6502</v>
      </c>
      <c r="LN135" s="5">
        <v>5844</v>
      </c>
      <c r="LO135" s="5">
        <v>5783</v>
      </c>
      <c r="LP135" s="5">
        <v>5782</v>
      </c>
      <c r="LQ135" s="5">
        <v>5648</v>
      </c>
      <c r="LR135" s="5">
        <v>5567</v>
      </c>
      <c r="LS135" s="5">
        <v>6630</v>
      </c>
      <c r="LT135" s="5">
        <v>5701</v>
      </c>
      <c r="LU135" s="5">
        <v>6425</v>
      </c>
      <c r="LV135" s="5">
        <v>5257</v>
      </c>
      <c r="LW135" s="5">
        <v>5514</v>
      </c>
      <c r="LX135" s="5">
        <v>4434</v>
      </c>
      <c r="LY135" s="5">
        <v>3208</v>
      </c>
      <c r="LZ135" s="5">
        <v>2719</v>
      </c>
      <c r="MA135" s="5">
        <v>2330</v>
      </c>
      <c r="MB135" s="5">
        <v>2091</v>
      </c>
      <c r="MC135" s="5">
        <v>2353</v>
      </c>
      <c r="MD135" s="5">
        <v>2072</v>
      </c>
      <c r="ME135" s="5">
        <v>2586</v>
      </c>
      <c r="MF135" s="5">
        <v>2768</v>
      </c>
      <c r="MG135" s="5">
        <v>2224</v>
      </c>
      <c r="MH135" s="5">
        <v>2164</v>
      </c>
      <c r="MI135" s="5">
        <v>2503</v>
      </c>
      <c r="MJ135" s="5">
        <v>2456</v>
      </c>
      <c r="MK135" s="5">
        <v>2497</v>
      </c>
      <c r="ML135" s="5">
        <v>2691</v>
      </c>
      <c r="MM135" s="5">
        <v>2314</v>
      </c>
      <c r="MN135" s="5">
        <v>1837</v>
      </c>
      <c r="MO135" s="5">
        <v>1474</v>
      </c>
      <c r="MP135" s="5">
        <v>1457</v>
      </c>
      <c r="MQ135" s="5">
        <v>0</v>
      </c>
      <c r="MR135" s="5">
        <v>0</v>
      </c>
      <c r="MS135" s="5">
        <v>0</v>
      </c>
      <c r="MT135" s="5">
        <v>0</v>
      </c>
      <c r="MU135" s="5">
        <v>0</v>
      </c>
      <c r="MV135" s="5">
        <v>0</v>
      </c>
      <c r="MW135" s="5">
        <v>0</v>
      </c>
      <c r="MX135" s="5">
        <v>0</v>
      </c>
      <c r="MY135" s="5">
        <v>0</v>
      </c>
      <c r="MZ135" s="5">
        <v>0</v>
      </c>
      <c r="NA135" s="5">
        <v>0</v>
      </c>
      <c r="NB135" s="5">
        <v>0</v>
      </c>
      <c r="NC135" s="5">
        <v>0</v>
      </c>
      <c r="ND135" s="5">
        <v>0</v>
      </c>
      <c r="NE135" s="5" t="s">
        <v>33</v>
      </c>
      <c r="NF135" s="5" t="s">
        <v>33</v>
      </c>
      <c r="NG135" s="5" t="s">
        <v>33</v>
      </c>
      <c r="NH135" s="5" t="s">
        <v>33</v>
      </c>
      <c r="NI135" s="5" t="s">
        <v>33</v>
      </c>
      <c r="NJ135" s="5" t="s">
        <v>33</v>
      </c>
      <c r="NK135" s="5" t="s">
        <v>33</v>
      </c>
      <c r="NL135" s="5" t="s">
        <v>33</v>
      </c>
      <c r="NM135" s="5" t="s">
        <v>33</v>
      </c>
      <c r="NN135" s="5" t="s">
        <v>33</v>
      </c>
      <c r="NO135" s="5" t="s">
        <v>33</v>
      </c>
      <c r="NP135" s="5" t="s">
        <v>33</v>
      </c>
      <c r="NQ135" s="5" t="s">
        <v>33</v>
      </c>
      <c r="NR135" s="5" t="s">
        <v>33</v>
      </c>
      <c r="NS135" s="5" t="s">
        <v>33</v>
      </c>
      <c r="NT135" s="5" t="s">
        <v>33</v>
      </c>
      <c r="NU135" s="5" t="s">
        <v>33</v>
      </c>
      <c r="NV135" s="5" t="s">
        <v>33</v>
      </c>
      <c r="NW135" s="5">
        <v>0</v>
      </c>
      <c r="NX135" s="5">
        <v>0</v>
      </c>
      <c r="NY135" s="5">
        <v>0</v>
      </c>
      <c r="NZ135" s="5">
        <v>0</v>
      </c>
      <c r="OA135" s="5">
        <v>0</v>
      </c>
      <c r="OB135" s="5">
        <v>0</v>
      </c>
      <c r="OC135" s="5">
        <v>0</v>
      </c>
      <c r="OD135" s="5">
        <v>0</v>
      </c>
      <c r="OE135" s="5">
        <v>0</v>
      </c>
      <c r="OF135" s="5">
        <v>0</v>
      </c>
      <c r="OG135" s="5">
        <v>0</v>
      </c>
      <c r="OH135" s="5">
        <v>0</v>
      </c>
      <c r="OI135" s="5">
        <v>0</v>
      </c>
      <c r="OJ135" s="5">
        <v>0</v>
      </c>
      <c r="OK135" s="5" t="s">
        <v>33</v>
      </c>
      <c r="OL135" s="5" t="s">
        <v>33</v>
      </c>
      <c r="OM135" s="5" t="s">
        <v>33</v>
      </c>
      <c r="ON135" s="5" t="s">
        <v>33</v>
      </c>
      <c r="OO135" s="5" t="s">
        <v>33</v>
      </c>
      <c r="OP135" s="5" t="s">
        <v>33</v>
      </c>
      <c r="OQ135" s="5" t="s">
        <v>33</v>
      </c>
      <c r="OR135" s="5" t="s">
        <v>33</v>
      </c>
      <c r="OS135" s="5" t="s">
        <v>33</v>
      </c>
      <c r="OT135" s="5" t="s">
        <v>33</v>
      </c>
      <c r="OU135" s="5" t="s">
        <v>33</v>
      </c>
      <c r="OV135" s="5" t="s">
        <v>33</v>
      </c>
      <c r="OW135" s="5" t="s">
        <v>33</v>
      </c>
      <c r="OX135" s="5" t="s">
        <v>33</v>
      </c>
      <c r="OY135" s="5" t="s">
        <v>33</v>
      </c>
      <c r="OZ135" s="5" t="s">
        <v>33</v>
      </c>
      <c r="PA135" s="5" t="s">
        <v>33</v>
      </c>
      <c r="PB135" s="5" t="s">
        <v>33</v>
      </c>
      <c r="PC135" s="5">
        <v>18508</v>
      </c>
      <c r="PD135" s="5">
        <v>19495</v>
      </c>
      <c r="PE135" s="5">
        <v>17833</v>
      </c>
      <c r="PF135" s="5">
        <v>17803</v>
      </c>
      <c r="PG135" s="5">
        <v>16913</v>
      </c>
      <c r="PH135" s="5">
        <v>18429</v>
      </c>
      <c r="PI135" s="5">
        <v>16262</v>
      </c>
      <c r="PJ135" s="5">
        <v>15966</v>
      </c>
      <c r="PK135" s="5">
        <v>15532</v>
      </c>
      <c r="PL135" s="5">
        <v>15053</v>
      </c>
      <c r="PM135" s="5">
        <v>14425</v>
      </c>
      <c r="PN135" s="5">
        <v>14312</v>
      </c>
      <c r="PO135" s="5">
        <v>14099</v>
      </c>
      <c r="PP135" s="5">
        <v>13789</v>
      </c>
      <c r="PQ135" s="5">
        <v>15100</v>
      </c>
      <c r="PR135" s="5">
        <v>15730</v>
      </c>
      <c r="PS135" s="5">
        <v>13373</v>
      </c>
      <c r="PT135" s="5">
        <v>11203</v>
      </c>
      <c r="PU135" s="5">
        <v>11383</v>
      </c>
      <c r="PV135" s="5">
        <v>10258</v>
      </c>
      <c r="PW135" s="5">
        <v>8206</v>
      </c>
      <c r="PX135" s="5">
        <v>6354</v>
      </c>
      <c r="PY135" s="5">
        <v>6547</v>
      </c>
      <c r="PZ135" s="5">
        <v>6543</v>
      </c>
      <c r="QA135" s="5">
        <v>7907</v>
      </c>
      <c r="QB135" s="5">
        <v>7427</v>
      </c>
      <c r="QC135" s="5">
        <v>6447</v>
      </c>
      <c r="QD135" s="5">
        <v>5691</v>
      </c>
      <c r="QE135" s="5">
        <v>4249</v>
      </c>
      <c r="QF135" s="5">
        <v>3675</v>
      </c>
      <c r="QG135" s="5">
        <v>4044</v>
      </c>
      <c r="QH135" s="5">
        <v>3783</v>
      </c>
      <c r="QI135" s="5">
        <v>7089</v>
      </c>
      <c r="QJ135" s="5">
        <v>6898</v>
      </c>
      <c r="QK135" s="5">
        <v>5657</v>
      </c>
      <c r="QL135" s="5">
        <v>5629</v>
      </c>
      <c r="QM135" s="5">
        <v>5494</v>
      </c>
      <c r="QN135" s="5">
        <v>5688</v>
      </c>
      <c r="QO135" s="5">
        <v>5469</v>
      </c>
      <c r="QP135" s="5">
        <v>3868</v>
      </c>
      <c r="QQ135" s="5">
        <v>3707</v>
      </c>
      <c r="QR135" s="5">
        <v>3833</v>
      </c>
      <c r="QS135" s="5">
        <v>3518</v>
      </c>
      <c r="QT135" s="5">
        <v>3400</v>
      </c>
      <c r="QU135" s="5">
        <v>3767</v>
      </c>
      <c r="QV135" s="5">
        <v>5199</v>
      </c>
      <c r="QW135" s="5">
        <v>4980</v>
      </c>
      <c r="QX135" s="5">
        <v>4431</v>
      </c>
      <c r="QY135" s="5">
        <v>4516</v>
      </c>
      <c r="QZ135" s="5">
        <v>4250</v>
      </c>
      <c r="RA135" s="5">
        <v>4339</v>
      </c>
      <c r="RB135" s="5">
        <v>4140</v>
      </c>
      <c r="RC135" s="5">
        <v>4267</v>
      </c>
      <c r="RD135" s="5">
        <v>5721</v>
      </c>
      <c r="RE135" s="5">
        <v>5726</v>
      </c>
      <c r="RF135" s="5">
        <v>5741</v>
      </c>
      <c r="RG135" s="5">
        <v>5541</v>
      </c>
      <c r="RH135" s="5">
        <v>6437</v>
      </c>
      <c r="RI135" s="5">
        <v>6092</v>
      </c>
      <c r="RJ135" s="5">
        <v>5791</v>
      </c>
      <c r="RK135" s="5">
        <v>5002</v>
      </c>
      <c r="RL135" s="5">
        <v>5032</v>
      </c>
      <c r="RM135" s="5">
        <v>5043</v>
      </c>
      <c r="RN135" s="5">
        <v>5150</v>
      </c>
      <c r="RO135" s="5">
        <v>22737</v>
      </c>
      <c r="RP135" s="5">
        <v>21421</v>
      </c>
      <c r="RQ135" s="5">
        <v>20583</v>
      </c>
      <c r="RR135" s="5">
        <v>19668</v>
      </c>
      <c r="RS135" s="5">
        <v>17871</v>
      </c>
      <c r="RT135" s="5">
        <v>17568</v>
      </c>
      <c r="RU135" s="5">
        <v>18213</v>
      </c>
      <c r="RV135" s="5">
        <v>17962</v>
      </c>
      <c r="RW135" s="5">
        <v>17127</v>
      </c>
      <c r="RX135" s="5">
        <v>19034</v>
      </c>
      <c r="RY135" s="5">
        <v>19030</v>
      </c>
      <c r="RZ135" s="5">
        <v>19228</v>
      </c>
      <c r="SA135" s="5">
        <v>17505</v>
      </c>
      <c r="SB135" s="5">
        <v>16741</v>
      </c>
      <c r="SC135" s="5">
        <v>15645</v>
      </c>
      <c r="SD135" s="5">
        <v>15560</v>
      </c>
      <c r="SE135" s="5">
        <v>16291</v>
      </c>
      <c r="SF135" s="5">
        <v>14409</v>
      </c>
      <c r="SG135" s="5">
        <v>12211</v>
      </c>
      <c r="SH135" s="5">
        <v>20980</v>
      </c>
      <c r="SI135" s="5">
        <v>11181</v>
      </c>
      <c r="SJ135" s="5">
        <v>11669</v>
      </c>
      <c r="SK135" s="5">
        <v>11397</v>
      </c>
      <c r="SL135" s="5">
        <v>10457</v>
      </c>
      <c r="SM135" s="5">
        <v>11171</v>
      </c>
      <c r="SN135" s="5">
        <v>11431</v>
      </c>
      <c r="SO135" s="5">
        <v>9349</v>
      </c>
      <c r="SP135" s="5">
        <v>8629</v>
      </c>
      <c r="SQ135" s="5">
        <v>8104</v>
      </c>
      <c r="SR135" s="5">
        <v>8119</v>
      </c>
      <c r="SS135" s="5">
        <v>7096</v>
      </c>
      <c r="ST135" s="5">
        <v>6489</v>
      </c>
      <c r="SU135" s="5">
        <v>15155</v>
      </c>
      <c r="SV135" s="5">
        <v>13042</v>
      </c>
      <c r="SW135" s="5">
        <v>16212</v>
      </c>
      <c r="SX135" s="5">
        <v>20645</v>
      </c>
      <c r="SY135" s="5">
        <v>15282</v>
      </c>
      <c r="SZ135" s="5">
        <v>13048</v>
      </c>
      <c r="TA135" s="5">
        <v>15663</v>
      </c>
      <c r="TB135" s="5">
        <v>12590</v>
      </c>
      <c r="TC135" s="5">
        <v>13181</v>
      </c>
      <c r="TD135" s="5">
        <v>10779</v>
      </c>
      <c r="TE135" s="5">
        <v>8564</v>
      </c>
      <c r="TF135" s="5">
        <v>3614</v>
      </c>
      <c r="TG135" s="5">
        <v>2316</v>
      </c>
      <c r="TH135" s="5">
        <v>4130</v>
      </c>
      <c r="TI135" s="5">
        <v>3781</v>
      </c>
      <c r="TJ135" s="5">
        <v>3041</v>
      </c>
      <c r="TK135" s="5">
        <v>2609</v>
      </c>
      <c r="TL135" s="5">
        <v>2402</v>
      </c>
      <c r="TM135" s="5">
        <v>3436</v>
      </c>
      <c r="TN135" s="5">
        <v>3453</v>
      </c>
      <c r="TO135" s="5">
        <v>1507</v>
      </c>
      <c r="TP135" s="5">
        <v>2337</v>
      </c>
      <c r="TQ135" s="5">
        <v>3423</v>
      </c>
      <c r="TR135" s="5">
        <v>3689</v>
      </c>
      <c r="TS135" s="5">
        <v>4504</v>
      </c>
      <c r="TT135" s="5">
        <v>4699</v>
      </c>
      <c r="TU135" s="5">
        <v>3966</v>
      </c>
      <c r="TV135" s="5">
        <v>3956</v>
      </c>
      <c r="TW135" s="5">
        <v>729</v>
      </c>
      <c r="TX135" s="5">
        <v>341</v>
      </c>
      <c r="TY135" s="5">
        <v>261</v>
      </c>
      <c r="TZ135" s="5">
        <v>245</v>
      </c>
      <c r="UA135" s="5">
        <v>0</v>
      </c>
      <c r="UB135" s="5">
        <v>0</v>
      </c>
      <c r="UC135" s="5">
        <v>0</v>
      </c>
      <c r="UD135" s="5">
        <v>0</v>
      </c>
      <c r="UE135" s="5">
        <v>0</v>
      </c>
      <c r="UF135" s="5">
        <v>0</v>
      </c>
      <c r="UG135" s="5">
        <v>0</v>
      </c>
      <c r="UH135" s="5">
        <v>0</v>
      </c>
      <c r="UI135" s="5">
        <v>0</v>
      </c>
      <c r="UJ135" s="5">
        <v>0</v>
      </c>
      <c r="UK135" s="5">
        <v>0</v>
      </c>
      <c r="UL135" s="5">
        <v>0</v>
      </c>
      <c r="UM135" s="5">
        <v>0</v>
      </c>
      <c r="UN135" s="5">
        <v>0</v>
      </c>
      <c r="UO135" s="5">
        <v>0</v>
      </c>
      <c r="UP135" s="5">
        <v>0</v>
      </c>
      <c r="UQ135" s="5">
        <v>3</v>
      </c>
      <c r="UR135" s="5">
        <v>12</v>
      </c>
      <c r="US135" s="5">
        <v>1</v>
      </c>
      <c r="UT135" s="5">
        <v>175</v>
      </c>
      <c r="UU135" s="5">
        <v>1726</v>
      </c>
      <c r="UV135" s="5">
        <v>1590</v>
      </c>
      <c r="UW135" s="5">
        <v>1413</v>
      </c>
      <c r="UX135" s="5">
        <v>355</v>
      </c>
      <c r="UY135" s="5">
        <v>520</v>
      </c>
      <c r="UZ135" s="5">
        <v>475</v>
      </c>
      <c r="VA135" s="5">
        <v>168</v>
      </c>
      <c r="VB135" s="5">
        <v>64</v>
      </c>
      <c r="VC135" s="5">
        <v>447</v>
      </c>
      <c r="VD135" s="5">
        <v>360</v>
      </c>
      <c r="VE135" s="5">
        <v>342</v>
      </c>
      <c r="VF135" s="5">
        <v>601</v>
      </c>
      <c r="VG135" s="5">
        <v>118078</v>
      </c>
      <c r="VH135" s="5">
        <v>113767</v>
      </c>
      <c r="VI135" s="5">
        <v>115084</v>
      </c>
      <c r="VJ135" s="5">
        <v>111167</v>
      </c>
      <c r="VK135" s="5">
        <v>106387</v>
      </c>
      <c r="VL135" s="5">
        <v>102539</v>
      </c>
      <c r="VM135" s="5">
        <v>93317</v>
      </c>
      <c r="VN135" s="5">
        <v>84411</v>
      </c>
      <c r="VO135" s="5">
        <v>76527</v>
      </c>
      <c r="VP135" s="5">
        <v>78299</v>
      </c>
      <c r="VQ135" s="5">
        <v>85155</v>
      </c>
      <c r="VR135" s="5">
        <v>71424</v>
      </c>
      <c r="VS135" s="5">
        <v>69569</v>
      </c>
      <c r="VT135" s="5">
        <v>64051</v>
      </c>
      <c r="VU135" s="5">
        <v>61458</v>
      </c>
      <c r="VV135" s="5">
        <v>73057</v>
      </c>
      <c r="VW135" s="5">
        <v>59237</v>
      </c>
      <c r="VX135" s="5">
        <v>58201</v>
      </c>
      <c r="VY135" s="5">
        <v>55645</v>
      </c>
      <c r="VZ135" s="5">
        <v>58091</v>
      </c>
      <c r="WA135" s="5">
        <v>55521</v>
      </c>
      <c r="WB135" s="5">
        <v>58987</v>
      </c>
      <c r="WC135" s="5">
        <v>59343</v>
      </c>
      <c r="WD135" s="5">
        <v>59226</v>
      </c>
      <c r="WE135" s="5">
        <v>48395</v>
      </c>
      <c r="WF135" s="5">
        <v>48343</v>
      </c>
      <c r="WG135" s="5">
        <v>45655</v>
      </c>
      <c r="WH135" s="5">
        <v>67500</v>
      </c>
      <c r="WI135" s="5">
        <v>56857</v>
      </c>
      <c r="WJ135" s="5">
        <v>40018</v>
      </c>
      <c r="WK135" s="5">
        <v>28192</v>
      </c>
      <c r="WL135" s="5">
        <v>25769</v>
      </c>
      <c r="WM135" s="5">
        <v>115</v>
      </c>
      <c r="WN135" s="5">
        <v>71</v>
      </c>
      <c r="WO135" s="5">
        <v>107</v>
      </c>
      <c r="WP135" s="5">
        <v>82</v>
      </c>
      <c r="WQ135" s="5">
        <v>41</v>
      </c>
      <c r="WR135" s="5">
        <v>52</v>
      </c>
      <c r="WS135" s="5">
        <v>-59</v>
      </c>
      <c r="WT135" s="5">
        <v>55</v>
      </c>
      <c r="WU135" s="5">
        <v>42</v>
      </c>
      <c r="WV135" s="5">
        <v>96</v>
      </c>
      <c r="WW135" s="5">
        <v>135</v>
      </c>
      <c r="WX135" s="5">
        <v>116</v>
      </c>
      <c r="WY135" s="5">
        <v>186</v>
      </c>
      <c r="WZ135" s="5">
        <v>106</v>
      </c>
      <c r="XA135" s="5">
        <v>82</v>
      </c>
      <c r="XB135" s="5">
        <v>57</v>
      </c>
      <c r="XC135" s="5">
        <v>88</v>
      </c>
      <c r="XD135" s="5">
        <v>103</v>
      </c>
      <c r="XE135" s="5">
        <v>80</v>
      </c>
      <c r="XF135" s="5">
        <v>150</v>
      </c>
      <c r="XG135" s="5">
        <v>573</v>
      </c>
      <c r="XH135" s="5">
        <v>979</v>
      </c>
      <c r="XI135" s="5">
        <v>741</v>
      </c>
      <c r="XJ135" s="5">
        <v>717</v>
      </c>
      <c r="XK135" s="5">
        <v>868</v>
      </c>
      <c r="XL135" s="5">
        <v>986</v>
      </c>
      <c r="XM135" s="5">
        <v>962</v>
      </c>
      <c r="XN135" s="5">
        <v>626</v>
      </c>
      <c r="XO135" s="5">
        <v>531</v>
      </c>
      <c r="XP135" s="5">
        <v>393</v>
      </c>
      <c r="XQ135" s="5">
        <v>411</v>
      </c>
      <c r="XR135" s="5">
        <v>370</v>
      </c>
      <c r="XS135" s="1">
        <v>24211</v>
      </c>
      <c r="XT135" s="3" t="s">
        <v>180</v>
      </c>
      <c r="XU135" s="3" t="s">
        <v>180</v>
      </c>
      <c r="XV135" s="3" t="s">
        <v>180</v>
      </c>
      <c r="XW135" s="3" t="s">
        <v>179</v>
      </c>
      <c r="XX135" s="3" t="s">
        <v>180</v>
      </c>
      <c r="XY135" s="3" t="s">
        <v>180</v>
      </c>
      <c r="XZ135" s="3" t="s">
        <v>187</v>
      </c>
    </row>
    <row r="136" spans="1:650" x14ac:dyDescent="0.3">
      <c r="A136" s="6" t="s">
        <v>163</v>
      </c>
      <c r="B136" s="1">
        <v>4057538</v>
      </c>
      <c r="C136" s="5" t="s">
        <v>33</v>
      </c>
      <c r="D136" s="5">
        <v>0</v>
      </c>
      <c r="E136" s="5">
        <v>0</v>
      </c>
      <c r="F136" s="5">
        <v>0</v>
      </c>
      <c r="G136" s="5">
        <v>2</v>
      </c>
      <c r="H136" s="5">
        <v>0</v>
      </c>
      <c r="I136" s="5">
        <v>0</v>
      </c>
      <c r="J136" s="5">
        <v>0</v>
      </c>
      <c r="K136" s="5">
        <v>0</v>
      </c>
      <c r="L136" s="5">
        <v>0</v>
      </c>
      <c r="M136" s="5">
        <v>0</v>
      </c>
      <c r="N136" s="5">
        <v>0</v>
      </c>
      <c r="O136" s="5">
        <v>0</v>
      </c>
      <c r="P136" s="5">
        <v>0</v>
      </c>
      <c r="Q136" s="5">
        <v>0</v>
      </c>
      <c r="R136" s="5">
        <v>0</v>
      </c>
      <c r="S136" s="5" t="s">
        <v>33</v>
      </c>
      <c r="T136" s="5" t="s">
        <v>33</v>
      </c>
      <c r="U136" s="5" t="s">
        <v>33</v>
      </c>
      <c r="V136" s="5" t="s">
        <v>33</v>
      </c>
      <c r="W136" s="5" t="s">
        <v>33</v>
      </c>
      <c r="X136" s="5" t="s">
        <v>33</v>
      </c>
      <c r="Y136" s="5" t="s">
        <v>33</v>
      </c>
      <c r="Z136" s="5" t="s">
        <v>33</v>
      </c>
      <c r="AA136" s="5" t="s">
        <v>33</v>
      </c>
      <c r="AB136" s="5" t="s">
        <v>33</v>
      </c>
      <c r="AC136" s="5" t="s">
        <v>33</v>
      </c>
      <c r="AD136" s="5" t="s">
        <v>33</v>
      </c>
      <c r="AE136" s="5" t="s">
        <v>33</v>
      </c>
      <c r="AF136" s="5" t="s">
        <v>33</v>
      </c>
      <c r="AG136" s="5" t="s">
        <v>33</v>
      </c>
      <c r="AH136" s="5" t="s">
        <v>33</v>
      </c>
      <c r="AI136" s="5" t="s">
        <v>33</v>
      </c>
      <c r="AJ136" s="5">
        <v>0</v>
      </c>
      <c r="AK136" s="5">
        <v>0</v>
      </c>
      <c r="AL136" s="5">
        <v>0</v>
      </c>
      <c r="AM136" s="5">
        <v>0</v>
      </c>
      <c r="AN136" s="5">
        <v>0</v>
      </c>
      <c r="AO136" s="5">
        <v>0</v>
      </c>
      <c r="AP136" s="5">
        <v>0</v>
      </c>
      <c r="AQ136" s="5">
        <v>0</v>
      </c>
      <c r="AR136" s="5">
        <v>0</v>
      </c>
      <c r="AS136" s="5">
        <v>0</v>
      </c>
      <c r="AT136" s="5">
        <v>0</v>
      </c>
      <c r="AU136" s="5">
        <v>0</v>
      </c>
      <c r="AV136" s="5">
        <v>0</v>
      </c>
      <c r="AW136" s="5">
        <v>0</v>
      </c>
      <c r="AX136" s="5">
        <v>0</v>
      </c>
      <c r="AY136" s="5" t="s">
        <v>33</v>
      </c>
      <c r="AZ136" s="5" t="s">
        <v>33</v>
      </c>
      <c r="BA136" s="5" t="s">
        <v>33</v>
      </c>
      <c r="BB136" s="5" t="s">
        <v>33</v>
      </c>
      <c r="BC136" s="5" t="s">
        <v>33</v>
      </c>
      <c r="BD136" s="5" t="s">
        <v>33</v>
      </c>
      <c r="BE136" s="5" t="s">
        <v>33</v>
      </c>
      <c r="BF136" s="5" t="s">
        <v>33</v>
      </c>
      <c r="BG136" s="5" t="s">
        <v>33</v>
      </c>
      <c r="BH136" s="5" t="s">
        <v>33</v>
      </c>
      <c r="BI136" s="5" t="s">
        <v>33</v>
      </c>
      <c r="BJ136" s="5" t="s">
        <v>33</v>
      </c>
      <c r="BK136" s="5" t="s">
        <v>33</v>
      </c>
      <c r="BL136" s="5" t="s">
        <v>33</v>
      </c>
      <c r="BM136" s="5" t="s">
        <v>33</v>
      </c>
      <c r="BN136" s="5" t="s">
        <v>33</v>
      </c>
      <c r="BO136" s="5" t="s">
        <v>33</v>
      </c>
      <c r="BP136" s="5">
        <v>1309</v>
      </c>
      <c r="BQ136" s="5">
        <v>3241</v>
      </c>
      <c r="BR136" s="5">
        <v>3298</v>
      </c>
      <c r="BS136" s="5">
        <v>1684</v>
      </c>
      <c r="BT136" s="5">
        <v>1886</v>
      </c>
      <c r="BU136" s="5">
        <v>1254</v>
      </c>
      <c r="BV136" s="5">
        <v>863</v>
      </c>
      <c r="BW136" s="5">
        <v>5332</v>
      </c>
      <c r="BX136" s="5">
        <v>636</v>
      </c>
      <c r="BY136" s="5">
        <v>1026</v>
      </c>
      <c r="BZ136" s="5">
        <v>844</v>
      </c>
      <c r="CA136" s="5">
        <v>680</v>
      </c>
      <c r="CB136" s="5">
        <v>5066</v>
      </c>
      <c r="CC136" s="5">
        <v>49</v>
      </c>
      <c r="CD136" s="5">
        <v>380</v>
      </c>
      <c r="CE136" s="5" t="s">
        <v>33</v>
      </c>
      <c r="CF136" s="5" t="s">
        <v>33</v>
      </c>
      <c r="CG136" s="5" t="s">
        <v>33</v>
      </c>
      <c r="CH136" s="5" t="s">
        <v>33</v>
      </c>
      <c r="CI136" s="5" t="s">
        <v>33</v>
      </c>
      <c r="CJ136" s="5" t="s">
        <v>33</v>
      </c>
      <c r="CK136" s="5" t="s">
        <v>33</v>
      </c>
      <c r="CL136" s="5" t="s">
        <v>33</v>
      </c>
      <c r="CM136" s="5" t="s">
        <v>33</v>
      </c>
      <c r="CN136" s="5" t="s">
        <v>33</v>
      </c>
      <c r="CO136" s="5" t="s">
        <v>33</v>
      </c>
      <c r="CP136" s="5" t="s">
        <v>33</v>
      </c>
      <c r="CQ136" s="5" t="s">
        <v>33</v>
      </c>
      <c r="CR136" s="5" t="s">
        <v>33</v>
      </c>
      <c r="CS136" s="5" t="s">
        <v>33</v>
      </c>
      <c r="CT136" s="5" t="s">
        <v>33</v>
      </c>
      <c r="CU136" s="5" t="s">
        <v>33</v>
      </c>
      <c r="CV136" s="5">
        <v>9188</v>
      </c>
      <c r="CW136" s="5">
        <v>9969</v>
      </c>
      <c r="CX136" s="5">
        <v>4908</v>
      </c>
      <c r="CY136" s="5">
        <v>5480</v>
      </c>
      <c r="CZ136" s="5">
        <v>5183</v>
      </c>
      <c r="DA136" s="5">
        <v>5198</v>
      </c>
      <c r="DB136" s="5">
        <v>4159</v>
      </c>
      <c r="DC136" s="5">
        <v>5083</v>
      </c>
      <c r="DD136" s="5">
        <v>2547</v>
      </c>
      <c r="DE136" s="5">
        <v>4134</v>
      </c>
      <c r="DF136" s="5">
        <v>5410</v>
      </c>
      <c r="DG136" s="5">
        <v>7338</v>
      </c>
      <c r="DH136" s="5">
        <v>2657</v>
      </c>
      <c r="DI136" s="5">
        <v>4631</v>
      </c>
      <c r="DJ136" s="5">
        <v>3463</v>
      </c>
      <c r="DK136" s="5" t="s">
        <v>33</v>
      </c>
      <c r="DL136" s="5" t="s">
        <v>33</v>
      </c>
      <c r="DM136" s="5" t="s">
        <v>33</v>
      </c>
      <c r="DN136" s="5" t="s">
        <v>33</v>
      </c>
      <c r="DO136" s="5" t="s">
        <v>33</v>
      </c>
      <c r="DP136" s="5" t="s">
        <v>33</v>
      </c>
      <c r="DQ136" s="5" t="s">
        <v>33</v>
      </c>
      <c r="DR136" s="5" t="s">
        <v>33</v>
      </c>
      <c r="DS136" s="5" t="s">
        <v>33</v>
      </c>
      <c r="DT136" s="5" t="s">
        <v>33</v>
      </c>
      <c r="DU136" s="5" t="s">
        <v>33</v>
      </c>
      <c r="DV136" s="5" t="s">
        <v>33</v>
      </c>
      <c r="DW136" s="5" t="s">
        <v>33</v>
      </c>
      <c r="DX136" s="5" t="s">
        <v>33</v>
      </c>
      <c r="DY136" s="5" t="s">
        <v>33</v>
      </c>
      <c r="DZ136" s="5" t="s">
        <v>33</v>
      </c>
      <c r="EA136" s="5" t="s">
        <v>33</v>
      </c>
      <c r="EB136" s="5">
        <v>557</v>
      </c>
      <c r="EC136" s="5">
        <v>235</v>
      </c>
      <c r="ED136" s="5">
        <v>278</v>
      </c>
      <c r="EE136" s="5">
        <v>228</v>
      </c>
      <c r="EF136" s="5">
        <v>515</v>
      </c>
      <c r="EG136" s="5">
        <v>839</v>
      </c>
      <c r="EH136" s="5">
        <v>111</v>
      </c>
      <c r="EI136" s="5">
        <v>1823</v>
      </c>
      <c r="EJ136" s="5">
        <v>235</v>
      </c>
      <c r="EK136" s="5">
        <v>441</v>
      </c>
      <c r="EL136" s="5">
        <v>433</v>
      </c>
      <c r="EM136" s="5">
        <v>203</v>
      </c>
      <c r="EN136" s="5">
        <v>183</v>
      </c>
      <c r="EO136" s="5">
        <v>351</v>
      </c>
      <c r="EP136" s="5">
        <v>66</v>
      </c>
      <c r="EQ136" s="5" t="s">
        <v>33</v>
      </c>
      <c r="ER136" s="5" t="s">
        <v>33</v>
      </c>
      <c r="ES136" s="5" t="s">
        <v>33</v>
      </c>
      <c r="ET136" s="5" t="s">
        <v>33</v>
      </c>
      <c r="EU136" s="5" t="s">
        <v>33</v>
      </c>
      <c r="EV136" s="5" t="s">
        <v>33</v>
      </c>
      <c r="EW136" s="5" t="s">
        <v>33</v>
      </c>
      <c r="EX136" s="5" t="s">
        <v>33</v>
      </c>
      <c r="EY136" s="5" t="s">
        <v>33</v>
      </c>
      <c r="EZ136" s="5" t="s">
        <v>33</v>
      </c>
      <c r="FA136" s="5" t="s">
        <v>33</v>
      </c>
      <c r="FB136" s="5" t="s">
        <v>33</v>
      </c>
      <c r="FC136" s="5" t="s">
        <v>33</v>
      </c>
      <c r="FD136" s="5" t="s">
        <v>33</v>
      </c>
      <c r="FE136" s="5" t="s">
        <v>33</v>
      </c>
      <c r="FF136" s="5" t="s">
        <v>33</v>
      </c>
      <c r="FG136" s="5" t="s">
        <v>33</v>
      </c>
      <c r="FH136" s="5">
        <v>0</v>
      </c>
      <c r="FI136" s="5">
        <v>0</v>
      </c>
      <c r="FJ136" s="5">
        <v>0</v>
      </c>
      <c r="FK136" s="5">
        <v>0</v>
      </c>
      <c r="FL136" s="5">
        <v>0</v>
      </c>
      <c r="FM136" s="5">
        <v>0</v>
      </c>
      <c r="FN136" s="5">
        <v>0</v>
      </c>
      <c r="FO136" s="5">
        <v>0</v>
      </c>
      <c r="FP136" s="5">
        <v>0</v>
      </c>
      <c r="FQ136" s="5">
        <v>0</v>
      </c>
      <c r="FR136" s="5">
        <v>0</v>
      </c>
      <c r="FS136" s="5">
        <v>0</v>
      </c>
      <c r="FT136" s="5">
        <v>0</v>
      </c>
      <c r="FU136" s="5" t="s">
        <v>33</v>
      </c>
      <c r="FV136" s="5" t="s">
        <v>33</v>
      </c>
      <c r="FW136" s="5" t="s">
        <v>33</v>
      </c>
      <c r="FX136" s="5" t="s">
        <v>33</v>
      </c>
      <c r="FY136" s="5" t="s">
        <v>33</v>
      </c>
      <c r="FZ136" s="5" t="s">
        <v>33</v>
      </c>
      <c r="GA136" s="5" t="s">
        <v>33</v>
      </c>
      <c r="GB136" s="5" t="s">
        <v>33</v>
      </c>
      <c r="GC136" s="5" t="s">
        <v>33</v>
      </c>
      <c r="GD136" s="5" t="s">
        <v>33</v>
      </c>
      <c r="GE136" s="5" t="s">
        <v>33</v>
      </c>
      <c r="GF136" s="5" t="s">
        <v>33</v>
      </c>
      <c r="GG136" s="5" t="s">
        <v>33</v>
      </c>
      <c r="GH136" s="5" t="s">
        <v>33</v>
      </c>
      <c r="GI136" s="5" t="s">
        <v>33</v>
      </c>
      <c r="GJ136" s="5" t="s">
        <v>33</v>
      </c>
      <c r="GK136" s="5" t="s">
        <v>33</v>
      </c>
      <c r="GL136" s="5" t="s">
        <v>33</v>
      </c>
      <c r="GM136" s="5" t="s">
        <v>33</v>
      </c>
      <c r="GN136" s="5">
        <v>11054</v>
      </c>
      <c r="GO136" s="5">
        <v>13444</v>
      </c>
      <c r="GP136" s="5">
        <v>8484</v>
      </c>
      <c r="GQ136" s="5">
        <v>7394</v>
      </c>
      <c r="GR136" s="5">
        <v>7584</v>
      </c>
      <c r="GS136" s="5">
        <v>7291</v>
      </c>
      <c r="GT136" s="5">
        <v>5133</v>
      </c>
      <c r="GU136" s="5">
        <v>12238</v>
      </c>
      <c r="GV136" s="5">
        <v>3418</v>
      </c>
      <c r="GW136" s="5">
        <v>5601</v>
      </c>
      <c r="GX136" s="5">
        <v>6687</v>
      </c>
      <c r="GY136" s="5">
        <v>8221</v>
      </c>
      <c r="GZ136" s="5">
        <v>7906</v>
      </c>
      <c r="HA136" s="5">
        <v>5032</v>
      </c>
      <c r="HB136" s="5">
        <v>3908</v>
      </c>
      <c r="HC136" s="5" t="s">
        <v>33</v>
      </c>
      <c r="HD136" s="5" t="s">
        <v>33</v>
      </c>
      <c r="HE136" s="5" t="s">
        <v>33</v>
      </c>
      <c r="HF136" s="5" t="s">
        <v>33</v>
      </c>
      <c r="HG136" s="5" t="s">
        <v>33</v>
      </c>
      <c r="HH136" s="5" t="s">
        <v>33</v>
      </c>
      <c r="HI136" s="5" t="s">
        <v>33</v>
      </c>
      <c r="HJ136" s="5" t="s">
        <v>33</v>
      </c>
      <c r="HK136" s="5" t="s">
        <v>33</v>
      </c>
      <c r="HL136" s="5" t="s">
        <v>33</v>
      </c>
      <c r="HM136" s="5" t="s">
        <v>33</v>
      </c>
      <c r="HN136" s="5" t="s">
        <v>33</v>
      </c>
      <c r="HO136" s="5" t="s">
        <v>33</v>
      </c>
      <c r="HP136" s="5" t="s">
        <v>33</v>
      </c>
      <c r="HQ136" s="5" t="s">
        <v>33</v>
      </c>
      <c r="HR136" s="5" t="s">
        <v>33</v>
      </c>
      <c r="HS136" s="5" t="s">
        <v>33</v>
      </c>
      <c r="HT136" s="5">
        <v>51424</v>
      </c>
      <c r="HU136" s="5">
        <v>43280</v>
      </c>
      <c r="HV136" s="5">
        <v>48450</v>
      </c>
      <c r="HW136" s="5">
        <v>52448</v>
      </c>
      <c r="HX136" s="5">
        <v>60917</v>
      </c>
      <c r="HY136" s="5">
        <v>55488</v>
      </c>
      <c r="HZ136" s="5">
        <v>51592</v>
      </c>
      <c r="IA136" s="5">
        <v>59878</v>
      </c>
      <c r="IB136" s="5">
        <v>70453</v>
      </c>
      <c r="IC136" s="5">
        <v>85861</v>
      </c>
      <c r="ID136" s="5">
        <v>85546</v>
      </c>
      <c r="IE136" s="5">
        <v>68844</v>
      </c>
      <c r="IF136" s="5">
        <v>47469</v>
      </c>
      <c r="IG136" s="5">
        <v>44005</v>
      </c>
      <c r="IH136" s="5">
        <v>39703</v>
      </c>
      <c r="II136" s="5" t="s">
        <v>33</v>
      </c>
      <c r="IJ136" s="5" t="s">
        <v>33</v>
      </c>
      <c r="IK136" s="5" t="s">
        <v>33</v>
      </c>
      <c r="IL136" s="5" t="s">
        <v>33</v>
      </c>
      <c r="IM136" s="5" t="s">
        <v>33</v>
      </c>
      <c r="IN136" s="5" t="s">
        <v>33</v>
      </c>
      <c r="IO136" s="5" t="s">
        <v>33</v>
      </c>
      <c r="IP136" s="5" t="s">
        <v>33</v>
      </c>
      <c r="IQ136" s="5" t="s">
        <v>33</v>
      </c>
      <c r="IR136" s="5" t="s">
        <v>33</v>
      </c>
      <c r="IS136" s="5" t="s">
        <v>33</v>
      </c>
      <c r="IT136" s="5" t="s">
        <v>33</v>
      </c>
      <c r="IU136" s="5" t="s">
        <v>33</v>
      </c>
      <c r="IV136" s="5" t="s">
        <v>33</v>
      </c>
      <c r="IW136" s="5" t="s">
        <v>33</v>
      </c>
      <c r="IX136" s="5" t="s">
        <v>33</v>
      </c>
      <c r="IY136" s="5">
        <v>0</v>
      </c>
      <c r="IZ136" s="5">
        <v>0</v>
      </c>
      <c r="JA136" s="5">
        <v>0</v>
      </c>
      <c r="JB136" s="5">
        <v>0</v>
      </c>
      <c r="JC136" s="5">
        <v>0</v>
      </c>
      <c r="JD136" s="5">
        <v>0</v>
      </c>
      <c r="JE136" s="5">
        <v>0</v>
      </c>
      <c r="JF136" s="5">
        <v>0</v>
      </c>
      <c r="JG136" s="5">
        <v>0</v>
      </c>
      <c r="JH136" s="5">
        <v>0</v>
      </c>
      <c r="JI136" s="5">
        <v>0</v>
      </c>
      <c r="JJ136" s="5">
        <v>0</v>
      </c>
      <c r="JK136" s="5">
        <v>0</v>
      </c>
      <c r="JL136" s="5">
        <v>0</v>
      </c>
      <c r="JM136" s="5">
        <v>0</v>
      </c>
      <c r="JN136" s="5">
        <v>0</v>
      </c>
      <c r="JO136" s="5" t="s">
        <v>33</v>
      </c>
      <c r="JP136" s="5" t="s">
        <v>33</v>
      </c>
      <c r="JQ136" s="5" t="s">
        <v>33</v>
      </c>
      <c r="JR136" s="5" t="s">
        <v>33</v>
      </c>
      <c r="JS136" s="5" t="s">
        <v>33</v>
      </c>
      <c r="JT136" s="5" t="s">
        <v>33</v>
      </c>
      <c r="JU136" s="5" t="s">
        <v>33</v>
      </c>
      <c r="JV136" s="5" t="s">
        <v>33</v>
      </c>
      <c r="JW136" s="5" t="s">
        <v>33</v>
      </c>
      <c r="JX136" s="5" t="s">
        <v>33</v>
      </c>
      <c r="JY136" s="5" t="s">
        <v>33</v>
      </c>
      <c r="JZ136" s="5" t="s">
        <v>33</v>
      </c>
      <c r="KA136" s="5" t="s">
        <v>33</v>
      </c>
      <c r="KB136" s="5" t="s">
        <v>33</v>
      </c>
      <c r="KC136" s="5" t="s">
        <v>33</v>
      </c>
      <c r="KD136" s="5" t="s">
        <v>33</v>
      </c>
      <c r="KE136" s="5" t="s">
        <v>33</v>
      </c>
      <c r="KF136" s="5">
        <v>6969</v>
      </c>
      <c r="KG136" s="5">
        <v>6247</v>
      </c>
      <c r="KH136" s="5">
        <v>6235</v>
      </c>
      <c r="KI136" s="5">
        <v>6492</v>
      </c>
      <c r="KJ136" s="5">
        <v>6332</v>
      </c>
      <c r="KK136" s="5">
        <v>6620</v>
      </c>
      <c r="KL136" s="5">
        <v>5924</v>
      </c>
      <c r="KM136" s="5">
        <v>6096</v>
      </c>
      <c r="KN136" s="5">
        <v>5086</v>
      </c>
      <c r="KO136" s="5">
        <v>5292</v>
      </c>
      <c r="KP136" s="5">
        <v>5623</v>
      </c>
      <c r="KQ136" s="5">
        <v>5815</v>
      </c>
      <c r="KR136" s="5">
        <v>5780</v>
      </c>
      <c r="KS136" s="5">
        <v>5333</v>
      </c>
      <c r="KT136" s="5">
        <v>5368</v>
      </c>
      <c r="KU136" s="5" t="s">
        <v>33</v>
      </c>
      <c r="KV136" s="5" t="s">
        <v>33</v>
      </c>
      <c r="KW136" s="5" t="s">
        <v>33</v>
      </c>
      <c r="KX136" s="5" t="s">
        <v>33</v>
      </c>
      <c r="KY136" s="5" t="s">
        <v>33</v>
      </c>
      <c r="KZ136" s="5" t="s">
        <v>33</v>
      </c>
      <c r="LA136" s="5" t="s">
        <v>33</v>
      </c>
      <c r="LB136" s="5" t="s">
        <v>33</v>
      </c>
      <c r="LC136" s="5" t="s">
        <v>33</v>
      </c>
      <c r="LD136" s="5" t="s">
        <v>33</v>
      </c>
      <c r="LE136" s="5" t="s">
        <v>33</v>
      </c>
      <c r="LF136" s="5" t="s">
        <v>33</v>
      </c>
      <c r="LG136" s="5" t="s">
        <v>33</v>
      </c>
      <c r="LH136" s="5" t="s">
        <v>33</v>
      </c>
      <c r="LI136" s="5" t="s">
        <v>33</v>
      </c>
      <c r="LJ136" s="5" t="s">
        <v>33</v>
      </c>
      <c r="LK136" s="5" t="s">
        <v>33</v>
      </c>
      <c r="LL136" s="5">
        <v>585</v>
      </c>
      <c r="LM136" s="5">
        <v>688</v>
      </c>
      <c r="LN136" s="5">
        <v>785</v>
      </c>
      <c r="LO136" s="5">
        <v>505</v>
      </c>
      <c r="LP136" s="5">
        <v>887</v>
      </c>
      <c r="LQ136" s="5">
        <v>1000</v>
      </c>
      <c r="LR136" s="5">
        <v>624</v>
      </c>
      <c r="LS136" s="5">
        <v>671</v>
      </c>
      <c r="LT136" s="5">
        <v>641</v>
      </c>
      <c r="LU136" s="5">
        <v>632</v>
      </c>
      <c r="LV136" s="5">
        <v>581</v>
      </c>
      <c r="LW136" s="5">
        <v>592</v>
      </c>
      <c r="LX136" s="5">
        <v>537</v>
      </c>
      <c r="LY136" s="5">
        <v>424</v>
      </c>
      <c r="LZ136" s="5">
        <v>591</v>
      </c>
      <c r="MA136" s="5" t="s">
        <v>33</v>
      </c>
      <c r="MB136" s="5" t="s">
        <v>33</v>
      </c>
      <c r="MC136" s="5" t="s">
        <v>33</v>
      </c>
      <c r="MD136" s="5" t="s">
        <v>33</v>
      </c>
      <c r="ME136" s="5" t="s">
        <v>33</v>
      </c>
      <c r="MF136" s="5" t="s">
        <v>33</v>
      </c>
      <c r="MG136" s="5" t="s">
        <v>33</v>
      </c>
      <c r="MH136" s="5" t="s">
        <v>33</v>
      </c>
      <c r="MI136" s="5" t="s">
        <v>33</v>
      </c>
      <c r="MJ136" s="5" t="s">
        <v>33</v>
      </c>
      <c r="MK136" s="5" t="s">
        <v>33</v>
      </c>
      <c r="ML136" s="5" t="s">
        <v>33</v>
      </c>
      <c r="MM136" s="5" t="s">
        <v>33</v>
      </c>
      <c r="MN136" s="5" t="s">
        <v>33</v>
      </c>
      <c r="MO136" s="5" t="s">
        <v>33</v>
      </c>
      <c r="MP136" s="5" t="s">
        <v>33</v>
      </c>
      <c r="MQ136" s="5" t="s">
        <v>33</v>
      </c>
      <c r="MR136" s="5">
        <v>0</v>
      </c>
      <c r="MS136" s="5">
        <v>0</v>
      </c>
      <c r="MT136" s="5">
        <v>0</v>
      </c>
      <c r="MU136" s="5">
        <v>0</v>
      </c>
      <c r="MV136" s="5">
        <v>0</v>
      </c>
      <c r="MW136" s="5">
        <v>0</v>
      </c>
      <c r="MX136" s="5">
        <v>0</v>
      </c>
      <c r="MY136" s="5">
        <v>0</v>
      </c>
      <c r="MZ136" s="5">
        <v>0</v>
      </c>
      <c r="NA136" s="5">
        <v>0</v>
      </c>
      <c r="NB136" s="5">
        <v>0</v>
      </c>
      <c r="NC136" s="5">
        <v>0</v>
      </c>
      <c r="ND136" s="5">
        <v>0</v>
      </c>
      <c r="NE136" s="5" t="s">
        <v>33</v>
      </c>
      <c r="NF136" s="5" t="s">
        <v>33</v>
      </c>
      <c r="NG136" s="5" t="s">
        <v>33</v>
      </c>
      <c r="NH136" s="5" t="s">
        <v>33</v>
      </c>
      <c r="NI136" s="5" t="s">
        <v>33</v>
      </c>
      <c r="NJ136" s="5" t="s">
        <v>33</v>
      </c>
      <c r="NK136" s="5" t="s">
        <v>33</v>
      </c>
      <c r="NL136" s="5" t="s">
        <v>33</v>
      </c>
      <c r="NM136" s="5" t="s">
        <v>33</v>
      </c>
      <c r="NN136" s="5" t="s">
        <v>33</v>
      </c>
      <c r="NO136" s="5" t="s">
        <v>33</v>
      </c>
      <c r="NP136" s="5" t="s">
        <v>33</v>
      </c>
      <c r="NQ136" s="5" t="s">
        <v>33</v>
      </c>
      <c r="NR136" s="5" t="s">
        <v>33</v>
      </c>
      <c r="NS136" s="5" t="s">
        <v>33</v>
      </c>
      <c r="NT136" s="5" t="s">
        <v>33</v>
      </c>
      <c r="NU136" s="5" t="s">
        <v>33</v>
      </c>
      <c r="NV136" s="5" t="s">
        <v>33</v>
      </c>
      <c r="NW136" s="5" t="s">
        <v>33</v>
      </c>
      <c r="NX136" s="5">
        <v>0</v>
      </c>
      <c r="NY136" s="5">
        <v>0</v>
      </c>
      <c r="NZ136" s="5">
        <v>0</v>
      </c>
      <c r="OA136" s="5">
        <v>0</v>
      </c>
      <c r="OB136" s="5">
        <v>0</v>
      </c>
      <c r="OC136" s="5">
        <v>0</v>
      </c>
      <c r="OD136" s="5">
        <v>0</v>
      </c>
      <c r="OE136" s="5">
        <v>0</v>
      </c>
      <c r="OF136" s="5">
        <v>0</v>
      </c>
      <c r="OG136" s="5">
        <v>0</v>
      </c>
      <c r="OH136" s="5">
        <v>0</v>
      </c>
      <c r="OI136" s="5">
        <v>0</v>
      </c>
      <c r="OJ136" s="5">
        <v>0</v>
      </c>
      <c r="OK136" s="5" t="s">
        <v>33</v>
      </c>
      <c r="OL136" s="5" t="s">
        <v>33</v>
      </c>
      <c r="OM136" s="5" t="s">
        <v>33</v>
      </c>
      <c r="ON136" s="5" t="s">
        <v>33</v>
      </c>
      <c r="OO136" s="5" t="s">
        <v>33</v>
      </c>
      <c r="OP136" s="5" t="s">
        <v>33</v>
      </c>
      <c r="OQ136" s="5" t="s">
        <v>33</v>
      </c>
      <c r="OR136" s="5" t="s">
        <v>33</v>
      </c>
      <c r="OS136" s="5" t="s">
        <v>33</v>
      </c>
      <c r="OT136" s="5" t="s">
        <v>33</v>
      </c>
      <c r="OU136" s="5" t="s">
        <v>33</v>
      </c>
      <c r="OV136" s="5" t="s">
        <v>33</v>
      </c>
      <c r="OW136" s="5" t="s">
        <v>33</v>
      </c>
      <c r="OX136" s="5" t="s">
        <v>33</v>
      </c>
      <c r="OY136" s="5" t="s">
        <v>33</v>
      </c>
      <c r="OZ136" s="5" t="s">
        <v>33</v>
      </c>
      <c r="PA136" s="5" t="s">
        <v>33</v>
      </c>
      <c r="PB136" s="5" t="s">
        <v>33</v>
      </c>
      <c r="PC136" s="5" t="s">
        <v>33</v>
      </c>
      <c r="PD136" s="5">
        <v>2102</v>
      </c>
      <c r="PE136" s="5">
        <v>2693</v>
      </c>
      <c r="PF136" s="5">
        <v>2349</v>
      </c>
      <c r="PG136" s="5">
        <v>2259</v>
      </c>
      <c r="PH136" s="5">
        <v>2389</v>
      </c>
      <c r="PI136" s="5">
        <v>2189</v>
      </c>
      <c r="PJ136" s="5">
        <v>2232</v>
      </c>
      <c r="PK136" s="5">
        <v>2096</v>
      </c>
      <c r="PL136" s="5">
        <v>1910</v>
      </c>
      <c r="PM136" s="5">
        <v>1813</v>
      </c>
      <c r="PN136" s="5">
        <v>2074</v>
      </c>
      <c r="PO136" s="5">
        <v>2238</v>
      </c>
      <c r="PP136" s="5">
        <v>2052</v>
      </c>
      <c r="PQ136" s="5">
        <v>2140</v>
      </c>
      <c r="PR136" s="5">
        <v>1957</v>
      </c>
      <c r="PS136" s="5" t="s">
        <v>33</v>
      </c>
      <c r="PT136" s="5" t="s">
        <v>33</v>
      </c>
      <c r="PU136" s="5" t="s">
        <v>33</v>
      </c>
      <c r="PV136" s="5" t="s">
        <v>33</v>
      </c>
      <c r="PW136" s="5" t="s">
        <v>33</v>
      </c>
      <c r="PX136" s="5" t="s">
        <v>33</v>
      </c>
      <c r="PY136" s="5" t="s">
        <v>33</v>
      </c>
      <c r="PZ136" s="5" t="s">
        <v>33</v>
      </c>
      <c r="QA136" s="5" t="s">
        <v>33</v>
      </c>
      <c r="QB136" s="5" t="s">
        <v>33</v>
      </c>
      <c r="QC136" s="5" t="s">
        <v>33</v>
      </c>
      <c r="QD136" s="5" t="s">
        <v>33</v>
      </c>
      <c r="QE136" s="5" t="s">
        <v>33</v>
      </c>
      <c r="QF136" s="5" t="s">
        <v>33</v>
      </c>
      <c r="QG136" s="5" t="s">
        <v>33</v>
      </c>
      <c r="QH136" s="5" t="s">
        <v>33</v>
      </c>
      <c r="QI136" s="5" t="s">
        <v>33</v>
      </c>
      <c r="QJ136" s="5">
        <v>6053</v>
      </c>
      <c r="QK136" s="5">
        <v>4302</v>
      </c>
      <c r="QL136" s="5">
        <v>4663</v>
      </c>
      <c r="QM136" s="5">
        <v>4411</v>
      </c>
      <c r="QN136" s="5">
        <v>5385</v>
      </c>
      <c r="QO136" s="5">
        <v>3763</v>
      </c>
      <c r="QP136" s="5">
        <v>4293</v>
      </c>
      <c r="QQ136" s="5">
        <v>3848</v>
      </c>
      <c r="QR136" s="5">
        <v>3252</v>
      </c>
      <c r="QS136" s="5">
        <v>3142</v>
      </c>
      <c r="QT136" s="5">
        <v>3559</v>
      </c>
      <c r="QU136" s="5">
        <v>3212</v>
      </c>
      <c r="QV136" s="5">
        <v>3217</v>
      </c>
      <c r="QW136" s="5">
        <v>2899</v>
      </c>
      <c r="QX136" s="5">
        <v>2783</v>
      </c>
      <c r="QY136" s="5" t="s">
        <v>33</v>
      </c>
      <c r="QZ136" s="5" t="s">
        <v>33</v>
      </c>
      <c r="RA136" s="5" t="s">
        <v>33</v>
      </c>
      <c r="RB136" s="5" t="s">
        <v>33</v>
      </c>
      <c r="RC136" s="5" t="s">
        <v>33</v>
      </c>
      <c r="RD136" s="5" t="s">
        <v>33</v>
      </c>
      <c r="RE136" s="5" t="s">
        <v>33</v>
      </c>
      <c r="RF136" s="5" t="s">
        <v>33</v>
      </c>
      <c r="RG136" s="5" t="s">
        <v>33</v>
      </c>
      <c r="RH136" s="5" t="s">
        <v>33</v>
      </c>
      <c r="RI136" s="5" t="s">
        <v>33</v>
      </c>
      <c r="RJ136" s="5" t="s">
        <v>33</v>
      </c>
      <c r="RK136" s="5" t="s">
        <v>33</v>
      </c>
      <c r="RL136" s="5" t="s">
        <v>33</v>
      </c>
      <c r="RM136" s="5" t="s">
        <v>33</v>
      </c>
      <c r="RN136" s="5" t="s">
        <v>33</v>
      </c>
      <c r="RO136" s="5" t="s">
        <v>33</v>
      </c>
      <c r="RP136" s="5">
        <v>4688</v>
      </c>
      <c r="RQ136" s="5">
        <v>3114</v>
      </c>
      <c r="RR136" s="5">
        <v>2655</v>
      </c>
      <c r="RS136" s="5">
        <v>3361</v>
      </c>
      <c r="RT136" s="5">
        <v>3220</v>
      </c>
      <c r="RU136" s="5">
        <v>2969</v>
      </c>
      <c r="RV136" s="5">
        <v>2400</v>
      </c>
      <c r="RW136" s="5">
        <v>2853</v>
      </c>
      <c r="RX136" s="5">
        <v>3644</v>
      </c>
      <c r="RY136" s="5">
        <v>3622</v>
      </c>
      <c r="RZ136" s="5">
        <v>3517</v>
      </c>
      <c r="SA136" s="5">
        <v>2806</v>
      </c>
      <c r="SB136" s="5">
        <v>2563</v>
      </c>
      <c r="SC136" s="5">
        <v>2856</v>
      </c>
      <c r="SD136" s="5">
        <v>3201</v>
      </c>
      <c r="SE136" s="5" t="s">
        <v>33</v>
      </c>
      <c r="SF136" s="5" t="s">
        <v>33</v>
      </c>
      <c r="SG136" s="5" t="s">
        <v>33</v>
      </c>
      <c r="SH136" s="5" t="s">
        <v>33</v>
      </c>
      <c r="SI136" s="5" t="s">
        <v>33</v>
      </c>
      <c r="SJ136" s="5" t="s">
        <v>33</v>
      </c>
      <c r="SK136" s="5" t="s">
        <v>33</v>
      </c>
      <c r="SL136" s="5" t="s">
        <v>33</v>
      </c>
      <c r="SM136" s="5" t="s">
        <v>33</v>
      </c>
      <c r="SN136" s="5" t="s">
        <v>33</v>
      </c>
      <c r="SO136" s="5" t="s">
        <v>33</v>
      </c>
      <c r="SP136" s="5" t="s">
        <v>33</v>
      </c>
      <c r="SQ136" s="5" t="s">
        <v>33</v>
      </c>
      <c r="SR136" s="5" t="s">
        <v>33</v>
      </c>
      <c r="SS136" s="5" t="s">
        <v>33</v>
      </c>
      <c r="ST136" s="5" t="s">
        <v>33</v>
      </c>
      <c r="SU136" s="5" t="s">
        <v>33</v>
      </c>
      <c r="SV136" s="5">
        <v>210</v>
      </c>
      <c r="SW136" s="5">
        <v>316</v>
      </c>
      <c r="SX136" s="5">
        <v>266</v>
      </c>
      <c r="SY136" s="5">
        <v>309</v>
      </c>
      <c r="SZ136" s="5">
        <v>363</v>
      </c>
      <c r="TA136" s="5">
        <v>442</v>
      </c>
      <c r="TB136" s="5">
        <v>431</v>
      </c>
      <c r="TC136" s="5">
        <v>482</v>
      </c>
      <c r="TD136" s="5">
        <v>466</v>
      </c>
      <c r="TE136" s="5">
        <v>563</v>
      </c>
      <c r="TF136" s="5">
        <v>646</v>
      </c>
      <c r="TG136" s="5">
        <v>658</v>
      </c>
      <c r="TH136" s="5">
        <v>630</v>
      </c>
      <c r="TI136" s="5">
        <v>651</v>
      </c>
      <c r="TJ136" s="5">
        <v>685</v>
      </c>
      <c r="TK136" s="5" t="s">
        <v>33</v>
      </c>
      <c r="TL136" s="5" t="s">
        <v>33</v>
      </c>
      <c r="TM136" s="5" t="s">
        <v>33</v>
      </c>
      <c r="TN136" s="5" t="s">
        <v>33</v>
      </c>
      <c r="TO136" s="5" t="s">
        <v>33</v>
      </c>
      <c r="TP136" s="5" t="s">
        <v>33</v>
      </c>
      <c r="TQ136" s="5" t="s">
        <v>33</v>
      </c>
      <c r="TR136" s="5" t="s">
        <v>33</v>
      </c>
      <c r="TS136" s="5" t="s">
        <v>33</v>
      </c>
      <c r="TT136" s="5" t="s">
        <v>33</v>
      </c>
      <c r="TU136" s="5" t="s">
        <v>33</v>
      </c>
      <c r="TV136" s="5" t="s">
        <v>33</v>
      </c>
      <c r="TW136" s="5" t="s">
        <v>33</v>
      </c>
      <c r="TX136" s="5" t="s">
        <v>33</v>
      </c>
      <c r="TY136" s="5" t="s">
        <v>33</v>
      </c>
      <c r="TZ136" s="5" t="s">
        <v>33</v>
      </c>
      <c r="UA136" s="5" t="s">
        <v>33</v>
      </c>
      <c r="UB136" s="5">
        <v>21</v>
      </c>
      <c r="UC136" s="5">
        <v>30</v>
      </c>
      <c r="UD136" s="5">
        <v>25</v>
      </c>
      <c r="UE136" s="5">
        <v>24</v>
      </c>
      <c r="UF136" s="5">
        <v>31</v>
      </c>
      <c r="UG136" s="5">
        <v>36</v>
      </c>
      <c r="UH136" s="5">
        <v>42</v>
      </c>
      <c r="UI136" s="5">
        <v>49</v>
      </c>
      <c r="UJ136" s="5">
        <v>28</v>
      </c>
      <c r="UK136" s="5">
        <v>0</v>
      </c>
      <c r="UL136" s="5">
        <v>0</v>
      </c>
      <c r="UM136" s="5">
        <v>0</v>
      </c>
      <c r="UN136" s="5">
        <v>0</v>
      </c>
      <c r="UO136" s="5">
        <v>0</v>
      </c>
      <c r="UP136" s="5">
        <v>0</v>
      </c>
      <c r="UQ136" s="5" t="s">
        <v>33</v>
      </c>
      <c r="UR136" s="5" t="s">
        <v>33</v>
      </c>
      <c r="US136" s="5" t="s">
        <v>33</v>
      </c>
      <c r="UT136" s="5" t="s">
        <v>33</v>
      </c>
      <c r="UU136" s="5" t="s">
        <v>33</v>
      </c>
      <c r="UV136" s="5" t="s">
        <v>33</v>
      </c>
      <c r="UW136" s="5" t="s">
        <v>33</v>
      </c>
      <c r="UX136" s="5" t="s">
        <v>33</v>
      </c>
      <c r="UY136" s="5" t="s">
        <v>33</v>
      </c>
      <c r="UZ136" s="5" t="s">
        <v>33</v>
      </c>
      <c r="VA136" s="5" t="s">
        <v>33</v>
      </c>
      <c r="VB136" s="5" t="s">
        <v>33</v>
      </c>
      <c r="VC136" s="5" t="s">
        <v>33</v>
      </c>
      <c r="VD136" s="5" t="s">
        <v>33</v>
      </c>
      <c r="VE136" s="5" t="s">
        <v>33</v>
      </c>
      <c r="VF136" s="5" t="s">
        <v>33</v>
      </c>
      <c r="VG136" s="5" t="s">
        <v>33</v>
      </c>
      <c r="VH136" s="5">
        <v>9241</v>
      </c>
      <c r="VI136" s="5">
        <v>8514</v>
      </c>
      <c r="VJ136" s="5">
        <v>5700</v>
      </c>
      <c r="VK136" s="5">
        <v>8810</v>
      </c>
      <c r="VL136" s="5">
        <v>7272</v>
      </c>
      <c r="VM136" s="5">
        <v>6189</v>
      </c>
      <c r="VN136" s="5">
        <v>7020</v>
      </c>
      <c r="VO136" s="5">
        <v>7073</v>
      </c>
      <c r="VP136" s="5">
        <v>6460</v>
      </c>
      <c r="VQ136" s="5">
        <v>7793</v>
      </c>
      <c r="VR136" s="5">
        <v>6764</v>
      </c>
      <c r="VS136" s="5">
        <v>5901</v>
      </c>
      <c r="VT136" s="5">
        <v>6477</v>
      </c>
      <c r="VU136" s="5">
        <v>6207</v>
      </c>
      <c r="VV136" s="5">
        <v>6107</v>
      </c>
      <c r="VW136" s="5" t="s">
        <v>33</v>
      </c>
      <c r="VX136" s="5" t="s">
        <v>33</v>
      </c>
      <c r="VY136" s="5" t="s">
        <v>33</v>
      </c>
      <c r="VZ136" s="5" t="s">
        <v>33</v>
      </c>
      <c r="WA136" s="5" t="s">
        <v>33</v>
      </c>
      <c r="WB136" s="5" t="s">
        <v>33</v>
      </c>
      <c r="WC136" s="5" t="s">
        <v>33</v>
      </c>
      <c r="WD136" s="5" t="s">
        <v>33</v>
      </c>
      <c r="WE136" s="5" t="s">
        <v>33</v>
      </c>
      <c r="WF136" s="5" t="s">
        <v>33</v>
      </c>
      <c r="WG136" s="5" t="s">
        <v>33</v>
      </c>
      <c r="WH136" s="5" t="s">
        <v>33</v>
      </c>
      <c r="WI136" s="5" t="s">
        <v>33</v>
      </c>
      <c r="WJ136" s="5" t="s">
        <v>33</v>
      </c>
      <c r="WK136" s="5" t="s">
        <v>33</v>
      </c>
      <c r="WL136" s="5" t="s">
        <v>33</v>
      </c>
      <c r="WM136" s="5" t="s">
        <v>33</v>
      </c>
      <c r="WN136" s="5">
        <v>34</v>
      </c>
      <c r="WO136" s="5">
        <v>24</v>
      </c>
      <c r="WP136" s="5">
        <v>45</v>
      </c>
      <c r="WQ136" s="5">
        <v>38</v>
      </c>
      <c r="WR136" s="5">
        <v>24</v>
      </c>
      <c r="WS136" s="5">
        <v>39</v>
      </c>
      <c r="WT136" s="5">
        <v>44</v>
      </c>
      <c r="WU136" s="5">
        <v>58</v>
      </c>
      <c r="WV136" s="5">
        <v>46</v>
      </c>
      <c r="WW136" s="5">
        <v>53</v>
      </c>
      <c r="WX136" s="5">
        <v>138</v>
      </c>
      <c r="WY136" s="5">
        <v>54</v>
      </c>
      <c r="WZ136" s="5">
        <v>41</v>
      </c>
      <c r="XA136" s="5">
        <v>44</v>
      </c>
      <c r="XB136" s="5">
        <v>46</v>
      </c>
      <c r="XC136" s="5" t="s">
        <v>33</v>
      </c>
      <c r="XD136" s="5" t="s">
        <v>33</v>
      </c>
      <c r="XE136" s="5" t="s">
        <v>33</v>
      </c>
      <c r="XF136" s="5" t="s">
        <v>33</v>
      </c>
      <c r="XG136" s="5" t="s">
        <v>33</v>
      </c>
      <c r="XH136" s="5" t="s">
        <v>33</v>
      </c>
      <c r="XI136" s="5" t="s">
        <v>33</v>
      </c>
      <c r="XJ136" s="5" t="s">
        <v>33</v>
      </c>
      <c r="XK136" s="5" t="s">
        <v>33</v>
      </c>
      <c r="XL136" s="5" t="s">
        <v>33</v>
      </c>
      <c r="XM136" s="5" t="s">
        <v>33</v>
      </c>
      <c r="XN136" s="5" t="s">
        <v>33</v>
      </c>
      <c r="XO136" s="5" t="s">
        <v>33</v>
      </c>
      <c r="XP136" s="5" t="s">
        <v>33</v>
      </c>
      <c r="XQ136" s="5" t="s">
        <v>33</v>
      </c>
      <c r="XR136" s="5" t="s">
        <v>33</v>
      </c>
      <c r="XS136" s="1">
        <v>19390</v>
      </c>
      <c r="XT136" s="3" t="s">
        <v>180</v>
      </c>
      <c r="XU136" s="3" t="s">
        <v>179</v>
      </c>
      <c r="XV136" s="3" t="s">
        <v>179</v>
      </c>
      <c r="XW136" s="3" t="s">
        <v>179</v>
      </c>
      <c r="XX136" s="3" t="s">
        <v>180</v>
      </c>
      <c r="XY136" s="3" t="s">
        <v>180</v>
      </c>
      <c r="XZ136" s="3" t="s">
        <v>209</v>
      </c>
    </row>
    <row r="137" spans="1:650" x14ac:dyDescent="0.3">
      <c r="A137" s="6" t="s">
        <v>164</v>
      </c>
      <c r="B137" s="1">
        <v>4057102</v>
      </c>
      <c r="C137" s="5">
        <v>101676</v>
      </c>
      <c r="D137" s="5">
        <v>34671</v>
      </c>
      <c r="E137" s="5">
        <v>13273</v>
      </c>
      <c r="F137" s="5">
        <v>23672</v>
      </c>
      <c r="G137" s="5">
        <v>43134</v>
      </c>
      <c r="H137" s="5">
        <v>91259</v>
      </c>
      <c r="I137" s="5">
        <v>6799</v>
      </c>
      <c r="J137" s="5">
        <v>15216</v>
      </c>
      <c r="K137" s="5">
        <v>19820</v>
      </c>
      <c r="L137" s="5">
        <v>7257</v>
      </c>
      <c r="M137" s="5">
        <v>6737</v>
      </c>
      <c r="N137" s="5">
        <v>2404</v>
      </c>
      <c r="O137" s="5">
        <v>7282</v>
      </c>
      <c r="P137" s="5">
        <v>17930</v>
      </c>
      <c r="Q137" s="5">
        <v>7291</v>
      </c>
      <c r="R137" s="5">
        <v>1754</v>
      </c>
      <c r="S137" s="5">
        <v>744</v>
      </c>
      <c r="T137" s="5">
        <v>45055</v>
      </c>
      <c r="U137" s="5">
        <v>107</v>
      </c>
      <c r="V137" s="5">
        <v>0</v>
      </c>
      <c r="W137" s="5">
        <v>0</v>
      </c>
      <c r="X137" s="5">
        <v>0</v>
      </c>
      <c r="Y137" s="5">
        <v>0</v>
      </c>
      <c r="Z137" s="5">
        <v>0</v>
      </c>
      <c r="AA137" s="5">
        <v>0</v>
      </c>
      <c r="AB137" s="5">
        <v>0</v>
      </c>
      <c r="AC137" s="5">
        <v>0</v>
      </c>
      <c r="AD137" s="5">
        <v>0</v>
      </c>
      <c r="AE137" s="5">
        <v>0</v>
      </c>
      <c r="AF137" s="5">
        <v>0</v>
      </c>
      <c r="AG137" s="5">
        <v>0</v>
      </c>
      <c r="AH137" s="5">
        <v>0</v>
      </c>
      <c r="AI137" s="5">
        <v>418819</v>
      </c>
      <c r="AJ137" s="5">
        <v>381732</v>
      </c>
      <c r="AK137" s="5">
        <v>171058</v>
      </c>
      <c r="AL137" s="5">
        <v>408460</v>
      </c>
      <c r="AM137" s="5">
        <v>290567</v>
      </c>
      <c r="AN137" s="5">
        <v>566101</v>
      </c>
      <c r="AO137" s="5">
        <v>157025</v>
      </c>
      <c r="AP137" s="5">
        <v>319839</v>
      </c>
      <c r="AQ137" s="5">
        <v>118208</v>
      </c>
      <c r="AR137" s="5">
        <v>898041</v>
      </c>
      <c r="AS137" s="5">
        <v>143595</v>
      </c>
      <c r="AT137" s="5">
        <v>267877</v>
      </c>
      <c r="AU137" s="5">
        <v>78246</v>
      </c>
      <c r="AV137" s="5">
        <v>85777</v>
      </c>
      <c r="AW137" s="5">
        <v>500661</v>
      </c>
      <c r="AX137" s="5">
        <v>247820</v>
      </c>
      <c r="AY137" s="5">
        <v>322695</v>
      </c>
      <c r="AZ137" s="5">
        <v>389887</v>
      </c>
      <c r="BA137" s="5">
        <v>262712</v>
      </c>
      <c r="BB137" s="5">
        <v>136409</v>
      </c>
      <c r="BC137" s="5">
        <v>116903</v>
      </c>
      <c r="BD137" s="5">
        <v>29438</v>
      </c>
      <c r="BE137" s="5">
        <v>82837</v>
      </c>
      <c r="BF137" s="5">
        <v>175351</v>
      </c>
      <c r="BG137" s="5">
        <v>121087</v>
      </c>
      <c r="BH137" s="5">
        <v>129154</v>
      </c>
      <c r="BI137" s="5">
        <v>93595</v>
      </c>
      <c r="BJ137" s="5">
        <v>67259</v>
      </c>
      <c r="BK137" s="5">
        <v>49691</v>
      </c>
      <c r="BL137" s="5">
        <v>39922</v>
      </c>
      <c r="BM137" s="5">
        <v>22704</v>
      </c>
      <c r="BN137" s="5">
        <v>13593</v>
      </c>
      <c r="BO137" s="5">
        <v>134730</v>
      </c>
      <c r="BP137" s="5">
        <v>79811</v>
      </c>
      <c r="BQ137" s="5">
        <v>55656</v>
      </c>
      <c r="BR137" s="5">
        <v>175520</v>
      </c>
      <c r="BS137" s="5">
        <v>27111</v>
      </c>
      <c r="BT137" s="5">
        <v>130206</v>
      </c>
      <c r="BU137" s="5">
        <v>69923</v>
      </c>
      <c r="BV137" s="5">
        <v>18636</v>
      </c>
      <c r="BW137" s="5">
        <v>48925</v>
      </c>
      <c r="BX137" s="5">
        <v>47907</v>
      </c>
      <c r="BY137" s="5">
        <v>14306</v>
      </c>
      <c r="BZ137" s="5">
        <v>59420</v>
      </c>
      <c r="CA137" s="5">
        <v>9975</v>
      </c>
      <c r="CB137" s="5">
        <v>65859</v>
      </c>
      <c r="CC137" s="5">
        <v>30031</v>
      </c>
      <c r="CD137" s="5">
        <v>18663</v>
      </c>
      <c r="CE137" s="5">
        <v>39484</v>
      </c>
      <c r="CF137" s="5">
        <v>17606</v>
      </c>
      <c r="CG137" s="5">
        <v>-1983</v>
      </c>
      <c r="CH137" s="5">
        <v>25318</v>
      </c>
      <c r="CI137" s="5">
        <v>29259</v>
      </c>
      <c r="CJ137" s="5">
        <v>5518</v>
      </c>
      <c r="CK137" s="5">
        <v>5356</v>
      </c>
      <c r="CL137" s="5">
        <v>9726</v>
      </c>
      <c r="CM137" s="5">
        <v>7024</v>
      </c>
      <c r="CN137" s="5">
        <v>22760</v>
      </c>
      <c r="CO137" s="5">
        <v>3072</v>
      </c>
      <c r="CP137" s="5">
        <v>3312</v>
      </c>
      <c r="CQ137" s="5">
        <v>4272</v>
      </c>
      <c r="CR137" s="5">
        <v>1966</v>
      </c>
      <c r="CS137" s="5">
        <v>4348</v>
      </c>
      <c r="CT137" s="5">
        <v>6595</v>
      </c>
      <c r="CU137" s="5">
        <v>420941</v>
      </c>
      <c r="CV137" s="5">
        <v>256238</v>
      </c>
      <c r="CW137" s="5">
        <v>242927</v>
      </c>
      <c r="CX137" s="5">
        <v>295438</v>
      </c>
      <c r="CY137" s="5">
        <v>202503</v>
      </c>
      <c r="CZ137" s="5">
        <v>241888</v>
      </c>
      <c r="DA137" s="5">
        <v>206199</v>
      </c>
      <c r="DB137" s="5">
        <v>246802</v>
      </c>
      <c r="DC137" s="5">
        <v>196572</v>
      </c>
      <c r="DD137" s="5">
        <v>213708</v>
      </c>
      <c r="DE137" s="5">
        <v>320957</v>
      </c>
      <c r="DF137" s="5">
        <v>256629</v>
      </c>
      <c r="DG137" s="5">
        <v>197227</v>
      </c>
      <c r="DH137" s="5">
        <v>217892</v>
      </c>
      <c r="DI137" s="5">
        <v>158988</v>
      </c>
      <c r="DJ137" s="5">
        <v>131350</v>
      </c>
      <c r="DK137" s="5">
        <v>134517</v>
      </c>
      <c r="DL137" s="5">
        <v>126715</v>
      </c>
      <c r="DM137" s="5">
        <v>114587</v>
      </c>
      <c r="DN137" s="5">
        <v>107327</v>
      </c>
      <c r="DO137" s="5">
        <v>106917</v>
      </c>
      <c r="DP137" s="5">
        <v>114570</v>
      </c>
      <c r="DQ137" s="5">
        <v>160389</v>
      </c>
      <c r="DR137" s="5">
        <v>138395</v>
      </c>
      <c r="DS137" s="5">
        <v>129384</v>
      </c>
      <c r="DT137" s="5">
        <v>126987</v>
      </c>
      <c r="DU137" s="5">
        <v>122754</v>
      </c>
      <c r="DV137" s="5">
        <v>120294</v>
      </c>
      <c r="DW137" s="5">
        <v>95820</v>
      </c>
      <c r="DX137" s="5">
        <v>101529</v>
      </c>
      <c r="DY137" s="5">
        <v>106735</v>
      </c>
      <c r="DZ137" s="5">
        <v>112294</v>
      </c>
      <c r="EA137" s="5">
        <v>101052</v>
      </c>
      <c r="EB137" s="5">
        <v>74550</v>
      </c>
      <c r="EC137" s="5">
        <v>37206</v>
      </c>
      <c r="ED137" s="5">
        <v>66957</v>
      </c>
      <c r="EE137" s="5">
        <v>29695</v>
      </c>
      <c r="EF137" s="5">
        <v>50338</v>
      </c>
      <c r="EG137" s="5">
        <v>24461</v>
      </c>
      <c r="EH137" s="5">
        <v>36809</v>
      </c>
      <c r="EI137" s="5">
        <v>43618</v>
      </c>
      <c r="EJ137" s="5">
        <v>37200</v>
      </c>
      <c r="EK137" s="5">
        <v>37151</v>
      </c>
      <c r="EL137" s="5">
        <v>47491</v>
      </c>
      <c r="EM137" s="5">
        <v>18240</v>
      </c>
      <c r="EN137" s="5">
        <v>28615</v>
      </c>
      <c r="EO137" s="5">
        <v>30277</v>
      </c>
      <c r="EP137" s="5">
        <v>18764</v>
      </c>
      <c r="EQ137" s="5">
        <v>19695</v>
      </c>
      <c r="ER137" s="5">
        <v>27415</v>
      </c>
      <c r="ES137" s="5">
        <v>9072</v>
      </c>
      <c r="ET137" s="5">
        <v>12337</v>
      </c>
      <c r="EU137" s="5">
        <v>8062</v>
      </c>
      <c r="EV137" s="5">
        <v>-11255</v>
      </c>
      <c r="EW137" s="5">
        <v>19847</v>
      </c>
      <c r="EX137" s="5">
        <v>21383</v>
      </c>
      <c r="EY137" s="5">
        <v>33362</v>
      </c>
      <c r="EZ137" s="5">
        <v>45179</v>
      </c>
      <c r="FA137" s="5">
        <v>23458</v>
      </c>
      <c r="FB137" s="5">
        <v>54934</v>
      </c>
      <c r="FC137" s="5">
        <v>27296</v>
      </c>
      <c r="FD137" s="5">
        <v>35665</v>
      </c>
      <c r="FE137" s="5">
        <v>56789</v>
      </c>
      <c r="FF137" s="5">
        <v>18693</v>
      </c>
      <c r="FG137" s="5">
        <v>0</v>
      </c>
      <c r="FH137" s="5">
        <v>0</v>
      </c>
      <c r="FI137" s="5">
        <v>0</v>
      </c>
      <c r="FJ137" s="5">
        <v>0</v>
      </c>
      <c r="FK137" s="5">
        <v>0</v>
      </c>
      <c r="FL137" s="5">
        <v>0</v>
      </c>
      <c r="FM137" s="5">
        <v>0</v>
      </c>
      <c r="FN137" s="5">
        <v>0</v>
      </c>
      <c r="FO137" s="5">
        <v>0</v>
      </c>
      <c r="FP137" s="5">
        <v>0</v>
      </c>
      <c r="FQ137" s="5">
        <v>0</v>
      </c>
      <c r="FR137" s="5">
        <v>0</v>
      </c>
      <c r="FS137" s="5">
        <v>0</v>
      </c>
      <c r="FT137" s="5">
        <v>0</v>
      </c>
      <c r="FU137" s="5" t="s">
        <v>33</v>
      </c>
      <c r="FV137" s="5" t="s">
        <v>33</v>
      </c>
      <c r="FW137" s="5" t="s">
        <v>33</v>
      </c>
      <c r="FX137" s="5" t="s">
        <v>33</v>
      </c>
      <c r="FY137" s="5" t="s">
        <v>33</v>
      </c>
      <c r="FZ137" s="5" t="s">
        <v>33</v>
      </c>
      <c r="GA137" s="5" t="s">
        <v>33</v>
      </c>
      <c r="GB137" s="5" t="s">
        <v>33</v>
      </c>
      <c r="GC137" s="5" t="s">
        <v>33</v>
      </c>
      <c r="GD137" s="5" t="s">
        <v>33</v>
      </c>
      <c r="GE137" s="5" t="s">
        <v>33</v>
      </c>
      <c r="GF137" s="5" t="s">
        <v>33</v>
      </c>
      <c r="GG137" s="5" t="s">
        <v>33</v>
      </c>
      <c r="GH137" s="5" t="s">
        <v>33</v>
      </c>
      <c r="GI137" s="5" t="s">
        <v>33</v>
      </c>
      <c r="GJ137" s="5" t="s">
        <v>33</v>
      </c>
      <c r="GK137" s="5" t="s">
        <v>33</v>
      </c>
      <c r="GL137" s="5" t="s">
        <v>33</v>
      </c>
      <c r="GM137" s="5">
        <v>1177217</v>
      </c>
      <c r="GN137" s="5">
        <v>827002</v>
      </c>
      <c r="GO137" s="5">
        <v>520121</v>
      </c>
      <c r="GP137" s="5">
        <v>970046</v>
      </c>
      <c r="GQ137" s="5">
        <v>593010</v>
      </c>
      <c r="GR137" s="5">
        <v>1079793</v>
      </c>
      <c r="GS137" s="5">
        <v>464406</v>
      </c>
      <c r="GT137" s="5">
        <v>637302</v>
      </c>
      <c r="GU137" s="5">
        <v>427143</v>
      </c>
      <c r="GV137" s="5">
        <v>1204113</v>
      </c>
      <c r="GW137" s="5">
        <v>522746</v>
      </c>
      <c r="GX137" s="5">
        <v>633820</v>
      </c>
      <c r="GY137" s="5">
        <v>310971</v>
      </c>
      <c r="GZ137" s="5">
        <v>416074</v>
      </c>
      <c r="HA137" s="5">
        <v>727281</v>
      </c>
      <c r="HB137" s="5">
        <v>418317</v>
      </c>
      <c r="HC137" s="5">
        <v>517135</v>
      </c>
      <c r="HD137" s="5">
        <v>606679</v>
      </c>
      <c r="HE137" s="5">
        <v>384496</v>
      </c>
      <c r="HF137" s="5">
        <v>281391</v>
      </c>
      <c r="HG137" s="5">
        <v>261141</v>
      </c>
      <c r="HH137" s="5">
        <v>138271</v>
      </c>
      <c r="HI137" s="5">
        <v>268429</v>
      </c>
      <c r="HJ137" s="5">
        <v>344855</v>
      </c>
      <c r="HK137" s="5">
        <v>290856</v>
      </c>
      <c r="HL137" s="5">
        <v>324079</v>
      </c>
      <c r="HM137" s="5">
        <v>241194</v>
      </c>
      <c r="HN137" s="5">
        <v>292870</v>
      </c>
      <c r="HO137" s="5">
        <v>177079</v>
      </c>
      <c r="HP137" s="5">
        <v>179082</v>
      </c>
      <c r="HQ137" s="5">
        <v>190576</v>
      </c>
      <c r="HR137" s="5">
        <v>151174</v>
      </c>
      <c r="HS137" s="5">
        <v>805825</v>
      </c>
      <c r="HT137" s="5">
        <v>1015651</v>
      </c>
      <c r="HU137" s="5">
        <v>1068111</v>
      </c>
      <c r="HV137" s="5">
        <v>1103839</v>
      </c>
      <c r="HW137" s="5">
        <v>1161469</v>
      </c>
      <c r="HX137" s="5">
        <v>1081142</v>
      </c>
      <c r="HY137" s="5">
        <v>1104340</v>
      </c>
      <c r="HZ137" s="5">
        <v>919392</v>
      </c>
      <c r="IA137" s="5">
        <v>1112997</v>
      </c>
      <c r="IB137" s="5">
        <v>957789</v>
      </c>
      <c r="IC137" s="5">
        <v>887739</v>
      </c>
      <c r="ID137" s="5">
        <v>965297</v>
      </c>
      <c r="IE137" s="5">
        <v>966879</v>
      </c>
      <c r="IF137" s="5">
        <v>916436</v>
      </c>
      <c r="IG137" s="5">
        <v>965155</v>
      </c>
      <c r="IH137" s="5">
        <v>727436</v>
      </c>
      <c r="II137" s="5">
        <v>646506</v>
      </c>
      <c r="IJ137" s="5">
        <v>662329</v>
      </c>
      <c r="IK137" s="5">
        <v>794377</v>
      </c>
      <c r="IL137" s="5">
        <v>662266</v>
      </c>
      <c r="IM137" s="5">
        <v>633628</v>
      </c>
      <c r="IN137" s="5">
        <v>639930</v>
      </c>
      <c r="IO137" s="5">
        <v>604211</v>
      </c>
      <c r="IP137" s="5">
        <v>616561</v>
      </c>
      <c r="IQ137" s="5">
        <v>607255</v>
      </c>
      <c r="IR137" s="5">
        <v>595756</v>
      </c>
      <c r="IS137" s="5">
        <v>677052</v>
      </c>
      <c r="IT137" s="5">
        <v>594975</v>
      </c>
      <c r="IU137" s="5">
        <v>595485</v>
      </c>
      <c r="IV137" s="5">
        <v>508147</v>
      </c>
      <c r="IW137" s="5">
        <v>501910</v>
      </c>
      <c r="IX137" s="5">
        <v>513754</v>
      </c>
      <c r="IY137" s="5">
        <v>181211</v>
      </c>
      <c r="IZ137" s="5">
        <v>161124</v>
      </c>
      <c r="JA137" s="5">
        <v>155737</v>
      </c>
      <c r="JB137" s="5">
        <v>159804</v>
      </c>
      <c r="JC137" s="5">
        <v>146493</v>
      </c>
      <c r="JD137" s="5">
        <v>165332</v>
      </c>
      <c r="JE137" s="5">
        <v>169321</v>
      </c>
      <c r="JF137" s="5">
        <v>144790</v>
      </c>
      <c r="JG137" s="5">
        <v>180274</v>
      </c>
      <c r="JH137" s="5">
        <v>208553</v>
      </c>
      <c r="JI137" s="5">
        <v>158534</v>
      </c>
      <c r="JJ137" s="5">
        <v>198679</v>
      </c>
      <c r="JK137" s="5">
        <v>167798</v>
      </c>
      <c r="JL137" s="5">
        <v>145612</v>
      </c>
      <c r="JM137" s="5">
        <v>154461</v>
      </c>
      <c r="JN137" s="5">
        <v>173723</v>
      </c>
      <c r="JO137" s="5">
        <v>138687</v>
      </c>
      <c r="JP137" s="5">
        <v>176177</v>
      </c>
      <c r="JQ137" s="5">
        <v>171631</v>
      </c>
      <c r="JR137" s="5">
        <v>159971</v>
      </c>
      <c r="JS137" s="5">
        <v>167905</v>
      </c>
      <c r="JT137" s="5">
        <v>149930</v>
      </c>
      <c r="JU137" s="5">
        <v>149332</v>
      </c>
      <c r="JV137" s="5">
        <v>153682</v>
      </c>
      <c r="JW137" s="5">
        <v>150501</v>
      </c>
      <c r="JX137" s="5">
        <v>122838</v>
      </c>
      <c r="JY137" s="5">
        <v>119505</v>
      </c>
      <c r="JZ137" s="5">
        <v>122050</v>
      </c>
      <c r="KA137" s="5">
        <v>104312</v>
      </c>
      <c r="KB137" s="5">
        <v>113846</v>
      </c>
      <c r="KC137" s="5">
        <v>97420</v>
      </c>
      <c r="KD137" s="5">
        <v>104310</v>
      </c>
      <c r="KE137" s="5">
        <v>92282</v>
      </c>
      <c r="KF137" s="5">
        <v>85022</v>
      </c>
      <c r="KG137" s="5">
        <v>84109</v>
      </c>
      <c r="KH137" s="5">
        <v>67722</v>
      </c>
      <c r="KI137" s="5">
        <v>58921</v>
      </c>
      <c r="KJ137" s="5">
        <v>48690</v>
      </c>
      <c r="KK137" s="5">
        <v>49286</v>
      </c>
      <c r="KL137" s="5">
        <v>41178</v>
      </c>
      <c r="KM137" s="5">
        <v>34428</v>
      </c>
      <c r="KN137" s="5">
        <v>29868</v>
      </c>
      <c r="KO137" s="5">
        <v>31059</v>
      </c>
      <c r="KP137" s="5">
        <v>30162</v>
      </c>
      <c r="KQ137" s="5">
        <v>14117</v>
      </c>
      <c r="KR137" s="5">
        <v>18323</v>
      </c>
      <c r="KS137" s="5">
        <v>31047</v>
      </c>
      <c r="KT137" s="5">
        <v>35973</v>
      </c>
      <c r="KU137" s="5">
        <v>28323</v>
      </c>
      <c r="KV137" s="5">
        <v>33847</v>
      </c>
      <c r="KW137" s="5">
        <v>10755</v>
      </c>
      <c r="KX137" s="5">
        <v>24561</v>
      </c>
      <c r="KY137" s="5">
        <v>12134</v>
      </c>
      <c r="KZ137" s="5">
        <v>5965</v>
      </c>
      <c r="LA137" s="5">
        <v>6205</v>
      </c>
      <c r="LB137" s="5">
        <v>5723</v>
      </c>
      <c r="LC137" s="5">
        <v>5422</v>
      </c>
      <c r="LD137" s="5">
        <v>4821</v>
      </c>
      <c r="LE137" s="5">
        <v>4478</v>
      </c>
      <c r="LF137" s="5">
        <v>4196</v>
      </c>
      <c r="LG137" s="5">
        <v>4467</v>
      </c>
      <c r="LH137" s="5">
        <v>4491</v>
      </c>
      <c r="LI137" s="5">
        <v>4550</v>
      </c>
      <c r="LJ137" s="5">
        <v>4697</v>
      </c>
      <c r="LK137" s="5">
        <v>12498</v>
      </c>
      <c r="LL137" s="5">
        <v>12840</v>
      </c>
      <c r="LM137" s="5">
        <v>12228</v>
      </c>
      <c r="LN137" s="5">
        <v>12738</v>
      </c>
      <c r="LO137" s="5">
        <v>11223</v>
      </c>
      <c r="LP137" s="5">
        <v>11631</v>
      </c>
      <c r="LQ137" s="5">
        <v>9610</v>
      </c>
      <c r="LR137" s="5">
        <v>10145</v>
      </c>
      <c r="LS137" s="5">
        <v>9169</v>
      </c>
      <c r="LT137" s="5">
        <v>10238</v>
      </c>
      <c r="LU137" s="5">
        <v>9006</v>
      </c>
      <c r="LV137" s="5">
        <v>8531</v>
      </c>
      <c r="LW137" s="5">
        <v>7392</v>
      </c>
      <c r="LX137" s="5">
        <v>7271</v>
      </c>
      <c r="LY137" s="5">
        <v>8844</v>
      </c>
      <c r="LZ137" s="5">
        <v>8228</v>
      </c>
      <c r="MA137" s="5">
        <v>7612</v>
      </c>
      <c r="MB137" s="5">
        <v>7768</v>
      </c>
      <c r="MC137" s="5">
        <v>8467</v>
      </c>
      <c r="MD137" s="5">
        <v>10041</v>
      </c>
      <c r="ME137" s="5">
        <v>7427</v>
      </c>
      <c r="MF137" s="5">
        <v>7030</v>
      </c>
      <c r="MG137" s="5">
        <v>8712</v>
      </c>
      <c r="MH137" s="5">
        <v>6141</v>
      </c>
      <c r="MI137" s="5">
        <v>7394</v>
      </c>
      <c r="MJ137" s="5">
        <v>6095</v>
      </c>
      <c r="MK137" s="5">
        <v>4670</v>
      </c>
      <c r="ML137" s="5">
        <v>4420</v>
      </c>
      <c r="MM137" s="5">
        <v>3899</v>
      </c>
      <c r="MN137" s="5">
        <v>3672</v>
      </c>
      <c r="MO137" s="5">
        <v>3391</v>
      </c>
      <c r="MP137" s="5">
        <v>3594</v>
      </c>
      <c r="MQ137" s="5">
        <v>6794</v>
      </c>
      <c r="MR137" s="5">
        <v>7833</v>
      </c>
      <c r="MS137" s="5">
        <v>6929</v>
      </c>
      <c r="MT137" s="5">
        <v>6583</v>
      </c>
      <c r="MU137" s="5">
        <v>7152</v>
      </c>
      <c r="MV137" s="5">
        <v>6656</v>
      </c>
      <c r="MW137" s="5">
        <v>9067</v>
      </c>
      <c r="MX137" s="5">
        <v>8688</v>
      </c>
      <c r="MY137" s="5">
        <v>9663</v>
      </c>
      <c r="MZ137" s="5">
        <v>10119</v>
      </c>
      <c r="NA137" s="5">
        <v>10313</v>
      </c>
      <c r="NB137" s="5">
        <v>8379</v>
      </c>
      <c r="NC137" s="5">
        <v>8492</v>
      </c>
      <c r="ND137" s="5">
        <v>7616</v>
      </c>
      <c r="NE137" s="5" t="s">
        <v>33</v>
      </c>
      <c r="NF137" s="5" t="s">
        <v>33</v>
      </c>
      <c r="NG137" s="5" t="s">
        <v>33</v>
      </c>
      <c r="NH137" s="5" t="s">
        <v>33</v>
      </c>
      <c r="NI137" s="5" t="s">
        <v>33</v>
      </c>
      <c r="NJ137" s="5" t="s">
        <v>33</v>
      </c>
      <c r="NK137" s="5" t="s">
        <v>33</v>
      </c>
      <c r="NL137" s="5" t="s">
        <v>33</v>
      </c>
      <c r="NM137" s="5" t="s">
        <v>33</v>
      </c>
      <c r="NN137" s="5" t="s">
        <v>33</v>
      </c>
      <c r="NO137" s="5" t="s">
        <v>33</v>
      </c>
      <c r="NP137" s="5" t="s">
        <v>33</v>
      </c>
      <c r="NQ137" s="5" t="s">
        <v>33</v>
      </c>
      <c r="NR137" s="5" t="s">
        <v>33</v>
      </c>
      <c r="NS137" s="5" t="s">
        <v>33</v>
      </c>
      <c r="NT137" s="5" t="s">
        <v>33</v>
      </c>
      <c r="NU137" s="5" t="s">
        <v>33</v>
      </c>
      <c r="NV137" s="5" t="s">
        <v>33</v>
      </c>
      <c r="NW137" s="5">
        <v>0</v>
      </c>
      <c r="NX137" s="5">
        <v>0</v>
      </c>
      <c r="NY137" s="5">
        <v>0</v>
      </c>
      <c r="NZ137" s="5">
        <v>0</v>
      </c>
      <c r="OA137" s="5">
        <v>0</v>
      </c>
      <c r="OB137" s="5">
        <v>0</v>
      </c>
      <c r="OC137" s="5">
        <v>0</v>
      </c>
      <c r="OD137" s="5">
        <v>0</v>
      </c>
      <c r="OE137" s="5">
        <v>0</v>
      </c>
      <c r="OF137" s="5">
        <v>0</v>
      </c>
      <c r="OG137" s="5">
        <v>0</v>
      </c>
      <c r="OH137" s="5">
        <v>0</v>
      </c>
      <c r="OI137" s="5">
        <v>0</v>
      </c>
      <c r="OJ137" s="5">
        <v>0</v>
      </c>
      <c r="OK137" s="5" t="s">
        <v>33</v>
      </c>
      <c r="OL137" s="5" t="s">
        <v>33</v>
      </c>
      <c r="OM137" s="5" t="s">
        <v>33</v>
      </c>
      <c r="ON137" s="5" t="s">
        <v>33</v>
      </c>
      <c r="OO137" s="5" t="s">
        <v>33</v>
      </c>
      <c r="OP137" s="5" t="s">
        <v>33</v>
      </c>
      <c r="OQ137" s="5" t="s">
        <v>33</v>
      </c>
      <c r="OR137" s="5" t="s">
        <v>33</v>
      </c>
      <c r="OS137" s="5" t="s">
        <v>33</v>
      </c>
      <c r="OT137" s="5" t="s">
        <v>33</v>
      </c>
      <c r="OU137" s="5" t="s">
        <v>33</v>
      </c>
      <c r="OV137" s="5" t="s">
        <v>33</v>
      </c>
      <c r="OW137" s="5" t="s">
        <v>33</v>
      </c>
      <c r="OX137" s="5" t="s">
        <v>33</v>
      </c>
      <c r="OY137" s="5" t="s">
        <v>33</v>
      </c>
      <c r="OZ137" s="5" t="s">
        <v>33</v>
      </c>
      <c r="PA137" s="5" t="s">
        <v>33</v>
      </c>
      <c r="PB137" s="5" t="s">
        <v>33</v>
      </c>
      <c r="PC137" s="5">
        <v>61331</v>
      </c>
      <c r="PD137" s="5">
        <v>59968</v>
      </c>
      <c r="PE137" s="5">
        <v>54905</v>
      </c>
      <c r="PF137" s="5">
        <v>51908</v>
      </c>
      <c r="PG137" s="5">
        <v>54213</v>
      </c>
      <c r="PH137" s="5">
        <v>66711</v>
      </c>
      <c r="PI137" s="5">
        <v>62713</v>
      </c>
      <c r="PJ137" s="5">
        <v>66715</v>
      </c>
      <c r="PK137" s="5">
        <v>66023</v>
      </c>
      <c r="PL137" s="5">
        <v>65412</v>
      </c>
      <c r="PM137" s="5">
        <v>66941</v>
      </c>
      <c r="PN137" s="5">
        <v>66363</v>
      </c>
      <c r="PO137" s="5">
        <v>56293</v>
      </c>
      <c r="PP137" s="5">
        <v>47085</v>
      </c>
      <c r="PQ137" s="5">
        <v>41345</v>
      </c>
      <c r="PR137" s="5">
        <v>36440</v>
      </c>
      <c r="PS137" s="5">
        <v>43615</v>
      </c>
      <c r="PT137" s="5">
        <v>43572</v>
      </c>
      <c r="PU137" s="5">
        <v>43124</v>
      </c>
      <c r="PV137" s="5">
        <v>34872</v>
      </c>
      <c r="PW137" s="5">
        <v>34004</v>
      </c>
      <c r="PX137" s="5">
        <v>31862</v>
      </c>
      <c r="PY137" s="5">
        <v>31998</v>
      </c>
      <c r="PZ137" s="5">
        <v>26844</v>
      </c>
      <c r="QA137" s="5">
        <v>25871</v>
      </c>
      <c r="QB137" s="5">
        <v>26567</v>
      </c>
      <c r="QC137" s="5">
        <v>27855</v>
      </c>
      <c r="QD137" s="5">
        <v>25428</v>
      </c>
      <c r="QE137" s="5">
        <v>27380</v>
      </c>
      <c r="QF137" s="5">
        <v>26368</v>
      </c>
      <c r="QG137" s="5">
        <v>25195</v>
      </c>
      <c r="QH137" s="5">
        <v>25777</v>
      </c>
      <c r="QI137" s="5">
        <v>88350</v>
      </c>
      <c r="QJ137" s="5">
        <v>96871</v>
      </c>
      <c r="QK137" s="5">
        <v>84983</v>
      </c>
      <c r="QL137" s="5">
        <v>84866</v>
      </c>
      <c r="QM137" s="5">
        <v>95268</v>
      </c>
      <c r="QN137" s="5">
        <v>94158</v>
      </c>
      <c r="QO137" s="5">
        <v>104464</v>
      </c>
      <c r="QP137" s="5">
        <v>102055</v>
      </c>
      <c r="QQ137" s="5">
        <v>130215</v>
      </c>
      <c r="QR137" s="5">
        <v>115786</v>
      </c>
      <c r="QS137" s="5">
        <v>124305</v>
      </c>
      <c r="QT137" s="5">
        <v>80995</v>
      </c>
      <c r="QU137" s="5">
        <v>125750</v>
      </c>
      <c r="QV137" s="5">
        <v>103555</v>
      </c>
      <c r="QW137" s="5">
        <v>74452</v>
      </c>
      <c r="QX137" s="5">
        <v>69318</v>
      </c>
      <c r="QY137" s="5">
        <v>66052</v>
      </c>
      <c r="QZ137" s="5">
        <v>75650</v>
      </c>
      <c r="RA137" s="5">
        <v>72034</v>
      </c>
      <c r="RB137" s="5">
        <v>70438</v>
      </c>
      <c r="RC137" s="5">
        <v>62986</v>
      </c>
      <c r="RD137" s="5">
        <v>56121</v>
      </c>
      <c r="RE137" s="5">
        <v>50657</v>
      </c>
      <c r="RF137" s="5">
        <v>54758</v>
      </c>
      <c r="RG137" s="5">
        <v>55086</v>
      </c>
      <c r="RH137" s="5">
        <v>60201</v>
      </c>
      <c r="RI137" s="5">
        <v>57092</v>
      </c>
      <c r="RJ137" s="5">
        <v>52480</v>
      </c>
      <c r="RK137" s="5">
        <v>53072</v>
      </c>
      <c r="RL137" s="5">
        <v>49609</v>
      </c>
      <c r="RM137" s="5">
        <v>46670</v>
      </c>
      <c r="RN137" s="5">
        <v>46877</v>
      </c>
      <c r="RO137" s="5">
        <v>56338</v>
      </c>
      <c r="RP137" s="5">
        <v>53570</v>
      </c>
      <c r="RQ137" s="5">
        <v>46931</v>
      </c>
      <c r="RR137" s="5">
        <v>49258</v>
      </c>
      <c r="RS137" s="5">
        <v>50894</v>
      </c>
      <c r="RT137" s="5">
        <v>39791</v>
      </c>
      <c r="RU137" s="5">
        <v>38686</v>
      </c>
      <c r="RV137" s="5">
        <v>33352</v>
      </c>
      <c r="RW137" s="5">
        <v>42218</v>
      </c>
      <c r="RX137" s="5">
        <v>46955</v>
      </c>
      <c r="RY137" s="5">
        <v>50275</v>
      </c>
      <c r="RZ137" s="5">
        <v>54926</v>
      </c>
      <c r="SA137" s="5">
        <v>55933</v>
      </c>
      <c r="SB137" s="5">
        <v>52845</v>
      </c>
      <c r="SC137" s="5">
        <v>55452</v>
      </c>
      <c r="SD137" s="5">
        <v>54247</v>
      </c>
      <c r="SE137" s="5">
        <v>58340</v>
      </c>
      <c r="SF137" s="5">
        <v>61664</v>
      </c>
      <c r="SG137" s="5">
        <v>57976</v>
      </c>
      <c r="SH137" s="5">
        <v>53677</v>
      </c>
      <c r="SI137" s="5">
        <v>54908</v>
      </c>
      <c r="SJ137" s="5">
        <v>55001</v>
      </c>
      <c r="SK137" s="5">
        <v>44533</v>
      </c>
      <c r="SL137" s="5">
        <v>44889</v>
      </c>
      <c r="SM137" s="5">
        <v>42419</v>
      </c>
      <c r="SN137" s="5">
        <v>41883</v>
      </c>
      <c r="SO137" s="5">
        <v>41272</v>
      </c>
      <c r="SP137" s="5">
        <v>42387</v>
      </c>
      <c r="SQ137" s="5">
        <v>40804</v>
      </c>
      <c r="SR137" s="5">
        <v>37172</v>
      </c>
      <c r="SS137" s="5">
        <v>40287</v>
      </c>
      <c r="ST137" s="5">
        <v>39554</v>
      </c>
      <c r="SU137" s="5">
        <v>110064</v>
      </c>
      <c r="SV137" s="5">
        <v>104010</v>
      </c>
      <c r="SW137" s="5">
        <v>88442</v>
      </c>
      <c r="SX137" s="5">
        <v>72182</v>
      </c>
      <c r="SY137" s="5">
        <v>97842</v>
      </c>
      <c r="SZ137" s="5">
        <v>66225</v>
      </c>
      <c r="TA137" s="5">
        <v>57800</v>
      </c>
      <c r="TB137" s="5">
        <v>22682</v>
      </c>
      <c r="TC137" s="5">
        <v>17377</v>
      </c>
      <c r="TD137" s="5">
        <v>11331</v>
      </c>
      <c r="TE137" s="5">
        <v>12378</v>
      </c>
      <c r="TF137" s="5">
        <v>10725</v>
      </c>
      <c r="TG137" s="5">
        <v>7732</v>
      </c>
      <c r="TH137" s="5">
        <v>5001</v>
      </c>
      <c r="TI137" s="5">
        <v>4561</v>
      </c>
      <c r="TJ137" s="5">
        <v>4380</v>
      </c>
      <c r="TK137" s="5">
        <v>4335</v>
      </c>
      <c r="TL137" s="5">
        <v>5608</v>
      </c>
      <c r="TM137" s="5">
        <v>5540</v>
      </c>
      <c r="TN137" s="5">
        <v>5404</v>
      </c>
      <c r="TO137" s="5">
        <v>5203</v>
      </c>
      <c r="TP137" s="5">
        <v>7269</v>
      </c>
      <c r="TQ137" s="5">
        <v>5889</v>
      </c>
      <c r="TR137" s="5">
        <v>5816</v>
      </c>
      <c r="TS137" s="5">
        <v>5571</v>
      </c>
      <c r="TT137" s="5">
        <v>5835</v>
      </c>
      <c r="TU137" s="5">
        <v>5611</v>
      </c>
      <c r="TV137" s="5">
        <v>5320</v>
      </c>
      <c r="TW137" s="5">
        <v>5138</v>
      </c>
      <c r="TX137" s="5">
        <v>4948</v>
      </c>
      <c r="TY137" s="5">
        <v>5089</v>
      </c>
      <c r="TZ137" s="5">
        <v>5081</v>
      </c>
      <c r="UA137" s="5">
        <v>195</v>
      </c>
      <c r="UB137" s="5">
        <v>457</v>
      </c>
      <c r="UC137" s="5">
        <v>388</v>
      </c>
      <c r="UD137" s="5">
        <v>364</v>
      </c>
      <c r="UE137" s="5">
        <v>458</v>
      </c>
      <c r="UF137" s="5">
        <v>463</v>
      </c>
      <c r="UG137" s="5">
        <v>447</v>
      </c>
      <c r="UH137" s="5">
        <v>342</v>
      </c>
      <c r="UI137" s="5">
        <v>234</v>
      </c>
      <c r="UJ137" s="5">
        <v>259</v>
      </c>
      <c r="UK137" s="5">
        <v>532</v>
      </c>
      <c r="UL137" s="5">
        <v>1146</v>
      </c>
      <c r="UM137" s="5">
        <v>1124</v>
      </c>
      <c r="UN137" s="5">
        <v>1134</v>
      </c>
      <c r="UO137" s="5">
        <v>1102</v>
      </c>
      <c r="UP137" s="5">
        <v>1279</v>
      </c>
      <c r="UQ137" s="5">
        <v>1432</v>
      </c>
      <c r="UR137" s="5">
        <v>1327</v>
      </c>
      <c r="US137" s="5">
        <v>1321</v>
      </c>
      <c r="UT137" s="5">
        <v>2044</v>
      </c>
      <c r="UU137" s="5">
        <v>1120</v>
      </c>
      <c r="UV137" s="5">
        <v>3787</v>
      </c>
      <c r="UW137" s="5">
        <v>3579</v>
      </c>
      <c r="UX137" s="5">
        <v>3532</v>
      </c>
      <c r="UY137" s="5">
        <v>3754</v>
      </c>
      <c r="UZ137" s="5">
        <v>3207</v>
      </c>
      <c r="VA137" s="5">
        <v>3511</v>
      </c>
      <c r="VB137" s="5">
        <v>3452</v>
      </c>
      <c r="VC137" s="5">
        <v>3178</v>
      </c>
      <c r="VD137" s="5">
        <v>3291</v>
      </c>
      <c r="VE137" s="5">
        <v>3097</v>
      </c>
      <c r="VF137" s="5">
        <v>2435</v>
      </c>
      <c r="VG137" s="5">
        <v>209503</v>
      </c>
      <c r="VH137" s="5">
        <v>230406</v>
      </c>
      <c r="VI137" s="5">
        <v>228798</v>
      </c>
      <c r="VJ137" s="5">
        <v>245680</v>
      </c>
      <c r="VK137" s="5">
        <v>258565</v>
      </c>
      <c r="VL137" s="5">
        <v>272720</v>
      </c>
      <c r="VM137" s="5">
        <v>246182</v>
      </c>
      <c r="VN137" s="5">
        <v>230190</v>
      </c>
      <c r="VO137" s="5">
        <v>270552</v>
      </c>
      <c r="VP137" s="5">
        <v>235269</v>
      </c>
      <c r="VQ137" s="5">
        <v>245400</v>
      </c>
      <c r="VR137" s="5">
        <v>265661</v>
      </c>
      <c r="VS137" s="5">
        <v>258636</v>
      </c>
      <c r="VT137" s="5">
        <v>239622</v>
      </c>
      <c r="VU137" s="5">
        <v>236713</v>
      </c>
      <c r="VV137" s="5">
        <v>224894</v>
      </c>
      <c r="VW137" s="5">
        <v>240162</v>
      </c>
      <c r="VX137" s="5">
        <v>271241</v>
      </c>
      <c r="VY137" s="5">
        <v>242953</v>
      </c>
      <c r="VZ137" s="5">
        <v>238207</v>
      </c>
      <c r="WA137" s="5">
        <v>187404</v>
      </c>
      <c r="WB137" s="5">
        <v>230043</v>
      </c>
      <c r="WC137" s="5">
        <v>192996</v>
      </c>
      <c r="WD137" s="5">
        <v>174393</v>
      </c>
      <c r="WE137" s="5">
        <v>168528</v>
      </c>
      <c r="WF137" s="5">
        <v>180724</v>
      </c>
      <c r="WG137" s="5">
        <v>171447</v>
      </c>
      <c r="WH137" s="5">
        <v>130395</v>
      </c>
      <c r="WI137" s="5">
        <v>127205</v>
      </c>
      <c r="WJ137" s="5">
        <v>122175</v>
      </c>
      <c r="WK137" s="5">
        <v>110937</v>
      </c>
      <c r="WL137" s="5">
        <v>101828</v>
      </c>
      <c r="WM137" s="5">
        <v>4934</v>
      </c>
      <c r="WN137" s="5">
        <v>4607</v>
      </c>
      <c r="WO137" s="5">
        <v>5251</v>
      </c>
      <c r="WP137" s="5">
        <v>6103</v>
      </c>
      <c r="WQ137" s="5">
        <v>6058</v>
      </c>
      <c r="WR137" s="5">
        <v>5981</v>
      </c>
      <c r="WS137" s="5">
        <v>5722</v>
      </c>
      <c r="WT137" s="5">
        <v>6713</v>
      </c>
      <c r="WU137" s="5">
        <v>4649</v>
      </c>
      <c r="WV137" s="5">
        <v>5115</v>
      </c>
      <c r="WW137" s="5">
        <v>5228</v>
      </c>
      <c r="WX137" s="5">
        <v>7025</v>
      </c>
      <c r="WY137" s="5">
        <v>6384</v>
      </c>
      <c r="WZ137" s="5">
        <v>5661</v>
      </c>
      <c r="XA137" s="5">
        <v>6511</v>
      </c>
      <c r="XB137" s="5">
        <v>6788</v>
      </c>
      <c r="XC137" s="5">
        <v>6289</v>
      </c>
      <c r="XD137" s="5">
        <v>6231</v>
      </c>
      <c r="XE137" s="5">
        <v>6488</v>
      </c>
      <c r="XF137" s="5">
        <v>6041</v>
      </c>
      <c r="XG137" s="5">
        <v>5112</v>
      </c>
      <c r="XH137" s="5">
        <v>5585</v>
      </c>
      <c r="XI137" s="5">
        <v>6150</v>
      </c>
      <c r="XJ137" s="5">
        <v>5580</v>
      </c>
      <c r="XK137" s="5">
        <v>5299</v>
      </c>
      <c r="XL137" s="5">
        <v>5302</v>
      </c>
      <c r="XM137" s="5">
        <v>5285</v>
      </c>
      <c r="XN137" s="5">
        <v>4889</v>
      </c>
      <c r="XO137" s="5">
        <v>5122</v>
      </c>
      <c r="XP137" s="5">
        <v>4594</v>
      </c>
      <c r="XQ137" s="5">
        <v>4673</v>
      </c>
      <c r="XR137" s="5">
        <v>4069</v>
      </c>
      <c r="XS137" s="1">
        <v>19436</v>
      </c>
      <c r="XT137" s="3" t="s">
        <v>180</v>
      </c>
      <c r="XU137" s="3" t="s">
        <v>180</v>
      </c>
      <c r="XV137" s="3" t="s">
        <v>180</v>
      </c>
      <c r="XW137" s="3" t="s">
        <v>179</v>
      </c>
      <c r="XX137" s="3" t="s">
        <v>180</v>
      </c>
      <c r="XY137" s="3" t="s">
        <v>180</v>
      </c>
      <c r="XZ137" s="3" t="s">
        <v>260</v>
      </c>
    </row>
    <row r="138" spans="1:650" x14ac:dyDescent="0.3">
      <c r="A138" s="6" t="s">
        <v>165</v>
      </c>
      <c r="B138" s="1">
        <v>3004222</v>
      </c>
      <c r="C138" s="5">
        <v>33027</v>
      </c>
      <c r="D138" s="5">
        <v>995</v>
      </c>
      <c r="E138" s="5">
        <v>2626</v>
      </c>
      <c r="F138" s="5">
        <v>29338</v>
      </c>
      <c r="G138" s="5">
        <v>7465</v>
      </c>
      <c r="H138" s="5">
        <v>2795</v>
      </c>
      <c r="I138" s="5">
        <v>3959</v>
      </c>
      <c r="J138" s="5">
        <v>5121</v>
      </c>
      <c r="K138" s="5">
        <v>2207</v>
      </c>
      <c r="L138" s="5">
        <v>2961</v>
      </c>
      <c r="M138" s="5">
        <v>10252</v>
      </c>
      <c r="N138" s="5">
        <v>2944</v>
      </c>
      <c r="O138" s="5">
        <v>11333</v>
      </c>
      <c r="P138" s="5">
        <v>6137</v>
      </c>
      <c r="Q138" s="5">
        <v>4730</v>
      </c>
      <c r="R138" s="5">
        <v>6110</v>
      </c>
      <c r="S138" s="5">
        <v>34448</v>
      </c>
      <c r="T138" s="5">
        <v>3088</v>
      </c>
      <c r="U138" s="5">
        <v>1081</v>
      </c>
      <c r="V138" s="5">
        <v>7763</v>
      </c>
      <c r="W138" s="5">
        <v>641</v>
      </c>
      <c r="X138" s="5">
        <v>5912</v>
      </c>
      <c r="Y138" s="5">
        <v>1339</v>
      </c>
      <c r="Z138" s="5">
        <v>15501</v>
      </c>
      <c r="AA138" s="5">
        <v>11569</v>
      </c>
      <c r="AB138" s="5">
        <v>11015</v>
      </c>
      <c r="AC138" s="5">
        <v>18001</v>
      </c>
      <c r="AD138" s="5">
        <v>12240</v>
      </c>
      <c r="AE138" s="5">
        <v>14146</v>
      </c>
      <c r="AF138" s="5">
        <v>7046</v>
      </c>
      <c r="AG138" s="5">
        <v>0</v>
      </c>
      <c r="AH138" s="5">
        <v>0</v>
      </c>
      <c r="AI138" s="5">
        <v>25</v>
      </c>
      <c r="AJ138" s="5">
        <v>620</v>
      </c>
      <c r="AK138" s="5">
        <v>1036</v>
      </c>
      <c r="AL138" s="5">
        <v>19773</v>
      </c>
      <c r="AM138" s="5">
        <v>28344</v>
      </c>
      <c r="AN138" s="5">
        <v>0</v>
      </c>
      <c r="AO138" s="5">
        <v>0</v>
      </c>
      <c r="AP138" s="5">
        <v>8</v>
      </c>
      <c r="AQ138" s="5">
        <v>0</v>
      </c>
      <c r="AR138" s="5">
        <v>0</v>
      </c>
      <c r="AS138" s="5">
        <v>0</v>
      </c>
      <c r="AT138" s="5">
        <v>0</v>
      </c>
      <c r="AU138" s="5">
        <v>0</v>
      </c>
      <c r="AV138" s="5">
        <v>0</v>
      </c>
      <c r="AW138" s="5">
        <v>0</v>
      </c>
      <c r="AX138" s="5">
        <v>0</v>
      </c>
      <c r="AY138" s="5">
        <v>0</v>
      </c>
      <c r="AZ138" s="5">
        <v>0</v>
      </c>
      <c r="BA138" s="5">
        <v>555</v>
      </c>
      <c r="BB138" s="5">
        <v>0</v>
      </c>
      <c r="BC138" s="5">
        <v>7483</v>
      </c>
      <c r="BD138" s="5">
        <v>4825</v>
      </c>
      <c r="BE138" s="5">
        <v>11885</v>
      </c>
      <c r="BF138" s="5">
        <v>4284</v>
      </c>
      <c r="BG138" s="5">
        <v>13541</v>
      </c>
      <c r="BH138" s="5">
        <v>13574</v>
      </c>
      <c r="BI138" s="5">
        <v>23490</v>
      </c>
      <c r="BJ138" s="5">
        <v>4713</v>
      </c>
      <c r="BK138" s="5">
        <v>4495</v>
      </c>
      <c r="BL138" s="5">
        <v>635522</v>
      </c>
      <c r="BM138" s="5">
        <v>10089</v>
      </c>
      <c r="BN138" s="5">
        <v>784</v>
      </c>
      <c r="BO138" s="5">
        <v>28506</v>
      </c>
      <c r="BP138" s="5">
        <v>97801</v>
      </c>
      <c r="BQ138" s="5">
        <v>33937</v>
      </c>
      <c r="BR138" s="5">
        <v>87813</v>
      </c>
      <c r="BS138" s="5">
        <v>48697</v>
      </c>
      <c r="BT138" s="5">
        <v>37085</v>
      </c>
      <c r="BU138" s="5">
        <v>66552</v>
      </c>
      <c r="BV138" s="5">
        <v>75742</v>
      </c>
      <c r="BW138" s="5">
        <v>46040</v>
      </c>
      <c r="BX138" s="5">
        <v>12489</v>
      </c>
      <c r="BY138" s="5">
        <v>11662</v>
      </c>
      <c r="BZ138" s="5">
        <v>329054</v>
      </c>
      <c r="CA138" s="5">
        <v>-3</v>
      </c>
      <c r="CB138" s="5">
        <v>6913</v>
      </c>
      <c r="CC138" s="5">
        <v>4689</v>
      </c>
      <c r="CD138" s="5">
        <v>4116</v>
      </c>
      <c r="CE138" s="5">
        <v>7305</v>
      </c>
      <c r="CF138" s="5">
        <v>4311</v>
      </c>
      <c r="CG138" s="5">
        <v>861</v>
      </c>
      <c r="CH138" s="5">
        <v>1522</v>
      </c>
      <c r="CI138" s="5">
        <v>-78</v>
      </c>
      <c r="CJ138" s="5">
        <v>544</v>
      </c>
      <c r="CK138" s="5">
        <v>539</v>
      </c>
      <c r="CL138" s="5">
        <v>2592</v>
      </c>
      <c r="CM138" s="5">
        <v>15998</v>
      </c>
      <c r="CN138" s="5">
        <v>22502</v>
      </c>
      <c r="CO138" s="5">
        <v>8791</v>
      </c>
      <c r="CP138" s="5">
        <v>18214</v>
      </c>
      <c r="CQ138" s="5">
        <v>19260</v>
      </c>
      <c r="CR138" s="5">
        <v>11000</v>
      </c>
      <c r="CS138" s="5">
        <v>3558</v>
      </c>
      <c r="CT138" s="5">
        <v>-94</v>
      </c>
      <c r="CU138" s="5">
        <v>107132</v>
      </c>
      <c r="CV138" s="5">
        <v>102153</v>
      </c>
      <c r="CW138" s="5">
        <v>54605</v>
      </c>
      <c r="CX138" s="5">
        <v>97207</v>
      </c>
      <c r="CY138" s="5">
        <v>132046</v>
      </c>
      <c r="CZ138" s="5">
        <v>171739</v>
      </c>
      <c r="DA138" s="5">
        <v>129682</v>
      </c>
      <c r="DB138" s="5">
        <v>62810</v>
      </c>
      <c r="DC138" s="5">
        <v>66508</v>
      </c>
      <c r="DD138" s="5">
        <v>84171</v>
      </c>
      <c r="DE138" s="5">
        <v>46825</v>
      </c>
      <c r="DF138" s="5">
        <v>62105</v>
      </c>
      <c r="DG138" s="5">
        <v>62973</v>
      </c>
      <c r="DH138" s="5">
        <v>45962</v>
      </c>
      <c r="DI138" s="5">
        <v>25957</v>
      </c>
      <c r="DJ138" s="5">
        <v>18556</v>
      </c>
      <c r="DK138" s="5">
        <v>23199</v>
      </c>
      <c r="DL138" s="5">
        <v>23979</v>
      </c>
      <c r="DM138" s="5">
        <v>23485</v>
      </c>
      <c r="DN138" s="5">
        <v>22967</v>
      </c>
      <c r="DO138" s="5">
        <v>8397</v>
      </c>
      <c r="DP138" s="5">
        <v>11790</v>
      </c>
      <c r="DQ138" s="5">
        <v>19176</v>
      </c>
      <c r="DR138" s="5">
        <v>17686</v>
      </c>
      <c r="DS138" s="5">
        <v>21006</v>
      </c>
      <c r="DT138" s="5">
        <v>29765</v>
      </c>
      <c r="DU138" s="5">
        <v>20054</v>
      </c>
      <c r="DV138" s="5">
        <v>22181</v>
      </c>
      <c r="DW138" s="5">
        <v>20098</v>
      </c>
      <c r="DX138" s="5">
        <v>30518</v>
      </c>
      <c r="DY138" s="5">
        <v>19777</v>
      </c>
      <c r="DZ138" s="5">
        <v>17106</v>
      </c>
      <c r="EA138" s="5">
        <v>17124</v>
      </c>
      <c r="EB138" s="5">
        <v>2257</v>
      </c>
      <c r="EC138" s="5">
        <v>4916</v>
      </c>
      <c r="ED138" s="5">
        <v>15206</v>
      </c>
      <c r="EE138" s="5">
        <v>12795</v>
      </c>
      <c r="EF138" s="5">
        <v>7587</v>
      </c>
      <c r="EG138" s="5">
        <v>7111</v>
      </c>
      <c r="EH138" s="5">
        <v>118458</v>
      </c>
      <c r="EI138" s="5">
        <v>17761</v>
      </c>
      <c r="EJ138" s="5">
        <v>11476</v>
      </c>
      <c r="EK138" s="5">
        <v>10116</v>
      </c>
      <c r="EL138" s="5">
        <v>6507</v>
      </c>
      <c r="EM138" s="5">
        <v>12737</v>
      </c>
      <c r="EN138" s="5">
        <v>5112</v>
      </c>
      <c r="EO138" s="5">
        <v>8642</v>
      </c>
      <c r="EP138" s="5">
        <v>19648</v>
      </c>
      <c r="EQ138" s="5">
        <v>10102</v>
      </c>
      <c r="ER138" s="5">
        <v>10974</v>
      </c>
      <c r="ES138" s="5">
        <v>3427</v>
      </c>
      <c r="ET138" s="5">
        <v>2056</v>
      </c>
      <c r="EU138" s="5">
        <v>30</v>
      </c>
      <c r="EV138" s="5">
        <v>5788</v>
      </c>
      <c r="EW138" s="5">
        <v>5715</v>
      </c>
      <c r="EX138" s="5">
        <v>3090</v>
      </c>
      <c r="EY138" s="5">
        <v>3413</v>
      </c>
      <c r="EZ138" s="5">
        <v>4288</v>
      </c>
      <c r="FA138" s="5">
        <v>1138</v>
      </c>
      <c r="FB138" s="5">
        <v>1302</v>
      </c>
      <c r="FC138" s="5">
        <v>1526</v>
      </c>
      <c r="FD138" s="5">
        <v>900</v>
      </c>
      <c r="FE138" s="5">
        <v>3267</v>
      </c>
      <c r="FF138" s="5">
        <v>432</v>
      </c>
      <c r="FG138" s="5">
        <v>0</v>
      </c>
      <c r="FH138" s="5">
        <v>0</v>
      </c>
      <c r="FI138" s="5">
        <v>0</v>
      </c>
      <c r="FJ138" s="5">
        <v>0</v>
      </c>
      <c r="FK138" s="5">
        <v>0</v>
      </c>
      <c r="FL138" s="5">
        <v>0</v>
      </c>
      <c r="FM138" s="5">
        <v>0</v>
      </c>
      <c r="FN138" s="5">
        <v>0</v>
      </c>
      <c r="FO138" s="5">
        <v>0</v>
      </c>
      <c r="FP138" s="5">
        <v>0</v>
      </c>
      <c r="FQ138" s="5">
        <v>0</v>
      </c>
      <c r="FR138" s="5">
        <v>0</v>
      </c>
      <c r="FS138" s="5">
        <v>0</v>
      </c>
      <c r="FT138" s="5">
        <v>0</v>
      </c>
      <c r="FU138" s="5" t="s">
        <v>33</v>
      </c>
      <c r="FV138" s="5" t="s">
        <v>33</v>
      </c>
      <c r="FW138" s="5" t="s">
        <v>33</v>
      </c>
      <c r="FX138" s="5" t="s">
        <v>33</v>
      </c>
      <c r="FY138" s="5" t="s">
        <v>33</v>
      </c>
      <c r="FZ138" s="5" t="s">
        <v>33</v>
      </c>
      <c r="GA138" s="5" t="s">
        <v>33</v>
      </c>
      <c r="GB138" s="5" t="s">
        <v>33</v>
      </c>
      <c r="GC138" s="5" t="s">
        <v>33</v>
      </c>
      <c r="GD138" s="5" t="s">
        <v>33</v>
      </c>
      <c r="GE138" s="5" t="s">
        <v>33</v>
      </c>
      <c r="GF138" s="5" t="s">
        <v>33</v>
      </c>
      <c r="GG138" s="5" t="s">
        <v>33</v>
      </c>
      <c r="GH138" s="5" t="s">
        <v>33</v>
      </c>
      <c r="GI138" s="5" t="s">
        <v>33</v>
      </c>
      <c r="GJ138" s="5" t="s">
        <v>33</v>
      </c>
      <c r="GK138" s="5" t="s">
        <v>33</v>
      </c>
      <c r="GL138" s="5" t="s">
        <v>33</v>
      </c>
      <c r="GM138" s="5">
        <v>185813</v>
      </c>
      <c r="GN138" s="5">
        <v>203826</v>
      </c>
      <c r="GO138" s="5">
        <v>97120</v>
      </c>
      <c r="GP138" s="5">
        <v>249337</v>
      </c>
      <c r="GQ138" s="5">
        <v>229347</v>
      </c>
      <c r="GR138" s="5">
        <v>219206</v>
      </c>
      <c r="GS138" s="5">
        <v>207305</v>
      </c>
      <c r="GT138" s="5">
        <v>262138</v>
      </c>
      <c r="GU138" s="5">
        <v>132516</v>
      </c>
      <c r="GV138" s="5">
        <v>111096</v>
      </c>
      <c r="GW138" s="5">
        <v>78855</v>
      </c>
      <c r="GX138" s="5">
        <v>400610</v>
      </c>
      <c r="GY138" s="5">
        <v>87039</v>
      </c>
      <c r="GZ138" s="5">
        <v>64124</v>
      </c>
      <c r="HA138" s="5">
        <v>44019</v>
      </c>
      <c r="HB138" s="5">
        <v>48430</v>
      </c>
      <c r="HC138" s="5">
        <v>75055</v>
      </c>
      <c r="HD138" s="5">
        <v>42352</v>
      </c>
      <c r="HE138" s="5">
        <v>29409</v>
      </c>
      <c r="HF138" s="5">
        <v>34307</v>
      </c>
      <c r="HG138" s="5">
        <v>16473</v>
      </c>
      <c r="HH138" s="5">
        <v>28859</v>
      </c>
      <c r="HI138" s="5">
        <v>38655</v>
      </c>
      <c r="HJ138" s="5">
        <v>43153</v>
      </c>
      <c r="HK138" s="5">
        <v>65527</v>
      </c>
      <c r="HL138" s="5">
        <v>81144</v>
      </c>
      <c r="HM138" s="5">
        <v>71474</v>
      </c>
      <c r="HN138" s="5">
        <v>58651</v>
      </c>
      <c r="HO138" s="5">
        <v>59524</v>
      </c>
      <c r="HP138" s="5">
        <v>684986</v>
      </c>
      <c r="HQ138" s="5">
        <v>36691</v>
      </c>
      <c r="HR138" s="5">
        <v>18229</v>
      </c>
      <c r="HS138" s="5">
        <v>220943</v>
      </c>
      <c r="HT138" s="5">
        <v>214759</v>
      </c>
      <c r="HU138" s="5">
        <v>178820</v>
      </c>
      <c r="HV138" s="5">
        <v>191811</v>
      </c>
      <c r="HW138" s="5">
        <v>228804</v>
      </c>
      <c r="HX138" s="5">
        <v>167560</v>
      </c>
      <c r="HY138" s="5">
        <v>155177</v>
      </c>
      <c r="HZ138" s="5">
        <v>161268</v>
      </c>
      <c r="IA138" s="5">
        <v>187186</v>
      </c>
      <c r="IB138" s="5">
        <v>250591</v>
      </c>
      <c r="IC138" s="5">
        <v>341446</v>
      </c>
      <c r="ID138" s="5">
        <v>432885</v>
      </c>
      <c r="IE138" s="5">
        <v>526391</v>
      </c>
      <c r="IF138" s="5">
        <v>430253</v>
      </c>
      <c r="IG138" s="5">
        <v>426874</v>
      </c>
      <c r="IH138" s="5">
        <v>383481</v>
      </c>
      <c r="II138" s="5">
        <v>276655</v>
      </c>
      <c r="IJ138" s="5">
        <v>289418</v>
      </c>
      <c r="IK138" s="5">
        <v>289743</v>
      </c>
      <c r="IL138" s="5">
        <v>304187</v>
      </c>
      <c r="IM138" s="5">
        <v>215323</v>
      </c>
      <c r="IN138" s="5">
        <v>215718</v>
      </c>
      <c r="IO138" s="5">
        <v>251030</v>
      </c>
      <c r="IP138" s="5">
        <v>230865</v>
      </c>
      <c r="IQ138" s="5">
        <v>209669</v>
      </c>
      <c r="IR138" s="5">
        <v>198467</v>
      </c>
      <c r="IS138" s="5">
        <v>211837</v>
      </c>
      <c r="IT138" s="5">
        <v>235526</v>
      </c>
      <c r="IU138" s="5">
        <v>259306</v>
      </c>
      <c r="IV138" s="5">
        <v>208272</v>
      </c>
      <c r="IW138" s="5">
        <v>178998</v>
      </c>
      <c r="IX138" s="5">
        <v>162023</v>
      </c>
      <c r="IY138" s="5">
        <v>2730</v>
      </c>
      <c r="IZ138" s="5">
        <v>2723</v>
      </c>
      <c r="JA138" s="5">
        <v>2715</v>
      </c>
      <c r="JB138" s="5">
        <v>1834</v>
      </c>
      <c r="JC138" s="5">
        <v>465</v>
      </c>
      <c r="JD138" s="5">
        <v>0</v>
      </c>
      <c r="JE138" s="5">
        <v>0</v>
      </c>
      <c r="JF138" s="5">
        <v>0</v>
      </c>
      <c r="JG138" s="5">
        <v>0</v>
      </c>
      <c r="JH138" s="5">
        <v>0</v>
      </c>
      <c r="JI138" s="5">
        <v>0</v>
      </c>
      <c r="JJ138" s="5">
        <v>0</v>
      </c>
      <c r="JK138" s="5">
        <v>0</v>
      </c>
      <c r="JL138" s="5">
        <v>0</v>
      </c>
      <c r="JM138" s="5">
        <v>0</v>
      </c>
      <c r="JN138" s="5">
        <v>0</v>
      </c>
      <c r="JO138" s="5">
        <v>0</v>
      </c>
      <c r="JP138" s="5">
        <v>6810</v>
      </c>
      <c r="JQ138" s="5">
        <v>4486</v>
      </c>
      <c r="JR138" s="5">
        <v>12059</v>
      </c>
      <c r="JS138" s="5">
        <v>28492</v>
      </c>
      <c r="JT138" s="5">
        <v>32748</v>
      </c>
      <c r="JU138" s="5">
        <v>31055</v>
      </c>
      <c r="JV138" s="5">
        <v>24179</v>
      </c>
      <c r="JW138" s="5">
        <v>22928</v>
      </c>
      <c r="JX138" s="5">
        <v>29161</v>
      </c>
      <c r="JY138" s="5">
        <v>27511</v>
      </c>
      <c r="JZ138" s="5">
        <v>25031</v>
      </c>
      <c r="KA138" s="5">
        <v>29550</v>
      </c>
      <c r="KB138" s="5">
        <v>27702</v>
      </c>
      <c r="KC138" s="5">
        <v>25804</v>
      </c>
      <c r="KD138" s="5">
        <v>19283</v>
      </c>
      <c r="KE138" s="5">
        <v>143646</v>
      </c>
      <c r="KF138" s="5">
        <v>151929</v>
      </c>
      <c r="KG138" s="5">
        <v>152590</v>
      </c>
      <c r="KH138" s="5">
        <v>139497</v>
      </c>
      <c r="KI138" s="5">
        <v>133628</v>
      </c>
      <c r="KJ138" s="5">
        <v>126619</v>
      </c>
      <c r="KK138" s="5">
        <v>118247</v>
      </c>
      <c r="KL138" s="5">
        <v>109322</v>
      </c>
      <c r="KM138" s="5">
        <v>92238</v>
      </c>
      <c r="KN138" s="5">
        <v>80566</v>
      </c>
      <c r="KO138" s="5">
        <v>66345</v>
      </c>
      <c r="KP138" s="5">
        <v>55411</v>
      </c>
      <c r="KQ138" s="5">
        <v>42034</v>
      </c>
      <c r="KR138" s="5">
        <v>37562</v>
      </c>
      <c r="KS138" s="5">
        <v>31623</v>
      </c>
      <c r="KT138" s="5">
        <v>28324</v>
      </c>
      <c r="KU138" s="5">
        <v>26434</v>
      </c>
      <c r="KV138" s="5">
        <v>30062</v>
      </c>
      <c r="KW138" s="5">
        <v>28198</v>
      </c>
      <c r="KX138" s="5">
        <v>24872</v>
      </c>
      <c r="KY138" s="5">
        <v>21360</v>
      </c>
      <c r="KZ138" s="5">
        <v>17096</v>
      </c>
      <c r="LA138" s="5">
        <v>16141</v>
      </c>
      <c r="LB138" s="5">
        <v>15096</v>
      </c>
      <c r="LC138" s="5">
        <v>15277</v>
      </c>
      <c r="LD138" s="5">
        <v>16213</v>
      </c>
      <c r="LE138" s="5">
        <v>16454</v>
      </c>
      <c r="LF138" s="5">
        <v>14388</v>
      </c>
      <c r="LG138" s="5">
        <v>14026</v>
      </c>
      <c r="LH138" s="5">
        <v>11032</v>
      </c>
      <c r="LI138" s="5">
        <v>10004</v>
      </c>
      <c r="LJ138" s="5">
        <v>7384</v>
      </c>
      <c r="LK138" s="5">
        <v>3269</v>
      </c>
      <c r="LL138" s="5">
        <v>4146</v>
      </c>
      <c r="LM138" s="5">
        <v>4917</v>
      </c>
      <c r="LN138" s="5">
        <v>5488</v>
      </c>
      <c r="LO138" s="5">
        <v>5495</v>
      </c>
      <c r="LP138" s="5">
        <v>7104</v>
      </c>
      <c r="LQ138" s="5">
        <v>4043</v>
      </c>
      <c r="LR138" s="5">
        <v>3750</v>
      </c>
      <c r="LS138" s="5">
        <v>2562</v>
      </c>
      <c r="LT138" s="5">
        <v>2525</v>
      </c>
      <c r="LU138" s="5">
        <v>2434</v>
      </c>
      <c r="LV138" s="5">
        <v>1741</v>
      </c>
      <c r="LW138" s="5">
        <v>1769</v>
      </c>
      <c r="LX138" s="5">
        <v>1731</v>
      </c>
      <c r="LY138" s="5">
        <v>1774</v>
      </c>
      <c r="LZ138" s="5">
        <v>1630</v>
      </c>
      <c r="MA138" s="5">
        <v>1475</v>
      </c>
      <c r="MB138" s="5">
        <v>2075</v>
      </c>
      <c r="MC138" s="5">
        <v>1367</v>
      </c>
      <c r="MD138" s="5">
        <v>1270</v>
      </c>
      <c r="ME138" s="5">
        <v>1626</v>
      </c>
      <c r="MF138" s="5">
        <v>1494</v>
      </c>
      <c r="MG138" s="5">
        <v>1521</v>
      </c>
      <c r="MH138" s="5">
        <v>1902</v>
      </c>
      <c r="MI138" s="5">
        <v>1911</v>
      </c>
      <c r="MJ138" s="5">
        <v>1671</v>
      </c>
      <c r="MK138" s="5">
        <v>2452</v>
      </c>
      <c r="ML138" s="5">
        <v>1731</v>
      </c>
      <c r="MM138" s="5">
        <v>1488</v>
      </c>
      <c r="MN138" s="5">
        <v>1460</v>
      </c>
      <c r="MO138" s="5">
        <v>1160</v>
      </c>
      <c r="MP138" s="5">
        <v>1296</v>
      </c>
      <c r="MQ138" s="5">
        <v>0</v>
      </c>
      <c r="MR138" s="5">
        <v>0</v>
      </c>
      <c r="MS138" s="5">
        <v>0</v>
      </c>
      <c r="MT138" s="5">
        <v>0</v>
      </c>
      <c r="MU138" s="5">
        <v>0</v>
      </c>
      <c r="MV138" s="5">
        <v>0</v>
      </c>
      <c r="MW138" s="5">
        <v>5</v>
      </c>
      <c r="MX138" s="5">
        <v>4</v>
      </c>
      <c r="MY138" s="5">
        <v>0</v>
      </c>
      <c r="MZ138" s="5">
        <v>0</v>
      </c>
      <c r="NA138" s="5">
        <v>0</v>
      </c>
      <c r="NB138" s="5">
        <v>0</v>
      </c>
      <c r="NC138" s="5">
        <v>0</v>
      </c>
      <c r="ND138" s="5">
        <v>0</v>
      </c>
      <c r="NE138" s="5" t="s">
        <v>33</v>
      </c>
      <c r="NF138" s="5" t="s">
        <v>33</v>
      </c>
      <c r="NG138" s="5" t="s">
        <v>33</v>
      </c>
      <c r="NH138" s="5" t="s">
        <v>33</v>
      </c>
      <c r="NI138" s="5" t="s">
        <v>33</v>
      </c>
      <c r="NJ138" s="5" t="s">
        <v>33</v>
      </c>
      <c r="NK138" s="5" t="s">
        <v>33</v>
      </c>
      <c r="NL138" s="5" t="s">
        <v>33</v>
      </c>
      <c r="NM138" s="5" t="s">
        <v>33</v>
      </c>
      <c r="NN138" s="5" t="s">
        <v>33</v>
      </c>
      <c r="NO138" s="5" t="s">
        <v>33</v>
      </c>
      <c r="NP138" s="5" t="s">
        <v>33</v>
      </c>
      <c r="NQ138" s="5" t="s">
        <v>33</v>
      </c>
      <c r="NR138" s="5" t="s">
        <v>33</v>
      </c>
      <c r="NS138" s="5" t="s">
        <v>33</v>
      </c>
      <c r="NT138" s="5" t="s">
        <v>33</v>
      </c>
      <c r="NU138" s="5" t="s">
        <v>33</v>
      </c>
      <c r="NV138" s="5" t="s">
        <v>33</v>
      </c>
      <c r="NW138" s="5">
        <v>0</v>
      </c>
      <c r="NX138" s="5">
        <v>0</v>
      </c>
      <c r="NY138" s="5">
        <v>0</v>
      </c>
      <c r="NZ138" s="5">
        <v>0</v>
      </c>
      <c r="OA138" s="5">
        <v>0</v>
      </c>
      <c r="OB138" s="5">
        <v>0</v>
      </c>
      <c r="OC138" s="5">
        <v>0</v>
      </c>
      <c r="OD138" s="5">
        <v>0</v>
      </c>
      <c r="OE138" s="5">
        <v>0</v>
      </c>
      <c r="OF138" s="5">
        <v>0</v>
      </c>
      <c r="OG138" s="5">
        <v>0</v>
      </c>
      <c r="OH138" s="5">
        <v>0</v>
      </c>
      <c r="OI138" s="5">
        <v>0</v>
      </c>
      <c r="OJ138" s="5">
        <v>0</v>
      </c>
      <c r="OK138" s="5" t="s">
        <v>33</v>
      </c>
      <c r="OL138" s="5" t="s">
        <v>33</v>
      </c>
      <c r="OM138" s="5" t="s">
        <v>33</v>
      </c>
      <c r="ON138" s="5" t="s">
        <v>33</v>
      </c>
      <c r="OO138" s="5" t="s">
        <v>33</v>
      </c>
      <c r="OP138" s="5" t="s">
        <v>33</v>
      </c>
      <c r="OQ138" s="5" t="s">
        <v>33</v>
      </c>
      <c r="OR138" s="5" t="s">
        <v>33</v>
      </c>
      <c r="OS138" s="5" t="s">
        <v>33</v>
      </c>
      <c r="OT138" s="5" t="s">
        <v>33</v>
      </c>
      <c r="OU138" s="5" t="s">
        <v>33</v>
      </c>
      <c r="OV138" s="5" t="s">
        <v>33</v>
      </c>
      <c r="OW138" s="5" t="s">
        <v>33</v>
      </c>
      <c r="OX138" s="5" t="s">
        <v>33</v>
      </c>
      <c r="OY138" s="5" t="s">
        <v>33</v>
      </c>
      <c r="OZ138" s="5" t="s">
        <v>33</v>
      </c>
      <c r="PA138" s="5" t="s">
        <v>33</v>
      </c>
      <c r="PB138" s="5" t="s">
        <v>33</v>
      </c>
      <c r="PC138" s="5">
        <v>65116</v>
      </c>
      <c r="PD138" s="5">
        <v>64218</v>
      </c>
      <c r="PE138" s="5">
        <v>74843</v>
      </c>
      <c r="PF138" s="5">
        <v>78135</v>
      </c>
      <c r="PG138" s="5">
        <v>75277</v>
      </c>
      <c r="PH138" s="5">
        <v>64034</v>
      </c>
      <c r="PI138" s="5">
        <v>66484</v>
      </c>
      <c r="PJ138" s="5">
        <v>52792</v>
      </c>
      <c r="PK138" s="5">
        <v>41254</v>
      </c>
      <c r="PL138" s="5">
        <v>25810</v>
      </c>
      <c r="PM138" s="5">
        <v>22567</v>
      </c>
      <c r="PN138" s="5">
        <v>24199</v>
      </c>
      <c r="PO138" s="5">
        <v>22881</v>
      </c>
      <c r="PP138" s="5">
        <v>20597</v>
      </c>
      <c r="PQ138" s="5">
        <v>20019</v>
      </c>
      <c r="PR138" s="5">
        <v>18342</v>
      </c>
      <c r="PS138" s="5">
        <v>22140</v>
      </c>
      <c r="PT138" s="5">
        <v>23811</v>
      </c>
      <c r="PU138" s="5">
        <v>19547</v>
      </c>
      <c r="PV138" s="5">
        <v>17282</v>
      </c>
      <c r="PW138" s="5">
        <v>19780</v>
      </c>
      <c r="PX138" s="5">
        <v>17354</v>
      </c>
      <c r="PY138" s="5">
        <v>18599</v>
      </c>
      <c r="PZ138" s="5">
        <v>19016</v>
      </c>
      <c r="QA138" s="5">
        <v>19423</v>
      </c>
      <c r="QB138" s="5">
        <v>19477</v>
      </c>
      <c r="QC138" s="5">
        <v>19140</v>
      </c>
      <c r="QD138" s="5">
        <v>17983</v>
      </c>
      <c r="QE138" s="5">
        <v>18154</v>
      </c>
      <c r="QF138" s="5">
        <v>17205</v>
      </c>
      <c r="QG138" s="5">
        <v>16544</v>
      </c>
      <c r="QH138" s="5">
        <v>15777</v>
      </c>
      <c r="QI138" s="5">
        <v>40843</v>
      </c>
      <c r="QJ138" s="5">
        <v>32676</v>
      </c>
      <c r="QK138" s="5">
        <v>32632</v>
      </c>
      <c r="QL138" s="5">
        <v>23933</v>
      </c>
      <c r="QM138" s="5">
        <v>23070</v>
      </c>
      <c r="QN138" s="5">
        <v>19080</v>
      </c>
      <c r="QO138" s="5">
        <v>17524</v>
      </c>
      <c r="QP138" s="5">
        <v>17822</v>
      </c>
      <c r="QQ138" s="5">
        <v>18723</v>
      </c>
      <c r="QR138" s="5">
        <v>17138</v>
      </c>
      <c r="QS138" s="5">
        <v>13899</v>
      </c>
      <c r="QT138" s="5">
        <v>13730</v>
      </c>
      <c r="QU138" s="5">
        <v>14764</v>
      </c>
      <c r="QV138" s="5">
        <v>14276</v>
      </c>
      <c r="QW138" s="5">
        <v>12500</v>
      </c>
      <c r="QX138" s="5">
        <v>10699</v>
      </c>
      <c r="QY138" s="5">
        <v>9923</v>
      </c>
      <c r="QZ138" s="5">
        <v>10385</v>
      </c>
      <c r="RA138" s="5">
        <v>8528</v>
      </c>
      <c r="RB138" s="5">
        <v>9226</v>
      </c>
      <c r="RC138" s="5">
        <v>7162</v>
      </c>
      <c r="RD138" s="5">
        <v>7683</v>
      </c>
      <c r="RE138" s="5">
        <v>9136</v>
      </c>
      <c r="RF138" s="5">
        <v>9324</v>
      </c>
      <c r="RG138" s="5">
        <v>10870</v>
      </c>
      <c r="RH138" s="5">
        <v>10409</v>
      </c>
      <c r="RI138" s="5">
        <v>11011</v>
      </c>
      <c r="RJ138" s="5">
        <v>10890</v>
      </c>
      <c r="RK138" s="5">
        <v>10254</v>
      </c>
      <c r="RL138" s="5">
        <v>10657</v>
      </c>
      <c r="RM138" s="5">
        <v>11700</v>
      </c>
      <c r="RN138" s="5">
        <v>9420</v>
      </c>
      <c r="RO138" s="5">
        <v>48260</v>
      </c>
      <c r="RP138" s="5">
        <v>45023</v>
      </c>
      <c r="RQ138" s="5">
        <v>37772</v>
      </c>
      <c r="RR138" s="5">
        <v>35484</v>
      </c>
      <c r="RS138" s="5">
        <v>47509</v>
      </c>
      <c r="RT138" s="5">
        <v>44955</v>
      </c>
      <c r="RU138" s="5">
        <v>36862</v>
      </c>
      <c r="RV138" s="5">
        <v>39773</v>
      </c>
      <c r="RW138" s="5">
        <v>38389</v>
      </c>
      <c r="RX138" s="5">
        <v>36826</v>
      </c>
      <c r="RY138" s="5">
        <v>40979</v>
      </c>
      <c r="RZ138" s="5">
        <v>41604</v>
      </c>
      <c r="SA138" s="5">
        <v>31214</v>
      </c>
      <c r="SB138" s="5">
        <v>26116</v>
      </c>
      <c r="SC138" s="5">
        <v>24198</v>
      </c>
      <c r="SD138" s="5">
        <v>24183</v>
      </c>
      <c r="SE138" s="5">
        <v>13550</v>
      </c>
      <c r="SF138" s="5">
        <v>13391</v>
      </c>
      <c r="SG138" s="5">
        <v>14394</v>
      </c>
      <c r="SH138" s="5">
        <v>15028</v>
      </c>
      <c r="SI138" s="5">
        <v>14380</v>
      </c>
      <c r="SJ138" s="5">
        <v>15219</v>
      </c>
      <c r="SK138" s="5">
        <v>17070</v>
      </c>
      <c r="SL138" s="5">
        <v>20563</v>
      </c>
      <c r="SM138" s="5">
        <v>18736</v>
      </c>
      <c r="SN138" s="5">
        <v>20619</v>
      </c>
      <c r="SO138" s="5">
        <v>20054</v>
      </c>
      <c r="SP138" s="5">
        <v>19780</v>
      </c>
      <c r="SQ138" s="5">
        <v>18037</v>
      </c>
      <c r="SR138" s="5">
        <v>18664</v>
      </c>
      <c r="SS138" s="5">
        <v>14527</v>
      </c>
      <c r="ST138" s="5">
        <v>12385</v>
      </c>
      <c r="SU138" s="5">
        <v>48659</v>
      </c>
      <c r="SV138" s="5">
        <v>47026</v>
      </c>
      <c r="SW138" s="5">
        <v>35391</v>
      </c>
      <c r="SX138" s="5">
        <v>40297</v>
      </c>
      <c r="SY138" s="5">
        <v>44582</v>
      </c>
      <c r="SZ138" s="5">
        <v>37961</v>
      </c>
      <c r="TA138" s="5">
        <v>22980</v>
      </c>
      <c r="TB138" s="5">
        <v>24476</v>
      </c>
      <c r="TC138" s="5">
        <v>32512</v>
      </c>
      <c r="TD138" s="5">
        <v>34959</v>
      </c>
      <c r="TE138" s="5">
        <v>31956</v>
      </c>
      <c r="TF138" s="5">
        <v>32286</v>
      </c>
      <c r="TG138" s="5">
        <v>32863</v>
      </c>
      <c r="TH138" s="5">
        <v>23325</v>
      </c>
      <c r="TI138" s="5">
        <v>21407</v>
      </c>
      <c r="TJ138" s="5">
        <v>22859</v>
      </c>
      <c r="TK138" s="5">
        <v>27352</v>
      </c>
      <c r="TL138" s="5">
        <v>25424</v>
      </c>
      <c r="TM138" s="5">
        <v>25238</v>
      </c>
      <c r="TN138" s="5">
        <v>25081</v>
      </c>
      <c r="TO138" s="5">
        <v>12542</v>
      </c>
      <c r="TP138" s="5">
        <v>11365</v>
      </c>
      <c r="TQ138" s="5">
        <v>11869</v>
      </c>
      <c r="TR138" s="5">
        <v>8541</v>
      </c>
      <c r="TS138" s="5">
        <v>5723</v>
      </c>
      <c r="TT138" s="5">
        <v>5288</v>
      </c>
      <c r="TU138" s="5">
        <v>4527</v>
      </c>
      <c r="TV138" s="5">
        <v>4807</v>
      </c>
      <c r="TW138" s="5">
        <v>4639</v>
      </c>
      <c r="TX138" s="5">
        <v>4567</v>
      </c>
      <c r="TY138" s="5">
        <v>5415</v>
      </c>
      <c r="TZ138" s="5">
        <v>7192</v>
      </c>
      <c r="UA138" s="5">
        <v>0</v>
      </c>
      <c r="UB138" s="5">
        <v>0</v>
      </c>
      <c r="UC138" s="5">
        <v>0</v>
      </c>
      <c r="UD138" s="5">
        <v>0</v>
      </c>
      <c r="UE138" s="5">
        <v>0</v>
      </c>
      <c r="UF138" s="5">
        <v>0</v>
      </c>
      <c r="UG138" s="5">
        <v>0</v>
      </c>
      <c r="UH138" s="5">
        <v>0</v>
      </c>
      <c r="UI138" s="5">
        <v>0</v>
      </c>
      <c r="UJ138" s="5">
        <v>0</v>
      </c>
      <c r="UK138" s="5">
        <v>0</v>
      </c>
      <c r="UL138" s="5">
        <v>0</v>
      </c>
      <c r="UM138" s="5">
        <v>0</v>
      </c>
      <c r="UN138" s="5">
        <v>0</v>
      </c>
      <c r="UO138" s="5">
        <v>0</v>
      </c>
      <c r="UP138" s="5">
        <v>0</v>
      </c>
      <c r="UQ138" s="5">
        <v>0</v>
      </c>
      <c r="UR138" s="5">
        <v>0</v>
      </c>
      <c r="US138" s="5">
        <v>0</v>
      </c>
      <c r="UT138" s="5">
        <v>0</v>
      </c>
      <c r="UU138" s="5">
        <v>0</v>
      </c>
      <c r="UV138" s="5">
        <v>-2</v>
      </c>
      <c r="UW138" s="5">
        <v>19</v>
      </c>
      <c r="UX138" s="5">
        <v>3</v>
      </c>
      <c r="UY138" s="5">
        <v>61</v>
      </c>
      <c r="UZ138" s="5">
        <v>146</v>
      </c>
      <c r="VA138" s="5">
        <v>301</v>
      </c>
      <c r="VB138" s="5">
        <v>308</v>
      </c>
      <c r="VC138" s="5">
        <v>262</v>
      </c>
      <c r="VD138" s="5">
        <v>139</v>
      </c>
      <c r="VE138" s="5">
        <v>110</v>
      </c>
      <c r="VF138" s="5">
        <v>0</v>
      </c>
      <c r="VG138" s="5">
        <v>27121</v>
      </c>
      <c r="VH138" s="5">
        <v>29051</v>
      </c>
      <c r="VI138" s="5">
        <v>25135</v>
      </c>
      <c r="VJ138" s="5">
        <v>31929</v>
      </c>
      <c r="VK138" s="5">
        <v>65126</v>
      </c>
      <c r="VL138" s="5">
        <v>32795</v>
      </c>
      <c r="VM138" s="5">
        <v>49220</v>
      </c>
      <c r="VN138" s="5">
        <v>46452</v>
      </c>
      <c r="VO138" s="5">
        <v>92394</v>
      </c>
      <c r="VP138" s="5">
        <v>103423</v>
      </c>
      <c r="VQ138" s="5">
        <v>94653</v>
      </c>
      <c r="VR138" s="5">
        <v>79121</v>
      </c>
      <c r="VS138" s="5">
        <v>82270</v>
      </c>
      <c r="VT138" s="5">
        <v>91603</v>
      </c>
      <c r="VU138" s="5">
        <v>80281</v>
      </c>
      <c r="VV138" s="5">
        <v>76995</v>
      </c>
      <c r="VW138" s="5">
        <v>79352</v>
      </c>
      <c r="VX138" s="5">
        <v>66789</v>
      </c>
      <c r="VY138" s="5">
        <v>56406</v>
      </c>
      <c r="VZ138" s="5">
        <v>44413</v>
      </c>
      <c r="WA138" s="5">
        <v>57600</v>
      </c>
      <c r="WB138" s="5">
        <v>55368</v>
      </c>
      <c r="WC138" s="5">
        <v>66514</v>
      </c>
      <c r="WD138" s="5">
        <v>95389</v>
      </c>
      <c r="WE138" s="5">
        <v>64592</v>
      </c>
      <c r="WF138" s="5">
        <v>63309</v>
      </c>
      <c r="WG138" s="5">
        <v>75721</v>
      </c>
      <c r="WH138" s="5">
        <v>59215</v>
      </c>
      <c r="WI138" s="5">
        <v>52398</v>
      </c>
      <c r="WJ138" s="5">
        <v>54083</v>
      </c>
      <c r="WK138" s="5">
        <v>43571</v>
      </c>
      <c r="WL138" s="5">
        <v>45461</v>
      </c>
      <c r="WM138" s="5">
        <v>294</v>
      </c>
      <c r="WN138" s="5">
        <v>507</v>
      </c>
      <c r="WO138" s="5">
        <v>114</v>
      </c>
      <c r="WP138" s="5">
        <v>21</v>
      </c>
      <c r="WQ138" s="5">
        <v>-1</v>
      </c>
      <c r="WR138" s="5">
        <v>132</v>
      </c>
      <c r="WS138" s="5">
        <v>71</v>
      </c>
      <c r="WT138" s="5">
        <v>402</v>
      </c>
      <c r="WU138" s="5">
        <v>1275</v>
      </c>
      <c r="WV138" s="5">
        <v>942</v>
      </c>
      <c r="WW138" s="5">
        <v>994</v>
      </c>
      <c r="WX138" s="5">
        <v>1223</v>
      </c>
      <c r="WY138" s="5">
        <v>1094</v>
      </c>
      <c r="WZ138" s="5">
        <v>2095</v>
      </c>
      <c r="XA138" s="5">
        <v>1658</v>
      </c>
      <c r="XB138" s="5">
        <v>1769</v>
      </c>
      <c r="XC138" s="5">
        <v>1249</v>
      </c>
      <c r="XD138" s="5">
        <v>1563</v>
      </c>
      <c r="XE138" s="5">
        <v>1161</v>
      </c>
      <c r="XF138" s="5">
        <v>1145</v>
      </c>
      <c r="XG138" s="5">
        <v>707</v>
      </c>
      <c r="XH138" s="5">
        <v>962</v>
      </c>
      <c r="XI138" s="5">
        <v>491</v>
      </c>
      <c r="XJ138" s="5">
        <v>2247</v>
      </c>
      <c r="XK138" s="5">
        <v>380</v>
      </c>
      <c r="XL138" s="5">
        <v>527</v>
      </c>
      <c r="XM138" s="5">
        <v>500</v>
      </c>
      <c r="XN138" s="5">
        <v>742</v>
      </c>
      <c r="XO138" s="5">
        <v>501</v>
      </c>
      <c r="XP138" s="5">
        <v>640</v>
      </c>
      <c r="XQ138" s="5">
        <v>763</v>
      </c>
      <c r="XR138" s="5">
        <v>693</v>
      </c>
      <c r="XS138" s="1">
        <v>19497</v>
      </c>
      <c r="XT138" s="3" t="s">
        <v>180</v>
      </c>
      <c r="XU138" s="3" t="s">
        <v>180</v>
      </c>
      <c r="XV138" s="3" t="s">
        <v>180</v>
      </c>
      <c r="XW138" s="3" t="s">
        <v>179</v>
      </c>
      <c r="XX138" s="3" t="s">
        <v>180</v>
      </c>
      <c r="XY138" s="3" t="s">
        <v>180</v>
      </c>
      <c r="XZ138" s="3" t="s">
        <v>199</v>
      </c>
    </row>
    <row r="139" spans="1:650" x14ac:dyDescent="0.3">
      <c r="A139" s="6" t="s">
        <v>166</v>
      </c>
      <c r="B139" s="1">
        <v>4059391</v>
      </c>
      <c r="C139" s="5">
        <v>10681</v>
      </c>
      <c r="D139" s="5">
        <v>761</v>
      </c>
      <c r="E139" s="5">
        <v>2854</v>
      </c>
      <c r="F139" s="5">
        <v>92</v>
      </c>
      <c r="G139" s="5">
        <v>158</v>
      </c>
      <c r="H139" s="5">
        <v>206</v>
      </c>
      <c r="I139" s="5">
        <v>580</v>
      </c>
      <c r="J139" s="5">
        <v>2481</v>
      </c>
      <c r="K139" s="5">
        <v>532</v>
      </c>
      <c r="L139" s="5">
        <v>2</v>
      </c>
      <c r="M139" s="5">
        <v>96</v>
      </c>
      <c r="N139" s="5">
        <v>160</v>
      </c>
      <c r="O139" s="5">
        <v>212</v>
      </c>
      <c r="P139" s="5">
        <v>68</v>
      </c>
      <c r="Q139" s="5">
        <v>35</v>
      </c>
      <c r="R139" s="5">
        <v>0</v>
      </c>
      <c r="S139" s="5">
        <v>526</v>
      </c>
      <c r="T139" s="5">
        <v>0</v>
      </c>
      <c r="U139" s="5">
        <v>7</v>
      </c>
      <c r="V139" s="5">
        <v>10</v>
      </c>
      <c r="W139" s="5">
        <v>24</v>
      </c>
      <c r="X139" s="5">
        <v>0</v>
      </c>
      <c r="Y139" s="5">
        <v>0</v>
      </c>
      <c r="Z139" s="5">
        <v>9</v>
      </c>
      <c r="AA139" s="5">
        <v>26</v>
      </c>
      <c r="AB139" s="5">
        <v>0</v>
      </c>
      <c r="AC139" s="5" t="s">
        <v>33</v>
      </c>
      <c r="AD139" s="5" t="s">
        <v>33</v>
      </c>
      <c r="AE139" s="5" t="s">
        <v>33</v>
      </c>
      <c r="AF139" s="5" t="s">
        <v>33</v>
      </c>
      <c r="AG139" s="5" t="s">
        <v>33</v>
      </c>
      <c r="AH139" s="5" t="s">
        <v>33</v>
      </c>
      <c r="AI139" s="5">
        <v>0</v>
      </c>
      <c r="AJ139" s="5">
        <v>0</v>
      </c>
      <c r="AK139" s="5">
        <v>0</v>
      </c>
      <c r="AL139" s="5">
        <v>0</v>
      </c>
      <c r="AM139" s="5">
        <v>0</v>
      </c>
      <c r="AN139" s="5">
        <v>0</v>
      </c>
      <c r="AO139" s="5">
        <v>0</v>
      </c>
      <c r="AP139" s="5">
        <v>0</v>
      </c>
      <c r="AQ139" s="5">
        <v>0</v>
      </c>
      <c r="AR139" s="5">
        <v>46</v>
      </c>
      <c r="AS139" s="5">
        <v>0</v>
      </c>
      <c r="AT139" s="5">
        <v>10</v>
      </c>
      <c r="AU139" s="5">
        <v>0</v>
      </c>
      <c r="AV139" s="5">
        <v>0</v>
      </c>
      <c r="AW139" s="5">
        <v>0</v>
      </c>
      <c r="AX139" s="5">
        <v>0</v>
      </c>
      <c r="AY139" s="5">
        <v>0</v>
      </c>
      <c r="AZ139" s="5">
        <v>0</v>
      </c>
      <c r="BA139" s="5">
        <v>0</v>
      </c>
      <c r="BB139" s="5">
        <v>0</v>
      </c>
      <c r="BC139" s="5">
        <v>0</v>
      </c>
      <c r="BD139" s="5">
        <v>0</v>
      </c>
      <c r="BE139" s="5">
        <v>0</v>
      </c>
      <c r="BF139" s="5">
        <v>0</v>
      </c>
      <c r="BG139" s="5">
        <v>0</v>
      </c>
      <c r="BH139" s="5">
        <v>0</v>
      </c>
      <c r="BI139" s="5" t="s">
        <v>33</v>
      </c>
      <c r="BJ139" s="5" t="s">
        <v>33</v>
      </c>
      <c r="BK139" s="5" t="s">
        <v>33</v>
      </c>
      <c r="BL139" s="5" t="s">
        <v>33</v>
      </c>
      <c r="BM139" s="5" t="s">
        <v>33</v>
      </c>
      <c r="BN139" s="5" t="s">
        <v>33</v>
      </c>
      <c r="BO139" s="5">
        <v>0</v>
      </c>
      <c r="BP139" s="5">
        <v>0</v>
      </c>
      <c r="BQ139" s="5">
        <v>0</v>
      </c>
      <c r="BR139" s="5">
        <v>0</v>
      </c>
      <c r="BS139" s="5">
        <v>0</v>
      </c>
      <c r="BT139" s="5">
        <v>0</v>
      </c>
      <c r="BU139" s="5">
        <v>0</v>
      </c>
      <c r="BV139" s="5">
        <v>0</v>
      </c>
      <c r="BW139" s="5">
        <v>0</v>
      </c>
      <c r="BX139" s="5">
        <v>0</v>
      </c>
      <c r="BY139" s="5">
        <v>0</v>
      </c>
      <c r="BZ139" s="5">
        <v>0</v>
      </c>
      <c r="CA139" s="5">
        <v>0</v>
      </c>
      <c r="CB139" s="5">
        <v>0</v>
      </c>
      <c r="CC139" s="5">
        <v>0</v>
      </c>
      <c r="CD139" s="5">
        <v>0</v>
      </c>
      <c r="CE139" s="5">
        <v>0</v>
      </c>
      <c r="CF139" s="5">
        <v>0</v>
      </c>
      <c r="CG139" s="5">
        <v>217</v>
      </c>
      <c r="CH139" s="5">
        <v>329</v>
      </c>
      <c r="CI139" s="5">
        <v>95</v>
      </c>
      <c r="CJ139" s="5">
        <v>8</v>
      </c>
      <c r="CK139" s="5">
        <v>77</v>
      </c>
      <c r="CL139" s="5">
        <v>3</v>
      </c>
      <c r="CM139" s="5">
        <v>100</v>
      </c>
      <c r="CN139" s="5">
        <v>11</v>
      </c>
      <c r="CO139" s="5" t="s">
        <v>33</v>
      </c>
      <c r="CP139" s="5" t="s">
        <v>33</v>
      </c>
      <c r="CQ139" s="5" t="s">
        <v>33</v>
      </c>
      <c r="CR139" s="5" t="s">
        <v>33</v>
      </c>
      <c r="CS139" s="5" t="s">
        <v>33</v>
      </c>
      <c r="CT139" s="5" t="s">
        <v>33</v>
      </c>
      <c r="CU139" s="5">
        <v>15301</v>
      </c>
      <c r="CV139" s="5">
        <v>17516</v>
      </c>
      <c r="CW139" s="5">
        <v>28127</v>
      </c>
      <c r="CX139" s="5">
        <v>23715</v>
      </c>
      <c r="CY139" s="5">
        <v>12567</v>
      </c>
      <c r="CZ139" s="5">
        <v>13803</v>
      </c>
      <c r="DA139" s="5">
        <v>15524</v>
      </c>
      <c r="DB139" s="5">
        <v>15691</v>
      </c>
      <c r="DC139" s="5">
        <v>10208</v>
      </c>
      <c r="DD139" s="5">
        <v>14646</v>
      </c>
      <c r="DE139" s="5">
        <v>14498</v>
      </c>
      <c r="DF139" s="5">
        <v>17625</v>
      </c>
      <c r="DG139" s="5">
        <v>13364</v>
      </c>
      <c r="DH139" s="5">
        <v>12902</v>
      </c>
      <c r="DI139" s="5">
        <v>9615</v>
      </c>
      <c r="DJ139" s="5">
        <v>8837</v>
      </c>
      <c r="DK139" s="5">
        <v>12172</v>
      </c>
      <c r="DL139" s="5">
        <v>3277</v>
      </c>
      <c r="DM139" s="5">
        <v>2509</v>
      </c>
      <c r="DN139" s="5">
        <v>3105</v>
      </c>
      <c r="DO139" s="5">
        <v>3118</v>
      </c>
      <c r="DP139" s="5">
        <v>2425</v>
      </c>
      <c r="DQ139" s="5">
        <v>2330</v>
      </c>
      <c r="DR139" s="5">
        <v>2537</v>
      </c>
      <c r="DS139" s="5">
        <v>2108</v>
      </c>
      <c r="DT139" s="5">
        <v>1710</v>
      </c>
      <c r="DU139" s="5" t="s">
        <v>33</v>
      </c>
      <c r="DV139" s="5" t="s">
        <v>33</v>
      </c>
      <c r="DW139" s="5" t="s">
        <v>33</v>
      </c>
      <c r="DX139" s="5" t="s">
        <v>33</v>
      </c>
      <c r="DY139" s="5" t="s">
        <v>33</v>
      </c>
      <c r="DZ139" s="5" t="s">
        <v>33</v>
      </c>
      <c r="EA139" s="5">
        <v>731</v>
      </c>
      <c r="EB139" s="5">
        <v>84</v>
      </c>
      <c r="EC139" s="5">
        <v>1178</v>
      </c>
      <c r="ED139" s="5">
        <v>196</v>
      </c>
      <c r="EE139" s="5">
        <v>323</v>
      </c>
      <c r="EF139" s="5">
        <v>297</v>
      </c>
      <c r="EG139" s="5">
        <v>69</v>
      </c>
      <c r="EH139" s="5">
        <v>130</v>
      </c>
      <c r="EI139" s="5">
        <v>359</v>
      </c>
      <c r="EJ139" s="5">
        <v>1090</v>
      </c>
      <c r="EK139" s="5">
        <v>215</v>
      </c>
      <c r="EL139" s="5">
        <v>1263</v>
      </c>
      <c r="EM139" s="5">
        <v>175</v>
      </c>
      <c r="EN139" s="5">
        <v>264</v>
      </c>
      <c r="EO139" s="5">
        <v>440</v>
      </c>
      <c r="EP139" s="5">
        <v>642</v>
      </c>
      <c r="EQ139" s="5">
        <v>1027</v>
      </c>
      <c r="ER139" s="5">
        <v>300</v>
      </c>
      <c r="ES139" s="5">
        <v>362</v>
      </c>
      <c r="ET139" s="5">
        <v>246</v>
      </c>
      <c r="EU139" s="5">
        <v>238</v>
      </c>
      <c r="EV139" s="5">
        <v>413</v>
      </c>
      <c r="EW139" s="5">
        <v>190</v>
      </c>
      <c r="EX139" s="5">
        <v>392</v>
      </c>
      <c r="EY139" s="5">
        <v>112</v>
      </c>
      <c r="EZ139" s="5">
        <v>263</v>
      </c>
      <c r="FA139" s="5" t="s">
        <v>33</v>
      </c>
      <c r="FB139" s="5" t="s">
        <v>33</v>
      </c>
      <c r="FC139" s="5" t="s">
        <v>33</v>
      </c>
      <c r="FD139" s="5" t="s">
        <v>33</v>
      </c>
      <c r="FE139" s="5" t="s">
        <v>33</v>
      </c>
      <c r="FF139" s="5" t="s">
        <v>33</v>
      </c>
      <c r="FG139" s="5">
        <v>0</v>
      </c>
      <c r="FH139" s="5">
        <v>0</v>
      </c>
      <c r="FI139" s="5">
        <v>0</v>
      </c>
      <c r="FJ139" s="5">
        <v>0</v>
      </c>
      <c r="FK139" s="5">
        <v>0</v>
      </c>
      <c r="FL139" s="5">
        <v>36</v>
      </c>
      <c r="FM139" s="5">
        <v>177</v>
      </c>
      <c r="FN139" s="5">
        <v>27</v>
      </c>
      <c r="FO139" s="5">
        <v>0</v>
      </c>
      <c r="FP139" s="5">
        <v>0</v>
      </c>
      <c r="FQ139" s="5">
        <v>0</v>
      </c>
      <c r="FR139" s="5">
        <v>0</v>
      </c>
      <c r="FS139" s="5">
        <v>0</v>
      </c>
      <c r="FT139" s="5">
        <v>0</v>
      </c>
      <c r="FU139" s="5" t="s">
        <v>33</v>
      </c>
      <c r="FV139" s="5" t="s">
        <v>33</v>
      </c>
      <c r="FW139" s="5" t="s">
        <v>33</v>
      </c>
      <c r="FX139" s="5" t="s">
        <v>33</v>
      </c>
      <c r="FY139" s="5" t="s">
        <v>33</v>
      </c>
      <c r="FZ139" s="5" t="s">
        <v>33</v>
      </c>
      <c r="GA139" s="5" t="s">
        <v>33</v>
      </c>
      <c r="GB139" s="5" t="s">
        <v>33</v>
      </c>
      <c r="GC139" s="5" t="s">
        <v>33</v>
      </c>
      <c r="GD139" s="5" t="s">
        <v>33</v>
      </c>
      <c r="GE139" s="5" t="s">
        <v>33</v>
      </c>
      <c r="GF139" s="5" t="s">
        <v>33</v>
      </c>
      <c r="GG139" s="5" t="s">
        <v>33</v>
      </c>
      <c r="GH139" s="5" t="s">
        <v>33</v>
      </c>
      <c r="GI139" s="5" t="s">
        <v>33</v>
      </c>
      <c r="GJ139" s="5" t="s">
        <v>33</v>
      </c>
      <c r="GK139" s="5" t="s">
        <v>33</v>
      </c>
      <c r="GL139" s="5" t="s">
        <v>33</v>
      </c>
      <c r="GM139" s="5">
        <v>26713</v>
      </c>
      <c r="GN139" s="5">
        <v>18361</v>
      </c>
      <c r="GO139" s="5">
        <v>32158</v>
      </c>
      <c r="GP139" s="5">
        <v>24002</v>
      </c>
      <c r="GQ139" s="5">
        <v>13049</v>
      </c>
      <c r="GR139" s="5">
        <v>14341</v>
      </c>
      <c r="GS139" s="5">
        <v>16350</v>
      </c>
      <c r="GT139" s="5">
        <v>18329</v>
      </c>
      <c r="GU139" s="5">
        <v>11099</v>
      </c>
      <c r="GV139" s="5">
        <v>15783</v>
      </c>
      <c r="GW139" s="5">
        <v>14809</v>
      </c>
      <c r="GX139" s="5">
        <v>19058</v>
      </c>
      <c r="GY139" s="5">
        <v>13751</v>
      </c>
      <c r="GZ139" s="5">
        <v>13234</v>
      </c>
      <c r="HA139" s="5">
        <v>10090</v>
      </c>
      <c r="HB139" s="5">
        <v>9478</v>
      </c>
      <c r="HC139" s="5">
        <v>13725</v>
      </c>
      <c r="HD139" s="5">
        <v>3576</v>
      </c>
      <c r="HE139" s="5">
        <v>3095</v>
      </c>
      <c r="HF139" s="5">
        <v>3690</v>
      </c>
      <c r="HG139" s="5">
        <v>3475</v>
      </c>
      <c r="HH139" s="5">
        <v>2846</v>
      </c>
      <c r="HI139" s="5">
        <v>2597</v>
      </c>
      <c r="HJ139" s="5">
        <v>2941</v>
      </c>
      <c r="HK139" s="5">
        <v>2346</v>
      </c>
      <c r="HL139" s="5">
        <v>1985</v>
      </c>
      <c r="HM139" s="5" t="s">
        <v>33</v>
      </c>
      <c r="HN139" s="5" t="s">
        <v>33</v>
      </c>
      <c r="HO139" s="5" t="s">
        <v>33</v>
      </c>
      <c r="HP139" s="5" t="s">
        <v>33</v>
      </c>
      <c r="HQ139" s="5" t="s">
        <v>33</v>
      </c>
      <c r="HR139" s="5" t="s">
        <v>33</v>
      </c>
      <c r="HS139" s="5">
        <v>65386</v>
      </c>
      <c r="HT139" s="5">
        <v>61039</v>
      </c>
      <c r="HU139" s="5">
        <v>47455</v>
      </c>
      <c r="HV139" s="5">
        <v>44187</v>
      </c>
      <c r="HW139" s="5">
        <v>68228</v>
      </c>
      <c r="HX139" s="5">
        <v>69461</v>
      </c>
      <c r="HY139" s="5">
        <v>55030</v>
      </c>
      <c r="HZ139" s="5">
        <v>56070</v>
      </c>
      <c r="IA139" s="5">
        <v>61178</v>
      </c>
      <c r="IB139" s="5">
        <v>75730</v>
      </c>
      <c r="IC139" s="5">
        <v>92466</v>
      </c>
      <c r="ID139" s="5">
        <v>108401</v>
      </c>
      <c r="IE139" s="5">
        <v>107215</v>
      </c>
      <c r="IF139" s="5">
        <v>107554</v>
      </c>
      <c r="IG139" s="5">
        <v>90898</v>
      </c>
      <c r="IH139" s="5">
        <v>82579</v>
      </c>
      <c r="II139" s="5">
        <v>89049</v>
      </c>
      <c r="IJ139" s="5">
        <v>41266</v>
      </c>
      <c r="IK139" s="5">
        <v>46652</v>
      </c>
      <c r="IL139" s="5">
        <v>37456</v>
      </c>
      <c r="IM139" s="5">
        <v>35553</v>
      </c>
      <c r="IN139" s="5">
        <v>38383</v>
      </c>
      <c r="IO139" s="5">
        <v>39116</v>
      </c>
      <c r="IP139" s="5">
        <v>34801</v>
      </c>
      <c r="IQ139" s="5">
        <v>34300</v>
      </c>
      <c r="IR139" s="5">
        <v>34264</v>
      </c>
      <c r="IS139" s="5" t="s">
        <v>33</v>
      </c>
      <c r="IT139" s="5" t="s">
        <v>33</v>
      </c>
      <c r="IU139" s="5" t="s">
        <v>33</v>
      </c>
      <c r="IV139" s="5" t="s">
        <v>33</v>
      </c>
      <c r="IW139" s="5" t="s">
        <v>33</v>
      </c>
      <c r="IX139" s="5" t="s">
        <v>33</v>
      </c>
      <c r="IY139" s="5">
        <v>0</v>
      </c>
      <c r="IZ139" s="5">
        <v>0</v>
      </c>
      <c r="JA139" s="5">
        <v>0</v>
      </c>
      <c r="JB139" s="5">
        <v>0</v>
      </c>
      <c r="JC139" s="5">
        <v>0</v>
      </c>
      <c r="JD139" s="5">
        <v>0</v>
      </c>
      <c r="JE139" s="5">
        <v>0</v>
      </c>
      <c r="JF139" s="5">
        <v>0</v>
      </c>
      <c r="JG139" s="5">
        <v>3</v>
      </c>
      <c r="JH139" s="5">
        <v>0</v>
      </c>
      <c r="JI139" s="5">
        <v>0</v>
      </c>
      <c r="JJ139" s="5">
        <v>0</v>
      </c>
      <c r="JK139" s="5">
        <v>0</v>
      </c>
      <c r="JL139" s="5">
        <v>0</v>
      </c>
      <c r="JM139" s="5">
        <v>0</v>
      </c>
      <c r="JN139" s="5">
        <v>0</v>
      </c>
      <c r="JO139" s="5">
        <v>0</v>
      </c>
      <c r="JP139" s="5">
        <v>0</v>
      </c>
      <c r="JQ139" s="5">
        <v>0</v>
      </c>
      <c r="JR139" s="5">
        <v>0</v>
      </c>
      <c r="JS139" s="5">
        <v>0</v>
      </c>
      <c r="JT139" s="5">
        <v>0</v>
      </c>
      <c r="JU139" s="5">
        <v>0</v>
      </c>
      <c r="JV139" s="5">
        <v>0</v>
      </c>
      <c r="JW139" s="5">
        <v>0</v>
      </c>
      <c r="JX139" s="5">
        <v>0</v>
      </c>
      <c r="JY139" s="5" t="s">
        <v>33</v>
      </c>
      <c r="JZ139" s="5" t="s">
        <v>33</v>
      </c>
      <c r="KA139" s="5" t="s">
        <v>33</v>
      </c>
      <c r="KB139" s="5" t="s">
        <v>33</v>
      </c>
      <c r="KC139" s="5" t="s">
        <v>33</v>
      </c>
      <c r="KD139" s="5" t="s">
        <v>33</v>
      </c>
      <c r="KE139" s="5">
        <v>28202</v>
      </c>
      <c r="KF139" s="5">
        <v>29499</v>
      </c>
      <c r="KG139" s="5">
        <v>30265</v>
      </c>
      <c r="KH139" s="5">
        <v>27707</v>
      </c>
      <c r="KI139" s="5">
        <v>25401</v>
      </c>
      <c r="KJ139" s="5">
        <v>22418</v>
      </c>
      <c r="KK139" s="5">
        <v>23753</v>
      </c>
      <c r="KL139" s="5">
        <v>18903</v>
      </c>
      <c r="KM139" s="5">
        <v>16798</v>
      </c>
      <c r="KN139" s="5">
        <v>20173</v>
      </c>
      <c r="KO139" s="5">
        <v>15677</v>
      </c>
      <c r="KP139" s="5">
        <v>14444</v>
      </c>
      <c r="KQ139" s="5">
        <v>9615</v>
      </c>
      <c r="KR139" s="5">
        <v>9586</v>
      </c>
      <c r="KS139" s="5">
        <v>7463</v>
      </c>
      <c r="KT139" s="5">
        <v>5427</v>
      </c>
      <c r="KU139" s="5">
        <v>2654</v>
      </c>
      <c r="KV139" s="5">
        <v>13</v>
      </c>
      <c r="KW139" s="5">
        <v>11</v>
      </c>
      <c r="KX139" s="5">
        <v>15</v>
      </c>
      <c r="KY139" s="5">
        <v>10</v>
      </c>
      <c r="KZ139" s="5">
        <v>7</v>
      </c>
      <c r="LA139" s="5">
        <v>13</v>
      </c>
      <c r="LB139" s="5">
        <v>12</v>
      </c>
      <c r="LC139" s="5">
        <v>11</v>
      </c>
      <c r="LD139" s="5">
        <v>11</v>
      </c>
      <c r="LE139" s="5" t="s">
        <v>33</v>
      </c>
      <c r="LF139" s="5" t="s">
        <v>33</v>
      </c>
      <c r="LG139" s="5" t="s">
        <v>33</v>
      </c>
      <c r="LH139" s="5" t="s">
        <v>33</v>
      </c>
      <c r="LI139" s="5" t="s">
        <v>33</v>
      </c>
      <c r="LJ139" s="5" t="s">
        <v>33</v>
      </c>
      <c r="LK139" s="5">
        <v>0</v>
      </c>
      <c r="LL139" s="5">
        <v>0</v>
      </c>
      <c r="LM139" s="5">
        <v>0</v>
      </c>
      <c r="LN139" s="5">
        <v>0</v>
      </c>
      <c r="LO139" s="5">
        <v>0</v>
      </c>
      <c r="LP139" s="5">
        <v>0</v>
      </c>
      <c r="LQ139" s="5">
        <v>0</v>
      </c>
      <c r="LR139" s="5">
        <v>0</v>
      </c>
      <c r="LS139" s="5">
        <v>0</v>
      </c>
      <c r="LT139" s="5">
        <v>0</v>
      </c>
      <c r="LU139" s="5">
        <v>0</v>
      </c>
      <c r="LV139" s="5">
        <v>0</v>
      </c>
      <c r="LW139" s="5">
        <v>0</v>
      </c>
      <c r="LX139" s="5">
        <v>1</v>
      </c>
      <c r="LY139" s="5">
        <v>0</v>
      </c>
      <c r="LZ139" s="5">
        <v>0</v>
      </c>
      <c r="MA139" s="5">
        <v>111</v>
      </c>
      <c r="MB139" s="5">
        <v>43</v>
      </c>
      <c r="MC139" s="5">
        <v>40</v>
      </c>
      <c r="MD139" s="5">
        <v>48</v>
      </c>
      <c r="ME139" s="5">
        <v>42</v>
      </c>
      <c r="MF139" s="5">
        <v>38</v>
      </c>
      <c r="MG139" s="5">
        <v>40</v>
      </c>
      <c r="MH139" s="5">
        <v>46</v>
      </c>
      <c r="MI139" s="5">
        <v>35</v>
      </c>
      <c r="MJ139" s="5">
        <v>26</v>
      </c>
      <c r="MK139" s="5" t="s">
        <v>33</v>
      </c>
      <c r="ML139" s="5" t="s">
        <v>33</v>
      </c>
      <c r="MM139" s="5" t="s">
        <v>33</v>
      </c>
      <c r="MN139" s="5" t="s">
        <v>33</v>
      </c>
      <c r="MO139" s="5" t="s">
        <v>33</v>
      </c>
      <c r="MP139" s="5" t="s">
        <v>33</v>
      </c>
      <c r="MQ139" s="5">
        <v>28</v>
      </c>
      <c r="MR139" s="5">
        <v>23</v>
      </c>
      <c r="MS139" s="5">
        <v>28</v>
      </c>
      <c r="MT139" s="5">
        <v>10</v>
      </c>
      <c r="MU139" s="5">
        <v>12</v>
      </c>
      <c r="MV139" s="5">
        <v>12</v>
      </c>
      <c r="MW139" s="5">
        <v>6</v>
      </c>
      <c r="MX139" s="5">
        <v>5</v>
      </c>
      <c r="MY139" s="5">
        <v>4</v>
      </c>
      <c r="MZ139" s="5">
        <v>6</v>
      </c>
      <c r="NA139" s="5">
        <v>5</v>
      </c>
      <c r="NB139" s="5">
        <v>8</v>
      </c>
      <c r="NC139" s="5">
        <v>6</v>
      </c>
      <c r="ND139" s="5">
        <v>4</v>
      </c>
      <c r="NE139" s="5" t="s">
        <v>33</v>
      </c>
      <c r="NF139" s="5" t="s">
        <v>33</v>
      </c>
      <c r="NG139" s="5" t="s">
        <v>33</v>
      </c>
      <c r="NH139" s="5" t="s">
        <v>33</v>
      </c>
      <c r="NI139" s="5" t="s">
        <v>33</v>
      </c>
      <c r="NJ139" s="5" t="s">
        <v>33</v>
      </c>
      <c r="NK139" s="5" t="s">
        <v>33</v>
      </c>
      <c r="NL139" s="5" t="s">
        <v>33</v>
      </c>
      <c r="NM139" s="5" t="s">
        <v>33</v>
      </c>
      <c r="NN139" s="5" t="s">
        <v>33</v>
      </c>
      <c r="NO139" s="5" t="s">
        <v>33</v>
      </c>
      <c r="NP139" s="5" t="s">
        <v>33</v>
      </c>
      <c r="NQ139" s="5" t="s">
        <v>33</v>
      </c>
      <c r="NR139" s="5" t="s">
        <v>33</v>
      </c>
      <c r="NS139" s="5" t="s">
        <v>33</v>
      </c>
      <c r="NT139" s="5" t="s">
        <v>33</v>
      </c>
      <c r="NU139" s="5" t="s">
        <v>33</v>
      </c>
      <c r="NV139" s="5" t="s">
        <v>33</v>
      </c>
      <c r="NW139" s="5">
        <v>0</v>
      </c>
      <c r="NX139" s="5">
        <v>0</v>
      </c>
      <c r="NY139" s="5">
        <v>0</v>
      </c>
      <c r="NZ139" s="5">
        <v>0</v>
      </c>
      <c r="OA139" s="5">
        <v>0</v>
      </c>
      <c r="OB139" s="5">
        <v>0</v>
      </c>
      <c r="OC139" s="5">
        <v>0</v>
      </c>
      <c r="OD139" s="5">
        <v>0</v>
      </c>
      <c r="OE139" s="5">
        <v>0</v>
      </c>
      <c r="OF139" s="5">
        <v>0</v>
      </c>
      <c r="OG139" s="5">
        <v>0</v>
      </c>
      <c r="OH139" s="5">
        <v>0</v>
      </c>
      <c r="OI139" s="5">
        <v>0</v>
      </c>
      <c r="OJ139" s="5">
        <v>0</v>
      </c>
      <c r="OK139" s="5" t="s">
        <v>33</v>
      </c>
      <c r="OL139" s="5" t="s">
        <v>33</v>
      </c>
      <c r="OM139" s="5" t="s">
        <v>33</v>
      </c>
      <c r="ON139" s="5" t="s">
        <v>33</v>
      </c>
      <c r="OO139" s="5" t="s">
        <v>33</v>
      </c>
      <c r="OP139" s="5" t="s">
        <v>33</v>
      </c>
      <c r="OQ139" s="5" t="s">
        <v>33</v>
      </c>
      <c r="OR139" s="5" t="s">
        <v>33</v>
      </c>
      <c r="OS139" s="5" t="s">
        <v>33</v>
      </c>
      <c r="OT139" s="5" t="s">
        <v>33</v>
      </c>
      <c r="OU139" s="5" t="s">
        <v>33</v>
      </c>
      <c r="OV139" s="5" t="s">
        <v>33</v>
      </c>
      <c r="OW139" s="5" t="s">
        <v>33</v>
      </c>
      <c r="OX139" s="5" t="s">
        <v>33</v>
      </c>
      <c r="OY139" s="5" t="s">
        <v>33</v>
      </c>
      <c r="OZ139" s="5" t="s">
        <v>33</v>
      </c>
      <c r="PA139" s="5" t="s">
        <v>33</v>
      </c>
      <c r="PB139" s="5" t="s">
        <v>33</v>
      </c>
      <c r="PC139" s="5">
        <v>2982</v>
      </c>
      <c r="PD139" s="5">
        <v>2883</v>
      </c>
      <c r="PE139" s="5">
        <v>2839</v>
      </c>
      <c r="PF139" s="5">
        <v>2712</v>
      </c>
      <c r="PG139" s="5">
        <v>2795</v>
      </c>
      <c r="PH139" s="5">
        <v>2639</v>
      </c>
      <c r="PI139" s="5">
        <v>2686</v>
      </c>
      <c r="PJ139" s="5">
        <v>2303</v>
      </c>
      <c r="PK139" s="5">
        <v>2469</v>
      </c>
      <c r="PL139" s="5">
        <v>1991</v>
      </c>
      <c r="PM139" s="5">
        <v>1755</v>
      </c>
      <c r="PN139" s="5">
        <v>1878</v>
      </c>
      <c r="PO139" s="5">
        <v>1674</v>
      </c>
      <c r="PP139" s="5">
        <v>1561</v>
      </c>
      <c r="PQ139" s="5">
        <v>1562</v>
      </c>
      <c r="PR139" s="5">
        <v>1571</v>
      </c>
      <c r="PS139" s="5">
        <v>1710</v>
      </c>
      <c r="PT139" s="5">
        <v>738</v>
      </c>
      <c r="PU139" s="5">
        <v>673</v>
      </c>
      <c r="PV139" s="5">
        <v>615</v>
      </c>
      <c r="PW139" s="5">
        <v>583</v>
      </c>
      <c r="PX139" s="5">
        <v>689</v>
      </c>
      <c r="PY139" s="5">
        <v>716</v>
      </c>
      <c r="PZ139" s="5">
        <v>684</v>
      </c>
      <c r="QA139" s="5">
        <v>645</v>
      </c>
      <c r="QB139" s="5">
        <v>600</v>
      </c>
      <c r="QC139" s="5" t="s">
        <v>33</v>
      </c>
      <c r="QD139" s="5" t="s">
        <v>33</v>
      </c>
      <c r="QE139" s="5" t="s">
        <v>33</v>
      </c>
      <c r="QF139" s="5" t="s">
        <v>33</v>
      </c>
      <c r="QG139" s="5" t="s">
        <v>33</v>
      </c>
      <c r="QH139" s="5" t="s">
        <v>33</v>
      </c>
      <c r="QI139" s="5">
        <v>6292</v>
      </c>
      <c r="QJ139" s="5">
        <v>6403</v>
      </c>
      <c r="QK139" s="5">
        <v>6287</v>
      </c>
      <c r="QL139" s="5">
        <v>6007</v>
      </c>
      <c r="QM139" s="5">
        <v>6215</v>
      </c>
      <c r="QN139" s="5">
        <v>6162</v>
      </c>
      <c r="QO139" s="5">
        <v>6906</v>
      </c>
      <c r="QP139" s="5">
        <v>5679</v>
      </c>
      <c r="QQ139" s="5">
        <v>3468</v>
      </c>
      <c r="QR139" s="5">
        <v>2368</v>
      </c>
      <c r="QS139" s="5">
        <v>2028</v>
      </c>
      <c r="QT139" s="5">
        <v>1946</v>
      </c>
      <c r="QU139" s="5">
        <v>1942</v>
      </c>
      <c r="QV139" s="5">
        <v>1976</v>
      </c>
      <c r="QW139" s="5">
        <v>1806</v>
      </c>
      <c r="QX139" s="5">
        <v>1550</v>
      </c>
      <c r="QY139" s="5">
        <v>1434</v>
      </c>
      <c r="QZ139" s="5">
        <v>631</v>
      </c>
      <c r="RA139" s="5">
        <v>583</v>
      </c>
      <c r="RB139" s="5">
        <v>506</v>
      </c>
      <c r="RC139" s="5">
        <v>498</v>
      </c>
      <c r="RD139" s="5">
        <v>473</v>
      </c>
      <c r="RE139" s="5">
        <v>487</v>
      </c>
      <c r="RF139" s="5">
        <v>510</v>
      </c>
      <c r="RG139" s="5">
        <v>460</v>
      </c>
      <c r="RH139" s="5">
        <v>457</v>
      </c>
      <c r="RI139" s="5" t="s">
        <v>33</v>
      </c>
      <c r="RJ139" s="5" t="s">
        <v>33</v>
      </c>
      <c r="RK139" s="5" t="s">
        <v>33</v>
      </c>
      <c r="RL139" s="5" t="s">
        <v>33</v>
      </c>
      <c r="RM139" s="5" t="s">
        <v>33</v>
      </c>
      <c r="RN139" s="5" t="s">
        <v>33</v>
      </c>
      <c r="RO139" s="5">
        <v>4655</v>
      </c>
      <c r="RP139" s="5">
        <v>4634</v>
      </c>
      <c r="RQ139" s="5">
        <v>3410</v>
      </c>
      <c r="RR139" s="5">
        <v>3577</v>
      </c>
      <c r="RS139" s="5">
        <v>3697</v>
      </c>
      <c r="RT139" s="5">
        <v>3895</v>
      </c>
      <c r="RU139" s="5">
        <v>3763</v>
      </c>
      <c r="RV139" s="5">
        <v>3506</v>
      </c>
      <c r="RW139" s="5">
        <v>3835</v>
      </c>
      <c r="RX139" s="5">
        <v>3360</v>
      </c>
      <c r="RY139" s="5">
        <v>3250</v>
      </c>
      <c r="RZ139" s="5">
        <v>3492</v>
      </c>
      <c r="SA139" s="5">
        <v>3474</v>
      </c>
      <c r="SB139" s="5">
        <v>3749</v>
      </c>
      <c r="SC139" s="5">
        <v>3336</v>
      </c>
      <c r="SD139" s="5">
        <v>1975</v>
      </c>
      <c r="SE139" s="5">
        <v>1785</v>
      </c>
      <c r="SF139" s="5">
        <v>459</v>
      </c>
      <c r="SG139" s="5">
        <v>609</v>
      </c>
      <c r="SH139" s="5">
        <v>622</v>
      </c>
      <c r="SI139" s="5">
        <v>759</v>
      </c>
      <c r="SJ139" s="5">
        <v>875</v>
      </c>
      <c r="SK139" s="5">
        <v>923</v>
      </c>
      <c r="SL139" s="5">
        <v>836</v>
      </c>
      <c r="SM139" s="5">
        <v>910</v>
      </c>
      <c r="SN139" s="5">
        <v>890</v>
      </c>
      <c r="SO139" s="5" t="s">
        <v>33</v>
      </c>
      <c r="SP139" s="5" t="s">
        <v>33</v>
      </c>
      <c r="SQ139" s="5" t="s">
        <v>33</v>
      </c>
      <c r="SR139" s="5" t="s">
        <v>33</v>
      </c>
      <c r="SS139" s="5" t="s">
        <v>33</v>
      </c>
      <c r="ST139" s="5" t="s">
        <v>33</v>
      </c>
      <c r="SU139" s="5">
        <v>5450</v>
      </c>
      <c r="SV139" s="5">
        <v>3773</v>
      </c>
      <c r="SW139" s="5">
        <v>3076</v>
      </c>
      <c r="SX139" s="5">
        <v>2637</v>
      </c>
      <c r="SY139" s="5">
        <v>2469</v>
      </c>
      <c r="SZ139" s="5">
        <v>3091</v>
      </c>
      <c r="TA139" s="5">
        <v>2901</v>
      </c>
      <c r="TB139" s="5">
        <v>2678</v>
      </c>
      <c r="TC139" s="5">
        <v>2505</v>
      </c>
      <c r="TD139" s="5">
        <v>3478</v>
      </c>
      <c r="TE139" s="5">
        <v>1631</v>
      </c>
      <c r="TF139" s="5">
        <v>1606</v>
      </c>
      <c r="TG139" s="5">
        <v>2264</v>
      </c>
      <c r="TH139" s="5">
        <v>2457</v>
      </c>
      <c r="TI139" s="5">
        <v>2216</v>
      </c>
      <c r="TJ139" s="5">
        <v>3453</v>
      </c>
      <c r="TK139" s="5">
        <v>3457</v>
      </c>
      <c r="TL139" s="5">
        <v>412</v>
      </c>
      <c r="TM139" s="5">
        <v>276</v>
      </c>
      <c r="TN139" s="5">
        <v>214</v>
      </c>
      <c r="TO139" s="5">
        <v>266</v>
      </c>
      <c r="TP139" s="5">
        <v>216</v>
      </c>
      <c r="TQ139" s="5">
        <v>591</v>
      </c>
      <c r="TR139" s="5">
        <v>629</v>
      </c>
      <c r="TS139" s="5">
        <v>826</v>
      </c>
      <c r="TT139" s="5">
        <v>783</v>
      </c>
      <c r="TU139" s="5" t="s">
        <v>33</v>
      </c>
      <c r="TV139" s="5" t="s">
        <v>33</v>
      </c>
      <c r="TW139" s="5" t="s">
        <v>33</v>
      </c>
      <c r="TX139" s="5" t="s">
        <v>33</v>
      </c>
      <c r="TY139" s="5" t="s">
        <v>33</v>
      </c>
      <c r="TZ139" s="5" t="s">
        <v>33</v>
      </c>
      <c r="UA139" s="5">
        <v>103</v>
      </c>
      <c r="UB139" s="5">
        <v>99</v>
      </c>
      <c r="UC139" s="5">
        <v>0</v>
      </c>
      <c r="UD139" s="5">
        <v>0</v>
      </c>
      <c r="UE139" s="5">
        <v>0</v>
      </c>
      <c r="UF139" s="5">
        <v>0</v>
      </c>
      <c r="UG139" s="5">
        <v>0</v>
      </c>
      <c r="UH139" s="5">
        <v>0</v>
      </c>
      <c r="UI139" s="5">
        <v>0</v>
      </c>
      <c r="UJ139" s="5">
        <v>0</v>
      </c>
      <c r="UK139" s="5">
        <v>0</v>
      </c>
      <c r="UL139" s="5">
        <v>0</v>
      </c>
      <c r="UM139" s="5">
        <v>0</v>
      </c>
      <c r="UN139" s="5">
        <v>0</v>
      </c>
      <c r="UO139" s="5">
        <v>0</v>
      </c>
      <c r="UP139" s="5">
        <v>0</v>
      </c>
      <c r="UQ139" s="5">
        <v>0</v>
      </c>
      <c r="UR139" s="5">
        <v>0</v>
      </c>
      <c r="US139" s="5">
        <v>0</v>
      </c>
      <c r="UT139" s="5">
        <v>0</v>
      </c>
      <c r="UU139" s="5">
        <v>0</v>
      </c>
      <c r="UV139" s="5">
        <v>0</v>
      </c>
      <c r="UW139" s="5">
        <v>0</v>
      </c>
      <c r="UX139" s="5">
        <v>0</v>
      </c>
      <c r="UY139" s="5">
        <v>0</v>
      </c>
      <c r="UZ139" s="5">
        <v>0</v>
      </c>
      <c r="VA139" s="5" t="s">
        <v>33</v>
      </c>
      <c r="VB139" s="5" t="s">
        <v>33</v>
      </c>
      <c r="VC139" s="5" t="s">
        <v>33</v>
      </c>
      <c r="VD139" s="5" t="s">
        <v>33</v>
      </c>
      <c r="VE139" s="5" t="s">
        <v>33</v>
      </c>
      <c r="VF139" s="5" t="s">
        <v>33</v>
      </c>
      <c r="VG139" s="5">
        <v>10624</v>
      </c>
      <c r="VH139" s="5">
        <v>10526</v>
      </c>
      <c r="VI139" s="5">
        <v>9858</v>
      </c>
      <c r="VJ139" s="5">
        <v>9458</v>
      </c>
      <c r="VK139" s="5">
        <v>8984</v>
      </c>
      <c r="VL139" s="5">
        <v>8381</v>
      </c>
      <c r="VM139" s="5">
        <v>8438</v>
      </c>
      <c r="VN139" s="5">
        <v>8318</v>
      </c>
      <c r="VO139" s="5">
        <v>8301</v>
      </c>
      <c r="VP139" s="5">
        <v>7879</v>
      </c>
      <c r="VQ139" s="5">
        <v>7362</v>
      </c>
      <c r="VR139" s="5">
        <v>8254</v>
      </c>
      <c r="VS139" s="5">
        <v>7482</v>
      </c>
      <c r="VT139" s="5">
        <v>6969</v>
      </c>
      <c r="VU139" s="5">
        <v>8261</v>
      </c>
      <c r="VV139" s="5">
        <v>8329</v>
      </c>
      <c r="VW139" s="5">
        <v>8534</v>
      </c>
      <c r="VX139" s="5">
        <v>2197</v>
      </c>
      <c r="VY139" s="5">
        <v>1549</v>
      </c>
      <c r="VZ139" s="5">
        <v>1578</v>
      </c>
      <c r="WA139" s="5">
        <v>1559</v>
      </c>
      <c r="WB139" s="5">
        <v>1788</v>
      </c>
      <c r="WC139" s="5">
        <v>1998</v>
      </c>
      <c r="WD139" s="5">
        <v>1935</v>
      </c>
      <c r="WE139" s="5">
        <v>1390</v>
      </c>
      <c r="WF139" s="5">
        <v>1601</v>
      </c>
      <c r="WG139" s="5" t="s">
        <v>33</v>
      </c>
      <c r="WH139" s="5" t="s">
        <v>33</v>
      </c>
      <c r="WI139" s="5" t="s">
        <v>33</v>
      </c>
      <c r="WJ139" s="5" t="s">
        <v>33</v>
      </c>
      <c r="WK139" s="5" t="s">
        <v>33</v>
      </c>
      <c r="WL139" s="5" t="s">
        <v>33</v>
      </c>
      <c r="WM139" s="5">
        <v>140</v>
      </c>
      <c r="WN139" s="5">
        <v>139</v>
      </c>
      <c r="WO139" s="5">
        <v>134</v>
      </c>
      <c r="WP139" s="5">
        <v>148</v>
      </c>
      <c r="WQ139" s="5">
        <v>141</v>
      </c>
      <c r="WR139" s="5">
        <v>127</v>
      </c>
      <c r="WS139" s="5">
        <v>89</v>
      </c>
      <c r="WT139" s="5">
        <v>83</v>
      </c>
      <c r="WU139" s="5">
        <v>-6</v>
      </c>
      <c r="WV139" s="5">
        <v>7</v>
      </c>
      <c r="WW139" s="5">
        <v>3</v>
      </c>
      <c r="WX139" s="5">
        <v>13</v>
      </c>
      <c r="WY139" s="5">
        <v>17</v>
      </c>
      <c r="WZ139" s="5">
        <v>6</v>
      </c>
      <c r="XA139" s="5">
        <v>2</v>
      </c>
      <c r="XB139" s="5">
        <v>4</v>
      </c>
      <c r="XC139" s="5">
        <v>5</v>
      </c>
      <c r="XD139" s="5">
        <v>0</v>
      </c>
      <c r="XE139" s="5">
        <v>0</v>
      </c>
      <c r="XF139" s="5">
        <v>0</v>
      </c>
      <c r="XG139" s="5">
        <v>0</v>
      </c>
      <c r="XH139" s="5">
        <v>2</v>
      </c>
      <c r="XI139" s="5">
        <v>32</v>
      </c>
      <c r="XJ139" s="5">
        <v>40</v>
      </c>
      <c r="XK139" s="5">
        <v>29</v>
      </c>
      <c r="XL139" s="5">
        <v>28</v>
      </c>
      <c r="XM139" s="5" t="s">
        <v>33</v>
      </c>
      <c r="XN139" s="5" t="s">
        <v>33</v>
      </c>
      <c r="XO139" s="5" t="s">
        <v>33</v>
      </c>
      <c r="XP139" s="5" t="s">
        <v>33</v>
      </c>
      <c r="XQ139" s="5" t="s">
        <v>33</v>
      </c>
      <c r="XR139" s="5" t="s">
        <v>33</v>
      </c>
      <c r="XS139" s="1">
        <v>24590</v>
      </c>
      <c r="XT139" s="3" t="s">
        <v>180</v>
      </c>
      <c r="XU139" s="3" t="s">
        <v>180</v>
      </c>
      <c r="XV139" s="3" t="s">
        <v>179</v>
      </c>
      <c r="XW139" s="3" t="s">
        <v>179</v>
      </c>
      <c r="XX139" s="3" t="s">
        <v>180</v>
      </c>
      <c r="XY139" s="3" t="s">
        <v>180</v>
      </c>
      <c r="XZ139" s="3" t="s">
        <v>233</v>
      </c>
    </row>
    <row r="140" spans="1:650" x14ac:dyDescent="0.3">
      <c r="A140" s="6" t="s">
        <v>167</v>
      </c>
      <c r="B140" s="1">
        <v>4092733</v>
      </c>
      <c r="C140" s="5">
        <v>21</v>
      </c>
      <c r="D140" s="5">
        <v>-1</v>
      </c>
      <c r="E140" s="5">
        <v>42</v>
      </c>
      <c r="F140" s="5">
        <v>-9</v>
      </c>
      <c r="G140" s="5">
        <v>4899</v>
      </c>
      <c r="H140" s="5">
        <v>1671</v>
      </c>
      <c r="I140" s="5">
        <v>0</v>
      </c>
      <c r="J140" s="5">
        <v>-125</v>
      </c>
      <c r="K140" s="5">
        <v>562</v>
      </c>
      <c r="L140" s="5">
        <v>41</v>
      </c>
      <c r="M140" s="5">
        <v>125</v>
      </c>
      <c r="N140" s="5">
        <v>192</v>
      </c>
      <c r="O140" s="5">
        <v>-7</v>
      </c>
      <c r="P140" s="5">
        <v>122</v>
      </c>
      <c r="Q140" s="5">
        <v>1418</v>
      </c>
      <c r="R140" s="5">
        <v>5505</v>
      </c>
      <c r="S140" s="5">
        <v>5376</v>
      </c>
      <c r="T140" s="5" t="s">
        <v>33</v>
      </c>
      <c r="U140" s="5" t="s">
        <v>33</v>
      </c>
      <c r="V140" s="5" t="s">
        <v>33</v>
      </c>
      <c r="W140" s="5" t="s">
        <v>33</v>
      </c>
      <c r="X140" s="5" t="s">
        <v>33</v>
      </c>
      <c r="Y140" s="5" t="s">
        <v>33</v>
      </c>
      <c r="Z140" s="5" t="s">
        <v>33</v>
      </c>
      <c r="AA140" s="5" t="s">
        <v>33</v>
      </c>
      <c r="AB140" s="5" t="s">
        <v>33</v>
      </c>
      <c r="AC140" s="5" t="s">
        <v>33</v>
      </c>
      <c r="AD140" s="5" t="s">
        <v>33</v>
      </c>
      <c r="AE140" s="5" t="s">
        <v>33</v>
      </c>
      <c r="AF140" s="5" t="s">
        <v>33</v>
      </c>
      <c r="AG140" s="5" t="s">
        <v>33</v>
      </c>
      <c r="AH140" s="5" t="s">
        <v>33</v>
      </c>
      <c r="AI140" s="5">
        <v>13435</v>
      </c>
      <c r="AJ140" s="5">
        <v>912</v>
      </c>
      <c r="AK140" s="5">
        <v>10798</v>
      </c>
      <c r="AL140" s="5">
        <v>4469</v>
      </c>
      <c r="AM140" s="5">
        <v>5873</v>
      </c>
      <c r="AN140" s="5">
        <v>100723</v>
      </c>
      <c r="AO140" s="5">
        <v>583</v>
      </c>
      <c r="AP140" s="5">
        <v>1422</v>
      </c>
      <c r="AQ140" s="5">
        <v>67165</v>
      </c>
      <c r="AR140" s="5">
        <v>326</v>
      </c>
      <c r="AS140" s="5">
        <v>321</v>
      </c>
      <c r="AT140" s="5">
        <v>-540</v>
      </c>
      <c r="AU140" s="5">
        <v>0</v>
      </c>
      <c r="AV140" s="5">
        <v>11940</v>
      </c>
      <c r="AW140" s="5">
        <v>0</v>
      </c>
      <c r="AX140" s="5">
        <v>0</v>
      </c>
      <c r="AY140" s="5">
        <v>15189</v>
      </c>
      <c r="AZ140" s="5" t="s">
        <v>33</v>
      </c>
      <c r="BA140" s="5" t="s">
        <v>33</v>
      </c>
      <c r="BB140" s="5" t="s">
        <v>33</v>
      </c>
      <c r="BC140" s="5" t="s">
        <v>33</v>
      </c>
      <c r="BD140" s="5" t="s">
        <v>33</v>
      </c>
      <c r="BE140" s="5" t="s">
        <v>33</v>
      </c>
      <c r="BF140" s="5" t="s">
        <v>33</v>
      </c>
      <c r="BG140" s="5" t="s">
        <v>33</v>
      </c>
      <c r="BH140" s="5" t="s">
        <v>33</v>
      </c>
      <c r="BI140" s="5" t="s">
        <v>33</v>
      </c>
      <c r="BJ140" s="5" t="s">
        <v>33</v>
      </c>
      <c r="BK140" s="5" t="s">
        <v>33</v>
      </c>
      <c r="BL140" s="5" t="s">
        <v>33</v>
      </c>
      <c r="BM140" s="5" t="s">
        <v>33</v>
      </c>
      <c r="BN140" s="5" t="s">
        <v>33</v>
      </c>
      <c r="BO140" s="5">
        <v>2501</v>
      </c>
      <c r="BP140" s="5">
        <v>6156</v>
      </c>
      <c r="BQ140" s="5">
        <v>4493</v>
      </c>
      <c r="BR140" s="5">
        <v>7039</v>
      </c>
      <c r="BS140" s="5">
        <v>3190</v>
      </c>
      <c r="BT140" s="5">
        <v>14037</v>
      </c>
      <c r="BU140" s="5">
        <v>46506</v>
      </c>
      <c r="BV140" s="5">
        <v>3222</v>
      </c>
      <c r="BW140" s="5">
        <v>12801</v>
      </c>
      <c r="BX140" s="5">
        <v>1155</v>
      </c>
      <c r="BY140" s="5">
        <v>1205</v>
      </c>
      <c r="BZ140" s="5">
        <v>617</v>
      </c>
      <c r="CA140" s="5">
        <v>9906</v>
      </c>
      <c r="CB140" s="5">
        <v>2845</v>
      </c>
      <c r="CC140" s="5">
        <v>2463</v>
      </c>
      <c r="CD140" s="5">
        <v>1890</v>
      </c>
      <c r="CE140" s="5">
        <v>39195</v>
      </c>
      <c r="CF140" s="5" t="s">
        <v>33</v>
      </c>
      <c r="CG140" s="5" t="s">
        <v>33</v>
      </c>
      <c r="CH140" s="5" t="s">
        <v>33</v>
      </c>
      <c r="CI140" s="5" t="s">
        <v>33</v>
      </c>
      <c r="CJ140" s="5" t="s">
        <v>33</v>
      </c>
      <c r="CK140" s="5" t="s">
        <v>33</v>
      </c>
      <c r="CL140" s="5" t="s">
        <v>33</v>
      </c>
      <c r="CM140" s="5" t="s">
        <v>33</v>
      </c>
      <c r="CN140" s="5" t="s">
        <v>33</v>
      </c>
      <c r="CO140" s="5" t="s">
        <v>33</v>
      </c>
      <c r="CP140" s="5" t="s">
        <v>33</v>
      </c>
      <c r="CQ140" s="5" t="s">
        <v>33</v>
      </c>
      <c r="CR140" s="5" t="s">
        <v>33</v>
      </c>
      <c r="CS140" s="5" t="s">
        <v>33</v>
      </c>
      <c r="CT140" s="5" t="s">
        <v>33</v>
      </c>
      <c r="CU140" s="5">
        <v>29629</v>
      </c>
      <c r="CV140" s="5">
        <v>30383</v>
      </c>
      <c r="CW140" s="5">
        <v>14596</v>
      </c>
      <c r="CX140" s="5">
        <v>18696</v>
      </c>
      <c r="CY140" s="5">
        <v>16226</v>
      </c>
      <c r="CZ140" s="5">
        <v>18143</v>
      </c>
      <c r="DA140" s="5">
        <v>9584</v>
      </c>
      <c r="DB140" s="5">
        <v>7966</v>
      </c>
      <c r="DC140" s="5">
        <v>20151</v>
      </c>
      <c r="DD140" s="5">
        <v>16003</v>
      </c>
      <c r="DE140" s="5">
        <v>22267</v>
      </c>
      <c r="DF140" s="5">
        <v>21921</v>
      </c>
      <c r="DG140" s="5">
        <v>25583</v>
      </c>
      <c r="DH140" s="5">
        <v>26974</v>
      </c>
      <c r="DI140" s="5">
        <v>18437</v>
      </c>
      <c r="DJ140" s="5">
        <v>12456</v>
      </c>
      <c r="DK140" s="5">
        <v>231068</v>
      </c>
      <c r="DL140" s="5" t="s">
        <v>33</v>
      </c>
      <c r="DM140" s="5" t="s">
        <v>33</v>
      </c>
      <c r="DN140" s="5" t="s">
        <v>33</v>
      </c>
      <c r="DO140" s="5" t="s">
        <v>33</v>
      </c>
      <c r="DP140" s="5" t="s">
        <v>33</v>
      </c>
      <c r="DQ140" s="5" t="s">
        <v>33</v>
      </c>
      <c r="DR140" s="5" t="s">
        <v>33</v>
      </c>
      <c r="DS140" s="5" t="s">
        <v>33</v>
      </c>
      <c r="DT140" s="5" t="s">
        <v>33</v>
      </c>
      <c r="DU140" s="5" t="s">
        <v>33</v>
      </c>
      <c r="DV140" s="5" t="s">
        <v>33</v>
      </c>
      <c r="DW140" s="5" t="s">
        <v>33</v>
      </c>
      <c r="DX140" s="5" t="s">
        <v>33</v>
      </c>
      <c r="DY140" s="5" t="s">
        <v>33</v>
      </c>
      <c r="DZ140" s="5" t="s">
        <v>33</v>
      </c>
      <c r="EA140" s="5">
        <v>6219</v>
      </c>
      <c r="EB140" s="5">
        <v>4683</v>
      </c>
      <c r="EC140" s="5">
        <v>5112</v>
      </c>
      <c r="ED140" s="5">
        <v>5687</v>
      </c>
      <c r="EE140" s="5">
        <v>4620</v>
      </c>
      <c r="EF140" s="5">
        <v>6390</v>
      </c>
      <c r="EG140" s="5">
        <v>5538</v>
      </c>
      <c r="EH140" s="5">
        <v>5240</v>
      </c>
      <c r="EI140" s="5">
        <v>3042</v>
      </c>
      <c r="EJ140" s="5">
        <v>1326</v>
      </c>
      <c r="EK140" s="5">
        <v>2136</v>
      </c>
      <c r="EL140" s="5">
        <v>1229</v>
      </c>
      <c r="EM140" s="5">
        <v>4227</v>
      </c>
      <c r="EN140" s="5">
        <v>3825</v>
      </c>
      <c r="EO140" s="5">
        <v>2943</v>
      </c>
      <c r="EP140" s="5">
        <v>1397</v>
      </c>
      <c r="EQ140" s="5">
        <v>17006</v>
      </c>
      <c r="ER140" s="5" t="s">
        <v>33</v>
      </c>
      <c r="ES140" s="5" t="s">
        <v>33</v>
      </c>
      <c r="ET140" s="5" t="s">
        <v>33</v>
      </c>
      <c r="EU140" s="5" t="s">
        <v>33</v>
      </c>
      <c r="EV140" s="5" t="s">
        <v>33</v>
      </c>
      <c r="EW140" s="5" t="s">
        <v>33</v>
      </c>
      <c r="EX140" s="5" t="s">
        <v>33</v>
      </c>
      <c r="EY140" s="5" t="s">
        <v>33</v>
      </c>
      <c r="EZ140" s="5" t="s">
        <v>33</v>
      </c>
      <c r="FA140" s="5" t="s">
        <v>33</v>
      </c>
      <c r="FB140" s="5" t="s">
        <v>33</v>
      </c>
      <c r="FC140" s="5" t="s">
        <v>33</v>
      </c>
      <c r="FD140" s="5" t="s">
        <v>33</v>
      </c>
      <c r="FE140" s="5" t="s">
        <v>33</v>
      </c>
      <c r="FF140" s="5" t="s">
        <v>33</v>
      </c>
      <c r="FG140" s="5">
        <v>0</v>
      </c>
      <c r="FH140" s="5">
        <v>0</v>
      </c>
      <c r="FI140" s="5">
        <v>0</v>
      </c>
      <c r="FJ140" s="5">
        <v>0</v>
      </c>
      <c r="FK140" s="5">
        <v>0</v>
      </c>
      <c r="FL140" s="5">
        <v>0</v>
      </c>
      <c r="FM140" s="5">
        <v>0</v>
      </c>
      <c r="FN140" s="5">
        <v>0</v>
      </c>
      <c r="FO140" s="5">
        <v>0</v>
      </c>
      <c r="FP140" s="5">
        <v>0</v>
      </c>
      <c r="FQ140" s="5">
        <v>0</v>
      </c>
      <c r="FR140" s="5">
        <v>0</v>
      </c>
      <c r="FS140" s="5">
        <v>0</v>
      </c>
      <c r="FT140" s="5">
        <v>0</v>
      </c>
      <c r="FU140" s="5" t="s">
        <v>33</v>
      </c>
      <c r="FV140" s="5" t="s">
        <v>33</v>
      </c>
      <c r="FW140" s="5" t="s">
        <v>33</v>
      </c>
      <c r="FX140" s="5" t="s">
        <v>33</v>
      </c>
      <c r="FY140" s="5" t="s">
        <v>33</v>
      </c>
      <c r="FZ140" s="5" t="s">
        <v>33</v>
      </c>
      <c r="GA140" s="5" t="s">
        <v>33</v>
      </c>
      <c r="GB140" s="5" t="s">
        <v>33</v>
      </c>
      <c r="GC140" s="5" t="s">
        <v>33</v>
      </c>
      <c r="GD140" s="5" t="s">
        <v>33</v>
      </c>
      <c r="GE140" s="5" t="s">
        <v>33</v>
      </c>
      <c r="GF140" s="5" t="s">
        <v>33</v>
      </c>
      <c r="GG140" s="5" t="s">
        <v>33</v>
      </c>
      <c r="GH140" s="5" t="s">
        <v>33</v>
      </c>
      <c r="GI140" s="5" t="s">
        <v>33</v>
      </c>
      <c r="GJ140" s="5" t="s">
        <v>33</v>
      </c>
      <c r="GK140" s="5" t="s">
        <v>33</v>
      </c>
      <c r="GL140" s="5" t="s">
        <v>33</v>
      </c>
      <c r="GM140" s="5">
        <v>51805</v>
      </c>
      <c r="GN140" s="5">
        <v>42134</v>
      </c>
      <c r="GO140" s="5">
        <v>35041</v>
      </c>
      <c r="GP140" s="5">
        <v>35883</v>
      </c>
      <c r="GQ140" s="5">
        <v>34807</v>
      </c>
      <c r="GR140" s="5">
        <v>140964</v>
      </c>
      <c r="GS140" s="5">
        <v>62210</v>
      </c>
      <c r="GT140" s="5">
        <v>17724</v>
      </c>
      <c r="GU140" s="5">
        <v>103721</v>
      </c>
      <c r="GV140" s="5">
        <v>18852</v>
      </c>
      <c r="GW140" s="5">
        <v>26054</v>
      </c>
      <c r="GX140" s="5">
        <v>23419</v>
      </c>
      <c r="GY140" s="5">
        <v>39708</v>
      </c>
      <c r="GZ140" s="5">
        <v>45705</v>
      </c>
      <c r="HA140" s="5">
        <v>25260</v>
      </c>
      <c r="HB140" s="5">
        <v>21248</v>
      </c>
      <c r="HC140" s="5">
        <v>307834</v>
      </c>
      <c r="HD140" s="5" t="s">
        <v>33</v>
      </c>
      <c r="HE140" s="5" t="s">
        <v>33</v>
      </c>
      <c r="HF140" s="5" t="s">
        <v>33</v>
      </c>
      <c r="HG140" s="5" t="s">
        <v>33</v>
      </c>
      <c r="HH140" s="5" t="s">
        <v>33</v>
      </c>
      <c r="HI140" s="5" t="s">
        <v>33</v>
      </c>
      <c r="HJ140" s="5" t="s">
        <v>33</v>
      </c>
      <c r="HK140" s="5" t="s">
        <v>33</v>
      </c>
      <c r="HL140" s="5" t="s">
        <v>33</v>
      </c>
      <c r="HM140" s="5" t="s">
        <v>33</v>
      </c>
      <c r="HN140" s="5" t="s">
        <v>33</v>
      </c>
      <c r="HO140" s="5" t="s">
        <v>33</v>
      </c>
      <c r="HP140" s="5" t="s">
        <v>33</v>
      </c>
      <c r="HQ140" s="5" t="s">
        <v>33</v>
      </c>
      <c r="HR140" s="5" t="s">
        <v>33</v>
      </c>
      <c r="HS140" s="5">
        <v>68979</v>
      </c>
      <c r="HT140" s="5">
        <v>76242</v>
      </c>
      <c r="HU140" s="5">
        <v>71398</v>
      </c>
      <c r="HV140" s="5">
        <v>80526</v>
      </c>
      <c r="HW140" s="5">
        <v>80137</v>
      </c>
      <c r="HX140" s="5">
        <v>97679</v>
      </c>
      <c r="HY140" s="5">
        <v>97289</v>
      </c>
      <c r="HZ140" s="5">
        <v>107822</v>
      </c>
      <c r="IA140" s="5">
        <v>137449</v>
      </c>
      <c r="IB140" s="5">
        <v>147542</v>
      </c>
      <c r="IC140" s="5">
        <v>124057</v>
      </c>
      <c r="ID140" s="5">
        <v>136545</v>
      </c>
      <c r="IE140" s="5">
        <v>113402</v>
      </c>
      <c r="IF140" s="5">
        <v>106816</v>
      </c>
      <c r="IG140" s="5">
        <v>100709</v>
      </c>
      <c r="IH140" s="5">
        <v>96848</v>
      </c>
      <c r="II140" s="5">
        <v>37255</v>
      </c>
      <c r="IJ140" s="5" t="s">
        <v>33</v>
      </c>
      <c r="IK140" s="5" t="s">
        <v>33</v>
      </c>
      <c r="IL140" s="5" t="s">
        <v>33</v>
      </c>
      <c r="IM140" s="5" t="s">
        <v>33</v>
      </c>
      <c r="IN140" s="5" t="s">
        <v>33</v>
      </c>
      <c r="IO140" s="5" t="s">
        <v>33</v>
      </c>
      <c r="IP140" s="5" t="s">
        <v>33</v>
      </c>
      <c r="IQ140" s="5" t="s">
        <v>33</v>
      </c>
      <c r="IR140" s="5" t="s">
        <v>33</v>
      </c>
      <c r="IS140" s="5" t="s">
        <v>33</v>
      </c>
      <c r="IT140" s="5" t="s">
        <v>33</v>
      </c>
      <c r="IU140" s="5" t="s">
        <v>33</v>
      </c>
      <c r="IV140" s="5" t="s">
        <v>33</v>
      </c>
      <c r="IW140" s="5" t="s">
        <v>33</v>
      </c>
      <c r="IX140" s="5" t="s">
        <v>33</v>
      </c>
      <c r="IY140" s="5">
        <v>2597</v>
      </c>
      <c r="IZ140" s="5">
        <v>2306</v>
      </c>
      <c r="JA140" s="5">
        <v>2361</v>
      </c>
      <c r="JB140" s="5">
        <v>1412</v>
      </c>
      <c r="JC140" s="5">
        <v>1908</v>
      </c>
      <c r="JD140" s="5">
        <v>1331</v>
      </c>
      <c r="JE140" s="5">
        <v>1098</v>
      </c>
      <c r="JF140" s="5">
        <v>989</v>
      </c>
      <c r="JG140" s="5">
        <v>686</v>
      </c>
      <c r="JH140" s="5">
        <v>495</v>
      </c>
      <c r="JI140" s="5">
        <v>294</v>
      </c>
      <c r="JJ140" s="5">
        <v>190</v>
      </c>
      <c r="JK140" s="5">
        <v>353</v>
      </c>
      <c r="JL140" s="5">
        <v>356</v>
      </c>
      <c r="JM140" s="5">
        <v>354</v>
      </c>
      <c r="JN140" s="5">
        <v>331</v>
      </c>
      <c r="JO140" s="5">
        <v>161</v>
      </c>
      <c r="JP140" s="5" t="s">
        <v>33</v>
      </c>
      <c r="JQ140" s="5" t="s">
        <v>33</v>
      </c>
      <c r="JR140" s="5" t="s">
        <v>33</v>
      </c>
      <c r="JS140" s="5" t="s">
        <v>33</v>
      </c>
      <c r="JT140" s="5" t="s">
        <v>33</v>
      </c>
      <c r="JU140" s="5" t="s">
        <v>33</v>
      </c>
      <c r="JV140" s="5" t="s">
        <v>33</v>
      </c>
      <c r="JW140" s="5" t="s">
        <v>33</v>
      </c>
      <c r="JX140" s="5" t="s">
        <v>33</v>
      </c>
      <c r="JY140" s="5" t="s">
        <v>33</v>
      </c>
      <c r="JZ140" s="5" t="s">
        <v>33</v>
      </c>
      <c r="KA140" s="5" t="s">
        <v>33</v>
      </c>
      <c r="KB140" s="5" t="s">
        <v>33</v>
      </c>
      <c r="KC140" s="5" t="s">
        <v>33</v>
      </c>
      <c r="KD140" s="5" t="s">
        <v>33</v>
      </c>
      <c r="KE140" s="5">
        <v>15753</v>
      </c>
      <c r="KF140" s="5">
        <v>19433</v>
      </c>
      <c r="KG140" s="5">
        <v>17074</v>
      </c>
      <c r="KH140" s="5">
        <v>21645</v>
      </c>
      <c r="KI140" s="5">
        <v>20783</v>
      </c>
      <c r="KJ140" s="5">
        <v>12399</v>
      </c>
      <c r="KK140" s="5">
        <v>13350</v>
      </c>
      <c r="KL140" s="5">
        <v>13364</v>
      </c>
      <c r="KM140" s="5">
        <v>10364</v>
      </c>
      <c r="KN140" s="5">
        <v>7441</v>
      </c>
      <c r="KO140" s="5">
        <v>7616</v>
      </c>
      <c r="KP140" s="5">
        <v>8290</v>
      </c>
      <c r="KQ140" s="5">
        <v>7671</v>
      </c>
      <c r="KR140" s="5">
        <v>7404</v>
      </c>
      <c r="KS140" s="5">
        <v>6867</v>
      </c>
      <c r="KT140" s="5">
        <v>6661</v>
      </c>
      <c r="KU140" s="5">
        <v>2505</v>
      </c>
      <c r="KV140" s="5" t="s">
        <v>33</v>
      </c>
      <c r="KW140" s="5" t="s">
        <v>33</v>
      </c>
      <c r="KX140" s="5" t="s">
        <v>33</v>
      </c>
      <c r="KY140" s="5" t="s">
        <v>33</v>
      </c>
      <c r="KZ140" s="5" t="s">
        <v>33</v>
      </c>
      <c r="LA140" s="5" t="s">
        <v>33</v>
      </c>
      <c r="LB140" s="5" t="s">
        <v>33</v>
      </c>
      <c r="LC140" s="5" t="s">
        <v>33</v>
      </c>
      <c r="LD140" s="5" t="s">
        <v>33</v>
      </c>
      <c r="LE140" s="5" t="s">
        <v>33</v>
      </c>
      <c r="LF140" s="5" t="s">
        <v>33</v>
      </c>
      <c r="LG140" s="5" t="s">
        <v>33</v>
      </c>
      <c r="LH140" s="5" t="s">
        <v>33</v>
      </c>
      <c r="LI140" s="5" t="s">
        <v>33</v>
      </c>
      <c r="LJ140" s="5" t="s">
        <v>33</v>
      </c>
      <c r="LK140" s="5">
        <v>323</v>
      </c>
      <c r="LL140" s="5">
        <v>180</v>
      </c>
      <c r="LM140" s="5">
        <v>350</v>
      </c>
      <c r="LN140" s="5">
        <v>157</v>
      </c>
      <c r="LO140" s="5">
        <v>103</v>
      </c>
      <c r="LP140" s="5">
        <v>55</v>
      </c>
      <c r="LQ140" s="5">
        <v>144</v>
      </c>
      <c r="LR140" s="5">
        <v>61</v>
      </c>
      <c r="LS140" s="5">
        <v>153</v>
      </c>
      <c r="LT140" s="5">
        <v>74</v>
      </c>
      <c r="LU140" s="5">
        <v>241</v>
      </c>
      <c r="LV140" s="5">
        <v>59</v>
      </c>
      <c r="LW140" s="5">
        <v>30</v>
      </c>
      <c r="LX140" s="5">
        <v>26</v>
      </c>
      <c r="LY140" s="5">
        <v>26</v>
      </c>
      <c r="LZ140" s="5">
        <v>21</v>
      </c>
      <c r="MA140" s="5">
        <v>3</v>
      </c>
      <c r="MB140" s="5" t="s">
        <v>33</v>
      </c>
      <c r="MC140" s="5" t="s">
        <v>33</v>
      </c>
      <c r="MD140" s="5" t="s">
        <v>33</v>
      </c>
      <c r="ME140" s="5" t="s">
        <v>33</v>
      </c>
      <c r="MF140" s="5" t="s">
        <v>33</v>
      </c>
      <c r="MG140" s="5" t="s">
        <v>33</v>
      </c>
      <c r="MH140" s="5" t="s">
        <v>33</v>
      </c>
      <c r="MI140" s="5" t="s">
        <v>33</v>
      </c>
      <c r="MJ140" s="5" t="s">
        <v>33</v>
      </c>
      <c r="MK140" s="5" t="s">
        <v>33</v>
      </c>
      <c r="ML140" s="5" t="s">
        <v>33</v>
      </c>
      <c r="MM140" s="5" t="s">
        <v>33</v>
      </c>
      <c r="MN140" s="5" t="s">
        <v>33</v>
      </c>
      <c r="MO140" s="5" t="s">
        <v>33</v>
      </c>
      <c r="MP140" s="5" t="s">
        <v>33</v>
      </c>
      <c r="MQ140" s="5">
        <v>0</v>
      </c>
      <c r="MR140" s="5">
        <v>0</v>
      </c>
      <c r="MS140" s="5">
        <v>0</v>
      </c>
      <c r="MT140" s="5">
        <v>0</v>
      </c>
      <c r="MU140" s="5">
        <v>0</v>
      </c>
      <c r="MV140" s="5">
        <v>0</v>
      </c>
      <c r="MW140" s="5">
        <v>0</v>
      </c>
      <c r="MX140" s="5">
        <v>0</v>
      </c>
      <c r="MY140" s="5">
        <v>0</v>
      </c>
      <c r="MZ140" s="5">
        <v>0</v>
      </c>
      <c r="NA140" s="5">
        <v>0</v>
      </c>
      <c r="NB140" s="5">
        <v>0</v>
      </c>
      <c r="NC140" s="5">
        <v>0</v>
      </c>
      <c r="ND140" s="5">
        <v>0</v>
      </c>
      <c r="NE140" s="5" t="s">
        <v>33</v>
      </c>
      <c r="NF140" s="5" t="s">
        <v>33</v>
      </c>
      <c r="NG140" s="5" t="s">
        <v>33</v>
      </c>
      <c r="NH140" s="5" t="s">
        <v>33</v>
      </c>
      <c r="NI140" s="5" t="s">
        <v>33</v>
      </c>
      <c r="NJ140" s="5" t="s">
        <v>33</v>
      </c>
      <c r="NK140" s="5" t="s">
        <v>33</v>
      </c>
      <c r="NL140" s="5" t="s">
        <v>33</v>
      </c>
      <c r="NM140" s="5" t="s">
        <v>33</v>
      </c>
      <c r="NN140" s="5" t="s">
        <v>33</v>
      </c>
      <c r="NO140" s="5" t="s">
        <v>33</v>
      </c>
      <c r="NP140" s="5" t="s">
        <v>33</v>
      </c>
      <c r="NQ140" s="5" t="s">
        <v>33</v>
      </c>
      <c r="NR140" s="5" t="s">
        <v>33</v>
      </c>
      <c r="NS140" s="5" t="s">
        <v>33</v>
      </c>
      <c r="NT140" s="5" t="s">
        <v>33</v>
      </c>
      <c r="NU140" s="5" t="s">
        <v>33</v>
      </c>
      <c r="NV140" s="5" t="s">
        <v>33</v>
      </c>
      <c r="NW140" s="5">
        <v>0</v>
      </c>
      <c r="NX140" s="5">
        <v>0</v>
      </c>
      <c r="NY140" s="5">
        <v>0</v>
      </c>
      <c r="NZ140" s="5">
        <v>0</v>
      </c>
      <c r="OA140" s="5">
        <v>0</v>
      </c>
      <c r="OB140" s="5">
        <v>0</v>
      </c>
      <c r="OC140" s="5">
        <v>0</v>
      </c>
      <c r="OD140" s="5">
        <v>0</v>
      </c>
      <c r="OE140" s="5">
        <v>0</v>
      </c>
      <c r="OF140" s="5">
        <v>0</v>
      </c>
      <c r="OG140" s="5">
        <v>0</v>
      </c>
      <c r="OH140" s="5">
        <v>0</v>
      </c>
      <c r="OI140" s="5">
        <v>0</v>
      </c>
      <c r="OJ140" s="5">
        <v>0</v>
      </c>
      <c r="OK140" s="5" t="s">
        <v>33</v>
      </c>
      <c r="OL140" s="5" t="s">
        <v>33</v>
      </c>
      <c r="OM140" s="5" t="s">
        <v>33</v>
      </c>
      <c r="ON140" s="5" t="s">
        <v>33</v>
      </c>
      <c r="OO140" s="5" t="s">
        <v>33</v>
      </c>
      <c r="OP140" s="5" t="s">
        <v>33</v>
      </c>
      <c r="OQ140" s="5" t="s">
        <v>33</v>
      </c>
      <c r="OR140" s="5" t="s">
        <v>33</v>
      </c>
      <c r="OS140" s="5" t="s">
        <v>33</v>
      </c>
      <c r="OT140" s="5" t="s">
        <v>33</v>
      </c>
      <c r="OU140" s="5" t="s">
        <v>33</v>
      </c>
      <c r="OV140" s="5" t="s">
        <v>33</v>
      </c>
      <c r="OW140" s="5" t="s">
        <v>33</v>
      </c>
      <c r="OX140" s="5" t="s">
        <v>33</v>
      </c>
      <c r="OY140" s="5" t="s">
        <v>33</v>
      </c>
      <c r="OZ140" s="5" t="s">
        <v>33</v>
      </c>
      <c r="PA140" s="5" t="s">
        <v>33</v>
      </c>
      <c r="PB140" s="5" t="s">
        <v>33</v>
      </c>
      <c r="PC140" s="5">
        <v>4533</v>
      </c>
      <c r="PD140" s="5">
        <v>4302</v>
      </c>
      <c r="PE140" s="5">
        <v>4276</v>
      </c>
      <c r="PF140" s="5">
        <v>3829</v>
      </c>
      <c r="PG140" s="5">
        <v>3442</v>
      </c>
      <c r="PH140" s="5">
        <v>3807</v>
      </c>
      <c r="PI140" s="5">
        <v>4246</v>
      </c>
      <c r="PJ140" s="5">
        <v>3810</v>
      </c>
      <c r="PK140" s="5">
        <v>3489</v>
      </c>
      <c r="PL140" s="5">
        <v>3900</v>
      </c>
      <c r="PM140" s="5">
        <v>3661</v>
      </c>
      <c r="PN140" s="5">
        <v>4009</v>
      </c>
      <c r="PO140" s="5">
        <v>4125</v>
      </c>
      <c r="PP140" s="5">
        <v>3367</v>
      </c>
      <c r="PQ140" s="5">
        <v>3068</v>
      </c>
      <c r="PR140" s="5">
        <v>3027</v>
      </c>
      <c r="PS140" s="5">
        <v>829</v>
      </c>
      <c r="PT140" s="5" t="s">
        <v>33</v>
      </c>
      <c r="PU140" s="5" t="s">
        <v>33</v>
      </c>
      <c r="PV140" s="5" t="s">
        <v>33</v>
      </c>
      <c r="PW140" s="5" t="s">
        <v>33</v>
      </c>
      <c r="PX140" s="5" t="s">
        <v>33</v>
      </c>
      <c r="PY140" s="5" t="s">
        <v>33</v>
      </c>
      <c r="PZ140" s="5" t="s">
        <v>33</v>
      </c>
      <c r="QA140" s="5" t="s">
        <v>33</v>
      </c>
      <c r="QB140" s="5" t="s">
        <v>33</v>
      </c>
      <c r="QC140" s="5" t="s">
        <v>33</v>
      </c>
      <c r="QD140" s="5" t="s">
        <v>33</v>
      </c>
      <c r="QE140" s="5" t="s">
        <v>33</v>
      </c>
      <c r="QF140" s="5" t="s">
        <v>33</v>
      </c>
      <c r="QG140" s="5" t="s">
        <v>33</v>
      </c>
      <c r="QH140" s="5" t="s">
        <v>33</v>
      </c>
      <c r="QI140" s="5">
        <v>2481</v>
      </c>
      <c r="QJ140" s="5">
        <v>1998</v>
      </c>
      <c r="QK140" s="5">
        <v>2650</v>
      </c>
      <c r="QL140" s="5">
        <v>1931</v>
      </c>
      <c r="QM140" s="5">
        <v>1803</v>
      </c>
      <c r="QN140" s="5">
        <v>1689</v>
      </c>
      <c r="QO140" s="5">
        <v>1830</v>
      </c>
      <c r="QP140" s="5">
        <v>1607</v>
      </c>
      <c r="QQ140" s="5">
        <v>1908</v>
      </c>
      <c r="QR140" s="5">
        <v>1897</v>
      </c>
      <c r="QS140" s="5">
        <v>1556</v>
      </c>
      <c r="QT140" s="5">
        <v>1991</v>
      </c>
      <c r="QU140" s="5">
        <v>1679</v>
      </c>
      <c r="QV140" s="5">
        <v>1790</v>
      </c>
      <c r="QW140" s="5">
        <v>1937</v>
      </c>
      <c r="QX140" s="5">
        <v>1769</v>
      </c>
      <c r="QY140" s="5">
        <v>641</v>
      </c>
      <c r="QZ140" s="5" t="s">
        <v>33</v>
      </c>
      <c r="RA140" s="5" t="s">
        <v>33</v>
      </c>
      <c r="RB140" s="5" t="s">
        <v>33</v>
      </c>
      <c r="RC140" s="5" t="s">
        <v>33</v>
      </c>
      <c r="RD140" s="5" t="s">
        <v>33</v>
      </c>
      <c r="RE140" s="5" t="s">
        <v>33</v>
      </c>
      <c r="RF140" s="5" t="s">
        <v>33</v>
      </c>
      <c r="RG140" s="5" t="s">
        <v>33</v>
      </c>
      <c r="RH140" s="5" t="s">
        <v>33</v>
      </c>
      <c r="RI140" s="5" t="s">
        <v>33</v>
      </c>
      <c r="RJ140" s="5" t="s">
        <v>33</v>
      </c>
      <c r="RK140" s="5" t="s">
        <v>33</v>
      </c>
      <c r="RL140" s="5" t="s">
        <v>33</v>
      </c>
      <c r="RM140" s="5" t="s">
        <v>33</v>
      </c>
      <c r="RN140" s="5" t="s">
        <v>33</v>
      </c>
      <c r="RO140" s="5">
        <v>4114</v>
      </c>
      <c r="RP140" s="5">
        <v>4065</v>
      </c>
      <c r="RQ140" s="5">
        <v>4103</v>
      </c>
      <c r="RR140" s="5">
        <v>4069</v>
      </c>
      <c r="RS140" s="5">
        <v>3978</v>
      </c>
      <c r="RT140" s="5">
        <v>4717</v>
      </c>
      <c r="RU140" s="5">
        <v>4338</v>
      </c>
      <c r="RV140" s="5">
        <v>4391</v>
      </c>
      <c r="RW140" s="5">
        <v>4035</v>
      </c>
      <c r="RX140" s="5">
        <v>4649</v>
      </c>
      <c r="RY140" s="5">
        <v>4505</v>
      </c>
      <c r="RZ140" s="5">
        <v>5422</v>
      </c>
      <c r="SA140" s="5">
        <v>5036</v>
      </c>
      <c r="SB140" s="5">
        <v>5048</v>
      </c>
      <c r="SC140" s="5">
        <v>4952</v>
      </c>
      <c r="SD140" s="5">
        <v>4795</v>
      </c>
      <c r="SE140" s="5">
        <v>1601</v>
      </c>
      <c r="SF140" s="5" t="s">
        <v>33</v>
      </c>
      <c r="SG140" s="5" t="s">
        <v>33</v>
      </c>
      <c r="SH140" s="5" t="s">
        <v>33</v>
      </c>
      <c r="SI140" s="5" t="s">
        <v>33</v>
      </c>
      <c r="SJ140" s="5" t="s">
        <v>33</v>
      </c>
      <c r="SK140" s="5" t="s">
        <v>33</v>
      </c>
      <c r="SL140" s="5" t="s">
        <v>33</v>
      </c>
      <c r="SM140" s="5" t="s">
        <v>33</v>
      </c>
      <c r="SN140" s="5" t="s">
        <v>33</v>
      </c>
      <c r="SO140" s="5" t="s">
        <v>33</v>
      </c>
      <c r="SP140" s="5" t="s">
        <v>33</v>
      </c>
      <c r="SQ140" s="5" t="s">
        <v>33</v>
      </c>
      <c r="SR140" s="5" t="s">
        <v>33</v>
      </c>
      <c r="SS140" s="5" t="s">
        <v>33</v>
      </c>
      <c r="ST140" s="5" t="s">
        <v>33</v>
      </c>
      <c r="SU140" s="5">
        <v>2994</v>
      </c>
      <c r="SV140" s="5">
        <v>2285</v>
      </c>
      <c r="SW140" s="5">
        <v>4007</v>
      </c>
      <c r="SX140" s="5">
        <v>4625</v>
      </c>
      <c r="SY140" s="5">
        <v>3990</v>
      </c>
      <c r="SZ140" s="5">
        <v>3734</v>
      </c>
      <c r="TA140" s="5">
        <v>4222</v>
      </c>
      <c r="TB140" s="5">
        <v>5761</v>
      </c>
      <c r="TC140" s="5">
        <v>2226</v>
      </c>
      <c r="TD140" s="5">
        <v>2159</v>
      </c>
      <c r="TE140" s="5">
        <v>2080</v>
      </c>
      <c r="TF140" s="5">
        <v>769</v>
      </c>
      <c r="TG140" s="5">
        <v>334</v>
      </c>
      <c r="TH140" s="5">
        <v>222</v>
      </c>
      <c r="TI140" s="5">
        <v>333</v>
      </c>
      <c r="TJ140" s="5">
        <v>279</v>
      </c>
      <c r="TK140" s="5">
        <v>78</v>
      </c>
      <c r="TL140" s="5" t="s">
        <v>33</v>
      </c>
      <c r="TM140" s="5" t="s">
        <v>33</v>
      </c>
      <c r="TN140" s="5" t="s">
        <v>33</v>
      </c>
      <c r="TO140" s="5" t="s">
        <v>33</v>
      </c>
      <c r="TP140" s="5" t="s">
        <v>33</v>
      </c>
      <c r="TQ140" s="5" t="s">
        <v>33</v>
      </c>
      <c r="TR140" s="5" t="s">
        <v>33</v>
      </c>
      <c r="TS140" s="5" t="s">
        <v>33</v>
      </c>
      <c r="TT140" s="5" t="s">
        <v>33</v>
      </c>
      <c r="TU140" s="5" t="s">
        <v>33</v>
      </c>
      <c r="TV140" s="5" t="s">
        <v>33</v>
      </c>
      <c r="TW140" s="5" t="s">
        <v>33</v>
      </c>
      <c r="TX140" s="5" t="s">
        <v>33</v>
      </c>
      <c r="TY140" s="5" t="s">
        <v>33</v>
      </c>
      <c r="TZ140" s="5" t="s">
        <v>33</v>
      </c>
      <c r="UA140" s="5">
        <v>0</v>
      </c>
      <c r="UB140" s="5">
        <v>0</v>
      </c>
      <c r="UC140" s="5">
        <v>0</v>
      </c>
      <c r="UD140" s="5">
        <v>0</v>
      </c>
      <c r="UE140" s="5">
        <v>0</v>
      </c>
      <c r="UF140" s="5">
        <v>0</v>
      </c>
      <c r="UG140" s="5">
        <v>0</v>
      </c>
      <c r="UH140" s="5">
        <v>0</v>
      </c>
      <c r="UI140" s="5">
        <v>0</v>
      </c>
      <c r="UJ140" s="5">
        <v>0</v>
      </c>
      <c r="UK140" s="5">
        <v>0</v>
      </c>
      <c r="UL140" s="5">
        <v>0</v>
      </c>
      <c r="UM140" s="5">
        <v>0</v>
      </c>
      <c r="UN140" s="5">
        <v>0</v>
      </c>
      <c r="UO140" s="5">
        <v>0</v>
      </c>
      <c r="UP140" s="5">
        <v>0</v>
      </c>
      <c r="UQ140" s="5">
        <v>3</v>
      </c>
      <c r="UR140" s="5" t="s">
        <v>33</v>
      </c>
      <c r="US140" s="5" t="s">
        <v>33</v>
      </c>
      <c r="UT140" s="5" t="s">
        <v>33</v>
      </c>
      <c r="UU140" s="5" t="s">
        <v>33</v>
      </c>
      <c r="UV140" s="5" t="s">
        <v>33</v>
      </c>
      <c r="UW140" s="5" t="s">
        <v>33</v>
      </c>
      <c r="UX140" s="5" t="s">
        <v>33</v>
      </c>
      <c r="UY140" s="5" t="s">
        <v>33</v>
      </c>
      <c r="UZ140" s="5" t="s">
        <v>33</v>
      </c>
      <c r="VA140" s="5" t="s">
        <v>33</v>
      </c>
      <c r="VB140" s="5" t="s">
        <v>33</v>
      </c>
      <c r="VC140" s="5" t="s">
        <v>33</v>
      </c>
      <c r="VD140" s="5" t="s">
        <v>33</v>
      </c>
      <c r="VE140" s="5" t="s">
        <v>33</v>
      </c>
      <c r="VF140" s="5" t="s">
        <v>33</v>
      </c>
      <c r="VG140" s="5">
        <v>10660</v>
      </c>
      <c r="VH140" s="5">
        <v>9965</v>
      </c>
      <c r="VI140" s="5">
        <v>10205</v>
      </c>
      <c r="VJ140" s="5">
        <v>11116</v>
      </c>
      <c r="VK140" s="5">
        <v>9472</v>
      </c>
      <c r="VL140" s="5">
        <v>9469</v>
      </c>
      <c r="VM140" s="5">
        <v>11521</v>
      </c>
      <c r="VN140" s="5">
        <v>7767</v>
      </c>
      <c r="VO140" s="5">
        <v>7346</v>
      </c>
      <c r="VP140" s="5">
        <v>7235</v>
      </c>
      <c r="VQ140" s="5">
        <v>8416</v>
      </c>
      <c r="VR140" s="5">
        <v>7420</v>
      </c>
      <c r="VS140" s="5">
        <v>7392</v>
      </c>
      <c r="VT140" s="5">
        <v>7051</v>
      </c>
      <c r="VU140" s="5">
        <v>6196</v>
      </c>
      <c r="VV140" s="5">
        <v>6767</v>
      </c>
      <c r="VW140" s="5">
        <v>2524</v>
      </c>
      <c r="VX140" s="5" t="s">
        <v>33</v>
      </c>
      <c r="VY140" s="5" t="s">
        <v>33</v>
      </c>
      <c r="VZ140" s="5" t="s">
        <v>33</v>
      </c>
      <c r="WA140" s="5" t="s">
        <v>33</v>
      </c>
      <c r="WB140" s="5" t="s">
        <v>33</v>
      </c>
      <c r="WC140" s="5" t="s">
        <v>33</v>
      </c>
      <c r="WD140" s="5" t="s">
        <v>33</v>
      </c>
      <c r="WE140" s="5" t="s">
        <v>33</v>
      </c>
      <c r="WF140" s="5" t="s">
        <v>33</v>
      </c>
      <c r="WG140" s="5" t="s">
        <v>33</v>
      </c>
      <c r="WH140" s="5" t="s">
        <v>33</v>
      </c>
      <c r="WI140" s="5" t="s">
        <v>33</v>
      </c>
      <c r="WJ140" s="5" t="s">
        <v>33</v>
      </c>
      <c r="WK140" s="5" t="s">
        <v>33</v>
      </c>
      <c r="WL140" s="5" t="s">
        <v>33</v>
      </c>
      <c r="WM140" s="5">
        <v>0</v>
      </c>
      <c r="WN140" s="5">
        <v>0</v>
      </c>
      <c r="WO140" s="5">
        <v>0</v>
      </c>
      <c r="WP140" s="5">
        <v>0</v>
      </c>
      <c r="WQ140" s="5">
        <v>0</v>
      </c>
      <c r="WR140" s="5">
        <v>0</v>
      </c>
      <c r="WS140" s="5">
        <v>7</v>
      </c>
      <c r="WT140" s="5">
        <v>0</v>
      </c>
      <c r="WU140" s="5">
        <v>1</v>
      </c>
      <c r="WV140" s="5">
        <v>0</v>
      </c>
      <c r="WW140" s="5">
        <v>0</v>
      </c>
      <c r="WX140" s="5">
        <v>20</v>
      </c>
      <c r="WY140" s="5">
        <v>0</v>
      </c>
      <c r="WZ140" s="5">
        <v>38</v>
      </c>
      <c r="XA140" s="5">
        <v>51</v>
      </c>
      <c r="XB140" s="5">
        <v>38</v>
      </c>
      <c r="XC140" s="5">
        <v>0</v>
      </c>
      <c r="XD140" s="5" t="s">
        <v>33</v>
      </c>
      <c r="XE140" s="5" t="s">
        <v>33</v>
      </c>
      <c r="XF140" s="5" t="s">
        <v>33</v>
      </c>
      <c r="XG140" s="5" t="s">
        <v>33</v>
      </c>
      <c r="XH140" s="5" t="s">
        <v>33</v>
      </c>
      <c r="XI140" s="5" t="s">
        <v>33</v>
      </c>
      <c r="XJ140" s="5" t="s">
        <v>33</v>
      </c>
      <c r="XK140" s="5" t="s">
        <v>33</v>
      </c>
      <c r="XL140" s="5" t="s">
        <v>33</v>
      </c>
      <c r="XM140" s="5" t="s">
        <v>33</v>
      </c>
      <c r="XN140" s="5" t="s">
        <v>33</v>
      </c>
      <c r="XO140" s="5" t="s">
        <v>33</v>
      </c>
      <c r="XP140" s="5" t="s">
        <v>33</v>
      </c>
      <c r="XQ140" s="5" t="s">
        <v>33</v>
      </c>
      <c r="XR140" s="5" t="s">
        <v>33</v>
      </c>
      <c r="XS140" s="1">
        <v>19728</v>
      </c>
      <c r="XT140" s="3" t="s">
        <v>180</v>
      </c>
      <c r="XU140" s="3" t="s">
        <v>180</v>
      </c>
      <c r="XV140" s="3" t="s">
        <v>180</v>
      </c>
      <c r="XW140" s="3" t="s">
        <v>179</v>
      </c>
      <c r="XX140" s="3" t="s">
        <v>180</v>
      </c>
      <c r="XY140" s="3" t="s">
        <v>180</v>
      </c>
      <c r="XZ140" s="3" t="s">
        <v>261</v>
      </c>
    </row>
    <row r="141" spans="1:650" x14ac:dyDescent="0.3">
      <c r="A141" s="6" t="s">
        <v>168</v>
      </c>
      <c r="B141" s="1">
        <v>4887639</v>
      </c>
      <c r="C141" s="5">
        <v>0</v>
      </c>
      <c r="D141" s="5">
        <v>0</v>
      </c>
      <c r="E141" s="5">
        <v>0</v>
      </c>
      <c r="F141" s="5" t="s">
        <v>33</v>
      </c>
      <c r="G141" s="5" t="s">
        <v>33</v>
      </c>
      <c r="H141" s="5" t="s">
        <v>33</v>
      </c>
      <c r="I141" s="5" t="s">
        <v>33</v>
      </c>
      <c r="J141" s="5" t="s">
        <v>33</v>
      </c>
      <c r="K141" s="5" t="s">
        <v>33</v>
      </c>
      <c r="L141" s="5" t="s">
        <v>33</v>
      </c>
      <c r="M141" s="5" t="s">
        <v>33</v>
      </c>
      <c r="N141" s="5" t="s">
        <v>33</v>
      </c>
      <c r="O141" s="5" t="s">
        <v>33</v>
      </c>
      <c r="P141" s="5" t="s">
        <v>33</v>
      </c>
      <c r="Q141" s="5" t="s">
        <v>33</v>
      </c>
      <c r="R141" s="5" t="s">
        <v>33</v>
      </c>
      <c r="S141" s="5" t="s">
        <v>33</v>
      </c>
      <c r="T141" s="5" t="s">
        <v>33</v>
      </c>
      <c r="U141" s="5" t="s">
        <v>33</v>
      </c>
      <c r="V141" s="5" t="s">
        <v>33</v>
      </c>
      <c r="W141" s="5" t="s">
        <v>33</v>
      </c>
      <c r="X141" s="5" t="s">
        <v>33</v>
      </c>
      <c r="Y141" s="5" t="s">
        <v>33</v>
      </c>
      <c r="Z141" s="5" t="s">
        <v>33</v>
      </c>
      <c r="AA141" s="5" t="s">
        <v>33</v>
      </c>
      <c r="AB141" s="5" t="s">
        <v>33</v>
      </c>
      <c r="AC141" s="5" t="s">
        <v>33</v>
      </c>
      <c r="AD141" s="5" t="s">
        <v>33</v>
      </c>
      <c r="AE141" s="5" t="s">
        <v>33</v>
      </c>
      <c r="AF141" s="5" t="s">
        <v>33</v>
      </c>
      <c r="AG141" s="5" t="s">
        <v>33</v>
      </c>
      <c r="AH141" s="5" t="s">
        <v>33</v>
      </c>
      <c r="AI141" s="5">
        <v>258267</v>
      </c>
      <c r="AJ141" s="5">
        <v>0</v>
      </c>
      <c r="AK141" s="5">
        <v>0</v>
      </c>
      <c r="AL141" s="5" t="s">
        <v>33</v>
      </c>
      <c r="AM141" s="5" t="s">
        <v>33</v>
      </c>
      <c r="AN141" s="5" t="s">
        <v>33</v>
      </c>
      <c r="AO141" s="5" t="s">
        <v>33</v>
      </c>
      <c r="AP141" s="5" t="s">
        <v>33</v>
      </c>
      <c r="AQ141" s="5" t="s">
        <v>33</v>
      </c>
      <c r="AR141" s="5" t="s">
        <v>33</v>
      </c>
      <c r="AS141" s="5" t="s">
        <v>33</v>
      </c>
      <c r="AT141" s="5" t="s">
        <v>33</v>
      </c>
      <c r="AU141" s="5" t="s">
        <v>33</v>
      </c>
      <c r="AV141" s="5" t="s">
        <v>33</v>
      </c>
      <c r="AW141" s="5" t="s">
        <v>33</v>
      </c>
      <c r="AX141" s="5" t="s">
        <v>33</v>
      </c>
      <c r="AY141" s="5" t="s">
        <v>33</v>
      </c>
      <c r="AZ141" s="5" t="s">
        <v>33</v>
      </c>
      <c r="BA141" s="5" t="s">
        <v>33</v>
      </c>
      <c r="BB141" s="5" t="s">
        <v>33</v>
      </c>
      <c r="BC141" s="5" t="s">
        <v>33</v>
      </c>
      <c r="BD141" s="5" t="s">
        <v>33</v>
      </c>
      <c r="BE141" s="5" t="s">
        <v>33</v>
      </c>
      <c r="BF141" s="5" t="s">
        <v>33</v>
      </c>
      <c r="BG141" s="5" t="s">
        <v>33</v>
      </c>
      <c r="BH141" s="5" t="s">
        <v>33</v>
      </c>
      <c r="BI141" s="5" t="s">
        <v>33</v>
      </c>
      <c r="BJ141" s="5" t="s">
        <v>33</v>
      </c>
      <c r="BK141" s="5" t="s">
        <v>33</v>
      </c>
      <c r="BL141" s="5" t="s">
        <v>33</v>
      </c>
      <c r="BM141" s="5" t="s">
        <v>33</v>
      </c>
      <c r="BN141" s="5" t="s">
        <v>33</v>
      </c>
      <c r="BO141" s="5">
        <v>0</v>
      </c>
      <c r="BP141" s="5">
        <v>0</v>
      </c>
      <c r="BQ141" s="5">
        <v>0</v>
      </c>
      <c r="BR141" s="5" t="s">
        <v>33</v>
      </c>
      <c r="BS141" s="5" t="s">
        <v>33</v>
      </c>
      <c r="BT141" s="5" t="s">
        <v>33</v>
      </c>
      <c r="BU141" s="5" t="s">
        <v>33</v>
      </c>
      <c r="BV141" s="5" t="s">
        <v>33</v>
      </c>
      <c r="BW141" s="5" t="s">
        <v>33</v>
      </c>
      <c r="BX141" s="5" t="s">
        <v>33</v>
      </c>
      <c r="BY141" s="5" t="s">
        <v>33</v>
      </c>
      <c r="BZ141" s="5" t="s">
        <v>33</v>
      </c>
      <c r="CA141" s="5" t="s">
        <v>33</v>
      </c>
      <c r="CB141" s="5" t="s">
        <v>33</v>
      </c>
      <c r="CC141" s="5" t="s">
        <v>33</v>
      </c>
      <c r="CD141" s="5" t="s">
        <v>33</v>
      </c>
      <c r="CE141" s="5" t="s">
        <v>33</v>
      </c>
      <c r="CF141" s="5" t="s">
        <v>33</v>
      </c>
      <c r="CG141" s="5" t="s">
        <v>33</v>
      </c>
      <c r="CH141" s="5" t="s">
        <v>33</v>
      </c>
      <c r="CI141" s="5" t="s">
        <v>33</v>
      </c>
      <c r="CJ141" s="5" t="s">
        <v>33</v>
      </c>
      <c r="CK141" s="5" t="s">
        <v>33</v>
      </c>
      <c r="CL141" s="5" t="s">
        <v>33</v>
      </c>
      <c r="CM141" s="5" t="s">
        <v>33</v>
      </c>
      <c r="CN141" s="5" t="s">
        <v>33</v>
      </c>
      <c r="CO141" s="5" t="s">
        <v>33</v>
      </c>
      <c r="CP141" s="5" t="s">
        <v>33</v>
      </c>
      <c r="CQ141" s="5" t="s">
        <v>33</v>
      </c>
      <c r="CR141" s="5" t="s">
        <v>33</v>
      </c>
      <c r="CS141" s="5" t="s">
        <v>33</v>
      </c>
      <c r="CT141" s="5" t="s">
        <v>33</v>
      </c>
      <c r="CU141" s="5">
        <v>8103</v>
      </c>
      <c r="CV141" s="5">
        <v>11691</v>
      </c>
      <c r="CW141" s="5">
        <v>11191</v>
      </c>
      <c r="CX141" s="5" t="s">
        <v>33</v>
      </c>
      <c r="CY141" s="5" t="s">
        <v>33</v>
      </c>
      <c r="CZ141" s="5" t="s">
        <v>33</v>
      </c>
      <c r="DA141" s="5" t="s">
        <v>33</v>
      </c>
      <c r="DB141" s="5" t="s">
        <v>33</v>
      </c>
      <c r="DC141" s="5" t="s">
        <v>33</v>
      </c>
      <c r="DD141" s="5" t="s">
        <v>33</v>
      </c>
      <c r="DE141" s="5" t="s">
        <v>33</v>
      </c>
      <c r="DF141" s="5" t="s">
        <v>33</v>
      </c>
      <c r="DG141" s="5" t="s">
        <v>33</v>
      </c>
      <c r="DH141" s="5" t="s">
        <v>33</v>
      </c>
      <c r="DI141" s="5" t="s">
        <v>33</v>
      </c>
      <c r="DJ141" s="5" t="s">
        <v>33</v>
      </c>
      <c r="DK141" s="5" t="s">
        <v>33</v>
      </c>
      <c r="DL141" s="5" t="s">
        <v>33</v>
      </c>
      <c r="DM141" s="5" t="s">
        <v>33</v>
      </c>
      <c r="DN141" s="5" t="s">
        <v>33</v>
      </c>
      <c r="DO141" s="5" t="s">
        <v>33</v>
      </c>
      <c r="DP141" s="5" t="s">
        <v>33</v>
      </c>
      <c r="DQ141" s="5" t="s">
        <v>33</v>
      </c>
      <c r="DR141" s="5" t="s">
        <v>33</v>
      </c>
      <c r="DS141" s="5" t="s">
        <v>33</v>
      </c>
      <c r="DT141" s="5" t="s">
        <v>33</v>
      </c>
      <c r="DU141" s="5" t="s">
        <v>33</v>
      </c>
      <c r="DV141" s="5" t="s">
        <v>33</v>
      </c>
      <c r="DW141" s="5" t="s">
        <v>33</v>
      </c>
      <c r="DX141" s="5" t="s">
        <v>33</v>
      </c>
      <c r="DY141" s="5" t="s">
        <v>33</v>
      </c>
      <c r="DZ141" s="5" t="s">
        <v>33</v>
      </c>
      <c r="EA141" s="5">
        <v>96</v>
      </c>
      <c r="EB141" s="5">
        <v>112</v>
      </c>
      <c r="EC141" s="5">
        <v>337</v>
      </c>
      <c r="ED141" s="5" t="s">
        <v>33</v>
      </c>
      <c r="EE141" s="5" t="s">
        <v>33</v>
      </c>
      <c r="EF141" s="5" t="s">
        <v>33</v>
      </c>
      <c r="EG141" s="5" t="s">
        <v>33</v>
      </c>
      <c r="EH141" s="5" t="s">
        <v>33</v>
      </c>
      <c r="EI141" s="5" t="s">
        <v>33</v>
      </c>
      <c r="EJ141" s="5" t="s">
        <v>33</v>
      </c>
      <c r="EK141" s="5" t="s">
        <v>33</v>
      </c>
      <c r="EL141" s="5" t="s">
        <v>33</v>
      </c>
      <c r="EM141" s="5" t="s">
        <v>33</v>
      </c>
      <c r="EN141" s="5" t="s">
        <v>33</v>
      </c>
      <c r="EO141" s="5" t="s">
        <v>33</v>
      </c>
      <c r="EP141" s="5" t="s">
        <v>33</v>
      </c>
      <c r="EQ141" s="5" t="s">
        <v>33</v>
      </c>
      <c r="ER141" s="5" t="s">
        <v>33</v>
      </c>
      <c r="ES141" s="5" t="s">
        <v>33</v>
      </c>
      <c r="ET141" s="5" t="s">
        <v>33</v>
      </c>
      <c r="EU141" s="5" t="s">
        <v>33</v>
      </c>
      <c r="EV141" s="5" t="s">
        <v>33</v>
      </c>
      <c r="EW141" s="5" t="s">
        <v>33</v>
      </c>
      <c r="EX141" s="5" t="s">
        <v>33</v>
      </c>
      <c r="EY141" s="5" t="s">
        <v>33</v>
      </c>
      <c r="EZ141" s="5" t="s">
        <v>33</v>
      </c>
      <c r="FA141" s="5" t="s">
        <v>33</v>
      </c>
      <c r="FB141" s="5" t="s">
        <v>33</v>
      </c>
      <c r="FC141" s="5" t="s">
        <v>33</v>
      </c>
      <c r="FD141" s="5" t="s">
        <v>33</v>
      </c>
      <c r="FE141" s="5" t="s">
        <v>33</v>
      </c>
      <c r="FF141" s="5" t="s">
        <v>33</v>
      </c>
      <c r="FG141" s="5">
        <v>0</v>
      </c>
      <c r="FH141" s="5">
        <v>0</v>
      </c>
      <c r="FI141" s="5">
        <v>0</v>
      </c>
      <c r="FJ141" s="5" t="s">
        <v>33</v>
      </c>
      <c r="FK141" s="5" t="s">
        <v>33</v>
      </c>
      <c r="FL141" s="5" t="s">
        <v>33</v>
      </c>
      <c r="FM141" s="5" t="s">
        <v>33</v>
      </c>
      <c r="FN141" s="5" t="s">
        <v>33</v>
      </c>
      <c r="FO141" s="5" t="s">
        <v>33</v>
      </c>
      <c r="FP141" s="5" t="s">
        <v>33</v>
      </c>
      <c r="FQ141" s="5" t="s">
        <v>33</v>
      </c>
      <c r="FR141" s="5" t="s">
        <v>33</v>
      </c>
      <c r="FS141" s="5" t="s">
        <v>33</v>
      </c>
      <c r="FT141" s="5" t="s">
        <v>33</v>
      </c>
      <c r="FU141" s="5" t="s">
        <v>33</v>
      </c>
      <c r="FV141" s="5" t="s">
        <v>33</v>
      </c>
      <c r="FW141" s="5" t="s">
        <v>33</v>
      </c>
      <c r="FX141" s="5" t="s">
        <v>33</v>
      </c>
      <c r="FY141" s="5" t="s">
        <v>33</v>
      </c>
      <c r="FZ141" s="5" t="s">
        <v>33</v>
      </c>
      <c r="GA141" s="5" t="s">
        <v>33</v>
      </c>
      <c r="GB141" s="5" t="s">
        <v>33</v>
      </c>
      <c r="GC141" s="5" t="s">
        <v>33</v>
      </c>
      <c r="GD141" s="5" t="s">
        <v>33</v>
      </c>
      <c r="GE141" s="5" t="s">
        <v>33</v>
      </c>
      <c r="GF141" s="5" t="s">
        <v>33</v>
      </c>
      <c r="GG141" s="5" t="s">
        <v>33</v>
      </c>
      <c r="GH141" s="5" t="s">
        <v>33</v>
      </c>
      <c r="GI141" s="5" t="s">
        <v>33</v>
      </c>
      <c r="GJ141" s="5" t="s">
        <v>33</v>
      </c>
      <c r="GK141" s="5" t="s">
        <v>33</v>
      </c>
      <c r="GL141" s="5" t="s">
        <v>33</v>
      </c>
      <c r="GM141" s="5">
        <v>266466</v>
      </c>
      <c r="GN141" s="5">
        <v>11803</v>
      </c>
      <c r="GO141" s="5">
        <v>11528</v>
      </c>
      <c r="GP141" s="5" t="s">
        <v>33</v>
      </c>
      <c r="GQ141" s="5" t="s">
        <v>33</v>
      </c>
      <c r="GR141" s="5" t="s">
        <v>33</v>
      </c>
      <c r="GS141" s="5" t="s">
        <v>33</v>
      </c>
      <c r="GT141" s="5" t="s">
        <v>33</v>
      </c>
      <c r="GU141" s="5" t="s">
        <v>33</v>
      </c>
      <c r="GV141" s="5" t="s">
        <v>33</v>
      </c>
      <c r="GW141" s="5" t="s">
        <v>33</v>
      </c>
      <c r="GX141" s="5" t="s">
        <v>33</v>
      </c>
      <c r="GY141" s="5" t="s">
        <v>33</v>
      </c>
      <c r="GZ141" s="5" t="s">
        <v>33</v>
      </c>
      <c r="HA141" s="5" t="s">
        <v>33</v>
      </c>
      <c r="HB141" s="5" t="s">
        <v>33</v>
      </c>
      <c r="HC141" s="5" t="s">
        <v>33</v>
      </c>
      <c r="HD141" s="5" t="s">
        <v>33</v>
      </c>
      <c r="HE141" s="5" t="s">
        <v>33</v>
      </c>
      <c r="HF141" s="5" t="s">
        <v>33</v>
      </c>
      <c r="HG141" s="5" t="s">
        <v>33</v>
      </c>
      <c r="HH141" s="5" t="s">
        <v>33</v>
      </c>
      <c r="HI141" s="5" t="s">
        <v>33</v>
      </c>
      <c r="HJ141" s="5" t="s">
        <v>33</v>
      </c>
      <c r="HK141" s="5" t="s">
        <v>33</v>
      </c>
      <c r="HL141" s="5" t="s">
        <v>33</v>
      </c>
      <c r="HM141" s="5" t="s">
        <v>33</v>
      </c>
      <c r="HN141" s="5" t="s">
        <v>33</v>
      </c>
      <c r="HO141" s="5" t="s">
        <v>33</v>
      </c>
      <c r="HP141" s="5" t="s">
        <v>33</v>
      </c>
      <c r="HQ141" s="5" t="s">
        <v>33</v>
      </c>
      <c r="HR141" s="5" t="s">
        <v>33</v>
      </c>
      <c r="HS141" s="5">
        <v>46922</v>
      </c>
      <c r="HT141" s="5">
        <v>38997</v>
      </c>
      <c r="HU141" s="5">
        <v>40494</v>
      </c>
      <c r="HV141" s="5" t="s">
        <v>33</v>
      </c>
      <c r="HW141" s="5" t="s">
        <v>33</v>
      </c>
      <c r="HX141" s="5" t="s">
        <v>33</v>
      </c>
      <c r="HY141" s="5" t="s">
        <v>33</v>
      </c>
      <c r="HZ141" s="5" t="s">
        <v>33</v>
      </c>
      <c r="IA141" s="5" t="s">
        <v>33</v>
      </c>
      <c r="IB141" s="5" t="s">
        <v>33</v>
      </c>
      <c r="IC141" s="5" t="s">
        <v>33</v>
      </c>
      <c r="ID141" s="5" t="s">
        <v>33</v>
      </c>
      <c r="IE141" s="5" t="s">
        <v>33</v>
      </c>
      <c r="IF141" s="5" t="s">
        <v>33</v>
      </c>
      <c r="IG141" s="5" t="s">
        <v>33</v>
      </c>
      <c r="IH141" s="5" t="s">
        <v>33</v>
      </c>
      <c r="II141" s="5" t="s">
        <v>33</v>
      </c>
      <c r="IJ141" s="5" t="s">
        <v>33</v>
      </c>
      <c r="IK141" s="5" t="s">
        <v>33</v>
      </c>
      <c r="IL141" s="5" t="s">
        <v>33</v>
      </c>
      <c r="IM141" s="5" t="s">
        <v>33</v>
      </c>
      <c r="IN141" s="5" t="s">
        <v>33</v>
      </c>
      <c r="IO141" s="5" t="s">
        <v>33</v>
      </c>
      <c r="IP141" s="5" t="s">
        <v>33</v>
      </c>
      <c r="IQ141" s="5" t="s">
        <v>33</v>
      </c>
      <c r="IR141" s="5" t="s">
        <v>33</v>
      </c>
      <c r="IS141" s="5" t="s">
        <v>33</v>
      </c>
      <c r="IT141" s="5" t="s">
        <v>33</v>
      </c>
      <c r="IU141" s="5" t="s">
        <v>33</v>
      </c>
      <c r="IV141" s="5" t="s">
        <v>33</v>
      </c>
      <c r="IW141" s="5" t="s">
        <v>33</v>
      </c>
      <c r="IX141" s="5" t="s">
        <v>33</v>
      </c>
      <c r="IY141" s="5">
        <v>1867</v>
      </c>
      <c r="IZ141" s="5">
        <v>0</v>
      </c>
      <c r="JA141" s="5">
        <v>0</v>
      </c>
      <c r="JB141" s="5" t="s">
        <v>33</v>
      </c>
      <c r="JC141" s="5" t="s">
        <v>33</v>
      </c>
      <c r="JD141" s="5" t="s">
        <v>33</v>
      </c>
      <c r="JE141" s="5" t="s">
        <v>33</v>
      </c>
      <c r="JF141" s="5" t="s">
        <v>33</v>
      </c>
      <c r="JG141" s="5" t="s">
        <v>33</v>
      </c>
      <c r="JH141" s="5" t="s">
        <v>33</v>
      </c>
      <c r="JI141" s="5" t="s">
        <v>33</v>
      </c>
      <c r="JJ141" s="5" t="s">
        <v>33</v>
      </c>
      <c r="JK141" s="5" t="s">
        <v>33</v>
      </c>
      <c r="JL141" s="5" t="s">
        <v>33</v>
      </c>
      <c r="JM141" s="5" t="s">
        <v>33</v>
      </c>
      <c r="JN141" s="5" t="s">
        <v>33</v>
      </c>
      <c r="JO141" s="5" t="s">
        <v>33</v>
      </c>
      <c r="JP141" s="5" t="s">
        <v>33</v>
      </c>
      <c r="JQ141" s="5" t="s">
        <v>33</v>
      </c>
      <c r="JR141" s="5" t="s">
        <v>33</v>
      </c>
      <c r="JS141" s="5" t="s">
        <v>33</v>
      </c>
      <c r="JT141" s="5" t="s">
        <v>33</v>
      </c>
      <c r="JU141" s="5" t="s">
        <v>33</v>
      </c>
      <c r="JV141" s="5" t="s">
        <v>33</v>
      </c>
      <c r="JW141" s="5" t="s">
        <v>33</v>
      </c>
      <c r="JX141" s="5" t="s">
        <v>33</v>
      </c>
      <c r="JY141" s="5" t="s">
        <v>33</v>
      </c>
      <c r="JZ141" s="5" t="s">
        <v>33</v>
      </c>
      <c r="KA141" s="5" t="s">
        <v>33</v>
      </c>
      <c r="KB141" s="5" t="s">
        <v>33</v>
      </c>
      <c r="KC141" s="5" t="s">
        <v>33</v>
      </c>
      <c r="KD141" s="5" t="s">
        <v>33</v>
      </c>
      <c r="KE141" s="5">
        <v>16802</v>
      </c>
      <c r="KF141" s="5">
        <v>6544</v>
      </c>
      <c r="KG141" s="5">
        <v>6493</v>
      </c>
      <c r="KH141" s="5" t="s">
        <v>33</v>
      </c>
      <c r="KI141" s="5" t="s">
        <v>33</v>
      </c>
      <c r="KJ141" s="5" t="s">
        <v>33</v>
      </c>
      <c r="KK141" s="5" t="s">
        <v>33</v>
      </c>
      <c r="KL141" s="5" t="s">
        <v>33</v>
      </c>
      <c r="KM141" s="5" t="s">
        <v>33</v>
      </c>
      <c r="KN141" s="5" t="s">
        <v>33</v>
      </c>
      <c r="KO141" s="5" t="s">
        <v>33</v>
      </c>
      <c r="KP141" s="5" t="s">
        <v>33</v>
      </c>
      <c r="KQ141" s="5" t="s">
        <v>33</v>
      </c>
      <c r="KR141" s="5" t="s">
        <v>33</v>
      </c>
      <c r="KS141" s="5" t="s">
        <v>33</v>
      </c>
      <c r="KT141" s="5" t="s">
        <v>33</v>
      </c>
      <c r="KU141" s="5" t="s">
        <v>33</v>
      </c>
      <c r="KV141" s="5" t="s">
        <v>33</v>
      </c>
      <c r="KW141" s="5" t="s">
        <v>33</v>
      </c>
      <c r="KX141" s="5" t="s">
        <v>33</v>
      </c>
      <c r="KY141" s="5" t="s">
        <v>33</v>
      </c>
      <c r="KZ141" s="5" t="s">
        <v>33</v>
      </c>
      <c r="LA141" s="5" t="s">
        <v>33</v>
      </c>
      <c r="LB141" s="5" t="s">
        <v>33</v>
      </c>
      <c r="LC141" s="5" t="s">
        <v>33</v>
      </c>
      <c r="LD141" s="5" t="s">
        <v>33</v>
      </c>
      <c r="LE141" s="5" t="s">
        <v>33</v>
      </c>
      <c r="LF141" s="5" t="s">
        <v>33</v>
      </c>
      <c r="LG141" s="5" t="s">
        <v>33</v>
      </c>
      <c r="LH141" s="5" t="s">
        <v>33</v>
      </c>
      <c r="LI141" s="5" t="s">
        <v>33</v>
      </c>
      <c r="LJ141" s="5" t="s">
        <v>33</v>
      </c>
      <c r="LK141" s="5">
        <v>0</v>
      </c>
      <c r="LL141" s="5">
        <v>0</v>
      </c>
      <c r="LM141" s="5">
        <v>0</v>
      </c>
      <c r="LN141" s="5" t="s">
        <v>33</v>
      </c>
      <c r="LO141" s="5" t="s">
        <v>33</v>
      </c>
      <c r="LP141" s="5" t="s">
        <v>33</v>
      </c>
      <c r="LQ141" s="5" t="s">
        <v>33</v>
      </c>
      <c r="LR141" s="5" t="s">
        <v>33</v>
      </c>
      <c r="LS141" s="5" t="s">
        <v>33</v>
      </c>
      <c r="LT141" s="5" t="s">
        <v>33</v>
      </c>
      <c r="LU141" s="5" t="s">
        <v>33</v>
      </c>
      <c r="LV141" s="5" t="s">
        <v>33</v>
      </c>
      <c r="LW141" s="5" t="s">
        <v>33</v>
      </c>
      <c r="LX141" s="5" t="s">
        <v>33</v>
      </c>
      <c r="LY141" s="5" t="s">
        <v>33</v>
      </c>
      <c r="LZ141" s="5" t="s">
        <v>33</v>
      </c>
      <c r="MA141" s="5" t="s">
        <v>33</v>
      </c>
      <c r="MB141" s="5" t="s">
        <v>33</v>
      </c>
      <c r="MC141" s="5" t="s">
        <v>33</v>
      </c>
      <c r="MD141" s="5" t="s">
        <v>33</v>
      </c>
      <c r="ME141" s="5" t="s">
        <v>33</v>
      </c>
      <c r="MF141" s="5" t="s">
        <v>33</v>
      </c>
      <c r="MG141" s="5" t="s">
        <v>33</v>
      </c>
      <c r="MH141" s="5" t="s">
        <v>33</v>
      </c>
      <c r="MI141" s="5" t="s">
        <v>33</v>
      </c>
      <c r="MJ141" s="5" t="s">
        <v>33</v>
      </c>
      <c r="MK141" s="5" t="s">
        <v>33</v>
      </c>
      <c r="ML141" s="5" t="s">
        <v>33</v>
      </c>
      <c r="MM141" s="5" t="s">
        <v>33</v>
      </c>
      <c r="MN141" s="5" t="s">
        <v>33</v>
      </c>
      <c r="MO141" s="5" t="s">
        <v>33</v>
      </c>
      <c r="MP141" s="5" t="s">
        <v>33</v>
      </c>
      <c r="MQ141" s="5">
        <v>242</v>
      </c>
      <c r="MR141" s="5">
        <v>0</v>
      </c>
      <c r="MS141" s="5">
        <v>0</v>
      </c>
      <c r="MT141" s="5" t="s">
        <v>33</v>
      </c>
      <c r="MU141" s="5" t="s">
        <v>33</v>
      </c>
      <c r="MV141" s="5" t="s">
        <v>33</v>
      </c>
      <c r="MW141" s="5" t="s">
        <v>33</v>
      </c>
      <c r="MX141" s="5" t="s">
        <v>33</v>
      </c>
      <c r="MY141" s="5" t="s">
        <v>33</v>
      </c>
      <c r="MZ141" s="5" t="s">
        <v>33</v>
      </c>
      <c r="NA141" s="5" t="s">
        <v>33</v>
      </c>
      <c r="NB141" s="5" t="s">
        <v>33</v>
      </c>
      <c r="NC141" s="5" t="s">
        <v>33</v>
      </c>
      <c r="ND141" s="5" t="s">
        <v>33</v>
      </c>
      <c r="NE141" s="5" t="s">
        <v>33</v>
      </c>
      <c r="NF141" s="5" t="s">
        <v>33</v>
      </c>
      <c r="NG141" s="5" t="s">
        <v>33</v>
      </c>
      <c r="NH141" s="5" t="s">
        <v>33</v>
      </c>
      <c r="NI141" s="5" t="s">
        <v>33</v>
      </c>
      <c r="NJ141" s="5" t="s">
        <v>33</v>
      </c>
      <c r="NK141" s="5" t="s">
        <v>33</v>
      </c>
      <c r="NL141" s="5" t="s">
        <v>33</v>
      </c>
      <c r="NM141" s="5" t="s">
        <v>33</v>
      </c>
      <c r="NN141" s="5" t="s">
        <v>33</v>
      </c>
      <c r="NO141" s="5" t="s">
        <v>33</v>
      </c>
      <c r="NP141" s="5" t="s">
        <v>33</v>
      </c>
      <c r="NQ141" s="5" t="s">
        <v>33</v>
      </c>
      <c r="NR141" s="5" t="s">
        <v>33</v>
      </c>
      <c r="NS141" s="5" t="s">
        <v>33</v>
      </c>
      <c r="NT141" s="5" t="s">
        <v>33</v>
      </c>
      <c r="NU141" s="5" t="s">
        <v>33</v>
      </c>
      <c r="NV141" s="5" t="s">
        <v>33</v>
      </c>
      <c r="NW141" s="5">
        <v>0</v>
      </c>
      <c r="NX141" s="5">
        <v>0</v>
      </c>
      <c r="NY141" s="5">
        <v>0</v>
      </c>
      <c r="NZ141" s="5" t="s">
        <v>33</v>
      </c>
      <c r="OA141" s="5" t="s">
        <v>33</v>
      </c>
      <c r="OB141" s="5" t="s">
        <v>33</v>
      </c>
      <c r="OC141" s="5" t="s">
        <v>33</v>
      </c>
      <c r="OD141" s="5" t="s">
        <v>33</v>
      </c>
      <c r="OE141" s="5" t="s">
        <v>33</v>
      </c>
      <c r="OF141" s="5" t="s">
        <v>33</v>
      </c>
      <c r="OG141" s="5" t="s">
        <v>33</v>
      </c>
      <c r="OH141" s="5" t="s">
        <v>33</v>
      </c>
      <c r="OI141" s="5" t="s">
        <v>33</v>
      </c>
      <c r="OJ141" s="5" t="s">
        <v>33</v>
      </c>
      <c r="OK141" s="5" t="s">
        <v>33</v>
      </c>
      <c r="OL141" s="5" t="s">
        <v>33</v>
      </c>
      <c r="OM141" s="5" t="s">
        <v>33</v>
      </c>
      <c r="ON141" s="5" t="s">
        <v>33</v>
      </c>
      <c r="OO141" s="5" t="s">
        <v>33</v>
      </c>
      <c r="OP141" s="5" t="s">
        <v>33</v>
      </c>
      <c r="OQ141" s="5" t="s">
        <v>33</v>
      </c>
      <c r="OR141" s="5" t="s">
        <v>33</v>
      </c>
      <c r="OS141" s="5" t="s">
        <v>33</v>
      </c>
      <c r="OT141" s="5" t="s">
        <v>33</v>
      </c>
      <c r="OU141" s="5" t="s">
        <v>33</v>
      </c>
      <c r="OV141" s="5" t="s">
        <v>33</v>
      </c>
      <c r="OW141" s="5" t="s">
        <v>33</v>
      </c>
      <c r="OX141" s="5" t="s">
        <v>33</v>
      </c>
      <c r="OY141" s="5" t="s">
        <v>33</v>
      </c>
      <c r="OZ141" s="5" t="s">
        <v>33</v>
      </c>
      <c r="PA141" s="5" t="s">
        <v>33</v>
      </c>
      <c r="PB141" s="5" t="s">
        <v>33</v>
      </c>
      <c r="PC141" s="5">
        <v>1487</v>
      </c>
      <c r="PD141" s="5">
        <v>1331</v>
      </c>
      <c r="PE141" s="5">
        <v>1574</v>
      </c>
      <c r="PF141" s="5" t="s">
        <v>33</v>
      </c>
      <c r="PG141" s="5" t="s">
        <v>33</v>
      </c>
      <c r="PH141" s="5" t="s">
        <v>33</v>
      </c>
      <c r="PI141" s="5" t="s">
        <v>33</v>
      </c>
      <c r="PJ141" s="5" t="s">
        <v>33</v>
      </c>
      <c r="PK141" s="5" t="s">
        <v>33</v>
      </c>
      <c r="PL141" s="5" t="s">
        <v>33</v>
      </c>
      <c r="PM141" s="5" t="s">
        <v>33</v>
      </c>
      <c r="PN141" s="5" t="s">
        <v>33</v>
      </c>
      <c r="PO141" s="5" t="s">
        <v>33</v>
      </c>
      <c r="PP141" s="5" t="s">
        <v>33</v>
      </c>
      <c r="PQ141" s="5" t="s">
        <v>33</v>
      </c>
      <c r="PR141" s="5" t="s">
        <v>33</v>
      </c>
      <c r="PS141" s="5" t="s">
        <v>33</v>
      </c>
      <c r="PT141" s="5" t="s">
        <v>33</v>
      </c>
      <c r="PU141" s="5" t="s">
        <v>33</v>
      </c>
      <c r="PV141" s="5" t="s">
        <v>33</v>
      </c>
      <c r="PW141" s="5" t="s">
        <v>33</v>
      </c>
      <c r="PX141" s="5" t="s">
        <v>33</v>
      </c>
      <c r="PY141" s="5" t="s">
        <v>33</v>
      </c>
      <c r="PZ141" s="5" t="s">
        <v>33</v>
      </c>
      <c r="QA141" s="5" t="s">
        <v>33</v>
      </c>
      <c r="QB141" s="5" t="s">
        <v>33</v>
      </c>
      <c r="QC141" s="5" t="s">
        <v>33</v>
      </c>
      <c r="QD141" s="5" t="s">
        <v>33</v>
      </c>
      <c r="QE141" s="5" t="s">
        <v>33</v>
      </c>
      <c r="QF141" s="5" t="s">
        <v>33</v>
      </c>
      <c r="QG141" s="5" t="s">
        <v>33</v>
      </c>
      <c r="QH141" s="5" t="s">
        <v>33</v>
      </c>
      <c r="QI141" s="5">
        <v>3038</v>
      </c>
      <c r="QJ141" s="5">
        <v>2211</v>
      </c>
      <c r="QK141" s="5">
        <v>2742</v>
      </c>
      <c r="QL141" s="5" t="s">
        <v>33</v>
      </c>
      <c r="QM141" s="5" t="s">
        <v>33</v>
      </c>
      <c r="QN141" s="5" t="s">
        <v>33</v>
      </c>
      <c r="QO141" s="5" t="s">
        <v>33</v>
      </c>
      <c r="QP141" s="5" t="s">
        <v>33</v>
      </c>
      <c r="QQ141" s="5" t="s">
        <v>33</v>
      </c>
      <c r="QR141" s="5" t="s">
        <v>33</v>
      </c>
      <c r="QS141" s="5" t="s">
        <v>33</v>
      </c>
      <c r="QT141" s="5" t="s">
        <v>33</v>
      </c>
      <c r="QU141" s="5" t="s">
        <v>33</v>
      </c>
      <c r="QV141" s="5" t="s">
        <v>33</v>
      </c>
      <c r="QW141" s="5" t="s">
        <v>33</v>
      </c>
      <c r="QX141" s="5" t="s">
        <v>33</v>
      </c>
      <c r="QY141" s="5" t="s">
        <v>33</v>
      </c>
      <c r="QZ141" s="5" t="s">
        <v>33</v>
      </c>
      <c r="RA141" s="5" t="s">
        <v>33</v>
      </c>
      <c r="RB141" s="5" t="s">
        <v>33</v>
      </c>
      <c r="RC141" s="5" t="s">
        <v>33</v>
      </c>
      <c r="RD141" s="5" t="s">
        <v>33</v>
      </c>
      <c r="RE141" s="5" t="s">
        <v>33</v>
      </c>
      <c r="RF141" s="5" t="s">
        <v>33</v>
      </c>
      <c r="RG141" s="5" t="s">
        <v>33</v>
      </c>
      <c r="RH141" s="5" t="s">
        <v>33</v>
      </c>
      <c r="RI141" s="5" t="s">
        <v>33</v>
      </c>
      <c r="RJ141" s="5" t="s">
        <v>33</v>
      </c>
      <c r="RK141" s="5" t="s">
        <v>33</v>
      </c>
      <c r="RL141" s="5" t="s">
        <v>33</v>
      </c>
      <c r="RM141" s="5" t="s">
        <v>33</v>
      </c>
      <c r="RN141" s="5" t="s">
        <v>33</v>
      </c>
      <c r="RO141" s="5">
        <v>1222</v>
      </c>
      <c r="RP141" s="5">
        <v>973</v>
      </c>
      <c r="RQ141" s="5">
        <v>1175</v>
      </c>
      <c r="RR141" s="5" t="s">
        <v>33</v>
      </c>
      <c r="RS141" s="5" t="s">
        <v>33</v>
      </c>
      <c r="RT141" s="5" t="s">
        <v>33</v>
      </c>
      <c r="RU141" s="5" t="s">
        <v>33</v>
      </c>
      <c r="RV141" s="5" t="s">
        <v>33</v>
      </c>
      <c r="RW141" s="5" t="s">
        <v>33</v>
      </c>
      <c r="RX141" s="5" t="s">
        <v>33</v>
      </c>
      <c r="RY141" s="5" t="s">
        <v>33</v>
      </c>
      <c r="RZ141" s="5" t="s">
        <v>33</v>
      </c>
      <c r="SA141" s="5" t="s">
        <v>33</v>
      </c>
      <c r="SB141" s="5" t="s">
        <v>33</v>
      </c>
      <c r="SC141" s="5" t="s">
        <v>33</v>
      </c>
      <c r="SD141" s="5" t="s">
        <v>33</v>
      </c>
      <c r="SE141" s="5" t="s">
        <v>33</v>
      </c>
      <c r="SF141" s="5" t="s">
        <v>33</v>
      </c>
      <c r="SG141" s="5" t="s">
        <v>33</v>
      </c>
      <c r="SH141" s="5" t="s">
        <v>33</v>
      </c>
      <c r="SI141" s="5" t="s">
        <v>33</v>
      </c>
      <c r="SJ141" s="5" t="s">
        <v>33</v>
      </c>
      <c r="SK141" s="5" t="s">
        <v>33</v>
      </c>
      <c r="SL141" s="5" t="s">
        <v>33</v>
      </c>
      <c r="SM141" s="5" t="s">
        <v>33</v>
      </c>
      <c r="SN141" s="5" t="s">
        <v>33</v>
      </c>
      <c r="SO141" s="5" t="s">
        <v>33</v>
      </c>
      <c r="SP141" s="5" t="s">
        <v>33</v>
      </c>
      <c r="SQ141" s="5" t="s">
        <v>33</v>
      </c>
      <c r="SR141" s="5" t="s">
        <v>33</v>
      </c>
      <c r="SS141" s="5" t="s">
        <v>33</v>
      </c>
      <c r="ST141" s="5" t="s">
        <v>33</v>
      </c>
      <c r="SU141" s="5">
        <v>2791</v>
      </c>
      <c r="SV141" s="5">
        <v>1651</v>
      </c>
      <c r="SW141" s="5">
        <v>1867</v>
      </c>
      <c r="SX141" s="5" t="s">
        <v>33</v>
      </c>
      <c r="SY141" s="5" t="s">
        <v>33</v>
      </c>
      <c r="SZ141" s="5" t="s">
        <v>33</v>
      </c>
      <c r="TA141" s="5" t="s">
        <v>33</v>
      </c>
      <c r="TB141" s="5" t="s">
        <v>33</v>
      </c>
      <c r="TC141" s="5" t="s">
        <v>33</v>
      </c>
      <c r="TD141" s="5" t="s">
        <v>33</v>
      </c>
      <c r="TE141" s="5" t="s">
        <v>33</v>
      </c>
      <c r="TF141" s="5" t="s">
        <v>33</v>
      </c>
      <c r="TG141" s="5" t="s">
        <v>33</v>
      </c>
      <c r="TH141" s="5" t="s">
        <v>33</v>
      </c>
      <c r="TI141" s="5" t="s">
        <v>33</v>
      </c>
      <c r="TJ141" s="5" t="s">
        <v>33</v>
      </c>
      <c r="TK141" s="5" t="s">
        <v>33</v>
      </c>
      <c r="TL141" s="5" t="s">
        <v>33</v>
      </c>
      <c r="TM141" s="5" t="s">
        <v>33</v>
      </c>
      <c r="TN141" s="5" t="s">
        <v>33</v>
      </c>
      <c r="TO141" s="5" t="s">
        <v>33</v>
      </c>
      <c r="TP141" s="5" t="s">
        <v>33</v>
      </c>
      <c r="TQ141" s="5" t="s">
        <v>33</v>
      </c>
      <c r="TR141" s="5" t="s">
        <v>33</v>
      </c>
      <c r="TS141" s="5" t="s">
        <v>33</v>
      </c>
      <c r="TT141" s="5" t="s">
        <v>33</v>
      </c>
      <c r="TU141" s="5" t="s">
        <v>33</v>
      </c>
      <c r="TV141" s="5" t="s">
        <v>33</v>
      </c>
      <c r="TW141" s="5" t="s">
        <v>33</v>
      </c>
      <c r="TX141" s="5" t="s">
        <v>33</v>
      </c>
      <c r="TY141" s="5" t="s">
        <v>33</v>
      </c>
      <c r="TZ141" s="5" t="s">
        <v>33</v>
      </c>
      <c r="UA141" s="5">
        <v>0</v>
      </c>
      <c r="UB141" s="5">
        <v>1</v>
      </c>
      <c r="UC141" s="5">
        <v>2</v>
      </c>
      <c r="UD141" s="5" t="s">
        <v>33</v>
      </c>
      <c r="UE141" s="5" t="s">
        <v>33</v>
      </c>
      <c r="UF141" s="5" t="s">
        <v>33</v>
      </c>
      <c r="UG141" s="5" t="s">
        <v>33</v>
      </c>
      <c r="UH141" s="5" t="s">
        <v>33</v>
      </c>
      <c r="UI141" s="5" t="s">
        <v>33</v>
      </c>
      <c r="UJ141" s="5" t="s">
        <v>33</v>
      </c>
      <c r="UK141" s="5" t="s">
        <v>33</v>
      </c>
      <c r="UL141" s="5" t="s">
        <v>33</v>
      </c>
      <c r="UM141" s="5" t="s">
        <v>33</v>
      </c>
      <c r="UN141" s="5" t="s">
        <v>33</v>
      </c>
      <c r="UO141" s="5" t="s">
        <v>33</v>
      </c>
      <c r="UP141" s="5" t="s">
        <v>33</v>
      </c>
      <c r="UQ141" s="5" t="s">
        <v>33</v>
      </c>
      <c r="UR141" s="5" t="s">
        <v>33</v>
      </c>
      <c r="US141" s="5" t="s">
        <v>33</v>
      </c>
      <c r="UT141" s="5" t="s">
        <v>33</v>
      </c>
      <c r="UU141" s="5" t="s">
        <v>33</v>
      </c>
      <c r="UV141" s="5" t="s">
        <v>33</v>
      </c>
      <c r="UW141" s="5" t="s">
        <v>33</v>
      </c>
      <c r="UX141" s="5" t="s">
        <v>33</v>
      </c>
      <c r="UY141" s="5" t="s">
        <v>33</v>
      </c>
      <c r="UZ141" s="5" t="s">
        <v>33</v>
      </c>
      <c r="VA141" s="5" t="s">
        <v>33</v>
      </c>
      <c r="VB141" s="5" t="s">
        <v>33</v>
      </c>
      <c r="VC141" s="5" t="s">
        <v>33</v>
      </c>
      <c r="VD141" s="5" t="s">
        <v>33</v>
      </c>
      <c r="VE141" s="5" t="s">
        <v>33</v>
      </c>
      <c r="VF141" s="5" t="s">
        <v>33</v>
      </c>
      <c r="VG141" s="5">
        <v>3046</v>
      </c>
      <c r="VH141" s="5">
        <v>2694</v>
      </c>
      <c r="VI141" s="5">
        <v>1653</v>
      </c>
      <c r="VJ141" s="5" t="s">
        <v>33</v>
      </c>
      <c r="VK141" s="5" t="s">
        <v>33</v>
      </c>
      <c r="VL141" s="5" t="s">
        <v>33</v>
      </c>
      <c r="VM141" s="5" t="s">
        <v>33</v>
      </c>
      <c r="VN141" s="5" t="s">
        <v>33</v>
      </c>
      <c r="VO141" s="5" t="s">
        <v>33</v>
      </c>
      <c r="VP141" s="5" t="s">
        <v>33</v>
      </c>
      <c r="VQ141" s="5" t="s">
        <v>33</v>
      </c>
      <c r="VR141" s="5" t="s">
        <v>33</v>
      </c>
      <c r="VS141" s="5" t="s">
        <v>33</v>
      </c>
      <c r="VT141" s="5" t="s">
        <v>33</v>
      </c>
      <c r="VU141" s="5" t="s">
        <v>33</v>
      </c>
      <c r="VV141" s="5" t="s">
        <v>33</v>
      </c>
      <c r="VW141" s="5" t="s">
        <v>33</v>
      </c>
      <c r="VX141" s="5" t="s">
        <v>33</v>
      </c>
      <c r="VY141" s="5" t="s">
        <v>33</v>
      </c>
      <c r="VZ141" s="5" t="s">
        <v>33</v>
      </c>
      <c r="WA141" s="5" t="s">
        <v>33</v>
      </c>
      <c r="WB141" s="5" t="s">
        <v>33</v>
      </c>
      <c r="WC141" s="5" t="s">
        <v>33</v>
      </c>
      <c r="WD141" s="5" t="s">
        <v>33</v>
      </c>
      <c r="WE141" s="5" t="s">
        <v>33</v>
      </c>
      <c r="WF141" s="5" t="s">
        <v>33</v>
      </c>
      <c r="WG141" s="5" t="s">
        <v>33</v>
      </c>
      <c r="WH141" s="5" t="s">
        <v>33</v>
      </c>
      <c r="WI141" s="5" t="s">
        <v>33</v>
      </c>
      <c r="WJ141" s="5" t="s">
        <v>33</v>
      </c>
      <c r="WK141" s="5" t="s">
        <v>33</v>
      </c>
      <c r="WL141" s="5" t="s">
        <v>33</v>
      </c>
      <c r="WM141" s="5">
        <v>0</v>
      </c>
      <c r="WN141" s="5">
        <v>0</v>
      </c>
      <c r="WO141" s="5">
        <v>2</v>
      </c>
      <c r="WP141" s="5" t="s">
        <v>33</v>
      </c>
      <c r="WQ141" s="5" t="s">
        <v>33</v>
      </c>
      <c r="WR141" s="5" t="s">
        <v>33</v>
      </c>
      <c r="WS141" s="5" t="s">
        <v>33</v>
      </c>
      <c r="WT141" s="5" t="s">
        <v>33</v>
      </c>
      <c r="WU141" s="5" t="s">
        <v>33</v>
      </c>
      <c r="WV141" s="5" t="s">
        <v>33</v>
      </c>
      <c r="WW141" s="5" t="s">
        <v>33</v>
      </c>
      <c r="WX141" s="5" t="s">
        <v>33</v>
      </c>
      <c r="WY141" s="5" t="s">
        <v>33</v>
      </c>
      <c r="WZ141" s="5" t="s">
        <v>33</v>
      </c>
      <c r="XA141" s="5" t="s">
        <v>33</v>
      </c>
      <c r="XB141" s="5" t="s">
        <v>33</v>
      </c>
      <c r="XC141" s="5" t="s">
        <v>33</v>
      </c>
      <c r="XD141" s="5" t="s">
        <v>33</v>
      </c>
      <c r="XE141" s="5" t="s">
        <v>33</v>
      </c>
      <c r="XF141" s="5" t="s">
        <v>33</v>
      </c>
      <c r="XG141" s="5" t="s">
        <v>33</v>
      </c>
      <c r="XH141" s="5" t="s">
        <v>33</v>
      </c>
      <c r="XI141" s="5" t="s">
        <v>33</v>
      </c>
      <c r="XJ141" s="5" t="s">
        <v>33</v>
      </c>
      <c r="XK141" s="5" t="s">
        <v>33</v>
      </c>
      <c r="XL141" s="5" t="s">
        <v>33</v>
      </c>
      <c r="XM141" s="5" t="s">
        <v>33</v>
      </c>
      <c r="XN141" s="5" t="s">
        <v>33</v>
      </c>
      <c r="XO141" s="5" t="s">
        <v>33</v>
      </c>
      <c r="XP141" s="5" t="s">
        <v>33</v>
      </c>
      <c r="XQ141" s="5" t="s">
        <v>33</v>
      </c>
      <c r="XR141" s="5" t="s">
        <v>33</v>
      </c>
      <c r="XS141" s="1">
        <v>60631</v>
      </c>
      <c r="XT141" s="3" t="s">
        <v>180</v>
      </c>
      <c r="XU141" s="3" t="s">
        <v>180</v>
      </c>
      <c r="XV141" s="3" t="s">
        <v>180</v>
      </c>
      <c r="XW141" s="3" t="s">
        <v>179</v>
      </c>
      <c r="XX141" s="3" t="s">
        <v>179</v>
      </c>
      <c r="XY141" s="3" t="s">
        <v>180</v>
      </c>
      <c r="XZ141" s="3" t="s">
        <v>201</v>
      </c>
    </row>
    <row r="142" spans="1:650" x14ac:dyDescent="0.3">
      <c r="A142" s="6" t="s">
        <v>169</v>
      </c>
      <c r="B142" s="1">
        <v>4081463</v>
      </c>
      <c r="C142" s="5">
        <v>3047</v>
      </c>
      <c r="D142" s="5">
        <v>2697</v>
      </c>
      <c r="E142" s="5">
        <v>3606</v>
      </c>
      <c r="F142" s="5">
        <v>17887</v>
      </c>
      <c r="G142" s="5">
        <v>115</v>
      </c>
      <c r="H142" s="5">
        <v>186</v>
      </c>
      <c r="I142" s="5">
        <v>0</v>
      </c>
      <c r="J142" s="5">
        <v>0</v>
      </c>
      <c r="K142" s="5">
        <v>0</v>
      </c>
      <c r="L142" s="5">
        <v>0</v>
      </c>
      <c r="M142" s="5">
        <v>0</v>
      </c>
      <c r="N142" s="5">
        <v>0</v>
      </c>
      <c r="O142" s="5">
        <v>0</v>
      </c>
      <c r="P142" s="5">
        <v>72</v>
      </c>
      <c r="Q142" s="5">
        <v>10</v>
      </c>
      <c r="R142" s="5">
        <v>1422</v>
      </c>
      <c r="S142" s="5">
        <v>8</v>
      </c>
      <c r="T142" s="5">
        <v>3324</v>
      </c>
      <c r="U142" s="5">
        <v>54</v>
      </c>
      <c r="V142" s="5">
        <v>525</v>
      </c>
      <c r="W142" s="5">
        <v>1386</v>
      </c>
      <c r="X142" s="5">
        <v>32</v>
      </c>
      <c r="Y142" s="5">
        <v>2767</v>
      </c>
      <c r="Z142" s="5">
        <v>0</v>
      </c>
      <c r="AA142" s="5">
        <v>0</v>
      </c>
      <c r="AB142" s="5">
        <v>0</v>
      </c>
      <c r="AC142" s="5" t="s">
        <v>33</v>
      </c>
      <c r="AD142" s="5" t="s">
        <v>33</v>
      </c>
      <c r="AE142" s="5" t="s">
        <v>33</v>
      </c>
      <c r="AF142" s="5" t="s">
        <v>33</v>
      </c>
      <c r="AG142" s="5" t="s">
        <v>33</v>
      </c>
      <c r="AH142" s="5" t="s">
        <v>33</v>
      </c>
      <c r="AI142" s="5">
        <v>2526</v>
      </c>
      <c r="AJ142" s="5">
        <v>44</v>
      </c>
      <c r="AK142" s="5">
        <v>433</v>
      </c>
      <c r="AL142" s="5">
        <v>279</v>
      </c>
      <c r="AM142" s="5">
        <v>1867</v>
      </c>
      <c r="AN142" s="5">
        <v>1024</v>
      </c>
      <c r="AO142" s="5">
        <v>9389</v>
      </c>
      <c r="AP142" s="5">
        <v>5274</v>
      </c>
      <c r="AQ142" s="5">
        <v>1177</v>
      </c>
      <c r="AR142" s="5">
        <v>27925</v>
      </c>
      <c r="AS142" s="5">
        <v>1960</v>
      </c>
      <c r="AT142" s="5">
        <v>9306</v>
      </c>
      <c r="AU142" s="5">
        <v>1263</v>
      </c>
      <c r="AV142" s="5">
        <v>724</v>
      </c>
      <c r="AW142" s="5">
        <v>4198</v>
      </c>
      <c r="AX142" s="5">
        <v>2098</v>
      </c>
      <c r="AY142" s="5">
        <v>1380</v>
      </c>
      <c r="AZ142" s="5">
        <v>1666</v>
      </c>
      <c r="BA142" s="5">
        <v>5305</v>
      </c>
      <c r="BB142" s="5">
        <v>1731</v>
      </c>
      <c r="BC142" s="5">
        <v>1388</v>
      </c>
      <c r="BD142" s="5">
        <v>86</v>
      </c>
      <c r="BE142" s="5">
        <v>43</v>
      </c>
      <c r="BF142" s="5">
        <v>114</v>
      </c>
      <c r="BG142" s="5">
        <v>215</v>
      </c>
      <c r="BH142" s="5">
        <v>905</v>
      </c>
      <c r="BI142" s="5" t="s">
        <v>33</v>
      </c>
      <c r="BJ142" s="5" t="s">
        <v>33</v>
      </c>
      <c r="BK142" s="5" t="s">
        <v>33</v>
      </c>
      <c r="BL142" s="5" t="s">
        <v>33</v>
      </c>
      <c r="BM142" s="5" t="s">
        <v>33</v>
      </c>
      <c r="BN142" s="5" t="s">
        <v>33</v>
      </c>
      <c r="BO142" s="5">
        <v>0</v>
      </c>
      <c r="BP142" s="5">
        <v>0</v>
      </c>
      <c r="BQ142" s="5">
        <v>0</v>
      </c>
      <c r="BR142" s="5">
        <v>0</v>
      </c>
      <c r="BS142" s="5">
        <v>0</v>
      </c>
      <c r="BT142" s="5">
        <v>0</v>
      </c>
      <c r="BU142" s="5">
        <v>0</v>
      </c>
      <c r="BV142" s="5">
        <v>0</v>
      </c>
      <c r="BW142" s="5">
        <v>0</v>
      </c>
      <c r="BX142" s="5">
        <v>0</v>
      </c>
      <c r="BY142" s="5">
        <v>0</v>
      </c>
      <c r="BZ142" s="5">
        <v>0</v>
      </c>
      <c r="CA142" s="5">
        <v>0</v>
      </c>
      <c r="CB142" s="5">
        <v>0</v>
      </c>
      <c r="CC142" s="5">
        <v>0</v>
      </c>
      <c r="CD142" s="5">
        <v>0</v>
      </c>
      <c r="CE142" s="5">
        <v>0</v>
      </c>
      <c r="CF142" s="5">
        <v>0</v>
      </c>
      <c r="CG142" s="5">
        <v>119</v>
      </c>
      <c r="CH142" s="5">
        <v>622</v>
      </c>
      <c r="CI142" s="5">
        <v>330</v>
      </c>
      <c r="CJ142" s="5">
        <v>221</v>
      </c>
      <c r="CK142" s="5">
        <v>8321</v>
      </c>
      <c r="CL142" s="5">
        <v>676</v>
      </c>
      <c r="CM142" s="5">
        <v>3485</v>
      </c>
      <c r="CN142" s="5">
        <v>229</v>
      </c>
      <c r="CO142" s="5" t="s">
        <v>33</v>
      </c>
      <c r="CP142" s="5" t="s">
        <v>33</v>
      </c>
      <c r="CQ142" s="5" t="s">
        <v>33</v>
      </c>
      <c r="CR142" s="5" t="s">
        <v>33</v>
      </c>
      <c r="CS142" s="5" t="s">
        <v>33</v>
      </c>
      <c r="CT142" s="5" t="s">
        <v>33</v>
      </c>
      <c r="CU142" s="5">
        <v>13824</v>
      </c>
      <c r="CV142" s="5">
        <v>10942</v>
      </c>
      <c r="CW142" s="5">
        <v>10507</v>
      </c>
      <c r="CX142" s="5">
        <v>4392</v>
      </c>
      <c r="CY142" s="5">
        <v>7524</v>
      </c>
      <c r="CZ142" s="5">
        <v>4749</v>
      </c>
      <c r="DA142" s="5">
        <v>8814</v>
      </c>
      <c r="DB142" s="5">
        <v>4894</v>
      </c>
      <c r="DC142" s="5">
        <v>4309</v>
      </c>
      <c r="DD142" s="5">
        <v>2148</v>
      </c>
      <c r="DE142" s="5">
        <v>5326</v>
      </c>
      <c r="DF142" s="5">
        <v>6543</v>
      </c>
      <c r="DG142" s="5">
        <v>6900</v>
      </c>
      <c r="DH142" s="5">
        <v>5239</v>
      </c>
      <c r="DI142" s="5">
        <v>4120</v>
      </c>
      <c r="DJ142" s="5">
        <v>13267</v>
      </c>
      <c r="DK142" s="5">
        <v>3961</v>
      </c>
      <c r="DL142" s="5">
        <v>3154</v>
      </c>
      <c r="DM142" s="5">
        <v>4809</v>
      </c>
      <c r="DN142" s="5">
        <v>5733</v>
      </c>
      <c r="DO142" s="5">
        <v>2663</v>
      </c>
      <c r="DP142" s="5">
        <v>2741</v>
      </c>
      <c r="DQ142" s="5">
        <v>3027</v>
      </c>
      <c r="DR142" s="5">
        <v>3383</v>
      </c>
      <c r="DS142" s="5">
        <v>4268</v>
      </c>
      <c r="DT142" s="5">
        <v>3200</v>
      </c>
      <c r="DU142" s="5" t="s">
        <v>33</v>
      </c>
      <c r="DV142" s="5" t="s">
        <v>33</v>
      </c>
      <c r="DW142" s="5" t="s">
        <v>33</v>
      </c>
      <c r="DX142" s="5" t="s">
        <v>33</v>
      </c>
      <c r="DY142" s="5" t="s">
        <v>33</v>
      </c>
      <c r="DZ142" s="5" t="s">
        <v>33</v>
      </c>
      <c r="EA142" s="5">
        <v>7498</v>
      </c>
      <c r="EB142" s="5">
        <v>1194</v>
      </c>
      <c r="EC142" s="5">
        <v>4215</v>
      </c>
      <c r="ED142" s="5">
        <v>993</v>
      </c>
      <c r="EE142" s="5">
        <v>3971</v>
      </c>
      <c r="EF142" s="5">
        <v>1393</v>
      </c>
      <c r="EG142" s="5">
        <v>2562</v>
      </c>
      <c r="EH142" s="5">
        <v>1821</v>
      </c>
      <c r="EI142" s="5">
        <v>1271</v>
      </c>
      <c r="EJ142" s="5">
        <v>579</v>
      </c>
      <c r="EK142" s="5">
        <v>2076</v>
      </c>
      <c r="EL142" s="5">
        <v>1248</v>
      </c>
      <c r="EM142" s="5">
        <v>1313</v>
      </c>
      <c r="EN142" s="5">
        <v>2278</v>
      </c>
      <c r="EO142" s="5">
        <v>1274</v>
      </c>
      <c r="EP142" s="5">
        <v>2302</v>
      </c>
      <c r="EQ142" s="5">
        <v>954</v>
      </c>
      <c r="ER142" s="5">
        <v>2101</v>
      </c>
      <c r="ES142" s="5">
        <v>790</v>
      </c>
      <c r="ET142" s="5">
        <v>1269</v>
      </c>
      <c r="EU142" s="5">
        <v>1193</v>
      </c>
      <c r="EV142" s="5">
        <v>192</v>
      </c>
      <c r="EW142" s="5">
        <v>376</v>
      </c>
      <c r="EX142" s="5">
        <v>447</v>
      </c>
      <c r="EY142" s="5">
        <v>708</v>
      </c>
      <c r="EZ142" s="5">
        <v>765</v>
      </c>
      <c r="FA142" s="5" t="s">
        <v>33</v>
      </c>
      <c r="FB142" s="5" t="s">
        <v>33</v>
      </c>
      <c r="FC142" s="5" t="s">
        <v>33</v>
      </c>
      <c r="FD142" s="5" t="s">
        <v>33</v>
      </c>
      <c r="FE142" s="5" t="s">
        <v>33</v>
      </c>
      <c r="FF142" s="5" t="s">
        <v>33</v>
      </c>
      <c r="FG142" s="5">
        <v>0</v>
      </c>
      <c r="FH142" s="5">
        <v>0</v>
      </c>
      <c r="FI142" s="5">
        <v>0</v>
      </c>
      <c r="FJ142" s="5">
        <v>0</v>
      </c>
      <c r="FK142" s="5">
        <v>0</v>
      </c>
      <c r="FL142" s="5">
        <v>0</v>
      </c>
      <c r="FM142" s="5">
        <v>0</v>
      </c>
      <c r="FN142" s="5">
        <v>0</v>
      </c>
      <c r="FO142" s="5">
        <v>0</v>
      </c>
      <c r="FP142" s="5">
        <v>0</v>
      </c>
      <c r="FQ142" s="5">
        <v>0</v>
      </c>
      <c r="FR142" s="5">
        <v>0</v>
      </c>
      <c r="FS142" s="5">
        <v>0</v>
      </c>
      <c r="FT142" s="5">
        <v>0</v>
      </c>
      <c r="FU142" s="5" t="s">
        <v>33</v>
      </c>
      <c r="FV142" s="5" t="s">
        <v>33</v>
      </c>
      <c r="FW142" s="5" t="s">
        <v>33</v>
      </c>
      <c r="FX142" s="5" t="s">
        <v>33</v>
      </c>
      <c r="FY142" s="5" t="s">
        <v>33</v>
      </c>
      <c r="FZ142" s="5" t="s">
        <v>33</v>
      </c>
      <c r="GA142" s="5" t="s">
        <v>33</v>
      </c>
      <c r="GB142" s="5" t="s">
        <v>33</v>
      </c>
      <c r="GC142" s="5" t="s">
        <v>33</v>
      </c>
      <c r="GD142" s="5" t="s">
        <v>33</v>
      </c>
      <c r="GE142" s="5" t="s">
        <v>33</v>
      </c>
      <c r="GF142" s="5" t="s">
        <v>33</v>
      </c>
      <c r="GG142" s="5" t="s">
        <v>33</v>
      </c>
      <c r="GH142" s="5" t="s">
        <v>33</v>
      </c>
      <c r="GI142" s="5" t="s">
        <v>33</v>
      </c>
      <c r="GJ142" s="5" t="s">
        <v>33</v>
      </c>
      <c r="GK142" s="5" t="s">
        <v>33</v>
      </c>
      <c r="GL142" s="5" t="s">
        <v>33</v>
      </c>
      <c r="GM142" s="5">
        <v>26895</v>
      </c>
      <c r="GN142" s="5">
        <v>14877</v>
      </c>
      <c r="GO142" s="5">
        <v>18760</v>
      </c>
      <c r="GP142" s="5">
        <v>23550</v>
      </c>
      <c r="GQ142" s="5">
        <v>13477</v>
      </c>
      <c r="GR142" s="5">
        <v>7352</v>
      </c>
      <c r="GS142" s="5">
        <v>20765</v>
      </c>
      <c r="GT142" s="5">
        <v>11990</v>
      </c>
      <c r="GU142" s="5">
        <v>6757</v>
      </c>
      <c r="GV142" s="5">
        <v>30652</v>
      </c>
      <c r="GW142" s="5">
        <v>9362</v>
      </c>
      <c r="GX142" s="5">
        <v>17097</v>
      </c>
      <c r="GY142" s="5">
        <v>9476</v>
      </c>
      <c r="GZ142" s="5">
        <v>8313</v>
      </c>
      <c r="HA142" s="5">
        <v>9602</v>
      </c>
      <c r="HB142" s="5">
        <v>19089</v>
      </c>
      <c r="HC142" s="5">
        <v>6303</v>
      </c>
      <c r="HD142" s="5">
        <v>10246</v>
      </c>
      <c r="HE142" s="5">
        <v>11077</v>
      </c>
      <c r="HF142" s="5">
        <v>9880</v>
      </c>
      <c r="HG142" s="5">
        <v>6960</v>
      </c>
      <c r="HH142" s="5">
        <v>3272</v>
      </c>
      <c r="HI142" s="5">
        <v>14533</v>
      </c>
      <c r="HJ142" s="5">
        <v>4620</v>
      </c>
      <c r="HK142" s="5">
        <v>8675</v>
      </c>
      <c r="HL142" s="5">
        <v>5098</v>
      </c>
      <c r="HM142" s="5" t="s">
        <v>33</v>
      </c>
      <c r="HN142" s="5" t="s">
        <v>33</v>
      </c>
      <c r="HO142" s="5" t="s">
        <v>33</v>
      </c>
      <c r="HP142" s="5" t="s">
        <v>33</v>
      </c>
      <c r="HQ142" s="5" t="s">
        <v>33</v>
      </c>
      <c r="HR142" s="5" t="s">
        <v>33</v>
      </c>
      <c r="HS142" s="5">
        <v>26695</v>
      </c>
      <c r="HT142" s="5">
        <v>26464</v>
      </c>
      <c r="HU142" s="5">
        <v>30072</v>
      </c>
      <c r="HV142" s="5">
        <v>33781</v>
      </c>
      <c r="HW142" s="5">
        <v>37270</v>
      </c>
      <c r="HX142" s="5">
        <v>44757</v>
      </c>
      <c r="HY142" s="5">
        <v>44192</v>
      </c>
      <c r="HZ142" s="5">
        <v>42260</v>
      </c>
      <c r="IA142" s="5">
        <v>44247</v>
      </c>
      <c r="IB142" s="5">
        <v>57351</v>
      </c>
      <c r="IC142" s="5">
        <v>63316</v>
      </c>
      <c r="ID142" s="5">
        <v>67295</v>
      </c>
      <c r="IE142" s="5">
        <v>69022</v>
      </c>
      <c r="IF142" s="5">
        <v>63115</v>
      </c>
      <c r="IG142" s="5">
        <v>56338</v>
      </c>
      <c r="IH142" s="5">
        <v>48417</v>
      </c>
      <c r="II142" s="5">
        <v>43527</v>
      </c>
      <c r="IJ142" s="5">
        <v>27334</v>
      </c>
      <c r="IK142" s="5">
        <v>28903</v>
      </c>
      <c r="IL142" s="5">
        <v>28804</v>
      </c>
      <c r="IM142" s="5">
        <v>25656</v>
      </c>
      <c r="IN142" s="5">
        <v>22821</v>
      </c>
      <c r="IO142" s="5">
        <v>22552</v>
      </c>
      <c r="IP142" s="5">
        <v>19983</v>
      </c>
      <c r="IQ142" s="5">
        <v>21536</v>
      </c>
      <c r="IR142" s="5">
        <v>21679</v>
      </c>
      <c r="IS142" s="5" t="s">
        <v>33</v>
      </c>
      <c r="IT142" s="5" t="s">
        <v>33</v>
      </c>
      <c r="IU142" s="5" t="s">
        <v>33</v>
      </c>
      <c r="IV142" s="5" t="s">
        <v>33</v>
      </c>
      <c r="IW142" s="5" t="s">
        <v>33</v>
      </c>
      <c r="IX142" s="5" t="s">
        <v>33</v>
      </c>
      <c r="IY142" s="5">
        <v>1025</v>
      </c>
      <c r="IZ142" s="5">
        <v>1063</v>
      </c>
      <c r="JA142" s="5">
        <v>1033</v>
      </c>
      <c r="JB142" s="5">
        <v>1034</v>
      </c>
      <c r="JC142" s="5">
        <v>531</v>
      </c>
      <c r="JD142" s="5">
        <v>860</v>
      </c>
      <c r="JE142" s="5">
        <v>713</v>
      </c>
      <c r="JF142" s="5">
        <v>1499</v>
      </c>
      <c r="JG142" s="5">
        <v>2394</v>
      </c>
      <c r="JH142" s="5">
        <v>1155</v>
      </c>
      <c r="JI142" s="5">
        <v>732</v>
      </c>
      <c r="JJ142" s="5">
        <v>1824</v>
      </c>
      <c r="JK142" s="5">
        <v>714</v>
      </c>
      <c r="JL142" s="5">
        <v>1163</v>
      </c>
      <c r="JM142" s="5">
        <v>462</v>
      </c>
      <c r="JN142" s="5">
        <v>785</v>
      </c>
      <c r="JO142" s="5">
        <v>785</v>
      </c>
      <c r="JP142" s="5">
        <v>990</v>
      </c>
      <c r="JQ142" s="5">
        <v>957</v>
      </c>
      <c r="JR142" s="5">
        <v>1182</v>
      </c>
      <c r="JS142" s="5">
        <v>732</v>
      </c>
      <c r="JT142" s="5">
        <v>608</v>
      </c>
      <c r="JU142" s="5">
        <v>389</v>
      </c>
      <c r="JV142" s="5">
        <v>502</v>
      </c>
      <c r="JW142" s="5">
        <v>860</v>
      </c>
      <c r="JX142" s="5">
        <v>1224</v>
      </c>
      <c r="JY142" s="5" t="s">
        <v>33</v>
      </c>
      <c r="JZ142" s="5" t="s">
        <v>33</v>
      </c>
      <c r="KA142" s="5" t="s">
        <v>33</v>
      </c>
      <c r="KB142" s="5" t="s">
        <v>33</v>
      </c>
      <c r="KC142" s="5" t="s">
        <v>33</v>
      </c>
      <c r="KD142" s="5" t="s">
        <v>33</v>
      </c>
      <c r="KE142" s="5">
        <v>8660</v>
      </c>
      <c r="KF142" s="5">
        <v>7602</v>
      </c>
      <c r="KG142" s="5">
        <v>6785</v>
      </c>
      <c r="KH142" s="5">
        <v>9825</v>
      </c>
      <c r="KI142" s="5">
        <v>18269</v>
      </c>
      <c r="KJ142" s="5">
        <v>11588</v>
      </c>
      <c r="KK142" s="5">
        <v>7891</v>
      </c>
      <c r="KL142" s="5">
        <v>7489</v>
      </c>
      <c r="KM142" s="5">
        <v>7133</v>
      </c>
      <c r="KN142" s="5">
        <v>7511</v>
      </c>
      <c r="KO142" s="5">
        <v>7096</v>
      </c>
      <c r="KP142" s="5">
        <v>6384</v>
      </c>
      <c r="KQ142" s="5">
        <v>5317</v>
      </c>
      <c r="KR142" s="5">
        <v>4406</v>
      </c>
      <c r="KS142" s="5">
        <v>3825</v>
      </c>
      <c r="KT142" s="5">
        <v>5441</v>
      </c>
      <c r="KU142" s="5">
        <v>4628</v>
      </c>
      <c r="KV142" s="5">
        <v>5244</v>
      </c>
      <c r="KW142" s="5">
        <v>3898</v>
      </c>
      <c r="KX142" s="5">
        <v>980</v>
      </c>
      <c r="KY142" s="5">
        <v>1052</v>
      </c>
      <c r="KZ142" s="5">
        <v>503</v>
      </c>
      <c r="LA142" s="5">
        <v>506</v>
      </c>
      <c r="LB142" s="5">
        <v>525</v>
      </c>
      <c r="LC142" s="5">
        <v>540</v>
      </c>
      <c r="LD142" s="5">
        <v>789</v>
      </c>
      <c r="LE142" s="5" t="s">
        <v>33</v>
      </c>
      <c r="LF142" s="5" t="s">
        <v>33</v>
      </c>
      <c r="LG142" s="5" t="s">
        <v>33</v>
      </c>
      <c r="LH142" s="5" t="s">
        <v>33</v>
      </c>
      <c r="LI142" s="5" t="s">
        <v>33</v>
      </c>
      <c r="LJ142" s="5" t="s">
        <v>33</v>
      </c>
      <c r="LK142" s="5">
        <v>0</v>
      </c>
      <c r="LL142" s="5">
        <v>0</v>
      </c>
      <c r="LM142" s="5">
        <v>0</v>
      </c>
      <c r="LN142" s="5">
        <v>0</v>
      </c>
      <c r="LO142" s="5">
        <v>0</v>
      </c>
      <c r="LP142" s="5">
        <v>0</v>
      </c>
      <c r="LQ142" s="5">
        <v>0</v>
      </c>
      <c r="LR142" s="5">
        <v>0</v>
      </c>
      <c r="LS142" s="5">
        <v>0</v>
      </c>
      <c r="LT142" s="5">
        <v>0</v>
      </c>
      <c r="LU142" s="5">
        <v>0</v>
      </c>
      <c r="LV142" s="5">
        <v>0</v>
      </c>
      <c r="LW142" s="5">
        <v>0</v>
      </c>
      <c r="LX142" s="5">
        <v>0</v>
      </c>
      <c r="LY142" s="5">
        <v>0</v>
      </c>
      <c r="LZ142" s="5">
        <v>0</v>
      </c>
      <c r="MA142" s="5">
        <v>0</v>
      </c>
      <c r="MB142" s="5">
        <v>0</v>
      </c>
      <c r="MC142" s="5">
        <v>248</v>
      </c>
      <c r="MD142" s="5">
        <v>1105</v>
      </c>
      <c r="ME142" s="5">
        <v>805</v>
      </c>
      <c r="MF142" s="5">
        <v>664</v>
      </c>
      <c r="MG142" s="5">
        <v>452</v>
      </c>
      <c r="MH142" s="5">
        <v>595</v>
      </c>
      <c r="MI142" s="5">
        <v>837</v>
      </c>
      <c r="MJ142" s="5">
        <v>661</v>
      </c>
      <c r="MK142" s="5" t="s">
        <v>33</v>
      </c>
      <c r="ML142" s="5" t="s">
        <v>33</v>
      </c>
      <c r="MM142" s="5" t="s">
        <v>33</v>
      </c>
      <c r="MN142" s="5" t="s">
        <v>33</v>
      </c>
      <c r="MO142" s="5" t="s">
        <v>33</v>
      </c>
      <c r="MP142" s="5" t="s">
        <v>33</v>
      </c>
      <c r="MQ142" s="5">
        <v>100</v>
      </c>
      <c r="MR142" s="5">
        <v>80</v>
      </c>
      <c r="MS142" s="5">
        <v>73</v>
      </c>
      <c r="MT142" s="5">
        <v>69</v>
      </c>
      <c r="MU142" s="5">
        <v>78</v>
      </c>
      <c r="MV142" s="5">
        <v>68</v>
      </c>
      <c r="MW142" s="5">
        <v>90</v>
      </c>
      <c r="MX142" s="5">
        <v>89</v>
      </c>
      <c r="MY142" s="5">
        <v>95</v>
      </c>
      <c r="MZ142" s="5">
        <v>120</v>
      </c>
      <c r="NA142" s="5">
        <v>137</v>
      </c>
      <c r="NB142" s="5">
        <v>116</v>
      </c>
      <c r="NC142" s="5">
        <v>198</v>
      </c>
      <c r="ND142" s="5">
        <v>146</v>
      </c>
      <c r="NE142" s="5" t="s">
        <v>33</v>
      </c>
      <c r="NF142" s="5" t="s">
        <v>33</v>
      </c>
      <c r="NG142" s="5" t="s">
        <v>33</v>
      </c>
      <c r="NH142" s="5" t="s">
        <v>33</v>
      </c>
      <c r="NI142" s="5" t="s">
        <v>33</v>
      </c>
      <c r="NJ142" s="5" t="s">
        <v>33</v>
      </c>
      <c r="NK142" s="5" t="s">
        <v>33</v>
      </c>
      <c r="NL142" s="5" t="s">
        <v>33</v>
      </c>
      <c r="NM142" s="5" t="s">
        <v>33</v>
      </c>
      <c r="NN142" s="5" t="s">
        <v>33</v>
      </c>
      <c r="NO142" s="5" t="s">
        <v>33</v>
      </c>
      <c r="NP142" s="5" t="s">
        <v>33</v>
      </c>
      <c r="NQ142" s="5" t="s">
        <v>33</v>
      </c>
      <c r="NR142" s="5" t="s">
        <v>33</v>
      </c>
      <c r="NS142" s="5" t="s">
        <v>33</v>
      </c>
      <c r="NT142" s="5" t="s">
        <v>33</v>
      </c>
      <c r="NU142" s="5" t="s">
        <v>33</v>
      </c>
      <c r="NV142" s="5" t="s">
        <v>33</v>
      </c>
      <c r="NW142" s="5">
        <v>0</v>
      </c>
      <c r="NX142" s="5">
        <v>0</v>
      </c>
      <c r="NY142" s="5">
        <v>0</v>
      </c>
      <c r="NZ142" s="5">
        <v>0</v>
      </c>
      <c r="OA142" s="5">
        <v>0</v>
      </c>
      <c r="OB142" s="5">
        <v>0</v>
      </c>
      <c r="OC142" s="5">
        <v>0</v>
      </c>
      <c r="OD142" s="5">
        <v>0</v>
      </c>
      <c r="OE142" s="5">
        <v>0</v>
      </c>
      <c r="OF142" s="5">
        <v>0</v>
      </c>
      <c r="OG142" s="5">
        <v>0</v>
      </c>
      <c r="OH142" s="5">
        <v>0</v>
      </c>
      <c r="OI142" s="5">
        <v>0</v>
      </c>
      <c r="OJ142" s="5">
        <v>0</v>
      </c>
      <c r="OK142" s="5" t="s">
        <v>33</v>
      </c>
      <c r="OL142" s="5" t="s">
        <v>33</v>
      </c>
      <c r="OM142" s="5" t="s">
        <v>33</v>
      </c>
      <c r="ON142" s="5" t="s">
        <v>33</v>
      </c>
      <c r="OO142" s="5" t="s">
        <v>33</v>
      </c>
      <c r="OP142" s="5" t="s">
        <v>33</v>
      </c>
      <c r="OQ142" s="5" t="s">
        <v>33</v>
      </c>
      <c r="OR142" s="5" t="s">
        <v>33</v>
      </c>
      <c r="OS142" s="5" t="s">
        <v>33</v>
      </c>
      <c r="OT142" s="5" t="s">
        <v>33</v>
      </c>
      <c r="OU142" s="5" t="s">
        <v>33</v>
      </c>
      <c r="OV142" s="5" t="s">
        <v>33</v>
      </c>
      <c r="OW142" s="5" t="s">
        <v>33</v>
      </c>
      <c r="OX142" s="5" t="s">
        <v>33</v>
      </c>
      <c r="OY142" s="5" t="s">
        <v>33</v>
      </c>
      <c r="OZ142" s="5" t="s">
        <v>33</v>
      </c>
      <c r="PA142" s="5" t="s">
        <v>33</v>
      </c>
      <c r="PB142" s="5" t="s">
        <v>33</v>
      </c>
      <c r="PC142" s="5">
        <v>5479</v>
      </c>
      <c r="PD142" s="5">
        <v>5429</v>
      </c>
      <c r="PE142" s="5">
        <v>5624</v>
      </c>
      <c r="PF142" s="5">
        <v>5505</v>
      </c>
      <c r="PG142" s="5">
        <v>5515</v>
      </c>
      <c r="PH142" s="5">
        <v>5088</v>
      </c>
      <c r="PI142" s="5">
        <v>4636</v>
      </c>
      <c r="PJ142" s="5">
        <v>4713</v>
      </c>
      <c r="PK142" s="5">
        <v>4507</v>
      </c>
      <c r="PL142" s="5">
        <v>4833</v>
      </c>
      <c r="PM142" s="5">
        <v>4761</v>
      </c>
      <c r="PN142" s="5">
        <v>4480</v>
      </c>
      <c r="PO142" s="5">
        <v>4400</v>
      </c>
      <c r="PP142" s="5">
        <v>4139</v>
      </c>
      <c r="PQ142" s="5">
        <v>4673</v>
      </c>
      <c r="PR142" s="5">
        <v>5468</v>
      </c>
      <c r="PS142" s="5">
        <v>4589</v>
      </c>
      <c r="PT142" s="5">
        <v>3330</v>
      </c>
      <c r="PU142" s="5">
        <v>3104</v>
      </c>
      <c r="PV142" s="5">
        <v>2847</v>
      </c>
      <c r="PW142" s="5">
        <v>2708</v>
      </c>
      <c r="PX142" s="5">
        <v>2520</v>
      </c>
      <c r="PY142" s="5">
        <v>2461</v>
      </c>
      <c r="PZ142" s="5">
        <v>2517</v>
      </c>
      <c r="QA142" s="5">
        <v>2466</v>
      </c>
      <c r="QB142" s="5">
        <v>2585</v>
      </c>
      <c r="QC142" s="5" t="s">
        <v>33</v>
      </c>
      <c r="QD142" s="5" t="s">
        <v>33</v>
      </c>
      <c r="QE142" s="5" t="s">
        <v>33</v>
      </c>
      <c r="QF142" s="5" t="s">
        <v>33</v>
      </c>
      <c r="QG142" s="5" t="s">
        <v>33</v>
      </c>
      <c r="QH142" s="5" t="s">
        <v>33</v>
      </c>
      <c r="QI142" s="5">
        <v>9053</v>
      </c>
      <c r="QJ142" s="5">
        <v>6026</v>
      </c>
      <c r="QK142" s="5">
        <v>8340</v>
      </c>
      <c r="QL142" s="5">
        <v>7453</v>
      </c>
      <c r="QM142" s="5">
        <v>7816</v>
      </c>
      <c r="QN142" s="5">
        <v>8330</v>
      </c>
      <c r="QO142" s="5">
        <v>6836</v>
      </c>
      <c r="QP142" s="5">
        <v>6569</v>
      </c>
      <c r="QQ142" s="5">
        <v>6687</v>
      </c>
      <c r="QR142" s="5">
        <v>6355</v>
      </c>
      <c r="QS142" s="5">
        <v>6209</v>
      </c>
      <c r="QT142" s="5">
        <v>5858</v>
      </c>
      <c r="QU142" s="5">
        <v>6501</v>
      </c>
      <c r="QV142" s="5">
        <v>5192</v>
      </c>
      <c r="QW142" s="5">
        <v>5318</v>
      </c>
      <c r="QX142" s="5">
        <v>4527</v>
      </c>
      <c r="QY142" s="5">
        <v>4835</v>
      </c>
      <c r="QZ142" s="5">
        <v>3660</v>
      </c>
      <c r="RA142" s="5">
        <v>3136</v>
      </c>
      <c r="RB142" s="5">
        <v>3247</v>
      </c>
      <c r="RC142" s="5">
        <v>2196</v>
      </c>
      <c r="RD142" s="5">
        <v>1976</v>
      </c>
      <c r="RE142" s="5">
        <v>1702</v>
      </c>
      <c r="RF142" s="5">
        <v>1718</v>
      </c>
      <c r="RG142" s="5">
        <v>2066</v>
      </c>
      <c r="RH142" s="5">
        <v>1967</v>
      </c>
      <c r="RI142" s="5" t="s">
        <v>33</v>
      </c>
      <c r="RJ142" s="5" t="s">
        <v>33</v>
      </c>
      <c r="RK142" s="5" t="s">
        <v>33</v>
      </c>
      <c r="RL142" s="5" t="s">
        <v>33</v>
      </c>
      <c r="RM142" s="5" t="s">
        <v>33</v>
      </c>
      <c r="RN142" s="5" t="s">
        <v>33</v>
      </c>
      <c r="RO142" s="5">
        <v>3021</v>
      </c>
      <c r="RP142" s="5">
        <v>3202</v>
      </c>
      <c r="RQ142" s="5">
        <v>4767</v>
      </c>
      <c r="RR142" s="5">
        <v>3296</v>
      </c>
      <c r="RS142" s="5">
        <v>3507</v>
      </c>
      <c r="RT142" s="5">
        <v>3422</v>
      </c>
      <c r="RU142" s="5">
        <v>3284</v>
      </c>
      <c r="RV142" s="5">
        <v>2558</v>
      </c>
      <c r="RW142" s="5">
        <v>4252</v>
      </c>
      <c r="RX142" s="5">
        <v>3629</v>
      </c>
      <c r="RY142" s="5">
        <v>3960</v>
      </c>
      <c r="RZ142" s="5">
        <v>3399</v>
      </c>
      <c r="SA142" s="5">
        <v>4115</v>
      </c>
      <c r="SB142" s="5">
        <v>4194</v>
      </c>
      <c r="SC142" s="5">
        <v>2768</v>
      </c>
      <c r="SD142" s="5">
        <v>2384</v>
      </c>
      <c r="SE142" s="5">
        <v>2365</v>
      </c>
      <c r="SF142" s="5">
        <v>2089</v>
      </c>
      <c r="SG142" s="5">
        <v>2017</v>
      </c>
      <c r="SH142" s="5">
        <v>2137</v>
      </c>
      <c r="SI142" s="5">
        <v>1587</v>
      </c>
      <c r="SJ142" s="5">
        <v>1413</v>
      </c>
      <c r="SK142" s="5">
        <v>1523</v>
      </c>
      <c r="SL142" s="5">
        <v>1560</v>
      </c>
      <c r="SM142" s="5">
        <v>1693</v>
      </c>
      <c r="SN142" s="5">
        <v>1820</v>
      </c>
      <c r="SO142" s="5" t="s">
        <v>33</v>
      </c>
      <c r="SP142" s="5" t="s">
        <v>33</v>
      </c>
      <c r="SQ142" s="5" t="s">
        <v>33</v>
      </c>
      <c r="SR142" s="5" t="s">
        <v>33</v>
      </c>
      <c r="SS142" s="5" t="s">
        <v>33</v>
      </c>
      <c r="ST142" s="5" t="s">
        <v>33</v>
      </c>
      <c r="SU142" s="5">
        <v>2134</v>
      </c>
      <c r="SV142" s="5">
        <v>2887</v>
      </c>
      <c r="SW142" s="5">
        <v>2751</v>
      </c>
      <c r="SX142" s="5">
        <v>2718</v>
      </c>
      <c r="SY142" s="5">
        <v>2661</v>
      </c>
      <c r="SZ142" s="5">
        <v>2556</v>
      </c>
      <c r="TA142" s="5">
        <v>2493</v>
      </c>
      <c r="TB142" s="5">
        <v>374</v>
      </c>
      <c r="TC142" s="5">
        <v>267</v>
      </c>
      <c r="TD142" s="5">
        <v>414</v>
      </c>
      <c r="TE142" s="5">
        <v>542</v>
      </c>
      <c r="TF142" s="5">
        <v>417</v>
      </c>
      <c r="TG142" s="5">
        <v>585</v>
      </c>
      <c r="TH142" s="5">
        <v>618</v>
      </c>
      <c r="TI142" s="5">
        <v>637</v>
      </c>
      <c r="TJ142" s="5">
        <v>611</v>
      </c>
      <c r="TK142" s="5">
        <v>649</v>
      </c>
      <c r="TL142" s="5">
        <v>494</v>
      </c>
      <c r="TM142" s="5">
        <v>406</v>
      </c>
      <c r="TN142" s="5">
        <v>400</v>
      </c>
      <c r="TO142" s="5">
        <v>322</v>
      </c>
      <c r="TP142" s="5">
        <v>275</v>
      </c>
      <c r="TQ142" s="5">
        <v>283</v>
      </c>
      <c r="TR142" s="5">
        <v>380</v>
      </c>
      <c r="TS142" s="5">
        <v>370</v>
      </c>
      <c r="TT142" s="5">
        <v>319</v>
      </c>
      <c r="TU142" s="5" t="s">
        <v>33</v>
      </c>
      <c r="TV142" s="5" t="s">
        <v>33</v>
      </c>
      <c r="TW142" s="5" t="s">
        <v>33</v>
      </c>
      <c r="TX142" s="5" t="s">
        <v>33</v>
      </c>
      <c r="TY142" s="5" t="s">
        <v>33</v>
      </c>
      <c r="TZ142" s="5" t="s">
        <v>33</v>
      </c>
      <c r="UA142" s="5">
        <v>0</v>
      </c>
      <c r="UB142" s="5">
        <v>0</v>
      </c>
      <c r="UC142" s="5">
        <v>0</v>
      </c>
      <c r="UD142" s="5">
        <v>0</v>
      </c>
      <c r="UE142" s="5">
        <v>0</v>
      </c>
      <c r="UF142" s="5">
        <v>0</v>
      </c>
      <c r="UG142" s="5">
        <v>0</v>
      </c>
      <c r="UH142" s="5">
        <v>0</v>
      </c>
      <c r="UI142" s="5">
        <v>0</v>
      </c>
      <c r="UJ142" s="5">
        <v>0</v>
      </c>
      <c r="UK142" s="5">
        <v>0</v>
      </c>
      <c r="UL142" s="5">
        <v>0</v>
      </c>
      <c r="UM142" s="5">
        <v>0</v>
      </c>
      <c r="UN142" s="5">
        <v>0</v>
      </c>
      <c r="UO142" s="5">
        <v>0</v>
      </c>
      <c r="UP142" s="5">
        <v>0</v>
      </c>
      <c r="UQ142" s="5">
        <v>0</v>
      </c>
      <c r="UR142" s="5">
        <v>0</v>
      </c>
      <c r="US142" s="5">
        <v>0</v>
      </c>
      <c r="UT142" s="5">
        <v>0</v>
      </c>
      <c r="UU142" s="5">
        <v>0</v>
      </c>
      <c r="UV142" s="5">
        <v>5</v>
      </c>
      <c r="UW142" s="5">
        <v>3</v>
      </c>
      <c r="UX142" s="5">
        <v>18</v>
      </c>
      <c r="UY142" s="5">
        <v>31</v>
      </c>
      <c r="UZ142" s="5">
        <v>58</v>
      </c>
      <c r="VA142" s="5" t="s">
        <v>33</v>
      </c>
      <c r="VB142" s="5" t="s">
        <v>33</v>
      </c>
      <c r="VC142" s="5" t="s">
        <v>33</v>
      </c>
      <c r="VD142" s="5" t="s">
        <v>33</v>
      </c>
      <c r="VE142" s="5" t="s">
        <v>33</v>
      </c>
      <c r="VF142" s="5" t="s">
        <v>33</v>
      </c>
      <c r="VG142" s="5">
        <v>11421</v>
      </c>
      <c r="VH142" s="5">
        <v>10549</v>
      </c>
      <c r="VI142" s="5">
        <v>10795</v>
      </c>
      <c r="VJ142" s="5">
        <v>12036</v>
      </c>
      <c r="VK142" s="5">
        <v>17556</v>
      </c>
      <c r="VL142" s="5">
        <v>9853</v>
      </c>
      <c r="VM142" s="5">
        <v>11337</v>
      </c>
      <c r="VN142" s="5">
        <v>10866</v>
      </c>
      <c r="VO142" s="5">
        <v>12379</v>
      </c>
      <c r="VP142" s="5">
        <v>12870</v>
      </c>
      <c r="VQ142" s="5">
        <v>13910</v>
      </c>
      <c r="VR142" s="5">
        <v>13188</v>
      </c>
      <c r="VS142" s="5">
        <v>13149</v>
      </c>
      <c r="VT142" s="5">
        <v>12980</v>
      </c>
      <c r="VU142" s="5">
        <v>13461</v>
      </c>
      <c r="VV142" s="5">
        <v>12150</v>
      </c>
      <c r="VW142" s="5">
        <v>9429</v>
      </c>
      <c r="VX142" s="5">
        <v>7609</v>
      </c>
      <c r="VY142" s="5">
        <v>6915</v>
      </c>
      <c r="VZ142" s="5">
        <v>6794</v>
      </c>
      <c r="WA142" s="5">
        <v>9074</v>
      </c>
      <c r="WB142" s="5">
        <v>10451</v>
      </c>
      <c r="WC142" s="5">
        <v>10077</v>
      </c>
      <c r="WD142" s="5">
        <v>8764</v>
      </c>
      <c r="WE142" s="5">
        <v>8502</v>
      </c>
      <c r="WF142" s="5">
        <v>9721</v>
      </c>
      <c r="WG142" s="5" t="s">
        <v>33</v>
      </c>
      <c r="WH142" s="5" t="s">
        <v>33</v>
      </c>
      <c r="WI142" s="5" t="s">
        <v>33</v>
      </c>
      <c r="WJ142" s="5" t="s">
        <v>33</v>
      </c>
      <c r="WK142" s="5" t="s">
        <v>33</v>
      </c>
      <c r="WL142" s="5" t="s">
        <v>33</v>
      </c>
      <c r="WM142" s="5">
        <v>0</v>
      </c>
      <c r="WN142" s="5">
        <v>0</v>
      </c>
      <c r="WO142" s="5">
        <v>0</v>
      </c>
      <c r="WP142" s="5">
        <v>0</v>
      </c>
      <c r="WQ142" s="5">
        <v>0</v>
      </c>
      <c r="WR142" s="5">
        <v>0</v>
      </c>
      <c r="WS142" s="5">
        <v>0</v>
      </c>
      <c r="WT142" s="5">
        <v>0</v>
      </c>
      <c r="WU142" s="5">
        <v>0</v>
      </c>
      <c r="WV142" s="5">
        <v>0</v>
      </c>
      <c r="WW142" s="5">
        <v>1</v>
      </c>
      <c r="WX142" s="5">
        <v>0</v>
      </c>
      <c r="WY142" s="5">
        <v>2</v>
      </c>
      <c r="WZ142" s="5">
        <v>0</v>
      </c>
      <c r="XA142" s="5">
        <v>3</v>
      </c>
      <c r="XB142" s="5">
        <v>7</v>
      </c>
      <c r="XC142" s="5">
        <v>113</v>
      </c>
      <c r="XD142" s="5">
        <v>115</v>
      </c>
      <c r="XE142" s="5">
        <v>99</v>
      </c>
      <c r="XF142" s="5">
        <v>143</v>
      </c>
      <c r="XG142" s="5">
        <v>185</v>
      </c>
      <c r="XH142" s="5">
        <v>140</v>
      </c>
      <c r="XI142" s="5">
        <v>122</v>
      </c>
      <c r="XJ142" s="5">
        <v>161</v>
      </c>
      <c r="XK142" s="5">
        <v>136</v>
      </c>
      <c r="XL142" s="5">
        <v>154</v>
      </c>
      <c r="XM142" s="5" t="s">
        <v>33</v>
      </c>
      <c r="XN142" s="5" t="s">
        <v>33</v>
      </c>
      <c r="XO142" s="5" t="s">
        <v>33</v>
      </c>
      <c r="XP142" s="5" t="s">
        <v>33</v>
      </c>
      <c r="XQ142" s="5" t="s">
        <v>33</v>
      </c>
      <c r="XR142" s="5" t="s">
        <v>33</v>
      </c>
      <c r="XS142" s="1">
        <v>19578</v>
      </c>
      <c r="XT142" s="3" t="s">
        <v>180</v>
      </c>
      <c r="XU142" s="3" t="s">
        <v>180</v>
      </c>
      <c r="XV142" s="3" t="s">
        <v>180</v>
      </c>
      <c r="XW142" s="3" t="s">
        <v>179</v>
      </c>
      <c r="XX142" s="3" t="s">
        <v>179</v>
      </c>
      <c r="XY142" s="3" t="s">
        <v>180</v>
      </c>
      <c r="XZ142" s="3" t="s">
        <v>201</v>
      </c>
    </row>
    <row r="143" spans="1:650" x14ac:dyDescent="0.3">
      <c r="A143" s="6" t="s">
        <v>170</v>
      </c>
      <c r="B143" s="1">
        <v>3001167</v>
      </c>
      <c r="C143" s="5">
        <v>10123</v>
      </c>
      <c r="D143" s="5">
        <v>1449</v>
      </c>
      <c r="E143" s="5">
        <v>1528</v>
      </c>
      <c r="F143" s="5">
        <v>646</v>
      </c>
      <c r="G143" s="5">
        <v>12236</v>
      </c>
      <c r="H143" s="5">
        <v>8379</v>
      </c>
      <c r="I143" s="5">
        <v>1099</v>
      </c>
      <c r="J143" s="5">
        <v>1611</v>
      </c>
      <c r="K143" s="5">
        <v>914</v>
      </c>
      <c r="L143" s="5">
        <v>2187</v>
      </c>
      <c r="M143" s="5">
        <v>386</v>
      </c>
      <c r="N143" s="5">
        <v>294</v>
      </c>
      <c r="O143" s="5">
        <v>671</v>
      </c>
      <c r="P143" s="5">
        <v>252</v>
      </c>
      <c r="Q143" s="5">
        <v>154</v>
      </c>
      <c r="R143" s="5">
        <v>809</v>
      </c>
      <c r="S143" s="5">
        <v>1181</v>
      </c>
      <c r="T143" s="5">
        <v>197</v>
      </c>
      <c r="U143" s="5">
        <v>954</v>
      </c>
      <c r="V143" s="5">
        <v>5124</v>
      </c>
      <c r="W143" s="5">
        <v>2608</v>
      </c>
      <c r="X143" s="5">
        <v>-670</v>
      </c>
      <c r="Y143" s="5">
        <v>9872</v>
      </c>
      <c r="Z143" s="5">
        <v>1828</v>
      </c>
      <c r="AA143" s="5">
        <v>9664</v>
      </c>
      <c r="AB143" s="5">
        <v>167</v>
      </c>
      <c r="AC143" s="5" t="s">
        <v>33</v>
      </c>
      <c r="AD143" s="5" t="s">
        <v>33</v>
      </c>
      <c r="AE143" s="5" t="s">
        <v>33</v>
      </c>
      <c r="AF143" s="5" t="s">
        <v>33</v>
      </c>
      <c r="AG143" s="5" t="s">
        <v>33</v>
      </c>
      <c r="AH143" s="5" t="s">
        <v>33</v>
      </c>
      <c r="AI143" s="5">
        <v>0</v>
      </c>
      <c r="AJ143" s="5">
        <v>30</v>
      </c>
      <c r="AK143" s="5">
        <v>0</v>
      </c>
      <c r="AL143" s="5">
        <v>0</v>
      </c>
      <c r="AM143" s="5">
        <v>406</v>
      </c>
      <c r="AN143" s="5">
        <v>99</v>
      </c>
      <c r="AO143" s="5">
        <v>0</v>
      </c>
      <c r="AP143" s="5">
        <v>38</v>
      </c>
      <c r="AQ143" s="5">
        <v>184</v>
      </c>
      <c r="AR143" s="5">
        <v>9</v>
      </c>
      <c r="AS143" s="5">
        <v>30</v>
      </c>
      <c r="AT143" s="5">
        <v>127</v>
      </c>
      <c r="AU143" s="5">
        <v>108</v>
      </c>
      <c r="AV143" s="5">
        <v>353</v>
      </c>
      <c r="AW143" s="5">
        <v>83</v>
      </c>
      <c r="AX143" s="5">
        <v>65</v>
      </c>
      <c r="AY143" s="5">
        <v>33</v>
      </c>
      <c r="AZ143" s="5">
        <v>100</v>
      </c>
      <c r="BA143" s="5">
        <v>407</v>
      </c>
      <c r="BB143" s="5">
        <v>40</v>
      </c>
      <c r="BC143" s="5">
        <v>567</v>
      </c>
      <c r="BD143" s="5">
        <v>3437</v>
      </c>
      <c r="BE143" s="5">
        <v>138</v>
      </c>
      <c r="BF143" s="5">
        <v>358</v>
      </c>
      <c r="BG143" s="5">
        <v>2006</v>
      </c>
      <c r="BH143" s="5">
        <v>10407</v>
      </c>
      <c r="BI143" s="5" t="s">
        <v>33</v>
      </c>
      <c r="BJ143" s="5" t="s">
        <v>33</v>
      </c>
      <c r="BK143" s="5" t="s">
        <v>33</v>
      </c>
      <c r="BL143" s="5" t="s">
        <v>33</v>
      </c>
      <c r="BM143" s="5" t="s">
        <v>33</v>
      </c>
      <c r="BN143" s="5" t="s">
        <v>33</v>
      </c>
      <c r="BO143" s="5">
        <v>22986</v>
      </c>
      <c r="BP143" s="5">
        <v>18677</v>
      </c>
      <c r="BQ143" s="5">
        <v>23979</v>
      </c>
      <c r="BR143" s="5">
        <v>28722</v>
      </c>
      <c r="BS143" s="5">
        <v>32240</v>
      </c>
      <c r="BT143" s="5">
        <v>51638</v>
      </c>
      <c r="BU143" s="5">
        <v>37033</v>
      </c>
      <c r="BV143" s="5">
        <v>83871</v>
      </c>
      <c r="BW143" s="5">
        <v>22793</v>
      </c>
      <c r="BX143" s="5">
        <v>41454</v>
      </c>
      <c r="BY143" s="5">
        <v>6658</v>
      </c>
      <c r="BZ143" s="5">
        <v>31024</v>
      </c>
      <c r="CA143" s="5">
        <v>143287</v>
      </c>
      <c r="CB143" s="5">
        <v>3041</v>
      </c>
      <c r="CC143" s="5">
        <v>6149</v>
      </c>
      <c r="CD143" s="5">
        <v>1475</v>
      </c>
      <c r="CE143" s="5">
        <v>11633</v>
      </c>
      <c r="CF143" s="5">
        <v>413</v>
      </c>
      <c r="CG143" s="5">
        <v>1779</v>
      </c>
      <c r="CH143" s="5">
        <v>3481</v>
      </c>
      <c r="CI143" s="5">
        <v>11459</v>
      </c>
      <c r="CJ143" s="5">
        <v>6539</v>
      </c>
      <c r="CK143" s="5">
        <v>4307</v>
      </c>
      <c r="CL143" s="5">
        <v>8317</v>
      </c>
      <c r="CM143" s="5">
        <v>4469</v>
      </c>
      <c r="CN143" s="5">
        <v>3372</v>
      </c>
      <c r="CO143" s="5" t="s">
        <v>33</v>
      </c>
      <c r="CP143" s="5" t="s">
        <v>33</v>
      </c>
      <c r="CQ143" s="5" t="s">
        <v>33</v>
      </c>
      <c r="CR143" s="5" t="s">
        <v>33</v>
      </c>
      <c r="CS143" s="5" t="s">
        <v>33</v>
      </c>
      <c r="CT143" s="5" t="s">
        <v>33</v>
      </c>
      <c r="CU143" s="5">
        <v>36914</v>
      </c>
      <c r="CV143" s="5">
        <v>28655</v>
      </c>
      <c r="CW143" s="5">
        <v>35705</v>
      </c>
      <c r="CX143" s="5">
        <v>31711</v>
      </c>
      <c r="CY143" s="5">
        <v>21550</v>
      </c>
      <c r="CZ143" s="5">
        <v>110544</v>
      </c>
      <c r="DA143" s="5">
        <v>10567</v>
      </c>
      <c r="DB143" s="5">
        <v>14119</v>
      </c>
      <c r="DC143" s="5">
        <v>10135</v>
      </c>
      <c r="DD143" s="5">
        <v>10844</v>
      </c>
      <c r="DE143" s="5">
        <v>11364</v>
      </c>
      <c r="DF143" s="5">
        <v>10051</v>
      </c>
      <c r="DG143" s="5">
        <v>9969</v>
      </c>
      <c r="DH143" s="5">
        <v>11710</v>
      </c>
      <c r="DI143" s="5">
        <v>12639</v>
      </c>
      <c r="DJ143" s="5">
        <v>18188</v>
      </c>
      <c r="DK143" s="5">
        <v>9778</v>
      </c>
      <c r="DL143" s="5">
        <v>7700</v>
      </c>
      <c r="DM143" s="5">
        <v>9888</v>
      </c>
      <c r="DN143" s="5">
        <v>7076</v>
      </c>
      <c r="DO143" s="5">
        <v>8074</v>
      </c>
      <c r="DP143" s="5">
        <v>6406</v>
      </c>
      <c r="DQ143" s="5">
        <v>8350</v>
      </c>
      <c r="DR143" s="5">
        <v>7360</v>
      </c>
      <c r="DS143" s="5">
        <v>7673</v>
      </c>
      <c r="DT143" s="5">
        <v>9628</v>
      </c>
      <c r="DU143" s="5" t="s">
        <v>33</v>
      </c>
      <c r="DV143" s="5" t="s">
        <v>33</v>
      </c>
      <c r="DW143" s="5" t="s">
        <v>33</v>
      </c>
      <c r="DX143" s="5" t="s">
        <v>33</v>
      </c>
      <c r="DY143" s="5" t="s">
        <v>33</v>
      </c>
      <c r="DZ143" s="5" t="s">
        <v>33</v>
      </c>
      <c r="EA143" s="5">
        <v>8124</v>
      </c>
      <c r="EB143" s="5">
        <v>7788</v>
      </c>
      <c r="EC143" s="5">
        <v>9529</v>
      </c>
      <c r="ED143" s="5">
        <v>9573</v>
      </c>
      <c r="EE143" s="5">
        <v>26594</v>
      </c>
      <c r="EF143" s="5">
        <v>30814</v>
      </c>
      <c r="EG143" s="5">
        <v>2851</v>
      </c>
      <c r="EH143" s="5">
        <v>3734</v>
      </c>
      <c r="EI143" s="5">
        <v>4832</v>
      </c>
      <c r="EJ143" s="5">
        <v>5104</v>
      </c>
      <c r="EK143" s="5">
        <v>6573</v>
      </c>
      <c r="EL143" s="5">
        <v>2877</v>
      </c>
      <c r="EM143" s="5">
        <v>3558</v>
      </c>
      <c r="EN143" s="5">
        <v>3205</v>
      </c>
      <c r="EO143" s="5">
        <v>2513</v>
      </c>
      <c r="EP143" s="5">
        <v>3281</v>
      </c>
      <c r="EQ143" s="5">
        <v>552</v>
      </c>
      <c r="ER143" s="5">
        <v>3645</v>
      </c>
      <c r="ES143" s="5">
        <v>2603</v>
      </c>
      <c r="ET143" s="5">
        <v>2001</v>
      </c>
      <c r="EU143" s="5">
        <v>1693</v>
      </c>
      <c r="EV143" s="5">
        <v>1244</v>
      </c>
      <c r="EW143" s="5">
        <v>2250</v>
      </c>
      <c r="EX143" s="5">
        <v>1615</v>
      </c>
      <c r="EY143" s="5">
        <v>2125</v>
      </c>
      <c r="EZ143" s="5">
        <v>2190</v>
      </c>
      <c r="FA143" s="5" t="s">
        <v>33</v>
      </c>
      <c r="FB143" s="5" t="s">
        <v>33</v>
      </c>
      <c r="FC143" s="5" t="s">
        <v>33</v>
      </c>
      <c r="FD143" s="5" t="s">
        <v>33</v>
      </c>
      <c r="FE143" s="5" t="s">
        <v>33</v>
      </c>
      <c r="FF143" s="5" t="s">
        <v>33</v>
      </c>
      <c r="FG143" s="5">
        <v>0</v>
      </c>
      <c r="FH143" s="5">
        <v>0</v>
      </c>
      <c r="FI143" s="5">
        <v>0</v>
      </c>
      <c r="FJ143" s="5">
        <v>0</v>
      </c>
      <c r="FK143" s="5">
        <v>0</v>
      </c>
      <c r="FL143" s="5">
        <v>0</v>
      </c>
      <c r="FM143" s="5">
        <v>0</v>
      </c>
      <c r="FN143" s="5">
        <v>0</v>
      </c>
      <c r="FO143" s="5">
        <v>0</v>
      </c>
      <c r="FP143" s="5">
        <v>0</v>
      </c>
      <c r="FQ143" s="5">
        <v>0</v>
      </c>
      <c r="FR143" s="5">
        <v>0</v>
      </c>
      <c r="FS143" s="5">
        <v>0</v>
      </c>
      <c r="FT143" s="5">
        <v>0</v>
      </c>
      <c r="FU143" s="5" t="s">
        <v>33</v>
      </c>
      <c r="FV143" s="5" t="s">
        <v>33</v>
      </c>
      <c r="FW143" s="5" t="s">
        <v>33</v>
      </c>
      <c r="FX143" s="5" t="s">
        <v>33</v>
      </c>
      <c r="FY143" s="5" t="s">
        <v>33</v>
      </c>
      <c r="FZ143" s="5" t="s">
        <v>33</v>
      </c>
      <c r="GA143" s="5" t="s">
        <v>33</v>
      </c>
      <c r="GB143" s="5" t="s">
        <v>33</v>
      </c>
      <c r="GC143" s="5" t="s">
        <v>33</v>
      </c>
      <c r="GD143" s="5" t="s">
        <v>33</v>
      </c>
      <c r="GE143" s="5" t="s">
        <v>33</v>
      </c>
      <c r="GF143" s="5" t="s">
        <v>33</v>
      </c>
      <c r="GG143" s="5" t="s">
        <v>33</v>
      </c>
      <c r="GH143" s="5" t="s">
        <v>33</v>
      </c>
      <c r="GI143" s="5" t="s">
        <v>33</v>
      </c>
      <c r="GJ143" s="5" t="s">
        <v>33</v>
      </c>
      <c r="GK143" s="5" t="s">
        <v>33</v>
      </c>
      <c r="GL143" s="5" t="s">
        <v>33</v>
      </c>
      <c r="GM143" s="5">
        <v>78147</v>
      </c>
      <c r="GN143" s="5">
        <v>56599</v>
      </c>
      <c r="GO143" s="5">
        <v>70741</v>
      </c>
      <c r="GP143" s="5">
        <v>70651</v>
      </c>
      <c r="GQ143" s="5">
        <v>93026</v>
      </c>
      <c r="GR143" s="5">
        <v>201474</v>
      </c>
      <c r="GS143" s="5">
        <v>51550</v>
      </c>
      <c r="GT143" s="5">
        <v>103372</v>
      </c>
      <c r="GU143" s="5">
        <v>38858</v>
      </c>
      <c r="GV143" s="5">
        <v>59597</v>
      </c>
      <c r="GW143" s="5">
        <v>25011</v>
      </c>
      <c r="GX143" s="5">
        <v>44374</v>
      </c>
      <c r="GY143" s="5">
        <v>157592</v>
      </c>
      <c r="GZ143" s="5">
        <v>18561</v>
      </c>
      <c r="HA143" s="5">
        <v>21538</v>
      </c>
      <c r="HB143" s="5">
        <v>23818</v>
      </c>
      <c r="HC143" s="5">
        <v>23177</v>
      </c>
      <c r="HD143" s="5">
        <v>12055</v>
      </c>
      <c r="HE143" s="5">
        <v>15631</v>
      </c>
      <c r="HF143" s="5">
        <v>17722</v>
      </c>
      <c r="HG143" s="5">
        <v>24402</v>
      </c>
      <c r="HH143" s="5">
        <v>16957</v>
      </c>
      <c r="HI143" s="5">
        <v>24917</v>
      </c>
      <c r="HJ143" s="5">
        <v>19479</v>
      </c>
      <c r="HK143" s="5">
        <v>25937</v>
      </c>
      <c r="HL143" s="5">
        <v>25764</v>
      </c>
      <c r="HM143" s="5" t="s">
        <v>33</v>
      </c>
      <c r="HN143" s="5" t="s">
        <v>33</v>
      </c>
      <c r="HO143" s="5" t="s">
        <v>33</v>
      </c>
      <c r="HP143" s="5" t="s">
        <v>33</v>
      </c>
      <c r="HQ143" s="5" t="s">
        <v>33</v>
      </c>
      <c r="HR143" s="5" t="s">
        <v>33</v>
      </c>
      <c r="HS143" s="5">
        <v>11196</v>
      </c>
      <c r="HT143" s="5">
        <v>13405</v>
      </c>
      <c r="HU143" s="5">
        <v>36249</v>
      </c>
      <c r="HV143" s="5">
        <v>25606</v>
      </c>
      <c r="HW143" s="5">
        <v>29255</v>
      </c>
      <c r="HX143" s="5">
        <v>29991</v>
      </c>
      <c r="HY143" s="5">
        <v>31170</v>
      </c>
      <c r="HZ143" s="5">
        <v>32086</v>
      </c>
      <c r="IA143" s="5">
        <v>28068</v>
      </c>
      <c r="IB143" s="5">
        <v>29931</v>
      </c>
      <c r="IC143" s="5">
        <v>28224</v>
      </c>
      <c r="ID143" s="5">
        <v>31494</v>
      </c>
      <c r="IE143" s="5">
        <v>27823</v>
      </c>
      <c r="IF143" s="5">
        <v>29703</v>
      </c>
      <c r="IG143" s="5">
        <v>31888</v>
      </c>
      <c r="IH143" s="5">
        <v>33220</v>
      </c>
      <c r="II143" s="5">
        <v>53683</v>
      </c>
      <c r="IJ143" s="5">
        <v>69148</v>
      </c>
      <c r="IK143" s="5">
        <v>114485</v>
      </c>
      <c r="IL143" s="5">
        <v>99236</v>
      </c>
      <c r="IM143" s="5">
        <v>78129</v>
      </c>
      <c r="IN143" s="5">
        <v>80680</v>
      </c>
      <c r="IO143" s="5">
        <v>91941</v>
      </c>
      <c r="IP143" s="5">
        <v>76680</v>
      </c>
      <c r="IQ143" s="5">
        <v>97404</v>
      </c>
      <c r="IR143" s="5">
        <v>102988</v>
      </c>
      <c r="IS143" s="5" t="s">
        <v>33</v>
      </c>
      <c r="IT143" s="5" t="s">
        <v>33</v>
      </c>
      <c r="IU143" s="5" t="s">
        <v>33</v>
      </c>
      <c r="IV143" s="5" t="s">
        <v>33</v>
      </c>
      <c r="IW143" s="5" t="s">
        <v>33</v>
      </c>
      <c r="IX143" s="5" t="s">
        <v>33</v>
      </c>
      <c r="IY143" s="5">
        <v>6</v>
      </c>
      <c r="IZ143" s="5">
        <v>12</v>
      </c>
      <c r="JA143" s="5">
        <v>12</v>
      </c>
      <c r="JB143" s="5">
        <v>12</v>
      </c>
      <c r="JC143" s="5">
        <v>37</v>
      </c>
      <c r="JD143" s="5">
        <v>42</v>
      </c>
      <c r="JE143" s="5">
        <v>58</v>
      </c>
      <c r="JF143" s="5">
        <v>73</v>
      </c>
      <c r="JG143" s="5">
        <v>90</v>
      </c>
      <c r="JH143" s="5">
        <v>68</v>
      </c>
      <c r="JI143" s="5">
        <v>45</v>
      </c>
      <c r="JJ143" s="5">
        <v>40</v>
      </c>
      <c r="JK143" s="5">
        <v>45</v>
      </c>
      <c r="JL143" s="5">
        <v>31</v>
      </c>
      <c r="JM143" s="5">
        <v>40</v>
      </c>
      <c r="JN143" s="5">
        <v>62</v>
      </c>
      <c r="JO143" s="5">
        <v>38</v>
      </c>
      <c r="JP143" s="5">
        <v>32</v>
      </c>
      <c r="JQ143" s="5">
        <v>56</v>
      </c>
      <c r="JR143" s="5">
        <v>56</v>
      </c>
      <c r="JS143" s="5">
        <v>247</v>
      </c>
      <c r="JT143" s="5">
        <v>715</v>
      </c>
      <c r="JU143" s="5">
        <v>648</v>
      </c>
      <c r="JV143" s="5">
        <v>852</v>
      </c>
      <c r="JW143" s="5">
        <v>561</v>
      </c>
      <c r="JX143" s="5">
        <v>887</v>
      </c>
      <c r="JY143" s="5" t="s">
        <v>33</v>
      </c>
      <c r="JZ143" s="5" t="s">
        <v>33</v>
      </c>
      <c r="KA143" s="5" t="s">
        <v>33</v>
      </c>
      <c r="KB143" s="5" t="s">
        <v>33</v>
      </c>
      <c r="KC143" s="5" t="s">
        <v>33</v>
      </c>
      <c r="KD143" s="5" t="s">
        <v>33</v>
      </c>
      <c r="KE143" s="5">
        <v>-5711</v>
      </c>
      <c r="KF143" s="5">
        <v>-10025</v>
      </c>
      <c r="KG143" s="5">
        <v>-18401</v>
      </c>
      <c r="KH143" s="5">
        <v>-20553</v>
      </c>
      <c r="KI143" s="5">
        <v>-21253</v>
      </c>
      <c r="KJ143" s="5">
        <v>-21866</v>
      </c>
      <c r="KK143" s="5">
        <v>-26520</v>
      </c>
      <c r="KL143" s="5">
        <v>-25656</v>
      </c>
      <c r="KM143" s="5">
        <v>-21165</v>
      </c>
      <c r="KN143" s="5">
        <v>-19087</v>
      </c>
      <c r="KO143" s="5">
        <v>-11317</v>
      </c>
      <c r="KP143" s="5">
        <v>-14477</v>
      </c>
      <c r="KQ143" s="5">
        <v>-7445</v>
      </c>
      <c r="KR143" s="5">
        <v>2696</v>
      </c>
      <c r="KS143" s="5">
        <v>2732</v>
      </c>
      <c r="KT143" s="5">
        <v>2743</v>
      </c>
      <c r="KU143" s="5">
        <v>1912</v>
      </c>
      <c r="KV143" s="5">
        <v>5078</v>
      </c>
      <c r="KW143" s="5">
        <v>3882</v>
      </c>
      <c r="KX143" s="5">
        <v>11724</v>
      </c>
      <c r="KY143" s="5">
        <v>4097</v>
      </c>
      <c r="KZ143" s="5">
        <v>3371</v>
      </c>
      <c r="LA143" s="5">
        <v>3805</v>
      </c>
      <c r="LB143" s="5">
        <v>4824</v>
      </c>
      <c r="LC143" s="5">
        <v>4440</v>
      </c>
      <c r="LD143" s="5">
        <v>4115</v>
      </c>
      <c r="LE143" s="5" t="s">
        <v>33</v>
      </c>
      <c r="LF143" s="5" t="s">
        <v>33</v>
      </c>
      <c r="LG143" s="5" t="s">
        <v>33</v>
      </c>
      <c r="LH143" s="5" t="s">
        <v>33</v>
      </c>
      <c r="LI143" s="5" t="s">
        <v>33</v>
      </c>
      <c r="LJ143" s="5" t="s">
        <v>33</v>
      </c>
      <c r="LK143" s="5">
        <v>2931</v>
      </c>
      <c r="LL143" s="5">
        <v>2754</v>
      </c>
      <c r="LM143" s="5">
        <v>2864</v>
      </c>
      <c r="LN143" s="5">
        <v>2149</v>
      </c>
      <c r="LO143" s="5">
        <v>3346</v>
      </c>
      <c r="LP143" s="5">
        <v>3012</v>
      </c>
      <c r="LQ143" s="5">
        <v>1709</v>
      </c>
      <c r="LR143" s="5">
        <v>1733</v>
      </c>
      <c r="LS143" s="5">
        <v>1561</v>
      </c>
      <c r="LT143" s="5">
        <v>1616</v>
      </c>
      <c r="LU143" s="5">
        <v>1790</v>
      </c>
      <c r="LV143" s="5">
        <v>1485</v>
      </c>
      <c r="LW143" s="5">
        <v>1068</v>
      </c>
      <c r="LX143" s="5">
        <v>958</v>
      </c>
      <c r="LY143" s="5">
        <v>992</v>
      </c>
      <c r="LZ143" s="5">
        <v>1159</v>
      </c>
      <c r="MA143" s="5">
        <v>1102</v>
      </c>
      <c r="MB143" s="5">
        <v>586</v>
      </c>
      <c r="MC143" s="5">
        <v>1120</v>
      </c>
      <c r="MD143" s="5">
        <v>1187</v>
      </c>
      <c r="ME143" s="5">
        <v>1040</v>
      </c>
      <c r="MF143" s="5">
        <v>1018</v>
      </c>
      <c r="MG143" s="5">
        <v>771</v>
      </c>
      <c r="MH143" s="5">
        <v>831</v>
      </c>
      <c r="MI143" s="5">
        <v>1329</v>
      </c>
      <c r="MJ143" s="5">
        <v>1328</v>
      </c>
      <c r="MK143" s="5" t="s">
        <v>33</v>
      </c>
      <c r="ML143" s="5" t="s">
        <v>33</v>
      </c>
      <c r="MM143" s="5" t="s">
        <v>33</v>
      </c>
      <c r="MN143" s="5" t="s">
        <v>33</v>
      </c>
      <c r="MO143" s="5" t="s">
        <v>33</v>
      </c>
      <c r="MP143" s="5" t="s">
        <v>33</v>
      </c>
      <c r="MQ143" s="5">
        <v>0</v>
      </c>
      <c r="MR143" s="5">
        <v>0</v>
      </c>
      <c r="MS143" s="5">
        <v>0</v>
      </c>
      <c r="MT143" s="5">
        <v>0</v>
      </c>
      <c r="MU143" s="5">
        <v>0</v>
      </c>
      <c r="MV143" s="5">
        <v>0</v>
      </c>
      <c r="MW143" s="5">
        <v>0</v>
      </c>
      <c r="MX143" s="5">
        <v>0</v>
      </c>
      <c r="MY143" s="5">
        <v>0</v>
      </c>
      <c r="MZ143" s="5">
        <v>0</v>
      </c>
      <c r="NA143" s="5">
        <v>0</v>
      </c>
      <c r="NB143" s="5">
        <v>0</v>
      </c>
      <c r="NC143" s="5">
        <v>0</v>
      </c>
      <c r="ND143" s="5">
        <v>0</v>
      </c>
      <c r="NE143" s="5" t="s">
        <v>33</v>
      </c>
      <c r="NF143" s="5" t="s">
        <v>33</v>
      </c>
      <c r="NG143" s="5" t="s">
        <v>33</v>
      </c>
      <c r="NH143" s="5" t="s">
        <v>33</v>
      </c>
      <c r="NI143" s="5" t="s">
        <v>33</v>
      </c>
      <c r="NJ143" s="5" t="s">
        <v>33</v>
      </c>
      <c r="NK143" s="5" t="s">
        <v>33</v>
      </c>
      <c r="NL143" s="5" t="s">
        <v>33</v>
      </c>
      <c r="NM143" s="5" t="s">
        <v>33</v>
      </c>
      <c r="NN143" s="5" t="s">
        <v>33</v>
      </c>
      <c r="NO143" s="5" t="s">
        <v>33</v>
      </c>
      <c r="NP143" s="5" t="s">
        <v>33</v>
      </c>
      <c r="NQ143" s="5" t="s">
        <v>33</v>
      </c>
      <c r="NR143" s="5" t="s">
        <v>33</v>
      </c>
      <c r="NS143" s="5" t="s">
        <v>33</v>
      </c>
      <c r="NT143" s="5" t="s">
        <v>33</v>
      </c>
      <c r="NU143" s="5" t="s">
        <v>33</v>
      </c>
      <c r="NV143" s="5" t="s">
        <v>33</v>
      </c>
      <c r="NW143" s="5">
        <v>0</v>
      </c>
      <c r="NX143" s="5">
        <v>0</v>
      </c>
      <c r="NY143" s="5">
        <v>0</v>
      </c>
      <c r="NZ143" s="5">
        <v>0</v>
      </c>
      <c r="OA143" s="5">
        <v>0</v>
      </c>
      <c r="OB143" s="5">
        <v>0</v>
      </c>
      <c r="OC143" s="5">
        <v>0</v>
      </c>
      <c r="OD143" s="5">
        <v>0</v>
      </c>
      <c r="OE143" s="5">
        <v>0</v>
      </c>
      <c r="OF143" s="5">
        <v>0</v>
      </c>
      <c r="OG143" s="5">
        <v>0</v>
      </c>
      <c r="OH143" s="5">
        <v>0</v>
      </c>
      <c r="OI143" s="5">
        <v>0</v>
      </c>
      <c r="OJ143" s="5">
        <v>0</v>
      </c>
      <c r="OK143" s="5" t="s">
        <v>33</v>
      </c>
      <c r="OL143" s="5" t="s">
        <v>33</v>
      </c>
      <c r="OM143" s="5" t="s">
        <v>33</v>
      </c>
      <c r="ON143" s="5" t="s">
        <v>33</v>
      </c>
      <c r="OO143" s="5" t="s">
        <v>33</v>
      </c>
      <c r="OP143" s="5" t="s">
        <v>33</v>
      </c>
      <c r="OQ143" s="5" t="s">
        <v>33</v>
      </c>
      <c r="OR143" s="5" t="s">
        <v>33</v>
      </c>
      <c r="OS143" s="5" t="s">
        <v>33</v>
      </c>
      <c r="OT143" s="5" t="s">
        <v>33</v>
      </c>
      <c r="OU143" s="5" t="s">
        <v>33</v>
      </c>
      <c r="OV143" s="5" t="s">
        <v>33</v>
      </c>
      <c r="OW143" s="5" t="s">
        <v>33</v>
      </c>
      <c r="OX143" s="5" t="s">
        <v>33</v>
      </c>
      <c r="OY143" s="5" t="s">
        <v>33</v>
      </c>
      <c r="OZ143" s="5" t="s">
        <v>33</v>
      </c>
      <c r="PA143" s="5" t="s">
        <v>33</v>
      </c>
      <c r="PB143" s="5" t="s">
        <v>33</v>
      </c>
      <c r="PC143" s="5">
        <v>6837</v>
      </c>
      <c r="PD143" s="5">
        <v>8200</v>
      </c>
      <c r="PE143" s="5">
        <v>6025</v>
      </c>
      <c r="PF143" s="5">
        <v>6326</v>
      </c>
      <c r="PG143" s="5">
        <v>5776</v>
      </c>
      <c r="PH143" s="5">
        <v>6154</v>
      </c>
      <c r="PI143" s="5">
        <v>3612</v>
      </c>
      <c r="PJ143" s="5">
        <v>3924</v>
      </c>
      <c r="PK143" s="5">
        <v>3570</v>
      </c>
      <c r="PL143" s="5">
        <v>3567</v>
      </c>
      <c r="PM143" s="5">
        <v>3610</v>
      </c>
      <c r="PN143" s="5">
        <v>3311</v>
      </c>
      <c r="PO143" s="5">
        <v>3099</v>
      </c>
      <c r="PP143" s="5">
        <v>3092</v>
      </c>
      <c r="PQ143" s="5">
        <v>3053</v>
      </c>
      <c r="PR143" s="5">
        <v>3588</v>
      </c>
      <c r="PS143" s="5">
        <v>3718</v>
      </c>
      <c r="PT143" s="5">
        <v>4363</v>
      </c>
      <c r="PU143" s="5">
        <v>5120</v>
      </c>
      <c r="PV143" s="5">
        <v>4986</v>
      </c>
      <c r="PW143" s="5">
        <v>4802</v>
      </c>
      <c r="PX143" s="5">
        <v>3161</v>
      </c>
      <c r="PY143" s="5">
        <v>2702</v>
      </c>
      <c r="PZ143" s="5">
        <v>2558</v>
      </c>
      <c r="QA143" s="5">
        <v>2292</v>
      </c>
      <c r="QB143" s="5">
        <v>2114</v>
      </c>
      <c r="QC143" s="5" t="s">
        <v>33</v>
      </c>
      <c r="QD143" s="5" t="s">
        <v>33</v>
      </c>
      <c r="QE143" s="5" t="s">
        <v>33</v>
      </c>
      <c r="QF143" s="5" t="s">
        <v>33</v>
      </c>
      <c r="QG143" s="5" t="s">
        <v>33</v>
      </c>
      <c r="QH143" s="5" t="s">
        <v>33</v>
      </c>
      <c r="QI143" s="5">
        <v>14248</v>
      </c>
      <c r="QJ143" s="5">
        <v>14175</v>
      </c>
      <c r="QK143" s="5">
        <v>10921</v>
      </c>
      <c r="QL143" s="5">
        <v>10942</v>
      </c>
      <c r="QM143" s="5">
        <v>10736</v>
      </c>
      <c r="QN143" s="5">
        <v>10674</v>
      </c>
      <c r="QO143" s="5">
        <v>6394</v>
      </c>
      <c r="QP143" s="5">
        <v>6691</v>
      </c>
      <c r="QQ143" s="5">
        <v>6218</v>
      </c>
      <c r="QR143" s="5">
        <v>6156</v>
      </c>
      <c r="QS143" s="5">
        <v>6066</v>
      </c>
      <c r="QT143" s="5">
        <v>5688</v>
      </c>
      <c r="QU143" s="5">
        <v>5547</v>
      </c>
      <c r="QV143" s="5">
        <v>4954</v>
      </c>
      <c r="QW143" s="5">
        <v>4614</v>
      </c>
      <c r="QX143" s="5">
        <v>5175</v>
      </c>
      <c r="QY143" s="5">
        <v>5481</v>
      </c>
      <c r="QZ143" s="5">
        <v>6538</v>
      </c>
      <c r="RA143" s="5">
        <v>8246</v>
      </c>
      <c r="RB143" s="5">
        <v>8150</v>
      </c>
      <c r="RC143" s="5">
        <v>7773</v>
      </c>
      <c r="RD143" s="5">
        <v>4819</v>
      </c>
      <c r="RE143" s="5">
        <v>3876</v>
      </c>
      <c r="RF143" s="5">
        <v>4352</v>
      </c>
      <c r="RG143" s="5">
        <v>3559</v>
      </c>
      <c r="RH143" s="5">
        <v>3606</v>
      </c>
      <c r="RI143" s="5" t="s">
        <v>33</v>
      </c>
      <c r="RJ143" s="5" t="s">
        <v>33</v>
      </c>
      <c r="RK143" s="5" t="s">
        <v>33</v>
      </c>
      <c r="RL143" s="5" t="s">
        <v>33</v>
      </c>
      <c r="RM143" s="5" t="s">
        <v>33</v>
      </c>
      <c r="RN143" s="5" t="s">
        <v>33</v>
      </c>
      <c r="RO143" s="5">
        <v>10059</v>
      </c>
      <c r="RP143" s="5">
        <v>9862</v>
      </c>
      <c r="RQ143" s="5">
        <v>9787</v>
      </c>
      <c r="RR143" s="5">
        <v>8929</v>
      </c>
      <c r="RS143" s="5">
        <v>7916</v>
      </c>
      <c r="RT143" s="5">
        <v>8220</v>
      </c>
      <c r="RU143" s="5">
        <v>5984</v>
      </c>
      <c r="RV143" s="5">
        <v>5781</v>
      </c>
      <c r="RW143" s="5">
        <v>5622</v>
      </c>
      <c r="RX143" s="5">
        <v>5468</v>
      </c>
      <c r="RY143" s="5">
        <v>5624</v>
      </c>
      <c r="RZ143" s="5">
        <v>5292</v>
      </c>
      <c r="SA143" s="5">
        <v>5600</v>
      </c>
      <c r="SB143" s="5">
        <v>5020</v>
      </c>
      <c r="SC143" s="5">
        <v>5727</v>
      </c>
      <c r="SD143" s="5">
        <v>5640</v>
      </c>
      <c r="SE143" s="5">
        <v>5913</v>
      </c>
      <c r="SF143" s="5">
        <v>6751</v>
      </c>
      <c r="SG143" s="5">
        <v>7077</v>
      </c>
      <c r="SH143" s="5">
        <v>5959</v>
      </c>
      <c r="SI143" s="5">
        <v>5916</v>
      </c>
      <c r="SJ143" s="5">
        <v>4530</v>
      </c>
      <c r="SK143" s="5">
        <v>4418</v>
      </c>
      <c r="SL143" s="5">
        <v>5042</v>
      </c>
      <c r="SM143" s="5">
        <v>5804</v>
      </c>
      <c r="SN143" s="5">
        <v>4256</v>
      </c>
      <c r="SO143" s="5" t="s">
        <v>33</v>
      </c>
      <c r="SP143" s="5" t="s">
        <v>33</v>
      </c>
      <c r="SQ143" s="5" t="s">
        <v>33</v>
      </c>
      <c r="SR143" s="5" t="s">
        <v>33</v>
      </c>
      <c r="SS143" s="5" t="s">
        <v>33</v>
      </c>
      <c r="ST143" s="5" t="s">
        <v>33</v>
      </c>
      <c r="SU143" s="5">
        <v>134</v>
      </c>
      <c r="SV143" s="5">
        <v>54</v>
      </c>
      <c r="SW143" s="5">
        <v>83</v>
      </c>
      <c r="SX143" s="5">
        <v>186</v>
      </c>
      <c r="SY143" s="5">
        <v>223</v>
      </c>
      <c r="SZ143" s="5">
        <v>279</v>
      </c>
      <c r="TA143" s="5">
        <v>177</v>
      </c>
      <c r="TB143" s="5">
        <v>135</v>
      </c>
      <c r="TC143" s="5">
        <v>132</v>
      </c>
      <c r="TD143" s="5">
        <v>96</v>
      </c>
      <c r="TE143" s="5">
        <v>82</v>
      </c>
      <c r="TF143" s="5">
        <v>144</v>
      </c>
      <c r="TG143" s="5">
        <v>45</v>
      </c>
      <c r="TH143" s="5">
        <v>70</v>
      </c>
      <c r="TI143" s="5">
        <v>187</v>
      </c>
      <c r="TJ143" s="5">
        <v>156</v>
      </c>
      <c r="TK143" s="5">
        <v>111</v>
      </c>
      <c r="TL143" s="5">
        <v>134</v>
      </c>
      <c r="TM143" s="5">
        <v>858</v>
      </c>
      <c r="TN143" s="5">
        <v>907</v>
      </c>
      <c r="TO143" s="5">
        <v>1160</v>
      </c>
      <c r="TP143" s="5">
        <v>1828</v>
      </c>
      <c r="TQ143" s="5">
        <v>2630</v>
      </c>
      <c r="TR143" s="5">
        <v>2919</v>
      </c>
      <c r="TS143" s="5">
        <v>2701</v>
      </c>
      <c r="TT143" s="5">
        <v>3057</v>
      </c>
      <c r="TU143" s="5" t="s">
        <v>33</v>
      </c>
      <c r="TV143" s="5" t="s">
        <v>33</v>
      </c>
      <c r="TW143" s="5" t="s">
        <v>33</v>
      </c>
      <c r="TX143" s="5" t="s">
        <v>33</v>
      </c>
      <c r="TY143" s="5" t="s">
        <v>33</v>
      </c>
      <c r="TZ143" s="5" t="s">
        <v>33</v>
      </c>
      <c r="UA143" s="5">
        <v>0</v>
      </c>
      <c r="UB143" s="5">
        <v>0</v>
      </c>
      <c r="UC143" s="5">
        <v>0</v>
      </c>
      <c r="UD143" s="5">
        <v>0</v>
      </c>
      <c r="UE143" s="5">
        <v>0</v>
      </c>
      <c r="UF143" s="5">
        <v>0</v>
      </c>
      <c r="UG143" s="5">
        <v>0</v>
      </c>
      <c r="UH143" s="5">
        <v>0</v>
      </c>
      <c r="UI143" s="5">
        <v>0</v>
      </c>
      <c r="UJ143" s="5">
        <v>0</v>
      </c>
      <c r="UK143" s="5">
        <v>0</v>
      </c>
      <c r="UL143" s="5">
        <v>0</v>
      </c>
      <c r="UM143" s="5">
        <v>0</v>
      </c>
      <c r="UN143" s="5">
        <v>0</v>
      </c>
      <c r="UO143" s="5">
        <v>0</v>
      </c>
      <c r="UP143" s="5">
        <v>10</v>
      </c>
      <c r="UQ143" s="5">
        <v>22</v>
      </c>
      <c r="UR143" s="5">
        <v>46</v>
      </c>
      <c r="US143" s="5">
        <v>77</v>
      </c>
      <c r="UT143" s="5">
        <v>138</v>
      </c>
      <c r="UU143" s="5">
        <v>365</v>
      </c>
      <c r="UV143" s="5">
        <v>394</v>
      </c>
      <c r="UW143" s="5">
        <v>449</v>
      </c>
      <c r="UX143" s="5">
        <v>313</v>
      </c>
      <c r="UY143" s="5">
        <v>119</v>
      </c>
      <c r="UZ143" s="5">
        <v>9</v>
      </c>
      <c r="VA143" s="5" t="s">
        <v>33</v>
      </c>
      <c r="VB143" s="5" t="s">
        <v>33</v>
      </c>
      <c r="VC143" s="5" t="s">
        <v>33</v>
      </c>
      <c r="VD143" s="5" t="s">
        <v>33</v>
      </c>
      <c r="VE143" s="5" t="s">
        <v>33</v>
      </c>
      <c r="VF143" s="5" t="s">
        <v>33</v>
      </c>
      <c r="VG143" s="5">
        <v>8755</v>
      </c>
      <c r="VH143" s="5">
        <v>15209</v>
      </c>
      <c r="VI143" s="5">
        <v>14686</v>
      </c>
      <c r="VJ143" s="5">
        <v>14592</v>
      </c>
      <c r="VK143" s="5">
        <v>16926</v>
      </c>
      <c r="VL143" s="5">
        <v>15096</v>
      </c>
      <c r="VM143" s="5">
        <v>11470</v>
      </c>
      <c r="VN143" s="5">
        <v>16592</v>
      </c>
      <c r="VO143" s="5">
        <v>10007</v>
      </c>
      <c r="VP143" s="5">
        <v>14655</v>
      </c>
      <c r="VQ143" s="5">
        <v>10077</v>
      </c>
      <c r="VR143" s="5">
        <v>9729</v>
      </c>
      <c r="VS143" s="5">
        <v>7656</v>
      </c>
      <c r="VT143" s="5">
        <v>7986</v>
      </c>
      <c r="VU143" s="5">
        <v>12261</v>
      </c>
      <c r="VV143" s="5">
        <v>12776</v>
      </c>
      <c r="VW143" s="5">
        <v>13699</v>
      </c>
      <c r="VX143" s="5">
        <v>14872</v>
      </c>
      <c r="VY143" s="5">
        <v>14898</v>
      </c>
      <c r="VZ143" s="5">
        <v>14426</v>
      </c>
      <c r="WA143" s="5">
        <v>13884</v>
      </c>
      <c r="WB143" s="5">
        <v>15804</v>
      </c>
      <c r="WC143" s="5">
        <v>14314</v>
      </c>
      <c r="WD143" s="5">
        <v>12485</v>
      </c>
      <c r="WE143" s="5">
        <v>16230</v>
      </c>
      <c r="WF143" s="5">
        <v>15398</v>
      </c>
      <c r="WG143" s="5" t="s">
        <v>33</v>
      </c>
      <c r="WH143" s="5" t="s">
        <v>33</v>
      </c>
      <c r="WI143" s="5" t="s">
        <v>33</v>
      </c>
      <c r="WJ143" s="5" t="s">
        <v>33</v>
      </c>
      <c r="WK143" s="5" t="s">
        <v>33</v>
      </c>
      <c r="WL143" s="5" t="s">
        <v>33</v>
      </c>
      <c r="WM143" s="5">
        <v>940</v>
      </c>
      <c r="WN143" s="5">
        <v>920</v>
      </c>
      <c r="WO143" s="5">
        <v>727</v>
      </c>
      <c r="WP143" s="5">
        <v>1336</v>
      </c>
      <c r="WQ143" s="5">
        <v>1603</v>
      </c>
      <c r="WR143" s="5">
        <v>1209</v>
      </c>
      <c r="WS143" s="5">
        <v>871</v>
      </c>
      <c r="WT143" s="5">
        <v>906</v>
      </c>
      <c r="WU143" s="5">
        <v>958</v>
      </c>
      <c r="WV143" s="5">
        <v>905</v>
      </c>
      <c r="WW143" s="5">
        <v>915</v>
      </c>
      <c r="WX143" s="5">
        <v>1124</v>
      </c>
      <c r="WY143" s="5">
        <v>825</v>
      </c>
      <c r="WZ143" s="5">
        <v>710</v>
      </c>
      <c r="XA143" s="5">
        <v>1045</v>
      </c>
      <c r="XB143" s="5">
        <v>636</v>
      </c>
      <c r="XC143" s="5">
        <v>633</v>
      </c>
      <c r="XD143" s="5">
        <v>650</v>
      </c>
      <c r="XE143" s="5">
        <v>693</v>
      </c>
      <c r="XF143" s="5">
        <v>617</v>
      </c>
      <c r="XG143" s="5">
        <v>418</v>
      </c>
      <c r="XH143" s="5">
        <v>492</v>
      </c>
      <c r="XI143" s="5">
        <v>448</v>
      </c>
      <c r="XJ143" s="5">
        <v>526</v>
      </c>
      <c r="XK143" s="5">
        <v>470</v>
      </c>
      <c r="XL143" s="5">
        <v>366</v>
      </c>
      <c r="XM143" s="5" t="s">
        <v>33</v>
      </c>
      <c r="XN143" s="5" t="s">
        <v>33</v>
      </c>
      <c r="XO143" s="5" t="s">
        <v>33</v>
      </c>
      <c r="XP143" s="5" t="s">
        <v>33</v>
      </c>
      <c r="XQ143" s="5" t="s">
        <v>33</v>
      </c>
      <c r="XR143" s="5" t="s">
        <v>33</v>
      </c>
      <c r="XS143" s="1">
        <v>1179</v>
      </c>
      <c r="XT143" s="3" t="s">
        <v>180</v>
      </c>
      <c r="XU143" s="3" t="s">
        <v>180</v>
      </c>
      <c r="XV143" s="3" t="s">
        <v>179</v>
      </c>
      <c r="XW143" s="3" t="s">
        <v>179</v>
      </c>
      <c r="XX143" s="3" t="s">
        <v>180</v>
      </c>
      <c r="XY143" s="3" t="s">
        <v>180</v>
      </c>
      <c r="XZ143" s="3" t="s">
        <v>194</v>
      </c>
    </row>
    <row r="144" spans="1:650" x14ac:dyDescent="0.3">
      <c r="A144" s="6" t="s">
        <v>171</v>
      </c>
      <c r="B144" s="1">
        <v>4057032</v>
      </c>
      <c r="C144" s="5">
        <v>15679</v>
      </c>
      <c r="D144" s="5">
        <v>16625</v>
      </c>
      <c r="E144" s="5">
        <v>30270</v>
      </c>
      <c r="F144" s="5">
        <v>37352</v>
      </c>
      <c r="G144" s="5">
        <v>38932</v>
      </c>
      <c r="H144" s="5">
        <v>44983</v>
      </c>
      <c r="I144" s="5">
        <v>20944</v>
      </c>
      <c r="J144" s="5">
        <v>57710</v>
      </c>
      <c r="K144" s="5">
        <v>27972</v>
      </c>
      <c r="L144" s="5">
        <v>20453</v>
      </c>
      <c r="M144" s="5">
        <v>23448</v>
      </c>
      <c r="N144" s="5">
        <v>12446</v>
      </c>
      <c r="O144" s="5">
        <v>3545</v>
      </c>
      <c r="P144" s="5">
        <v>13410</v>
      </c>
      <c r="Q144" s="5">
        <v>25812</v>
      </c>
      <c r="R144" s="5">
        <v>25945</v>
      </c>
      <c r="S144" s="5">
        <v>55625</v>
      </c>
      <c r="T144" s="5">
        <v>40223</v>
      </c>
      <c r="U144" s="5">
        <v>15553</v>
      </c>
      <c r="V144" s="5">
        <v>48653</v>
      </c>
      <c r="W144" s="5">
        <v>8540</v>
      </c>
      <c r="X144" s="5">
        <v>53642</v>
      </c>
      <c r="Y144" s="5">
        <v>11772</v>
      </c>
      <c r="Z144" s="5">
        <v>39907</v>
      </c>
      <c r="AA144" s="5">
        <v>18852</v>
      </c>
      <c r="AB144" s="5">
        <v>14708</v>
      </c>
      <c r="AC144" s="5">
        <v>14900</v>
      </c>
      <c r="AD144" s="5">
        <v>23551</v>
      </c>
      <c r="AE144" s="5">
        <v>9672</v>
      </c>
      <c r="AF144" s="5">
        <v>19838</v>
      </c>
      <c r="AG144" s="5">
        <v>13524</v>
      </c>
      <c r="AH144" s="5">
        <v>11904</v>
      </c>
      <c r="AI144" s="5">
        <v>1626498</v>
      </c>
      <c r="AJ144" s="5">
        <v>1960730</v>
      </c>
      <c r="AK144" s="5">
        <v>586456</v>
      </c>
      <c r="AL144" s="5">
        <v>1598748</v>
      </c>
      <c r="AM144" s="5">
        <v>561530</v>
      </c>
      <c r="AN144" s="5">
        <v>1281467</v>
      </c>
      <c r="AO144" s="5">
        <v>455085</v>
      </c>
      <c r="AP144" s="5">
        <v>2063914</v>
      </c>
      <c r="AQ144" s="5">
        <v>1364701</v>
      </c>
      <c r="AR144" s="5">
        <v>414518</v>
      </c>
      <c r="AS144" s="5">
        <v>196619</v>
      </c>
      <c r="AT144" s="5">
        <v>791745</v>
      </c>
      <c r="AU144" s="5">
        <v>582337</v>
      </c>
      <c r="AV144" s="5">
        <v>-90916</v>
      </c>
      <c r="AW144" s="5">
        <v>161661</v>
      </c>
      <c r="AX144" s="5">
        <v>428760</v>
      </c>
      <c r="AY144" s="5">
        <v>895645</v>
      </c>
      <c r="AZ144" s="5">
        <v>99798</v>
      </c>
      <c r="BA144" s="5">
        <v>339175</v>
      </c>
      <c r="BB144" s="5">
        <v>371666</v>
      </c>
      <c r="BC144" s="5">
        <v>70770</v>
      </c>
      <c r="BD144" s="5">
        <v>1273</v>
      </c>
      <c r="BE144" s="5">
        <v>43159</v>
      </c>
      <c r="BF144" s="5">
        <v>383086</v>
      </c>
      <c r="BG144" s="5">
        <v>495991</v>
      </c>
      <c r="BH144" s="5">
        <v>307936</v>
      </c>
      <c r="BI144" s="5">
        <v>215730</v>
      </c>
      <c r="BJ144" s="5">
        <v>215462</v>
      </c>
      <c r="BK144" s="5">
        <v>226841</v>
      </c>
      <c r="BL144" s="5">
        <v>374511</v>
      </c>
      <c r="BM144" s="5">
        <v>313943</v>
      </c>
      <c r="BN144" s="5">
        <v>136480</v>
      </c>
      <c r="BO144" s="5">
        <v>880826</v>
      </c>
      <c r="BP144" s="5">
        <v>1098967</v>
      </c>
      <c r="BQ144" s="5">
        <v>477707</v>
      </c>
      <c r="BR144" s="5">
        <v>938411</v>
      </c>
      <c r="BS144" s="5">
        <v>1091339</v>
      </c>
      <c r="BT144" s="5">
        <v>953331</v>
      </c>
      <c r="BU144" s="5">
        <v>716213</v>
      </c>
      <c r="BV144" s="5">
        <v>461705</v>
      </c>
      <c r="BW144" s="5">
        <v>756903</v>
      </c>
      <c r="BX144" s="5">
        <v>605614</v>
      </c>
      <c r="BY144" s="5">
        <v>411629</v>
      </c>
      <c r="BZ144" s="5">
        <v>189731</v>
      </c>
      <c r="CA144" s="5">
        <v>153061</v>
      </c>
      <c r="CB144" s="5">
        <v>132198</v>
      </c>
      <c r="CC144" s="5">
        <v>51450</v>
      </c>
      <c r="CD144" s="5">
        <v>51119</v>
      </c>
      <c r="CE144" s="5">
        <v>42524</v>
      </c>
      <c r="CF144" s="5">
        <v>40239</v>
      </c>
      <c r="CG144" s="5">
        <v>15201</v>
      </c>
      <c r="CH144" s="5">
        <v>41759</v>
      </c>
      <c r="CI144" s="5">
        <v>41136</v>
      </c>
      <c r="CJ144" s="5">
        <v>3448</v>
      </c>
      <c r="CK144" s="5">
        <v>31503</v>
      </c>
      <c r="CL144" s="5">
        <v>72166</v>
      </c>
      <c r="CM144" s="5">
        <v>19636</v>
      </c>
      <c r="CN144" s="5">
        <v>60433</v>
      </c>
      <c r="CO144" s="5">
        <v>74098</v>
      </c>
      <c r="CP144" s="5">
        <v>56178</v>
      </c>
      <c r="CQ144" s="5">
        <v>73740</v>
      </c>
      <c r="CR144" s="5">
        <v>53845</v>
      </c>
      <c r="CS144" s="5">
        <v>42818</v>
      </c>
      <c r="CT144" s="5">
        <v>58848</v>
      </c>
      <c r="CU144" s="5">
        <v>725588</v>
      </c>
      <c r="CV144" s="5">
        <v>720434</v>
      </c>
      <c r="CW144" s="5">
        <v>686916</v>
      </c>
      <c r="CX144" s="5">
        <v>625355</v>
      </c>
      <c r="CY144" s="5">
        <v>638659</v>
      </c>
      <c r="CZ144" s="5">
        <v>528803</v>
      </c>
      <c r="DA144" s="5">
        <v>500016</v>
      </c>
      <c r="DB144" s="5">
        <v>530298</v>
      </c>
      <c r="DC144" s="5">
        <v>431260</v>
      </c>
      <c r="DD144" s="5">
        <v>389387</v>
      </c>
      <c r="DE144" s="5">
        <v>387024</v>
      </c>
      <c r="DF144" s="5">
        <v>413768</v>
      </c>
      <c r="DG144" s="5">
        <v>380417</v>
      </c>
      <c r="DH144" s="5">
        <v>395330</v>
      </c>
      <c r="DI144" s="5">
        <v>359468</v>
      </c>
      <c r="DJ144" s="5">
        <v>307296</v>
      </c>
      <c r="DK144" s="5">
        <v>292676</v>
      </c>
      <c r="DL144" s="5">
        <v>294400</v>
      </c>
      <c r="DM144" s="5">
        <v>258407</v>
      </c>
      <c r="DN144" s="5">
        <v>278861</v>
      </c>
      <c r="DO144" s="5">
        <v>280743</v>
      </c>
      <c r="DP144" s="5">
        <v>179913</v>
      </c>
      <c r="DQ144" s="5">
        <v>215672</v>
      </c>
      <c r="DR144" s="5">
        <v>210241</v>
      </c>
      <c r="DS144" s="5">
        <v>275084</v>
      </c>
      <c r="DT144" s="5">
        <v>260317</v>
      </c>
      <c r="DU144" s="5">
        <v>222332</v>
      </c>
      <c r="DV144" s="5">
        <v>218815</v>
      </c>
      <c r="DW144" s="5">
        <v>255815</v>
      </c>
      <c r="DX144" s="5">
        <v>270947</v>
      </c>
      <c r="DY144" s="5">
        <v>326511</v>
      </c>
      <c r="DZ144" s="5">
        <v>304750</v>
      </c>
      <c r="EA144" s="5">
        <v>115897</v>
      </c>
      <c r="EB144" s="5">
        <v>44135</v>
      </c>
      <c r="EC144" s="5">
        <v>60161</v>
      </c>
      <c r="ED144" s="5">
        <v>48538</v>
      </c>
      <c r="EE144" s="5">
        <v>27125</v>
      </c>
      <c r="EF144" s="5">
        <v>59288</v>
      </c>
      <c r="EG144" s="5">
        <v>31773</v>
      </c>
      <c r="EH144" s="5">
        <v>42586</v>
      </c>
      <c r="EI144" s="5">
        <v>51433</v>
      </c>
      <c r="EJ144" s="5">
        <v>21139</v>
      </c>
      <c r="EK144" s="5">
        <v>39854</v>
      </c>
      <c r="EL144" s="5">
        <v>18578</v>
      </c>
      <c r="EM144" s="5">
        <v>13546</v>
      </c>
      <c r="EN144" s="5">
        <v>20567</v>
      </c>
      <c r="EO144" s="5">
        <v>14705</v>
      </c>
      <c r="EP144" s="5">
        <v>25750</v>
      </c>
      <c r="EQ144" s="5">
        <v>23769</v>
      </c>
      <c r="ER144" s="5">
        <v>31835</v>
      </c>
      <c r="ES144" s="5">
        <v>29749</v>
      </c>
      <c r="ET144" s="5">
        <v>50610</v>
      </c>
      <c r="EU144" s="5">
        <v>56915</v>
      </c>
      <c r="EV144" s="5">
        <v>31487</v>
      </c>
      <c r="EW144" s="5">
        <v>38183</v>
      </c>
      <c r="EX144" s="5">
        <v>22653</v>
      </c>
      <c r="EY144" s="5">
        <v>29925</v>
      </c>
      <c r="EZ144" s="5">
        <v>26833</v>
      </c>
      <c r="FA144" s="5">
        <v>49276</v>
      </c>
      <c r="FB144" s="5">
        <v>38761</v>
      </c>
      <c r="FC144" s="5">
        <v>29364</v>
      </c>
      <c r="FD144" s="5">
        <v>53985</v>
      </c>
      <c r="FE144" s="5">
        <v>72547</v>
      </c>
      <c r="FF144" s="5">
        <v>60448</v>
      </c>
      <c r="FG144" s="5">
        <v>0</v>
      </c>
      <c r="FH144" s="5">
        <v>0</v>
      </c>
      <c r="FI144" s="5">
        <v>0</v>
      </c>
      <c r="FJ144" s="5">
        <v>0</v>
      </c>
      <c r="FK144" s="5">
        <v>0</v>
      </c>
      <c r="FL144" s="5">
        <v>0</v>
      </c>
      <c r="FM144" s="5">
        <v>0</v>
      </c>
      <c r="FN144" s="5">
        <v>0</v>
      </c>
      <c r="FO144" s="5">
        <v>0</v>
      </c>
      <c r="FP144" s="5">
        <v>0</v>
      </c>
      <c r="FQ144" s="5">
        <v>0</v>
      </c>
      <c r="FR144" s="5">
        <v>0</v>
      </c>
      <c r="FS144" s="5">
        <v>0</v>
      </c>
      <c r="FT144" s="5">
        <v>0</v>
      </c>
      <c r="FU144" s="5" t="s">
        <v>33</v>
      </c>
      <c r="FV144" s="5" t="s">
        <v>33</v>
      </c>
      <c r="FW144" s="5" t="s">
        <v>33</v>
      </c>
      <c r="FX144" s="5" t="s">
        <v>33</v>
      </c>
      <c r="FY144" s="5" t="s">
        <v>33</v>
      </c>
      <c r="FZ144" s="5" t="s">
        <v>33</v>
      </c>
      <c r="GA144" s="5" t="s">
        <v>33</v>
      </c>
      <c r="GB144" s="5" t="s">
        <v>33</v>
      </c>
      <c r="GC144" s="5" t="s">
        <v>33</v>
      </c>
      <c r="GD144" s="5" t="s">
        <v>33</v>
      </c>
      <c r="GE144" s="5" t="s">
        <v>33</v>
      </c>
      <c r="GF144" s="5" t="s">
        <v>33</v>
      </c>
      <c r="GG144" s="5" t="s">
        <v>33</v>
      </c>
      <c r="GH144" s="5" t="s">
        <v>33</v>
      </c>
      <c r="GI144" s="5" t="s">
        <v>33</v>
      </c>
      <c r="GJ144" s="5" t="s">
        <v>33</v>
      </c>
      <c r="GK144" s="5" t="s">
        <v>33</v>
      </c>
      <c r="GL144" s="5" t="s">
        <v>33</v>
      </c>
      <c r="GM144" s="5">
        <v>3364488</v>
      </c>
      <c r="GN144" s="5">
        <v>3840891</v>
      </c>
      <c r="GO144" s="5">
        <v>1841561</v>
      </c>
      <c r="GP144" s="5">
        <v>3249320</v>
      </c>
      <c r="GQ144" s="5">
        <v>2357585</v>
      </c>
      <c r="GR144" s="5">
        <v>2867873</v>
      </c>
      <c r="GS144" s="5">
        <v>1724032</v>
      </c>
      <c r="GT144" s="5">
        <v>3156214</v>
      </c>
      <c r="GU144" s="5">
        <v>2632269</v>
      </c>
      <c r="GV144" s="5">
        <v>1451110</v>
      </c>
      <c r="GW144" s="5">
        <v>1058574</v>
      </c>
      <c r="GX144" s="5">
        <v>1426267</v>
      </c>
      <c r="GY144" s="5">
        <v>1132907</v>
      </c>
      <c r="GZ144" s="5">
        <v>470590</v>
      </c>
      <c r="HA144" s="5">
        <v>613096</v>
      </c>
      <c r="HB144" s="5">
        <v>838891</v>
      </c>
      <c r="HC144" s="5">
        <v>1348972</v>
      </c>
      <c r="HD144" s="5">
        <v>506495</v>
      </c>
      <c r="HE144" s="5">
        <v>658085</v>
      </c>
      <c r="HF144" s="5">
        <v>791566</v>
      </c>
      <c r="HG144" s="5">
        <v>458607</v>
      </c>
      <c r="HH144" s="5">
        <v>273813</v>
      </c>
      <c r="HI144" s="5">
        <v>365664</v>
      </c>
      <c r="HJ144" s="5">
        <v>728134</v>
      </c>
      <c r="HK144" s="5">
        <v>839499</v>
      </c>
      <c r="HL144" s="5">
        <v>696527</v>
      </c>
      <c r="HM144" s="5">
        <v>576336</v>
      </c>
      <c r="HN144" s="5">
        <v>552767</v>
      </c>
      <c r="HO144" s="5">
        <v>595432</v>
      </c>
      <c r="HP144" s="5">
        <v>773128</v>
      </c>
      <c r="HQ144" s="5">
        <v>769343</v>
      </c>
      <c r="HR144" s="5">
        <v>574558</v>
      </c>
      <c r="HS144" s="5">
        <v>2900288</v>
      </c>
      <c r="HT144" s="5">
        <v>2919863</v>
      </c>
      <c r="HU144" s="5">
        <v>2359603</v>
      </c>
      <c r="HV144" s="5">
        <v>2536077</v>
      </c>
      <c r="HW144" s="5">
        <v>3105333</v>
      </c>
      <c r="HX144" s="5">
        <v>3579050</v>
      </c>
      <c r="HY144" s="5">
        <v>3094357</v>
      </c>
      <c r="HZ144" s="5">
        <v>3123888</v>
      </c>
      <c r="IA144" s="5">
        <v>3275078</v>
      </c>
      <c r="IB144" s="5">
        <v>3317104</v>
      </c>
      <c r="IC144" s="5">
        <v>3760917</v>
      </c>
      <c r="ID144" s="5">
        <v>3592233</v>
      </c>
      <c r="IE144" s="5">
        <v>3242230</v>
      </c>
      <c r="IF144" s="5">
        <v>3068544</v>
      </c>
      <c r="IG144" s="5">
        <v>3270778</v>
      </c>
      <c r="IH144" s="5">
        <v>2577693</v>
      </c>
      <c r="II144" s="5">
        <v>2283210</v>
      </c>
      <c r="IJ144" s="5">
        <v>2188610</v>
      </c>
      <c r="IK144" s="5">
        <v>2388548</v>
      </c>
      <c r="IL144" s="5">
        <v>2048431</v>
      </c>
      <c r="IM144" s="5">
        <v>2000307</v>
      </c>
      <c r="IN144" s="5">
        <v>2003377</v>
      </c>
      <c r="IO144" s="5">
        <v>2100034</v>
      </c>
      <c r="IP144" s="5">
        <v>1837995</v>
      </c>
      <c r="IQ144" s="5">
        <v>1908936</v>
      </c>
      <c r="IR144" s="5">
        <v>1790494</v>
      </c>
      <c r="IS144" s="5">
        <v>1765541</v>
      </c>
      <c r="IT144" s="5">
        <v>1422338</v>
      </c>
      <c r="IU144" s="5">
        <v>1351079</v>
      </c>
      <c r="IV144" s="5">
        <v>1264751</v>
      </c>
      <c r="IW144" s="5">
        <v>1277928</v>
      </c>
      <c r="IX144" s="5">
        <v>1124959</v>
      </c>
      <c r="IY144" s="5">
        <v>1269533</v>
      </c>
      <c r="IZ144" s="5">
        <v>388686</v>
      </c>
      <c r="JA144" s="5">
        <v>315021</v>
      </c>
      <c r="JB144" s="5">
        <v>560883</v>
      </c>
      <c r="JC144" s="5">
        <v>425377</v>
      </c>
      <c r="JD144" s="5">
        <v>475775</v>
      </c>
      <c r="JE144" s="5">
        <v>275422</v>
      </c>
      <c r="JF144" s="5">
        <v>267990</v>
      </c>
      <c r="JG144" s="5">
        <v>270119</v>
      </c>
      <c r="JH144" s="5">
        <v>313084</v>
      </c>
      <c r="JI144" s="5">
        <v>319878</v>
      </c>
      <c r="JJ144" s="5">
        <v>272306</v>
      </c>
      <c r="JK144" s="5">
        <v>326587</v>
      </c>
      <c r="JL144" s="5">
        <v>238866</v>
      </c>
      <c r="JM144" s="5">
        <v>232007</v>
      </c>
      <c r="JN144" s="5">
        <v>207433</v>
      </c>
      <c r="JO144" s="5">
        <v>199772</v>
      </c>
      <c r="JP144" s="5">
        <v>161193</v>
      </c>
      <c r="JQ144" s="5">
        <v>225010</v>
      </c>
      <c r="JR144" s="5">
        <v>141251</v>
      </c>
      <c r="JS144" s="5">
        <v>145617</v>
      </c>
      <c r="JT144" s="5">
        <v>132541</v>
      </c>
      <c r="JU144" s="5">
        <v>132215</v>
      </c>
      <c r="JV144" s="5">
        <v>158848</v>
      </c>
      <c r="JW144" s="5">
        <v>189028</v>
      </c>
      <c r="JX144" s="5">
        <v>184012</v>
      </c>
      <c r="JY144" s="5">
        <v>200379</v>
      </c>
      <c r="JZ144" s="5">
        <v>199887</v>
      </c>
      <c r="KA144" s="5">
        <v>220299</v>
      </c>
      <c r="KB144" s="5">
        <v>199572</v>
      </c>
      <c r="KC144" s="5">
        <v>202421</v>
      </c>
      <c r="KD144" s="5">
        <v>178414</v>
      </c>
      <c r="KE144" s="5">
        <v>45384</v>
      </c>
      <c r="KF144" s="5">
        <v>-62530</v>
      </c>
      <c r="KG144" s="5">
        <v>-74912</v>
      </c>
      <c r="KH144" s="5">
        <v>37482</v>
      </c>
      <c r="KI144" s="5">
        <v>41903</v>
      </c>
      <c r="KJ144" s="5">
        <v>-29373</v>
      </c>
      <c r="KK144" s="5">
        <v>-5621</v>
      </c>
      <c r="KL144" s="5">
        <v>103332</v>
      </c>
      <c r="KM144" s="5">
        <v>77899</v>
      </c>
      <c r="KN144" s="5">
        <v>50869</v>
      </c>
      <c r="KO144" s="5">
        <v>120362</v>
      </c>
      <c r="KP144" s="5">
        <v>23560</v>
      </c>
      <c r="KQ144" s="5">
        <v>35777</v>
      </c>
      <c r="KR144" s="5">
        <v>23315</v>
      </c>
      <c r="KS144" s="5">
        <v>13947</v>
      </c>
      <c r="KT144" s="5">
        <v>25159</v>
      </c>
      <c r="KU144" s="5">
        <v>15771</v>
      </c>
      <c r="KV144" s="5">
        <v>17718</v>
      </c>
      <c r="KW144" s="5">
        <v>30071</v>
      </c>
      <c r="KX144" s="5">
        <v>27022</v>
      </c>
      <c r="KY144" s="5">
        <v>33541</v>
      </c>
      <c r="KZ144" s="5">
        <v>26096</v>
      </c>
      <c r="LA144" s="5">
        <v>17661</v>
      </c>
      <c r="LB144" s="5">
        <v>12279</v>
      </c>
      <c r="LC144" s="5">
        <v>11807</v>
      </c>
      <c r="LD144" s="5">
        <v>10618</v>
      </c>
      <c r="LE144" s="5">
        <v>9946</v>
      </c>
      <c r="LF144" s="5">
        <v>10928</v>
      </c>
      <c r="LG144" s="5">
        <v>10002</v>
      </c>
      <c r="LH144" s="5">
        <v>9333</v>
      </c>
      <c r="LI144" s="5">
        <v>9496</v>
      </c>
      <c r="LJ144" s="5">
        <v>10592</v>
      </c>
      <c r="LK144" s="5">
        <v>73792</v>
      </c>
      <c r="LL144" s="5">
        <v>66958</v>
      </c>
      <c r="LM144" s="5">
        <v>67802</v>
      </c>
      <c r="LN144" s="5">
        <v>61950</v>
      </c>
      <c r="LO144" s="5">
        <v>58189</v>
      </c>
      <c r="LP144" s="5">
        <v>51648</v>
      </c>
      <c r="LQ144" s="5">
        <v>46091</v>
      </c>
      <c r="LR144" s="5">
        <v>38736</v>
      </c>
      <c r="LS144" s="5">
        <v>39866</v>
      </c>
      <c r="LT144" s="5">
        <v>40072</v>
      </c>
      <c r="LU144" s="5">
        <v>47453</v>
      </c>
      <c r="LV144" s="5">
        <v>22224</v>
      </c>
      <c r="LW144" s="5">
        <v>19533</v>
      </c>
      <c r="LX144" s="5">
        <v>14574</v>
      </c>
      <c r="LY144" s="5">
        <v>12645</v>
      </c>
      <c r="LZ144" s="5">
        <v>11490</v>
      </c>
      <c r="MA144" s="5">
        <v>8241</v>
      </c>
      <c r="MB144" s="5">
        <v>5701</v>
      </c>
      <c r="MC144" s="5">
        <v>10672</v>
      </c>
      <c r="MD144" s="5">
        <v>12912</v>
      </c>
      <c r="ME144" s="5">
        <v>13592</v>
      </c>
      <c r="MF144" s="5">
        <v>10607</v>
      </c>
      <c r="MG144" s="5">
        <v>8722</v>
      </c>
      <c r="MH144" s="5">
        <v>7407</v>
      </c>
      <c r="MI144" s="5">
        <v>9079</v>
      </c>
      <c r="MJ144" s="5">
        <v>8223</v>
      </c>
      <c r="MK144" s="5">
        <v>9183</v>
      </c>
      <c r="ML144" s="5">
        <v>12135</v>
      </c>
      <c r="MM144" s="5">
        <v>10750</v>
      </c>
      <c r="MN144" s="5">
        <v>10452</v>
      </c>
      <c r="MO144" s="5">
        <v>13567</v>
      </c>
      <c r="MP144" s="5">
        <v>14636</v>
      </c>
      <c r="MQ144" s="5">
        <v>9239</v>
      </c>
      <c r="MR144" s="5">
        <v>9424</v>
      </c>
      <c r="MS144" s="5">
        <v>9419</v>
      </c>
      <c r="MT144" s="5">
        <v>9248</v>
      </c>
      <c r="MU144" s="5">
        <v>8565</v>
      </c>
      <c r="MV144" s="5">
        <v>7865</v>
      </c>
      <c r="MW144" s="5">
        <v>7279</v>
      </c>
      <c r="MX144" s="5">
        <v>7884</v>
      </c>
      <c r="MY144" s="5">
        <v>6939</v>
      </c>
      <c r="MZ144" s="5">
        <v>5171</v>
      </c>
      <c r="NA144" s="5">
        <v>2302</v>
      </c>
      <c r="NB144" s="5">
        <v>-1319</v>
      </c>
      <c r="NC144" s="5">
        <v>10218</v>
      </c>
      <c r="ND144" s="5">
        <v>1061</v>
      </c>
      <c r="NE144" s="5" t="s">
        <v>33</v>
      </c>
      <c r="NF144" s="5" t="s">
        <v>33</v>
      </c>
      <c r="NG144" s="5" t="s">
        <v>33</v>
      </c>
      <c r="NH144" s="5" t="s">
        <v>33</v>
      </c>
      <c r="NI144" s="5" t="s">
        <v>33</v>
      </c>
      <c r="NJ144" s="5" t="s">
        <v>33</v>
      </c>
      <c r="NK144" s="5" t="s">
        <v>33</v>
      </c>
      <c r="NL144" s="5" t="s">
        <v>33</v>
      </c>
      <c r="NM144" s="5" t="s">
        <v>33</v>
      </c>
      <c r="NN144" s="5" t="s">
        <v>33</v>
      </c>
      <c r="NO144" s="5" t="s">
        <v>33</v>
      </c>
      <c r="NP144" s="5" t="s">
        <v>33</v>
      </c>
      <c r="NQ144" s="5" t="s">
        <v>33</v>
      </c>
      <c r="NR144" s="5" t="s">
        <v>33</v>
      </c>
      <c r="NS144" s="5" t="s">
        <v>33</v>
      </c>
      <c r="NT144" s="5" t="s">
        <v>33</v>
      </c>
      <c r="NU144" s="5" t="s">
        <v>33</v>
      </c>
      <c r="NV144" s="5" t="s">
        <v>33</v>
      </c>
      <c r="NW144" s="5">
        <v>0</v>
      </c>
      <c r="NX144" s="5">
        <v>0</v>
      </c>
      <c r="NY144" s="5">
        <v>0</v>
      </c>
      <c r="NZ144" s="5">
        <v>0</v>
      </c>
      <c r="OA144" s="5">
        <v>0</v>
      </c>
      <c r="OB144" s="5">
        <v>0</v>
      </c>
      <c r="OC144" s="5">
        <v>0</v>
      </c>
      <c r="OD144" s="5">
        <v>0</v>
      </c>
      <c r="OE144" s="5">
        <v>0</v>
      </c>
      <c r="OF144" s="5">
        <v>0</v>
      </c>
      <c r="OG144" s="5">
        <v>0</v>
      </c>
      <c r="OH144" s="5">
        <v>0</v>
      </c>
      <c r="OI144" s="5">
        <v>0</v>
      </c>
      <c r="OJ144" s="5">
        <v>0</v>
      </c>
      <c r="OK144" s="5" t="s">
        <v>33</v>
      </c>
      <c r="OL144" s="5" t="s">
        <v>33</v>
      </c>
      <c r="OM144" s="5" t="s">
        <v>33</v>
      </c>
      <c r="ON144" s="5" t="s">
        <v>33</v>
      </c>
      <c r="OO144" s="5" t="s">
        <v>33</v>
      </c>
      <c r="OP144" s="5" t="s">
        <v>33</v>
      </c>
      <c r="OQ144" s="5" t="s">
        <v>33</v>
      </c>
      <c r="OR144" s="5" t="s">
        <v>33</v>
      </c>
      <c r="OS144" s="5" t="s">
        <v>33</v>
      </c>
      <c r="OT144" s="5" t="s">
        <v>33</v>
      </c>
      <c r="OU144" s="5" t="s">
        <v>33</v>
      </c>
      <c r="OV144" s="5" t="s">
        <v>33</v>
      </c>
      <c r="OW144" s="5" t="s">
        <v>33</v>
      </c>
      <c r="OX144" s="5" t="s">
        <v>33</v>
      </c>
      <c r="OY144" s="5" t="s">
        <v>33</v>
      </c>
      <c r="OZ144" s="5" t="s">
        <v>33</v>
      </c>
      <c r="PA144" s="5" t="s">
        <v>33</v>
      </c>
      <c r="PB144" s="5" t="s">
        <v>33</v>
      </c>
      <c r="PC144" s="5">
        <v>93949</v>
      </c>
      <c r="PD144" s="5">
        <v>90298</v>
      </c>
      <c r="PE144" s="5">
        <v>78400</v>
      </c>
      <c r="PF144" s="5">
        <v>83937</v>
      </c>
      <c r="PG144" s="5">
        <v>70752</v>
      </c>
      <c r="PH144" s="5">
        <v>71227</v>
      </c>
      <c r="PI144" s="5">
        <v>66534</v>
      </c>
      <c r="PJ144" s="5">
        <v>87949</v>
      </c>
      <c r="PK144" s="5">
        <v>83123</v>
      </c>
      <c r="PL144" s="5">
        <v>72193</v>
      </c>
      <c r="PM144" s="5">
        <v>66043</v>
      </c>
      <c r="PN144" s="5">
        <v>66788</v>
      </c>
      <c r="PO144" s="5">
        <v>60148</v>
      </c>
      <c r="PP144" s="5">
        <v>56683</v>
      </c>
      <c r="PQ144" s="5">
        <v>43695</v>
      </c>
      <c r="PR144" s="5">
        <v>34009</v>
      </c>
      <c r="PS144" s="5">
        <v>42328</v>
      </c>
      <c r="PT144" s="5">
        <v>25450</v>
      </c>
      <c r="PU144" s="5">
        <v>84210</v>
      </c>
      <c r="PV144" s="5">
        <v>80019</v>
      </c>
      <c r="PW144" s="5">
        <v>91373</v>
      </c>
      <c r="PX144" s="5">
        <v>72620</v>
      </c>
      <c r="PY144" s="5">
        <v>57411</v>
      </c>
      <c r="PZ144" s="5">
        <v>54181</v>
      </c>
      <c r="QA144" s="5">
        <v>48770</v>
      </c>
      <c r="QB144" s="5">
        <v>53489</v>
      </c>
      <c r="QC144" s="5">
        <v>52562</v>
      </c>
      <c r="QD144" s="5">
        <v>51105</v>
      </c>
      <c r="QE144" s="5">
        <v>50627</v>
      </c>
      <c r="QF144" s="5">
        <v>51973</v>
      </c>
      <c r="QG144" s="5">
        <v>57129</v>
      </c>
      <c r="QH144" s="5">
        <v>56528</v>
      </c>
      <c r="QI144" s="5">
        <v>162541</v>
      </c>
      <c r="QJ144" s="5">
        <v>186499</v>
      </c>
      <c r="QK144" s="5">
        <v>114883</v>
      </c>
      <c r="QL144" s="5">
        <v>156079</v>
      </c>
      <c r="QM144" s="5">
        <v>107801</v>
      </c>
      <c r="QN144" s="5">
        <v>102778</v>
      </c>
      <c r="QO144" s="5">
        <v>118658</v>
      </c>
      <c r="QP144" s="5">
        <v>140200</v>
      </c>
      <c r="QQ144" s="5">
        <v>165990</v>
      </c>
      <c r="QR144" s="5">
        <v>130663</v>
      </c>
      <c r="QS144" s="5">
        <v>121847</v>
      </c>
      <c r="QT144" s="5">
        <v>131801</v>
      </c>
      <c r="QU144" s="5">
        <v>119054</v>
      </c>
      <c r="QV144" s="5">
        <v>103493</v>
      </c>
      <c r="QW144" s="5">
        <v>82472</v>
      </c>
      <c r="QX144" s="5">
        <v>77359</v>
      </c>
      <c r="QY144" s="5">
        <v>227053</v>
      </c>
      <c r="QZ144" s="5">
        <v>47171</v>
      </c>
      <c r="RA144" s="5">
        <v>86397</v>
      </c>
      <c r="RB144" s="5">
        <v>75161</v>
      </c>
      <c r="RC144" s="5">
        <v>70216</v>
      </c>
      <c r="RD144" s="5">
        <v>60014</v>
      </c>
      <c r="RE144" s="5">
        <v>52822</v>
      </c>
      <c r="RF144" s="5">
        <v>73858</v>
      </c>
      <c r="RG144" s="5">
        <v>56309</v>
      </c>
      <c r="RH144" s="5">
        <v>59565</v>
      </c>
      <c r="RI144" s="5">
        <v>57633</v>
      </c>
      <c r="RJ144" s="5">
        <v>56551</v>
      </c>
      <c r="RK144" s="5">
        <v>61793</v>
      </c>
      <c r="RL144" s="5">
        <v>61325</v>
      </c>
      <c r="RM144" s="5">
        <v>72016</v>
      </c>
      <c r="RN144" s="5">
        <v>70046</v>
      </c>
      <c r="RO144" s="5">
        <v>81900</v>
      </c>
      <c r="RP144" s="5">
        <v>83609</v>
      </c>
      <c r="RQ144" s="5">
        <v>81089</v>
      </c>
      <c r="RR144" s="5">
        <v>80534</v>
      </c>
      <c r="RS144" s="5">
        <v>89770</v>
      </c>
      <c r="RT144" s="5">
        <v>103838</v>
      </c>
      <c r="RU144" s="5">
        <v>84749</v>
      </c>
      <c r="RV144" s="5">
        <v>74240</v>
      </c>
      <c r="RW144" s="5">
        <v>73869</v>
      </c>
      <c r="RX144" s="5">
        <v>71492</v>
      </c>
      <c r="RY144" s="5">
        <v>90104</v>
      </c>
      <c r="RZ144" s="5">
        <v>66032</v>
      </c>
      <c r="SA144" s="5">
        <v>64522</v>
      </c>
      <c r="SB144" s="5">
        <v>57255</v>
      </c>
      <c r="SC144" s="5">
        <v>62668</v>
      </c>
      <c r="SD144" s="5">
        <v>60777</v>
      </c>
      <c r="SE144" s="5">
        <v>59359</v>
      </c>
      <c r="SF144" s="5">
        <v>51305</v>
      </c>
      <c r="SG144" s="5">
        <v>44944</v>
      </c>
      <c r="SH144" s="5">
        <v>55128</v>
      </c>
      <c r="SI144" s="5">
        <v>75550</v>
      </c>
      <c r="SJ144" s="5">
        <v>67068</v>
      </c>
      <c r="SK144" s="5">
        <v>54544</v>
      </c>
      <c r="SL144" s="5">
        <v>49034</v>
      </c>
      <c r="SM144" s="5">
        <v>48092</v>
      </c>
      <c r="SN144" s="5">
        <v>48471</v>
      </c>
      <c r="SO144" s="5">
        <v>48844</v>
      </c>
      <c r="SP144" s="5">
        <v>50760</v>
      </c>
      <c r="SQ144" s="5">
        <v>58663</v>
      </c>
      <c r="SR144" s="5">
        <v>49123</v>
      </c>
      <c r="SS144" s="5">
        <v>46394</v>
      </c>
      <c r="ST144" s="5">
        <v>42483</v>
      </c>
      <c r="SU144" s="5">
        <v>64631</v>
      </c>
      <c r="SV144" s="5">
        <v>36091</v>
      </c>
      <c r="SW144" s="5">
        <v>37397</v>
      </c>
      <c r="SX144" s="5">
        <v>43352</v>
      </c>
      <c r="SY144" s="5">
        <v>37651</v>
      </c>
      <c r="SZ144" s="5">
        <v>32437</v>
      </c>
      <c r="TA144" s="5">
        <v>24653</v>
      </c>
      <c r="TB144" s="5">
        <v>24755</v>
      </c>
      <c r="TC144" s="5">
        <v>18450</v>
      </c>
      <c r="TD144" s="5">
        <v>19522</v>
      </c>
      <c r="TE144" s="5">
        <v>2038</v>
      </c>
      <c r="TF144" s="5">
        <v>14055</v>
      </c>
      <c r="TG144" s="5">
        <v>2277</v>
      </c>
      <c r="TH144" s="5">
        <v>886</v>
      </c>
      <c r="TI144" s="5">
        <v>798</v>
      </c>
      <c r="TJ144" s="5">
        <v>1388</v>
      </c>
      <c r="TK144" s="5">
        <v>1506</v>
      </c>
      <c r="TL144" s="5">
        <v>8436</v>
      </c>
      <c r="TM144" s="5">
        <v>19733</v>
      </c>
      <c r="TN144" s="5">
        <v>14083</v>
      </c>
      <c r="TO144" s="5">
        <v>15647</v>
      </c>
      <c r="TP144" s="5">
        <v>22083</v>
      </c>
      <c r="TQ144" s="5">
        <v>30742</v>
      </c>
      <c r="TR144" s="5">
        <v>31480</v>
      </c>
      <c r="TS144" s="5">
        <v>27407</v>
      </c>
      <c r="TT144" s="5">
        <v>27324</v>
      </c>
      <c r="TU144" s="5">
        <v>21117</v>
      </c>
      <c r="TV144" s="5">
        <v>14720</v>
      </c>
      <c r="TW144" s="5">
        <v>16713</v>
      </c>
      <c r="TX144" s="5">
        <v>12659</v>
      </c>
      <c r="TY144" s="5">
        <v>14747</v>
      </c>
      <c r="TZ144" s="5">
        <v>11928</v>
      </c>
      <c r="UA144" s="5">
        <v>3</v>
      </c>
      <c r="UB144" s="5">
        <v>131</v>
      </c>
      <c r="UC144" s="5">
        <v>88</v>
      </c>
      <c r="UD144" s="5">
        <v>0</v>
      </c>
      <c r="UE144" s="5">
        <v>0</v>
      </c>
      <c r="UF144" s="5">
        <v>0</v>
      </c>
      <c r="UG144" s="5">
        <v>0</v>
      </c>
      <c r="UH144" s="5">
        <v>0</v>
      </c>
      <c r="UI144" s="5">
        <v>0</v>
      </c>
      <c r="UJ144" s="5">
        <v>0</v>
      </c>
      <c r="UK144" s="5">
        <v>0</v>
      </c>
      <c r="UL144" s="5">
        <v>0</v>
      </c>
      <c r="UM144" s="5">
        <v>0</v>
      </c>
      <c r="UN144" s="5">
        <v>0</v>
      </c>
      <c r="UO144" s="5">
        <v>0</v>
      </c>
      <c r="UP144" s="5">
        <v>0</v>
      </c>
      <c r="UQ144" s="5">
        <v>0</v>
      </c>
      <c r="UR144" s="5">
        <v>0</v>
      </c>
      <c r="US144" s="5">
        <v>0</v>
      </c>
      <c r="UT144" s="5">
        <v>0</v>
      </c>
      <c r="UU144" s="5">
        <v>0</v>
      </c>
      <c r="UV144" s="5">
        <v>47</v>
      </c>
      <c r="UW144" s="5">
        <v>5587</v>
      </c>
      <c r="UX144" s="5">
        <v>107</v>
      </c>
      <c r="UY144" s="5">
        <v>108</v>
      </c>
      <c r="UZ144" s="5">
        <v>36</v>
      </c>
      <c r="VA144" s="5">
        <v>0</v>
      </c>
      <c r="VB144" s="5">
        <v>0</v>
      </c>
      <c r="VC144" s="5">
        <v>0</v>
      </c>
      <c r="VD144" s="5">
        <v>0</v>
      </c>
      <c r="VE144" s="5">
        <v>0</v>
      </c>
      <c r="VF144" s="5">
        <v>0</v>
      </c>
      <c r="VG144" s="5">
        <v>529514</v>
      </c>
      <c r="VH144" s="5">
        <v>344854</v>
      </c>
      <c r="VI144" s="5">
        <v>333599</v>
      </c>
      <c r="VJ144" s="5">
        <v>365159</v>
      </c>
      <c r="VK144" s="5">
        <v>343271</v>
      </c>
      <c r="VL144" s="5">
        <v>319664</v>
      </c>
      <c r="VM144" s="5">
        <v>378045</v>
      </c>
      <c r="VN144" s="5">
        <v>323340</v>
      </c>
      <c r="VO144" s="5">
        <v>396566</v>
      </c>
      <c r="VP144" s="5">
        <v>632268</v>
      </c>
      <c r="VQ144" s="5">
        <v>449679</v>
      </c>
      <c r="VR144" s="5">
        <v>401341</v>
      </c>
      <c r="VS144" s="5">
        <v>372781</v>
      </c>
      <c r="VT144" s="5">
        <v>338190</v>
      </c>
      <c r="VU144" s="5">
        <v>317892</v>
      </c>
      <c r="VV144" s="5">
        <v>288290</v>
      </c>
      <c r="VW144" s="5">
        <v>299352</v>
      </c>
      <c r="VX144" s="5">
        <v>280152</v>
      </c>
      <c r="VY144" s="5">
        <v>304654</v>
      </c>
      <c r="VZ144" s="5">
        <v>291989</v>
      </c>
      <c r="WA144" s="5">
        <v>244393</v>
      </c>
      <c r="WB144" s="5">
        <v>161599</v>
      </c>
      <c r="WC144" s="5">
        <v>293743</v>
      </c>
      <c r="WD144" s="5">
        <v>317722</v>
      </c>
      <c r="WE144" s="5">
        <v>297913</v>
      </c>
      <c r="WF144" s="5">
        <v>290239</v>
      </c>
      <c r="WG144" s="5">
        <v>233456</v>
      </c>
      <c r="WH144" s="5">
        <v>194620</v>
      </c>
      <c r="WI144" s="5">
        <v>189106</v>
      </c>
      <c r="WJ144" s="5">
        <v>160347</v>
      </c>
      <c r="WK144" s="5">
        <v>205232</v>
      </c>
      <c r="WL144" s="5">
        <v>165496</v>
      </c>
      <c r="WM144" s="5">
        <v>27916</v>
      </c>
      <c r="WN144" s="5">
        <v>23837</v>
      </c>
      <c r="WO144" s="5">
        <v>12029</v>
      </c>
      <c r="WP144" s="5">
        <v>11881</v>
      </c>
      <c r="WQ144" s="5">
        <v>10963</v>
      </c>
      <c r="WR144" s="5">
        <v>11134</v>
      </c>
      <c r="WS144" s="5">
        <v>10596</v>
      </c>
      <c r="WT144" s="5">
        <v>17814</v>
      </c>
      <c r="WU144" s="5">
        <v>19519</v>
      </c>
      <c r="WV144" s="5">
        <v>21121</v>
      </c>
      <c r="WW144" s="5">
        <v>22640</v>
      </c>
      <c r="WX144" s="5">
        <v>24310</v>
      </c>
      <c r="WY144" s="5">
        <v>22238</v>
      </c>
      <c r="WZ144" s="5">
        <v>19010</v>
      </c>
      <c r="XA144" s="5">
        <v>18389</v>
      </c>
      <c r="XB144" s="5">
        <v>19689</v>
      </c>
      <c r="XC144" s="5">
        <v>21784</v>
      </c>
      <c r="XD144" s="5">
        <v>21769</v>
      </c>
      <c r="XE144" s="5">
        <v>18314</v>
      </c>
      <c r="XF144" s="5">
        <v>33216</v>
      </c>
      <c r="XG144" s="5">
        <v>22594</v>
      </c>
      <c r="XH144" s="5">
        <v>23067</v>
      </c>
      <c r="XI144" s="5">
        <v>14872</v>
      </c>
      <c r="XJ144" s="5">
        <v>10794</v>
      </c>
      <c r="XK144" s="5">
        <v>10070</v>
      </c>
      <c r="XL144" s="5">
        <v>11390</v>
      </c>
      <c r="XM144" s="5">
        <v>12334</v>
      </c>
      <c r="XN144" s="5">
        <v>12001</v>
      </c>
      <c r="XO144" s="5">
        <v>11813</v>
      </c>
      <c r="XP144" s="5">
        <v>9899</v>
      </c>
      <c r="XQ144" s="5">
        <v>7433</v>
      </c>
      <c r="XR144" s="5">
        <v>8787</v>
      </c>
      <c r="XS144" s="1">
        <v>19876</v>
      </c>
      <c r="XT144" s="3" t="s">
        <v>180</v>
      </c>
      <c r="XU144" s="3" t="s">
        <v>180</v>
      </c>
      <c r="XV144" s="3" t="s">
        <v>180</v>
      </c>
      <c r="XW144" s="3" t="s">
        <v>179</v>
      </c>
      <c r="XX144" s="3" t="s">
        <v>180</v>
      </c>
      <c r="XY144" s="3" t="s">
        <v>180</v>
      </c>
      <c r="XZ144" s="3" t="s">
        <v>262</v>
      </c>
    </row>
    <row r="145" spans="1:650" x14ac:dyDescent="0.3">
      <c r="A145" s="6" t="s">
        <v>172</v>
      </c>
      <c r="B145" s="1">
        <v>4057033</v>
      </c>
      <c r="C145" s="5">
        <v>11413</v>
      </c>
      <c r="D145" s="5">
        <v>10397</v>
      </c>
      <c r="E145" s="5">
        <v>12632</v>
      </c>
      <c r="F145" s="5">
        <v>9175</v>
      </c>
      <c r="G145" s="5">
        <v>18409</v>
      </c>
      <c r="H145" s="5">
        <v>11027</v>
      </c>
      <c r="I145" s="5">
        <v>872</v>
      </c>
      <c r="J145" s="5">
        <v>1022</v>
      </c>
      <c r="K145" s="5">
        <v>26923</v>
      </c>
      <c r="L145" s="5">
        <v>1012</v>
      </c>
      <c r="M145" s="5">
        <v>2149</v>
      </c>
      <c r="N145" s="5">
        <v>6300</v>
      </c>
      <c r="O145" s="5">
        <v>43694</v>
      </c>
      <c r="P145" s="5">
        <v>6795</v>
      </c>
      <c r="Q145" s="5">
        <v>8795</v>
      </c>
      <c r="R145" s="5">
        <v>7006</v>
      </c>
      <c r="S145" s="5">
        <v>4357</v>
      </c>
      <c r="T145" s="5">
        <v>24714</v>
      </c>
      <c r="U145" s="5">
        <v>16266</v>
      </c>
      <c r="V145" s="5">
        <v>21595</v>
      </c>
      <c r="W145" s="5">
        <v>-946</v>
      </c>
      <c r="X145" s="5">
        <v>7074</v>
      </c>
      <c r="Y145" s="5">
        <v>5993</v>
      </c>
      <c r="Z145" s="5">
        <v>438</v>
      </c>
      <c r="AA145" s="5">
        <v>1642</v>
      </c>
      <c r="AB145" s="5">
        <v>2029</v>
      </c>
      <c r="AC145" s="5">
        <v>268</v>
      </c>
      <c r="AD145" s="5">
        <v>-22</v>
      </c>
      <c r="AE145" s="5">
        <v>317</v>
      </c>
      <c r="AF145" s="5">
        <v>2178</v>
      </c>
      <c r="AG145" s="5">
        <v>0</v>
      </c>
      <c r="AH145" s="5">
        <v>0</v>
      </c>
      <c r="AI145" s="5">
        <v>0</v>
      </c>
      <c r="AJ145" s="5">
        <v>0</v>
      </c>
      <c r="AK145" s="5">
        <v>0</v>
      </c>
      <c r="AL145" s="5">
        <v>0</v>
      </c>
      <c r="AM145" s="5">
        <v>0</v>
      </c>
      <c r="AN145" s="5">
        <v>0</v>
      </c>
      <c r="AO145" s="5">
        <v>0</v>
      </c>
      <c r="AP145" s="5">
        <v>0</v>
      </c>
      <c r="AQ145" s="5">
        <v>0</v>
      </c>
      <c r="AR145" s="5">
        <v>0</v>
      </c>
      <c r="AS145" s="5">
        <v>0</v>
      </c>
      <c r="AT145" s="5">
        <v>0</v>
      </c>
      <c r="AU145" s="5">
        <v>0</v>
      </c>
      <c r="AV145" s="5">
        <v>0</v>
      </c>
      <c r="AW145" s="5">
        <v>0</v>
      </c>
      <c r="AX145" s="5">
        <v>0</v>
      </c>
      <c r="AY145" s="5">
        <v>0</v>
      </c>
      <c r="AZ145" s="5">
        <v>0</v>
      </c>
      <c r="BA145" s="5">
        <v>41</v>
      </c>
      <c r="BB145" s="5">
        <v>0</v>
      </c>
      <c r="BC145" s="5">
        <v>-92176</v>
      </c>
      <c r="BD145" s="5">
        <v>42804</v>
      </c>
      <c r="BE145" s="5">
        <v>30035</v>
      </c>
      <c r="BF145" s="5">
        <v>22339</v>
      </c>
      <c r="BG145" s="5">
        <v>114591</v>
      </c>
      <c r="BH145" s="5">
        <v>326942</v>
      </c>
      <c r="BI145" s="5">
        <v>50662</v>
      </c>
      <c r="BJ145" s="5">
        <v>42831</v>
      </c>
      <c r="BK145" s="5">
        <v>18054</v>
      </c>
      <c r="BL145" s="5">
        <v>42075</v>
      </c>
      <c r="BM145" s="5">
        <v>30226</v>
      </c>
      <c r="BN145" s="5">
        <v>17832</v>
      </c>
      <c r="BO145" s="5">
        <v>20111</v>
      </c>
      <c r="BP145" s="5">
        <v>49191</v>
      </c>
      <c r="BQ145" s="5">
        <v>19456</v>
      </c>
      <c r="BR145" s="5">
        <v>9763</v>
      </c>
      <c r="BS145" s="5">
        <v>16623</v>
      </c>
      <c r="BT145" s="5">
        <v>11840</v>
      </c>
      <c r="BU145" s="5">
        <v>11945</v>
      </c>
      <c r="BV145" s="5">
        <v>12827</v>
      </c>
      <c r="BW145" s="5">
        <v>8609</v>
      </c>
      <c r="BX145" s="5">
        <v>5628</v>
      </c>
      <c r="BY145" s="5">
        <v>6978</v>
      </c>
      <c r="BZ145" s="5">
        <v>9189</v>
      </c>
      <c r="CA145" s="5">
        <v>544</v>
      </c>
      <c r="CB145" s="5">
        <v>4873</v>
      </c>
      <c r="CC145" s="5">
        <v>8226</v>
      </c>
      <c r="CD145" s="5">
        <v>1296</v>
      </c>
      <c r="CE145" s="5">
        <v>1892</v>
      </c>
      <c r="CF145" s="5">
        <v>1754</v>
      </c>
      <c r="CG145" s="5">
        <v>1170</v>
      </c>
      <c r="CH145" s="5">
        <v>-407</v>
      </c>
      <c r="CI145" s="5">
        <v>5139</v>
      </c>
      <c r="CJ145" s="5">
        <v>22749</v>
      </c>
      <c r="CK145" s="5">
        <v>9523</v>
      </c>
      <c r="CL145" s="5">
        <v>13151</v>
      </c>
      <c r="CM145" s="5">
        <v>-409</v>
      </c>
      <c r="CN145" s="5">
        <v>22162</v>
      </c>
      <c r="CO145" s="5">
        <v>17835</v>
      </c>
      <c r="CP145" s="5">
        <v>3064</v>
      </c>
      <c r="CQ145" s="5">
        <v>6163</v>
      </c>
      <c r="CR145" s="5">
        <v>9503</v>
      </c>
      <c r="CS145" s="5">
        <v>9781</v>
      </c>
      <c r="CT145" s="5">
        <v>7692</v>
      </c>
      <c r="CU145" s="5">
        <v>190336</v>
      </c>
      <c r="CV145" s="5">
        <v>203512</v>
      </c>
      <c r="CW145" s="5">
        <v>137615</v>
      </c>
      <c r="CX145" s="5">
        <v>130113</v>
      </c>
      <c r="CY145" s="5">
        <v>94485</v>
      </c>
      <c r="CZ145" s="5">
        <v>81148</v>
      </c>
      <c r="DA145" s="5">
        <v>110210</v>
      </c>
      <c r="DB145" s="5">
        <v>109226</v>
      </c>
      <c r="DC145" s="5">
        <v>88268</v>
      </c>
      <c r="DD145" s="5">
        <v>57234</v>
      </c>
      <c r="DE145" s="5">
        <v>59611</v>
      </c>
      <c r="DF145" s="5">
        <v>59609</v>
      </c>
      <c r="DG145" s="5">
        <v>63013</v>
      </c>
      <c r="DH145" s="5">
        <v>52147</v>
      </c>
      <c r="DI145" s="5">
        <v>49352</v>
      </c>
      <c r="DJ145" s="5">
        <v>48390</v>
      </c>
      <c r="DK145" s="5">
        <v>45965</v>
      </c>
      <c r="DL145" s="5">
        <v>41326</v>
      </c>
      <c r="DM145" s="5">
        <v>39786</v>
      </c>
      <c r="DN145" s="5">
        <v>46692</v>
      </c>
      <c r="DO145" s="5">
        <v>47818</v>
      </c>
      <c r="DP145" s="5">
        <v>47428</v>
      </c>
      <c r="DQ145" s="5">
        <v>56107</v>
      </c>
      <c r="DR145" s="5">
        <v>48735</v>
      </c>
      <c r="DS145" s="5">
        <v>47457</v>
      </c>
      <c r="DT145" s="5">
        <v>52797</v>
      </c>
      <c r="DU145" s="5">
        <v>49342</v>
      </c>
      <c r="DV145" s="5">
        <v>51317</v>
      </c>
      <c r="DW145" s="5">
        <v>44905</v>
      </c>
      <c r="DX145" s="5">
        <v>50032</v>
      </c>
      <c r="DY145" s="5">
        <v>47014</v>
      </c>
      <c r="DZ145" s="5">
        <v>35395</v>
      </c>
      <c r="EA145" s="5">
        <v>11643</v>
      </c>
      <c r="EB145" s="5">
        <v>12574</v>
      </c>
      <c r="EC145" s="5">
        <v>10972</v>
      </c>
      <c r="ED145" s="5">
        <v>10514</v>
      </c>
      <c r="EE145" s="5">
        <v>12966</v>
      </c>
      <c r="EF145" s="5">
        <v>22105</v>
      </c>
      <c r="EG145" s="5">
        <v>27976</v>
      </c>
      <c r="EH145" s="5">
        <v>2478</v>
      </c>
      <c r="EI145" s="5">
        <v>10995</v>
      </c>
      <c r="EJ145" s="5">
        <v>12529</v>
      </c>
      <c r="EK145" s="5">
        <v>6093</v>
      </c>
      <c r="EL145" s="5">
        <v>8771</v>
      </c>
      <c r="EM145" s="5">
        <v>7778</v>
      </c>
      <c r="EN145" s="5">
        <v>1898</v>
      </c>
      <c r="EO145" s="5">
        <v>305</v>
      </c>
      <c r="EP145" s="5">
        <v>4381</v>
      </c>
      <c r="EQ145" s="5">
        <v>1665</v>
      </c>
      <c r="ER145" s="5">
        <v>5524</v>
      </c>
      <c r="ES145" s="5">
        <v>-502</v>
      </c>
      <c r="ET145" s="5">
        <v>23633</v>
      </c>
      <c r="EU145" s="5">
        <v>7913</v>
      </c>
      <c r="EV145" s="5">
        <v>11151</v>
      </c>
      <c r="EW145" s="5">
        <v>6128</v>
      </c>
      <c r="EX145" s="5">
        <v>3557</v>
      </c>
      <c r="EY145" s="5">
        <v>7506</v>
      </c>
      <c r="EZ145" s="5">
        <v>19890</v>
      </c>
      <c r="FA145" s="5">
        <v>8647</v>
      </c>
      <c r="FB145" s="5">
        <v>5873</v>
      </c>
      <c r="FC145" s="5">
        <v>14467</v>
      </c>
      <c r="FD145" s="5">
        <v>24879</v>
      </c>
      <c r="FE145" s="5">
        <v>8653</v>
      </c>
      <c r="FF145" s="5">
        <v>6126</v>
      </c>
      <c r="FG145" s="5">
        <v>0</v>
      </c>
      <c r="FH145" s="5">
        <v>0</v>
      </c>
      <c r="FI145" s="5">
        <v>0</v>
      </c>
      <c r="FJ145" s="5">
        <v>0</v>
      </c>
      <c r="FK145" s="5">
        <v>0</v>
      </c>
      <c r="FL145" s="5">
        <v>0</v>
      </c>
      <c r="FM145" s="5">
        <v>0</v>
      </c>
      <c r="FN145" s="5">
        <v>0</v>
      </c>
      <c r="FO145" s="5">
        <v>0</v>
      </c>
      <c r="FP145" s="5">
        <v>0</v>
      </c>
      <c r="FQ145" s="5">
        <v>0</v>
      </c>
      <c r="FR145" s="5">
        <v>0</v>
      </c>
      <c r="FS145" s="5">
        <v>0</v>
      </c>
      <c r="FT145" s="5">
        <v>0</v>
      </c>
      <c r="FU145" s="5" t="s">
        <v>33</v>
      </c>
      <c r="FV145" s="5" t="s">
        <v>33</v>
      </c>
      <c r="FW145" s="5" t="s">
        <v>33</v>
      </c>
      <c r="FX145" s="5" t="s">
        <v>33</v>
      </c>
      <c r="FY145" s="5" t="s">
        <v>33</v>
      </c>
      <c r="FZ145" s="5" t="s">
        <v>33</v>
      </c>
      <c r="GA145" s="5" t="s">
        <v>33</v>
      </c>
      <c r="GB145" s="5" t="s">
        <v>33</v>
      </c>
      <c r="GC145" s="5" t="s">
        <v>33</v>
      </c>
      <c r="GD145" s="5" t="s">
        <v>33</v>
      </c>
      <c r="GE145" s="5" t="s">
        <v>33</v>
      </c>
      <c r="GF145" s="5" t="s">
        <v>33</v>
      </c>
      <c r="GG145" s="5" t="s">
        <v>33</v>
      </c>
      <c r="GH145" s="5" t="s">
        <v>33</v>
      </c>
      <c r="GI145" s="5" t="s">
        <v>33</v>
      </c>
      <c r="GJ145" s="5" t="s">
        <v>33</v>
      </c>
      <c r="GK145" s="5" t="s">
        <v>33</v>
      </c>
      <c r="GL145" s="5" t="s">
        <v>33</v>
      </c>
      <c r="GM145" s="5">
        <v>233502</v>
      </c>
      <c r="GN145" s="5">
        <v>275674</v>
      </c>
      <c r="GO145" s="5">
        <v>180675</v>
      </c>
      <c r="GP145" s="5">
        <v>159564</v>
      </c>
      <c r="GQ145" s="5">
        <v>142483</v>
      </c>
      <c r="GR145" s="5">
        <v>126120</v>
      </c>
      <c r="GS145" s="5">
        <v>151003</v>
      </c>
      <c r="GT145" s="5">
        <v>125553</v>
      </c>
      <c r="GU145" s="5">
        <v>134794</v>
      </c>
      <c r="GV145" s="5">
        <v>76402</v>
      </c>
      <c r="GW145" s="5">
        <v>74830</v>
      </c>
      <c r="GX145" s="5">
        <v>83869</v>
      </c>
      <c r="GY145" s="5">
        <v>115029</v>
      </c>
      <c r="GZ145" s="5">
        <v>65713</v>
      </c>
      <c r="HA145" s="5">
        <v>66678</v>
      </c>
      <c r="HB145" s="5">
        <v>61073</v>
      </c>
      <c r="HC145" s="5">
        <v>53879</v>
      </c>
      <c r="HD145" s="5">
        <v>73318</v>
      </c>
      <c r="HE145" s="5">
        <v>56761</v>
      </c>
      <c r="HF145" s="5">
        <v>91514</v>
      </c>
      <c r="HG145" s="5">
        <v>-32251</v>
      </c>
      <c r="HH145" s="5">
        <v>131205</v>
      </c>
      <c r="HI145" s="5">
        <v>107787</v>
      </c>
      <c r="HJ145" s="5">
        <v>89160</v>
      </c>
      <c r="HK145" s="5">
        <v>170787</v>
      </c>
      <c r="HL145" s="5">
        <v>423819</v>
      </c>
      <c r="HM145" s="5">
        <v>127104</v>
      </c>
      <c r="HN145" s="5">
        <v>103062</v>
      </c>
      <c r="HO145" s="5">
        <v>83908</v>
      </c>
      <c r="HP145" s="5">
        <v>129050</v>
      </c>
      <c r="HQ145" s="5">
        <v>95674</v>
      </c>
      <c r="HR145" s="5">
        <v>67045</v>
      </c>
      <c r="HS145" s="5">
        <v>388424</v>
      </c>
      <c r="HT145" s="5">
        <v>420333</v>
      </c>
      <c r="HU145" s="5">
        <v>396192</v>
      </c>
      <c r="HV145" s="5">
        <v>440326</v>
      </c>
      <c r="HW145" s="5">
        <v>496229</v>
      </c>
      <c r="HX145" s="5">
        <v>436948</v>
      </c>
      <c r="HY145" s="5">
        <v>369663</v>
      </c>
      <c r="HZ145" s="5">
        <v>469126</v>
      </c>
      <c r="IA145" s="5">
        <v>694853</v>
      </c>
      <c r="IB145" s="5">
        <v>1076314</v>
      </c>
      <c r="IC145" s="5">
        <v>918477</v>
      </c>
      <c r="ID145" s="5">
        <v>868802</v>
      </c>
      <c r="IE145" s="5">
        <v>823227</v>
      </c>
      <c r="IF145" s="5">
        <v>765892</v>
      </c>
      <c r="IG145" s="5">
        <v>802824</v>
      </c>
      <c r="IH145" s="5">
        <v>755797</v>
      </c>
      <c r="II145" s="5">
        <v>709356</v>
      </c>
      <c r="IJ145" s="5">
        <v>715833</v>
      </c>
      <c r="IK145" s="5">
        <v>685363</v>
      </c>
      <c r="IL145" s="5">
        <v>629046</v>
      </c>
      <c r="IM145" s="5">
        <v>673741</v>
      </c>
      <c r="IN145" s="5">
        <v>469419</v>
      </c>
      <c r="IO145" s="5">
        <v>461688</v>
      </c>
      <c r="IP145" s="5">
        <v>478606</v>
      </c>
      <c r="IQ145" s="5">
        <v>556381</v>
      </c>
      <c r="IR145" s="5">
        <v>528529</v>
      </c>
      <c r="IS145" s="5">
        <v>517951</v>
      </c>
      <c r="IT145" s="5">
        <v>554291</v>
      </c>
      <c r="IU145" s="5">
        <v>557822</v>
      </c>
      <c r="IV145" s="5">
        <v>567020</v>
      </c>
      <c r="IW145" s="5">
        <v>573563</v>
      </c>
      <c r="IX145" s="5">
        <v>558897</v>
      </c>
      <c r="IY145" s="5">
        <v>0</v>
      </c>
      <c r="IZ145" s="5">
        <v>0</v>
      </c>
      <c r="JA145" s="5">
        <v>0</v>
      </c>
      <c r="JB145" s="5">
        <v>0</v>
      </c>
      <c r="JC145" s="5">
        <v>0</v>
      </c>
      <c r="JD145" s="5">
        <v>0</v>
      </c>
      <c r="JE145" s="5">
        <v>0</v>
      </c>
      <c r="JF145" s="5">
        <v>0</v>
      </c>
      <c r="JG145" s="5">
        <v>0</v>
      </c>
      <c r="JH145" s="5">
        <v>0</v>
      </c>
      <c r="JI145" s="5">
        <v>0</v>
      </c>
      <c r="JJ145" s="5">
        <v>0</v>
      </c>
      <c r="JK145" s="5">
        <v>0</v>
      </c>
      <c r="JL145" s="5">
        <v>0</v>
      </c>
      <c r="JM145" s="5">
        <v>0</v>
      </c>
      <c r="JN145" s="5">
        <v>0</v>
      </c>
      <c r="JO145" s="5">
        <v>11</v>
      </c>
      <c r="JP145" s="5">
        <v>12</v>
      </c>
      <c r="JQ145" s="5">
        <v>1</v>
      </c>
      <c r="JR145" s="5">
        <v>43</v>
      </c>
      <c r="JS145" s="5">
        <v>49299</v>
      </c>
      <c r="JT145" s="5">
        <v>50459</v>
      </c>
      <c r="JU145" s="5">
        <v>54068</v>
      </c>
      <c r="JV145" s="5">
        <v>56415</v>
      </c>
      <c r="JW145" s="5">
        <v>66896</v>
      </c>
      <c r="JX145" s="5">
        <v>65619</v>
      </c>
      <c r="JY145" s="5">
        <v>53612</v>
      </c>
      <c r="JZ145" s="5">
        <v>53186</v>
      </c>
      <c r="KA145" s="5">
        <v>48634</v>
      </c>
      <c r="KB145" s="5">
        <v>43892</v>
      </c>
      <c r="KC145" s="5">
        <v>45608</v>
      </c>
      <c r="KD145" s="5">
        <v>45129</v>
      </c>
      <c r="KE145" s="5">
        <v>59480</v>
      </c>
      <c r="KF145" s="5">
        <v>119649</v>
      </c>
      <c r="KG145" s="5">
        <v>63549</v>
      </c>
      <c r="KH145" s="5">
        <v>45828</v>
      </c>
      <c r="KI145" s="5">
        <v>40103</v>
      </c>
      <c r="KJ145" s="5">
        <v>32894</v>
      </c>
      <c r="KK145" s="5">
        <v>26041</v>
      </c>
      <c r="KL145" s="5">
        <v>25522</v>
      </c>
      <c r="KM145" s="5">
        <v>24972</v>
      </c>
      <c r="KN145" s="5">
        <v>49426</v>
      </c>
      <c r="KO145" s="5">
        <v>43554</v>
      </c>
      <c r="KP145" s="5">
        <v>46446</v>
      </c>
      <c r="KQ145" s="5">
        <v>45169</v>
      </c>
      <c r="KR145" s="5">
        <v>31606</v>
      </c>
      <c r="KS145" s="5">
        <v>33827</v>
      </c>
      <c r="KT145" s="5">
        <v>31404</v>
      </c>
      <c r="KU145" s="5">
        <v>33503</v>
      </c>
      <c r="KV145" s="5">
        <v>32996</v>
      </c>
      <c r="KW145" s="5">
        <v>22974</v>
      </c>
      <c r="KX145" s="5">
        <v>23669</v>
      </c>
      <c r="KY145" s="5">
        <v>37260</v>
      </c>
      <c r="KZ145" s="5">
        <v>18835</v>
      </c>
      <c r="LA145" s="5">
        <v>19547</v>
      </c>
      <c r="LB145" s="5">
        <v>19981</v>
      </c>
      <c r="LC145" s="5">
        <v>9389</v>
      </c>
      <c r="LD145" s="5">
        <v>12740</v>
      </c>
      <c r="LE145" s="5">
        <v>15408</v>
      </c>
      <c r="LF145" s="5">
        <v>15243</v>
      </c>
      <c r="LG145" s="5">
        <v>13451</v>
      </c>
      <c r="LH145" s="5">
        <v>8498</v>
      </c>
      <c r="LI145" s="5">
        <v>8145</v>
      </c>
      <c r="LJ145" s="5">
        <v>7987</v>
      </c>
      <c r="LK145" s="5">
        <v>15025</v>
      </c>
      <c r="LL145" s="5">
        <v>21171</v>
      </c>
      <c r="LM145" s="5">
        <v>13385</v>
      </c>
      <c r="LN145" s="5">
        <v>12260</v>
      </c>
      <c r="LO145" s="5">
        <v>12319</v>
      </c>
      <c r="LP145" s="5">
        <v>11573</v>
      </c>
      <c r="LQ145" s="5">
        <v>10662</v>
      </c>
      <c r="LR145" s="5">
        <v>5224</v>
      </c>
      <c r="LS145" s="5">
        <v>5826</v>
      </c>
      <c r="LT145" s="5">
        <v>5316</v>
      </c>
      <c r="LU145" s="5">
        <v>5833</v>
      </c>
      <c r="LV145" s="5">
        <v>4321</v>
      </c>
      <c r="LW145" s="5">
        <v>5347</v>
      </c>
      <c r="LX145" s="5">
        <v>4831</v>
      </c>
      <c r="LY145" s="5">
        <v>4464</v>
      </c>
      <c r="LZ145" s="5">
        <v>4386</v>
      </c>
      <c r="MA145" s="5">
        <v>3374</v>
      </c>
      <c r="MB145" s="5">
        <v>4466</v>
      </c>
      <c r="MC145" s="5">
        <v>3750</v>
      </c>
      <c r="MD145" s="5">
        <v>4490</v>
      </c>
      <c r="ME145" s="5">
        <v>4887</v>
      </c>
      <c r="MF145" s="5">
        <v>4405</v>
      </c>
      <c r="MG145" s="5">
        <v>3536</v>
      </c>
      <c r="MH145" s="5">
        <v>4285</v>
      </c>
      <c r="MI145" s="5">
        <v>4738</v>
      </c>
      <c r="MJ145" s="5">
        <v>3659</v>
      </c>
      <c r="MK145" s="5">
        <v>3575</v>
      </c>
      <c r="ML145" s="5">
        <v>4612</v>
      </c>
      <c r="MM145" s="5">
        <v>4283</v>
      </c>
      <c r="MN145" s="5">
        <v>2784</v>
      </c>
      <c r="MO145" s="5">
        <v>3666</v>
      </c>
      <c r="MP145" s="5">
        <v>2554</v>
      </c>
      <c r="MQ145" s="5">
        <v>0</v>
      </c>
      <c r="MR145" s="5">
        <v>0</v>
      </c>
      <c r="MS145" s="5">
        <v>0</v>
      </c>
      <c r="MT145" s="5">
        <v>0</v>
      </c>
      <c r="MU145" s="5">
        <v>0</v>
      </c>
      <c r="MV145" s="5">
        <v>0</v>
      </c>
      <c r="MW145" s="5">
        <v>45</v>
      </c>
      <c r="MX145" s="5">
        <v>82</v>
      </c>
      <c r="MY145" s="5">
        <v>113</v>
      </c>
      <c r="MZ145" s="5">
        <v>1340</v>
      </c>
      <c r="NA145" s="5">
        <v>1064</v>
      </c>
      <c r="NB145" s="5">
        <v>908</v>
      </c>
      <c r="NC145" s="5">
        <v>1245</v>
      </c>
      <c r="ND145" s="5">
        <v>745</v>
      </c>
      <c r="NE145" s="5" t="s">
        <v>33</v>
      </c>
      <c r="NF145" s="5" t="s">
        <v>33</v>
      </c>
      <c r="NG145" s="5" t="s">
        <v>33</v>
      </c>
      <c r="NH145" s="5" t="s">
        <v>33</v>
      </c>
      <c r="NI145" s="5" t="s">
        <v>33</v>
      </c>
      <c r="NJ145" s="5" t="s">
        <v>33</v>
      </c>
      <c r="NK145" s="5" t="s">
        <v>33</v>
      </c>
      <c r="NL145" s="5" t="s">
        <v>33</v>
      </c>
      <c r="NM145" s="5" t="s">
        <v>33</v>
      </c>
      <c r="NN145" s="5" t="s">
        <v>33</v>
      </c>
      <c r="NO145" s="5" t="s">
        <v>33</v>
      </c>
      <c r="NP145" s="5" t="s">
        <v>33</v>
      </c>
      <c r="NQ145" s="5" t="s">
        <v>33</v>
      </c>
      <c r="NR145" s="5" t="s">
        <v>33</v>
      </c>
      <c r="NS145" s="5" t="s">
        <v>33</v>
      </c>
      <c r="NT145" s="5" t="s">
        <v>33</v>
      </c>
      <c r="NU145" s="5" t="s">
        <v>33</v>
      </c>
      <c r="NV145" s="5" t="s">
        <v>33</v>
      </c>
      <c r="NW145" s="5">
        <v>0</v>
      </c>
      <c r="NX145" s="5">
        <v>0</v>
      </c>
      <c r="NY145" s="5">
        <v>0</v>
      </c>
      <c r="NZ145" s="5">
        <v>0</v>
      </c>
      <c r="OA145" s="5">
        <v>0</v>
      </c>
      <c r="OB145" s="5">
        <v>0</v>
      </c>
      <c r="OC145" s="5">
        <v>0</v>
      </c>
      <c r="OD145" s="5">
        <v>0</v>
      </c>
      <c r="OE145" s="5">
        <v>0</v>
      </c>
      <c r="OF145" s="5">
        <v>0</v>
      </c>
      <c r="OG145" s="5">
        <v>0</v>
      </c>
      <c r="OH145" s="5">
        <v>0</v>
      </c>
      <c r="OI145" s="5">
        <v>0</v>
      </c>
      <c r="OJ145" s="5">
        <v>0</v>
      </c>
      <c r="OK145" s="5" t="s">
        <v>33</v>
      </c>
      <c r="OL145" s="5" t="s">
        <v>33</v>
      </c>
      <c r="OM145" s="5" t="s">
        <v>33</v>
      </c>
      <c r="ON145" s="5" t="s">
        <v>33</v>
      </c>
      <c r="OO145" s="5" t="s">
        <v>33</v>
      </c>
      <c r="OP145" s="5" t="s">
        <v>33</v>
      </c>
      <c r="OQ145" s="5" t="s">
        <v>33</v>
      </c>
      <c r="OR145" s="5" t="s">
        <v>33</v>
      </c>
      <c r="OS145" s="5" t="s">
        <v>33</v>
      </c>
      <c r="OT145" s="5" t="s">
        <v>33</v>
      </c>
      <c r="OU145" s="5" t="s">
        <v>33</v>
      </c>
      <c r="OV145" s="5" t="s">
        <v>33</v>
      </c>
      <c r="OW145" s="5" t="s">
        <v>33</v>
      </c>
      <c r="OX145" s="5" t="s">
        <v>33</v>
      </c>
      <c r="OY145" s="5" t="s">
        <v>33</v>
      </c>
      <c r="OZ145" s="5" t="s">
        <v>33</v>
      </c>
      <c r="PA145" s="5" t="s">
        <v>33</v>
      </c>
      <c r="PB145" s="5" t="s">
        <v>33</v>
      </c>
      <c r="PC145" s="5">
        <v>22865</v>
      </c>
      <c r="PD145" s="5">
        <v>22577</v>
      </c>
      <c r="PE145" s="5">
        <v>20857</v>
      </c>
      <c r="PF145" s="5">
        <v>19273</v>
      </c>
      <c r="PG145" s="5">
        <v>20275</v>
      </c>
      <c r="PH145" s="5">
        <v>15558</v>
      </c>
      <c r="PI145" s="5">
        <v>15297</v>
      </c>
      <c r="PJ145" s="5">
        <v>14397</v>
      </c>
      <c r="PK145" s="5">
        <v>10898</v>
      </c>
      <c r="PL145" s="5">
        <v>11969</v>
      </c>
      <c r="PM145" s="5">
        <v>10558</v>
      </c>
      <c r="PN145" s="5">
        <v>11499</v>
      </c>
      <c r="PO145" s="5">
        <v>11134</v>
      </c>
      <c r="PP145" s="5">
        <v>11544</v>
      </c>
      <c r="PQ145" s="5">
        <v>10425</v>
      </c>
      <c r="PR145" s="5">
        <v>9302</v>
      </c>
      <c r="PS145" s="5">
        <v>11333</v>
      </c>
      <c r="PT145" s="5">
        <v>13502</v>
      </c>
      <c r="PU145" s="5">
        <v>11472</v>
      </c>
      <c r="PV145" s="5">
        <v>12190</v>
      </c>
      <c r="PW145" s="5">
        <v>11730</v>
      </c>
      <c r="PX145" s="5">
        <v>12354</v>
      </c>
      <c r="PY145" s="5">
        <v>12951</v>
      </c>
      <c r="PZ145" s="5">
        <v>18207</v>
      </c>
      <c r="QA145" s="5">
        <v>18745</v>
      </c>
      <c r="QB145" s="5">
        <v>18690</v>
      </c>
      <c r="QC145" s="5">
        <v>17358</v>
      </c>
      <c r="QD145" s="5">
        <v>15919</v>
      </c>
      <c r="QE145" s="5">
        <v>15644</v>
      </c>
      <c r="QF145" s="5">
        <v>16577</v>
      </c>
      <c r="QG145" s="5">
        <v>15385</v>
      </c>
      <c r="QH145" s="5">
        <v>14387</v>
      </c>
      <c r="QI145" s="5">
        <v>62188</v>
      </c>
      <c r="QJ145" s="5">
        <v>61359</v>
      </c>
      <c r="QK145" s="5">
        <v>46645</v>
      </c>
      <c r="QL145" s="5">
        <v>29433</v>
      </c>
      <c r="QM145" s="5">
        <v>34579</v>
      </c>
      <c r="QN145" s="5">
        <v>23006</v>
      </c>
      <c r="QO145" s="5">
        <v>22562</v>
      </c>
      <c r="QP145" s="5">
        <v>4453</v>
      </c>
      <c r="QQ145" s="5">
        <v>27688</v>
      </c>
      <c r="QR145" s="5">
        <v>44858</v>
      </c>
      <c r="QS145" s="5">
        <v>30197</v>
      </c>
      <c r="QT145" s="5">
        <v>34056</v>
      </c>
      <c r="QU145" s="5">
        <v>33497</v>
      </c>
      <c r="QV145" s="5">
        <v>36386</v>
      </c>
      <c r="QW145" s="5">
        <v>36796</v>
      </c>
      <c r="QX145" s="5">
        <v>34565</v>
      </c>
      <c r="QY145" s="5">
        <v>33805</v>
      </c>
      <c r="QZ145" s="5">
        <v>35029</v>
      </c>
      <c r="RA145" s="5">
        <v>32443</v>
      </c>
      <c r="RB145" s="5">
        <v>27550</v>
      </c>
      <c r="RC145" s="5">
        <v>31542</v>
      </c>
      <c r="RD145" s="5">
        <v>30954</v>
      </c>
      <c r="RE145" s="5">
        <v>36747</v>
      </c>
      <c r="RF145" s="5">
        <v>39840</v>
      </c>
      <c r="RG145" s="5">
        <v>42273</v>
      </c>
      <c r="RH145" s="5">
        <v>37802</v>
      </c>
      <c r="RI145" s="5">
        <v>35440</v>
      </c>
      <c r="RJ145" s="5">
        <v>30923</v>
      </c>
      <c r="RK145" s="5">
        <v>30625</v>
      </c>
      <c r="RL145" s="5">
        <v>27259</v>
      </c>
      <c r="RM145" s="5">
        <v>26338</v>
      </c>
      <c r="RN145" s="5">
        <v>21943</v>
      </c>
      <c r="RO145" s="5">
        <v>25840</v>
      </c>
      <c r="RP145" s="5">
        <v>25671</v>
      </c>
      <c r="RQ145" s="5">
        <v>26239</v>
      </c>
      <c r="RR145" s="5">
        <v>26887</v>
      </c>
      <c r="RS145" s="5">
        <v>27631</v>
      </c>
      <c r="RT145" s="5">
        <v>33517</v>
      </c>
      <c r="RU145" s="5">
        <v>27287</v>
      </c>
      <c r="RV145" s="5">
        <v>23866</v>
      </c>
      <c r="RW145" s="5">
        <v>22346</v>
      </c>
      <c r="RX145" s="5">
        <v>25267</v>
      </c>
      <c r="RY145" s="5">
        <v>20470</v>
      </c>
      <c r="RZ145" s="5">
        <v>24826</v>
      </c>
      <c r="SA145" s="5">
        <v>24579</v>
      </c>
      <c r="SB145" s="5">
        <v>23498</v>
      </c>
      <c r="SC145" s="5">
        <v>23739</v>
      </c>
      <c r="SD145" s="5">
        <v>24943</v>
      </c>
      <c r="SE145" s="5">
        <v>20317</v>
      </c>
      <c r="SF145" s="5">
        <v>23440</v>
      </c>
      <c r="SG145" s="5">
        <v>26582</v>
      </c>
      <c r="SH145" s="5">
        <v>25145</v>
      </c>
      <c r="SI145" s="5">
        <v>27599</v>
      </c>
      <c r="SJ145" s="5">
        <v>24973</v>
      </c>
      <c r="SK145" s="5">
        <v>27592</v>
      </c>
      <c r="SL145" s="5">
        <v>25326</v>
      </c>
      <c r="SM145" s="5">
        <v>23573</v>
      </c>
      <c r="SN145" s="5">
        <v>28387</v>
      </c>
      <c r="SO145" s="5">
        <v>20501</v>
      </c>
      <c r="SP145" s="5">
        <v>18052</v>
      </c>
      <c r="SQ145" s="5">
        <v>17240</v>
      </c>
      <c r="SR145" s="5">
        <v>15130</v>
      </c>
      <c r="SS145" s="5">
        <v>14517</v>
      </c>
      <c r="ST145" s="5">
        <v>14080</v>
      </c>
      <c r="SU145" s="5">
        <v>37915</v>
      </c>
      <c r="SV145" s="5">
        <v>42836</v>
      </c>
      <c r="SW145" s="5">
        <v>46662</v>
      </c>
      <c r="SX145" s="5">
        <v>41209</v>
      </c>
      <c r="SY145" s="5">
        <v>29180</v>
      </c>
      <c r="SZ145" s="5">
        <v>15590</v>
      </c>
      <c r="TA145" s="5">
        <v>21121</v>
      </c>
      <c r="TB145" s="5">
        <v>25712</v>
      </c>
      <c r="TC145" s="5">
        <v>31031</v>
      </c>
      <c r="TD145" s="5">
        <v>13079</v>
      </c>
      <c r="TE145" s="5">
        <v>10018</v>
      </c>
      <c r="TF145" s="5">
        <v>4284</v>
      </c>
      <c r="TG145" s="5">
        <v>4300</v>
      </c>
      <c r="TH145" s="5">
        <v>4155</v>
      </c>
      <c r="TI145" s="5">
        <v>3808</v>
      </c>
      <c r="TJ145" s="5">
        <v>3912</v>
      </c>
      <c r="TK145" s="5">
        <v>3897</v>
      </c>
      <c r="TL145" s="5">
        <v>3609</v>
      </c>
      <c r="TM145" s="5">
        <v>6378</v>
      </c>
      <c r="TN145" s="5">
        <v>6101</v>
      </c>
      <c r="TO145" s="5">
        <v>6558</v>
      </c>
      <c r="TP145" s="5">
        <v>22491</v>
      </c>
      <c r="TQ145" s="5">
        <v>5417</v>
      </c>
      <c r="TR145" s="5">
        <v>5601</v>
      </c>
      <c r="TS145" s="5">
        <v>6944</v>
      </c>
      <c r="TT145" s="5">
        <v>6532</v>
      </c>
      <c r="TU145" s="5">
        <v>5747</v>
      </c>
      <c r="TV145" s="5">
        <v>5344</v>
      </c>
      <c r="TW145" s="5">
        <v>5690</v>
      </c>
      <c r="TX145" s="5">
        <v>5307</v>
      </c>
      <c r="TY145" s="5">
        <v>4499</v>
      </c>
      <c r="TZ145" s="5">
        <v>4126</v>
      </c>
      <c r="UA145" s="5">
        <v>20</v>
      </c>
      <c r="UB145" s="5">
        <v>116</v>
      </c>
      <c r="UC145" s="5">
        <v>138</v>
      </c>
      <c r="UD145" s="5">
        <v>81</v>
      </c>
      <c r="UE145" s="5">
        <v>11</v>
      </c>
      <c r="UF145" s="5">
        <v>0</v>
      </c>
      <c r="UG145" s="5">
        <v>0</v>
      </c>
      <c r="UH145" s="5">
        <v>40</v>
      </c>
      <c r="UI145" s="5">
        <v>0</v>
      </c>
      <c r="UJ145" s="5">
        <v>0</v>
      </c>
      <c r="UK145" s="5">
        <v>16</v>
      </c>
      <c r="UL145" s="5">
        <v>113</v>
      </c>
      <c r="UM145" s="5">
        <v>134</v>
      </c>
      <c r="UN145" s="5">
        <v>62</v>
      </c>
      <c r="UO145" s="5">
        <v>234</v>
      </c>
      <c r="UP145" s="5">
        <v>554</v>
      </c>
      <c r="UQ145" s="5">
        <v>1586</v>
      </c>
      <c r="UR145" s="5">
        <v>2133</v>
      </c>
      <c r="US145" s="5">
        <v>1937</v>
      </c>
      <c r="UT145" s="5">
        <v>1473</v>
      </c>
      <c r="UU145" s="5">
        <v>3070</v>
      </c>
      <c r="UV145" s="5">
        <v>2812</v>
      </c>
      <c r="UW145" s="5">
        <v>2620</v>
      </c>
      <c r="UX145" s="5">
        <v>1270</v>
      </c>
      <c r="UY145" s="5">
        <v>0</v>
      </c>
      <c r="UZ145" s="5">
        <v>0</v>
      </c>
      <c r="VA145" s="5">
        <v>0</v>
      </c>
      <c r="VB145" s="5">
        <v>0</v>
      </c>
      <c r="VC145" s="5">
        <v>0</v>
      </c>
      <c r="VD145" s="5">
        <v>0</v>
      </c>
      <c r="VE145" s="5">
        <v>0</v>
      </c>
      <c r="VF145" s="5">
        <v>0</v>
      </c>
      <c r="VG145" s="5">
        <v>20033</v>
      </c>
      <c r="VH145" s="5">
        <v>65046</v>
      </c>
      <c r="VI145" s="5">
        <v>61666</v>
      </c>
      <c r="VJ145" s="5">
        <v>57106</v>
      </c>
      <c r="VK145" s="5">
        <v>48741</v>
      </c>
      <c r="VL145" s="5">
        <v>90762</v>
      </c>
      <c r="VM145" s="5">
        <v>25261</v>
      </c>
      <c r="VN145" s="5">
        <v>77956</v>
      </c>
      <c r="VO145" s="5">
        <v>65726</v>
      </c>
      <c r="VP145" s="5">
        <v>60900</v>
      </c>
      <c r="VQ145" s="5">
        <v>55965</v>
      </c>
      <c r="VR145" s="5">
        <v>57589</v>
      </c>
      <c r="VS145" s="5">
        <v>56926</v>
      </c>
      <c r="VT145" s="5">
        <v>59188</v>
      </c>
      <c r="VU145" s="5">
        <v>55374</v>
      </c>
      <c r="VV145" s="5">
        <v>63008</v>
      </c>
      <c r="VW145" s="5">
        <v>76415</v>
      </c>
      <c r="VX145" s="5">
        <v>85141</v>
      </c>
      <c r="VY145" s="5">
        <v>53483</v>
      </c>
      <c r="VZ145" s="5">
        <v>53056</v>
      </c>
      <c r="WA145" s="5">
        <v>78006</v>
      </c>
      <c r="WB145" s="5">
        <v>67182</v>
      </c>
      <c r="WC145" s="5">
        <v>63322</v>
      </c>
      <c r="WD145" s="5">
        <v>96154</v>
      </c>
      <c r="WE145" s="5">
        <v>60477</v>
      </c>
      <c r="WF145" s="5">
        <v>53085</v>
      </c>
      <c r="WG145" s="5">
        <v>48306</v>
      </c>
      <c r="WH145" s="5">
        <v>39139</v>
      </c>
      <c r="WI145" s="5">
        <v>39575</v>
      </c>
      <c r="WJ145" s="5">
        <v>36361</v>
      </c>
      <c r="WK145" s="5">
        <v>33226</v>
      </c>
      <c r="WL145" s="5">
        <v>32060</v>
      </c>
      <c r="WM145" s="5">
        <v>2258</v>
      </c>
      <c r="WN145" s="5">
        <v>2823</v>
      </c>
      <c r="WO145" s="5">
        <v>1960</v>
      </c>
      <c r="WP145" s="5">
        <v>1593</v>
      </c>
      <c r="WQ145" s="5">
        <v>1880</v>
      </c>
      <c r="WR145" s="5">
        <v>839</v>
      </c>
      <c r="WS145" s="5">
        <v>1861</v>
      </c>
      <c r="WT145" s="5">
        <v>2180</v>
      </c>
      <c r="WU145" s="5">
        <v>116</v>
      </c>
      <c r="WV145" s="5">
        <v>1685</v>
      </c>
      <c r="WW145" s="5">
        <v>1568</v>
      </c>
      <c r="WX145" s="5">
        <v>2138</v>
      </c>
      <c r="WY145" s="5">
        <v>1649</v>
      </c>
      <c r="WZ145" s="5">
        <v>2292</v>
      </c>
      <c r="XA145" s="5">
        <v>2558</v>
      </c>
      <c r="XB145" s="5">
        <v>3548</v>
      </c>
      <c r="XC145" s="5">
        <v>3617</v>
      </c>
      <c r="XD145" s="5">
        <v>3550</v>
      </c>
      <c r="XE145" s="5">
        <v>3782</v>
      </c>
      <c r="XF145" s="5">
        <v>5221</v>
      </c>
      <c r="XG145" s="5">
        <v>7708</v>
      </c>
      <c r="XH145" s="5">
        <v>5906</v>
      </c>
      <c r="XI145" s="5">
        <v>3900</v>
      </c>
      <c r="XJ145" s="5">
        <v>11686</v>
      </c>
      <c r="XK145" s="5">
        <v>4703</v>
      </c>
      <c r="XL145" s="5">
        <v>4761</v>
      </c>
      <c r="XM145" s="5">
        <v>4079</v>
      </c>
      <c r="XN145" s="5">
        <v>4346</v>
      </c>
      <c r="XO145" s="5">
        <v>4176</v>
      </c>
      <c r="XP145" s="5">
        <v>3582</v>
      </c>
      <c r="XQ145" s="5">
        <v>2556</v>
      </c>
      <c r="XR145" s="5">
        <v>2698</v>
      </c>
      <c r="XS145" s="1">
        <v>20387</v>
      </c>
      <c r="XT145" s="3" t="s">
        <v>180</v>
      </c>
      <c r="XU145" s="3" t="s">
        <v>179</v>
      </c>
      <c r="XV145" s="3" t="s">
        <v>179</v>
      </c>
      <c r="XW145" s="3" t="s">
        <v>179</v>
      </c>
      <c r="XX145" s="3" t="s">
        <v>180</v>
      </c>
      <c r="XY145" s="3" t="s">
        <v>180</v>
      </c>
      <c r="XZ145" s="3" t="s">
        <v>209</v>
      </c>
    </row>
    <row r="146" spans="1:650" x14ac:dyDescent="0.3">
      <c r="A146" s="6" t="s">
        <v>173</v>
      </c>
      <c r="B146" s="1">
        <v>4082573</v>
      </c>
      <c r="C146" s="5">
        <v>12428</v>
      </c>
      <c r="D146" s="5">
        <v>19907</v>
      </c>
      <c r="E146" s="5">
        <v>55769</v>
      </c>
      <c r="F146" s="5">
        <v>14696</v>
      </c>
      <c r="G146" s="5">
        <v>11443</v>
      </c>
      <c r="H146" s="5">
        <v>21748</v>
      </c>
      <c r="I146" s="5">
        <v>24861</v>
      </c>
      <c r="J146" s="5">
        <v>20034</v>
      </c>
      <c r="K146" s="5">
        <v>7585</v>
      </c>
      <c r="L146" s="5">
        <v>325</v>
      </c>
      <c r="M146" s="5">
        <v>4756</v>
      </c>
      <c r="N146" s="5">
        <v>4886</v>
      </c>
      <c r="O146" s="5">
        <v>5862</v>
      </c>
      <c r="P146" s="5">
        <v>914</v>
      </c>
      <c r="Q146" s="5">
        <v>20</v>
      </c>
      <c r="R146" s="5">
        <v>0</v>
      </c>
      <c r="S146" s="5">
        <v>0</v>
      </c>
      <c r="T146" s="5">
        <v>0</v>
      </c>
      <c r="U146" s="5">
        <v>0</v>
      </c>
      <c r="V146" s="5">
        <v>0</v>
      </c>
      <c r="W146" s="5">
        <v>0</v>
      </c>
      <c r="X146" s="5">
        <v>0</v>
      </c>
      <c r="Y146" s="5">
        <v>2830</v>
      </c>
      <c r="Z146" s="5">
        <v>0</v>
      </c>
      <c r="AA146" s="5">
        <v>0</v>
      </c>
      <c r="AB146" s="5">
        <v>0</v>
      </c>
      <c r="AC146" s="5">
        <v>0</v>
      </c>
      <c r="AD146" s="5">
        <v>0</v>
      </c>
      <c r="AE146" s="5" t="s">
        <v>33</v>
      </c>
      <c r="AF146" s="5" t="s">
        <v>33</v>
      </c>
      <c r="AG146" s="5" t="s">
        <v>33</v>
      </c>
      <c r="AH146" s="5" t="s">
        <v>33</v>
      </c>
      <c r="AI146" s="5">
        <v>61649</v>
      </c>
      <c r="AJ146" s="5">
        <v>77186</v>
      </c>
      <c r="AK146" s="5">
        <v>515312</v>
      </c>
      <c r="AL146" s="5">
        <v>93567</v>
      </c>
      <c r="AM146" s="5">
        <v>80393</v>
      </c>
      <c r="AN146" s="5">
        <v>276248</v>
      </c>
      <c r="AO146" s="5">
        <v>72034</v>
      </c>
      <c r="AP146" s="5">
        <v>357378</v>
      </c>
      <c r="AQ146" s="5">
        <v>121441</v>
      </c>
      <c r="AR146" s="5">
        <v>31323</v>
      </c>
      <c r="AS146" s="5">
        <v>646298</v>
      </c>
      <c r="AT146" s="5">
        <v>418626</v>
      </c>
      <c r="AU146" s="5">
        <v>31772</v>
      </c>
      <c r="AV146" s="5">
        <v>138902</v>
      </c>
      <c r="AW146" s="5">
        <v>51361</v>
      </c>
      <c r="AX146" s="5">
        <v>25218</v>
      </c>
      <c r="AY146" s="5">
        <v>21923</v>
      </c>
      <c r="AZ146" s="5">
        <v>20206</v>
      </c>
      <c r="BA146" s="5">
        <v>97832</v>
      </c>
      <c r="BB146" s="5">
        <v>118625</v>
      </c>
      <c r="BC146" s="5">
        <v>35990</v>
      </c>
      <c r="BD146" s="5">
        <v>30791</v>
      </c>
      <c r="BE146" s="5">
        <v>24679</v>
      </c>
      <c r="BF146" s="5">
        <v>14979</v>
      </c>
      <c r="BG146" s="5">
        <v>40637</v>
      </c>
      <c r="BH146" s="5">
        <v>35494</v>
      </c>
      <c r="BI146" s="5">
        <v>26790</v>
      </c>
      <c r="BJ146" s="5">
        <v>7675</v>
      </c>
      <c r="BK146" s="5" t="s">
        <v>33</v>
      </c>
      <c r="BL146" s="5" t="s">
        <v>33</v>
      </c>
      <c r="BM146" s="5" t="s">
        <v>33</v>
      </c>
      <c r="BN146" s="5" t="s">
        <v>33</v>
      </c>
      <c r="BO146" s="5">
        <v>60949</v>
      </c>
      <c r="BP146" s="5">
        <v>185046</v>
      </c>
      <c r="BQ146" s="5">
        <v>96081</v>
      </c>
      <c r="BR146" s="5">
        <v>126264</v>
      </c>
      <c r="BS146" s="5">
        <v>47299</v>
      </c>
      <c r="BT146" s="5">
        <v>123786</v>
      </c>
      <c r="BU146" s="5">
        <v>64304</v>
      </c>
      <c r="BV146" s="5">
        <v>97477</v>
      </c>
      <c r="BW146" s="5">
        <v>53187</v>
      </c>
      <c r="BX146" s="5">
        <v>169822</v>
      </c>
      <c r="BY146" s="5">
        <v>87437</v>
      </c>
      <c r="BZ146" s="5">
        <v>85947</v>
      </c>
      <c r="CA146" s="5">
        <v>24811</v>
      </c>
      <c r="CB146" s="5">
        <v>26966</v>
      </c>
      <c r="CC146" s="5">
        <v>6366</v>
      </c>
      <c r="CD146" s="5">
        <v>13878</v>
      </c>
      <c r="CE146" s="5">
        <v>5460</v>
      </c>
      <c r="CF146" s="5">
        <v>6142</v>
      </c>
      <c r="CG146" s="5">
        <v>10591</v>
      </c>
      <c r="CH146" s="5">
        <v>9113</v>
      </c>
      <c r="CI146" s="5">
        <v>7831</v>
      </c>
      <c r="CJ146" s="5">
        <v>7312</v>
      </c>
      <c r="CK146" s="5">
        <v>6590</v>
      </c>
      <c r="CL146" s="5">
        <v>7957</v>
      </c>
      <c r="CM146" s="5">
        <v>2814</v>
      </c>
      <c r="CN146" s="5">
        <v>6316</v>
      </c>
      <c r="CO146" s="5">
        <v>5661</v>
      </c>
      <c r="CP146" s="5">
        <v>7777</v>
      </c>
      <c r="CQ146" s="5" t="s">
        <v>33</v>
      </c>
      <c r="CR146" s="5" t="s">
        <v>33</v>
      </c>
      <c r="CS146" s="5" t="s">
        <v>33</v>
      </c>
      <c r="CT146" s="5" t="s">
        <v>33</v>
      </c>
      <c r="CU146" s="5">
        <v>74234</v>
      </c>
      <c r="CV146" s="5">
        <v>102418</v>
      </c>
      <c r="CW146" s="5">
        <v>93589</v>
      </c>
      <c r="CX146" s="5">
        <v>123111</v>
      </c>
      <c r="CY146" s="5">
        <v>104404</v>
      </c>
      <c r="CZ146" s="5">
        <v>76430</v>
      </c>
      <c r="DA146" s="5">
        <v>41700</v>
      </c>
      <c r="DB146" s="5">
        <v>43709</v>
      </c>
      <c r="DC146" s="5">
        <v>42165</v>
      </c>
      <c r="DD146" s="5">
        <v>39485</v>
      </c>
      <c r="DE146" s="5">
        <v>46410</v>
      </c>
      <c r="DF146" s="5">
        <v>55254</v>
      </c>
      <c r="DG146" s="5">
        <v>48091</v>
      </c>
      <c r="DH146" s="5">
        <v>56389</v>
      </c>
      <c r="DI146" s="5">
        <v>39613</v>
      </c>
      <c r="DJ146" s="5">
        <v>40663</v>
      </c>
      <c r="DK146" s="5">
        <v>31824</v>
      </c>
      <c r="DL146" s="5">
        <v>34959</v>
      </c>
      <c r="DM146" s="5">
        <v>36835</v>
      </c>
      <c r="DN146" s="5">
        <v>30090</v>
      </c>
      <c r="DO146" s="5">
        <v>30902</v>
      </c>
      <c r="DP146" s="5">
        <v>25302</v>
      </c>
      <c r="DQ146" s="5">
        <v>31959</v>
      </c>
      <c r="DR146" s="5">
        <v>29407</v>
      </c>
      <c r="DS146" s="5">
        <v>37178</v>
      </c>
      <c r="DT146" s="5">
        <v>30516</v>
      </c>
      <c r="DU146" s="5">
        <v>23586</v>
      </c>
      <c r="DV146" s="5">
        <v>25105</v>
      </c>
      <c r="DW146" s="5" t="s">
        <v>33</v>
      </c>
      <c r="DX146" s="5" t="s">
        <v>33</v>
      </c>
      <c r="DY146" s="5" t="s">
        <v>33</v>
      </c>
      <c r="DZ146" s="5" t="s">
        <v>33</v>
      </c>
      <c r="EA146" s="5">
        <v>15490</v>
      </c>
      <c r="EB146" s="5">
        <v>19207</v>
      </c>
      <c r="EC146" s="5">
        <v>16510</v>
      </c>
      <c r="ED146" s="5">
        <v>12937</v>
      </c>
      <c r="EE146" s="5">
        <v>7199</v>
      </c>
      <c r="EF146" s="5">
        <v>11249</v>
      </c>
      <c r="EG146" s="5">
        <v>11687</v>
      </c>
      <c r="EH146" s="5">
        <v>9261</v>
      </c>
      <c r="EI146" s="5">
        <v>15139</v>
      </c>
      <c r="EJ146" s="5">
        <v>9326</v>
      </c>
      <c r="EK146" s="5">
        <v>14744</v>
      </c>
      <c r="EL146" s="5">
        <v>13870</v>
      </c>
      <c r="EM146" s="5">
        <v>4857</v>
      </c>
      <c r="EN146" s="5">
        <v>6702</v>
      </c>
      <c r="EO146" s="5">
        <v>13145</v>
      </c>
      <c r="EP146" s="5">
        <v>10571</v>
      </c>
      <c r="EQ146" s="5">
        <v>5355</v>
      </c>
      <c r="ER146" s="5">
        <v>19836</v>
      </c>
      <c r="ES146" s="5">
        <v>14077</v>
      </c>
      <c r="ET146" s="5">
        <v>22929</v>
      </c>
      <c r="EU146" s="5">
        <v>25634</v>
      </c>
      <c r="EV146" s="5">
        <v>2319</v>
      </c>
      <c r="EW146" s="5">
        <v>10741</v>
      </c>
      <c r="EX146" s="5">
        <v>16768</v>
      </c>
      <c r="EY146" s="5">
        <v>5783</v>
      </c>
      <c r="EZ146" s="5">
        <v>3897</v>
      </c>
      <c r="FA146" s="5">
        <v>5193</v>
      </c>
      <c r="FB146" s="5">
        <v>3780</v>
      </c>
      <c r="FC146" s="5" t="s">
        <v>33</v>
      </c>
      <c r="FD146" s="5" t="s">
        <v>33</v>
      </c>
      <c r="FE146" s="5" t="s">
        <v>33</v>
      </c>
      <c r="FF146" s="5" t="s">
        <v>33</v>
      </c>
      <c r="FG146" s="5">
        <v>0</v>
      </c>
      <c r="FH146" s="5">
        <v>0</v>
      </c>
      <c r="FI146" s="5">
        <v>0</v>
      </c>
      <c r="FJ146" s="5">
        <v>0</v>
      </c>
      <c r="FK146" s="5">
        <v>0</v>
      </c>
      <c r="FL146" s="5">
        <v>0</v>
      </c>
      <c r="FM146" s="5">
        <v>0</v>
      </c>
      <c r="FN146" s="5">
        <v>0</v>
      </c>
      <c r="FO146" s="5">
        <v>0</v>
      </c>
      <c r="FP146" s="5">
        <v>0</v>
      </c>
      <c r="FQ146" s="5">
        <v>0</v>
      </c>
      <c r="FR146" s="5">
        <v>0</v>
      </c>
      <c r="FS146" s="5">
        <v>0</v>
      </c>
      <c r="FT146" s="5">
        <v>0</v>
      </c>
      <c r="FU146" s="5" t="s">
        <v>33</v>
      </c>
      <c r="FV146" s="5" t="s">
        <v>33</v>
      </c>
      <c r="FW146" s="5" t="s">
        <v>33</v>
      </c>
      <c r="FX146" s="5" t="s">
        <v>33</v>
      </c>
      <c r="FY146" s="5" t="s">
        <v>33</v>
      </c>
      <c r="FZ146" s="5" t="s">
        <v>33</v>
      </c>
      <c r="GA146" s="5" t="s">
        <v>33</v>
      </c>
      <c r="GB146" s="5" t="s">
        <v>33</v>
      </c>
      <c r="GC146" s="5" t="s">
        <v>33</v>
      </c>
      <c r="GD146" s="5" t="s">
        <v>33</v>
      </c>
      <c r="GE146" s="5" t="s">
        <v>33</v>
      </c>
      <c r="GF146" s="5" t="s">
        <v>33</v>
      </c>
      <c r="GG146" s="5" t="s">
        <v>33</v>
      </c>
      <c r="GH146" s="5" t="s">
        <v>33</v>
      </c>
      <c r="GI146" s="5" t="s">
        <v>33</v>
      </c>
      <c r="GJ146" s="5" t="s">
        <v>33</v>
      </c>
      <c r="GK146" s="5" t="s">
        <v>33</v>
      </c>
      <c r="GL146" s="5" t="s">
        <v>33</v>
      </c>
      <c r="GM146" s="5">
        <v>224751</v>
      </c>
      <c r="GN146" s="5">
        <v>403765</v>
      </c>
      <c r="GO146" s="5">
        <v>777262</v>
      </c>
      <c r="GP146" s="5">
        <v>370575</v>
      </c>
      <c r="GQ146" s="5">
        <v>250739</v>
      </c>
      <c r="GR146" s="5">
        <v>509460</v>
      </c>
      <c r="GS146" s="5">
        <v>214585</v>
      </c>
      <c r="GT146" s="5">
        <v>527859</v>
      </c>
      <c r="GU146" s="5">
        <v>239517</v>
      </c>
      <c r="GV146" s="5">
        <v>250281</v>
      </c>
      <c r="GW146" s="5">
        <v>799645</v>
      </c>
      <c r="GX146" s="5">
        <v>578583</v>
      </c>
      <c r="GY146" s="5">
        <v>115393</v>
      </c>
      <c r="GZ146" s="5">
        <v>229874</v>
      </c>
      <c r="HA146" s="5">
        <v>110504</v>
      </c>
      <c r="HB146" s="5">
        <v>90330</v>
      </c>
      <c r="HC146" s="5">
        <v>64563</v>
      </c>
      <c r="HD146" s="5">
        <v>81144</v>
      </c>
      <c r="HE146" s="5">
        <v>159335</v>
      </c>
      <c r="HF146" s="5">
        <v>180757</v>
      </c>
      <c r="HG146" s="5">
        <v>100357</v>
      </c>
      <c r="HH146" s="5">
        <v>65724</v>
      </c>
      <c r="HI146" s="5">
        <v>76799</v>
      </c>
      <c r="HJ146" s="5">
        <v>69112</v>
      </c>
      <c r="HK146" s="5">
        <v>86412</v>
      </c>
      <c r="HL146" s="5">
        <v>76222</v>
      </c>
      <c r="HM146" s="5">
        <v>61230</v>
      </c>
      <c r="HN146" s="5">
        <v>44338</v>
      </c>
      <c r="HO146" s="5" t="s">
        <v>33</v>
      </c>
      <c r="HP146" s="5" t="s">
        <v>33</v>
      </c>
      <c r="HQ146" s="5" t="s">
        <v>33</v>
      </c>
      <c r="HR146" s="5" t="s">
        <v>33</v>
      </c>
      <c r="HS146" s="5">
        <v>378520</v>
      </c>
      <c r="HT146" s="5">
        <v>465547</v>
      </c>
      <c r="HU146" s="5">
        <v>428343</v>
      </c>
      <c r="HV146" s="5">
        <v>375435</v>
      </c>
      <c r="HW146" s="5">
        <v>412614</v>
      </c>
      <c r="HX146" s="5">
        <v>486118</v>
      </c>
      <c r="HY146" s="5">
        <v>457827</v>
      </c>
      <c r="HZ146" s="5">
        <v>437627</v>
      </c>
      <c r="IA146" s="5">
        <v>444819</v>
      </c>
      <c r="IB146" s="5">
        <v>447302</v>
      </c>
      <c r="IC146" s="5">
        <v>428068</v>
      </c>
      <c r="ID146" s="5">
        <v>498054</v>
      </c>
      <c r="IE146" s="5">
        <v>419801</v>
      </c>
      <c r="IF146" s="5">
        <v>343753</v>
      </c>
      <c r="IG146" s="5">
        <v>321355</v>
      </c>
      <c r="IH146" s="5">
        <v>264553</v>
      </c>
      <c r="II146" s="5">
        <v>241657</v>
      </c>
      <c r="IJ146" s="5">
        <v>243776</v>
      </c>
      <c r="IK146" s="5">
        <v>261265</v>
      </c>
      <c r="IL146" s="5">
        <v>266231</v>
      </c>
      <c r="IM146" s="5">
        <v>210524</v>
      </c>
      <c r="IN146" s="5">
        <v>213585</v>
      </c>
      <c r="IO146" s="5">
        <v>268574</v>
      </c>
      <c r="IP146" s="5">
        <v>181840</v>
      </c>
      <c r="IQ146" s="5">
        <v>175138</v>
      </c>
      <c r="IR146" s="5">
        <v>170389</v>
      </c>
      <c r="IS146" s="5">
        <v>172992</v>
      </c>
      <c r="IT146" s="5">
        <v>159463</v>
      </c>
      <c r="IU146" s="5" t="s">
        <v>33</v>
      </c>
      <c r="IV146" s="5" t="s">
        <v>33</v>
      </c>
      <c r="IW146" s="5" t="s">
        <v>33</v>
      </c>
      <c r="IX146" s="5" t="s">
        <v>33</v>
      </c>
      <c r="IY146" s="5">
        <v>41589</v>
      </c>
      <c r="IZ146" s="5">
        <v>55064</v>
      </c>
      <c r="JA146" s="5">
        <v>49816</v>
      </c>
      <c r="JB146" s="5">
        <v>51786</v>
      </c>
      <c r="JC146" s="5">
        <v>46032</v>
      </c>
      <c r="JD146" s="5">
        <v>53614</v>
      </c>
      <c r="JE146" s="5">
        <v>46553</v>
      </c>
      <c r="JF146" s="5">
        <v>45797</v>
      </c>
      <c r="JG146" s="5">
        <v>45489</v>
      </c>
      <c r="JH146" s="5">
        <v>48546</v>
      </c>
      <c r="JI146" s="5">
        <v>47140</v>
      </c>
      <c r="JJ146" s="5">
        <v>47323</v>
      </c>
      <c r="JK146" s="5">
        <v>47770</v>
      </c>
      <c r="JL146" s="5">
        <v>39679</v>
      </c>
      <c r="JM146" s="5">
        <v>40022</v>
      </c>
      <c r="JN146" s="5">
        <v>37829</v>
      </c>
      <c r="JO146" s="5">
        <v>30569</v>
      </c>
      <c r="JP146" s="5">
        <v>25444</v>
      </c>
      <c r="JQ146" s="5">
        <v>33630</v>
      </c>
      <c r="JR146" s="5">
        <v>30048</v>
      </c>
      <c r="JS146" s="5">
        <v>29122</v>
      </c>
      <c r="JT146" s="5">
        <v>27053</v>
      </c>
      <c r="JU146" s="5">
        <v>22896</v>
      </c>
      <c r="JV146" s="5">
        <v>16978</v>
      </c>
      <c r="JW146" s="5">
        <v>23821</v>
      </c>
      <c r="JX146" s="5">
        <v>25540</v>
      </c>
      <c r="JY146" s="5">
        <v>27388</v>
      </c>
      <c r="JZ146" s="5">
        <v>23776</v>
      </c>
      <c r="KA146" s="5" t="s">
        <v>33</v>
      </c>
      <c r="KB146" s="5" t="s">
        <v>33</v>
      </c>
      <c r="KC146" s="5" t="s">
        <v>33</v>
      </c>
      <c r="KD146" s="5" t="s">
        <v>33</v>
      </c>
      <c r="KE146" s="5">
        <v>125242</v>
      </c>
      <c r="KF146" s="5">
        <v>133532</v>
      </c>
      <c r="KG146" s="5">
        <v>127529</v>
      </c>
      <c r="KH146" s="5">
        <v>122637</v>
      </c>
      <c r="KI146" s="5">
        <v>122243</v>
      </c>
      <c r="KJ146" s="5">
        <v>116788</v>
      </c>
      <c r="KK146" s="5">
        <v>95803</v>
      </c>
      <c r="KL146" s="5">
        <v>88499</v>
      </c>
      <c r="KM146" s="5">
        <v>71621</v>
      </c>
      <c r="KN146" s="5">
        <v>64190</v>
      </c>
      <c r="KO146" s="5">
        <v>58307</v>
      </c>
      <c r="KP146" s="5">
        <v>45063</v>
      </c>
      <c r="KQ146" s="5">
        <v>52787</v>
      </c>
      <c r="KR146" s="5">
        <v>46115</v>
      </c>
      <c r="KS146" s="5">
        <v>40831</v>
      </c>
      <c r="KT146" s="5">
        <v>44494</v>
      </c>
      <c r="KU146" s="5">
        <v>41826</v>
      </c>
      <c r="KV146" s="5">
        <v>40666</v>
      </c>
      <c r="KW146" s="5">
        <v>12146</v>
      </c>
      <c r="KX146" s="5">
        <v>7836</v>
      </c>
      <c r="KY146" s="5">
        <v>8173</v>
      </c>
      <c r="KZ146" s="5">
        <v>8406</v>
      </c>
      <c r="LA146" s="5">
        <v>5958</v>
      </c>
      <c r="LB146" s="5">
        <v>4899</v>
      </c>
      <c r="LC146" s="5">
        <v>4836</v>
      </c>
      <c r="LD146" s="5">
        <v>4932</v>
      </c>
      <c r="LE146" s="5">
        <v>3901</v>
      </c>
      <c r="LF146" s="5">
        <v>2566</v>
      </c>
      <c r="LG146" s="5" t="s">
        <v>33</v>
      </c>
      <c r="LH146" s="5" t="s">
        <v>33</v>
      </c>
      <c r="LI146" s="5" t="s">
        <v>33</v>
      </c>
      <c r="LJ146" s="5" t="s">
        <v>33</v>
      </c>
      <c r="LK146" s="5">
        <v>5490</v>
      </c>
      <c r="LL146" s="5">
        <v>5922</v>
      </c>
      <c r="LM146" s="5">
        <v>5856</v>
      </c>
      <c r="LN146" s="5">
        <v>8219</v>
      </c>
      <c r="LO146" s="5">
        <v>6788</v>
      </c>
      <c r="LP146" s="5">
        <v>10032</v>
      </c>
      <c r="LQ146" s="5">
        <v>6392</v>
      </c>
      <c r="LR146" s="5">
        <v>5939</v>
      </c>
      <c r="LS146" s="5">
        <v>7610</v>
      </c>
      <c r="LT146" s="5">
        <v>9217</v>
      </c>
      <c r="LU146" s="5">
        <v>8710</v>
      </c>
      <c r="LV146" s="5">
        <v>8105</v>
      </c>
      <c r="LW146" s="5">
        <v>7644</v>
      </c>
      <c r="LX146" s="5">
        <v>5969</v>
      </c>
      <c r="LY146" s="5">
        <v>4954</v>
      </c>
      <c r="LZ146" s="5">
        <v>4040</v>
      </c>
      <c r="MA146" s="5">
        <v>3543</v>
      </c>
      <c r="MB146" s="5">
        <v>3717</v>
      </c>
      <c r="MC146" s="5">
        <v>4004</v>
      </c>
      <c r="MD146" s="5">
        <v>4023</v>
      </c>
      <c r="ME146" s="5">
        <v>3848</v>
      </c>
      <c r="MF146" s="5">
        <v>3551</v>
      </c>
      <c r="MG146" s="5">
        <v>4319</v>
      </c>
      <c r="MH146" s="5">
        <v>3907</v>
      </c>
      <c r="MI146" s="5">
        <v>3200</v>
      </c>
      <c r="MJ146" s="5">
        <v>3029</v>
      </c>
      <c r="MK146" s="5">
        <v>2891</v>
      </c>
      <c r="ML146" s="5">
        <v>2743</v>
      </c>
      <c r="MM146" s="5" t="s">
        <v>33</v>
      </c>
      <c r="MN146" s="5" t="s">
        <v>33</v>
      </c>
      <c r="MO146" s="5" t="s">
        <v>33</v>
      </c>
      <c r="MP146" s="5" t="s">
        <v>33</v>
      </c>
      <c r="MQ146" s="5">
        <v>3705</v>
      </c>
      <c r="MR146" s="5">
        <v>0</v>
      </c>
      <c r="MS146" s="5">
        <v>0</v>
      </c>
      <c r="MT146" s="5">
        <v>0</v>
      </c>
      <c r="MU146" s="5">
        <v>0</v>
      </c>
      <c r="MV146" s="5">
        <v>0</v>
      </c>
      <c r="MW146" s="5">
        <v>0</v>
      </c>
      <c r="MX146" s="5">
        <v>0</v>
      </c>
      <c r="MY146" s="5">
        <v>0</v>
      </c>
      <c r="MZ146" s="5">
        <v>0</v>
      </c>
      <c r="NA146" s="5">
        <v>0</v>
      </c>
      <c r="NB146" s="5">
        <v>0</v>
      </c>
      <c r="NC146" s="5">
        <v>0</v>
      </c>
      <c r="ND146" s="5">
        <v>0</v>
      </c>
      <c r="NE146" s="5" t="s">
        <v>33</v>
      </c>
      <c r="NF146" s="5" t="s">
        <v>33</v>
      </c>
      <c r="NG146" s="5" t="s">
        <v>33</v>
      </c>
      <c r="NH146" s="5" t="s">
        <v>33</v>
      </c>
      <c r="NI146" s="5" t="s">
        <v>33</v>
      </c>
      <c r="NJ146" s="5" t="s">
        <v>33</v>
      </c>
      <c r="NK146" s="5" t="s">
        <v>33</v>
      </c>
      <c r="NL146" s="5" t="s">
        <v>33</v>
      </c>
      <c r="NM146" s="5" t="s">
        <v>33</v>
      </c>
      <c r="NN146" s="5" t="s">
        <v>33</v>
      </c>
      <c r="NO146" s="5" t="s">
        <v>33</v>
      </c>
      <c r="NP146" s="5" t="s">
        <v>33</v>
      </c>
      <c r="NQ146" s="5" t="s">
        <v>33</v>
      </c>
      <c r="NR146" s="5" t="s">
        <v>33</v>
      </c>
      <c r="NS146" s="5" t="s">
        <v>33</v>
      </c>
      <c r="NT146" s="5" t="s">
        <v>33</v>
      </c>
      <c r="NU146" s="5" t="s">
        <v>33</v>
      </c>
      <c r="NV146" s="5" t="s">
        <v>33</v>
      </c>
      <c r="NW146" s="5">
        <v>0</v>
      </c>
      <c r="NX146" s="5">
        <v>0</v>
      </c>
      <c r="NY146" s="5">
        <v>0</v>
      </c>
      <c r="NZ146" s="5">
        <v>0</v>
      </c>
      <c r="OA146" s="5">
        <v>0</v>
      </c>
      <c r="OB146" s="5">
        <v>0</v>
      </c>
      <c r="OC146" s="5">
        <v>0</v>
      </c>
      <c r="OD146" s="5">
        <v>0</v>
      </c>
      <c r="OE146" s="5">
        <v>0</v>
      </c>
      <c r="OF146" s="5">
        <v>0</v>
      </c>
      <c r="OG146" s="5">
        <v>0</v>
      </c>
      <c r="OH146" s="5">
        <v>0</v>
      </c>
      <c r="OI146" s="5">
        <v>0</v>
      </c>
      <c r="OJ146" s="5">
        <v>0</v>
      </c>
      <c r="OK146" s="5" t="s">
        <v>33</v>
      </c>
      <c r="OL146" s="5" t="s">
        <v>33</v>
      </c>
      <c r="OM146" s="5" t="s">
        <v>33</v>
      </c>
      <c r="ON146" s="5" t="s">
        <v>33</v>
      </c>
      <c r="OO146" s="5" t="s">
        <v>33</v>
      </c>
      <c r="OP146" s="5" t="s">
        <v>33</v>
      </c>
      <c r="OQ146" s="5" t="s">
        <v>33</v>
      </c>
      <c r="OR146" s="5" t="s">
        <v>33</v>
      </c>
      <c r="OS146" s="5" t="s">
        <v>33</v>
      </c>
      <c r="OT146" s="5" t="s">
        <v>33</v>
      </c>
      <c r="OU146" s="5" t="s">
        <v>33</v>
      </c>
      <c r="OV146" s="5" t="s">
        <v>33</v>
      </c>
      <c r="OW146" s="5" t="s">
        <v>33</v>
      </c>
      <c r="OX146" s="5" t="s">
        <v>33</v>
      </c>
      <c r="OY146" s="5" t="s">
        <v>33</v>
      </c>
      <c r="OZ146" s="5" t="s">
        <v>33</v>
      </c>
      <c r="PA146" s="5" t="s">
        <v>33</v>
      </c>
      <c r="PB146" s="5" t="s">
        <v>33</v>
      </c>
      <c r="PC146" s="5">
        <v>11040</v>
      </c>
      <c r="PD146" s="5">
        <v>10772</v>
      </c>
      <c r="PE146" s="5">
        <v>13555</v>
      </c>
      <c r="PF146" s="5">
        <v>16732</v>
      </c>
      <c r="PG146" s="5">
        <v>14643</v>
      </c>
      <c r="PH146" s="5">
        <v>17361</v>
      </c>
      <c r="PI146" s="5">
        <v>15582</v>
      </c>
      <c r="PJ146" s="5">
        <v>15134</v>
      </c>
      <c r="PK146" s="5">
        <v>16430</v>
      </c>
      <c r="PL146" s="5">
        <v>15602</v>
      </c>
      <c r="PM146" s="5">
        <v>16465</v>
      </c>
      <c r="PN146" s="5">
        <v>17546</v>
      </c>
      <c r="PO146" s="5">
        <v>16737</v>
      </c>
      <c r="PP146" s="5">
        <v>16389</v>
      </c>
      <c r="PQ146" s="5">
        <v>16914</v>
      </c>
      <c r="PR146" s="5">
        <v>13068</v>
      </c>
      <c r="PS146" s="5">
        <v>11161</v>
      </c>
      <c r="PT146" s="5">
        <v>11091</v>
      </c>
      <c r="PU146" s="5">
        <v>14031</v>
      </c>
      <c r="PV146" s="5">
        <v>10729</v>
      </c>
      <c r="PW146" s="5">
        <v>11519</v>
      </c>
      <c r="PX146" s="5">
        <v>10245</v>
      </c>
      <c r="PY146" s="5">
        <v>9132</v>
      </c>
      <c r="PZ146" s="5">
        <v>7756</v>
      </c>
      <c r="QA146" s="5">
        <v>7353</v>
      </c>
      <c r="QB146" s="5">
        <v>7138</v>
      </c>
      <c r="QC146" s="5">
        <v>7012</v>
      </c>
      <c r="QD146" s="5">
        <v>6150</v>
      </c>
      <c r="QE146" s="5" t="s">
        <v>33</v>
      </c>
      <c r="QF146" s="5" t="s">
        <v>33</v>
      </c>
      <c r="QG146" s="5" t="s">
        <v>33</v>
      </c>
      <c r="QH146" s="5" t="s">
        <v>33</v>
      </c>
      <c r="QI146" s="5">
        <v>28896</v>
      </c>
      <c r="QJ146" s="5">
        <v>34490</v>
      </c>
      <c r="QK146" s="5">
        <v>28983</v>
      </c>
      <c r="QL146" s="5">
        <v>28433</v>
      </c>
      <c r="QM146" s="5">
        <v>34989</v>
      </c>
      <c r="QN146" s="5">
        <v>31908</v>
      </c>
      <c r="QO146" s="5">
        <v>43565</v>
      </c>
      <c r="QP146" s="5">
        <v>36441</v>
      </c>
      <c r="QQ146" s="5">
        <v>32594</v>
      </c>
      <c r="QR146" s="5">
        <v>33041</v>
      </c>
      <c r="QS146" s="5">
        <v>30225</v>
      </c>
      <c r="QT146" s="5">
        <v>23879</v>
      </c>
      <c r="QU146" s="5">
        <v>23646</v>
      </c>
      <c r="QV146" s="5">
        <v>23649</v>
      </c>
      <c r="QW146" s="5">
        <v>17766</v>
      </c>
      <c r="QX146" s="5">
        <v>16184</v>
      </c>
      <c r="QY146" s="5">
        <v>13909</v>
      </c>
      <c r="QZ146" s="5">
        <v>15348</v>
      </c>
      <c r="RA146" s="5">
        <v>15145</v>
      </c>
      <c r="RB146" s="5">
        <v>14705</v>
      </c>
      <c r="RC146" s="5">
        <v>12924</v>
      </c>
      <c r="RD146" s="5">
        <v>12579</v>
      </c>
      <c r="RE146" s="5">
        <v>10237</v>
      </c>
      <c r="RF146" s="5">
        <v>9740</v>
      </c>
      <c r="RG146" s="5">
        <v>11317</v>
      </c>
      <c r="RH146" s="5">
        <v>9789</v>
      </c>
      <c r="RI146" s="5">
        <v>9421</v>
      </c>
      <c r="RJ146" s="5">
        <v>9537</v>
      </c>
      <c r="RK146" s="5" t="s">
        <v>33</v>
      </c>
      <c r="RL146" s="5" t="s">
        <v>33</v>
      </c>
      <c r="RM146" s="5" t="s">
        <v>33</v>
      </c>
      <c r="RN146" s="5" t="s">
        <v>33</v>
      </c>
      <c r="RO146" s="5">
        <v>10602</v>
      </c>
      <c r="RP146" s="5">
        <v>15194</v>
      </c>
      <c r="RQ146" s="5">
        <v>17040</v>
      </c>
      <c r="RR146" s="5">
        <v>17854</v>
      </c>
      <c r="RS146" s="5">
        <v>15837</v>
      </c>
      <c r="RT146" s="5">
        <v>13976</v>
      </c>
      <c r="RU146" s="5">
        <v>14214</v>
      </c>
      <c r="RV146" s="5">
        <v>13128</v>
      </c>
      <c r="RW146" s="5">
        <v>14294</v>
      </c>
      <c r="RX146" s="5">
        <v>13779</v>
      </c>
      <c r="RY146" s="5">
        <v>13691</v>
      </c>
      <c r="RZ146" s="5">
        <v>12431</v>
      </c>
      <c r="SA146" s="5">
        <v>10995</v>
      </c>
      <c r="SB146" s="5">
        <v>11927</v>
      </c>
      <c r="SC146" s="5">
        <v>8227</v>
      </c>
      <c r="SD146" s="5">
        <v>8220</v>
      </c>
      <c r="SE146" s="5">
        <v>7000</v>
      </c>
      <c r="SF146" s="5">
        <v>9915</v>
      </c>
      <c r="SG146" s="5">
        <v>11845</v>
      </c>
      <c r="SH146" s="5">
        <v>10459</v>
      </c>
      <c r="SI146" s="5">
        <v>9993</v>
      </c>
      <c r="SJ146" s="5">
        <v>10992</v>
      </c>
      <c r="SK146" s="5">
        <v>10313</v>
      </c>
      <c r="SL146" s="5">
        <v>10412</v>
      </c>
      <c r="SM146" s="5">
        <v>10301</v>
      </c>
      <c r="SN146" s="5">
        <v>9931</v>
      </c>
      <c r="SO146" s="5">
        <v>10569</v>
      </c>
      <c r="SP146" s="5">
        <v>9522</v>
      </c>
      <c r="SQ146" s="5" t="s">
        <v>33</v>
      </c>
      <c r="SR146" s="5" t="s">
        <v>33</v>
      </c>
      <c r="SS146" s="5" t="s">
        <v>33</v>
      </c>
      <c r="ST146" s="5" t="s">
        <v>33</v>
      </c>
      <c r="SU146" s="5">
        <v>2266</v>
      </c>
      <c r="SV146" s="5">
        <v>2084</v>
      </c>
      <c r="SW146" s="5">
        <v>1942</v>
      </c>
      <c r="SX146" s="5">
        <v>1935</v>
      </c>
      <c r="SY146" s="5">
        <v>1933</v>
      </c>
      <c r="SZ146" s="5">
        <v>1868</v>
      </c>
      <c r="TA146" s="5">
        <v>1851</v>
      </c>
      <c r="TB146" s="5">
        <v>1905</v>
      </c>
      <c r="TC146" s="5">
        <v>2089</v>
      </c>
      <c r="TD146" s="5">
        <v>1933</v>
      </c>
      <c r="TE146" s="5">
        <v>1880</v>
      </c>
      <c r="TF146" s="5">
        <v>2443</v>
      </c>
      <c r="TG146" s="5">
        <v>867</v>
      </c>
      <c r="TH146" s="5">
        <v>761</v>
      </c>
      <c r="TI146" s="5">
        <v>645</v>
      </c>
      <c r="TJ146" s="5">
        <v>681</v>
      </c>
      <c r="TK146" s="5">
        <v>687</v>
      </c>
      <c r="TL146" s="5">
        <v>396</v>
      </c>
      <c r="TM146" s="5">
        <v>686</v>
      </c>
      <c r="TN146" s="5">
        <v>445</v>
      </c>
      <c r="TO146" s="5">
        <v>535</v>
      </c>
      <c r="TP146" s="5">
        <v>504</v>
      </c>
      <c r="TQ146" s="5">
        <v>235</v>
      </c>
      <c r="TR146" s="5">
        <v>305</v>
      </c>
      <c r="TS146" s="5">
        <v>324</v>
      </c>
      <c r="TT146" s="5">
        <v>426</v>
      </c>
      <c r="TU146" s="5">
        <v>350</v>
      </c>
      <c r="TV146" s="5">
        <v>365</v>
      </c>
      <c r="TW146" s="5" t="s">
        <v>33</v>
      </c>
      <c r="TX146" s="5" t="s">
        <v>33</v>
      </c>
      <c r="TY146" s="5" t="s">
        <v>33</v>
      </c>
      <c r="TZ146" s="5" t="s">
        <v>33</v>
      </c>
      <c r="UA146" s="5">
        <v>50</v>
      </c>
      <c r="UB146" s="5">
        <v>10</v>
      </c>
      <c r="UC146" s="5">
        <v>0</v>
      </c>
      <c r="UD146" s="5">
        <v>0</v>
      </c>
      <c r="UE146" s="5">
        <v>1</v>
      </c>
      <c r="UF146" s="5">
        <v>0</v>
      </c>
      <c r="UG146" s="5">
        <v>0</v>
      </c>
      <c r="UH146" s="5">
        <v>1</v>
      </c>
      <c r="UI146" s="5">
        <v>1</v>
      </c>
      <c r="UJ146" s="5">
        <v>1</v>
      </c>
      <c r="UK146" s="5">
        <v>1</v>
      </c>
      <c r="UL146" s="5">
        <v>2</v>
      </c>
      <c r="UM146" s="5">
        <v>5</v>
      </c>
      <c r="UN146" s="5">
        <v>4</v>
      </c>
      <c r="UO146" s="5">
        <v>4</v>
      </c>
      <c r="UP146" s="5">
        <v>5</v>
      </c>
      <c r="UQ146" s="5">
        <v>5</v>
      </c>
      <c r="UR146" s="5">
        <v>124</v>
      </c>
      <c r="US146" s="5">
        <v>371</v>
      </c>
      <c r="UT146" s="5">
        <v>663</v>
      </c>
      <c r="UU146" s="5">
        <v>780</v>
      </c>
      <c r="UV146" s="5">
        <v>639</v>
      </c>
      <c r="UW146" s="5">
        <v>304</v>
      </c>
      <c r="UX146" s="5">
        <v>25</v>
      </c>
      <c r="UY146" s="5">
        <v>852</v>
      </c>
      <c r="UZ146" s="5">
        <v>823</v>
      </c>
      <c r="VA146" s="5">
        <v>1290</v>
      </c>
      <c r="VB146" s="5">
        <v>523</v>
      </c>
      <c r="VC146" s="5" t="s">
        <v>33</v>
      </c>
      <c r="VD146" s="5" t="s">
        <v>33</v>
      </c>
      <c r="VE146" s="5" t="s">
        <v>33</v>
      </c>
      <c r="VF146" s="5" t="s">
        <v>33</v>
      </c>
      <c r="VG146" s="5">
        <v>85129</v>
      </c>
      <c r="VH146" s="5">
        <v>108055</v>
      </c>
      <c r="VI146" s="5">
        <v>91310</v>
      </c>
      <c r="VJ146" s="5">
        <v>97972</v>
      </c>
      <c r="VK146" s="5">
        <v>105209</v>
      </c>
      <c r="VL146" s="5">
        <v>99076</v>
      </c>
      <c r="VM146" s="5">
        <v>89975</v>
      </c>
      <c r="VN146" s="5">
        <v>90694</v>
      </c>
      <c r="VO146" s="5">
        <v>86818</v>
      </c>
      <c r="VP146" s="5">
        <v>85256</v>
      </c>
      <c r="VQ146" s="5">
        <v>74499</v>
      </c>
      <c r="VR146" s="5">
        <v>67048</v>
      </c>
      <c r="VS146" s="5">
        <v>65350</v>
      </c>
      <c r="VT146" s="5">
        <v>57102</v>
      </c>
      <c r="VU146" s="5">
        <v>56270</v>
      </c>
      <c r="VV146" s="5">
        <v>54819</v>
      </c>
      <c r="VW146" s="5">
        <v>54284</v>
      </c>
      <c r="VX146" s="5">
        <v>78729</v>
      </c>
      <c r="VY146" s="5">
        <v>66740</v>
      </c>
      <c r="VZ146" s="5">
        <v>59254</v>
      </c>
      <c r="WA146" s="5">
        <v>57093</v>
      </c>
      <c r="WB146" s="5">
        <v>54186</v>
      </c>
      <c r="WC146" s="5">
        <v>44685</v>
      </c>
      <c r="WD146" s="5">
        <v>42725</v>
      </c>
      <c r="WE146" s="5">
        <v>43542</v>
      </c>
      <c r="WF146" s="5">
        <v>36707</v>
      </c>
      <c r="WG146" s="5">
        <v>41439</v>
      </c>
      <c r="WH146" s="5">
        <v>38505</v>
      </c>
      <c r="WI146" s="5" t="s">
        <v>33</v>
      </c>
      <c r="WJ146" s="5" t="s">
        <v>33</v>
      </c>
      <c r="WK146" s="5" t="s">
        <v>33</v>
      </c>
      <c r="WL146" s="5" t="s">
        <v>33</v>
      </c>
      <c r="WM146" s="5">
        <v>10032</v>
      </c>
      <c r="WN146" s="5">
        <v>10934</v>
      </c>
      <c r="WO146" s="5">
        <v>8942</v>
      </c>
      <c r="WP146" s="5">
        <v>9249</v>
      </c>
      <c r="WQ146" s="5">
        <v>8889</v>
      </c>
      <c r="WR146" s="5">
        <v>8493</v>
      </c>
      <c r="WS146" s="5">
        <v>7771</v>
      </c>
      <c r="WT146" s="5">
        <v>7908</v>
      </c>
      <c r="WU146" s="5">
        <v>7343</v>
      </c>
      <c r="WV146" s="5">
        <v>7790</v>
      </c>
      <c r="WW146" s="5">
        <v>7713</v>
      </c>
      <c r="WX146" s="5">
        <v>7059</v>
      </c>
      <c r="WY146" s="5">
        <v>7046</v>
      </c>
      <c r="WZ146" s="5">
        <v>6387</v>
      </c>
      <c r="XA146" s="5">
        <v>5717</v>
      </c>
      <c r="XB146" s="5">
        <v>5571</v>
      </c>
      <c r="XC146" s="5">
        <v>5328</v>
      </c>
      <c r="XD146" s="5">
        <v>3240</v>
      </c>
      <c r="XE146" s="5">
        <v>4724</v>
      </c>
      <c r="XF146" s="5">
        <v>4421</v>
      </c>
      <c r="XG146" s="5">
        <v>2839</v>
      </c>
      <c r="XH146" s="5">
        <v>2908</v>
      </c>
      <c r="XI146" s="5">
        <v>3360</v>
      </c>
      <c r="XJ146" s="5">
        <v>2255</v>
      </c>
      <c r="XK146" s="5">
        <v>1475</v>
      </c>
      <c r="XL146" s="5">
        <v>1722</v>
      </c>
      <c r="XM146" s="5">
        <v>1172</v>
      </c>
      <c r="XN146" s="5">
        <v>966</v>
      </c>
      <c r="XO146" s="5" t="s">
        <v>33</v>
      </c>
      <c r="XP146" s="5" t="s">
        <v>33</v>
      </c>
      <c r="XQ146" s="5" t="s">
        <v>33</v>
      </c>
      <c r="XR146" s="5" t="s">
        <v>33</v>
      </c>
      <c r="XS146" s="1">
        <v>22500</v>
      </c>
      <c r="XT146" s="3" t="s">
        <v>180</v>
      </c>
      <c r="XU146" s="3" t="s">
        <v>180</v>
      </c>
      <c r="XV146" s="3" t="s">
        <v>180</v>
      </c>
      <c r="XW146" s="3" t="s">
        <v>179</v>
      </c>
      <c r="XX146" s="3" t="s">
        <v>180</v>
      </c>
      <c r="XY146" s="3" t="s">
        <v>180</v>
      </c>
      <c r="XZ146" s="3" t="s">
        <v>263</v>
      </c>
    </row>
    <row r="147" spans="1:650" x14ac:dyDescent="0.3">
      <c r="A147" s="6" t="s">
        <v>174</v>
      </c>
      <c r="B147" s="1">
        <v>4057035</v>
      </c>
      <c r="C147" s="5" t="s">
        <v>33</v>
      </c>
      <c r="D147" s="5" t="s">
        <v>33</v>
      </c>
      <c r="E147" s="5">
        <v>0</v>
      </c>
      <c r="F147" s="5">
        <v>196</v>
      </c>
      <c r="G147" s="5">
        <v>2349</v>
      </c>
      <c r="H147" s="5">
        <v>0</v>
      </c>
      <c r="I147" s="5">
        <v>-64</v>
      </c>
      <c r="J147" s="5">
        <v>334</v>
      </c>
      <c r="K147" s="5">
        <v>1110</v>
      </c>
      <c r="L147" s="5">
        <v>450</v>
      </c>
      <c r="M147" s="5">
        <v>1008</v>
      </c>
      <c r="N147" s="5">
        <v>10167</v>
      </c>
      <c r="O147" s="5">
        <v>-206</v>
      </c>
      <c r="P147" s="5">
        <v>1157</v>
      </c>
      <c r="Q147" s="5">
        <v>2855</v>
      </c>
      <c r="R147" s="5">
        <v>4678</v>
      </c>
      <c r="S147" s="5">
        <v>1660</v>
      </c>
      <c r="T147" s="5">
        <v>6225</v>
      </c>
      <c r="U147" s="5">
        <v>429</v>
      </c>
      <c r="V147" s="5">
        <v>696</v>
      </c>
      <c r="W147" s="5">
        <v>920</v>
      </c>
      <c r="X147" s="5">
        <v>101</v>
      </c>
      <c r="Y147" s="5">
        <v>69</v>
      </c>
      <c r="Z147" s="5">
        <v>750</v>
      </c>
      <c r="AA147" s="5">
        <v>-8</v>
      </c>
      <c r="AB147" s="5">
        <v>-441</v>
      </c>
      <c r="AC147" s="5">
        <v>1734</v>
      </c>
      <c r="AD147" s="5">
        <v>0</v>
      </c>
      <c r="AE147" s="5">
        <v>0</v>
      </c>
      <c r="AF147" s="5">
        <v>0</v>
      </c>
      <c r="AG147" s="5">
        <v>0</v>
      </c>
      <c r="AH147" s="5">
        <v>0</v>
      </c>
      <c r="AI147" s="5" t="s">
        <v>33</v>
      </c>
      <c r="AJ147" s="5" t="s">
        <v>33</v>
      </c>
      <c r="AK147" s="5">
        <v>226</v>
      </c>
      <c r="AL147" s="5">
        <v>-344</v>
      </c>
      <c r="AM147" s="5">
        <v>100</v>
      </c>
      <c r="AN147" s="5">
        <v>14131</v>
      </c>
      <c r="AO147" s="5">
        <v>1</v>
      </c>
      <c r="AP147" s="5">
        <v>-43</v>
      </c>
      <c r="AQ147" s="5">
        <v>11175</v>
      </c>
      <c r="AR147" s="5">
        <v>9483</v>
      </c>
      <c r="AS147" s="5">
        <v>0</v>
      </c>
      <c r="AT147" s="5">
        <v>0</v>
      </c>
      <c r="AU147" s="5">
        <v>0</v>
      </c>
      <c r="AV147" s="5">
        <v>0</v>
      </c>
      <c r="AW147" s="5">
        <v>0</v>
      </c>
      <c r="AX147" s="5">
        <v>0</v>
      </c>
      <c r="AY147" s="5">
        <v>1</v>
      </c>
      <c r="AZ147" s="5">
        <v>0</v>
      </c>
      <c r="BA147" s="5">
        <v>6781</v>
      </c>
      <c r="BB147" s="5">
        <v>5849</v>
      </c>
      <c r="BC147" s="5">
        <v>4135</v>
      </c>
      <c r="BD147" s="5">
        <v>7040</v>
      </c>
      <c r="BE147" s="5">
        <v>2595</v>
      </c>
      <c r="BF147" s="5">
        <v>5225</v>
      </c>
      <c r="BG147" s="5">
        <v>11375</v>
      </c>
      <c r="BH147" s="5">
        <v>14115</v>
      </c>
      <c r="BI147" s="5">
        <v>7742</v>
      </c>
      <c r="BJ147" s="5">
        <v>37469</v>
      </c>
      <c r="BK147" s="5">
        <v>8718</v>
      </c>
      <c r="BL147" s="5">
        <v>10978</v>
      </c>
      <c r="BM147" s="5">
        <v>19869</v>
      </c>
      <c r="BN147" s="5">
        <v>15448</v>
      </c>
      <c r="BO147" s="5" t="s">
        <v>33</v>
      </c>
      <c r="BP147" s="5" t="s">
        <v>33</v>
      </c>
      <c r="BQ147" s="5">
        <v>135437</v>
      </c>
      <c r="BR147" s="5">
        <v>92110</v>
      </c>
      <c r="BS147" s="5">
        <v>78924</v>
      </c>
      <c r="BT147" s="5">
        <v>65163</v>
      </c>
      <c r="BU147" s="5">
        <v>246937</v>
      </c>
      <c r="BV147" s="5">
        <v>304307</v>
      </c>
      <c r="BW147" s="5">
        <v>50532</v>
      </c>
      <c r="BX147" s="5">
        <v>22564</v>
      </c>
      <c r="BY147" s="5">
        <v>26145</v>
      </c>
      <c r="BZ147" s="5">
        <v>17308</v>
      </c>
      <c r="CA147" s="5">
        <v>8125</v>
      </c>
      <c r="CB147" s="5">
        <v>9800</v>
      </c>
      <c r="CC147" s="5">
        <v>10698</v>
      </c>
      <c r="CD147" s="5">
        <v>6402</v>
      </c>
      <c r="CE147" s="5">
        <v>4629</v>
      </c>
      <c r="CF147" s="5">
        <v>3499</v>
      </c>
      <c r="CG147" s="5">
        <v>2920</v>
      </c>
      <c r="CH147" s="5">
        <v>397</v>
      </c>
      <c r="CI147" s="5">
        <v>6294</v>
      </c>
      <c r="CJ147" s="5">
        <v>95</v>
      </c>
      <c r="CK147" s="5">
        <v>5805</v>
      </c>
      <c r="CL147" s="5">
        <v>193</v>
      </c>
      <c r="CM147" s="5">
        <v>336</v>
      </c>
      <c r="CN147" s="5">
        <v>2610</v>
      </c>
      <c r="CO147" s="5">
        <v>1652</v>
      </c>
      <c r="CP147" s="5">
        <v>611</v>
      </c>
      <c r="CQ147" s="5">
        <v>660</v>
      </c>
      <c r="CR147" s="5">
        <v>2387</v>
      </c>
      <c r="CS147" s="5">
        <v>956</v>
      </c>
      <c r="CT147" s="5">
        <v>-73</v>
      </c>
      <c r="CU147" s="5" t="s">
        <v>33</v>
      </c>
      <c r="CV147" s="5" t="s">
        <v>33</v>
      </c>
      <c r="CW147" s="5">
        <v>39224</v>
      </c>
      <c r="CX147" s="5">
        <v>28226</v>
      </c>
      <c r="CY147" s="5">
        <v>37734</v>
      </c>
      <c r="CZ147" s="5">
        <v>29657</v>
      </c>
      <c r="DA147" s="5">
        <v>35212</v>
      </c>
      <c r="DB147" s="5">
        <v>31513</v>
      </c>
      <c r="DC147" s="5">
        <v>35365</v>
      </c>
      <c r="DD147" s="5">
        <v>26894</v>
      </c>
      <c r="DE147" s="5">
        <v>30120</v>
      </c>
      <c r="DF147" s="5">
        <v>28064</v>
      </c>
      <c r="DG147" s="5">
        <v>26593</v>
      </c>
      <c r="DH147" s="5">
        <v>26828</v>
      </c>
      <c r="DI147" s="5">
        <v>19570</v>
      </c>
      <c r="DJ147" s="5">
        <v>25988</v>
      </c>
      <c r="DK147" s="5">
        <v>21894</v>
      </c>
      <c r="DL147" s="5">
        <v>17996</v>
      </c>
      <c r="DM147" s="5">
        <v>18885</v>
      </c>
      <c r="DN147" s="5">
        <v>14952</v>
      </c>
      <c r="DO147" s="5">
        <v>13248</v>
      </c>
      <c r="DP147" s="5">
        <v>13338</v>
      </c>
      <c r="DQ147" s="5">
        <v>13071</v>
      </c>
      <c r="DR147" s="5">
        <v>17679</v>
      </c>
      <c r="DS147" s="5">
        <v>14147</v>
      </c>
      <c r="DT147" s="5">
        <v>20667</v>
      </c>
      <c r="DU147" s="5">
        <v>16661</v>
      </c>
      <c r="DV147" s="5">
        <v>15585</v>
      </c>
      <c r="DW147" s="5">
        <v>20998</v>
      </c>
      <c r="DX147" s="5">
        <v>25219</v>
      </c>
      <c r="DY147" s="5">
        <v>26736</v>
      </c>
      <c r="DZ147" s="5">
        <v>26227</v>
      </c>
      <c r="EA147" s="5" t="s">
        <v>33</v>
      </c>
      <c r="EB147" s="5" t="s">
        <v>33</v>
      </c>
      <c r="EC147" s="5">
        <v>14350</v>
      </c>
      <c r="ED147" s="5">
        <v>10084</v>
      </c>
      <c r="EE147" s="5">
        <v>10992</v>
      </c>
      <c r="EF147" s="5">
        <v>5405</v>
      </c>
      <c r="EG147" s="5">
        <v>6341</v>
      </c>
      <c r="EH147" s="5">
        <v>2356</v>
      </c>
      <c r="EI147" s="5">
        <v>4413</v>
      </c>
      <c r="EJ147" s="5">
        <v>8327</v>
      </c>
      <c r="EK147" s="5">
        <v>15869</v>
      </c>
      <c r="EL147" s="5">
        <v>1882</v>
      </c>
      <c r="EM147" s="5">
        <v>2552</v>
      </c>
      <c r="EN147" s="5">
        <v>3428</v>
      </c>
      <c r="EO147" s="5">
        <v>2275</v>
      </c>
      <c r="EP147" s="5">
        <v>1377</v>
      </c>
      <c r="EQ147" s="5">
        <v>1004</v>
      </c>
      <c r="ER147" s="5">
        <v>2170</v>
      </c>
      <c r="ES147" s="5">
        <v>2602</v>
      </c>
      <c r="ET147" s="5">
        <v>1661</v>
      </c>
      <c r="EU147" s="5">
        <v>278</v>
      </c>
      <c r="EV147" s="5">
        <v>2114</v>
      </c>
      <c r="EW147" s="5">
        <v>1624</v>
      </c>
      <c r="EX147" s="5">
        <v>2874</v>
      </c>
      <c r="EY147" s="5">
        <v>1607</v>
      </c>
      <c r="EZ147" s="5">
        <v>964</v>
      </c>
      <c r="FA147" s="5">
        <v>1787</v>
      </c>
      <c r="FB147" s="5">
        <v>1618</v>
      </c>
      <c r="FC147" s="5">
        <v>1402</v>
      </c>
      <c r="FD147" s="5">
        <v>1044</v>
      </c>
      <c r="FE147" s="5">
        <v>2270</v>
      </c>
      <c r="FF147" s="5">
        <v>1037</v>
      </c>
      <c r="FG147" s="5" t="s">
        <v>33</v>
      </c>
      <c r="FH147" s="5" t="s">
        <v>33</v>
      </c>
      <c r="FI147" s="5">
        <v>0</v>
      </c>
      <c r="FJ147" s="5">
        <v>0</v>
      </c>
      <c r="FK147" s="5">
        <v>0</v>
      </c>
      <c r="FL147" s="5">
        <v>0</v>
      </c>
      <c r="FM147" s="5">
        <v>0</v>
      </c>
      <c r="FN147" s="5">
        <v>0</v>
      </c>
      <c r="FO147" s="5">
        <v>0</v>
      </c>
      <c r="FP147" s="5">
        <v>0</v>
      </c>
      <c r="FQ147" s="5">
        <v>0</v>
      </c>
      <c r="FR147" s="5">
        <v>0</v>
      </c>
      <c r="FS147" s="5">
        <v>0</v>
      </c>
      <c r="FT147" s="5">
        <v>0</v>
      </c>
      <c r="FU147" s="5" t="s">
        <v>33</v>
      </c>
      <c r="FV147" s="5" t="s">
        <v>33</v>
      </c>
      <c r="FW147" s="5" t="s">
        <v>33</v>
      </c>
      <c r="FX147" s="5" t="s">
        <v>33</v>
      </c>
      <c r="FY147" s="5" t="s">
        <v>33</v>
      </c>
      <c r="FZ147" s="5" t="s">
        <v>33</v>
      </c>
      <c r="GA147" s="5" t="s">
        <v>33</v>
      </c>
      <c r="GB147" s="5" t="s">
        <v>33</v>
      </c>
      <c r="GC147" s="5" t="s">
        <v>33</v>
      </c>
      <c r="GD147" s="5" t="s">
        <v>33</v>
      </c>
      <c r="GE147" s="5" t="s">
        <v>33</v>
      </c>
      <c r="GF147" s="5" t="s">
        <v>33</v>
      </c>
      <c r="GG147" s="5" t="s">
        <v>33</v>
      </c>
      <c r="GH147" s="5" t="s">
        <v>33</v>
      </c>
      <c r="GI147" s="5" t="s">
        <v>33</v>
      </c>
      <c r="GJ147" s="5" t="s">
        <v>33</v>
      </c>
      <c r="GK147" s="5" t="s">
        <v>33</v>
      </c>
      <c r="GL147" s="5" t="s">
        <v>33</v>
      </c>
      <c r="GM147" s="5" t="s">
        <v>33</v>
      </c>
      <c r="GN147" s="5" t="s">
        <v>33</v>
      </c>
      <c r="GO147" s="5">
        <v>189237</v>
      </c>
      <c r="GP147" s="5">
        <v>130271</v>
      </c>
      <c r="GQ147" s="5">
        <v>130099</v>
      </c>
      <c r="GR147" s="5">
        <v>114356</v>
      </c>
      <c r="GS147" s="5">
        <v>288428</v>
      </c>
      <c r="GT147" s="5">
        <v>338468</v>
      </c>
      <c r="GU147" s="5">
        <v>102595</v>
      </c>
      <c r="GV147" s="5">
        <v>67718</v>
      </c>
      <c r="GW147" s="5">
        <v>73141</v>
      </c>
      <c r="GX147" s="5">
        <v>57422</v>
      </c>
      <c r="GY147" s="5">
        <v>37063</v>
      </c>
      <c r="GZ147" s="5">
        <v>41212</v>
      </c>
      <c r="HA147" s="5">
        <v>35398</v>
      </c>
      <c r="HB147" s="5">
        <v>38446</v>
      </c>
      <c r="HC147" s="5">
        <v>29188</v>
      </c>
      <c r="HD147" s="5">
        <v>29890</v>
      </c>
      <c r="HE147" s="5">
        <v>31617</v>
      </c>
      <c r="HF147" s="5">
        <v>23556</v>
      </c>
      <c r="HG147" s="5">
        <v>24875</v>
      </c>
      <c r="HH147" s="5">
        <v>22688</v>
      </c>
      <c r="HI147" s="5">
        <v>23163</v>
      </c>
      <c r="HJ147" s="5">
        <v>26722</v>
      </c>
      <c r="HK147" s="5">
        <v>27457</v>
      </c>
      <c r="HL147" s="5">
        <v>37915</v>
      </c>
      <c r="HM147" s="5">
        <v>29574</v>
      </c>
      <c r="HN147" s="5">
        <v>55282</v>
      </c>
      <c r="HO147" s="5">
        <v>31778</v>
      </c>
      <c r="HP147" s="5">
        <v>39313</v>
      </c>
      <c r="HQ147" s="5">
        <v>49831</v>
      </c>
      <c r="HR147" s="5">
        <v>42638</v>
      </c>
      <c r="HS147" s="5" t="s">
        <v>33</v>
      </c>
      <c r="HT147" s="5" t="s">
        <v>33</v>
      </c>
      <c r="HU147" s="5">
        <v>134619</v>
      </c>
      <c r="HV147" s="5">
        <v>126914</v>
      </c>
      <c r="HW147" s="5">
        <v>177579</v>
      </c>
      <c r="HX147" s="5">
        <v>159641</v>
      </c>
      <c r="HY147" s="5">
        <v>145012</v>
      </c>
      <c r="HZ147" s="5">
        <v>133678</v>
      </c>
      <c r="IA147" s="5">
        <v>145741</v>
      </c>
      <c r="IB147" s="5">
        <v>157989</v>
      </c>
      <c r="IC147" s="5">
        <v>192836</v>
      </c>
      <c r="ID147" s="5">
        <v>238037</v>
      </c>
      <c r="IE147" s="5">
        <v>237013</v>
      </c>
      <c r="IF147" s="5">
        <v>280714</v>
      </c>
      <c r="IG147" s="5">
        <v>246376</v>
      </c>
      <c r="IH147" s="5">
        <v>215607</v>
      </c>
      <c r="II147" s="5">
        <v>199633</v>
      </c>
      <c r="IJ147" s="5">
        <v>181748</v>
      </c>
      <c r="IK147" s="5">
        <v>321572</v>
      </c>
      <c r="IL147" s="5">
        <v>269673</v>
      </c>
      <c r="IM147" s="5">
        <v>176582</v>
      </c>
      <c r="IN147" s="5">
        <v>173757</v>
      </c>
      <c r="IO147" s="5">
        <v>223858</v>
      </c>
      <c r="IP147" s="5">
        <v>189731</v>
      </c>
      <c r="IQ147" s="5">
        <v>151248</v>
      </c>
      <c r="IR147" s="5">
        <v>132364</v>
      </c>
      <c r="IS147" s="5">
        <v>131602</v>
      </c>
      <c r="IT147" s="5">
        <v>143949</v>
      </c>
      <c r="IU147" s="5">
        <v>130430</v>
      </c>
      <c r="IV147" s="5">
        <v>116945</v>
      </c>
      <c r="IW147" s="5">
        <v>95171</v>
      </c>
      <c r="IX147" s="5">
        <v>82389</v>
      </c>
      <c r="IY147" s="5" t="s">
        <v>33</v>
      </c>
      <c r="IZ147" s="5" t="s">
        <v>33</v>
      </c>
      <c r="JA147" s="5">
        <v>0</v>
      </c>
      <c r="JB147" s="5">
        <v>0</v>
      </c>
      <c r="JC147" s="5">
        <v>0</v>
      </c>
      <c r="JD147" s="5">
        <v>0</v>
      </c>
      <c r="JE147" s="5">
        <v>0</v>
      </c>
      <c r="JF147" s="5">
        <v>0</v>
      </c>
      <c r="JG147" s="5">
        <v>0</v>
      </c>
      <c r="JH147" s="5">
        <v>0</v>
      </c>
      <c r="JI147" s="5">
        <v>0</v>
      </c>
      <c r="JJ147" s="5">
        <v>0</v>
      </c>
      <c r="JK147" s="5">
        <v>0</v>
      </c>
      <c r="JL147" s="5">
        <v>0</v>
      </c>
      <c r="JM147" s="5">
        <v>0</v>
      </c>
      <c r="JN147" s="5">
        <v>0</v>
      </c>
      <c r="JO147" s="5">
        <v>-1</v>
      </c>
      <c r="JP147" s="5">
        <v>-99</v>
      </c>
      <c r="JQ147" s="5">
        <v>5959</v>
      </c>
      <c r="JR147" s="5">
        <v>18501</v>
      </c>
      <c r="JS147" s="5">
        <v>34879</v>
      </c>
      <c r="JT147" s="5">
        <v>43407</v>
      </c>
      <c r="JU147" s="5">
        <v>68372</v>
      </c>
      <c r="JV147" s="5">
        <v>42723</v>
      </c>
      <c r="JW147" s="5">
        <v>22099</v>
      </c>
      <c r="JX147" s="5">
        <v>24171</v>
      </c>
      <c r="JY147" s="5">
        <v>21321</v>
      </c>
      <c r="JZ147" s="5">
        <v>24420</v>
      </c>
      <c r="KA147" s="5">
        <v>23748</v>
      </c>
      <c r="KB147" s="5">
        <v>23697</v>
      </c>
      <c r="KC147" s="5">
        <v>22288</v>
      </c>
      <c r="KD147" s="5">
        <v>16277</v>
      </c>
      <c r="KE147" s="5" t="s">
        <v>33</v>
      </c>
      <c r="KF147" s="5" t="s">
        <v>33</v>
      </c>
      <c r="KG147" s="5">
        <v>16248</v>
      </c>
      <c r="KH147" s="5">
        <v>7897</v>
      </c>
      <c r="KI147" s="5">
        <v>4169</v>
      </c>
      <c r="KJ147" s="5">
        <v>16922</v>
      </c>
      <c r="KK147" s="5">
        <v>3690</v>
      </c>
      <c r="KL147" s="5">
        <v>3186</v>
      </c>
      <c r="KM147" s="5">
        <v>17084</v>
      </c>
      <c r="KN147" s="5">
        <v>19741</v>
      </c>
      <c r="KO147" s="5">
        <v>22991</v>
      </c>
      <c r="KP147" s="5">
        <v>14391</v>
      </c>
      <c r="KQ147" s="5">
        <v>31555</v>
      </c>
      <c r="KR147" s="5">
        <v>23473</v>
      </c>
      <c r="KS147" s="5">
        <v>10187</v>
      </c>
      <c r="KT147" s="5">
        <v>7282</v>
      </c>
      <c r="KU147" s="5">
        <v>9808</v>
      </c>
      <c r="KV147" s="5">
        <v>6207</v>
      </c>
      <c r="KW147" s="5">
        <v>7190</v>
      </c>
      <c r="KX147" s="5">
        <v>8381</v>
      </c>
      <c r="KY147" s="5">
        <v>18515</v>
      </c>
      <c r="KZ147" s="5">
        <v>14202</v>
      </c>
      <c r="LA147" s="5">
        <v>8400</v>
      </c>
      <c r="LB147" s="5">
        <v>7022</v>
      </c>
      <c r="LC147" s="5">
        <v>6387</v>
      </c>
      <c r="LD147" s="5">
        <v>6662</v>
      </c>
      <c r="LE147" s="5">
        <v>6898</v>
      </c>
      <c r="LF147" s="5">
        <v>6744</v>
      </c>
      <c r="LG147" s="5">
        <v>8165</v>
      </c>
      <c r="LH147" s="5">
        <v>4710</v>
      </c>
      <c r="LI147" s="5">
        <v>3919</v>
      </c>
      <c r="LJ147" s="5">
        <v>3574</v>
      </c>
      <c r="LK147" s="5" t="s">
        <v>33</v>
      </c>
      <c r="LL147" s="5" t="s">
        <v>33</v>
      </c>
      <c r="LM147" s="5">
        <v>5708</v>
      </c>
      <c r="LN147" s="5">
        <v>5911</v>
      </c>
      <c r="LO147" s="5">
        <v>2793</v>
      </c>
      <c r="LP147" s="5">
        <v>3803</v>
      </c>
      <c r="LQ147" s="5">
        <v>4694</v>
      </c>
      <c r="LR147" s="5">
        <v>3968</v>
      </c>
      <c r="LS147" s="5">
        <v>3564</v>
      </c>
      <c r="LT147" s="5">
        <v>2976</v>
      </c>
      <c r="LU147" s="5">
        <v>3105</v>
      </c>
      <c r="LV147" s="5">
        <v>3018</v>
      </c>
      <c r="LW147" s="5">
        <v>2761</v>
      </c>
      <c r="LX147" s="5">
        <v>1832</v>
      </c>
      <c r="LY147" s="5">
        <v>1616</v>
      </c>
      <c r="LZ147" s="5">
        <v>1280</v>
      </c>
      <c r="MA147" s="5">
        <v>1188</v>
      </c>
      <c r="MB147" s="5">
        <v>766</v>
      </c>
      <c r="MC147" s="5">
        <v>1079</v>
      </c>
      <c r="MD147" s="5">
        <v>1128</v>
      </c>
      <c r="ME147" s="5">
        <v>979</v>
      </c>
      <c r="MF147" s="5">
        <v>1008</v>
      </c>
      <c r="MG147" s="5">
        <v>1425</v>
      </c>
      <c r="MH147" s="5">
        <v>1338</v>
      </c>
      <c r="MI147" s="5">
        <v>1562</v>
      </c>
      <c r="MJ147" s="5">
        <v>1468</v>
      </c>
      <c r="MK147" s="5">
        <v>1173</v>
      </c>
      <c r="ML147" s="5">
        <v>1175</v>
      </c>
      <c r="MM147" s="5">
        <v>1420</v>
      </c>
      <c r="MN147" s="5">
        <v>1745</v>
      </c>
      <c r="MO147" s="5">
        <v>1686</v>
      </c>
      <c r="MP147" s="5">
        <v>1771</v>
      </c>
      <c r="MQ147" s="5" t="s">
        <v>33</v>
      </c>
      <c r="MR147" s="5" t="s">
        <v>33</v>
      </c>
      <c r="MS147" s="5">
        <v>40</v>
      </c>
      <c r="MT147" s="5">
        <v>26</v>
      </c>
      <c r="MU147" s="5">
        <v>19</v>
      </c>
      <c r="MV147" s="5">
        <v>52</v>
      </c>
      <c r="MW147" s="5">
        <v>9</v>
      </c>
      <c r="MX147" s="5">
        <v>8</v>
      </c>
      <c r="MY147" s="5">
        <v>14</v>
      </c>
      <c r="MZ147" s="5">
        <v>21</v>
      </c>
      <c r="NA147" s="5">
        <v>23</v>
      </c>
      <c r="NB147" s="5">
        <v>23</v>
      </c>
      <c r="NC147" s="5">
        <v>25</v>
      </c>
      <c r="ND147" s="5">
        <v>19</v>
      </c>
      <c r="NE147" s="5" t="s">
        <v>33</v>
      </c>
      <c r="NF147" s="5" t="s">
        <v>33</v>
      </c>
      <c r="NG147" s="5" t="s">
        <v>33</v>
      </c>
      <c r="NH147" s="5" t="s">
        <v>33</v>
      </c>
      <c r="NI147" s="5" t="s">
        <v>33</v>
      </c>
      <c r="NJ147" s="5" t="s">
        <v>33</v>
      </c>
      <c r="NK147" s="5" t="s">
        <v>33</v>
      </c>
      <c r="NL147" s="5" t="s">
        <v>33</v>
      </c>
      <c r="NM147" s="5" t="s">
        <v>33</v>
      </c>
      <c r="NN147" s="5" t="s">
        <v>33</v>
      </c>
      <c r="NO147" s="5" t="s">
        <v>33</v>
      </c>
      <c r="NP147" s="5" t="s">
        <v>33</v>
      </c>
      <c r="NQ147" s="5" t="s">
        <v>33</v>
      </c>
      <c r="NR147" s="5" t="s">
        <v>33</v>
      </c>
      <c r="NS147" s="5" t="s">
        <v>33</v>
      </c>
      <c r="NT147" s="5" t="s">
        <v>33</v>
      </c>
      <c r="NU147" s="5" t="s">
        <v>33</v>
      </c>
      <c r="NV147" s="5" t="s">
        <v>33</v>
      </c>
      <c r="NW147" s="5" t="s">
        <v>33</v>
      </c>
      <c r="NX147" s="5" t="s">
        <v>33</v>
      </c>
      <c r="NY147" s="5">
        <v>0</v>
      </c>
      <c r="NZ147" s="5">
        <v>0</v>
      </c>
      <c r="OA147" s="5">
        <v>0</v>
      </c>
      <c r="OB147" s="5">
        <v>0</v>
      </c>
      <c r="OC147" s="5">
        <v>0</v>
      </c>
      <c r="OD147" s="5">
        <v>0</v>
      </c>
      <c r="OE147" s="5">
        <v>0</v>
      </c>
      <c r="OF147" s="5">
        <v>0</v>
      </c>
      <c r="OG147" s="5">
        <v>0</v>
      </c>
      <c r="OH147" s="5">
        <v>0</v>
      </c>
      <c r="OI147" s="5">
        <v>0</v>
      </c>
      <c r="OJ147" s="5">
        <v>0</v>
      </c>
      <c r="OK147" s="5" t="s">
        <v>33</v>
      </c>
      <c r="OL147" s="5" t="s">
        <v>33</v>
      </c>
      <c r="OM147" s="5" t="s">
        <v>33</v>
      </c>
      <c r="ON147" s="5" t="s">
        <v>33</v>
      </c>
      <c r="OO147" s="5" t="s">
        <v>33</v>
      </c>
      <c r="OP147" s="5" t="s">
        <v>33</v>
      </c>
      <c r="OQ147" s="5" t="s">
        <v>33</v>
      </c>
      <c r="OR147" s="5" t="s">
        <v>33</v>
      </c>
      <c r="OS147" s="5" t="s">
        <v>33</v>
      </c>
      <c r="OT147" s="5" t="s">
        <v>33</v>
      </c>
      <c r="OU147" s="5" t="s">
        <v>33</v>
      </c>
      <c r="OV147" s="5" t="s">
        <v>33</v>
      </c>
      <c r="OW147" s="5" t="s">
        <v>33</v>
      </c>
      <c r="OX147" s="5" t="s">
        <v>33</v>
      </c>
      <c r="OY147" s="5" t="s">
        <v>33</v>
      </c>
      <c r="OZ147" s="5" t="s">
        <v>33</v>
      </c>
      <c r="PA147" s="5" t="s">
        <v>33</v>
      </c>
      <c r="PB147" s="5" t="s">
        <v>33</v>
      </c>
      <c r="PC147" s="5" t="s">
        <v>33</v>
      </c>
      <c r="PD147" s="5" t="s">
        <v>33</v>
      </c>
      <c r="PE147" s="5">
        <v>8788</v>
      </c>
      <c r="PF147" s="5">
        <v>9867</v>
      </c>
      <c r="PG147" s="5">
        <v>9144</v>
      </c>
      <c r="PH147" s="5">
        <v>8640</v>
      </c>
      <c r="PI147" s="5">
        <v>7174</v>
      </c>
      <c r="PJ147" s="5">
        <v>6524</v>
      </c>
      <c r="PK147" s="5">
        <v>6363</v>
      </c>
      <c r="PL147" s="5">
        <v>6517</v>
      </c>
      <c r="PM147" s="5">
        <v>6660</v>
      </c>
      <c r="PN147" s="5">
        <v>4581</v>
      </c>
      <c r="PO147" s="5">
        <v>6395</v>
      </c>
      <c r="PP147" s="5">
        <v>6506</v>
      </c>
      <c r="PQ147" s="5">
        <v>6214</v>
      </c>
      <c r="PR147" s="5">
        <v>5925</v>
      </c>
      <c r="PS147" s="5">
        <v>5241</v>
      </c>
      <c r="PT147" s="5">
        <v>6078</v>
      </c>
      <c r="PU147" s="5">
        <v>6955</v>
      </c>
      <c r="PV147" s="5">
        <v>6926</v>
      </c>
      <c r="PW147" s="5">
        <v>7519</v>
      </c>
      <c r="PX147" s="5">
        <v>6584</v>
      </c>
      <c r="PY147" s="5">
        <v>6932</v>
      </c>
      <c r="PZ147" s="5">
        <v>7117</v>
      </c>
      <c r="QA147" s="5">
        <v>6381</v>
      </c>
      <c r="QB147" s="5">
        <v>6589</v>
      </c>
      <c r="QC147" s="5">
        <v>8067</v>
      </c>
      <c r="QD147" s="5">
        <v>6634</v>
      </c>
      <c r="QE147" s="5">
        <v>7019</v>
      </c>
      <c r="QF147" s="5">
        <v>8072</v>
      </c>
      <c r="QG147" s="5">
        <v>7729</v>
      </c>
      <c r="QH147" s="5">
        <v>7241</v>
      </c>
      <c r="QI147" s="5" t="s">
        <v>33</v>
      </c>
      <c r="QJ147" s="5" t="s">
        <v>33</v>
      </c>
      <c r="QK147" s="5">
        <v>14397</v>
      </c>
      <c r="QL147" s="5">
        <v>14261</v>
      </c>
      <c r="QM147" s="5">
        <v>12668</v>
      </c>
      <c r="QN147" s="5">
        <v>15260</v>
      </c>
      <c r="QO147" s="5">
        <v>15747</v>
      </c>
      <c r="QP147" s="5">
        <v>16866</v>
      </c>
      <c r="QQ147" s="5">
        <v>13731</v>
      </c>
      <c r="QR147" s="5">
        <v>15781</v>
      </c>
      <c r="QS147" s="5">
        <v>14406</v>
      </c>
      <c r="QT147" s="5">
        <v>17108</v>
      </c>
      <c r="QU147" s="5">
        <v>15497</v>
      </c>
      <c r="QV147" s="5">
        <v>13776</v>
      </c>
      <c r="QW147" s="5">
        <v>14397</v>
      </c>
      <c r="QX147" s="5">
        <v>13998</v>
      </c>
      <c r="QY147" s="5">
        <v>13897</v>
      </c>
      <c r="QZ147" s="5">
        <v>13492</v>
      </c>
      <c r="RA147" s="5">
        <v>11942</v>
      </c>
      <c r="RB147" s="5">
        <v>13004</v>
      </c>
      <c r="RC147" s="5">
        <v>11268</v>
      </c>
      <c r="RD147" s="5">
        <v>11684</v>
      </c>
      <c r="RE147" s="5">
        <v>11162</v>
      </c>
      <c r="RF147" s="5">
        <v>11853</v>
      </c>
      <c r="RG147" s="5">
        <v>13281</v>
      </c>
      <c r="RH147" s="5">
        <v>9188</v>
      </c>
      <c r="RI147" s="5">
        <v>10401</v>
      </c>
      <c r="RJ147" s="5">
        <v>12308</v>
      </c>
      <c r="RK147" s="5">
        <v>10118</v>
      </c>
      <c r="RL147" s="5">
        <v>13006</v>
      </c>
      <c r="RM147" s="5">
        <v>12440</v>
      </c>
      <c r="RN147" s="5">
        <v>13129</v>
      </c>
      <c r="RO147" s="5" t="s">
        <v>33</v>
      </c>
      <c r="RP147" s="5" t="s">
        <v>33</v>
      </c>
      <c r="RQ147" s="5">
        <v>20132</v>
      </c>
      <c r="RR147" s="5">
        <v>18677</v>
      </c>
      <c r="RS147" s="5">
        <v>18279</v>
      </c>
      <c r="RT147" s="5">
        <v>13151</v>
      </c>
      <c r="RU147" s="5">
        <v>16437</v>
      </c>
      <c r="RV147" s="5">
        <v>16804</v>
      </c>
      <c r="RW147" s="5">
        <v>14860</v>
      </c>
      <c r="RX147" s="5">
        <v>20123</v>
      </c>
      <c r="RY147" s="5">
        <v>15668</v>
      </c>
      <c r="RZ147" s="5">
        <v>15295</v>
      </c>
      <c r="SA147" s="5">
        <v>12828</v>
      </c>
      <c r="SB147" s="5">
        <v>10377</v>
      </c>
      <c r="SC147" s="5">
        <v>9421</v>
      </c>
      <c r="SD147" s="5">
        <v>9019</v>
      </c>
      <c r="SE147" s="5">
        <v>9252</v>
      </c>
      <c r="SF147" s="5">
        <v>8154</v>
      </c>
      <c r="SG147" s="5">
        <v>8687</v>
      </c>
      <c r="SH147" s="5">
        <v>8492</v>
      </c>
      <c r="SI147" s="5">
        <v>8041</v>
      </c>
      <c r="SJ147" s="5">
        <v>9205</v>
      </c>
      <c r="SK147" s="5">
        <v>9067</v>
      </c>
      <c r="SL147" s="5">
        <v>10094</v>
      </c>
      <c r="SM147" s="5">
        <v>11192</v>
      </c>
      <c r="SN147" s="5">
        <v>9791</v>
      </c>
      <c r="SO147" s="5">
        <v>9874</v>
      </c>
      <c r="SP147" s="5">
        <v>10664</v>
      </c>
      <c r="SQ147" s="5">
        <v>10813</v>
      </c>
      <c r="SR147" s="5">
        <v>9657</v>
      </c>
      <c r="SS147" s="5">
        <v>8542</v>
      </c>
      <c r="ST147" s="5">
        <v>7292</v>
      </c>
      <c r="SU147" s="5" t="s">
        <v>33</v>
      </c>
      <c r="SV147" s="5" t="s">
        <v>33</v>
      </c>
      <c r="SW147" s="5">
        <v>43392</v>
      </c>
      <c r="SX147" s="5">
        <v>46876</v>
      </c>
      <c r="SY147" s="5">
        <v>41901</v>
      </c>
      <c r="SZ147" s="5">
        <v>42706</v>
      </c>
      <c r="TA147" s="5">
        <v>39424</v>
      </c>
      <c r="TB147" s="5">
        <v>26473</v>
      </c>
      <c r="TC147" s="5">
        <v>19761</v>
      </c>
      <c r="TD147" s="5">
        <v>16465</v>
      </c>
      <c r="TE147" s="5">
        <v>11235</v>
      </c>
      <c r="TF147" s="5">
        <v>11933</v>
      </c>
      <c r="TG147" s="5">
        <v>11868</v>
      </c>
      <c r="TH147" s="5">
        <v>11401</v>
      </c>
      <c r="TI147" s="5">
        <v>13063</v>
      </c>
      <c r="TJ147" s="5">
        <v>13527</v>
      </c>
      <c r="TK147" s="5">
        <v>13432</v>
      </c>
      <c r="TL147" s="5">
        <v>15464</v>
      </c>
      <c r="TM147" s="5">
        <v>16399</v>
      </c>
      <c r="TN147" s="5">
        <v>16268</v>
      </c>
      <c r="TO147" s="5">
        <v>16708</v>
      </c>
      <c r="TP147" s="5">
        <v>13822</v>
      </c>
      <c r="TQ147" s="5">
        <v>10030</v>
      </c>
      <c r="TR147" s="5">
        <v>9159</v>
      </c>
      <c r="TS147" s="5">
        <v>15768</v>
      </c>
      <c r="TT147" s="5">
        <v>11339</v>
      </c>
      <c r="TU147" s="5">
        <v>19966</v>
      </c>
      <c r="TV147" s="5">
        <v>15099</v>
      </c>
      <c r="TW147" s="5">
        <v>20069</v>
      </c>
      <c r="TX147" s="5">
        <v>11281</v>
      </c>
      <c r="TY147" s="5">
        <v>3429</v>
      </c>
      <c r="TZ147" s="5">
        <v>3778</v>
      </c>
      <c r="UA147" s="5" t="s">
        <v>33</v>
      </c>
      <c r="UB147" s="5" t="s">
        <v>33</v>
      </c>
      <c r="UC147" s="5">
        <v>0</v>
      </c>
      <c r="UD147" s="5">
        <v>-5</v>
      </c>
      <c r="UE147" s="5">
        <v>10</v>
      </c>
      <c r="UF147" s="5">
        <v>22</v>
      </c>
      <c r="UG147" s="5">
        <v>17</v>
      </c>
      <c r="UH147" s="5">
        <v>30</v>
      </c>
      <c r="UI147" s="5">
        <v>30</v>
      </c>
      <c r="UJ147" s="5">
        <v>7</v>
      </c>
      <c r="UK147" s="5">
        <v>4</v>
      </c>
      <c r="UL147" s="5">
        <v>-2</v>
      </c>
      <c r="UM147" s="5">
        <v>0</v>
      </c>
      <c r="UN147" s="5">
        <v>23</v>
      </c>
      <c r="UO147" s="5">
        <v>34</v>
      </c>
      <c r="UP147" s="5">
        <v>29</v>
      </c>
      <c r="UQ147" s="5">
        <v>35</v>
      </c>
      <c r="UR147" s="5">
        <v>24</v>
      </c>
      <c r="US147" s="5">
        <v>53</v>
      </c>
      <c r="UT147" s="5">
        <v>-32</v>
      </c>
      <c r="UU147" s="5">
        <v>-5</v>
      </c>
      <c r="UV147" s="5">
        <v>1273</v>
      </c>
      <c r="UW147" s="5">
        <v>3633</v>
      </c>
      <c r="UX147" s="5">
        <v>3847</v>
      </c>
      <c r="UY147" s="5">
        <v>2201</v>
      </c>
      <c r="UZ147" s="5">
        <v>372</v>
      </c>
      <c r="VA147" s="5">
        <v>0</v>
      </c>
      <c r="VB147" s="5">
        <v>0</v>
      </c>
      <c r="VC147" s="5">
        <v>0</v>
      </c>
      <c r="VD147" s="5">
        <v>0</v>
      </c>
      <c r="VE147" s="5">
        <v>0</v>
      </c>
      <c r="VF147" s="5">
        <v>0</v>
      </c>
      <c r="VG147" s="5" t="s">
        <v>33</v>
      </c>
      <c r="VH147" s="5" t="s">
        <v>33</v>
      </c>
      <c r="VI147" s="5">
        <v>35501</v>
      </c>
      <c r="VJ147" s="5">
        <v>41225</v>
      </c>
      <c r="VK147" s="5">
        <v>40079</v>
      </c>
      <c r="VL147" s="5">
        <v>43291</v>
      </c>
      <c r="VM147" s="5">
        <v>48572</v>
      </c>
      <c r="VN147" s="5">
        <v>45378</v>
      </c>
      <c r="VO147" s="5">
        <v>37701</v>
      </c>
      <c r="VP147" s="5">
        <v>36723</v>
      </c>
      <c r="VQ147" s="5">
        <v>27826</v>
      </c>
      <c r="VR147" s="5">
        <v>29708</v>
      </c>
      <c r="VS147" s="5">
        <v>35408</v>
      </c>
      <c r="VT147" s="5">
        <v>29970</v>
      </c>
      <c r="VU147" s="5">
        <v>31572</v>
      </c>
      <c r="VV147" s="5">
        <v>23667</v>
      </c>
      <c r="VW147" s="5">
        <v>20606</v>
      </c>
      <c r="VX147" s="5">
        <v>12866</v>
      </c>
      <c r="VY147" s="5">
        <v>21504</v>
      </c>
      <c r="VZ147" s="5">
        <v>11842</v>
      </c>
      <c r="WA147" s="5">
        <v>26195</v>
      </c>
      <c r="WB147" s="5">
        <v>29213</v>
      </c>
      <c r="WC147" s="5">
        <v>32448</v>
      </c>
      <c r="WD147" s="5">
        <v>37417</v>
      </c>
      <c r="WE147" s="5">
        <v>36560</v>
      </c>
      <c r="WF147" s="5">
        <v>30928</v>
      </c>
      <c r="WG147" s="5">
        <v>33647</v>
      </c>
      <c r="WH147" s="5">
        <v>29324</v>
      </c>
      <c r="WI147" s="5">
        <v>37453</v>
      </c>
      <c r="WJ147" s="5">
        <v>32844</v>
      </c>
      <c r="WK147" s="5">
        <v>30192</v>
      </c>
      <c r="WL147" s="5">
        <v>28067</v>
      </c>
      <c r="WM147" s="5" t="s">
        <v>33</v>
      </c>
      <c r="WN147" s="5" t="s">
        <v>33</v>
      </c>
      <c r="WO147" s="5">
        <v>100</v>
      </c>
      <c r="WP147" s="5">
        <v>89</v>
      </c>
      <c r="WQ147" s="5">
        <v>93</v>
      </c>
      <c r="WR147" s="5">
        <v>276</v>
      </c>
      <c r="WS147" s="5">
        <v>400</v>
      </c>
      <c r="WT147" s="5">
        <v>454</v>
      </c>
      <c r="WU147" s="5">
        <v>440</v>
      </c>
      <c r="WV147" s="5">
        <v>439</v>
      </c>
      <c r="WW147" s="5">
        <v>384</v>
      </c>
      <c r="WX147" s="5">
        <v>594</v>
      </c>
      <c r="WY147" s="5">
        <v>360</v>
      </c>
      <c r="WZ147" s="5">
        <v>214</v>
      </c>
      <c r="XA147" s="5">
        <v>259</v>
      </c>
      <c r="XB147" s="5">
        <v>97</v>
      </c>
      <c r="XC147" s="5">
        <v>205</v>
      </c>
      <c r="XD147" s="5">
        <v>340</v>
      </c>
      <c r="XE147" s="5">
        <v>655</v>
      </c>
      <c r="XF147" s="5">
        <v>478</v>
      </c>
      <c r="XG147" s="5">
        <v>460</v>
      </c>
      <c r="XH147" s="5">
        <v>522</v>
      </c>
      <c r="XI147" s="5">
        <v>506</v>
      </c>
      <c r="XJ147" s="5">
        <v>288</v>
      </c>
      <c r="XK147" s="5">
        <v>504</v>
      </c>
      <c r="XL147" s="5">
        <v>602</v>
      </c>
      <c r="XM147" s="5">
        <v>1363</v>
      </c>
      <c r="XN147" s="5">
        <v>1399</v>
      </c>
      <c r="XO147" s="5">
        <v>1508</v>
      </c>
      <c r="XP147" s="5">
        <v>1751</v>
      </c>
      <c r="XQ147" s="5">
        <v>1295</v>
      </c>
      <c r="XR147" s="5">
        <v>1045</v>
      </c>
      <c r="XS147" s="1">
        <v>20455</v>
      </c>
      <c r="XT147" s="3" t="s">
        <v>180</v>
      </c>
      <c r="XU147" s="3" t="s">
        <v>179</v>
      </c>
      <c r="XV147" s="3" t="s">
        <v>179</v>
      </c>
      <c r="XW147" s="3" t="s">
        <v>179</v>
      </c>
      <c r="XX147" s="3" t="s">
        <v>180</v>
      </c>
      <c r="XY147" s="3" t="s">
        <v>180</v>
      </c>
      <c r="XZ147" s="3" t="s">
        <v>219</v>
      </c>
    </row>
    <row r="148" spans="1:650" x14ac:dyDescent="0.3">
      <c r="A148" s="6" t="s">
        <v>175</v>
      </c>
      <c r="B148" s="1">
        <v>4063994</v>
      </c>
      <c r="C148" s="5">
        <v>1606</v>
      </c>
      <c r="D148" s="5">
        <v>1106</v>
      </c>
      <c r="E148" s="5">
        <v>1167</v>
      </c>
      <c r="F148" s="5">
        <v>921</v>
      </c>
      <c r="G148" s="5">
        <v>1328</v>
      </c>
      <c r="H148" s="5">
        <v>5</v>
      </c>
      <c r="I148" s="5">
        <v>23</v>
      </c>
      <c r="J148" s="5">
        <v>238</v>
      </c>
      <c r="K148" s="5">
        <v>66</v>
      </c>
      <c r="L148" s="5">
        <v>150</v>
      </c>
      <c r="M148" s="5">
        <v>-10</v>
      </c>
      <c r="N148" s="5">
        <v>211</v>
      </c>
      <c r="O148" s="5">
        <v>174</v>
      </c>
      <c r="P148" s="5">
        <v>209</v>
      </c>
      <c r="Q148" s="5">
        <v>130</v>
      </c>
      <c r="R148" s="5">
        <v>209</v>
      </c>
      <c r="S148" s="5">
        <v>650</v>
      </c>
      <c r="T148" s="5">
        <v>1270</v>
      </c>
      <c r="U148" s="5">
        <v>139</v>
      </c>
      <c r="V148" s="5">
        <v>159</v>
      </c>
      <c r="W148" s="5">
        <v>339</v>
      </c>
      <c r="X148" s="5">
        <v>107</v>
      </c>
      <c r="Y148" s="5">
        <v>0</v>
      </c>
      <c r="Z148" s="5">
        <v>0</v>
      </c>
      <c r="AA148" s="5">
        <v>0</v>
      </c>
      <c r="AB148" s="5">
        <v>0</v>
      </c>
      <c r="AC148" s="5" t="s">
        <v>33</v>
      </c>
      <c r="AD148" s="5">
        <v>0</v>
      </c>
      <c r="AE148" s="5">
        <v>0</v>
      </c>
      <c r="AF148" s="5">
        <v>0</v>
      </c>
      <c r="AG148" s="5">
        <v>0</v>
      </c>
      <c r="AH148" s="5">
        <v>0</v>
      </c>
      <c r="AI148" s="5">
        <v>28015</v>
      </c>
      <c r="AJ148" s="5">
        <v>11625</v>
      </c>
      <c r="AK148" s="5">
        <v>8494</v>
      </c>
      <c r="AL148" s="5">
        <v>12663</v>
      </c>
      <c r="AM148" s="5">
        <v>27889</v>
      </c>
      <c r="AN148" s="5">
        <v>0</v>
      </c>
      <c r="AO148" s="5">
        <v>0</v>
      </c>
      <c r="AP148" s="5">
        <v>0</v>
      </c>
      <c r="AQ148" s="5">
        <v>0</v>
      </c>
      <c r="AR148" s="5">
        <v>0</v>
      </c>
      <c r="AS148" s="5">
        <v>0</v>
      </c>
      <c r="AT148" s="5">
        <v>0</v>
      </c>
      <c r="AU148" s="5">
        <v>0</v>
      </c>
      <c r="AV148" s="5">
        <v>0</v>
      </c>
      <c r="AW148" s="5">
        <v>0</v>
      </c>
      <c r="AX148" s="5">
        <v>0</v>
      </c>
      <c r="AY148" s="5">
        <v>0</v>
      </c>
      <c r="AZ148" s="5">
        <v>0</v>
      </c>
      <c r="BA148" s="5">
        <v>0</v>
      </c>
      <c r="BB148" s="5">
        <v>0</v>
      </c>
      <c r="BC148" s="5">
        <v>0</v>
      </c>
      <c r="BD148" s="5">
        <v>0</v>
      </c>
      <c r="BE148" s="5">
        <v>0</v>
      </c>
      <c r="BF148" s="5">
        <v>0</v>
      </c>
      <c r="BG148" s="5">
        <v>0</v>
      </c>
      <c r="BH148" s="5">
        <v>0</v>
      </c>
      <c r="BI148" s="5" t="s">
        <v>33</v>
      </c>
      <c r="BJ148" s="5">
        <v>0</v>
      </c>
      <c r="BK148" s="5">
        <v>0</v>
      </c>
      <c r="BL148" s="5">
        <v>0</v>
      </c>
      <c r="BM148" s="5">
        <v>0</v>
      </c>
      <c r="BN148" s="5">
        <v>0</v>
      </c>
      <c r="BO148" s="5">
        <v>6063</v>
      </c>
      <c r="BP148" s="5">
        <v>4449</v>
      </c>
      <c r="BQ148" s="5">
        <v>3091</v>
      </c>
      <c r="BR148" s="5">
        <v>3929</v>
      </c>
      <c r="BS148" s="5">
        <v>12955</v>
      </c>
      <c r="BT148" s="5">
        <v>4788</v>
      </c>
      <c r="BU148" s="5">
        <v>24076</v>
      </c>
      <c r="BV148" s="5">
        <v>42114</v>
      </c>
      <c r="BW148" s="5">
        <v>17405</v>
      </c>
      <c r="BX148" s="5">
        <v>216</v>
      </c>
      <c r="BY148" s="5">
        <v>4351</v>
      </c>
      <c r="BZ148" s="5">
        <v>554</v>
      </c>
      <c r="CA148" s="5">
        <v>1089</v>
      </c>
      <c r="CB148" s="5">
        <v>515</v>
      </c>
      <c r="CC148" s="5">
        <v>320</v>
      </c>
      <c r="CD148" s="5">
        <v>494</v>
      </c>
      <c r="CE148" s="5">
        <v>315</v>
      </c>
      <c r="CF148" s="5">
        <v>62</v>
      </c>
      <c r="CG148" s="5">
        <v>4</v>
      </c>
      <c r="CH148" s="5">
        <v>648</v>
      </c>
      <c r="CI148" s="5">
        <v>258</v>
      </c>
      <c r="CJ148" s="5">
        <v>1067</v>
      </c>
      <c r="CK148" s="5">
        <v>590</v>
      </c>
      <c r="CL148" s="5">
        <v>290</v>
      </c>
      <c r="CM148" s="5">
        <v>360</v>
      </c>
      <c r="CN148" s="5">
        <v>890</v>
      </c>
      <c r="CO148" s="5" t="s">
        <v>33</v>
      </c>
      <c r="CP148" s="5">
        <v>1183</v>
      </c>
      <c r="CQ148" s="5">
        <v>675</v>
      </c>
      <c r="CR148" s="5">
        <v>617</v>
      </c>
      <c r="CS148" s="5">
        <v>837</v>
      </c>
      <c r="CT148" s="5">
        <v>90</v>
      </c>
      <c r="CU148" s="5">
        <v>15139</v>
      </c>
      <c r="CV148" s="5">
        <v>28859</v>
      </c>
      <c r="CW148" s="5">
        <v>10858</v>
      </c>
      <c r="CX148" s="5">
        <v>11839</v>
      </c>
      <c r="CY148" s="5">
        <v>8627</v>
      </c>
      <c r="CZ148" s="5">
        <v>10881</v>
      </c>
      <c r="DA148" s="5">
        <v>18386</v>
      </c>
      <c r="DB148" s="5">
        <v>9927</v>
      </c>
      <c r="DC148" s="5">
        <v>6715</v>
      </c>
      <c r="DD148" s="5">
        <v>4632</v>
      </c>
      <c r="DE148" s="5">
        <v>7501</v>
      </c>
      <c r="DF148" s="5">
        <v>8953</v>
      </c>
      <c r="DG148" s="5">
        <v>8051</v>
      </c>
      <c r="DH148" s="5">
        <v>9289</v>
      </c>
      <c r="DI148" s="5">
        <v>6514</v>
      </c>
      <c r="DJ148" s="5">
        <v>6391</v>
      </c>
      <c r="DK148" s="5">
        <v>3192</v>
      </c>
      <c r="DL148" s="5">
        <v>2774</v>
      </c>
      <c r="DM148" s="5">
        <v>3112</v>
      </c>
      <c r="DN148" s="5">
        <v>4128</v>
      </c>
      <c r="DO148" s="5">
        <v>3910</v>
      </c>
      <c r="DP148" s="5">
        <v>2031</v>
      </c>
      <c r="DQ148" s="5">
        <v>3136</v>
      </c>
      <c r="DR148" s="5">
        <v>3463</v>
      </c>
      <c r="DS148" s="5">
        <v>3721</v>
      </c>
      <c r="DT148" s="5">
        <v>3870</v>
      </c>
      <c r="DU148" s="5" t="s">
        <v>33</v>
      </c>
      <c r="DV148" s="5">
        <v>3686</v>
      </c>
      <c r="DW148" s="5">
        <v>2059</v>
      </c>
      <c r="DX148" s="5">
        <v>2441</v>
      </c>
      <c r="DY148" s="5">
        <v>1980</v>
      </c>
      <c r="DZ148" s="5">
        <v>2319</v>
      </c>
      <c r="EA148" s="5">
        <v>686</v>
      </c>
      <c r="EB148" s="5">
        <v>469</v>
      </c>
      <c r="EC148" s="5">
        <v>270</v>
      </c>
      <c r="ED148" s="5">
        <v>407</v>
      </c>
      <c r="EE148" s="5">
        <v>4</v>
      </c>
      <c r="EF148" s="5">
        <v>92</v>
      </c>
      <c r="EG148" s="5">
        <v>312</v>
      </c>
      <c r="EH148" s="5">
        <v>257</v>
      </c>
      <c r="EI148" s="5">
        <v>128</v>
      </c>
      <c r="EJ148" s="5">
        <v>16</v>
      </c>
      <c r="EK148" s="5">
        <v>115</v>
      </c>
      <c r="EL148" s="5">
        <v>246</v>
      </c>
      <c r="EM148" s="5">
        <v>67</v>
      </c>
      <c r="EN148" s="5">
        <v>1486</v>
      </c>
      <c r="EO148" s="5">
        <v>219</v>
      </c>
      <c r="EP148" s="5">
        <v>80</v>
      </c>
      <c r="EQ148" s="5">
        <v>158</v>
      </c>
      <c r="ER148" s="5">
        <v>0</v>
      </c>
      <c r="ES148" s="5">
        <v>19</v>
      </c>
      <c r="ET148" s="5">
        <v>83</v>
      </c>
      <c r="EU148" s="5">
        <v>195</v>
      </c>
      <c r="EV148" s="5">
        <v>90</v>
      </c>
      <c r="EW148" s="5">
        <v>240</v>
      </c>
      <c r="EX148" s="5">
        <v>5</v>
      </c>
      <c r="EY148" s="5">
        <v>81</v>
      </c>
      <c r="EZ148" s="5">
        <v>61</v>
      </c>
      <c r="FA148" s="5" t="s">
        <v>33</v>
      </c>
      <c r="FB148" s="5">
        <v>84</v>
      </c>
      <c r="FC148" s="5">
        <v>126</v>
      </c>
      <c r="FD148" s="5">
        <v>142</v>
      </c>
      <c r="FE148" s="5">
        <v>115</v>
      </c>
      <c r="FF148" s="5">
        <v>36</v>
      </c>
      <c r="FG148" s="5">
        <v>0</v>
      </c>
      <c r="FH148" s="5">
        <v>0</v>
      </c>
      <c r="FI148" s="5">
        <v>0</v>
      </c>
      <c r="FJ148" s="5">
        <v>0</v>
      </c>
      <c r="FK148" s="5">
        <v>0</v>
      </c>
      <c r="FL148" s="5">
        <v>0</v>
      </c>
      <c r="FM148" s="5">
        <v>0</v>
      </c>
      <c r="FN148" s="5">
        <v>0</v>
      </c>
      <c r="FO148" s="5">
        <v>0</v>
      </c>
      <c r="FP148" s="5">
        <v>0</v>
      </c>
      <c r="FQ148" s="5">
        <v>0</v>
      </c>
      <c r="FR148" s="5">
        <v>0</v>
      </c>
      <c r="FS148" s="5">
        <v>0</v>
      </c>
      <c r="FT148" s="5">
        <v>0</v>
      </c>
      <c r="FU148" s="5" t="s">
        <v>33</v>
      </c>
      <c r="FV148" s="5" t="s">
        <v>33</v>
      </c>
      <c r="FW148" s="5" t="s">
        <v>33</v>
      </c>
      <c r="FX148" s="5" t="s">
        <v>33</v>
      </c>
      <c r="FY148" s="5" t="s">
        <v>33</v>
      </c>
      <c r="FZ148" s="5" t="s">
        <v>33</v>
      </c>
      <c r="GA148" s="5" t="s">
        <v>33</v>
      </c>
      <c r="GB148" s="5" t="s">
        <v>33</v>
      </c>
      <c r="GC148" s="5" t="s">
        <v>33</v>
      </c>
      <c r="GD148" s="5" t="s">
        <v>33</v>
      </c>
      <c r="GE148" s="5" t="s">
        <v>33</v>
      </c>
      <c r="GF148" s="5" t="s">
        <v>33</v>
      </c>
      <c r="GG148" s="5" t="s">
        <v>33</v>
      </c>
      <c r="GH148" s="5" t="s">
        <v>33</v>
      </c>
      <c r="GI148" s="5" t="s">
        <v>33</v>
      </c>
      <c r="GJ148" s="5" t="s">
        <v>33</v>
      </c>
      <c r="GK148" s="5" t="s">
        <v>33</v>
      </c>
      <c r="GL148" s="5" t="s">
        <v>33</v>
      </c>
      <c r="GM148" s="5">
        <v>51508</v>
      </c>
      <c r="GN148" s="5">
        <v>46508</v>
      </c>
      <c r="GO148" s="5">
        <v>23880</v>
      </c>
      <c r="GP148" s="5">
        <v>29759</v>
      </c>
      <c r="GQ148" s="5">
        <v>50804</v>
      </c>
      <c r="GR148" s="5">
        <v>15765</v>
      </c>
      <c r="GS148" s="5">
        <v>42797</v>
      </c>
      <c r="GT148" s="5">
        <v>52535</v>
      </c>
      <c r="GU148" s="5">
        <v>24315</v>
      </c>
      <c r="GV148" s="5">
        <v>5014</v>
      </c>
      <c r="GW148" s="5">
        <v>11958</v>
      </c>
      <c r="GX148" s="5">
        <v>9965</v>
      </c>
      <c r="GY148" s="5">
        <v>9382</v>
      </c>
      <c r="GZ148" s="5">
        <v>11499</v>
      </c>
      <c r="HA148" s="5">
        <v>7182</v>
      </c>
      <c r="HB148" s="5">
        <v>7174</v>
      </c>
      <c r="HC148" s="5">
        <v>4314</v>
      </c>
      <c r="HD148" s="5">
        <v>4106</v>
      </c>
      <c r="HE148" s="5">
        <v>3274</v>
      </c>
      <c r="HF148" s="5">
        <v>5017</v>
      </c>
      <c r="HG148" s="5">
        <v>4701</v>
      </c>
      <c r="HH148" s="5">
        <v>3295</v>
      </c>
      <c r="HI148" s="5">
        <v>3966</v>
      </c>
      <c r="HJ148" s="5">
        <v>3758</v>
      </c>
      <c r="HK148" s="5">
        <v>4162</v>
      </c>
      <c r="HL148" s="5">
        <v>4822</v>
      </c>
      <c r="HM148" s="5" t="s">
        <v>33</v>
      </c>
      <c r="HN148" s="5">
        <v>4953</v>
      </c>
      <c r="HO148" s="5">
        <v>2859</v>
      </c>
      <c r="HP148" s="5">
        <v>3200</v>
      </c>
      <c r="HQ148" s="5">
        <v>2931</v>
      </c>
      <c r="HR148" s="5">
        <v>2445</v>
      </c>
      <c r="HS148" s="5">
        <v>128703</v>
      </c>
      <c r="HT148" s="5">
        <v>155615</v>
      </c>
      <c r="HU148" s="5">
        <v>132634</v>
      </c>
      <c r="HV148" s="5">
        <v>145102</v>
      </c>
      <c r="HW148" s="5">
        <v>138701</v>
      </c>
      <c r="HX148" s="5">
        <v>124158</v>
      </c>
      <c r="HY148" s="5">
        <v>111937</v>
      </c>
      <c r="HZ148" s="5">
        <v>101566</v>
      </c>
      <c r="IA148" s="5">
        <v>83971</v>
      </c>
      <c r="IB148" s="5">
        <v>74135</v>
      </c>
      <c r="IC148" s="5">
        <v>55072</v>
      </c>
      <c r="ID148" s="5">
        <v>49218</v>
      </c>
      <c r="IE148" s="5">
        <v>42440</v>
      </c>
      <c r="IF148" s="5">
        <v>50858</v>
      </c>
      <c r="IG148" s="5">
        <v>64488</v>
      </c>
      <c r="IH148" s="5">
        <v>57282</v>
      </c>
      <c r="II148" s="5">
        <v>50846</v>
      </c>
      <c r="IJ148" s="5">
        <v>56911</v>
      </c>
      <c r="IK148" s="5">
        <v>55327</v>
      </c>
      <c r="IL148" s="5">
        <v>59822</v>
      </c>
      <c r="IM148" s="5">
        <v>58149</v>
      </c>
      <c r="IN148" s="5">
        <v>58542</v>
      </c>
      <c r="IO148" s="5">
        <v>58791</v>
      </c>
      <c r="IP148" s="5">
        <v>60479</v>
      </c>
      <c r="IQ148" s="5">
        <v>57781</v>
      </c>
      <c r="IR148" s="5">
        <v>57444</v>
      </c>
      <c r="IS148" s="5" t="s">
        <v>33</v>
      </c>
      <c r="IT148" s="5">
        <v>58143</v>
      </c>
      <c r="IU148" s="5">
        <v>61621</v>
      </c>
      <c r="IV148" s="5">
        <v>64213</v>
      </c>
      <c r="IW148" s="5">
        <v>63472</v>
      </c>
      <c r="IX148" s="5">
        <v>59283</v>
      </c>
      <c r="IY148" s="5">
        <v>17615</v>
      </c>
      <c r="IZ148" s="5">
        <v>19716</v>
      </c>
      <c r="JA148" s="5">
        <v>16014</v>
      </c>
      <c r="JB148" s="5">
        <v>18682</v>
      </c>
      <c r="JC148" s="5">
        <v>22115</v>
      </c>
      <c r="JD148" s="5">
        <v>0</v>
      </c>
      <c r="JE148" s="5">
        <v>0</v>
      </c>
      <c r="JF148" s="5">
        <v>0</v>
      </c>
      <c r="JG148" s="5">
        <v>0</v>
      </c>
      <c r="JH148" s="5">
        <v>0</v>
      </c>
      <c r="JI148" s="5">
        <v>0</v>
      </c>
      <c r="JJ148" s="5">
        <v>0</v>
      </c>
      <c r="JK148" s="5">
        <v>0</v>
      </c>
      <c r="JL148" s="5">
        <v>0</v>
      </c>
      <c r="JM148" s="5">
        <v>0</v>
      </c>
      <c r="JN148" s="5">
        <v>0</v>
      </c>
      <c r="JO148" s="5">
        <v>0</v>
      </c>
      <c r="JP148" s="5">
        <v>0</v>
      </c>
      <c r="JQ148" s="5">
        <v>0</v>
      </c>
      <c r="JR148" s="5">
        <v>0</v>
      </c>
      <c r="JS148" s="5">
        <v>0</v>
      </c>
      <c r="JT148" s="5">
        <v>0</v>
      </c>
      <c r="JU148" s="5">
        <v>0</v>
      </c>
      <c r="JV148" s="5">
        <v>0</v>
      </c>
      <c r="JW148" s="5">
        <v>0</v>
      </c>
      <c r="JX148" s="5">
        <v>0</v>
      </c>
      <c r="JY148" s="5" t="s">
        <v>33</v>
      </c>
      <c r="JZ148" s="5">
        <v>0</v>
      </c>
      <c r="KA148" s="5">
        <v>0</v>
      </c>
      <c r="KB148" s="5">
        <v>0</v>
      </c>
      <c r="KC148" s="5">
        <v>0</v>
      </c>
      <c r="KD148" s="5">
        <v>0</v>
      </c>
      <c r="KE148" s="5">
        <v>40458</v>
      </c>
      <c r="KF148" s="5">
        <v>29394</v>
      </c>
      <c r="KG148" s="5">
        <v>31797</v>
      </c>
      <c r="KH148" s="5">
        <v>19269</v>
      </c>
      <c r="KI148" s="5">
        <v>9295</v>
      </c>
      <c r="KJ148" s="5">
        <v>24</v>
      </c>
      <c r="KK148" s="5">
        <v>502</v>
      </c>
      <c r="KL148" s="5">
        <v>537</v>
      </c>
      <c r="KM148" s="5">
        <v>326</v>
      </c>
      <c r="KN148" s="5">
        <v>402</v>
      </c>
      <c r="KO148" s="5">
        <v>234</v>
      </c>
      <c r="KP148" s="5">
        <v>312</v>
      </c>
      <c r="KQ148" s="5">
        <v>224</v>
      </c>
      <c r="KR148" s="5">
        <v>249</v>
      </c>
      <c r="KS148" s="5">
        <v>286</v>
      </c>
      <c r="KT148" s="5">
        <v>373</v>
      </c>
      <c r="KU148" s="5">
        <v>306</v>
      </c>
      <c r="KV148" s="5">
        <v>355</v>
      </c>
      <c r="KW148" s="5">
        <v>398</v>
      </c>
      <c r="KX148" s="5">
        <v>510</v>
      </c>
      <c r="KY148" s="5">
        <v>380</v>
      </c>
      <c r="KZ148" s="5">
        <v>485</v>
      </c>
      <c r="LA148" s="5">
        <v>723</v>
      </c>
      <c r="LB148" s="5">
        <v>604</v>
      </c>
      <c r="LC148" s="5">
        <v>280</v>
      </c>
      <c r="LD148" s="5">
        <v>273</v>
      </c>
      <c r="LE148" s="5" t="s">
        <v>33</v>
      </c>
      <c r="LF148" s="5">
        <v>325</v>
      </c>
      <c r="LG148" s="5">
        <v>307</v>
      </c>
      <c r="LH148" s="5">
        <v>324</v>
      </c>
      <c r="LI148" s="5">
        <v>317</v>
      </c>
      <c r="LJ148" s="5">
        <v>319</v>
      </c>
      <c r="LK148" s="5">
        <v>903</v>
      </c>
      <c r="LL148" s="5">
        <v>727</v>
      </c>
      <c r="LM148" s="5">
        <v>645</v>
      </c>
      <c r="LN148" s="5">
        <v>788</v>
      </c>
      <c r="LO148" s="5">
        <v>606</v>
      </c>
      <c r="LP148" s="5">
        <v>705</v>
      </c>
      <c r="LQ148" s="5">
        <v>627</v>
      </c>
      <c r="LR148" s="5">
        <v>825</v>
      </c>
      <c r="LS148" s="5">
        <v>627</v>
      </c>
      <c r="LT148" s="5">
        <v>625</v>
      </c>
      <c r="LU148" s="5">
        <v>346</v>
      </c>
      <c r="LV148" s="5">
        <v>378</v>
      </c>
      <c r="LW148" s="5">
        <v>575</v>
      </c>
      <c r="LX148" s="5">
        <v>397</v>
      </c>
      <c r="LY148" s="5">
        <v>591</v>
      </c>
      <c r="LZ148" s="5">
        <v>363</v>
      </c>
      <c r="MA148" s="5">
        <v>286</v>
      </c>
      <c r="MB148" s="5">
        <v>428</v>
      </c>
      <c r="MC148" s="5">
        <v>348</v>
      </c>
      <c r="MD148" s="5">
        <v>353</v>
      </c>
      <c r="ME148" s="5">
        <v>622</v>
      </c>
      <c r="MF148" s="5">
        <v>255</v>
      </c>
      <c r="MG148" s="5">
        <v>348</v>
      </c>
      <c r="MH148" s="5">
        <v>347</v>
      </c>
      <c r="MI148" s="5">
        <v>590</v>
      </c>
      <c r="MJ148" s="5">
        <v>722</v>
      </c>
      <c r="MK148" s="5" t="s">
        <v>33</v>
      </c>
      <c r="ML148" s="5">
        <v>635</v>
      </c>
      <c r="MM148" s="5">
        <v>670</v>
      </c>
      <c r="MN148" s="5">
        <v>620</v>
      </c>
      <c r="MO148" s="5">
        <v>573</v>
      </c>
      <c r="MP148" s="5">
        <v>446</v>
      </c>
      <c r="MQ148" s="5">
        <v>719</v>
      </c>
      <c r="MR148" s="5">
        <v>729</v>
      </c>
      <c r="MS148" s="5">
        <v>726</v>
      </c>
      <c r="MT148" s="5">
        <v>579</v>
      </c>
      <c r="MU148" s="5">
        <v>454</v>
      </c>
      <c r="MV148" s="5">
        <v>0</v>
      </c>
      <c r="MW148" s="5">
        <v>0</v>
      </c>
      <c r="MX148" s="5">
        <v>0</v>
      </c>
      <c r="MY148" s="5">
        <v>0</v>
      </c>
      <c r="MZ148" s="5">
        <v>0</v>
      </c>
      <c r="NA148" s="5">
        <v>0</v>
      </c>
      <c r="NB148" s="5">
        <v>0</v>
      </c>
      <c r="NC148" s="5">
        <v>0</v>
      </c>
      <c r="ND148" s="5">
        <v>0</v>
      </c>
      <c r="NE148" s="5" t="s">
        <v>33</v>
      </c>
      <c r="NF148" s="5" t="s">
        <v>33</v>
      </c>
      <c r="NG148" s="5" t="s">
        <v>33</v>
      </c>
      <c r="NH148" s="5" t="s">
        <v>33</v>
      </c>
      <c r="NI148" s="5" t="s">
        <v>33</v>
      </c>
      <c r="NJ148" s="5" t="s">
        <v>33</v>
      </c>
      <c r="NK148" s="5" t="s">
        <v>33</v>
      </c>
      <c r="NL148" s="5" t="s">
        <v>33</v>
      </c>
      <c r="NM148" s="5" t="s">
        <v>33</v>
      </c>
      <c r="NN148" s="5" t="s">
        <v>33</v>
      </c>
      <c r="NO148" s="5" t="s">
        <v>33</v>
      </c>
      <c r="NP148" s="5" t="s">
        <v>33</v>
      </c>
      <c r="NQ148" s="5" t="s">
        <v>33</v>
      </c>
      <c r="NR148" s="5" t="s">
        <v>33</v>
      </c>
      <c r="NS148" s="5" t="s">
        <v>33</v>
      </c>
      <c r="NT148" s="5" t="s">
        <v>33</v>
      </c>
      <c r="NU148" s="5" t="s">
        <v>33</v>
      </c>
      <c r="NV148" s="5" t="s">
        <v>33</v>
      </c>
      <c r="NW148" s="5">
        <v>0</v>
      </c>
      <c r="NX148" s="5">
        <v>0</v>
      </c>
      <c r="NY148" s="5">
        <v>0</v>
      </c>
      <c r="NZ148" s="5">
        <v>0</v>
      </c>
      <c r="OA148" s="5">
        <v>0</v>
      </c>
      <c r="OB148" s="5">
        <v>0</v>
      </c>
      <c r="OC148" s="5">
        <v>0</v>
      </c>
      <c r="OD148" s="5">
        <v>0</v>
      </c>
      <c r="OE148" s="5">
        <v>0</v>
      </c>
      <c r="OF148" s="5">
        <v>0</v>
      </c>
      <c r="OG148" s="5">
        <v>0</v>
      </c>
      <c r="OH148" s="5">
        <v>0</v>
      </c>
      <c r="OI148" s="5">
        <v>0</v>
      </c>
      <c r="OJ148" s="5">
        <v>0</v>
      </c>
      <c r="OK148" s="5" t="s">
        <v>33</v>
      </c>
      <c r="OL148" s="5" t="s">
        <v>33</v>
      </c>
      <c r="OM148" s="5" t="s">
        <v>33</v>
      </c>
      <c r="ON148" s="5" t="s">
        <v>33</v>
      </c>
      <c r="OO148" s="5" t="s">
        <v>33</v>
      </c>
      <c r="OP148" s="5" t="s">
        <v>33</v>
      </c>
      <c r="OQ148" s="5" t="s">
        <v>33</v>
      </c>
      <c r="OR148" s="5" t="s">
        <v>33</v>
      </c>
      <c r="OS148" s="5" t="s">
        <v>33</v>
      </c>
      <c r="OT148" s="5" t="s">
        <v>33</v>
      </c>
      <c r="OU148" s="5" t="s">
        <v>33</v>
      </c>
      <c r="OV148" s="5" t="s">
        <v>33</v>
      </c>
      <c r="OW148" s="5" t="s">
        <v>33</v>
      </c>
      <c r="OX148" s="5" t="s">
        <v>33</v>
      </c>
      <c r="OY148" s="5" t="s">
        <v>33</v>
      </c>
      <c r="OZ148" s="5" t="s">
        <v>33</v>
      </c>
      <c r="PA148" s="5" t="s">
        <v>33</v>
      </c>
      <c r="PB148" s="5" t="s">
        <v>33</v>
      </c>
      <c r="PC148" s="5">
        <v>1758</v>
      </c>
      <c r="PD148" s="5">
        <v>1640</v>
      </c>
      <c r="PE148" s="5">
        <v>1708</v>
      </c>
      <c r="PF148" s="5">
        <v>1650</v>
      </c>
      <c r="PG148" s="5">
        <v>1747</v>
      </c>
      <c r="PH148" s="5">
        <v>944</v>
      </c>
      <c r="PI148" s="5">
        <v>1850</v>
      </c>
      <c r="PJ148" s="5">
        <v>2279</v>
      </c>
      <c r="PK148" s="5">
        <v>1002</v>
      </c>
      <c r="PL148" s="5">
        <v>2580</v>
      </c>
      <c r="PM148" s="5">
        <v>1352</v>
      </c>
      <c r="PN148" s="5">
        <v>1746</v>
      </c>
      <c r="PO148" s="5">
        <v>1571</v>
      </c>
      <c r="PP148" s="5">
        <v>1543</v>
      </c>
      <c r="PQ148" s="5">
        <v>1992</v>
      </c>
      <c r="PR148" s="5">
        <v>1679</v>
      </c>
      <c r="PS148" s="5">
        <v>1499</v>
      </c>
      <c r="PT148" s="5">
        <v>1512</v>
      </c>
      <c r="PU148" s="5">
        <v>1878</v>
      </c>
      <c r="PV148" s="5">
        <v>1717</v>
      </c>
      <c r="PW148" s="5">
        <v>2233</v>
      </c>
      <c r="PX148" s="5">
        <v>1610</v>
      </c>
      <c r="PY148" s="5">
        <v>1508</v>
      </c>
      <c r="PZ148" s="5">
        <v>1466</v>
      </c>
      <c r="QA148" s="5">
        <v>1472</v>
      </c>
      <c r="QB148" s="5">
        <v>1398</v>
      </c>
      <c r="QC148" s="5" t="s">
        <v>33</v>
      </c>
      <c r="QD148" s="5">
        <v>1402</v>
      </c>
      <c r="QE148" s="5">
        <v>1406</v>
      </c>
      <c r="QF148" s="5">
        <v>1368</v>
      </c>
      <c r="QG148" s="5">
        <v>1261</v>
      </c>
      <c r="QH148" s="5">
        <v>1189</v>
      </c>
      <c r="QI148" s="5">
        <v>8819</v>
      </c>
      <c r="QJ148" s="5">
        <v>8320</v>
      </c>
      <c r="QK148" s="5">
        <v>7317</v>
      </c>
      <c r="QL148" s="5">
        <v>6106</v>
      </c>
      <c r="QM148" s="5">
        <v>4651</v>
      </c>
      <c r="QN148" s="5">
        <v>2628</v>
      </c>
      <c r="QO148" s="5">
        <v>3820</v>
      </c>
      <c r="QP148" s="5">
        <v>3051</v>
      </c>
      <c r="QQ148" s="5">
        <v>4010</v>
      </c>
      <c r="QR148" s="5">
        <v>6742</v>
      </c>
      <c r="QS148" s="5">
        <v>3499</v>
      </c>
      <c r="QT148" s="5">
        <v>4023</v>
      </c>
      <c r="QU148" s="5">
        <v>3244</v>
      </c>
      <c r="QV148" s="5">
        <v>2917</v>
      </c>
      <c r="QW148" s="5">
        <v>2982</v>
      </c>
      <c r="QX148" s="5">
        <v>3360</v>
      </c>
      <c r="QY148" s="5">
        <v>2379</v>
      </c>
      <c r="QZ148" s="5">
        <v>2113</v>
      </c>
      <c r="RA148" s="5">
        <v>2560</v>
      </c>
      <c r="RB148" s="5">
        <v>2106</v>
      </c>
      <c r="RC148" s="5">
        <v>2396</v>
      </c>
      <c r="RD148" s="5">
        <v>2898</v>
      </c>
      <c r="RE148" s="5">
        <v>2234</v>
      </c>
      <c r="RF148" s="5">
        <v>2686</v>
      </c>
      <c r="RG148" s="5">
        <v>2806</v>
      </c>
      <c r="RH148" s="5">
        <v>2704</v>
      </c>
      <c r="RI148" s="5" t="s">
        <v>33</v>
      </c>
      <c r="RJ148" s="5">
        <v>2359</v>
      </c>
      <c r="RK148" s="5">
        <v>2157</v>
      </c>
      <c r="RL148" s="5">
        <v>2448</v>
      </c>
      <c r="RM148" s="5">
        <v>2749</v>
      </c>
      <c r="RN148" s="5">
        <v>2408</v>
      </c>
      <c r="RO148" s="5">
        <v>1740</v>
      </c>
      <c r="RP148" s="5">
        <v>1739</v>
      </c>
      <c r="RQ148" s="5">
        <v>1640</v>
      </c>
      <c r="RR148" s="5">
        <v>1412</v>
      </c>
      <c r="RS148" s="5">
        <v>1678</v>
      </c>
      <c r="RT148" s="5">
        <v>1849</v>
      </c>
      <c r="RU148" s="5">
        <v>1301</v>
      </c>
      <c r="RV148" s="5">
        <v>2367</v>
      </c>
      <c r="RW148" s="5">
        <v>1777</v>
      </c>
      <c r="RX148" s="5">
        <v>1712</v>
      </c>
      <c r="RY148" s="5">
        <v>1694</v>
      </c>
      <c r="RZ148" s="5">
        <v>1968</v>
      </c>
      <c r="SA148" s="5">
        <v>2027</v>
      </c>
      <c r="SB148" s="5">
        <v>1968</v>
      </c>
      <c r="SC148" s="5">
        <v>1778</v>
      </c>
      <c r="SD148" s="5">
        <v>1768</v>
      </c>
      <c r="SE148" s="5">
        <v>1771</v>
      </c>
      <c r="SF148" s="5">
        <v>2352</v>
      </c>
      <c r="SG148" s="5">
        <v>2025</v>
      </c>
      <c r="SH148" s="5">
        <v>1842</v>
      </c>
      <c r="SI148" s="5">
        <v>2088</v>
      </c>
      <c r="SJ148" s="5">
        <v>2006</v>
      </c>
      <c r="SK148" s="5">
        <v>2186</v>
      </c>
      <c r="SL148" s="5">
        <v>2094</v>
      </c>
      <c r="SM148" s="5">
        <v>1901</v>
      </c>
      <c r="SN148" s="5">
        <v>1636</v>
      </c>
      <c r="SO148" s="5" t="s">
        <v>33</v>
      </c>
      <c r="SP148" s="5">
        <v>1129</v>
      </c>
      <c r="SQ148" s="5">
        <v>2814</v>
      </c>
      <c r="SR148" s="5">
        <v>1284</v>
      </c>
      <c r="SS148" s="5">
        <v>1257</v>
      </c>
      <c r="ST148" s="5">
        <v>1293</v>
      </c>
      <c r="SU148" s="5">
        <v>1691</v>
      </c>
      <c r="SV148" s="5">
        <v>1659</v>
      </c>
      <c r="SW148" s="5">
        <v>1669</v>
      </c>
      <c r="SX148" s="5">
        <v>1759</v>
      </c>
      <c r="SY148" s="5">
        <v>1816</v>
      </c>
      <c r="SZ148" s="5">
        <v>1514</v>
      </c>
      <c r="TA148" s="5">
        <v>861</v>
      </c>
      <c r="TB148" s="5">
        <v>652</v>
      </c>
      <c r="TC148" s="5">
        <v>419</v>
      </c>
      <c r="TD148" s="5">
        <v>223</v>
      </c>
      <c r="TE148" s="5">
        <v>270</v>
      </c>
      <c r="TF148" s="5">
        <v>262</v>
      </c>
      <c r="TG148" s="5">
        <v>298</v>
      </c>
      <c r="TH148" s="5">
        <v>233</v>
      </c>
      <c r="TI148" s="5">
        <v>210</v>
      </c>
      <c r="TJ148" s="5">
        <v>166</v>
      </c>
      <c r="TK148" s="5">
        <v>169</v>
      </c>
      <c r="TL148" s="5">
        <v>15</v>
      </c>
      <c r="TM148" s="5">
        <v>434</v>
      </c>
      <c r="TN148" s="5">
        <v>347</v>
      </c>
      <c r="TO148" s="5">
        <v>327</v>
      </c>
      <c r="TP148" s="5">
        <v>972</v>
      </c>
      <c r="TQ148" s="5">
        <v>766</v>
      </c>
      <c r="TR148" s="5">
        <v>587</v>
      </c>
      <c r="TS148" s="5">
        <v>582</v>
      </c>
      <c r="TT148" s="5">
        <v>571</v>
      </c>
      <c r="TU148" s="5" t="s">
        <v>33</v>
      </c>
      <c r="TV148" s="5">
        <v>512</v>
      </c>
      <c r="TW148" s="5">
        <v>566</v>
      </c>
      <c r="TX148" s="5">
        <v>546</v>
      </c>
      <c r="TY148" s="5">
        <v>505</v>
      </c>
      <c r="TZ148" s="5">
        <v>391</v>
      </c>
      <c r="UA148" s="5">
        <v>10</v>
      </c>
      <c r="UB148" s="5">
        <v>13</v>
      </c>
      <c r="UC148" s="5">
        <v>12</v>
      </c>
      <c r="UD148" s="5">
        <v>9</v>
      </c>
      <c r="UE148" s="5">
        <v>11</v>
      </c>
      <c r="UF148" s="5">
        <v>13</v>
      </c>
      <c r="UG148" s="5">
        <v>7</v>
      </c>
      <c r="UH148" s="5">
        <v>0</v>
      </c>
      <c r="UI148" s="5">
        <v>0</v>
      </c>
      <c r="UJ148" s="5">
        <v>0</v>
      </c>
      <c r="UK148" s="5">
        <v>0</v>
      </c>
      <c r="UL148" s="5">
        <v>0</v>
      </c>
      <c r="UM148" s="5">
        <v>0</v>
      </c>
      <c r="UN148" s="5">
        <v>0</v>
      </c>
      <c r="UO148" s="5">
        <v>0</v>
      </c>
      <c r="UP148" s="5">
        <v>0</v>
      </c>
      <c r="UQ148" s="5">
        <v>0</v>
      </c>
      <c r="UR148" s="5">
        <v>1</v>
      </c>
      <c r="US148" s="5">
        <v>1</v>
      </c>
      <c r="UT148" s="5">
        <v>139</v>
      </c>
      <c r="UU148" s="5">
        <v>230</v>
      </c>
      <c r="UV148" s="5">
        <v>10</v>
      </c>
      <c r="UW148" s="5">
        <v>14</v>
      </c>
      <c r="UX148" s="5">
        <v>12</v>
      </c>
      <c r="UY148" s="5">
        <v>33</v>
      </c>
      <c r="UZ148" s="5">
        <v>30</v>
      </c>
      <c r="VA148" s="5" t="s">
        <v>33</v>
      </c>
      <c r="VB148" s="5">
        <v>134</v>
      </c>
      <c r="VC148" s="5">
        <v>145</v>
      </c>
      <c r="VD148" s="5">
        <v>146</v>
      </c>
      <c r="VE148" s="5">
        <v>117</v>
      </c>
      <c r="VF148" s="5">
        <v>85</v>
      </c>
      <c r="VG148" s="5">
        <v>7802</v>
      </c>
      <c r="VH148" s="5">
        <v>8754</v>
      </c>
      <c r="VI148" s="5">
        <v>7837</v>
      </c>
      <c r="VJ148" s="5">
        <v>8265</v>
      </c>
      <c r="VK148" s="5">
        <v>7724</v>
      </c>
      <c r="VL148" s="5">
        <v>2344</v>
      </c>
      <c r="VM148" s="5">
        <v>1977</v>
      </c>
      <c r="VN148" s="5">
        <v>2489</v>
      </c>
      <c r="VO148" s="5">
        <v>2349</v>
      </c>
      <c r="VP148" s="5">
        <v>2319</v>
      </c>
      <c r="VQ148" s="5">
        <v>2444</v>
      </c>
      <c r="VR148" s="5">
        <v>2120</v>
      </c>
      <c r="VS148" s="5">
        <v>2253</v>
      </c>
      <c r="VT148" s="5">
        <v>2355</v>
      </c>
      <c r="VU148" s="5">
        <v>2340</v>
      </c>
      <c r="VV148" s="5">
        <v>2405</v>
      </c>
      <c r="VW148" s="5">
        <v>2570</v>
      </c>
      <c r="VX148" s="5">
        <v>3698</v>
      </c>
      <c r="VY148" s="5">
        <v>2773</v>
      </c>
      <c r="VZ148" s="5">
        <v>3605</v>
      </c>
      <c r="WA148" s="5">
        <v>3191</v>
      </c>
      <c r="WB148" s="5">
        <v>3102</v>
      </c>
      <c r="WC148" s="5">
        <v>4124</v>
      </c>
      <c r="WD148" s="5">
        <v>3640</v>
      </c>
      <c r="WE148" s="5">
        <v>4070</v>
      </c>
      <c r="WF148" s="5">
        <v>4244</v>
      </c>
      <c r="WG148" s="5" t="s">
        <v>33</v>
      </c>
      <c r="WH148" s="5">
        <v>3579</v>
      </c>
      <c r="WI148" s="5">
        <v>2215</v>
      </c>
      <c r="WJ148" s="5">
        <v>2780</v>
      </c>
      <c r="WK148" s="5">
        <v>2964</v>
      </c>
      <c r="WL148" s="5">
        <v>3326</v>
      </c>
      <c r="WM148" s="5">
        <v>585</v>
      </c>
      <c r="WN148" s="5">
        <v>597</v>
      </c>
      <c r="WO148" s="5">
        <v>561</v>
      </c>
      <c r="WP148" s="5">
        <v>792</v>
      </c>
      <c r="WQ148" s="5">
        <v>506</v>
      </c>
      <c r="WR148" s="5">
        <v>323</v>
      </c>
      <c r="WS148" s="5">
        <v>211</v>
      </c>
      <c r="WT148" s="5">
        <v>242</v>
      </c>
      <c r="WU148" s="5">
        <v>249</v>
      </c>
      <c r="WV148" s="5">
        <v>214</v>
      </c>
      <c r="WW148" s="5">
        <v>164</v>
      </c>
      <c r="WX148" s="5">
        <v>178</v>
      </c>
      <c r="WY148" s="5">
        <v>178</v>
      </c>
      <c r="WZ148" s="5">
        <v>223</v>
      </c>
      <c r="XA148" s="5">
        <v>204</v>
      </c>
      <c r="XB148" s="5">
        <v>262</v>
      </c>
      <c r="XC148" s="5">
        <v>277</v>
      </c>
      <c r="XD148" s="5">
        <v>247</v>
      </c>
      <c r="XE148" s="5">
        <v>217</v>
      </c>
      <c r="XF148" s="5">
        <v>295</v>
      </c>
      <c r="XG148" s="5">
        <v>331</v>
      </c>
      <c r="XH148" s="5">
        <v>359</v>
      </c>
      <c r="XI148" s="5">
        <v>439</v>
      </c>
      <c r="XJ148" s="5">
        <v>348</v>
      </c>
      <c r="XK148" s="5">
        <v>345</v>
      </c>
      <c r="XL148" s="5">
        <v>322</v>
      </c>
      <c r="XM148" s="5" t="s">
        <v>33</v>
      </c>
      <c r="XN148" s="5">
        <v>242</v>
      </c>
      <c r="XO148" s="5">
        <v>245</v>
      </c>
      <c r="XP148" s="5">
        <v>258</v>
      </c>
      <c r="XQ148" s="5">
        <v>381</v>
      </c>
      <c r="XR148" s="5">
        <v>276</v>
      </c>
      <c r="XS148" s="1">
        <v>20521</v>
      </c>
      <c r="XT148" s="3" t="s">
        <v>180</v>
      </c>
      <c r="XU148" s="3" t="s">
        <v>180</v>
      </c>
      <c r="XV148" s="3" t="s">
        <v>180</v>
      </c>
      <c r="XW148" s="3" t="s">
        <v>179</v>
      </c>
      <c r="XX148" s="3" t="s">
        <v>180</v>
      </c>
      <c r="XY148" s="3" t="s">
        <v>180</v>
      </c>
      <c r="XZ148" s="3" t="s">
        <v>264</v>
      </c>
    </row>
    <row r="149" spans="1:650" x14ac:dyDescent="0.3">
      <c r="A149" s="6" t="s">
        <v>176</v>
      </c>
      <c r="B149" s="1">
        <v>4057105</v>
      </c>
      <c r="C149" s="5">
        <v>6160</v>
      </c>
      <c r="D149" s="5">
        <v>45103</v>
      </c>
      <c r="E149" s="5">
        <v>1132</v>
      </c>
      <c r="F149" s="5">
        <v>7063</v>
      </c>
      <c r="G149" s="5">
        <v>2617</v>
      </c>
      <c r="H149" s="5">
        <v>370</v>
      </c>
      <c r="I149" s="5">
        <v>534</v>
      </c>
      <c r="J149" s="5">
        <v>73</v>
      </c>
      <c r="K149" s="5">
        <v>11</v>
      </c>
      <c r="L149" s="5">
        <v>98</v>
      </c>
      <c r="M149" s="5">
        <v>721</v>
      </c>
      <c r="N149" s="5">
        <v>-69</v>
      </c>
      <c r="O149" s="5">
        <v>1369</v>
      </c>
      <c r="P149" s="5">
        <v>2456</v>
      </c>
      <c r="Q149" s="5">
        <v>19045</v>
      </c>
      <c r="R149" s="5">
        <v>-75</v>
      </c>
      <c r="S149" s="5">
        <v>7216</v>
      </c>
      <c r="T149" s="5">
        <v>183</v>
      </c>
      <c r="U149" s="5">
        <v>8244</v>
      </c>
      <c r="V149" s="5">
        <v>2337</v>
      </c>
      <c r="W149" s="5">
        <v>5169</v>
      </c>
      <c r="X149" s="5">
        <v>242</v>
      </c>
      <c r="Y149" s="5">
        <v>5590</v>
      </c>
      <c r="Z149" s="5">
        <v>41819</v>
      </c>
      <c r="AA149" s="5">
        <v>0</v>
      </c>
      <c r="AB149" s="5">
        <v>0</v>
      </c>
      <c r="AC149" s="5">
        <v>0</v>
      </c>
      <c r="AD149" s="5">
        <v>0</v>
      </c>
      <c r="AE149" s="5">
        <v>0</v>
      </c>
      <c r="AF149" s="5">
        <v>0</v>
      </c>
      <c r="AG149" s="5">
        <v>0</v>
      </c>
      <c r="AH149" s="5">
        <v>0</v>
      </c>
      <c r="AI149" s="5">
        <v>95085</v>
      </c>
      <c r="AJ149" s="5">
        <v>114960</v>
      </c>
      <c r="AK149" s="5">
        <v>90044</v>
      </c>
      <c r="AL149" s="5">
        <v>142175</v>
      </c>
      <c r="AM149" s="5">
        <v>115984</v>
      </c>
      <c r="AN149" s="5">
        <v>161294</v>
      </c>
      <c r="AO149" s="5">
        <v>409836</v>
      </c>
      <c r="AP149" s="5">
        <v>959991</v>
      </c>
      <c r="AQ149" s="5">
        <v>440437</v>
      </c>
      <c r="AR149" s="5">
        <v>51742</v>
      </c>
      <c r="AS149" s="5">
        <v>88027</v>
      </c>
      <c r="AT149" s="5">
        <v>350936</v>
      </c>
      <c r="AU149" s="5">
        <v>121186</v>
      </c>
      <c r="AV149" s="5">
        <v>293249</v>
      </c>
      <c r="AW149" s="5">
        <v>119988</v>
      </c>
      <c r="AX149" s="5">
        <v>52352</v>
      </c>
      <c r="AY149" s="5">
        <v>326971</v>
      </c>
      <c r="AZ149" s="5">
        <v>104447</v>
      </c>
      <c r="BA149" s="5">
        <v>32511</v>
      </c>
      <c r="BB149" s="5">
        <v>121093</v>
      </c>
      <c r="BC149" s="5">
        <v>105667</v>
      </c>
      <c r="BD149" s="5">
        <v>33382</v>
      </c>
      <c r="BE149" s="5">
        <v>106915</v>
      </c>
      <c r="BF149" s="5">
        <v>39061</v>
      </c>
      <c r="BG149" s="5">
        <v>151101</v>
      </c>
      <c r="BH149" s="5">
        <v>143351</v>
      </c>
      <c r="BI149" s="5">
        <v>109952</v>
      </c>
      <c r="BJ149" s="5">
        <v>85862</v>
      </c>
      <c r="BK149" s="5">
        <v>79069</v>
      </c>
      <c r="BL149" s="5">
        <v>65606</v>
      </c>
      <c r="BM149" s="5">
        <v>37172</v>
      </c>
      <c r="BN149" s="5">
        <v>36138</v>
      </c>
      <c r="BO149" s="5">
        <v>0</v>
      </c>
      <c r="BP149" s="5">
        <v>0</v>
      </c>
      <c r="BQ149" s="5">
        <v>0</v>
      </c>
      <c r="BR149" s="5">
        <v>0</v>
      </c>
      <c r="BS149" s="5">
        <v>0</v>
      </c>
      <c r="BT149" s="5">
        <v>0</v>
      </c>
      <c r="BU149" s="5">
        <v>0</v>
      </c>
      <c r="BV149" s="5">
        <v>0</v>
      </c>
      <c r="BW149" s="5">
        <v>0</v>
      </c>
      <c r="BX149" s="5">
        <v>0</v>
      </c>
      <c r="BY149" s="5">
        <v>0</v>
      </c>
      <c r="BZ149" s="5">
        <v>0</v>
      </c>
      <c r="CA149" s="5">
        <v>0</v>
      </c>
      <c r="CB149" s="5">
        <v>0</v>
      </c>
      <c r="CC149" s="5">
        <v>0</v>
      </c>
      <c r="CD149" s="5">
        <v>0</v>
      </c>
      <c r="CE149" s="5">
        <v>0</v>
      </c>
      <c r="CF149" s="5">
        <v>0</v>
      </c>
      <c r="CG149" s="5">
        <v>-141</v>
      </c>
      <c r="CH149" s="5">
        <v>21943</v>
      </c>
      <c r="CI149" s="5">
        <v>40666</v>
      </c>
      <c r="CJ149" s="5">
        <v>15205</v>
      </c>
      <c r="CK149" s="5">
        <v>22124</v>
      </c>
      <c r="CL149" s="5">
        <v>16385</v>
      </c>
      <c r="CM149" s="5">
        <v>438</v>
      </c>
      <c r="CN149" s="5">
        <v>5212</v>
      </c>
      <c r="CO149" s="5">
        <v>5891</v>
      </c>
      <c r="CP149" s="5">
        <v>49346</v>
      </c>
      <c r="CQ149" s="5">
        <v>5005</v>
      </c>
      <c r="CR149" s="5">
        <v>10163</v>
      </c>
      <c r="CS149" s="5">
        <v>9082</v>
      </c>
      <c r="CT149" s="5">
        <v>1158</v>
      </c>
      <c r="CU149" s="5">
        <v>285466</v>
      </c>
      <c r="CV149" s="5">
        <v>288385</v>
      </c>
      <c r="CW149" s="5">
        <v>287164</v>
      </c>
      <c r="CX149" s="5">
        <v>252002</v>
      </c>
      <c r="CY149" s="5">
        <v>238644</v>
      </c>
      <c r="CZ149" s="5">
        <v>216010</v>
      </c>
      <c r="DA149" s="5">
        <v>190113</v>
      </c>
      <c r="DB149" s="5">
        <v>180454</v>
      </c>
      <c r="DC149" s="5">
        <v>157155</v>
      </c>
      <c r="DD149" s="5">
        <v>136457</v>
      </c>
      <c r="DE149" s="5">
        <v>146773</v>
      </c>
      <c r="DF149" s="5">
        <v>157100</v>
      </c>
      <c r="DG149" s="5">
        <v>168797</v>
      </c>
      <c r="DH149" s="5">
        <v>176198</v>
      </c>
      <c r="DI149" s="5">
        <v>162940</v>
      </c>
      <c r="DJ149" s="5">
        <v>155071</v>
      </c>
      <c r="DK149" s="5">
        <v>176694</v>
      </c>
      <c r="DL149" s="5">
        <v>157221</v>
      </c>
      <c r="DM149" s="5">
        <v>158960</v>
      </c>
      <c r="DN149" s="5">
        <v>151430</v>
      </c>
      <c r="DO149" s="5">
        <v>141259</v>
      </c>
      <c r="DP149" s="5">
        <v>121614</v>
      </c>
      <c r="DQ149" s="5">
        <v>122745</v>
      </c>
      <c r="DR149" s="5">
        <v>100282</v>
      </c>
      <c r="DS149" s="5">
        <v>104745</v>
      </c>
      <c r="DT149" s="5">
        <v>92629</v>
      </c>
      <c r="DU149" s="5">
        <v>142901</v>
      </c>
      <c r="DV149" s="5">
        <v>89041</v>
      </c>
      <c r="DW149" s="5">
        <v>90431</v>
      </c>
      <c r="DX149" s="5">
        <v>83615</v>
      </c>
      <c r="DY149" s="5">
        <v>78302</v>
      </c>
      <c r="DZ149" s="5">
        <v>65209</v>
      </c>
      <c r="EA149" s="5">
        <v>21356</v>
      </c>
      <c r="EB149" s="5">
        <v>21312</v>
      </c>
      <c r="EC149" s="5">
        <v>18502</v>
      </c>
      <c r="ED149" s="5">
        <v>14197</v>
      </c>
      <c r="EE149" s="5">
        <v>18030</v>
      </c>
      <c r="EF149" s="5">
        <v>17428</v>
      </c>
      <c r="EG149" s="5">
        <v>16838</v>
      </c>
      <c r="EH149" s="5">
        <v>16186</v>
      </c>
      <c r="EI149" s="5">
        <v>17229</v>
      </c>
      <c r="EJ149" s="5">
        <v>9196</v>
      </c>
      <c r="EK149" s="5">
        <v>7993</v>
      </c>
      <c r="EL149" s="5">
        <v>8840</v>
      </c>
      <c r="EM149" s="5">
        <v>6019</v>
      </c>
      <c r="EN149" s="5">
        <v>8497</v>
      </c>
      <c r="EO149" s="5">
        <v>5292</v>
      </c>
      <c r="EP149" s="5">
        <v>7312</v>
      </c>
      <c r="EQ149" s="5">
        <v>9592</v>
      </c>
      <c r="ER149" s="5">
        <v>12105</v>
      </c>
      <c r="ES149" s="5">
        <v>13485</v>
      </c>
      <c r="ET149" s="5">
        <v>10487</v>
      </c>
      <c r="EU149" s="5">
        <v>11507</v>
      </c>
      <c r="EV149" s="5">
        <v>9561</v>
      </c>
      <c r="EW149" s="5">
        <v>37128</v>
      </c>
      <c r="EX149" s="5">
        <v>52985</v>
      </c>
      <c r="EY149" s="5">
        <v>33719</v>
      </c>
      <c r="EZ149" s="5">
        <v>14786</v>
      </c>
      <c r="FA149" s="5">
        <v>30500</v>
      </c>
      <c r="FB149" s="5">
        <v>25219</v>
      </c>
      <c r="FC149" s="5">
        <v>19310</v>
      </c>
      <c r="FD149" s="5">
        <v>14473</v>
      </c>
      <c r="FE149" s="5">
        <v>21435</v>
      </c>
      <c r="FF149" s="5">
        <v>12403</v>
      </c>
      <c r="FG149" s="5">
        <v>0</v>
      </c>
      <c r="FH149" s="5">
        <v>0</v>
      </c>
      <c r="FI149" s="5">
        <v>0</v>
      </c>
      <c r="FJ149" s="5">
        <v>0</v>
      </c>
      <c r="FK149" s="5">
        <v>0</v>
      </c>
      <c r="FL149" s="5">
        <v>0</v>
      </c>
      <c r="FM149" s="5">
        <v>0</v>
      </c>
      <c r="FN149" s="5">
        <v>0</v>
      </c>
      <c r="FO149" s="5">
        <v>0</v>
      </c>
      <c r="FP149" s="5">
        <v>0</v>
      </c>
      <c r="FQ149" s="5">
        <v>0</v>
      </c>
      <c r="FR149" s="5">
        <v>0</v>
      </c>
      <c r="FS149" s="5">
        <v>0</v>
      </c>
      <c r="FT149" s="5">
        <v>0</v>
      </c>
      <c r="FU149" s="5" t="s">
        <v>33</v>
      </c>
      <c r="FV149" s="5" t="s">
        <v>33</v>
      </c>
      <c r="FW149" s="5" t="s">
        <v>33</v>
      </c>
      <c r="FX149" s="5" t="s">
        <v>33</v>
      </c>
      <c r="FY149" s="5" t="s">
        <v>33</v>
      </c>
      <c r="FZ149" s="5" t="s">
        <v>33</v>
      </c>
      <c r="GA149" s="5" t="s">
        <v>33</v>
      </c>
      <c r="GB149" s="5" t="s">
        <v>33</v>
      </c>
      <c r="GC149" s="5" t="s">
        <v>33</v>
      </c>
      <c r="GD149" s="5" t="s">
        <v>33</v>
      </c>
      <c r="GE149" s="5" t="s">
        <v>33</v>
      </c>
      <c r="GF149" s="5" t="s">
        <v>33</v>
      </c>
      <c r="GG149" s="5" t="s">
        <v>33</v>
      </c>
      <c r="GH149" s="5" t="s">
        <v>33</v>
      </c>
      <c r="GI149" s="5" t="s">
        <v>33</v>
      </c>
      <c r="GJ149" s="5" t="s">
        <v>33</v>
      </c>
      <c r="GK149" s="5" t="s">
        <v>33</v>
      </c>
      <c r="GL149" s="5" t="s">
        <v>33</v>
      </c>
      <c r="GM149" s="5">
        <v>408067</v>
      </c>
      <c r="GN149" s="5">
        <v>469761</v>
      </c>
      <c r="GO149" s="5">
        <v>396842</v>
      </c>
      <c r="GP149" s="5">
        <v>415437</v>
      </c>
      <c r="GQ149" s="5">
        <v>375275</v>
      </c>
      <c r="GR149" s="5">
        <v>395102</v>
      </c>
      <c r="GS149" s="5">
        <v>617320</v>
      </c>
      <c r="GT149" s="5">
        <v>1156705</v>
      </c>
      <c r="GU149" s="5">
        <v>614832</v>
      </c>
      <c r="GV149" s="5">
        <v>197492</v>
      </c>
      <c r="GW149" s="5">
        <v>243513</v>
      </c>
      <c r="GX149" s="5">
        <v>516805</v>
      </c>
      <c r="GY149" s="5">
        <v>297371</v>
      </c>
      <c r="GZ149" s="5">
        <v>480401</v>
      </c>
      <c r="HA149" s="5">
        <v>307265</v>
      </c>
      <c r="HB149" s="5">
        <v>214661</v>
      </c>
      <c r="HC149" s="5">
        <v>520473</v>
      </c>
      <c r="HD149" s="5">
        <v>273956</v>
      </c>
      <c r="HE149" s="5">
        <v>213059</v>
      </c>
      <c r="HF149" s="5">
        <v>307290</v>
      </c>
      <c r="HG149" s="5">
        <v>304269</v>
      </c>
      <c r="HH149" s="5">
        <v>180004</v>
      </c>
      <c r="HI149" s="5">
        <v>294503</v>
      </c>
      <c r="HJ149" s="5">
        <v>250532</v>
      </c>
      <c r="HK149" s="5">
        <v>290003</v>
      </c>
      <c r="HL149" s="5">
        <v>255979</v>
      </c>
      <c r="HM149" s="5">
        <v>289244</v>
      </c>
      <c r="HN149" s="5">
        <v>249469</v>
      </c>
      <c r="HO149" s="5">
        <v>193815</v>
      </c>
      <c r="HP149" s="5">
        <v>173858</v>
      </c>
      <c r="HQ149" s="5">
        <v>145991</v>
      </c>
      <c r="HR149" s="5">
        <v>114908</v>
      </c>
      <c r="HS149" s="5">
        <v>1445943</v>
      </c>
      <c r="HT149" s="5">
        <v>1518235</v>
      </c>
      <c r="HU149" s="5">
        <v>1616118</v>
      </c>
      <c r="HV149" s="5">
        <v>1615714</v>
      </c>
      <c r="HW149" s="5">
        <v>1658267</v>
      </c>
      <c r="HX149" s="5">
        <v>1690725</v>
      </c>
      <c r="HY149" s="5">
        <v>1657977</v>
      </c>
      <c r="HZ149" s="5">
        <v>1532855</v>
      </c>
      <c r="IA149" s="5">
        <v>1615672</v>
      </c>
      <c r="IB149" s="5">
        <v>1564429</v>
      </c>
      <c r="IC149" s="5">
        <v>1464962</v>
      </c>
      <c r="ID149" s="5">
        <v>1660436</v>
      </c>
      <c r="IE149" s="5">
        <v>1352542</v>
      </c>
      <c r="IF149" s="5">
        <v>1150529</v>
      </c>
      <c r="IG149" s="5">
        <v>1012244</v>
      </c>
      <c r="IH149" s="5">
        <v>761338</v>
      </c>
      <c r="II149" s="5">
        <v>696476</v>
      </c>
      <c r="IJ149" s="5">
        <v>622875</v>
      </c>
      <c r="IK149" s="5">
        <v>635446</v>
      </c>
      <c r="IL149" s="5">
        <v>623002</v>
      </c>
      <c r="IM149" s="5">
        <v>561876</v>
      </c>
      <c r="IN149" s="5">
        <v>584030</v>
      </c>
      <c r="IO149" s="5">
        <v>548723</v>
      </c>
      <c r="IP149" s="5">
        <v>427705</v>
      </c>
      <c r="IQ149" s="5">
        <v>440358</v>
      </c>
      <c r="IR149" s="5">
        <v>428534</v>
      </c>
      <c r="IS149" s="5">
        <v>420401</v>
      </c>
      <c r="IT149" s="5">
        <v>429923</v>
      </c>
      <c r="IU149" s="5">
        <v>444729</v>
      </c>
      <c r="IV149" s="5">
        <v>385464</v>
      </c>
      <c r="IW149" s="5">
        <v>390595</v>
      </c>
      <c r="IX149" s="5">
        <v>400171</v>
      </c>
      <c r="IY149" s="5">
        <v>97033</v>
      </c>
      <c r="IZ149" s="5">
        <v>112837</v>
      </c>
      <c r="JA149" s="5">
        <v>137700</v>
      </c>
      <c r="JB149" s="5">
        <v>157959</v>
      </c>
      <c r="JC149" s="5">
        <v>155339</v>
      </c>
      <c r="JD149" s="5">
        <v>152788</v>
      </c>
      <c r="JE149" s="5">
        <v>129950</v>
      </c>
      <c r="JF149" s="5">
        <v>185838</v>
      </c>
      <c r="JG149" s="5">
        <v>162027</v>
      </c>
      <c r="JH149" s="5">
        <v>138521</v>
      </c>
      <c r="JI149" s="5">
        <v>107740</v>
      </c>
      <c r="JJ149" s="5">
        <v>121495</v>
      </c>
      <c r="JK149" s="5">
        <v>114788</v>
      </c>
      <c r="JL149" s="5">
        <v>130482</v>
      </c>
      <c r="JM149" s="5">
        <v>113643</v>
      </c>
      <c r="JN149" s="5">
        <v>114610</v>
      </c>
      <c r="JO149" s="5">
        <v>125295</v>
      </c>
      <c r="JP149" s="5">
        <v>119068</v>
      </c>
      <c r="JQ149" s="5">
        <v>107798</v>
      </c>
      <c r="JR149" s="5">
        <v>105430</v>
      </c>
      <c r="JS149" s="5">
        <v>109539</v>
      </c>
      <c r="JT149" s="5">
        <v>116985</v>
      </c>
      <c r="JU149" s="5">
        <v>85408</v>
      </c>
      <c r="JV149" s="5">
        <v>60870</v>
      </c>
      <c r="JW149" s="5">
        <v>68459</v>
      </c>
      <c r="JX149" s="5">
        <v>68998</v>
      </c>
      <c r="JY149" s="5">
        <v>97299</v>
      </c>
      <c r="JZ149" s="5">
        <v>95656</v>
      </c>
      <c r="KA149" s="5">
        <v>89580</v>
      </c>
      <c r="KB149" s="5">
        <v>81591</v>
      </c>
      <c r="KC149" s="5">
        <v>100928</v>
      </c>
      <c r="KD149" s="5">
        <v>113190</v>
      </c>
      <c r="KE149" s="5">
        <v>423796</v>
      </c>
      <c r="KF149" s="5">
        <v>445815</v>
      </c>
      <c r="KG149" s="5">
        <v>249842</v>
      </c>
      <c r="KH149" s="5">
        <v>293123</v>
      </c>
      <c r="KI149" s="5">
        <v>270365</v>
      </c>
      <c r="KJ149" s="5">
        <v>275927</v>
      </c>
      <c r="KK149" s="5">
        <v>263488</v>
      </c>
      <c r="KL149" s="5">
        <v>263472</v>
      </c>
      <c r="KM149" s="5">
        <v>271469</v>
      </c>
      <c r="KN149" s="5">
        <v>266546</v>
      </c>
      <c r="KO149" s="5">
        <v>257780</v>
      </c>
      <c r="KP149" s="5">
        <v>249541</v>
      </c>
      <c r="KQ149" s="5">
        <v>173767</v>
      </c>
      <c r="KR149" s="5">
        <v>171184</v>
      </c>
      <c r="KS149" s="5">
        <v>116555</v>
      </c>
      <c r="KT149" s="5">
        <v>108833</v>
      </c>
      <c r="KU149" s="5">
        <v>107675</v>
      </c>
      <c r="KV149" s="5">
        <v>71888</v>
      </c>
      <c r="KW149" s="5">
        <v>60203</v>
      </c>
      <c r="KX149" s="5">
        <v>7746</v>
      </c>
      <c r="KY149" s="5">
        <v>11806</v>
      </c>
      <c r="KZ149" s="5">
        <v>9397</v>
      </c>
      <c r="LA149" s="5">
        <v>7827</v>
      </c>
      <c r="LB149" s="5">
        <v>2626</v>
      </c>
      <c r="LC149" s="5">
        <v>4383</v>
      </c>
      <c r="LD149" s="5">
        <v>5026</v>
      </c>
      <c r="LE149" s="5">
        <v>5456</v>
      </c>
      <c r="LF149" s="5">
        <v>5138</v>
      </c>
      <c r="LG149" s="5">
        <v>4703</v>
      </c>
      <c r="LH149" s="5">
        <v>4858</v>
      </c>
      <c r="LI149" s="5">
        <v>4201</v>
      </c>
      <c r="LJ149" s="5">
        <v>4507</v>
      </c>
      <c r="LK149" s="5">
        <v>0</v>
      </c>
      <c r="LL149" s="5">
        <v>0</v>
      </c>
      <c r="LM149" s="5">
        <v>0</v>
      </c>
      <c r="LN149" s="5">
        <v>0</v>
      </c>
      <c r="LO149" s="5">
        <v>0</v>
      </c>
      <c r="LP149" s="5">
        <v>0</v>
      </c>
      <c r="LQ149" s="5">
        <v>0</v>
      </c>
      <c r="LR149" s="5">
        <v>0</v>
      </c>
      <c r="LS149" s="5">
        <v>0</v>
      </c>
      <c r="LT149" s="5">
        <v>0</v>
      </c>
      <c r="LU149" s="5">
        <v>0</v>
      </c>
      <c r="LV149" s="5">
        <v>0</v>
      </c>
      <c r="LW149" s="5">
        <v>0</v>
      </c>
      <c r="LX149" s="5">
        <v>0</v>
      </c>
      <c r="LY149" s="5">
        <v>0</v>
      </c>
      <c r="LZ149" s="5">
        <v>0</v>
      </c>
      <c r="MA149" s="5">
        <v>0</v>
      </c>
      <c r="MB149" s="5">
        <v>0</v>
      </c>
      <c r="MC149" s="5">
        <v>316</v>
      </c>
      <c r="MD149" s="5">
        <v>7878</v>
      </c>
      <c r="ME149" s="5">
        <v>6931</v>
      </c>
      <c r="MF149" s="5">
        <v>6466</v>
      </c>
      <c r="MG149" s="5">
        <v>7316</v>
      </c>
      <c r="MH149" s="5">
        <v>4426</v>
      </c>
      <c r="MI149" s="5">
        <v>3984</v>
      </c>
      <c r="MJ149" s="5">
        <v>5613</v>
      </c>
      <c r="MK149" s="5">
        <v>5666</v>
      </c>
      <c r="ML149" s="5">
        <v>5890</v>
      </c>
      <c r="MM149" s="5">
        <v>4579</v>
      </c>
      <c r="MN149" s="5">
        <v>4792</v>
      </c>
      <c r="MO149" s="5">
        <v>4718</v>
      </c>
      <c r="MP149" s="5">
        <v>5773</v>
      </c>
      <c r="MQ149" s="5">
        <v>5319</v>
      </c>
      <c r="MR149" s="5">
        <v>5354</v>
      </c>
      <c r="MS149" s="5">
        <v>4669</v>
      </c>
      <c r="MT149" s="5">
        <v>5053</v>
      </c>
      <c r="MU149" s="5">
        <v>4664</v>
      </c>
      <c r="MV149" s="5">
        <v>5290</v>
      </c>
      <c r="MW149" s="5">
        <v>4983</v>
      </c>
      <c r="MX149" s="5">
        <v>4868</v>
      </c>
      <c r="MY149" s="5">
        <v>5393</v>
      </c>
      <c r="MZ149" s="5">
        <v>5542</v>
      </c>
      <c r="NA149" s="5">
        <v>6383</v>
      </c>
      <c r="NB149" s="5">
        <v>5548</v>
      </c>
      <c r="NC149" s="5">
        <v>29</v>
      </c>
      <c r="ND149" s="5">
        <v>16</v>
      </c>
      <c r="NE149" s="5" t="s">
        <v>33</v>
      </c>
      <c r="NF149" s="5" t="s">
        <v>33</v>
      </c>
      <c r="NG149" s="5" t="s">
        <v>33</v>
      </c>
      <c r="NH149" s="5" t="s">
        <v>33</v>
      </c>
      <c r="NI149" s="5" t="s">
        <v>33</v>
      </c>
      <c r="NJ149" s="5" t="s">
        <v>33</v>
      </c>
      <c r="NK149" s="5" t="s">
        <v>33</v>
      </c>
      <c r="NL149" s="5" t="s">
        <v>33</v>
      </c>
      <c r="NM149" s="5" t="s">
        <v>33</v>
      </c>
      <c r="NN149" s="5" t="s">
        <v>33</v>
      </c>
      <c r="NO149" s="5" t="s">
        <v>33</v>
      </c>
      <c r="NP149" s="5" t="s">
        <v>33</v>
      </c>
      <c r="NQ149" s="5" t="s">
        <v>33</v>
      </c>
      <c r="NR149" s="5" t="s">
        <v>33</v>
      </c>
      <c r="NS149" s="5" t="s">
        <v>33</v>
      </c>
      <c r="NT149" s="5" t="s">
        <v>33</v>
      </c>
      <c r="NU149" s="5" t="s">
        <v>33</v>
      </c>
      <c r="NV149" s="5" t="s">
        <v>33</v>
      </c>
      <c r="NW149" s="5">
        <v>0</v>
      </c>
      <c r="NX149" s="5">
        <v>0</v>
      </c>
      <c r="NY149" s="5">
        <v>0</v>
      </c>
      <c r="NZ149" s="5">
        <v>0</v>
      </c>
      <c r="OA149" s="5">
        <v>0</v>
      </c>
      <c r="OB149" s="5">
        <v>0</v>
      </c>
      <c r="OC149" s="5">
        <v>0</v>
      </c>
      <c r="OD149" s="5">
        <v>0</v>
      </c>
      <c r="OE149" s="5">
        <v>0</v>
      </c>
      <c r="OF149" s="5">
        <v>0</v>
      </c>
      <c r="OG149" s="5">
        <v>0</v>
      </c>
      <c r="OH149" s="5">
        <v>0</v>
      </c>
      <c r="OI149" s="5">
        <v>0</v>
      </c>
      <c r="OJ149" s="5">
        <v>0</v>
      </c>
      <c r="OK149" s="5" t="s">
        <v>33</v>
      </c>
      <c r="OL149" s="5" t="s">
        <v>33</v>
      </c>
      <c r="OM149" s="5" t="s">
        <v>33</v>
      </c>
      <c r="ON149" s="5" t="s">
        <v>33</v>
      </c>
      <c r="OO149" s="5" t="s">
        <v>33</v>
      </c>
      <c r="OP149" s="5" t="s">
        <v>33</v>
      </c>
      <c r="OQ149" s="5" t="s">
        <v>33</v>
      </c>
      <c r="OR149" s="5" t="s">
        <v>33</v>
      </c>
      <c r="OS149" s="5" t="s">
        <v>33</v>
      </c>
      <c r="OT149" s="5" t="s">
        <v>33</v>
      </c>
      <c r="OU149" s="5" t="s">
        <v>33</v>
      </c>
      <c r="OV149" s="5" t="s">
        <v>33</v>
      </c>
      <c r="OW149" s="5" t="s">
        <v>33</v>
      </c>
      <c r="OX149" s="5" t="s">
        <v>33</v>
      </c>
      <c r="OY149" s="5" t="s">
        <v>33</v>
      </c>
      <c r="OZ149" s="5" t="s">
        <v>33</v>
      </c>
      <c r="PA149" s="5" t="s">
        <v>33</v>
      </c>
      <c r="PB149" s="5" t="s">
        <v>33</v>
      </c>
      <c r="PC149" s="5">
        <v>22979</v>
      </c>
      <c r="PD149" s="5">
        <v>24329</v>
      </c>
      <c r="PE149" s="5">
        <v>26274</v>
      </c>
      <c r="PF149" s="5">
        <v>32773</v>
      </c>
      <c r="PG149" s="5">
        <v>27948</v>
      </c>
      <c r="PH149" s="5">
        <v>37205</v>
      </c>
      <c r="PI149" s="5">
        <v>37887</v>
      </c>
      <c r="PJ149" s="5">
        <v>36755</v>
      </c>
      <c r="PK149" s="5">
        <v>35034</v>
      </c>
      <c r="PL149" s="5">
        <v>34553</v>
      </c>
      <c r="PM149" s="5">
        <v>34017</v>
      </c>
      <c r="PN149" s="5">
        <v>38708</v>
      </c>
      <c r="PO149" s="5">
        <v>34433</v>
      </c>
      <c r="PP149" s="5">
        <v>33081</v>
      </c>
      <c r="PQ149" s="5">
        <v>32609</v>
      </c>
      <c r="PR149" s="5">
        <v>32321</v>
      </c>
      <c r="PS149" s="5">
        <v>33529</v>
      </c>
      <c r="PT149" s="5">
        <v>32623</v>
      </c>
      <c r="PU149" s="5">
        <v>34579</v>
      </c>
      <c r="PV149" s="5">
        <v>30877</v>
      </c>
      <c r="PW149" s="5">
        <v>28518</v>
      </c>
      <c r="PX149" s="5">
        <v>27244</v>
      </c>
      <c r="PY149" s="5">
        <v>23797</v>
      </c>
      <c r="PZ149" s="5">
        <v>29490</v>
      </c>
      <c r="QA149" s="5">
        <v>29275</v>
      </c>
      <c r="QB149" s="5">
        <v>34584</v>
      </c>
      <c r="QC149" s="5">
        <v>41313</v>
      </c>
      <c r="QD149" s="5">
        <v>43513</v>
      </c>
      <c r="QE149" s="5">
        <v>45438</v>
      </c>
      <c r="QF149" s="5">
        <v>44251</v>
      </c>
      <c r="QG149" s="5">
        <v>42292</v>
      </c>
      <c r="QH149" s="5">
        <v>43171</v>
      </c>
      <c r="QI149" s="5">
        <v>56692</v>
      </c>
      <c r="QJ149" s="5">
        <v>54868</v>
      </c>
      <c r="QK149" s="5">
        <v>52102</v>
      </c>
      <c r="QL149" s="5">
        <v>60102</v>
      </c>
      <c r="QM149" s="5">
        <v>52655</v>
      </c>
      <c r="QN149" s="5">
        <v>42926</v>
      </c>
      <c r="QO149" s="5">
        <v>54565</v>
      </c>
      <c r="QP149" s="5">
        <v>54387</v>
      </c>
      <c r="QQ149" s="5">
        <v>59036</v>
      </c>
      <c r="QR149" s="5">
        <v>55331</v>
      </c>
      <c r="QS149" s="5">
        <v>47721</v>
      </c>
      <c r="QT149" s="5">
        <v>52780</v>
      </c>
      <c r="QU149" s="5">
        <v>38704</v>
      </c>
      <c r="QV149" s="5">
        <v>37020</v>
      </c>
      <c r="QW149" s="5">
        <v>34549</v>
      </c>
      <c r="QX149" s="5">
        <v>32902</v>
      </c>
      <c r="QY149" s="5">
        <v>38895</v>
      </c>
      <c r="QZ149" s="5">
        <v>40346</v>
      </c>
      <c r="RA149" s="5">
        <v>37105</v>
      </c>
      <c r="RB149" s="5">
        <v>40712</v>
      </c>
      <c r="RC149" s="5">
        <v>34076</v>
      </c>
      <c r="RD149" s="5">
        <v>36787</v>
      </c>
      <c r="RE149" s="5">
        <v>29542</v>
      </c>
      <c r="RF149" s="5">
        <v>27089</v>
      </c>
      <c r="RG149" s="5">
        <v>28821</v>
      </c>
      <c r="RH149" s="5">
        <v>36687</v>
      </c>
      <c r="RI149" s="5">
        <v>38675</v>
      </c>
      <c r="RJ149" s="5">
        <v>36524</v>
      </c>
      <c r="RK149" s="5">
        <v>36538</v>
      </c>
      <c r="RL149" s="5">
        <v>36339</v>
      </c>
      <c r="RM149" s="5">
        <v>33640</v>
      </c>
      <c r="RN149" s="5">
        <v>38399</v>
      </c>
      <c r="RO149" s="5">
        <v>45587</v>
      </c>
      <c r="RP149" s="5">
        <v>50882</v>
      </c>
      <c r="RQ149" s="5">
        <v>51647</v>
      </c>
      <c r="RR149" s="5">
        <v>52387</v>
      </c>
      <c r="RS149" s="5">
        <v>54234</v>
      </c>
      <c r="RT149" s="5">
        <v>53327</v>
      </c>
      <c r="RU149" s="5">
        <v>54545</v>
      </c>
      <c r="RV149" s="5">
        <v>29677</v>
      </c>
      <c r="RW149" s="5">
        <v>74368</v>
      </c>
      <c r="RX149" s="5">
        <v>73889</v>
      </c>
      <c r="RY149" s="5">
        <v>50090</v>
      </c>
      <c r="RZ149" s="5">
        <v>93666</v>
      </c>
      <c r="SA149" s="5">
        <v>38456</v>
      </c>
      <c r="SB149" s="5">
        <v>38790</v>
      </c>
      <c r="SC149" s="5">
        <v>39880</v>
      </c>
      <c r="SD149" s="5">
        <v>32835</v>
      </c>
      <c r="SE149" s="5">
        <v>34097</v>
      </c>
      <c r="SF149" s="5">
        <v>38786</v>
      </c>
      <c r="SG149" s="5">
        <v>34283</v>
      </c>
      <c r="SH149" s="5">
        <v>31604</v>
      </c>
      <c r="SI149" s="5">
        <v>32752</v>
      </c>
      <c r="SJ149" s="5">
        <v>32405</v>
      </c>
      <c r="SK149" s="5">
        <v>34940</v>
      </c>
      <c r="SL149" s="5">
        <v>31958</v>
      </c>
      <c r="SM149" s="5">
        <v>28448</v>
      </c>
      <c r="SN149" s="5">
        <v>35578</v>
      </c>
      <c r="SO149" s="5">
        <v>28811</v>
      </c>
      <c r="SP149" s="5">
        <v>27399</v>
      </c>
      <c r="SQ149" s="5">
        <v>27925</v>
      </c>
      <c r="SR149" s="5">
        <v>25548</v>
      </c>
      <c r="SS149" s="5">
        <v>25861</v>
      </c>
      <c r="ST149" s="5">
        <v>25629</v>
      </c>
      <c r="SU149" s="5">
        <v>62887</v>
      </c>
      <c r="SV149" s="5">
        <v>63993</v>
      </c>
      <c r="SW149" s="5">
        <v>46852</v>
      </c>
      <c r="SX149" s="5">
        <v>48032</v>
      </c>
      <c r="SY149" s="5">
        <v>65658</v>
      </c>
      <c r="SZ149" s="5">
        <v>50321</v>
      </c>
      <c r="TA149" s="5">
        <v>51157</v>
      </c>
      <c r="TB149" s="5">
        <v>-22531</v>
      </c>
      <c r="TC149" s="5">
        <v>58126</v>
      </c>
      <c r="TD149" s="5">
        <v>59183</v>
      </c>
      <c r="TE149" s="5">
        <v>51828</v>
      </c>
      <c r="TF149" s="5">
        <v>52136</v>
      </c>
      <c r="TG149" s="5">
        <v>40301</v>
      </c>
      <c r="TH149" s="5">
        <v>39704</v>
      </c>
      <c r="TI149" s="5">
        <v>32105</v>
      </c>
      <c r="TJ149" s="5">
        <v>28662</v>
      </c>
      <c r="TK149" s="5">
        <v>36726</v>
      </c>
      <c r="TL149" s="5">
        <v>36345</v>
      </c>
      <c r="TM149" s="5">
        <v>35036</v>
      </c>
      <c r="TN149" s="5">
        <v>37888</v>
      </c>
      <c r="TO149" s="5">
        <v>50507</v>
      </c>
      <c r="TP149" s="5">
        <v>49531</v>
      </c>
      <c r="TQ149" s="5">
        <v>57195</v>
      </c>
      <c r="TR149" s="5">
        <v>66145</v>
      </c>
      <c r="TS149" s="5">
        <v>68279</v>
      </c>
      <c r="TT149" s="5">
        <v>63689</v>
      </c>
      <c r="TU149" s="5">
        <v>57906</v>
      </c>
      <c r="TV149" s="5">
        <v>47424</v>
      </c>
      <c r="TW149" s="5">
        <v>38768</v>
      </c>
      <c r="TX149" s="5">
        <v>38273</v>
      </c>
      <c r="TY149" s="5">
        <v>34264</v>
      </c>
      <c r="TZ149" s="5">
        <v>29415</v>
      </c>
      <c r="UA149" s="5">
        <v>56</v>
      </c>
      <c r="UB149" s="5">
        <v>59</v>
      </c>
      <c r="UC149" s="5">
        <v>80</v>
      </c>
      <c r="UD149" s="5">
        <v>355</v>
      </c>
      <c r="UE149" s="5">
        <v>680</v>
      </c>
      <c r="UF149" s="5">
        <v>893</v>
      </c>
      <c r="UG149" s="5">
        <v>845</v>
      </c>
      <c r="UH149" s="5">
        <v>835</v>
      </c>
      <c r="UI149" s="5">
        <v>743</v>
      </c>
      <c r="UJ149" s="5">
        <v>233</v>
      </c>
      <c r="UK149" s="5">
        <v>0</v>
      </c>
      <c r="UL149" s="5">
        <v>277</v>
      </c>
      <c r="UM149" s="5">
        <v>260</v>
      </c>
      <c r="UN149" s="5">
        <v>235</v>
      </c>
      <c r="UO149" s="5">
        <v>0</v>
      </c>
      <c r="UP149" s="5">
        <v>0</v>
      </c>
      <c r="UQ149" s="5">
        <v>0</v>
      </c>
      <c r="UR149" s="5">
        <v>11</v>
      </c>
      <c r="US149" s="5">
        <v>-65</v>
      </c>
      <c r="UT149" s="5">
        <v>1</v>
      </c>
      <c r="UU149" s="5">
        <v>24</v>
      </c>
      <c r="UV149" s="5">
        <v>349</v>
      </c>
      <c r="UW149" s="5">
        <v>12</v>
      </c>
      <c r="UX149" s="5">
        <v>573</v>
      </c>
      <c r="UY149" s="5">
        <v>87</v>
      </c>
      <c r="UZ149" s="5">
        <v>56</v>
      </c>
      <c r="VA149" s="5">
        <v>-221</v>
      </c>
      <c r="VB149" s="5">
        <v>172</v>
      </c>
      <c r="VC149" s="5">
        <v>486</v>
      </c>
      <c r="VD149" s="5">
        <v>194</v>
      </c>
      <c r="VE149" s="5">
        <v>212</v>
      </c>
      <c r="VF149" s="5">
        <v>252</v>
      </c>
      <c r="VG149" s="5">
        <v>118546</v>
      </c>
      <c r="VH149" s="5">
        <v>143497</v>
      </c>
      <c r="VI149" s="5">
        <v>129487</v>
      </c>
      <c r="VJ149" s="5">
        <v>134399</v>
      </c>
      <c r="VK149" s="5">
        <v>143421</v>
      </c>
      <c r="VL149" s="5">
        <v>164123</v>
      </c>
      <c r="VM149" s="5">
        <v>192295</v>
      </c>
      <c r="VN149" s="5">
        <v>227637</v>
      </c>
      <c r="VO149" s="5">
        <v>216649</v>
      </c>
      <c r="VP149" s="5">
        <v>230113</v>
      </c>
      <c r="VQ149" s="5">
        <v>170792</v>
      </c>
      <c r="VR149" s="5">
        <v>171289</v>
      </c>
      <c r="VS149" s="5">
        <v>160728</v>
      </c>
      <c r="VT149" s="5">
        <v>184652</v>
      </c>
      <c r="VU149" s="5">
        <v>167666</v>
      </c>
      <c r="VV149" s="5">
        <v>207052</v>
      </c>
      <c r="VW149" s="5">
        <v>169878</v>
      </c>
      <c r="VX149" s="5">
        <v>154581</v>
      </c>
      <c r="VY149" s="5">
        <v>135363</v>
      </c>
      <c r="VZ149" s="5">
        <v>186942</v>
      </c>
      <c r="WA149" s="5">
        <v>149689</v>
      </c>
      <c r="WB149" s="5">
        <v>146593</v>
      </c>
      <c r="WC149" s="5">
        <v>113920</v>
      </c>
      <c r="WD149" s="5">
        <v>104309</v>
      </c>
      <c r="WE149" s="5">
        <v>109242</v>
      </c>
      <c r="WF149" s="5">
        <v>160408</v>
      </c>
      <c r="WG149" s="5">
        <v>98924</v>
      </c>
      <c r="WH149" s="5">
        <v>87696</v>
      </c>
      <c r="WI149" s="5">
        <v>82719</v>
      </c>
      <c r="WJ149" s="5">
        <v>77478</v>
      </c>
      <c r="WK149" s="5">
        <v>74838</v>
      </c>
      <c r="WL149" s="5">
        <v>96374</v>
      </c>
      <c r="WM149" s="5">
        <v>37</v>
      </c>
      <c r="WN149" s="5">
        <v>97</v>
      </c>
      <c r="WO149" s="5">
        <v>1018</v>
      </c>
      <c r="WP149" s="5">
        <v>61</v>
      </c>
      <c r="WQ149" s="5">
        <v>1359</v>
      </c>
      <c r="WR149" s="5">
        <v>1624</v>
      </c>
      <c r="WS149" s="5">
        <v>1561</v>
      </c>
      <c r="WT149" s="5">
        <v>2316</v>
      </c>
      <c r="WU149" s="5">
        <v>3226</v>
      </c>
      <c r="WV149" s="5">
        <v>3767</v>
      </c>
      <c r="WW149" s="5">
        <v>3214</v>
      </c>
      <c r="WX149" s="5">
        <v>3777</v>
      </c>
      <c r="WY149" s="5">
        <v>3086</v>
      </c>
      <c r="WZ149" s="5">
        <v>3209</v>
      </c>
      <c r="XA149" s="5">
        <v>2901</v>
      </c>
      <c r="XB149" s="5">
        <v>3128</v>
      </c>
      <c r="XC149" s="5">
        <v>3235</v>
      </c>
      <c r="XD149" s="5">
        <v>2301</v>
      </c>
      <c r="XE149" s="5">
        <v>3367</v>
      </c>
      <c r="XF149" s="5">
        <v>2739</v>
      </c>
      <c r="XG149" s="5">
        <v>1714</v>
      </c>
      <c r="XH149" s="5">
        <v>93</v>
      </c>
      <c r="XI149" s="5">
        <v>3331</v>
      </c>
      <c r="XJ149" s="5">
        <v>3513</v>
      </c>
      <c r="XK149" s="5">
        <v>3876</v>
      </c>
      <c r="XL149" s="5">
        <v>5374</v>
      </c>
      <c r="XM149" s="5">
        <v>5899</v>
      </c>
      <c r="XN149" s="5">
        <v>4040</v>
      </c>
      <c r="XO149" s="5">
        <v>4007</v>
      </c>
      <c r="XP149" s="5">
        <v>4463</v>
      </c>
      <c r="XQ149" s="5">
        <v>4281</v>
      </c>
      <c r="XR149" s="5">
        <v>6930</v>
      </c>
      <c r="XS149" s="1">
        <v>20847</v>
      </c>
      <c r="XT149" s="3" t="s">
        <v>180</v>
      </c>
      <c r="XU149" s="3" t="s">
        <v>180</v>
      </c>
      <c r="XV149" s="3" t="s">
        <v>180</v>
      </c>
      <c r="XW149" s="3" t="s">
        <v>179</v>
      </c>
      <c r="XX149" s="3" t="s">
        <v>180</v>
      </c>
      <c r="XY149" s="3" t="s">
        <v>180</v>
      </c>
      <c r="XZ149" s="3" t="s">
        <v>242</v>
      </c>
    </row>
    <row r="150" spans="1:650" x14ac:dyDescent="0.3">
      <c r="A150" s="6" t="s">
        <v>177</v>
      </c>
      <c r="B150" s="1">
        <v>4008669</v>
      </c>
      <c r="C150" s="5">
        <v>2705</v>
      </c>
      <c r="D150" s="5">
        <v>150</v>
      </c>
      <c r="E150" s="5">
        <v>198</v>
      </c>
      <c r="F150" s="5">
        <v>0</v>
      </c>
      <c r="G150" s="5">
        <v>0</v>
      </c>
      <c r="H150" s="5">
        <v>13521</v>
      </c>
      <c r="I150" s="5">
        <v>45</v>
      </c>
      <c r="J150" s="5">
        <v>2170</v>
      </c>
      <c r="K150" s="5">
        <v>-3156</v>
      </c>
      <c r="L150" s="5">
        <v>4475</v>
      </c>
      <c r="M150" s="5">
        <v>4</v>
      </c>
      <c r="N150" s="5">
        <v>25</v>
      </c>
      <c r="O150" s="5">
        <v>58</v>
      </c>
      <c r="P150" s="5">
        <v>453</v>
      </c>
      <c r="Q150" s="5">
        <v>174</v>
      </c>
      <c r="R150" s="5">
        <v>66</v>
      </c>
      <c r="S150" s="5">
        <v>40</v>
      </c>
      <c r="T150" s="5">
        <v>2026</v>
      </c>
      <c r="U150" s="5">
        <v>0</v>
      </c>
      <c r="V150" s="5">
        <v>0</v>
      </c>
      <c r="W150" s="5">
        <v>0</v>
      </c>
      <c r="X150" s="5">
        <v>0</v>
      </c>
      <c r="Y150" s="5">
        <v>0</v>
      </c>
      <c r="Z150" s="5">
        <v>0</v>
      </c>
      <c r="AA150" s="5">
        <v>0</v>
      </c>
      <c r="AB150" s="5">
        <v>0</v>
      </c>
      <c r="AC150" s="5">
        <v>0</v>
      </c>
      <c r="AD150" s="5">
        <v>0</v>
      </c>
      <c r="AE150" s="5">
        <v>0</v>
      </c>
      <c r="AF150" s="5">
        <v>0</v>
      </c>
      <c r="AG150" s="5">
        <v>0</v>
      </c>
      <c r="AH150" s="5">
        <v>0</v>
      </c>
      <c r="AI150" s="5">
        <v>23720</v>
      </c>
      <c r="AJ150" s="5">
        <v>152637</v>
      </c>
      <c r="AK150" s="5">
        <v>143386</v>
      </c>
      <c r="AL150" s="5">
        <v>341414</v>
      </c>
      <c r="AM150" s="5">
        <v>63897</v>
      </c>
      <c r="AN150" s="5">
        <v>322864</v>
      </c>
      <c r="AO150" s="5">
        <v>33643</v>
      </c>
      <c r="AP150" s="5">
        <v>171166</v>
      </c>
      <c r="AQ150" s="5">
        <v>292159</v>
      </c>
      <c r="AR150" s="5">
        <v>283010</v>
      </c>
      <c r="AS150" s="5">
        <v>162979</v>
      </c>
      <c r="AT150" s="5">
        <v>178038</v>
      </c>
      <c r="AU150" s="5">
        <v>18071</v>
      </c>
      <c r="AV150" s="5">
        <v>18675</v>
      </c>
      <c r="AW150" s="5">
        <v>180199</v>
      </c>
      <c r="AX150" s="5">
        <v>42211</v>
      </c>
      <c r="AY150" s="5">
        <v>67126</v>
      </c>
      <c r="AZ150" s="5">
        <v>33615</v>
      </c>
      <c r="BA150" s="5">
        <v>48867</v>
      </c>
      <c r="BB150" s="5">
        <v>17542</v>
      </c>
      <c r="BC150" s="5">
        <v>10788</v>
      </c>
      <c r="BD150" s="5">
        <v>3461</v>
      </c>
      <c r="BE150" s="5">
        <v>6715</v>
      </c>
      <c r="BF150" s="5">
        <v>3245</v>
      </c>
      <c r="BG150" s="5">
        <v>13498</v>
      </c>
      <c r="BH150" s="5">
        <v>54615</v>
      </c>
      <c r="BI150" s="5">
        <v>13407</v>
      </c>
      <c r="BJ150" s="5">
        <v>18312</v>
      </c>
      <c r="BK150" s="5">
        <v>8051</v>
      </c>
      <c r="BL150" s="5">
        <v>8013</v>
      </c>
      <c r="BM150" s="5">
        <v>4914</v>
      </c>
      <c r="BN150" s="5">
        <v>14775</v>
      </c>
      <c r="BO150" s="5">
        <v>0</v>
      </c>
      <c r="BP150" s="5">
        <v>0</v>
      </c>
      <c r="BQ150" s="5">
        <v>0</v>
      </c>
      <c r="BR150" s="5">
        <v>0</v>
      </c>
      <c r="BS150" s="5">
        <v>0</v>
      </c>
      <c r="BT150" s="5">
        <v>0</v>
      </c>
      <c r="BU150" s="5">
        <v>0</v>
      </c>
      <c r="BV150" s="5">
        <v>0</v>
      </c>
      <c r="BW150" s="5">
        <v>0</v>
      </c>
      <c r="BX150" s="5">
        <v>0</v>
      </c>
      <c r="BY150" s="5">
        <v>0</v>
      </c>
      <c r="BZ150" s="5">
        <v>0</v>
      </c>
      <c r="CA150" s="5">
        <v>41</v>
      </c>
      <c r="CB150" s="5">
        <v>0</v>
      </c>
      <c r="CC150" s="5">
        <v>0</v>
      </c>
      <c r="CD150" s="5">
        <v>0</v>
      </c>
      <c r="CE150" s="5">
        <v>0</v>
      </c>
      <c r="CF150" s="5">
        <v>0</v>
      </c>
      <c r="CG150" s="5">
        <v>13939</v>
      </c>
      <c r="CH150" s="5">
        <v>16971</v>
      </c>
      <c r="CI150" s="5">
        <v>12957</v>
      </c>
      <c r="CJ150" s="5">
        <v>14230</v>
      </c>
      <c r="CK150" s="5">
        <v>11551</v>
      </c>
      <c r="CL150" s="5">
        <v>14145</v>
      </c>
      <c r="CM150" s="5">
        <v>8579</v>
      </c>
      <c r="CN150" s="5">
        <v>6246</v>
      </c>
      <c r="CO150" s="5">
        <v>12685</v>
      </c>
      <c r="CP150" s="5">
        <v>6967</v>
      </c>
      <c r="CQ150" s="5">
        <v>6435</v>
      </c>
      <c r="CR150" s="5">
        <v>10038</v>
      </c>
      <c r="CS150" s="5">
        <v>17853</v>
      </c>
      <c r="CT150" s="5">
        <v>3753</v>
      </c>
      <c r="CU150" s="5">
        <v>190397</v>
      </c>
      <c r="CV150" s="5">
        <v>152212</v>
      </c>
      <c r="CW150" s="5">
        <v>178661</v>
      </c>
      <c r="CX150" s="5">
        <v>124143</v>
      </c>
      <c r="CY150" s="5">
        <v>96376</v>
      </c>
      <c r="CZ150" s="5">
        <v>109817</v>
      </c>
      <c r="DA150" s="5">
        <v>105645</v>
      </c>
      <c r="DB150" s="5">
        <v>84748</v>
      </c>
      <c r="DC150" s="5">
        <v>103242</v>
      </c>
      <c r="DD150" s="5">
        <v>116799</v>
      </c>
      <c r="DE150" s="5">
        <v>153047</v>
      </c>
      <c r="DF150" s="5">
        <v>111797</v>
      </c>
      <c r="DG150" s="5">
        <v>99134</v>
      </c>
      <c r="DH150" s="5">
        <v>82298</v>
      </c>
      <c r="DI150" s="5">
        <v>101777</v>
      </c>
      <c r="DJ150" s="5">
        <v>101580</v>
      </c>
      <c r="DK150" s="5">
        <v>91036</v>
      </c>
      <c r="DL150" s="5">
        <v>35176</v>
      </c>
      <c r="DM150" s="5">
        <v>49411</v>
      </c>
      <c r="DN150" s="5">
        <v>56858</v>
      </c>
      <c r="DO150" s="5">
        <v>62926</v>
      </c>
      <c r="DP150" s="5">
        <v>37436</v>
      </c>
      <c r="DQ150" s="5">
        <v>47760</v>
      </c>
      <c r="DR150" s="5">
        <v>54670</v>
      </c>
      <c r="DS150" s="5">
        <v>41872</v>
      </c>
      <c r="DT150" s="5">
        <v>41261</v>
      </c>
      <c r="DU150" s="5">
        <v>39442</v>
      </c>
      <c r="DV150" s="5">
        <v>32022</v>
      </c>
      <c r="DW150" s="5">
        <v>32713</v>
      </c>
      <c r="DX150" s="5">
        <v>28681</v>
      </c>
      <c r="DY150" s="5">
        <v>35942</v>
      </c>
      <c r="DZ150" s="5">
        <v>31900</v>
      </c>
      <c r="EA150" s="5">
        <v>13712</v>
      </c>
      <c r="EB150" s="5">
        <v>17097</v>
      </c>
      <c r="EC150" s="5">
        <v>15440</v>
      </c>
      <c r="ED150" s="5">
        <v>12446</v>
      </c>
      <c r="EE150" s="5">
        <v>6600</v>
      </c>
      <c r="EF150" s="5">
        <v>5769</v>
      </c>
      <c r="EG150" s="5">
        <v>3332</v>
      </c>
      <c r="EH150" s="5">
        <v>9554</v>
      </c>
      <c r="EI150" s="5">
        <v>5378</v>
      </c>
      <c r="EJ150" s="5">
        <v>2663</v>
      </c>
      <c r="EK150" s="5">
        <v>3724</v>
      </c>
      <c r="EL150" s="5">
        <v>4985</v>
      </c>
      <c r="EM150" s="5">
        <v>2665</v>
      </c>
      <c r="EN150" s="5">
        <v>3592</v>
      </c>
      <c r="EO150" s="5">
        <v>6221</v>
      </c>
      <c r="EP150" s="5">
        <v>7098</v>
      </c>
      <c r="EQ150" s="5">
        <v>9396</v>
      </c>
      <c r="ER150" s="5">
        <v>2530</v>
      </c>
      <c r="ES150" s="5">
        <v>5624</v>
      </c>
      <c r="ET150" s="5">
        <v>7561</v>
      </c>
      <c r="EU150" s="5">
        <v>2847</v>
      </c>
      <c r="EV150" s="5">
        <v>5868</v>
      </c>
      <c r="EW150" s="5">
        <v>7358</v>
      </c>
      <c r="EX150" s="5">
        <v>2868</v>
      </c>
      <c r="EY150" s="5">
        <v>14435</v>
      </c>
      <c r="EZ150" s="5">
        <v>5762</v>
      </c>
      <c r="FA150" s="5">
        <v>15111</v>
      </c>
      <c r="FB150" s="5">
        <v>8619</v>
      </c>
      <c r="FC150" s="5">
        <v>4225</v>
      </c>
      <c r="FD150" s="5">
        <v>1626</v>
      </c>
      <c r="FE150" s="5">
        <v>1447</v>
      </c>
      <c r="FF150" s="5">
        <v>1353</v>
      </c>
      <c r="FG150" s="5">
        <v>0</v>
      </c>
      <c r="FH150" s="5">
        <v>0</v>
      </c>
      <c r="FI150" s="5">
        <v>0</v>
      </c>
      <c r="FJ150" s="5">
        <v>0</v>
      </c>
      <c r="FK150" s="5">
        <v>0</v>
      </c>
      <c r="FL150" s="5">
        <v>0</v>
      </c>
      <c r="FM150" s="5">
        <v>0</v>
      </c>
      <c r="FN150" s="5">
        <v>0</v>
      </c>
      <c r="FO150" s="5">
        <v>0</v>
      </c>
      <c r="FP150" s="5">
        <v>0</v>
      </c>
      <c r="FQ150" s="5">
        <v>0</v>
      </c>
      <c r="FR150" s="5">
        <v>0</v>
      </c>
      <c r="FS150" s="5">
        <v>0</v>
      </c>
      <c r="FT150" s="5">
        <v>0</v>
      </c>
      <c r="FU150" s="5" t="s">
        <v>33</v>
      </c>
      <c r="FV150" s="5" t="s">
        <v>33</v>
      </c>
      <c r="FW150" s="5" t="s">
        <v>33</v>
      </c>
      <c r="FX150" s="5" t="s">
        <v>33</v>
      </c>
      <c r="FY150" s="5" t="s">
        <v>33</v>
      </c>
      <c r="FZ150" s="5" t="s">
        <v>33</v>
      </c>
      <c r="GA150" s="5" t="s">
        <v>33</v>
      </c>
      <c r="GB150" s="5" t="s">
        <v>33</v>
      </c>
      <c r="GC150" s="5" t="s">
        <v>33</v>
      </c>
      <c r="GD150" s="5" t="s">
        <v>33</v>
      </c>
      <c r="GE150" s="5" t="s">
        <v>33</v>
      </c>
      <c r="GF150" s="5" t="s">
        <v>33</v>
      </c>
      <c r="GG150" s="5" t="s">
        <v>33</v>
      </c>
      <c r="GH150" s="5" t="s">
        <v>33</v>
      </c>
      <c r="GI150" s="5" t="s">
        <v>33</v>
      </c>
      <c r="GJ150" s="5" t="s">
        <v>33</v>
      </c>
      <c r="GK150" s="5" t="s">
        <v>33</v>
      </c>
      <c r="GL150" s="5" t="s">
        <v>33</v>
      </c>
      <c r="GM150" s="5">
        <v>230534</v>
      </c>
      <c r="GN150" s="5">
        <v>385202</v>
      </c>
      <c r="GO150" s="5">
        <v>337684</v>
      </c>
      <c r="GP150" s="5">
        <v>478003</v>
      </c>
      <c r="GQ150" s="5">
        <v>166873</v>
      </c>
      <c r="GR150" s="5">
        <v>451972</v>
      </c>
      <c r="GS150" s="5">
        <v>144674</v>
      </c>
      <c r="GT150" s="5">
        <v>657031</v>
      </c>
      <c r="GU150" s="5">
        <v>397622</v>
      </c>
      <c r="GV150" s="5">
        <v>406947</v>
      </c>
      <c r="GW150" s="5">
        <v>319755</v>
      </c>
      <c r="GX150" s="5">
        <v>294845</v>
      </c>
      <c r="GY150" s="5">
        <v>119969</v>
      </c>
      <c r="GZ150" s="5">
        <v>105017</v>
      </c>
      <c r="HA150" s="5">
        <v>288371</v>
      </c>
      <c r="HB150" s="5">
        <v>150955</v>
      </c>
      <c r="HC150" s="5">
        <v>167596</v>
      </c>
      <c r="HD150" s="5">
        <v>73347</v>
      </c>
      <c r="HE150" s="5">
        <v>117842</v>
      </c>
      <c r="HF150" s="5">
        <v>98932</v>
      </c>
      <c r="HG150" s="5">
        <v>89518</v>
      </c>
      <c r="HH150" s="5">
        <v>60995</v>
      </c>
      <c r="HI150" s="5">
        <v>73384</v>
      </c>
      <c r="HJ150" s="5">
        <v>74927</v>
      </c>
      <c r="HK150" s="5">
        <v>78384</v>
      </c>
      <c r="HL150" s="5">
        <v>107489</v>
      </c>
      <c r="HM150" s="5">
        <v>81040</v>
      </c>
      <c r="HN150" s="5">
        <v>65920</v>
      </c>
      <c r="HO150" s="5">
        <v>51424</v>
      </c>
      <c r="HP150" s="5">
        <v>48358</v>
      </c>
      <c r="HQ150" s="5">
        <v>60155</v>
      </c>
      <c r="HR150" s="5">
        <v>51781</v>
      </c>
      <c r="HS150" s="5">
        <v>385321</v>
      </c>
      <c r="HT150" s="5">
        <v>435470</v>
      </c>
      <c r="HU150" s="5">
        <v>428089</v>
      </c>
      <c r="HV150" s="5">
        <v>476069</v>
      </c>
      <c r="HW150" s="5">
        <v>470087</v>
      </c>
      <c r="HX150" s="5">
        <v>443795</v>
      </c>
      <c r="HY150" s="5">
        <v>466088</v>
      </c>
      <c r="HZ150" s="5">
        <v>534524</v>
      </c>
      <c r="IA150" s="5">
        <v>550479</v>
      </c>
      <c r="IB150" s="5">
        <v>604047</v>
      </c>
      <c r="IC150" s="5">
        <v>659763</v>
      </c>
      <c r="ID150" s="5">
        <v>667641</v>
      </c>
      <c r="IE150" s="5">
        <v>651519</v>
      </c>
      <c r="IF150" s="5">
        <v>656715</v>
      </c>
      <c r="IG150" s="5">
        <v>578865</v>
      </c>
      <c r="IH150" s="5">
        <v>415552</v>
      </c>
      <c r="II150" s="5">
        <v>394636</v>
      </c>
      <c r="IJ150" s="5">
        <v>344064</v>
      </c>
      <c r="IK150" s="5">
        <v>328352</v>
      </c>
      <c r="IL150" s="5">
        <v>281140</v>
      </c>
      <c r="IM150" s="5">
        <v>236178</v>
      </c>
      <c r="IN150" s="5">
        <v>251074</v>
      </c>
      <c r="IO150" s="5">
        <v>262331</v>
      </c>
      <c r="IP150" s="5">
        <v>222337</v>
      </c>
      <c r="IQ150" s="5">
        <v>193675</v>
      </c>
      <c r="IR150" s="5">
        <v>193976</v>
      </c>
      <c r="IS150" s="5">
        <v>185897</v>
      </c>
      <c r="IT150" s="5">
        <v>181954</v>
      </c>
      <c r="IU150" s="5">
        <v>182944</v>
      </c>
      <c r="IV150" s="5">
        <v>171099</v>
      </c>
      <c r="IW150" s="5">
        <v>182699</v>
      </c>
      <c r="IX150" s="5">
        <v>176572</v>
      </c>
      <c r="IY150" s="5">
        <v>22490</v>
      </c>
      <c r="IZ150" s="5">
        <v>28309</v>
      </c>
      <c r="JA150" s="5">
        <v>22441</v>
      </c>
      <c r="JB150" s="5">
        <v>28580</v>
      </c>
      <c r="JC150" s="5">
        <v>27076</v>
      </c>
      <c r="JD150" s="5">
        <v>37318</v>
      </c>
      <c r="JE150" s="5">
        <v>33840</v>
      </c>
      <c r="JF150" s="5">
        <v>26757</v>
      </c>
      <c r="JG150" s="5">
        <v>26358</v>
      </c>
      <c r="JH150" s="5">
        <v>19429</v>
      </c>
      <c r="JI150" s="5">
        <v>18223</v>
      </c>
      <c r="JJ150" s="5">
        <v>20686</v>
      </c>
      <c r="JK150" s="5">
        <v>24672</v>
      </c>
      <c r="JL150" s="5">
        <v>19569</v>
      </c>
      <c r="JM150" s="5">
        <v>26074</v>
      </c>
      <c r="JN150" s="5">
        <v>36608</v>
      </c>
      <c r="JO150" s="5">
        <v>36706</v>
      </c>
      <c r="JP150" s="5">
        <v>32415</v>
      </c>
      <c r="JQ150" s="5">
        <v>28360</v>
      </c>
      <c r="JR150" s="5">
        <v>30944</v>
      </c>
      <c r="JS150" s="5">
        <v>23195</v>
      </c>
      <c r="JT150" s="5">
        <v>26874</v>
      </c>
      <c r="JU150" s="5">
        <v>26400</v>
      </c>
      <c r="JV150" s="5">
        <v>24993</v>
      </c>
      <c r="JW150" s="5">
        <v>21829</v>
      </c>
      <c r="JX150" s="5">
        <v>20423</v>
      </c>
      <c r="JY150" s="5">
        <v>22619</v>
      </c>
      <c r="JZ150" s="5">
        <v>23533</v>
      </c>
      <c r="KA150" s="5">
        <v>22683</v>
      </c>
      <c r="KB150" s="5">
        <v>21132</v>
      </c>
      <c r="KC150" s="5">
        <v>20958</v>
      </c>
      <c r="KD150" s="5">
        <v>20427</v>
      </c>
      <c r="KE150" s="5">
        <v>143561</v>
      </c>
      <c r="KF150" s="5">
        <v>145286</v>
      </c>
      <c r="KG150" s="5">
        <v>172938</v>
      </c>
      <c r="KH150" s="5">
        <v>170460</v>
      </c>
      <c r="KI150" s="5">
        <v>159341</v>
      </c>
      <c r="KJ150" s="5">
        <v>126553</v>
      </c>
      <c r="KK150" s="5">
        <v>119246</v>
      </c>
      <c r="KL150" s="5">
        <v>108901</v>
      </c>
      <c r="KM150" s="5">
        <v>106975</v>
      </c>
      <c r="KN150" s="5">
        <v>102565</v>
      </c>
      <c r="KO150" s="5">
        <v>96478</v>
      </c>
      <c r="KP150" s="5">
        <v>95649</v>
      </c>
      <c r="KQ150" s="5">
        <v>83493</v>
      </c>
      <c r="KR150" s="5">
        <v>72216</v>
      </c>
      <c r="KS150" s="5">
        <v>64624</v>
      </c>
      <c r="KT150" s="5">
        <v>57941</v>
      </c>
      <c r="KU150" s="5">
        <v>59602</v>
      </c>
      <c r="KV150" s="5">
        <v>46382</v>
      </c>
      <c r="KW150" s="5">
        <v>44200</v>
      </c>
      <c r="KX150" s="5">
        <v>15159</v>
      </c>
      <c r="KY150" s="5">
        <v>14760</v>
      </c>
      <c r="KZ150" s="5">
        <v>22813</v>
      </c>
      <c r="LA150" s="5">
        <v>18761</v>
      </c>
      <c r="LB150" s="5">
        <v>9899</v>
      </c>
      <c r="LC150" s="5">
        <v>3804</v>
      </c>
      <c r="LD150" s="5">
        <v>2878</v>
      </c>
      <c r="LE150" s="5">
        <v>3813</v>
      </c>
      <c r="LF150" s="5">
        <v>3502</v>
      </c>
      <c r="LG150" s="5">
        <v>3853</v>
      </c>
      <c r="LH150" s="5">
        <v>3197</v>
      </c>
      <c r="LI150" s="5">
        <v>2913</v>
      </c>
      <c r="LJ150" s="5">
        <v>2587</v>
      </c>
      <c r="LK150" s="5">
        <v>0</v>
      </c>
      <c r="LL150" s="5">
        <v>0</v>
      </c>
      <c r="LM150" s="5">
        <v>0</v>
      </c>
      <c r="LN150" s="5">
        <v>0</v>
      </c>
      <c r="LO150" s="5">
        <v>0</v>
      </c>
      <c r="LP150" s="5">
        <v>0</v>
      </c>
      <c r="LQ150" s="5">
        <v>0</v>
      </c>
      <c r="LR150" s="5">
        <v>0</v>
      </c>
      <c r="LS150" s="5">
        <v>0</v>
      </c>
      <c r="LT150" s="5">
        <v>0</v>
      </c>
      <c r="LU150" s="5">
        <v>0</v>
      </c>
      <c r="LV150" s="5">
        <v>0</v>
      </c>
      <c r="LW150" s="5">
        <v>0</v>
      </c>
      <c r="LX150" s="5">
        <v>0</v>
      </c>
      <c r="LY150" s="5">
        <v>0</v>
      </c>
      <c r="LZ150" s="5">
        <v>0</v>
      </c>
      <c r="MA150" s="5">
        <v>0</v>
      </c>
      <c r="MB150" s="5">
        <v>-3</v>
      </c>
      <c r="MC150" s="5">
        <v>242</v>
      </c>
      <c r="MD150" s="5">
        <v>1373</v>
      </c>
      <c r="ME150" s="5">
        <v>1891</v>
      </c>
      <c r="MF150" s="5">
        <v>1755</v>
      </c>
      <c r="MG150" s="5">
        <v>2126</v>
      </c>
      <c r="MH150" s="5">
        <v>2310</v>
      </c>
      <c r="MI150" s="5">
        <v>1868</v>
      </c>
      <c r="MJ150" s="5">
        <v>2143</v>
      </c>
      <c r="MK150" s="5">
        <v>2316</v>
      </c>
      <c r="ML150" s="5">
        <v>2940</v>
      </c>
      <c r="MM150" s="5">
        <v>3364</v>
      </c>
      <c r="MN150" s="5">
        <v>2881</v>
      </c>
      <c r="MO150" s="5">
        <v>3128</v>
      </c>
      <c r="MP150" s="5">
        <v>2938</v>
      </c>
      <c r="MQ150" s="5">
        <v>2354</v>
      </c>
      <c r="MR150" s="5">
        <v>2530</v>
      </c>
      <c r="MS150" s="5">
        <v>2140</v>
      </c>
      <c r="MT150" s="5">
        <v>1943</v>
      </c>
      <c r="MU150" s="5">
        <v>2135</v>
      </c>
      <c r="MV150" s="5">
        <v>1866</v>
      </c>
      <c r="MW150" s="5">
        <v>2526</v>
      </c>
      <c r="MX150" s="5">
        <v>2288</v>
      </c>
      <c r="MY150" s="5">
        <v>2569</v>
      </c>
      <c r="MZ150" s="5">
        <v>2643</v>
      </c>
      <c r="NA150" s="5">
        <v>2757</v>
      </c>
      <c r="NB150" s="5">
        <v>1838</v>
      </c>
      <c r="NC150" s="5">
        <v>2079</v>
      </c>
      <c r="ND150" s="5">
        <v>1400</v>
      </c>
      <c r="NE150" s="5" t="s">
        <v>33</v>
      </c>
      <c r="NF150" s="5" t="s">
        <v>33</v>
      </c>
      <c r="NG150" s="5" t="s">
        <v>33</v>
      </c>
      <c r="NH150" s="5" t="s">
        <v>33</v>
      </c>
      <c r="NI150" s="5" t="s">
        <v>33</v>
      </c>
      <c r="NJ150" s="5" t="s">
        <v>33</v>
      </c>
      <c r="NK150" s="5" t="s">
        <v>33</v>
      </c>
      <c r="NL150" s="5" t="s">
        <v>33</v>
      </c>
      <c r="NM150" s="5" t="s">
        <v>33</v>
      </c>
      <c r="NN150" s="5" t="s">
        <v>33</v>
      </c>
      <c r="NO150" s="5" t="s">
        <v>33</v>
      </c>
      <c r="NP150" s="5" t="s">
        <v>33</v>
      </c>
      <c r="NQ150" s="5" t="s">
        <v>33</v>
      </c>
      <c r="NR150" s="5" t="s">
        <v>33</v>
      </c>
      <c r="NS150" s="5" t="s">
        <v>33</v>
      </c>
      <c r="NT150" s="5" t="s">
        <v>33</v>
      </c>
      <c r="NU150" s="5" t="s">
        <v>33</v>
      </c>
      <c r="NV150" s="5" t="s">
        <v>33</v>
      </c>
      <c r="NW150" s="5">
        <v>0</v>
      </c>
      <c r="NX150" s="5">
        <v>0</v>
      </c>
      <c r="NY150" s="5">
        <v>0</v>
      </c>
      <c r="NZ150" s="5">
        <v>0</v>
      </c>
      <c r="OA150" s="5">
        <v>0</v>
      </c>
      <c r="OB150" s="5">
        <v>0</v>
      </c>
      <c r="OC150" s="5">
        <v>0</v>
      </c>
      <c r="OD150" s="5">
        <v>0</v>
      </c>
      <c r="OE150" s="5">
        <v>0</v>
      </c>
      <c r="OF150" s="5">
        <v>0</v>
      </c>
      <c r="OG150" s="5">
        <v>0</v>
      </c>
      <c r="OH150" s="5">
        <v>0</v>
      </c>
      <c r="OI150" s="5">
        <v>0</v>
      </c>
      <c r="OJ150" s="5">
        <v>0</v>
      </c>
      <c r="OK150" s="5" t="s">
        <v>33</v>
      </c>
      <c r="OL150" s="5" t="s">
        <v>33</v>
      </c>
      <c r="OM150" s="5" t="s">
        <v>33</v>
      </c>
      <c r="ON150" s="5" t="s">
        <v>33</v>
      </c>
      <c r="OO150" s="5" t="s">
        <v>33</v>
      </c>
      <c r="OP150" s="5" t="s">
        <v>33</v>
      </c>
      <c r="OQ150" s="5" t="s">
        <v>33</v>
      </c>
      <c r="OR150" s="5" t="s">
        <v>33</v>
      </c>
      <c r="OS150" s="5" t="s">
        <v>33</v>
      </c>
      <c r="OT150" s="5" t="s">
        <v>33</v>
      </c>
      <c r="OU150" s="5" t="s">
        <v>33</v>
      </c>
      <c r="OV150" s="5" t="s">
        <v>33</v>
      </c>
      <c r="OW150" s="5" t="s">
        <v>33</v>
      </c>
      <c r="OX150" s="5" t="s">
        <v>33</v>
      </c>
      <c r="OY150" s="5" t="s">
        <v>33</v>
      </c>
      <c r="OZ150" s="5" t="s">
        <v>33</v>
      </c>
      <c r="PA150" s="5" t="s">
        <v>33</v>
      </c>
      <c r="PB150" s="5" t="s">
        <v>33</v>
      </c>
      <c r="PC150" s="5">
        <v>12049</v>
      </c>
      <c r="PD150" s="5">
        <v>12645</v>
      </c>
      <c r="PE150" s="5">
        <v>8909</v>
      </c>
      <c r="PF150" s="5">
        <v>11556</v>
      </c>
      <c r="PG150" s="5">
        <v>14695</v>
      </c>
      <c r="PH150" s="5">
        <v>12410</v>
      </c>
      <c r="PI150" s="5">
        <v>11503</v>
      </c>
      <c r="PJ150" s="5">
        <v>12431</v>
      </c>
      <c r="PK150" s="5">
        <v>10560</v>
      </c>
      <c r="PL150" s="5">
        <v>10845</v>
      </c>
      <c r="PM150" s="5">
        <v>4920</v>
      </c>
      <c r="PN150" s="5">
        <v>5582</v>
      </c>
      <c r="PO150" s="5">
        <v>10265</v>
      </c>
      <c r="PP150" s="5">
        <v>8962</v>
      </c>
      <c r="PQ150" s="5">
        <v>9587</v>
      </c>
      <c r="PR150" s="5">
        <v>11129</v>
      </c>
      <c r="PS150" s="5">
        <v>9988</v>
      </c>
      <c r="PT150" s="5">
        <v>9774</v>
      </c>
      <c r="PU150" s="5">
        <v>9336</v>
      </c>
      <c r="PV150" s="5">
        <v>8932</v>
      </c>
      <c r="PW150" s="5">
        <v>6365</v>
      </c>
      <c r="PX150" s="5">
        <v>8693</v>
      </c>
      <c r="PY150" s="5">
        <v>8516</v>
      </c>
      <c r="PZ150" s="5">
        <v>9125</v>
      </c>
      <c r="QA150" s="5">
        <v>8556</v>
      </c>
      <c r="QB150" s="5">
        <v>8725</v>
      </c>
      <c r="QC150" s="5">
        <v>9841</v>
      </c>
      <c r="QD150" s="5">
        <v>10013</v>
      </c>
      <c r="QE150" s="5">
        <v>10147</v>
      </c>
      <c r="QF150" s="5">
        <v>10116</v>
      </c>
      <c r="QG150" s="5">
        <v>9744</v>
      </c>
      <c r="QH150" s="5">
        <v>9619</v>
      </c>
      <c r="QI150" s="5">
        <v>17791</v>
      </c>
      <c r="QJ150" s="5">
        <v>16803</v>
      </c>
      <c r="QK150" s="5">
        <v>19632</v>
      </c>
      <c r="QL150" s="5">
        <v>14865</v>
      </c>
      <c r="QM150" s="5">
        <v>14083</v>
      </c>
      <c r="QN150" s="5">
        <v>13980</v>
      </c>
      <c r="QO150" s="5">
        <v>14603</v>
      </c>
      <c r="QP150" s="5">
        <v>13986</v>
      </c>
      <c r="QQ150" s="5">
        <v>13421</v>
      </c>
      <c r="QR150" s="5">
        <v>14868</v>
      </c>
      <c r="QS150" s="5">
        <v>14493</v>
      </c>
      <c r="QT150" s="5">
        <v>16552</v>
      </c>
      <c r="QU150" s="5">
        <v>15278</v>
      </c>
      <c r="QV150" s="5">
        <v>17250</v>
      </c>
      <c r="QW150" s="5">
        <v>14574</v>
      </c>
      <c r="QX150" s="5">
        <v>14120</v>
      </c>
      <c r="QY150" s="5">
        <v>16344</v>
      </c>
      <c r="QZ150" s="5">
        <v>13295</v>
      </c>
      <c r="RA150" s="5">
        <v>12013</v>
      </c>
      <c r="RB150" s="5">
        <v>11747</v>
      </c>
      <c r="RC150" s="5">
        <v>12106</v>
      </c>
      <c r="RD150" s="5">
        <v>12356</v>
      </c>
      <c r="RE150" s="5">
        <v>12163</v>
      </c>
      <c r="RF150" s="5">
        <v>11911</v>
      </c>
      <c r="RG150" s="5">
        <v>11423</v>
      </c>
      <c r="RH150" s="5">
        <v>11824</v>
      </c>
      <c r="RI150" s="5">
        <v>12742</v>
      </c>
      <c r="RJ150" s="5">
        <v>11783</v>
      </c>
      <c r="RK150" s="5">
        <v>10250</v>
      </c>
      <c r="RL150" s="5">
        <v>11317</v>
      </c>
      <c r="RM150" s="5">
        <v>10793</v>
      </c>
      <c r="RN150" s="5">
        <v>10858</v>
      </c>
      <c r="RO150" s="5">
        <v>15145</v>
      </c>
      <c r="RP150" s="5">
        <v>14315</v>
      </c>
      <c r="RQ150" s="5">
        <v>14257</v>
      </c>
      <c r="RR150" s="5">
        <v>10275</v>
      </c>
      <c r="RS150" s="5">
        <v>10818</v>
      </c>
      <c r="RT150" s="5">
        <v>10442</v>
      </c>
      <c r="RU150" s="5">
        <v>9135</v>
      </c>
      <c r="RV150" s="5">
        <v>10332</v>
      </c>
      <c r="RW150" s="5">
        <v>10916</v>
      </c>
      <c r="RX150" s="5">
        <v>11556</v>
      </c>
      <c r="RY150" s="5">
        <v>14243</v>
      </c>
      <c r="RZ150" s="5">
        <v>14160</v>
      </c>
      <c r="SA150" s="5">
        <v>13924</v>
      </c>
      <c r="SB150" s="5">
        <v>12517</v>
      </c>
      <c r="SC150" s="5">
        <v>11321</v>
      </c>
      <c r="SD150" s="5">
        <v>11003</v>
      </c>
      <c r="SE150" s="5">
        <v>14734</v>
      </c>
      <c r="SF150" s="5">
        <v>14163</v>
      </c>
      <c r="SG150" s="5">
        <v>15078</v>
      </c>
      <c r="SH150" s="5">
        <v>12710</v>
      </c>
      <c r="SI150" s="5">
        <v>11493</v>
      </c>
      <c r="SJ150" s="5">
        <v>10747</v>
      </c>
      <c r="SK150" s="5">
        <v>10242</v>
      </c>
      <c r="SL150" s="5">
        <v>9949</v>
      </c>
      <c r="SM150" s="5">
        <v>8581</v>
      </c>
      <c r="SN150" s="5">
        <v>8469</v>
      </c>
      <c r="SO150" s="5">
        <v>8816</v>
      </c>
      <c r="SP150" s="5">
        <v>8526</v>
      </c>
      <c r="SQ150" s="5">
        <v>14051</v>
      </c>
      <c r="SR150" s="5">
        <v>13794</v>
      </c>
      <c r="SS150" s="5">
        <v>14324</v>
      </c>
      <c r="ST150" s="5">
        <v>11269</v>
      </c>
      <c r="SU150" s="5">
        <v>22116</v>
      </c>
      <c r="SV150" s="5">
        <v>11975</v>
      </c>
      <c r="SW150" s="5">
        <v>20879</v>
      </c>
      <c r="SX150" s="5">
        <v>-6451</v>
      </c>
      <c r="SY150" s="5">
        <v>9005</v>
      </c>
      <c r="SZ150" s="5">
        <v>43600</v>
      </c>
      <c r="TA150" s="5">
        <v>21643</v>
      </c>
      <c r="TB150" s="5">
        <v>37911</v>
      </c>
      <c r="TC150" s="5">
        <v>38237</v>
      </c>
      <c r="TD150" s="5">
        <v>35301</v>
      </c>
      <c r="TE150" s="5">
        <v>31145</v>
      </c>
      <c r="TF150" s="5">
        <v>34712</v>
      </c>
      <c r="TG150" s="5">
        <v>34534</v>
      </c>
      <c r="TH150" s="5">
        <v>29627</v>
      </c>
      <c r="TI150" s="5">
        <v>30328</v>
      </c>
      <c r="TJ150" s="5">
        <v>30779</v>
      </c>
      <c r="TK150" s="5">
        <v>37642</v>
      </c>
      <c r="TL150" s="5">
        <v>19629</v>
      </c>
      <c r="TM150" s="5">
        <v>13770</v>
      </c>
      <c r="TN150" s="5">
        <v>13818</v>
      </c>
      <c r="TO150" s="5">
        <v>11802</v>
      </c>
      <c r="TP150" s="5">
        <v>8343</v>
      </c>
      <c r="TQ150" s="5">
        <v>11220</v>
      </c>
      <c r="TR150" s="5">
        <v>18016</v>
      </c>
      <c r="TS150" s="5">
        <v>17698</v>
      </c>
      <c r="TT150" s="5">
        <v>15920</v>
      </c>
      <c r="TU150" s="5">
        <v>14384</v>
      </c>
      <c r="TV150" s="5">
        <v>14128</v>
      </c>
      <c r="TW150" s="5">
        <v>18776</v>
      </c>
      <c r="TX150" s="5">
        <v>17589</v>
      </c>
      <c r="TY150" s="5">
        <v>11931</v>
      </c>
      <c r="TZ150" s="5">
        <v>9231</v>
      </c>
      <c r="UA150" s="5">
        <v>0</v>
      </c>
      <c r="UB150" s="5">
        <v>0</v>
      </c>
      <c r="UC150" s="5">
        <v>0</v>
      </c>
      <c r="UD150" s="5">
        <v>0</v>
      </c>
      <c r="UE150" s="5">
        <v>0</v>
      </c>
      <c r="UF150" s="5">
        <v>0</v>
      </c>
      <c r="UG150" s="5">
        <v>0</v>
      </c>
      <c r="UH150" s="5">
        <v>0</v>
      </c>
      <c r="UI150" s="5">
        <v>0</v>
      </c>
      <c r="UJ150" s="5">
        <v>0</v>
      </c>
      <c r="UK150" s="5">
        <v>0</v>
      </c>
      <c r="UL150" s="5">
        <v>0</v>
      </c>
      <c r="UM150" s="5">
        <v>0</v>
      </c>
      <c r="UN150" s="5">
        <v>0</v>
      </c>
      <c r="UO150" s="5">
        <v>0</v>
      </c>
      <c r="UP150" s="5">
        <v>0</v>
      </c>
      <c r="UQ150" s="5">
        <v>1</v>
      </c>
      <c r="UR150" s="5">
        <v>11</v>
      </c>
      <c r="US150" s="5">
        <v>31</v>
      </c>
      <c r="UT150" s="5">
        <v>77</v>
      </c>
      <c r="UU150" s="5">
        <v>110</v>
      </c>
      <c r="UV150" s="5">
        <v>94</v>
      </c>
      <c r="UW150" s="5">
        <v>254</v>
      </c>
      <c r="UX150" s="5">
        <v>220</v>
      </c>
      <c r="UY150" s="5">
        <v>245</v>
      </c>
      <c r="UZ150" s="5">
        <v>315</v>
      </c>
      <c r="VA150" s="5">
        <v>391</v>
      </c>
      <c r="VB150" s="5">
        <v>270</v>
      </c>
      <c r="VC150" s="5">
        <v>155</v>
      </c>
      <c r="VD150" s="5">
        <v>100</v>
      </c>
      <c r="VE150" s="5">
        <v>142</v>
      </c>
      <c r="VF150" s="5">
        <v>275</v>
      </c>
      <c r="VG150" s="5">
        <v>104260</v>
      </c>
      <c r="VH150" s="5">
        <v>89677</v>
      </c>
      <c r="VI150" s="5">
        <v>87798</v>
      </c>
      <c r="VJ150" s="5">
        <v>88534</v>
      </c>
      <c r="VK150" s="5">
        <v>85362</v>
      </c>
      <c r="VL150" s="5">
        <v>81436</v>
      </c>
      <c r="VM150" s="5">
        <v>81057</v>
      </c>
      <c r="VN150" s="5">
        <v>72119</v>
      </c>
      <c r="VO150" s="5">
        <v>69872</v>
      </c>
      <c r="VP150" s="5">
        <v>68870</v>
      </c>
      <c r="VQ150" s="5">
        <v>62173</v>
      </c>
      <c r="VR150" s="5">
        <v>66289</v>
      </c>
      <c r="VS150" s="5">
        <v>68205</v>
      </c>
      <c r="VT150" s="5">
        <v>79775</v>
      </c>
      <c r="VU150" s="5">
        <v>69548</v>
      </c>
      <c r="VV150" s="5">
        <v>70847</v>
      </c>
      <c r="VW150" s="5">
        <v>57765</v>
      </c>
      <c r="VX150" s="5">
        <v>46895</v>
      </c>
      <c r="VY150" s="5">
        <v>25549</v>
      </c>
      <c r="VZ150" s="5">
        <v>29651</v>
      </c>
      <c r="WA150" s="5">
        <v>32902</v>
      </c>
      <c r="WB150" s="5">
        <v>46210</v>
      </c>
      <c r="WC150" s="5">
        <v>31925</v>
      </c>
      <c r="WD150" s="5">
        <v>35608</v>
      </c>
      <c r="WE150" s="5">
        <v>35290</v>
      </c>
      <c r="WF150" s="5">
        <v>48731</v>
      </c>
      <c r="WG150" s="5">
        <v>39290</v>
      </c>
      <c r="WH150" s="5">
        <v>30104</v>
      </c>
      <c r="WI150" s="5">
        <v>34148</v>
      </c>
      <c r="WJ150" s="5">
        <v>31790</v>
      </c>
      <c r="WK150" s="5">
        <v>30664</v>
      </c>
      <c r="WL150" s="5">
        <v>29559</v>
      </c>
      <c r="WM150" s="5">
        <v>207</v>
      </c>
      <c r="WN150" s="5">
        <v>263</v>
      </c>
      <c r="WO150" s="5">
        <v>310</v>
      </c>
      <c r="WP150" s="5">
        <v>323</v>
      </c>
      <c r="WQ150" s="5">
        <v>346</v>
      </c>
      <c r="WR150" s="5">
        <v>459</v>
      </c>
      <c r="WS150" s="5">
        <v>695</v>
      </c>
      <c r="WT150" s="5">
        <v>736</v>
      </c>
      <c r="WU150" s="5">
        <v>923</v>
      </c>
      <c r="WV150" s="5">
        <v>1037</v>
      </c>
      <c r="WW150" s="5">
        <v>1201</v>
      </c>
      <c r="WX150" s="5">
        <v>847</v>
      </c>
      <c r="WY150" s="5">
        <v>1141</v>
      </c>
      <c r="WZ150" s="5">
        <v>719</v>
      </c>
      <c r="XA150" s="5">
        <v>952</v>
      </c>
      <c r="XB150" s="5">
        <v>776</v>
      </c>
      <c r="XC150" s="5">
        <v>422</v>
      </c>
      <c r="XD150" s="5">
        <v>670</v>
      </c>
      <c r="XE150" s="5">
        <v>6579</v>
      </c>
      <c r="XF150" s="5">
        <v>5296</v>
      </c>
      <c r="XG150" s="5">
        <v>4576</v>
      </c>
      <c r="XH150" s="5">
        <v>4364</v>
      </c>
      <c r="XI150" s="5">
        <v>3190</v>
      </c>
      <c r="XJ150" s="5">
        <v>3473</v>
      </c>
      <c r="XK150" s="5">
        <v>3313</v>
      </c>
      <c r="XL150" s="5">
        <v>3137</v>
      </c>
      <c r="XM150" s="5">
        <v>2774</v>
      </c>
      <c r="XN150" s="5">
        <v>2781</v>
      </c>
      <c r="XO150" s="5">
        <v>2704</v>
      </c>
      <c r="XP150" s="5">
        <v>2588</v>
      </c>
      <c r="XQ150" s="5">
        <v>2342</v>
      </c>
      <c r="XR150" s="5">
        <v>2213</v>
      </c>
      <c r="XS150" s="1">
        <v>20856</v>
      </c>
      <c r="XT150" s="3" t="s">
        <v>180</v>
      </c>
      <c r="XU150" s="3" t="s">
        <v>180</v>
      </c>
      <c r="XV150" s="3" t="s">
        <v>180</v>
      </c>
      <c r="XW150" s="3" t="s">
        <v>179</v>
      </c>
      <c r="XX150" s="3" t="s">
        <v>180</v>
      </c>
      <c r="XY150" s="3" t="s">
        <v>180</v>
      </c>
      <c r="XZ150" s="3" t="s">
        <v>244</v>
      </c>
    </row>
    <row r="151" spans="1:650" x14ac:dyDescent="0.3">
      <c r="A151" s="6" t="s">
        <v>178</v>
      </c>
      <c r="B151" s="1">
        <v>4057106</v>
      </c>
      <c r="C151" s="5">
        <v>814</v>
      </c>
      <c r="D151" s="5">
        <v>9807</v>
      </c>
      <c r="E151" s="5">
        <v>0</v>
      </c>
      <c r="F151" s="5">
        <v>323</v>
      </c>
      <c r="G151" s="5">
        <v>0</v>
      </c>
      <c r="H151" s="5">
        <v>950</v>
      </c>
      <c r="I151" s="5">
        <v>643</v>
      </c>
      <c r="J151" s="5">
        <v>48</v>
      </c>
      <c r="K151" s="5">
        <v>26</v>
      </c>
      <c r="L151" s="5">
        <v>117</v>
      </c>
      <c r="M151" s="5">
        <v>126</v>
      </c>
      <c r="N151" s="5">
        <v>1132</v>
      </c>
      <c r="O151" s="5">
        <v>1012</v>
      </c>
      <c r="P151" s="5">
        <v>4164</v>
      </c>
      <c r="Q151" s="5">
        <v>1437</v>
      </c>
      <c r="R151" s="5">
        <v>1095</v>
      </c>
      <c r="S151" s="5">
        <v>447</v>
      </c>
      <c r="T151" s="5">
        <v>4976</v>
      </c>
      <c r="U151" s="5">
        <v>1471</v>
      </c>
      <c r="V151" s="5">
        <v>4274</v>
      </c>
      <c r="W151" s="5">
        <v>411</v>
      </c>
      <c r="X151" s="5">
        <v>0</v>
      </c>
      <c r="Y151" s="5">
        <v>0</v>
      </c>
      <c r="Z151" s="5">
        <v>0</v>
      </c>
      <c r="AA151" s="5">
        <v>460</v>
      </c>
      <c r="AB151" s="5">
        <v>0</v>
      </c>
      <c r="AC151" s="5">
        <v>0</v>
      </c>
      <c r="AD151" s="5">
        <v>0</v>
      </c>
      <c r="AE151" s="5">
        <v>0</v>
      </c>
      <c r="AF151" s="5">
        <v>0</v>
      </c>
      <c r="AG151" s="5">
        <v>188</v>
      </c>
      <c r="AH151" s="5">
        <v>0</v>
      </c>
      <c r="AI151" s="5">
        <v>22888</v>
      </c>
      <c r="AJ151" s="5">
        <v>215842</v>
      </c>
      <c r="AK151" s="5">
        <v>82179</v>
      </c>
      <c r="AL151" s="5">
        <v>466357</v>
      </c>
      <c r="AM151" s="5">
        <v>74959</v>
      </c>
      <c r="AN151" s="5">
        <v>252891</v>
      </c>
      <c r="AO151" s="5">
        <v>429068</v>
      </c>
      <c r="AP151" s="5">
        <v>-70151</v>
      </c>
      <c r="AQ151" s="5">
        <v>21628</v>
      </c>
      <c r="AR151" s="5">
        <v>45526</v>
      </c>
      <c r="AS151" s="5">
        <v>273217</v>
      </c>
      <c r="AT151" s="5">
        <v>543580</v>
      </c>
      <c r="AU151" s="5">
        <v>48168</v>
      </c>
      <c r="AV151" s="5">
        <v>25861</v>
      </c>
      <c r="AW151" s="5">
        <v>42799</v>
      </c>
      <c r="AX151" s="5">
        <v>40999</v>
      </c>
      <c r="AY151" s="5">
        <v>184267</v>
      </c>
      <c r="AZ151" s="5">
        <v>28227</v>
      </c>
      <c r="BA151" s="5">
        <v>141520</v>
      </c>
      <c r="BB151" s="5">
        <v>44896</v>
      </c>
      <c r="BC151" s="5">
        <v>93590</v>
      </c>
      <c r="BD151" s="5">
        <v>5916</v>
      </c>
      <c r="BE151" s="5">
        <v>9802</v>
      </c>
      <c r="BF151" s="5">
        <v>12017</v>
      </c>
      <c r="BG151" s="5">
        <v>14323</v>
      </c>
      <c r="BH151" s="5">
        <v>24945</v>
      </c>
      <c r="BI151" s="5">
        <v>35847</v>
      </c>
      <c r="BJ151" s="5">
        <v>32643</v>
      </c>
      <c r="BK151" s="5">
        <v>9300</v>
      </c>
      <c r="BL151" s="5">
        <v>12656</v>
      </c>
      <c r="BM151" s="5">
        <v>17722</v>
      </c>
      <c r="BN151" s="5">
        <v>18328</v>
      </c>
      <c r="BO151" s="5">
        <v>0</v>
      </c>
      <c r="BP151" s="5">
        <v>0</v>
      </c>
      <c r="BQ151" s="5">
        <v>0</v>
      </c>
      <c r="BR151" s="5">
        <v>0</v>
      </c>
      <c r="BS151" s="5">
        <v>0</v>
      </c>
      <c r="BT151" s="5">
        <v>0</v>
      </c>
      <c r="BU151" s="5">
        <v>0</v>
      </c>
      <c r="BV151" s="5">
        <v>0</v>
      </c>
      <c r="BW151" s="5">
        <v>0</v>
      </c>
      <c r="BX151" s="5">
        <v>0</v>
      </c>
      <c r="BY151" s="5">
        <v>0</v>
      </c>
      <c r="BZ151" s="5">
        <v>0</v>
      </c>
      <c r="CA151" s="5">
        <v>0</v>
      </c>
      <c r="CB151" s="5">
        <v>0</v>
      </c>
      <c r="CC151" s="5">
        <v>0</v>
      </c>
      <c r="CD151" s="5">
        <v>0</v>
      </c>
      <c r="CE151" s="5">
        <v>0</v>
      </c>
      <c r="CF151" s="5">
        <v>0</v>
      </c>
      <c r="CG151" s="5">
        <v>3</v>
      </c>
      <c r="CH151" s="5">
        <v>8428</v>
      </c>
      <c r="CI151" s="5">
        <v>12818</v>
      </c>
      <c r="CJ151" s="5">
        <v>2276</v>
      </c>
      <c r="CK151" s="5">
        <v>5472</v>
      </c>
      <c r="CL151" s="5">
        <v>5296</v>
      </c>
      <c r="CM151" s="5">
        <v>5339</v>
      </c>
      <c r="CN151" s="5">
        <v>3860</v>
      </c>
      <c r="CO151" s="5">
        <v>1717</v>
      </c>
      <c r="CP151" s="5">
        <v>-220</v>
      </c>
      <c r="CQ151" s="5">
        <v>8574</v>
      </c>
      <c r="CR151" s="5">
        <v>6703</v>
      </c>
      <c r="CS151" s="5">
        <v>6622</v>
      </c>
      <c r="CT151" s="5">
        <v>4719</v>
      </c>
      <c r="CU151" s="5">
        <v>272510</v>
      </c>
      <c r="CV151" s="5">
        <v>160448</v>
      </c>
      <c r="CW151" s="5">
        <v>148711</v>
      </c>
      <c r="CX151" s="5">
        <v>112114</v>
      </c>
      <c r="CY151" s="5">
        <v>94857</v>
      </c>
      <c r="CZ151" s="5">
        <v>62710</v>
      </c>
      <c r="DA151" s="5">
        <v>37798</v>
      </c>
      <c r="DB151" s="5">
        <v>30500</v>
      </c>
      <c r="DC151" s="5">
        <v>25990</v>
      </c>
      <c r="DD151" s="5">
        <v>25038</v>
      </c>
      <c r="DE151" s="5">
        <v>25941</v>
      </c>
      <c r="DF151" s="5">
        <v>40619</v>
      </c>
      <c r="DG151" s="5">
        <v>37318</v>
      </c>
      <c r="DH151" s="5">
        <v>48749</v>
      </c>
      <c r="DI151" s="5">
        <v>46154</v>
      </c>
      <c r="DJ151" s="5">
        <v>69353</v>
      </c>
      <c r="DK151" s="5">
        <v>49642</v>
      </c>
      <c r="DL151" s="5">
        <v>41842</v>
      </c>
      <c r="DM151" s="5">
        <v>52123</v>
      </c>
      <c r="DN151" s="5">
        <v>53899</v>
      </c>
      <c r="DO151" s="5">
        <v>40703</v>
      </c>
      <c r="DP151" s="5">
        <v>24917</v>
      </c>
      <c r="DQ151" s="5">
        <v>21461</v>
      </c>
      <c r="DR151" s="5">
        <v>22859</v>
      </c>
      <c r="DS151" s="5">
        <v>20783</v>
      </c>
      <c r="DT151" s="5">
        <v>18193</v>
      </c>
      <c r="DU151" s="5">
        <v>21518</v>
      </c>
      <c r="DV151" s="5">
        <v>26721</v>
      </c>
      <c r="DW151" s="5">
        <v>19690</v>
      </c>
      <c r="DX151" s="5">
        <v>22789</v>
      </c>
      <c r="DY151" s="5">
        <v>24330</v>
      </c>
      <c r="DZ151" s="5">
        <v>19152</v>
      </c>
      <c r="EA151" s="5">
        <v>4865</v>
      </c>
      <c r="EB151" s="5">
        <v>3421</v>
      </c>
      <c r="EC151" s="5">
        <v>2140</v>
      </c>
      <c r="ED151" s="5">
        <v>2735</v>
      </c>
      <c r="EE151" s="5">
        <v>3872</v>
      </c>
      <c r="EF151" s="5">
        <v>2668</v>
      </c>
      <c r="EG151" s="5">
        <v>1735</v>
      </c>
      <c r="EH151" s="5">
        <v>-255</v>
      </c>
      <c r="EI151" s="5">
        <v>895</v>
      </c>
      <c r="EJ151" s="5">
        <v>297</v>
      </c>
      <c r="EK151" s="5">
        <v>635</v>
      </c>
      <c r="EL151" s="5">
        <v>780</v>
      </c>
      <c r="EM151" s="5">
        <v>1227</v>
      </c>
      <c r="EN151" s="5">
        <v>1841</v>
      </c>
      <c r="EO151" s="5">
        <v>3989</v>
      </c>
      <c r="EP151" s="5">
        <v>2395</v>
      </c>
      <c r="EQ151" s="5">
        <v>3557</v>
      </c>
      <c r="ER151" s="5">
        <v>1987</v>
      </c>
      <c r="ES151" s="5">
        <v>3489</v>
      </c>
      <c r="ET151" s="5">
        <v>2283</v>
      </c>
      <c r="EU151" s="5">
        <v>2035</v>
      </c>
      <c r="EV151" s="5">
        <v>1068</v>
      </c>
      <c r="EW151" s="5">
        <v>1210</v>
      </c>
      <c r="EX151" s="5">
        <v>867</v>
      </c>
      <c r="EY151" s="5">
        <v>1157</v>
      </c>
      <c r="EZ151" s="5">
        <v>545</v>
      </c>
      <c r="FA151" s="5">
        <v>1391</v>
      </c>
      <c r="FB151" s="5">
        <v>1147</v>
      </c>
      <c r="FC151" s="5">
        <v>1434</v>
      </c>
      <c r="FD151" s="5">
        <v>993</v>
      </c>
      <c r="FE151" s="5">
        <v>1410</v>
      </c>
      <c r="FF151" s="5">
        <v>848</v>
      </c>
      <c r="FG151" s="5">
        <v>0</v>
      </c>
      <c r="FH151" s="5">
        <v>0</v>
      </c>
      <c r="FI151" s="5">
        <v>0</v>
      </c>
      <c r="FJ151" s="5">
        <v>0</v>
      </c>
      <c r="FK151" s="5">
        <v>0</v>
      </c>
      <c r="FL151" s="5">
        <v>0</v>
      </c>
      <c r="FM151" s="5">
        <v>0</v>
      </c>
      <c r="FN151" s="5">
        <v>0</v>
      </c>
      <c r="FO151" s="5">
        <v>0</v>
      </c>
      <c r="FP151" s="5">
        <v>0</v>
      </c>
      <c r="FQ151" s="5">
        <v>0</v>
      </c>
      <c r="FR151" s="5">
        <v>0</v>
      </c>
      <c r="FS151" s="5">
        <v>0</v>
      </c>
      <c r="FT151" s="5">
        <v>0</v>
      </c>
      <c r="FU151" s="5" t="s">
        <v>33</v>
      </c>
      <c r="FV151" s="5" t="s">
        <v>33</v>
      </c>
      <c r="FW151" s="5" t="s">
        <v>33</v>
      </c>
      <c r="FX151" s="5" t="s">
        <v>33</v>
      </c>
      <c r="FY151" s="5" t="s">
        <v>33</v>
      </c>
      <c r="FZ151" s="5" t="s">
        <v>33</v>
      </c>
      <c r="GA151" s="5" t="s">
        <v>33</v>
      </c>
      <c r="GB151" s="5" t="s">
        <v>33</v>
      </c>
      <c r="GC151" s="5" t="s">
        <v>33</v>
      </c>
      <c r="GD151" s="5" t="s">
        <v>33</v>
      </c>
      <c r="GE151" s="5" t="s">
        <v>33</v>
      </c>
      <c r="GF151" s="5" t="s">
        <v>33</v>
      </c>
      <c r="GG151" s="5" t="s">
        <v>33</v>
      </c>
      <c r="GH151" s="5" t="s">
        <v>33</v>
      </c>
      <c r="GI151" s="5" t="s">
        <v>33</v>
      </c>
      <c r="GJ151" s="5" t="s">
        <v>33</v>
      </c>
      <c r="GK151" s="5" t="s">
        <v>33</v>
      </c>
      <c r="GL151" s="5" t="s">
        <v>33</v>
      </c>
      <c r="GM151" s="5">
        <v>301076</v>
      </c>
      <c r="GN151" s="5">
        <v>389519</v>
      </c>
      <c r="GO151" s="5">
        <v>233029</v>
      </c>
      <c r="GP151" s="5">
        <v>581529</v>
      </c>
      <c r="GQ151" s="5">
        <v>173688</v>
      </c>
      <c r="GR151" s="5">
        <v>319219</v>
      </c>
      <c r="GS151" s="5">
        <v>469244</v>
      </c>
      <c r="GT151" s="5">
        <v>-39858</v>
      </c>
      <c r="GU151" s="5">
        <v>48539</v>
      </c>
      <c r="GV151" s="5">
        <v>70978</v>
      </c>
      <c r="GW151" s="5">
        <v>299919</v>
      </c>
      <c r="GX151" s="5">
        <v>586111</v>
      </c>
      <c r="GY151" s="5">
        <v>87725</v>
      </c>
      <c r="GZ151" s="5">
        <v>80616</v>
      </c>
      <c r="HA151" s="5">
        <v>94380</v>
      </c>
      <c r="HB151" s="5">
        <v>113841</v>
      </c>
      <c r="HC151" s="5">
        <v>237913</v>
      </c>
      <c r="HD151" s="5">
        <v>77032</v>
      </c>
      <c r="HE151" s="5">
        <v>198605</v>
      </c>
      <c r="HF151" s="5">
        <v>113779</v>
      </c>
      <c r="HG151" s="5">
        <v>149557</v>
      </c>
      <c r="HH151" s="5">
        <v>34177</v>
      </c>
      <c r="HI151" s="5">
        <v>37946</v>
      </c>
      <c r="HJ151" s="5">
        <v>41039</v>
      </c>
      <c r="HK151" s="5">
        <v>42061</v>
      </c>
      <c r="HL151" s="5">
        <v>47543</v>
      </c>
      <c r="HM151" s="5">
        <v>60473</v>
      </c>
      <c r="HN151" s="5">
        <v>60291</v>
      </c>
      <c r="HO151" s="5">
        <v>38998</v>
      </c>
      <c r="HP151" s="5">
        <v>43140</v>
      </c>
      <c r="HQ151" s="5">
        <v>50272</v>
      </c>
      <c r="HR151" s="5">
        <v>43048</v>
      </c>
      <c r="HS151" s="5">
        <v>392710</v>
      </c>
      <c r="HT151" s="5">
        <v>457825</v>
      </c>
      <c r="HU151" s="5">
        <v>460023</v>
      </c>
      <c r="HV151" s="5">
        <v>427982</v>
      </c>
      <c r="HW151" s="5">
        <v>492753</v>
      </c>
      <c r="HX151" s="5">
        <v>530407</v>
      </c>
      <c r="HY151" s="5">
        <v>578478</v>
      </c>
      <c r="HZ151" s="5">
        <v>596227</v>
      </c>
      <c r="IA151" s="5">
        <v>584161</v>
      </c>
      <c r="IB151" s="5">
        <v>562297</v>
      </c>
      <c r="IC151" s="5">
        <v>576442</v>
      </c>
      <c r="ID151" s="5">
        <v>652643</v>
      </c>
      <c r="IE151" s="5">
        <v>637342</v>
      </c>
      <c r="IF151" s="5">
        <v>548854</v>
      </c>
      <c r="IG151" s="5">
        <v>444991</v>
      </c>
      <c r="IH151" s="5">
        <v>310918</v>
      </c>
      <c r="II151" s="5">
        <v>289635</v>
      </c>
      <c r="IJ151" s="5">
        <v>271410</v>
      </c>
      <c r="IK151" s="5">
        <v>257592</v>
      </c>
      <c r="IL151" s="5">
        <v>228732</v>
      </c>
      <c r="IM151" s="5">
        <v>202894</v>
      </c>
      <c r="IN151" s="5">
        <v>185999</v>
      </c>
      <c r="IO151" s="5">
        <v>183269</v>
      </c>
      <c r="IP151" s="5">
        <v>180965</v>
      </c>
      <c r="IQ151" s="5">
        <v>185490</v>
      </c>
      <c r="IR151" s="5">
        <v>187866</v>
      </c>
      <c r="IS151" s="5">
        <v>185364</v>
      </c>
      <c r="IT151" s="5">
        <v>190432</v>
      </c>
      <c r="IU151" s="5">
        <v>196218</v>
      </c>
      <c r="IV151" s="5">
        <v>190031</v>
      </c>
      <c r="IW151" s="5">
        <v>197863</v>
      </c>
      <c r="IX151" s="5">
        <v>191728</v>
      </c>
      <c r="IY151" s="5">
        <v>36859</v>
      </c>
      <c r="IZ151" s="5">
        <v>41264</v>
      </c>
      <c r="JA151" s="5">
        <v>38353</v>
      </c>
      <c r="JB151" s="5">
        <v>39708</v>
      </c>
      <c r="JC151" s="5">
        <v>53073</v>
      </c>
      <c r="JD151" s="5">
        <v>65967</v>
      </c>
      <c r="JE151" s="5">
        <v>54300</v>
      </c>
      <c r="JF151" s="5">
        <v>40015</v>
      </c>
      <c r="JG151" s="5">
        <v>37758</v>
      </c>
      <c r="JH151" s="5">
        <v>39038</v>
      </c>
      <c r="JI151" s="5">
        <v>44670</v>
      </c>
      <c r="JJ151" s="5">
        <v>35684</v>
      </c>
      <c r="JK151" s="5">
        <v>47306</v>
      </c>
      <c r="JL151" s="5">
        <v>31712</v>
      </c>
      <c r="JM151" s="5">
        <v>39678</v>
      </c>
      <c r="JN151" s="5">
        <v>56057</v>
      </c>
      <c r="JO151" s="5">
        <v>49350</v>
      </c>
      <c r="JP151" s="5">
        <v>46340</v>
      </c>
      <c r="JQ151" s="5">
        <v>48413</v>
      </c>
      <c r="JR151" s="5">
        <v>43073</v>
      </c>
      <c r="JS151" s="5">
        <v>32344</v>
      </c>
      <c r="JT151" s="5">
        <v>31421</v>
      </c>
      <c r="JU151" s="5">
        <v>24760</v>
      </c>
      <c r="JV151" s="5">
        <v>27405</v>
      </c>
      <c r="JW151" s="5">
        <v>29039</v>
      </c>
      <c r="JX151" s="5">
        <v>29034</v>
      </c>
      <c r="JY151" s="5">
        <v>30127</v>
      </c>
      <c r="JZ151" s="5">
        <v>25504</v>
      </c>
      <c r="KA151" s="5">
        <v>27868</v>
      </c>
      <c r="KB151" s="5">
        <v>24853</v>
      </c>
      <c r="KC151" s="5">
        <v>24998</v>
      </c>
      <c r="KD151" s="5">
        <v>25353</v>
      </c>
      <c r="KE151" s="5">
        <v>151307</v>
      </c>
      <c r="KF151" s="5">
        <v>144138</v>
      </c>
      <c r="KG151" s="5">
        <v>139007</v>
      </c>
      <c r="KH151" s="5">
        <v>148914</v>
      </c>
      <c r="KI151" s="5">
        <v>135533</v>
      </c>
      <c r="KJ151" s="5">
        <v>125369</v>
      </c>
      <c r="KK151" s="5">
        <v>120106</v>
      </c>
      <c r="KL151" s="5">
        <v>111503</v>
      </c>
      <c r="KM151" s="5">
        <v>111946</v>
      </c>
      <c r="KN151" s="5">
        <v>109750</v>
      </c>
      <c r="KO151" s="5">
        <v>96339</v>
      </c>
      <c r="KP151" s="5">
        <v>94075</v>
      </c>
      <c r="KQ151" s="5">
        <v>81383</v>
      </c>
      <c r="KR151" s="5">
        <v>67716</v>
      </c>
      <c r="KS151" s="5">
        <v>62126</v>
      </c>
      <c r="KT151" s="5">
        <v>55449</v>
      </c>
      <c r="KU151" s="5">
        <v>42068</v>
      </c>
      <c r="KV151" s="5">
        <v>37225</v>
      </c>
      <c r="KW151" s="5">
        <v>27896</v>
      </c>
      <c r="KX151" s="5">
        <v>8534</v>
      </c>
      <c r="KY151" s="5">
        <v>6943</v>
      </c>
      <c r="KZ151" s="5">
        <v>7230</v>
      </c>
      <c r="LA151" s="5">
        <v>6673</v>
      </c>
      <c r="LB151" s="5">
        <v>6077</v>
      </c>
      <c r="LC151" s="5">
        <v>5254</v>
      </c>
      <c r="LD151" s="5">
        <v>4888</v>
      </c>
      <c r="LE151" s="5">
        <v>4465</v>
      </c>
      <c r="LF151" s="5">
        <v>4976</v>
      </c>
      <c r="LG151" s="5">
        <v>4198</v>
      </c>
      <c r="LH151" s="5">
        <v>3974</v>
      </c>
      <c r="LI151" s="5">
        <v>2971</v>
      </c>
      <c r="LJ151" s="5">
        <v>2124</v>
      </c>
      <c r="LK151" s="5">
        <v>0</v>
      </c>
      <c r="LL151" s="5">
        <v>0</v>
      </c>
      <c r="LM151" s="5">
        <v>0</v>
      </c>
      <c r="LN151" s="5">
        <v>0</v>
      </c>
      <c r="LO151" s="5">
        <v>0</v>
      </c>
      <c r="LP151" s="5">
        <v>0</v>
      </c>
      <c r="LQ151" s="5">
        <v>0</v>
      </c>
      <c r="LR151" s="5">
        <v>0</v>
      </c>
      <c r="LS151" s="5">
        <v>0</v>
      </c>
      <c r="LT151" s="5">
        <v>0</v>
      </c>
      <c r="LU151" s="5">
        <v>0</v>
      </c>
      <c r="LV151" s="5">
        <v>0</v>
      </c>
      <c r="LW151" s="5">
        <v>0</v>
      </c>
      <c r="LX151" s="5">
        <v>0</v>
      </c>
      <c r="LY151" s="5">
        <v>0</v>
      </c>
      <c r="LZ151" s="5">
        <v>0</v>
      </c>
      <c r="MA151" s="5">
        <v>0</v>
      </c>
      <c r="MB151" s="5">
        <v>0</v>
      </c>
      <c r="MC151" s="5">
        <v>0</v>
      </c>
      <c r="MD151" s="5">
        <v>1850</v>
      </c>
      <c r="ME151" s="5">
        <v>1888</v>
      </c>
      <c r="MF151" s="5">
        <v>1124</v>
      </c>
      <c r="MG151" s="5">
        <v>1651</v>
      </c>
      <c r="MH151" s="5">
        <v>2190</v>
      </c>
      <c r="MI151" s="5">
        <v>2069</v>
      </c>
      <c r="MJ151" s="5">
        <v>2624</v>
      </c>
      <c r="MK151" s="5">
        <v>2474</v>
      </c>
      <c r="ML151" s="5">
        <v>2440</v>
      </c>
      <c r="MM151" s="5">
        <v>2724</v>
      </c>
      <c r="MN151" s="5">
        <v>2514</v>
      </c>
      <c r="MO151" s="5">
        <v>2397</v>
      </c>
      <c r="MP151" s="5">
        <v>2645</v>
      </c>
      <c r="MQ151" s="5">
        <v>2241</v>
      </c>
      <c r="MR151" s="5">
        <v>2398</v>
      </c>
      <c r="MS151" s="5">
        <v>2126</v>
      </c>
      <c r="MT151" s="5">
        <v>1874</v>
      </c>
      <c r="MU151" s="5">
        <v>1980</v>
      </c>
      <c r="MV151" s="5">
        <v>1735</v>
      </c>
      <c r="MW151" s="5">
        <v>2410</v>
      </c>
      <c r="MX151" s="5">
        <v>2094</v>
      </c>
      <c r="MY151" s="5">
        <v>2426</v>
      </c>
      <c r="MZ151" s="5">
        <v>2689</v>
      </c>
      <c r="NA151" s="5">
        <v>2662</v>
      </c>
      <c r="NB151" s="5">
        <v>2258</v>
      </c>
      <c r="NC151" s="5">
        <v>2043</v>
      </c>
      <c r="ND151" s="5">
        <v>1633</v>
      </c>
      <c r="NE151" s="5" t="s">
        <v>33</v>
      </c>
      <c r="NF151" s="5" t="s">
        <v>33</v>
      </c>
      <c r="NG151" s="5" t="s">
        <v>33</v>
      </c>
      <c r="NH151" s="5" t="s">
        <v>33</v>
      </c>
      <c r="NI151" s="5" t="s">
        <v>33</v>
      </c>
      <c r="NJ151" s="5" t="s">
        <v>33</v>
      </c>
      <c r="NK151" s="5" t="s">
        <v>33</v>
      </c>
      <c r="NL151" s="5" t="s">
        <v>33</v>
      </c>
      <c r="NM151" s="5" t="s">
        <v>33</v>
      </c>
      <c r="NN151" s="5" t="s">
        <v>33</v>
      </c>
      <c r="NO151" s="5" t="s">
        <v>33</v>
      </c>
      <c r="NP151" s="5" t="s">
        <v>33</v>
      </c>
      <c r="NQ151" s="5" t="s">
        <v>33</v>
      </c>
      <c r="NR151" s="5" t="s">
        <v>33</v>
      </c>
      <c r="NS151" s="5" t="s">
        <v>33</v>
      </c>
      <c r="NT151" s="5" t="s">
        <v>33</v>
      </c>
      <c r="NU151" s="5" t="s">
        <v>33</v>
      </c>
      <c r="NV151" s="5" t="s">
        <v>33</v>
      </c>
      <c r="NW151" s="5">
        <v>0</v>
      </c>
      <c r="NX151" s="5">
        <v>0</v>
      </c>
      <c r="NY151" s="5">
        <v>0</v>
      </c>
      <c r="NZ151" s="5">
        <v>0</v>
      </c>
      <c r="OA151" s="5">
        <v>0</v>
      </c>
      <c r="OB151" s="5">
        <v>0</v>
      </c>
      <c r="OC151" s="5">
        <v>0</v>
      </c>
      <c r="OD151" s="5">
        <v>0</v>
      </c>
      <c r="OE151" s="5">
        <v>0</v>
      </c>
      <c r="OF151" s="5">
        <v>0</v>
      </c>
      <c r="OG151" s="5">
        <v>0</v>
      </c>
      <c r="OH151" s="5">
        <v>0</v>
      </c>
      <c r="OI151" s="5">
        <v>0</v>
      </c>
      <c r="OJ151" s="5">
        <v>0</v>
      </c>
      <c r="OK151" s="5" t="s">
        <v>33</v>
      </c>
      <c r="OL151" s="5" t="s">
        <v>33</v>
      </c>
      <c r="OM151" s="5" t="s">
        <v>33</v>
      </c>
      <c r="ON151" s="5" t="s">
        <v>33</v>
      </c>
      <c r="OO151" s="5" t="s">
        <v>33</v>
      </c>
      <c r="OP151" s="5" t="s">
        <v>33</v>
      </c>
      <c r="OQ151" s="5" t="s">
        <v>33</v>
      </c>
      <c r="OR151" s="5" t="s">
        <v>33</v>
      </c>
      <c r="OS151" s="5" t="s">
        <v>33</v>
      </c>
      <c r="OT151" s="5" t="s">
        <v>33</v>
      </c>
      <c r="OU151" s="5" t="s">
        <v>33</v>
      </c>
      <c r="OV151" s="5" t="s">
        <v>33</v>
      </c>
      <c r="OW151" s="5" t="s">
        <v>33</v>
      </c>
      <c r="OX151" s="5" t="s">
        <v>33</v>
      </c>
      <c r="OY151" s="5" t="s">
        <v>33</v>
      </c>
      <c r="OZ151" s="5" t="s">
        <v>33</v>
      </c>
      <c r="PA151" s="5" t="s">
        <v>33</v>
      </c>
      <c r="PB151" s="5" t="s">
        <v>33</v>
      </c>
      <c r="PC151" s="5">
        <v>8344</v>
      </c>
      <c r="PD151" s="5">
        <v>7590</v>
      </c>
      <c r="PE151" s="5">
        <v>9233</v>
      </c>
      <c r="PF151" s="5">
        <v>16300</v>
      </c>
      <c r="PG151" s="5">
        <v>25998</v>
      </c>
      <c r="PH151" s="5">
        <v>24671</v>
      </c>
      <c r="PI151" s="5">
        <v>22704</v>
      </c>
      <c r="PJ151" s="5">
        <v>21398</v>
      </c>
      <c r="PK151" s="5">
        <v>19269</v>
      </c>
      <c r="PL151" s="5">
        <v>20322</v>
      </c>
      <c r="PM151" s="5">
        <v>21681</v>
      </c>
      <c r="PN151" s="5">
        <v>21523</v>
      </c>
      <c r="PO151" s="5">
        <v>23266</v>
      </c>
      <c r="PP151" s="5">
        <v>21005</v>
      </c>
      <c r="PQ151" s="5">
        <v>21618</v>
      </c>
      <c r="PR151" s="5">
        <v>21275</v>
      </c>
      <c r="PS151" s="5">
        <v>19305</v>
      </c>
      <c r="PT151" s="5">
        <v>20750</v>
      </c>
      <c r="PU151" s="5">
        <v>19385</v>
      </c>
      <c r="PV151" s="5">
        <v>17936</v>
      </c>
      <c r="PW151" s="5">
        <v>16910</v>
      </c>
      <c r="PX151" s="5">
        <v>15743</v>
      </c>
      <c r="PY151" s="5">
        <v>14936</v>
      </c>
      <c r="PZ151" s="5">
        <v>14240</v>
      </c>
      <c r="QA151" s="5">
        <v>11039</v>
      </c>
      <c r="QB151" s="5">
        <v>10984</v>
      </c>
      <c r="QC151" s="5">
        <v>11033</v>
      </c>
      <c r="QD151" s="5">
        <v>10788</v>
      </c>
      <c r="QE151" s="5">
        <v>10454</v>
      </c>
      <c r="QF151" s="5">
        <v>9864</v>
      </c>
      <c r="QG151" s="5">
        <v>9248</v>
      </c>
      <c r="QH151" s="5">
        <v>8324</v>
      </c>
      <c r="QI151" s="5">
        <v>32907</v>
      </c>
      <c r="QJ151" s="5">
        <v>22043</v>
      </c>
      <c r="QK151" s="5">
        <v>23570</v>
      </c>
      <c r="QL151" s="5">
        <v>21048</v>
      </c>
      <c r="QM151" s="5">
        <v>26053</v>
      </c>
      <c r="QN151" s="5">
        <v>26951</v>
      </c>
      <c r="QO151" s="5">
        <v>23532</v>
      </c>
      <c r="QP151" s="5">
        <v>22624</v>
      </c>
      <c r="QQ151" s="5">
        <v>25754</v>
      </c>
      <c r="QR151" s="5">
        <v>24606</v>
      </c>
      <c r="QS151" s="5">
        <v>21063</v>
      </c>
      <c r="QT151" s="5">
        <v>21841</v>
      </c>
      <c r="QU151" s="5">
        <v>21575</v>
      </c>
      <c r="QV151" s="5">
        <v>21896</v>
      </c>
      <c r="QW151" s="5">
        <v>20633</v>
      </c>
      <c r="QX151" s="5">
        <v>18118</v>
      </c>
      <c r="QY151" s="5">
        <v>17270</v>
      </c>
      <c r="QZ151" s="5">
        <v>17416</v>
      </c>
      <c r="RA151" s="5">
        <v>15938</v>
      </c>
      <c r="RB151" s="5">
        <v>18309</v>
      </c>
      <c r="RC151" s="5">
        <v>18658</v>
      </c>
      <c r="RD151" s="5">
        <v>13528</v>
      </c>
      <c r="RE151" s="5">
        <v>12094</v>
      </c>
      <c r="RF151" s="5">
        <v>14992</v>
      </c>
      <c r="RG151" s="5">
        <v>15234</v>
      </c>
      <c r="RH151" s="5">
        <v>14499</v>
      </c>
      <c r="RI151" s="5">
        <v>15210</v>
      </c>
      <c r="RJ151" s="5">
        <v>14861</v>
      </c>
      <c r="RK151" s="5">
        <v>14182</v>
      </c>
      <c r="RL151" s="5">
        <v>13776</v>
      </c>
      <c r="RM151" s="5">
        <v>12806</v>
      </c>
      <c r="RN151" s="5">
        <v>12267</v>
      </c>
      <c r="RO151" s="5">
        <v>11409</v>
      </c>
      <c r="RP151" s="5">
        <v>11283</v>
      </c>
      <c r="RQ151" s="5">
        <v>14157</v>
      </c>
      <c r="RR151" s="5">
        <v>16520</v>
      </c>
      <c r="RS151" s="5">
        <v>16639</v>
      </c>
      <c r="RT151" s="5">
        <v>15788</v>
      </c>
      <c r="RU151" s="5">
        <v>15454</v>
      </c>
      <c r="RV151" s="5">
        <v>15581</v>
      </c>
      <c r="RW151" s="5">
        <v>17275</v>
      </c>
      <c r="RX151" s="5">
        <v>16455</v>
      </c>
      <c r="RY151" s="5">
        <v>18179</v>
      </c>
      <c r="RZ151" s="5">
        <v>16101</v>
      </c>
      <c r="SA151" s="5">
        <v>16827</v>
      </c>
      <c r="SB151" s="5">
        <v>17059</v>
      </c>
      <c r="SC151" s="5">
        <v>16376</v>
      </c>
      <c r="SD151" s="5">
        <v>15916</v>
      </c>
      <c r="SE151" s="5">
        <v>15342</v>
      </c>
      <c r="SF151" s="5">
        <v>14491</v>
      </c>
      <c r="SG151" s="5">
        <v>14264</v>
      </c>
      <c r="SH151" s="5">
        <v>13925</v>
      </c>
      <c r="SI151" s="5">
        <v>12562</v>
      </c>
      <c r="SJ151" s="5">
        <v>12221</v>
      </c>
      <c r="SK151" s="5">
        <v>13535</v>
      </c>
      <c r="SL151" s="5">
        <v>14224</v>
      </c>
      <c r="SM151" s="5">
        <v>10706</v>
      </c>
      <c r="SN151" s="5">
        <v>10658</v>
      </c>
      <c r="SO151" s="5">
        <v>11450</v>
      </c>
      <c r="SP151" s="5">
        <v>11004</v>
      </c>
      <c r="SQ151" s="5">
        <v>10984</v>
      </c>
      <c r="SR151" s="5">
        <v>10329</v>
      </c>
      <c r="SS151" s="5">
        <v>10227</v>
      </c>
      <c r="ST151" s="5">
        <v>8478</v>
      </c>
      <c r="SU151" s="5">
        <v>21440</v>
      </c>
      <c r="SV151" s="5">
        <v>22057</v>
      </c>
      <c r="SW151" s="5">
        <v>21657</v>
      </c>
      <c r="SX151" s="5">
        <v>20638</v>
      </c>
      <c r="SY151" s="5">
        <v>24776</v>
      </c>
      <c r="SZ151" s="5">
        <v>24665</v>
      </c>
      <c r="TA151" s="5">
        <v>25538</v>
      </c>
      <c r="TB151" s="5">
        <v>22358</v>
      </c>
      <c r="TC151" s="5">
        <v>33567</v>
      </c>
      <c r="TD151" s="5">
        <v>29904</v>
      </c>
      <c r="TE151" s="5">
        <v>18004</v>
      </c>
      <c r="TF151" s="5">
        <v>20164</v>
      </c>
      <c r="TG151" s="5">
        <v>23024</v>
      </c>
      <c r="TH151" s="5">
        <v>21189</v>
      </c>
      <c r="TI151" s="5">
        <v>18910</v>
      </c>
      <c r="TJ151" s="5">
        <v>18902</v>
      </c>
      <c r="TK151" s="5">
        <v>18156</v>
      </c>
      <c r="TL151" s="5">
        <v>25797</v>
      </c>
      <c r="TM151" s="5">
        <v>23646</v>
      </c>
      <c r="TN151" s="5">
        <v>16437</v>
      </c>
      <c r="TO151" s="5">
        <v>15520</v>
      </c>
      <c r="TP151" s="5">
        <v>14534</v>
      </c>
      <c r="TQ151" s="5">
        <v>14658</v>
      </c>
      <c r="TR151" s="5">
        <v>21193</v>
      </c>
      <c r="TS151" s="5">
        <v>18627</v>
      </c>
      <c r="TT151" s="5">
        <v>18135</v>
      </c>
      <c r="TU151" s="5">
        <v>17854</v>
      </c>
      <c r="TV151" s="5">
        <v>9916</v>
      </c>
      <c r="TW151" s="5">
        <v>12042</v>
      </c>
      <c r="TX151" s="5">
        <v>7891</v>
      </c>
      <c r="TY151" s="5">
        <v>6390</v>
      </c>
      <c r="TZ151" s="5">
        <v>6612</v>
      </c>
      <c r="UA151" s="5">
        <v>16</v>
      </c>
      <c r="UB151" s="5">
        <v>4</v>
      </c>
      <c r="UC151" s="5">
        <v>0</v>
      </c>
      <c r="UD151" s="5">
        <v>0</v>
      </c>
      <c r="UE151" s="5">
        <v>2</v>
      </c>
      <c r="UF151" s="5">
        <v>1</v>
      </c>
      <c r="UG151" s="5">
        <v>2</v>
      </c>
      <c r="UH151" s="5">
        <v>14</v>
      </c>
      <c r="UI151" s="5">
        <v>0</v>
      </c>
      <c r="UJ151" s="5">
        <v>0</v>
      </c>
      <c r="UK151" s="5">
        <v>0</v>
      </c>
      <c r="UL151" s="5">
        <v>0</v>
      </c>
      <c r="UM151" s="5">
        <v>52</v>
      </c>
      <c r="UN151" s="5">
        <v>42</v>
      </c>
      <c r="UO151" s="5">
        <v>80</v>
      </c>
      <c r="UP151" s="5">
        <v>78</v>
      </c>
      <c r="UQ151" s="5">
        <v>113</v>
      </c>
      <c r="UR151" s="5">
        <v>111</v>
      </c>
      <c r="US151" s="5">
        <v>114</v>
      </c>
      <c r="UT151" s="5">
        <v>126</v>
      </c>
      <c r="UU151" s="5">
        <v>77</v>
      </c>
      <c r="UV151" s="5">
        <v>134</v>
      </c>
      <c r="UW151" s="5">
        <v>113</v>
      </c>
      <c r="UX151" s="5">
        <v>306</v>
      </c>
      <c r="UY151" s="5">
        <v>305</v>
      </c>
      <c r="UZ151" s="5">
        <v>229</v>
      </c>
      <c r="VA151" s="5">
        <v>268</v>
      </c>
      <c r="VB151" s="5">
        <v>305</v>
      </c>
      <c r="VC151" s="5">
        <v>369</v>
      </c>
      <c r="VD151" s="5">
        <v>388</v>
      </c>
      <c r="VE151" s="5">
        <v>383</v>
      </c>
      <c r="VF151" s="5">
        <v>400</v>
      </c>
      <c r="VG151" s="5">
        <v>15280</v>
      </c>
      <c r="VH151" s="5">
        <v>65338</v>
      </c>
      <c r="VI151" s="5">
        <v>76349</v>
      </c>
      <c r="VJ151" s="5">
        <v>115286</v>
      </c>
      <c r="VK151" s="5">
        <v>81249</v>
      </c>
      <c r="VL151" s="5">
        <v>74336</v>
      </c>
      <c r="VM151" s="5">
        <v>92912</v>
      </c>
      <c r="VN151" s="5">
        <v>91503</v>
      </c>
      <c r="VO151" s="5">
        <v>88816</v>
      </c>
      <c r="VP151" s="5">
        <v>93960</v>
      </c>
      <c r="VQ151" s="5">
        <v>101270</v>
      </c>
      <c r="VR151" s="5">
        <v>81813</v>
      </c>
      <c r="VS151" s="5">
        <v>79068</v>
      </c>
      <c r="VT151" s="5">
        <v>76289</v>
      </c>
      <c r="VU151" s="5">
        <v>83613</v>
      </c>
      <c r="VV151" s="5">
        <v>71865</v>
      </c>
      <c r="VW151" s="5">
        <v>60749</v>
      </c>
      <c r="VX151" s="5">
        <v>43836</v>
      </c>
      <c r="VY151" s="5">
        <v>27596</v>
      </c>
      <c r="VZ151" s="5">
        <v>27490</v>
      </c>
      <c r="WA151" s="5">
        <v>32763</v>
      </c>
      <c r="WB151" s="5">
        <v>25428</v>
      </c>
      <c r="WC151" s="5">
        <v>23994</v>
      </c>
      <c r="WD151" s="5">
        <v>27445</v>
      </c>
      <c r="WE151" s="5">
        <v>30885</v>
      </c>
      <c r="WF151" s="5">
        <v>32918</v>
      </c>
      <c r="WG151" s="5">
        <v>31837</v>
      </c>
      <c r="WH151" s="5">
        <v>31869</v>
      </c>
      <c r="WI151" s="5">
        <v>30844</v>
      </c>
      <c r="WJ151" s="5">
        <v>28493</v>
      </c>
      <c r="WK151" s="5">
        <v>26264</v>
      </c>
      <c r="WL151" s="5">
        <v>23962</v>
      </c>
      <c r="WM151" s="5">
        <v>0</v>
      </c>
      <c r="WN151" s="5">
        <v>0</v>
      </c>
      <c r="WO151" s="5">
        <v>519</v>
      </c>
      <c r="WP151" s="5">
        <v>349</v>
      </c>
      <c r="WQ151" s="5">
        <v>0</v>
      </c>
      <c r="WR151" s="5">
        <v>0</v>
      </c>
      <c r="WS151" s="5">
        <v>0</v>
      </c>
      <c r="WT151" s="5">
        <v>0</v>
      </c>
      <c r="WU151" s="5">
        <v>0</v>
      </c>
      <c r="WV151" s="5">
        <v>0</v>
      </c>
      <c r="WW151" s="5">
        <v>0</v>
      </c>
      <c r="WX151" s="5">
        <v>6</v>
      </c>
      <c r="WY151" s="5">
        <v>223</v>
      </c>
      <c r="WZ151" s="5">
        <v>175</v>
      </c>
      <c r="XA151" s="5">
        <v>187</v>
      </c>
      <c r="XB151" s="5">
        <v>368</v>
      </c>
      <c r="XC151" s="5">
        <v>947</v>
      </c>
      <c r="XD151" s="5">
        <v>1187</v>
      </c>
      <c r="XE151" s="5">
        <v>774</v>
      </c>
      <c r="XF151" s="5">
        <v>875</v>
      </c>
      <c r="XG151" s="5">
        <v>718</v>
      </c>
      <c r="XH151" s="5">
        <v>559</v>
      </c>
      <c r="XI151" s="5">
        <v>497</v>
      </c>
      <c r="XJ151" s="5">
        <v>591</v>
      </c>
      <c r="XK151" s="5">
        <v>385</v>
      </c>
      <c r="XL151" s="5">
        <v>469</v>
      </c>
      <c r="XM151" s="5">
        <v>515</v>
      </c>
      <c r="XN151" s="5">
        <v>537</v>
      </c>
      <c r="XO151" s="5">
        <v>411</v>
      </c>
      <c r="XP151" s="5">
        <v>444</v>
      </c>
      <c r="XQ151" s="5">
        <v>669</v>
      </c>
      <c r="XR151" s="5">
        <v>394</v>
      </c>
      <c r="XS151" s="1">
        <v>20860</v>
      </c>
      <c r="XT151" s="3" t="s">
        <v>180</v>
      </c>
      <c r="XU151" s="3" t="s">
        <v>180</v>
      </c>
      <c r="XV151" s="3" t="s">
        <v>180</v>
      </c>
      <c r="XW151" s="3" t="s">
        <v>179</v>
      </c>
      <c r="XX151" s="3" t="s">
        <v>180</v>
      </c>
      <c r="XY151" s="3" t="s">
        <v>180</v>
      </c>
      <c r="XZ151" s="3" t="s">
        <v>265</v>
      </c>
    </row>
    <row r="152" spans="1:650" x14ac:dyDescent="0.3">
      <c r="A152" s="1">
        <v>4058371</v>
      </c>
      <c r="B152" s="1" t="s">
        <v>20</v>
      </c>
      <c r="C152" s="2"/>
      <c r="D152" s="4" t="s">
        <v>37</v>
      </c>
      <c r="E152" s="4">
        <v>4058371</v>
      </c>
      <c r="F152" s="5">
        <v>0</v>
      </c>
      <c r="G152" s="5">
        <v>137</v>
      </c>
      <c r="H152" s="5">
        <v>423</v>
      </c>
      <c r="I152" s="5">
        <v>1219</v>
      </c>
      <c r="J152" s="5">
        <v>479</v>
      </c>
      <c r="K152" s="5" t="s">
        <v>33</v>
      </c>
      <c r="L152" s="5">
        <v>2258</v>
      </c>
      <c r="M152" s="5">
        <v>9550</v>
      </c>
      <c r="N152" s="5">
        <v>820</v>
      </c>
      <c r="O152" s="5">
        <v>63</v>
      </c>
      <c r="P152" s="5">
        <v>89</v>
      </c>
      <c r="Q152" s="5" t="s">
        <v>33</v>
      </c>
      <c r="R152" s="5" t="s">
        <v>33</v>
      </c>
      <c r="S152" s="5">
        <v>755</v>
      </c>
      <c r="T152" s="5">
        <v>578</v>
      </c>
      <c r="U152" s="5">
        <v>777</v>
      </c>
      <c r="V152" s="5">
        <v>0</v>
      </c>
      <c r="W152" s="5">
        <v>0</v>
      </c>
      <c r="X152" s="5">
        <v>1724</v>
      </c>
      <c r="Y152" s="5">
        <v>272</v>
      </c>
    </row>
    <row r="153" spans="1:650" x14ac:dyDescent="0.3">
      <c r="A153" s="1">
        <v>4058371</v>
      </c>
      <c r="B153" s="1" t="s">
        <v>21</v>
      </c>
      <c r="C153" s="2"/>
      <c r="D153" s="4" t="s">
        <v>37</v>
      </c>
      <c r="E153" s="4">
        <v>4058371</v>
      </c>
      <c r="F153" s="5">
        <v>0</v>
      </c>
      <c r="G153" s="5">
        <v>985</v>
      </c>
      <c r="H153" s="5">
        <v>1128</v>
      </c>
      <c r="I153" s="5">
        <v>1379</v>
      </c>
      <c r="J153" s="5">
        <v>758</v>
      </c>
      <c r="K153" s="5" t="s">
        <v>33</v>
      </c>
      <c r="L153" s="5">
        <v>4249</v>
      </c>
      <c r="M153" s="5">
        <v>8198</v>
      </c>
      <c r="N153" s="5">
        <v>670</v>
      </c>
      <c r="O153" s="5">
        <v>122</v>
      </c>
      <c r="P153" s="5">
        <v>90</v>
      </c>
      <c r="Q153" s="5" t="s">
        <v>33</v>
      </c>
      <c r="R153" s="5" t="s">
        <v>33</v>
      </c>
      <c r="S153" s="5">
        <v>751</v>
      </c>
      <c r="T153" s="5">
        <v>527</v>
      </c>
      <c r="U153" s="5">
        <v>705</v>
      </c>
      <c r="V153" s="5">
        <v>0</v>
      </c>
      <c r="W153" s="5">
        <v>0</v>
      </c>
      <c r="X153" s="5">
        <v>1698</v>
      </c>
      <c r="Y153" s="5">
        <v>232</v>
      </c>
    </row>
    <row r="154" spans="1:650" x14ac:dyDescent="0.3">
      <c r="A154" s="1">
        <v>4058371</v>
      </c>
      <c r="B154" s="1" t="s">
        <v>22</v>
      </c>
      <c r="C154" s="2"/>
      <c r="D154" s="4" t="s">
        <v>37</v>
      </c>
      <c r="E154" s="4">
        <v>4058371</v>
      </c>
      <c r="F154" s="5">
        <v>0</v>
      </c>
      <c r="G154" s="5">
        <v>1168</v>
      </c>
      <c r="H154" s="5">
        <v>182</v>
      </c>
      <c r="I154" s="5">
        <v>979</v>
      </c>
      <c r="J154" s="5">
        <v>909</v>
      </c>
      <c r="K154" s="5" t="s">
        <v>33</v>
      </c>
      <c r="L154" s="5">
        <v>3239</v>
      </c>
      <c r="M154" s="5">
        <v>9819</v>
      </c>
      <c r="N154" s="5">
        <v>765</v>
      </c>
      <c r="O154" s="5">
        <v>62</v>
      </c>
      <c r="P154" s="5">
        <v>102</v>
      </c>
      <c r="Q154" s="5" t="s">
        <v>33</v>
      </c>
      <c r="R154" s="5" t="s">
        <v>33</v>
      </c>
      <c r="S154" s="5">
        <v>867</v>
      </c>
      <c r="T154" s="5">
        <v>624</v>
      </c>
      <c r="U154" s="5">
        <v>743</v>
      </c>
      <c r="V154" s="5">
        <v>0</v>
      </c>
      <c r="W154" s="5">
        <v>0</v>
      </c>
      <c r="X154" s="5">
        <v>1668</v>
      </c>
      <c r="Y154" s="5">
        <v>205</v>
      </c>
    </row>
    <row r="155" spans="1:650" x14ac:dyDescent="0.3">
      <c r="A155" s="1">
        <v>4058371</v>
      </c>
      <c r="B155" s="1" t="s">
        <v>23</v>
      </c>
      <c r="C155" s="2"/>
      <c r="D155" s="4" t="s">
        <v>37</v>
      </c>
      <c r="E155" s="4">
        <v>4058371</v>
      </c>
      <c r="F155" s="5">
        <v>0</v>
      </c>
      <c r="G155" s="5">
        <v>556</v>
      </c>
      <c r="H155" s="5">
        <v>94</v>
      </c>
      <c r="I155" s="5">
        <v>1002</v>
      </c>
      <c r="J155" s="5">
        <v>4817</v>
      </c>
      <c r="K155" s="5" t="s">
        <v>33</v>
      </c>
      <c r="L155" s="5">
        <v>6469</v>
      </c>
      <c r="M155" s="5">
        <v>9882</v>
      </c>
      <c r="N155" s="5">
        <v>663</v>
      </c>
      <c r="O155" s="5">
        <v>56</v>
      </c>
      <c r="P155" s="5">
        <v>107</v>
      </c>
      <c r="Q155" s="5" t="s">
        <v>33</v>
      </c>
      <c r="R155" s="5" t="s">
        <v>33</v>
      </c>
      <c r="S155" s="5">
        <v>701</v>
      </c>
      <c r="T155" s="5">
        <v>621</v>
      </c>
      <c r="U155" s="5">
        <v>716</v>
      </c>
      <c r="V155" s="5">
        <v>6</v>
      </c>
      <c r="W155" s="5">
        <v>0</v>
      </c>
      <c r="X155" s="5">
        <v>1682</v>
      </c>
      <c r="Y155" s="5">
        <v>130</v>
      </c>
    </row>
    <row r="156" spans="1:650" x14ac:dyDescent="0.3">
      <c r="A156" s="1">
        <v>4058371</v>
      </c>
      <c r="B156" s="1" t="s">
        <v>24</v>
      </c>
      <c r="C156" s="2"/>
      <c r="D156" s="4" t="s">
        <v>37</v>
      </c>
      <c r="E156" s="4">
        <v>4058371</v>
      </c>
      <c r="F156" s="5">
        <v>0</v>
      </c>
      <c r="G156" s="5">
        <v>581</v>
      </c>
      <c r="H156" s="5">
        <v>147</v>
      </c>
      <c r="I156" s="5">
        <v>1185</v>
      </c>
      <c r="J156" s="5">
        <v>489</v>
      </c>
      <c r="K156" s="5" t="s">
        <v>33</v>
      </c>
      <c r="L156" s="5">
        <v>2401</v>
      </c>
      <c r="M156" s="5">
        <v>9156</v>
      </c>
      <c r="N156" s="5">
        <v>769</v>
      </c>
      <c r="O156" s="5">
        <v>63</v>
      </c>
      <c r="P156" s="5">
        <v>71</v>
      </c>
      <c r="Q156" s="5" t="s">
        <v>33</v>
      </c>
      <c r="R156" s="5" t="s">
        <v>33</v>
      </c>
      <c r="S156" s="5">
        <v>737</v>
      </c>
      <c r="T156" s="5">
        <v>643</v>
      </c>
      <c r="U156" s="5">
        <v>721</v>
      </c>
      <c r="V156" s="5">
        <v>4</v>
      </c>
      <c r="W156" s="5">
        <v>0</v>
      </c>
      <c r="X156" s="5">
        <v>1803</v>
      </c>
      <c r="Y156" s="5">
        <v>104</v>
      </c>
    </row>
    <row r="157" spans="1:650" x14ac:dyDescent="0.3">
      <c r="A157" s="1">
        <v>4058371</v>
      </c>
      <c r="B157" s="1" t="s">
        <v>25</v>
      </c>
      <c r="C157" s="2"/>
      <c r="D157" s="4" t="s">
        <v>37</v>
      </c>
      <c r="E157" s="4">
        <v>4058371</v>
      </c>
      <c r="F157" s="5">
        <v>0</v>
      </c>
      <c r="G157" s="5">
        <v>4267</v>
      </c>
      <c r="H157" s="5">
        <v>730</v>
      </c>
      <c r="I157" s="5">
        <v>1093</v>
      </c>
      <c r="J157" s="5">
        <v>614</v>
      </c>
      <c r="K157" s="5" t="s">
        <v>33</v>
      </c>
      <c r="L157" s="5">
        <v>6705</v>
      </c>
      <c r="M157" s="5">
        <v>8518</v>
      </c>
      <c r="N157" s="5">
        <v>474</v>
      </c>
      <c r="O157" s="5">
        <v>58</v>
      </c>
      <c r="P157" s="5">
        <v>81</v>
      </c>
      <c r="Q157" s="5" t="s">
        <v>33</v>
      </c>
      <c r="R157" s="5" t="s">
        <v>33</v>
      </c>
      <c r="S157" s="5">
        <v>757</v>
      </c>
      <c r="T157" s="5">
        <v>591</v>
      </c>
      <c r="U157" s="5">
        <v>680</v>
      </c>
      <c r="V157" s="5">
        <v>12</v>
      </c>
      <c r="W157" s="5">
        <v>0</v>
      </c>
      <c r="X157" s="5">
        <v>1710</v>
      </c>
      <c r="Y157" s="5">
        <v>109</v>
      </c>
    </row>
    <row r="158" spans="1:650" x14ac:dyDescent="0.3">
      <c r="A158" s="1">
        <v>4058371</v>
      </c>
      <c r="B158" s="1" t="s">
        <v>26</v>
      </c>
      <c r="C158" s="2"/>
      <c r="D158" s="4" t="s">
        <v>37</v>
      </c>
      <c r="E158" s="4">
        <v>4058371</v>
      </c>
      <c r="F158" s="5" t="s">
        <v>33</v>
      </c>
      <c r="G158" s="5" t="s">
        <v>33</v>
      </c>
      <c r="H158" s="5" t="s">
        <v>33</v>
      </c>
      <c r="I158" s="5" t="s">
        <v>33</v>
      </c>
      <c r="J158" s="5" t="s">
        <v>33</v>
      </c>
      <c r="K158" s="5" t="s">
        <v>33</v>
      </c>
      <c r="L158" s="5" t="s">
        <v>33</v>
      </c>
      <c r="M158" s="5" t="s">
        <v>33</v>
      </c>
      <c r="N158" s="5" t="s">
        <v>33</v>
      </c>
      <c r="O158" s="5" t="s">
        <v>33</v>
      </c>
      <c r="P158" s="5" t="s">
        <v>33</v>
      </c>
      <c r="Q158" s="5" t="s">
        <v>33</v>
      </c>
      <c r="R158" s="5" t="s">
        <v>33</v>
      </c>
      <c r="S158" s="5" t="s">
        <v>33</v>
      </c>
      <c r="T158" s="5" t="s">
        <v>33</v>
      </c>
      <c r="U158" s="5" t="s">
        <v>33</v>
      </c>
      <c r="V158" s="5" t="s">
        <v>33</v>
      </c>
      <c r="W158" s="5" t="s">
        <v>33</v>
      </c>
      <c r="X158" s="5" t="s">
        <v>33</v>
      </c>
      <c r="Y158" s="5" t="s">
        <v>33</v>
      </c>
    </row>
    <row r="159" spans="1:650" x14ac:dyDescent="0.3">
      <c r="A159" s="1">
        <v>4058371</v>
      </c>
      <c r="B159" s="1" t="s">
        <v>27</v>
      </c>
      <c r="C159" s="2"/>
      <c r="D159" s="4" t="s">
        <v>37</v>
      </c>
      <c r="E159" s="4">
        <v>4058371</v>
      </c>
      <c r="F159" s="5" t="s">
        <v>33</v>
      </c>
      <c r="G159" s="5" t="s">
        <v>33</v>
      </c>
      <c r="H159" s="5" t="s">
        <v>33</v>
      </c>
      <c r="I159" s="5" t="s">
        <v>33</v>
      </c>
      <c r="J159" s="5" t="s">
        <v>33</v>
      </c>
      <c r="K159" s="5" t="s">
        <v>33</v>
      </c>
      <c r="L159" s="5" t="s">
        <v>33</v>
      </c>
      <c r="M159" s="5" t="s">
        <v>33</v>
      </c>
      <c r="N159" s="5" t="s">
        <v>33</v>
      </c>
      <c r="O159" s="5" t="s">
        <v>33</v>
      </c>
      <c r="P159" s="5" t="s">
        <v>33</v>
      </c>
      <c r="Q159" s="5" t="s">
        <v>33</v>
      </c>
      <c r="R159" s="5" t="s">
        <v>33</v>
      </c>
      <c r="S159" s="5" t="s">
        <v>33</v>
      </c>
      <c r="T159" s="5" t="s">
        <v>33</v>
      </c>
      <c r="U159" s="5" t="s">
        <v>33</v>
      </c>
      <c r="V159" s="5" t="s">
        <v>33</v>
      </c>
      <c r="W159" s="5" t="s">
        <v>33</v>
      </c>
      <c r="X159" s="5" t="s">
        <v>33</v>
      </c>
      <c r="Y159" s="5" t="s">
        <v>33</v>
      </c>
    </row>
    <row r="160" spans="1:650" x14ac:dyDescent="0.3">
      <c r="A160" s="1">
        <v>4058371</v>
      </c>
      <c r="B160" s="1" t="s">
        <v>28</v>
      </c>
      <c r="C160" s="2"/>
      <c r="D160" s="4" t="s">
        <v>37</v>
      </c>
      <c r="E160" s="4">
        <v>4058371</v>
      </c>
      <c r="F160" s="5" t="s">
        <v>33</v>
      </c>
      <c r="G160" s="5" t="s">
        <v>33</v>
      </c>
      <c r="H160" s="5" t="s">
        <v>33</v>
      </c>
      <c r="I160" s="5" t="s">
        <v>33</v>
      </c>
      <c r="J160" s="5" t="s">
        <v>33</v>
      </c>
      <c r="K160" s="5" t="s">
        <v>33</v>
      </c>
      <c r="L160" s="5" t="s">
        <v>33</v>
      </c>
      <c r="M160" s="5" t="s">
        <v>33</v>
      </c>
      <c r="N160" s="5" t="s">
        <v>33</v>
      </c>
      <c r="O160" s="5" t="s">
        <v>33</v>
      </c>
      <c r="P160" s="5" t="s">
        <v>33</v>
      </c>
      <c r="Q160" s="5" t="s">
        <v>33</v>
      </c>
      <c r="R160" s="5" t="s">
        <v>33</v>
      </c>
      <c r="S160" s="5" t="s">
        <v>33</v>
      </c>
      <c r="T160" s="5" t="s">
        <v>33</v>
      </c>
      <c r="U160" s="5" t="s">
        <v>33</v>
      </c>
      <c r="V160" s="5" t="s">
        <v>33</v>
      </c>
      <c r="W160" s="5" t="s">
        <v>33</v>
      </c>
      <c r="X160" s="5" t="s">
        <v>33</v>
      </c>
      <c r="Y160" s="5" t="s">
        <v>33</v>
      </c>
    </row>
    <row r="161" spans="1:25" x14ac:dyDescent="0.3">
      <c r="A161" s="1">
        <v>4058371</v>
      </c>
      <c r="B161" s="1" t="s">
        <v>29</v>
      </c>
      <c r="C161" s="2"/>
      <c r="D161" s="4" t="s">
        <v>37</v>
      </c>
      <c r="E161" s="4">
        <v>4058371</v>
      </c>
      <c r="F161" s="5" t="s">
        <v>33</v>
      </c>
      <c r="G161" s="5" t="s">
        <v>33</v>
      </c>
      <c r="H161" s="5" t="s">
        <v>33</v>
      </c>
      <c r="I161" s="5" t="s">
        <v>33</v>
      </c>
      <c r="J161" s="5" t="s">
        <v>33</v>
      </c>
      <c r="K161" s="5" t="s">
        <v>33</v>
      </c>
      <c r="L161" s="5" t="s">
        <v>33</v>
      </c>
      <c r="M161" s="5" t="s">
        <v>33</v>
      </c>
      <c r="N161" s="5" t="s">
        <v>33</v>
      </c>
      <c r="O161" s="5" t="s">
        <v>33</v>
      </c>
      <c r="P161" s="5" t="s">
        <v>33</v>
      </c>
      <c r="Q161" s="5" t="s">
        <v>33</v>
      </c>
      <c r="R161" s="5" t="s">
        <v>33</v>
      </c>
      <c r="S161" s="5" t="s">
        <v>33</v>
      </c>
      <c r="T161" s="5" t="s">
        <v>33</v>
      </c>
      <c r="U161" s="5" t="s">
        <v>33</v>
      </c>
      <c r="V161" s="5" t="s">
        <v>33</v>
      </c>
      <c r="W161" s="5" t="s">
        <v>33</v>
      </c>
      <c r="X161" s="5" t="s">
        <v>33</v>
      </c>
      <c r="Y161" s="5" t="s">
        <v>33</v>
      </c>
    </row>
    <row r="162" spans="1:25" x14ac:dyDescent="0.3">
      <c r="A162" s="1">
        <v>4058371</v>
      </c>
      <c r="B162" s="1" t="s">
        <v>30</v>
      </c>
      <c r="C162" s="2"/>
      <c r="D162" s="4" t="s">
        <v>37</v>
      </c>
      <c r="E162" s="4">
        <v>4058371</v>
      </c>
      <c r="F162" s="5" t="s">
        <v>33</v>
      </c>
      <c r="G162" s="5" t="s">
        <v>33</v>
      </c>
      <c r="H162" s="5" t="s">
        <v>33</v>
      </c>
      <c r="I162" s="5" t="s">
        <v>33</v>
      </c>
      <c r="J162" s="5" t="s">
        <v>33</v>
      </c>
      <c r="K162" s="5" t="s">
        <v>33</v>
      </c>
      <c r="L162" s="5" t="s">
        <v>33</v>
      </c>
      <c r="M162" s="5" t="s">
        <v>33</v>
      </c>
      <c r="N162" s="5" t="s">
        <v>33</v>
      </c>
      <c r="O162" s="5" t="s">
        <v>33</v>
      </c>
      <c r="P162" s="5" t="s">
        <v>33</v>
      </c>
      <c r="Q162" s="5" t="s">
        <v>33</v>
      </c>
      <c r="R162" s="5" t="s">
        <v>33</v>
      </c>
      <c r="S162" s="5" t="s">
        <v>33</v>
      </c>
      <c r="T162" s="5" t="s">
        <v>33</v>
      </c>
      <c r="U162" s="5" t="s">
        <v>33</v>
      </c>
      <c r="V162" s="5" t="s">
        <v>33</v>
      </c>
      <c r="W162" s="5" t="s">
        <v>33</v>
      </c>
      <c r="X162" s="5" t="s">
        <v>33</v>
      </c>
      <c r="Y162" s="5" t="s">
        <v>33</v>
      </c>
    </row>
    <row r="163" spans="1:25" x14ac:dyDescent="0.3">
      <c r="A163" s="1">
        <v>4058371</v>
      </c>
      <c r="B163" s="1" t="s">
        <v>31</v>
      </c>
      <c r="C163" s="2"/>
      <c r="D163" s="4" t="s">
        <v>37</v>
      </c>
      <c r="E163" s="4">
        <v>4058371</v>
      </c>
      <c r="F163" s="5" t="s">
        <v>33</v>
      </c>
      <c r="G163" s="5" t="s">
        <v>33</v>
      </c>
      <c r="H163" s="5" t="s">
        <v>33</v>
      </c>
      <c r="I163" s="5" t="s">
        <v>33</v>
      </c>
      <c r="J163" s="5" t="s">
        <v>33</v>
      </c>
      <c r="K163" s="5" t="s">
        <v>33</v>
      </c>
      <c r="L163" s="5" t="s">
        <v>33</v>
      </c>
      <c r="M163" s="5" t="s">
        <v>33</v>
      </c>
      <c r="N163" s="5" t="s">
        <v>33</v>
      </c>
      <c r="O163" s="5" t="s">
        <v>33</v>
      </c>
      <c r="P163" s="5" t="s">
        <v>33</v>
      </c>
      <c r="Q163" s="5" t="s">
        <v>33</v>
      </c>
      <c r="R163" s="5" t="s">
        <v>33</v>
      </c>
      <c r="S163" s="5" t="s">
        <v>33</v>
      </c>
      <c r="T163" s="5" t="s">
        <v>33</v>
      </c>
      <c r="U163" s="5" t="s">
        <v>33</v>
      </c>
      <c r="V163" s="5" t="s">
        <v>33</v>
      </c>
      <c r="W163" s="5" t="s">
        <v>33</v>
      </c>
      <c r="X163" s="5" t="s">
        <v>33</v>
      </c>
      <c r="Y163" s="5" t="s">
        <v>33</v>
      </c>
    </row>
    <row r="164" spans="1:25" x14ac:dyDescent="0.3">
      <c r="A164" s="1">
        <v>4061513</v>
      </c>
      <c r="B164" s="1" t="s">
        <v>0</v>
      </c>
      <c r="C164" s="2"/>
      <c r="D164" s="4" t="s">
        <v>38</v>
      </c>
      <c r="E164" s="4">
        <v>4061513</v>
      </c>
      <c r="F164" s="5">
        <v>2428</v>
      </c>
      <c r="G164" s="5">
        <v>25652</v>
      </c>
      <c r="H164" s="5">
        <v>35019</v>
      </c>
      <c r="I164" s="5">
        <v>23850</v>
      </c>
      <c r="J164" s="5">
        <v>11770</v>
      </c>
      <c r="K164" s="5">
        <v>0</v>
      </c>
      <c r="L164" s="5">
        <v>98719</v>
      </c>
      <c r="M164" s="5">
        <v>413389</v>
      </c>
      <c r="N164" s="5">
        <v>29565</v>
      </c>
      <c r="O164" s="5">
        <v>80246</v>
      </c>
      <c r="P164" s="5">
        <v>9132</v>
      </c>
      <c r="Q164" s="5">
        <v>0</v>
      </c>
      <c r="R164" s="5">
        <v>0</v>
      </c>
      <c r="S164" s="5">
        <v>8324</v>
      </c>
      <c r="T164" s="5">
        <v>11914</v>
      </c>
      <c r="U164" s="5">
        <v>4581</v>
      </c>
      <c r="V164" s="5">
        <v>14321</v>
      </c>
      <c r="W164" s="5">
        <v>92</v>
      </c>
      <c r="X164" s="5">
        <v>48502</v>
      </c>
      <c r="Y164" s="5">
        <v>13706</v>
      </c>
    </row>
    <row r="165" spans="1:25" x14ac:dyDescent="0.3">
      <c r="A165" s="1">
        <v>4061513</v>
      </c>
      <c r="B165" s="1" t="s">
        <v>1</v>
      </c>
      <c r="C165" s="2"/>
      <c r="D165" s="4" t="s">
        <v>38</v>
      </c>
      <c r="E165" s="4">
        <v>4061513</v>
      </c>
      <c r="F165" s="5">
        <v>2591</v>
      </c>
      <c r="G165" s="5">
        <v>34550</v>
      </c>
      <c r="H165" s="5">
        <v>9497</v>
      </c>
      <c r="I165" s="5">
        <v>35640</v>
      </c>
      <c r="J165" s="5">
        <v>12347</v>
      </c>
      <c r="K165" s="5">
        <v>0</v>
      </c>
      <c r="L165" s="5">
        <v>94626</v>
      </c>
      <c r="M165" s="5">
        <v>433522</v>
      </c>
      <c r="N165" s="5">
        <v>36051</v>
      </c>
      <c r="O165" s="5">
        <v>82220</v>
      </c>
      <c r="P165" s="5">
        <v>7697</v>
      </c>
      <c r="Q165" s="5">
        <v>0</v>
      </c>
      <c r="R165" s="5">
        <v>0</v>
      </c>
      <c r="S165" s="5">
        <v>7538</v>
      </c>
      <c r="T165" s="5">
        <v>12676</v>
      </c>
      <c r="U165" s="5">
        <v>6036</v>
      </c>
      <c r="V165" s="5">
        <v>15168</v>
      </c>
      <c r="W165" s="5">
        <v>139</v>
      </c>
      <c r="X165" s="5">
        <v>54955</v>
      </c>
      <c r="Y165" s="5">
        <v>13618</v>
      </c>
    </row>
    <row r="166" spans="1:25" x14ac:dyDescent="0.3">
      <c r="A166" s="1">
        <v>4061513</v>
      </c>
      <c r="B166" s="1" t="s">
        <v>2</v>
      </c>
      <c r="C166" s="2"/>
      <c r="D166" s="4" t="s">
        <v>38</v>
      </c>
      <c r="E166" s="4">
        <v>4061513</v>
      </c>
      <c r="F166" s="5">
        <v>4306</v>
      </c>
      <c r="G166" s="5">
        <v>13618</v>
      </c>
      <c r="H166" s="5">
        <v>47055</v>
      </c>
      <c r="I166" s="5">
        <v>27828</v>
      </c>
      <c r="J166" s="5">
        <v>19393</v>
      </c>
      <c r="K166" s="5">
        <v>0</v>
      </c>
      <c r="L166" s="5">
        <v>112200</v>
      </c>
      <c r="M166" s="5">
        <v>407917</v>
      </c>
      <c r="N166" s="5">
        <v>38555</v>
      </c>
      <c r="O166" s="5">
        <v>83205</v>
      </c>
      <c r="P166" s="5">
        <v>9076</v>
      </c>
      <c r="Q166" s="5">
        <v>0</v>
      </c>
      <c r="R166" s="5">
        <v>0</v>
      </c>
      <c r="S166" s="5">
        <v>9694</v>
      </c>
      <c r="T166" s="5">
        <v>15899</v>
      </c>
      <c r="U166" s="5">
        <v>6572</v>
      </c>
      <c r="V166" s="5">
        <v>11667</v>
      </c>
      <c r="W166" s="5">
        <v>219</v>
      </c>
      <c r="X166" s="5">
        <v>76164</v>
      </c>
      <c r="Y166" s="5">
        <v>11068</v>
      </c>
    </row>
    <row r="167" spans="1:25" x14ac:dyDescent="0.3">
      <c r="A167" s="1">
        <v>4061513</v>
      </c>
      <c r="B167" s="1" t="s">
        <v>3</v>
      </c>
      <c r="C167" s="2"/>
      <c r="D167" s="4" t="s">
        <v>38</v>
      </c>
      <c r="E167" s="4">
        <v>4061513</v>
      </c>
      <c r="F167" s="5">
        <v>1044</v>
      </c>
      <c r="G167" s="5">
        <v>61635</v>
      </c>
      <c r="H167" s="5">
        <v>36978</v>
      </c>
      <c r="I167" s="5">
        <v>37084</v>
      </c>
      <c r="J167" s="5">
        <v>10513</v>
      </c>
      <c r="K167" s="5">
        <v>0</v>
      </c>
      <c r="L167" s="5">
        <v>147253</v>
      </c>
      <c r="M167" s="5">
        <v>385358</v>
      </c>
      <c r="N167" s="5">
        <v>38506</v>
      </c>
      <c r="O167" s="5">
        <v>76041</v>
      </c>
      <c r="P167" s="5">
        <v>8232</v>
      </c>
      <c r="Q167" s="5">
        <v>0</v>
      </c>
      <c r="R167" s="5">
        <v>0</v>
      </c>
      <c r="S167" s="5">
        <v>9610</v>
      </c>
      <c r="T167" s="5">
        <v>17812</v>
      </c>
      <c r="U167" s="5">
        <v>5802</v>
      </c>
      <c r="V167" s="5">
        <v>4018</v>
      </c>
      <c r="W167" s="5">
        <v>163</v>
      </c>
      <c r="X167" s="5">
        <v>55544</v>
      </c>
      <c r="Y167" s="5">
        <v>4684</v>
      </c>
    </row>
    <row r="168" spans="1:25" x14ac:dyDescent="0.3">
      <c r="A168" s="1">
        <v>4061513</v>
      </c>
      <c r="B168" s="1" t="s">
        <v>4</v>
      </c>
      <c r="C168" s="2"/>
      <c r="D168" s="4" t="s">
        <v>38</v>
      </c>
      <c r="E168" s="4">
        <v>4061513</v>
      </c>
      <c r="F168" s="5">
        <v>19160</v>
      </c>
      <c r="G168" s="5">
        <v>353809</v>
      </c>
      <c r="H168" s="5">
        <v>85769</v>
      </c>
      <c r="I168" s="5">
        <v>20733</v>
      </c>
      <c r="J168" s="5">
        <v>13589</v>
      </c>
      <c r="K168" s="5">
        <v>0</v>
      </c>
      <c r="L168" s="5">
        <v>493060</v>
      </c>
      <c r="M168" s="5">
        <v>371746</v>
      </c>
      <c r="N168" s="5">
        <v>40475</v>
      </c>
      <c r="O168" s="5">
        <v>65560</v>
      </c>
      <c r="P168" s="5">
        <v>7974</v>
      </c>
      <c r="Q168" s="5">
        <v>0</v>
      </c>
      <c r="R168" s="5">
        <v>0</v>
      </c>
      <c r="S168" s="5">
        <v>10325</v>
      </c>
      <c r="T168" s="5">
        <v>13862</v>
      </c>
      <c r="U168" s="5">
        <v>5473</v>
      </c>
      <c r="V168" s="5">
        <v>8402</v>
      </c>
      <c r="W168" s="5">
        <v>127</v>
      </c>
      <c r="X168" s="5">
        <v>68824</v>
      </c>
      <c r="Y168" s="5">
        <v>4592</v>
      </c>
    </row>
    <row r="169" spans="1:25" x14ac:dyDescent="0.3">
      <c r="A169" s="1">
        <v>4061513</v>
      </c>
      <c r="B169" s="1" t="s">
        <v>5</v>
      </c>
      <c r="C169" s="2"/>
      <c r="D169" s="4" t="s">
        <v>38</v>
      </c>
      <c r="E169" s="4">
        <v>4061513</v>
      </c>
      <c r="F169" s="5">
        <v>2328</v>
      </c>
      <c r="G169" s="5">
        <v>407534</v>
      </c>
      <c r="H169" s="5">
        <v>101995</v>
      </c>
      <c r="I169" s="5">
        <v>23412</v>
      </c>
      <c r="J169" s="5">
        <v>6159</v>
      </c>
      <c r="K169" s="5">
        <v>0</v>
      </c>
      <c r="L169" s="5">
        <v>541428</v>
      </c>
      <c r="M169" s="5">
        <v>398453</v>
      </c>
      <c r="N169" s="5">
        <v>42236</v>
      </c>
      <c r="O169" s="5">
        <v>55394</v>
      </c>
      <c r="P169" s="5">
        <v>9424</v>
      </c>
      <c r="Q169" s="5">
        <v>0</v>
      </c>
      <c r="R169" s="5">
        <v>0</v>
      </c>
      <c r="S169" s="5">
        <v>12178</v>
      </c>
      <c r="T169" s="5">
        <v>12434</v>
      </c>
      <c r="U169" s="5">
        <v>5600</v>
      </c>
      <c r="V169" s="5">
        <v>11771</v>
      </c>
      <c r="W169" s="5">
        <v>143</v>
      </c>
      <c r="X169" s="5">
        <v>75706</v>
      </c>
      <c r="Y169" s="5">
        <v>5114</v>
      </c>
    </row>
    <row r="170" spans="1:25" x14ac:dyDescent="0.3">
      <c r="A170" s="1">
        <v>4061513</v>
      </c>
      <c r="B170" s="1" t="s">
        <v>6</v>
      </c>
      <c r="C170" s="2"/>
      <c r="D170" s="4" t="s">
        <v>38</v>
      </c>
      <c r="E170" s="4">
        <v>4061513</v>
      </c>
      <c r="F170" s="5">
        <v>1891</v>
      </c>
      <c r="G170" s="5">
        <v>47650</v>
      </c>
      <c r="H170" s="5">
        <v>73786</v>
      </c>
      <c r="I170" s="5">
        <v>21045</v>
      </c>
      <c r="J170" s="5">
        <v>15592</v>
      </c>
      <c r="K170" s="5">
        <v>0</v>
      </c>
      <c r="L170" s="5">
        <v>159964</v>
      </c>
      <c r="M170" s="5">
        <v>387046</v>
      </c>
      <c r="N170" s="5">
        <v>41288</v>
      </c>
      <c r="O170" s="5">
        <v>42183</v>
      </c>
      <c r="P170" s="5">
        <v>10002</v>
      </c>
      <c r="Q170" s="5">
        <v>6</v>
      </c>
      <c r="R170" s="5">
        <v>0</v>
      </c>
      <c r="S170" s="5">
        <v>10219</v>
      </c>
      <c r="T170" s="5">
        <v>11962</v>
      </c>
      <c r="U170" s="5">
        <v>5824</v>
      </c>
      <c r="V170" s="5">
        <v>13459</v>
      </c>
      <c r="W170" s="5">
        <v>217</v>
      </c>
      <c r="X170" s="5">
        <v>64751</v>
      </c>
      <c r="Y170" s="5">
        <v>4541</v>
      </c>
    </row>
    <row r="171" spans="1:25" x14ac:dyDescent="0.3">
      <c r="A171" s="1">
        <v>4061513</v>
      </c>
      <c r="B171" s="1" t="s">
        <v>7</v>
      </c>
      <c r="C171" s="2"/>
      <c r="D171" s="4" t="s">
        <v>38</v>
      </c>
      <c r="E171" s="4">
        <v>4061513</v>
      </c>
      <c r="F171" s="5">
        <v>8247</v>
      </c>
      <c r="G171" s="5">
        <v>378971</v>
      </c>
      <c r="H171" s="5">
        <v>34181</v>
      </c>
      <c r="I171" s="5">
        <v>19160</v>
      </c>
      <c r="J171" s="5">
        <v>4112</v>
      </c>
      <c r="K171" s="5">
        <v>0</v>
      </c>
      <c r="L171" s="5">
        <v>444670</v>
      </c>
      <c r="M171" s="5">
        <v>361526</v>
      </c>
      <c r="N171" s="5">
        <v>44658</v>
      </c>
      <c r="O171" s="5">
        <v>40722</v>
      </c>
      <c r="P171" s="5">
        <v>8735</v>
      </c>
      <c r="Q171" s="5">
        <v>-16</v>
      </c>
      <c r="R171" s="5">
        <v>0</v>
      </c>
      <c r="S171" s="5">
        <v>13318</v>
      </c>
      <c r="T171" s="5">
        <v>11470</v>
      </c>
      <c r="U171" s="5">
        <v>5722</v>
      </c>
      <c r="V171" s="5">
        <v>10722</v>
      </c>
      <c r="W171" s="5">
        <v>195</v>
      </c>
      <c r="X171" s="5">
        <v>58892</v>
      </c>
      <c r="Y171" s="5">
        <v>3991</v>
      </c>
    </row>
    <row r="172" spans="1:25" x14ac:dyDescent="0.3">
      <c r="A172" s="1">
        <v>4061513</v>
      </c>
      <c r="B172" s="1" t="s">
        <v>8</v>
      </c>
      <c r="C172" s="2"/>
      <c r="D172" s="4" t="s">
        <v>38</v>
      </c>
      <c r="E172" s="4">
        <v>4061513</v>
      </c>
      <c r="F172" s="5">
        <v>645</v>
      </c>
      <c r="G172" s="5">
        <v>118515</v>
      </c>
      <c r="H172" s="5">
        <v>13764</v>
      </c>
      <c r="I172" s="5">
        <v>22579</v>
      </c>
      <c r="J172" s="5">
        <v>19259</v>
      </c>
      <c r="K172" s="5">
        <v>0</v>
      </c>
      <c r="L172" s="5">
        <v>174761</v>
      </c>
      <c r="M172" s="5">
        <v>354308</v>
      </c>
      <c r="N172" s="5">
        <v>46776</v>
      </c>
      <c r="O172" s="5">
        <v>31917</v>
      </c>
      <c r="P172" s="5">
        <v>7799</v>
      </c>
      <c r="Q172" s="5">
        <v>30</v>
      </c>
      <c r="R172" s="5">
        <v>0</v>
      </c>
      <c r="S172" s="5">
        <v>5106</v>
      </c>
      <c r="T172" s="5">
        <v>18631</v>
      </c>
      <c r="U172" s="5">
        <v>7023</v>
      </c>
      <c r="V172" s="5">
        <v>12944</v>
      </c>
      <c r="W172" s="5">
        <v>87</v>
      </c>
      <c r="X172" s="5">
        <v>60219</v>
      </c>
      <c r="Y172" s="5">
        <v>5699</v>
      </c>
    </row>
    <row r="173" spans="1:25" x14ac:dyDescent="0.3">
      <c r="A173" s="1">
        <v>4061513</v>
      </c>
      <c r="B173" s="1" t="s">
        <v>9</v>
      </c>
      <c r="C173" s="2"/>
      <c r="D173" s="4" t="s">
        <v>38</v>
      </c>
      <c r="E173" s="4">
        <v>4061513</v>
      </c>
      <c r="F173" s="5">
        <v>424</v>
      </c>
      <c r="G173" s="5">
        <v>190889</v>
      </c>
      <c r="H173" s="5">
        <v>36789</v>
      </c>
      <c r="I173" s="5">
        <v>13964</v>
      </c>
      <c r="J173" s="5">
        <v>7138</v>
      </c>
      <c r="K173" s="5">
        <v>0</v>
      </c>
      <c r="L173" s="5">
        <v>249204</v>
      </c>
      <c r="M173" s="5">
        <v>375213</v>
      </c>
      <c r="N173" s="5">
        <v>45710</v>
      </c>
      <c r="O173" s="5">
        <v>36032</v>
      </c>
      <c r="P173" s="5">
        <v>8187</v>
      </c>
      <c r="Q173" s="5">
        <v>42</v>
      </c>
      <c r="R173" s="5">
        <v>0</v>
      </c>
      <c r="S173" s="5">
        <v>5071</v>
      </c>
      <c r="T173" s="5">
        <v>17457</v>
      </c>
      <c r="U173" s="5">
        <v>6516</v>
      </c>
      <c r="V173" s="5">
        <v>11081</v>
      </c>
      <c r="W173" s="5">
        <v>352</v>
      </c>
      <c r="X173" s="5">
        <v>55007</v>
      </c>
      <c r="Y173" s="5">
        <v>5982</v>
      </c>
    </row>
    <row r="174" spans="1:25" x14ac:dyDescent="0.3">
      <c r="A174" s="1">
        <v>4061513</v>
      </c>
      <c r="B174" s="1" t="s">
        <v>10</v>
      </c>
      <c r="C174" s="2"/>
      <c r="D174" s="4" t="s">
        <v>38</v>
      </c>
      <c r="E174" s="4">
        <v>4061513</v>
      </c>
      <c r="F174" s="5">
        <v>1218</v>
      </c>
      <c r="G174" s="5">
        <v>433406</v>
      </c>
      <c r="H174" s="5">
        <v>138585</v>
      </c>
      <c r="I174" s="5">
        <v>12555</v>
      </c>
      <c r="J174" s="5">
        <v>9489</v>
      </c>
      <c r="K174" s="5">
        <v>0</v>
      </c>
      <c r="L174" s="5">
        <v>595252</v>
      </c>
      <c r="M174" s="5">
        <v>330887</v>
      </c>
      <c r="N174" s="5">
        <v>29550</v>
      </c>
      <c r="O174" s="5">
        <v>17298</v>
      </c>
      <c r="P174" s="5">
        <v>4613</v>
      </c>
      <c r="Q174" s="5">
        <v>69</v>
      </c>
      <c r="R174" s="5">
        <v>0</v>
      </c>
      <c r="S174" s="5">
        <v>4947</v>
      </c>
      <c r="T174" s="5">
        <v>15947</v>
      </c>
      <c r="U174" s="5">
        <v>6269</v>
      </c>
      <c r="V174" s="5">
        <v>10370</v>
      </c>
      <c r="W174" s="5">
        <v>264</v>
      </c>
      <c r="X174" s="5">
        <v>46539</v>
      </c>
      <c r="Y174" s="5">
        <v>5494</v>
      </c>
    </row>
    <row r="175" spans="1:25" x14ac:dyDescent="0.3">
      <c r="A175" s="1">
        <v>4061513</v>
      </c>
      <c r="B175" s="1" t="s">
        <v>11</v>
      </c>
      <c r="C175" s="2"/>
      <c r="D175" s="4" t="s">
        <v>38</v>
      </c>
      <c r="E175" s="4">
        <v>4061513</v>
      </c>
      <c r="F175" s="5">
        <v>-422</v>
      </c>
      <c r="G175" s="5">
        <v>126162</v>
      </c>
      <c r="H175" s="5">
        <v>4044</v>
      </c>
      <c r="I175" s="5">
        <v>22647</v>
      </c>
      <c r="J175" s="5">
        <v>10027</v>
      </c>
      <c r="K175" s="5">
        <v>0</v>
      </c>
      <c r="L175" s="5">
        <v>162457</v>
      </c>
      <c r="M175" s="5">
        <v>332430</v>
      </c>
      <c r="N175" s="5">
        <v>30024</v>
      </c>
      <c r="O175" s="5">
        <v>15798</v>
      </c>
      <c r="P175" s="5">
        <v>4953</v>
      </c>
      <c r="Q175" s="5">
        <v>84</v>
      </c>
      <c r="R175" s="5">
        <v>0</v>
      </c>
      <c r="S175" s="5">
        <v>5038</v>
      </c>
      <c r="T175" s="5">
        <v>15981</v>
      </c>
      <c r="U175" s="5">
        <v>5871</v>
      </c>
      <c r="V175" s="5">
        <v>9288</v>
      </c>
      <c r="W175" s="5">
        <v>69</v>
      </c>
      <c r="X175" s="5">
        <v>69833</v>
      </c>
      <c r="Y175" s="5">
        <v>5625</v>
      </c>
    </row>
    <row r="176" spans="1:25" x14ac:dyDescent="0.3">
      <c r="A176" s="1">
        <v>4061513</v>
      </c>
      <c r="B176" s="1" t="s">
        <v>12</v>
      </c>
      <c r="C176" s="2"/>
      <c r="D176" s="4" t="s">
        <v>38</v>
      </c>
      <c r="E176" s="4">
        <v>4061513</v>
      </c>
      <c r="F176" s="5">
        <v>-1416</v>
      </c>
      <c r="G176" s="5">
        <v>70101</v>
      </c>
      <c r="H176" s="5">
        <v>8392</v>
      </c>
      <c r="I176" s="5">
        <v>33499</v>
      </c>
      <c r="J176" s="5">
        <v>11401</v>
      </c>
      <c r="K176" s="5">
        <v>0</v>
      </c>
      <c r="L176" s="5">
        <v>121977</v>
      </c>
      <c r="M176" s="5">
        <v>395476</v>
      </c>
      <c r="N176" s="5">
        <v>34498</v>
      </c>
      <c r="O176" s="5">
        <v>12940</v>
      </c>
      <c r="P176" s="5">
        <v>5058</v>
      </c>
      <c r="Q176" s="5">
        <v>58</v>
      </c>
      <c r="R176" s="5">
        <v>0</v>
      </c>
      <c r="S176" s="5">
        <v>5041</v>
      </c>
      <c r="T176" s="5">
        <v>16773</v>
      </c>
      <c r="U176" s="5">
        <v>5982</v>
      </c>
      <c r="V176" s="5">
        <v>7469</v>
      </c>
      <c r="W176" s="5">
        <v>159</v>
      </c>
      <c r="X176" s="5">
        <v>41112</v>
      </c>
      <c r="Y176" s="5">
        <v>5827</v>
      </c>
    </row>
    <row r="177" spans="1:25" x14ac:dyDescent="0.3">
      <c r="A177" s="1">
        <v>4061513</v>
      </c>
      <c r="B177" s="1" t="s">
        <v>13</v>
      </c>
      <c r="C177" s="2"/>
      <c r="D177" s="4" t="s">
        <v>38</v>
      </c>
      <c r="E177" s="4">
        <v>4061513</v>
      </c>
      <c r="F177" s="5">
        <v>2446</v>
      </c>
      <c r="G177" s="5">
        <v>22645</v>
      </c>
      <c r="H177" s="5">
        <v>8240</v>
      </c>
      <c r="I177" s="5">
        <v>14524</v>
      </c>
      <c r="J177" s="5">
        <v>4024</v>
      </c>
      <c r="K177" s="5">
        <v>0</v>
      </c>
      <c r="L177" s="5">
        <v>51879</v>
      </c>
      <c r="M177" s="5">
        <v>316653</v>
      </c>
      <c r="N177" s="5">
        <v>29556</v>
      </c>
      <c r="O177" s="5">
        <v>13900</v>
      </c>
      <c r="P177" s="5">
        <v>4470</v>
      </c>
      <c r="Q177" s="5">
        <v>58</v>
      </c>
      <c r="R177" s="5">
        <v>0</v>
      </c>
      <c r="S177" s="5">
        <v>4693</v>
      </c>
      <c r="T177" s="5">
        <v>14497</v>
      </c>
      <c r="U177" s="5">
        <v>5549</v>
      </c>
      <c r="V177" s="5">
        <v>9530</v>
      </c>
      <c r="W177" s="5">
        <v>396</v>
      </c>
      <c r="X177" s="5">
        <v>49305</v>
      </c>
      <c r="Y177" s="5">
        <v>5256</v>
      </c>
    </row>
    <row r="178" spans="1:25" x14ac:dyDescent="0.3">
      <c r="A178" s="1">
        <v>4061513</v>
      </c>
      <c r="B178" s="1" t="s">
        <v>14</v>
      </c>
      <c r="C178" s="2"/>
      <c r="D178" s="4" t="s">
        <v>38</v>
      </c>
      <c r="E178" s="4">
        <v>4061513</v>
      </c>
      <c r="F178" s="5">
        <v>400</v>
      </c>
      <c r="G178" s="5">
        <v>15553</v>
      </c>
      <c r="H178" s="5">
        <v>3101</v>
      </c>
      <c r="I178" s="5">
        <v>14075</v>
      </c>
      <c r="J178" s="5">
        <v>4437</v>
      </c>
      <c r="K178" s="5" t="s">
        <v>33</v>
      </c>
      <c r="L178" s="5">
        <v>37567</v>
      </c>
      <c r="M178" s="5">
        <v>273096</v>
      </c>
      <c r="N178" s="5">
        <v>24414</v>
      </c>
      <c r="O178" s="5">
        <v>13175</v>
      </c>
      <c r="P178" s="5">
        <v>3842</v>
      </c>
      <c r="Q178" s="5" t="s">
        <v>33</v>
      </c>
      <c r="R178" s="5" t="s">
        <v>33</v>
      </c>
      <c r="S178" s="5">
        <v>4867</v>
      </c>
      <c r="T178" s="5">
        <v>13615</v>
      </c>
      <c r="U178" s="5">
        <v>5467</v>
      </c>
      <c r="V178" s="5">
        <v>10987</v>
      </c>
      <c r="W178" s="5">
        <v>248</v>
      </c>
      <c r="X178" s="5">
        <v>40468</v>
      </c>
      <c r="Y178" s="5">
        <v>6069</v>
      </c>
    </row>
    <row r="179" spans="1:25" x14ac:dyDescent="0.3">
      <c r="A179" s="1">
        <v>4061513</v>
      </c>
      <c r="B179" s="1" t="s">
        <v>15</v>
      </c>
      <c r="C179" s="2"/>
      <c r="D179" s="4" t="s">
        <v>38</v>
      </c>
      <c r="E179" s="4">
        <v>4061513</v>
      </c>
      <c r="F179" s="5">
        <v>1661</v>
      </c>
      <c r="G179" s="5">
        <v>10990</v>
      </c>
      <c r="H179" s="5">
        <v>6456</v>
      </c>
      <c r="I179" s="5">
        <v>13454</v>
      </c>
      <c r="J179" s="5">
        <v>4079</v>
      </c>
      <c r="K179" s="5" t="s">
        <v>33</v>
      </c>
      <c r="L179" s="5">
        <v>36642</v>
      </c>
      <c r="M179" s="5">
        <v>275163</v>
      </c>
      <c r="N179" s="5">
        <v>22441</v>
      </c>
      <c r="O179" s="5">
        <v>4857</v>
      </c>
      <c r="P179" s="5">
        <v>2965</v>
      </c>
      <c r="Q179" s="5" t="s">
        <v>33</v>
      </c>
      <c r="R179" s="5" t="s">
        <v>33</v>
      </c>
      <c r="S179" s="5">
        <v>4561</v>
      </c>
      <c r="T179" s="5">
        <v>11902</v>
      </c>
      <c r="U179" s="5">
        <v>5680</v>
      </c>
      <c r="V179" s="5">
        <v>10845</v>
      </c>
      <c r="W179" s="5">
        <v>151</v>
      </c>
      <c r="X179" s="5">
        <v>41294</v>
      </c>
      <c r="Y179" s="5">
        <v>5889</v>
      </c>
    </row>
    <row r="180" spans="1:25" x14ac:dyDescent="0.3">
      <c r="A180" s="1">
        <v>4061513</v>
      </c>
      <c r="B180" s="1" t="s">
        <v>16</v>
      </c>
      <c r="C180" s="2"/>
      <c r="D180" s="4" t="s">
        <v>38</v>
      </c>
      <c r="E180" s="4">
        <v>4061513</v>
      </c>
      <c r="F180" s="5">
        <v>1666</v>
      </c>
      <c r="G180" s="5">
        <v>16526</v>
      </c>
      <c r="H180" s="5">
        <v>5755</v>
      </c>
      <c r="I180" s="5">
        <v>17192</v>
      </c>
      <c r="J180" s="5">
        <v>5029</v>
      </c>
      <c r="K180" s="5" t="s">
        <v>33</v>
      </c>
      <c r="L180" s="5">
        <v>46168</v>
      </c>
      <c r="M180" s="5">
        <v>239293</v>
      </c>
      <c r="N180" s="5">
        <v>18985</v>
      </c>
      <c r="O180" s="5">
        <v>4137</v>
      </c>
      <c r="P180" s="5">
        <v>3085</v>
      </c>
      <c r="Q180" s="5" t="s">
        <v>33</v>
      </c>
      <c r="R180" s="5" t="s">
        <v>33</v>
      </c>
      <c r="S180" s="5">
        <v>2613</v>
      </c>
      <c r="T180" s="5">
        <v>11857</v>
      </c>
      <c r="U180" s="5">
        <v>5478</v>
      </c>
      <c r="V180" s="5">
        <v>8722</v>
      </c>
      <c r="W180" s="5">
        <v>331</v>
      </c>
      <c r="X180" s="5">
        <v>41996</v>
      </c>
      <c r="Y180" s="5">
        <v>6078</v>
      </c>
    </row>
    <row r="181" spans="1:25" x14ac:dyDescent="0.3">
      <c r="A181" s="1">
        <v>4061513</v>
      </c>
      <c r="B181" s="1" t="s">
        <v>17</v>
      </c>
      <c r="C181" s="2"/>
      <c r="D181" s="4" t="s">
        <v>38</v>
      </c>
      <c r="E181" s="4">
        <v>4061513</v>
      </c>
      <c r="F181" s="5">
        <v>224</v>
      </c>
      <c r="G181" s="5">
        <v>72182</v>
      </c>
      <c r="H181" s="5">
        <v>7105</v>
      </c>
      <c r="I181" s="5">
        <v>14862</v>
      </c>
      <c r="J181" s="5">
        <v>10127</v>
      </c>
      <c r="K181" s="5" t="s">
        <v>33</v>
      </c>
      <c r="L181" s="5">
        <v>104500</v>
      </c>
      <c r="M181" s="5">
        <v>231778</v>
      </c>
      <c r="N181" s="5">
        <v>19783</v>
      </c>
      <c r="O181" s="5">
        <v>4403</v>
      </c>
      <c r="P181" s="5">
        <v>2832</v>
      </c>
      <c r="Q181" s="5" t="s">
        <v>33</v>
      </c>
      <c r="R181" s="5" t="s">
        <v>33</v>
      </c>
      <c r="S181" s="5">
        <v>2646</v>
      </c>
      <c r="T181" s="5">
        <v>11536</v>
      </c>
      <c r="U181" s="5">
        <v>6439</v>
      </c>
      <c r="V181" s="5">
        <v>10003</v>
      </c>
      <c r="W181" s="5">
        <v>352</v>
      </c>
      <c r="X181" s="5">
        <v>26339</v>
      </c>
      <c r="Y181" s="5">
        <v>5339</v>
      </c>
    </row>
    <row r="182" spans="1:25" x14ac:dyDescent="0.3">
      <c r="A182" s="1">
        <v>4061513</v>
      </c>
      <c r="B182" s="1" t="s">
        <v>18</v>
      </c>
      <c r="C182" s="2"/>
      <c r="D182" s="4" t="s">
        <v>38</v>
      </c>
      <c r="E182" s="4">
        <v>4061513</v>
      </c>
      <c r="F182" s="5">
        <v>1153</v>
      </c>
      <c r="G182" s="5">
        <v>21152</v>
      </c>
      <c r="H182" s="5">
        <v>5117</v>
      </c>
      <c r="I182" s="5">
        <v>8007</v>
      </c>
      <c r="J182" s="5">
        <v>3818</v>
      </c>
      <c r="K182" s="5" t="s">
        <v>33</v>
      </c>
      <c r="L182" s="5">
        <v>39246</v>
      </c>
      <c r="M182" s="5">
        <v>253247</v>
      </c>
      <c r="N182" s="5">
        <v>17292</v>
      </c>
      <c r="O182" s="5">
        <v>3981</v>
      </c>
      <c r="P182" s="5">
        <v>2634</v>
      </c>
      <c r="Q182" s="5" t="s">
        <v>33</v>
      </c>
      <c r="R182" s="5" t="s">
        <v>33</v>
      </c>
      <c r="S182" s="5">
        <v>2473</v>
      </c>
      <c r="T182" s="5">
        <v>12732</v>
      </c>
      <c r="U182" s="5">
        <v>5249</v>
      </c>
      <c r="V182" s="5">
        <v>13796</v>
      </c>
      <c r="W182" s="5">
        <v>614</v>
      </c>
      <c r="X182" s="5">
        <v>37022</v>
      </c>
      <c r="Y182" s="5">
        <v>5806</v>
      </c>
    </row>
    <row r="183" spans="1:25" x14ac:dyDescent="0.3">
      <c r="A183" s="1">
        <v>4061513</v>
      </c>
      <c r="B183" s="1" t="s">
        <v>19</v>
      </c>
      <c r="C183" s="2"/>
      <c r="D183" s="4" t="s">
        <v>38</v>
      </c>
      <c r="E183" s="4">
        <v>4061513</v>
      </c>
      <c r="F183" s="5">
        <v>1464</v>
      </c>
      <c r="G183" s="5">
        <v>23291</v>
      </c>
      <c r="H183" s="5">
        <v>4248</v>
      </c>
      <c r="I183" s="5">
        <v>8930</v>
      </c>
      <c r="J183" s="5">
        <v>6229</v>
      </c>
      <c r="K183" s="5" t="s">
        <v>33</v>
      </c>
      <c r="L183" s="5">
        <v>44163</v>
      </c>
      <c r="M183" s="5">
        <v>246682</v>
      </c>
      <c r="N183" s="5">
        <v>16226</v>
      </c>
      <c r="O183" s="5">
        <v>4043</v>
      </c>
      <c r="P183" s="5">
        <v>2247</v>
      </c>
      <c r="Q183" s="5" t="s">
        <v>33</v>
      </c>
      <c r="R183" s="5" t="s">
        <v>33</v>
      </c>
      <c r="S183" s="5">
        <v>2214</v>
      </c>
      <c r="T183" s="5">
        <v>10271</v>
      </c>
      <c r="U183" s="5">
        <v>4665</v>
      </c>
      <c r="V183" s="5">
        <v>20924</v>
      </c>
      <c r="W183" s="5">
        <v>1327</v>
      </c>
      <c r="X183" s="5">
        <v>32609</v>
      </c>
      <c r="Y183" s="5">
        <v>5105</v>
      </c>
    </row>
    <row r="184" spans="1:25" x14ac:dyDescent="0.3">
      <c r="A184" s="1">
        <v>4061513</v>
      </c>
      <c r="B184" s="1" t="s">
        <v>20</v>
      </c>
      <c r="C184" s="2"/>
      <c r="D184" s="4" t="s">
        <v>38</v>
      </c>
      <c r="E184" s="4">
        <v>4061513</v>
      </c>
      <c r="F184" s="5">
        <v>2027</v>
      </c>
      <c r="G184" s="5">
        <v>11418</v>
      </c>
      <c r="H184" s="5">
        <v>3780</v>
      </c>
      <c r="I184" s="5">
        <v>5794</v>
      </c>
      <c r="J184" s="5">
        <v>5781</v>
      </c>
      <c r="K184" s="5" t="s">
        <v>33</v>
      </c>
      <c r="L184" s="5">
        <v>28800</v>
      </c>
      <c r="M184" s="5">
        <v>215005</v>
      </c>
      <c r="N184" s="5">
        <v>19792</v>
      </c>
      <c r="O184" s="5">
        <v>5210</v>
      </c>
      <c r="P184" s="5">
        <v>2097</v>
      </c>
      <c r="Q184" s="5" t="s">
        <v>33</v>
      </c>
      <c r="R184" s="5" t="s">
        <v>33</v>
      </c>
      <c r="S184" s="5">
        <v>3701</v>
      </c>
      <c r="T184" s="5">
        <v>11363</v>
      </c>
      <c r="U184" s="5">
        <v>4774</v>
      </c>
      <c r="V184" s="5">
        <v>20996</v>
      </c>
      <c r="W184" s="5">
        <v>3593</v>
      </c>
      <c r="X184" s="5">
        <v>33882</v>
      </c>
      <c r="Y184" s="5">
        <v>5170</v>
      </c>
    </row>
    <row r="185" spans="1:25" x14ac:dyDescent="0.3">
      <c r="A185" s="1">
        <v>4061513</v>
      </c>
      <c r="B185" s="1" t="s">
        <v>21</v>
      </c>
      <c r="C185" s="2"/>
      <c r="D185" s="4" t="s">
        <v>38</v>
      </c>
      <c r="E185" s="4">
        <v>4061513</v>
      </c>
      <c r="F185" s="5">
        <v>4763</v>
      </c>
      <c r="G185" s="5">
        <v>7580</v>
      </c>
      <c r="H185" s="5">
        <v>1813</v>
      </c>
      <c r="I185" s="5">
        <v>8380</v>
      </c>
      <c r="J185" s="5">
        <v>7179</v>
      </c>
      <c r="K185" s="5" t="s">
        <v>33</v>
      </c>
      <c r="L185" s="5">
        <v>29716</v>
      </c>
      <c r="M185" s="5">
        <v>222682</v>
      </c>
      <c r="N185" s="5">
        <v>15483</v>
      </c>
      <c r="O185" s="5">
        <v>4653</v>
      </c>
      <c r="P185" s="5">
        <v>2513</v>
      </c>
      <c r="Q185" s="5" t="s">
        <v>33</v>
      </c>
      <c r="R185" s="5" t="s">
        <v>33</v>
      </c>
      <c r="S185" s="5">
        <v>3896</v>
      </c>
      <c r="T185" s="5">
        <v>7873</v>
      </c>
      <c r="U185" s="5">
        <v>5705</v>
      </c>
      <c r="V185" s="5">
        <v>22422</v>
      </c>
      <c r="W185" s="5">
        <v>562</v>
      </c>
      <c r="X185" s="5">
        <v>35258</v>
      </c>
      <c r="Y185" s="5">
        <v>2846</v>
      </c>
    </row>
    <row r="186" spans="1:25" x14ac:dyDescent="0.3">
      <c r="A186" s="1">
        <v>4061513</v>
      </c>
      <c r="B186" s="1" t="s">
        <v>22</v>
      </c>
      <c r="C186" s="2"/>
      <c r="D186" s="4" t="s">
        <v>38</v>
      </c>
      <c r="E186" s="4">
        <v>4061513</v>
      </c>
      <c r="F186" s="5">
        <v>2314</v>
      </c>
      <c r="G186" s="5">
        <v>8393</v>
      </c>
      <c r="H186" s="5">
        <v>1693</v>
      </c>
      <c r="I186" s="5">
        <v>8331</v>
      </c>
      <c r="J186" s="5">
        <v>4268</v>
      </c>
      <c r="K186" s="5" t="s">
        <v>33</v>
      </c>
      <c r="L186" s="5">
        <v>24999</v>
      </c>
      <c r="M186" s="5">
        <v>208616</v>
      </c>
      <c r="N186" s="5">
        <v>14182</v>
      </c>
      <c r="O186" s="5">
        <v>4255</v>
      </c>
      <c r="P186" s="5">
        <v>2208</v>
      </c>
      <c r="Q186" s="5" t="s">
        <v>33</v>
      </c>
      <c r="R186" s="5" t="s">
        <v>33</v>
      </c>
      <c r="S186" s="5">
        <v>3729</v>
      </c>
      <c r="T186" s="5">
        <v>7741</v>
      </c>
      <c r="U186" s="5">
        <v>5295</v>
      </c>
      <c r="V186" s="5">
        <v>20544</v>
      </c>
      <c r="W186" s="5">
        <v>993</v>
      </c>
      <c r="X186" s="5">
        <v>41387</v>
      </c>
      <c r="Y186" s="5">
        <v>3067</v>
      </c>
    </row>
    <row r="187" spans="1:25" x14ac:dyDescent="0.3">
      <c r="A187" s="1">
        <v>4061513</v>
      </c>
      <c r="B187" s="1" t="s">
        <v>23</v>
      </c>
      <c r="C187" s="2"/>
      <c r="D187" s="4" t="s">
        <v>38</v>
      </c>
      <c r="E187" s="4">
        <v>4061513</v>
      </c>
      <c r="F187" s="5">
        <v>1634</v>
      </c>
      <c r="G187" s="5">
        <v>8861</v>
      </c>
      <c r="H187" s="5">
        <v>4843</v>
      </c>
      <c r="I187" s="5">
        <v>9767</v>
      </c>
      <c r="J187" s="5">
        <v>5348</v>
      </c>
      <c r="K187" s="5" t="s">
        <v>33</v>
      </c>
      <c r="L187" s="5">
        <v>30453</v>
      </c>
      <c r="M187" s="5">
        <v>213027</v>
      </c>
      <c r="N187" s="5">
        <v>14704</v>
      </c>
      <c r="O187" s="5">
        <v>3705</v>
      </c>
      <c r="P187" s="5">
        <v>1895</v>
      </c>
      <c r="Q187" s="5" t="s">
        <v>33</v>
      </c>
      <c r="R187" s="5" t="s">
        <v>33</v>
      </c>
      <c r="S187" s="5">
        <v>9227</v>
      </c>
      <c r="T187" s="5">
        <v>5604</v>
      </c>
      <c r="U187" s="5">
        <v>6009</v>
      </c>
      <c r="V187" s="5">
        <v>17240</v>
      </c>
      <c r="W187" s="5">
        <v>206</v>
      </c>
      <c r="X187" s="5">
        <v>33442</v>
      </c>
      <c r="Y187" s="5">
        <v>2133</v>
      </c>
    </row>
    <row r="188" spans="1:25" x14ac:dyDescent="0.3">
      <c r="A188" s="1">
        <v>4061513</v>
      </c>
      <c r="B188" s="1" t="s">
        <v>24</v>
      </c>
      <c r="C188" s="2"/>
      <c r="D188" s="4" t="s">
        <v>38</v>
      </c>
      <c r="E188" s="4">
        <v>4061513</v>
      </c>
      <c r="F188" s="5">
        <v>6049</v>
      </c>
      <c r="G188" s="5">
        <v>9183</v>
      </c>
      <c r="H188" s="5">
        <v>3884</v>
      </c>
      <c r="I188" s="5">
        <v>13894</v>
      </c>
      <c r="J188" s="5">
        <v>12321</v>
      </c>
      <c r="K188" s="5" t="s">
        <v>33</v>
      </c>
      <c r="L188" s="5">
        <v>45331</v>
      </c>
      <c r="M188" s="5">
        <v>197767</v>
      </c>
      <c r="N188" s="5">
        <v>15518</v>
      </c>
      <c r="O188" s="5">
        <v>3836</v>
      </c>
      <c r="P188" s="5">
        <v>1698</v>
      </c>
      <c r="Q188" s="5" t="s">
        <v>33</v>
      </c>
      <c r="R188" s="5" t="s">
        <v>33</v>
      </c>
      <c r="S188" s="5">
        <v>7905</v>
      </c>
      <c r="T188" s="5">
        <v>6260</v>
      </c>
      <c r="U188" s="5">
        <v>5425</v>
      </c>
      <c r="V188" s="5">
        <v>14838</v>
      </c>
      <c r="W188" s="5">
        <v>374</v>
      </c>
      <c r="X188" s="5">
        <v>27428</v>
      </c>
      <c r="Y188" s="5">
        <v>3190</v>
      </c>
    </row>
    <row r="189" spans="1:25" x14ac:dyDescent="0.3">
      <c r="A189" s="1">
        <v>4061513</v>
      </c>
      <c r="B189" s="1" t="s">
        <v>25</v>
      </c>
      <c r="C189" s="2"/>
      <c r="D189" s="4" t="s">
        <v>38</v>
      </c>
      <c r="E189" s="4">
        <v>4061513</v>
      </c>
      <c r="F189" s="5">
        <v>4443</v>
      </c>
      <c r="G189" s="5">
        <v>6913</v>
      </c>
      <c r="H189" s="5">
        <v>2958</v>
      </c>
      <c r="I189" s="5">
        <v>14452</v>
      </c>
      <c r="J189" s="5">
        <v>5308</v>
      </c>
      <c r="K189" s="5" t="s">
        <v>33</v>
      </c>
      <c r="L189" s="5">
        <v>34073</v>
      </c>
      <c r="M189" s="5">
        <v>172250</v>
      </c>
      <c r="N189" s="5">
        <v>12697</v>
      </c>
      <c r="O189" s="5">
        <v>1597</v>
      </c>
      <c r="P189" s="5">
        <v>1510</v>
      </c>
      <c r="Q189" s="5" t="s">
        <v>33</v>
      </c>
      <c r="R189" s="5" t="s">
        <v>33</v>
      </c>
      <c r="S189" s="5">
        <v>5726</v>
      </c>
      <c r="T189" s="5">
        <v>6337</v>
      </c>
      <c r="U189" s="5">
        <v>3769</v>
      </c>
      <c r="V189" s="5">
        <v>7495</v>
      </c>
      <c r="W189" s="5">
        <v>309</v>
      </c>
      <c r="X189" s="5">
        <v>39108</v>
      </c>
      <c r="Y189" s="5">
        <v>2743</v>
      </c>
    </row>
    <row r="190" spans="1:25" x14ac:dyDescent="0.3">
      <c r="A190" s="1">
        <v>4061513</v>
      </c>
      <c r="B190" s="1" t="s">
        <v>26</v>
      </c>
      <c r="C190" s="2"/>
      <c r="D190" s="4" t="s">
        <v>38</v>
      </c>
      <c r="E190" s="4">
        <v>4061513</v>
      </c>
      <c r="F190" s="5">
        <v>3397</v>
      </c>
      <c r="G190" s="5">
        <v>7134</v>
      </c>
      <c r="H190" s="5">
        <v>7153</v>
      </c>
      <c r="I190" s="5">
        <v>14545</v>
      </c>
      <c r="J190" s="5">
        <v>11492</v>
      </c>
      <c r="K190" s="5" t="s">
        <v>33</v>
      </c>
      <c r="L190" s="5">
        <v>43721</v>
      </c>
      <c r="M190" s="5">
        <v>183558</v>
      </c>
      <c r="N190" s="5">
        <v>11427</v>
      </c>
      <c r="O190" s="5">
        <v>1686</v>
      </c>
      <c r="P190" s="5">
        <v>1579</v>
      </c>
      <c r="Q190" s="5" t="s">
        <v>33</v>
      </c>
      <c r="R190" s="5" t="s">
        <v>33</v>
      </c>
      <c r="S190" s="5">
        <v>5740</v>
      </c>
      <c r="T190" s="5">
        <v>5680</v>
      </c>
      <c r="U190" s="5">
        <v>4205</v>
      </c>
      <c r="V190" s="5">
        <v>1898</v>
      </c>
      <c r="W190" s="5">
        <v>360</v>
      </c>
      <c r="X190" s="5">
        <v>33718</v>
      </c>
      <c r="Y190" s="5">
        <v>2524</v>
      </c>
    </row>
    <row r="191" spans="1:25" x14ac:dyDescent="0.3">
      <c r="A191" s="1">
        <v>4061513</v>
      </c>
      <c r="B191" s="1" t="s">
        <v>27</v>
      </c>
      <c r="C191" s="2"/>
      <c r="D191" s="4" t="s">
        <v>38</v>
      </c>
      <c r="E191" s="4">
        <v>4061513</v>
      </c>
      <c r="F191" s="5">
        <v>705</v>
      </c>
      <c r="G191" s="5">
        <v>8848</v>
      </c>
      <c r="H191" s="5">
        <v>6137</v>
      </c>
      <c r="I191" s="5">
        <v>15277</v>
      </c>
      <c r="J191" s="5">
        <v>10880</v>
      </c>
      <c r="K191" s="5" t="s">
        <v>33</v>
      </c>
      <c r="L191" s="5">
        <v>41847</v>
      </c>
      <c r="M191" s="5">
        <v>180566</v>
      </c>
      <c r="N191" s="5">
        <v>9440</v>
      </c>
      <c r="O191" s="5">
        <v>1494</v>
      </c>
      <c r="P191" s="5">
        <v>1579</v>
      </c>
      <c r="Q191" s="5" t="s">
        <v>33</v>
      </c>
      <c r="R191" s="5" t="s">
        <v>33</v>
      </c>
      <c r="S191" s="5">
        <v>5359</v>
      </c>
      <c r="T191" s="5">
        <v>6139</v>
      </c>
      <c r="U191" s="5">
        <v>4017</v>
      </c>
      <c r="V191" s="5">
        <v>1806</v>
      </c>
      <c r="W191" s="5">
        <v>373</v>
      </c>
      <c r="X191" s="5">
        <v>37696</v>
      </c>
      <c r="Y191" s="5">
        <v>2624</v>
      </c>
    </row>
    <row r="192" spans="1:25" x14ac:dyDescent="0.3">
      <c r="A192" s="1">
        <v>4061513</v>
      </c>
      <c r="B192" s="1" t="s">
        <v>28</v>
      </c>
      <c r="C192" s="2"/>
      <c r="D192" s="4" t="s">
        <v>38</v>
      </c>
      <c r="E192" s="4">
        <v>4061513</v>
      </c>
      <c r="F192" s="5">
        <v>0</v>
      </c>
      <c r="G192" s="5">
        <v>374</v>
      </c>
      <c r="H192" s="5">
        <v>3542</v>
      </c>
      <c r="I192" s="5">
        <v>14383</v>
      </c>
      <c r="J192" s="5">
        <v>8524</v>
      </c>
      <c r="K192" s="5" t="s">
        <v>33</v>
      </c>
      <c r="L192" s="5">
        <v>26822</v>
      </c>
      <c r="M192" s="5">
        <v>201262</v>
      </c>
      <c r="N192" s="5">
        <v>10920</v>
      </c>
      <c r="O192" s="5">
        <v>1388</v>
      </c>
      <c r="P192" s="5">
        <v>1472</v>
      </c>
      <c r="Q192" s="5" t="s">
        <v>33</v>
      </c>
      <c r="R192" s="5" t="s">
        <v>33</v>
      </c>
      <c r="S192" s="5">
        <v>4991</v>
      </c>
      <c r="T192" s="5">
        <v>6167</v>
      </c>
      <c r="U192" s="5">
        <v>3997</v>
      </c>
      <c r="V192" s="5">
        <v>1993</v>
      </c>
      <c r="W192" s="5">
        <v>459</v>
      </c>
      <c r="X192" s="5">
        <v>34598</v>
      </c>
      <c r="Y192" s="5">
        <v>2450</v>
      </c>
    </row>
    <row r="193" spans="1:25" x14ac:dyDescent="0.3">
      <c r="A193" s="1">
        <v>4061513</v>
      </c>
      <c r="B193" s="1" t="s">
        <v>29</v>
      </c>
      <c r="C193" s="2"/>
      <c r="D193" s="4" t="s">
        <v>38</v>
      </c>
      <c r="E193" s="4">
        <v>4061513</v>
      </c>
      <c r="F193" s="5">
        <v>0</v>
      </c>
      <c r="G193" s="5">
        <v>6592</v>
      </c>
      <c r="H193" s="5">
        <v>3248</v>
      </c>
      <c r="I193" s="5">
        <v>14922</v>
      </c>
      <c r="J193" s="5">
        <v>10101</v>
      </c>
      <c r="K193" s="5" t="s">
        <v>33</v>
      </c>
      <c r="L193" s="5">
        <v>34863</v>
      </c>
      <c r="M193" s="5">
        <v>184368</v>
      </c>
      <c r="N193" s="5">
        <v>10521</v>
      </c>
      <c r="O193" s="5">
        <v>1425</v>
      </c>
      <c r="P193" s="5">
        <v>1827</v>
      </c>
      <c r="Q193" s="5" t="s">
        <v>33</v>
      </c>
      <c r="R193" s="5" t="s">
        <v>33</v>
      </c>
      <c r="S193" s="5">
        <v>4352</v>
      </c>
      <c r="T193" s="5">
        <v>6155</v>
      </c>
      <c r="U193" s="5">
        <v>7491</v>
      </c>
      <c r="V193" s="5">
        <v>2026</v>
      </c>
      <c r="W193" s="5">
        <v>642</v>
      </c>
      <c r="X193" s="5">
        <v>36886</v>
      </c>
      <c r="Y193" s="5">
        <v>3265</v>
      </c>
    </row>
    <row r="194" spans="1:25" x14ac:dyDescent="0.3">
      <c r="A194" s="1">
        <v>4061513</v>
      </c>
      <c r="B194" s="1" t="s">
        <v>30</v>
      </c>
      <c r="C194" s="2"/>
      <c r="D194" s="4" t="s">
        <v>38</v>
      </c>
      <c r="E194" s="4">
        <v>4061513</v>
      </c>
      <c r="F194" s="5">
        <v>318</v>
      </c>
      <c r="G194" s="5">
        <v>4726</v>
      </c>
      <c r="H194" s="5">
        <v>2649</v>
      </c>
      <c r="I194" s="5">
        <v>11770</v>
      </c>
      <c r="J194" s="5">
        <v>4758</v>
      </c>
      <c r="K194" s="5" t="s">
        <v>33</v>
      </c>
      <c r="L194" s="5">
        <v>24221</v>
      </c>
      <c r="M194" s="5">
        <v>177496</v>
      </c>
      <c r="N194" s="5">
        <v>12331</v>
      </c>
      <c r="O194" s="5">
        <v>1476</v>
      </c>
      <c r="P194" s="5">
        <v>1449</v>
      </c>
      <c r="Q194" s="5" t="s">
        <v>33</v>
      </c>
      <c r="R194" s="5" t="s">
        <v>33</v>
      </c>
      <c r="S194" s="5">
        <v>4145</v>
      </c>
      <c r="T194" s="5">
        <v>5714</v>
      </c>
      <c r="U194" s="5">
        <v>6993</v>
      </c>
      <c r="V194" s="5">
        <v>1627</v>
      </c>
      <c r="W194" s="5">
        <v>627</v>
      </c>
      <c r="X194" s="5">
        <v>35936</v>
      </c>
      <c r="Y194" s="5">
        <v>3046</v>
      </c>
    </row>
    <row r="195" spans="1:25" x14ac:dyDescent="0.3">
      <c r="A195" s="1">
        <v>4061513</v>
      </c>
      <c r="B195" s="1" t="s">
        <v>31</v>
      </c>
      <c r="C195" s="2"/>
      <c r="D195" s="4" t="s">
        <v>38</v>
      </c>
      <c r="E195" s="4">
        <v>4061513</v>
      </c>
      <c r="F195" s="5">
        <v>0</v>
      </c>
      <c r="G195" s="5">
        <v>12521</v>
      </c>
      <c r="H195" s="5">
        <v>3465</v>
      </c>
      <c r="I195" s="5">
        <v>10127</v>
      </c>
      <c r="J195" s="5">
        <v>8438</v>
      </c>
      <c r="K195" s="5" t="s">
        <v>33</v>
      </c>
      <c r="L195" s="5">
        <v>34551</v>
      </c>
      <c r="M195" s="5">
        <v>181139</v>
      </c>
      <c r="N195" s="5">
        <v>9963</v>
      </c>
      <c r="O195" s="5">
        <v>1598</v>
      </c>
      <c r="P195" s="5">
        <v>1431</v>
      </c>
      <c r="Q195" s="5" t="s">
        <v>33</v>
      </c>
      <c r="R195" s="5" t="s">
        <v>33</v>
      </c>
      <c r="S195" s="5">
        <v>3979</v>
      </c>
      <c r="T195" s="5">
        <v>5061</v>
      </c>
      <c r="U195" s="5">
        <v>6176</v>
      </c>
      <c r="V195" s="5">
        <v>1460</v>
      </c>
      <c r="W195" s="5">
        <v>651</v>
      </c>
      <c r="X195" s="5">
        <v>32927</v>
      </c>
      <c r="Y195" s="5">
        <v>2901</v>
      </c>
    </row>
    <row r="196" spans="1:25" x14ac:dyDescent="0.3">
      <c r="A196" s="1">
        <v>4272394</v>
      </c>
      <c r="B196" s="1" t="s">
        <v>0</v>
      </c>
      <c r="C196" s="2"/>
      <c r="D196" s="4" t="s">
        <v>39</v>
      </c>
      <c r="E196" s="4">
        <v>4272394</v>
      </c>
      <c r="F196" s="5">
        <v>77398</v>
      </c>
      <c r="G196" s="5">
        <v>860</v>
      </c>
      <c r="H196" s="5">
        <v>472757</v>
      </c>
      <c r="I196" s="5">
        <v>362666</v>
      </c>
      <c r="J196" s="5">
        <v>79930</v>
      </c>
      <c r="K196" s="5">
        <v>0</v>
      </c>
      <c r="L196" s="5">
        <v>993610</v>
      </c>
      <c r="M196" s="5">
        <v>348654</v>
      </c>
      <c r="N196" s="5">
        <v>0</v>
      </c>
      <c r="O196" s="5">
        <v>41857</v>
      </c>
      <c r="P196" s="5">
        <v>20454</v>
      </c>
      <c r="Q196" s="5">
        <v>816</v>
      </c>
      <c r="R196" s="5">
        <v>0</v>
      </c>
      <c r="S196" s="5">
        <v>106882</v>
      </c>
      <c r="T196" s="5">
        <v>143199</v>
      </c>
      <c r="U196" s="5">
        <v>43055</v>
      </c>
      <c r="V196" s="5">
        <v>24925</v>
      </c>
      <c r="W196" s="5">
        <v>2</v>
      </c>
      <c r="X196" s="5">
        <v>125467</v>
      </c>
      <c r="Y196" s="5">
        <v>1334</v>
      </c>
    </row>
    <row r="197" spans="1:25" x14ac:dyDescent="0.3">
      <c r="A197" s="1">
        <v>4272394</v>
      </c>
      <c r="B197" s="1" t="s">
        <v>1</v>
      </c>
      <c r="C197" s="2"/>
      <c r="D197" s="4" t="s">
        <v>39</v>
      </c>
      <c r="E197" s="4">
        <v>4272394</v>
      </c>
      <c r="F197" s="5">
        <v>50027</v>
      </c>
      <c r="G197" s="5">
        <v>0</v>
      </c>
      <c r="H197" s="5">
        <v>372992</v>
      </c>
      <c r="I197" s="5">
        <v>360174</v>
      </c>
      <c r="J197" s="5">
        <v>78837</v>
      </c>
      <c r="K197" s="5">
        <v>0</v>
      </c>
      <c r="L197" s="5">
        <v>862030</v>
      </c>
      <c r="M197" s="5">
        <v>411679</v>
      </c>
      <c r="N197" s="5">
        <v>0</v>
      </c>
      <c r="O197" s="5">
        <v>40346</v>
      </c>
      <c r="P197" s="5">
        <v>19637</v>
      </c>
      <c r="Q197" s="5">
        <v>893</v>
      </c>
      <c r="R197" s="5">
        <v>0</v>
      </c>
      <c r="S197" s="5">
        <v>105952</v>
      </c>
      <c r="T197" s="5">
        <v>144411</v>
      </c>
      <c r="U197" s="5">
        <v>49777</v>
      </c>
      <c r="V197" s="5">
        <v>17047</v>
      </c>
      <c r="W197" s="5">
        <v>0</v>
      </c>
      <c r="X197" s="5">
        <v>144922</v>
      </c>
      <c r="Y197" s="5">
        <v>1688</v>
      </c>
    </row>
    <row r="198" spans="1:25" x14ac:dyDescent="0.3">
      <c r="A198" s="1">
        <v>4272394</v>
      </c>
      <c r="B198" s="1" t="s">
        <v>2</v>
      </c>
      <c r="C198" s="2"/>
      <c r="D198" s="4" t="s">
        <v>39</v>
      </c>
      <c r="E198" s="4">
        <v>4272394</v>
      </c>
      <c r="F198" s="5">
        <v>16140</v>
      </c>
      <c r="G198" s="5">
        <v>0</v>
      </c>
      <c r="H198" s="5">
        <v>295663</v>
      </c>
      <c r="I198" s="5">
        <v>379177</v>
      </c>
      <c r="J198" s="5">
        <v>41969</v>
      </c>
      <c r="K198" s="5">
        <v>0</v>
      </c>
      <c r="L198" s="5">
        <v>732949</v>
      </c>
      <c r="M198" s="5">
        <v>404213</v>
      </c>
      <c r="N198" s="5">
        <v>0</v>
      </c>
      <c r="O198" s="5">
        <v>38947</v>
      </c>
      <c r="P198" s="5">
        <v>20608</v>
      </c>
      <c r="Q198" s="5">
        <v>769</v>
      </c>
      <c r="R198" s="5">
        <v>0</v>
      </c>
      <c r="S198" s="5">
        <v>97912</v>
      </c>
      <c r="T198" s="5">
        <v>140785</v>
      </c>
      <c r="U198" s="5">
        <v>52232</v>
      </c>
      <c r="V198" s="5">
        <v>42798</v>
      </c>
      <c r="W198" s="5">
        <v>0</v>
      </c>
      <c r="X198" s="5">
        <v>155345</v>
      </c>
      <c r="Y198" s="5">
        <v>1836</v>
      </c>
    </row>
    <row r="199" spans="1:25" x14ac:dyDescent="0.3">
      <c r="A199" s="1">
        <v>4272394</v>
      </c>
      <c r="B199" s="1" t="s">
        <v>3</v>
      </c>
      <c r="C199" s="2"/>
      <c r="D199" s="4" t="s">
        <v>39</v>
      </c>
      <c r="E199" s="4">
        <v>4272394</v>
      </c>
      <c r="F199" s="5">
        <v>37243</v>
      </c>
      <c r="G199" s="5">
        <v>0</v>
      </c>
      <c r="H199" s="5">
        <v>348069</v>
      </c>
      <c r="I199" s="5">
        <v>353320</v>
      </c>
      <c r="J199" s="5">
        <v>75026</v>
      </c>
      <c r="K199" s="5">
        <v>0</v>
      </c>
      <c r="L199" s="5">
        <v>813659</v>
      </c>
      <c r="M199" s="5">
        <v>388028</v>
      </c>
      <c r="N199" s="5">
        <v>0</v>
      </c>
      <c r="O199" s="5">
        <v>37552</v>
      </c>
      <c r="P199" s="5">
        <v>21391</v>
      </c>
      <c r="Q199" s="5">
        <v>756</v>
      </c>
      <c r="R199" s="5">
        <v>0</v>
      </c>
      <c r="S199" s="5">
        <v>95818</v>
      </c>
      <c r="T199" s="5">
        <v>153674</v>
      </c>
      <c r="U199" s="5">
        <v>55984</v>
      </c>
      <c r="V199" s="5">
        <v>89742</v>
      </c>
      <c r="W199" s="5">
        <v>0</v>
      </c>
      <c r="X199" s="5">
        <v>147292</v>
      </c>
      <c r="Y199" s="5">
        <v>2414</v>
      </c>
    </row>
    <row r="200" spans="1:25" x14ac:dyDescent="0.3">
      <c r="A200" s="1">
        <v>4272394</v>
      </c>
      <c r="B200" s="1" t="s">
        <v>4</v>
      </c>
      <c r="C200" s="2"/>
      <c r="D200" s="4" t="s">
        <v>39</v>
      </c>
      <c r="E200" s="4">
        <v>4272394</v>
      </c>
      <c r="F200" s="5">
        <v>25679</v>
      </c>
      <c r="G200" s="5">
        <v>0</v>
      </c>
      <c r="H200" s="5">
        <v>310717</v>
      </c>
      <c r="I200" s="5">
        <v>388443</v>
      </c>
      <c r="J200" s="5">
        <v>50550</v>
      </c>
      <c r="K200" s="5">
        <v>0</v>
      </c>
      <c r="L200" s="5">
        <v>775389</v>
      </c>
      <c r="M200" s="5">
        <v>420075</v>
      </c>
      <c r="N200" s="5">
        <v>0</v>
      </c>
      <c r="O200" s="5">
        <v>32886</v>
      </c>
      <c r="P200" s="5">
        <v>20679</v>
      </c>
      <c r="Q200" s="5">
        <v>948</v>
      </c>
      <c r="R200" s="5">
        <v>0</v>
      </c>
      <c r="S200" s="5">
        <v>95364</v>
      </c>
      <c r="T200" s="5">
        <v>146451</v>
      </c>
      <c r="U200" s="5">
        <v>54084</v>
      </c>
      <c r="V200" s="5">
        <v>84795</v>
      </c>
      <c r="W200" s="5">
        <v>2</v>
      </c>
      <c r="X200" s="5">
        <v>149773</v>
      </c>
      <c r="Y200" s="5">
        <v>1888</v>
      </c>
    </row>
    <row r="201" spans="1:25" x14ac:dyDescent="0.3">
      <c r="A201" s="1">
        <v>4272394</v>
      </c>
      <c r="B201" s="1" t="s">
        <v>5</v>
      </c>
      <c r="C201" s="2"/>
      <c r="D201" s="4" t="s">
        <v>39</v>
      </c>
      <c r="E201" s="4">
        <v>4272394</v>
      </c>
      <c r="F201" s="5">
        <v>68262</v>
      </c>
      <c r="G201" s="5">
        <v>0</v>
      </c>
      <c r="H201" s="5">
        <v>246147</v>
      </c>
      <c r="I201" s="5">
        <v>278301</v>
      </c>
      <c r="J201" s="5">
        <v>65726</v>
      </c>
      <c r="K201" s="5">
        <v>0</v>
      </c>
      <c r="L201" s="5">
        <v>658436</v>
      </c>
      <c r="M201" s="5">
        <v>365697</v>
      </c>
      <c r="N201" s="5">
        <v>0</v>
      </c>
      <c r="O201" s="5">
        <v>27291</v>
      </c>
      <c r="P201" s="5">
        <v>20232</v>
      </c>
      <c r="Q201" s="5">
        <v>845</v>
      </c>
      <c r="R201" s="5">
        <v>0</v>
      </c>
      <c r="S201" s="5">
        <v>91492</v>
      </c>
      <c r="T201" s="5">
        <v>132617</v>
      </c>
      <c r="U201" s="5">
        <v>49945</v>
      </c>
      <c r="V201" s="5">
        <v>87566</v>
      </c>
      <c r="W201" s="5">
        <v>2</v>
      </c>
      <c r="X201" s="5">
        <v>149523</v>
      </c>
      <c r="Y201" s="5">
        <v>2149</v>
      </c>
    </row>
    <row r="202" spans="1:25" x14ac:dyDescent="0.3">
      <c r="A202" s="1">
        <v>4272394</v>
      </c>
      <c r="B202" s="1" t="s">
        <v>6</v>
      </c>
      <c r="C202" s="2"/>
      <c r="D202" s="4" t="s">
        <v>39</v>
      </c>
      <c r="E202" s="4">
        <v>4272394</v>
      </c>
      <c r="F202" s="5">
        <v>6361</v>
      </c>
      <c r="G202" s="5">
        <v>0</v>
      </c>
      <c r="H202" s="5">
        <v>197815</v>
      </c>
      <c r="I202" s="5">
        <v>250806</v>
      </c>
      <c r="J202" s="5">
        <v>45304</v>
      </c>
      <c r="K202" s="5">
        <v>0</v>
      </c>
      <c r="L202" s="5">
        <v>500286</v>
      </c>
      <c r="M202" s="5">
        <v>396401</v>
      </c>
      <c r="N202" s="5">
        <v>0</v>
      </c>
      <c r="O202" s="5">
        <v>24197</v>
      </c>
      <c r="P202" s="5">
        <v>18148</v>
      </c>
      <c r="Q202" s="5">
        <v>1231</v>
      </c>
      <c r="R202" s="5">
        <v>0</v>
      </c>
      <c r="S202" s="5">
        <v>77753</v>
      </c>
      <c r="T202" s="5">
        <v>129390</v>
      </c>
      <c r="U202" s="5">
        <v>50285</v>
      </c>
      <c r="V202" s="5">
        <v>61910</v>
      </c>
      <c r="W202" s="5">
        <v>2</v>
      </c>
      <c r="X202" s="5">
        <v>138877</v>
      </c>
      <c r="Y202" s="5">
        <v>1577</v>
      </c>
    </row>
    <row r="203" spans="1:25" x14ac:dyDescent="0.3">
      <c r="A203" s="1">
        <v>4272394</v>
      </c>
      <c r="B203" s="1" t="s">
        <v>7</v>
      </c>
      <c r="C203" s="2"/>
      <c r="D203" s="4" t="s">
        <v>39</v>
      </c>
      <c r="E203" s="4">
        <v>4272394</v>
      </c>
      <c r="F203" s="5">
        <v>7109</v>
      </c>
      <c r="G203" s="5">
        <v>0</v>
      </c>
      <c r="H203" s="5">
        <v>88413</v>
      </c>
      <c r="I203" s="5">
        <v>199367</v>
      </c>
      <c r="J203" s="5">
        <v>45589</v>
      </c>
      <c r="K203" s="5">
        <v>0</v>
      </c>
      <c r="L203" s="5">
        <v>340478</v>
      </c>
      <c r="M203" s="5">
        <v>690332</v>
      </c>
      <c r="N203" s="5">
        <v>0</v>
      </c>
      <c r="O203" s="5">
        <v>26133</v>
      </c>
      <c r="P203" s="5">
        <v>18054</v>
      </c>
      <c r="Q203" s="5">
        <v>1272</v>
      </c>
      <c r="R203" s="5">
        <v>0</v>
      </c>
      <c r="S203" s="5">
        <v>71877</v>
      </c>
      <c r="T203" s="5">
        <v>120126</v>
      </c>
      <c r="U203" s="5">
        <v>51549</v>
      </c>
      <c r="V203" s="5">
        <v>58102</v>
      </c>
      <c r="W203" s="5">
        <v>14</v>
      </c>
      <c r="X203" s="5">
        <v>137798</v>
      </c>
      <c r="Y203" s="5">
        <v>1621</v>
      </c>
    </row>
    <row r="204" spans="1:25" x14ac:dyDescent="0.3">
      <c r="A204" s="1">
        <v>4272394</v>
      </c>
      <c r="B204" s="1" t="s">
        <v>8</v>
      </c>
      <c r="C204" s="2"/>
      <c r="D204" s="4" t="s">
        <v>39</v>
      </c>
      <c r="E204" s="4">
        <v>4272394</v>
      </c>
      <c r="F204" s="5">
        <v>1691</v>
      </c>
      <c r="G204" s="5">
        <v>0</v>
      </c>
      <c r="H204" s="5">
        <v>72367</v>
      </c>
      <c r="I204" s="5">
        <v>154881</v>
      </c>
      <c r="J204" s="5">
        <v>9714</v>
      </c>
      <c r="K204" s="5">
        <v>0</v>
      </c>
      <c r="L204" s="5">
        <v>238653</v>
      </c>
      <c r="M204" s="5">
        <v>838269</v>
      </c>
      <c r="N204" s="5">
        <v>0</v>
      </c>
      <c r="O204" s="5">
        <v>25114</v>
      </c>
      <c r="P204" s="5">
        <v>16061</v>
      </c>
      <c r="Q204" s="5">
        <v>1771</v>
      </c>
      <c r="R204" s="5">
        <v>0</v>
      </c>
      <c r="S204" s="5">
        <v>62756</v>
      </c>
      <c r="T204" s="5">
        <v>117982</v>
      </c>
      <c r="U204" s="5">
        <v>54119</v>
      </c>
      <c r="V204" s="5">
        <v>46559</v>
      </c>
      <c r="W204" s="5">
        <v>7</v>
      </c>
      <c r="X204" s="5">
        <v>142970</v>
      </c>
      <c r="Y204" s="5">
        <v>988</v>
      </c>
    </row>
    <row r="205" spans="1:25" x14ac:dyDescent="0.3">
      <c r="A205" s="1">
        <v>4272394</v>
      </c>
      <c r="B205" s="1" t="s">
        <v>9</v>
      </c>
      <c r="C205" s="2"/>
      <c r="D205" s="4" t="s">
        <v>39</v>
      </c>
      <c r="E205" s="4">
        <v>4272394</v>
      </c>
      <c r="F205" s="5">
        <v>2558</v>
      </c>
      <c r="G205" s="5">
        <v>0</v>
      </c>
      <c r="H205" s="5">
        <v>33354</v>
      </c>
      <c r="I205" s="5">
        <v>162402</v>
      </c>
      <c r="J205" s="5">
        <v>9067</v>
      </c>
      <c r="K205" s="5">
        <v>0</v>
      </c>
      <c r="L205" s="5">
        <v>207381</v>
      </c>
      <c r="M205" s="5">
        <v>954056</v>
      </c>
      <c r="N205" s="5">
        <v>11</v>
      </c>
      <c r="O205" s="5">
        <v>19638</v>
      </c>
      <c r="P205" s="5">
        <v>12557</v>
      </c>
      <c r="Q205" s="5">
        <v>1744</v>
      </c>
      <c r="R205" s="5">
        <v>0</v>
      </c>
      <c r="S205" s="5">
        <v>61895</v>
      </c>
      <c r="T205" s="5">
        <v>110052</v>
      </c>
      <c r="U205" s="5">
        <v>54323</v>
      </c>
      <c r="V205" s="5">
        <v>37096</v>
      </c>
      <c r="W205" s="5">
        <v>10</v>
      </c>
      <c r="X205" s="5">
        <v>125121</v>
      </c>
      <c r="Y205" s="5">
        <v>1050</v>
      </c>
    </row>
    <row r="206" spans="1:25" x14ac:dyDescent="0.3">
      <c r="A206" s="1">
        <v>4272394</v>
      </c>
      <c r="B206" s="1" t="s">
        <v>10</v>
      </c>
      <c r="C206" s="2"/>
      <c r="D206" s="4" t="s">
        <v>39</v>
      </c>
      <c r="E206" s="4">
        <v>4272394</v>
      </c>
      <c r="F206" s="5" t="s">
        <v>33</v>
      </c>
      <c r="G206" s="5" t="s">
        <v>33</v>
      </c>
      <c r="H206" s="5" t="s">
        <v>33</v>
      </c>
      <c r="I206" s="5" t="s">
        <v>33</v>
      </c>
      <c r="J206" s="5" t="s">
        <v>33</v>
      </c>
      <c r="K206" s="5" t="s">
        <v>33</v>
      </c>
      <c r="L206" s="5" t="s">
        <v>33</v>
      </c>
      <c r="M206" s="5" t="s">
        <v>33</v>
      </c>
      <c r="N206" s="5" t="s">
        <v>33</v>
      </c>
      <c r="O206" s="5" t="s">
        <v>33</v>
      </c>
      <c r="P206" s="5" t="s">
        <v>33</v>
      </c>
      <c r="Q206" s="5" t="s">
        <v>33</v>
      </c>
      <c r="R206" s="5" t="s">
        <v>33</v>
      </c>
      <c r="S206" s="5" t="s">
        <v>33</v>
      </c>
      <c r="T206" s="5" t="s">
        <v>33</v>
      </c>
      <c r="U206" s="5" t="s">
        <v>33</v>
      </c>
      <c r="V206" s="5" t="s">
        <v>33</v>
      </c>
      <c r="W206" s="5" t="s">
        <v>33</v>
      </c>
      <c r="X206" s="5" t="s">
        <v>33</v>
      </c>
      <c r="Y206" s="5" t="s">
        <v>33</v>
      </c>
    </row>
    <row r="207" spans="1:25" x14ac:dyDescent="0.3">
      <c r="A207" s="1">
        <v>4272394</v>
      </c>
      <c r="B207" s="1" t="s">
        <v>11</v>
      </c>
      <c r="C207" s="2"/>
      <c r="D207" s="4" t="s">
        <v>39</v>
      </c>
      <c r="E207" s="4">
        <v>4272394</v>
      </c>
      <c r="F207" s="5" t="s">
        <v>33</v>
      </c>
      <c r="G207" s="5" t="s">
        <v>33</v>
      </c>
      <c r="H207" s="5" t="s">
        <v>33</v>
      </c>
      <c r="I207" s="5" t="s">
        <v>33</v>
      </c>
      <c r="J207" s="5" t="s">
        <v>33</v>
      </c>
      <c r="K207" s="5" t="s">
        <v>33</v>
      </c>
      <c r="L207" s="5" t="s">
        <v>33</v>
      </c>
      <c r="M207" s="5" t="s">
        <v>33</v>
      </c>
      <c r="N207" s="5" t="s">
        <v>33</v>
      </c>
      <c r="O207" s="5" t="s">
        <v>33</v>
      </c>
      <c r="P207" s="5" t="s">
        <v>33</v>
      </c>
      <c r="Q207" s="5" t="s">
        <v>33</v>
      </c>
      <c r="R207" s="5" t="s">
        <v>33</v>
      </c>
      <c r="S207" s="5" t="s">
        <v>33</v>
      </c>
      <c r="T207" s="5" t="s">
        <v>33</v>
      </c>
      <c r="U207" s="5" t="s">
        <v>33</v>
      </c>
      <c r="V207" s="5" t="s">
        <v>33</v>
      </c>
      <c r="W207" s="5" t="s">
        <v>33</v>
      </c>
      <c r="X207" s="5" t="s">
        <v>33</v>
      </c>
      <c r="Y207" s="5" t="s">
        <v>33</v>
      </c>
    </row>
    <row r="208" spans="1:25" x14ac:dyDescent="0.3">
      <c r="A208" s="1">
        <v>4272394</v>
      </c>
      <c r="B208" s="1" t="s">
        <v>12</v>
      </c>
      <c r="C208" s="2"/>
      <c r="D208" s="4" t="s">
        <v>39</v>
      </c>
      <c r="E208" s="4">
        <v>4272394</v>
      </c>
      <c r="F208" s="5" t="s">
        <v>33</v>
      </c>
      <c r="G208" s="5" t="s">
        <v>33</v>
      </c>
      <c r="H208" s="5" t="s">
        <v>33</v>
      </c>
      <c r="I208" s="5" t="s">
        <v>33</v>
      </c>
      <c r="J208" s="5" t="s">
        <v>33</v>
      </c>
      <c r="K208" s="5" t="s">
        <v>33</v>
      </c>
      <c r="L208" s="5" t="s">
        <v>33</v>
      </c>
      <c r="M208" s="5" t="s">
        <v>33</v>
      </c>
      <c r="N208" s="5" t="s">
        <v>33</v>
      </c>
      <c r="O208" s="5" t="s">
        <v>33</v>
      </c>
      <c r="P208" s="5" t="s">
        <v>33</v>
      </c>
      <c r="Q208" s="5" t="s">
        <v>33</v>
      </c>
      <c r="R208" s="5" t="s">
        <v>33</v>
      </c>
      <c r="S208" s="5" t="s">
        <v>33</v>
      </c>
      <c r="T208" s="5" t="s">
        <v>33</v>
      </c>
      <c r="U208" s="5" t="s">
        <v>33</v>
      </c>
      <c r="V208" s="5" t="s">
        <v>33</v>
      </c>
      <c r="W208" s="5" t="s">
        <v>33</v>
      </c>
      <c r="X208" s="5" t="s">
        <v>33</v>
      </c>
      <c r="Y208" s="5" t="s">
        <v>33</v>
      </c>
    </row>
    <row r="209" spans="1:25" x14ac:dyDescent="0.3">
      <c r="A209" s="1">
        <v>4272394</v>
      </c>
      <c r="B209" s="1" t="s">
        <v>13</v>
      </c>
      <c r="C209" s="2"/>
      <c r="D209" s="4" t="s">
        <v>39</v>
      </c>
      <c r="E209" s="4">
        <v>4272394</v>
      </c>
      <c r="F209" s="5" t="s">
        <v>33</v>
      </c>
      <c r="G209" s="5" t="s">
        <v>33</v>
      </c>
      <c r="H209" s="5" t="s">
        <v>33</v>
      </c>
      <c r="I209" s="5" t="s">
        <v>33</v>
      </c>
      <c r="J209" s="5" t="s">
        <v>33</v>
      </c>
      <c r="K209" s="5" t="s">
        <v>33</v>
      </c>
      <c r="L209" s="5" t="s">
        <v>33</v>
      </c>
      <c r="M209" s="5" t="s">
        <v>33</v>
      </c>
      <c r="N209" s="5" t="s">
        <v>33</v>
      </c>
      <c r="O209" s="5" t="s">
        <v>33</v>
      </c>
      <c r="P209" s="5" t="s">
        <v>33</v>
      </c>
      <c r="Q209" s="5" t="s">
        <v>33</v>
      </c>
      <c r="R209" s="5" t="s">
        <v>33</v>
      </c>
      <c r="S209" s="5" t="s">
        <v>33</v>
      </c>
      <c r="T209" s="5" t="s">
        <v>33</v>
      </c>
      <c r="U209" s="5" t="s">
        <v>33</v>
      </c>
      <c r="V209" s="5" t="s">
        <v>33</v>
      </c>
      <c r="W209" s="5" t="s">
        <v>33</v>
      </c>
      <c r="X209" s="5" t="s">
        <v>33</v>
      </c>
      <c r="Y209" s="5" t="s">
        <v>33</v>
      </c>
    </row>
    <row r="210" spans="1:25" x14ac:dyDescent="0.3">
      <c r="A210" s="1">
        <v>4272394</v>
      </c>
      <c r="B210" s="1" t="s">
        <v>14</v>
      </c>
      <c r="C210" s="2"/>
      <c r="D210" s="4" t="s">
        <v>39</v>
      </c>
      <c r="E210" s="4">
        <v>4272394</v>
      </c>
      <c r="F210" s="5" t="s">
        <v>33</v>
      </c>
      <c r="G210" s="5" t="s">
        <v>33</v>
      </c>
      <c r="H210" s="5" t="s">
        <v>33</v>
      </c>
      <c r="I210" s="5" t="s">
        <v>33</v>
      </c>
      <c r="J210" s="5" t="s">
        <v>33</v>
      </c>
      <c r="K210" s="5" t="s">
        <v>33</v>
      </c>
      <c r="L210" s="5" t="s">
        <v>33</v>
      </c>
      <c r="M210" s="5" t="s">
        <v>33</v>
      </c>
      <c r="N210" s="5" t="s">
        <v>33</v>
      </c>
      <c r="O210" s="5" t="s">
        <v>33</v>
      </c>
      <c r="P210" s="5" t="s">
        <v>33</v>
      </c>
      <c r="Q210" s="5" t="s">
        <v>33</v>
      </c>
      <c r="R210" s="5" t="s">
        <v>33</v>
      </c>
      <c r="S210" s="5" t="s">
        <v>33</v>
      </c>
      <c r="T210" s="5" t="s">
        <v>33</v>
      </c>
      <c r="U210" s="5" t="s">
        <v>33</v>
      </c>
      <c r="V210" s="5" t="s">
        <v>33</v>
      </c>
      <c r="W210" s="5" t="s">
        <v>33</v>
      </c>
      <c r="X210" s="5" t="s">
        <v>33</v>
      </c>
      <c r="Y210" s="5" t="s">
        <v>33</v>
      </c>
    </row>
    <row r="211" spans="1:25" x14ac:dyDescent="0.3">
      <c r="A211" s="1">
        <v>4272394</v>
      </c>
      <c r="B211" s="1" t="s">
        <v>15</v>
      </c>
      <c r="C211" s="2"/>
      <c r="D211" s="4" t="s">
        <v>39</v>
      </c>
      <c r="E211" s="4">
        <v>4272394</v>
      </c>
      <c r="F211" s="5" t="s">
        <v>33</v>
      </c>
      <c r="G211" s="5" t="s">
        <v>33</v>
      </c>
      <c r="H211" s="5" t="s">
        <v>33</v>
      </c>
      <c r="I211" s="5" t="s">
        <v>33</v>
      </c>
      <c r="J211" s="5" t="s">
        <v>33</v>
      </c>
      <c r="K211" s="5" t="s">
        <v>33</v>
      </c>
      <c r="L211" s="5" t="s">
        <v>33</v>
      </c>
      <c r="M211" s="5" t="s">
        <v>33</v>
      </c>
      <c r="N211" s="5" t="s">
        <v>33</v>
      </c>
      <c r="O211" s="5" t="s">
        <v>33</v>
      </c>
      <c r="P211" s="5" t="s">
        <v>33</v>
      </c>
      <c r="Q211" s="5" t="s">
        <v>33</v>
      </c>
      <c r="R211" s="5" t="s">
        <v>33</v>
      </c>
      <c r="S211" s="5" t="s">
        <v>33</v>
      </c>
      <c r="T211" s="5" t="s">
        <v>33</v>
      </c>
      <c r="U211" s="5" t="s">
        <v>33</v>
      </c>
      <c r="V211" s="5" t="s">
        <v>33</v>
      </c>
      <c r="W211" s="5" t="s">
        <v>33</v>
      </c>
      <c r="X211" s="5" t="s">
        <v>33</v>
      </c>
      <c r="Y211" s="5" t="s">
        <v>33</v>
      </c>
    </row>
    <row r="212" spans="1:25" x14ac:dyDescent="0.3">
      <c r="A212" s="1">
        <v>4272394</v>
      </c>
      <c r="B212" s="1" t="s">
        <v>16</v>
      </c>
      <c r="C212" s="2"/>
      <c r="D212" s="4" t="s">
        <v>39</v>
      </c>
      <c r="E212" s="4">
        <v>4272394</v>
      </c>
      <c r="F212" s="5" t="s">
        <v>33</v>
      </c>
      <c r="G212" s="5" t="s">
        <v>33</v>
      </c>
      <c r="H212" s="5" t="s">
        <v>33</v>
      </c>
      <c r="I212" s="5" t="s">
        <v>33</v>
      </c>
      <c r="J212" s="5" t="s">
        <v>33</v>
      </c>
      <c r="K212" s="5" t="s">
        <v>33</v>
      </c>
      <c r="L212" s="5" t="s">
        <v>33</v>
      </c>
      <c r="M212" s="5" t="s">
        <v>33</v>
      </c>
      <c r="N212" s="5" t="s">
        <v>33</v>
      </c>
      <c r="O212" s="5" t="s">
        <v>33</v>
      </c>
      <c r="P212" s="5" t="s">
        <v>33</v>
      </c>
      <c r="Q212" s="5" t="s">
        <v>33</v>
      </c>
      <c r="R212" s="5" t="s">
        <v>33</v>
      </c>
      <c r="S212" s="5" t="s">
        <v>33</v>
      </c>
      <c r="T212" s="5" t="s">
        <v>33</v>
      </c>
      <c r="U212" s="5" t="s">
        <v>33</v>
      </c>
      <c r="V212" s="5" t="s">
        <v>33</v>
      </c>
      <c r="W212" s="5" t="s">
        <v>33</v>
      </c>
      <c r="X212" s="5" t="s">
        <v>33</v>
      </c>
      <c r="Y212" s="5" t="s">
        <v>33</v>
      </c>
    </row>
    <row r="213" spans="1:25" x14ac:dyDescent="0.3">
      <c r="A213" s="1">
        <v>4272394</v>
      </c>
      <c r="B213" s="1" t="s">
        <v>17</v>
      </c>
      <c r="C213" s="2"/>
      <c r="D213" s="4" t="s">
        <v>39</v>
      </c>
      <c r="E213" s="4">
        <v>4272394</v>
      </c>
      <c r="F213" s="5" t="s">
        <v>33</v>
      </c>
      <c r="G213" s="5" t="s">
        <v>33</v>
      </c>
      <c r="H213" s="5" t="s">
        <v>33</v>
      </c>
      <c r="I213" s="5" t="s">
        <v>33</v>
      </c>
      <c r="J213" s="5" t="s">
        <v>33</v>
      </c>
      <c r="K213" s="5" t="s">
        <v>33</v>
      </c>
      <c r="L213" s="5" t="s">
        <v>33</v>
      </c>
      <c r="M213" s="5" t="s">
        <v>33</v>
      </c>
      <c r="N213" s="5" t="s">
        <v>33</v>
      </c>
      <c r="O213" s="5" t="s">
        <v>33</v>
      </c>
      <c r="P213" s="5" t="s">
        <v>33</v>
      </c>
      <c r="Q213" s="5" t="s">
        <v>33</v>
      </c>
      <c r="R213" s="5" t="s">
        <v>33</v>
      </c>
      <c r="S213" s="5" t="s">
        <v>33</v>
      </c>
      <c r="T213" s="5" t="s">
        <v>33</v>
      </c>
      <c r="U213" s="5" t="s">
        <v>33</v>
      </c>
      <c r="V213" s="5" t="s">
        <v>33</v>
      </c>
      <c r="W213" s="5" t="s">
        <v>33</v>
      </c>
      <c r="X213" s="5" t="s">
        <v>33</v>
      </c>
      <c r="Y213" s="5" t="s">
        <v>33</v>
      </c>
    </row>
    <row r="214" spans="1:25" x14ac:dyDescent="0.3">
      <c r="A214" s="1">
        <v>4272394</v>
      </c>
      <c r="B214" s="1" t="s">
        <v>18</v>
      </c>
      <c r="C214" s="2"/>
      <c r="D214" s="4" t="s">
        <v>39</v>
      </c>
      <c r="E214" s="4">
        <v>4272394</v>
      </c>
      <c r="F214" s="5" t="s">
        <v>33</v>
      </c>
      <c r="G214" s="5" t="s">
        <v>33</v>
      </c>
      <c r="H214" s="5" t="s">
        <v>33</v>
      </c>
      <c r="I214" s="5" t="s">
        <v>33</v>
      </c>
      <c r="J214" s="5" t="s">
        <v>33</v>
      </c>
      <c r="K214" s="5" t="s">
        <v>33</v>
      </c>
      <c r="L214" s="5" t="s">
        <v>33</v>
      </c>
      <c r="M214" s="5" t="s">
        <v>33</v>
      </c>
      <c r="N214" s="5" t="s">
        <v>33</v>
      </c>
      <c r="O214" s="5" t="s">
        <v>33</v>
      </c>
      <c r="P214" s="5" t="s">
        <v>33</v>
      </c>
      <c r="Q214" s="5" t="s">
        <v>33</v>
      </c>
      <c r="R214" s="5" t="s">
        <v>33</v>
      </c>
      <c r="S214" s="5" t="s">
        <v>33</v>
      </c>
      <c r="T214" s="5" t="s">
        <v>33</v>
      </c>
      <c r="U214" s="5" t="s">
        <v>33</v>
      </c>
      <c r="V214" s="5" t="s">
        <v>33</v>
      </c>
      <c r="W214" s="5" t="s">
        <v>33</v>
      </c>
      <c r="X214" s="5" t="s">
        <v>33</v>
      </c>
      <c r="Y214" s="5" t="s">
        <v>33</v>
      </c>
    </row>
    <row r="215" spans="1:25" x14ac:dyDescent="0.3">
      <c r="A215" s="1">
        <v>4272394</v>
      </c>
      <c r="B215" s="1" t="s">
        <v>19</v>
      </c>
      <c r="C215" s="2"/>
      <c r="D215" s="4" t="s">
        <v>39</v>
      </c>
      <c r="E215" s="4">
        <v>4272394</v>
      </c>
      <c r="F215" s="5" t="s">
        <v>33</v>
      </c>
      <c r="G215" s="5" t="s">
        <v>33</v>
      </c>
      <c r="H215" s="5" t="s">
        <v>33</v>
      </c>
      <c r="I215" s="5" t="s">
        <v>33</v>
      </c>
      <c r="J215" s="5" t="s">
        <v>33</v>
      </c>
      <c r="K215" s="5" t="s">
        <v>33</v>
      </c>
      <c r="L215" s="5" t="s">
        <v>33</v>
      </c>
      <c r="M215" s="5" t="s">
        <v>33</v>
      </c>
      <c r="N215" s="5" t="s">
        <v>33</v>
      </c>
      <c r="O215" s="5" t="s">
        <v>33</v>
      </c>
      <c r="P215" s="5" t="s">
        <v>33</v>
      </c>
      <c r="Q215" s="5" t="s">
        <v>33</v>
      </c>
      <c r="R215" s="5" t="s">
        <v>33</v>
      </c>
      <c r="S215" s="5" t="s">
        <v>33</v>
      </c>
      <c r="T215" s="5" t="s">
        <v>33</v>
      </c>
      <c r="U215" s="5" t="s">
        <v>33</v>
      </c>
      <c r="V215" s="5" t="s">
        <v>33</v>
      </c>
      <c r="W215" s="5" t="s">
        <v>33</v>
      </c>
      <c r="X215" s="5" t="s">
        <v>33</v>
      </c>
      <c r="Y215" s="5" t="s">
        <v>33</v>
      </c>
    </row>
    <row r="216" spans="1:25" x14ac:dyDescent="0.3">
      <c r="A216" s="1">
        <v>4272394</v>
      </c>
      <c r="B216" s="1" t="s">
        <v>20</v>
      </c>
      <c r="C216" s="2"/>
      <c r="D216" s="4" t="s">
        <v>39</v>
      </c>
      <c r="E216" s="4">
        <v>4272394</v>
      </c>
      <c r="F216" s="5" t="s">
        <v>33</v>
      </c>
      <c r="G216" s="5" t="s">
        <v>33</v>
      </c>
      <c r="H216" s="5" t="s">
        <v>33</v>
      </c>
      <c r="I216" s="5" t="s">
        <v>33</v>
      </c>
      <c r="J216" s="5" t="s">
        <v>33</v>
      </c>
      <c r="K216" s="5" t="s">
        <v>33</v>
      </c>
      <c r="L216" s="5" t="s">
        <v>33</v>
      </c>
      <c r="M216" s="5" t="s">
        <v>33</v>
      </c>
      <c r="N216" s="5" t="s">
        <v>33</v>
      </c>
      <c r="O216" s="5" t="s">
        <v>33</v>
      </c>
      <c r="P216" s="5" t="s">
        <v>33</v>
      </c>
      <c r="Q216" s="5" t="s">
        <v>33</v>
      </c>
      <c r="R216" s="5" t="s">
        <v>33</v>
      </c>
      <c r="S216" s="5" t="s">
        <v>33</v>
      </c>
      <c r="T216" s="5" t="s">
        <v>33</v>
      </c>
      <c r="U216" s="5" t="s">
        <v>33</v>
      </c>
      <c r="V216" s="5" t="s">
        <v>33</v>
      </c>
      <c r="W216" s="5" t="s">
        <v>33</v>
      </c>
      <c r="X216" s="5" t="s">
        <v>33</v>
      </c>
      <c r="Y216" s="5" t="s">
        <v>33</v>
      </c>
    </row>
    <row r="217" spans="1:25" x14ac:dyDescent="0.3">
      <c r="A217" s="1">
        <v>4272394</v>
      </c>
      <c r="B217" s="1" t="s">
        <v>21</v>
      </c>
      <c r="C217" s="2"/>
      <c r="D217" s="4" t="s">
        <v>39</v>
      </c>
      <c r="E217" s="4">
        <v>4272394</v>
      </c>
      <c r="F217" s="5" t="s">
        <v>33</v>
      </c>
      <c r="G217" s="5" t="s">
        <v>33</v>
      </c>
      <c r="H217" s="5" t="s">
        <v>33</v>
      </c>
      <c r="I217" s="5" t="s">
        <v>33</v>
      </c>
      <c r="J217" s="5" t="s">
        <v>33</v>
      </c>
      <c r="K217" s="5" t="s">
        <v>33</v>
      </c>
      <c r="L217" s="5" t="s">
        <v>33</v>
      </c>
      <c r="M217" s="5" t="s">
        <v>33</v>
      </c>
      <c r="N217" s="5" t="s">
        <v>33</v>
      </c>
      <c r="O217" s="5" t="s">
        <v>33</v>
      </c>
      <c r="P217" s="5" t="s">
        <v>33</v>
      </c>
      <c r="Q217" s="5" t="s">
        <v>33</v>
      </c>
      <c r="R217" s="5" t="s">
        <v>33</v>
      </c>
      <c r="S217" s="5" t="s">
        <v>33</v>
      </c>
      <c r="T217" s="5" t="s">
        <v>33</v>
      </c>
      <c r="U217" s="5" t="s">
        <v>33</v>
      </c>
      <c r="V217" s="5" t="s">
        <v>33</v>
      </c>
      <c r="W217" s="5" t="s">
        <v>33</v>
      </c>
      <c r="X217" s="5" t="s">
        <v>33</v>
      </c>
      <c r="Y217" s="5" t="s">
        <v>33</v>
      </c>
    </row>
    <row r="218" spans="1:25" x14ac:dyDescent="0.3">
      <c r="A218" s="1">
        <v>4272394</v>
      </c>
      <c r="B218" s="1" t="s">
        <v>22</v>
      </c>
      <c r="C218" s="2"/>
      <c r="D218" s="4" t="s">
        <v>39</v>
      </c>
      <c r="E218" s="4">
        <v>4272394</v>
      </c>
      <c r="F218" s="5" t="s">
        <v>33</v>
      </c>
      <c r="G218" s="5" t="s">
        <v>33</v>
      </c>
      <c r="H218" s="5" t="s">
        <v>33</v>
      </c>
      <c r="I218" s="5" t="s">
        <v>33</v>
      </c>
      <c r="J218" s="5" t="s">
        <v>33</v>
      </c>
      <c r="K218" s="5" t="s">
        <v>33</v>
      </c>
      <c r="L218" s="5" t="s">
        <v>33</v>
      </c>
      <c r="M218" s="5" t="s">
        <v>33</v>
      </c>
      <c r="N218" s="5" t="s">
        <v>33</v>
      </c>
      <c r="O218" s="5" t="s">
        <v>33</v>
      </c>
      <c r="P218" s="5" t="s">
        <v>33</v>
      </c>
      <c r="Q218" s="5" t="s">
        <v>33</v>
      </c>
      <c r="R218" s="5" t="s">
        <v>33</v>
      </c>
      <c r="S218" s="5" t="s">
        <v>33</v>
      </c>
      <c r="T218" s="5" t="s">
        <v>33</v>
      </c>
      <c r="U218" s="5" t="s">
        <v>33</v>
      </c>
      <c r="V218" s="5" t="s">
        <v>33</v>
      </c>
      <c r="W218" s="5" t="s">
        <v>33</v>
      </c>
      <c r="X218" s="5" t="s">
        <v>33</v>
      </c>
      <c r="Y218" s="5" t="s">
        <v>33</v>
      </c>
    </row>
    <row r="219" spans="1:25" x14ac:dyDescent="0.3">
      <c r="A219" s="1">
        <v>4272394</v>
      </c>
      <c r="B219" s="1" t="s">
        <v>23</v>
      </c>
      <c r="C219" s="2"/>
      <c r="D219" s="4" t="s">
        <v>39</v>
      </c>
      <c r="E219" s="4">
        <v>4272394</v>
      </c>
      <c r="F219" s="5" t="s">
        <v>33</v>
      </c>
      <c r="G219" s="5" t="s">
        <v>33</v>
      </c>
      <c r="H219" s="5" t="s">
        <v>33</v>
      </c>
      <c r="I219" s="5" t="s">
        <v>33</v>
      </c>
      <c r="J219" s="5" t="s">
        <v>33</v>
      </c>
      <c r="K219" s="5" t="s">
        <v>33</v>
      </c>
      <c r="L219" s="5" t="s">
        <v>33</v>
      </c>
      <c r="M219" s="5" t="s">
        <v>33</v>
      </c>
      <c r="N219" s="5" t="s">
        <v>33</v>
      </c>
      <c r="O219" s="5" t="s">
        <v>33</v>
      </c>
      <c r="P219" s="5" t="s">
        <v>33</v>
      </c>
      <c r="Q219" s="5" t="s">
        <v>33</v>
      </c>
      <c r="R219" s="5" t="s">
        <v>33</v>
      </c>
      <c r="S219" s="5" t="s">
        <v>33</v>
      </c>
      <c r="T219" s="5" t="s">
        <v>33</v>
      </c>
      <c r="U219" s="5" t="s">
        <v>33</v>
      </c>
      <c r="V219" s="5" t="s">
        <v>33</v>
      </c>
      <c r="W219" s="5" t="s">
        <v>33</v>
      </c>
      <c r="X219" s="5" t="s">
        <v>33</v>
      </c>
      <c r="Y219" s="5" t="s">
        <v>33</v>
      </c>
    </row>
    <row r="220" spans="1:25" x14ac:dyDescent="0.3">
      <c r="A220" s="1">
        <v>4272394</v>
      </c>
      <c r="B220" s="1" t="s">
        <v>24</v>
      </c>
      <c r="C220" s="2"/>
      <c r="D220" s="4" t="s">
        <v>39</v>
      </c>
      <c r="E220" s="4">
        <v>4272394</v>
      </c>
      <c r="F220" s="5" t="s">
        <v>33</v>
      </c>
      <c r="G220" s="5" t="s">
        <v>33</v>
      </c>
      <c r="H220" s="5" t="s">
        <v>33</v>
      </c>
      <c r="I220" s="5" t="s">
        <v>33</v>
      </c>
      <c r="J220" s="5" t="s">
        <v>33</v>
      </c>
      <c r="K220" s="5" t="s">
        <v>33</v>
      </c>
      <c r="L220" s="5" t="s">
        <v>33</v>
      </c>
      <c r="M220" s="5" t="s">
        <v>33</v>
      </c>
      <c r="N220" s="5" t="s">
        <v>33</v>
      </c>
      <c r="O220" s="5" t="s">
        <v>33</v>
      </c>
      <c r="P220" s="5" t="s">
        <v>33</v>
      </c>
      <c r="Q220" s="5" t="s">
        <v>33</v>
      </c>
      <c r="R220" s="5" t="s">
        <v>33</v>
      </c>
      <c r="S220" s="5" t="s">
        <v>33</v>
      </c>
      <c r="T220" s="5" t="s">
        <v>33</v>
      </c>
      <c r="U220" s="5" t="s">
        <v>33</v>
      </c>
      <c r="V220" s="5" t="s">
        <v>33</v>
      </c>
      <c r="W220" s="5" t="s">
        <v>33</v>
      </c>
      <c r="X220" s="5" t="s">
        <v>33</v>
      </c>
      <c r="Y220" s="5" t="s">
        <v>33</v>
      </c>
    </row>
    <row r="221" spans="1:25" x14ac:dyDescent="0.3">
      <c r="A221" s="1">
        <v>4272394</v>
      </c>
      <c r="B221" s="1" t="s">
        <v>25</v>
      </c>
      <c r="C221" s="2"/>
      <c r="D221" s="4" t="s">
        <v>39</v>
      </c>
      <c r="E221" s="4">
        <v>4272394</v>
      </c>
      <c r="F221" s="5" t="s">
        <v>33</v>
      </c>
      <c r="G221" s="5" t="s">
        <v>33</v>
      </c>
      <c r="H221" s="5" t="s">
        <v>33</v>
      </c>
      <c r="I221" s="5" t="s">
        <v>33</v>
      </c>
      <c r="J221" s="5" t="s">
        <v>33</v>
      </c>
      <c r="K221" s="5" t="s">
        <v>33</v>
      </c>
      <c r="L221" s="5" t="s">
        <v>33</v>
      </c>
      <c r="M221" s="5" t="s">
        <v>33</v>
      </c>
      <c r="N221" s="5" t="s">
        <v>33</v>
      </c>
      <c r="O221" s="5" t="s">
        <v>33</v>
      </c>
      <c r="P221" s="5" t="s">
        <v>33</v>
      </c>
      <c r="Q221" s="5" t="s">
        <v>33</v>
      </c>
      <c r="R221" s="5" t="s">
        <v>33</v>
      </c>
      <c r="S221" s="5" t="s">
        <v>33</v>
      </c>
      <c r="T221" s="5" t="s">
        <v>33</v>
      </c>
      <c r="U221" s="5" t="s">
        <v>33</v>
      </c>
      <c r="V221" s="5" t="s">
        <v>33</v>
      </c>
      <c r="W221" s="5" t="s">
        <v>33</v>
      </c>
      <c r="X221" s="5" t="s">
        <v>33</v>
      </c>
      <c r="Y221" s="5" t="s">
        <v>33</v>
      </c>
    </row>
    <row r="222" spans="1:25" x14ac:dyDescent="0.3">
      <c r="A222" s="1">
        <v>4272394</v>
      </c>
      <c r="B222" s="1" t="s">
        <v>26</v>
      </c>
      <c r="C222" s="2"/>
      <c r="D222" s="4" t="s">
        <v>39</v>
      </c>
      <c r="E222" s="4">
        <v>4272394</v>
      </c>
      <c r="F222" s="5" t="s">
        <v>33</v>
      </c>
      <c r="G222" s="5" t="s">
        <v>33</v>
      </c>
      <c r="H222" s="5" t="s">
        <v>33</v>
      </c>
      <c r="I222" s="5" t="s">
        <v>33</v>
      </c>
      <c r="J222" s="5" t="s">
        <v>33</v>
      </c>
      <c r="K222" s="5" t="s">
        <v>33</v>
      </c>
      <c r="L222" s="5" t="s">
        <v>33</v>
      </c>
      <c r="M222" s="5" t="s">
        <v>33</v>
      </c>
      <c r="N222" s="5" t="s">
        <v>33</v>
      </c>
      <c r="O222" s="5" t="s">
        <v>33</v>
      </c>
      <c r="P222" s="5" t="s">
        <v>33</v>
      </c>
      <c r="Q222" s="5" t="s">
        <v>33</v>
      </c>
      <c r="R222" s="5" t="s">
        <v>33</v>
      </c>
      <c r="S222" s="5" t="s">
        <v>33</v>
      </c>
      <c r="T222" s="5" t="s">
        <v>33</v>
      </c>
      <c r="U222" s="5" t="s">
        <v>33</v>
      </c>
      <c r="V222" s="5" t="s">
        <v>33</v>
      </c>
      <c r="W222" s="5" t="s">
        <v>33</v>
      </c>
      <c r="X222" s="5" t="s">
        <v>33</v>
      </c>
      <c r="Y222" s="5" t="s">
        <v>33</v>
      </c>
    </row>
    <row r="223" spans="1:25" x14ac:dyDescent="0.3">
      <c r="A223" s="1">
        <v>4272394</v>
      </c>
      <c r="B223" s="1" t="s">
        <v>27</v>
      </c>
      <c r="C223" s="2"/>
      <c r="D223" s="4" t="s">
        <v>39</v>
      </c>
      <c r="E223" s="4">
        <v>4272394</v>
      </c>
      <c r="F223" s="5" t="s">
        <v>33</v>
      </c>
      <c r="G223" s="5" t="s">
        <v>33</v>
      </c>
      <c r="H223" s="5" t="s">
        <v>33</v>
      </c>
      <c r="I223" s="5" t="s">
        <v>33</v>
      </c>
      <c r="J223" s="5" t="s">
        <v>33</v>
      </c>
      <c r="K223" s="5" t="s">
        <v>33</v>
      </c>
      <c r="L223" s="5" t="s">
        <v>33</v>
      </c>
      <c r="M223" s="5" t="s">
        <v>33</v>
      </c>
      <c r="N223" s="5" t="s">
        <v>33</v>
      </c>
      <c r="O223" s="5" t="s">
        <v>33</v>
      </c>
      <c r="P223" s="5" t="s">
        <v>33</v>
      </c>
      <c r="Q223" s="5" t="s">
        <v>33</v>
      </c>
      <c r="R223" s="5" t="s">
        <v>33</v>
      </c>
      <c r="S223" s="5" t="s">
        <v>33</v>
      </c>
      <c r="T223" s="5" t="s">
        <v>33</v>
      </c>
      <c r="U223" s="5" t="s">
        <v>33</v>
      </c>
      <c r="V223" s="5" t="s">
        <v>33</v>
      </c>
      <c r="W223" s="5" t="s">
        <v>33</v>
      </c>
      <c r="X223" s="5" t="s">
        <v>33</v>
      </c>
      <c r="Y223" s="5" t="s">
        <v>33</v>
      </c>
    </row>
    <row r="224" spans="1:25" x14ac:dyDescent="0.3">
      <c r="A224" s="1">
        <v>4272394</v>
      </c>
      <c r="B224" s="1" t="s">
        <v>28</v>
      </c>
      <c r="C224" s="2"/>
      <c r="D224" s="4" t="s">
        <v>39</v>
      </c>
      <c r="E224" s="4">
        <v>4272394</v>
      </c>
      <c r="F224" s="5" t="s">
        <v>33</v>
      </c>
      <c r="G224" s="5" t="s">
        <v>33</v>
      </c>
      <c r="H224" s="5" t="s">
        <v>33</v>
      </c>
      <c r="I224" s="5" t="s">
        <v>33</v>
      </c>
      <c r="J224" s="5" t="s">
        <v>33</v>
      </c>
      <c r="K224" s="5" t="s">
        <v>33</v>
      </c>
      <c r="L224" s="5" t="s">
        <v>33</v>
      </c>
      <c r="M224" s="5" t="s">
        <v>33</v>
      </c>
      <c r="N224" s="5" t="s">
        <v>33</v>
      </c>
      <c r="O224" s="5" t="s">
        <v>33</v>
      </c>
      <c r="P224" s="5" t="s">
        <v>33</v>
      </c>
      <c r="Q224" s="5" t="s">
        <v>33</v>
      </c>
      <c r="R224" s="5" t="s">
        <v>33</v>
      </c>
      <c r="S224" s="5" t="s">
        <v>33</v>
      </c>
      <c r="T224" s="5" t="s">
        <v>33</v>
      </c>
      <c r="U224" s="5" t="s">
        <v>33</v>
      </c>
      <c r="V224" s="5" t="s">
        <v>33</v>
      </c>
      <c r="W224" s="5" t="s">
        <v>33</v>
      </c>
      <c r="X224" s="5" t="s">
        <v>33</v>
      </c>
      <c r="Y224" s="5" t="s">
        <v>33</v>
      </c>
    </row>
    <row r="225" spans="1:25" x14ac:dyDescent="0.3">
      <c r="A225" s="1">
        <v>4272394</v>
      </c>
      <c r="B225" s="1" t="s">
        <v>29</v>
      </c>
      <c r="C225" s="2"/>
      <c r="D225" s="4" t="s">
        <v>39</v>
      </c>
      <c r="E225" s="4">
        <v>4272394</v>
      </c>
      <c r="F225" s="5" t="s">
        <v>33</v>
      </c>
      <c r="G225" s="5" t="s">
        <v>33</v>
      </c>
      <c r="H225" s="5" t="s">
        <v>33</v>
      </c>
      <c r="I225" s="5" t="s">
        <v>33</v>
      </c>
      <c r="J225" s="5" t="s">
        <v>33</v>
      </c>
      <c r="K225" s="5" t="s">
        <v>33</v>
      </c>
      <c r="L225" s="5" t="s">
        <v>33</v>
      </c>
      <c r="M225" s="5" t="s">
        <v>33</v>
      </c>
      <c r="N225" s="5" t="s">
        <v>33</v>
      </c>
      <c r="O225" s="5" t="s">
        <v>33</v>
      </c>
      <c r="P225" s="5" t="s">
        <v>33</v>
      </c>
      <c r="Q225" s="5" t="s">
        <v>33</v>
      </c>
      <c r="R225" s="5" t="s">
        <v>33</v>
      </c>
      <c r="S225" s="5" t="s">
        <v>33</v>
      </c>
      <c r="T225" s="5" t="s">
        <v>33</v>
      </c>
      <c r="U225" s="5" t="s">
        <v>33</v>
      </c>
      <c r="V225" s="5" t="s">
        <v>33</v>
      </c>
      <c r="W225" s="5" t="s">
        <v>33</v>
      </c>
      <c r="X225" s="5" t="s">
        <v>33</v>
      </c>
      <c r="Y225" s="5" t="s">
        <v>33</v>
      </c>
    </row>
    <row r="226" spans="1:25" x14ac:dyDescent="0.3">
      <c r="A226" s="1">
        <v>4272394</v>
      </c>
      <c r="B226" s="1" t="s">
        <v>30</v>
      </c>
      <c r="C226" s="2"/>
      <c r="D226" s="4" t="s">
        <v>39</v>
      </c>
      <c r="E226" s="4">
        <v>4272394</v>
      </c>
      <c r="F226" s="5" t="s">
        <v>33</v>
      </c>
      <c r="G226" s="5" t="s">
        <v>33</v>
      </c>
      <c r="H226" s="5" t="s">
        <v>33</v>
      </c>
      <c r="I226" s="5" t="s">
        <v>33</v>
      </c>
      <c r="J226" s="5" t="s">
        <v>33</v>
      </c>
      <c r="K226" s="5" t="s">
        <v>33</v>
      </c>
      <c r="L226" s="5" t="s">
        <v>33</v>
      </c>
      <c r="M226" s="5" t="s">
        <v>33</v>
      </c>
      <c r="N226" s="5" t="s">
        <v>33</v>
      </c>
      <c r="O226" s="5" t="s">
        <v>33</v>
      </c>
      <c r="P226" s="5" t="s">
        <v>33</v>
      </c>
      <c r="Q226" s="5" t="s">
        <v>33</v>
      </c>
      <c r="R226" s="5" t="s">
        <v>33</v>
      </c>
      <c r="S226" s="5" t="s">
        <v>33</v>
      </c>
      <c r="T226" s="5" t="s">
        <v>33</v>
      </c>
      <c r="U226" s="5" t="s">
        <v>33</v>
      </c>
      <c r="V226" s="5" t="s">
        <v>33</v>
      </c>
      <c r="W226" s="5" t="s">
        <v>33</v>
      </c>
      <c r="X226" s="5" t="s">
        <v>33</v>
      </c>
      <c r="Y226" s="5" t="s">
        <v>33</v>
      </c>
    </row>
    <row r="227" spans="1:25" x14ac:dyDescent="0.3">
      <c r="A227" s="1">
        <v>4272394</v>
      </c>
      <c r="B227" s="1" t="s">
        <v>31</v>
      </c>
      <c r="C227" s="2"/>
      <c r="D227" s="4" t="s">
        <v>39</v>
      </c>
      <c r="E227" s="4">
        <v>4272394</v>
      </c>
      <c r="F227" s="5" t="s">
        <v>33</v>
      </c>
      <c r="G227" s="5" t="s">
        <v>33</v>
      </c>
      <c r="H227" s="5" t="s">
        <v>33</v>
      </c>
      <c r="I227" s="5" t="s">
        <v>33</v>
      </c>
      <c r="J227" s="5" t="s">
        <v>33</v>
      </c>
      <c r="K227" s="5" t="s">
        <v>33</v>
      </c>
      <c r="L227" s="5" t="s">
        <v>33</v>
      </c>
      <c r="M227" s="5" t="s">
        <v>33</v>
      </c>
      <c r="N227" s="5" t="s">
        <v>33</v>
      </c>
      <c r="O227" s="5" t="s">
        <v>33</v>
      </c>
      <c r="P227" s="5" t="s">
        <v>33</v>
      </c>
      <c r="Q227" s="5" t="s">
        <v>33</v>
      </c>
      <c r="R227" s="5" t="s">
        <v>33</v>
      </c>
      <c r="S227" s="5" t="s">
        <v>33</v>
      </c>
      <c r="T227" s="5" t="s">
        <v>33</v>
      </c>
      <c r="U227" s="5" t="s">
        <v>33</v>
      </c>
      <c r="V227" s="5" t="s">
        <v>33</v>
      </c>
      <c r="W227" s="5" t="s">
        <v>33</v>
      </c>
      <c r="X227" s="5" t="s">
        <v>33</v>
      </c>
      <c r="Y227" s="5" t="s">
        <v>33</v>
      </c>
    </row>
    <row r="228" spans="1:25" x14ac:dyDescent="0.3">
      <c r="A228" s="1">
        <v>4056972</v>
      </c>
      <c r="B228" s="1" t="s">
        <v>0</v>
      </c>
      <c r="C228" s="2"/>
      <c r="D228" s="4" t="s">
        <v>40</v>
      </c>
      <c r="E228" s="4">
        <v>4056972</v>
      </c>
      <c r="F228" s="5">
        <v>58185</v>
      </c>
      <c r="G228" s="5">
        <v>81759</v>
      </c>
      <c r="H228" s="5">
        <v>311750</v>
      </c>
      <c r="I228" s="5">
        <v>277219</v>
      </c>
      <c r="J228" s="5">
        <v>43120</v>
      </c>
      <c r="K228" s="5">
        <v>0</v>
      </c>
      <c r="L228" s="5">
        <v>772031</v>
      </c>
      <c r="M228" s="5">
        <v>1102926</v>
      </c>
      <c r="N228" s="5">
        <v>103946</v>
      </c>
      <c r="O228" s="5">
        <v>254461</v>
      </c>
      <c r="P228" s="5">
        <v>24154</v>
      </c>
      <c r="Q228" s="5">
        <v>5846</v>
      </c>
      <c r="R228" s="5">
        <v>0</v>
      </c>
      <c r="S228" s="5">
        <v>33503</v>
      </c>
      <c r="T228" s="5">
        <v>115244</v>
      </c>
      <c r="U228" s="5">
        <v>38867</v>
      </c>
      <c r="V228" s="5">
        <v>19797</v>
      </c>
      <c r="W228" s="5">
        <v>324</v>
      </c>
      <c r="X228" s="5">
        <v>81470</v>
      </c>
      <c r="Y228" s="5">
        <v>12084</v>
      </c>
    </row>
    <row r="229" spans="1:25" x14ac:dyDescent="0.3">
      <c r="A229" s="1">
        <v>4056972</v>
      </c>
      <c r="B229" s="1" t="s">
        <v>1</v>
      </c>
      <c r="C229" s="2"/>
      <c r="D229" s="4" t="s">
        <v>40</v>
      </c>
      <c r="E229" s="4">
        <v>4056972</v>
      </c>
      <c r="F229" s="5">
        <v>42391</v>
      </c>
      <c r="G229" s="5">
        <v>130557</v>
      </c>
      <c r="H229" s="5">
        <v>325481</v>
      </c>
      <c r="I229" s="5">
        <v>267042</v>
      </c>
      <c r="J229" s="5">
        <v>25673</v>
      </c>
      <c r="K229" s="5">
        <v>0</v>
      </c>
      <c r="L229" s="5">
        <v>791144</v>
      </c>
      <c r="M229" s="5">
        <v>1220082</v>
      </c>
      <c r="N229" s="5">
        <v>114394</v>
      </c>
      <c r="O229" s="5">
        <v>196016</v>
      </c>
      <c r="P229" s="5">
        <v>20965</v>
      </c>
      <c r="Q229" s="5">
        <v>6204</v>
      </c>
      <c r="R229" s="5">
        <v>0</v>
      </c>
      <c r="S229" s="5">
        <v>33057</v>
      </c>
      <c r="T229" s="5">
        <v>169624</v>
      </c>
      <c r="U229" s="5">
        <v>40211</v>
      </c>
      <c r="V229" s="5">
        <v>19554</v>
      </c>
      <c r="W229" s="5">
        <v>338</v>
      </c>
      <c r="X229" s="5">
        <v>88921</v>
      </c>
      <c r="Y229" s="5">
        <v>11918</v>
      </c>
    </row>
    <row r="230" spans="1:25" x14ac:dyDescent="0.3">
      <c r="A230" s="1">
        <v>4056972</v>
      </c>
      <c r="B230" s="1" t="s">
        <v>2</v>
      </c>
      <c r="C230" s="2"/>
      <c r="D230" s="4" t="s">
        <v>40</v>
      </c>
      <c r="E230" s="4">
        <v>4056972</v>
      </c>
      <c r="F230" s="5">
        <v>44278</v>
      </c>
      <c r="G230" s="5">
        <v>159206</v>
      </c>
      <c r="H230" s="5">
        <v>247993</v>
      </c>
      <c r="I230" s="5">
        <v>238727</v>
      </c>
      <c r="J230" s="5">
        <v>11521</v>
      </c>
      <c r="K230" s="5">
        <v>0</v>
      </c>
      <c r="L230" s="5">
        <v>701725</v>
      </c>
      <c r="M230" s="5">
        <v>1065545</v>
      </c>
      <c r="N230" s="5">
        <v>109113</v>
      </c>
      <c r="O230" s="5">
        <v>216710</v>
      </c>
      <c r="P230" s="5">
        <v>15380</v>
      </c>
      <c r="Q230" s="5">
        <v>6197</v>
      </c>
      <c r="R230" s="5">
        <v>0</v>
      </c>
      <c r="S230" s="5">
        <v>31671</v>
      </c>
      <c r="T230" s="5">
        <v>116627</v>
      </c>
      <c r="U230" s="5">
        <v>39807</v>
      </c>
      <c r="V230" s="5">
        <v>17920</v>
      </c>
      <c r="W230" s="5">
        <v>275</v>
      </c>
      <c r="X230" s="5">
        <v>90854</v>
      </c>
      <c r="Y230" s="5">
        <v>10521</v>
      </c>
    </row>
    <row r="231" spans="1:25" x14ac:dyDescent="0.3">
      <c r="A231" s="1">
        <v>4056972</v>
      </c>
      <c r="B231" s="1" t="s">
        <v>3</v>
      </c>
      <c r="C231" s="2"/>
      <c r="D231" s="4" t="s">
        <v>40</v>
      </c>
      <c r="E231" s="4">
        <v>4056972</v>
      </c>
      <c r="F231" s="5">
        <v>27609</v>
      </c>
      <c r="G231" s="5">
        <v>172933</v>
      </c>
      <c r="H231" s="5">
        <v>400032</v>
      </c>
      <c r="I231" s="5">
        <v>202718</v>
      </c>
      <c r="J231" s="5">
        <v>14410</v>
      </c>
      <c r="K231" s="5">
        <v>0</v>
      </c>
      <c r="L231" s="5">
        <v>817702</v>
      </c>
      <c r="M231" s="5">
        <v>1093392</v>
      </c>
      <c r="N231" s="5">
        <v>114449</v>
      </c>
      <c r="O231" s="5">
        <v>195793</v>
      </c>
      <c r="P231" s="5">
        <v>21047</v>
      </c>
      <c r="Q231" s="5">
        <v>5154</v>
      </c>
      <c r="R231" s="5">
        <v>0</v>
      </c>
      <c r="S231" s="5">
        <v>31175</v>
      </c>
      <c r="T231" s="5">
        <v>127534</v>
      </c>
      <c r="U231" s="5">
        <v>37801</v>
      </c>
      <c r="V231" s="5">
        <v>16466</v>
      </c>
      <c r="W231" s="5">
        <v>213</v>
      </c>
      <c r="X231" s="5">
        <v>92265</v>
      </c>
      <c r="Y231" s="5">
        <v>12017</v>
      </c>
    </row>
    <row r="232" spans="1:25" x14ac:dyDescent="0.3">
      <c r="A232" s="1">
        <v>4056972</v>
      </c>
      <c r="B232" s="1" t="s">
        <v>4</v>
      </c>
      <c r="C232" s="2"/>
      <c r="D232" s="4" t="s">
        <v>40</v>
      </c>
      <c r="E232" s="4">
        <v>4056972</v>
      </c>
      <c r="F232" s="5">
        <v>19780</v>
      </c>
      <c r="G232" s="5">
        <v>134795</v>
      </c>
      <c r="H232" s="5">
        <v>191186</v>
      </c>
      <c r="I232" s="5">
        <v>175404</v>
      </c>
      <c r="J232" s="5">
        <v>7408</v>
      </c>
      <c r="K232" s="5">
        <v>0</v>
      </c>
      <c r="L232" s="5">
        <v>528574</v>
      </c>
      <c r="M232" s="5">
        <v>1200453</v>
      </c>
      <c r="N232" s="5">
        <v>120017</v>
      </c>
      <c r="O232" s="5">
        <v>122711</v>
      </c>
      <c r="P232" s="5">
        <v>21238</v>
      </c>
      <c r="Q232" s="5">
        <v>4908</v>
      </c>
      <c r="R232" s="5">
        <v>0</v>
      </c>
      <c r="S232" s="5">
        <v>29178</v>
      </c>
      <c r="T232" s="5">
        <v>110571</v>
      </c>
      <c r="U232" s="5">
        <v>37672</v>
      </c>
      <c r="V232" s="5">
        <v>11144</v>
      </c>
      <c r="W232" s="5">
        <v>264</v>
      </c>
      <c r="X232" s="5">
        <v>93127</v>
      </c>
      <c r="Y232" s="5">
        <v>11479</v>
      </c>
    </row>
    <row r="233" spans="1:25" x14ac:dyDescent="0.3">
      <c r="A233" s="1">
        <v>4056972</v>
      </c>
      <c r="B233" s="1" t="s">
        <v>5</v>
      </c>
      <c r="C233" s="2"/>
      <c r="D233" s="4" t="s">
        <v>40</v>
      </c>
      <c r="E233" s="4">
        <v>4056972</v>
      </c>
      <c r="F233" s="5">
        <v>17525</v>
      </c>
      <c r="G233" s="5">
        <v>150378</v>
      </c>
      <c r="H233" s="5">
        <v>73640</v>
      </c>
      <c r="I233" s="5">
        <v>147800</v>
      </c>
      <c r="J233" s="5">
        <v>5251</v>
      </c>
      <c r="K233" s="5">
        <v>0</v>
      </c>
      <c r="L233" s="5">
        <v>394593</v>
      </c>
      <c r="M233" s="5">
        <v>1435037</v>
      </c>
      <c r="N233" s="5">
        <v>129580</v>
      </c>
      <c r="O233" s="5">
        <v>121443</v>
      </c>
      <c r="P233" s="5">
        <v>20203</v>
      </c>
      <c r="Q233" s="5">
        <v>5281</v>
      </c>
      <c r="R233" s="5">
        <v>0</v>
      </c>
      <c r="S233" s="5">
        <v>25118</v>
      </c>
      <c r="T233" s="5">
        <v>98805</v>
      </c>
      <c r="U233" s="5">
        <v>40890</v>
      </c>
      <c r="V233" s="5">
        <v>8717</v>
      </c>
      <c r="W233" s="5">
        <v>297</v>
      </c>
      <c r="X233" s="5">
        <v>100403</v>
      </c>
      <c r="Y233" s="5">
        <v>10760</v>
      </c>
    </row>
    <row r="234" spans="1:25" x14ac:dyDescent="0.3">
      <c r="A234" s="1">
        <v>4056972</v>
      </c>
      <c r="B234" s="1" t="s">
        <v>6</v>
      </c>
      <c r="C234" s="2"/>
      <c r="D234" s="4" t="s">
        <v>40</v>
      </c>
      <c r="E234" s="4">
        <v>4056972</v>
      </c>
      <c r="F234" s="5">
        <v>13350</v>
      </c>
      <c r="G234" s="5">
        <v>173643</v>
      </c>
      <c r="H234" s="5">
        <v>114954</v>
      </c>
      <c r="I234" s="5">
        <v>185628</v>
      </c>
      <c r="J234" s="5">
        <v>2496</v>
      </c>
      <c r="K234" s="5">
        <v>0</v>
      </c>
      <c r="L234" s="5">
        <v>490071</v>
      </c>
      <c r="M234" s="5">
        <v>1947439</v>
      </c>
      <c r="N234" s="5">
        <v>104655</v>
      </c>
      <c r="O234" s="5">
        <v>61949</v>
      </c>
      <c r="P234" s="5">
        <v>14762</v>
      </c>
      <c r="Q234" s="5">
        <v>4798</v>
      </c>
      <c r="R234" s="5">
        <v>0</v>
      </c>
      <c r="S234" s="5">
        <v>23200</v>
      </c>
      <c r="T234" s="5">
        <v>145379</v>
      </c>
      <c r="U234" s="5">
        <v>35569</v>
      </c>
      <c r="V234" s="5">
        <v>6965</v>
      </c>
      <c r="W234" s="5">
        <v>155</v>
      </c>
      <c r="X234" s="5">
        <v>96144</v>
      </c>
      <c r="Y234" s="5">
        <v>8369</v>
      </c>
    </row>
    <row r="235" spans="1:25" x14ac:dyDescent="0.3">
      <c r="A235" s="1">
        <v>4056972</v>
      </c>
      <c r="B235" s="1" t="s">
        <v>7</v>
      </c>
      <c r="C235" s="2"/>
      <c r="D235" s="4" t="s">
        <v>40</v>
      </c>
      <c r="E235" s="4">
        <v>4056972</v>
      </c>
      <c r="F235" s="5">
        <v>21362</v>
      </c>
      <c r="G235" s="5">
        <v>451947</v>
      </c>
      <c r="H235" s="5">
        <v>111465</v>
      </c>
      <c r="I235" s="5">
        <v>176423</v>
      </c>
      <c r="J235" s="5">
        <v>8661</v>
      </c>
      <c r="K235" s="5">
        <v>0</v>
      </c>
      <c r="L235" s="5">
        <v>769859</v>
      </c>
      <c r="M235" s="5">
        <v>1793668</v>
      </c>
      <c r="N235" s="5">
        <v>98455</v>
      </c>
      <c r="O235" s="5">
        <v>40926</v>
      </c>
      <c r="P235" s="5">
        <v>23495</v>
      </c>
      <c r="Q235" s="5">
        <v>5904</v>
      </c>
      <c r="R235" s="5">
        <v>0</v>
      </c>
      <c r="S235" s="5">
        <v>32623</v>
      </c>
      <c r="T235" s="5">
        <v>83083</v>
      </c>
      <c r="U235" s="5">
        <v>47711</v>
      </c>
      <c r="V235" s="5">
        <v>5704</v>
      </c>
      <c r="W235" s="5">
        <v>0</v>
      </c>
      <c r="X235" s="5">
        <v>108773</v>
      </c>
      <c r="Y235" s="5">
        <v>6670</v>
      </c>
    </row>
    <row r="236" spans="1:25" x14ac:dyDescent="0.3">
      <c r="A236" s="1">
        <v>4056972</v>
      </c>
      <c r="B236" s="1" t="s">
        <v>8</v>
      </c>
      <c r="C236" s="2"/>
      <c r="D236" s="4" t="s">
        <v>40</v>
      </c>
      <c r="E236" s="4">
        <v>4056972</v>
      </c>
      <c r="F236" s="5">
        <v>11679</v>
      </c>
      <c r="G236" s="5">
        <v>502585</v>
      </c>
      <c r="H236" s="5">
        <v>103986</v>
      </c>
      <c r="I236" s="5">
        <v>130113</v>
      </c>
      <c r="J236" s="5">
        <v>3945</v>
      </c>
      <c r="K236" s="5">
        <v>0</v>
      </c>
      <c r="L236" s="5">
        <v>692614</v>
      </c>
      <c r="M236" s="5">
        <v>2026959</v>
      </c>
      <c r="N236" s="5">
        <v>108386</v>
      </c>
      <c r="O236" s="5">
        <v>32197</v>
      </c>
      <c r="P236" s="5">
        <v>13285</v>
      </c>
      <c r="Q236" s="5">
        <v>5874</v>
      </c>
      <c r="R236" s="5">
        <v>0</v>
      </c>
      <c r="S236" s="5">
        <v>20638</v>
      </c>
      <c r="T236" s="5">
        <v>69717</v>
      </c>
      <c r="U236" s="5">
        <v>40124</v>
      </c>
      <c r="V236" s="5">
        <v>4019</v>
      </c>
      <c r="W236" s="5">
        <v>0</v>
      </c>
      <c r="X236" s="5">
        <v>112972</v>
      </c>
      <c r="Y236" s="5">
        <v>5615</v>
      </c>
    </row>
    <row r="237" spans="1:25" x14ac:dyDescent="0.3">
      <c r="A237" s="1">
        <v>4056972</v>
      </c>
      <c r="B237" s="1" t="s">
        <v>9</v>
      </c>
      <c r="C237" s="2"/>
      <c r="D237" s="4" t="s">
        <v>40</v>
      </c>
      <c r="E237" s="4">
        <v>4056972</v>
      </c>
      <c r="F237" s="5">
        <v>21414</v>
      </c>
      <c r="G237" s="5">
        <v>472219</v>
      </c>
      <c r="H237" s="5">
        <v>44940</v>
      </c>
      <c r="I237" s="5">
        <v>125194</v>
      </c>
      <c r="J237" s="5">
        <v>2719</v>
      </c>
      <c r="K237" s="5">
        <v>0</v>
      </c>
      <c r="L237" s="5">
        <v>615616</v>
      </c>
      <c r="M237" s="5">
        <v>2132648</v>
      </c>
      <c r="N237" s="5">
        <v>127740</v>
      </c>
      <c r="O237" s="5">
        <v>21360</v>
      </c>
      <c r="P237" s="5">
        <v>13414</v>
      </c>
      <c r="Q237" s="5">
        <v>6669</v>
      </c>
      <c r="R237" s="5">
        <v>0</v>
      </c>
      <c r="S237" s="5">
        <v>47292</v>
      </c>
      <c r="T237" s="5">
        <v>62439</v>
      </c>
      <c r="U237" s="5">
        <v>39701</v>
      </c>
      <c r="V237" s="5">
        <v>3807</v>
      </c>
      <c r="W237" s="5">
        <v>0</v>
      </c>
      <c r="X237" s="5">
        <v>125908</v>
      </c>
      <c r="Y237" s="5">
        <v>7892</v>
      </c>
    </row>
    <row r="238" spans="1:25" x14ac:dyDescent="0.3">
      <c r="A238" s="1">
        <v>4056972</v>
      </c>
      <c r="B238" s="1" t="s">
        <v>10</v>
      </c>
      <c r="C238" s="2"/>
      <c r="D238" s="4" t="s">
        <v>40</v>
      </c>
      <c r="E238" s="4">
        <v>4056972</v>
      </c>
      <c r="F238" s="5">
        <v>7309</v>
      </c>
      <c r="G238" s="5">
        <v>610506</v>
      </c>
      <c r="H238" s="5">
        <v>65251</v>
      </c>
      <c r="I238" s="5">
        <v>172838</v>
      </c>
      <c r="J238" s="5">
        <v>6464</v>
      </c>
      <c r="K238" s="5">
        <v>0</v>
      </c>
      <c r="L238" s="5">
        <v>972931</v>
      </c>
      <c r="M238" s="5">
        <v>1774266</v>
      </c>
      <c r="N238" s="5">
        <v>122091</v>
      </c>
      <c r="O238" s="5">
        <v>-21809</v>
      </c>
      <c r="P238" s="5">
        <v>16457</v>
      </c>
      <c r="Q238" s="5">
        <v>5760</v>
      </c>
      <c r="R238" s="5">
        <v>0</v>
      </c>
      <c r="S238" s="5">
        <v>27252</v>
      </c>
      <c r="T238" s="5">
        <v>129519</v>
      </c>
      <c r="U238" s="5">
        <v>38982</v>
      </c>
      <c r="V238" s="5">
        <v>4291</v>
      </c>
      <c r="W238" s="5">
        <v>1</v>
      </c>
      <c r="X238" s="5">
        <v>121091</v>
      </c>
      <c r="Y238" s="5">
        <v>6476</v>
      </c>
    </row>
    <row r="239" spans="1:25" x14ac:dyDescent="0.3">
      <c r="A239" s="1">
        <v>4056972</v>
      </c>
      <c r="B239" s="1" t="s">
        <v>11</v>
      </c>
      <c r="C239" s="2"/>
      <c r="D239" s="4" t="s">
        <v>40</v>
      </c>
      <c r="E239" s="4">
        <v>4056972</v>
      </c>
      <c r="F239" s="5">
        <v>15296</v>
      </c>
      <c r="G239" s="5">
        <v>109184</v>
      </c>
      <c r="H239" s="5">
        <v>83981</v>
      </c>
      <c r="I239" s="5">
        <v>168893</v>
      </c>
      <c r="J239" s="5">
        <v>8101</v>
      </c>
      <c r="K239" s="5">
        <v>0</v>
      </c>
      <c r="L239" s="5">
        <v>385455</v>
      </c>
      <c r="M239" s="5">
        <v>1910927</v>
      </c>
      <c r="N239" s="5">
        <v>103296</v>
      </c>
      <c r="O239" s="5">
        <v>-5383</v>
      </c>
      <c r="P239" s="5">
        <v>17383</v>
      </c>
      <c r="Q239" s="5">
        <v>4849</v>
      </c>
      <c r="R239" s="5">
        <v>0</v>
      </c>
      <c r="S239" s="5">
        <v>35262</v>
      </c>
      <c r="T239" s="5">
        <v>82275</v>
      </c>
      <c r="U239" s="5">
        <v>43740</v>
      </c>
      <c r="V239" s="5">
        <v>4178</v>
      </c>
      <c r="W239" s="5">
        <v>0</v>
      </c>
      <c r="X239" s="5">
        <v>113936</v>
      </c>
      <c r="Y239" s="5">
        <v>6811</v>
      </c>
    </row>
    <row r="240" spans="1:25" x14ac:dyDescent="0.3">
      <c r="A240" s="1">
        <v>4056972</v>
      </c>
      <c r="B240" s="1" t="s">
        <v>12</v>
      </c>
      <c r="C240" s="2"/>
      <c r="D240" s="4" t="s">
        <v>40</v>
      </c>
      <c r="E240" s="4">
        <v>4056972</v>
      </c>
      <c r="F240" s="5">
        <v>13934</v>
      </c>
      <c r="G240" s="5">
        <v>830305</v>
      </c>
      <c r="H240" s="5">
        <v>62315</v>
      </c>
      <c r="I240" s="5">
        <v>176977</v>
      </c>
      <c r="J240" s="5">
        <v>6166</v>
      </c>
      <c r="K240" s="5">
        <v>0</v>
      </c>
      <c r="L240" s="5">
        <v>1089697</v>
      </c>
      <c r="M240" s="5">
        <v>1671575</v>
      </c>
      <c r="N240" s="5">
        <v>113351</v>
      </c>
      <c r="O240" s="5">
        <v>307</v>
      </c>
      <c r="P240" s="5">
        <v>15064</v>
      </c>
      <c r="Q240" s="5">
        <v>6611</v>
      </c>
      <c r="R240" s="5">
        <v>0</v>
      </c>
      <c r="S240" s="5">
        <v>26558</v>
      </c>
      <c r="T240" s="5">
        <v>70154</v>
      </c>
      <c r="U240" s="5">
        <v>47772</v>
      </c>
      <c r="V240" s="5">
        <v>4302</v>
      </c>
      <c r="W240" s="5">
        <v>0</v>
      </c>
      <c r="X240" s="5">
        <v>109102</v>
      </c>
      <c r="Y240" s="5">
        <v>6541</v>
      </c>
    </row>
    <row r="241" spans="1:25" x14ac:dyDescent="0.3">
      <c r="A241" s="1">
        <v>4056972</v>
      </c>
      <c r="B241" s="1" t="s">
        <v>13</v>
      </c>
      <c r="C241" s="2"/>
      <c r="D241" s="4" t="s">
        <v>40</v>
      </c>
      <c r="E241" s="4">
        <v>4056972</v>
      </c>
      <c r="F241" s="5">
        <v>9624</v>
      </c>
      <c r="G241" s="5">
        <v>67209</v>
      </c>
      <c r="H241" s="5">
        <v>363760</v>
      </c>
      <c r="I241" s="5">
        <v>188807</v>
      </c>
      <c r="J241" s="5">
        <v>14171</v>
      </c>
      <c r="K241" s="5">
        <v>0</v>
      </c>
      <c r="L241" s="5">
        <v>643570</v>
      </c>
      <c r="M241" s="5">
        <v>1349563</v>
      </c>
      <c r="N241" s="5">
        <v>96549</v>
      </c>
      <c r="O241" s="5">
        <v>1342</v>
      </c>
      <c r="P241" s="5">
        <v>15434</v>
      </c>
      <c r="Q241" s="5">
        <v>5004</v>
      </c>
      <c r="R241" s="5">
        <v>0</v>
      </c>
      <c r="S241" s="5">
        <v>26691</v>
      </c>
      <c r="T241" s="5">
        <v>71513</v>
      </c>
      <c r="U241" s="5">
        <v>42858</v>
      </c>
      <c r="V241" s="5">
        <v>3618</v>
      </c>
      <c r="W241" s="5">
        <v>0</v>
      </c>
      <c r="X241" s="5">
        <v>106099</v>
      </c>
      <c r="Y241" s="5">
        <v>7202</v>
      </c>
    </row>
    <row r="242" spans="1:25" x14ac:dyDescent="0.3">
      <c r="A242" s="1">
        <v>4056972</v>
      </c>
      <c r="B242" s="1" t="s">
        <v>14</v>
      </c>
      <c r="C242" s="2"/>
      <c r="D242" s="4" t="s">
        <v>40</v>
      </c>
      <c r="E242" s="4">
        <v>4056972</v>
      </c>
      <c r="F242" s="5">
        <v>11819</v>
      </c>
      <c r="G242" s="5">
        <v>338854</v>
      </c>
      <c r="H242" s="5">
        <v>21878</v>
      </c>
      <c r="I242" s="5">
        <v>116440</v>
      </c>
      <c r="J242" s="5">
        <v>4594</v>
      </c>
      <c r="K242" s="5" t="s">
        <v>33</v>
      </c>
      <c r="L242" s="5">
        <v>493585</v>
      </c>
      <c r="M242" s="5">
        <v>1204077</v>
      </c>
      <c r="N242" s="5">
        <v>99705</v>
      </c>
      <c r="O242" s="5">
        <v>21025</v>
      </c>
      <c r="P242" s="5">
        <v>10317</v>
      </c>
      <c r="Q242" s="5" t="s">
        <v>33</v>
      </c>
      <c r="R242" s="5" t="s">
        <v>33</v>
      </c>
      <c r="S242" s="5">
        <v>33837</v>
      </c>
      <c r="T242" s="5">
        <v>61968</v>
      </c>
      <c r="U242" s="5">
        <v>43660</v>
      </c>
      <c r="V242" s="5">
        <v>3237</v>
      </c>
      <c r="W242" s="5">
        <v>5</v>
      </c>
      <c r="X242" s="5">
        <v>99617</v>
      </c>
      <c r="Y242" s="5">
        <v>7128</v>
      </c>
    </row>
    <row r="243" spans="1:25" x14ac:dyDescent="0.3">
      <c r="A243" s="1">
        <v>4056972</v>
      </c>
      <c r="B243" s="1" t="s">
        <v>15</v>
      </c>
      <c r="C243" s="2"/>
      <c r="D243" s="4" t="s">
        <v>40</v>
      </c>
      <c r="E243" s="4">
        <v>4056972</v>
      </c>
      <c r="F243" s="5">
        <v>16507</v>
      </c>
      <c r="G243" s="5">
        <v>231465</v>
      </c>
      <c r="H243" s="5">
        <v>15100</v>
      </c>
      <c r="I243" s="5">
        <v>93605</v>
      </c>
      <c r="J243" s="5">
        <v>8243</v>
      </c>
      <c r="K243" s="5" t="s">
        <v>33</v>
      </c>
      <c r="L243" s="5">
        <v>364920</v>
      </c>
      <c r="M243" s="5">
        <v>954807</v>
      </c>
      <c r="N243" s="5">
        <v>94141</v>
      </c>
      <c r="O243" s="5">
        <v>10267</v>
      </c>
      <c r="P243" s="5">
        <v>10880</v>
      </c>
      <c r="Q243" s="5" t="s">
        <v>33</v>
      </c>
      <c r="R243" s="5" t="s">
        <v>33</v>
      </c>
      <c r="S243" s="5">
        <v>31133</v>
      </c>
      <c r="T243" s="5">
        <v>62809</v>
      </c>
      <c r="U243" s="5">
        <v>44206</v>
      </c>
      <c r="V243" s="5">
        <v>3384</v>
      </c>
      <c r="W243" s="5">
        <v>27</v>
      </c>
      <c r="X243" s="5">
        <v>110134</v>
      </c>
      <c r="Y243" s="5">
        <v>7453</v>
      </c>
    </row>
    <row r="244" spans="1:25" x14ac:dyDescent="0.3">
      <c r="A244" s="1">
        <v>4056972</v>
      </c>
      <c r="B244" s="1" t="s">
        <v>16</v>
      </c>
      <c r="C244" s="2"/>
      <c r="D244" s="4" t="s">
        <v>40</v>
      </c>
      <c r="E244" s="4">
        <v>4056972</v>
      </c>
      <c r="F244" s="5">
        <v>25938</v>
      </c>
      <c r="G244" s="5">
        <v>49423</v>
      </c>
      <c r="H244" s="5">
        <v>26462</v>
      </c>
      <c r="I244" s="5">
        <v>79997</v>
      </c>
      <c r="J244" s="5">
        <v>7831</v>
      </c>
      <c r="K244" s="5" t="s">
        <v>33</v>
      </c>
      <c r="L244" s="5">
        <v>189651</v>
      </c>
      <c r="M244" s="5">
        <v>935495</v>
      </c>
      <c r="N244" s="5">
        <v>56354</v>
      </c>
      <c r="O244" s="5">
        <v>10242</v>
      </c>
      <c r="P244" s="5">
        <v>9865</v>
      </c>
      <c r="Q244" s="5" t="s">
        <v>33</v>
      </c>
      <c r="R244" s="5" t="s">
        <v>33</v>
      </c>
      <c r="S244" s="5">
        <v>31037</v>
      </c>
      <c r="T244" s="5">
        <v>59646</v>
      </c>
      <c r="U244" s="5">
        <v>41241</v>
      </c>
      <c r="V244" s="5">
        <v>3890</v>
      </c>
      <c r="W244" s="5">
        <v>79</v>
      </c>
      <c r="X244" s="5">
        <v>96744</v>
      </c>
      <c r="Y244" s="5">
        <v>9730</v>
      </c>
    </row>
    <row r="245" spans="1:25" x14ac:dyDescent="0.3">
      <c r="A245" s="1">
        <v>4056972</v>
      </c>
      <c r="B245" s="1" t="s">
        <v>17</v>
      </c>
      <c r="C245" s="2"/>
      <c r="D245" s="4" t="s">
        <v>40</v>
      </c>
      <c r="E245" s="4">
        <v>4056972</v>
      </c>
      <c r="F245" s="5">
        <v>26860</v>
      </c>
      <c r="G245" s="5">
        <v>159767</v>
      </c>
      <c r="H245" s="5">
        <v>1735</v>
      </c>
      <c r="I245" s="5">
        <v>84574</v>
      </c>
      <c r="J245" s="5">
        <v>989</v>
      </c>
      <c r="K245" s="5" t="s">
        <v>33</v>
      </c>
      <c r="L245" s="5">
        <v>273926</v>
      </c>
      <c r="M245" s="5">
        <v>788791</v>
      </c>
      <c r="N245" s="5">
        <v>56520</v>
      </c>
      <c r="O245" s="5">
        <v>-1881</v>
      </c>
      <c r="P245" s="5">
        <v>9863</v>
      </c>
      <c r="Q245" s="5" t="s">
        <v>33</v>
      </c>
      <c r="R245" s="5" t="s">
        <v>33</v>
      </c>
      <c r="S245" s="5">
        <v>35487</v>
      </c>
      <c r="T245" s="5">
        <v>45964</v>
      </c>
      <c r="U245" s="5">
        <v>42341</v>
      </c>
      <c r="V245" s="5">
        <v>3398</v>
      </c>
      <c r="W245" s="5">
        <v>38</v>
      </c>
      <c r="X245" s="5">
        <v>127292</v>
      </c>
      <c r="Y245" s="5">
        <v>9862</v>
      </c>
    </row>
    <row r="246" spans="1:25" x14ac:dyDescent="0.3">
      <c r="A246" s="1">
        <v>4056972</v>
      </c>
      <c r="B246" s="1" t="s">
        <v>18</v>
      </c>
      <c r="C246" s="2"/>
      <c r="D246" s="4" t="s">
        <v>40</v>
      </c>
      <c r="E246" s="4">
        <v>4056972</v>
      </c>
      <c r="F246" s="5">
        <v>5181</v>
      </c>
      <c r="G246" s="5">
        <v>51907</v>
      </c>
      <c r="H246" s="5">
        <v>49078</v>
      </c>
      <c r="I246" s="5">
        <v>97136</v>
      </c>
      <c r="J246" s="5">
        <v>9254</v>
      </c>
      <c r="K246" s="5" t="s">
        <v>33</v>
      </c>
      <c r="L246" s="5">
        <v>212555</v>
      </c>
      <c r="M246" s="5">
        <v>6024781</v>
      </c>
      <c r="N246" s="5">
        <v>69556</v>
      </c>
      <c r="O246" s="5">
        <v>17238</v>
      </c>
      <c r="P246" s="5">
        <v>9440</v>
      </c>
      <c r="Q246" s="5" t="s">
        <v>33</v>
      </c>
      <c r="R246" s="5" t="s">
        <v>33</v>
      </c>
      <c r="S246" s="5">
        <v>38564</v>
      </c>
      <c r="T246" s="5">
        <v>44282</v>
      </c>
      <c r="U246" s="5">
        <v>44507</v>
      </c>
      <c r="V246" s="5">
        <v>4896</v>
      </c>
      <c r="W246" s="5">
        <v>-34</v>
      </c>
      <c r="X246" s="5">
        <v>102549</v>
      </c>
      <c r="Y246" s="5">
        <v>9095</v>
      </c>
    </row>
    <row r="247" spans="1:25" x14ac:dyDescent="0.3">
      <c r="A247" s="1">
        <v>4056972</v>
      </c>
      <c r="B247" s="1" t="s">
        <v>19</v>
      </c>
      <c r="C247" s="2"/>
      <c r="D247" s="4" t="s">
        <v>40</v>
      </c>
      <c r="E247" s="4">
        <v>4056972</v>
      </c>
      <c r="F247" s="5">
        <v>9225</v>
      </c>
      <c r="G247" s="5">
        <v>52515</v>
      </c>
      <c r="H247" s="5">
        <v>28882</v>
      </c>
      <c r="I247" s="5">
        <v>103676</v>
      </c>
      <c r="J247" s="5">
        <v>2351</v>
      </c>
      <c r="K247" s="5" t="s">
        <v>33</v>
      </c>
      <c r="L247" s="5">
        <v>196650</v>
      </c>
      <c r="M247" s="5">
        <v>917168</v>
      </c>
      <c r="N247" s="5">
        <v>55498</v>
      </c>
      <c r="O247" s="5">
        <v>15781</v>
      </c>
      <c r="P247" s="5">
        <v>11352</v>
      </c>
      <c r="Q247" s="5" t="s">
        <v>33</v>
      </c>
      <c r="R247" s="5" t="s">
        <v>33</v>
      </c>
      <c r="S247" s="5">
        <v>35285</v>
      </c>
      <c r="T247" s="5">
        <v>47540</v>
      </c>
      <c r="U247" s="5">
        <v>49909</v>
      </c>
      <c r="V247" s="5">
        <v>5958</v>
      </c>
      <c r="W247" s="5">
        <v>912</v>
      </c>
      <c r="X247" s="5">
        <v>115783</v>
      </c>
      <c r="Y247" s="5">
        <v>10102</v>
      </c>
    </row>
    <row r="248" spans="1:25" x14ac:dyDescent="0.3">
      <c r="A248" s="1">
        <v>4056972</v>
      </c>
      <c r="B248" s="1" t="s">
        <v>20</v>
      </c>
      <c r="C248" s="2"/>
      <c r="D248" s="4" t="s">
        <v>40</v>
      </c>
      <c r="E248" s="4">
        <v>4056972</v>
      </c>
      <c r="F248" s="5">
        <v>9228</v>
      </c>
      <c r="G248" s="5">
        <v>49481</v>
      </c>
      <c r="H248" s="5">
        <v>42226</v>
      </c>
      <c r="I248" s="5">
        <v>118450</v>
      </c>
      <c r="J248" s="5">
        <v>4494</v>
      </c>
      <c r="K248" s="5" t="s">
        <v>33</v>
      </c>
      <c r="L248" s="5">
        <v>223880</v>
      </c>
      <c r="M248" s="5">
        <v>739575</v>
      </c>
      <c r="N248" s="5">
        <v>54340</v>
      </c>
      <c r="O248" s="5">
        <v>4171</v>
      </c>
      <c r="P248" s="5">
        <v>10764</v>
      </c>
      <c r="Q248" s="5" t="s">
        <v>33</v>
      </c>
      <c r="R248" s="5" t="s">
        <v>33</v>
      </c>
      <c r="S248" s="5">
        <v>38065</v>
      </c>
      <c r="T248" s="5">
        <v>48724</v>
      </c>
      <c r="U248" s="5">
        <v>44027</v>
      </c>
      <c r="V248" s="5">
        <v>8374</v>
      </c>
      <c r="W248" s="5">
        <v>3003</v>
      </c>
      <c r="X248" s="5">
        <v>116743</v>
      </c>
      <c r="Y248" s="5">
        <v>10007</v>
      </c>
    </row>
    <row r="249" spans="1:25" x14ac:dyDescent="0.3">
      <c r="A249" s="1">
        <v>4056972</v>
      </c>
      <c r="B249" s="1" t="s">
        <v>21</v>
      </c>
      <c r="C249" s="2"/>
      <c r="D249" s="4" t="s">
        <v>40</v>
      </c>
      <c r="E249" s="4">
        <v>4056972</v>
      </c>
      <c r="F249" s="5">
        <v>14305</v>
      </c>
      <c r="G249" s="5">
        <v>42618</v>
      </c>
      <c r="H249" s="5">
        <v>42968</v>
      </c>
      <c r="I249" s="5">
        <v>67951</v>
      </c>
      <c r="J249" s="5">
        <v>5823</v>
      </c>
      <c r="K249" s="5" t="s">
        <v>33</v>
      </c>
      <c r="L249" s="5">
        <v>173665</v>
      </c>
      <c r="M249" s="5">
        <v>802217</v>
      </c>
      <c r="N249" s="5">
        <v>53961</v>
      </c>
      <c r="O249" s="5">
        <v>13400</v>
      </c>
      <c r="P249" s="5">
        <v>15264</v>
      </c>
      <c r="Q249" s="5" t="s">
        <v>33</v>
      </c>
      <c r="R249" s="5" t="s">
        <v>33</v>
      </c>
      <c r="S249" s="5">
        <v>38211</v>
      </c>
      <c r="T249" s="5">
        <v>55030</v>
      </c>
      <c r="U249" s="5">
        <v>35953</v>
      </c>
      <c r="V249" s="5">
        <v>15992</v>
      </c>
      <c r="W249" s="5">
        <v>40</v>
      </c>
      <c r="X249" s="5">
        <v>94833</v>
      </c>
      <c r="Y249" s="5">
        <v>10600</v>
      </c>
    </row>
    <row r="250" spans="1:25" x14ac:dyDescent="0.3">
      <c r="A250" s="1">
        <v>4056972</v>
      </c>
      <c r="B250" s="1" t="s">
        <v>22</v>
      </c>
      <c r="C250" s="2"/>
      <c r="D250" s="4" t="s">
        <v>40</v>
      </c>
      <c r="E250" s="4">
        <v>4056972</v>
      </c>
      <c r="F250" s="5">
        <v>2369</v>
      </c>
      <c r="G250" s="5">
        <v>73785</v>
      </c>
      <c r="H250" s="5">
        <v>28291</v>
      </c>
      <c r="I250" s="5">
        <v>109084</v>
      </c>
      <c r="J250" s="5">
        <v>11753</v>
      </c>
      <c r="K250" s="5" t="s">
        <v>33</v>
      </c>
      <c r="L250" s="5">
        <v>227061</v>
      </c>
      <c r="M250" s="5">
        <v>850289</v>
      </c>
      <c r="N250" s="5">
        <v>53625</v>
      </c>
      <c r="O250" s="5">
        <v>22451</v>
      </c>
      <c r="P250" s="5">
        <v>11037</v>
      </c>
      <c r="Q250" s="5" t="s">
        <v>33</v>
      </c>
      <c r="R250" s="5" t="s">
        <v>33</v>
      </c>
      <c r="S250" s="5">
        <v>35587</v>
      </c>
      <c r="T250" s="5">
        <v>40536</v>
      </c>
      <c r="U250" s="5">
        <v>30400</v>
      </c>
      <c r="V250" s="5">
        <v>14017</v>
      </c>
      <c r="W250" s="5">
        <v>10</v>
      </c>
      <c r="X250" s="5">
        <v>102599</v>
      </c>
      <c r="Y250" s="5">
        <v>7675</v>
      </c>
    </row>
    <row r="251" spans="1:25" x14ac:dyDescent="0.3">
      <c r="A251" s="1">
        <v>4056972</v>
      </c>
      <c r="B251" s="1" t="s">
        <v>23</v>
      </c>
      <c r="C251" s="2"/>
      <c r="D251" s="4" t="s">
        <v>40</v>
      </c>
      <c r="E251" s="4">
        <v>4056972</v>
      </c>
      <c r="F251" s="5">
        <v>17</v>
      </c>
      <c r="G251" s="5">
        <v>37440</v>
      </c>
      <c r="H251" s="5">
        <v>17394</v>
      </c>
      <c r="I251" s="5">
        <v>110196</v>
      </c>
      <c r="J251" s="5">
        <v>11419</v>
      </c>
      <c r="K251" s="5" t="s">
        <v>33</v>
      </c>
      <c r="L251" s="5">
        <v>176467</v>
      </c>
      <c r="M251" s="5">
        <v>746662</v>
      </c>
      <c r="N251" s="5">
        <v>53290</v>
      </c>
      <c r="O251" s="5">
        <v>21355</v>
      </c>
      <c r="P251" s="5">
        <v>11535</v>
      </c>
      <c r="Q251" s="5" t="s">
        <v>33</v>
      </c>
      <c r="R251" s="5" t="s">
        <v>33</v>
      </c>
      <c r="S251" s="5">
        <v>34584</v>
      </c>
      <c r="T251" s="5">
        <v>45589</v>
      </c>
      <c r="U251" s="5">
        <v>31702</v>
      </c>
      <c r="V251" s="5">
        <v>13867</v>
      </c>
      <c r="W251" s="5">
        <v>-5</v>
      </c>
      <c r="X251" s="5">
        <v>99314</v>
      </c>
      <c r="Y251" s="5">
        <v>7069</v>
      </c>
    </row>
    <row r="252" spans="1:25" x14ac:dyDescent="0.3">
      <c r="A252" s="1">
        <v>4056972</v>
      </c>
      <c r="B252" s="1" t="s">
        <v>24</v>
      </c>
      <c r="C252" s="2"/>
      <c r="D252" s="4" t="s">
        <v>40</v>
      </c>
      <c r="E252" s="4">
        <v>4056972</v>
      </c>
      <c r="F252" s="5">
        <v>63</v>
      </c>
      <c r="G252" s="5">
        <v>32248</v>
      </c>
      <c r="H252" s="5">
        <v>39785</v>
      </c>
      <c r="I252" s="5">
        <v>125013</v>
      </c>
      <c r="J252" s="5">
        <v>2157</v>
      </c>
      <c r="K252" s="5" t="s">
        <v>33</v>
      </c>
      <c r="L252" s="5">
        <v>199266</v>
      </c>
      <c r="M252" s="5">
        <v>687794</v>
      </c>
      <c r="N252" s="5">
        <v>50872</v>
      </c>
      <c r="O252" s="5">
        <v>17727</v>
      </c>
      <c r="P252" s="5">
        <v>14282</v>
      </c>
      <c r="Q252" s="5" t="s">
        <v>33</v>
      </c>
      <c r="R252" s="5" t="s">
        <v>33</v>
      </c>
      <c r="S252" s="5">
        <v>29030</v>
      </c>
      <c r="T252" s="5">
        <v>69381</v>
      </c>
      <c r="U252" s="5">
        <v>28260</v>
      </c>
      <c r="V252" s="5">
        <v>10710</v>
      </c>
      <c r="W252" s="5">
        <v>8</v>
      </c>
      <c r="X252" s="5">
        <v>97117</v>
      </c>
      <c r="Y252" s="5">
        <v>5033</v>
      </c>
    </row>
    <row r="253" spans="1:25" x14ac:dyDescent="0.3">
      <c r="A253" s="1">
        <v>4056972</v>
      </c>
      <c r="B253" s="1" t="s">
        <v>25</v>
      </c>
      <c r="C253" s="2"/>
      <c r="D253" s="4" t="s">
        <v>40</v>
      </c>
      <c r="E253" s="4">
        <v>4056972</v>
      </c>
      <c r="F253" s="5">
        <v>913</v>
      </c>
      <c r="G253" s="5">
        <v>82413</v>
      </c>
      <c r="H253" s="5">
        <v>31421</v>
      </c>
      <c r="I253" s="5">
        <v>109263</v>
      </c>
      <c r="J253" s="5">
        <v>2224</v>
      </c>
      <c r="K253" s="5" t="s">
        <v>33</v>
      </c>
      <c r="L253" s="5">
        <v>226234</v>
      </c>
      <c r="M253" s="5">
        <v>747018</v>
      </c>
      <c r="N253" s="5">
        <v>49942</v>
      </c>
      <c r="O253" s="5">
        <v>21462</v>
      </c>
      <c r="P253" s="5">
        <v>13050</v>
      </c>
      <c r="Q253" s="5" t="s">
        <v>33</v>
      </c>
      <c r="R253" s="5" t="s">
        <v>33</v>
      </c>
      <c r="S253" s="5">
        <v>27103</v>
      </c>
      <c r="T253" s="5">
        <v>66193</v>
      </c>
      <c r="U253" s="5">
        <v>22856</v>
      </c>
      <c r="V253" s="5">
        <v>8521</v>
      </c>
      <c r="W253" s="5">
        <v>10</v>
      </c>
      <c r="X253" s="5">
        <v>78761</v>
      </c>
      <c r="Y253" s="5">
        <v>4381</v>
      </c>
    </row>
    <row r="254" spans="1:25" x14ac:dyDescent="0.3">
      <c r="A254" s="1">
        <v>4056972</v>
      </c>
      <c r="B254" s="1" t="s">
        <v>26</v>
      </c>
      <c r="C254" s="2"/>
      <c r="D254" s="4" t="s">
        <v>40</v>
      </c>
      <c r="E254" s="4">
        <v>4056972</v>
      </c>
      <c r="F254" s="5">
        <v>-426</v>
      </c>
      <c r="G254" s="5">
        <v>42503</v>
      </c>
      <c r="H254" s="5">
        <v>34462</v>
      </c>
      <c r="I254" s="5">
        <v>94964</v>
      </c>
      <c r="J254" s="5">
        <v>4344</v>
      </c>
      <c r="K254" s="5" t="s">
        <v>33</v>
      </c>
      <c r="L254" s="5">
        <v>175847</v>
      </c>
      <c r="M254" s="5">
        <v>731612</v>
      </c>
      <c r="N254" s="5">
        <v>54307</v>
      </c>
      <c r="O254" s="5">
        <v>14866</v>
      </c>
      <c r="P254" s="5">
        <v>12975</v>
      </c>
      <c r="Q254" s="5" t="s">
        <v>33</v>
      </c>
      <c r="R254" s="5" t="s">
        <v>33</v>
      </c>
      <c r="S254" s="5">
        <v>25640</v>
      </c>
      <c r="T254" s="5">
        <v>48160</v>
      </c>
      <c r="U254" s="5">
        <v>28240</v>
      </c>
      <c r="V254" s="5">
        <v>7718</v>
      </c>
      <c r="W254" s="5">
        <v>111</v>
      </c>
      <c r="X254" s="5">
        <v>73910</v>
      </c>
      <c r="Y254" s="5">
        <v>3823</v>
      </c>
    </row>
    <row r="255" spans="1:25" x14ac:dyDescent="0.3">
      <c r="A255" s="1">
        <v>4056972</v>
      </c>
      <c r="B255" s="1" t="s">
        <v>27</v>
      </c>
      <c r="C255" s="2"/>
      <c r="D255" s="4" t="s">
        <v>40</v>
      </c>
      <c r="E255" s="4">
        <v>4056972</v>
      </c>
      <c r="F255" s="5">
        <v>7</v>
      </c>
      <c r="G255" s="5">
        <v>25977</v>
      </c>
      <c r="H255" s="5">
        <v>67569</v>
      </c>
      <c r="I255" s="5">
        <v>92484</v>
      </c>
      <c r="J255" s="5">
        <v>14215</v>
      </c>
      <c r="K255" s="5" t="s">
        <v>33</v>
      </c>
      <c r="L255" s="5">
        <v>200251</v>
      </c>
      <c r="M255" s="5">
        <v>669748</v>
      </c>
      <c r="N255" s="5">
        <v>45564</v>
      </c>
      <c r="O255" s="5">
        <v>18427</v>
      </c>
      <c r="P255" s="5">
        <v>12291</v>
      </c>
      <c r="Q255" s="5" t="s">
        <v>33</v>
      </c>
      <c r="R255" s="5" t="s">
        <v>33</v>
      </c>
      <c r="S255" s="5">
        <v>24118</v>
      </c>
      <c r="T255" s="5">
        <v>42803</v>
      </c>
      <c r="U255" s="5">
        <v>27158</v>
      </c>
      <c r="V255" s="5">
        <v>7114</v>
      </c>
      <c r="W255" s="5">
        <v>60</v>
      </c>
      <c r="X255" s="5">
        <v>58682</v>
      </c>
      <c r="Y255" s="5">
        <v>3590</v>
      </c>
    </row>
    <row r="256" spans="1:25" x14ac:dyDescent="0.3">
      <c r="A256" s="1">
        <v>4056972</v>
      </c>
      <c r="B256" s="1" t="s">
        <v>28</v>
      </c>
      <c r="C256" s="2"/>
      <c r="D256" s="4" t="s">
        <v>40</v>
      </c>
      <c r="E256" s="4">
        <v>4056972</v>
      </c>
      <c r="F256" s="5">
        <v>423</v>
      </c>
      <c r="G256" s="5">
        <v>45658</v>
      </c>
      <c r="H256" s="5">
        <v>41349</v>
      </c>
      <c r="I256" s="5">
        <v>79986</v>
      </c>
      <c r="J256" s="5">
        <v>14315</v>
      </c>
      <c r="K256" s="5" t="s">
        <v>33</v>
      </c>
      <c r="L256" s="5">
        <v>181731</v>
      </c>
      <c r="M256" s="5">
        <v>643629</v>
      </c>
      <c r="N256" s="5">
        <v>47141</v>
      </c>
      <c r="O256" s="5">
        <v>17126</v>
      </c>
      <c r="P256" s="5">
        <v>13581</v>
      </c>
      <c r="Q256" s="5" t="s">
        <v>33</v>
      </c>
      <c r="R256" s="5" t="s">
        <v>33</v>
      </c>
      <c r="S256" s="5">
        <v>24513</v>
      </c>
      <c r="T256" s="5">
        <v>47609</v>
      </c>
      <c r="U256" s="5">
        <v>26317</v>
      </c>
      <c r="V256" s="5">
        <v>6998</v>
      </c>
      <c r="W256" s="5">
        <v>19</v>
      </c>
      <c r="X256" s="5">
        <v>57292</v>
      </c>
      <c r="Y256" s="5">
        <v>3530</v>
      </c>
    </row>
    <row r="257" spans="1:25" x14ac:dyDescent="0.3">
      <c r="A257" s="1">
        <v>4056972</v>
      </c>
      <c r="B257" s="1" t="s">
        <v>29</v>
      </c>
      <c r="C257" s="2"/>
      <c r="D257" s="4" t="s">
        <v>40</v>
      </c>
      <c r="E257" s="4">
        <v>4056972</v>
      </c>
      <c r="F257" s="5">
        <v>2</v>
      </c>
      <c r="G257" s="5">
        <v>33962</v>
      </c>
      <c r="H257" s="5">
        <v>16644</v>
      </c>
      <c r="I257" s="5">
        <v>77970</v>
      </c>
      <c r="J257" s="5">
        <v>1580</v>
      </c>
      <c r="K257" s="5" t="s">
        <v>33</v>
      </c>
      <c r="L257" s="5">
        <v>130591</v>
      </c>
      <c r="M257" s="5">
        <v>703191</v>
      </c>
      <c r="N257" s="5">
        <v>54297</v>
      </c>
      <c r="O257" s="5">
        <v>23658</v>
      </c>
      <c r="P257" s="5">
        <v>13310</v>
      </c>
      <c r="Q257" s="5" t="s">
        <v>33</v>
      </c>
      <c r="R257" s="5" t="s">
        <v>33</v>
      </c>
      <c r="S257" s="5">
        <v>23674</v>
      </c>
      <c r="T257" s="5">
        <v>41700</v>
      </c>
      <c r="U257" s="5">
        <v>24466</v>
      </c>
      <c r="V257" s="5">
        <v>7094</v>
      </c>
      <c r="W257" s="5">
        <v>25</v>
      </c>
      <c r="X257" s="5">
        <v>59684</v>
      </c>
      <c r="Y257" s="5">
        <v>3653</v>
      </c>
    </row>
    <row r="258" spans="1:25" x14ac:dyDescent="0.3">
      <c r="A258" s="1">
        <v>4056972</v>
      </c>
      <c r="B258" s="1" t="s">
        <v>30</v>
      </c>
      <c r="C258" s="2"/>
      <c r="D258" s="4" t="s">
        <v>40</v>
      </c>
      <c r="E258" s="4">
        <v>4056972</v>
      </c>
      <c r="F258" s="5">
        <v>2</v>
      </c>
      <c r="G258" s="5">
        <v>30208</v>
      </c>
      <c r="H258" s="5">
        <v>17173</v>
      </c>
      <c r="I258" s="5">
        <v>65069</v>
      </c>
      <c r="J258" s="5">
        <v>10627</v>
      </c>
      <c r="K258" s="5" t="s">
        <v>33</v>
      </c>
      <c r="L258" s="5">
        <v>122718</v>
      </c>
      <c r="M258" s="5">
        <v>653142</v>
      </c>
      <c r="N258" s="5">
        <v>50232</v>
      </c>
      <c r="O258" s="5">
        <v>12684</v>
      </c>
      <c r="P258" s="5">
        <v>14640</v>
      </c>
      <c r="Q258" s="5" t="s">
        <v>33</v>
      </c>
      <c r="R258" s="5" t="s">
        <v>33</v>
      </c>
      <c r="S258" s="5">
        <v>22795</v>
      </c>
      <c r="T258" s="5">
        <v>47863</v>
      </c>
      <c r="U258" s="5">
        <v>23235</v>
      </c>
      <c r="V258" s="5">
        <v>6669</v>
      </c>
      <c r="W258" s="5">
        <v>61</v>
      </c>
      <c r="X258" s="5">
        <v>46079</v>
      </c>
      <c r="Y258" s="5">
        <v>3363</v>
      </c>
    </row>
    <row r="259" spans="1:25" x14ac:dyDescent="0.3">
      <c r="A259" s="1">
        <v>4056972</v>
      </c>
      <c r="B259" s="1" t="s">
        <v>31</v>
      </c>
      <c r="C259" s="2"/>
      <c r="D259" s="4" t="s">
        <v>40</v>
      </c>
      <c r="E259" s="4">
        <v>4056972</v>
      </c>
      <c r="F259" s="5">
        <v>2</v>
      </c>
      <c r="G259" s="5">
        <v>16626</v>
      </c>
      <c r="H259" s="5">
        <v>19970</v>
      </c>
      <c r="I259" s="5">
        <v>68774</v>
      </c>
      <c r="J259" s="5">
        <v>15814</v>
      </c>
      <c r="K259" s="5" t="s">
        <v>33</v>
      </c>
      <c r="L259" s="5">
        <v>121390</v>
      </c>
      <c r="M259" s="5">
        <v>575189</v>
      </c>
      <c r="N259" s="5">
        <v>46036</v>
      </c>
      <c r="O259" s="5">
        <v>19238</v>
      </c>
      <c r="P259" s="5">
        <v>13926</v>
      </c>
      <c r="Q259" s="5" t="s">
        <v>33</v>
      </c>
      <c r="R259" s="5" t="s">
        <v>33</v>
      </c>
      <c r="S259" s="5">
        <v>20161</v>
      </c>
      <c r="T259" s="5">
        <v>39638</v>
      </c>
      <c r="U259" s="5">
        <v>22928</v>
      </c>
      <c r="V259" s="5">
        <v>6242</v>
      </c>
      <c r="W259" s="5">
        <v>0</v>
      </c>
      <c r="X259" s="5">
        <v>46676</v>
      </c>
      <c r="Y259" s="5">
        <v>3154</v>
      </c>
    </row>
    <row r="260" spans="1:25" x14ac:dyDescent="0.3">
      <c r="A260" s="1">
        <v>4056974</v>
      </c>
      <c r="B260" s="1" t="s">
        <v>0</v>
      </c>
      <c r="C260" s="2"/>
      <c r="D260" s="4" t="s">
        <v>41</v>
      </c>
      <c r="E260" s="4">
        <v>4056974</v>
      </c>
      <c r="F260" s="5">
        <v>100773</v>
      </c>
      <c r="G260" s="5">
        <v>894042</v>
      </c>
      <c r="H260" s="5">
        <v>95249</v>
      </c>
      <c r="I260" s="5">
        <v>384165</v>
      </c>
      <c r="J260" s="5">
        <v>105150</v>
      </c>
      <c r="K260" s="5">
        <v>0</v>
      </c>
      <c r="L260" s="5">
        <v>1579379</v>
      </c>
      <c r="M260" s="5">
        <v>1279846</v>
      </c>
      <c r="N260" s="5">
        <v>137812</v>
      </c>
      <c r="O260" s="5">
        <v>75299</v>
      </c>
      <c r="P260" s="5">
        <v>11963</v>
      </c>
      <c r="Q260" s="5">
        <v>493</v>
      </c>
      <c r="R260" s="5">
        <v>0</v>
      </c>
      <c r="S260" s="5">
        <v>77630</v>
      </c>
      <c r="T260" s="5">
        <v>38167</v>
      </c>
      <c r="U260" s="5">
        <v>56197</v>
      </c>
      <c r="V260" s="5">
        <v>47854</v>
      </c>
      <c r="W260" s="5">
        <v>13077</v>
      </c>
      <c r="X260" s="5">
        <v>196506</v>
      </c>
      <c r="Y260" s="5">
        <v>13490</v>
      </c>
    </row>
    <row r="261" spans="1:25" x14ac:dyDescent="0.3">
      <c r="A261" s="1">
        <v>4056974</v>
      </c>
      <c r="B261" s="1" t="s">
        <v>1</v>
      </c>
      <c r="C261" s="2"/>
      <c r="D261" s="4" t="s">
        <v>41</v>
      </c>
      <c r="E261" s="4">
        <v>4056974</v>
      </c>
      <c r="F261" s="5">
        <v>71738</v>
      </c>
      <c r="G261" s="5">
        <v>542762</v>
      </c>
      <c r="H261" s="5">
        <v>207024</v>
      </c>
      <c r="I261" s="5">
        <v>395319</v>
      </c>
      <c r="J261" s="5">
        <v>84112</v>
      </c>
      <c r="K261" s="5">
        <v>0</v>
      </c>
      <c r="L261" s="5">
        <v>1300954</v>
      </c>
      <c r="M261" s="5">
        <v>1395511</v>
      </c>
      <c r="N261" s="5">
        <v>171452</v>
      </c>
      <c r="O261" s="5">
        <v>69783</v>
      </c>
      <c r="P261" s="5">
        <v>13115</v>
      </c>
      <c r="Q261" s="5">
        <v>0</v>
      </c>
      <c r="R261" s="5">
        <v>0</v>
      </c>
      <c r="S261" s="5">
        <v>79195</v>
      </c>
      <c r="T261" s="5">
        <v>33639</v>
      </c>
      <c r="U261" s="5">
        <v>64185</v>
      </c>
      <c r="V261" s="5">
        <v>44822</v>
      </c>
      <c r="W261" s="5">
        <v>13409</v>
      </c>
      <c r="X261" s="5">
        <v>159185</v>
      </c>
      <c r="Y261" s="5">
        <v>12572</v>
      </c>
    </row>
    <row r="262" spans="1:25" x14ac:dyDescent="0.3">
      <c r="A262" s="1">
        <v>4056974</v>
      </c>
      <c r="B262" s="1" t="s">
        <v>2</v>
      </c>
      <c r="C262" s="2"/>
      <c r="D262" s="4" t="s">
        <v>41</v>
      </c>
      <c r="E262" s="4">
        <v>4056974</v>
      </c>
      <c r="F262" s="5">
        <v>158545</v>
      </c>
      <c r="G262" s="5">
        <v>418411</v>
      </c>
      <c r="H262" s="5">
        <v>98023</v>
      </c>
      <c r="I262" s="5">
        <v>320175</v>
      </c>
      <c r="J262" s="5">
        <v>95014</v>
      </c>
      <c r="K262" s="5">
        <v>0</v>
      </c>
      <c r="L262" s="5">
        <v>1090168</v>
      </c>
      <c r="M262" s="5">
        <v>1258104</v>
      </c>
      <c r="N262" s="5">
        <v>155472</v>
      </c>
      <c r="O262" s="5">
        <v>69411</v>
      </c>
      <c r="P262" s="5">
        <v>13293</v>
      </c>
      <c r="Q262" s="5">
        <v>0</v>
      </c>
      <c r="R262" s="5">
        <v>0</v>
      </c>
      <c r="S262" s="5">
        <v>74594</v>
      </c>
      <c r="T262" s="5">
        <v>34690</v>
      </c>
      <c r="U262" s="5">
        <v>59041</v>
      </c>
      <c r="V262" s="5">
        <v>54410</v>
      </c>
      <c r="W262" s="5">
        <v>13872</v>
      </c>
      <c r="X262" s="5">
        <v>171216</v>
      </c>
      <c r="Y262" s="5">
        <v>12101</v>
      </c>
    </row>
    <row r="263" spans="1:25" x14ac:dyDescent="0.3">
      <c r="A263" s="1">
        <v>4056974</v>
      </c>
      <c r="B263" s="1" t="s">
        <v>3</v>
      </c>
      <c r="C263" s="2"/>
      <c r="D263" s="4" t="s">
        <v>41</v>
      </c>
      <c r="E263" s="4">
        <v>4056974</v>
      </c>
      <c r="F263" s="5">
        <v>78844</v>
      </c>
      <c r="G263" s="5">
        <v>471643</v>
      </c>
      <c r="H263" s="5">
        <v>258354</v>
      </c>
      <c r="I263" s="5">
        <v>247452</v>
      </c>
      <c r="J263" s="5">
        <v>100799</v>
      </c>
      <c r="K263" s="5">
        <v>0</v>
      </c>
      <c r="L263" s="5">
        <v>1157091</v>
      </c>
      <c r="M263" s="5">
        <v>1311388</v>
      </c>
      <c r="N263" s="5">
        <v>175403</v>
      </c>
      <c r="O263" s="5">
        <v>64244</v>
      </c>
      <c r="P263" s="5">
        <v>17398</v>
      </c>
      <c r="Q263" s="5">
        <v>0</v>
      </c>
      <c r="R263" s="5">
        <v>0</v>
      </c>
      <c r="S263" s="5">
        <v>65641</v>
      </c>
      <c r="T263" s="5">
        <v>39170</v>
      </c>
      <c r="U263" s="5">
        <v>54257</v>
      </c>
      <c r="V263" s="5">
        <v>59023</v>
      </c>
      <c r="W263" s="5">
        <v>12389</v>
      </c>
      <c r="X263" s="5">
        <v>174893</v>
      </c>
      <c r="Y263" s="5">
        <v>11880</v>
      </c>
    </row>
    <row r="264" spans="1:25" x14ac:dyDescent="0.3">
      <c r="A264" s="1">
        <v>4056974</v>
      </c>
      <c r="B264" s="1" t="s">
        <v>4</v>
      </c>
      <c r="C264" s="2"/>
      <c r="D264" s="4" t="s">
        <v>41</v>
      </c>
      <c r="E264" s="4">
        <v>4056974</v>
      </c>
      <c r="F264" s="5">
        <v>39800</v>
      </c>
      <c r="G264" s="5">
        <v>343260</v>
      </c>
      <c r="H264" s="5">
        <v>257482</v>
      </c>
      <c r="I264" s="5">
        <v>243885</v>
      </c>
      <c r="J264" s="5">
        <v>98345</v>
      </c>
      <c r="K264" s="5">
        <v>0</v>
      </c>
      <c r="L264" s="5">
        <v>982771</v>
      </c>
      <c r="M264" s="5">
        <v>1379414</v>
      </c>
      <c r="N264" s="5">
        <v>155078</v>
      </c>
      <c r="O264" s="5">
        <v>62182</v>
      </c>
      <c r="P264" s="5">
        <v>21154</v>
      </c>
      <c r="Q264" s="5">
        <v>0</v>
      </c>
      <c r="R264" s="5">
        <v>0</v>
      </c>
      <c r="S264" s="5">
        <v>52021</v>
      </c>
      <c r="T264" s="5">
        <v>43448</v>
      </c>
      <c r="U264" s="5">
        <v>52455</v>
      </c>
      <c r="V264" s="5">
        <v>55010</v>
      </c>
      <c r="W264" s="5">
        <v>11296</v>
      </c>
      <c r="X264" s="5">
        <v>156071</v>
      </c>
      <c r="Y264" s="5">
        <v>11678</v>
      </c>
    </row>
    <row r="265" spans="1:25" x14ac:dyDescent="0.3">
      <c r="A265" s="1">
        <v>4056974</v>
      </c>
      <c r="B265" s="1" t="s">
        <v>5</v>
      </c>
      <c r="C265" s="2"/>
      <c r="D265" s="4" t="s">
        <v>41</v>
      </c>
      <c r="E265" s="4">
        <v>4056974</v>
      </c>
      <c r="F265" s="5">
        <v>48952</v>
      </c>
      <c r="G265" s="5">
        <v>403486</v>
      </c>
      <c r="H265" s="5">
        <v>32970</v>
      </c>
      <c r="I265" s="5">
        <v>213685</v>
      </c>
      <c r="J265" s="5">
        <v>93488</v>
      </c>
      <c r="K265" s="5">
        <v>0</v>
      </c>
      <c r="L265" s="5">
        <v>792582</v>
      </c>
      <c r="M265" s="5">
        <v>1451248</v>
      </c>
      <c r="N265" s="5">
        <v>168973</v>
      </c>
      <c r="O265" s="5">
        <v>59770</v>
      </c>
      <c r="P265" s="5">
        <v>19867</v>
      </c>
      <c r="Q265" s="5">
        <v>0</v>
      </c>
      <c r="R265" s="5">
        <v>0</v>
      </c>
      <c r="S265" s="5">
        <v>51538</v>
      </c>
      <c r="T265" s="5">
        <v>40691</v>
      </c>
      <c r="U265" s="5">
        <v>52544</v>
      </c>
      <c r="V265" s="5">
        <v>60160</v>
      </c>
      <c r="W265" s="5">
        <v>9974</v>
      </c>
      <c r="X265" s="5">
        <v>180516</v>
      </c>
      <c r="Y265" s="5">
        <v>11602</v>
      </c>
    </row>
    <row r="266" spans="1:25" x14ac:dyDescent="0.3">
      <c r="A266" s="1">
        <v>4056974</v>
      </c>
      <c r="B266" s="1" t="s">
        <v>6</v>
      </c>
      <c r="C266" s="2"/>
      <c r="D266" s="4" t="s">
        <v>41</v>
      </c>
      <c r="E266" s="4">
        <v>4056974</v>
      </c>
      <c r="F266" s="5">
        <v>42976</v>
      </c>
      <c r="G266" s="5">
        <v>345241</v>
      </c>
      <c r="H266" s="5">
        <v>77880</v>
      </c>
      <c r="I266" s="5">
        <v>203565</v>
      </c>
      <c r="J266" s="5">
        <v>52504</v>
      </c>
      <c r="K266" s="5">
        <v>0</v>
      </c>
      <c r="L266" s="5">
        <v>978535</v>
      </c>
      <c r="M266" s="5">
        <v>1390446</v>
      </c>
      <c r="N266" s="5">
        <v>133574</v>
      </c>
      <c r="O266" s="5">
        <v>52207</v>
      </c>
      <c r="P266" s="5">
        <v>19862</v>
      </c>
      <c r="Q266" s="5">
        <v>0</v>
      </c>
      <c r="R266" s="5">
        <v>0</v>
      </c>
      <c r="S266" s="5">
        <v>54067</v>
      </c>
      <c r="T266" s="5">
        <v>42331</v>
      </c>
      <c r="U266" s="5">
        <v>52597</v>
      </c>
      <c r="V266" s="5">
        <v>77723</v>
      </c>
      <c r="W266" s="5">
        <v>9332</v>
      </c>
      <c r="X266" s="5">
        <v>204546</v>
      </c>
      <c r="Y266" s="5">
        <v>9248</v>
      </c>
    </row>
    <row r="267" spans="1:25" x14ac:dyDescent="0.3">
      <c r="A267" s="1">
        <v>4056974</v>
      </c>
      <c r="B267" s="1" t="s">
        <v>7</v>
      </c>
      <c r="C267" s="2"/>
      <c r="D267" s="4" t="s">
        <v>41</v>
      </c>
      <c r="E267" s="4">
        <v>4056974</v>
      </c>
      <c r="F267" s="5">
        <v>42727</v>
      </c>
      <c r="G267" s="5">
        <v>350236</v>
      </c>
      <c r="H267" s="5">
        <v>85593</v>
      </c>
      <c r="I267" s="5">
        <v>220698</v>
      </c>
      <c r="J267" s="5">
        <v>68867</v>
      </c>
      <c r="K267" s="5">
        <v>0</v>
      </c>
      <c r="L267" s="5">
        <v>768123</v>
      </c>
      <c r="M267" s="5">
        <v>1261980</v>
      </c>
      <c r="N267" s="5">
        <v>138741</v>
      </c>
      <c r="O267" s="5">
        <v>46458</v>
      </c>
      <c r="P267" s="5">
        <v>20788</v>
      </c>
      <c r="Q267" s="5">
        <v>0</v>
      </c>
      <c r="R267" s="5">
        <v>0</v>
      </c>
      <c r="S267" s="5">
        <v>53761</v>
      </c>
      <c r="T267" s="5">
        <v>38211</v>
      </c>
      <c r="U267" s="5">
        <v>52836</v>
      </c>
      <c r="V267" s="5">
        <v>77167</v>
      </c>
      <c r="W267" s="5">
        <v>9459</v>
      </c>
      <c r="X267" s="5">
        <v>204267</v>
      </c>
      <c r="Y267" s="5">
        <v>8219</v>
      </c>
    </row>
    <row r="268" spans="1:25" x14ac:dyDescent="0.3">
      <c r="A268" s="1">
        <v>4056974</v>
      </c>
      <c r="B268" s="1" t="s">
        <v>8</v>
      </c>
      <c r="C268" s="2"/>
      <c r="D268" s="4" t="s">
        <v>41</v>
      </c>
      <c r="E268" s="4">
        <v>4056974</v>
      </c>
      <c r="F268" s="5">
        <v>36208</v>
      </c>
      <c r="G268" s="5">
        <v>447145</v>
      </c>
      <c r="H268" s="5">
        <v>75248</v>
      </c>
      <c r="I268" s="5">
        <v>227361</v>
      </c>
      <c r="J268" s="5">
        <v>91124</v>
      </c>
      <c r="K268" s="5">
        <v>0</v>
      </c>
      <c r="L268" s="5">
        <v>877085</v>
      </c>
      <c r="M268" s="5">
        <v>1321620</v>
      </c>
      <c r="N268" s="5">
        <v>154131</v>
      </c>
      <c r="O268" s="5">
        <v>68757</v>
      </c>
      <c r="P268" s="5">
        <v>17112</v>
      </c>
      <c r="Q268" s="5">
        <v>0</v>
      </c>
      <c r="R268" s="5">
        <v>0</v>
      </c>
      <c r="S268" s="5">
        <v>49800</v>
      </c>
      <c r="T268" s="5">
        <v>33465</v>
      </c>
      <c r="U268" s="5">
        <v>56084</v>
      </c>
      <c r="V268" s="5">
        <v>73403</v>
      </c>
      <c r="W268" s="5">
        <v>8829</v>
      </c>
      <c r="X268" s="5">
        <v>172534</v>
      </c>
      <c r="Y268" s="5">
        <v>5973</v>
      </c>
    </row>
    <row r="269" spans="1:25" x14ac:dyDescent="0.3">
      <c r="A269" s="1">
        <v>4056974</v>
      </c>
      <c r="B269" s="1" t="s">
        <v>9</v>
      </c>
      <c r="C269" s="2"/>
      <c r="D269" s="4" t="s">
        <v>41</v>
      </c>
      <c r="E269" s="4">
        <v>4056974</v>
      </c>
      <c r="F269" s="5">
        <v>52530</v>
      </c>
      <c r="G269" s="5">
        <v>172911</v>
      </c>
      <c r="H269" s="5">
        <v>175255</v>
      </c>
      <c r="I269" s="5">
        <v>219077</v>
      </c>
      <c r="J269" s="5">
        <v>67482</v>
      </c>
      <c r="K269" s="5">
        <v>0</v>
      </c>
      <c r="L269" s="5">
        <v>687255</v>
      </c>
      <c r="M269" s="5">
        <v>1374126</v>
      </c>
      <c r="N269" s="5">
        <v>156552</v>
      </c>
      <c r="O269" s="5">
        <v>38576</v>
      </c>
      <c r="P269" s="5">
        <v>7963</v>
      </c>
      <c r="Q269" s="5">
        <v>0</v>
      </c>
      <c r="R269" s="5">
        <v>0</v>
      </c>
      <c r="S269" s="5">
        <v>54422</v>
      </c>
      <c r="T269" s="5">
        <v>37650</v>
      </c>
      <c r="U269" s="5">
        <v>66343</v>
      </c>
      <c r="V269" s="5">
        <v>51166</v>
      </c>
      <c r="W269" s="5">
        <v>9225</v>
      </c>
      <c r="X269" s="5">
        <v>183333</v>
      </c>
      <c r="Y269" s="5">
        <v>7036</v>
      </c>
    </row>
    <row r="270" spans="1:25" x14ac:dyDescent="0.3">
      <c r="A270" s="1">
        <v>4056974</v>
      </c>
      <c r="B270" s="1" t="s">
        <v>10</v>
      </c>
      <c r="C270" s="2"/>
      <c r="D270" s="4" t="s">
        <v>41</v>
      </c>
      <c r="E270" s="4">
        <v>4056974</v>
      </c>
      <c r="F270" s="5">
        <v>73290</v>
      </c>
      <c r="G270" s="5">
        <v>359258</v>
      </c>
      <c r="H270" s="5">
        <v>143896</v>
      </c>
      <c r="I270" s="5">
        <v>197109</v>
      </c>
      <c r="J270" s="5">
        <v>34912</v>
      </c>
      <c r="K270" s="5">
        <v>0</v>
      </c>
      <c r="L270" s="5">
        <v>808465</v>
      </c>
      <c r="M270" s="5">
        <v>1510636</v>
      </c>
      <c r="N270" s="5">
        <v>165144</v>
      </c>
      <c r="O270" s="5">
        <v>36488</v>
      </c>
      <c r="P270" s="5">
        <v>9966</v>
      </c>
      <c r="Q270" s="5">
        <v>0</v>
      </c>
      <c r="R270" s="5">
        <v>0</v>
      </c>
      <c r="S270" s="5">
        <v>54123</v>
      </c>
      <c r="T270" s="5">
        <v>41521</v>
      </c>
      <c r="U270" s="5">
        <v>74296</v>
      </c>
      <c r="V270" s="5">
        <v>25457</v>
      </c>
      <c r="W270" s="5">
        <v>8563</v>
      </c>
      <c r="X270" s="5">
        <v>158383</v>
      </c>
      <c r="Y270" s="5">
        <v>8578</v>
      </c>
    </row>
    <row r="271" spans="1:25" x14ac:dyDescent="0.3">
      <c r="A271" s="1">
        <v>4056974</v>
      </c>
      <c r="B271" s="1" t="s">
        <v>11</v>
      </c>
      <c r="C271" s="2"/>
      <c r="D271" s="4" t="s">
        <v>41</v>
      </c>
      <c r="E271" s="4">
        <v>4056974</v>
      </c>
      <c r="F271" s="5">
        <v>75773</v>
      </c>
      <c r="G271" s="5">
        <v>270910</v>
      </c>
      <c r="H271" s="5">
        <v>104659</v>
      </c>
      <c r="I271" s="5">
        <v>306475</v>
      </c>
      <c r="J271" s="5">
        <v>58348</v>
      </c>
      <c r="K271" s="5">
        <v>0</v>
      </c>
      <c r="L271" s="5">
        <v>816165</v>
      </c>
      <c r="M271" s="5">
        <v>1635787</v>
      </c>
      <c r="N271" s="5">
        <v>157550</v>
      </c>
      <c r="O271" s="5">
        <v>36777</v>
      </c>
      <c r="P271" s="5">
        <v>8233</v>
      </c>
      <c r="Q271" s="5">
        <v>0</v>
      </c>
      <c r="R271" s="5">
        <v>0</v>
      </c>
      <c r="S271" s="5">
        <v>57856</v>
      </c>
      <c r="T271" s="5">
        <v>48313</v>
      </c>
      <c r="U271" s="5">
        <v>75589</v>
      </c>
      <c r="V271" s="5">
        <v>12642</v>
      </c>
      <c r="W271" s="5">
        <v>15163</v>
      </c>
      <c r="X271" s="5">
        <v>147839</v>
      </c>
      <c r="Y271" s="5">
        <v>10125</v>
      </c>
    </row>
    <row r="272" spans="1:25" x14ac:dyDescent="0.3">
      <c r="A272" s="1">
        <v>4056974</v>
      </c>
      <c r="B272" s="1" t="s">
        <v>12</v>
      </c>
      <c r="C272" s="2"/>
      <c r="D272" s="4" t="s">
        <v>41</v>
      </c>
      <c r="E272" s="4">
        <v>4056974</v>
      </c>
      <c r="F272" s="5">
        <v>47119</v>
      </c>
      <c r="G272" s="5">
        <v>100220</v>
      </c>
      <c r="H272" s="5">
        <v>125043</v>
      </c>
      <c r="I272" s="5">
        <v>332972</v>
      </c>
      <c r="J272" s="5">
        <v>33790</v>
      </c>
      <c r="K272" s="5">
        <v>0</v>
      </c>
      <c r="L272" s="5">
        <v>639143</v>
      </c>
      <c r="M272" s="5">
        <v>1481685</v>
      </c>
      <c r="N272" s="5">
        <v>144779</v>
      </c>
      <c r="O272" s="5">
        <v>43516</v>
      </c>
      <c r="P272" s="5">
        <v>7233</v>
      </c>
      <c r="Q272" s="5">
        <v>0</v>
      </c>
      <c r="R272" s="5">
        <v>0</v>
      </c>
      <c r="S272" s="5">
        <v>51761</v>
      </c>
      <c r="T272" s="5">
        <v>42701</v>
      </c>
      <c r="U272" s="5">
        <v>67387</v>
      </c>
      <c r="V272" s="5">
        <v>11184</v>
      </c>
      <c r="W272" s="5">
        <v>14203</v>
      </c>
      <c r="X272" s="5">
        <v>141041</v>
      </c>
      <c r="Y272" s="5">
        <v>10144</v>
      </c>
    </row>
    <row r="273" spans="1:25" x14ac:dyDescent="0.3">
      <c r="A273" s="1">
        <v>4056974</v>
      </c>
      <c r="B273" s="1" t="s">
        <v>13</v>
      </c>
      <c r="C273" s="2"/>
      <c r="D273" s="4" t="s">
        <v>41</v>
      </c>
      <c r="E273" s="4">
        <v>4056974</v>
      </c>
      <c r="F273" s="5">
        <v>31971</v>
      </c>
      <c r="G273" s="5">
        <v>82029</v>
      </c>
      <c r="H273" s="5">
        <v>90823</v>
      </c>
      <c r="I273" s="5">
        <v>321798</v>
      </c>
      <c r="J273" s="5">
        <v>47837</v>
      </c>
      <c r="K273" s="5">
        <v>0</v>
      </c>
      <c r="L273" s="5">
        <v>574458</v>
      </c>
      <c r="M273" s="5">
        <v>1657978</v>
      </c>
      <c r="N273" s="5">
        <v>136178</v>
      </c>
      <c r="O273" s="5">
        <v>31762</v>
      </c>
      <c r="P273" s="5">
        <v>8873</v>
      </c>
      <c r="Q273" s="5">
        <v>0</v>
      </c>
      <c r="R273" s="5">
        <v>0</v>
      </c>
      <c r="S273" s="5">
        <v>43881</v>
      </c>
      <c r="T273" s="5">
        <v>33047</v>
      </c>
      <c r="U273" s="5">
        <v>64071</v>
      </c>
      <c r="V273" s="5">
        <v>13045</v>
      </c>
      <c r="W273" s="5">
        <v>16522</v>
      </c>
      <c r="X273" s="5">
        <v>149879</v>
      </c>
      <c r="Y273" s="5">
        <v>9092</v>
      </c>
    </row>
    <row r="274" spans="1:25" x14ac:dyDescent="0.3">
      <c r="A274" s="1">
        <v>4056974</v>
      </c>
      <c r="B274" s="1" t="s">
        <v>14</v>
      </c>
      <c r="C274" s="2"/>
      <c r="D274" s="4" t="s">
        <v>41</v>
      </c>
      <c r="E274" s="4">
        <v>4056974</v>
      </c>
      <c r="F274" s="5">
        <v>24299</v>
      </c>
      <c r="G274" s="5">
        <v>152379</v>
      </c>
      <c r="H274" s="5">
        <v>74745</v>
      </c>
      <c r="I274" s="5">
        <v>267195</v>
      </c>
      <c r="J274" s="5">
        <v>30356</v>
      </c>
      <c r="K274" s="5" t="s">
        <v>33</v>
      </c>
      <c r="L274" s="5">
        <v>548973</v>
      </c>
      <c r="M274" s="5">
        <v>1756434</v>
      </c>
      <c r="N274" s="5">
        <v>104228</v>
      </c>
      <c r="O274" s="5">
        <v>26566</v>
      </c>
      <c r="P274" s="5">
        <v>9266</v>
      </c>
      <c r="Q274" s="5" t="s">
        <v>33</v>
      </c>
      <c r="R274" s="5" t="s">
        <v>33</v>
      </c>
      <c r="S274" s="5">
        <v>39596</v>
      </c>
      <c r="T274" s="5">
        <v>34323</v>
      </c>
      <c r="U274" s="5">
        <v>64543</v>
      </c>
      <c r="V274" s="5">
        <v>12513</v>
      </c>
      <c r="W274" s="5">
        <v>22791</v>
      </c>
      <c r="X274" s="5">
        <v>121705</v>
      </c>
      <c r="Y274" s="5">
        <v>8799</v>
      </c>
    </row>
    <row r="275" spans="1:25" x14ac:dyDescent="0.3">
      <c r="A275" s="1">
        <v>4056974</v>
      </c>
      <c r="B275" s="1" t="s">
        <v>15</v>
      </c>
      <c r="C275" s="2"/>
      <c r="D275" s="4" t="s">
        <v>41</v>
      </c>
      <c r="E275" s="4">
        <v>4056974</v>
      </c>
      <c r="F275" s="5">
        <v>25445</v>
      </c>
      <c r="G275" s="5">
        <v>52395</v>
      </c>
      <c r="H275" s="5">
        <v>68774</v>
      </c>
      <c r="I275" s="5">
        <v>250181</v>
      </c>
      <c r="J275" s="5">
        <v>10315</v>
      </c>
      <c r="K275" s="5" t="s">
        <v>33</v>
      </c>
      <c r="L275" s="5">
        <v>407111</v>
      </c>
      <c r="M275" s="5">
        <v>2215726</v>
      </c>
      <c r="N275" s="5">
        <v>96414</v>
      </c>
      <c r="O275" s="5">
        <v>21426</v>
      </c>
      <c r="P275" s="5">
        <v>6967</v>
      </c>
      <c r="Q275" s="5" t="s">
        <v>33</v>
      </c>
      <c r="R275" s="5" t="s">
        <v>33</v>
      </c>
      <c r="S275" s="5">
        <v>35272</v>
      </c>
      <c r="T275" s="5">
        <v>36355</v>
      </c>
      <c r="U275" s="5">
        <v>47801</v>
      </c>
      <c r="V275" s="5">
        <v>2626</v>
      </c>
      <c r="W275" s="5">
        <v>22748</v>
      </c>
      <c r="X275" s="5">
        <v>143514</v>
      </c>
      <c r="Y275" s="5">
        <v>7077</v>
      </c>
    </row>
    <row r="276" spans="1:25" x14ac:dyDescent="0.3">
      <c r="A276" s="1">
        <v>4056974</v>
      </c>
      <c r="B276" s="1" t="s">
        <v>16</v>
      </c>
      <c r="C276" s="2"/>
      <c r="D276" s="4" t="s">
        <v>41</v>
      </c>
      <c r="E276" s="4">
        <v>4056974</v>
      </c>
      <c r="F276" s="5">
        <v>28486</v>
      </c>
      <c r="G276" s="5">
        <v>237427</v>
      </c>
      <c r="H276" s="5">
        <v>114013</v>
      </c>
      <c r="I276" s="5">
        <v>212016</v>
      </c>
      <c r="J276" s="5">
        <v>40122</v>
      </c>
      <c r="K276" s="5" t="s">
        <v>33</v>
      </c>
      <c r="L276" s="5">
        <v>632064</v>
      </c>
      <c r="M276" s="5">
        <v>1614667</v>
      </c>
      <c r="N276" s="5">
        <v>89679</v>
      </c>
      <c r="O276" s="5">
        <v>20852</v>
      </c>
      <c r="P276" s="5">
        <v>4777</v>
      </c>
      <c r="Q276" s="5" t="s">
        <v>33</v>
      </c>
      <c r="R276" s="5" t="s">
        <v>33</v>
      </c>
      <c r="S276" s="5">
        <v>31317</v>
      </c>
      <c r="T276" s="5">
        <v>29971</v>
      </c>
      <c r="U276" s="5">
        <v>45917</v>
      </c>
      <c r="V276" s="5">
        <v>2075</v>
      </c>
      <c r="W276" s="5">
        <v>22466</v>
      </c>
      <c r="X276" s="5">
        <v>136733</v>
      </c>
      <c r="Y276" s="5">
        <v>4730</v>
      </c>
    </row>
    <row r="277" spans="1:25" x14ac:dyDescent="0.3">
      <c r="A277" s="1">
        <v>4056974</v>
      </c>
      <c r="B277" s="1" t="s">
        <v>17</v>
      </c>
      <c r="C277" s="2"/>
      <c r="D277" s="4" t="s">
        <v>41</v>
      </c>
      <c r="E277" s="4">
        <v>4056974</v>
      </c>
      <c r="F277" s="5">
        <v>38138</v>
      </c>
      <c r="G277" s="5">
        <v>95716</v>
      </c>
      <c r="H277" s="5">
        <v>77340</v>
      </c>
      <c r="I277" s="5">
        <v>208821</v>
      </c>
      <c r="J277" s="5">
        <v>45970</v>
      </c>
      <c r="K277" s="5" t="s">
        <v>33</v>
      </c>
      <c r="L277" s="5">
        <v>465985</v>
      </c>
      <c r="M277" s="5">
        <v>750894</v>
      </c>
      <c r="N277" s="5">
        <v>92580</v>
      </c>
      <c r="O277" s="5">
        <v>20217</v>
      </c>
      <c r="P277" s="5">
        <v>5171</v>
      </c>
      <c r="Q277" s="5" t="s">
        <v>33</v>
      </c>
      <c r="R277" s="5" t="s">
        <v>33</v>
      </c>
      <c r="S277" s="5">
        <v>34236</v>
      </c>
      <c r="T277" s="5">
        <v>28342</v>
      </c>
      <c r="U277" s="5">
        <v>53338</v>
      </c>
      <c r="V277" s="5">
        <v>2555</v>
      </c>
      <c r="W277" s="5">
        <v>15996</v>
      </c>
      <c r="X277" s="5">
        <v>104425</v>
      </c>
      <c r="Y277" s="5">
        <v>5676</v>
      </c>
    </row>
    <row r="278" spans="1:25" x14ac:dyDescent="0.3">
      <c r="A278" s="1">
        <v>4056974</v>
      </c>
      <c r="B278" s="1" t="s">
        <v>18</v>
      </c>
      <c r="C278" s="2"/>
      <c r="D278" s="4" t="s">
        <v>41</v>
      </c>
      <c r="E278" s="4">
        <v>4056974</v>
      </c>
      <c r="F278" s="5">
        <v>5538</v>
      </c>
      <c r="G278" s="5">
        <v>51375</v>
      </c>
      <c r="H278" s="5">
        <v>79652</v>
      </c>
      <c r="I278" s="5">
        <v>218669</v>
      </c>
      <c r="J278" s="5">
        <v>19324</v>
      </c>
      <c r="K278" s="5" t="s">
        <v>33</v>
      </c>
      <c r="L278" s="5">
        <v>374559</v>
      </c>
      <c r="M278" s="5">
        <v>1650591</v>
      </c>
      <c r="N278" s="5">
        <v>95994</v>
      </c>
      <c r="O278" s="5">
        <v>22282</v>
      </c>
      <c r="P278" s="5">
        <v>4299</v>
      </c>
      <c r="Q278" s="5" t="s">
        <v>33</v>
      </c>
      <c r="R278" s="5" t="s">
        <v>33</v>
      </c>
      <c r="S278" s="5">
        <v>27674</v>
      </c>
      <c r="T278" s="5">
        <v>28350</v>
      </c>
      <c r="U278" s="5">
        <v>52526</v>
      </c>
      <c r="V278" s="5">
        <v>2840</v>
      </c>
      <c r="W278" s="5">
        <v>15316</v>
      </c>
      <c r="X278" s="5">
        <v>88706</v>
      </c>
      <c r="Y278" s="5">
        <v>5982</v>
      </c>
    </row>
    <row r="279" spans="1:25" x14ac:dyDescent="0.3">
      <c r="A279" s="1">
        <v>4056974</v>
      </c>
      <c r="B279" s="1" t="s">
        <v>19</v>
      </c>
      <c r="C279" s="2"/>
      <c r="D279" s="4" t="s">
        <v>41</v>
      </c>
      <c r="E279" s="4">
        <v>4056974</v>
      </c>
      <c r="F279" s="5">
        <v>11611</v>
      </c>
      <c r="G279" s="5">
        <v>130696</v>
      </c>
      <c r="H279" s="5">
        <v>37946</v>
      </c>
      <c r="I279" s="5">
        <v>191148</v>
      </c>
      <c r="J279" s="5">
        <v>24715</v>
      </c>
      <c r="K279" s="5" t="s">
        <v>33</v>
      </c>
      <c r="L279" s="5">
        <v>396117</v>
      </c>
      <c r="M279" s="5">
        <v>1330639</v>
      </c>
      <c r="N279" s="5">
        <v>79252</v>
      </c>
      <c r="O279" s="5">
        <v>20395</v>
      </c>
      <c r="P279" s="5">
        <v>4640</v>
      </c>
      <c r="Q279" s="5" t="s">
        <v>33</v>
      </c>
      <c r="R279" s="5" t="s">
        <v>33</v>
      </c>
      <c r="S279" s="5">
        <v>28194</v>
      </c>
      <c r="T279" s="5">
        <v>25969</v>
      </c>
      <c r="U279" s="5">
        <v>42655</v>
      </c>
      <c r="V279" s="5">
        <v>3050</v>
      </c>
      <c r="W279" s="5">
        <v>16149</v>
      </c>
      <c r="X279" s="5">
        <v>85013</v>
      </c>
      <c r="Y279" s="5">
        <v>11404</v>
      </c>
    </row>
    <row r="280" spans="1:25" x14ac:dyDescent="0.3">
      <c r="A280" s="1">
        <v>4056974</v>
      </c>
      <c r="B280" s="1" t="s">
        <v>20</v>
      </c>
      <c r="C280" s="2"/>
      <c r="D280" s="4" t="s">
        <v>41</v>
      </c>
      <c r="E280" s="4">
        <v>4056974</v>
      </c>
      <c r="F280" s="5">
        <v>14566</v>
      </c>
      <c r="G280" s="5">
        <v>92475</v>
      </c>
      <c r="H280" s="5">
        <v>27775</v>
      </c>
      <c r="I280" s="5">
        <v>194123</v>
      </c>
      <c r="J280" s="5">
        <v>20916</v>
      </c>
      <c r="K280" s="5" t="s">
        <v>33</v>
      </c>
      <c r="L280" s="5">
        <v>349855</v>
      </c>
      <c r="M280" s="5">
        <v>688103</v>
      </c>
      <c r="N280" s="5">
        <v>74338</v>
      </c>
      <c r="O280" s="5">
        <v>16854</v>
      </c>
      <c r="P280" s="5">
        <v>5352</v>
      </c>
      <c r="Q280" s="5" t="s">
        <v>33</v>
      </c>
      <c r="R280" s="5" t="s">
        <v>33</v>
      </c>
      <c r="S280" s="5">
        <v>22938</v>
      </c>
      <c r="T280" s="5">
        <v>25223</v>
      </c>
      <c r="U280" s="5">
        <v>39704</v>
      </c>
      <c r="V280" s="5">
        <v>2430</v>
      </c>
      <c r="W280" s="5">
        <v>15946</v>
      </c>
      <c r="X280" s="5">
        <v>93893</v>
      </c>
      <c r="Y280" s="5">
        <v>11035</v>
      </c>
    </row>
    <row r="281" spans="1:25" x14ac:dyDescent="0.3">
      <c r="A281" s="1">
        <v>4056974</v>
      </c>
      <c r="B281" s="1" t="s">
        <v>21</v>
      </c>
      <c r="C281" s="2"/>
      <c r="D281" s="4" t="s">
        <v>41</v>
      </c>
      <c r="E281" s="4">
        <v>4056974</v>
      </c>
      <c r="F281" s="5">
        <v>78957</v>
      </c>
      <c r="G281" s="5">
        <v>35646</v>
      </c>
      <c r="H281" s="5">
        <v>26948</v>
      </c>
      <c r="I281" s="5">
        <v>165460</v>
      </c>
      <c r="J281" s="5">
        <v>25264</v>
      </c>
      <c r="K281" s="5" t="s">
        <v>33</v>
      </c>
      <c r="L281" s="5">
        <v>332275</v>
      </c>
      <c r="M281" s="5">
        <v>566465</v>
      </c>
      <c r="N281" s="5">
        <v>68598</v>
      </c>
      <c r="O281" s="5">
        <v>14157</v>
      </c>
      <c r="P281" s="5">
        <v>5224</v>
      </c>
      <c r="Q281" s="5" t="s">
        <v>33</v>
      </c>
      <c r="R281" s="5" t="s">
        <v>33</v>
      </c>
      <c r="S281" s="5">
        <v>21192</v>
      </c>
      <c r="T281" s="5">
        <v>26106</v>
      </c>
      <c r="U281" s="5">
        <v>34070</v>
      </c>
      <c r="V281" s="5">
        <v>2932</v>
      </c>
      <c r="W281" s="5">
        <v>25605</v>
      </c>
      <c r="X281" s="5">
        <v>96940</v>
      </c>
      <c r="Y281" s="5">
        <v>7989</v>
      </c>
    </row>
    <row r="282" spans="1:25" x14ac:dyDescent="0.3">
      <c r="A282" s="1">
        <v>4056974</v>
      </c>
      <c r="B282" s="1" t="s">
        <v>22</v>
      </c>
      <c r="C282" s="2"/>
      <c r="D282" s="4" t="s">
        <v>41</v>
      </c>
      <c r="E282" s="4">
        <v>4056974</v>
      </c>
      <c r="F282" s="5">
        <v>14343</v>
      </c>
      <c r="G282" s="5">
        <v>60915</v>
      </c>
      <c r="H282" s="5">
        <v>14017</v>
      </c>
      <c r="I282" s="5">
        <v>170510</v>
      </c>
      <c r="J282" s="5">
        <v>12097</v>
      </c>
      <c r="K282" s="5" t="s">
        <v>33</v>
      </c>
      <c r="L282" s="5">
        <v>271881</v>
      </c>
      <c r="M282" s="5">
        <v>457783</v>
      </c>
      <c r="N282" s="5">
        <v>67962</v>
      </c>
      <c r="O282" s="5">
        <v>14172</v>
      </c>
      <c r="P282" s="5">
        <v>4487</v>
      </c>
      <c r="Q282" s="5" t="s">
        <v>33</v>
      </c>
      <c r="R282" s="5" t="s">
        <v>33</v>
      </c>
      <c r="S282" s="5">
        <v>18674</v>
      </c>
      <c r="T282" s="5">
        <v>27612</v>
      </c>
      <c r="U282" s="5">
        <v>30124</v>
      </c>
      <c r="V282" s="5">
        <v>6995</v>
      </c>
      <c r="W282" s="5">
        <v>19856</v>
      </c>
      <c r="X282" s="5">
        <v>95993</v>
      </c>
      <c r="Y282" s="5">
        <v>8544</v>
      </c>
    </row>
    <row r="283" spans="1:25" x14ac:dyDescent="0.3">
      <c r="A283" s="1">
        <v>4056974</v>
      </c>
      <c r="B283" s="1" t="s">
        <v>23</v>
      </c>
      <c r="C283" s="2"/>
      <c r="D283" s="4" t="s">
        <v>41</v>
      </c>
      <c r="E283" s="4">
        <v>4056974</v>
      </c>
      <c r="F283" s="5">
        <v>28295</v>
      </c>
      <c r="G283" s="5">
        <v>31265</v>
      </c>
      <c r="H283" s="5">
        <v>65201</v>
      </c>
      <c r="I283" s="5">
        <v>159473</v>
      </c>
      <c r="J283" s="5">
        <v>20971</v>
      </c>
      <c r="K283" s="5" t="s">
        <v>33</v>
      </c>
      <c r="L283" s="5">
        <v>305206</v>
      </c>
      <c r="M283" s="5">
        <v>437890</v>
      </c>
      <c r="N283" s="5">
        <v>70587</v>
      </c>
      <c r="O283" s="5">
        <v>10274</v>
      </c>
      <c r="P283" s="5">
        <v>3793</v>
      </c>
      <c r="Q283" s="5" t="s">
        <v>33</v>
      </c>
      <c r="R283" s="5" t="s">
        <v>33</v>
      </c>
      <c r="S283" s="5">
        <v>23126</v>
      </c>
      <c r="T283" s="5">
        <v>27081</v>
      </c>
      <c r="U283" s="5">
        <v>30969</v>
      </c>
      <c r="V283" s="5">
        <v>8554</v>
      </c>
      <c r="W283" s="5">
        <v>15291</v>
      </c>
      <c r="X283" s="5">
        <v>125928</v>
      </c>
      <c r="Y283" s="5">
        <v>7294</v>
      </c>
    </row>
    <row r="284" spans="1:25" x14ac:dyDescent="0.3">
      <c r="A284" s="1">
        <v>4056974</v>
      </c>
      <c r="B284" s="1" t="s">
        <v>24</v>
      </c>
      <c r="C284" s="2"/>
      <c r="D284" s="4" t="s">
        <v>41</v>
      </c>
      <c r="E284" s="4">
        <v>4056974</v>
      </c>
      <c r="F284" s="5">
        <v>5283</v>
      </c>
      <c r="G284" s="5">
        <v>21322</v>
      </c>
      <c r="H284" s="5">
        <v>12175</v>
      </c>
      <c r="I284" s="5">
        <v>146685</v>
      </c>
      <c r="J284" s="5">
        <v>27621</v>
      </c>
      <c r="K284" s="5" t="s">
        <v>33</v>
      </c>
      <c r="L284" s="5">
        <v>213087</v>
      </c>
      <c r="M284" s="5">
        <v>380317</v>
      </c>
      <c r="N284" s="5">
        <v>82793</v>
      </c>
      <c r="O284" s="5">
        <v>12587</v>
      </c>
      <c r="P284" s="5">
        <v>3012</v>
      </c>
      <c r="Q284" s="5" t="s">
        <v>33</v>
      </c>
      <c r="R284" s="5" t="s">
        <v>33</v>
      </c>
      <c r="S284" s="5">
        <v>19768</v>
      </c>
      <c r="T284" s="5">
        <v>23235</v>
      </c>
      <c r="U284" s="5">
        <v>29748</v>
      </c>
      <c r="V284" s="5">
        <v>7226</v>
      </c>
      <c r="W284" s="5">
        <v>11167</v>
      </c>
      <c r="X284" s="5">
        <v>100950</v>
      </c>
      <c r="Y284" s="5">
        <v>6932</v>
      </c>
    </row>
    <row r="285" spans="1:25" x14ac:dyDescent="0.3">
      <c r="A285" s="1">
        <v>4056974</v>
      </c>
      <c r="B285" s="1" t="s">
        <v>25</v>
      </c>
      <c r="C285" s="2"/>
      <c r="D285" s="4" t="s">
        <v>41</v>
      </c>
      <c r="E285" s="4">
        <v>4056974</v>
      </c>
      <c r="F285" s="5">
        <v>8533</v>
      </c>
      <c r="G285" s="5">
        <v>44425</v>
      </c>
      <c r="H285" s="5">
        <v>7593</v>
      </c>
      <c r="I285" s="5">
        <v>142813</v>
      </c>
      <c r="J285" s="5">
        <v>21223</v>
      </c>
      <c r="K285" s="5" t="s">
        <v>33</v>
      </c>
      <c r="L285" s="5">
        <v>224587</v>
      </c>
      <c r="M285" s="5">
        <v>416156</v>
      </c>
      <c r="N285" s="5">
        <v>87856</v>
      </c>
      <c r="O285" s="5">
        <v>10776</v>
      </c>
      <c r="P285" s="5">
        <v>3484</v>
      </c>
      <c r="Q285" s="5" t="s">
        <v>33</v>
      </c>
      <c r="R285" s="5" t="s">
        <v>33</v>
      </c>
      <c r="S285" s="5">
        <v>21706</v>
      </c>
      <c r="T285" s="5">
        <v>22385</v>
      </c>
      <c r="U285" s="5">
        <v>27706</v>
      </c>
      <c r="V285" s="5">
        <v>9838</v>
      </c>
      <c r="W285" s="5">
        <v>9096</v>
      </c>
      <c r="X285" s="5">
        <v>107422</v>
      </c>
      <c r="Y285" s="5">
        <v>5904</v>
      </c>
    </row>
    <row r="286" spans="1:25" x14ac:dyDescent="0.3">
      <c r="A286" s="1">
        <v>4056974</v>
      </c>
      <c r="B286" s="1" t="s">
        <v>26</v>
      </c>
      <c r="C286" s="2"/>
      <c r="D286" s="4" t="s">
        <v>41</v>
      </c>
      <c r="E286" s="4">
        <v>4056974</v>
      </c>
      <c r="F286" s="5">
        <v>7013</v>
      </c>
      <c r="G286" s="5">
        <v>32051</v>
      </c>
      <c r="H286" s="5">
        <v>3865</v>
      </c>
      <c r="I286" s="5">
        <v>131766</v>
      </c>
      <c r="J286" s="5">
        <v>14272</v>
      </c>
      <c r="K286" s="5" t="s">
        <v>33</v>
      </c>
      <c r="L286" s="5">
        <v>188968</v>
      </c>
      <c r="M286" s="5">
        <v>415847</v>
      </c>
      <c r="N286" s="5">
        <v>86064</v>
      </c>
      <c r="O286" s="5">
        <v>9872</v>
      </c>
      <c r="P286" s="5">
        <v>3430</v>
      </c>
      <c r="Q286" s="5" t="s">
        <v>33</v>
      </c>
      <c r="R286" s="5" t="s">
        <v>33</v>
      </c>
      <c r="S286" s="5">
        <v>19204</v>
      </c>
      <c r="T286" s="5">
        <v>22409</v>
      </c>
      <c r="U286" s="5">
        <v>28386</v>
      </c>
      <c r="V286" s="5">
        <v>10886</v>
      </c>
      <c r="W286" s="5">
        <v>7445</v>
      </c>
      <c r="X286" s="5">
        <v>101263</v>
      </c>
      <c r="Y286" s="5">
        <v>6653</v>
      </c>
    </row>
    <row r="287" spans="1:25" x14ac:dyDescent="0.3">
      <c r="A287" s="1">
        <v>4056974</v>
      </c>
      <c r="B287" s="1" t="s">
        <v>27</v>
      </c>
      <c r="C287" s="2"/>
      <c r="D287" s="4" t="s">
        <v>41</v>
      </c>
      <c r="E287" s="4">
        <v>4056974</v>
      </c>
      <c r="F287" s="5">
        <v>6806</v>
      </c>
      <c r="G287" s="5">
        <v>78910</v>
      </c>
      <c r="H287" s="5">
        <v>11804</v>
      </c>
      <c r="I287" s="5">
        <v>103673</v>
      </c>
      <c r="J287" s="5">
        <v>15951</v>
      </c>
      <c r="K287" s="5" t="s">
        <v>33</v>
      </c>
      <c r="L287" s="5">
        <v>217144</v>
      </c>
      <c r="M287" s="5">
        <v>419751</v>
      </c>
      <c r="N287" s="5">
        <v>88019</v>
      </c>
      <c r="O287" s="5">
        <v>9839</v>
      </c>
      <c r="P287" s="5">
        <v>3773</v>
      </c>
      <c r="Q287" s="5" t="s">
        <v>33</v>
      </c>
      <c r="R287" s="5" t="s">
        <v>33</v>
      </c>
      <c r="S287" s="5">
        <v>18413</v>
      </c>
      <c r="T287" s="5">
        <v>21349</v>
      </c>
      <c r="U287" s="5">
        <v>27566</v>
      </c>
      <c r="V287" s="5">
        <v>11764</v>
      </c>
      <c r="W287" s="5">
        <v>6435</v>
      </c>
      <c r="X287" s="5">
        <v>73890</v>
      </c>
      <c r="Y287" s="5">
        <v>6534</v>
      </c>
    </row>
    <row r="288" spans="1:25" x14ac:dyDescent="0.3">
      <c r="A288" s="1">
        <v>4056974</v>
      </c>
      <c r="B288" s="1" t="s">
        <v>28</v>
      </c>
      <c r="C288" s="2"/>
      <c r="D288" s="4" t="s">
        <v>41</v>
      </c>
      <c r="E288" s="4">
        <v>4056974</v>
      </c>
      <c r="F288" s="5">
        <v>8468</v>
      </c>
      <c r="G288" s="5">
        <v>22603</v>
      </c>
      <c r="H288" s="5">
        <v>19133</v>
      </c>
      <c r="I288" s="5">
        <v>86809</v>
      </c>
      <c r="J288" s="5">
        <v>12926</v>
      </c>
      <c r="K288" s="5" t="s">
        <v>33</v>
      </c>
      <c r="L288" s="5">
        <v>149938</v>
      </c>
      <c r="M288" s="5">
        <v>409510</v>
      </c>
      <c r="N288" s="5">
        <v>82138</v>
      </c>
      <c r="O288" s="5">
        <v>7555</v>
      </c>
      <c r="P288" s="5">
        <v>4236</v>
      </c>
      <c r="Q288" s="5" t="s">
        <v>33</v>
      </c>
      <c r="R288" s="5" t="s">
        <v>33</v>
      </c>
      <c r="S288" s="5">
        <v>19327</v>
      </c>
      <c r="T288" s="5">
        <v>22721</v>
      </c>
      <c r="U288" s="5">
        <v>28870</v>
      </c>
      <c r="V288" s="5">
        <v>7689</v>
      </c>
      <c r="W288" s="5">
        <v>5938</v>
      </c>
      <c r="X288" s="5">
        <v>87481</v>
      </c>
      <c r="Y288" s="5">
        <v>6474</v>
      </c>
    </row>
    <row r="289" spans="1:25" x14ac:dyDescent="0.3">
      <c r="A289" s="1">
        <v>4056974</v>
      </c>
      <c r="B289" s="1" t="s">
        <v>29</v>
      </c>
      <c r="C289" s="2"/>
      <c r="D289" s="4" t="s">
        <v>41</v>
      </c>
      <c r="E289" s="4">
        <v>4056974</v>
      </c>
      <c r="F289" s="5">
        <v>13192</v>
      </c>
      <c r="G289" s="5">
        <v>59322</v>
      </c>
      <c r="H289" s="5">
        <v>22126</v>
      </c>
      <c r="I289" s="5">
        <v>122108</v>
      </c>
      <c r="J289" s="5">
        <v>32876</v>
      </c>
      <c r="K289" s="5" t="s">
        <v>33</v>
      </c>
      <c r="L289" s="5">
        <v>249624</v>
      </c>
      <c r="M289" s="5">
        <v>425949</v>
      </c>
      <c r="N289" s="5">
        <v>78042</v>
      </c>
      <c r="O289" s="5">
        <v>6947</v>
      </c>
      <c r="P289" s="5">
        <v>4372</v>
      </c>
      <c r="Q289" s="5" t="s">
        <v>33</v>
      </c>
      <c r="R289" s="5" t="s">
        <v>33</v>
      </c>
      <c r="S289" s="5">
        <v>15682</v>
      </c>
      <c r="T289" s="5">
        <v>20044</v>
      </c>
      <c r="U289" s="5">
        <v>27471</v>
      </c>
      <c r="V289" s="5">
        <v>10279</v>
      </c>
      <c r="W289" s="5">
        <v>3932</v>
      </c>
      <c r="X289" s="5">
        <v>101931</v>
      </c>
      <c r="Y289" s="5">
        <v>7357</v>
      </c>
    </row>
    <row r="290" spans="1:25" x14ac:dyDescent="0.3">
      <c r="A290" s="1">
        <v>4056974</v>
      </c>
      <c r="B290" s="1" t="s">
        <v>30</v>
      </c>
      <c r="C290" s="2"/>
      <c r="D290" s="4" t="s">
        <v>41</v>
      </c>
      <c r="E290" s="4">
        <v>4056974</v>
      </c>
      <c r="F290" s="5">
        <v>10007</v>
      </c>
      <c r="G290" s="5">
        <v>15366</v>
      </c>
      <c r="H290" s="5">
        <v>41436</v>
      </c>
      <c r="I290" s="5">
        <v>127568</v>
      </c>
      <c r="J290" s="5">
        <v>45669</v>
      </c>
      <c r="K290" s="5" t="s">
        <v>33</v>
      </c>
      <c r="L290" s="5">
        <v>240046</v>
      </c>
      <c r="M290" s="5">
        <v>397595</v>
      </c>
      <c r="N290" s="5">
        <v>91048</v>
      </c>
      <c r="O290" s="5">
        <v>7409</v>
      </c>
      <c r="P290" s="5">
        <v>4240</v>
      </c>
      <c r="Q290" s="5" t="s">
        <v>33</v>
      </c>
      <c r="R290" s="5" t="s">
        <v>33</v>
      </c>
      <c r="S290" s="5">
        <v>15638</v>
      </c>
      <c r="T290" s="5">
        <v>18585</v>
      </c>
      <c r="U290" s="5">
        <v>27195</v>
      </c>
      <c r="V290" s="5">
        <v>11157</v>
      </c>
      <c r="W290" s="5">
        <v>2214</v>
      </c>
      <c r="X290" s="5">
        <v>63228</v>
      </c>
      <c r="Y290" s="5">
        <v>6767</v>
      </c>
    </row>
    <row r="291" spans="1:25" x14ac:dyDescent="0.3">
      <c r="A291" s="1">
        <v>4056974</v>
      </c>
      <c r="B291" s="1" t="s">
        <v>31</v>
      </c>
      <c r="C291" s="2"/>
      <c r="D291" s="4" t="s">
        <v>41</v>
      </c>
      <c r="E291" s="4">
        <v>4056974</v>
      </c>
      <c r="F291" s="5">
        <v>13394</v>
      </c>
      <c r="G291" s="5">
        <v>851634</v>
      </c>
      <c r="H291" s="5">
        <v>48393</v>
      </c>
      <c r="I291" s="5">
        <v>131238</v>
      </c>
      <c r="J291" s="5">
        <v>44917</v>
      </c>
      <c r="K291" s="5" t="s">
        <v>33</v>
      </c>
      <c r="L291" s="5">
        <v>1089575</v>
      </c>
      <c r="M291" s="5">
        <v>350312</v>
      </c>
      <c r="N291" s="5">
        <v>77328</v>
      </c>
      <c r="O291" s="5">
        <v>7736</v>
      </c>
      <c r="P291" s="5">
        <v>4685</v>
      </c>
      <c r="Q291" s="5" t="s">
        <v>33</v>
      </c>
      <c r="R291" s="5" t="s">
        <v>33</v>
      </c>
      <c r="S291" s="5">
        <v>16909</v>
      </c>
      <c r="T291" s="5">
        <v>20003</v>
      </c>
      <c r="U291" s="5">
        <v>26592</v>
      </c>
      <c r="V291" s="5">
        <v>10652</v>
      </c>
      <c r="W291" s="5">
        <v>2000</v>
      </c>
      <c r="X291" s="5">
        <v>77367</v>
      </c>
      <c r="Y291" s="5">
        <v>6137</v>
      </c>
    </row>
    <row r="292" spans="1:25" x14ac:dyDescent="0.3">
      <c r="A292" s="1">
        <v>4056975</v>
      </c>
      <c r="B292" s="1" t="s">
        <v>0</v>
      </c>
      <c r="C292" s="2"/>
      <c r="D292" s="4" t="s">
        <v>42</v>
      </c>
      <c r="E292" s="4">
        <v>4056975</v>
      </c>
      <c r="F292" s="5">
        <v>20204</v>
      </c>
      <c r="G292" s="5">
        <v>0</v>
      </c>
      <c r="H292" s="5">
        <v>190816</v>
      </c>
      <c r="I292" s="5">
        <v>136474</v>
      </c>
      <c r="J292" s="5">
        <v>31594</v>
      </c>
      <c r="K292" s="5">
        <v>0</v>
      </c>
      <c r="L292" s="5">
        <v>379088</v>
      </c>
      <c r="M292" s="5">
        <v>619160</v>
      </c>
      <c r="N292" s="5">
        <v>0</v>
      </c>
      <c r="O292" s="5">
        <v>8828</v>
      </c>
      <c r="P292" s="5">
        <v>18039</v>
      </c>
      <c r="Q292" s="5">
        <v>53</v>
      </c>
      <c r="R292" s="5">
        <v>0</v>
      </c>
      <c r="S292" s="5">
        <v>38624</v>
      </c>
      <c r="T292" s="5">
        <v>67833</v>
      </c>
      <c r="U292" s="5">
        <v>61511</v>
      </c>
      <c r="V292" s="5">
        <v>32342</v>
      </c>
      <c r="W292" s="5">
        <v>0</v>
      </c>
      <c r="X292" s="5">
        <v>96798</v>
      </c>
      <c r="Y292" s="5">
        <v>-4</v>
      </c>
    </row>
    <row r="293" spans="1:25" x14ac:dyDescent="0.3">
      <c r="A293" s="1">
        <v>4056975</v>
      </c>
      <c r="B293" s="1" t="s">
        <v>1</v>
      </c>
      <c r="C293" s="2"/>
      <c r="D293" s="4" t="s">
        <v>42</v>
      </c>
      <c r="E293" s="4">
        <v>4056975</v>
      </c>
      <c r="F293" s="5">
        <v>15874</v>
      </c>
      <c r="G293" s="5">
        <v>0</v>
      </c>
      <c r="H293" s="5">
        <v>82419</v>
      </c>
      <c r="I293" s="5">
        <v>158350</v>
      </c>
      <c r="J293" s="5">
        <v>22276</v>
      </c>
      <c r="K293" s="5">
        <v>0</v>
      </c>
      <c r="L293" s="5">
        <v>278919</v>
      </c>
      <c r="M293" s="5">
        <v>642177</v>
      </c>
      <c r="N293" s="5">
        <v>0</v>
      </c>
      <c r="O293" s="5">
        <v>9305</v>
      </c>
      <c r="P293" s="5">
        <v>13027</v>
      </c>
      <c r="Q293" s="5">
        <v>63</v>
      </c>
      <c r="R293" s="5">
        <v>0</v>
      </c>
      <c r="S293" s="5">
        <v>39434</v>
      </c>
      <c r="T293" s="5">
        <v>59665</v>
      </c>
      <c r="U293" s="5">
        <v>69421</v>
      </c>
      <c r="V293" s="5">
        <v>35701</v>
      </c>
      <c r="W293" s="5">
        <v>0</v>
      </c>
      <c r="X293" s="5">
        <v>104860</v>
      </c>
      <c r="Y293" s="5">
        <v>326</v>
      </c>
    </row>
    <row r="294" spans="1:25" x14ac:dyDescent="0.3">
      <c r="A294" s="1">
        <v>4056975</v>
      </c>
      <c r="B294" s="1" t="s">
        <v>2</v>
      </c>
      <c r="C294" s="2"/>
      <c r="D294" s="4" t="s">
        <v>42</v>
      </c>
      <c r="E294" s="4">
        <v>4056975</v>
      </c>
      <c r="F294" s="5">
        <v>385</v>
      </c>
      <c r="G294" s="5">
        <v>0</v>
      </c>
      <c r="H294" s="5">
        <v>165916</v>
      </c>
      <c r="I294" s="5">
        <v>129933</v>
      </c>
      <c r="J294" s="5">
        <v>10284</v>
      </c>
      <c r="K294" s="5">
        <v>0</v>
      </c>
      <c r="L294" s="5">
        <v>306519</v>
      </c>
      <c r="M294" s="5">
        <v>598866</v>
      </c>
      <c r="N294" s="5">
        <v>0</v>
      </c>
      <c r="O294" s="5">
        <v>6356</v>
      </c>
      <c r="P294" s="5">
        <v>15434</v>
      </c>
      <c r="Q294" s="5">
        <v>62</v>
      </c>
      <c r="R294" s="5">
        <v>0</v>
      </c>
      <c r="S294" s="5">
        <v>38197</v>
      </c>
      <c r="T294" s="5">
        <v>53048</v>
      </c>
      <c r="U294" s="5">
        <v>64348</v>
      </c>
      <c r="V294" s="5">
        <v>36619</v>
      </c>
      <c r="W294" s="5">
        <v>0</v>
      </c>
      <c r="X294" s="5">
        <v>77061</v>
      </c>
      <c r="Y294" s="5">
        <v>2762</v>
      </c>
    </row>
    <row r="295" spans="1:25" x14ac:dyDescent="0.3">
      <c r="A295" s="1">
        <v>4056975</v>
      </c>
      <c r="B295" s="1" t="s">
        <v>3</v>
      </c>
      <c r="C295" s="2"/>
      <c r="D295" s="4" t="s">
        <v>42</v>
      </c>
      <c r="E295" s="4">
        <v>4056975</v>
      </c>
      <c r="F295" s="5">
        <v>-1</v>
      </c>
      <c r="G295" s="5">
        <v>0</v>
      </c>
      <c r="H295" s="5">
        <v>170292</v>
      </c>
      <c r="I295" s="5">
        <v>84930</v>
      </c>
      <c r="J295" s="5">
        <v>9719</v>
      </c>
      <c r="K295" s="5">
        <v>0</v>
      </c>
      <c r="L295" s="5">
        <v>264940</v>
      </c>
      <c r="M295" s="5">
        <v>653404</v>
      </c>
      <c r="N295" s="5">
        <v>0</v>
      </c>
      <c r="O295" s="5">
        <v>6478</v>
      </c>
      <c r="P295" s="5">
        <v>12710</v>
      </c>
      <c r="Q295" s="5">
        <v>74</v>
      </c>
      <c r="R295" s="5">
        <v>0</v>
      </c>
      <c r="S295" s="5">
        <v>36340</v>
      </c>
      <c r="T295" s="5">
        <v>51079</v>
      </c>
      <c r="U295" s="5">
        <v>89038</v>
      </c>
      <c r="V295" s="5">
        <v>37025</v>
      </c>
      <c r="W295" s="5">
        <v>0</v>
      </c>
      <c r="X295" s="5">
        <v>89711</v>
      </c>
      <c r="Y295" s="5">
        <v>2636</v>
      </c>
    </row>
    <row r="296" spans="1:25" x14ac:dyDescent="0.3">
      <c r="A296" s="1">
        <v>4056975</v>
      </c>
      <c r="B296" s="1" t="s">
        <v>4</v>
      </c>
      <c r="C296" s="2"/>
      <c r="D296" s="4" t="s">
        <v>42</v>
      </c>
      <c r="E296" s="4">
        <v>4056975</v>
      </c>
      <c r="F296" s="5">
        <v>698</v>
      </c>
      <c r="G296" s="5">
        <v>0</v>
      </c>
      <c r="H296" s="5">
        <v>134031</v>
      </c>
      <c r="I296" s="5">
        <v>90123</v>
      </c>
      <c r="J296" s="5">
        <v>9096</v>
      </c>
      <c r="K296" s="5">
        <v>0</v>
      </c>
      <c r="L296" s="5">
        <v>233948</v>
      </c>
      <c r="M296" s="5">
        <v>728151</v>
      </c>
      <c r="N296" s="5">
        <v>0</v>
      </c>
      <c r="O296" s="5">
        <v>4742</v>
      </c>
      <c r="P296" s="5">
        <v>10706</v>
      </c>
      <c r="Q296" s="5">
        <v>82</v>
      </c>
      <c r="R296" s="5">
        <v>0</v>
      </c>
      <c r="S296" s="5">
        <v>33485</v>
      </c>
      <c r="T296" s="5">
        <v>39468</v>
      </c>
      <c r="U296" s="5">
        <v>80958</v>
      </c>
      <c r="V296" s="5">
        <v>35384</v>
      </c>
      <c r="W296" s="5">
        <v>4</v>
      </c>
      <c r="X296" s="5">
        <v>59016</v>
      </c>
      <c r="Y296" s="5">
        <v>4596</v>
      </c>
    </row>
    <row r="297" spans="1:25" x14ac:dyDescent="0.3">
      <c r="A297" s="1">
        <v>4056975</v>
      </c>
      <c r="B297" s="1" t="s">
        <v>5</v>
      </c>
      <c r="C297" s="2"/>
      <c r="D297" s="4" t="s">
        <v>42</v>
      </c>
      <c r="E297" s="4">
        <v>4056975</v>
      </c>
      <c r="F297" s="5">
        <v>0</v>
      </c>
      <c r="G297" s="5">
        <v>0</v>
      </c>
      <c r="H297" s="5">
        <v>61561</v>
      </c>
      <c r="I297" s="5">
        <v>123264</v>
      </c>
      <c r="J297" s="5">
        <v>12759</v>
      </c>
      <c r="K297" s="5">
        <v>0</v>
      </c>
      <c r="L297" s="5">
        <v>197584</v>
      </c>
      <c r="M297" s="5">
        <v>698074</v>
      </c>
      <c r="N297" s="5">
        <v>0</v>
      </c>
      <c r="O297" s="5">
        <v>4222</v>
      </c>
      <c r="P297" s="5">
        <v>8776</v>
      </c>
      <c r="Q297" s="5">
        <v>96</v>
      </c>
      <c r="R297" s="5">
        <v>0</v>
      </c>
      <c r="S297" s="5">
        <v>30029</v>
      </c>
      <c r="T297" s="5">
        <v>36743</v>
      </c>
      <c r="U297" s="5">
        <v>60224</v>
      </c>
      <c r="V297" s="5">
        <v>34973</v>
      </c>
      <c r="W297" s="5">
        <v>0</v>
      </c>
      <c r="X297" s="5">
        <v>60564</v>
      </c>
      <c r="Y297" s="5">
        <v>3406</v>
      </c>
    </row>
    <row r="298" spans="1:25" x14ac:dyDescent="0.3">
      <c r="A298" s="1">
        <v>4056975</v>
      </c>
      <c r="B298" s="1" t="s">
        <v>6</v>
      </c>
      <c r="C298" s="2"/>
      <c r="D298" s="4" t="s">
        <v>42</v>
      </c>
      <c r="E298" s="4">
        <v>4056975</v>
      </c>
      <c r="F298" s="5">
        <v>0</v>
      </c>
      <c r="G298" s="5">
        <v>0</v>
      </c>
      <c r="H298" s="5">
        <v>55050</v>
      </c>
      <c r="I298" s="5">
        <v>130114</v>
      </c>
      <c r="J298" s="5">
        <v>17330</v>
      </c>
      <c r="K298" s="5">
        <v>0</v>
      </c>
      <c r="L298" s="5">
        <v>202493</v>
      </c>
      <c r="M298" s="5">
        <v>701810</v>
      </c>
      <c r="N298" s="5">
        <v>0</v>
      </c>
      <c r="O298" s="5">
        <v>3761</v>
      </c>
      <c r="P298" s="5">
        <v>8292</v>
      </c>
      <c r="Q298" s="5">
        <v>89</v>
      </c>
      <c r="R298" s="5">
        <v>0</v>
      </c>
      <c r="S298" s="5">
        <v>28975</v>
      </c>
      <c r="T298" s="5">
        <v>30446</v>
      </c>
      <c r="U298" s="5">
        <v>55157</v>
      </c>
      <c r="V298" s="5">
        <v>36230</v>
      </c>
      <c r="W298" s="5">
        <v>0</v>
      </c>
      <c r="X298" s="5">
        <v>59830</v>
      </c>
      <c r="Y298" s="5">
        <v>2457</v>
      </c>
    </row>
    <row r="299" spans="1:25" x14ac:dyDescent="0.3">
      <c r="A299" s="1">
        <v>4056975</v>
      </c>
      <c r="B299" s="1" t="s">
        <v>7</v>
      </c>
      <c r="C299" s="2"/>
      <c r="D299" s="4" t="s">
        <v>42</v>
      </c>
      <c r="E299" s="4">
        <v>4056975</v>
      </c>
      <c r="F299" s="5">
        <v>0</v>
      </c>
      <c r="G299" s="5">
        <v>0</v>
      </c>
      <c r="H299" s="5">
        <v>55263</v>
      </c>
      <c r="I299" s="5">
        <v>127364</v>
      </c>
      <c r="J299" s="5">
        <v>9271</v>
      </c>
      <c r="K299" s="5">
        <v>0</v>
      </c>
      <c r="L299" s="5">
        <v>191898</v>
      </c>
      <c r="M299" s="5">
        <v>707969</v>
      </c>
      <c r="N299" s="5">
        <v>0</v>
      </c>
      <c r="O299" s="5">
        <v>3783</v>
      </c>
      <c r="P299" s="5">
        <v>7706</v>
      </c>
      <c r="Q299" s="5">
        <v>80</v>
      </c>
      <c r="R299" s="5">
        <v>0</v>
      </c>
      <c r="S299" s="5">
        <v>25412</v>
      </c>
      <c r="T299" s="5">
        <v>26197</v>
      </c>
      <c r="U299" s="5">
        <v>58671</v>
      </c>
      <c r="V299" s="5">
        <v>37028</v>
      </c>
      <c r="W299" s="5">
        <v>2</v>
      </c>
      <c r="X299" s="5">
        <v>64203</v>
      </c>
      <c r="Y299" s="5">
        <v>2436</v>
      </c>
    </row>
    <row r="300" spans="1:25" x14ac:dyDescent="0.3">
      <c r="A300" s="1">
        <v>4056975</v>
      </c>
      <c r="B300" s="1" t="s">
        <v>8</v>
      </c>
      <c r="C300" s="2"/>
      <c r="D300" s="4" t="s">
        <v>42</v>
      </c>
      <c r="E300" s="4">
        <v>4056975</v>
      </c>
      <c r="F300" s="5">
        <v>0</v>
      </c>
      <c r="G300" s="5">
        <v>0</v>
      </c>
      <c r="H300" s="5">
        <v>8416</v>
      </c>
      <c r="I300" s="5">
        <v>91219</v>
      </c>
      <c r="J300" s="5">
        <v>4344</v>
      </c>
      <c r="K300" s="5">
        <v>0</v>
      </c>
      <c r="L300" s="5">
        <v>103978</v>
      </c>
      <c r="M300" s="5">
        <v>768303</v>
      </c>
      <c r="N300" s="5">
        <v>0</v>
      </c>
      <c r="O300" s="5">
        <v>5183</v>
      </c>
      <c r="P300" s="5">
        <v>8100</v>
      </c>
      <c r="Q300" s="5">
        <v>81</v>
      </c>
      <c r="R300" s="5">
        <v>0</v>
      </c>
      <c r="S300" s="5">
        <v>25663</v>
      </c>
      <c r="T300" s="5">
        <v>33078</v>
      </c>
      <c r="U300" s="5">
        <v>58347</v>
      </c>
      <c r="V300" s="5">
        <v>31840</v>
      </c>
      <c r="W300" s="5">
        <v>2</v>
      </c>
      <c r="X300" s="5">
        <v>55400</v>
      </c>
      <c r="Y300" s="5">
        <v>2678</v>
      </c>
    </row>
    <row r="301" spans="1:25" x14ac:dyDescent="0.3">
      <c r="A301" s="1">
        <v>4056975</v>
      </c>
      <c r="B301" s="1" t="s">
        <v>9</v>
      </c>
      <c r="C301" s="2"/>
      <c r="D301" s="4" t="s">
        <v>42</v>
      </c>
      <c r="E301" s="4">
        <v>4056975</v>
      </c>
      <c r="F301" s="5">
        <v>231</v>
      </c>
      <c r="G301" s="5">
        <v>0</v>
      </c>
      <c r="H301" s="5">
        <v>37751</v>
      </c>
      <c r="I301" s="5">
        <v>109173</v>
      </c>
      <c r="J301" s="5">
        <v>7663</v>
      </c>
      <c r="K301" s="5">
        <v>0</v>
      </c>
      <c r="L301" s="5">
        <v>154819</v>
      </c>
      <c r="M301" s="5">
        <v>940865</v>
      </c>
      <c r="N301" s="5">
        <v>375</v>
      </c>
      <c r="O301" s="5">
        <v>3611</v>
      </c>
      <c r="P301" s="5">
        <v>8549</v>
      </c>
      <c r="Q301" s="5">
        <v>94</v>
      </c>
      <c r="R301" s="5">
        <v>0</v>
      </c>
      <c r="S301" s="5">
        <v>25754</v>
      </c>
      <c r="T301" s="5">
        <v>23693</v>
      </c>
      <c r="U301" s="5">
        <v>56000</v>
      </c>
      <c r="V301" s="5">
        <v>25219</v>
      </c>
      <c r="W301" s="5">
        <v>1392</v>
      </c>
      <c r="X301" s="5">
        <v>50343</v>
      </c>
      <c r="Y301" s="5">
        <v>2350</v>
      </c>
    </row>
    <row r="302" spans="1:25" x14ac:dyDescent="0.3">
      <c r="A302" s="1">
        <v>4056975</v>
      </c>
      <c r="B302" s="1" t="s">
        <v>10</v>
      </c>
      <c r="C302" s="2"/>
      <c r="D302" s="4" t="s">
        <v>42</v>
      </c>
      <c r="E302" s="4">
        <v>4056975</v>
      </c>
      <c r="F302" s="5">
        <v>0</v>
      </c>
      <c r="G302" s="5">
        <v>0</v>
      </c>
      <c r="H302" s="5">
        <v>26437</v>
      </c>
      <c r="I302" s="5">
        <v>76346</v>
      </c>
      <c r="J302" s="5">
        <v>4035</v>
      </c>
      <c r="K302" s="5">
        <v>0</v>
      </c>
      <c r="L302" s="5">
        <v>106819</v>
      </c>
      <c r="M302" s="5">
        <v>930599</v>
      </c>
      <c r="N302" s="5">
        <v>85</v>
      </c>
      <c r="O302" s="5">
        <v>3338</v>
      </c>
      <c r="P302" s="5">
        <v>6061</v>
      </c>
      <c r="Q302" s="5">
        <v>78</v>
      </c>
      <c r="R302" s="5">
        <v>0</v>
      </c>
      <c r="S302" s="5">
        <v>22871</v>
      </c>
      <c r="T302" s="5">
        <v>18644</v>
      </c>
      <c r="U302" s="5">
        <v>51598</v>
      </c>
      <c r="V302" s="5">
        <v>23368</v>
      </c>
      <c r="W302" s="5">
        <v>1259</v>
      </c>
      <c r="X302" s="5">
        <v>50297</v>
      </c>
      <c r="Y302" s="5">
        <v>1543</v>
      </c>
    </row>
    <row r="303" spans="1:25" x14ac:dyDescent="0.3">
      <c r="A303" s="1">
        <v>4056975</v>
      </c>
      <c r="B303" s="1" t="s">
        <v>11</v>
      </c>
      <c r="C303" s="2"/>
      <c r="D303" s="4" t="s">
        <v>42</v>
      </c>
      <c r="E303" s="4">
        <v>4056975</v>
      </c>
      <c r="F303" s="5">
        <v>0</v>
      </c>
      <c r="G303" s="5">
        <v>0</v>
      </c>
      <c r="H303" s="5">
        <v>119833</v>
      </c>
      <c r="I303" s="5">
        <v>84225</v>
      </c>
      <c r="J303" s="5">
        <v>2726</v>
      </c>
      <c r="K303" s="5">
        <v>0</v>
      </c>
      <c r="L303" s="5">
        <v>206784</v>
      </c>
      <c r="M303" s="5">
        <v>1179544</v>
      </c>
      <c r="N303" s="5">
        <v>54</v>
      </c>
      <c r="O303" s="5">
        <v>3014</v>
      </c>
      <c r="P303" s="5">
        <v>6113</v>
      </c>
      <c r="Q303" s="5">
        <v>105</v>
      </c>
      <c r="R303" s="5">
        <v>0</v>
      </c>
      <c r="S303" s="5">
        <v>26764</v>
      </c>
      <c r="T303" s="5">
        <v>12545</v>
      </c>
      <c r="U303" s="5">
        <v>49861</v>
      </c>
      <c r="V303" s="5">
        <v>21996</v>
      </c>
      <c r="W303" s="5">
        <v>1318</v>
      </c>
      <c r="X303" s="5">
        <v>49090</v>
      </c>
      <c r="Y303" s="5">
        <v>-487</v>
      </c>
    </row>
    <row r="304" spans="1:25" x14ac:dyDescent="0.3">
      <c r="A304" s="1">
        <v>4056975</v>
      </c>
      <c r="B304" s="1" t="s">
        <v>12</v>
      </c>
      <c r="C304" s="2"/>
      <c r="D304" s="4" t="s">
        <v>42</v>
      </c>
      <c r="E304" s="4">
        <v>4056975</v>
      </c>
      <c r="F304" s="5">
        <v>0</v>
      </c>
      <c r="G304" s="5">
        <v>0</v>
      </c>
      <c r="H304" s="5">
        <v>28373</v>
      </c>
      <c r="I304" s="5">
        <v>63395</v>
      </c>
      <c r="J304" s="5">
        <v>3781</v>
      </c>
      <c r="K304" s="5">
        <v>0</v>
      </c>
      <c r="L304" s="5">
        <v>95549</v>
      </c>
      <c r="M304" s="5">
        <v>1132481</v>
      </c>
      <c r="N304" s="5">
        <v>2344</v>
      </c>
      <c r="O304" s="5">
        <v>2323</v>
      </c>
      <c r="P304" s="5">
        <v>6314</v>
      </c>
      <c r="Q304" s="5">
        <v>179</v>
      </c>
      <c r="R304" s="5">
        <v>0</v>
      </c>
      <c r="S304" s="5">
        <v>21166</v>
      </c>
      <c r="T304" s="5">
        <v>14866</v>
      </c>
      <c r="U304" s="5">
        <v>43131</v>
      </c>
      <c r="V304" s="5">
        <v>18422</v>
      </c>
      <c r="W304" s="5">
        <v>2572</v>
      </c>
      <c r="X304" s="5">
        <v>41884</v>
      </c>
      <c r="Y304" s="5">
        <v>-494</v>
      </c>
    </row>
    <row r="305" spans="1:25" x14ac:dyDescent="0.3">
      <c r="A305" s="1">
        <v>4056975</v>
      </c>
      <c r="B305" s="1" t="s">
        <v>13</v>
      </c>
      <c r="C305" s="2"/>
      <c r="D305" s="4" t="s">
        <v>42</v>
      </c>
      <c r="E305" s="4">
        <v>4056975</v>
      </c>
      <c r="F305" s="5">
        <v>0</v>
      </c>
      <c r="G305" s="5">
        <v>62532</v>
      </c>
      <c r="H305" s="5">
        <v>29278</v>
      </c>
      <c r="I305" s="5">
        <v>59565</v>
      </c>
      <c r="J305" s="5">
        <v>1137</v>
      </c>
      <c r="K305" s="5">
        <v>0</v>
      </c>
      <c r="L305" s="5">
        <v>152511</v>
      </c>
      <c r="M305" s="5">
        <v>1033199</v>
      </c>
      <c r="N305" s="5">
        <v>19852</v>
      </c>
      <c r="O305" s="5">
        <v>1933</v>
      </c>
      <c r="P305" s="5">
        <v>6191</v>
      </c>
      <c r="Q305" s="5">
        <v>215</v>
      </c>
      <c r="R305" s="5">
        <v>0</v>
      </c>
      <c r="S305" s="5">
        <v>17755</v>
      </c>
      <c r="T305" s="5">
        <v>14846</v>
      </c>
      <c r="U305" s="5">
        <v>33523</v>
      </c>
      <c r="V305" s="5">
        <v>12767</v>
      </c>
      <c r="W305" s="5">
        <v>4450</v>
      </c>
      <c r="X305" s="5">
        <v>45605</v>
      </c>
      <c r="Y305" s="5">
        <v>374</v>
      </c>
    </row>
    <row r="306" spans="1:25" x14ac:dyDescent="0.3">
      <c r="A306" s="1">
        <v>4056975</v>
      </c>
      <c r="B306" s="1" t="s">
        <v>14</v>
      </c>
      <c r="C306" s="2"/>
      <c r="D306" s="4" t="s">
        <v>42</v>
      </c>
      <c r="E306" s="4">
        <v>4056975</v>
      </c>
      <c r="F306" s="5">
        <v>0</v>
      </c>
      <c r="G306" s="5">
        <v>3617</v>
      </c>
      <c r="H306" s="5">
        <v>109928</v>
      </c>
      <c r="I306" s="5">
        <v>57132</v>
      </c>
      <c r="J306" s="5">
        <v>4447</v>
      </c>
      <c r="K306" s="5" t="s">
        <v>33</v>
      </c>
      <c r="L306" s="5">
        <v>175123</v>
      </c>
      <c r="M306" s="5">
        <v>550454</v>
      </c>
      <c r="N306" s="5">
        <v>20617</v>
      </c>
      <c r="O306" s="5">
        <v>1960</v>
      </c>
      <c r="P306" s="5">
        <v>5511</v>
      </c>
      <c r="Q306" s="5" t="s">
        <v>33</v>
      </c>
      <c r="R306" s="5" t="s">
        <v>33</v>
      </c>
      <c r="S306" s="5">
        <v>20119</v>
      </c>
      <c r="T306" s="5">
        <v>13669</v>
      </c>
      <c r="U306" s="5">
        <v>34421</v>
      </c>
      <c r="V306" s="5">
        <v>8582</v>
      </c>
      <c r="W306" s="5">
        <v>5162</v>
      </c>
      <c r="X306" s="5">
        <v>55781</v>
      </c>
      <c r="Y306" s="5">
        <v>-1207</v>
      </c>
    </row>
    <row r="307" spans="1:25" x14ac:dyDescent="0.3">
      <c r="A307" s="1">
        <v>4056975</v>
      </c>
      <c r="B307" s="1" t="s">
        <v>15</v>
      </c>
      <c r="C307" s="2"/>
      <c r="D307" s="4" t="s">
        <v>42</v>
      </c>
      <c r="E307" s="4">
        <v>4056975</v>
      </c>
      <c r="F307" s="5">
        <v>464</v>
      </c>
      <c r="G307" s="5">
        <v>5265</v>
      </c>
      <c r="H307" s="5">
        <v>16896</v>
      </c>
      <c r="I307" s="5">
        <v>77773</v>
      </c>
      <c r="J307" s="5">
        <v>649</v>
      </c>
      <c r="K307" s="5" t="s">
        <v>33</v>
      </c>
      <c r="L307" s="5">
        <v>101047</v>
      </c>
      <c r="M307" s="5">
        <v>513888</v>
      </c>
      <c r="N307" s="5">
        <v>18078</v>
      </c>
      <c r="O307" s="5">
        <v>2127</v>
      </c>
      <c r="P307" s="5">
        <v>5106</v>
      </c>
      <c r="Q307" s="5" t="s">
        <v>33</v>
      </c>
      <c r="R307" s="5" t="s">
        <v>33</v>
      </c>
      <c r="S307" s="5">
        <v>21674</v>
      </c>
      <c r="T307" s="5">
        <v>12904</v>
      </c>
      <c r="U307" s="5">
        <v>34525</v>
      </c>
      <c r="V307" s="5">
        <v>10208</v>
      </c>
      <c r="W307" s="5">
        <v>5021</v>
      </c>
      <c r="X307" s="5">
        <v>48147</v>
      </c>
      <c r="Y307" s="5">
        <v>1308</v>
      </c>
    </row>
    <row r="308" spans="1:25" x14ac:dyDescent="0.3">
      <c r="A308" s="1">
        <v>4056975</v>
      </c>
      <c r="B308" s="1" t="s">
        <v>16</v>
      </c>
      <c r="C308" s="2"/>
      <c r="D308" s="4" t="s">
        <v>42</v>
      </c>
      <c r="E308" s="4">
        <v>4056975</v>
      </c>
      <c r="F308" s="5">
        <v>322</v>
      </c>
      <c r="G308" s="5">
        <v>9433</v>
      </c>
      <c r="H308" s="5">
        <v>25707</v>
      </c>
      <c r="I308" s="5">
        <v>53328</v>
      </c>
      <c r="J308" s="5">
        <v>2739</v>
      </c>
      <c r="K308" s="5" t="s">
        <v>33</v>
      </c>
      <c r="L308" s="5">
        <v>91529</v>
      </c>
      <c r="M308" s="5">
        <v>497701</v>
      </c>
      <c r="N308" s="5">
        <v>23535</v>
      </c>
      <c r="O308" s="5">
        <v>2376</v>
      </c>
      <c r="P308" s="5">
        <v>5714</v>
      </c>
      <c r="Q308" s="5" t="s">
        <v>33</v>
      </c>
      <c r="R308" s="5" t="s">
        <v>33</v>
      </c>
      <c r="S308" s="5">
        <v>24480</v>
      </c>
      <c r="T308" s="5">
        <v>13078</v>
      </c>
      <c r="U308" s="5">
        <v>40621</v>
      </c>
      <c r="V308" s="5">
        <v>3551</v>
      </c>
      <c r="W308" s="5">
        <v>7511</v>
      </c>
      <c r="X308" s="5">
        <v>48147</v>
      </c>
      <c r="Y308" s="5">
        <v>603</v>
      </c>
    </row>
    <row r="309" spans="1:25" x14ac:dyDescent="0.3">
      <c r="A309" s="1">
        <v>4056975</v>
      </c>
      <c r="B309" s="1" t="s">
        <v>17</v>
      </c>
      <c r="C309" s="2"/>
      <c r="D309" s="4" t="s">
        <v>42</v>
      </c>
      <c r="E309" s="4">
        <v>4056975</v>
      </c>
      <c r="F309" s="5">
        <v>2373</v>
      </c>
      <c r="G309" s="5">
        <v>5248</v>
      </c>
      <c r="H309" s="5">
        <v>17293</v>
      </c>
      <c r="I309" s="5">
        <v>84926</v>
      </c>
      <c r="J309" s="5">
        <v>2539</v>
      </c>
      <c r="K309" s="5" t="s">
        <v>33</v>
      </c>
      <c r="L309" s="5">
        <v>112380</v>
      </c>
      <c r="M309" s="5">
        <v>499772</v>
      </c>
      <c r="N309" s="5">
        <v>19233</v>
      </c>
      <c r="O309" s="5">
        <v>2068</v>
      </c>
      <c r="P309" s="5">
        <v>5606</v>
      </c>
      <c r="Q309" s="5" t="s">
        <v>33</v>
      </c>
      <c r="R309" s="5" t="s">
        <v>33</v>
      </c>
      <c r="S309" s="5">
        <v>23273</v>
      </c>
      <c r="T309" s="5">
        <v>13061</v>
      </c>
      <c r="U309" s="5">
        <v>46794</v>
      </c>
      <c r="V309" s="5">
        <v>1535</v>
      </c>
      <c r="W309" s="5">
        <v>10142</v>
      </c>
      <c r="X309" s="5">
        <v>51388</v>
      </c>
      <c r="Y309" s="5">
        <v>1700</v>
      </c>
    </row>
    <row r="310" spans="1:25" x14ac:dyDescent="0.3">
      <c r="A310" s="1">
        <v>4056975</v>
      </c>
      <c r="B310" s="1" t="s">
        <v>18</v>
      </c>
      <c r="C310" s="2"/>
      <c r="D310" s="4" t="s">
        <v>42</v>
      </c>
      <c r="E310" s="4">
        <v>4056975</v>
      </c>
      <c r="F310" s="5">
        <v>3822</v>
      </c>
      <c r="G310" s="5">
        <v>0</v>
      </c>
      <c r="H310" s="5">
        <v>846</v>
      </c>
      <c r="I310" s="5">
        <v>26377</v>
      </c>
      <c r="J310" s="5">
        <v>802</v>
      </c>
      <c r="K310" s="5" t="s">
        <v>33</v>
      </c>
      <c r="L310" s="5">
        <v>31847</v>
      </c>
      <c r="M310" s="5">
        <v>480920</v>
      </c>
      <c r="N310" s="5">
        <v>26805</v>
      </c>
      <c r="O310" s="5">
        <v>1705</v>
      </c>
      <c r="P310" s="5">
        <v>5476</v>
      </c>
      <c r="Q310" s="5" t="s">
        <v>33</v>
      </c>
      <c r="R310" s="5" t="s">
        <v>33</v>
      </c>
      <c r="S310" s="5">
        <v>25565</v>
      </c>
      <c r="T310" s="5">
        <v>15907</v>
      </c>
      <c r="U310" s="5">
        <v>48450</v>
      </c>
      <c r="V310" s="5">
        <v>2544</v>
      </c>
      <c r="W310" s="5">
        <v>4263</v>
      </c>
      <c r="X310" s="5">
        <v>43961</v>
      </c>
      <c r="Y310" s="5">
        <v>2518</v>
      </c>
    </row>
    <row r="311" spans="1:25" x14ac:dyDescent="0.3">
      <c r="A311" s="1">
        <v>4056975</v>
      </c>
      <c r="B311" s="1" t="s">
        <v>19</v>
      </c>
      <c r="C311" s="2"/>
      <c r="D311" s="4" t="s">
        <v>42</v>
      </c>
      <c r="E311" s="4">
        <v>4056975</v>
      </c>
      <c r="F311" s="5">
        <v>3686</v>
      </c>
      <c r="G311" s="5">
        <v>817</v>
      </c>
      <c r="H311" s="5">
        <v>1354</v>
      </c>
      <c r="I311" s="5">
        <v>30505</v>
      </c>
      <c r="J311" s="5">
        <v>1811</v>
      </c>
      <c r="K311" s="5" t="s">
        <v>33</v>
      </c>
      <c r="L311" s="5">
        <v>38173</v>
      </c>
      <c r="M311" s="5">
        <v>482511</v>
      </c>
      <c r="N311" s="5">
        <v>32387</v>
      </c>
      <c r="O311" s="5">
        <v>2041</v>
      </c>
      <c r="P311" s="5">
        <v>4499</v>
      </c>
      <c r="Q311" s="5" t="s">
        <v>33</v>
      </c>
      <c r="R311" s="5" t="s">
        <v>33</v>
      </c>
      <c r="S311" s="5">
        <v>26735</v>
      </c>
      <c r="T311" s="5">
        <v>12278</v>
      </c>
      <c r="U311" s="5">
        <v>35249</v>
      </c>
      <c r="V311" s="5">
        <v>6055</v>
      </c>
      <c r="W311" s="5">
        <v>37</v>
      </c>
      <c r="X311" s="5">
        <v>44481</v>
      </c>
      <c r="Y311" s="5">
        <v>4010</v>
      </c>
    </row>
    <row r="312" spans="1:25" x14ac:dyDescent="0.3">
      <c r="A312" s="1">
        <v>4056975</v>
      </c>
      <c r="B312" s="1" t="s">
        <v>20</v>
      </c>
      <c r="C312" s="2"/>
      <c r="D312" s="4" t="s">
        <v>42</v>
      </c>
      <c r="E312" s="4">
        <v>4056975</v>
      </c>
      <c r="F312" s="5">
        <v>8287</v>
      </c>
      <c r="G312" s="5">
        <v>43969</v>
      </c>
      <c r="H312" s="5">
        <v>1513</v>
      </c>
      <c r="I312" s="5">
        <v>23331</v>
      </c>
      <c r="J312" s="5">
        <v>6282</v>
      </c>
      <c r="K312" s="5" t="s">
        <v>33</v>
      </c>
      <c r="L312" s="5">
        <v>83382</v>
      </c>
      <c r="M312" s="5">
        <v>529101</v>
      </c>
      <c r="N312" s="5">
        <v>36735</v>
      </c>
      <c r="O312" s="5">
        <v>4348</v>
      </c>
      <c r="P312" s="5">
        <v>2017</v>
      </c>
      <c r="Q312" s="5" t="s">
        <v>33</v>
      </c>
      <c r="R312" s="5" t="s">
        <v>33</v>
      </c>
      <c r="S312" s="5">
        <v>19831</v>
      </c>
      <c r="T312" s="5">
        <v>15495</v>
      </c>
      <c r="U312" s="5">
        <v>33387</v>
      </c>
      <c r="V312" s="5">
        <v>8016</v>
      </c>
      <c r="W312" s="5">
        <v>261</v>
      </c>
      <c r="X312" s="5">
        <v>68565</v>
      </c>
      <c r="Y312" s="5">
        <v>1224</v>
      </c>
    </row>
    <row r="313" spans="1:25" x14ac:dyDescent="0.3">
      <c r="A313" s="1">
        <v>4056975</v>
      </c>
      <c r="B313" s="1" t="s">
        <v>21</v>
      </c>
      <c r="C313" s="2"/>
      <c r="D313" s="4" t="s">
        <v>42</v>
      </c>
      <c r="E313" s="4">
        <v>4056975</v>
      </c>
      <c r="F313" s="5">
        <v>13646</v>
      </c>
      <c r="G313" s="5">
        <v>19041</v>
      </c>
      <c r="H313" s="5">
        <v>2870</v>
      </c>
      <c r="I313" s="5">
        <v>30734</v>
      </c>
      <c r="J313" s="5">
        <v>3142</v>
      </c>
      <c r="K313" s="5" t="s">
        <v>33</v>
      </c>
      <c r="L313" s="5">
        <v>69433</v>
      </c>
      <c r="M313" s="5">
        <v>519521</v>
      </c>
      <c r="N313" s="5">
        <v>25466</v>
      </c>
      <c r="O313" s="5">
        <v>3174</v>
      </c>
      <c r="P313" s="5">
        <v>1658</v>
      </c>
      <c r="Q313" s="5" t="s">
        <v>33</v>
      </c>
      <c r="R313" s="5" t="s">
        <v>33</v>
      </c>
      <c r="S313" s="5">
        <v>22507</v>
      </c>
      <c r="T313" s="5">
        <v>11476</v>
      </c>
      <c r="U313" s="5">
        <v>17164</v>
      </c>
      <c r="V313" s="5">
        <v>4472</v>
      </c>
      <c r="W313" s="5">
        <v>118</v>
      </c>
      <c r="X313" s="5">
        <v>118986</v>
      </c>
      <c r="Y313" s="5">
        <v>155</v>
      </c>
    </row>
    <row r="314" spans="1:25" x14ac:dyDescent="0.3">
      <c r="A314" s="1">
        <v>4056975</v>
      </c>
      <c r="B314" s="1" t="s">
        <v>22</v>
      </c>
      <c r="C314" s="2"/>
      <c r="D314" s="4" t="s">
        <v>42</v>
      </c>
      <c r="E314" s="4">
        <v>4056975</v>
      </c>
      <c r="F314" s="5">
        <v>1033</v>
      </c>
      <c r="G314" s="5">
        <v>38852</v>
      </c>
      <c r="H314" s="5">
        <v>8634</v>
      </c>
      <c r="I314" s="5">
        <v>39341</v>
      </c>
      <c r="J314" s="5">
        <v>16826</v>
      </c>
      <c r="K314" s="5" t="s">
        <v>33</v>
      </c>
      <c r="L314" s="5">
        <v>104686</v>
      </c>
      <c r="M314" s="5">
        <v>469086</v>
      </c>
      <c r="N314" s="5">
        <v>25136</v>
      </c>
      <c r="O314" s="5">
        <v>5260</v>
      </c>
      <c r="P314" s="5">
        <v>1221</v>
      </c>
      <c r="Q314" s="5" t="s">
        <v>33</v>
      </c>
      <c r="R314" s="5" t="s">
        <v>33</v>
      </c>
      <c r="S314" s="5">
        <v>14750</v>
      </c>
      <c r="T314" s="5">
        <v>5703</v>
      </c>
      <c r="U314" s="5">
        <v>18331</v>
      </c>
      <c r="V314" s="5">
        <v>3480</v>
      </c>
      <c r="W314" s="5">
        <v>467</v>
      </c>
      <c r="X314" s="5">
        <v>71919</v>
      </c>
      <c r="Y314" s="5">
        <v>575</v>
      </c>
    </row>
    <row r="315" spans="1:25" x14ac:dyDescent="0.3">
      <c r="A315" s="1">
        <v>4056975</v>
      </c>
      <c r="B315" s="1" t="s">
        <v>23</v>
      </c>
      <c r="C315" s="2"/>
      <c r="D315" s="4" t="s">
        <v>42</v>
      </c>
      <c r="E315" s="4">
        <v>4056975</v>
      </c>
      <c r="F315" s="5">
        <v>0</v>
      </c>
      <c r="G315" s="5">
        <v>27250</v>
      </c>
      <c r="H315" s="5">
        <v>7988</v>
      </c>
      <c r="I315" s="5">
        <v>44772</v>
      </c>
      <c r="J315" s="5">
        <v>10175</v>
      </c>
      <c r="K315" s="5" t="s">
        <v>33</v>
      </c>
      <c r="L315" s="5">
        <v>90186</v>
      </c>
      <c r="M315" s="5">
        <v>477038</v>
      </c>
      <c r="N315" s="5">
        <v>34747</v>
      </c>
      <c r="O315" s="5">
        <v>8445</v>
      </c>
      <c r="P315" s="5">
        <v>1645</v>
      </c>
      <c r="Q315" s="5" t="s">
        <v>33</v>
      </c>
      <c r="R315" s="5" t="s">
        <v>33</v>
      </c>
      <c r="S315" s="5">
        <v>13194</v>
      </c>
      <c r="T315" s="5">
        <v>7309</v>
      </c>
      <c r="U315" s="5">
        <v>19995</v>
      </c>
      <c r="V315" s="5">
        <v>4153</v>
      </c>
      <c r="W315" s="5">
        <v>450</v>
      </c>
      <c r="X315" s="5">
        <v>52407</v>
      </c>
      <c r="Y315" s="5">
        <v>761</v>
      </c>
    </row>
    <row r="316" spans="1:25" x14ac:dyDescent="0.3">
      <c r="A316" s="1">
        <v>4056975</v>
      </c>
      <c r="B316" s="1" t="s">
        <v>24</v>
      </c>
      <c r="C316" s="2"/>
      <c r="D316" s="4" t="s">
        <v>42</v>
      </c>
      <c r="E316" s="4">
        <v>4056975</v>
      </c>
      <c r="F316" s="5">
        <v>0</v>
      </c>
      <c r="G316" s="5">
        <v>39776</v>
      </c>
      <c r="H316" s="5">
        <v>10082</v>
      </c>
      <c r="I316" s="5">
        <v>36673</v>
      </c>
      <c r="J316" s="5">
        <v>7680</v>
      </c>
      <c r="K316" s="5" t="s">
        <v>33</v>
      </c>
      <c r="L316" s="5">
        <v>94211</v>
      </c>
      <c r="M316" s="5">
        <v>440544</v>
      </c>
      <c r="N316" s="5">
        <v>28220</v>
      </c>
      <c r="O316" s="5">
        <v>8053</v>
      </c>
      <c r="P316" s="5">
        <v>1496</v>
      </c>
      <c r="Q316" s="5" t="s">
        <v>33</v>
      </c>
      <c r="R316" s="5" t="s">
        <v>33</v>
      </c>
      <c r="S316" s="5">
        <v>11026</v>
      </c>
      <c r="T316" s="5">
        <v>3977</v>
      </c>
      <c r="U316" s="5">
        <v>17449</v>
      </c>
      <c r="V316" s="5">
        <v>6676</v>
      </c>
      <c r="W316" s="5">
        <v>5</v>
      </c>
      <c r="X316" s="5">
        <v>50860</v>
      </c>
      <c r="Y316" s="5">
        <v>720</v>
      </c>
    </row>
    <row r="317" spans="1:25" x14ac:dyDescent="0.3">
      <c r="A317" s="1">
        <v>4056975</v>
      </c>
      <c r="B317" s="1" t="s">
        <v>25</v>
      </c>
      <c r="C317" s="2"/>
      <c r="D317" s="4" t="s">
        <v>42</v>
      </c>
      <c r="E317" s="4">
        <v>4056975</v>
      </c>
      <c r="F317" s="5">
        <v>0</v>
      </c>
      <c r="G317" s="5">
        <v>105683</v>
      </c>
      <c r="H317" s="5">
        <v>21913</v>
      </c>
      <c r="I317" s="5">
        <v>35667</v>
      </c>
      <c r="J317" s="5">
        <v>9569</v>
      </c>
      <c r="K317" s="5" t="s">
        <v>33</v>
      </c>
      <c r="L317" s="5">
        <v>172832</v>
      </c>
      <c r="M317" s="5">
        <v>394236</v>
      </c>
      <c r="N317" s="5">
        <v>30487</v>
      </c>
      <c r="O317" s="5">
        <v>9030</v>
      </c>
      <c r="P317" s="5">
        <v>1710</v>
      </c>
      <c r="Q317" s="5" t="s">
        <v>33</v>
      </c>
      <c r="R317" s="5" t="s">
        <v>33</v>
      </c>
      <c r="S317" s="5">
        <v>13811</v>
      </c>
      <c r="T317" s="5">
        <v>4642</v>
      </c>
      <c r="U317" s="5">
        <v>18259</v>
      </c>
      <c r="V317" s="5">
        <v>9028</v>
      </c>
      <c r="W317" s="5">
        <v>1</v>
      </c>
      <c r="X317" s="5">
        <v>54502</v>
      </c>
      <c r="Y317" s="5">
        <v>824</v>
      </c>
    </row>
    <row r="318" spans="1:25" x14ac:dyDescent="0.3">
      <c r="A318" s="1">
        <v>4056975</v>
      </c>
      <c r="B318" s="1" t="s">
        <v>26</v>
      </c>
      <c r="C318" s="2"/>
      <c r="D318" s="4" t="s">
        <v>42</v>
      </c>
      <c r="E318" s="4">
        <v>4056975</v>
      </c>
      <c r="F318" s="5">
        <v>0</v>
      </c>
      <c r="G318" s="5">
        <v>17116</v>
      </c>
      <c r="H318" s="5">
        <v>27310</v>
      </c>
      <c r="I318" s="5">
        <v>51192</v>
      </c>
      <c r="J318" s="5">
        <v>18545</v>
      </c>
      <c r="K318" s="5" t="s">
        <v>33</v>
      </c>
      <c r="L318" s="5">
        <v>114164</v>
      </c>
      <c r="M318" s="5">
        <v>318061</v>
      </c>
      <c r="N318" s="5">
        <v>36155</v>
      </c>
      <c r="O318" s="5">
        <v>9589</v>
      </c>
      <c r="P318" s="5">
        <v>2390</v>
      </c>
      <c r="Q318" s="5" t="s">
        <v>33</v>
      </c>
      <c r="R318" s="5" t="s">
        <v>33</v>
      </c>
      <c r="S318" s="5">
        <v>13121</v>
      </c>
      <c r="T318" s="5">
        <v>5731</v>
      </c>
      <c r="U318" s="5">
        <v>18450</v>
      </c>
      <c r="V318" s="5">
        <v>10133</v>
      </c>
      <c r="W318" s="5">
        <v>0</v>
      </c>
      <c r="X318" s="5">
        <v>63706</v>
      </c>
      <c r="Y318" s="5">
        <v>1176</v>
      </c>
    </row>
    <row r="319" spans="1:25" x14ac:dyDescent="0.3">
      <c r="A319" s="1">
        <v>4056975</v>
      </c>
      <c r="B319" s="1" t="s">
        <v>27</v>
      </c>
      <c r="C319" s="2"/>
      <c r="D319" s="4" t="s">
        <v>42</v>
      </c>
      <c r="E319" s="4">
        <v>4056975</v>
      </c>
      <c r="F319" s="5">
        <v>0</v>
      </c>
      <c r="G319" s="5">
        <v>39560</v>
      </c>
      <c r="H319" s="5">
        <v>18775</v>
      </c>
      <c r="I319" s="5">
        <v>34749</v>
      </c>
      <c r="J319" s="5">
        <v>8201</v>
      </c>
      <c r="K319" s="5" t="s">
        <v>33</v>
      </c>
      <c r="L319" s="5">
        <v>101285</v>
      </c>
      <c r="M319" s="5">
        <v>312582</v>
      </c>
      <c r="N319" s="5">
        <v>38879</v>
      </c>
      <c r="O319" s="5">
        <v>8287</v>
      </c>
      <c r="P319" s="5">
        <v>2664</v>
      </c>
      <c r="Q319" s="5" t="s">
        <v>33</v>
      </c>
      <c r="R319" s="5" t="s">
        <v>33</v>
      </c>
      <c r="S319" s="5">
        <v>13043</v>
      </c>
      <c r="T319" s="5">
        <v>7134</v>
      </c>
      <c r="U319" s="5">
        <v>18773</v>
      </c>
      <c r="V319" s="5">
        <v>9285</v>
      </c>
      <c r="W319" s="5">
        <v>0</v>
      </c>
      <c r="X319" s="5">
        <v>51941</v>
      </c>
      <c r="Y319" s="5">
        <v>1249</v>
      </c>
    </row>
    <row r="320" spans="1:25" x14ac:dyDescent="0.3">
      <c r="A320" s="1">
        <v>4056975</v>
      </c>
      <c r="B320" s="1" t="s">
        <v>28</v>
      </c>
      <c r="C320" s="2"/>
      <c r="D320" s="4" t="s">
        <v>42</v>
      </c>
      <c r="E320" s="4">
        <v>4056975</v>
      </c>
      <c r="F320" s="5">
        <v>0</v>
      </c>
      <c r="G320" s="5">
        <v>64785</v>
      </c>
      <c r="H320" s="5">
        <v>14539</v>
      </c>
      <c r="I320" s="5">
        <v>72902</v>
      </c>
      <c r="J320" s="5">
        <v>36985</v>
      </c>
      <c r="K320" s="5" t="s">
        <v>33</v>
      </c>
      <c r="L320" s="5">
        <v>242304</v>
      </c>
      <c r="M320" s="5">
        <v>284459</v>
      </c>
      <c r="N320" s="5">
        <v>39739</v>
      </c>
      <c r="O320" s="5">
        <v>7989</v>
      </c>
      <c r="P320" s="5">
        <v>2866</v>
      </c>
      <c r="Q320" s="5" t="s">
        <v>33</v>
      </c>
      <c r="R320" s="5" t="s">
        <v>33</v>
      </c>
      <c r="S320" s="5">
        <v>13655</v>
      </c>
      <c r="T320" s="5">
        <v>8310</v>
      </c>
      <c r="U320" s="5">
        <v>16979</v>
      </c>
      <c r="V320" s="5">
        <v>8214</v>
      </c>
      <c r="W320" s="5">
        <v>0</v>
      </c>
      <c r="X320" s="5">
        <v>54082</v>
      </c>
      <c r="Y320" s="5">
        <v>1152</v>
      </c>
    </row>
    <row r="321" spans="1:25" x14ac:dyDescent="0.3">
      <c r="A321" s="1">
        <v>4056975</v>
      </c>
      <c r="B321" s="1" t="s">
        <v>29</v>
      </c>
      <c r="C321" s="2"/>
      <c r="D321" s="4" t="s">
        <v>42</v>
      </c>
      <c r="E321" s="4">
        <v>4056975</v>
      </c>
      <c r="F321" s="5">
        <v>0</v>
      </c>
      <c r="G321" s="5">
        <v>60049</v>
      </c>
      <c r="H321" s="5">
        <v>14100</v>
      </c>
      <c r="I321" s="5">
        <v>47002</v>
      </c>
      <c r="J321" s="5">
        <v>16239</v>
      </c>
      <c r="K321" s="5" t="s">
        <v>33</v>
      </c>
      <c r="L321" s="5">
        <v>137390</v>
      </c>
      <c r="M321" s="5">
        <v>256993</v>
      </c>
      <c r="N321" s="5">
        <v>37024</v>
      </c>
      <c r="O321" s="5">
        <v>8925</v>
      </c>
      <c r="P321" s="5">
        <v>4214</v>
      </c>
      <c r="Q321" s="5" t="s">
        <v>33</v>
      </c>
      <c r="R321" s="5" t="s">
        <v>33</v>
      </c>
      <c r="S321" s="5">
        <v>12268</v>
      </c>
      <c r="T321" s="5">
        <v>10099</v>
      </c>
      <c r="U321" s="5">
        <v>16255</v>
      </c>
      <c r="V321" s="5">
        <v>7092</v>
      </c>
      <c r="W321" s="5">
        <v>16</v>
      </c>
      <c r="X321" s="5">
        <v>51579</v>
      </c>
      <c r="Y321" s="5">
        <v>1124</v>
      </c>
    </row>
    <row r="322" spans="1:25" x14ac:dyDescent="0.3">
      <c r="A322" s="1">
        <v>4056975</v>
      </c>
      <c r="B322" s="1" t="s">
        <v>30</v>
      </c>
      <c r="C322" s="2"/>
      <c r="D322" s="4" t="s">
        <v>42</v>
      </c>
      <c r="E322" s="4">
        <v>4056975</v>
      </c>
      <c r="F322" s="5">
        <v>0</v>
      </c>
      <c r="G322" s="5">
        <v>40099</v>
      </c>
      <c r="H322" s="5">
        <v>32455</v>
      </c>
      <c r="I322" s="5">
        <v>46209</v>
      </c>
      <c r="J322" s="5">
        <v>15110</v>
      </c>
      <c r="K322" s="5" t="s">
        <v>33</v>
      </c>
      <c r="L322" s="5">
        <v>133872</v>
      </c>
      <c r="M322" s="5">
        <v>251729</v>
      </c>
      <c r="N322" s="5">
        <v>41427</v>
      </c>
      <c r="O322" s="5">
        <v>8374</v>
      </c>
      <c r="P322" s="5">
        <v>3790</v>
      </c>
      <c r="Q322" s="5" t="s">
        <v>33</v>
      </c>
      <c r="R322" s="5" t="s">
        <v>33</v>
      </c>
      <c r="S322" s="5">
        <v>11684</v>
      </c>
      <c r="T322" s="5">
        <v>8821</v>
      </c>
      <c r="U322" s="5">
        <v>16192</v>
      </c>
      <c r="V322" s="5">
        <v>5169</v>
      </c>
      <c r="W322" s="5">
        <v>31</v>
      </c>
      <c r="X322" s="5">
        <v>48480</v>
      </c>
      <c r="Y322" s="5">
        <v>1211</v>
      </c>
    </row>
    <row r="323" spans="1:25" x14ac:dyDescent="0.3">
      <c r="A323" s="1">
        <v>4056975</v>
      </c>
      <c r="B323" s="1" t="s">
        <v>31</v>
      </c>
      <c r="C323" s="2"/>
      <c r="D323" s="4" t="s">
        <v>42</v>
      </c>
      <c r="E323" s="4">
        <v>4056975</v>
      </c>
      <c r="F323" s="5">
        <v>0</v>
      </c>
      <c r="G323" s="5">
        <v>65527</v>
      </c>
      <c r="H323" s="5">
        <v>16985</v>
      </c>
      <c r="I323" s="5">
        <v>30785</v>
      </c>
      <c r="J323" s="5">
        <v>18765</v>
      </c>
      <c r="K323" s="5" t="s">
        <v>33</v>
      </c>
      <c r="L323" s="5">
        <v>132062</v>
      </c>
      <c r="M323" s="5">
        <v>240260</v>
      </c>
      <c r="N323" s="5">
        <v>46484</v>
      </c>
      <c r="O323" s="5">
        <v>8249</v>
      </c>
      <c r="P323" s="5">
        <v>3075</v>
      </c>
      <c r="Q323" s="5" t="s">
        <v>33</v>
      </c>
      <c r="R323" s="5" t="s">
        <v>33</v>
      </c>
      <c r="S323" s="5">
        <v>12954</v>
      </c>
      <c r="T323" s="5">
        <v>8633</v>
      </c>
      <c r="U323" s="5">
        <v>15536</v>
      </c>
      <c r="V323" s="5">
        <v>5470</v>
      </c>
      <c r="W323" s="5">
        <v>0</v>
      </c>
      <c r="X323" s="5">
        <v>39417</v>
      </c>
      <c r="Y323" s="5">
        <v>1457</v>
      </c>
    </row>
    <row r="324" spans="1:25" x14ac:dyDescent="0.3">
      <c r="A324" s="1">
        <v>4057075</v>
      </c>
      <c r="B324" s="1" t="s">
        <v>0</v>
      </c>
      <c r="C324" s="2"/>
      <c r="D324" s="4" t="s">
        <v>43</v>
      </c>
      <c r="E324" s="4">
        <v>4057075</v>
      </c>
      <c r="F324" s="5">
        <v>4564</v>
      </c>
      <c r="G324" s="5">
        <v>35887</v>
      </c>
      <c r="H324" s="5">
        <v>54775</v>
      </c>
      <c r="I324" s="5">
        <v>125908</v>
      </c>
      <c r="J324" s="5">
        <v>8525</v>
      </c>
      <c r="K324" s="5">
        <v>0</v>
      </c>
      <c r="L324" s="5">
        <v>229660</v>
      </c>
      <c r="M324" s="5">
        <v>333701</v>
      </c>
      <c r="N324" s="5">
        <v>24087</v>
      </c>
      <c r="O324" s="5">
        <v>25985</v>
      </c>
      <c r="P324" s="5">
        <v>2969</v>
      </c>
      <c r="Q324" s="5">
        <v>0</v>
      </c>
      <c r="R324" s="5">
        <v>0</v>
      </c>
      <c r="S324" s="5">
        <v>18017</v>
      </c>
      <c r="T324" s="5">
        <v>15304</v>
      </c>
      <c r="U324" s="5">
        <v>10411</v>
      </c>
      <c r="V324" s="5">
        <v>39090</v>
      </c>
      <c r="W324" s="5">
        <v>0</v>
      </c>
      <c r="X324" s="5">
        <v>88191</v>
      </c>
      <c r="Y324" s="5">
        <v>12182</v>
      </c>
    </row>
    <row r="325" spans="1:25" x14ac:dyDescent="0.3">
      <c r="A325" s="1">
        <v>4057075</v>
      </c>
      <c r="B325" s="1" t="s">
        <v>1</v>
      </c>
      <c r="C325" s="2"/>
      <c r="D325" s="4" t="s">
        <v>43</v>
      </c>
      <c r="E325" s="4">
        <v>4057075</v>
      </c>
      <c r="F325" s="5">
        <v>3653</v>
      </c>
      <c r="G325" s="5">
        <v>44263</v>
      </c>
      <c r="H325" s="5">
        <v>42706</v>
      </c>
      <c r="I325" s="5">
        <v>116411</v>
      </c>
      <c r="J325" s="5">
        <v>9826</v>
      </c>
      <c r="K325" s="5">
        <v>0</v>
      </c>
      <c r="L325" s="5">
        <v>217145</v>
      </c>
      <c r="M325" s="5">
        <v>340899</v>
      </c>
      <c r="N325" s="5">
        <v>21075</v>
      </c>
      <c r="O325" s="5">
        <v>25512</v>
      </c>
      <c r="P325" s="5">
        <v>3306</v>
      </c>
      <c r="Q325" s="5">
        <v>0</v>
      </c>
      <c r="R325" s="5">
        <v>0</v>
      </c>
      <c r="S325" s="5">
        <v>16941</v>
      </c>
      <c r="T325" s="5">
        <v>13512</v>
      </c>
      <c r="U325" s="5">
        <v>12270</v>
      </c>
      <c r="V325" s="5">
        <v>37782</v>
      </c>
      <c r="W325" s="5">
        <v>59</v>
      </c>
      <c r="X325" s="5">
        <v>83237</v>
      </c>
      <c r="Y325" s="5">
        <v>11843</v>
      </c>
    </row>
    <row r="326" spans="1:25" x14ac:dyDescent="0.3">
      <c r="A326" s="1">
        <v>4057075</v>
      </c>
      <c r="B326" s="1" t="s">
        <v>2</v>
      </c>
      <c r="C326" s="2"/>
      <c r="D326" s="4" t="s">
        <v>43</v>
      </c>
      <c r="E326" s="4">
        <v>4057075</v>
      </c>
      <c r="F326" s="5">
        <v>5256</v>
      </c>
      <c r="G326" s="5">
        <v>51910</v>
      </c>
      <c r="H326" s="5">
        <v>49918</v>
      </c>
      <c r="I326" s="5">
        <v>101978</v>
      </c>
      <c r="J326" s="5">
        <v>8692</v>
      </c>
      <c r="K326" s="5">
        <v>0</v>
      </c>
      <c r="L326" s="5">
        <v>217754</v>
      </c>
      <c r="M326" s="5">
        <v>342202</v>
      </c>
      <c r="N326" s="5">
        <v>25684</v>
      </c>
      <c r="O326" s="5">
        <v>28788</v>
      </c>
      <c r="P326" s="5">
        <v>4560</v>
      </c>
      <c r="Q326" s="5">
        <v>0</v>
      </c>
      <c r="R326" s="5">
        <v>0</v>
      </c>
      <c r="S326" s="5">
        <v>18557</v>
      </c>
      <c r="T326" s="5">
        <v>14280</v>
      </c>
      <c r="U326" s="5">
        <v>16191</v>
      </c>
      <c r="V326" s="5">
        <v>30382</v>
      </c>
      <c r="W326" s="5">
        <v>0</v>
      </c>
      <c r="X326" s="5">
        <v>60338</v>
      </c>
      <c r="Y326" s="5">
        <v>11630</v>
      </c>
    </row>
    <row r="327" spans="1:25" x14ac:dyDescent="0.3">
      <c r="A327" s="1">
        <v>4057075</v>
      </c>
      <c r="B327" s="1" t="s">
        <v>3</v>
      </c>
      <c r="C327" s="2"/>
      <c r="D327" s="4" t="s">
        <v>43</v>
      </c>
      <c r="E327" s="4">
        <v>4057075</v>
      </c>
      <c r="F327" s="5">
        <v>935</v>
      </c>
      <c r="G327" s="5">
        <v>162885</v>
      </c>
      <c r="H327" s="5">
        <v>44250</v>
      </c>
      <c r="I327" s="5">
        <v>91970</v>
      </c>
      <c r="J327" s="5">
        <v>11567</v>
      </c>
      <c r="K327" s="5">
        <v>0</v>
      </c>
      <c r="L327" s="5">
        <v>311607</v>
      </c>
      <c r="M327" s="5">
        <v>373450</v>
      </c>
      <c r="N327" s="5">
        <v>24435</v>
      </c>
      <c r="O327" s="5">
        <v>26198</v>
      </c>
      <c r="P327" s="5">
        <v>4892</v>
      </c>
      <c r="Q327" s="5">
        <v>0</v>
      </c>
      <c r="R327" s="5">
        <v>0</v>
      </c>
      <c r="S327" s="5">
        <v>19481</v>
      </c>
      <c r="T327" s="5">
        <v>12712</v>
      </c>
      <c r="U327" s="5">
        <v>16702</v>
      </c>
      <c r="V327" s="5">
        <v>24905</v>
      </c>
      <c r="W327" s="5">
        <v>0</v>
      </c>
      <c r="X327" s="5">
        <v>62558</v>
      </c>
      <c r="Y327" s="5">
        <v>11428</v>
      </c>
    </row>
    <row r="328" spans="1:25" x14ac:dyDescent="0.3">
      <c r="A328" s="1">
        <v>4057075</v>
      </c>
      <c r="B328" s="1" t="s">
        <v>4</v>
      </c>
      <c r="C328" s="2"/>
      <c r="D328" s="4" t="s">
        <v>43</v>
      </c>
      <c r="E328" s="4">
        <v>4057075</v>
      </c>
      <c r="F328" s="5">
        <v>1260</v>
      </c>
      <c r="G328" s="5">
        <v>51040</v>
      </c>
      <c r="H328" s="5">
        <v>38387</v>
      </c>
      <c r="I328" s="5">
        <v>109014</v>
      </c>
      <c r="J328" s="5">
        <v>10437</v>
      </c>
      <c r="K328" s="5">
        <v>0</v>
      </c>
      <c r="L328" s="5">
        <v>210138</v>
      </c>
      <c r="M328" s="5">
        <v>419296</v>
      </c>
      <c r="N328" s="5">
        <v>17874</v>
      </c>
      <c r="O328" s="5">
        <v>25372</v>
      </c>
      <c r="P328" s="5">
        <v>4171</v>
      </c>
      <c r="Q328" s="5">
        <v>0</v>
      </c>
      <c r="R328" s="5">
        <v>0</v>
      </c>
      <c r="S328" s="5">
        <v>18473</v>
      </c>
      <c r="T328" s="5">
        <v>17426</v>
      </c>
      <c r="U328" s="5">
        <v>15539</v>
      </c>
      <c r="V328" s="5">
        <v>25612</v>
      </c>
      <c r="W328" s="5">
        <v>0</v>
      </c>
      <c r="X328" s="5">
        <v>62945</v>
      </c>
      <c r="Y328" s="5">
        <v>10678</v>
      </c>
    </row>
    <row r="329" spans="1:25" x14ac:dyDescent="0.3">
      <c r="A329" s="1">
        <v>4057075</v>
      </c>
      <c r="B329" s="1" t="s">
        <v>5</v>
      </c>
      <c r="C329" s="2"/>
      <c r="D329" s="4" t="s">
        <v>43</v>
      </c>
      <c r="E329" s="4">
        <v>4057075</v>
      </c>
      <c r="F329" s="5">
        <v>11692</v>
      </c>
      <c r="G329" s="5">
        <v>35595</v>
      </c>
      <c r="H329" s="5">
        <v>40768</v>
      </c>
      <c r="I329" s="5">
        <v>79545</v>
      </c>
      <c r="J329" s="5">
        <v>11179</v>
      </c>
      <c r="K329" s="5">
        <v>0</v>
      </c>
      <c r="L329" s="5">
        <v>178779</v>
      </c>
      <c r="M329" s="5">
        <v>439807</v>
      </c>
      <c r="N329" s="5">
        <v>22350</v>
      </c>
      <c r="O329" s="5">
        <v>26731</v>
      </c>
      <c r="P329" s="5">
        <v>4433</v>
      </c>
      <c r="Q329" s="5">
        <v>0</v>
      </c>
      <c r="R329" s="5">
        <v>0</v>
      </c>
      <c r="S329" s="5">
        <v>17827</v>
      </c>
      <c r="T329" s="5">
        <v>14826</v>
      </c>
      <c r="U329" s="5">
        <v>14540</v>
      </c>
      <c r="V329" s="5">
        <v>26943</v>
      </c>
      <c r="W329" s="5">
        <v>0</v>
      </c>
      <c r="X329" s="5">
        <v>58390</v>
      </c>
      <c r="Y329" s="5">
        <v>9552</v>
      </c>
    </row>
    <row r="330" spans="1:25" x14ac:dyDescent="0.3">
      <c r="A330" s="1">
        <v>4057075</v>
      </c>
      <c r="B330" s="1" t="s">
        <v>6</v>
      </c>
      <c r="C330" s="2"/>
      <c r="D330" s="4" t="s">
        <v>43</v>
      </c>
      <c r="E330" s="4">
        <v>4057075</v>
      </c>
      <c r="F330" s="5">
        <v>1135</v>
      </c>
      <c r="G330" s="5">
        <v>33556</v>
      </c>
      <c r="H330" s="5">
        <v>25773</v>
      </c>
      <c r="I330" s="5">
        <v>72181</v>
      </c>
      <c r="J330" s="5">
        <v>15360</v>
      </c>
      <c r="K330" s="5">
        <v>0</v>
      </c>
      <c r="L330" s="5">
        <v>148005</v>
      </c>
      <c r="M330" s="5">
        <v>500646</v>
      </c>
      <c r="N330" s="5">
        <v>20568</v>
      </c>
      <c r="O330" s="5">
        <v>25886</v>
      </c>
      <c r="P330" s="5">
        <v>4377</v>
      </c>
      <c r="Q330" s="5">
        <v>0</v>
      </c>
      <c r="R330" s="5">
        <v>0</v>
      </c>
      <c r="S330" s="5">
        <v>16807</v>
      </c>
      <c r="T330" s="5">
        <v>15065</v>
      </c>
      <c r="U330" s="5">
        <v>15187</v>
      </c>
      <c r="V330" s="5">
        <v>21884</v>
      </c>
      <c r="W330" s="5">
        <v>7</v>
      </c>
      <c r="X330" s="5">
        <v>55198</v>
      </c>
      <c r="Y330" s="5">
        <v>8859</v>
      </c>
    </row>
    <row r="331" spans="1:25" x14ac:dyDescent="0.3">
      <c r="A331" s="1">
        <v>4057075</v>
      </c>
      <c r="B331" s="1" t="s">
        <v>7</v>
      </c>
      <c r="C331" s="2"/>
      <c r="D331" s="4" t="s">
        <v>43</v>
      </c>
      <c r="E331" s="4">
        <v>4057075</v>
      </c>
      <c r="F331" s="5">
        <v>1241</v>
      </c>
      <c r="G331" s="5">
        <v>23648</v>
      </c>
      <c r="H331" s="5">
        <v>24252</v>
      </c>
      <c r="I331" s="5">
        <v>70084</v>
      </c>
      <c r="J331" s="5">
        <v>16573</v>
      </c>
      <c r="K331" s="5">
        <v>0</v>
      </c>
      <c r="L331" s="5">
        <v>135799</v>
      </c>
      <c r="M331" s="5">
        <v>513648</v>
      </c>
      <c r="N331" s="5">
        <v>22681</v>
      </c>
      <c r="O331" s="5">
        <v>24662</v>
      </c>
      <c r="P331" s="5">
        <v>5570</v>
      </c>
      <c r="Q331" s="5">
        <v>0</v>
      </c>
      <c r="R331" s="5">
        <v>0</v>
      </c>
      <c r="S331" s="5">
        <v>17789</v>
      </c>
      <c r="T331" s="5">
        <v>14416</v>
      </c>
      <c r="U331" s="5">
        <v>14034</v>
      </c>
      <c r="V331" s="5">
        <v>25756</v>
      </c>
      <c r="W331" s="5">
        <v>8</v>
      </c>
      <c r="X331" s="5">
        <v>68467</v>
      </c>
      <c r="Y331" s="5">
        <v>7814</v>
      </c>
    </row>
    <row r="332" spans="1:25" x14ac:dyDescent="0.3">
      <c r="A332" s="1">
        <v>4057075</v>
      </c>
      <c r="B332" s="1" t="s">
        <v>8</v>
      </c>
      <c r="C332" s="2"/>
      <c r="D332" s="4" t="s">
        <v>43</v>
      </c>
      <c r="E332" s="4">
        <v>4057075</v>
      </c>
      <c r="F332" s="5">
        <v>1146</v>
      </c>
      <c r="G332" s="5">
        <v>24446</v>
      </c>
      <c r="H332" s="5">
        <v>27178</v>
      </c>
      <c r="I332" s="5">
        <v>79932</v>
      </c>
      <c r="J332" s="5">
        <v>8900</v>
      </c>
      <c r="K332" s="5">
        <v>0</v>
      </c>
      <c r="L332" s="5">
        <v>141603</v>
      </c>
      <c r="M332" s="5">
        <v>560464</v>
      </c>
      <c r="N332" s="5">
        <v>18761</v>
      </c>
      <c r="O332" s="5">
        <v>24455</v>
      </c>
      <c r="P332" s="5">
        <v>5323</v>
      </c>
      <c r="Q332" s="5">
        <v>0</v>
      </c>
      <c r="R332" s="5">
        <v>0</v>
      </c>
      <c r="S332" s="5">
        <v>14340</v>
      </c>
      <c r="T332" s="5">
        <v>15424</v>
      </c>
      <c r="U332" s="5">
        <v>14287</v>
      </c>
      <c r="V332" s="5">
        <v>29533</v>
      </c>
      <c r="W332" s="5">
        <v>8</v>
      </c>
      <c r="X332" s="5">
        <v>59599</v>
      </c>
      <c r="Y332" s="5">
        <v>8016</v>
      </c>
    </row>
    <row r="333" spans="1:25" x14ac:dyDescent="0.3">
      <c r="A333" s="1">
        <v>4057075</v>
      </c>
      <c r="B333" s="1" t="s">
        <v>9</v>
      </c>
      <c r="C333" s="2"/>
      <c r="D333" s="4" t="s">
        <v>43</v>
      </c>
      <c r="E333" s="4">
        <v>4057075</v>
      </c>
      <c r="F333" s="5">
        <v>327</v>
      </c>
      <c r="G333" s="5">
        <v>21299</v>
      </c>
      <c r="H333" s="5">
        <v>27709</v>
      </c>
      <c r="I333" s="5">
        <v>64963</v>
      </c>
      <c r="J333" s="5">
        <v>21113</v>
      </c>
      <c r="K333" s="5">
        <v>0</v>
      </c>
      <c r="L333" s="5">
        <v>135411</v>
      </c>
      <c r="M333" s="5">
        <v>581932</v>
      </c>
      <c r="N333" s="5">
        <v>14092</v>
      </c>
      <c r="O333" s="5">
        <v>24603</v>
      </c>
      <c r="P333" s="5">
        <v>3858</v>
      </c>
      <c r="Q333" s="5">
        <v>0</v>
      </c>
      <c r="R333" s="5">
        <v>0</v>
      </c>
      <c r="S333" s="5">
        <v>13706</v>
      </c>
      <c r="T333" s="5">
        <v>13395</v>
      </c>
      <c r="U333" s="5">
        <v>12936</v>
      </c>
      <c r="V333" s="5">
        <v>29015</v>
      </c>
      <c r="W333" s="5">
        <v>197</v>
      </c>
      <c r="X333" s="5">
        <v>62130</v>
      </c>
      <c r="Y333" s="5">
        <v>7656</v>
      </c>
    </row>
    <row r="334" spans="1:25" x14ac:dyDescent="0.3">
      <c r="A334" s="1">
        <v>4057075</v>
      </c>
      <c r="B334" s="1" t="s">
        <v>10</v>
      </c>
      <c r="C334" s="2"/>
      <c r="D334" s="4" t="s">
        <v>43</v>
      </c>
      <c r="E334" s="4">
        <v>4057075</v>
      </c>
      <c r="F334" s="5">
        <v>29343</v>
      </c>
      <c r="G334" s="5">
        <v>30607</v>
      </c>
      <c r="H334" s="5">
        <v>13343</v>
      </c>
      <c r="I334" s="5">
        <v>69480</v>
      </c>
      <c r="J334" s="5">
        <v>11163</v>
      </c>
      <c r="K334" s="5">
        <v>0</v>
      </c>
      <c r="L334" s="5">
        <v>153936</v>
      </c>
      <c r="M334" s="5">
        <v>494440</v>
      </c>
      <c r="N334" s="5">
        <v>17791</v>
      </c>
      <c r="O334" s="5">
        <v>20285</v>
      </c>
      <c r="P334" s="5">
        <v>3610</v>
      </c>
      <c r="Q334" s="5">
        <v>0</v>
      </c>
      <c r="R334" s="5">
        <v>0</v>
      </c>
      <c r="S334" s="5">
        <v>13148</v>
      </c>
      <c r="T334" s="5">
        <v>12684</v>
      </c>
      <c r="U334" s="5">
        <v>14416</v>
      </c>
      <c r="V334" s="5">
        <v>25664</v>
      </c>
      <c r="W334" s="5">
        <v>929</v>
      </c>
      <c r="X334" s="5">
        <v>52341</v>
      </c>
      <c r="Y334" s="5">
        <v>7960</v>
      </c>
    </row>
    <row r="335" spans="1:25" x14ac:dyDescent="0.3">
      <c r="A335" s="1">
        <v>4057075</v>
      </c>
      <c r="B335" s="1" t="s">
        <v>11</v>
      </c>
      <c r="C335" s="2"/>
      <c r="D335" s="4" t="s">
        <v>43</v>
      </c>
      <c r="E335" s="4">
        <v>4057075</v>
      </c>
      <c r="F335" s="5">
        <v>589</v>
      </c>
      <c r="G335" s="5">
        <v>33704</v>
      </c>
      <c r="H335" s="5">
        <v>18652</v>
      </c>
      <c r="I335" s="5">
        <v>79172</v>
      </c>
      <c r="J335" s="5">
        <v>9139</v>
      </c>
      <c r="K335" s="5">
        <v>0</v>
      </c>
      <c r="L335" s="5">
        <v>141256</v>
      </c>
      <c r="M335" s="5">
        <v>514562</v>
      </c>
      <c r="N335" s="5">
        <v>16247</v>
      </c>
      <c r="O335" s="5">
        <v>20011</v>
      </c>
      <c r="P335" s="5">
        <v>3344</v>
      </c>
      <c r="Q335" s="5">
        <v>0</v>
      </c>
      <c r="R335" s="5">
        <v>0</v>
      </c>
      <c r="S335" s="5">
        <v>12503</v>
      </c>
      <c r="T335" s="5">
        <v>13398</v>
      </c>
      <c r="U335" s="5">
        <v>12370</v>
      </c>
      <c r="V335" s="5">
        <v>16811</v>
      </c>
      <c r="W335" s="5">
        <v>767</v>
      </c>
      <c r="X335" s="5">
        <v>47675</v>
      </c>
      <c r="Y335" s="5">
        <v>7319</v>
      </c>
    </row>
    <row r="336" spans="1:25" x14ac:dyDescent="0.3">
      <c r="A336" s="1">
        <v>4057075</v>
      </c>
      <c r="B336" s="1" t="s">
        <v>12</v>
      </c>
      <c r="C336" s="2"/>
      <c r="D336" s="4" t="s">
        <v>43</v>
      </c>
      <c r="E336" s="4">
        <v>4057075</v>
      </c>
      <c r="F336" s="5">
        <v>1140</v>
      </c>
      <c r="G336" s="5">
        <v>25108</v>
      </c>
      <c r="H336" s="5">
        <v>62718</v>
      </c>
      <c r="I336" s="5">
        <v>55369</v>
      </c>
      <c r="J336" s="5">
        <v>6928</v>
      </c>
      <c r="K336" s="5">
        <v>0</v>
      </c>
      <c r="L336" s="5">
        <v>151262</v>
      </c>
      <c r="M336" s="5">
        <v>364230</v>
      </c>
      <c r="N336" s="5">
        <v>15627</v>
      </c>
      <c r="O336" s="5">
        <v>19470</v>
      </c>
      <c r="P336" s="5">
        <v>2847</v>
      </c>
      <c r="Q336" s="5">
        <v>0</v>
      </c>
      <c r="R336" s="5">
        <v>0</v>
      </c>
      <c r="S336" s="5">
        <v>10586</v>
      </c>
      <c r="T336" s="5">
        <v>11900</v>
      </c>
      <c r="U336" s="5">
        <v>12490</v>
      </c>
      <c r="V336" s="5">
        <v>11364</v>
      </c>
      <c r="W336" s="5">
        <v>950</v>
      </c>
      <c r="X336" s="5">
        <v>48205</v>
      </c>
      <c r="Y336" s="5">
        <v>7128</v>
      </c>
    </row>
    <row r="337" spans="1:25" x14ac:dyDescent="0.3">
      <c r="A337" s="1">
        <v>4057075</v>
      </c>
      <c r="B337" s="1" t="s">
        <v>13</v>
      </c>
      <c r="C337" s="2"/>
      <c r="D337" s="4" t="s">
        <v>43</v>
      </c>
      <c r="E337" s="4">
        <v>4057075</v>
      </c>
      <c r="F337" s="5">
        <v>484</v>
      </c>
      <c r="G337" s="5">
        <v>5156</v>
      </c>
      <c r="H337" s="5">
        <v>16063</v>
      </c>
      <c r="I337" s="5">
        <v>47546</v>
      </c>
      <c r="J337" s="5">
        <v>4658</v>
      </c>
      <c r="K337" s="5">
        <v>0</v>
      </c>
      <c r="L337" s="5">
        <v>73907</v>
      </c>
      <c r="M337" s="5">
        <v>417837</v>
      </c>
      <c r="N337" s="5">
        <v>13172</v>
      </c>
      <c r="O337" s="5">
        <v>16797</v>
      </c>
      <c r="P337" s="5">
        <v>2750</v>
      </c>
      <c r="Q337" s="5">
        <v>0</v>
      </c>
      <c r="R337" s="5">
        <v>0</v>
      </c>
      <c r="S337" s="5">
        <v>9942</v>
      </c>
      <c r="T337" s="5">
        <v>12627</v>
      </c>
      <c r="U337" s="5">
        <v>13365</v>
      </c>
      <c r="V337" s="5">
        <v>11565</v>
      </c>
      <c r="W337" s="5">
        <v>931</v>
      </c>
      <c r="X337" s="5">
        <v>43578</v>
      </c>
      <c r="Y337" s="5">
        <v>5940</v>
      </c>
    </row>
    <row r="338" spans="1:25" x14ac:dyDescent="0.3">
      <c r="A338" s="1">
        <v>4057075</v>
      </c>
      <c r="B338" s="1" t="s">
        <v>14</v>
      </c>
      <c r="C338" s="2"/>
      <c r="D338" s="4" t="s">
        <v>43</v>
      </c>
      <c r="E338" s="4">
        <v>4057075</v>
      </c>
      <c r="F338" s="5">
        <v>227</v>
      </c>
      <c r="G338" s="5">
        <v>132224</v>
      </c>
      <c r="H338" s="5">
        <v>33255</v>
      </c>
      <c r="I338" s="5">
        <v>35476</v>
      </c>
      <c r="J338" s="5">
        <v>6966</v>
      </c>
      <c r="K338" s="5" t="s">
        <v>33</v>
      </c>
      <c r="L338" s="5">
        <v>208147</v>
      </c>
      <c r="M338" s="5">
        <v>440100</v>
      </c>
      <c r="N338" s="5">
        <v>12246</v>
      </c>
      <c r="O338" s="5">
        <v>14078</v>
      </c>
      <c r="P338" s="5">
        <v>2250</v>
      </c>
      <c r="Q338" s="5" t="s">
        <v>33</v>
      </c>
      <c r="R338" s="5" t="s">
        <v>33</v>
      </c>
      <c r="S338" s="5">
        <v>10747</v>
      </c>
      <c r="T338" s="5">
        <v>10493</v>
      </c>
      <c r="U338" s="5">
        <v>13177</v>
      </c>
      <c r="V338" s="5">
        <v>10877</v>
      </c>
      <c r="W338" s="5">
        <v>627</v>
      </c>
      <c r="X338" s="5">
        <v>45664</v>
      </c>
      <c r="Y338" s="5">
        <v>5170</v>
      </c>
    </row>
    <row r="339" spans="1:25" x14ac:dyDescent="0.3">
      <c r="A339" s="1">
        <v>4057075</v>
      </c>
      <c r="B339" s="1" t="s">
        <v>15</v>
      </c>
      <c r="C339" s="2"/>
      <c r="D339" s="4" t="s">
        <v>43</v>
      </c>
      <c r="E339" s="4">
        <v>4057075</v>
      </c>
      <c r="F339" s="5">
        <v>573</v>
      </c>
      <c r="G339" s="5">
        <v>16373</v>
      </c>
      <c r="H339" s="5">
        <v>34137</v>
      </c>
      <c r="I339" s="5">
        <v>38519</v>
      </c>
      <c r="J339" s="5">
        <v>2753</v>
      </c>
      <c r="K339" s="5" t="s">
        <v>33</v>
      </c>
      <c r="L339" s="5">
        <v>92355</v>
      </c>
      <c r="M339" s="5">
        <v>350735</v>
      </c>
      <c r="N339" s="5">
        <v>13301</v>
      </c>
      <c r="O339" s="5">
        <v>13432</v>
      </c>
      <c r="P339" s="5">
        <v>2683</v>
      </c>
      <c r="Q339" s="5" t="s">
        <v>33</v>
      </c>
      <c r="R339" s="5" t="s">
        <v>33</v>
      </c>
      <c r="S339" s="5">
        <v>10114</v>
      </c>
      <c r="T339" s="5">
        <v>8994</v>
      </c>
      <c r="U339" s="5">
        <v>12876</v>
      </c>
      <c r="V339" s="5">
        <v>11603</v>
      </c>
      <c r="W339" s="5">
        <v>1151</v>
      </c>
      <c r="X339" s="5">
        <v>47668</v>
      </c>
      <c r="Y339" s="5">
        <v>3497</v>
      </c>
    </row>
    <row r="340" spans="1:25" x14ac:dyDescent="0.3">
      <c r="A340" s="1">
        <v>4057075</v>
      </c>
      <c r="B340" s="1" t="s">
        <v>16</v>
      </c>
      <c r="C340" s="2"/>
      <c r="D340" s="4" t="s">
        <v>43</v>
      </c>
      <c r="E340" s="4">
        <v>4057075</v>
      </c>
      <c r="F340" s="5">
        <v>349</v>
      </c>
      <c r="G340" s="5">
        <v>114174</v>
      </c>
      <c r="H340" s="5">
        <v>10835</v>
      </c>
      <c r="I340" s="5">
        <v>27381</v>
      </c>
      <c r="J340" s="5">
        <v>3953</v>
      </c>
      <c r="K340" s="5" t="s">
        <v>33</v>
      </c>
      <c r="L340" s="5">
        <v>156693</v>
      </c>
      <c r="M340" s="5">
        <v>317544</v>
      </c>
      <c r="N340" s="5">
        <v>12139</v>
      </c>
      <c r="O340" s="5">
        <v>12839</v>
      </c>
      <c r="P340" s="5">
        <v>2151</v>
      </c>
      <c r="Q340" s="5" t="s">
        <v>33</v>
      </c>
      <c r="R340" s="5" t="s">
        <v>33</v>
      </c>
      <c r="S340" s="5">
        <v>8790</v>
      </c>
      <c r="T340" s="5">
        <v>7749</v>
      </c>
      <c r="U340" s="5">
        <v>11564</v>
      </c>
      <c r="V340" s="5">
        <v>10814</v>
      </c>
      <c r="W340" s="5">
        <v>1177</v>
      </c>
      <c r="X340" s="5">
        <v>44159</v>
      </c>
      <c r="Y340" s="5">
        <v>3221</v>
      </c>
    </row>
    <row r="341" spans="1:25" x14ac:dyDescent="0.3">
      <c r="A341" s="1">
        <v>4057075</v>
      </c>
      <c r="B341" s="1" t="s">
        <v>17</v>
      </c>
      <c r="C341" s="2"/>
      <c r="D341" s="4" t="s">
        <v>43</v>
      </c>
      <c r="E341" s="4">
        <v>4057075</v>
      </c>
      <c r="F341" s="5">
        <v>1955</v>
      </c>
      <c r="G341" s="5">
        <v>51004</v>
      </c>
      <c r="H341" s="5">
        <v>7100</v>
      </c>
      <c r="I341" s="5">
        <v>22744</v>
      </c>
      <c r="J341" s="5">
        <v>737</v>
      </c>
      <c r="K341" s="5" t="s">
        <v>33</v>
      </c>
      <c r="L341" s="5">
        <v>83540</v>
      </c>
      <c r="M341" s="5">
        <v>267095</v>
      </c>
      <c r="N341" s="5">
        <v>9021</v>
      </c>
      <c r="O341" s="5">
        <v>12122</v>
      </c>
      <c r="P341" s="5">
        <v>1471</v>
      </c>
      <c r="Q341" s="5" t="s">
        <v>33</v>
      </c>
      <c r="R341" s="5" t="s">
        <v>33</v>
      </c>
      <c r="S341" s="5">
        <v>7834</v>
      </c>
      <c r="T341" s="5">
        <v>6486</v>
      </c>
      <c r="U341" s="5">
        <v>12098</v>
      </c>
      <c r="V341" s="5">
        <v>10275</v>
      </c>
      <c r="W341" s="5">
        <v>1003</v>
      </c>
      <c r="X341" s="5">
        <v>43163</v>
      </c>
      <c r="Y341" s="5">
        <v>3011</v>
      </c>
    </row>
    <row r="342" spans="1:25" x14ac:dyDescent="0.3">
      <c r="A342" s="1">
        <v>4057075</v>
      </c>
      <c r="B342" s="1" t="s">
        <v>18</v>
      </c>
      <c r="C342" s="2"/>
      <c r="D342" s="4" t="s">
        <v>43</v>
      </c>
      <c r="E342" s="4">
        <v>4057075</v>
      </c>
      <c r="F342" s="5">
        <v>7920</v>
      </c>
      <c r="G342" s="5">
        <v>20110</v>
      </c>
      <c r="H342" s="5">
        <v>9734</v>
      </c>
      <c r="I342" s="5">
        <v>27179</v>
      </c>
      <c r="J342" s="5">
        <v>1390</v>
      </c>
      <c r="K342" s="5" t="s">
        <v>33</v>
      </c>
      <c r="L342" s="5">
        <v>66332</v>
      </c>
      <c r="M342" s="5">
        <v>667316</v>
      </c>
      <c r="N342" s="5">
        <v>9473</v>
      </c>
      <c r="O342" s="5">
        <v>13891</v>
      </c>
      <c r="P342" s="5">
        <v>2238</v>
      </c>
      <c r="Q342" s="5" t="s">
        <v>33</v>
      </c>
      <c r="R342" s="5" t="s">
        <v>33</v>
      </c>
      <c r="S342" s="5">
        <v>7414</v>
      </c>
      <c r="T342" s="5">
        <v>8436</v>
      </c>
      <c r="U342" s="5">
        <v>12186</v>
      </c>
      <c r="V342" s="5">
        <v>8579</v>
      </c>
      <c r="W342" s="5">
        <v>1137</v>
      </c>
      <c r="X342" s="5">
        <v>36954</v>
      </c>
      <c r="Y342" s="5">
        <v>2473</v>
      </c>
    </row>
    <row r="343" spans="1:25" x14ac:dyDescent="0.3">
      <c r="A343" s="1">
        <v>4057075</v>
      </c>
      <c r="B343" s="1" t="s">
        <v>19</v>
      </c>
      <c r="C343" s="2"/>
      <c r="D343" s="4" t="s">
        <v>43</v>
      </c>
      <c r="E343" s="4">
        <v>4057075</v>
      </c>
      <c r="F343" s="5">
        <v>197</v>
      </c>
      <c r="G343" s="5">
        <v>9119</v>
      </c>
      <c r="H343" s="5">
        <v>9795</v>
      </c>
      <c r="I343" s="5">
        <v>33800</v>
      </c>
      <c r="J343" s="5">
        <v>3458</v>
      </c>
      <c r="K343" s="5" t="s">
        <v>33</v>
      </c>
      <c r="L343" s="5">
        <v>56370</v>
      </c>
      <c r="M343" s="5">
        <v>1129071</v>
      </c>
      <c r="N343" s="5">
        <v>8364</v>
      </c>
      <c r="O343" s="5">
        <v>14299</v>
      </c>
      <c r="P343" s="5">
        <v>2357</v>
      </c>
      <c r="Q343" s="5" t="s">
        <v>33</v>
      </c>
      <c r="R343" s="5" t="s">
        <v>33</v>
      </c>
      <c r="S343" s="5">
        <v>5227</v>
      </c>
      <c r="T343" s="5">
        <v>8805</v>
      </c>
      <c r="U343" s="5">
        <v>12390</v>
      </c>
      <c r="V343" s="5">
        <v>8296</v>
      </c>
      <c r="W343" s="5">
        <v>1695</v>
      </c>
      <c r="X343" s="5">
        <v>43402</v>
      </c>
      <c r="Y343" s="5">
        <v>2565</v>
      </c>
    </row>
    <row r="344" spans="1:25" x14ac:dyDescent="0.3">
      <c r="A344" s="1">
        <v>4057075</v>
      </c>
      <c r="B344" s="1" t="s">
        <v>20</v>
      </c>
      <c r="C344" s="2"/>
      <c r="D344" s="4" t="s">
        <v>43</v>
      </c>
      <c r="E344" s="4">
        <v>4057075</v>
      </c>
      <c r="F344" s="5">
        <v>14826</v>
      </c>
      <c r="G344" s="5">
        <v>12162</v>
      </c>
      <c r="H344" s="5">
        <v>7794</v>
      </c>
      <c r="I344" s="5">
        <v>35111</v>
      </c>
      <c r="J344" s="5">
        <v>4115</v>
      </c>
      <c r="K344" s="5" t="s">
        <v>33</v>
      </c>
      <c r="L344" s="5">
        <v>74008</v>
      </c>
      <c r="M344" s="5">
        <v>616157</v>
      </c>
      <c r="N344" s="5">
        <v>8649</v>
      </c>
      <c r="O344" s="5">
        <v>13995</v>
      </c>
      <c r="P344" s="5">
        <v>1762</v>
      </c>
      <c r="Q344" s="5" t="s">
        <v>33</v>
      </c>
      <c r="R344" s="5" t="s">
        <v>33</v>
      </c>
      <c r="S344" s="5">
        <v>3992</v>
      </c>
      <c r="T344" s="5">
        <v>9442</v>
      </c>
      <c r="U344" s="5">
        <v>10349</v>
      </c>
      <c r="V344" s="5">
        <v>9542</v>
      </c>
      <c r="W344" s="5">
        <v>901</v>
      </c>
      <c r="X344" s="5">
        <v>46355</v>
      </c>
      <c r="Y344" s="5">
        <v>2732</v>
      </c>
    </row>
    <row r="345" spans="1:25" x14ac:dyDescent="0.3">
      <c r="A345" s="1">
        <v>4057075</v>
      </c>
      <c r="B345" s="1" t="s">
        <v>21</v>
      </c>
      <c r="C345" s="2"/>
      <c r="D345" s="4" t="s">
        <v>43</v>
      </c>
      <c r="E345" s="4">
        <v>4057075</v>
      </c>
      <c r="F345" s="5">
        <v>490</v>
      </c>
      <c r="G345" s="5">
        <v>10972</v>
      </c>
      <c r="H345" s="5">
        <v>3801</v>
      </c>
      <c r="I345" s="5">
        <v>32098</v>
      </c>
      <c r="J345" s="5">
        <v>4927</v>
      </c>
      <c r="K345" s="5" t="s">
        <v>33</v>
      </c>
      <c r="L345" s="5">
        <v>52288</v>
      </c>
      <c r="M345" s="5">
        <v>535578</v>
      </c>
      <c r="N345" s="5">
        <v>10276</v>
      </c>
      <c r="O345" s="5">
        <v>16037</v>
      </c>
      <c r="P345" s="5">
        <v>2184</v>
      </c>
      <c r="Q345" s="5" t="s">
        <v>33</v>
      </c>
      <c r="R345" s="5" t="s">
        <v>33</v>
      </c>
      <c r="S345" s="5">
        <v>5915</v>
      </c>
      <c r="T345" s="5">
        <v>10225</v>
      </c>
      <c r="U345" s="5">
        <v>10909</v>
      </c>
      <c r="V345" s="5">
        <v>9615</v>
      </c>
      <c r="W345" s="5">
        <v>603</v>
      </c>
      <c r="X345" s="5">
        <v>49473</v>
      </c>
      <c r="Y345" s="5">
        <v>2733</v>
      </c>
    </row>
    <row r="346" spans="1:25" x14ac:dyDescent="0.3">
      <c r="A346" s="1">
        <v>4057075</v>
      </c>
      <c r="B346" s="1" t="s">
        <v>22</v>
      </c>
      <c r="C346" s="2"/>
      <c r="D346" s="4" t="s">
        <v>43</v>
      </c>
      <c r="E346" s="4">
        <v>4057075</v>
      </c>
      <c r="F346" s="5">
        <v>16</v>
      </c>
      <c r="G346" s="5">
        <v>9505</v>
      </c>
      <c r="H346" s="5">
        <v>11362</v>
      </c>
      <c r="I346" s="5">
        <v>32788</v>
      </c>
      <c r="J346" s="5">
        <v>3374</v>
      </c>
      <c r="K346" s="5" t="s">
        <v>33</v>
      </c>
      <c r="L346" s="5">
        <v>57046</v>
      </c>
      <c r="M346" s="5">
        <v>371573</v>
      </c>
      <c r="N346" s="5">
        <v>9222</v>
      </c>
      <c r="O346" s="5">
        <v>14483</v>
      </c>
      <c r="P346" s="5">
        <v>1644</v>
      </c>
      <c r="Q346" s="5" t="s">
        <v>33</v>
      </c>
      <c r="R346" s="5" t="s">
        <v>33</v>
      </c>
      <c r="S346" s="5">
        <v>5390</v>
      </c>
      <c r="T346" s="5">
        <v>10905</v>
      </c>
      <c r="U346" s="5">
        <v>10595</v>
      </c>
      <c r="V346" s="5">
        <v>9514</v>
      </c>
      <c r="W346" s="5">
        <v>363</v>
      </c>
      <c r="X346" s="5">
        <v>44487</v>
      </c>
      <c r="Y346" s="5">
        <v>2976</v>
      </c>
    </row>
    <row r="347" spans="1:25" x14ac:dyDescent="0.3">
      <c r="A347" s="1">
        <v>4057075</v>
      </c>
      <c r="B347" s="1" t="s">
        <v>23</v>
      </c>
      <c r="C347" s="2"/>
      <c r="D347" s="4" t="s">
        <v>43</v>
      </c>
      <c r="E347" s="4">
        <v>4057075</v>
      </c>
      <c r="F347" s="5">
        <v>464</v>
      </c>
      <c r="G347" s="5">
        <v>4196</v>
      </c>
      <c r="H347" s="5">
        <v>3708</v>
      </c>
      <c r="I347" s="5">
        <v>33033</v>
      </c>
      <c r="J347" s="5">
        <v>2013</v>
      </c>
      <c r="K347" s="5" t="s">
        <v>33</v>
      </c>
      <c r="L347" s="5">
        <v>43415</v>
      </c>
      <c r="M347" s="5">
        <v>262098</v>
      </c>
      <c r="N347" s="5">
        <v>9277</v>
      </c>
      <c r="O347" s="5">
        <v>12940</v>
      </c>
      <c r="P347" s="5">
        <v>1948</v>
      </c>
      <c r="Q347" s="5" t="s">
        <v>33</v>
      </c>
      <c r="R347" s="5" t="s">
        <v>33</v>
      </c>
      <c r="S347" s="5">
        <v>10070</v>
      </c>
      <c r="T347" s="5">
        <v>20729</v>
      </c>
      <c r="U347" s="5">
        <v>10409</v>
      </c>
      <c r="V347" s="5">
        <v>10259</v>
      </c>
      <c r="W347" s="5">
        <v>802</v>
      </c>
      <c r="X347" s="5">
        <v>45352</v>
      </c>
      <c r="Y347" s="5">
        <v>2535</v>
      </c>
    </row>
    <row r="348" spans="1:25" x14ac:dyDescent="0.3">
      <c r="A348" s="1">
        <v>4057075</v>
      </c>
      <c r="B348" s="1" t="s">
        <v>24</v>
      </c>
      <c r="C348" s="2"/>
      <c r="D348" s="4" t="s">
        <v>43</v>
      </c>
      <c r="E348" s="4">
        <v>4057075</v>
      </c>
      <c r="F348" s="5">
        <v>865</v>
      </c>
      <c r="G348" s="5">
        <v>16040</v>
      </c>
      <c r="H348" s="5">
        <v>10184</v>
      </c>
      <c r="I348" s="5">
        <v>55975</v>
      </c>
      <c r="J348" s="5">
        <v>2164</v>
      </c>
      <c r="K348" s="5" t="s">
        <v>33</v>
      </c>
      <c r="L348" s="5">
        <v>85229</v>
      </c>
      <c r="M348" s="5">
        <v>152498</v>
      </c>
      <c r="N348" s="5">
        <v>9058</v>
      </c>
      <c r="O348" s="5">
        <v>10614</v>
      </c>
      <c r="P348" s="5">
        <v>1304</v>
      </c>
      <c r="Q348" s="5" t="s">
        <v>33</v>
      </c>
      <c r="R348" s="5" t="s">
        <v>33</v>
      </c>
      <c r="S348" s="5">
        <v>6847</v>
      </c>
      <c r="T348" s="5">
        <v>9958</v>
      </c>
      <c r="U348" s="5">
        <v>10192</v>
      </c>
      <c r="V348" s="5">
        <v>9950</v>
      </c>
      <c r="W348" s="5">
        <v>379</v>
      </c>
      <c r="X348" s="5">
        <v>36986</v>
      </c>
      <c r="Y348" s="5">
        <v>2101</v>
      </c>
    </row>
    <row r="349" spans="1:25" x14ac:dyDescent="0.3">
      <c r="A349" s="1">
        <v>4057075</v>
      </c>
      <c r="B349" s="1" t="s">
        <v>25</v>
      </c>
      <c r="C349" s="2"/>
      <c r="D349" s="4" t="s">
        <v>43</v>
      </c>
      <c r="E349" s="4">
        <v>4057075</v>
      </c>
      <c r="F349" s="5">
        <v>971</v>
      </c>
      <c r="G349" s="5">
        <v>35233</v>
      </c>
      <c r="H349" s="5">
        <v>11332</v>
      </c>
      <c r="I349" s="5">
        <v>30921</v>
      </c>
      <c r="J349" s="5">
        <v>9546</v>
      </c>
      <c r="K349" s="5" t="s">
        <v>33</v>
      </c>
      <c r="L349" s="5">
        <v>120878</v>
      </c>
      <c r="M349" s="5">
        <v>155986</v>
      </c>
      <c r="N349" s="5">
        <v>10445</v>
      </c>
      <c r="O349" s="5">
        <v>11669</v>
      </c>
      <c r="P349" s="5">
        <v>1370</v>
      </c>
      <c r="Q349" s="5" t="s">
        <v>33</v>
      </c>
      <c r="R349" s="5" t="s">
        <v>33</v>
      </c>
      <c r="S349" s="5">
        <v>4736</v>
      </c>
      <c r="T349" s="5">
        <v>8852</v>
      </c>
      <c r="U349" s="5">
        <v>9097</v>
      </c>
      <c r="V349" s="5">
        <v>4099</v>
      </c>
      <c r="W349" s="5">
        <v>468</v>
      </c>
      <c r="X349" s="5">
        <v>33130</v>
      </c>
      <c r="Y349" s="5">
        <v>2061</v>
      </c>
    </row>
    <row r="350" spans="1:25" x14ac:dyDescent="0.3">
      <c r="A350" s="1">
        <v>4057075</v>
      </c>
      <c r="B350" s="1" t="s">
        <v>26</v>
      </c>
      <c r="C350" s="2"/>
      <c r="D350" s="4" t="s">
        <v>43</v>
      </c>
      <c r="E350" s="4">
        <v>4057075</v>
      </c>
      <c r="F350" s="5">
        <v>1309</v>
      </c>
      <c r="G350" s="5">
        <v>9902</v>
      </c>
      <c r="H350" s="5">
        <v>10258</v>
      </c>
      <c r="I350" s="5">
        <v>26138</v>
      </c>
      <c r="J350" s="5">
        <v>12156</v>
      </c>
      <c r="K350" s="5" t="s">
        <v>33</v>
      </c>
      <c r="L350" s="5">
        <v>59764</v>
      </c>
      <c r="M350" s="5">
        <v>168228</v>
      </c>
      <c r="N350" s="5">
        <v>11567</v>
      </c>
      <c r="O350" s="5">
        <v>12637</v>
      </c>
      <c r="P350" s="5">
        <v>1449</v>
      </c>
      <c r="Q350" s="5" t="s">
        <v>33</v>
      </c>
      <c r="R350" s="5" t="s">
        <v>33</v>
      </c>
      <c r="S350" s="5">
        <v>5243</v>
      </c>
      <c r="T350" s="5">
        <v>10604</v>
      </c>
      <c r="U350" s="5">
        <v>7866</v>
      </c>
      <c r="V350" s="5">
        <v>3425</v>
      </c>
      <c r="W350" s="5">
        <v>590</v>
      </c>
      <c r="X350" s="5">
        <v>27572</v>
      </c>
      <c r="Y350" s="5">
        <v>1653</v>
      </c>
    </row>
    <row r="351" spans="1:25" x14ac:dyDescent="0.3">
      <c r="A351" s="1">
        <v>4057075</v>
      </c>
      <c r="B351" s="1" t="s">
        <v>27</v>
      </c>
      <c r="C351" s="2"/>
      <c r="D351" s="4" t="s">
        <v>43</v>
      </c>
      <c r="E351" s="4">
        <v>4057075</v>
      </c>
      <c r="F351" s="5">
        <v>451</v>
      </c>
      <c r="G351" s="5">
        <v>34075</v>
      </c>
      <c r="H351" s="5">
        <v>3892</v>
      </c>
      <c r="I351" s="5">
        <v>26206</v>
      </c>
      <c r="J351" s="5">
        <v>6648</v>
      </c>
      <c r="K351" s="5" t="s">
        <v>33</v>
      </c>
      <c r="L351" s="5">
        <v>71272</v>
      </c>
      <c r="M351" s="5">
        <v>137912</v>
      </c>
      <c r="N351" s="5">
        <v>10222</v>
      </c>
      <c r="O351" s="5">
        <v>11083</v>
      </c>
      <c r="P351" s="5">
        <v>1424</v>
      </c>
      <c r="Q351" s="5" t="s">
        <v>33</v>
      </c>
      <c r="R351" s="5" t="s">
        <v>33</v>
      </c>
      <c r="S351" s="5">
        <v>5114</v>
      </c>
      <c r="T351" s="5">
        <v>7516</v>
      </c>
      <c r="U351" s="5">
        <v>8441</v>
      </c>
      <c r="V351" s="5">
        <v>4029</v>
      </c>
      <c r="W351" s="5">
        <v>922</v>
      </c>
      <c r="X351" s="5">
        <v>26466</v>
      </c>
      <c r="Y351" s="5">
        <v>1589</v>
      </c>
    </row>
    <row r="352" spans="1:25" x14ac:dyDescent="0.3">
      <c r="A352" s="1">
        <v>4057075</v>
      </c>
      <c r="B352" s="1" t="s">
        <v>28</v>
      </c>
      <c r="C352" s="2"/>
      <c r="D352" s="4" t="s">
        <v>43</v>
      </c>
      <c r="E352" s="4">
        <v>4057075</v>
      </c>
      <c r="F352" s="5">
        <v>258</v>
      </c>
      <c r="G352" s="5">
        <v>6514</v>
      </c>
      <c r="H352" s="5">
        <v>4542</v>
      </c>
      <c r="I352" s="5">
        <v>19578</v>
      </c>
      <c r="J352" s="5">
        <v>7096</v>
      </c>
      <c r="K352" s="5" t="s">
        <v>33</v>
      </c>
      <c r="L352" s="5">
        <v>37988</v>
      </c>
      <c r="M352" s="5">
        <v>113456</v>
      </c>
      <c r="N352" s="5">
        <v>10115</v>
      </c>
      <c r="O352" s="5">
        <v>12478</v>
      </c>
      <c r="P352" s="5">
        <v>2178</v>
      </c>
      <c r="Q352" s="5" t="s">
        <v>33</v>
      </c>
      <c r="R352" s="5" t="s">
        <v>33</v>
      </c>
      <c r="S352" s="5">
        <v>5214</v>
      </c>
      <c r="T352" s="5">
        <v>8929</v>
      </c>
      <c r="U352" s="5">
        <v>9121</v>
      </c>
      <c r="V352" s="5">
        <v>4871</v>
      </c>
      <c r="W352" s="5">
        <v>625</v>
      </c>
      <c r="X352" s="5">
        <v>24311</v>
      </c>
      <c r="Y352" s="5">
        <v>1890</v>
      </c>
    </row>
    <row r="353" spans="1:25" x14ac:dyDescent="0.3">
      <c r="A353" s="1">
        <v>4057075</v>
      </c>
      <c r="B353" s="1" t="s">
        <v>29</v>
      </c>
      <c r="C353" s="2"/>
      <c r="D353" s="4" t="s">
        <v>43</v>
      </c>
      <c r="E353" s="4">
        <v>4057075</v>
      </c>
      <c r="F353" s="5">
        <v>2</v>
      </c>
      <c r="G353" s="5">
        <v>6722</v>
      </c>
      <c r="H353" s="5">
        <v>3482</v>
      </c>
      <c r="I353" s="5">
        <v>17627</v>
      </c>
      <c r="J353" s="5">
        <v>7689</v>
      </c>
      <c r="K353" s="5" t="s">
        <v>33</v>
      </c>
      <c r="L353" s="5">
        <v>35522</v>
      </c>
      <c r="M353" s="5">
        <v>112034</v>
      </c>
      <c r="N353" s="5">
        <v>10195</v>
      </c>
      <c r="O353" s="5">
        <v>10787</v>
      </c>
      <c r="P353" s="5">
        <v>2054</v>
      </c>
      <c r="Q353" s="5" t="s">
        <v>33</v>
      </c>
      <c r="R353" s="5" t="s">
        <v>33</v>
      </c>
      <c r="S353" s="5">
        <v>4659</v>
      </c>
      <c r="T353" s="5">
        <v>7790</v>
      </c>
      <c r="U353" s="5">
        <v>9146</v>
      </c>
      <c r="V353" s="5">
        <v>5411</v>
      </c>
      <c r="W353" s="5">
        <v>569</v>
      </c>
      <c r="X353" s="5">
        <v>23767</v>
      </c>
      <c r="Y353" s="5">
        <v>1596</v>
      </c>
    </row>
    <row r="354" spans="1:25" x14ac:dyDescent="0.3">
      <c r="A354" s="1">
        <v>4057075</v>
      </c>
      <c r="B354" s="1" t="s">
        <v>30</v>
      </c>
      <c r="C354" s="2"/>
      <c r="D354" s="4" t="s">
        <v>43</v>
      </c>
      <c r="E354" s="4">
        <v>4057075</v>
      </c>
      <c r="F354" s="5">
        <v>51</v>
      </c>
      <c r="G354" s="5">
        <v>5908</v>
      </c>
      <c r="H354" s="5">
        <v>2723</v>
      </c>
      <c r="I354" s="5">
        <v>16867</v>
      </c>
      <c r="J354" s="5">
        <v>9899</v>
      </c>
      <c r="K354" s="5" t="s">
        <v>33</v>
      </c>
      <c r="L354" s="5">
        <v>35449</v>
      </c>
      <c r="M354" s="5">
        <v>105777</v>
      </c>
      <c r="N354" s="5">
        <v>9200</v>
      </c>
      <c r="O354" s="5">
        <v>10632</v>
      </c>
      <c r="P354" s="5">
        <v>1232</v>
      </c>
      <c r="Q354" s="5" t="s">
        <v>33</v>
      </c>
      <c r="R354" s="5" t="s">
        <v>33</v>
      </c>
      <c r="S354" s="5">
        <v>4070</v>
      </c>
      <c r="T354" s="5">
        <v>6150</v>
      </c>
      <c r="U354" s="5">
        <v>9603</v>
      </c>
      <c r="V354" s="5">
        <v>5198</v>
      </c>
      <c r="W354" s="5">
        <v>1058</v>
      </c>
      <c r="X354" s="5">
        <v>21239</v>
      </c>
      <c r="Y354" s="5">
        <v>1411</v>
      </c>
    </row>
    <row r="355" spans="1:25" x14ac:dyDescent="0.3">
      <c r="A355" s="1">
        <v>4057075</v>
      </c>
      <c r="B355" s="1" t="s">
        <v>31</v>
      </c>
      <c r="C355" s="2"/>
      <c r="D355" s="4" t="s">
        <v>43</v>
      </c>
      <c r="E355" s="4">
        <v>4057075</v>
      </c>
      <c r="F355" s="5">
        <v>5</v>
      </c>
      <c r="G355" s="5">
        <v>4444</v>
      </c>
      <c r="H355" s="5">
        <v>3404</v>
      </c>
      <c r="I355" s="5">
        <v>13835</v>
      </c>
      <c r="J355" s="5">
        <v>2744</v>
      </c>
      <c r="K355" s="5" t="s">
        <v>33</v>
      </c>
      <c r="L355" s="5">
        <v>24431</v>
      </c>
      <c r="M355" s="5">
        <v>100128</v>
      </c>
      <c r="N355" s="5">
        <v>8502</v>
      </c>
      <c r="O355" s="5">
        <v>9399</v>
      </c>
      <c r="P355" s="5">
        <v>1189</v>
      </c>
      <c r="Q355" s="5" t="s">
        <v>33</v>
      </c>
      <c r="R355" s="5" t="s">
        <v>33</v>
      </c>
      <c r="S355" s="5">
        <v>3933</v>
      </c>
      <c r="T355" s="5">
        <v>5177</v>
      </c>
      <c r="U355" s="5">
        <v>9546</v>
      </c>
      <c r="V355" s="5">
        <v>4915</v>
      </c>
      <c r="W355" s="5">
        <v>935</v>
      </c>
      <c r="X355" s="5">
        <v>20420</v>
      </c>
      <c r="Y355" s="5">
        <v>1514</v>
      </c>
    </row>
    <row r="356" spans="1:25" x14ac:dyDescent="0.3">
      <c r="A356" s="1">
        <v>4007784</v>
      </c>
      <c r="B356" s="1" t="s">
        <v>0</v>
      </c>
      <c r="C356" s="2"/>
      <c r="D356" s="4" t="s">
        <v>44</v>
      </c>
      <c r="E356" s="4">
        <v>4007784</v>
      </c>
      <c r="F356" s="5">
        <v>5249</v>
      </c>
      <c r="G356" s="5">
        <v>0</v>
      </c>
      <c r="H356" s="5">
        <v>129462</v>
      </c>
      <c r="I356" s="5">
        <v>269039</v>
      </c>
      <c r="J356" s="5">
        <v>29776</v>
      </c>
      <c r="K356" s="5">
        <v>0</v>
      </c>
      <c r="L356" s="5">
        <v>433525</v>
      </c>
      <c r="M356" s="5">
        <v>869780</v>
      </c>
      <c r="N356" s="5">
        <v>0</v>
      </c>
      <c r="O356" s="5">
        <v>25470</v>
      </c>
      <c r="P356" s="5">
        <v>20476</v>
      </c>
      <c r="Q356" s="5">
        <v>0</v>
      </c>
      <c r="R356" s="5">
        <v>0</v>
      </c>
      <c r="S356" s="5">
        <v>104819</v>
      </c>
      <c r="T356" s="5">
        <v>106981</v>
      </c>
      <c r="U356" s="5">
        <v>53353</v>
      </c>
      <c r="V356" s="5">
        <v>4198</v>
      </c>
      <c r="W356" s="5">
        <v>0</v>
      </c>
      <c r="X356" s="5">
        <v>196447</v>
      </c>
      <c r="Y356" s="5">
        <v>0</v>
      </c>
    </row>
    <row r="357" spans="1:25" x14ac:dyDescent="0.3">
      <c r="A357" s="1">
        <v>4007784</v>
      </c>
      <c r="B357" s="1" t="s">
        <v>1</v>
      </c>
      <c r="C357" s="2"/>
      <c r="D357" s="4" t="s">
        <v>44</v>
      </c>
      <c r="E357" s="4">
        <v>4007784</v>
      </c>
      <c r="F357" s="5">
        <v>2088</v>
      </c>
      <c r="G357" s="5">
        <v>0</v>
      </c>
      <c r="H357" s="5">
        <v>209378</v>
      </c>
      <c r="I357" s="5">
        <v>288304</v>
      </c>
      <c r="J357" s="5">
        <v>25561</v>
      </c>
      <c r="K357" s="5">
        <v>0</v>
      </c>
      <c r="L357" s="5">
        <v>525331</v>
      </c>
      <c r="M357" s="5">
        <v>927220</v>
      </c>
      <c r="N357" s="5">
        <v>0</v>
      </c>
      <c r="O357" s="5">
        <v>26309</v>
      </c>
      <c r="P357" s="5">
        <v>17482</v>
      </c>
      <c r="Q357" s="5">
        <v>0</v>
      </c>
      <c r="R357" s="5">
        <v>0</v>
      </c>
      <c r="S357" s="5">
        <v>125533</v>
      </c>
      <c r="T357" s="5">
        <v>109771</v>
      </c>
      <c r="U357" s="5">
        <v>51624</v>
      </c>
      <c r="V357" s="5">
        <v>3625</v>
      </c>
      <c r="W357" s="5">
        <v>0</v>
      </c>
      <c r="X357" s="5">
        <v>198913</v>
      </c>
      <c r="Y357" s="5">
        <v>0</v>
      </c>
    </row>
    <row r="358" spans="1:25" x14ac:dyDescent="0.3">
      <c r="A358" s="1">
        <v>4007784</v>
      </c>
      <c r="B358" s="1" t="s">
        <v>2</v>
      </c>
      <c r="C358" s="2"/>
      <c r="D358" s="4" t="s">
        <v>44</v>
      </c>
      <c r="E358" s="4">
        <v>4007784</v>
      </c>
      <c r="F358" s="5">
        <v>5759</v>
      </c>
      <c r="G358" s="5">
        <v>0</v>
      </c>
      <c r="H358" s="5">
        <v>229910</v>
      </c>
      <c r="I358" s="5">
        <v>196635</v>
      </c>
      <c r="J358" s="5">
        <v>7396</v>
      </c>
      <c r="K358" s="5">
        <v>0</v>
      </c>
      <c r="L358" s="5">
        <v>439699</v>
      </c>
      <c r="M358" s="5">
        <v>949833</v>
      </c>
      <c r="N358" s="5">
        <v>0</v>
      </c>
      <c r="O358" s="5">
        <v>26785</v>
      </c>
      <c r="P358" s="5">
        <v>20085</v>
      </c>
      <c r="Q358" s="5">
        <v>0</v>
      </c>
      <c r="R358" s="5">
        <v>0</v>
      </c>
      <c r="S358" s="5">
        <v>86453</v>
      </c>
      <c r="T358" s="5">
        <v>113271</v>
      </c>
      <c r="U358" s="5">
        <v>53272</v>
      </c>
      <c r="V358" s="5">
        <v>4154</v>
      </c>
      <c r="W358" s="5">
        <v>0</v>
      </c>
      <c r="X358" s="5">
        <v>193448</v>
      </c>
      <c r="Y358" s="5">
        <v>0</v>
      </c>
    </row>
    <row r="359" spans="1:25" x14ac:dyDescent="0.3">
      <c r="A359" s="1">
        <v>4007784</v>
      </c>
      <c r="B359" s="1" t="s">
        <v>3</v>
      </c>
      <c r="C359" s="2"/>
      <c r="D359" s="4" t="s">
        <v>44</v>
      </c>
      <c r="E359" s="4">
        <v>4007784</v>
      </c>
      <c r="F359" s="5">
        <v>5162</v>
      </c>
      <c r="G359" s="5">
        <v>0</v>
      </c>
      <c r="H359" s="5">
        <v>201431</v>
      </c>
      <c r="I359" s="5">
        <v>233269</v>
      </c>
      <c r="J359" s="5">
        <v>2999</v>
      </c>
      <c r="K359" s="5">
        <v>0</v>
      </c>
      <c r="L359" s="5">
        <v>442861</v>
      </c>
      <c r="M359" s="5">
        <v>1131735</v>
      </c>
      <c r="N359" s="5">
        <v>0</v>
      </c>
      <c r="O359" s="5">
        <v>27930</v>
      </c>
      <c r="P359" s="5">
        <v>17468</v>
      </c>
      <c r="Q359" s="5">
        <v>0</v>
      </c>
      <c r="R359" s="5">
        <v>0</v>
      </c>
      <c r="S359" s="5">
        <v>139116</v>
      </c>
      <c r="T359" s="5">
        <v>96411</v>
      </c>
      <c r="U359" s="5">
        <v>38239</v>
      </c>
      <c r="V359" s="5">
        <v>4316</v>
      </c>
      <c r="W359" s="5">
        <v>0</v>
      </c>
      <c r="X359" s="5">
        <v>190290</v>
      </c>
      <c r="Y359" s="5">
        <v>7</v>
      </c>
    </row>
    <row r="360" spans="1:25" x14ac:dyDescent="0.3">
      <c r="A360" s="1">
        <v>4007784</v>
      </c>
      <c r="B360" s="1" t="s">
        <v>4</v>
      </c>
      <c r="C360" s="2"/>
      <c r="D360" s="4" t="s">
        <v>44</v>
      </c>
      <c r="E360" s="4">
        <v>4007784</v>
      </c>
      <c r="F360" s="5">
        <v>14293</v>
      </c>
      <c r="G360" s="5">
        <v>0</v>
      </c>
      <c r="H360" s="5">
        <v>106230</v>
      </c>
      <c r="I360" s="5">
        <v>245153</v>
      </c>
      <c r="J360" s="5">
        <v>1605</v>
      </c>
      <c r="K360" s="5">
        <v>0</v>
      </c>
      <c r="L360" s="5">
        <v>367281</v>
      </c>
      <c r="M360" s="5">
        <v>1099874</v>
      </c>
      <c r="N360" s="5">
        <v>0</v>
      </c>
      <c r="O360" s="5">
        <v>28138</v>
      </c>
      <c r="P360" s="5">
        <v>14589</v>
      </c>
      <c r="Q360" s="5">
        <v>0</v>
      </c>
      <c r="R360" s="5">
        <v>0</v>
      </c>
      <c r="S360" s="5">
        <v>111150</v>
      </c>
      <c r="T360" s="5">
        <v>76126</v>
      </c>
      <c r="U360" s="5">
        <v>56076</v>
      </c>
      <c r="V360" s="5">
        <v>4942</v>
      </c>
      <c r="W360" s="5">
        <v>0</v>
      </c>
      <c r="X360" s="5">
        <v>190739</v>
      </c>
      <c r="Y360" s="5">
        <v>98</v>
      </c>
    </row>
    <row r="361" spans="1:25" x14ac:dyDescent="0.3">
      <c r="A361" s="1">
        <v>4007784</v>
      </c>
      <c r="B361" s="1" t="s">
        <v>5</v>
      </c>
      <c r="C361" s="2"/>
      <c r="D361" s="4" t="s">
        <v>44</v>
      </c>
      <c r="E361" s="4">
        <v>4007784</v>
      </c>
      <c r="F361" s="5">
        <v>2314</v>
      </c>
      <c r="G361" s="5">
        <v>0</v>
      </c>
      <c r="H361" s="5">
        <v>64984</v>
      </c>
      <c r="I361" s="5">
        <v>238478</v>
      </c>
      <c r="J361" s="5">
        <v>2445</v>
      </c>
      <c r="K361" s="5">
        <v>0</v>
      </c>
      <c r="L361" s="5">
        <v>308221</v>
      </c>
      <c r="M361" s="5">
        <v>1114284</v>
      </c>
      <c r="N361" s="5">
        <v>0</v>
      </c>
      <c r="O361" s="5">
        <v>22015</v>
      </c>
      <c r="P361" s="5">
        <v>15742</v>
      </c>
      <c r="Q361" s="5">
        <v>0</v>
      </c>
      <c r="R361" s="5">
        <v>0</v>
      </c>
      <c r="S361" s="5">
        <v>145021</v>
      </c>
      <c r="T361" s="5">
        <v>63509</v>
      </c>
      <c r="U361" s="5">
        <v>86771</v>
      </c>
      <c r="V361" s="5">
        <v>5142</v>
      </c>
      <c r="W361" s="5">
        <v>0</v>
      </c>
      <c r="X361" s="5">
        <v>181403</v>
      </c>
      <c r="Y361" s="5">
        <v>158</v>
      </c>
    </row>
    <row r="362" spans="1:25" x14ac:dyDescent="0.3">
      <c r="A362" s="1">
        <v>4007784</v>
      </c>
      <c r="B362" s="1" t="s">
        <v>6</v>
      </c>
      <c r="C362" s="2"/>
      <c r="D362" s="4" t="s">
        <v>44</v>
      </c>
      <c r="E362" s="4">
        <v>4007784</v>
      </c>
      <c r="F362" s="5">
        <v>3000</v>
      </c>
      <c r="G362" s="5">
        <v>0</v>
      </c>
      <c r="H362" s="5">
        <v>45746</v>
      </c>
      <c r="I362" s="5">
        <v>361673</v>
      </c>
      <c r="J362" s="5">
        <v>10488</v>
      </c>
      <c r="K362" s="5">
        <v>0</v>
      </c>
      <c r="L362" s="5">
        <v>420907</v>
      </c>
      <c r="M362" s="5">
        <v>1127839</v>
      </c>
      <c r="N362" s="5">
        <v>0</v>
      </c>
      <c r="O362" s="5">
        <v>16180</v>
      </c>
      <c r="P362" s="5">
        <v>18921</v>
      </c>
      <c r="Q362" s="5">
        <v>0</v>
      </c>
      <c r="R362" s="5">
        <v>0</v>
      </c>
      <c r="S362" s="5">
        <v>109746</v>
      </c>
      <c r="T362" s="5">
        <v>64243</v>
      </c>
      <c r="U362" s="5">
        <v>76518</v>
      </c>
      <c r="V362" s="5">
        <v>4355</v>
      </c>
      <c r="W362" s="5">
        <v>0</v>
      </c>
      <c r="X362" s="5">
        <v>163886</v>
      </c>
      <c r="Y362" s="5">
        <v>476</v>
      </c>
    </row>
    <row r="363" spans="1:25" x14ac:dyDescent="0.3">
      <c r="A363" s="1">
        <v>4007784</v>
      </c>
      <c r="B363" s="1" t="s">
        <v>7</v>
      </c>
      <c r="C363" s="2"/>
      <c r="D363" s="4" t="s">
        <v>44</v>
      </c>
      <c r="E363" s="4">
        <v>4007784</v>
      </c>
      <c r="F363" s="5">
        <v>5705</v>
      </c>
      <c r="G363" s="5">
        <v>0</v>
      </c>
      <c r="H363" s="5">
        <v>43700</v>
      </c>
      <c r="I363" s="5">
        <v>275977</v>
      </c>
      <c r="J363" s="5">
        <v>13149</v>
      </c>
      <c r="K363" s="5">
        <v>0</v>
      </c>
      <c r="L363" s="5">
        <v>338531</v>
      </c>
      <c r="M363" s="5">
        <v>1115891</v>
      </c>
      <c r="N363" s="5">
        <v>0</v>
      </c>
      <c r="O363" s="5">
        <v>19327</v>
      </c>
      <c r="P363" s="5">
        <v>17823</v>
      </c>
      <c r="Q363" s="5">
        <v>0</v>
      </c>
      <c r="R363" s="5">
        <v>0</v>
      </c>
      <c r="S363" s="5">
        <v>90037</v>
      </c>
      <c r="T363" s="5">
        <v>128749</v>
      </c>
      <c r="U363" s="5">
        <v>82207</v>
      </c>
      <c r="V363" s="5">
        <v>5815</v>
      </c>
      <c r="W363" s="5">
        <v>0</v>
      </c>
      <c r="X363" s="5">
        <v>173666</v>
      </c>
      <c r="Y363" s="5">
        <v>715</v>
      </c>
    </row>
    <row r="364" spans="1:25" x14ac:dyDescent="0.3">
      <c r="A364" s="1">
        <v>4007784</v>
      </c>
      <c r="B364" s="1" t="s">
        <v>8</v>
      </c>
      <c r="C364" s="2"/>
      <c r="D364" s="4" t="s">
        <v>44</v>
      </c>
      <c r="E364" s="4">
        <v>4007784</v>
      </c>
      <c r="F364" s="5">
        <v>5016</v>
      </c>
      <c r="G364" s="5">
        <v>0</v>
      </c>
      <c r="H364" s="5">
        <v>111231</v>
      </c>
      <c r="I364" s="5">
        <v>257171</v>
      </c>
      <c r="J364" s="5">
        <v>20725</v>
      </c>
      <c r="K364" s="5">
        <v>0</v>
      </c>
      <c r="L364" s="5">
        <v>394144</v>
      </c>
      <c r="M364" s="5">
        <v>1184594</v>
      </c>
      <c r="N364" s="5">
        <v>0</v>
      </c>
      <c r="O364" s="5">
        <v>15850</v>
      </c>
      <c r="P364" s="5">
        <v>19505</v>
      </c>
      <c r="Q364" s="5">
        <v>0</v>
      </c>
      <c r="R364" s="5">
        <v>0</v>
      </c>
      <c r="S364" s="5">
        <v>90699</v>
      </c>
      <c r="T364" s="5">
        <v>114885</v>
      </c>
      <c r="U364" s="5">
        <v>76919</v>
      </c>
      <c r="V364" s="5">
        <v>4160</v>
      </c>
      <c r="W364" s="5">
        <v>0</v>
      </c>
      <c r="X364" s="5">
        <v>167598</v>
      </c>
      <c r="Y364" s="5">
        <v>4134</v>
      </c>
    </row>
    <row r="365" spans="1:25" x14ac:dyDescent="0.3">
      <c r="A365" s="1">
        <v>4007784</v>
      </c>
      <c r="B365" s="1" t="s">
        <v>9</v>
      </c>
      <c r="C365" s="2"/>
      <c r="D365" s="4" t="s">
        <v>44</v>
      </c>
      <c r="E365" s="4">
        <v>4007784</v>
      </c>
      <c r="F365" s="5">
        <v>6701</v>
      </c>
      <c r="G365" s="5">
        <v>0</v>
      </c>
      <c r="H365" s="5">
        <v>94620</v>
      </c>
      <c r="I365" s="5">
        <v>243647</v>
      </c>
      <c r="J365" s="5">
        <v>39420</v>
      </c>
      <c r="K365" s="5">
        <v>0</v>
      </c>
      <c r="L365" s="5">
        <v>384388</v>
      </c>
      <c r="M365" s="5">
        <v>1680944</v>
      </c>
      <c r="N365" s="5">
        <v>0</v>
      </c>
      <c r="O365" s="5">
        <v>15121</v>
      </c>
      <c r="P365" s="5">
        <v>14792</v>
      </c>
      <c r="Q365" s="5">
        <v>0</v>
      </c>
      <c r="R365" s="5">
        <v>0</v>
      </c>
      <c r="S365" s="5">
        <v>84162</v>
      </c>
      <c r="T365" s="5">
        <v>86022</v>
      </c>
      <c r="U365" s="5">
        <v>71353</v>
      </c>
      <c r="V365" s="5">
        <v>5718</v>
      </c>
      <c r="W365" s="5">
        <v>0</v>
      </c>
      <c r="X365" s="5">
        <v>156819</v>
      </c>
      <c r="Y365" s="5">
        <v>4675</v>
      </c>
    </row>
    <row r="366" spans="1:25" x14ac:dyDescent="0.3">
      <c r="A366" s="1">
        <v>4007784</v>
      </c>
      <c r="B366" s="1" t="s">
        <v>10</v>
      </c>
      <c r="C366" s="2"/>
      <c r="D366" s="4" t="s">
        <v>44</v>
      </c>
      <c r="E366" s="4">
        <v>4007784</v>
      </c>
      <c r="F366" s="5">
        <v>5252</v>
      </c>
      <c r="G366" s="5">
        <v>0</v>
      </c>
      <c r="H366" s="5">
        <v>75198</v>
      </c>
      <c r="I366" s="5">
        <v>186971</v>
      </c>
      <c r="J366" s="5">
        <v>31707</v>
      </c>
      <c r="K366" s="5">
        <v>0</v>
      </c>
      <c r="L366" s="5">
        <v>299128</v>
      </c>
      <c r="M366" s="5">
        <v>1840871</v>
      </c>
      <c r="N366" s="5">
        <v>0</v>
      </c>
      <c r="O366" s="5">
        <v>12796</v>
      </c>
      <c r="P366" s="5">
        <v>15484</v>
      </c>
      <c r="Q366" s="5">
        <v>12</v>
      </c>
      <c r="R366" s="5">
        <v>0</v>
      </c>
      <c r="S366" s="5">
        <v>65940</v>
      </c>
      <c r="T366" s="5">
        <v>64333</v>
      </c>
      <c r="U366" s="5">
        <v>73592</v>
      </c>
      <c r="V366" s="5">
        <v>5287</v>
      </c>
      <c r="W366" s="5">
        <v>0</v>
      </c>
      <c r="X366" s="5">
        <v>148459</v>
      </c>
      <c r="Y366" s="5">
        <v>3412</v>
      </c>
    </row>
    <row r="367" spans="1:25" x14ac:dyDescent="0.3">
      <c r="A367" s="1">
        <v>4007784</v>
      </c>
      <c r="B367" s="1" t="s">
        <v>11</v>
      </c>
      <c r="C367" s="2"/>
      <c r="D367" s="4" t="s">
        <v>44</v>
      </c>
      <c r="E367" s="4">
        <v>4007784</v>
      </c>
      <c r="F367" s="5">
        <v>5289</v>
      </c>
      <c r="G367" s="5">
        <v>0</v>
      </c>
      <c r="H367" s="5">
        <v>38937</v>
      </c>
      <c r="I367" s="5">
        <v>221508</v>
      </c>
      <c r="J367" s="5">
        <v>12590</v>
      </c>
      <c r="K367" s="5">
        <v>0</v>
      </c>
      <c r="L367" s="5">
        <v>278324</v>
      </c>
      <c r="M367" s="5">
        <v>1880105</v>
      </c>
      <c r="N367" s="5">
        <v>0</v>
      </c>
      <c r="O367" s="5">
        <v>12235</v>
      </c>
      <c r="P367" s="5">
        <v>13230</v>
      </c>
      <c r="Q367" s="5">
        <v>73</v>
      </c>
      <c r="R367" s="5">
        <v>0</v>
      </c>
      <c r="S367" s="5">
        <v>67344</v>
      </c>
      <c r="T367" s="5">
        <v>65699</v>
      </c>
      <c r="U367" s="5">
        <v>71158</v>
      </c>
      <c r="V367" s="5">
        <v>4679</v>
      </c>
      <c r="W367" s="5">
        <v>0</v>
      </c>
      <c r="X367" s="5">
        <v>137692</v>
      </c>
      <c r="Y367" s="5">
        <v>3615</v>
      </c>
    </row>
    <row r="368" spans="1:25" x14ac:dyDescent="0.3">
      <c r="A368" s="1">
        <v>4007784</v>
      </c>
      <c r="B368" s="1" t="s">
        <v>12</v>
      </c>
      <c r="C368" s="2"/>
      <c r="D368" s="4" t="s">
        <v>44</v>
      </c>
      <c r="E368" s="4">
        <v>4007784</v>
      </c>
      <c r="F368" s="5">
        <v>1675</v>
      </c>
      <c r="G368" s="5">
        <v>0</v>
      </c>
      <c r="H368" s="5">
        <v>20829</v>
      </c>
      <c r="I368" s="5">
        <v>203750</v>
      </c>
      <c r="J368" s="5">
        <v>1496</v>
      </c>
      <c r="K368" s="5">
        <v>0</v>
      </c>
      <c r="L368" s="5">
        <v>227750</v>
      </c>
      <c r="M368" s="5">
        <v>1500381</v>
      </c>
      <c r="N368" s="5">
        <v>0</v>
      </c>
      <c r="O368" s="5">
        <v>10164</v>
      </c>
      <c r="P368" s="5">
        <v>10928</v>
      </c>
      <c r="Q368" s="5">
        <v>51</v>
      </c>
      <c r="R368" s="5">
        <v>0</v>
      </c>
      <c r="S368" s="5">
        <v>62954</v>
      </c>
      <c r="T368" s="5">
        <v>61341</v>
      </c>
      <c r="U368" s="5">
        <v>51857</v>
      </c>
      <c r="V368" s="5">
        <v>6950</v>
      </c>
      <c r="W368" s="5">
        <v>0</v>
      </c>
      <c r="X368" s="5">
        <v>159545</v>
      </c>
      <c r="Y368" s="5">
        <v>3275</v>
      </c>
    </row>
    <row r="369" spans="1:25" x14ac:dyDescent="0.3">
      <c r="A369" s="1">
        <v>4007784</v>
      </c>
      <c r="B369" s="1" t="s">
        <v>13</v>
      </c>
      <c r="C369" s="2"/>
      <c r="D369" s="4" t="s">
        <v>44</v>
      </c>
      <c r="E369" s="4">
        <v>4007784</v>
      </c>
      <c r="F369" s="5">
        <v>5866</v>
      </c>
      <c r="G369" s="5">
        <v>0</v>
      </c>
      <c r="H369" s="5">
        <v>20929</v>
      </c>
      <c r="I369" s="5">
        <v>191462</v>
      </c>
      <c r="J369" s="5">
        <v>4015</v>
      </c>
      <c r="K369" s="5">
        <v>0</v>
      </c>
      <c r="L369" s="5">
        <v>222272</v>
      </c>
      <c r="M369" s="5">
        <v>1169029</v>
      </c>
      <c r="N369" s="5">
        <v>0</v>
      </c>
      <c r="O369" s="5">
        <v>9198</v>
      </c>
      <c r="P369" s="5">
        <v>11152</v>
      </c>
      <c r="Q369" s="5">
        <v>25</v>
      </c>
      <c r="R369" s="5">
        <v>0</v>
      </c>
      <c r="S369" s="5">
        <v>58950</v>
      </c>
      <c r="T369" s="5">
        <v>52788</v>
      </c>
      <c r="U369" s="5">
        <v>44443</v>
      </c>
      <c r="V369" s="5">
        <v>2429</v>
      </c>
      <c r="W369" s="5">
        <v>0</v>
      </c>
      <c r="X369" s="5">
        <v>158924</v>
      </c>
      <c r="Y369" s="5">
        <v>3137</v>
      </c>
    </row>
    <row r="370" spans="1:25" x14ac:dyDescent="0.3">
      <c r="A370" s="1">
        <v>4007784</v>
      </c>
      <c r="B370" s="1" t="s">
        <v>14</v>
      </c>
      <c r="C370" s="2"/>
      <c r="D370" s="4" t="s">
        <v>44</v>
      </c>
      <c r="E370" s="4">
        <v>4007784</v>
      </c>
      <c r="F370" s="5">
        <v>8554</v>
      </c>
      <c r="G370" s="5">
        <v>0</v>
      </c>
      <c r="H370" s="5">
        <v>12933</v>
      </c>
      <c r="I370" s="5">
        <v>171637</v>
      </c>
      <c r="J370" s="5">
        <v>5713</v>
      </c>
      <c r="K370" s="5" t="s">
        <v>33</v>
      </c>
      <c r="L370" s="5">
        <v>198836</v>
      </c>
      <c r="M370" s="5">
        <v>1070098</v>
      </c>
      <c r="N370" s="5">
        <v>0</v>
      </c>
      <c r="O370" s="5">
        <v>8434</v>
      </c>
      <c r="P370" s="5">
        <v>8544</v>
      </c>
      <c r="Q370" s="5" t="s">
        <v>33</v>
      </c>
      <c r="R370" s="5" t="s">
        <v>33</v>
      </c>
      <c r="S370" s="5">
        <v>55969</v>
      </c>
      <c r="T370" s="5">
        <v>47781</v>
      </c>
      <c r="U370" s="5">
        <v>40816</v>
      </c>
      <c r="V370" s="5">
        <v>3269</v>
      </c>
      <c r="W370" s="5">
        <v>0</v>
      </c>
      <c r="X370" s="5">
        <v>143909</v>
      </c>
      <c r="Y370" s="5">
        <v>4149</v>
      </c>
    </row>
    <row r="371" spans="1:25" x14ac:dyDescent="0.3">
      <c r="A371" s="1">
        <v>4007784</v>
      </c>
      <c r="B371" s="1" t="s">
        <v>15</v>
      </c>
      <c r="C371" s="2"/>
      <c r="D371" s="4" t="s">
        <v>44</v>
      </c>
      <c r="E371" s="4">
        <v>4007784</v>
      </c>
      <c r="F371" s="5">
        <v>22677</v>
      </c>
      <c r="G371" s="5">
        <v>0</v>
      </c>
      <c r="H371" s="5">
        <v>10171</v>
      </c>
      <c r="I371" s="5">
        <v>157839</v>
      </c>
      <c r="J371" s="5">
        <v>6925</v>
      </c>
      <c r="K371" s="5" t="s">
        <v>33</v>
      </c>
      <c r="L371" s="5">
        <v>197612</v>
      </c>
      <c r="M371" s="5">
        <v>1035272</v>
      </c>
      <c r="N371" s="5">
        <v>0</v>
      </c>
      <c r="O371" s="5">
        <v>6869</v>
      </c>
      <c r="P371" s="5">
        <v>8472</v>
      </c>
      <c r="Q371" s="5" t="s">
        <v>33</v>
      </c>
      <c r="R371" s="5" t="s">
        <v>33</v>
      </c>
      <c r="S371" s="5">
        <v>45666</v>
      </c>
      <c r="T371" s="5">
        <v>48330</v>
      </c>
      <c r="U371" s="5">
        <v>36608</v>
      </c>
      <c r="V371" s="5">
        <v>4083</v>
      </c>
      <c r="W371" s="5">
        <v>0</v>
      </c>
      <c r="X371" s="5">
        <v>142744</v>
      </c>
      <c r="Y371" s="5">
        <v>2138</v>
      </c>
    </row>
    <row r="372" spans="1:25" x14ac:dyDescent="0.3">
      <c r="A372" s="1">
        <v>4007784</v>
      </c>
      <c r="B372" s="1" t="s">
        <v>16</v>
      </c>
      <c r="C372" s="2"/>
      <c r="D372" s="4" t="s">
        <v>44</v>
      </c>
      <c r="E372" s="4">
        <v>4007784</v>
      </c>
      <c r="F372" s="5">
        <v>19898</v>
      </c>
      <c r="G372" s="5">
        <v>0</v>
      </c>
      <c r="H372" s="5">
        <v>17559</v>
      </c>
      <c r="I372" s="5">
        <v>164407</v>
      </c>
      <c r="J372" s="5">
        <v>4471</v>
      </c>
      <c r="K372" s="5" t="s">
        <v>33</v>
      </c>
      <c r="L372" s="5">
        <v>206336</v>
      </c>
      <c r="M372" s="5">
        <v>1024500</v>
      </c>
      <c r="N372" s="5">
        <v>0</v>
      </c>
      <c r="O372" s="5">
        <v>6257</v>
      </c>
      <c r="P372" s="5">
        <v>6038</v>
      </c>
      <c r="Q372" s="5" t="s">
        <v>33</v>
      </c>
      <c r="R372" s="5" t="s">
        <v>33</v>
      </c>
      <c r="S372" s="5">
        <v>46330</v>
      </c>
      <c r="T372" s="5">
        <v>69792</v>
      </c>
      <c r="U372" s="5">
        <v>28334</v>
      </c>
      <c r="V372" s="5">
        <v>3883</v>
      </c>
      <c r="W372" s="5">
        <v>0</v>
      </c>
      <c r="X372" s="5">
        <v>135527</v>
      </c>
      <c r="Y372" s="5">
        <v>922</v>
      </c>
    </row>
    <row r="373" spans="1:25" x14ac:dyDescent="0.3">
      <c r="A373" s="1">
        <v>4007784</v>
      </c>
      <c r="B373" s="1" t="s">
        <v>17</v>
      </c>
      <c r="C373" s="2"/>
      <c r="D373" s="4" t="s">
        <v>44</v>
      </c>
      <c r="E373" s="4">
        <v>4007784</v>
      </c>
      <c r="F373" s="5">
        <v>6007</v>
      </c>
      <c r="G373" s="5">
        <v>0</v>
      </c>
      <c r="H373" s="5">
        <v>6843</v>
      </c>
      <c r="I373" s="5">
        <v>84873</v>
      </c>
      <c r="J373" s="5">
        <v>562</v>
      </c>
      <c r="K373" s="5" t="s">
        <v>33</v>
      </c>
      <c r="L373" s="5">
        <v>98285</v>
      </c>
      <c r="M373" s="5">
        <v>1081636</v>
      </c>
      <c r="N373" s="5">
        <v>0</v>
      </c>
      <c r="O373" s="5">
        <v>7790</v>
      </c>
      <c r="P373" s="5">
        <v>5360</v>
      </c>
      <c r="Q373" s="5" t="s">
        <v>33</v>
      </c>
      <c r="R373" s="5" t="s">
        <v>33</v>
      </c>
      <c r="S373" s="5">
        <v>37461</v>
      </c>
      <c r="T373" s="5">
        <v>38697</v>
      </c>
      <c r="U373" s="5">
        <v>42530</v>
      </c>
      <c r="V373" s="5">
        <v>3849</v>
      </c>
      <c r="W373" s="5">
        <v>0</v>
      </c>
      <c r="X373" s="5">
        <v>148115</v>
      </c>
      <c r="Y373" s="5">
        <v>1631</v>
      </c>
    </row>
    <row r="374" spans="1:25" x14ac:dyDescent="0.3">
      <c r="A374" s="1">
        <v>4007784</v>
      </c>
      <c r="B374" s="1" t="s">
        <v>18</v>
      </c>
      <c r="C374" s="2"/>
      <c r="D374" s="4" t="s">
        <v>44</v>
      </c>
      <c r="E374" s="4">
        <v>4007784</v>
      </c>
      <c r="F374" s="5">
        <v>88</v>
      </c>
      <c r="G374" s="5">
        <v>0</v>
      </c>
      <c r="H374" s="5">
        <v>11918</v>
      </c>
      <c r="I374" s="5">
        <v>115698</v>
      </c>
      <c r="J374" s="5">
        <v>1981</v>
      </c>
      <c r="K374" s="5" t="s">
        <v>33</v>
      </c>
      <c r="L374" s="5">
        <v>129684</v>
      </c>
      <c r="M374" s="5">
        <v>1194322</v>
      </c>
      <c r="N374" s="5">
        <v>0</v>
      </c>
      <c r="O374" s="5">
        <v>7571</v>
      </c>
      <c r="P374" s="5">
        <v>6069</v>
      </c>
      <c r="Q374" s="5" t="s">
        <v>33</v>
      </c>
      <c r="R374" s="5" t="s">
        <v>33</v>
      </c>
      <c r="S374" s="5">
        <v>45301</v>
      </c>
      <c r="T374" s="5">
        <v>43159</v>
      </c>
      <c r="U374" s="5">
        <v>58959</v>
      </c>
      <c r="V374" s="5">
        <v>6533</v>
      </c>
      <c r="W374" s="5">
        <v>0</v>
      </c>
      <c r="X374" s="5">
        <v>143617</v>
      </c>
      <c r="Y374" s="5">
        <v>1821</v>
      </c>
    </row>
    <row r="375" spans="1:25" x14ac:dyDescent="0.3">
      <c r="A375" s="1">
        <v>4007784</v>
      </c>
      <c r="B375" s="1" t="s">
        <v>19</v>
      </c>
      <c r="C375" s="2"/>
      <c r="D375" s="4" t="s">
        <v>44</v>
      </c>
      <c r="E375" s="4">
        <v>4007784</v>
      </c>
      <c r="F375" s="5">
        <v>32821</v>
      </c>
      <c r="G375" s="5">
        <v>10267</v>
      </c>
      <c r="H375" s="5">
        <v>4713</v>
      </c>
      <c r="I375" s="5">
        <v>136552</v>
      </c>
      <c r="J375" s="5">
        <v>2955</v>
      </c>
      <c r="K375" s="5" t="s">
        <v>33</v>
      </c>
      <c r="L375" s="5">
        <v>187307</v>
      </c>
      <c r="M375" s="5">
        <v>945961</v>
      </c>
      <c r="N375" s="5">
        <v>68369</v>
      </c>
      <c r="O375" s="5">
        <v>6148</v>
      </c>
      <c r="P375" s="5">
        <v>6191</v>
      </c>
      <c r="Q375" s="5" t="s">
        <v>33</v>
      </c>
      <c r="R375" s="5" t="s">
        <v>33</v>
      </c>
      <c r="S375" s="5">
        <v>37446</v>
      </c>
      <c r="T375" s="5">
        <v>48550</v>
      </c>
      <c r="U375" s="5">
        <v>44162</v>
      </c>
      <c r="V375" s="5">
        <v>7581</v>
      </c>
      <c r="W375" s="5">
        <v>0</v>
      </c>
      <c r="X375" s="5">
        <v>157748</v>
      </c>
      <c r="Y375" s="5">
        <v>2626</v>
      </c>
    </row>
    <row r="376" spans="1:25" x14ac:dyDescent="0.3">
      <c r="A376" s="1">
        <v>4007784</v>
      </c>
      <c r="B376" s="1" t="s">
        <v>20</v>
      </c>
      <c r="C376" s="2"/>
      <c r="D376" s="4" t="s">
        <v>44</v>
      </c>
      <c r="E376" s="4">
        <v>4007784</v>
      </c>
      <c r="F376" s="5">
        <v>1376</v>
      </c>
      <c r="G376" s="5">
        <v>85115</v>
      </c>
      <c r="H376" s="5">
        <v>3661</v>
      </c>
      <c r="I376" s="5">
        <v>154944</v>
      </c>
      <c r="J376" s="5">
        <v>2921</v>
      </c>
      <c r="K376" s="5" t="s">
        <v>33</v>
      </c>
      <c r="L376" s="5">
        <v>248017</v>
      </c>
      <c r="M376" s="5">
        <v>640873</v>
      </c>
      <c r="N376" s="5">
        <v>115302</v>
      </c>
      <c r="O376" s="5">
        <v>7559</v>
      </c>
      <c r="P376" s="5">
        <v>4509</v>
      </c>
      <c r="Q376" s="5" t="s">
        <v>33</v>
      </c>
      <c r="R376" s="5" t="s">
        <v>33</v>
      </c>
      <c r="S376" s="5">
        <v>45306</v>
      </c>
      <c r="T376" s="5">
        <v>47773</v>
      </c>
      <c r="U376" s="5">
        <v>44278</v>
      </c>
      <c r="V376" s="5">
        <v>13301</v>
      </c>
      <c r="W376" s="5">
        <v>0</v>
      </c>
      <c r="X376" s="5">
        <v>194661</v>
      </c>
      <c r="Y376" s="5">
        <v>3658</v>
      </c>
    </row>
    <row r="377" spans="1:25" x14ac:dyDescent="0.3">
      <c r="A377" s="1">
        <v>4007784</v>
      </c>
      <c r="B377" s="1" t="s">
        <v>21</v>
      </c>
      <c r="C377" s="2"/>
      <c r="D377" s="4" t="s">
        <v>44</v>
      </c>
      <c r="E377" s="4">
        <v>4007784</v>
      </c>
      <c r="F377" s="5">
        <v>667</v>
      </c>
      <c r="G377" s="5">
        <v>46794</v>
      </c>
      <c r="H377" s="5">
        <v>5538</v>
      </c>
      <c r="I377" s="5">
        <v>146831</v>
      </c>
      <c r="J377" s="5">
        <v>5064</v>
      </c>
      <c r="K377" s="5" t="s">
        <v>33</v>
      </c>
      <c r="L377" s="5">
        <v>204895</v>
      </c>
      <c r="M377" s="5">
        <v>668775</v>
      </c>
      <c r="N377" s="5">
        <v>112310</v>
      </c>
      <c r="O377" s="5">
        <v>7481</v>
      </c>
      <c r="P377" s="5">
        <v>5779</v>
      </c>
      <c r="Q377" s="5" t="s">
        <v>33</v>
      </c>
      <c r="R377" s="5" t="s">
        <v>33</v>
      </c>
      <c r="S377" s="5">
        <v>42889</v>
      </c>
      <c r="T377" s="5">
        <v>44076</v>
      </c>
      <c r="U377" s="5">
        <v>46012</v>
      </c>
      <c r="V377" s="5">
        <v>13921</v>
      </c>
      <c r="W377" s="5">
        <v>0</v>
      </c>
      <c r="X377" s="5">
        <v>202033</v>
      </c>
      <c r="Y377" s="5">
        <v>3995</v>
      </c>
    </row>
    <row r="378" spans="1:25" x14ac:dyDescent="0.3">
      <c r="A378" s="1">
        <v>4007784</v>
      </c>
      <c r="B378" s="1" t="s">
        <v>22</v>
      </c>
      <c r="C378" s="2"/>
      <c r="D378" s="4" t="s">
        <v>44</v>
      </c>
      <c r="E378" s="4">
        <v>4007784</v>
      </c>
      <c r="F378" s="5">
        <v>-51</v>
      </c>
      <c r="G378" s="5">
        <v>49223</v>
      </c>
      <c r="H378" s="5">
        <v>3964</v>
      </c>
      <c r="I378" s="5">
        <v>143191</v>
      </c>
      <c r="J378" s="5">
        <v>33068</v>
      </c>
      <c r="K378" s="5" t="s">
        <v>33</v>
      </c>
      <c r="L378" s="5">
        <v>229394</v>
      </c>
      <c r="M378" s="5">
        <v>660482</v>
      </c>
      <c r="N378" s="5">
        <v>119701</v>
      </c>
      <c r="O378" s="5">
        <v>12810</v>
      </c>
      <c r="P378" s="5">
        <v>3452</v>
      </c>
      <c r="Q378" s="5" t="s">
        <v>33</v>
      </c>
      <c r="R378" s="5" t="s">
        <v>33</v>
      </c>
      <c r="S378" s="5">
        <v>49795</v>
      </c>
      <c r="T378" s="5">
        <v>36443</v>
      </c>
      <c r="U378" s="5">
        <v>51148</v>
      </c>
      <c r="V378" s="5">
        <v>15433</v>
      </c>
      <c r="W378" s="5">
        <v>0</v>
      </c>
      <c r="X378" s="5">
        <v>172977</v>
      </c>
      <c r="Y378" s="5">
        <v>6789</v>
      </c>
    </row>
    <row r="379" spans="1:25" x14ac:dyDescent="0.3">
      <c r="A379" s="1">
        <v>4007784</v>
      </c>
      <c r="B379" s="1" t="s">
        <v>23</v>
      </c>
      <c r="C379" s="2"/>
      <c r="D379" s="4" t="s">
        <v>44</v>
      </c>
      <c r="E379" s="4">
        <v>4007784</v>
      </c>
      <c r="F379" s="5">
        <v>383</v>
      </c>
      <c r="G379" s="5">
        <v>103248</v>
      </c>
      <c r="H379" s="5">
        <v>5090</v>
      </c>
      <c r="I379" s="5">
        <v>138521</v>
      </c>
      <c r="J379" s="5">
        <v>4215</v>
      </c>
      <c r="K379" s="5" t="s">
        <v>33</v>
      </c>
      <c r="L379" s="5">
        <v>251457</v>
      </c>
      <c r="M379" s="5">
        <v>782582</v>
      </c>
      <c r="N379" s="5">
        <v>112222</v>
      </c>
      <c r="O379" s="5">
        <v>13457</v>
      </c>
      <c r="P379" s="5">
        <v>3262</v>
      </c>
      <c r="Q379" s="5" t="s">
        <v>33</v>
      </c>
      <c r="R379" s="5" t="s">
        <v>33</v>
      </c>
      <c r="S379" s="5">
        <v>53457</v>
      </c>
      <c r="T379" s="5">
        <v>40694</v>
      </c>
      <c r="U379" s="5">
        <v>47811</v>
      </c>
      <c r="V379" s="5">
        <v>14072</v>
      </c>
      <c r="W379" s="5">
        <v>0</v>
      </c>
      <c r="X379" s="5">
        <v>178834</v>
      </c>
      <c r="Y379" s="5">
        <v>5426</v>
      </c>
    </row>
    <row r="380" spans="1:25" x14ac:dyDescent="0.3">
      <c r="A380" s="1">
        <v>4007784</v>
      </c>
      <c r="B380" s="1" t="s">
        <v>24</v>
      </c>
      <c r="C380" s="2"/>
      <c r="D380" s="4" t="s">
        <v>44</v>
      </c>
      <c r="E380" s="4">
        <v>4007784</v>
      </c>
      <c r="F380" s="5">
        <v>534</v>
      </c>
      <c r="G380" s="5">
        <v>318256</v>
      </c>
      <c r="H380" s="5">
        <v>9892</v>
      </c>
      <c r="I380" s="5">
        <v>149053</v>
      </c>
      <c r="J380" s="5">
        <v>7561</v>
      </c>
      <c r="K380" s="5" t="s">
        <v>33</v>
      </c>
      <c r="L380" s="5">
        <v>485296</v>
      </c>
      <c r="M380" s="5">
        <v>731901</v>
      </c>
      <c r="N380" s="5">
        <v>109382</v>
      </c>
      <c r="O380" s="5">
        <v>8164</v>
      </c>
      <c r="P380" s="5">
        <v>3806</v>
      </c>
      <c r="Q380" s="5" t="s">
        <v>33</v>
      </c>
      <c r="R380" s="5" t="s">
        <v>33</v>
      </c>
      <c r="S380" s="5">
        <v>61604</v>
      </c>
      <c r="T380" s="5">
        <v>35392</v>
      </c>
      <c r="U380" s="5">
        <v>45781</v>
      </c>
      <c r="V380" s="5">
        <v>13432</v>
      </c>
      <c r="W380" s="5">
        <v>0</v>
      </c>
      <c r="X380" s="5">
        <v>190363</v>
      </c>
      <c r="Y380" s="5">
        <v>7204</v>
      </c>
    </row>
    <row r="381" spans="1:25" x14ac:dyDescent="0.3">
      <c r="A381" s="1">
        <v>4007784</v>
      </c>
      <c r="B381" s="1" t="s">
        <v>25</v>
      </c>
      <c r="C381" s="2"/>
      <c r="D381" s="4" t="s">
        <v>44</v>
      </c>
      <c r="E381" s="4">
        <v>4007784</v>
      </c>
      <c r="F381" s="5">
        <v>740</v>
      </c>
      <c r="G381" s="5">
        <v>116030</v>
      </c>
      <c r="H381" s="5">
        <v>59102</v>
      </c>
      <c r="I381" s="5">
        <v>112061</v>
      </c>
      <c r="J381" s="5">
        <v>7910</v>
      </c>
      <c r="K381" s="5" t="s">
        <v>33</v>
      </c>
      <c r="L381" s="5">
        <v>295842</v>
      </c>
      <c r="M381" s="5">
        <v>698139</v>
      </c>
      <c r="N381" s="5">
        <v>102826</v>
      </c>
      <c r="O381" s="5">
        <v>7880</v>
      </c>
      <c r="P381" s="5">
        <v>3726</v>
      </c>
      <c r="Q381" s="5" t="s">
        <v>33</v>
      </c>
      <c r="R381" s="5" t="s">
        <v>33</v>
      </c>
      <c r="S381" s="5">
        <v>53677</v>
      </c>
      <c r="T381" s="5">
        <v>38102</v>
      </c>
      <c r="U381" s="5">
        <v>45803</v>
      </c>
      <c r="V381" s="5">
        <v>9785</v>
      </c>
      <c r="W381" s="5">
        <v>0</v>
      </c>
      <c r="X381" s="5">
        <v>197178</v>
      </c>
      <c r="Y381" s="5">
        <v>7194</v>
      </c>
    </row>
    <row r="382" spans="1:25" x14ac:dyDescent="0.3">
      <c r="A382" s="1">
        <v>4007784</v>
      </c>
      <c r="B382" s="1" t="s">
        <v>26</v>
      </c>
      <c r="C382" s="2"/>
      <c r="D382" s="4" t="s">
        <v>44</v>
      </c>
      <c r="E382" s="4">
        <v>4007784</v>
      </c>
      <c r="F382" s="5">
        <v>1444</v>
      </c>
      <c r="G382" s="5">
        <v>118532</v>
      </c>
      <c r="H382" s="5">
        <v>26012</v>
      </c>
      <c r="I382" s="5">
        <v>103097</v>
      </c>
      <c r="J382" s="5">
        <v>17246</v>
      </c>
      <c r="K382" s="5" t="s">
        <v>33</v>
      </c>
      <c r="L382" s="5">
        <v>266331</v>
      </c>
      <c r="M382" s="5">
        <v>711525</v>
      </c>
      <c r="N382" s="5">
        <v>119865</v>
      </c>
      <c r="O382" s="5">
        <v>9169</v>
      </c>
      <c r="P382" s="5">
        <v>5062</v>
      </c>
      <c r="Q382" s="5" t="s">
        <v>33</v>
      </c>
      <c r="R382" s="5" t="s">
        <v>33</v>
      </c>
      <c r="S382" s="5">
        <v>52790</v>
      </c>
      <c r="T382" s="5">
        <v>33595</v>
      </c>
      <c r="U382" s="5">
        <v>45496</v>
      </c>
      <c r="V382" s="5">
        <v>24948</v>
      </c>
      <c r="W382" s="5">
        <v>0</v>
      </c>
      <c r="X382" s="5">
        <v>193630</v>
      </c>
      <c r="Y382" s="5">
        <v>10551</v>
      </c>
    </row>
    <row r="383" spans="1:25" x14ac:dyDescent="0.3">
      <c r="A383" s="1">
        <v>4007784</v>
      </c>
      <c r="B383" s="1" t="s">
        <v>27</v>
      </c>
      <c r="C383" s="2"/>
      <c r="D383" s="4" t="s">
        <v>44</v>
      </c>
      <c r="E383" s="4">
        <v>4007784</v>
      </c>
      <c r="F383" s="5">
        <v>1818</v>
      </c>
      <c r="G383" s="5">
        <v>119751</v>
      </c>
      <c r="H383" s="5">
        <v>30440</v>
      </c>
      <c r="I383" s="5">
        <v>140657</v>
      </c>
      <c r="J383" s="5">
        <v>9669</v>
      </c>
      <c r="K383" s="5" t="s">
        <v>33</v>
      </c>
      <c r="L383" s="5">
        <v>302336</v>
      </c>
      <c r="M383" s="5">
        <v>721751</v>
      </c>
      <c r="N383" s="5">
        <v>113577</v>
      </c>
      <c r="O383" s="5">
        <v>6527</v>
      </c>
      <c r="P383" s="5">
        <v>5297</v>
      </c>
      <c r="Q383" s="5" t="s">
        <v>33</v>
      </c>
      <c r="R383" s="5" t="s">
        <v>33</v>
      </c>
      <c r="S383" s="5">
        <v>49216</v>
      </c>
      <c r="T383" s="5">
        <v>30151</v>
      </c>
      <c r="U383" s="5">
        <v>47221</v>
      </c>
      <c r="V383" s="5">
        <v>9517</v>
      </c>
      <c r="W383" s="5">
        <v>0</v>
      </c>
      <c r="X383" s="5">
        <v>185072</v>
      </c>
      <c r="Y383" s="5">
        <v>11700</v>
      </c>
    </row>
    <row r="384" spans="1:25" x14ac:dyDescent="0.3">
      <c r="A384" s="1">
        <v>4007784</v>
      </c>
      <c r="B384" s="1" t="s">
        <v>28</v>
      </c>
      <c r="C384" s="2"/>
      <c r="D384" s="4" t="s">
        <v>44</v>
      </c>
      <c r="E384" s="4">
        <v>4007784</v>
      </c>
      <c r="F384" s="5">
        <v>3252</v>
      </c>
      <c r="G384" s="5">
        <v>819515</v>
      </c>
      <c r="H384" s="5">
        <v>8472</v>
      </c>
      <c r="I384" s="5">
        <v>113024</v>
      </c>
      <c r="J384" s="5">
        <v>9821</v>
      </c>
      <c r="K384" s="5" t="s">
        <v>33</v>
      </c>
      <c r="L384" s="5">
        <v>954084</v>
      </c>
      <c r="M384" s="5">
        <v>782159</v>
      </c>
      <c r="N384" s="5">
        <v>110858</v>
      </c>
      <c r="O384" s="5">
        <v>8271</v>
      </c>
      <c r="P384" s="5">
        <v>5370</v>
      </c>
      <c r="Q384" s="5" t="s">
        <v>33</v>
      </c>
      <c r="R384" s="5" t="s">
        <v>33</v>
      </c>
      <c r="S384" s="5">
        <v>51574</v>
      </c>
      <c r="T384" s="5">
        <v>32870</v>
      </c>
      <c r="U384" s="5">
        <v>46510</v>
      </c>
      <c r="V384" s="5">
        <v>8568</v>
      </c>
      <c r="W384" s="5">
        <v>0</v>
      </c>
      <c r="X384" s="5">
        <v>174052</v>
      </c>
      <c r="Y384" s="5">
        <v>11201</v>
      </c>
    </row>
    <row r="385" spans="1:25" x14ac:dyDescent="0.3">
      <c r="A385" s="1">
        <v>4007784</v>
      </c>
      <c r="B385" s="1" t="s">
        <v>29</v>
      </c>
      <c r="C385" s="2"/>
      <c r="D385" s="4" t="s">
        <v>44</v>
      </c>
      <c r="E385" s="4">
        <v>4007784</v>
      </c>
      <c r="F385" s="5">
        <v>4659</v>
      </c>
      <c r="G385" s="5">
        <v>46961</v>
      </c>
      <c r="H385" s="5">
        <v>32657</v>
      </c>
      <c r="I385" s="5">
        <v>125342</v>
      </c>
      <c r="J385" s="5">
        <v>9872</v>
      </c>
      <c r="K385" s="5" t="s">
        <v>33</v>
      </c>
      <c r="L385" s="5">
        <v>219490</v>
      </c>
      <c r="M385" s="5">
        <v>731428</v>
      </c>
      <c r="N385" s="5">
        <v>102814</v>
      </c>
      <c r="O385" s="5">
        <v>7687</v>
      </c>
      <c r="P385" s="5">
        <v>5096</v>
      </c>
      <c r="Q385" s="5" t="s">
        <v>33</v>
      </c>
      <c r="R385" s="5" t="s">
        <v>33</v>
      </c>
      <c r="S385" s="5">
        <v>47609</v>
      </c>
      <c r="T385" s="5">
        <v>31468</v>
      </c>
      <c r="U385" s="5">
        <v>42651</v>
      </c>
      <c r="V385" s="5">
        <v>8074</v>
      </c>
      <c r="W385" s="5">
        <v>0</v>
      </c>
      <c r="X385" s="5">
        <v>154542</v>
      </c>
      <c r="Y385" s="5">
        <v>10232</v>
      </c>
    </row>
    <row r="386" spans="1:25" x14ac:dyDescent="0.3">
      <c r="A386" s="1">
        <v>4007784</v>
      </c>
      <c r="B386" s="1" t="s">
        <v>30</v>
      </c>
      <c r="C386" s="2"/>
      <c r="D386" s="4" t="s">
        <v>44</v>
      </c>
      <c r="E386" s="4">
        <v>4007784</v>
      </c>
      <c r="F386" s="5">
        <v>6</v>
      </c>
      <c r="G386" s="5">
        <v>54885</v>
      </c>
      <c r="H386" s="5">
        <v>5074</v>
      </c>
      <c r="I386" s="5">
        <v>110457</v>
      </c>
      <c r="J386" s="5">
        <v>7172</v>
      </c>
      <c r="K386" s="5" t="s">
        <v>33</v>
      </c>
      <c r="L386" s="5">
        <v>177594</v>
      </c>
      <c r="M386" s="5">
        <v>495253</v>
      </c>
      <c r="N386" s="5">
        <v>90481</v>
      </c>
      <c r="O386" s="5">
        <v>7254</v>
      </c>
      <c r="P386" s="5">
        <v>4859</v>
      </c>
      <c r="Q386" s="5" t="s">
        <v>33</v>
      </c>
      <c r="R386" s="5" t="s">
        <v>33</v>
      </c>
      <c r="S386" s="5">
        <v>46348</v>
      </c>
      <c r="T386" s="5">
        <v>31853</v>
      </c>
      <c r="U386" s="5">
        <v>37673</v>
      </c>
      <c r="V386" s="5">
        <v>7508</v>
      </c>
      <c r="W386" s="5">
        <v>0</v>
      </c>
      <c r="X386" s="5">
        <v>141031</v>
      </c>
      <c r="Y386" s="5">
        <v>8524</v>
      </c>
    </row>
    <row r="387" spans="1:25" x14ac:dyDescent="0.3">
      <c r="A387" s="1">
        <v>4007784</v>
      </c>
      <c r="B387" s="1" t="s">
        <v>31</v>
      </c>
      <c r="C387" s="2"/>
      <c r="D387" s="4" t="s">
        <v>44</v>
      </c>
      <c r="E387" s="4">
        <v>4007784</v>
      </c>
      <c r="F387" s="5">
        <v>0</v>
      </c>
      <c r="G387" s="5">
        <v>69946</v>
      </c>
      <c r="H387" s="5">
        <v>8635</v>
      </c>
      <c r="I387" s="5">
        <v>92800</v>
      </c>
      <c r="J387" s="5">
        <v>1906</v>
      </c>
      <c r="K387" s="5" t="s">
        <v>33</v>
      </c>
      <c r="L387" s="5">
        <v>173287</v>
      </c>
      <c r="M387" s="5">
        <v>417844</v>
      </c>
      <c r="N387" s="5">
        <v>76110</v>
      </c>
      <c r="O387" s="5">
        <v>6328</v>
      </c>
      <c r="P387" s="5">
        <v>4536</v>
      </c>
      <c r="Q387" s="5" t="s">
        <v>33</v>
      </c>
      <c r="R387" s="5" t="s">
        <v>33</v>
      </c>
      <c r="S387" s="5">
        <v>44256</v>
      </c>
      <c r="T387" s="5">
        <v>32408</v>
      </c>
      <c r="U387" s="5">
        <v>34329</v>
      </c>
      <c r="V387" s="5">
        <v>7739</v>
      </c>
      <c r="W387" s="5">
        <v>0</v>
      </c>
      <c r="X387" s="5">
        <v>139374</v>
      </c>
      <c r="Y387" s="5">
        <v>6798</v>
      </c>
    </row>
    <row r="388" spans="1:25" x14ac:dyDescent="0.3">
      <c r="A388" s="1">
        <v>4215172</v>
      </c>
      <c r="B388" s="1" t="s">
        <v>0</v>
      </c>
      <c r="C388" s="2"/>
      <c r="D388" s="4" t="s">
        <v>45</v>
      </c>
      <c r="E388" s="4">
        <v>4215172</v>
      </c>
      <c r="F388" s="5">
        <v>0</v>
      </c>
      <c r="G388" s="5">
        <v>1743</v>
      </c>
      <c r="H388" s="5">
        <v>19064</v>
      </c>
      <c r="I388" s="5">
        <v>17995</v>
      </c>
      <c r="J388" s="5">
        <v>1632</v>
      </c>
      <c r="K388" s="5">
        <v>0</v>
      </c>
      <c r="L388" s="5">
        <v>40433</v>
      </c>
      <c r="M388" s="5">
        <v>111244</v>
      </c>
      <c r="N388" s="5">
        <v>2486</v>
      </c>
      <c r="O388" s="5">
        <v>5076</v>
      </c>
      <c r="P388" s="5">
        <v>671</v>
      </c>
      <c r="Q388" s="5">
        <v>0</v>
      </c>
      <c r="R388" s="5">
        <v>0</v>
      </c>
      <c r="S388" s="5">
        <v>8041</v>
      </c>
      <c r="T388" s="5">
        <v>5458</v>
      </c>
      <c r="U388" s="5">
        <v>3446</v>
      </c>
      <c r="V388" s="5">
        <v>256</v>
      </c>
      <c r="W388" s="5">
        <v>4</v>
      </c>
      <c r="X388" s="5">
        <v>25259</v>
      </c>
      <c r="Y388" s="5">
        <v>1550</v>
      </c>
    </row>
    <row r="389" spans="1:25" x14ac:dyDescent="0.3">
      <c r="A389" s="1">
        <v>4215172</v>
      </c>
      <c r="B389" s="1" t="s">
        <v>1</v>
      </c>
      <c r="C389" s="2"/>
      <c r="D389" s="4" t="s">
        <v>45</v>
      </c>
      <c r="E389" s="4">
        <v>4215172</v>
      </c>
      <c r="F389" s="5">
        <v>0</v>
      </c>
      <c r="G389" s="5">
        <v>2329</v>
      </c>
      <c r="H389" s="5">
        <v>1478</v>
      </c>
      <c r="I389" s="5">
        <v>12183</v>
      </c>
      <c r="J389" s="5">
        <v>1024</v>
      </c>
      <c r="K389" s="5">
        <v>0</v>
      </c>
      <c r="L389" s="5">
        <v>17014</v>
      </c>
      <c r="M389" s="5">
        <v>114400</v>
      </c>
      <c r="N389" s="5">
        <v>2237</v>
      </c>
      <c r="O389" s="5">
        <v>5768</v>
      </c>
      <c r="P389" s="5">
        <v>646</v>
      </c>
      <c r="Q389" s="5">
        <v>0</v>
      </c>
      <c r="R389" s="5">
        <v>0</v>
      </c>
      <c r="S389" s="5">
        <v>8929</v>
      </c>
      <c r="T389" s="5">
        <v>6807</v>
      </c>
      <c r="U389" s="5">
        <v>3602</v>
      </c>
      <c r="V389" s="5">
        <v>94</v>
      </c>
      <c r="W389" s="5">
        <v>11</v>
      </c>
      <c r="X389" s="5">
        <v>22900</v>
      </c>
      <c r="Y389" s="5">
        <v>1280</v>
      </c>
    </row>
    <row r="390" spans="1:25" x14ac:dyDescent="0.3">
      <c r="A390" s="1">
        <v>4215172</v>
      </c>
      <c r="B390" s="1" t="s">
        <v>2</v>
      </c>
      <c r="C390" s="2"/>
      <c r="D390" s="4" t="s">
        <v>45</v>
      </c>
      <c r="E390" s="4">
        <v>4215172</v>
      </c>
      <c r="F390" s="5">
        <v>0</v>
      </c>
      <c r="G390" s="5">
        <v>991</v>
      </c>
      <c r="H390" s="5">
        <v>9157</v>
      </c>
      <c r="I390" s="5">
        <v>21674</v>
      </c>
      <c r="J390" s="5">
        <v>904</v>
      </c>
      <c r="K390" s="5">
        <v>0</v>
      </c>
      <c r="L390" s="5">
        <v>32726</v>
      </c>
      <c r="M390" s="5">
        <v>113311</v>
      </c>
      <c r="N390" s="5">
        <v>2139</v>
      </c>
      <c r="O390" s="5">
        <v>5524</v>
      </c>
      <c r="P390" s="5">
        <v>615</v>
      </c>
      <c r="Q390" s="5">
        <v>0</v>
      </c>
      <c r="R390" s="5">
        <v>0</v>
      </c>
      <c r="S390" s="5">
        <v>6802</v>
      </c>
      <c r="T390" s="5">
        <v>7933</v>
      </c>
      <c r="U390" s="5">
        <v>3868</v>
      </c>
      <c r="V390" s="5">
        <v>51</v>
      </c>
      <c r="W390" s="5">
        <v>8</v>
      </c>
      <c r="X390" s="5">
        <v>18583</v>
      </c>
      <c r="Y390" s="5">
        <v>1012</v>
      </c>
    </row>
    <row r="391" spans="1:25" x14ac:dyDescent="0.3">
      <c r="A391" s="1">
        <v>4215172</v>
      </c>
      <c r="B391" s="1" t="s">
        <v>3</v>
      </c>
      <c r="C391" s="2"/>
      <c r="D391" s="4" t="s">
        <v>45</v>
      </c>
      <c r="E391" s="4">
        <v>4215172</v>
      </c>
      <c r="F391" s="5">
        <v>0</v>
      </c>
      <c r="G391" s="5">
        <v>162379</v>
      </c>
      <c r="H391" s="5">
        <v>21680</v>
      </c>
      <c r="I391" s="5">
        <v>18343</v>
      </c>
      <c r="J391" s="5">
        <v>3279</v>
      </c>
      <c r="K391" s="5">
        <v>0</v>
      </c>
      <c r="L391" s="5">
        <v>205681</v>
      </c>
      <c r="M391" s="5">
        <v>120422</v>
      </c>
      <c r="N391" s="5">
        <v>2642</v>
      </c>
      <c r="O391" s="5">
        <v>4695</v>
      </c>
      <c r="P391" s="5">
        <v>745</v>
      </c>
      <c r="Q391" s="5">
        <v>0</v>
      </c>
      <c r="R391" s="5">
        <v>0</v>
      </c>
      <c r="S391" s="5">
        <v>6931</v>
      </c>
      <c r="T391" s="5">
        <v>6756</v>
      </c>
      <c r="U391" s="5">
        <v>3668</v>
      </c>
      <c r="V391" s="5">
        <v>65</v>
      </c>
      <c r="W391" s="5">
        <v>7</v>
      </c>
      <c r="X391" s="5">
        <v>18946</v>
      </c>
      <c r="Y391" s="5">
        <v>786</v>
      </c>
    </row>
    <row r="392" spans="1:25" x14ac:dyDescent="0.3">
      <c r="A392" s="1">
        <v>4215172</v>
      </c>
      <c r="B392" s="1" t="s">
        <v>4</v>
      </c>
      <c r="C392" s="2"/>
      <c r="D392" s="4" t="s">
        <v>45</v>
      </c>
      <c r="E392" s="4">
        <v>4215172</v>
      </c>
      <c r="F392" s="5">
        <v>0</v>
      </c>
      <c r="G392" s="5">
        <v>3517</v>
      </c>
      <c r="H392" s="5">
        <v>5287</v>
      </c>
      <c r="I392" s="5">
        <v>25912</v>
      </c>
      <c r="J392" s="5">
        <v>8999</v>
      </c>
      <c r="K392" s="5">
        <v>0</v>
      </c>
      <c r="L392" s="5">
        <v>43714</v>
      </c>
      <c r="M392" s="5">
        <v>124300</v>
      </c>
      <c r="N392" s="5">
        <v>1861</v>
      </c>
      <c r="O392" s="5">
        <v>4820</v>
      </c>
      <c r="P392" s="5">
        <v>626</v>
      </c>
      <c r="Q392" s="5">
        <v>0</v>
      </c>
      <c r="R392" s="5">
        <v>0</v>
      </c>
      <c r="S392" s="5">
        <v>7815</v>
      </c>
      <c r="T392" s="5">
        <v>5967</v>
      </c>
      <c r="U392" s="5">
        <v>3975</v>
      </c>
      <c r="V392" s="5">
        <v>60</v>
      </c>
      <c r="W392" s="5">
        <v>15</v>
      </c>
      <c r="X392" s="5">
        <v>19188</v>
      </c>
      <c r="Y392" s="5">
        <v>894</v>
      </c>
    </row>
    <row r="393" spans="1:25" x14ac:dyDescent="0.3">
      <c r="A393" s="1">
        <v>4215172</v>
      </c>
      <c r="B393" s="1" t="s">
        <v>5</v>
      </c>
      <c r="C393" s="2"/>
      <c r="D393" s="4" t="s">
        <v>45</v>
      </c>
      <c r="E393" s="4">
        <v>4215172</v>
      </c>
      <c r="F393" s="5">
        <v>0</v>
      </c>
      <c r="G393" s="5">
        <v>1728</v>
      </c>
      <c r="H393" s="5">
        <v>15019</v>
      </c>
      <c r="I393" s="5">
        <v>15895</v>
      </c>
      <c r="J393" s="5">
        <v>3050</v>
      </c>
      <c r="K393" s="5">
        <v>0</v>
      </c>
      <c r="L393" s="5">
        <v>35692</v>
      </c>
      <c r="M393" s="5">
        <v>133887</v>
      </c>
      <c r="N393" s="5">
        <v>1696</v>
      </c>
      <c r="O393" s="5">
        <v>4167</v>
      </c>
      <c r="P393" s="5">
        <v>418</v>
      </c>
      <c r="Q393" s="5">
        <v>0</v>
      </c>
      <c r="R393" s="5">
        <v>0</v>
      </c>
      <c r="S393" s="5">
        <v>7290</v>
      </c>
      <c r="T393" s="5">
        <v>6028</v>
      </c>
      <c r="U393" s="5">
        <v>4056</v>
      </c>
      <c r="V393" s="5">
        <v>121</v>
      </c>
      <c r="W393" s="5">
        <v>29</v>
      </c>
      <c r="X393" s="5">
        <v>19454</v>
      </c>
      <c r="Y393" s="5">
        <v>832</v>
      </c>
    </row>
    <row r="394" spans="1:25" x14ac:dyDescent="0.3">
      <c r="A394" s="1">
        <v>4215172</v>
      </c>
      <c r="B394" s="1" t="s">
        <v>6</v>
      </c>
      <c r="C394" s="2"/>
      <c r="D394" s="4" t="s">
        <v>45</v>
      </c>
      <c r="E394" s="4">
        <v>4215172</v>
      </c>
      <c r="F394" s="5">
        <v>0</v>
      </c>
      <c r="G394" s="5">
        <v>4339</v>
      </c>
      <c r="H394" s="5">
        <v>9</v>
      </c>
      <c r="I394" s="5">
        <v>12951</v>
      </c>
      <c r="J394" s="5">
        <v>3124</v>
      </c>
      <c r="K394" s="5">
        <v>0</v>
      </c>
      <c r="L394" s="5">
        <v>20423</v>
      </c>
      <c r="M394" s="5">
        <v>127910</v>
      </c>
      <c r="N394" s="5">
        <v>2108</v>
      </c>
      <c r="O394" s="5">
        <v>3209</v>
      </c>
      <c r="P394" s="5">
        <v>512</v>
      </c>
      <c r="Q394" s="5">
        <v>0</v>
      </c>
      <c r="R394" s="5">
        <v>0</v>
      </c>
      <c r="S394" s="5">
        <v>7252</v>
      </c>
      <c r="T394" s="5">
        <v>5769</v>
      </c>
      <c r="U394" s="5">
        <v>3296</v>
      </c>
      <c r="V394" s="5">
        <v>431</v>
      </c>
      <c r="W394" s="5">
        <v>29</v>
      </c>
      <c r="X394" s="5">
        <v>21526</v>
      </c>
      <c r="Y394" s="5">
        <v>928</v>
      </c>
    </row>
    <row r="395" spans="1:25" x14ac:dyDescent="0.3">
      <c r="A395" s="1">
        <v>4215172</v>
      </c>
      <c r="B395" s="1" t="s">
        <v>7</v>
      </c>
      <c r="C395" s="2"/>
      <c r="D395" s="4" t="s">
        <v>45</v>
      </c>
      <c r="E395" s="4">
        <v>4215172</v>
      </c>
      <c r="F395" s="5">
        <v>0</v>
      </c>
      <c r="G395" s="5">
        <v>235129</v>
      </c>
      <c r="H395" s="5">
        <v>60180</v>
      </c>
      <c r="I395" s="5">
        <v>14207</v>
      </c>
      <c r="J395" s="5">
        <v>4331</v>
      </c>
      <c r="K395" s="5">
        <v>0</v>
      </c>
      <c r="L395" s="5">
        <v>313847</v>
      </c>
      <c r="M395" s="5">
        <v>116413</v>
      </c>
      <c r="N395" s="5">
        <v>1416</v>
      </c>
      <c r="O395" s="5">
        <v>3245</v>
      </c>
      <c r="P395" s="5">
        <v>302</v>
      </c>
      <c r="Q395" s="5">
        <v>0</v>
      </c>
      <c r="R395" s="5">
        <v>0</v>
      </c>
      <c r="S395" s="5">
        <v>5126</v>
      </c>
      <c r="T395" s="5">
        <v>5015</v>
      </c>
      <c r="U395" s="5">
        <v>3270</v>
      </c>
      <c r="V395" s="5">
        <v>632</v>
      </c>
      <c r="W395" s="5">
        <v>3</v>
      </c>
      <c r="X395" s="5">
        <v>18383</v>
      </c>
      <c r="Y395" s="5">
        <v>767</v>
      </c>
    </row>
    <row r="396" spans="1:25" x14ac:dyDescent="0.3">
      <c r="A396" s="1">
        <v>4215172</v>
      </c>
      <c r="B396" s="1" t="s">
        <v>8</v>
      </c>
      <c r="C396" s="2"/>
      <c r="D396" s="4" t="s">
        <v>45</v>
      </c>
      <c r="E396" s="4">
        <v>4215172</v>
      </c>
      <c r="F396" s="5">
        <v>0</v>
      </c>
      <c r="G396" s="5">
        <v>2942</v>
      </c>
      <c r="H396" s="5">
        <v>6939</v>
      </c>
      <c r="I396" s="5">
        <v>16290</v>
      </c>
      <c r="J396" s="5">
        <v>14302</v>
      </c>
      <c r="K396" s="5">
        <v>0</v>
      </c>
      <c r="L396" s="5">
        <v>40473</v>
      </c>
      <c r="M396" s="5">
        <v>133042</v>
      </c>
      <c r="N396" s="5">
        <v>2538</v>
      </c>
      <c r="O396" s="5">
        <v>11985</v>
      </c>
      <c r="P396" s="5">
        <v>423</v>
      </c>
      <c r="Q396" s="5">
        <v>0</v>
      </c>
      <c r="R396" s="5">
        <v>0</v>
      </c>
      <c r="S396" s="5">
        <v>5360</v>
      </c>
      <c r="T396" s="5">
        <v>5369</v>
      </c>
      <c r="U396" s="5">
        <v>3105</v>
      </c>
      <c r="V396" s="5">
        <v>593</v>
      </c>
      <c r="W396" s="5">
        <v>14</v>
      </c>
      <c r="X396" s="5">
        <v>16265</v>
      </c>
      <c r="Y396" s="5">
        <v>748</v>
      </c>
    </row>
    <row r="397" spans="1:25" x14ac:dyDescent="0.3">
      <c r="A397" s="1">
        <v>4215172</v>
      </c>
      <c r="B397" s="1" t="s">
        <v>9</v>
      </c>
      <c r="C397" s="2"/>
      <c r="D397" s="4" t="s">
        <v>45</v>
      </c>
      <c r="E397" s="4">
        <v>4215172</v>
      </c>
      <c r="F397" s="5">
        <v>0</v>
      </c>
      <c r="G397" s="5">
        <v>-94</v>
      </c>
      <c r="H397" s="5">
        <v>13115</v>
      </c>
      <c r="I397" s="5">
        <v>11335</v>
      </c>
      <c r="J397" s="5">
        <v>1263</v>
      </c>
      <c r="K397" s="5">
        <v>0</v>
      </c>
      <c r="L397" s="5">
        <v>25618</v>
      </c>
      <c r="M397" s="5">
        <v>124354</v>
      </c>
      <c r="N397" s="5">
        <v>1807</v>
      </c>
      <c r="O397" s="5">
        <v>10775</v>
      </c>
      <c r="P397" s="5">
        <v>280</v>
      </c>
      <c r="Q397" s="5">
        <v>0</v>
      </c>
      <c r="R397" s="5">
        <v>0</v>
      </c>
      <c r="S397" s="5">
        <v>4523</v>
      </c>
      <c r="T397" s="5">
        <v>4066</v>
      </c>
      <c r="U397" s="5">
        <v>2345</v>
      </c>
      <c r="V397" s="5">
        <v>389</v>
      </c>
      <c r="W397" s="5">
        <v>4</v>
      </c>
      <c r="X397" s="5">
        <v>17421</v>
      </c>
      <c r="Y397" s="5">
        <v>391</v>
      </c>
    </row>
    <row r="398" spans="1:25" x14ac:dyDescent="0.3">
      <c r="A398" s="1">
        <v>4215172</v>
      </c>
      <c r="B398" s="1" t="s">
        <v>10</v>
      </c>
      <c r="C398" s="2"/>
      <c r="D398" s="4" t="s">
        <v>45</v>
      </c>
      <c r="E398" s="4">
        <v>4215172</v>
      </c>
      <c r="F398" s="5">
        <v>0</v>
      </c>
      <c r="G398" s="5">
        <v>595</v>
      </c>
      <c r="H398" s="5">
        <v>17034</v>
      </c>
      <c r="I398" s="5">
        <v>15567</v>
      </c>
      <c r="J398" s="5">
        <v>1658</v>
      </c>
      <c r="K398" s="5">
        <v>0</v>
      </c>
      <c r="L398" s="5">
        <v>34853</v>
      </c>
      <c r="M398" s="5">
        <v>114927</v>
      </c>
      <c r="N398" s="5">
        <v>1272</v>
      </c>
      <c r="O398" s="5">
        <v>9359</v>
      </c>
      <c r="P398" s="5">
        <v>306</v>
      </c>
      <c r="Q398" s="5">
        <v>0</v>
      </c>
      <c r="R398" s="5">
        <v>0</v>
      </c>
      <c r="S398" s="5">
        <v>3516</v>
      </c>
      <c r="T398" s="5">
        <v>3411</v>
      </c>
      <c r="U398" s="5">
        <v>3095</v>
      </c>
      <c r="V398" s="5">
        <v>355</v>
      </c>
      <c r="W398" s="5">
        <v>10</v>
      </c>
      <c r="X398" s="5">
        <v>18154</v>
      </c>
      <c r="Y398" s="5">
        <v>284</v>
      </c>
    </row>
    <row r="399" spans="1:25" x14ac:dyDescent="0.3">
      <c r="A399" s="1">
        <v>4215172</v>
      </c>
      <c r="B399" s="1" t="s">
        <v>11</v>
      </c>
      <c r="C399" s="2"/>
      <c r="D399" s="4" t="s">
        <v>45</v>
      </c>
      <c r="E399" s="4">
        <v>4215172</v>
      </c>
      <c r="F399" s="5">
        <v>0</v>
      </c>
      <c r="G399" s="5">
        <v>383</v>
      </c>
      <c r="H399" s="5">
        <v>149</v>
      </c>
      <c r="I399" s="5">
        <v>6321</v>
      </c>
      <c r="J399" s="5">
        <v>483</v>
      </c>
      <c r="K399" s="5">
        <v>0</v>
      </c>
      <c r="L399" s="5">
        <v>7335</v>
      </c>
      <c r="M399" s="5">
        <v>60750</v>
      </c>
      <c r="N399" s="5">
        <v>458</v>
      </c>
      <c r="O399" s="5">
        <v>3955</v>
      </c>
      <c r="P399" s="5">
        <v>79</v>
      </c>
      <c r="Q399" s="5">
        <v>0</v>
      </c>
      <c r="R399" s="5">
        <v>0</v>
      </c>
      <c r="S399" s="5">
        <v>1398</v>
      </c>
      <c r="T399" s="5">
        <v>1453</v>
      </c>
      <c r="U399" s="5">
        <v>1447</v>
      </c>
      <c r="V399" s="5">
        <v>166</v>
      </c>
      <c r="W399" s="5">
        <v>1</v>
      </c>
      <c r="X399" s="5">
        <v>9456</v>
      </c>
      <c r="Y399" s="5">
        <v>85</v>
      </c>
    </row>
    <row r="400" spans="1:25" x14ac:dyDescent="0.3">
      <c r="A400" s="1">
        <v>4215172</v>
      </c>
      <c r="B400" s="1" t="s">
        <v>12</v>
      </c>
      <c r="C400" s="2"/>
      <c r="D400" s="4" t="s">
        <v>45</v>
      </c>
      <c r="E400" s="4">
        <v>4215172</v>
      </c>
      <c r="F400" s="5" t="s">
        <v>33</v>
      </c>
      <c r="G400" s="5" t="s">
        <v>33</v>
      </c>
      <c r="H400" s="5" t="s">
        <v>33</v>
      </c>
      <c r="I400" s="5" t="s">
        <v>33</v>
      </c>
      <c r="J400" s="5" t="s">
        <v>33</v>
      </c>
      <c r="K400" s="5" t="s">
        <v>33</v>
      </c>
      <c r="L400" s="5" t="s">
        <v>33</v>
      </c>
      <c r="M400" s="5" t="s">
        <v>33</v>
      </c>
      <c r="N400" s="5" t="s">
        <v>33</v>
      </c>
      <c r="O400" s="5" t="s">
        <v>33</v>
      </c>
      <c r="P400" s="5" t="s">
        <v>33</v>
      </c>
      <c r="Q400" s="5" t="s">
        <v>33</v>
      </c>
      <c r="R400" s="5" t="s">
        <v>33</v>
      </c>
      <c r="S400" s="5" t="s">
        <v>33</v>
      </c>
      <c r="T400" s="5" t="s">
        <v>33</v>
      </c>
      <c r="U400" s="5" t="s">
        <v>33</v>
      </c>
      <c r="V400" s="5" t="s">
        <v>33</v>
      </c>
      <c r="W400" s="5" t="s">
        <v>33</v>
      </c>
      <c r="X400" s="5" t="s">
        <v>33</v>
      </c>
      <c r="Y400" s="5" t="s">
        <v>33</v>
      </c>
    </row>
    <row r="401" spans="1:25" x14ac:dyDescent="0.3">
      <c r="A401" s="1">
        <v>4215172</v>
      </c>
      <c r="B401" s="1" t="s">
        <v>13</v>
      </c>
      <c r="C401" s="2"/>
      <c r="D401" s="4" t="s">
        <v>45</v>
      </c>
      <c r="E401" s="4">
        <v>4215172</v>
      </c>
      <c r="F401" s="5" t="s">
        <v>33</v>
      </c>
      <c r="G401" s="5" t="s">
        <v>33</v>
      </c>
      <c r="H401" s="5" t="s">
        <v>33</v>
      </c>
      <c r="I401" s="5" t="s">
        <v>33</v>
      </c>
      <c r="J401" s="5" t="s">
        <v>33</v>
      </c>
      <c r="K401" s="5" t="s">
        <v>33</v>
      </c>
      <c r="L401" s="5" t="s">
        <v>33</v>
      </c>
      <c r="M401" s="5" t="s">
        <v>33</v>
      </c>
      <c r="N401" s="5" t="s">
        <v>33</v>
      </c>
      <c r="O401" s="5" t="s">
        <v>33</v>
      </c>
      <c r="P401" s="5" t="s">
        <v>33</v>
      </c>
      <c r="Q401" s="5" t="s">
        <v>33</v>
      </c>
      <c r="R401" s="5" t="s">
        <v>33</v>
      </c>
      <c r="S401" s="5" t="s">
        <v>33</v>
      </c>
      <c r="T401" s="5" t="s">
        <v>33</v>
      </c>
      <c r="U401" s="5" t="s">
        <v>33</v>
      </c>
      <c r="V401" s="5" t="s">
        <v>33</v>
      </c>
      <c r="W401" s="5" t="s">
        <v>33</v>
      </c>
      <c r="X401" s="5" t="s">
        <v>33</v>
      </c>
      <c r="Y401" s="5" t="s">
        <v>33</v>
      </c>
    </row>
    <row r="402" spans="1:25" x14ac:dyDescent="0.3">
      <c r="A402" s="1">
        <v>4215172</v>
      </c>
      <c r="B402" s="1" t="s">
        <v>14</v>
      </c>
      <c r="C402" s="2"/>
      <c r="D402" s="4" t="s">
        <v>45</v>
      </c>
      <c r="E402" s="4">
        <v>4215172</v>
      </c>
      <c r="F402" s="5" t="s">
        <v>33</v>
      </c>
      <c r="G402" s="5" t="s">
        <v>33</v>
      </c>
      <c r="H402" s="5" t="s">
        <v>33</v>
      </c>
      <c r="I402" s="5" t="s">
        <v>33</v>
      </c>
      <c r="J402" s="5" t="s">
        <v>33</v>
      </c>
      <c r="K402" s="5" t="s">
        <v>33</v>
      </c>
      <c r="L402" s="5" t="s">
        <v>33</v>
      </c>
      <c r="M402" s="5" t="s">
        <v>33</v>
      </c>
      <c r="N402" s="5" t="s">
        <v>33</v>
      </c>
      <c r="O402" s="5" t="s">
        <v>33</v>
      </c>
      <c r="P402" s="5" t="s">
        <v>33</v>
      </c>
      <c r="Q402" s="5" t="s">
        <v>33</v>
      </c>
      <c r="R402" s="5" t="s">
        <v>33</v>
      </c>
      <c r="S402" s="5" t="s">
        <v>33</v>
      </c>
      <c r="T402" s="5" t="s">
        <v>33</v>
      </c>
      <c r="U402" s="5" t="s">
        <v>33</v>
      </c>
      <c r="V402" s="5" t="s">
        <v>33</v>
      </c>
      <c r="W402" s="5" t="s">
        <v>33</v>
      </c>
      <c r="X402" s="5" t="s">
        <v>33</v>
      </c>
      <c r="Y402" s="5" t="s">
        <v>33</v>
      </c>
    </row>
    <row r="403" spans="1:25" x14ac:dyDescent="0.3">
      <c r="A403" s="1">
        <v>4215172</v>
      </c>
      <c r="B403" s="1" t="s">
        <v>15</v>
      </c>
      <c r="C403" s="2"/>
      <c r="D403" s="4" t="s">
        <v>45</v>
      </c>
      <c r="E403" s="4">
        <v>4215172</v>
      </c>
      <c r="F403" s="5" t="s">
        <v>33</v>
      </c>
      <c r="G403" s="5" t="s">
        <v>33</v>
      </c>
      <c r="H403" s="5" t="s">
        <v>33</v>
      </c>
      <c r="I403" s="5" t="s">
        <v>33</v>
      </c>
      <c r="J403" s="5" t="s">
        <v>33</v>
      </c>
      <c r="K403" s="5" t="s">
        <v>33</v>
      </c>
      <c r="L403" s="5" t="s">
        <v>33</v>
      </c>
      <c r="M403" s="5" t="s">
        <v>33</v>
      </c>
      <c r="N403" s="5" t="s">
        <v>33</v>
      </c>
      <c r="O403" s="5" t="s">
        <v>33</v>
      </c>
      <c r="P403" s="5" t="s">
        <v>33</v>
      </c>
      <c r="Q403" s="5" t="s">
        <v>33</v>
      </c>
      <c r="R403" s="5" t="s">
        <v>33</v>
      </c>
      <c r="S403" s="5" t="s">
        <v>33</v>
      </c>
      <c r="T403" s="5" t="s">
        <v>33</v>
      </c>
      <c r="U403" s="5" t="s">
        <v>33</v>
      </c>
      <c r="V403" s="5" t="s">
        <v>33</v>
      </c>
      <c r="W403" s="5" t="s">
        <v>33</v>
      </c>
      <c r="X403" s="5" t="s">
        <v>33</v>
      </c>
      <c r="Y403" s="5" t="s">
        <v>33</v>
      </c>
    </row>
    <row r="404" spans="1:25" x14ac:dyDescent="0.3">
      <c r="A404" s="1">
        <v>4215172</v>
      </c>
      <c r="B404" s="1" t="s">
        <v>16</v>
      </c>
      <c r="C404" s="2"/>
      <c r="D404" s="4" t="s">
        <v>45</v>
      </c>
      <c r="E404" s="4">
        <v>4215172</v>
      </c>
      <c r="F404" s="5" t="s">
        <v>33</v>
      </c>
      <c r="G404" s="5" t="s">
        <v>33</v>
      </c>
      <c r="H404" s="5" t="s">
        <v>33</v>
      </c>
      <c r="I404" s="5" t="s">
        <v>33</v>
      </c>
      <c r="J404" s="5" t="s">
        <v>33</v>
      </c>
      <c r="K404" s="5" t="s">
        <v>33</v>
      </c>
      <c r="L404" s="5" t="s">
        <v>33</v>
      </c>
      <c r="M404" s="5" t="s">
        <v>33</v>
      </c>
      <c r="N404" s="5" t="s">
        <v>33</v>
      </c>
      <c r="O404" s="5" t="s">
        <v>33</v>
      </c>
      <c r="P404" s="5" t="s">
        <v>33</v>
      </c>
      <c r="Q404" s="5" t="s">
        <v>33</v>
      </c>
      <c r="R404" s="5" t="s">
        <v>33</v>
      </c>
      <c r="S404" s="5" t="s">
        <v>33</v>
      </c>
      <c r="T404" s="5" t="s">
        <v>33</v>
      </c>
      <c r="U404" s="5" t="s">
        <v>33</v>
      </c>
      <c r="V404" s="5" t="s">
        <v>33</v>
      </c>
      <c r="W404" s="5" t="s">
        <v>33</v>
      </c>
      <c r="X404" s="5" t="s">
        <v>33</v>
      </c>
      <c r="Y404" s="5" t="s">
        <v>33</v>
      </c>
    </row>
    <row r="405" spans="1:25" x14ac:dyDescent="0.3">
      <c r="A405" s="1">
        <v>4215172</v>
      </c>
      <c r="B405" s="1" t="s">
        <v>17</v>
      </c>
      <c r="C405" s="2"/>
      <c r="D405" s="4" t="s">
        <v>45</v>
      </c>
      <c r="E405" s="4">
        <v>4215172</v>
      </c>
      <c r="F405" s="5" t="s">
        <v>33</v>
      </c>
      <c r="G405" s="5" t="s">
        <v>33</v>
      </c>
      <c r="H405" s="5" t="s">
        <v>33</v>
      </c>
      <c r="I405" s="5" t="s">
        <v>33</v>
      </c>
      <c r="J405" s="5" t="s">
        <v>33</v>
      </c>
      <c r="K405" s="5" t="s">
        <v>33</v>
      </c>
      <c r="L405" s="5" t="s">
        <v>33</v>
      </c>
      <c r="M405" s="5" t="s">
        <v>33</v>
      </c>
      <c r="N405" s="5" t="s">
        <v>33</v>
      </c>
      <c r="O405" s="5" t="s">
        <v>33</v>
      </c>
      <c r="P405" s="5" t="s">
        <v>33</v>
      </c>
      <c r="Q405" s="5" t="s">
        <v>33</v>
      </c>
      <c r="R405" s="5" t="s">
        <v>33</v>
      </c>
      <c r="S405" s="5" t="s">
        <v>33</v>
      </c>
      <c r="T405" s="5" t="s">
        <v>33</v>
      </c>
      <c r="U405" s="5" t="s">
        <v>33</v>
      </c>
      <c r="V405" s="5" t="s">
        <v>33</v>
      </c>
      <c r="W405" s="5" t="s">
        <v>33</v>
      </c>
      <c r="X405" s="5" t="s">
        <v>33</v>
      </c>
      <c r="Y405" s="5" t="s">
        <v>33</v>
      </c>
    </row>
    <row r="406" spans="1:25" x14ac:dyDescent="0.3">
      <c r="A406" s="1">
        <v>4215172</v>
      </c>
      <c r="B406" s="1" t="s">
        <v>18</v>
      </c>
      <c r="C406" s="2"/>
      <c r="D406" s="4" t="s">
        <v>45</v>
      </c>
      <c r="E406" s="4">
        <v>4215172</v>
      </c>
      <c r="F406" s="5" t="s">
        <v>33</v>
      </c>
      <c r="G406" s="5" t="s">
        <v>33</v>
      </c>
      <c r="H406" s="5" t="s">
        <v>33</v>
      </c>
      <c r="I406" s="5" t="s">
        <v>33</v>
      </c>
      <c r="J406" s="5" t="s">
        <v>33</v>
      </c>
      <c r="K406" s="5" t="s">
        <v>33</v>
      </c>
      <c r="L406" s="5" t="s">
        <v>33</v>
      </c>
      <c r="M406" s="5" t="s">
        <v>33</v>
      </c>
      <c r="N406" s="5" t="s">
        <v>33</v>
      </c>
      <c r="O406" s="5" t="s">
        <v>33</v>
      </c>
      <c r="P406" s="5" t="s">
        <v>33</v>
      </c>
      <c r="Q406" s="5" t="s">
        <v>33</v>
      </c>
      <c r="R406" s="5" t="s">
        <v>33</v>
      </c>
      <c r="S406" s="5" t="s">
        <v>33</v>
      </c>
      <c r="T406" s="5" t="s">
        <v>33</v>
      </c>
      <c r="U406" s="5" t="s">
        <v>33</v>
      </c>
      <c r="V406" s="5" t="s">
        <v>33</v>
      </c>
      <c r="W406" s="5" t="s">
        <v>33</v>
      </c>
      <c r="X406" s="5" t="s">
        <v>33</v>
      </c>
      <c r="Y406" s="5" t="s">
        <v>33</v>
      </c>
    </row>
    <row r="407" spans="1:25" x14ac:dyDescent="0.3">
      <c r="A407" s="1">
        <v>4215172</v>
      </c>
      <c r="B407" s="1" t="s">
        <v>19</v>
      </c>
      <c r="C407" s="2"/>
      <c r="D407" s="4" t="s">
        <v>45</v>
      </c>
      <c r="E407" s="4">
        <v>4215172</v>
      </c>
      <c r="F407" s="5" t="s">
        <v>33</v>
      </c>
      <c r="G407" s="5" t="s">
        <v>33</v>
      </c>
      <c r="H407" s="5" t="s">
        <v>33</v>
      </c>
      <c r="I407" s="5" t="s">
        <v>33</v>
      </c>
      <c r="J407" s="5" t="s">
        <v>33</v>
      </c>
      <c r="K407" s="5" t="s">
        <v>33</v>
      </c>
      <c r="L407" s="5" t="s">
        <v>33</v>
      </c>
      <c r="M407" s="5" t="s">
        <v>33</v>
      </c>
      <c r="N407" s="5" t="s">
        <v>33</v>
      </c>
      <c r="O407" s="5" t="s">
        <v>33</v>
      </c>
      <c r="P407" s="5" t="s">
        <v>33</v>
      </c>
      <c r="Q407" s="5" t="s">
        <v>33</v>
      </c>
      <c r="R407" s="5" t="s">
        <v>33</v>
      </c>
      <c r="S407" s="5" t="s">
        <v>33</v>
      </c>
      <c r="T407" s="5" t="s">
        <v>33</v>
      </c>
      <c r="U407" s="5" t="s">
        <v>33</v>
      </c>
      <c r="V407" s="5" t="s">
        <v>33</v>
      </c>
      <c r="W407" s="5" t="s">
        <v>33</v>
      </c>
      <c r="X407" s="5" t="s">
        <v>33</v>
      </c>
      <c r="Y407" s="5" t="s">
        <v>33</v>
      </c>
    </row>
    <row r="408" spans="1:25" x14ac:dyDescent="0.3">
      <c r="A408" s="1">
        <v>4215172</v>
      </c>
      <c r="B408" s="1" t="s">
        <v>20</v>
      </c>
      <c r="C408" s="2"/>
      <c r="D408" s="4" t="s">
        <v>45</v>
      </c>
      <c r="E408" s="4">
        <v>4215172</v>
      </c>
      <c r="F408" s="5" t="s">
        <v>33</v>
      </c>
      <c r="G408" s="5" t="s">
        <v>33</v>
      </c>
      <c r="H408" s="5" t="s">
        <v>33</v>
      </c>
      <c r="I408" s="5" t="s">
        <v>33</v>
      </c>
      <c r="J408" s="5" t="s">
        <v>33</v>
      </c>
      <c r="K408" s="5" t="s">
        <v>33</v>
      </c>
      <c r="L408" s="5" t="s">
        <v>33</v>
      </c>
      <c r="M408" s="5" t="s">
        <v>33</v>
      </c>
      <c r="N408" s="5" t="s">
        <v>33</v>
      </c>
      <c r="O408" s="5" t="s">
        <v>33</v>
      </c>
      <c r="P408" s="5" t="s">
        <v>33</v>
      </c>
      <c r="Q408" s="5" t="s">
        <v>33</v>
      </c>
      <c r="R408" s="5" t="s">
        <v>33</v>
      </c>
      <c r="S408" s="5" t="s">
        <v>33</v>
      </c>
      <c r="T408" s="5" t="s">
        <v>33</v>
      </c>
      <c r="U408" s="5" t="s">
        <v>33</v>
      </c>
      <c r="V408" s="5" t="s">
        <v>33</v>
      </c>
      <c r="W408" s="5" t="s">
        <v>33</v>
      </c>
      <c r="X408" s="5" t="s">
        <v>33</v>
      </c>
      <c r="Y408" s="5" t="s">
        <v>33</v>
      </c>
    </row>
    <row r="409" spans="1:25" x14ac:dyDescent="0.3">
      <c r="A409" s="1">
        <v>4215172</v>
      </c>
      <c r="B409" s="1" t="s">
        <v>21</v>
      </c>
      <c r="C409" s="2"/>
      <c r="D409" s="4" t="s">
        <v>45</v>
      </c>
      <c r="E409" s="4">
        <v>4215172</v>
      </c>
      <c r="F409" s="5" t="s">
        <v>33</v>
      </c>
      <c r="G409" s="5" t="s">
        <v>33</v>
      </c>
      <c r="H409" s="5" t="s">
        <v>33</v>
      </c>
      <c r="I409" s="5" t="s">
        <v>33</v>
      </c>
      <c r="J409" s="5" t="s">
        <v>33</v>
      </c>
      <c r="K409" s="5" t="s">
        <v>33</v>
      </c>
      <c r="L409" s="5" t="s">
        <v>33</v>
      </c>
      <c r="M409" s="5" t="s">
        <v>33</v>
      </c>
      <c r="N409" s="5" t="s">
        <v>33</v>
      </c>
      <c r="O409" s="5" t="s">
        <v>33</v>
      </c>
      <c r="P409" s="5" t="s">
        <v>33</v>
      </c>
      <c r="Q409" s="5" t="s">
        <v>33</v>
      </c>
      <c r="R409" s="5" t="s">
        <v>33</v>
      </c>
      <c r="S409" s="5" t="s">
        <v>33</v>
      </c>
      <c r="T409" s="5" t="s">
        <v>33</v>
      </c>
      <c r="U409" s="5" t="s">
        <v>33</v>
      </c>
      <c r="V409" s="5" t="s">
        <v>33</v>
      </c>
      <c r="W409" s="5" t="s">
        <v>33</v>
      </c>
      <c r="X409" s="5" t="s">
        <v>33</v>
      </c>
      <c r="Y409" s="5" t="s">
        <v>33</v>
      </c>
    </row>
    <row r="410" spans="1:25" x14ac:dyDescent="0.3">
      <c r="A410" s="1">
        <v>4215172</v>
      </c>
      <c r="B410" s="1" t="s">
        <v>22</v>
      </c>
      <c r="C410" s="2"/>
      <c r="D410" s="4" t="s">
        <v>45</v>
      </c>
      <c r="E410" s="4">
        <v>4215172</v>
      </c>
      <c r="F410" s="5" t="s">
        <v>33</v>
      </c>
      <c r="G410" s="5" t="s">
        <v>33</v>
      </c>
      <c r="H410" s="5" t="s">
        <v>33</v>
      </c>
      <c r="I410" s="5" t="s">
        <v>33</v>
      </c>
      <c r="J410" s="5" t="s">
        <v>33</v>
      </c>
      <c r="K410" s="5" t="s">
        <v>33</v>
      </c>
      <c r="L410" s="5" t="s">
        <v>33</v>
      </c>
      <c r="M410" s="5" t="s">
        <v>33</v>
      </c>
      <c r="N410" s="5" t="s">
        <v>33</v>
      </c>
      <c r="O410" s="5" t="s">
        <v>33</v>
      </c>
      <c r="P410" s="5" t="s">
        <v>33</v>
      </c>
      <c r="Q410" s="5" t="s">
        <v>33</v>
      </c>
      <c r="R410" s="5" t="s">
        <v>33</v>
      </c>
      <c r="S410" s="5" t="s">
        <v>33</v>
      </c>
      <c r="T410" s="5" t="s">
        <v>33</v>
      </c>
      <c r="U410" s="5" t="s">
        <v>33</v>
      </c>
      <c r="V410" s="5" t="s">
        <v>33</v>
      </c>
      <c r="W410" s="5" t="s">
        <v>33</v>
      </c>
      <c r="X410" s="5" t="s">
        <v>33</v>
      </c>
      <c r="Y410" s="5" t="s">
        <v>33</v>
      </c>
    </row>
    <row r="411" spans="1:25" x14ac:dyDescent="0.3">
      <c r="A411" s="1">
        <v>4215172</v>
      </c>
      <c r="B411" s="1" t="s">
        <v>23</v>
      </c>
      <c r="C411" s="2"/>
      <c r="D411" s="4" t="s">
        <v>45</v>
      </c>
      <c r="E411" s="4">
        <v>4215172</v>
      </c>
      <c r="F411" s="5" t="s">
        <v>33</v>
      </c>
      <c r="G411" s="5" t="s">
        <v>33</v>
      </c>
      <c r="H411" s="5" t="s">
        <v>33</v>
      </c>
      <c r="I411" s="5" t="s">
        <v>33</v>
      </c>
      <c r="J411" s="5" t="s">
        <v>33</v>
      </c>
      <c r="K411" s="5" t="s">
        <v>33</v>
      </c>
      <c r="L411" s="5" t="s">
        <v>33</v>
      </c>
      <c r="M411" s="5" t="s">
        <v>33</v>
      </c>
      <c r="N411" s="5" t="s">
        <v>33</v>
      </c>
      <c r="O411" s="5" t="s">
        <v>33</v>
      </c>
      <c r="P411" s="5" t="s">
        <v>33</v>
      </c>
      <c r="Q411" s="5" t="s">
        <v>33</v>
      </c>
      <c r="R411" s="5" t="s">
        <v>33</v>
      </c>
      <c r="S411" s="5" t="s">
        <v>33</v>
      </c>
      <c r="T411" s="5" t="s">
        <v>33</v>
      </c>
      <c r="U411" s="5" t="s">
        <v>33</v>
      </c>
      <c r="V411" s="5" t="s">
        <v>33</v>
      </c>
      <c r="W411" s="5" t="s">
        <v>33</v>
      </c>
      <c r="X411" s="5" t="s">
        <v>33</v>
      </c>
      <c r="Y411" s="5" t="s">
        <v>33</v>
      </c>
    </row>
    <row r="412" spans="1:25" x14ac:dyDescent="0.3">
      <c r="A412" s="1">
        <v>4215172</v>
      </c>
      <c r="B412" s="1" t="s">
        <v>24</v>
      </c>
      <c r="C412" s="2"/>
      <c r="D412" s="4" t="s">
        <v>45</v>
      </c>
      <c r="E412" s="4">
        <v>4215172</v>
      </c>
      <c r="F412" s="5" t="s">
        <v>33</v>
      </c>
      <c r="G412" s="5" t="s">
        <v>33</v>
      </c>
      <c r="H412" s="5" t="s">
        <v>33</v>
      </c>
      <c r="I412" s="5" t="s">
        <v>33</v>
      </c>
      <c r="J412" s="5" t="s">
        <v>33</v>
      </c>
      <c r="K412" s="5" t="s">
        <v>33</v>
      </c>
      <c r="L412" s="5" t="s">
        <v>33</v>
      </c>
      <c r="M412" s="5" t="s">
        <v>33</v>
      </c>
      <c r="N412" s="5" t="s">
        <v>33</v>
      </c>
      <c r="O412" s="5" t="s">
        <v>33</v>
      </c>
      <c r="P412" s="5" t="s">
        <v>33</v>
      </c>
      <c r="Q412" s="5" t="s">
        <v>33</v>
      </c>
      <c r="R412" s="5" t="s">
        <v>33</v>
      </c>
      <c r="S412" s="5" t="s">
        <v>33</v>
      </c>
      <c r="T412" s="5" t="s">
        <v>33</v>
      </c>
      <c r="U412" s="5" t="s">
        <v>33</v>
      </c>
      <c r="V412" s="5" t="s">
        <v>33</v>
      </c>
      <c r="W412" s="5" t="s">
        <v>33</v>
      </c>
      <c r="X412" s="5" t="s">
        <v>33</v>
      </c>
      <c r="Y412" s="5" t="s">
        <v>33</v>
      </c>
    </row>
    <row r="413" spans="1:25" x14ac:dyDescent="0.3">
      <c r="A413" s="1">
        <v>4215172</v>
      </c>
      <c r="B413" s="1" t="s">
        <v>25</v>
      </c>
      <c r="C413" s="2"/>
      <c r="D413" s="4" t="s">
        <v>45</v>
      </c>
      <c r="E413" s="4">
        <v>4215172</v>
      </c>
      <c r="F413" s="5" t="s">
        <v>33</v>
      </c>
      <c r="G413" s="5" t="s">
        <v>33</v>
      </c>
      <c r="H413" s="5" t="s">
        <v>33</v>
      </c>
      <c r="I413" s="5" t="s">
        <v>33</v>
      </c>
      <c r="J413" s="5" t="s">
        <v>33</v>
      </c>
      <c r="K413" s="5" t="s">
        <v>33</v>
      </c>
      <c r="L413" s="5" t="s">
        <v>33</v>
      </c>
      <c r="M413" s="5" t="s">
        <v>33</v>
      </c>
      <c r="N413" s="5" t="s">
        <v>33</v>
      </c>
      <c r="O413" s="5" t="s">
        <v>33</v>
      </c>
      <c r="P413" s="5" t="s">
        <v>33</v>
      </c>
      <c r="Q413" s="5" t="s">
        <v>33</v>
      </c>
      <c r="R413" s="5" t="s">
        <v>33</v>
      </c>
      <c r="S413" s="5" t="s">
        <v>33</v>
      </c>
      <c r="T413" s="5" t="s">
        <v>33</v>
      </c>
      <c r="U413" s="5" t="s">
        <v>33</v>
      </c>
      <c r="V413" s="5" t="s">
        <v>33</v>
      </c>
      <c r="W413" s="5" t="s">
        <v>33</v>
      </c>
      <c r="X413" s="5" t="s">
        <v>33</v>
      </c>
      <c r="Y413" s="5" t="s">
        <v>33</v>
      </c>
    </row>
    <row r="414" spans="1:25" x14ac:dyDescent="0.3">
      <c r="A414" s="1">
        <v>4215172</v>
      </c>
      <c r="B414" s="1" t="s">
        <v>26</v>
      </c>
      <c r="C414" s="2"/>
      <c r="D414" s="4" t="s">
        <v>45</v>
      </c>
      <c r="E414" s="4">
        <v>4215172</v>
      </c>
      <c r="F414" s="5" t="s">
        <v>33</v>
      </c>
      <c r="G414" s="5" t="s">
        <v>33</v>
      </c>
      <c r="H414" s="5" t="s">
        <v>33</v>
      </c>
      <c r="I414" s="5" t="s">
        <v>33</v>
      </c>
      <c r="J414" s="5" t="s">
        <v>33</v>
      </c>
      <c r="K414" s="5" t="s">
        <v>33</v>
      </c>
      <c r="L414" s="5" t="s">
        <v>33</v>
      </c>
      <c r="M414" s="5" t="s">
        <v>33</v>
      </c>
      <c r="N414" s="5" t="s">
        <v>33</v>
      </c>
      <c r="O414" s="5" t="s">
        <v>33</v>
      </c>
      <c r="P414" s="5" t="s">
        <v>33</v>
      </c>
      <c r="Q414" s="5" t="s">
        <v>33</v>
      </c>
      <c r="R414" s="5" t="s">
        <v>33</v>
      </c>
      <c r="S414" s="5" t="s">
        <v>33</v>
      </c>
      <c r="T414" s="5" t="s">
        <v>33</v>
      </c>
      <c r="U414" s="5" t="s">
        <v>33</v>
      </c>
      <c r="V414" s="5" t="s">
        <v>33</v>
      </c>
      <c r="W414" s="5" t="s">
        <v>33</v>
      </c>
      <c r="X414" s="5" t="s">
        <v>33</v>
      </c>
      <c r="Y414" s="5" t="s">
        <v>33</v>
      </c>
    </row>
    <row r="415" spans="1:25" x14ac:dyDescent="0.3">
      <c r="A415" s="1">
        <v>4215172</v>
      </c>
      <c r="B415" s="1" t="s">
        <v>27</v>
      </c>
      <c r="C415" s="2"/>
      <c r="D415" s="4" t="s">
        <v>45</v>
      </c>
      <c r="E415" s="4">
        <v>4215172</v>
      </c>
      <c r="F415" s="5" t="s">
        <v>33</v>
      </c>
      <c r="G415" s="5" t="s">
        <v>33</v>
      </c>
      <c r="H415" s="5" t="s">
        <v>33</v>
      </c>
      <c r="I415" s="5" t="s">
        <v>33</v>
      </c>
      <c r="J415" s="5" t="s">
        <v>33</v>
      </c>
      <c r="K415" s="5" t="s">
        <v>33</v>
      </c>
      <c r="L415" s="5" t="s">
        <v>33</v>
      </c>
      <c r="M415" s="5" t="s">
        <v>33</v>
      </c>
      <c r="N415" s="5" t="s">
        <v>33</v>
      </c>
      <c r="O415" s="5" t="s">
        <v>33</v>
      </c>
      <c r="P415" s="5" t="s">
        <v>33</v>
      </c>
      <c r="Q415" s="5" t="s">
        <v>33</v>
      </c>
      <c r="R415" s="5" t="s">
        <v>33</v>
      </c>
      <c r="S415" s="5" t="s">
        <v>33</v>
      </c>
      <c r="T415" s="5" t="s">
        <v>33</v>
      </c>
      <c r="U415" s="5" t="s">
        <v>33</v>
      </c>
      <c r="V415" s="5" t="s">
        <v>33</v>
      </c>
      <c r="W415" s="5" t="s">
        <v>33</v>
      </c>
      <c r="X415" s="5" t="s">
        <v>33</v>
      </c>
      <c r="Y415" s="5" t="s">
        <v>33</v>
      </c>
    </row>
    <row r="416" spans="1:25" x14ac:dyDescent="0.3">
      <c r="A416" s="1">
        <v>4215172</v>
      </c>
      <c r="B416" s="1" t="s">
        <v>28</v>
      </c>
      <c r="C416" s="2"/>
      <c r="D416" s="4" t="s">
        <v>45</v>
      </c>
      <c r="E416" s="4">
        <v>4215172</v>
      </c>
      <c r="F416" s="5" t="s">
        <v>33</v>
      </c>
      <c r="G416" s="5" t="s">
        <v>33</v>
      </c>
      <c r="H416" s="5" t="s">
        <v>33</v>
      </c>
      <c r="I416" s="5" t="s">
        <v>33</v>
      </c>
      <c r="J416" s="5" t="s">
        <v>33</v>
      </c>
      <c r="K416" s="5" t="s">
        <v>33</v>
      </c>
      <c r="L416" s="5" t="s">
        <v>33</v>
      </c>
      <c r="M416" s="5" t="s">
        <v>33</v>
      </c>
      <c r="N416" s="5" t="s">
        <v>33</v>
      </c>
      <c r="O416" s="5" t="s">
        <v>33</v>
      </c>
      <c r="P416" s="5" t="s">
        <v>33</v>
      </c>
      <c r="Q416" s="5" t="s">
        <v>33</v>
      </c>
      <c r="R416" s="5" t="s">
        <v>33</v>
      </c>
      <c r="S416" s="5" t="s">
        <v>33</v>
      </c>
      <c r="T416" s="5" t="s">
        <v>33</v>
      </c>
      <c r="U416" s="5" t="s">
        <v>33</v>
      </c>
      <c r="V416" s="5" t="s">
        <v>33</v>
      </c>
      <c r="W416" s="5" t="s">
        <v>33</v>
      </c>
      <c r="X416" s="5" t="s">
        <v>33</v>
      </c>
      <c r="Y416" s="5" t="s">
        <v>33</v>
      </c>
    </row>
    <row r="417" spans="1:25" x14ac:dyDescent="0.3">
      <c r="A417" s="1">
        <v>4215172</v>
      </c>
      <c r="B417" s="1" t="s">
        <v>29</v>
      </c>
      <c r="C417" s="2"/>
      <c r="D417" s="4" t="s">
        <v>45</v>
      </c>
      <c r="E417" s="4">
        <v>4215172</v>
      </c>
      <c r="F417" s="5" t="s">
        <v>33</v>
      </c>
      <c r="G417" s="5" t="s">
        <v>33</v>
      </c>
      <c r="H417" s="5" t="s">
        <v>33</v>
      </c>
      <c r="I417" s="5" t="s">
        <v>33</v>
      </c>
      <c r="J417" s="5" t="s">
        <v>33</v>
      </c>
      <c r="K417" s="5" t="s">
        <v>33</v>
      </c>
      <c r="L417" s="5" t="s">
        <v>33</v>
      </c>
      <c r="M417" s="5" t="s">
        <v>33</v>
      </c>
      <c r="N417" s="5" t="s">
        <v>33</v>
      </c>
      <c r="O417" s="5" t="s">
        <v>33</v>
      </c>
      <c r="P417" s="5" t="s">
        <v>33</v>
      </c>
      <c r="Q417" s="5" t="s">
        <v>33</v>
      </c>
      <c r="R417" s="5" t="s">
        <v>33</v>
      </c>
      <c r="S417" s="5" t="s">
        <v>33</v>
      </c>
      <c r="T417" s="5" t="s">
        <v>33</v>
      </c>
      <c r="U417" s="5" t="s">
        <v>33</v>
      </c>
      <c r="V417" s="5" t="s">
        <v>33</v>
      </c>
      <c r="W417" s="5" t="s">
        <v>33</v>
      </c>
      <c r="X417" s="5" t="s">
        <v>33</v>
      </c>
      <c r="Y417" s="5" t="s">
        <v>33</v>
      </c>
    </row>
    <row r="418" spans="1:25" x14ac:dyDescent="0.3">
      <c r="A418" s="1">
        <v>4215172</v>
      </c>
      <c r="B418" s="1" t="s">
        <v>30</v>
      </c>
      <c r="C418" s="2"/>
      <c r="D418" s="4" t="s">
        <v>45</v>
      </c>
      <c r="E418" s="4">
        <v>4215172</v>
      </c>
      <c r="F418" s="5" t="s">
        <v>33</v>
      </c>
      <c r="G418" s="5" t="s">
        <v>33</v>
      </c>
      <c r="H418" s="5" t="s">
        <v>33</v>
      </c>
      <c r="I418" s="5" t="s">
        <v>33</v>
      </c>
      <c r="J418" s="5" t="s">
        <v>33</v>
      </c>
      <c r="K418" s="5" t="s">
        <v>33</v>
      </c>
      <c r="L418" s="5" t="s">
        <v>33</v>
      </c>
      <c r="M418" s="5" t="s">
        <v>33</v>
      </c>
      <c r="N418" s="5" t="s">
        <v>33</v>
      </c>
      <c r="O418" s="5" t="s">
        <v>33</v>
      </c>
      <c r="P418" s="5" t="s">
        <v>33</v>
      </c>
      <c r="Q418" s="5" t="s">
        <v>33</v>
      </c>
      <c r="R418" s="5" t="s">
        <v>33</v>
      </c>
      <c r="S418" s="5" t="s">
        <v>33</v>
      </c>
      <c r="T418" s="5" t="s">
        <v>33</v>
      </c>
      <c r="U418" s="5" t="s">
        <v>33</v>
      </c>
      <c r="V418" s="5" t="s">
        <v>33</v>
      </c>
      <c r="W418" s="5" t="s">
        <v>33</v>
      </c>
      <c r="X418" s="5" t="s">
        <v>33</v>
      </c>
      <c r="Y418" s="5" t="s">
        <v>33</v>
      </c>
    </row>
    <row r="419" spans="1:25" x14ac:dyDescent="0.3">
      <c r="A419" s="1">
        <v>4215172</v>
      </c>
      <c r="B419" s="1" t="s">
        <v>31</v>
      </c>
      <c r="C419" s="2"/>
      <c r="D419" s="4" t="s">
        <v>45</v>
      </c>
      <c r="E419" s="4">
        <v>4215172</v>
      </c>
      <c r="F419" s="5" t="s">
        <v>33</v>
      </c>
      <c r="G419" s="5" t="s">
        <v>33</v>
      </c>
      <c r="H419" s="5" t="s">
        <v>33</v>
      </c>
      <c r="I419" s="5" t="s">
        <v>33</v>
      </c>
      <c r="J419" s="5" t="s">
        <v>33</v>
      </c>
      <c r="K419" s="5" t="s">
        <v>33</v>
      </c>
      <c r="L419" s="5" t="s">
        <v>33</v>
      </c>
      <c r="M419" s="5" t="s">
        <v>33</v>
      </c>
      <c r="N419" s="5" t="s">
        <v>33</v>
      </c>
      <c r="O419" s="5" t="s">
        <v>33</v>
      </c>
      <c r="P419" s="5" t="s">
        <v>33</v>
      </c>
      <c r="Q419" s="5" t="s">
        <v>33</v>
      </c>
      <c r="R419" s="5" t="s">
        <v>33</v>
      </c>
      <c r="S419" s="5" t="s">
        <v>33</v>
      </c>
      <c r="T419" s="5" t="s">
        <v>33</v>
      </c>
      <c r="U419" s="5" t="s">
        <v>33</v>
      </c>
      <c r="V419" s="5" t="s">
        <v>33</v>
      </c>
      <c r="W419" s="5" t="s">
        <v>33</v>
      </c>
      <c r="X419" s="5" t="s">
        <v>33</v>
      </c>
      <c r="Y419" s="5" t="s">
        <v>33</v>
      </c>
    </row>
    <row r="420" spans="1:25" x14ac:dyDescent="0.3">
      <c r="A420" s="1">
        <v>4065694</v>
      </c>
      <c r="B420" s="1" t="s">
        <v>0</v>
      </c>
      <c r="C420" s="2"/>
      <c r="D420" s="4" t="s">
        <v>46</v>
      </c>
      <c r="E420" s="4">
        <v>4065694</v>
      </c>
      <c r="F420" s="5">
        <v>0</v>
      </c>
      <c r="G420" s="5">
        <v>25597</v>
      </c>
      <c r="H420" s="5">
        <v>27842</v>
      </c>
      <c r="I420" s="5">
        <v>41105</v>
      </c>
      <c r="J420" s="5">
        <v>27582</v>
      </c>
      <c r="K420" s="5">
        <v>0</v>
      </c>
      <c r="L420" s="5">
        <v>122126</v>
      </c>
      <c r="M420" s="5">
        <v>74368</v>
      </c>
      <c r="N420" s="5">
        <v>10217</v>
      </c>
      <c r="O420" s="5">
        <v>28402</v>
      </c>
      <c r="P420" s="5">
        <v>904</v>
      </c>
      <c r="Q420" s="5">
        <v>0</v>
      </c>
      <c r="R420" s="5">
        <v>0</v>
      </c>
      <c r="S420" s="5">
        <v>7020</v>
      </c>
      <c r="T420" s="5">
        <v>9848</v>
      </c>
      <c r="U420" s="5">
        <v>2555</v>
      </c>
      <c r="V420" s="5">
        <v>536</v>
      </c>
      <c r="W420" s="5">
        <v>3</v>
      </c>
      <c r="X420" s="5">
        <v>31150</v>
      </c>
      <c r="Y420" s="5">
        <v>2063</v>
      </c>
    </row>
    <row r="421" spans="1:25" x14ac:dyDescent="0.3">
      <c r="A421" s="1">
        <v>4065694</v>
      </c>
      <c r="B421" s="1" t="s">
        <v>1</v>
      </c>
      <c r="C421" s="2"/>
      <c r="D421" s="4" t="s">
        <v>46</v>
      </c>
      <c r="E421" s="4">
        <v>4065694</v>
      </c>
      <c r="F421" s="5">
        <v>0</v>
      </c>
      <c r="G421" s="5">
        <v>4762</v>
      </c>
      <c r="H421" s="5">
        <v>24012</v>
      </c>
      <c r="I421" s="5">
        <v>17084</v>
      </c>
      <c r="J421" s="5">
        <v>8993</v>
      </c>
      <c r="K421" s="5">
        <v>0</v>
      </c>
      <c r="L421" s="5">
        <v>54850</v>
      </c>
      <c r="M421" s="5">
        <v>83360</v>
      </c>
      <c r="N421" s="5">
        <v>11648</v>
      </c>
      <c r="O421" s="5">
        <v>28389</v>
      </c>
      <c r="P421" s="5">
        <v>679</v>
      </c>
      <c r="Q421" s="5">
        <v>0</v>
      </c>
      <c r="R421" s="5">
        <v>0</v>
      </c>
      <c r="S421" s="5">
        <v>6965</v>
      </c>
      <c r="T421" s="5">
        <v>8583</v>
      </c>
      <c r="U421" s="5">
        <v>2380</v>
      </c>
      <c r="V421" s="5">
        <v>941</v>
      </c>
      <c r="W421" s="5">
        <v>16</v>
      </c>
      <c r="X421" s="5">
        <v>27960</v>
      </c>
      <c r="Y421" s="5">
        <v>1570</v>
      </c>
    </row>
    <row r="422" spans="1:25" x14ac:dyDescent="0.3">
      <c r="A422" s="1">
        <v>4065694</v>
      </c>
      <c r="B422" s="1" t="s">
        <v>2</v>
      </c>
      <c r="C422" s="2"/>
      <c r="D422" s="4" t="s">
        <v>46</v>
      </c>
      <c r="E422" s="4">
        <v>4065694</v>
      </c>
      <c r="F422" s="5">
        <v>0</v>
      </c>
      <c r="G422" s="5">
        <v>15369</v>
      </c>
      <c r="H422" s="5">
        <v>38647</v>
      </c>
      <c r="I422" s="5">
        <v>12680</v>
      </c>
      <c r="J422" s="5">
        <v>66859</v>
      </c>
      <c r="K422" s="5">
        <v>0</v>
      </c>
      <c r="L422" s="5">
        <v>133555</v>
      </c>
      <c r="M422" s="5">
        <v>78575</v>
      </c>
      <c r="N422" s="5">
        <v>12587</v>
      </c>
      <c r="O422" s="5">
        <v>26845</v>
      </c>
      <c r="P422" s="5">
        <v>535</v>
      </c>
      <c r="Q422" s="5">
        <v>0</v>
      </c>
      <c r="R422" s="5">
        <v>0</v>
      </c>
      <c r="S422" s="5">
        <v>6428</v>
      </c>
      <c r="T422" s="5">
        <v>6240</v>
      </c>
      <c r="U422" s="5">
        <v>3005</v>
      </c>
      <c r="V422" s="5">
        <v>1010</v>
      </c>
      <c r="W422" s="5">
        <v>3</v>
      </c>
      <c r="X422" s="5">
        <v>23868</v>
      </c>
      <c r="Y422" s="5">
        <v>1272</v>
      </c>
    </row>
    <row r="423" spans="1:25" x14ac:dyDescent="0.3">
      <c r="A423" s="1">
        <v>4065694</v>
      </c>
      <c r="B423" s="1" t="s">
        <v>3</v>
      </c>
      <c r="C423" s="2"/>
      <c r="D423" s="4" t="s">
        <v>46</v>
      </c>
      <c r="E423" s="4">
        <v>4065694</v>
      </c>
      <c r="F423" s="5">
        <v>0</v>
      </c>
      <c r="G423" s="5">
        <v>14123</v>
      </c>
      <c r="H423" s="5">
        <v>29830</v>
      </c>
      <c r="I423" s="5">
        <v>12816</v>
      </c>
      <c r="J423" s="5">
        <v>3977</v>
      </c>
      <c r="K423" s="5">
        <v>0</v>
      </c>
      <c r="L423" s="5">
        <v>60746</v>
      </c>
      <c r="M423" s="5">
        <v>67811</v>
      </c>
      <c r="N423" s="5">
        <v>9125</v>
      </c>
      <c r="O423" s="5">
        <v>24973</v>
      </c>
      <c r="P423" s="5">
        <v>329</v>
      </c>
      <c r="Q423" s="5">
        <v>0</v>
      </c>
      <c r="R423" s="5">
        <v>0</v>
      </c>
      <c r="S423" s="5">
        <v>5665</v>
      </c>
      <c r="T423" s="5">
        <v>4804</v>
      </c>
      <c r="U423" s="5">
        <v>3037</v>
      </c>
      <c r="V423" s="5">
        <v>1498</v>
      </c>
      <c r="W423" s="5">
        <v>2</v>
      </c>
      <c r="X423" s="5">
        <v>22046</v>
      </c>
      <c r="Y423" s="5">
        <v>1079</v>
      </c>
    </row>
    <row r="424" spans="1:25" x14ac:dyDescent="0.3">
      <c r="A424" s="1">
        <v>4065694</v>
      </c>
      <c r="B424" s="1" t="s">
        <v>4</v>
      </c>
      <c r="C424" s="2"/>
      <c r="D424" s="4" t="s">
        <v>46</v>
      </c>
      <c r="E424" s="4">
        <v>4065694</v>
      </c>
      <c r="F424" s="5">
        <v>0</v>
      </c>
      <c r="G424" s="5">
        <v>6869</v>
      </c>
      <c r="H424" s="5">
        <v>1832</v>
      </c>
      <c r="I424" s="5">
        <v>18714</v>
      </c>
      <c r="J424" s="5">
        <v>3097</v>
      </c>
      <c r="K424" s="5">
        <v>0</v>
      </c>
      <c r="L424" s="5">
        <v>30512</v>
      </c>
      <c r="M424" s="5">
        <v>78040</v>
      </c>
      <c r="N424" s="5">
        <v>8489</v>
      </c>
      <c r="O424" s="5">
        <v>23145</v>
      </c>
      <c r="P424" s="5">
        <v>318</v>
      </c>
      <c r="Q424" s="5">
        <v>0</v>
      </c>
      <c r="R424" s="5">
        <v>0</v>
      </c>
      <c r="S424" s="5">
        <v>5134</v>
      </c>
      <c r="T424" s="5">
        <v>4482</v>
      </c>
      <c r="U424" s="5">
        <v>3239</v>
      </c>
      <c r="V424" s="5">
        <v>1717</v>
      </c>
      <c r="W424" s="5">
        <v>4</v>
      </c>
      <c r="X424" s="5">
        <v>24850</v>
      </c>
      <c r="Y424" s="5">
        <v>1291</v>
      </c>
    </row>
    <row r="425" spans="1:25" x14ac:dyDescent="0.3">
      <c r="A425" s="1">
        <v>4065694</v>
      </c>
      <c r="B425" s="1" t="s">
        <v>5</v>
      </c>
      <c r="C425" s="2"/>
      <c r="D425" s="4" t="s">
        <v>46</v>
      </c>
      <c r="E425" s="4">
        <v>4065694</v>
      </c>
      <c r="F425" s="5">
        <v>0</v>
      </c>
      <c r="G425" s="5">
        <v>105443</v>
      </c>
      <c r="H425" s="5">
        <v>676</v>
      </c>
      <c r="I425" s="5">
        <v>22117</v>
      </c>
      <c r="J425" s="5">
        <v>8051</v>
      </c>
      <c r="K425" s="5">
        <v>0</v>
      </c>
      <c r="L425" s="5">
        <v>136287</v>
      </c>
      <c r="M425" s="5">
        <v>86916</v>
      </c>
      <c r="N425" s="5">
        <v>7748</v>
      </c>
      <c r="O425" s="5">
        <v>24113</v>
      </c>
      <c r="P425" s="5">
        <v>181</v>
      </c>
      <c r="Q425" s="5">
        <v>0</v>
      </c>
      <c r="R425" s="5">
        <v>0</v>
      </c>
      <c r="S425" s="5">
        <v>4857</v>
      </c>
      <c r="T425" s="5">
        <v>4957</v>
      </c>
      <c r="U425" s="5">
        <v>3251</v>
      </c>
      <c r="V425" s="5">
        <v>1536</v>
      </c>
      <c r="W425" s="5">
        <v>25</v>
      </c>
      <c r="X425" s="5">
        <v>28628</v>
      </c>
      <c r="Y425" s="5">
        <v>1263</v>
      </c>
    </row>
    <row r="426" spans="1:25" x14ac:dyDescent="0.3">
      <c r="A426" s="1">
        <v>4065694</v>
      </c>
      <c r="B426" s="1" t="s">
        <v>6</v>
      </c>
      <c r="C426" s="2"/>
      <c r="D426" s="4" t="s">
        <v>46</v>
      </c>
      <c r="E426" s="4">
        <v>4065694</v>
      </c>
      <c r="F426" s="5">
        <v>0</v>
      </c>
      <c r="G426" s="5">
        <v>5134</v>
      </c>
      <c r="H426" s="5">
        <v>352</v>
      </c>
      <c r="I426" s="5">
        <v>14230</v>
      </c>
      <c r="J426" s="5">
        <v>3445</v>
      </c>
      <c r="K426" s="5">
        <v>0</v>
      </c>
      <c r="L426" s="5">
        <v>23161</v>
      </c>
      <c r="M426" s="5">
        <v>82265</v>
      </c>
      <c r="N426" s="5">
        <v>8779</v>
      </c>
      <c r="O426" s="5">
        <v>22724</v>
      </c>
      <c r="P426" s="5">
        <v>237</v>
      </c>
      <c r="Q426" s="5">
        <v>0</v>
      </c>
      <c r="R426" s="5">
        <v>0</v>
      </c>
      <c r="S426" s="5">
        <v>4148</v>
      </c>
      <c r="T426" s="5">
        <v>4754</v>
      </c>
      <c r="U426" s="5">
        <v>2850</v>
      </c>
      <c r="V426" s="5">
        <v>1338</v>
      </c>
      <c r="W426" s="5">
        <v>39</v>
      </c>
      <c r="X426" s="5">
        <v>28948</v>
      </c>
      <c r="Y426" s="5">
        <v>1308</v>
      </c>
    </row>
    <row r="427" spans="1:25" x14ac:dyDescent="0.3">
      <c r="A427" s="1">
        <v>4065694</v>
      </c>
      <c r="B427" s="1" t="s">
        <v>7</v>
      </c>
      <c r="C427" s="2"/>
      <c r="D427" s="4" t="s">
        <v>46</v>
      </c>
      <c r="E427" s="4">
        <v>4065694</v>
      </c>
      <c r="F427" s="5">
        <v>0</v>
      </c>
      <c r="G427" s="5">
        <v>9717</v>
      </c>
      <c r="H427" s="5">
        <v>318</v>
      </c>
      <c r="I427" s="5">
        <v>17514</v>
      </c>
      <c r="J427" s="5">
        <v>4177</v>
      </c>
      <c r="K427" s="5">
        <v>0</v>
      </c>
      <c r="L427" s="5">
        <v>31726</v>
      </c>
      <c r="M427" s="5">
        <v>81258</v>
      </c>
      <c r="N427" s="5">
        <v>8207</v>
      </c>
      <c r="O427" s="5">
        <v>22728</v>
      </c>
      <c r="P427" s="5">
        <v>189</v>
      </c>
      <c r="Q427" s="5">
        <v>0</v>
      </c>
      <c r="R427" s="5">
        <v>0</v>
      </c>
      <c r="S427" s="5">
        <v>4076</v>
      </c>
      <c r="T427" s="5">
        <v>3478</v>
      </c>
      <c r="U427" s="5">
        <v>2559</v>
      </c>
      <c r="V427" s="5">
        <v>1556</v>
      </c>
      <c r="W427" s="5">
        <v>5</v>
      </c>
      <c r="X427" s="5">
        <v>27429</v>
      </c>
      <c r="Y427" s="5">
        <v>1127</v>
      </c>
    </row>
    <row r="428" spans="1:25" x14ac:dyDescent="0.3">
      <c r="A428" s="1">
        <v>4065694</v>
      </c>
      <c r="B428" s="1" t="s">
        <v>8</v>
      </c>
      <c r="C428" s="2"/>
      <c r="D428" s="4" t="s">
        <v>46</v>
      </c>
      <c r="E428" s="4">
        <v>4065694</v>
      </c>
      <c r="F428" s="5">
        <v>0</v>
      </c>
      <c r="G428" s="5">
        <v>40804</v>
      </c>
      <c r="H428" s="5">
        <v>2292</v>
      </c>
      <c r="I428" s="5">
        <v>21219</v>
      </c>
      <c r="J428" s="5">
        <v>1112</v>
      </c>
      <c r="K428" s="5">
        <v>0</v>
      </c>
      <c r="L428" s="5">
        <v>65427</v>
      </c>
      <c r="M428" s="5">
        <v>86811</v>
      </c>
      <c r="N428" s="5">
        <v>11256</v>
      </c>
      <c r="O428" s="5">
        <v>23170</v>
      </c>
      <c r="P428" s="5">
        <v>262</v>
      </c>
      <c r="Q428" s="5">
        <v>0</v>
      </c>
      <c r="R428" s="5">
        <v>0</v>
      </c>
      <c r="S428" s="5">
        <v>3636</v>
      </c>
      <c r="T428" s="5">
        <v>3277</v>
      </c>
      <c r="U428" s="5">
        <v>3059</v>
      </c>
      <c r="V428" s="5">
        <v>1503</v>
      </c>
      <c r="W428" s="5">
        <v>1</v>
      </c>
      <c r="X428" s="5">
        <v>24806</v>
      </c>
      <c r="Y428" s="5">
        <v>1085</v>
      </c>
    </row>
    <row r="429" spans="1:25" x14ac:dyDescent="0.3">
      <c r="A429" s="1">
        <v>4065694</v>
      </c>
      <c r="B429" s="1" t="s">
        <v>9</v>
      </c>
      <c r="C429" s="2"/>
      <c r="D429" s="4" t="s">
        <v>46</v>
      </c>
      <c r="E429" s="4">
        <v>4065694</v>
      </c>
      <c r="F429" s="5">
        <v>0</v>
      </c>
      <c r="G429" s="5">
        <v>141912</v>
      </c>
      <c r="H429" s="5">
        <v>29221</v>
      </c>
      <c r="I429" s="5">
        <v>16073</v>
      </c>
      <c r="J429" s="5">
        <v>-239</v>
      </c>
      <c r="K429" s="5">
        <v>0</v>
      </c>
      <c r="L429" s="5">
        <v>186967</v>
      </c>
      <c r="M429" s="5">
        <v>82886</v>
      </c>
      <c r="N429" s="5">
        <v>10857</v>
      </c>
      <c r="O429" s="5">
        <v>22608</v>
      </c>
      <c r="P429" s="5">
        <v>140</v>
      </c>
      <c r="Q429" s="5">
        <v>0</v>
      </c>
      <c r="R429" s="5">
        <v>0</v>
      </c>
      <c r="S429" s="5">
        <v>3681</v>
      </c>
      <c r="T429" s="5">
        <v>2683</v>
      </c>
      <c r="U429" s="5">
        <v>3935</v>
      </c>
      <c r="V429" s="5">
        <v>1321</v>
      </c>
      <c r="W429" s="5">
        <v>1</v>
      </c>
      <c r="X429" s="5">
        <v>23017</v>
      </c>
      <c r="Y429" s="5">
        <v>651</v>
      </c>
    </row>
    <row r="430" spans="1:25" x14ac:dyDescent="0.3">
      <c r="A430" s="1">
        <v>4065694</v>
      </c>
      <c r="B430" s="1" t="s">
        <v>10</v>
      </c>
      <c r="C430" s="2"/>
      <c r="D430" s="4" t="s">
        <v>46</v>
      </c>
      <c r="E430" s="4">
        <v>4065694</v>
      </c>
      <c r="F430" s="5">
        <v>0</v>
      </c>
      <c r="G430" s="5">
        <v>13383</v>
      </c>
      <c r="H430" s="5">
        <v>16493</v>
      </c>
      <c r="I430" s="5">
        <v>16469</v>
      </c>
      <c r="J430" s="5">
        <v>8294</v>
      </c>
      <c r="K430" s="5">
        <v>0</v>
      </c>
      <c r="L430" s="5">
        <v>54640</v>
      </c>
      <c r="M430" s="5">
        <v>84143</v>
      </c>
      <c r="N430" s="5">
        <v>9276</v>
      </c>
      <c r="O430" s="5">
        <v>18468</v>
      </c>
      <c r="P430" s="5">
        <v>105</v>
      </c>
      <c r="Q430" s="5">
        <v>0</v>
      </c>
      <c r="R430" s="5">
        <v>0</v>
      </c>
      <c r="S430" s="5">
        <v>3392</v>
      </c>
      <c r="T430" s="5">
        <v>2456</v>
      </c>
      <c r="U430" s="5">
        <v>2653</v>
      </c>
      <c r="V430" s="5">
        <v>978</v>
      </c>
      <c r="W430" s="5">
        <v>0</v>
      </c>
      <c r="X430" s="5">
        <v>24284</v>
      </c>
      <c r="Y430" s="5">
        <v>198</v>
      </c>
    </row>
    <row r="431" spans="1:25" x14ac:dyDescent="0.3">
      <c r="A431" s="1">
        <v>4065694</v>
      </c>
      <c r="B431" s="1" t="s">
        <v>11</v>
      </c>
      <c r="C431" s="2"/>
      <c r="D431" s="4" t="s">
        <v>46</v>
      </c>
      <c r="E431" s="4">
        <v>4065694</v>
      </c>
      <c r="F431" s="5">
        <v>0</v>
      </c>
      <c r="G431" s="5">
        <v>4336</v>
      </c>
      <c r="H431" s="5">
        <v>759</v>
      </c>
      <c r="I431" s="5">
        <v>15210</v>
      </c>
      <c r="J431" s="5">
        <v>1681</v>
      </c>
      <c r="K431" s="5">
        <v>0</v>
      </c>
      <c r="L431" s="5">
        <v>21984</v>
      </c>
      <c r="M431" s="5">
        <v>114330</v>
      </c>
      <c r="N431" s="5">
        <v>9628</v>
      </c>
      <c r="O431" s="5">
        <v>10999</v>
      </c>
      <c r="P431" s="5">
        <v>156</v>
      </c>
      <c r="Q431" s="5">
        <v>0</v>
      </c>
      <c r="R431" s="5">
        <v>0</v>
      </c>
      <c r="S431" s="5">
        <v>3278</v>
      </c>
      <c r="T431" s="5">
        <v>2381</v>
      </c>
      <c r="U431" s="5">
        <v>2701</v>
      </c>
      <c r="V431" s="5">
        <v>981</v>
      </c>
      <c r="W431" s="5">
        <v>0</v>
      </c>
      <c r="X431" s="5">
        <v>21552</v>
      </c>
      <c r="Y431" s="5">
        <v>248</v>
      </c>
    </row>
    <row r="432" spans="1:25" x14ac:dyDescent="0.3">
      <c r="A432" s="1">
        <v>4065694</v>
      </c>
      <c r="B432" s="1" t="s">
        <v>12</v>
      </c>
      <c r="C432" s="2"/>
      <c r="D432" s="4" t="s">
        <v>46</v>
      </c>
      <c r="E432" s="4">
        <v>4065694</v>
      </c>
      <c r="F432" s="5">
        <v>0</v>
      </c>
      <c r="G432" s="5">
        <v>2062</v>
      </c>
      <c r="H432" s="5">
        <v>1457</v>
      </c>
      <c r="I432" s="5">
        <v>16450</v>
      </c>
      <c r="J432" s="5">
        <v>4490</v>
      </c>
      <c r="K432" s="5">
        <v>0</v>
      </c>
      <c r="L432" s="5">
        <v>24459</v>
      </c>
      <c r="M432" s="5">
        <v>80739</v>
      </c>
      <c r="N432" s="5">
        <v>6744</v>
      </c>
      <c r="O432" s="5">
        <v>9620</v>
      </c>
      <c r="P432" s="5">
        <v>126</v>
      </c>
      <c r="Q432" s="5">
        <v>0</v>
      </c>
      <c r="R432" s="5">
        <v>0</v>
      </c>
      <c r="S432" s="5">
        <v>2795</v>
      </c>
      <c r="T432" s="5">
        <v>1835</v>
      </c>
      <c r="U432" s="5">
        <v>2219</v>
      </c>
      <c r="V432" s="5">
        <v>915</v>
      </c>
      <c r="W432" s="5">
        <v>0</v>
      </c>
      <c r="X432" s="5">
        <v>19415</v>
      </c>
      <c r="Y432" s="5">
        <v>286</v>
      </c>
    </row>
    <row r="433" spans="1:25" x14ac:dyDescent="0.3">
      <c r="A433" s="1">
        <v>4065694</v>
      </c>
      <c r="B433" s="1" t="s">
        <v>13</v>
      </c>
      <c r="C433" s="2"/>
      <c r="D433" s="4" t="s">
        <v>46</v>
      </c>
      <c r="E433" s="4">
        <v>4065694</v>
      </c>
      <c r="F433" s="5">
        <v>0</v>
      </c>
      <c r="G433" s="5">
        <v>8187</v>
      </c>
      <c r="H433" s="5">
        <v>363</v>
      </c>
      <c r="I433" s="5">
        <v>12198</v>
      </c>
      <c r="J433" s="5">
        <v>2671</v>
      </c>
      <c r="K433" s="5">
        <v>0</v>
      </c>
      <c r="L433" s="5">
        <v>23420</v>
      </c>
      <c r="M433" s="5">
        <v>82092</v>
      </c>
      <c r="N433" s="5">
        <v>6844</v>
      </c>
      <c r="O433" s="5">
        <v>8520</v>
      </c>
      <c r="P433" s="5">
        <v>106</v>
      </c>
      <c r="Q433" s="5">
        <v>0</v>
      </c>
      <c r="R433" s="5">
        <v>0</v>
      </c>
      <c r="S433" s="5">
        <v>2748</v>
      </c>
      <c r="T433" s="5">
        <v>1965</v>
      </c>
      <c r="U433" s="5">
        <v>2011</v>
      </c>
      <c r="V433" s="5">
        <v>976</v>
      </c>
      <c r="W433" s="5">
        <v>0</v>
      </c>
      <c r="X433" s="5">
        <v>20130</v>
      </c>
      <c r="Y433" s="5">
        <v>220</v>
      </c>
    </row>
    <row r="434" spans="1:25" x14ac:dyDescent="0.3">
      <c r="A434" s="1">
        <v>4065694</v>
      </c>
      <c r="B434" s="1" t="s">
        <v>14</v>
      </c>
      <c r="C434" s="2"/>
      <c r="D434" s="4" t="s">
        <v>46</v>
      </c>
      <c r="E434" s="4">
        <v>4065694</v>
      </c>
      <c r="F434" s="5">
        <v>0</v>
      </c>
      <c r="G434" s="5">
        <v>2221</v>
      </c>
      <c r="H434" s="5">
        <v>486</v>
      </c>
      <c r="I434" s="5">
        <v>11484</v>
      </c>
      <c r="J434" s="5">
        <v>1845</v>
      </c>
      <c r="K434" s="5" t="s">
        <v>33</v>
      </c>
      <c r="L434" s="5">
        <v>16035</v>
      </c>
      <c r="M434" s="5">
        <v>86158</v>
      </c>
      <c r="N434" s="5">
        <v>6035</v>
      </c>
      <c r="O434" s="5">
        <v>3996</v>
      </c>
      <c r="P434" s="5">
        <v>261</v>
      </c>
      <c r="Q434" s="5" t="s">
        <v>33</v>
      </c>
      <c r="R434" s="5" t="s">
        <v>33</v>
      </c>
      <c r="S434" s="5">
        <v>2754</v>
      </c>
      <c r="T434" s="5">
        <v>1607</v>
      </c>
      <c r="U434" s="5">
        <v>1768</v>
      </c>
      <c r="V434" s="5">
        <v>893</v>
      </c>
      <c r="W434" s="5">
        <v>0</v>
      </c>
      <c r="X434" s="5">
        <v>22361</v>
      </c>
      <c r="Y434" s="5">
        <v>213</v>
      </c>
    </row>
    <row r="435" spans="1:25" x14ac:dyDescent="0.3">
      <c r="A435" s="1">
        <v>4065694</v>
      </c>
      <c r="B435" s="1" t="s">
        <v>15</v>
      </c>
      <c r="C435" s="2"/>
      <c r="D435" s="4" t="s">
        <v>46</v>
      </c>
      <c r="E435" s="4">
        <v>4065694</v>
      </c>
      <c r="F435" s="5">
        <v>0</v>
      </c>
      <c r="G435" s="5">
        <v>934</v>
      </c>
      <c r="H435" s="5">
        <v>688</v>
      </c>
      <c r="I435" s="5">
        <v>9302</v>
      </c>
      <c r="J435" s="5">
        <v>1416</v>
      </c>
      <c r="K435" s="5" t="s">
        <v>33</v>
      </c>
      <c r="L435" s="5">
        <v>12341</v>
      </c>
      <c r="M435" s="5">
        <v>67722</v>
      </c>
      <c r="N435" s="5">
        <v>7040</v>
      </c>
      <c r="O435" s="5">
        <v>3478</v>
      </c>
      <c r="P435" s="5">
        <v>355</v>
      </c>
      <c r="Q435" s="5" t="s">
        <v>33</v>
      </c>
      <c r="R435" s="5" t="s">
        <v>33</v>
      </c>
      <c r="S435" s="5">
        <v>2605</v>
      </c>
      <c r="T435" s="5">
        <v>1189</v>
      </c>
      <c r="U435" s="5">
        <v>2054</v>
      </c>
      <c r="V435" s="5">
        <v>930</v>
      </c>
      <c r="W435" s="5">
        <v>0</v>
      </c>
      <c r="X435" s="5">
        <v>17606</v>
      </c>
      <c r="Y435" s="5">
        <v>190</v>
      </c>
    </row>
    <row r="436" spans="1:25" x14ac:dyDescent="0.3">
      <c r="A436" s="1">
        <v>4065694</v>
      </c>
      <c r="B436" s="1" t="s">
        <v>16</v>
      </c>
      <c r="C436" s="2"/>
      <c r="D436" s="4" t="s">
        <v>46</v>
      </c>
      <c r="E436" s="4">
        <v>4065694</v>
      </c>
      <c r="F436" s="5">
        <v>0</v>
      </c>
      <c r="G436" s="5">
        <v>2822</v>
      </c>
      <c r="H436" s="5">
        <v>28578</v>
      </c>
      <c r="I436" s="5">
        <v>8200</v>
      </c>
      <c r="J436" s="5">
        <v>1980</v>
      </c>
      <c r="K436" s="5" t="s">
        <v>33</v>
      </c>
      <c r="L436" s="5">
        <v>41580</v>
      </c>
      <c r="M436" s="5">
        <v>61618</v>
      </c>
      <c r="N436" s="5">
        <v>5924</v>
      </c>
      <c r="O436" s="5">
        <v>3200</v>
      </c>
      <c r="P436" s="5">
        <v>316</v>
      </c>
      <c r="Q436" s="5" t="s">
        <v>33</v>
      </c>
      <c r="R436" s="5" t="s">
        <v>33</v>
      </c>
      <c r="S436" s="5">
        <v>2493</v>
      </c>
      <c r="T436" s="5">
        <v>1585</v>
      </c>
      <c r="U436" s="5">
        <v>3965</v>
      </c>
      <c r="V436" s="5">
        <v>919</v>
      </c>
      <c r="W436" s="5">
        <v>0</v>
      </c>
      <c r="X436" s="5">
        <v>12537</v>
      </c>
      <c r="Y436" s="5">
        <v>199</v>
      </c>
    </row>
    <row r="437" spans="1:25" x14ac:dyDescent="0.3">
      <c r="A437" s="1">
        <v>4065694</v>
      </c>
      <c r="B437" s="1" t="s">
        <v>17</v>
      </c>
      <c r="C437" s="2"/>
      <c r="D437" s="4" t="s">
        <v>46</v>
      </c>
      <c r="E437" s="4">
        <v>4065694</v>
      </c>
      <c r="F437" s="5">
        <v>0</v>
      </c>
      <c r="G437" s="5">
        <v>31586</v>
      </c>
      <c r="H437" s="5">
        <v>4275</v>
      </c>
      <c r="I437" s="5">
        <v>8002</v>
      </c>
      <c r="J437" s="5">
        <v>3145</v>
      </c>
      <c r="K437" s="5" t="s">
        <v>33</v>
      </c>
      <c r="L437" s="5">
        <v>47007</v>
      </c>
      <c r="M437" s="5">
        <v>51072</v>
      </c>
      <c r="N437" s="5">
        <v>5627</v>
      </c>
      <c r="O437" s="5">
        <v>2901</v>
      </c>
      <c r="P437" s="5">
        <v>436</v>
      </c>
      <c r="Q437" s="5" t="s">
        <v>33</v>
      </c>
      <c r="R437" s="5" t="s">
        <v>33</v>
      </c>
      <c r="S437" s="5">
        <v>2278</v>
      </c>
      <c r="T437" s="5">
        <v>1280</v>
      </c>
      <c r="U437" s="5">
        <v>4607</v>
      </c>
      <c r="V437" s="5">
        <v>875</v>
      </c>
      <c r="W437" s="5">
        <v>0</v>
      </c>
      <c r="X437" s="5">
        <v>9829</v>
      </c>
      <c r="Y437" s="5">
        <v>213</v>
      </c>
    </row>
    <row r="438" spans="1:25" x14ac:dyDescent="0.3">
      <c r="A438" s="1">
        <v>4065694</v>
      </c>
      <c r="B438" s="1" t="s">
        <v>18</v>
      </c>
      <c r="C438" s="2"/>
      <c r="D438" s="4" t="s">
        <v>46</v>
      </c>
      <c r="E438" s="4">
        <v>4065694</v>
      </c>
      <c r="F438" s="5">
        <v>0</v>
      </c>
      <c r="G438" s="5">
        <v>2033</v>
      </c>
      <c r="H438" s="5">
        <v>3527</v>
      </c>
      <c r="I438" s="5">
        <v>8310</v>
      </c>
      <c r="J438" s="5">
        <v>1779</v>
      </c>
      <c r="K438" s="5" t="s">
        <v>33</v>
      </c>
      <c r="L438" s="5">
        <v>15649</v>
      </c>
      <c r="M438" s="5">
        <v>76185</v>
      </c>
      <c r="N438" s="5">
        <v>6124</v>
      </c>
      <c r="O438" s="5">
        <v>3411</v>
      </c>
      <c r="P438" s="5">
        <v>334</v>
      </c>
      <c r="Q438" s="5" t="s">
        <v>33</v>
      </c>
      <c r="R438" s="5" t="s">
        <v>33</v>
      </c>
      <c r="S438" s="5">
        <v>2207</v>
      </c>
      <c r="T438" s="5">
        <v>1180</v>
      </c>
      <c r="U438" s="5">
        <v>4684</v>
      </c>
      <c r="V438" s="5">
        <v>840</v>
      </c>
      <c r="W438" s="5">
        <v>0</v>
      </c>
      <c r="X438" s="5">
        <v>10947</v>
      </c>
      <c r="Y438" s="5">
        <v>225</v>
      </c>
    </row>
    <row r="439" spans="1:25" x14ac:dyDescent="0.3">
      <c r="A439" s="1">
        <v>4065694</v>
      </c>
      <c r="B439" s="1" t="s">
        <v>19</v>
      </c>
      <c r="C439" s="2"/>
      <c r="D439" s="4" t="s">
        <v>46</v>
      </c>
      <c r="E439" s="4">
        <v>4065694</v>
      </c>
      <c r="F439" s="5">
        <v>0</v>
      </c>
      <c r="G439" s="5">
        <v>27507</v>
      </c>
      <c r="H439" s="5">
        <v>3951</v>
      </c>
      <c r="I439" s="5">
        <v>10084</v>
      </c>
      <c r="J439" s="5">
        <v>3212</v>
      </c>
      <c r="K439" s="5" t="s">
        <v>33</v>
      </c>
      <c r="L439" s="5">
        <v>44754</v>
      </c>
      <c r="M439" s="5">
        <v>59101</v>
      </c>
      <c r="N439" s="5">
        <v>5001</v>
      </c>
      <c r="O439" s="5">
        <v>3005</v>
      </c>
      <c r="P439" s="5">
        <v>177</v>
      </c>
      <c r="Q439" s="5" t="s">
        <v>33</v>
      </c>
      <c r="R439" s="5" t="s">
        <v>33</v>
      </c>
      <c r="S439" s="5">
        <v>2191</v>
      </c>
      <c r="T439" s="5">
        <v>1300</v>
      </c>
      <c r="U439" s="5">
        <v>3687</v>
      </c>
      <c r="V439" s="5">
        <v>868</v>
      </c>
      <c r="W439" s="5">
        <v>0</v>
      </c>
      <c r="X439" s="5">
        <v>7827</v>
      </c>
      <c r="Y439" s="5">
        <v>173</v>
      </c>
    </row>
    <row r="440" spans="1:25" x14ac:dyDescent="0.3">
      <c r="A440" s="1">
        <v>4065694</v>
      </c>
      <c r="B440" s="1" t="s">
        <v>20</v>
      </c>
      <c r="C440" s="2"/>
      <c r="D440" s="4" t="s">
        <v>46</v>
      </c>
      <c r="E440" s="4">
        <v>4065694</v>
      </c>
      <c r="F440" s="5">
        <v>0</v>
      </c>
      <c r="G440" s="5">
        <v>3310</v>
      </c>
      <c r="H440" s="5">
        <v>3212</v>
      </c>
      <c r="I440" s="5">
        <v>6509</v>
      </c>
      <c r="J440" s="5">
        <v>914</v>
      </c>
      <c r="K440" s="5" t="s">
        <v>33</v>
      </c>
      <c r="L440" s="5">
        <v>13944</v>
      </c>
      <c r="M440" s="5">
        <v>37272</v>
      </c>
      <c r="N440" s="5">
        <v>4753</v>
      </c>
      <c r="O440" s="5">
        <v>2967</v>
      </c>
      <c r="P440" s="5">
        <v>234</v>
      </c>
      <c r="Q440" s="5" t="s">
        <v>33</v>
      </c>
      <c r="R440" s="5" t="s">
        <v>33</v>
      </c>
      <c r="S440" s="5">
        <v>1863</v>
      </c>
      <c r="T440" s="5">
        <v>1137</v>
      </c>
      <c r="U440" s="5">
        <v>3441</v>
      </c>
      <c r="V440" s="5">
        <v>860</v>
      </c>
      <c r="W440" s="5">
        <v>0</v>
      </c>
      <c r="X440" s="5">
        <v>6177</v>
      </c>
      <c r="Y440" s="5">
        <v>153</v>
      </c>
    </row>
    <row r="441" spans="1:25" x14ac:dyDescent="0.3">
      <c r="A441" s="1">
        <v>4065694</v>
      </c>
      <c r="B441" s="1" t="s">
        <v>21</v>
      </c>
      <c r="C441" s="2"/>
      <c r="D441" s="4" t="s">
        <v>46</v>
      </c>
      <c r="E441" s="4">
        <v>4065694</v>
      </c>
      <c r="F441" s="5">
        <v>0</v>
      </c>
      <c r="G441" s="5">
        <v>-27</v>
      </c>
      <c r="H441" s="5">
        <v>1773</v>
      </c>
      <c r="I441" s="5">
        <v>6694</v>
      </c>
      <c r="J441" s="5">
        <v>948</v>
      </c>
      <c r="K441" s="5" t="s">
        <v>33</v>
      </c>
      <c r="L441" s="5">
        <v>9388</v>
      </c>
      <c r="M441" s="5">
        <v>38650</v>
      </c>
      <c r="N441" s="5">
        <v>3927</v>
      </c>
      <c r="O441" s="5">
        <v>2829</v>
      </c>
      <c r="P441" s="5">
        <v>268</v>
      </c>
      <c r="Q441" s="5" t="s">
        <v>33</v>
      </c>
      <c r="R441" s="5" t="s">
        <v>33</v>
      </c>
      <c r="S441" s="5">
        <v>1846</v>
      </c>
      <c r="T441" s="5">
        <v>1170</v>
      </c>
      <c r="U441" s="5">
        <v>2975</v>
      </c>
      <c r="V441" s="5">
        <v>916</v>
      </c>
      <c r="W441" s="5">
        <v>0</v>
      </c>
      <c r="X441" s="5">
        <v>5689</v>
      </c>
      <c r="Y441" s="5">
        <v>180</v>
      </c>
    </row>
    <row r="442" spans="1:25" x14ac:dyDescent="0.3">
      <c r="A442" s="1">
        <v>4065694</v>
      </c>
      <c r="B442" s="1" t="s">
        <v>22</v>
      </c>
      <c r="C442" s="2"/>
      <c r="D442" s="4" t="s">
        <v>46</v>
      </c>
      <c r="E442" s="4">
        <v>4065694</v>
      </c>
      <c r="F442" s="5">
        <v>0</v>
      </c>
      <c r="G442" s="5">
        <v>635</v>
      </c>
      <c r="H442" s="5">
        <v>4434</v>
      </c>
      <c r="I442" s="5">
        <v>7517</v>
      </c>
      <c r="J442" s="5">
        <v>1928</v>
      </c>
      <c r="K442" s="5" t="s">
        <v>33</v>
      </c>
      <c r="L442" s="5">
        <v>14513</v>
      </c>
      <c r="M442" s="5">
        <v>40790</v>
      </c>
      <c r="N442" s="5">
        <v>4189</v>
      </c>
      <c r="O442" s="5">
        <v>1902</v>
      </c>
      <c r="P442" s="5">
        <v>305</v>
      </c>
      <c r="Q442" s="5" t="s">
        <v>33</v>
      </c>
      <c r="R442" s="5" t="s">
        <v>33</v>
      </c>
      <c r="S442" s="5">
        <v>2087</v>
      </c>
      <c r="T442" s="5">
        <v>1281</v>
      </c>
      <c r="U442" s="5">
        <v>2836</v>
      </c>
      <c r="V442" s="5">
        <v>833</v>
      </c>
      <c r="W442" s="5">
        <v>0</v>
      </c>
      <c r="X442" s="5">
        <v>7528</v>
      </c>
      <c r="Y442" s="5">
        <v>166</v>
      </c>
    </row>
    <row r="443" spans="1:25" x14ac:dyDescent="0.3">
      <c r="A443" s="1">
        <v>4065694</v>
      </c>
      <c r="B443" s="1" t="s">
        <v>23</v>
      </c>
      <c r="C443" s="2"/>
      <c r="D443" s="4" t="s">
        <v>46</v>
      </c>
      <c r="E443" s="4">
        <v>4065694</v>
      </c>
      <c r="F443" s="5">
        <v>0</v>
      </c>
      <c r="G443" s="5">
        <v>3620</v>
      </c>
      <c r="H443" s="5">
        <v>1154</v>
      </c>
      <c r="I443" s="5">
        <v>5806</v>
      </c>
      <c r="J443" s="5">
        <v>1902</v>
      </c>
      <c r="K443" s="5" t="s">
        <v>33</v>
      </c>
      <c r="L443" s="5">
        <v>12482</v>
      </c>
      <c r="M443" s="5">
        <v>39820</v>
      </c>
      <c r="N443" s="5">
        <v>4496</v>
      </c>
      <c r="O443" s="5">
        <v>977</v>
      </c>
      <c r="P443" s="5">
        <v>305</v>
      </c>
      <c r="Q443" s="5" t="s">
        <v>33</v>
      </c>
      <c r="R443" s="5" t="s">
        <v>33</v>
      </c>
      <c r="S443" s="5">
        <v>1656</v>
      </c>
      <c r="T443" s="5">
        <v>1135</v>
      </c>
      <c r="U443" s="5">
        <v>2703</v>
      </c>
      <c r="V443" s="5">
        <v>936</v>
      </c>
      <c r="W443" s="5">
        <v>0</v>
      </c>
      <c r="X443" s="5">
        <v>5927</v>
      </c>
      <c r="Y443" s="5">
        <v>182</v>
      </c>
    </row>
    <row r="444" spans="1:25" x14ac:dyDescent="0.3">
      <c r="A444" s="1">
        <v>4065694</v>
      </c>
      <c r="B444" s="1" t="s">
        <v>24</v>
      </c>
      <c r="C444" s="2"/>
      <c r="D444" s="4" t="s">
        <v>46</v>
      </c>
      <c r="E444" s="4">
        <v>4065694</v>
      </c>
      <c r="F444" s="5">
        <v>0</v>
      </c>
      <c r="G444" s="5">
        <v>118230</v>
      </c>
      <c r="H444" s="5">
        <v>5039</v>
      </c>
      <c r="I444" s="5">
        <v>7999</v>
      </c>
      <c r="J444" s="5">
        <v>699</v>
      </c>
      <c r="K444" s="5" t="s">
        <v>33</v>
      </c>
      <c r="L444" s="5">
        <v>131967</v>
      </c>
      <c r="M444" s="5">
        <v>45380</v>
      </c>
      <c r="N444" s="5">
        <v>3559</v>
      </c>
      <c r="O444" s="5">
        <v>997</v>
      </c>
      <c r="P444" s="5">
        <v>242</v>
      </c>
      <c r="Q444" s="5" t="s">
        <v>33</v>
      </c>
      <c r="R444" s="5" t="s">
        <v>33</v>
      </c>
      <c r="S444" s="5">
        <v>1936</v>
      </c>
      <c r="T444" s="5">
        <v>1207</v>
      </c>
      <c r="U444" s="5">
        <v>2585</v>
      </c>
      <c r="V444" s="5">
        <v>863</v>
      </c>
      <c r="W444" s="5">
        <v>0</v>
      </c>
      <c r="X444" s="5">
        <v>6938</v>
      </c>
      <c r="Y444" s="5">
        <v>101</v>
      </c>
    </row>
    <row r="445" spans="1:25" x14ac:dyDescent="0.3">
      <c r="A445" s="1">
        <v>4065694</v>
      </c>
      <c r="B445" s="1" t="s">
        <v>25</v>
      </c>
      <c r="C445" s="2"/>
      <c r="D445" s="4" t="s">
        <v>46</v>
      </c>
      <c r="E445" s="4">
        <v>4065694</v>
      </c>
      <c r="F445" s="5">
        <v>0</v>
      </c>
      <c r="G445" s="5">
        <v>2220</v>
      </c>
      <c r="H445" s="5">
        <v>3484</v>
      </c>
      <c r="I445" s="5">
        <v>6948</v>
      </c>
      <c r="J445" s="5">
        <v>2058</v>
      </c>
      <c r="K445" s="5" t="s">
        <v>33</v>
      </c>
      <c r="L445" s="5">
        <v>14710</v>
      </c>
      <c r="M445" s="5">
        <v>46776</v>
      </c>
      <c r="N445" s="5">
        <v>4099</v>
      </c>
      <c r="O445" s="5">
        <v>1012</v>
      </c>
      <c r="P445" s="5">
        <v>253</v>
      </c>
      <c r="Q445" s="5" t="s">
        <v>33</v>
      </c>
      <c r="R445" s="5" t="s">
        <v>33</v>
      </c>
      <c r="S445" s="5">
        <v>1884</v>
      </c>
      <c r="T445" s="5">
        <v>1077</v>
      </c>
      <c r="U445" s="5">
        <v>2781</v>
      </c>
      <c r="V445" s="5">
        <v>886</v>
      </c>
      <c r="W445" s="5">
        <v>0</v>
      </c>
      <c r="X445" s="5">
        <v>5784</v>
      </c>
      <c r="Y445" s="5">
        <v>102</v>
      </c>
    </row>
    <row r="446" spans="1:25" x14ac:dyDescent="0.3">
      <c r="A446" s="1">
        <v>4065694</v>
      </c>
      <c r="B446" s="1" t="s">
        <v>26</v>
      </c>
      <c r="C446" s="2"/>
      <c r="D446" s="4" t="s">
        <v>46</v>
      </c>
      <c r="E446" s="4">
        <v>4065694</v>
      </c>
      <c r="F446" s="5">
        <v>0</v>
      </c>
      <c r="G446" s="5">
        <v>7921</v>
      </c>
      <c r="H446" s="5">
        <v>6211</v>
      </c>
      <c r="I446" s="5">
        <v>6285</v>
      </c>
      <c r="J446" s="5">
        <v>4389</v>
      </c>
      <c r="K446" s="5" t="s">
        <v>33</v>
      </c>
      <c r="L446" s="5">
        <v>24805</v>
      </c>
      <c r="M446" s="5">
        <v>41543</v>
      </c>
      <c r="N446" s="5">
        <v>3701</v>
      </c>
      <c r="O446" s="5">
        <v>739</v>
      </c>
      <c r="P446" s="5">
        <v>656</v>
      </c>
      <c r="Q446" s="5" t="s">
        <v>33</v>
      </c>
      <c r="R446" s="5" t="s">
        <v>33</v>
      </c>
      <c r="S446" s="5">
        <v>1755</v>
      </c>
      <c r="T446" s="5">
        <v>1635</v>
      </c>
      <c r="U446" s="5">
        <v>2543</v>
      </c>
      <c r="V446" s="5">
        <v>947</v>
      </c>
      <c r="W446" s="5">
        <v>0</v>
      </c>
      <c r="X446" s="5">
        <v>6058</v>
      </c>
      <c r="Y446" s="5">
        <v>199</v>
      </c>
    </row>
    <row r="447" spans="1:25" x14ac:dyDescent="0.3">
      <c r="A447" s="1">
        <v>4065694</v>
      </c>
      <c r="B447" s="1" t="s">
        <v>27</v>
      </c>
      <c r="C447" s="2"/>
      <c r="D447" s="4" t="s">
        <v>46</v>
      </c>
      <c r="E447" s="4">
        <v>4065694</v>
      </c>
      <c r="F447" s="5">
        <v>0</v>
      </c>
      <c r="G447" s="5">
        <v>4201</v>
      </c>
      <c r="H447" s="5">
        <v>1135</v>
      </c>
      <c r="I447" s="5">
        <v>6025</v>
      </c>
      <c r="J447" s="5">
        <v>1390</v>
      </c>
      <c r="K447" s="5" t="s">
        <v>33</v>
      </c>
      <c r="L447" s="5">
        <v>12750</v>
      </c>
      <c r="M447" s="5">
        <v>42682</v>
      </c>
      <c r="N447" s="5">
        <v>3424</v>
      </c>
      <c r="O447" s="5">
        <v>674</v>
      </c>
      <c r="P447" s="5">
        <v>579</v>
      </c>
      <c r="Q447" s="5" t="s">
        <v>33</v>
      </c>
      <c r="R447" s="5" t="s">
        <v>33</v>
      </c>
      <c r="S447" s="5">
        <v>1839</v>
      </c>
      <c r="T447" s="5">
        <v>1692</v>
      </c>
      <c r="U447" s="5">
        <v>2706</v>
      </c>
      <c r="V447" s="5">
        <v>831</v>
      </c>
      <c r="W447" s="5">
        <v>0</v>
      </c>
      <c r="X447" s="5">
        <v>5881</v>
      </c>
      <c r="Y447" s="5">
        <v>174</v>
      </c>
    </row>
    <row r="448" spans="1:25" x14ac:dyDescent="0.3">
      <c r="A448" s="1">
        <v>4065694</v>
      </c>
      <c r="B448" s="1" t="s">
        <v>28</v>
      </c>
      <c r="C448" s="2"/>
      <c r="D448" s="4" t="s">
        <v>46</v>
      </c>
      <c r="E448" s="4">
        <v>4065694</v>
      </c>
      <c r="F448" s="5">
        <v>0</v>
      </c>
      <c r="G448" s="5">
        <v>53883</v>
      </c>
      <c r="H448" s="5">
        <v>1481</v>
      </c>
      <c r="I448" s="5">
        <v>6532</v>
      </c>
      <c r="J448" s="5">
        <v>4929</v>
      </c>
      <c r="K448" s="5" t="s">
        <v>33</v>
      </c>
      <c r="L448" s="5">
        <v>66825</v>
      </c>
      <c r="M448" s="5">
        <v>44099</v>
      </c>
      <c r="N448" s="5">
        <v>3740</v>
      </c>
      <c r="O448" s="5">
        <v>582</v>
      </c>
      <c r="P448" s="5">
        <v>501</v>
      </c>
      <c r="Q448" s="5" t="s">
        <v>33</v>
      </c>
      <c r="R448" s="5" t="s">
        <v>33</v>
      </c>
      <c r="S448" s="5">
        <v>1756</v>
      </c>
      <c r="T448" s="5">
        <v>1729</v>
      </c>
      <c r="U448" s="5">
        <v>2716</v>
      </c>
      <c r="V448" s="5">
        <v>769</v>
      </c>
      <c r="W448" s="5">
        <v>0</v>
      </c>
      <c r="X448" s="5">
        <v>5550</v>
      </c>
      <c r="Y448" s="5">
        <v>145</v>
      </c>
    </row>
    <row r="449" spans="1:25" x14ac:dyDescent="0.3">
      <c r="A449" s="1">
        <v>4065694</v>
      </c>
      <c r="B449" s="1" t="s">
        <v>29</v>
      </c>
      <c r="C449" s="2"/>
      <c r="D449" s="4" t="s">
        <v>46</v>
      </c>
      <c r="E449" s="4">
        <v>4065694</v>
      </c>
      <c r="F449" s="5">
        <v>0</v>
      </c>
      <c r="G449" s="5">
        <v>6731</v>
      </c>
      <c r="H449" s="5">
        <v>2846</v>
      </c>
      <c r="I449" s="5">
        <v>6795</v>
      </c>
      <c r="J449" s="5">
        <v>2276</v>
      </c>
      <c r="K449" s="5" t="s">
        <v>33</v>
      </c>
      <c r="L449" s="5">
        <v>18648</v>
      </c>
      <c r="M449" s="5">
        <v>44542</v>
      </c>
      <c r="N449" s="5">
        <v>3209</v>
      </c>
      <c r="O449" s="5">
        <v>779</v>
      </c>
      <c r="P449" s="5">
        <v>371</v>
      </c>
      <c r="Q449" s="5" t="s">
        <v>33</v>
      </c>
      <c r="R449" s="5" t="s">
        <v>33</v>
      </c>
      <c r="S449" s="5">
        <v>1751</v>
      </c>
      <c r="T449" s="5">
        <v>1638</v>
      </c>
      <c r="U449" s="5">
        <v>3096</v>
      </c>
      <c r="V449" s="5">
        <v>847</v>
      </c>
      <c r="W449" s="5">
        <v>0</v>
      </c>
      <c r="X449" s="5">
        <v>5860</v>
      </c>
      <c r="Y449" s="5">
        <v>163</v>
      </c>
    </row>
    <row r="450" spans="1:25" x14ac:dyDescent="0.3">
      <c r="A450" s="1">
        <v>4065694</v>
      </c>
      <c r="B450" s="1" t="s">
        <v>30</v>
      </c>
      <c r="C450" s="2"/>
      <c r="D450" s="4" t="s">
        <v>46</v>
      </c>
      <c r="E450" s="4">
        <v>4065694</v>
      </c>
      <c r="F450" s="5">
        <v>0</v>
      </c>
      <c r="G450" s="5">
        <v>1383</v>
      </c>
      <c r="H450" s="5">
        <v>1169</v>
      </c>
      <c r="I450" s="5">
        <v>3448</v>
      </c>
      <c r="J450" s="5">
        <v>3603</v>
      </c>
      <c r="K450" s="5" t="s">
        <v>33</v>
      </c>
      <c r="L450" s="5">
        <v>9603</v>
      </c>
      <c r="M450" s="5">
        <v>42840</v>
      </c>
      <c r="N450" s="5">
        <v>3620</v>
      </c>
      <c r="O450" s="5">
        <v>858</v>
      </c>
      <c r="P450" s="5">
        <v>485</v>
      </c>
      <c r="Q450" s="5" t="s">
        <v>33</v>
      </c>
      <c r="R450" s="5" t="s">
        <v>33</v>
      </c>
      <c r="S450" s="5">
        <v>1977</v>
      </c>
      <c r="T450" s="5">
        <v>1712</v>
      </c>
      <c r="U450" s="5">
        <v>3255</v>
      </c>
      <c r="V450" s="5">
        <v>795</v>
      </c>
      <c r="W450" s="5">
        <v>0</v>
      </c>
      <c r="X450" s="5">
        <v>4800</v>
      </c>
      <c r="Y450" s="5">
        <v>239</v>
      </c>
    </row>
    <row r="451" spans="1:25" x14ac:dyDescent="0.3">
      <c r="A451" s="1">
        <v>4065694</v>
      </c>
      <c r="B451" s="1" t="s">
        <v>31</v>
      </c>
      <c r="C451" s="2"/>
      <c r="D451" s="4" t="s">
        <v>46</v>
      </c>
      <c r="E451" s="4">
        <v>4065694</v>
      </c>
      <c r="F451" s="5">
        <v>0</v>
      </c>
      <c r="G451" s="5">
        <v>576</v>
      </c>
      <c r="H451" s="5">
        <v>1687</v>
      </c>
      <c r="I451" s="5">
        <v>3300</v>
      </c>
      <c r="J451" s="5">
        <v>3124</v>
      </c>
      <c r="K451" s="5" t="s">
        <v>33</v>
      </c>
      <c r="L451" s="5">
        <v>8687</v>
      </c>
      <c r="M451" s="5">
        <v>40008</v>
      </c>
      <c r="N451" s="5">
        <v>3832</v>
      </c>
      <c r="O451" s="5">
        <v>651</v>
      </c>
      <c r="P451" s="5">
        <v>350</v>
      </c>
      <c r="Q451" s="5" t="s">
        <v>33</v>
      </c>
      <c r="R451" s="5" t="s">
        <v>33</v>
      </c>
      <c r="S451" s="5">
        <v>1935</v>
      </c>
      <c r="T451" s="5">
        <v>1902</v>
      </c>
      <c r="U451" s="5">
        <v>2894</v>
      </c>
      <c r="V451" s="5">
        <v>687</v>
      </c>
      <c r="W451" s="5">
        <v>0</v>
      </c>
      <c r="X451" s="5">
        <v>4755</v>
      </c>
      <c r="Y451" s="5">
        <v>139</v>
      </c>
    </row>
    <row r="452" spans="1:25" x14ac:dyDescent="0.3">
      <c r="A452" s="1">
        <v>4057059</v>
      </c>
      <c r="B452" s="1" t="s">
        <v>0</v>
      </c>
      <c r="C452" s="2"/>
      <c r="D452" s="4" t="s">
        <v>47</v>
      </c>
      <c r="E452" s="4">
        <v>4057059</v>
      </c>
      <c r="F452" s="5">
        <v>103797</v>
      </c>
      <c r="G452" s="5">
        <v>0</v>
      </c>
      <c r="H452" s="5">
        <v>291334</v>
      </c>
      <c r="I452" s="5">
        <v>454697</v>
      </c>
      <c r="J452" s="5">
        <v>93766</v>
      </c>
      <c r="K452" s="5">
        <v>0</v>
      </c>
      <c r="L452" s="5">
        <v>943594</v>
      </c>
      <c r="M452" s="5">
        <v>0</v>
      </c>
      <c r="N452" s="5">
        <v>0</v>
      </c>
      <c r="O452" s="5">
        <v>873733</v>
      </c>
      <c r="P452" s="5">
        <v>29041</v>
      </c>
      <c r="Q452" s="5">
        <v>0</v>
      </c>
      <c r="R452" s="5">
        <v>0</v>
      </c>
      <c r="S452" s="5">
        <v>125474</v>
      </c>
      <c r="T452" s="5">
        <v>124672</v>
      </c>
      <c r="U452" s="5">
        <v>29926</v>
      </c>
      <c r="V452" s="5">
        <v>42221</v>
      </c>
      <c r="W452" s="5">
        <v>0</v>
      </c>
      <c r="X452" s="5">
        <v>244863</v>
      </c>
      <c r="Y452" s="5">
        <v>2535</v>
      </c>
    </row>
    <row r="453" spans="1:25" x14ac:dyDescent="0.3">
      <c r="A453" s="1">
        <v>4057059</v>
      </c>
      <c r="B453" s="1" t="s">
        <v>1</v>
      </c>
      <c r="C453" s="2"/>
      <c r="D453" s="4" t="s">
        <v>47</v>
      </c>
      <c r="E453" s="4">
        <v>4057059</v>
      </c>
      <c r="F453" s="5">
        <v>22874</v>
      </c>
      <c r="G453" s="5">
        <v>0</v>
      </c>
      <c r="H453" s="5">
        <v>352730</v>
      </c>
      <c r="I453" s="5">
        <v>461038</v>
      </c>
      <c r="J453" s="5">
        <v>95159</v>
      </c>
      <c r="K453" s="5">
        <v>0</v>
      </c>
      <c r="L453" s="5">
        <v>931801</v>
      </c>
      <c r="M453" s="5">
        <v>0</v>
      </c>
      <c r="N453" s="5">
        <v>0</v>
      </c>
      <c r="O453" s="5">
        <v>816591</v>
      </c>
      <c r="P453" s="5">
        <v>27327</v>
      </c>
      <c r="Q453" s="5">
        <v>0</v>
      </c>
      <c r="R453" s="5">
        <v>0</v>
      </c>
      <c r="S453" s="5">
        <v>135194</v>
      </c>
      <c r="T453" s="5">
        <v>135085</v>
      </c>
      <c r="U453" s="5">
        <v>32809</v>
      </c>
      <c r="V453" s="5">
        <v>38504</v>
      </c>
      <c r="W453" s="5">
        <v>0</v>
      </c>
      <c r="X453" s="5">
        <v>253901</v>
      </c>
      <c r="Y453" s="5">
        <v>2607</v>
      </c>
    </row>
    <row r="454" spans="1:25" x14ac:dyDescent="0.3">
      <c r="A454" s="1">
        <v>4057059</v>
      </c>
      <c r="B454" s="1" t="s">
        <v>2</v>
      </c>
      <c r="C454" s="2"/>
      <c r="D454" s="4" t="s">
        <v>47</v>
      </c>
      <c r="E454" s="4">
        <v>4057059</v>
      </c>
      <c r="F454" s="5">
        <v>49244</v>
      </c>
      <c r="G454" s="5">
        <v>0</v>
      </c>
      <c r="H454" s="5">
        <v>371467</v>
      </c>
      <c r="I454" s="5">
        <v>420164</v>
      </c>
      <c r="J454" s="5">
        <v>34225</v>
      </c>
      <c r="K454" s="5">
        <v>0</v>
      </c>
      <c r="L454" s="5">
        <v>875100</v>
      </c>
      <c r="M454" s="5">
        <v>0</v>
      </c>
      <c r="N454" s="5">
        <v>0</v>
      </c>
      <c r="O454" s="5">
        <v>845158</v>
      </c>
      <c r="P454" s="5">
        <v>22359</v>
      </c>
      <c r="Q454" s="5">
        <v>0</v>
      </c>
      <c r="R454" s="5">
        <v>0</v>
      </c>
      <c r="S454" s="5">
        <v>122791</v>
      </c>
      <c r="T454" s="5">
        <v>120328</v>
      </c>
      <c r="U454" s="5">
        <v>32355</v>
      </c>
      <c r="V454" s="5">
        <v>35553</v>
      </c>
      <c r="W454" s="5">
        <v>0</v>
      </c>
      <c r="X454" s="5">
        <v>233128</v>
      </c>
      <c r="Y454" s="5">
        <v>2516</v>
      </c>
    </row>
    <row r="455" spans="1:25" x14ac:dyDescent="0.3">
      <c r="A455" s="1">
        <v>4057059</v>
      </c>
      <c r="B455" s="1" t="s">
        <v>3</v>
      </c>
      <c r="C455" s="2"/>
      <c r="D455" s="4" t="s">
        <v>47</v>
      </c>
      <c r="E455" s="4">
        <v>4057059</v>
      </c>
      <c r="F455" s="5">
        <v>7905</v>
      </c>
      <c r="G455" s="5">
        <v>0</v>
      </c>
      <c r="H455" s="5">
        <v>232762</v>
      </c>
      <c r="I455" s="5">
        <v>423848</v>
      </c>
      <c r="J455" s="5">
        <v>62263</v>
      </c>
      <c r="K455" s="5">
        <v>0</v>
      </c>
      <c r="L455" s="5">
        <v>726779</v>
      </c>
      <c r="M455" s="5">
        <v>0</v>
      </c>
      <c r="N455" s="5">
        <v>0</v>
      </c>
      <c r="O455" s="5">
        <v>788038</v>
      </c>
      <c r="P455" s="5">
        <v>22886</v>
      </c>
      <c r="Q455" s="5">
        <v>0</v>
      </c>
      <c r="R455" s="5">
        <v>0</v>
      </c>
      <c r="S455" s="5">
        <v>119490</v>
      </c>
      <c r="T455" s="5">
        <v>118932</v>
      </c>
      <c r="U455" s="5">
        <v>34309</v>
      </c>
      <c r="V455" s="5">
        <v>38303</v>
      </c>
      <c r="W455" s="5">
        <v>0</v>
      </c>
      <c r="X455" s="5">
        <v>220928</v>
      </c>
      <c r="Y455" s="5">
        <v>2412</v>
      </c>
    </row>
    <row r="456" spans="1:25" x14ac:dyDescent="0.3">
      <c r="A456" s="1">
        <v>4057059</v>
      </c>
      <c r="B456" s="1" t="s">
        <v>4</v>
      </c>
      <c r="C456" s="2"/>
      <c r="D456" s="4" t="s">
        <v>47</v>
      </c>
      <c r="E456" s="4">
        <v>4057059</v>
      </c>
      <c r="F456" s="5">
        <v>92315</v>
      </c>
      <c r="G456" s="5">
        <v>0</v>
      </c>
      <c r="H456" s="5">
        <v>175440</v>
      </c>
      <c r="I456" s="5">
        <v>507692</v>
      </c>
      <c r="J456" s="5">
        <v>230155</v>
      </c>
      <c r="K456" s="5">
        <v>0</v>
      </c>
      <c r="L456" s="5">
        <v>1005602</v>
      </c>
      <c r="M456" s="5">
        <v>0</v>
      </c>
      <c r="N456" s="5">
        <v>0</v>
      </c>
      <c r="O456" s="5">
        <v>731163</v>
      </c>
      <c r="P456" s="5">
        <v>20520</v>
      </c>
      <c r="Q456" s="5">
        <v>0</v>
      </c>
      <c r="R456" s="5">
        <v>0</v>
      </c>
      <c r="S456" s="5">
        <v>115653</v>
      </c>
      <c r="T456" s="5">
        <v>113937</v>
      </c>
      <c r="U456" s="5">
        <v>35480</v>
      </c>
      <c r="V456" s="5">
        <v>42889</v>
      </c>
      <c r="W456" s="5">
        <v>0</v>
      </c>
      <c r="X456" s="5">
        <v>225583</v>
      </c>
      <c r="Y456" s="5">
        <v>2809</v>
      </c>
    </row>
    <row r="457" spans="1:25" x14ac:dyDescent="0.3">
      <c r="A457" s="1">
        <v>4057059</v>
      </c>
      <c r="B457" s="1" t="s">
        <v>5</v>
      </c>
      <c r="C457" s="2"/>
      <c r="D457" s="4" t="s">
        <v>47</v>
      </c>
      <c r="E457" s="4">
        <v>4057059</v>
      </c>
      <c r="F457" s="5">
        <v>51997</v>
      </c>
      <c r="G457" s="5">
        <v>0</v>
      </c>
      <c r="H457" s="5">
        <v>123177</v>
      </c>
      <c r="I457" s="5">
        <v>409069</v>
      </c>
      <c r="J457" s="5">
        <v>156588</v>
      </c>
      <c r="K457" s="5">
        <v>0</v>
      </c>
      <c r="L457" s="5">
        <v>740831</v>
      </c>
      <c r="M457" s="5">
        <v>0</v>
      </c>
      <c r="N457" s="5">
        <v>0</v>
      </c>
      <c r="O457" s="5">
        <v>684106</v>
      </c>
      <c r="P457" s="5">
        <v>21304</v>
      </c>
      <c r="Q457" s="5">
        <v>0</v>
      </c>
      <c r="R457" s="5">
        <v>0</v>
      </c>
      <c r="S457" s="5">
        <v>114744</v>
      </c>
      <c r="T457" s="5">
        <v>118797</v>
      </c>
      <c r="U457" s="5">
        <v>30132</v>
      </c>
      <c r="V457" s="5">
        <v>40888</v>
      </c>
      <c r="W457" s="5">
        <v>0</v>
      </c>
      <c r="X457" s="5">
        <v>222695</v>
      </c>
      <c r="Y457" s="5">
        <v>2086</v>
      </c>
    </row>
    <row r="458" spans="1:25" x14ac:dyDescent="0.3">
      <c r="A458" s="1">
        <v>4057059</v>
      </c>
      <c r="B458" s="1" t="s">
        <v>6</v>
      </c>
      <c r="C458" s="2"/>
      <c r="D458" s="4" t="s">
        <v>47</v>
      </c>
      <c r="E458" s="4">
        <v>4057059</v>
      </c>
      <c r="F458" s="5">
        <v>18796</v>
      </c>
      <c r="G458" s="5">
        <v>0</v>
      </c>
      <c r="H458" s="5">
        <v>99927</v>
      </c>
      <c r="I458" s="5">
        <v>306547</v>
      </c>
      <c r="J458" s="5">
        <v>86398</v>
      </c>
      <c r="K458" s="5">
        <v>0</v>
      </c>
      <c r="L458" s="5">
        <v>511669</v>
      </c>
      <c r="M458" s="5">
        <v>0</v>
      </c>
      <c r="N458" s="5">
        <v>0</v>
      </c>
      <c r="O458" s="5">
        <v>514572</v>
      </c>
      <c r="P458" s="5">
        <v>19830</v>
      </c>
      <c r="Q458" s="5">
        <v>0</v>
      </c>
      <c r="R458" s="5">
        <v>0</v>
      </c>
      <c r="S458" s="5">
        <v>112475</v>
      </c>
      <c r="T458" s="5">
        <v>103015</v>
      </c>
      <c r="U458" s="5">
        <v>30163</v>
      </c>
      <c r="V458" s="5">
        <v>40320</v>
      </c>
      <c r="W458" s="5">
        <v>0</v>
      </c>
      <c r="X458" s="5">
        <v>210658</v>
      </c>
      <c r="Y458" s="5">
        <v>1617</v>
      </c>
    </row>
    <row r="459" spans="1:25" x14ac:dyDescent="0.3">
      <c r="A459" s="1">
        <v>4057059</v>
      </c>
      <c r="B459" s="1" t="s">
        <v>7</v>
      </c>
      <c r="C459" s="2"/>
      <c r="D459" s="4" t="s">
        <v>47</v>
      </c>
      <c r="E459" s="4">
        <v>4057059</v>
      </c>
      <c r="F459" s="5">
        <v>20812</v>
      </c>
      <c r="G459" s="5">
        <v>0</v>
      </c>
      <c r="H459" s="5">
        <v>125360</v>
      </c>
      <c r="I459" s="5">
        <v>287763</v>
      </c>
      <c r="J459" s="5">
        <v>86943</v>
      </c>
      <c r="K459" s="5">
        <v>0</v>
      </c>
      <c r="L459" s="5">
        <v>520878</v>
      </c>
      <c r="M459" s="5">
        <v>0</v>
      </c>
      <c r="N459" s="5">
        <v>0</v>
      </c>
      <c r="O459" s="5">
        <v>433562</v>
      </c>
      <c r="P459" s="5">
        <v>19970</v>
      </c>
      <c r="Q459" s="5">
        <v>0</v>
      </c>
      <c r="R459" s="5">
        <v>0</v>
      </c>
      <c r="S459" s="5">
        <v>118608</v>
      </c>
      <c r="T459" s="5">
        <v>96204</v>
      </c>
      <c r="U459" s="5">
        <v>30430</v>
      </c>
      <c r="V459" s="5">
        <v>36693</v>
      </c>
      <c r="W459" s="5">
        <v>0</v>
      </c>
      <c r="X459" s="5">
        <v>193027</v>
      </c>
      <c r="Y459" s="5">
        <v>1621</v>
      </c>
    </row>
    <row r="460" spans="1:25" x14ac:dyDescent="0.3">
      <c r="A460" s="1">
        <v>4057059</v>
      </c>
      <c r="B460" s="1" t="s">
        <v>8</v>
      </c>
      <c r="C460" s="2"/>
      <c r="D460" s="4" t="s">
        <v>47</v>
      </c>
      <c r="E460" s="4">
        <v>4057059</v>
      </c>
      <c r="F460" s="5">
        <v>14299</v>
      </c>
      <c r="G460" s="5">
        <v>0</v>
      </c>
      <c r="H460" s="5">
        <v>61035</v>
      </c>
      <c r="I460" s="5">
        <v>314271</v>
      </c>
      <c r="J460" s="5">
        <v>48035</v>
      </c>
      <c r="K460" s="5">
        <v>0</v>
      </c>
      <c r="L460" s="5">
        <v>437640</v>
      </c>
      <c r="M460" s="5">
        <v>0</v>
      </c>
      <c r="N460" s="5">
        <v>0</v>
      </c>
      <c r="O460" s="5">
        <v>401123</v>
      </c>
      <c r="P460" s="5">
        <v>22970</v>
      </c>
      <c r="Q460" s="5">
        <v>0</v>
      </c>
      <c r="R460" s="5">
        <v>0</v>
      </c>
      <c r="S460" s="5">
        <v>126474</v>
      </c>
      <c r="T460" s="5">
        <v>90447</v>
      </c>
      <c r="U460" s="5">
        <v>29719</v>
      </c>
      <c r="V460" s="5">
        <v>33545</v>
      </c>
      <c r="W460" s="5">
        <v>0</v>
      </c>
      <c r="X460" s="5">
        <v>182488</v>
      </c>
      <c r="Y460" s="5">
        <v>1764</v>
      </c>
    </row>
    <row r="461" spans="1:25" x14ac:dyDescent="0.3">
      <c r="A461" s="1">
        <v>4057059</v>
      </c>
      <c r="B461" s="1" t="s">
        <v>9</v>
      </c>
      <c r="C461" s="2"/>
      <c r="D461" s="4" t="s">
        <v>47</v>
      </c>
      <c r="E461" s="4">
        <v>4057059</v>
      </c>
      <c r="F461" s="5">
        <v>25330</v>
      </c>
      <c r="G461" s="5">
        <v>0</v>
      </c>
      <c r="H461" s="5">
        <v>55707</v>
      </c>
      <c r="I461" s="5">
        <v>281056</v>
      </c>
      <c r="J461" s="5">
        <v>29919</v>
      </c>
      <c r="K461" s="5">
        <v>0</v>
      </c>
      <c r="L461" s="5">
        <v>392012</v>
      </c>
      <c r="M461" s="5">
        <v>0</v>
      </c>
      <c r="N461" s="5">
        <v>0</v>
      </c>
      <c r="O461" s="5">
        <v>364838</v>
      </c>
      <c r="P461" s="5">
        <v>15908</v>
      </c>
      <c r="Q461" s="5">
        <v>0</v>
      </c>
      <c r="R461" s="5">
        <v>0</v>
      </c>
      <c r="S461" s="5">
        <v>125176</v>
      </c>
      <c r="T461" s="5">
        <v>87571</v>
      </c>
      <c r="U461" s="5">
        <v>33939</v>
      </c>
      <c r="V461" s="5">
        <v>32225</v>
      </c>
      <c r="W461" s="5">
        <v>0</v>
      </c>
      <c r="X461" s="5">
        <v>163096</v>
      </c>
      <c r="Y461" s="5">
        <v>1449</v>
      </c>
    </row>
    <row r="462" spans="1:25" x14ac:dyDescent="0.3">
      <c r="A462" s="1">
        <v>4057059</v>
      </c>
      <c r="B462" s="1" t="s">
        <v>10</v>
      </c>
      <c r="C462" s="2"/>
      <c r="D462" s="4" t="s">
        <v>47</v>
      </c>
      <c r="E462" s="4">
        <v>4057059</v>
      </c>
      <c r="F462" s="5">
        <v>34812</v>
      </c>
      <c r="G462" s="5">
        <v>0</v>
      </c>
      <c r="H462" s="5">
        <v>54434</v>
      </c>
      <c r="I462" s="5">
        <v>248595</v>
      </c>
      <c r="J462" s="5">
        <v>80214</v>
      </c>
      <c r="K462" s="5">
        <v>0</v>
      </c>
      <c r="L462" s="5">
        <v>418054</v>
      </c>
      <c r="M462" s="5">
        <v>0</v>
      </c>
      <c r="N462" s="5">
        <v>0</v>
      </c>
      <c r="O462" s="5">
        <v>337828</v>
      </c>
      <c r="P462" s="5">
        <v>17170</v>
      </c>
      <c r="Q462" s="5">
        <v>0</v>
      </c>
      <c r="R462" s="5">
        <v>0</v>
      </c>
      <c r="S462" s="5">
        <v>111959</v>
      </c>
      <c r="T462" s="5">
        <v>78262</v>
      </c>
      <c r="U462" s="5">
        <v>32697</v>
      </c>
      <c r="V462" s="5">
        <v>28689</v>
      </c>
      <c r="W462" s="5">
        <v>0</v>
      </c>
      <c r="X462" s="5">
        <v>156966</v>
      </c>
      <c r="Y462" s="5">
        <v>1491</v>
      </c>
    </row>
    <row r="463" spans="1:25" x14ac:dyDescent="0.3">
      <c r="A463" s="1">
        <v>4057059</v>
      </c>
      <c r="B463" s="1" t="s">
        <v>11</v>
      </c>
      <c r="C463" s="2"/>
      <c r="D463" s="4" t="s">
        <v>47</v>
      </c>
      <c r="E463" s="4">
        <v>4057059</v>
      </c>
      <c r="F463" s="5">
        <v>635</v>
      </c>
      <c r="G463" s="5">
        <v>0</v>
      </c>
      <c r="H463" s="5">
        <v>61859</v>
      </c>
      <c r="I463" s="5">
        <v>227467</v>
      </c>
      <c r="J463" s="5">
        <v>25177</v>
      </c>
      <c r="K463" s="5">
        <v>0</v>
      </c>
      <c r="L463" s="5">
        <v>315137</v>
      </c>
      <c r="M463" s="5">
        <v>0</v>
      </c>
      <c r="N463" s="5">
        <v>0</v>
      </c>
      <c r="O463" s="5">
        <v>317339</v>
      </c>
      <c r="P463" s="5">
        <v>14978</v>
      </c>
      <c r="Q463" s="5">
        <v>0</v>
      </c>
      <c r="R463" s="5">
        <v>0</v>
      </c>
      <c r="S463" s="5">
        <v>89780</v>
      </c>
      <c r="T463" s="5">
        <v>63346</v>
      </c>
      <c r="U463" s="5">
        <v>34473</v>
      </c>
      <c r="V463" s="5">
        <v>27009</v>
      </c>
      <c r="W463" s="5">
        <v>0</v>
      </c>
      <c r="X463" s="5">
        <v>164923</v>
      </c>
      <c r="Y463" s="5">
        <v>5500</v>
      </c>
    </row>
    <row r="464" spans="1:25" x14ac:dyDescent="0.3">
      <c r="A464" s="1">
        <v>4057059</v>
      </c>
      <c r="B464" s="1" t="s">
        <v>12</v>
      </c>
      <c r="C464" s="2"/>
      <c r="D464" s="4" t="s">
        <v>47</v>
      </c>
      <c r="E464" s="4">
        <v>4057059</v>
      </c>
      <c r="F464" s="5">
        <v>284</v>
      </c>
      <c r="G464" s="5">
        <v>0</v>
      </c>
      <c r="H464" s="5">
        <v>164190</v>
      </c>
      <c r="I464" s="5">
        <v>225958</v>
      </c>
      <c r="J464" s="5">
        <v>18045</v>
      </c>
      <c r="K464" s="5">
        <v>0</v>
      </c>
      <c r="L464" s="5">
        <v>408478</v>
      </c>
      <c r="M464" s="5">
        <v>0</v>
      </c>
      <c r="N464" s="5">
        <v>0</v>
      </c>
      <c r="O464" s="5">
        <v>272890</v>
      </c>
      <c r="P464" s="5">
        <v>16717</v>
      </c>
      <c r="Q464" s="5">
        <v>0</v>
      </c>
      <c r="R464" s="5">
        <v>0</v>
      </c>
      <c r="S464" s="5">
        <v>89891</v>
      </c>
      <c r="T464" s="5">
        <v>64870</v>
      </c>
      <c r="U464" s="5">
        <v>29285</v>
      </c>
      <c r="V464" s="5">
        <v>23598</v>
      </c>
      <c r="W464" s="5">
        <v>0</v>
      </c>
      <c r="X464" s="5">
        <v>170694</v>
      </c>
      <c r="Y464" s="5">
        <v>1274</v>
      </c>
    </row>
    <row r="465" spans="1:25" x14ac:dyDescent="0.3">
      <c r="A465" s="1">
        <v>4057059</v>
      </c>
      <c r="B465" s="1" t="s">
        <v>13</v>
      </c>
      <c r="C465" s="2"/>
      <c r="D465" s="4" t="s">
        <v>47</v>
      </c>
      <c r="E465" s="4">
        <v>4057059</v>
      </c>
      <c r="F465" s="5">
        <v>301</v>
      </c>
      <c r="G465" s="5">
        <v>0</v>
      </c>
      <c r="H465" s="5">
        <v>39467</v>
      </c>
      <c r="I465" s="5">
        <v>225628</v>
      </c>
      <c r="J465" s="5">
        <v>22514</v>
      </c>
      <c r="K465" s="5">
        <v>0</v>
      </c>
      <c r="L465" s="5">
        <v>287910</v>
      </c>
      <c r="M465" s="5">
        <v>0</v>
      </c>
      <c r="N465" s="5">
        <v>0</v>
      </c>
      <c r="O465" s="5">
        <v>247939</v>
      </c>
      <c r="P465" s="5">
        <v>13662</v>
      </c>
      <c r="Q465" s="5">
        <v>0</v>
      </c>
      <c r="R465" s="5">
        <v>0</v>
      </c>
      <c r="S465" s="5">
        <v>85116</v>
      </c>
      <c r="T465" s="5">
        <v>65232</v>
      </c>
      <c r="U465" s="5">
        <v>26053</v>
      </c>
      <c r="V465" s="5">
        <v>18000</v>
      </c>
      <c r="W465" s="5">
        <v>2</v>
      </c>
      <c r="X465" s="5">
        <v>171090</v>
      </c>
      <c r="Y465" s="5">
        <v>1318</v>
      </c>
    </row>
    <row r="466" spans="1:25" x14ac:dyDescent="0.3">
      <c r="A466" s="1">
        <v>4057059</v>
      </c>
      <c r="B466" s="1" t="s">
        <v>14</v>
      </c>
      <c r="C466" s="2"/>
      <c r="D466" s="4" t="s">
        <v>47</v>
      </c>
      <c r="E466" s="4">
        <v>4057059</v>
      </c>
      <c r="F466" s="5">
        <v>8953</v>
      </c>
      <c r="G466" s="5">
        <v>0</v>
      </c>
      <c r="H466" s="5">
        <v>34674</v>
      </c>
      <c r="I466" s="5">
        <v>226864</v>
      </c>
      <c r="J466" s="5">
        <v>82913</v>
      </c>
      <c r="K466" s="5" t="s">
        <v>33</v>
      </c>
      <c r="L466" s="5">
        <v>353405</v>
      </c>
      <c r="M466" s="5">
        <v>0</v>
      </c>
      <c r="N466" s="5">
        <v>0</v>
      </c>
      <c r="O466" s="5">
        <v>239021</v>
      </c>
      <c r="P466" s="5">
        <v>15135</v>
      </c>
      <c r="Q466" s="5" t="s">
        <v>33</v>
      </c>
      <c r="R466" s="5" t="s">
        <v>33</v>
      </c>
      <c r="S466" s="5">
        <v>89461</v>
      </c>
      <c r="T466" s="5">
        <v>63980</v>
      </c>
      <c r="U466" s="5">
        <v>29981</v>
      </c>
      <c r="V466" s="5">
        <v>19264</v>
      </c>
      <c r="W466" s="5">
        <v>0</v>
      </c>
      <c r="X466" s="5">
        <v>159579</v>
      </c>
      <c r="Y466" s="5">
        <v>840</v>
      </c>
    </row>
    <row r="467" spans="1:25" x14ac:dyDescent="0.3">
      <c r="A467" s="1">
        <v>4057059</v>
      </c>
      <c r="B467" s="1" t="s">
        <v>15</v>
      </c>
      <c r="C467" s="2"/>
      <c r="D467" s="4" t="s">
        <v>47</v>
      </c>
      <c r="E467" s="4">
        <v>4057059</v>
      </c>
      <c r="F467" s="5">
        <v>8161</v>
      </c>
      <c r="G467" s="5">
        <v>0</v>
      </c>
      <c r="H467" s="5">
        <v>44150</v>
      </c>
      <c r="I467" s="5">
        <v>163456</v>
      </c>
      <c r="J467" s="5">
        <v>17639</v>
      </c>
      <c r="K467" s="5" t="s">
        <v>33</v>
      </c>
      <c r="L467" s="5">
        <v>233406</v>
      </c>
      <c r="M467" s="5">
        <v>0</v>
      </c>
      <c r="N467" s="5">
        <v>0</v>
      </c>
      <c r="O467" s="5">
        <v>210871</v>
      </c>
      <c r="P467" s="5">
        <v>13505</v>
      </c>
      <c r="Q467" s="5" t="s">
        <v>33</v>
      </c>
      <c r="R467" s="5" t="s">
        <v>33</v>
      </c>
      <c r="S467" s="5">
        <v>68836</v>
      </c>
      <c r="T467" s="5">
        <v>56092</v>
      </c>
      <c r="U467" s="5">
        <v>29501</v>
      </c>
      <c r="V467" s="5">
        <v>19075</v>
      </c>
      <c r="W467" s="5">
        <v>0</v>
      </c>
      <c r="X467" s="5">
        <v>161901</v>
      </c>
      <c r="Y467" s="5">
        <v>930</v>
      </c>
    </row>
    <row r="468" spans="1:25" x14ac:dyDescent="0.3">
      <c r="A468" s="1">
        <v>4057059</v>
      </c>
      <c r="B468" s="1" t="s">
        <v>16</v>
      </c>
      <c r="C468" s="2"/>
      <c r="D468" s="4" t="s">
        <v>47</v>
      </c>
      <c r="E468" s="4">
        <v>4057059</v>
      </c>
      <c r="F468" s="5">
        <v>1954</v>
      </c>
      <c r="G468" s="5">
        <v>0</v>
      </c>
      <c r="H468" s="5">
        <v>40481</v>
      </c>
      <c r="I468" s="5">
        <v>159531</v>
      </c>
      <c r="J468" s="5">
        <v>10006</v>
      </c>
      <c r="K468" s="5" t="s">
        <v>33</v>
      </c>
      <c r="L468" s="5">
        <v>211972</v>
      </c>
      <c r="M468" s="5">
        <v>0</v>
      </c>
      <c r="N468" s="5">
        <v>0</v>
      </c>
      <c r="O468" s="5">
        <v>172822</v>
      </c>
      <c r="P468" s="5">
        <v>14350</v>
      </c>
      <c r="Q468" s="5" t="s">
        <v>33</v>
      </c>
      <c r="R468" s="5" t="s">
        <v>33</v>
      </c>
      <c r="S468" s="5">
        <v>64828</v>
      </c>
      <c r="T468" s="5">
        <v>57471</v>
      </c>
      <c r="U468" s="5">
        <v>38906</v>
      </c>
      <c r="V468" s="5">
        <v>20915</v>
      </c>
      <c r="W468" s="5">
        <v>0</v>
      </c>
      <c r="X468" s="5">
        <v>174187</v>
      </c>
      <c r="Y468" s="5">
        <v>1271</v>
      </c>
    </row>
    <row r="469" spans="1:25" x14ac:dyDescent="0.3">
      <c r="A469" s="1">
        <v>4057059</v>
      </c>
      <c r="B469" s="1" t="s">
        <v>17</v>
      </c>
      <c r="C469" s="2"/>
      <c r="D469" s="4" t="s">
        <v>47</v>
      </c>
      <c r="E469" s="4">
        <v>4057059</v>
      </c>
      <c r="F469" s="5">
        <v>2049</v>
      </c>
      <c r="G469" s="5">
        <v>116</v>
      </c>
      <c r="H469" s="5">
        <v>151222</v>
      </c>
      <c r="I469" s="5">
        <v>209933</v>
      </c>
      <c r="J469" s="5">
        <v>36289</v>
      </c>
      <c r="K469" s="5" t="s">
        <v>33</v>
      </c>
      <c r="L469" s="5">
        <v>399609</v>
      </c>
      <c r="M469" s="5">
        <v>0</v>
      </c>
      <c r="N469" s="5">
        <v>0</v>
      </c>
      <c r="O469" s="5">
        <v>191929</v>
      </c>
      <c r="P469" s="5">
        <v>6290</v>
      </c>
      <c r="Q469" s="5" t="s">
        <v>33</v>
      </c>
      <c r="R469" s="5" t="s">
        <v>33</v>
      </c>
      <c r="S469" s="5">
        <v>100658</v>
      </c>
      <c r="T469" s="5">
        <v>63196</v>
      </c>
      <c r="U469" s="5">
        <v>47419</v>
      </c>
      <c r="V469" s="5">
        <v>11553</v>
      </c>
      <c r="W469" s="5">
        <v>0</v>
      </c>
      <c r="X469" s="5">
        <v>137770</v>
      </c>
      <c r="Y469" s="5">
        <v>0</v>
      </c>
    </row>
    <row r="470" spans="1:25" x14ac:dyDescent="0.3">
      <c r="A470" s="1">
        <v>4057059</v>
      </c>
      <c r="B470" s="1" t="s">
        <v>18</v>
      </c>
      <c r="C470" s="2"/>
      <c r="D470" s="4" t="s">
        <v>47</v>
      </c>
      <c r="E470" s="4">
        <v>4057059</v>
      </c>
      <c r="F470" s="5">
        <v>34822</v>
      </c>
      <c r="G470" s="5">
        <v>152694</v>
      </c>
      <c r="H470" s="5">
        <v>110705</v>
      </c>
      <c r="I470" s="5">
        <v>282984</v>
      </c>
      <c r="J470" s="5">
        <v>49835</v>
      </c>
      <c r="K470" s="5" t="s">
        <v>33</v>
      </c>
      <c r="L470" s="5">
        <v>631041</v>
      </c>
      <c r="M470" s="5">
        <v>2670120</v>
      </c>
      <c r="N470" s="5">
        <v>228980</v>
      </c>
      <c r="O470" s="5">
        <v>202508</v>
      </c>
      <c r="P470" s="5">
        <v>15882</v>
      </c>
      <c r="Q470" s="5" t="s">
        <v>33</v>
      </c>
      <c r="R470" s="5" t="s">
        <v>33</v>
      </c>
      <c r="S470" s="5">
        <v>92038</v>
      </c>
      <c r="T470" s="5">
        <v>54398</v>
      </c>
      <c r="U470" s="5">
        <v>158875</v>
      </c>
      <c r="V470" s="5">
        <v>17721</v>
      </c>
      <c r="W470" s="5">
        <v>0</v>
      </c>
      <c r="X470" s="5">
        <v>140634</v>
      </c>
      <c r="Y470" s="5">
        <v>0</v>
      </c>
    </row>
    <row r="471" spans="1:25" x14ac:dyDescent="0.3">
      <c r="A471" s="1">
        <v>4057059</v>
      </c>
      <c r="B471" s="1" t="s">
        <v>19</v>
      </c>
      <c r="C471" s="2"/>
      <c r="D471" s="4" t="s">
        <v>47</v>
      </c>
      <c r="E471" s="4">
        <v>4057059</v>
      </c>
      <c r="F471" s="5">
        <v>33967</v>
      </c>
      <c r="G471" s="5">
        <v>105301</v>
      </c>
      <c r="H471" s="5">
        <v>22168</v>
      </c>
      <c r="I471" s="5">
        <v>251464</v>
      </c>
      <c r="J471" s="5">
        <v>82380</v>
      </c>
      <c r="K471" s="5" t="s">
        <v>33</v>
      </c>
      <c r="L471" s="5">
        <v>495281</v>
      </c>
      <c r="M471" s="5">
        <v>2543565</v>
      </c>
      <c r="N471" s="5">
        <v>212122</v>
      </c>
      <c r="O471" s="5">
        <v>192598</v>
      </c>
      <c r="P471" s="5">
        <v>7798</v>
      </c>
      <c r="Q471" s="5" t="s">
        <v>33</v>
      </c>
      <c r="R471" s="5" t="s">
        <v>33</v>
      </c>
      <c r="S471" s="5">
        <v>92429</v>
      </c>
      <c r="T471" s="5">
        <v>65072</v>
      </c>
      <c r="U471" s="5">
        <v>115555</v>
      </c>
      <c r="V471" s="5">
        <v>18091</v>
      </c>
      <c r="W471" s="5">
        <v>5</v>
      </c>
      <c r="X471" s="5">
        <v>123971</v>
      </c>
      <c r="Y471" s="5">
        <v>0</v>
      </c>
    </row>
    <row r="472" spans="1:25" x14ac:dyDescent="0.3">
      <c r="A472" s="1">
        <v>4057059</v>
      </c>
      <c r="B472" s="1" t="s">
        <v>20</v>
      </c>
      <c r="C472" s="2"/>
      <c r="D472" s="4" t="s">
        <v>47</v>
      </c>
      <c r="E472" s="4">
        <v>4057059</v>
      </c>
      <c r="F472" s="5">
        <v>44972</v>
      </c>
      <c r="G472" s="5">
        <v>66635</v>
      </c>
      <c r="H472" s="5">
        <v>26853</v>
      </c>
      <c r="I472" s="5">
        <v>274737</v>
      </c>
      <c r="J472" s="5">
        <v>111728</v>
      </c>
      <c r="K472" s="5" t="s">
        <v>33</v>
      </c>
      <c r="L472" s="5">
        <v>524925</v>
      </c>
      <c r="M472" s="5">
        <v>1741153</v>
      </c>
      <c r="N472" s="5">
        <v>193775</v>
      </c>
      <c r="O472" s="5">
        <v>149890</v>
      </c>
      <c r="P472" s="5">
        <v>8600</v>
      </c>
      <c r="Q472" s="5" t="s">
        <v>33</v>
      </c>
      <c r="R472" s="5" t="s">
        <v>33</v>
      </c>
      <c r="S472" s="5">
        <v>70478</v>
      </c>
      <c r="T472" s="5">
        <v>62629</v>
      </c>
      <c r="U472" s="5">
        <v>91265</v>
      </c>
      <c r="V472" s="5">
        <v>31322</v>
      </c>
      <c r="W472" s="5">
        <v>3890</v>
      </c>
      <c r="X472" s="5">
        <v>116211</v>
      </c>
      <c r="Y472" s="5">
        <v>0</v>
      </c>
    </row>
    <row r="473" spans="1:25" x14ac:dyDescent="0.3">
      <c r="A473" s="1">
        <v>4057059</v>
      </c>
      <c r="B473" s="1" t="s">
        <v>21</v>
      </c>
      <c r="C473" s="2"/>
      <c r="D473" s="4" t="s">
        <v>47</v>
      </c>
      <c r="E473" s="4">
        <v>4057059</v>
      </c>
      <c r="F473" s="5">
        <v>100825</v>
      </c>
      <c r="G473" s="5">
        <v>95561</v>
      </c>
      <c r="H473" s="5">
        <v>34487</v>
      </c>
      <c r="I473" s="5">
        <v>214341</v>
      </c>
      <c r="J473" s="5">
        <v>111159</v>
      </c>
      <c r="K473" s="5" t="s">
        <v>33</v>
      </c>
      <c r="L473" s="5">
        <v>556372</v>
      </c>
      <c r="M473" s="5">
        <v>1556992</v>
      </c>
      <c r="N473" s="5">
        <v>157019</v>
      </c>
      <c r="O473" s="5">
        <v>105251</v>
      </c>
      <c r="P473" s="5">
        <v>5376</v>
      </c>
      <c r="Q473" s="5" t="s">
        <v>33</v>
      </c>
      <c r="R473" s="5" t="s">
        <v>33</v>
      </c>
      <c r="S473" s="5">
        <v>37700</v>
      </c>
      <c r="T473" s="5">
        <v>53484</v>
      </c>
      <c r="U473" s="5">
        <v>91113</v>
      </c>
      <c r="V473" s="5">
        <v>18777</v>
      </c>
      <c r="W473" s="5">
        <v>1006</v>
      </c>
      <c r="X473" s="5">
        <v>281221</v>
      </c>
      <c r="Y473" s="5">
        <v>18706</v>
      </c>
    </row>
    <row r="474" spans="1:25" x14ac:dyDescent="0.3">
      <c r="A474" s="1">
        <v>4057059</v>
      </c>
      <c r="B474" s="1" t="s">
        <v>22</v>
      </c>
      <c r="C474" s="2"/>
      <c r="D474" s="4" t="s">
        <v>47</v>
      </c>
      <c r="E474" s="4">
        <v>4057059</v>
      </c>
      <c r="F474" s="5" t="s">
        <v>33</v>
      </c>
      <c r="G474" s="5" t="s">
        <v>33</v>
      </c>
      <c r="H474" s="5" t="s">
        <v>33</v>
      </c>
      <c r="I474" s="5" t="s">
        <v>33</v>
      </c>
      <c r="J474" s="5" t="s">
        <v>33</v>
      </c>
      <c r="K474" s="5" t="s">
        <v>33</v>
      </c>
      <c r="L474" s="5" t="s">
        <v>33</v>
      </c>
      <c r="M474" s="5" t="s">
        <v>33</v>
      </c>
      <c r="N474" s="5" t="s">
        <v>33</v>
      </c>
      <c r="O474" s="5" t="s">
        <v>33</v>
      </c>
      <c r="P474" s="5" t="s">
        <v>33</v>
      </c>
      <c r="Q474" s="5" t="s">
        <v>33</v>
      </c>
      <c r="R474" s="5" t="s">
        <v>33</v>
      </c>
      <c r="S474" s="5" t="s">
        <v>33</v>
      </c>
      <c r="T474" s="5" t="s">
        <v>33</v>
      </c>
      <c r="U474" s="5" t="s">
        <v>33</v>
      </c>
      <c r="V474" s="5" t="s">
        <v>33</v>
      </c>
      <c r="W474" s="5" t="s">
        <v>33</v>
      </c>
      <c r="X474" s="5" t="s">
        <v>33</v>
      </c>
      <c r="Y474" s="5" t="s">
        <v>33</v>
      </c>
    </row>
    <row r="475" spans="1:25" x14ac:dyDescent="0.3">
      <c r="A475" s="1">
        <v>4057059</v>
      </c>
      <c r="B475" s="1" t="s">
        <v>23</v>
      </c>
      <c r="C475" s="2"/>
      <c r="D475" s="4" t="s">
        <v>47</v>
      </c>
      <c r="E475" s="4">
        <v>4057059</v>
      </c>
      <c r="F475" s="5" t="s">
        <v>33</v>
      </c>
      <c r="G475" s="5" t="s">
        <v>33</v>
      </c>
      <c r="H475" s="5" t="s">
        <v>33</v>
      </c>
      <c r="I475" s="5" t="s">
        <v>33</v>
      </c>
      <c r="J475" s="5" t="s">
        <v>33</v>
      </c>
      <c r="K475" s="5" t="s">
        <v>33</v>
      </c>
      <c r="L475" s="5" t="s">
        <v>33</v>
      </c>
      <c r="M475" s="5" t="s">
        <v>33</v>
      </c>
      <c r="N475" s="5" t="s">
        <v>33</v>
      </c>
      <c r="O475" s="5" t="s">
        <v>33</v>
      </c>
      <c r="P475" s="5" t="s">
        <v>33</v>
      </c>
      <c r="Q475" s="5" t="s">
        <v>33</v>
      </c>
      <c r="R475" s="5" t="s">
        <v>33</v>
      </c>
      <c r="S475" s="5" t="s">
        <v>33</v>
      </c>
      <c r="T475" s="5" t="s">
        <v>33</v>
      </c>
      <c r="U475" s="5" t="s">
        <v>33</v>
      </c>
      <c r="V475" s="5" t="s">
        <v>33</v>
      </c>
      <c r="W475" s="5" t="s">
        <v>33</v>
      </c>
      <c r="X475" s="5" t="s">
        <v>33</v>
      </c>
      <c r="Y475" s="5" t="s">
        <v>33</v>
      </c>
    </row>
    <row r="476" spans="1:25" x14ac:dyDescent="0.3">
      <c r="A476" s="1">
        <v>4057059</v>
      </c>
      <c r="B476" s="1" t="s">
        <v>24</v>
      </c>
      <c r="C476" s="2"/>
      <c r="D476" s="4" t="s">
        <v>47</v>
      </c>
      <c r="E476" s="4">
        <v>4057059</v>
      </c>
      <c r="F476" s="5">
        <v>557</v>
      </c>
      <c r="G476" s="5">
        <v>213344</v>
      </c>
      <c r="H476" s="5">
        <v>53295</v>
      </c>
      <c r="I476" s="5">
        <v>118156</v>
      </c>
      <c r="J476" s="5">
        <v>26958</v>
      </c>
      <c r="K476" s="5" t="s">
        <v>33</v>
      </c>
      <c r="L476" s="5">
        <v>412310</v>
      </c>
      <c r="M476" s="5">
        <v>1208362</v>
      </c>
      <c r="N476" s="5">
        <v>171981</v>
      </c>
      <c r="O476" s="5">
        <v>2956</v>
      </c>
      <c r="P476" s="5">
        <v>6428</v>
      </c>
      <c r="Q476" s="5" t="s">
        <v>33</v>
      </c>
      <c r="R476" s="5" t="s">
        <v>33</v>
      </c>
      <c r="S476" s="5">
        <v>36702</v>
      </c>
      <c r="T476" s="5">
        <v>56196</v>
      </c>
      <c r="U476" s="5">
        <v>73042</v>
      </c>
      <c r="V476" s="5">
        <v>15150</v>
      </c>
      <c r="W476" s="5">
        <v>1041</v>
      </c>
      <c r="X476" s="5">
        <v>391314</v>
      </c>
      <c r="Y476" s="5">
        <v>15642</v>
      </c>
    </row>
    <row r="477" spans="1:25" x14ac:dyDescent="0.3">
      <c r="A477" s="1">
        <v>4057059</v>
      </c>
      <c r="B477" s="1" t="s">
        <v>25</v>
      </c>
      <c r="C477" s="2"/>
      <c r="D477" s="4" t="s">
        <v>47</v>
      </c>
      <c r="E477" s="4">
        <v>4057059</v>
      </c>
      <c r="F477" s="5">
        <v>0</v>
      </c>
      <c r="G477" s="5">
        <v>67548</v>
      </c>
      <c r="H477" s="5">
        <v>39751</v>
      </c>
      <c r="I477" s="5">
        <v>156282</v>
      </c>
      <c r="J477" s="5">
        <v>58444</v>
      </c>
      <c r="K477" s="5" t="s">
        <v>33</v>
      </c>
      <c r="L477" s="5">
        <v>322025</v>
      </c>
      <c r="M477" s="5">
        <v>1368395</v>
      </c>
      <c r="N477" s="5">
        <v>171484</v>
      </c>
      <c r="O477" s="5">
        <v>2242</v>
      </c>
      <c r="P477" s="5">
        <v>5905</v>
      </c>
      <c r="Q477" s="5" t="s">
        <v>33</v>
      </c>
      <c r="R477" s="5" t="s">
        <v>33</v>
      </c>
      <c r="S477" s="5">
        <v>32659</v>
      </c>
      <c r="T477" s="5">
        <v>56722</v>
      </c>
      <c r="U477" s="5">
        <v>72466</v>
      </c>
      <c r="V477" s="5">
        <v>15287</v>
      </c>
      <c r="W477" s="5">
        <v>296</v>
      </c>
      <c r="X477" s="5">
        <v>372062</v>
      </c>
      <c r="Y477" s="5">
        <v>13744</v>
      </c>
    </row>
    <row r="478" spans="1:25" x14ac:dyDescent="0.3">
      <c r="A478" s="1">
        <v>4057059</v>
      </c>
      <c r="B478" s="1" t="s">
        <v>26</v>
      </c>
      <c r="C478" s="2"/>
      <c r="D478" s="4" t="s">
        <v>47</v>
      </c>
      <c r="E478" s="4">
        <v>4057059</v>
      </c>
      <c r="F478" s="5" t="s">
        <v>33</v>
      </c>
      <c r="G478" s="5" t="s">
        <v>33</v>
      </c>
      <c r="H478" s="5" t="s">
        <v>33</v>
      </c>
      <c r="I478" s="5" t="s">
        <v>33</v>
      </c>
      <c r="J478" s="5" t="s">
        <v>33</v>
      </c>
      <c r="K478" s="5" t="s">
        <v>33</v>
      </c>
      <c r="L478" s="5" t="s">
        <v>33</v>
      </c>
      <c r="M478" s="5" t="s">
        <v>33</v>
      </c>
      <c r="N478" s="5" t="s">
        <v>33</v>
      </c>
      <c r="O478" s="5" t="s">
        <v>33</v>
      </c>
      <c r="P478" s="5" t="s">
        <v>33</v>
      </c>
      <c r="Q478" s="5" t="s">
        <v>33</v>
      </c>
      <c r="R478" s="5" t="s">
        <v>33</v>
      </c>
      <c r="S478" s="5" t="s">
        <v>33</v>
      </c>
      <c r="T478" s="5" t="s">
        <v>33</v>
      </c>
      <c r="U478" s="5" t="s">
        <v>33</v>
      </c>
      <c r="V478" s="5" t="s">
        <v>33</v>
      </c>
      <c r="W478" s="5" t="s">
        <v>33</v>
      </c>
      <c r="X478" s="5" t="s">
        <v>33</v>
      </c>
      <c r="Y478" s="5" t="s">
        <v>33</v>
      </c>
    </row>
    <row r="479" spans="1:25" x14ac:dyDescent="0.3">
      <c r="A479" s="1">
        <v>4057059</v>
      </c>
      <c r="B479" s="1" t="s">
        <v>27</v>
      </c>
      <c r="C479" s="2"/>
      <c r="D479" s="4" t="s">
        <v>47</v>
      </c>
      <c r="E479" s="4">
        <v>4057059</v>
      </c>
      <c r="F479" s="5" t="s">
        <v>33</v>
      </c>
      <c r="G479" s="5" t="s">
        <v>33</v>
      </c>
      <c r="H479" s="5" t="s">
        <v>33</v>
      </c>
      <c r="I479" s="5" t="s">
        <v>33</v>
      </c>
      <c r="J479" s="5" t="s">
        <v>33</v>
      </c>
      <c r="K479" s="5" t="s">
        <v>33</v>
      </c>
      <c r="L479" s="5" t="s">
        <v>33</v>
      </c>
      <c r="M479" s="5" t="s">
        <v>33</v>
      </c>
      <c r="N479" s="5" t="s">
        <v>33</v>
      </c>
      <c r="O479" s="5" t="s">
        <v>33</v>
      </c>
      <c r="P479" s="5" t="s">
        <v>33</v>
      </c>
      <c r="Q479" s="5" t="s">
        <v>33</v>
      </c>
      <c r="R479" s="5" t="s">
        <v>33</v>
      </c>
      <c r="S479" s="5" t="s">
        <v>33</v>
      </c>
      <c r="T479" s="5" t="s">
        <v>33</v>
      </c>
      <c r="U479" s="5" t="s">
        <v>33</v>
      </c>
      <c r="V479" s="5" t="s">
        <v>33</v>
      </c>
      <c r="W479" s="5" t="s">
        <v>33</v>
      </c>
      <c r="X479" s="5" t="s">
        <v>33</v>
      </c>
      <c r="Y479" s="5" t="s">
        <v>33</v>
      </c>
    </row>
    <row r="480" spans="1:25" x14ac:dyDescent="0.3">
      <c r="A480" s="1">
        <v>4057059</v>
      </c>
      <c r="B480" s="1" t="s">
        <v>28</v>
      </c>
      <c r="C480" s="2"/>
      <c r="D480" s="4" t="s">
        <v>47</v>
      </c>
      <c r="E480" s="4">
        <v>4057059</v>
      </c>
      <c r="F480" s="5" t="s">
        <v>33</v>
      </c>
      <c r="G480" s="5" t="s">
        <v>33</v>
      </c>
      <c r="H480" s="5" t="s">
        <v>33</v>
      </c>
      <c r="I480" s="5" t="s">
        <v>33</v>
      </c>
      <c r="J480" s="5" t="s">
        <v>33</v>
      </c>
      <c r="K480" s="5" t="s">
        <v>33</v>
      </c>
      <c r="L480" s="5" t="s">
        <v>33</v>
      </c>
      <c r="M480" s="5" t="s">
        <v>33</v>
      </c>
      <c r="N480" s="5" t="s">
        <v>33</v>
      </c>
      <c r="O480" s="5" t="s">
        <v>33</v>
      </c>
      <c r="P480" s="5" t="s">
        <v>33</v>
      </c>
      <c r="Q480" s="5" t="s">
        <v>33</v>
      </c>
      <c r="R480" s="5" t="s">
        <v>33</v>
      </c>
      <c r="S480" s="5" t="s">
        <v>33</v>
      </c>
      <c r="T480" s="5" t="s">
        <v>33</v>
      </c>
      <c r="U480" s="5" t="s">
        <v>33</v>
      </c>
      <c r="V480" s="5" t="s">
        <v>33</v>
      </c>
      <c r="W480" s="5" t="s">
        <v>33</v>
      </c>
      <c r="X480" s="5" t="s">
        <v>33</v>
      </c>
      <c r="Y480" s="5" t="s">
        <v>33</v>
      </c>
    </row>
    <row r="481" spans="1:25" x14ac:dyDescent="0.3">
      <c r="A481" s="1">
        <v>4057059</v>
      </c>
      <c r="B481" s="1" t="s">
        <v>29</v>
      </c>
      <c r="C481" s="2"/>
      <c r="D481" s="4" t="s">
        <v>47</v>
      </c>
      <c r="E481" s="4">
        <v>4057059</v>
      </c>
      <c r="F481" s="5" t="s">
        <v>33</v>
      </c>
      <c r="G481" s="5" t="s">
        <v>33</v>
      </c>
      <c r="H481" s="5" t="s">
        <v>33</v>
      </c>
      <c r="I481" s="5" t="s">
        <v>33</v>
      </c>
      <c r="J481" s="5" t="s">
        <v>33</v>
      </c>
      <c r="K481" s="5" t="s">
        <v>33</v>
      </c>
      <c r="L481" s="5" t="s">
        <v>33</v>
      </c>
      <c r="M481" s="5" t="s">
        <v>33</v>
      </c>
      <c r="N481" s="5" t="s">
        <v>33</v>
      </c>
      <c r="O481" s="5" t="s">
        <v>33</v>
      </c>
      <c r="P481" s="5" t="s">
        <v>33</v>
      </c>
      <c r="Q481" s="5" t="s">
        <v>33</v>
      </c>
      <c r="R481" s="5" t="s">
        <v>33</v>
      </c>
      <c r="S481" s="5" t="s">
        <v>33</v>
      </c>
      <c r="T481" s="5" t="s">
        <v>33</v>
      </c>
      <c r="U481" s="5" t="s">
        <v>33</v>
      </c>
      <c r="V481" s="5" t="s">
        <v>33</v>
      </c>
      <c r="W481" s="5" t="s">
        <v>33</v>
      </c>
      <c r="X481" s="5" t="s">
        <v>33</v>
      </c>
      <c r="Y481" s="5" t="s">
        <v>33</v>
      </c>
    </row>
    <row r="482" spans="1:25" x14ac:dyDescent="0.3">
      <c r="A482" s="1">
        <v>4057059</v>
      </c>
      <c r="B482" s="1" t="s">
        <v>30</v>
      </c>
      <c r="C482" s="2"/>
      <c r="D482" s="4" t="s">
        <v>47</v>
      </c>
      <c r="E482" s="4">
        <v>4057059</v>
      </c>
      <c r="F482" s="5" t="s">
        <v>33</v>
      </c>
      <c r="G482" s="5" t="s">
        <v>33</v>
      </c>
      <c r="H482" s="5" t="s">
        <v>33</v>
      </c>
      <c r="I482" s="5" t="s">
        <v>33</v>
      </c>
      <c r="J482" s="5" t="s">
        <v>33</v>
      </c>
      <c r="K482" s="5" t="s">
        <v>33</v>
      </c>
      <c r="L482" s="5" t="s">
        <v>33</v>
      </c>
      <c r="M482" s="5" t="s">
        <v>33</v>
      </c>
      <c r="N482" s="5" t="s">
        <v>33</v>
      </c>
      <c r="O482" s="5" t="s">
        <v>33</v>
      </c>
      <c r="P482" s="5" t="s">
        <v>33</v>
      </c>
      <c r="Q482" s="5" t="s">
        <v>33</v>
      </c>
      <c r="R482" s="5" t="s">
        <v>33</v>
      </c>
      <c r="S482" s="5" t="s">
        <v>33</v>
      </c>
      <c r="T482" s="5" t="s">
        <v>33</v>
      </c>
      <c r="U482" s="5" t="s">
        <v>33</v>
      </c>
      <c r="V482" s="5" t="s">
        <v>33</v>
      </c>
      <c r="W482" s="5" t="s">
        <v>33</v>
      </c>
      <c r="X482" s="5" t="s">
        <v>33</v>
      </c>
      <c r="Y482" s="5" t="s">
        <v>33</v>
      </c>
    </row>
    <row r="483" spans="1:25" x14ac:dyDescent="0.3">
      <c r="A483" s="1">
        <v>4057059</v>
      </c>
      <c r="B483" s="1" t="s">
        <v>31</v>
      </c>
      <c r="C483" s="2"/>
      <c r="D483" s="4" t="s">
        <v>47</v>
      </c>
      <c r="E483" s="4">
        <v>4057059</v>
      </c>
      <c r="F483" s="5" t="s">
        <v>33</v>
      </c>
      <c r="G483" s="5" t="s">
        <v>33</v>
      </c>
      <c r="H483" s="5" t="s">
        <v>33</v>
      </c>
      <c r="I483" s="5" t="s">
        <v>33</v>
      </c>
      <c r="J483" s="5" t="s">
        <v>33</v>
      </c>
      <c r="K483" s="5" t="s">
        <v>33</v>
      </c>
      <c r="L483" s="5" t="s">
        <v>33</v>
      </c>
      <c r="M483" s="5" t="s">
        <v>33</v>
      </c>
      <c r="N483" s="5" t="s">
        <v>33</v>
      </c>
      <c r="O483" s="5" t="s">
        <v>33</v>
      </c>
      <c r="P483" s="5" t="s">
        <v>33</v>
      </c>
      <c r="Q483" s="5" t="s">
        <v>33</v>
      </c>
      <c r="R483" s="5" t="s">
        <v>33</v>
      </c>
      <c r="S483" s="5" t="s">
        <v>33</v>
      </c>
      <c r="T483" s="5" t="s">
        <v>33</v>
      </c>
      <c r="U483" s="5" t="s">
        <v>33</v>
      </c>
      <c r="V483" s="5" t="s">
        <v>33</v>
      </c>
      <c r="W483" s="5" t="s">
        <v>33</v>
      </c>
      <c r="X483" s="5" t="s">
        <v>33</v>
      </c>
      <c r="Y483" s="5" t="s">
        <v>33</v>
      </c>
    </row>
    <row r="484" spans="1:25" x14ac:dyDescent="0.3">
      <c r="A484" s="1">
        <v>4057076</v>
      </c>
      <c r="B484" s="1" t="s">
        <v>0</v>
      </c>
      <c r="C484" s="2"/>
      <c r="D484" s="4" t="s">
        <v>48</v>
      </c>
      <c r="E484" s="4">
        <v>4057076</v>
      </c>
      <c r="F484" s="5">
        <v>0</v>
      </c>
      <c r="G484" s="5">
        <v>3347</v>
      </c>
      <c r="H484" s="5">
        <v>16816</v>
      </c>
      <c r="I484" s="5">
        <v>83355</v>
      </c>
      <c r="J484" s="5">
        <v>731</v>
      </c>
      <c r="K484" s="5">
        <v>0</v>
      </c>
      <c r="L484" s="5">
        <v>104248</v>
      </c>
      <c r="M484" s="5">
        <v>143604</v>
      </c>
      <c r="N484" s="5">
        <v>708</v>
      </c>
      <c r="O484" s="5">
        <v>7124</v>
      </c>
      <c r="P484" s="5">
        <v>7501</v>
      </c>
      <c r="Q484" s="5">
        <v>0</v>
      </c>
      <c r="R484" s="5">
        <v>0</v>
      </c>
      <c r="S484" s="5">
        <v>29722</v>
      </c>
      <c r="T484" s="5">
        <v>36713</v>
      </c>
      <c r="U484" s="5">
        <v>24156</v>
      </c>
      <c r="V484" s="5">
        <v>47756</v>
      </c>
      <c r="W484" s="5">
        <v>17</v>
      </c>
      <c r="X484" s="5">
        <v>62273</v>
      </c>
      <c r="Y484" s="5">
        <v>1724</v>
      </c>
    </row>
    <row r="485" spans="1:25" x14ac:dyDescent="0.3">
      <c r="A485" s="1">
        <v>4057076</v>
      </c>
      <c r="B485" s="1" t="s">
        <v>1</v>
      </c>
      <c r="C485" s="2"/>
      <c r="D485" s="4" t="s">
        <v>48</v>
      </c>
      <c r="E485" s="4">
        <v>4057076</v>
      </c>
      <c r="F485" s="5">
        <v>0</v>
      </c>
      <c r="G485" s="5">
        <v>173</v>
      </c>
      <c r="H485" s="5">
        <v>43906</v>
      </c>
      <c r="I485" s="5">
        <v>52355</v>
      </c>
      <c r="J485" s="5">
        <v>152</v>
      </c>
      <c r="K485" s="5">
        <v>0</v>
      </c>
      <c r="L485" s="5">
        <v>96586</v>
      </c>
      <c r="M485" s="5">
        <v>192009</v>
      </c>
      <c r="N485" s="5">
        <v>617</v>
      </c>
      <c r="O485" s="5">
        <v>6385</v>
      </c>
      <c r="P485" s="5">
        <v>5369</v>
      </c>
      <c r="Q485" s="5">
        <v>0</v>
      </c>
      <c r="R485" s="5">
        <v>0</v>
      </c>
      <c r="S485" s="5">
        <v>26223</v>
      </c>
      <c r="T485" s="5">
        <v>34987</v>
      </c>
      <c r="U485" s="5">
        <v>20191</v>
      </c>
      <c r="V485" s="5">
        <v>52387</v>
      </c>
      <c r="W485" s="5">
        <v>16</v>
      </c>
      <c r="X485" s="5">
        <v>61197</v>
      </c>
      <c r="Y485" s="5">
        <v>1734</v>
      </c>
    </row>
    <row r="486" spans="1:25" x14ac:dyDescent="0.3">
      <c r="A486" s="1">
        <v>4057076</v>
      </c>
      <c r="B486" s="1" t="s">
        <v>2</v>
      </c>
      <c r="C486" s="2"/>
      <c r="D486" s="4" t="s">
        <v>48</v>
      </c>
      <c r="E486" s="4">
        <v>4057076</v>
      </c>
      <c r="F486" s="5">
        <v>0</v>
      </c>
      <c r="G486" s="5">
        <v>1289</v>
      </c>
      <c r="H486" s="5">
        <v>31353</v>
      </c>
      <c r="I486" s="5">
        <v>49711</v>
      </c>
      <c r="J486" s="5">
        <v>1449</v>
      </c>
      <c r="K486" s="5">
        <v>0</v>
      </c>
      <c r="L486" s="5">
        <v>83801</v>
      </c>
      <c r="M486" s="5">
        <v>156057</v>
      </c>
      <c r="N486" s="5">
        <v>918</v>
      </c>
      <c r="O486" s="5">
        <v>6133</v>
      </c>
      <c r="P486" s="5">
        <v>4503</v>
      </c>
      <c r="Q486" s="5">
        <v>0</v>
      </c>
      <c r="R486" s="5">
        <v>0</v>
      </c>
      <c r="S486" s="5">
        <v>22760</v>
      </c>
      <c r="T486" s="5">
        <v>27672</v>
      </c>
      <c r="U486" s="5">
        <v>18023</v>
      </c>
      <c r="V486" s="5">
        <v>45718</v>
      </c>
      <c r="W486" s="5">
        <v>14</v>
      </c>
      <c r="X486" s="5">
        <v>69006</v>
      </c>
      <c r="Y486" s="5">
        <v>1707</v>
      </c>
    </row>
    <row r="487" spans="1:25" x14ac:dyDescent="0.3">
      <c r="A487" s="1">
        <v>4057076</v>
      </c>
      <c r="B487" s="1" t="s">
        <v>3</v>
      </c>
      <c r="C487" s="2"/>
      <c r="D487" s="4" t="s">
        <v>48</v>
      </c>
      <c r="E487" s="4">
        <v>4057076</v>
      </c>
      <c r="F487" s="5">
        <v>0</v>
      </c>
      <c r="G487" s="5">
        <v>982</v>
      </c>
      <c r="H487" s="5">
        <v>20040</v>
      </c>
      <c r="I487" s="5">
        <v>49968</v>
      </c>
      <c r="J487" s="5">
        <v>84</v>
      </c>
      <c r="K487" s="5">
        <v>0</v>
      </c>
      <c r="L487" s="5">
        <v>71074</v>
      </c>
      <c r="M487" s="5">
        <v>158078</v>
      </c>
      <c r="N487" s="5">
        <v>822</v>
      </c>
      <c r="O487" s="5">
        <v>6170</v>
      </c>
      <c r="P487" s="5">
        <v>5068</v>
      </c>
      <c r="Q487" s="5">
        <v>0</v>
      </c>
      <c r="R487" s="5">
        <v>0</v>
      </c>
      <c r="S487" s="5">
        <v>18022</v>
      </c>
      <c r="T487" s="5">
        <v>26975</v>
      </c>
      <c r="U487" s="5">
        <v>17538</v>
      </c>
      <c r="V487" s="5">
        <v>42612</v>
      </c>
      <c r="W487" s="5">
        <v>11</v>
      </c>
      <c r="X487" s="5">
        <v>67464</v>
      </c>
      <c r="Y487" s="5">
        <v>1476</v>
      </c>
    </row>
    <row r="488" spans="1:25" x14ac:dyDescent="0.3">
      <c r="A488" s="1">
        <v>4057076</v>
      </c>
      <c r="B488" s="1" t="s">
        <v>4</v>
      </c>
      <c r="C488" s="2"/>
      <c r="D488" s="4" t="s">
        <v>48</v>
      </c>
      <c r="E488" s="4">
        <v>4057076</v>
      </c>
      <c r="F488" s="5">
        <v>0</v>
      </c>
      <c r="G488" s="5">
        <v>3</v>
      </c>
      <c r="H488" s="5">
        <v>27937</v>
      </c>
      <c r="I488" s="5">
        <v>52511</v>
      </c>
      <c r="J488" s="5">
        <v>135</v>
      </c>
      <c r="K488" s="5">
        <v>0</v>
      </c>
      <c r="L488" s="5">
        <v>80586</v>
      </c>
      <c r="M488" s="5">
        <v>194039</v>
      </c>
      <c r="N488" s="5">
        <v>826</v>
      </c>
      <c r="O488" s="5">
        <v>6200</v>
      </c>
      <c r="P488" s="5">
        <v>5311</v>
      </c>
      <c r="Q488" s="5">
        <v>0</v>
      </c>
      <c r="R488" s="5">
        <v>0</v>
      </c>
      <c r="S488" s="5">
        <v>18657</v>
      </c>
      <c r="T488" s="5">
        <v>25937</v>
      </c>
      <c r="U488" s="5">
        <v>20136</v>
      </c>
      <c r="V488" s="5">
        <v>48387</v>
      </c>
      <c r="W488" s="5">
        <v>54</v>
      </c>
      <c r="X488" s="5">
        <v>67457</v>
      </c>
      <c r="Y488" s="5">
        <v>1313</v>
      </c>
    </row>
    <row r="489" spans="1:25" x14ac:dyDescent="0.3">
      <c r="A489" s="1">
        <v>4057076</v>
      </c>
      <c r="B489" s="1" t="s">
        <v>5</v>
      </c>
      <c r="C489" s="2"/>
      <c r="D489" s="4" t="s">
        <v>48</v>
      </c>
      <c r="E489" s="4">
        <v>4057076</v>
      </c>
      <c r="F489" s="5">
        <v>0</v>
      </c>
      <c r="G489" s="5">
        <v>104</v>
      </c>
      <c r="H489" s="5">
        <v>16180</v>
      </c>
      <c r="I489" s="5">
        <v>35593</v>
      </c>
      <c r="J489" s="5">
        <v>0</v>
      </c>
      <c r="K489" s="5">
        <v>78</v>
      </c>
      <c r="L489" s="5">
        <v>51956</v>
      </c>
      <c r="M489" s="5">
        <v>232940</v>
      </c>
      <c r="N489" s="5">
        <v>759</v>
      </c>
      <c r="O489" s="5">
        <v>5948</v>
      </c>
      <c r="P489" s="5">
        <v>5101</v>
      </c>
      <c r="Q489" s="5">
        <v>0</v>
      </c>
      <c r="R489" s="5">
        <v>0</v>
      </c>
      <c r="S489" s="5">
        <v>19641</v>
      </c>
      <c r="T489" s="5">
        <v>24502</v>
      </c>
      <c r="U489" s="5">
        <v>19691</v>
      </c>
      <c r="V489" s="5">
        <v>43955</v>
      </c>
      <c r="W489" s="5">
        <v>270</v>
      </c>
      <c r="X489" s="5">
        <v>81334</v>
      </c>
      <c r="Y489" s="5">
        <v>1397</v>
      </c>
    </row>
    <row r="490" spans="1:25" x14ac:dyDescent="0.3">
      <c r="A490" s="1">
        <v>4057076</v>
      </c>
      <c r="B490" s="1" t="s">
        <v>6</v>
      </c>
      <c r="C490" s="2"/>
      <c r="D490" s="4" t="s">
        <v>48</v>
      </c>
      <c r="E490" s="4">
        <v>4057076</v>
      </c>
      <c r="F490" s="5">
        <v>0</v>
      </c>
      <c r="G490" s="5">
        <v>-25</v>
      </c>
      <c r="H490" s="5">
        <v>14919</v>
      </c>
      <c r="I490" s="5">
        <v>45480</v>
      </c>
      <c r="J490" s="5">
        <v>0</v>
      </c>
      <c r="K490" s="5">
        <v>237</v>
      </c>
      <c r="L490" s="5">
        <v>60611</v>
      </c>
      <c r="M490" s="5">
        <v>185542</v>
      </c>
      <c r="N490" s="5">
        <v>724</v>
      </c>
      <c r="O490" s="5">
        <v>5854</v>
      </c>
      <c r="P490" s="5">
        <v>4152</v>
      </c>
      <c r="Q490" s="5">
        <v>0</v>
      </c>
      <c r="R490" s="5">
        <v>0</v>
      </c>
      <c r="S490" s="5">
        <v>20172</v>
      </c>
      <c r="T490" s="5">
        <v>24204</v>
      </c>
      <c r="U490" s="5">
        <v>16190</v>
      </c>
      <c r="V490" s="5">
        <v>38802</v>
      </c>
      <c r="W490" s="5">
        <v>336</v>
      </c>
      <c r="X490" s="5">
        <v>84826</v>
      </c>
      <c r="Y490" s="5">
        <v>1351</v>
      </c>
    </row>
    <row r="491" spans="1:25" x14ac:dyDescent="0.3">
      <c r="A491" s="1">
        <v>4057076</v>
      </c>
      <c r="B491" s="1" t="s">
        <v>7</v>
      </c>
      <c r="C491" s="2"/>
      <c r="D491" s="4" t="s">
        <v>48</v>
      </c>
      <c r="E491" s="4">
        <v>4057076</v>
      </c>
      <c r="F491" s="5">
        <v>2629</v>
      </c>
      <c r="G491" s="5">
        <v>191</v>
      </c>
      <c r="H491" s="5">
        <v>20260</v>
      </c>
      <c r="I491" s="5">
        <v>45248</v>
      </c>
      <c r="J491" s="5">
        <v>318</v>
      </c>
      <c r="K491" s="5">
        <v>0</v>
      </c>
      <c r="L491" s="5">
        <v>68646</v>
      </c>
      <c r="M491" s="5">
        <v>175383</v>
      </c>
      <c r="N491" s="5">
        <v>814</v>
      </c>
      <c r="O491" s="5">
        <v>6034</v>
      </c>
      <c r="P491" s="5">
        <v>5555</v>
      </c>
      <c r="Q491" s="5">
        <v>0</v>
      </c>
      <c r="R491" s="5">
        <v>0</v>
      </c>
      <c r="S491" s="5">
        <v>21420</v>
      </c>
      <c r="T491" s="5">
        <v>21411</v>
      </c>
      <c r="U491" s="5">
        <v>17438</v>
      </c>
      <c r="V491" s="5">
        <v>32628</v>
      </c>
      <c r="W491" s="5">
        <v>327</v>
      </c>
      <c r="X491" s="5">
        <v>83599</v>
      </c>
      <c r="Y491" s="5">
        <v>1222</v>
      </c>
    </row>
    <row r="492" spans="1:25" x14ac:dyDescent="0.3">
      <c r="A492" s="1">
        <v>4057076</v>
      </c>
      <c r="B492" s="1" t="s">
        <v>8</v>
      </c>
      <c r="C492" s="2"/>
      <c r="D492" s="4" t="s">
        <v>48</v>
      </c>
      <c r="E492" s="4">
        <v>4057076</v>
      </c>
      <c r="F492" s="5">
        <v>0</v>
      </c>
      <c r="G492" s="5">
        <v>3933</v>
      </c>
      <c r="H492" s="5">
        <v>10009</v>
      </c>
      <c r="I492" s="5">
        <v>40378</v>
      </c>
      <c r="J492" s="5">
        <v>12</v>
      </c>
      <c r="K492" s="5">
        <v>0</v>
      </c>
      <c r="L492" s="5">
        <v>54333</v>
      </c>
      <c r="M492" s="5">
        <v>205813</v>
      </c>
      <c r="N492" s="5">
        <v>585</v>
      </c>
      <c r="O492" s="5">
        <v>5595</v>
      </c>
      <c r="P492" s="5">
        <v>2908</v>
      </c>
      <c r="Q492" s="5">
        <v>0</v>
      </c>
      <c r="R492" s="5">
        <v>0</v>
      </c>
      <c r="S492" s="5">
        <v>25817</v>
      </c>
      <c r="T492" s="5">
        <v>23331</v>
      </c>
      <c r="U492" s="5">
        <v>18248</v>
      </c>
      <c r="V492" s="5">
        <v>37803</v>
      </c>
      <c r="W492" s="5">
        <v>348</v>
      </c>
      <c r="X492" s="5">
        <v>78240</v>
      </c>
      <c r="Y492" s="5">
        <v>1096</v>
      </c>
    </row>
    <row r="493" spans="1:25" x14ac:dyDescent="0.3">
      <c r="A493" s="1">
        <v>4057076</v>
      </c>
      <c r="B493" s="1" t="s">
        <v>9</v>
      </c>
      <c r="C493" s="2"/>
      <c r="D493" s="4" t="s">
        <v>48</v>
      </c>
      <c r="E493" s="4">
        <v>4057076</v>
      </c>
      <c r="F493" s="5">
        <v>0</v>
      </c>
      <c r="G493" s="5">
        <v>388</v>
      </c>
      <c r="H493" s="5">
        <v>11379</v>
      </c>
      <c r="I493" s="5">
        <v>49414</v>
      </c>
      <c r="J493" s="5">
        <v>69</v>
      </c>
      <c r="K493" s="5">
        <v>0</v>
      </c>
      <c r="L493" s="5">
        <v>61250</v>
      </c>
      <c r="M493" s="5">
        <v>245892</v>
      </c>
      <c r="N493" s="5">
        <v>807</v>
      </c>
      <c r="O493" s="5">
        <v>5519</v>
      </c>
      <c r="P493" s="5">
        <v>3841</v>
      </c>
      <c r="Q493" s="5">
        <v>0</v>
      </c>
      <c r="R493" s="5">
        <v>0</v>
      </c>
      <c r="S493" s="5">
        <v>19251</v>
      </c>
      <c r="T493" s="5">
        <v>22444</v>
      </c>
      <c r="U493" s="5">
        <v>16009</v>
      </c>
      <c r="V493" s="5">
        <v>27223</v>
      </c>
      <c r="W493" s="5">
        <v>352</v>
      </c>
      <c r="X493" s="5">
        <v>87556</v>
      </c>
      <c r="Y493" s="5">
        <v>1261</v>
      </c>
    </row>
    <row r="494" spans="1:25" x14ac:dyDescent="0.3">
      <c r="A494" s="1">
        <v>4057076</v>
      </c>
      <c r="B494" s="1" t="s">
        <v>10</v>
      </c>
      <c r="C494" s="2"/>
      <c r="D494" s="4" t="s">
        <v>48</v>
      </c>
      <c r="E494" s="4">
        <v>4057076</v>
      </c>
      <c r="F494" s="5">
        <v>0</v>
      </c>
      <c r="G494" s="5">
        <v>1745</v>
      </c>
      <c r="H494" s="5">
        <v>10380</v>
      </c>
      <c r="I494" s="5">
        <v>39078</v>
      </c>
      <c r="J494" s="5">
        <v>75</v>
      </c>
      <c r="K494" s="5">
        <v>0</v>
      </c>
      <c r="L494" s="5">
        <v>51278</v>
      </c>
      <c r="M494" s="5">
        <v>260880</v>
      </c>
      <c r="N494" s="5">
        <v>483</v>
      </c>
      <c r="O494" s="5">
        <v>5588</v>
      </c>
      <c r="P494" s="5">
        <v>4651</v>
      </c>
      <c r="Q494" s="5">
        <v>0</v>
      </c>
      <c r="R494" s="5">
        <v>0</v>
      </c>
      <c r="S494" s="5">
        <v>15295</v>
      </c>
      <c r="T494" s="5">
        <v>20209</v>
      </c>
      <c r="U494" s="5">
        <v>18287</v>
      </c>
      <c r="V494" s="5">
        <v>24039</v>
      </c>
      <c r="W494" s="5">
        <v>304</v>
      </c>
      <c r="X494" s="5">
        <v>68801</v>
      </c>
      <c r="Y494" s="5">
        <v>1183</v>
      </c>
    </row>
    <row r="495" spans="1:25" x14ac:dyDescent="0.3">
      <c r="A495" s="1">
        <v>4057076</v>
      </c>
      <c r="B495" s="1" t="s">
        <v>11</v>
      </c>
      <c r="C495" s="2"/>
      <c r="D495" s="4" t="s">
        <v>48</v>
      </c>
      <c r="E495" s="4">
        <v>4057076</v>
      </c>
      <c r="F495" s="5">
        <v>0</v>
      </c>
      <c r="G495" s="5">
        <v>8390</v>
      </c>
      <c r="H495" s="5">
        <v>20292</v>
      </c>
      <c r="I495" s="5">
        <v>31997</v>
      </c>
      <c r="J495" s="5">
        <v>0</v>
      </c>
      <c r="K495" s="5">
        <v>0</v>
      </c>
      <c r="L495" s="5">
        <v>60679</v>
      </c>
      <c r="M495" s="5">
        <v>365526</v>
      </c>
      <c r="N495" s="5">
        <v>275</v>
      </c>
      <c r="O495" s="5">
        <v>5372</v>
      </c>
      <c r="P495" s="5">
        <v>4432</v>
      </c>
      <c r="Q495" s="5">
        <v>0</v>
      </c>
      <c r="R495" s="5">
        <v>0</v>
      </c>
      <c r="S495" s="5">
        <v>17211</v>
      </c>
      <c r="T495" s="5">
        <v>18525</v>
      </c>
      <c r="U495" s="5">
        <v>17257</v>
      </c>
      <c r="V495" s="5">
        <v>14540</v>
      </c>
      <c r="W495" s="5">
        <v>303</v>
      </c>
      <c r="X495" s="5">
        <v>57356</v>
      </c>
      <c r="Y495" s="5">
        <v>1003</v>
      </c>
    </row>
    <row r="496" spans="1:25" x14ac:dyDescent="0.3">
      <c r="A496" s="1">
        <v>4057076</v>
      </c>
      <c r="B496" s="1" t="s">
        <v>12</v>
      </c>
      <c r="C496" s="2"/>
      <c r="D496" s="4" t="s">
        <v>48</v>
      </c>
      <c r="E496" s="4">
        <v>4057076</v>
      </c>
      <c r="F496" s="5">
        <v>0</v>
      </c>
      <c r="G496" s="5">
        <v>39</v>
      </c>
      <c r="H496" s="5">
        <v>4898</v>
      </c>
      <c r="I496" s="5">
        <v>40858</v>
      </c>
      <c r="J496" s="5">
        <v>0</v>
      </c>
      <c r="K496" s="5">
        <v>0</v>
      </c>
      <c r="L496" s="5">
        <v>45795</v>
      </c>
      <c r="M496" s="5">
        <v>383670</v>
      </c>
      <c r="N496" s="5">
        <v>357</v>
      </c>
      <c r="O496" s="5">
        <v>6408</v>
      </c>
      <c r="P496" s="5">
        <v>3679</v>
      </c>
      <c r="Q496" s="5">
        <v>0</v>
      </c>
      <c r="R496" s="5">
        <v>0</v>
      </c>
      <c r="S496" s="5">
        <v>14234</v>
      </c>
      <c r="T496" s="5">
        <v>16310</v>
      </c>
      <c r="U496" s="5">
        <v>14746</v>
      </c>
      <c r="V496" s="5">
        <v>12369</v>
      </c>
      <c r="W496" s="5">
        <v>959</v>
      </c>
      <c r="X496" s="5">
        <v>56914</v>
      </c>
      <c r="Y496" s="5">
        <v>1122</v>
      </c>
    </row>
    <row r="497" spans="1:25" x14ac:dyDescent="0.3">
      <c r="A497" s="1">
        <v>4057076</v>
      </c>
      <c r="B497" s="1" t="s">
        <v>13</v>
      </c>
      <c r="C497" s="2"/>
      <c r="D497" s="4" t="s">
        <v>48</v>
      </c>
      <c r="E497" s="4">
        <v>4057076</v>
      </c>
      <c r="F497" s="5">
        <v>0</v>
      </c>
      <c r="G497" s="5">
        <v>46</v>
      </c>
      <c r="H497" s="5">
        <v>2149</v>
      </c>
      <c r="I497" s="5">
        <v>34678</v>
      </c>
      <c r="J497" s="5">
        <v>24</v>
      </c>
      <c r="K497" s="5">
        <v>0</v>
      </c>
      <c r="L497" s="5">
        <v>36897</v>
      </c>
      <c r="M497" s="5">
        <v>295559</v>
      </c>
      <c r="N497" s="5">
        <v>573</v>
      </c>
      <c r="O497" s="5">
        <v>6401</v>
      </c>
      <c r="P497" s="5">
        <v>3644</v>
      </c>
      <c r="Q497" s="5">
        <v>0</v>
      </c>
      <c r="R497" s="5">
        <v>0</v>
      </c>
      <c r="S497" s="5">
        <v>16678</v>
      </c>
      <c r="T497" s="5">
        <v>15427</v>
      </c>
      <c r="U497" s="5">
        <v>14225</v>
      </c>
      <c r="V497" s="5">
        <v>12278</v>
      </c>
      <c r="W497" s="5">
        <v>1213</v>
      </c>
      <c r="X497" s="5">
        <v>35585</v>
      </c>
      <c r="Y497" s="5">
        <v>1017</v>
      </c>
    </row>
    <row r="498" spans="1:25" x14ac:dyDescent="0.3">
      <c r="A498" s="1">
        <v>4057076</v>
      </c>
      <c r="B498" s="1" t="s">
        <v>14</v>
      </c>
      <c r="C498" s="2"/>
      <c r="D498" s="4" t="s">
        <v>48</v>
      </c>
      <c r="E498" s="4">
        <v>4057076</v>
      </c>
      <c r="F498" s="5">
        <v>0</v>
      </c>
      <c r="G498" s="5">
        <v>99</v>
      </c>
      <c r="H498" s="5">
        <v>10174</v>
      </c>
      <c r="I498" s="5">
        <v>32577</v>
      </c>
      <c r="J498" s="5">
        <v>0</v>
      </c>
      <c r="K498" s="5" t="s">
        <v>33</v>
      </c>
      <c r="L498" s="5">
        <v>42850</v>
      </c>
      <c r="M498" s="5">
        <v>337108</v>
      </c>
      <c r="N498" s="5">
        <v>635</v>
      </c>
      <c r="O498" s="5">
        <v>5713</v>
      </c>
      <c r="P498" s="5">
        <v>2409</v>
      </c>
      <c r="Q498" s="5" t="s">
        <v>33</v>
      </c>
      <c r="R498" s="5" t="s">
        <v>33</v>
      </c>
      <c r="S498" s="5">
        <v>14009</v>
      </c>
      <c r="T498" s="5">
        <v>11687</v>
      </c>
      <c r="U498" s="5">
        <v>12651</v>
      </c>
      <c r="V498" s="5">
        <v>8044</v>
      </c>
      <c r="W498" s="5">
        <v>1070</v>
      </c>
      <c r="X498" s="5">
        <v>24502</v>
      </c>
      <c r="Y498" s="5">
        <v>1072</v>
      </c>
    </row>
    <row r="499" spans="1:25" x14ac:dyDescent="0.3">
      <c r="A499" s="1">
        <v>4057076</v>
      </c>
      <c r="B499" s="1" t="s">
        <v>15</v>
      </c>
      <c r="C499" s="2"/>
      <c r="D499" s="4" t="s">
        <v>48</v>
      </c>
      <c r="E499" s="4">
        <v>4057076</v>
      </c>
      <c r="F499" s="5">
        <v>0</v>
      </c>
      <c r="G499" s="5">
        <v>130</v>
      </c>
      <c r="H499" s="5">
        <v>11724</v>
      </c>
      <c r="I499" s="5">
        <v>41861</v>
      </c>
      <c r="J499" s="5">
        <v>26</v>
      </c>
      <c r="K499" s="5" t="s">
        <v>33</v>
      </c>
      <c r="L499" s="5">
        <v>53740</v>
      </c>
      <c r="M499" s="5">
        <v>251900</v>
      </c>
      <c r="N499" s="5">
        <v>596</v>
      </c>
      <c r="O499" s="5">
        <v>5702</v>
      </c>
      <c r="P499" s="5">
        <v>2524</v>
      </c>
      <c r="Q499" s="5" t="s">
        <v>33</v>
      </c>
      <c r="R499" s="5" t="s">
        <v>33</v>
      </c>
      <c r="S499" s="5">
        <v>10557</v>
      </c>
      <c r="T499" s="5">
        <v>12897</v>
      </c>
      <c r="U499" s="5">
        <v>14294</v>
      </c>
      <c r="V499" s="5">
        <v>7742</v>
      </c>
      <c r="W499" s="5">
        <v>1301</v>
      </c>
      <c r="X499" s="5">
        <v>25784</v>
      </c>
      <c r="Y499" s="5">
        <v>1021</v>
      </c>
    </row>
    <row r="500" spans="1:25" x14ac:dyDescent="0.3">
      <c r="A500" s="1">
        <v>4057076</v>
      </c>
      <c r="B500" s="1" t="s">
        <v>16</v>
      </c>
      <c r="C500" s="2"/>
      <c r="D500" s="4" t="s">
        <v>48</v>
      </c>
      <c r="E500" s="4">
        <v>4057076</v>
      </c>
      <c r="F500" s="5">
        <v>0</v>
      </c>
      <c r="G500" s="5">
        <v>349</v>
      </c>
      <c r="H500" s="5">
        <v>9932</v>
      </c>
      <c r="I500" s="5">
        <v>44390</v>
      </c>
      <c r="J500" s="5">
        <v>2</v>
      </c>
      <c r="K500" s="5" t="s">
        <v>33</v>
      </c>
      <c r="L500" s="5">
        <v>54673</v>
      </c>
      <c r="M500" s="5">
        <v>268854</v>
      </c>
      <c r="N500" s="5">
        <v>731</v>
      </c>
      <c r="O500" s="5">
        <v>5920</v>
      </c>
      <c r="P500" s="5">
        <v>1867</v>
      </c>
      <c r="Q500" s="5" t="s">
        <v>33</v>
      </c>
      <c r="R500" s="5" t="s">
        <v>33</v>
      </c>
      <c r="S500" s="5">
        <v>15713</v>
      </c>
      <c r="T500" s="5">
        <v>18427</v>
      </c>
      <c r="U500" s="5">
        <v>13900</v>
      </c>
      <c r="V500" s="5">
        <v>8580</v>
      </c>
      <c r="W500" s="5">
        <v>1439</v>
      </c>
      <c r="X500" s="5">
        <v>24717</v>
      </c>
      <c r="Y500" s="5">
        <v>1135</v>
      </c>
    </row>
    <row r="501" spans="1:25" x14ac:dyDescent="0.3">
      <c r="A501" s="1">
        <v>4057076</v>
      </c>
      <c r="B501" s="1" t="s">
        <v>17</v>
      </c>
      <c r="C501" s="2"/>
      <c r="D501" s="4" t="s">
        <v>48</v>
      </c>
      <c r="E501" s="4">
        <v>4057076</v>
      </c>
      <c r="F501" s="5">
        <v>0</v>
      </c>
      <c r="G501" s="5">
        <v>581</v>
      </c>
      <c r="H501" s="5">
        <v>4538</v>
      </c>
      <c r="I501" s="5">
        <v>19424</v>
      </c>
      <c r="J501" s="5">
        <v>7</v>
      </c>
      <c r="K501" s="5" t="s">
        <v>33</v>
      </c>
      <c r="L501" s="5">
        <v>24550</v>
      </c>
      <c r="M501" s="5">
        <v>253097</v>
      </c>
      <c r="N501" s="5">
        <v>944</v>
      </c>
      <c r="O501" s="5">
        <v>5671</v>
      </c>
      <c r="P501" s="5">
        <v>1868</v>
      </c>
      <c r="Q501" s="5" t="s">
        <v>33</v>
      </c>
      <c r="R501" s="5" t="s">
        <v>33</v>
      </c>
      <c r="S501" s="5">
        <v>13463</v>
      </c>
      <c r="T501" s="5">
        <v>12553</v>
      </c>
      <c r="U501" s="5">
        <v>12258</v>
      </c>
      <c r="V501" s="5">
        <v>7532</v>
      </c>
      <c r="W501" s="5">
        <v>378</v>
      </c>
      <c r="X501" s="5">
        <v>22328</v>
      </c>
      <c r="Y501" s="5">
        <v>1005</v>
      </c>
    </row>
    <row r="502" spans="1:25" x14ac:dyDescent="0.3">
      <c r="A502" s="1">
        <v>4057076</v>
      </c>
      <c r="B502" s="1" t="s">
        <v>18</v>
      </c>
      <c r="C502" s="2"/>
      <c r="D502" s="4" t="s">
        <v>48</v>
      </c>
      <c r="E502" s="4">
        <v>4057076</v>
      </c>
      <c r="F502" s="5">
        <v>0</v>
      </c>
      <c r="G502" s="5">
        <v>1496</v>
      </c>
      <c r="H502" s="5">
        <v>14400</v>
      </c>
      <c r="I502" s="5">
        <v>21588</v>
      </c>
      <c r="J502" s="5">
        <v>17</v>
      </c>
      <c r="K502" s="5" t="s">
        <v>33</v>
      </c>
      <c r="L502" s="5">
        <v>37501</v>
      </c>
      <c r="M502" s="5">
        <v>231357</v>
      </c>
      <c r="N502" s="5">
        <v>3621</v>
      </c>
      <c r="O502" s="5">
        <v>5962</v>
      </c>
      <c r="P502" s="5">
        <v>1970</v>
      </c>
      <c r="Q502" s="5" t="s">
        <v>33</v>
      </c>
      <c r="R502" s="5" t="s">
        <v>33</v>
      </c>
      <c r="S502" s="5">
        <v>11283</v>
      </c>
      <c r="T502" s="5">
        <v>11055</v>
      </c>
      <c r="U502" s="5">
        <v>11926</v>
      </c>
      <c r="V502" s="5">
        <v>6132</v>
      </c>
      <c r="W502" s="5">
        <v>329</v>
      </c>
      <c r="X502" s="5">
        <v>33112</v>
      </c>
      <c r="Y502" s="5">
        <v>807</v>
      </c>
    </row>
    <row r="503" spans="1:25" x14ac:dyDescent="0.3">
      <c r="A503" s="1">
        <v>4057076</v>
      </c>
      <c r="B503" s="1" t="s">
        <v>19</v>
      </c>
      <c r="C503" s="2"/>
      <c r="D503" s="4" t="s">
        <v>48</v>
      </c>
      <c r="E503" s="4">
        <v>4057076</v>
      </c>
      <c r="F503" s="5">
        <v>0</v>
      </c>
      <c r="G503" s="5">
        <v>7202</v>
      </c>
      <c r="H503" s="5">
        <v>4389</v>
      </c>
      <c r="I503" s="5">
        <v>22744</v>
      </c>
      <c r="J503" s="5">
        <v>105</v>
      </c>
      <c r="K503" s="5" t="s">
        <v>33</v>
      </c>
      <c r="L503" s="5">
        <v>34441</v>
      </c>
      <c r="M503" s="5">
        <v>240865</v>
      </c>
      <c r="N503" s="5">
        <v>12776</v>
      </c>
      <c r="O503" s="5">
        <v>6025</v>
      </c>
      <c r="P503" s="5">
        <v>2404</v>
      </c>
      <c r="Q503" s="5" t="s">
        <v>33</v>
      </c>
      <c r="R503" s="5" t="s">
        <v>33</v>
      </c>
      <c r="S503" s="5">
        <v>15659</v>
      </c>
      <c r="T503" s="5">
        <v>10989</v>
      </c>
      <c r="U503" s="5">
        <v>12014</v>
      </c>
      <c r="V503" s="5">
        <v>7063</v>
      </c>
      <c r="W503" s="5">
        <v>330</v>
      </c>
      <c r="X503" s="5">
        <v>37456</v>
      </c>
      <c r="Y503" s="5">
        <v>980</v>
      </c>
    </row>
    <row r="504" spans="1:25" x14ac:dyDescent="0.3">
      <c r="A504" s="1">
        <v>4057076</v>
      </c>
      <c r="B504" s="1" t="s">
        <v>20</v>
      </c>
      <c r="C504" s="2"/>
      <c r="D504" s="4" t="s">
        <v>48</v>
      </c>
      <c r="E504" s="4">
        <v>4057076</v>
      </c>
      <c r="F504" s="5">
        <v>0</v>
      </c>
      <c r="G504" s="5">
        <v>3950</v>
      </c>
      <c r="H504" s="5">
        <v>9204</v>
      </c>
      <c r="I504" s="5">
        <v>20631</v>
      </c>
      <c r="J504" s="5">
        <v>778</v>
      </c>
      <c r="K504" s="5" t="s">
        <v>33</v>
      </c>
      <c r="L504" s="5">
        <v>34562</v>
      </c>
      <c r="M504" s="5">
        <v>148589</v>
      </c>
      <c r="N504" s="5">
        <v>11419</v>
      </c>
      <c r="O504" s="5">
        <v>6614</v>
      </c>
      <c r="P504" s="5">
        <v>2524</v>
      </c>
      <c r="Q504" s="5" t="s">
        <v>33</v>
      </c>
      <c r="R504" s="5" t="s">
        <v>33</v>
      </c>
      <c r="S504" s="5">
        <v>11868</v>
      </c>
      <c r="T504" s="5">
        <v>11041</v>
      </c>
      <c r="U504" s="5">
        <v>11234</v>
      </c>
      <c r="V504" s="5">
        <v>7540</v>
      </c>
      <c r="W504" s="5">
        <v>377</v>
      </c>
      <c r="X504" s="5">
        <v>33555</v>
      </c>
      <c r="Y504" s="5">
        <v>940</v>
      </c>
    </row>
    <row r="505" spans="1:25" x14ac:dyDescent="0.3">
      <c r="A505" s="1">
        <v>4057076</v>
      </c>
      <c r="B505" s="1" t="s">
        <v>21</v>
      </c>
      <c r="C505" s="2"/>
      <c r="D505" s="4" t="s">
        <v>48</v>
      </c>
      <c r="E505" s="4">
        <v>4057076</v>
      </c>
      <c r="F505" s="5">
        <v>0</v>
      </c>
      <c r="G505" s="5">
        <v>3221</v>
      </c>
      <c r="H505" s="5">
        <v>12259</v>
      </c>
      <c r="I505" s="5">
        <v>21888</v>
      </c>
      <c r="J505" s="5">
        <v>-77</v>
      </c>
      <c r="K505" s="5" t="s">
        <v>33</v>
      </c>
      <c r="L505" s="5">
        <v>37291</v>
      </c>
      <c r="M505" s="5">
        <v>141312</v>
      </c>
      <c r="N505" s="5">
        <v>10398</v>
      </c>
      <c r="O505" s="5">
        <v>6435</v>
      </c>
      <c r="P505" s="5">
        <v>2149</v>
      </c>
      <c r="Q505" s="5" t="s">
        <v>33</v>
      </c>
      <c r="R505" s="5" t="s">
        <v>33</v>
      </c>
      <c r="S505" s="5">
        <v>11309</v>
      </c>
      <c r="T505" s="5">
        <v>10688</v>
      </c>
      <c r="U505" s="5">
        <v>10871</v>
      </c>
      <c r="V505" s="5">
        <v>6903</v>
      </c>
      <c r="W505" s="5">
        <v>537</v>
      </c>
      <c r="X505" s="5">
        <v>33752</v>
      </c>
      <c r="Y505" s="5">
        <v>1037</v>
      </c>
    </row>
    <row r="506" spans="1:25" x14ac:dyDescent="0.3">
      <c r="A506" s="1">
        <v>4057076</v>
      </c>
      <c r="B506" s="1" t="s">
        <v>22</v>
      </c>
      <c r="C506" s="2"/>
      <c r="D506" s="4" t="s">
        <v>48</v>
      </c>
      <c r="E506" s="4">
        <v>4057076</v>
      </c>
      <c r="F506" s="5">
        <v>0</v>
      </c>
      <c r="G506" s="5">
        <v>9660</v>
      </c>
      <c r="H506" s="5">
        <v>1633</v>
      </c>
      <c r="I506" s="5">
        <v>13006</v>
      </c>
      <c r="J506" s="5">
        <v>2636</v>
      </c>
      <c r="K506" s="5" t="s">
        <v>33</v>
      </c>
      <c r="L506" s="5">
        <v>26935</v>
      </c>
      <c r="M506" s="5">
        <v>136322</v>
      </c>
      <c r="N506" s="5">
        <v>10952</v>
      </c>
      <c r="O506" s="5">
        <v>7187</v>
      </c>
      <c r="P506" s="5">
        <v>2599</v>
      </c>
      <c r="Q506" s="5" t="s">
        <v>33</v>
      </c>
      <c r="R506" s="5" t="s">
        <v>33</v>
      </c>
      <c r="S506" s="5">
        <v>13256</v>
      </c>
      <c r="T506" s="5">
        <v>10400</v>
      </c>
      <c r="U506" s="5">
        <v>10423</v>
      </c>
      <c r="V506" s="5">
        <v>6526</v>
      </c>
      <c r="W506" s="5">
        <v>378</v>
      </c>
      <c r="X506" s="5">
        <v>38355</v>
      </c>
      <c r="Y506" s="5">
        <v>1046</v>
      </c>
    </row>
    <row r="507" spans="1:25" x14ac:dyDescent="0.3">
      <c r="A507" s="1">
        <v>4057076</v>
      </c>
      <c r="B507" s="1" t="s">
        <v>23</v>
      </c>
      <c r="C507" s="2"/>
      <c r="D507" s="4" t="s">
        <v>48</v>
      </c>
      <c r="E507" s="4">
        <v>4057076</v>
      </c>
      <c r="F507" s="5">
        <v>-552</v>
      </c>
      <c r="G507" s="5">
        <v>7951</v>
      </c>
      <c r="H507" s="5">
        <v>3620</v>
      </c>
      <c r="I507" s="5">
        <v>19237</v>
      </c>
      <c r="J507" s="5">
        <v>19</v>
      </c>
      <c r="K507" s="5" t="s">
        <v>33</v>
      </c>
      <c r="L507" s="5">
        <v>30276</v>
      </c>
      <c r="M507" s="5">
        <v>128484</v>
      </c>
      <c r="N507" s="5">
        <v>10348</v>
      </c>
      <c r="O507" s="5">
        <v>7726</v>
      </c>
      <c r="P507" s="5">
        <v>1813</v>
      </c>
      <c r="Q507" s="5" t="s">
        <v>33</v>
      </c>
      <c r="R507" s="5" t="s">
        <v>33</v>
      </c>
      <c r="S507" s="5">
        <v>9565</v>
      </c>
      <c r="T507" s="5">
        <v>12360</v>
      </c>
      <c r="U507" s="5">
        <v>10827</v>
      </c>
      <c r="V507" s="5">
        <v>6613</v>
      </c>
      <c r="W507" s="5">
        <v>333</v>
      </c>
      <c r="X507" s="5">
        <v>39437</v>
      </c>
      <c r="Y507" s="5">
        <v>1035</v>
      </c>
    </row>
    <row r="508" spans="1:25" x14ac:dyDescent="0.3">
      <c r="A508" s="1">
        <v>4057076</v>
      </c>
      <c r="B508" s="1" t="s">
        <v>24</v>
      </c>
      <c r="C508" s="2"/>
      <c r="D508" s="4" t="s">
        <v>48</v>
      </c>
      <c r="E508" s="4">
        <v>4057076</v>
      </c>
      <c r="F508" s="5">
        <v>552</v>
      </c>
      <c r="G508" s="5">
        <v>17095</v>
      </c>
      <c r="H508" s="5">
        <v>9099</v>
      </c>
      <c r="I508" s="5">
        <v>14491</v>
      </c>
      <c r="J508" s="5">
        <v>939</v>
      </c>
      <c r="K508" s="5" t="s">
        <v>33</v>
      </c>
      <c r="L508" s="5">
        <v>42176</v>
      </c>
      <c r="M508" s="5">
        <v>128182</v>
      </c>
      <c r="N508" s="5">
        <v>10736</v>
      </c>
      <c r="O508" s="5">
        <v>6179</v>
      </c>
      <c r="P508" s="5">
        <v>1874</v>
      </c>
      <c r="Q508" s="5" t="s">
        <v>33</v>
      </c>
      <c r="R508" s="5" t="s">
        <v>33</v>
      </c>
      <c r="S508" s="5">
        <v>7177</v>
      </c>
      <c r="T508" s="5">
        <v>12235</v>
      </c>
      <c r="U508" s="5">
        <v>10279</v>
      </c>
      <c r="V508" s="5">
        <v>5726</v>
      </c>
      <c r="W508" s="5">
        <v>188</v>
      </c>
      <c r="X508" s="5">
        <v>41298</v>
      </c>
      <c r="Y508" s="5">
        <v>1268</v>
      </c>
    </row>
    <row r="509" spans="1:25" x14ac:dyDescent="0.3">
      <c r="A509" s="1">
        <v>4057076</v>
      </c>
      <c r="B509" s="1" t="s">
        <v>25</v>
      </c>
      <c r="C509" s="2"/>
      <c r="D509" s="4" t="s">
        <v>48</v>
      </c>
      <c r="E509" s="4">
        <v>4057076</v>
      </c>
      <c r="F509" s="5">
        <v>0</v>
      </c>
      <c r="G509" s="5">
        <v>18121</v>
      </c>
      <c r="H509" s="5">
        <v>2775</v>
      </c>
      <c r="I509" s="5">
        <v>12157</v>
      </c>
      <c r="J509" s="5">
        <v>2584</v>
      </c>
      <c r="K509" s="5" t="s">
        <v>33</v>
      </c>
      <c r="L509" s="5">
        <v>35637</v>
      </c>
      <c r="M509" s="5">
        <v>130386</v>
      </c>
      <c r="N509" s="5">
        <v>14880</v>
      </c>
      <c r="O509" s="5">
        <v>6898</v>
      </c>
      <c r="P509" s="5">
        <v>1641</v>
      </c>
      <c r="Q509" s="5" t="s">
        <v>33</v>
      </c>
      <c r="R509" s="5" t="s">
        <v>33</v>
      </c>
      <c r="S509" s="5">
        <v>7765</v>
      </c>
      <c r="T509" s="5">
        <v>10462</v>
      </c>
      <c r="U509" s="5">
        <v>10251</v>
      </c>
      <c r="V509" s="5">
        <v>5250</v>
      </c>
      <c r="W509" s="5">
        <v>282</v>
      </c>
      <c r="X509" s="5">
        <v>38778</v>
      </c>
      <c r="Y509" s="5">
        <v>1013</v>
      </c>
    </row>
    <row r="510" spans="1:25" x14ac:dyDescent="0.3">
      <c r="A510" s="1">
        <v>4057076</v>
      </c>
      <c r="B510" s="1" t="s">
        <v>26</v>
      </c>
      <c r="C510" s="2"/>
      <c r="D510" s="4" t="s">
        <v>48</v>
      </c>
      <c r="E510" s="4">
        <v>4057076</v>
      </c>
      <c r="F510" s="5">
        <v>0</v>
      </c>
      <c r="G510" s="5">
        <v>14603</v>
      </c>
      <c r="H510" s="5">
        <v>2450</v>
      </c>
      <c r="I510" s="5">
        <v>13476</v>
      </c>
      <c r="J510" s="5">
        <v>151</v>
      </c>
      <c r="K510" s="5" t="s">
        <v>33</v>
      </c>
      <c r="L510" s="5">
        <v>30680</v>
      </c>
      <c r="M510" s="5">
        <v>140854</v>
      </c>
      <c r="N510" s="5">
        <v>18139</v>
      </c>
      <c r="O510" s="5">
        <v>7201</v>
      </c>
      <c r="P510" s="5">
        <v>1847</v>
      </c>
      <c r="Q510" s="5" t="s">
        <v>33</v>
      </c>
      <c r="R510" s="5" t="s">
        <v>33</v>
      </c>
      <c r="S510" s="5">
        <v>7652</v>
      </c>
      <c r="T510" s="5">
        <v>10769</v>
      </c>
      <c r="U510" s="5">
        <v>10351</v>
      </c>
      <c r="V510" s="5">
        <v>5823</v>
      </c>
      <c r="W510" s="5">
        <v>50</v>
      </c>
      <c r="X510" s="5">
        <v>35653</v>
      </c>
      <c r="Y510" s="5">
        <v>834</v>
      </c>
    </row>
    <row r="511" spans="1:25" x14ac:dyDescent="0.3">
      <c r="A511" s="1">
        <v>4057076</v>
      </c>
      <c r="B511" s="1" t="s">
        <v>27</v>
      </c>
      <c r="C511" s="2"/>
      <c r="D511" s="4" t="s">
        <v>48</v>
      </c>
      <c r="E511" s="4">
        <v>4057076</v>
      </c>
      <c r="F511" s="5">
        <v>0</v>
      </c>
      <c r="G511" s="5">
        <v>13713</v>
      </c>
      <c r="H511" s="5">
        <v>9712</v>
      </c>
      <c r="I511" s="5">
        <v>14486</v>
      </c>
      <c r="J511" s="5">
        <v>228</v>
      </c>
      <c r="K511" s="5" t="s">
        <v>33</v>
      </c>
      <c r="L511" s="5">
        <v>38138</v>
      </c>
      <c r="M511" s="5">
        <v>152390</v>
      </c>
      <c r="N511" s="5">
        <v>18633</v>
      </c>
      <c r="O511" s="5">
        <v>5777</v>
      </c>
      <c r="P511" s="5">
        <v>1557</v>
      </c>
      <c r="Q511" s="5" t="s">
        <v>33</v>
      </c>
      <c r="R511" s="5" t="s">
        <v>33</v>
      </c>
      <c r="S511" s="5">
        <v>7808</v>
      </c>
      <c r="T511" s="5">
        <v>10188</v>
      </c>
      <c r="U511" s="5">
        <v>10724</v>
      </c>
      <c r="V511" s="5">
        <v>4978</v>
      </c>
      <c r="W511" s="5">
        <v>8</v>
      </c>
      <c r="X511" s="5">
        <v>34761</v>
      </c>
      <c r="Y511" s="5">
        <v>1196</v>
      </c>
    </row>
    <row r="512" spans="1:25" x14ac:dyDescent="0.3">
      <c r="A512" s="1">
        <v>4057076</v>
      </c>
      <c r="B512" s="1" t="s">
        <v>28</v>
      </c>
      <c r="C512" s="2"/>
      <c r="D512" s="4" t="s">
        <v>48</v>
      </c>
      <c r="E512" s="4">
        <v>4057076</v>
      </c>
      <c r="F512" s="5">
        <v>0</v>
      </c>
      <c r="G512" s="5">
        <v>20193</v>
      </c>
      <c r="H512" s="5">
        <v>3311</v>
      </c>
      <c r="I512" s="5">
        <v>14642</v>
      </c>
      <c r="J512" s="5">
        <v>207</v>
      </c>
      <c r="K512" s="5" t="s">
        <v>33</v>
      </c>
      <c r="L512" s="5">
        <v>38354</v>
      </c>
      <c r="M512" s="5">
        <v>158467</v>
      </c>
      <c r="N512" s="5">
        <v>15805</v>
      </c>
      <c r="O512" s="5">
        <v>5132</v>
      </c>
      <c r="P512" s="5">
        <v>1699</v>
      </c>
      <c r="Q512" s="5" t="s">
        <v>33</v>
      </c>
      <c r="R512" s="5" t="s">
        <v>33</v>
      </c>
      <c r="S512" s="5">
        <v>7767</v>
      </c>
      <c r="T512" s="5">
        <v>10594</v>
      </c>
      <c r="U512" s="5">
        <v>10531</v>
      </c>
      <c r="V512" s="5">
        <v>3333</v>
      </c>
      <c r="W512" s="5">
        <v>0</v>
      </c>
      <c r="X512" s="5">
        <v>30949</v>
      </c>
      <c r="Y512" s="5">
        <v>1065</v>
      </c>
    </row>
    <row r="513" spans="1:25" x14ac:dyDescent="0.3">
      <c r="A513" s="1">
        <v>4057076</v>
      </c>
      <c r="B513" s="1" t="s">
        <v>29</v>
      </c>
      <c r="C513" s="2"/>
      <c r="D513" s="4" t="s">
        <v>48</v>
      </c>
      <c r="E513" s="4">
        <v>4057076</v>
      </c>
      <c r="F513" s="5">
        <v>0</v>
      </c>
      <c r="G513" s="5">
        <v>-205466</v>
      </c>
      <c r="H513" s="5">
        <v>1868</v>
      </c>
      <c r="I513" s="5">
        <v>13729</v>
      </c>
      <c r="J513" s="5">
        <v>208996</v>
      </c>
      <c r="K513" s="5" t="s">
        <v>33</v>
      </c>
      <c r="L513" s="5">
        <v>19127</v>
      </c>
      <c r="M513" s="5">
        <v>174230</v>
      </c>
      <c r="N513" s="5">
        <v>15826</v>
      </c>
      <c r="O513" s="5">
        <v>3937</v>
      </c>
      <c r="P513" s="5">
        <v>1397</v>
      </c>
      <c r="Q513" s="5" t="s">
        <v>33</v>
      </c>
      <c r="R513" s="5" t="s">
        <v>33</v>
      </c>
      <c r="S513" s="5">
        <v>7083</v>
      </c>
      <c r="T513" s="5">
        <v>9774</v>
      </c>
      <c r="U513" s="5">
        <v>9879</v>
      </c>
      <c r="V513" s="5">
        <v>3635</v>
      </c>
      <c r="W513" s="5">
        <v>1</v>
      </c>
      <c r="X513" s="5">
        <v>31702</v>
      </c>
      <c r="Y513" s="5">
        <v>893</v>
      </c>
    </row>
    <row r="514" spans="1:25" x14ac:dyDescent="0.3">
      <c r="A514" s="1">
        <v>4057076</v>
      </c>
      <c r="B514" s="1" t="s">
        <v>30</v>
      </c>
      <c r="C514" s="2"/>
      <c r="D514" s="4" t="s">
        <v>48</v>
      </c>
      <c r="E514" s="4">
        <v>4057076</v>
      </c>
      <c r="F514" s="5">
        <v>0</v>
      </c>
      <c r="G514" s="5">
        <v>214047</v>
      </c>
      <c r="H514" s="5">
        <v>2584</v>
      </c>
      <c r="I514" s="5">
        <v>16145</v>
      </c>
      <c r="J514" s="5">
        <v>-208459</v>
      </c>
      <c r="K514" s="5" t="s">
        <v>33</v>
      </c>
      <c r="L514" s="5">
        <v>24316</v>
      </c>
      <c r="M514" s="5">
        <v>159364</v>
      </c>
      <c r="N514" s="5">
        <v>11579</v>
      </c>
      <c r="O514" s="5">
        <v>4888</v>
      </c>
      <c r="P514" s="5">
        <v>1190</v>
      </c>
      <c r="Q514" s="5" t="s">
        <v>33</v>
      </c>
      <c r="R514" s="5" t="s">
        <v>33</v>
      </c>
      <c r="S514" s="5">
        <v>6102</v>
      </c>
      <c r="T514" s="5">
        <v>7651</v>
      </c>
      <c r="U514" s="5">
        <v>9228</v>
      </c>
      <c r="V514" s="5">
        <v>3974</v>
      </c>
      <c r="W514" s="5">
        <v>0</v>
      </c>
      <c r="X514" s="5">
        <v>29746</v>
      </c>
      <c r="Y514" s="5">
        <v>1170</v>
      </c>
    </row>
    <row r="515" spans="1:25" x14ac:dyDescent="0.3">
      <c r="A515" s="1">
        <v>4057076</v>
      </c>
      <c r="B515" s="1" t="s">
        <v>31</v>
      </c>
      <c r="C515" s="2"/>
      <c r="D515" s="4" t="s">
        <v>48</v>
      </c>
      <c r="E515" s="4">
        <v>4057076</v>
      </c>
      <c r="F515" s="5">
        <v>0</v>
      </c>
      <c r="G515" s="5">
        <v>300809</v>
      </c>
      <c r="H515" s="5">
        <v>12024</v>
      </c>
      <c r="I515" s="5">
        <v>16481</v>
      </c>
      <c r="J515" s="5">
        <v>312</v>
      </c>
      <c r="K515" s="5" t="s">
        <v>33</v>
      </c>
      <c r="L515" s="5">
        <v>329626</v>
      </c>
      <c r="M515" s="5">
        <v>138085</v>
      </c>
      <c r="N515" s="5">
        <v>11027</v>
      </c>
      <c r="O515" s="5">
        <v>4312</v>
      </c>
      <c r="P515" s="5">
        <v>1684</v>
      </c>
      <c r="Q515" s="5" t="s">
        <v>33</v>
      </c>
      <c r="R515" s="5" t="s">
        <v>33</v>
      </c>
      <c r="S515" s="5">
        <v>6077</v>
      </c>
      <c r="T515" s="5">
        <v>7820</v>
      </c>
      <c r="U515" s="5">
        <v>10298</v>
      </c>
      <c r="V515" s="5">
        <v>3762</v>
      </c>
      <c r="W515" s="5">
        <v>0</v>
      </c>
      <c r="X515" s="5">
        <v>27854</v>
      </c>
      <c r="Y515" s="5">
        <v>944</v>
      </c>
    </row>
    <row r="516" spans="1:25" x14ac:dyDescent="0.3">
      <c r="A516" s="1">
        <v>4056978</v>
      </c>
      <c r="B516" s="1" t="s">
        <v>0</v>
      </c>
      <c r="C516" s="2"/>
      <c r="D516" s="4" t="s">
        <v>49</v>
      </c>
      <c r="E516" s="4">
        <v>4056978</v>
      </c>
      <c r="F516" s="5">
        <v>4962</v>
      </c>
      <c r="G516" s="5">
        <v>0</v>
      </c>
      <c r="H516" s="5">
        <v>58077</v>
      </c>
      <c r="I516" s="5">
        <v>64198</v>
      </c>
      <c r="J516" s="5">
        <v>62344</v>
      </c>
      <c r="K516" s="5">
        <v>0</v>
      </c>
      <c r="L516" s="5">
        <v>189581</v>
      </c>
      <c r="M516" s="5">
        <v>11187</v>
      </c>
      <c r="N516" s="5">
        <v>0</v>
      </c>
      <c r="O516" s="5">
        <v>176043</v>
      </c>
      <c r="P516" s="5">
        <v>6583</v>
      </c>
      <c r="Q516" s="5">
        <v>0</v>
      </c>
      <c r="R516" s="5">
        <v>0</v>
      </c>
      <c r="S516" s="5">
        <v>27593</v>
      </c>
      <c r="T516" s="5">
        <v>77123</v>
      </c>
      <c r="U516" s="5">
        <v>41341</v>
      </c>
      <c r="V516" s="5">
        <v>25551</v>
      </c>
      <c r="W516" s="5">
        <v>1268</v>
      </c>
      <c r="X516" s="5">
        <v>57437</v>
      </c>
      <c r="Y516" s="5">
        <v>2540</v>
      </c>
    </row>
    <row r="517" spans="1:25" x14ac:dyDescent="0.3">
      <c r="A517" s="1">
        <v>4056978</v>
      </c>
      <c r="B517" s="1" t="s">
        <v>1</v>
      </c>
      <c r="C517" s="2"/>
      <c r="D517" s="4" t="s">
        <v>49</v>
      </c>
      <c r="E517" s="4">
        <v>4056978</v>
      </c>
      <c r="F517" s="5">
        <v>7772</v>
      </c>
      <c r="G517" s="5">
        <v>0</v>
      </c>
      <c r="H517" s="5">
        <v>114053</v>
      </c>
      <c r="I517" s="5">
        <v>48421</v>
      </c>
      <c r="J517" s="5">
        <v>29026</v>
      </c>
      <c r="K517" s="5">
        <v>0</v>
      </c>
      <c r="L517" s="5">
        <v>199271</v>
      </c>
      <c r="M517" s="5">
        <v>17147</v>
      </c>
      <c r="N517" s="5">
        <v>0</v>
      </c>
      <c r="O517" s="5">
        <v>174953</v>
      </c>
      <c r="P517" s="5">
        <v>8742</v>
      </c>
      <c r="Q517" s="5">
        <v>0</v>
      </c>
      <c r="R517" s="5">
        <v>0</v>
      </c>
      <c r="S517" s="5">
        <v>28826</v>
      </c>
      <c r="T517" s="5">
        <v>88323</v>
      </c>
      <c r="U517" s="5">
        <v>37624</v>
      </c>
      <c r="V517" s="5">
        <v>20609</v>
      </c>
      <c r="W517" s="5">
        <v>1385</v>
      </c>
      <c r="X517" s="5">
        <v>67897</v>
      </c>
      <c r="Y517" s="5">
        <v>3110</v>
      </c>
    </row>
    <row r="518" spans="1:25" x14ac:dyDescent="0.3">
      <c r="A518" s="1">
        <v>4056978</v>
      </c>
      <c r="B518" s="1" t="s">
        <v>2</v>
      </c>
      <c r="C518" s="2"/>
      <c r="D518" s="4" t="s">
        <v>49</v>
      </c>
      <c r="E518" s="4">
        <v>4056978</v>
      </c>
      <c r="F518" s="5">
        <v>49242</v>
      </c>
      <c r="G518" s="5">
        <v>0</v>
      </c>
      <c r="H518" s="5">
        <v>46257</v>
      </c>
      <c r="I518" s="5">
        <v>99396</v>
      </c>
      <c r="J518" s="5">
        <v>50757</v>
      </c>
      <c r="K518" s="5">
        <v>0</v>
      </c>
      <c r="L518" s="5">
        <v>245652</v>
      </c>
      <c r="M518" s="5">
        <v>14444</v>
      </c>
      <c r="N518" s="5">
        <v>0</v>
      </c>
      <c r="O518" s="5">
        <v>178287</v>
      </c>
      <c r="P518" s="5">
        <v>7644</v>
      </c>
      <c r="Q518" s="5">
        <v>0</v>
      </c>
      <c r="R518" s="5">
        <v>0</v>
      </c>
      <c r="S518" s="5">
        <v>30626</v>
      </c>
      <c r="T518" s="5">
        <v>67132</v>
      </c>
      <c r="U518" s="5">
        <v>32435</v>
      </c>
      <c r="V518" s="5">
        <v>24010</v>
      </c>
      <c r="W518" s="5">
        <v>1626</v>
      </c>
      <c r="X518" s="5">
        <v>45305</v>
      </c>
      <c r="Y518" s="5">
        <v>1202</v>
      </c>
    </row>
    <row r="519" spans="1:25" x14ac:dyDescent="0.3">
      <c r="A519" s="1">
        <v>4056978</v>
      </c>
      <c r="B519" s="1" t="s">
        <v>3</v>
      </c>
      <c r="C519" s="2"/>
      <c r="D519" s="4" t="s">
        <v>49</v>
      </c>
      <c r="E519" s="4">
        <v>4056978</v>
      </c>
      <c r="F519" s="5">
        <v>5032</v>
      </c>
      <c r="G519" s="5">
        <v>0</v>
      </c>
      <c r="H519" s="5">
        <v>60357</v>
      </c>
      <c r="I519" s="5">
        <v>63971</v>
      </c>
      <c r="J519" s="5">
        <v>31579</v>
      </c>
      <c r="K519" s="5">
        <v>0</v>
      </c>
      <c r="L519" s="5">
        <v>160938</v>
      </c>
      <c r="M519" s="5">
        <v>36530</v>
      </c>
      <c r="N519" s="5">
        <v>0</v>
      </c>
      <c r="O519" s="5">
        <v>166315</v>
      </c>
      <c r="P519" s="5">
        <v>7480</v>
      </c>
      <c r="Q519" s="5">
        <v>0</v>
      </c>
      <c r="R519" s="5">
        <v>0</v>
      </c>
      <c r="S519" s="5">
        <v>38462</v>
      </c>
      <c r="T519" s="5">
        <v>56544</v>
      </c>
      <c r="U519" s="5">
        <v>33020</v>
      </c>
      <c r="V519" s="5">
        <v>22962</v>
      </c>
      <c r="W519" s="5">
        <v>1943</v>
      </c>
      <c r="X519" s="5">
        <v>51650</v>
      </c>
      <c r="Y519" s="5">
        <v>3766</v>
      </c>
    </row>
    <row r="520" spans="1:25" x14ac:dyDescent="0.3">
      <c r="A520" s="1">
        <v>4056978</v>
      </c>
      <c r="B520" s="1" t="s">
        <v>4</v>
      </c>
      <c r="C520" s="2"/>
      <c r="D520" s="4" t="s">
        <v>49</v>
      </c>
      <c r="E520" s="4">
        <v>4056978</v>
      </c>
      <c r="F520" s="5">
        <v>14307</v>
      </c>
      <c r="G520" s="5">
        <v>0</v>
      </c>
      <c r="H520" s="5">
        <v>419189</v>
      </c>
      <c r="I520" s="5">
        <v>18842</v>
      </c>
      <c r="J520" s="5">
        <v>17248</v>
      </c>
      <c r="K520" s="5">
        <v>0</v>
      </c>
      <c r="L520" s="5">
        <v>469587</v>
      </c>
      <c r="M520" s="5">
        <v>62607</v>
      </c>
      <c r="N520" s="5">
        <v>0</v>
      </c>
      <c r="O520" s="5">
        <v>153592</v>
      </c>
      <c r="P520" s="5">
        <v>8030</v>
      </c>
      <c r="Q520" s="5">
        <v>0</v>
      </c>
      <c r="R520" s="5">
        <v>0</v>
      </c>
      <c r="S520" s="5">
        <v>36053</v>
      </c>
      <c r="T520" s="5">
        <v>59614</v>
      </c>
      <c r="U520" s="5">
        <v>31815</v>
      </c>
      <c r="V520" s="5">
        <v>8550</v>
      </c>
      <c r="W520" s="5">
        <v>3279</v>
      </c>
      <c r="X520" s="5">
        <v>63043</v>
      </c>
      <c r="Y520" s="5">
        <v>3918</v>
      </c>
    </row>
    <row r="521" spans="1:25" x14ac:dyDescent="0.3">
      <c r="A521" s="1">
        <v>4056978</v>
      </c>
      <c r="B521" s="1" t="s">
        <v>5</v>
      </c>
      <c r="C521" s="2"/>
      <c r="D521" s="4" t="s">
        <v>49</v>
      </c>
      <c r="E521" s="4">
        <v>4056978</v>
      </c>
      <c r="F521" s="5">
        <v>2426</v>
      </c>
      <c r="G521" s="5">
        <v>0</v>
      </c>
      <c r="H521" s="5">
        <v>376458</v>
      </c>
      <c r="I521" s="5">
        <v>62111</v>
      </c>
      <c r="J521" s="5">
        <v>14120</v>
      </c>
      <c r="K521" s="5">
        <v>0</v>
      </c>
      <c r="L521" s="5">
        <v>455115</v>
      </c>
      <c r="M521" s="5">
        <v>34457</v>
      </c>
      <c r="N521" s="5">
        <v>0</v>
      </c>
      <c r="O521" s="5">
        <v>144933</v>
      </c>
      <c r="P521" s="5">
        <v>7735</v>
      </c>
      <c r="Q521" s="5">
        <v>0</v>
      </c>
      <c r="R521" s="5">
        <v>0</v>
      </c>
      <c r="S521" s="5">
        <v>32866</v>
      </c>
      <c r="T521" s="5">
        <v>62971</v>
      </c>
      <c r="U521" s="5">
        <v>30924</v>
      </c>
      <c r="V521" s="5">
        <v>1235</v>
      </c>
      <c r="W521" s="5">
        <v>2849</v>
      </c>
      <c r="X521" s="5">
        <v>56565</v>
      </c>
      <c r="Y521" s="5">
        <v>4325</v>
      </c>
    </row>
    <row r="522" spans="1:25" x14ac:dyDescent="0.3">
      <c r="A522" s="1">
        <v>4056978</v>
      </c>
      <c r="B522" s="1" t="s">
        <v>6</v>
      </c>
      <c r="C522" s="2"/>
      <c r="D522" s="4" t="s">
        <v>49</v>
      </c>
      <c r="E522" s="4">
        <v>4056978</v>
      </c>
      <c r="F522" s="5">
        <v>408</v>
      </c>
      <c r="G522" s="5">
        <v>0</v>
      </c>
      <c r="H522" s="5">
        <v>363457</v>
      </c>
      <c r="I522" s="5">
        <v>55111</v>
      </c>
      <c r="J522" s="5">
        <v>19133</v>
      </c>
      <c r="K522" s="5">
        <v>0</v>
      </c>
      <c r="L522" s="5">
        <v>438109</v>
      </c>
      <c r="M522" s="5">
        <v>34898</v>
      </c>
      <c r="N522" s="5">
        <v>0</v>
      </c>
      <c r="O522" s="5">
        <v>139303</v>
      </c>
      <c r="P522" s="5">
        <v>6562</v>
      </c>
      <c r="Q522" s="5">
        <v>0</v>
      </c>
      <c r="R522" s="5">
        <v>0</v>
      </c>
      <c r="S522" s="5">
        <v>34700</v>
      </c>
      <c r="T522" s="5">
        <v>66503</v>
      </c>
      <c r="U522" s="5">
        <v>29123</v>
      </c>
      <c r="V522" s="5">
        <v>1311</v>
      </c>
      <c r="W522" s="5">
        <v>2482</v>
      </c>
      <c r="X522" s="5">
        <v>46435</v>
      </c>
      <c r="Y522" s="5">
        <v>3105</v>
      </c>
    </row>
    <row r="523" spans="1:25" x14ac:dyDescent="0.3">
      <c r="A523" s="1">
        <v>4056978</v>
      </c>
      <c r="B523" s="1" t="s">
        <v>7</v>
      </c>
      <c r="C523" s="2"/>
      <c r="D523" s="4" t="s">
        <v>49</v>
      </c>
      <c r="E523" s="4">
        <v>4056978</v>
      </c>
      <c r="F523" s="5">
        <v>17564</v>
      </c>
      <c r="G523" s="5">
        <v>0</v>
      </c>
      <c r="H523" s="5">
        <v>326026</v>
      </c>
      <c r="I523" s="5">
        <v>57213</v>
      </c>
      <c r="J523" s="5">
        <v>21903</v>
      </c>
      <c r="K523" s="5">
        <v>0</v>
      </c>
      <c r="L523" s="5">
        <v>422706</v>
      </c>
      <c r="M523" s="5">
        <v>64872</v>
      </c>
      <c r="N523" s="5">
        <v>0</v>
      </c>
      <c r="O523" s="5">
        <v>115358</v>
      </c>
      <c r="P523" s="5">
        <v>6505</v>
      </c>
      <c r="Q523" s="5">
        <v>0</v>
      </c>
      <c r="R523" s="5">
        <v>0</v>
      </c>
      <c r="S523" s="5">
        <v>29149</v>
      </c>
      <c r="T523" s="5">
        <v>56658</v>
      </c>
      <c r="U523" s="5">
        <v>34178</v>
      </c>
      <c r="V523" s="5">
        <v>931</v>
      </c>
      <c r="W523" s="5">
        <v>1804</v>
      </c>
      <c r="X523" s="5">
        <v>43168</v>
      </c>
      <c r="Y523" s="5">
        <v>2192</v>
      </c>
    </row>
    <row r="524" spans="1:25" x14ac:dyDescent="0.3">
      <c r="A524" s="1">
        <v>4056978</v>
      </c>
      <c r="B524" s="1" t="s">
        <v>8</v>
      </c>
      <c r="C524" s="2"/>
      <c r="D524" s="4" t="s">
        <v>49</v>
      </c>
      <c r="E524" s="4">
        <v>4056978</v>
      </c>
      <c r="F524" s="5">
        <v>250</v>
      </c>
      <c r="G524" s="5">
        <v>0</v>
      </c>
      <c r="H524" s="5">
        <v>87886</v>
      </c>
      <c r="I524" s="5">
        <v>78555</v>
      </c>
      <c r="J524" s="5">
        <v>37064</v>
      </c>
      <c r="K524" s="5">
        <v>0</v>
      </c>
      <c r="L524" s="5">
        <v>203755</v>
      </c>
      <c r="M524" s="5">
        <v>74075</v>
      </c>
      <c r="N524" s="5">
        <v>0</v>
      </c>
      <c r="O524" s="5">
        <v>106222</v>
      </c>
      <c r="P524" s="5">
        <v>6296</v>
      </c>
      <c r="Q524" s="5">
        <v>0</v>
      </c>
      <c r="R524" s="5">
        <v>0</v>
      </c>
      <c r="S524" s="5">
        <v>30913</v>
      </c>
      <c r="T524" s="5">
        <v>54058</v>
      </c>
      <c r="U524" s="5">
        <v>33929</v>
      </c>
      <c r="V524" s="5">
        <v>1026</v>
      </c>
      <c r="W524" s="5">
        <v>1655</v>
      </c>
      <c r="X524" s="5">
        <v>36132</v>
      </c>
      <c r="Y524" s="5">
        <v>1786</v>
      </c>
    </row>
    <row r="525" spans="1:25" x14ac:dyDescent="0.3">
      <c r="A525" s="1">
        <v>4056978</v>
      </c>
      <c r="B525" s="1" t="s">
        <v>9</v>
      </c>
      <c r="C525" s="2"/>
      <c r="D525" s="4" t="s">
        <v>49</v>
      </c>
      <c r="E525" s="4">
        <v>4056978</v>
      </c>
      <c r="F525" s="5">
        <v>309</v>
      </c>
      <c r="G525" s="5">
        <v>0</v>
      </c>
      <c r="H525" s="5">
        <v>20636</v>
      </c>
      <c r="I525" s="5">
        <v>52431</v>
      </c>
      <c r="J525" s="5">
        <v>2169</v>
      </c>
      <c r="K525" s="5">
        <v>0</v>
      </c>
      <c r="L525" s="5">
        <v>75545</v>
      </c>
      <c r="M525" s="5">
        <v>71840</v>
      </c>
      <c r="N525" s="5">
        <v>0</v>
      </c>
      <c r="O525" s="5">
        <v>108699</v>
      </c>
      <c r="P525" s="5">
        <v>6217</v>
      </c>
      <c r="Q525" s="5">
        <v>0</v>
      </c>
      <c r="R525" s="5">
        <v>0</v>
      </c>
      <c r="S525" s="5">
        <v>35297</v>
      </c>
      <c r="T525" s="5">
        <v>46921</v>
      </c>
      <c r="U525" s="5">
        <v>33954</v>
      </c>
      <c r="V525" s="5">
        <v>1502</v>
      </c>
      <c r="W525" s="5">
        <v>1976</v>
      </c>
      <c r="X525" s="5">
        <v>42521</v>
      </c>
      <c r="Y525" s="5">
        <v>1616</v>
      </c>
    </row>
    <row r="526" spans="1:25" x14ac:dyDescent="0.3">
      <c r="A526" s="1">
        <v>4056978</v>
      </c>
      <c r="B526" s="1" t="s">
        <v>10</v>
      </c>
      <c r="C526" s="2"/>
      <c r="D526" s="4" t="s">
        <v>49</v>
      </c>
      <c r="E526" s="4">
        <v>4056978</v>
      </c>
      <c r="F526" s="5">
        <v>1430</v>
      </c>
      <c r="G526" s="5">
        <v>0</v>
      </c>
      <c r="H526" s="5">
        <v>44550</v>
      </c>
      <c r="I526" s="5">
        <v>50949</v>
      </c>
      <c r="J526" s="5">
        <v>6296</v>
      </c>
      <c r="K526" s="5">
        <v>0</v>
      </c>
      <c r="L526" s="5">
        <v>103225</v>
      </c>
      <c r="M526" s="5">
        <v>102675</v>
      </c>
      <c r="N526" s="5">
        <v>0</v>
      </c>
      <c r="O526" s="5">
        <v>92563</v>
      </c>
      <c r="P526" s="5">
        <v>6410</v>
      </c>
      <c r="Q526" s="5">
        <v>0</v>
      </c>
      <c r="R526" s="5">
        <v>0</v>
      </c>
      <c r="S526" s="5">
        <v>35482</v>
      </c>
      <c r="T526" s="5">
        <v>53251</v>
      </c>
      <c r="U526" s="5">
        <v>38142</v>
      </c>
      <c r="V526" s="5">
        <v>1989</v>
      </c>
      <c r="W526" s="5">
        <v>2653</v>
      </c>
      <c r="X526" s="5">
        <v>45836</v>
      </c>
      <c r="Y526" s="5">
        <v>1998</v>
      </c>
    </row>
    <row r="527" spans="1:25" x14ac:dyDescent="0.3">
      <c r="A527" s="1">
        <v>4056978</v>
      </c>
      <c r="B527" s="1" t="s">
        <v>11</v>
      </c>
      <c r="C527" s="2"/>
      <c r="D527" s="4" t="s">
        <v>49</v>
      </c>
      <c r="E527" s="4">
        <v>4056978</v>
      </c>
      <c r="F527" s="5">
        <v>600</v>
      </c>
      <c r="G527" s="5">
        <v>0</v>
      </c>
      <c r="H527" s="5">
        <v>84333</v>
      </c>
      <c r="I527" s="5">
        <v>42407</v>
      </c>
      <c r="J527" s="5">
        <v>10913</v>
      </c>
      <c r="K527" s="5">
        <v>0</v>
      </c>
      <c r="L527" s="5">
        <v>138252</v>
      </c>
      <c r="M527" s="5">
        <v>162782</v>
      </c>
      <c r="N527" s="5">
        <v>0</v>
      </c>
      <c r="O527" s="5">
        <v>73422</v>
      </c>
      <c r="P527" s="5">
        <v>5760</v>
      </c>
      <c r="Q527" s="5">
        <v>0</v>
      </c>
      <c r="R527" s="5">
        <v>0</v>
      </c>
      <c r="S527" s="5">
        <v>35791</v>
      </c>
      <c r="T527" s="5">
        <v>36354</v>
      </c>
      <c r="U527" s="5">
        <v>35574</v>
      </c>
      <c r="V527" s="5">
        <v>4370</v>
      </c>
      <c r="W527" s="5">
        <v>2749</v>
      </c>
      <c r="X527" s="5">
        <v>49476</v>
      </c>
      <c r="Y527" s="5">
        <v>1874</v>
      </c>
    </row>
    <row r="528" spans="1:25" x14ac:dyDescent="0.3">
      <c r="A528" s="1">
        <v>4056978</v>
      </c>
      <c r="B528" s="1" t="s">
        <v>12</v>
      </c>
      <c r="C528" s="2"/>
      <c r="D528" s="4" t="s">
        <v>49</v>
      </c>
      <c r="E528" s="4">
        <v>4056978</v>
      </c>
      <c r="F528" s="5">
        <v>162</v>
      </c>
      <c r="G528" s="5">
        <v>0</v>
      </c>
      <c r="H528" s="5">
        <v>41387</v>
      </c>
      <c r="I528" s="5">
        <v>38921</v>
      </c>
      <c r="J528" s="5">
        <v>12828</v>
      </c>
      <c r="K528" s="5">
        <v>0</v>
      </c>
      <c r="L528" s="5">
        <v>93297</v>
      </c>
      <c r="M528" s="5">
        <v>185045</v>
      </c>
      <c r="N528" s="5">
        <v>0</v>
      </c>
      <c r="O528" s="5">
        <v>58530</v>
      </c>
      <c r="P528" s="5">
        <v>4921</v>
      </c>
      <c r="Q528" s="5">
        <v>0</v>
      </c>
      <c r="R528" s="5">
        <v>0</v>
      </c>
      <c r="S528" s="5">
        <v>30223</v>
      </c>
      <c r="T528" s="5">
        <v>36323</v>
      </c>
      <c r="U528" s="5">
        <v>35290</v>
      </c>
      <c r="V528" s="5">
        <v>4938</v>
      </c>
      <c r="W528" s="5">
        <v>2875</v>
      </c>
      <c r="X528" s="5">
        <v>48820</v>
      </c>
      <c r="Y528" s="5">
        <v>470</v>
      </c>
    </row>
    <row r="529" spans="1:25" x14ac:dyDescent="0.3">
      <c r="A529" s="1">
        <v>4056978</v>
      </c>
      <c r="B529" s="1" t="s">
        <v>13</v>
      </c>
      <c r="C529" s="2"/>
      <c r="D529" s="4" t="s">
        <v>49</v>
      </c>
      <c r="E529" s="4">
        <v>4056978</v>
      </c>
      <c r="F529" s="5">
        <v>-57</v>
      </c>
      <c r="G529" s="5">
        <v>0</v>
      </c>
      <c r="H529" s="5">
        <v>14679</v>
      </c>
      <c r="I529" s="5">
        <v>29290</v>
      </c>
      <c r="J529" s="5">
        <v>8924</v>
      </c>
      <c r="K529" s="5">
        <v>0</v>
      </c>
      <c r="L529" s="5">
        <v>52837</v>
      </c>
      <c r="M529" s="5">
        <v>213959</v>
      </c>
      <c r="N529" s="5">
        <v>0</v>
      </c>
      <c r="O529" s="5">
        <v>52629</v>
      </c>
      <c r="P529" s="5">
        <v>5525</v>
      </c>
      <c r="Q529" s="5">
        <v>0</v>
      </c>
      <c r="R529" s="5">
        <v>0</v>
      </c>
      <c r="S529" s="5">
        <v>33106</v>
      </c>
      <c r="T529" s="5">
        <v>32255</v>
      </c>
      <c r="U529" s="5">
        <v>32035</v>
      </c>
      <c r="V529" s="5">
        <v>5874</v>
      </c>
      <c r="W529" s="5">
        <v>3459</v>
      </c>
      <c r="X529" s="5">
        <v>45395</v>
      </c>
      <c r="Y529" s="5">
        <v>1019</v>
      </c>
    </row>
    <row r="530" spans="1:25" x14ac:dyDescent="0.3">
      <c r="A530" s="1">
        <v>4056978</v>
      </c>
      <c r="B530" s="1" t="s">
        <v>14</v>
      </c>
      <c r="C530" s="2"/>
      <c r="D530" s="4" t="s">
        <v>49</v>
      </c>
      <c r="E530" s="4">
        <v>4056978</v>
      </c>
      <c r="F530" s="5">
        <v>6904</v>
      </c>
      <c r="G530" s="5">
        <v>0</v>
      </c>
      <c r="H530" s="5">
        <v>11701</v>
      </c>
      <c r="I530" s="5">
        <v>31524</v>
      </c>
      <c r="J530" s="5">
        <v>7853</v>
      </c>
      <c r="K530" s="5" t="s">
        <v>33</v>
      </c>
      <c r="L530" s="5">
        <v>57983</v>
      </c>
      <c r="M530" s="5">
        <v>262632</v>
      </c>
      <c r="N530" s="5">
        <v>0</v>
      </c>
      <c r="O530" s="5">
        <v>51794</v>
      </c>
      <c r="P530" s="5">
        <v>6015</v>
      </c>
      <c r="Q530" s="5" t="s">
        <v>33</v>
      </c>
      <c r="R530" s="5" t="s">
        <v>33</v>
      </c>
      <c r="S530" s="5">
        <v>30963</v>
      </c>
      <c r="T530" s="5">
        <v>26619</v>
      </c>
      <c r="U530" s="5">
        <v>27237</v>
      </c>
      <c r="V530" s="5">
        <v>7165</v>
      </c>
      <c r="W530" s="5">
        <v>3140</v>
      </c>
      <c r="X530" s="5">
        <v>45357</v>
      </c>
      <c r="Y530" s="5">
        <v>2017</v>
      </c>
    </row>
    <row r="531" spans="1:25" x14ac:dyDescent="0.3">
      <c r="A531" s="1">
        <v>4056978</v>
      </c>
      <c r="B531" s="1" t="s">
        <v>15</v>
      </c>
      <c r="C531" s="2"/>
      <c r="D531" s="4" t="s">
        <v>49</v>
      </c>
      <c r="E531" s="4">
        <v>4056978</v>
      </c>
      <c r="F531" s="5">
        <v>4763</v>
      </c>
      <c r="G531" s="5">
        <v>0</v>
      </c>
      <c r="H531" s="5">
        <v>13380</v>
      </c>
      <c r="I531" s="5">
        <v>33167</v>
      </c>
      <c r="J531" s="5">
        <v>3532</v>
      </c>
      <c r="K531" s="5" t="s">
        <v>33</v>
      </c>
      <c r="L531" s="5">
        <v>54842</v>
      </c>
      <c r="M531" s="5">
        <v>244752</v>
      </c>
      <c r="N531" s="5">
        <v>0</v>
      </c>
      <c r="O531" s="5">
        <v>45413</v>
      </c>
      <c r="P531" s="5">
        <v>4928</v>
      </c>
      <c r="Q531" s="5" t="s">
        <v>33</v>
      </c>
      <c r="R531" s="5" t="s">
        <v>33</v>
      </c>
      <c r="S531" s="5">
        <v>30060</v>
      </c>
      <c r="T531" s="5">
        <v>22953</v>
      </c>
      <c r="U531" s="5">
        <v>28440</v>
      </c>
      <c r="V531" s="5">
        <v>6372</v>
      </c>
      <c r="W531" s="5">
        <v>1905</v>
      </c>
      <c r="X531" s="5">
        <v>49134</v>
      </c>
      <c r="Y531" s="5">
        <v>2298</v>
      </c>
    </row>
    <row r="532" spans="1:25" x14ac:dyDescent="0.3">
      <c r="A532" s="1">
        <v>4056978</v>
      </c>
      <c r="B532" s="1" t="s">
        <v>16</v>
      </c>
      <c r="C532" s="2"/>
      <c r="D532" s="4" t="s">
        <v>49</v>
      </c>
      <c r="E532" s="4">
        <v>4056978</v>
      </c>
      <c r="F532" s="5">
        <v>41</v>
      </c>
      <c r="G532" s="5">
        <v>0</v>
      </c>
      <c r="H532" s="5">
        <v>2454</v>
      </c>
      <c r="I532" s="5">
        <v>29485</v>
      </c>
      <c r="J532" s="5">
        <v>2731</v>
      </c>
      <c r="K532" s="5" t="s">
        <v>33</v>
      </c>
      <c r="L532" s="5">
        <v>34711</v>
      </c>
      <c r="M532" s="5">
        <v>243466</v>
      </c>
      <c r="N532" s="5">
        <v>0</v>
      </c>
      <c r="O532" s="5">
        <v>43198</v>
      </c>
      <c r="P532" s="5">
        <v>4137</v>
      </c>
      <c r="Q532" s="5" t="s">
        <v>33</v>
      </c>
      <c r="R532" s="5" t="s">
        <v>33</v>
      </c>
      <c r="S532" s="5">
        <v>39688</v>
      </c>
      <c r="T532" s="5">
        <v>24953</v>
      </c>
      <c r="U532" s="5">
        <v>24861</v>
      </c>
      <c r="V532" s="5">
        <v>11443</v>
      </c>
      <c r="W532" s="5">
        <v>2105</v>
      </c>
      <c r="X532" s="5">
        <v>41393</v>
      </c>
      <c r="Y532" s="5">
        <v>2620</v>
      </c>
    </row>
    <row r="533" spans="1:25" x14ac:dyDescent="0.3">
      <c r="A533" s="1">
        <v>4056978</v>
      </c>
      <c r="B533" s="1" t="s">
        <v>17</v>
      </c>
      <c r="C533" s="2"/>
      <c r="D533" s="4" t="s">
        <v>49</v>
      </c>
      <c r="E533" s="4">
        <v>4056978</v>
      </c>
      <c r="F533" s="5">
        <v>446</v>
      </c>
      <c r="G533" s="5">
        <v>0</v>
      </c>
      <c r="H533" s="5">
        <v>9100</v>
      </c>
      <c r="I533" s="5">
        <v>26156</v>
      </c>
      <c r="J533" s="5">
        <v>2659</v>
      </c>
      <c r="K533" s="5" t="s">
        <v>33</v>
      </c>
      <c r="L533" s="5">
        <v>38360</v>
      </c>
      <c r="M533" s="5">
        <v>269596</v>
      </c>
      <c r="N533" s="5">
        <v>0</v>
      </c>
      <c r="O533" s="5">
        <v>49231</v>
      </c>
      <c r="P533" s="5">
        <v>4419</v>
      </c>
      <c r="Q533" s="5" t="s">
        <v>33</v>
      </c>
      <c r="R533" s="5" t="s">
        <v>33</v>
      </c>
      <c r="S533" s="5">
        <v>37581</v>
      </c>
      <c r="T533" s="5">
        <v>29152</v>
      </c>
      <c r="U533" s="5">
        <v>24005</v>
      </c>
      <c r="V533" s="5">
        <v>17473</v>
      </c>
      <c r="W533" s="5">
        <v>1780</v>
      </c>
      <c r="X533" s="5">
        <v>46541</v>
      </c>
      <c r="Y533" s="5">
        <v>2485</v>
      </c>
    </row>
    <row r="534" spans="1:25" x14ac:dyDescent="0.3">
      <c r="A534" s="1">
        <v>4056978</v>
      </c>
      <c r="B534" s="1" t="s">
        <v>18</v>
      </c>
      <c r="C534" s="2"/>
      <c r="D534" s="4" t="s">
        <v>49</v>
      </c>
      <c r="E534" s="4">
        <v>4056978</v>
      </c>
      <c r="F534" s="5">
        <v>1608</v>
      </c>
      <c r="G534" s="5">
        <v>1</v>
      </c>
      <c r="H534" s="5">
        <v>9111</v>
      </c>
      <c r="I534" s="5">
        <v>40768</v>
      </c>
      <c r="J534" s="5">
        <v>3756</v>
      </c>
      <c r="K534" s="5" t="s">
        <v>33</v>
      </c>
      <c r="L534" s="5">
        <v>55243</v>
      </c>
      <c r="M534" s="5">
        <v>434229</v>
      </c>
      <c r="N534" s="5">
        <v>1137</v>
      </c>
      <c r="O534" s="5">
        <v>42941</v>
      </c>
      <c r="P534" s="5">
        <v>3998</v>
      </c>
      <c r="Q534" s="5" t="s">
        <v>33</v>
      </c>
      <c r="R534" s="5" t="s">
        <v>33</v>
      </c>
      <c r="S534" s="5">
        <v>32653</v>
      </c>
      <c r="T534" s="5">
        <v>31068</v>
      </c>
      <c r="U534" s="5">
        <v>24947</v>
      </c>
      <c r="V534" s="5">
        <v>22210</v>
      </c>
      <c r="W534" s="5">
        <v>1709</v>
      </c>
      <c r="X534" s="5">
        <v>41043</v>
      </c>
      <c r="Y534" s="5">
        <v>2906</v>
      </c>
    </row>
    <row r="535" spans="1:25" x14ac:dyDescent="0.3">
      <c r="A535" s="1">
        <v>4056978</v>
      </c>
      <c r="B535" s="1" t="s">
        <v>19</v>
      </c>
      <c r="C535" s="2"/>
      <c r="D535" s="4" t="s">
        <v>49</v>
      </c>
      <c r="E535" s="4">
        <v>4056978</v>
      </c>
      <c r="F535" s="5">
        <v>10937</v>
      </c>
      <c r="G535" s="5">
        <v>116</v>
      </c>
      <c r="H535" s="5">
        <v>26226</v>
      </c>
      <c r="I535" s="5">
        <v>32633</v>
      </c>
      <c r="J535" s="5">
        <v>8908</v>
      </c>
      <c r="K535" s="5" t="s">
        <v>33</v>
      </c>
      <c r="L535" s="5">
        <v>78819</v>
      </c>
      <c r="M535" s="5">
        <v>507306</v>
      </c>
      <c r="N535" s="5">
        <v>1063</v>
      </c>
      <c r="O535" s="5">
        <v>46865</v>
      </c>
      <c r="P535" s="5">
        <v>5037</v>
      </c>
      <c r="Q535" s="5" t="s">
        <v>33</v>
      </c>
      <c r="R535" s="5" t="s">
        <v>33</v>
      </c>
      <c r="S535" s="5">
        <v>33867</v>
      </c>
      <c r="T535" s="5">
        <v>28535</v>
      </c>
      <c r="U535" s="5">
        <v>27666</v>
      </c>
      <c r="V535" s="5">
        <v>23630</v>
      </c>
      <c r="W535" s="5">
        <v>924</v>
      </c>
      <c r="X535" s="5">
        <v>57317</v>
      </c>
      <c r="Y535" s="5">
        <v>3350</v>
      </c>
    </row>
    <row r="536" spans="1:25" x14ac:dyDescent="0.3">
      <c r="A536" s="1">
        <v>4056978</v>
      </c>
      <c r="B536" s="1" t="s">
        <v>20</v>
      </c>
      <c r="C536" s="2"/>
      <c r="D536" s="4" t="s">
        <v>49</v>
      </c>
      <c r="E536" s="4">
        <v>4056978</v>
      </c>
      <c r="F536" s="5">
        <v>6767</v>
      </c>
      <c r="G536" s="5">
        <v>1558</v>
      </c>
      <c r="H536" s="5">
        <v>1217</v>
      </c>
      <c r="I536" s="5">
        <v>29925</v>
      </c>
      <c r="J536" s="5">
        <v>7427</v>
      </c>
      <c r="K536" s="5" t="s">
        <v>33</v>
      </c>
      <c r="L536" s="5">
        <v>46895</v>
      </c>
      <c r="M536" s="5">
        <v>550432</v>
      </c>
      <c r="N536" s="5">
        <v>4482</v>
      </c>
      <c r="O536" s="5">
        <v>27535</v>
      </c>
      <c r="P536" s="5">
        <v>4030</v>
      </c>
      <c r="Q536" s="5" t="s">
        <v>33</v>
      </c>
      <c r="R536" s="5" t="s">
        <v>33</v>
      </c>
      <c r="S536" s="5">
        <v>29176</v>
      </c>
      <c r="T536" s="5">
        <v>18602</v>
      </c>
      <c r="U536" s="5">
        <v>25557</v>
      </c>
      <c r="V536" s="5">
        <v>23414</v>
      </c>
      <c r="W536" s="5">
        <v>869</v>
      </c>
      <c r="X536" s="5">
        <v>61161</v>
      </c>
      <c r="Y536" s="5">
        <v>4460</v>
      </c>
    </row>
    <row r="537" spans="1:25" x14ac:dyDescent="0.3">
      <c r="A537" s="1">
        <v>4056978</v>
      </c>
      <c r="B537" s="1" t="s">
        <v>21</v>
      </c>
      <c r="C537" s="2"/>
      <c r="D537" s="4" t="s">
        <v>49</v>
      </c>
      <c r="E537" s="4">
        <v>4056978</v>
      </c>
      <c r="F537" s="5">
        <v>3776</v>
      </c>
      <c r="G537" s="5">
        <v>2036</v>
      </c>
      <c r="H537" s="5">
        <v>1433</v>
      </c>
      <c r="I537" s="5">
        <v>29850</v>
      </c>
      <c r="J537" s="5">
        <v>9316</v>
      </c>
      <c r="K537" s="5" t="s">
        <v>33</v>
      </c>
      <c r="L537" s="5">
        <v>46412</v>
      </c>
      <c r="M537" s="5">
        <v>529226</v>
      </c>
      <c r="N537" s="5">
        <v>11901</v>
      </c>
      <c r="O537" s="5">
        <v>17743</v>
      </c>
      <c r="P537" s="5">
        <v>3388</v>
      </c>
      <c r="Q537" s="5" t="s">
        <v>33</v>
      </c>
      <c r="R537" s="5" t="s">
        <v>33</v>
      </c>
      <c r="S537" s="5">
        <v>25166</v>
      </c>
      <c r="T537" s="5">
        <v>22319</v>
      </c>
      <c r="U537" s="5">
        <v>28434</v>
      </c>
      <c r="V537" s="5">
        <v>23894</v>
      </c>
      <c r="W537" s="5">
        <v>345</v>
      </c>
      <c r="X537" s="5">
        <v>57414</v>
      </c>
      <c r="Y537" s="5">
        <v>2916</v>
      </c>
    </row>
    <row r="538" spans="1:25" x14ac:dyDescent="0.3">
      <c r="A538" s="1">
        <v>4056978</v>
      </c>
      <c r="B538" s="1" t="s">
        <v>22</v>
      </c>
      <c r="C538" s="2"/>
      <c r="D538" s="4" t="s">
        <v>49</v>
      </c>
      <c r="E538" s="4">
        <v>4056978</v>
      </c>
      <c r="F538" s="5">
        <v>7695</v>
      </c>
      <c r="G538" s="5">
        <v>3400</v>
      </c>
      <c r="H538" s="5">
        <v>2707</v>
      </c>
      <c r="I538" s="5">
        <v>26383</v>
      </c>
      <c r="J538" s="5">
        <v>6958</v>
      </c>
      <c r="K538" s="5" t="s">
        <v>33</v>
      </c>
      <c r="L538" s="5">
        <v>47142</v>
      </c>
      <c r="M538" s="5">
        <v>608645</v>
      </c>
      <c r="N538" s="5">
        <v>12415</v>
      </c>
      <c r="O538" s="5">
        <v>13367</v>
      </c>
      <c r="P538" s="5">
        <v>3392</v>
      </c>
      <c r="Q538" s="5" t="s">
        <v>33</v>
      </c>
      <c r="R538" s="5" t="s">
        <v>33</v>
      </c>
      <c r="S538" s="5">
        <v>27543</v>
      </c>
      <c r="T538" s="5">
        <v>15110</v>
      </c>
      <c r="U538" s="5">
        <v>29702</v>
      </c>
      <c r="V538" s="5">
        <v>23588</v>
      </c>
      <c r="W538" s="5">
        <v>1141</v>
      </c>
      <c r="X538" s="5">
        <v>61986</v>
      </c>
      <c r="Y538" s="5">
        <v>2741</v>
      </c>
    </row>
    <row r="539" spans="1:25" x14ac:dyDescent="0.3">
      <c r="A539" s="1">
        <v>4056978</v>
      </c>
      <c r="B539" s="1" t="s">
        <v>23</v>
      </c>
      <c r="C539" s="2"/>
      <c r="D539" s="4" t="s">
        <v>49</v>
      </c>
      <c r="E539" s="4">
        <v>4056978</v>
      </c>
      <c r="F539" s="5">
        <v>722</v>
      </c>
      <c r="G539" s="5">
        <v>5733</v>
      </c>
      <c r="H539" s="5">
        <v>2495</v>
      </c>
      <c r="I539" s="5">
        <v>28013</v>
      </c>
      <c r="J539" s="5">
        <v>8395</v>
      </c>
      <c r="K539" s="5" t="s">
        <v>33</v>
      </c>
      <c r="L539" s="5">
        <v>45358</v>
      </c>
      <c r="M539" s="5">
        <v>568422</v>
      </c>
      <c r="N539" s="5">
        <v>13099</v>
      </c>
      <c r="O539" s="5">
        <v>11520</v>
      </c>
      <c r="P539" s="5">
        <v>3828</v>
      </c>
      <c r="Q539" s="5" t="s">
        <v>33</v>
      </c>
      <c r="R539" s="5" t="s">
        <v>33</v>
      </c>
      <c r="S539" s="5">
        <v>25006</v>
      </c>
      <c r="T539" s="5">
        <v>17525</v>
      </c>
      <c r="U539" s="5">
        <v>29995</v>
      </c>
      <c r="V539" s="5">
        <v>26066</v>
      </c>
      <c r="W539" s="5">
        <v>383</v>
      </c>
      <c r="X539" s="5">
        <v>45117</v>
      </c>
      <c r="Y539" s="5">
        <v>2500</v>
      </c>
    </row>
    <row r="540" spans="1:25" x14ac:dyDescent="0.3">
      <c r="A540" s="1">
        <v>4056978</v>
      </c>
      <c r="B540" s="1" t="s">
        <v>24</v>
      </c>
      <c r="C540" s="2"/>
      <c r="D540" s="4" t="s">
        <v>49</v>
      </c>
      <c r="E540" s="4">
        <v>4056978</v>
      </c>
      <c r="F540" s="5">
        <v>646</v>
      </c>
      <c r="G540" s="5">
        <v>2656</v>
      </c>
      <c r="H540" s="5">
        <v>4668</v>
      </c>
      <c r="I540" s="5">
        <v>31382</v>
      </c>
      <c r="J540" s="5">
        <v>4685</v>
      </c>
      <c r="K540" s="5" t="s">
        <v>33</v>
      </c>
      <c r="L540" s="5">
        <v>44037</v>
      </c>
      <c r="M540" s="5">
        <v>556954</v>
      </c>
      <c r="N540" s="5">
        <v>9884</v>
      </c>
      <c r="O540" s="5">
        <v>11142</v>
      </c>
      <c r="P540" s="5">
        <v>3740</v>
      </c>
      <c r="Q540" s="5" t="s">
        <v>33</v>
      </c>
      <c r="R540" s="5" t="s">
        <v>33</v>
      </c>
      <c r="S540" s="5">
        <v>21992</v>
      </c>
      <c r="T540" s="5">
        <v>16461</v>
      </c>
      <c r="U540" s="5">
        <v>29746</v>
      </c>
      <c r="V540" s="5">
        <v>22290</v>
      </c>
      <c r="W540" s="5">
        <v>1039</v>
      </c>
      <c r="X540" s="5">
        <v>55028</v>
      </c>
      <c r="Y540" s="5">
        <v>2335</v>
      </c>
    </row>
    <row r="541" spans="1:25" x14ac:dyDescent="0.3">
      <c r="A541" s="1">
        <v>4056978</v>
      </c>
      <c r="B541" s="1" t="s">
        <v>25</v>
      </c>
      <c r="C541" s="2"/>
      <c r="D541" s="4" t="s">
        <v>49</v>
      </c>
      <c r="E541" s="4">
        <v>4056978</v>
      </c>
      <c r="F541" s="5">
        <v>11069</v>
      </c>
      <c r="G541" s="5">
        <v>4058</v>
      </c>
      <c r="H541" s="5">
        <v>4337</v>
      </c>
      <c r="I541" s="5">
        <v>25394</v>
      </c>
      <c r="J541" s="5">
        <v>6850</v>
      </c>
      <c r="K541" s="5" t="s">
        <v>33</v>
      </c>
      <c r="L541" s="5">
        <v>51709</v>
      </c>
      <c r="M541" s="5">
        <v>541359</v>
      </c>
      <c r="N541" s="5">
        <v>11528</v>
      </c>
      <c r="O541" s="5">
        <v>9705</v>
      </c>
      <c r="P541" s="5">
        <v>4677</v>
      </c>
      <c r="Q541" s="5" t="s">
        <v>33</v>
      </c>
      <c r="R541" s="5" t="s">
        <v>33</v>
      </c>
      <c r="S541" s="5">
        <v>21318</v>
      </c>
      <c r="T541" s="5">
        <v>14166</v>
      </c>
      <c r="U541" s="5">
        <v>32202</v>
      </c>
      <c r="V541" s="5">
        <v>17250</v>
      </c>
      <c r="W541" s="5">
        <v>959</v>
      </c>
      <c r="X541" s="5">
        <v>51158</v>
      </c>
      <c r="Y541" s="5">
        <v>2230</v>
      </c>
    </row>
    <row r="542" spans="1:25" x14ac:dyDescent="0.3">
      <c r="A542" s="1">
        <v>4056978</v>
      </c>
      <c r="B542" s="1" t="s">
        <v>26</v>
      </c>
      <c r="C542" s="2"/>
      <c r="D542" s="4" t="s">
        <v>49</v>
      </c>
      <c r="E542" s="4">
        <v>4056978</v>
      </c>
      <c r="F542" s="5">
        <v>2798</v>
      </c>
      <c r="G542" s="5">
        <v>7079</v>
      </c>
      <c r="H542" s="5">
        <v>5581</v>
      </c>
      <c r="I542" s="5">
        <v>29193</v>
      </c>
      <c r="J542" s="5">
        <v>22366</v>
      </c>
      <c r="K542" s="5" t="s">
        <v>33</v>
      </c>
      <c r="L542" s="5">
        <v>67018</v>
      </c>
      <c r="M542" s="5">
        <v>524915</v>
      </c>
      <c r="N542" s="5">
        <v>13480</v>
      </c>
      <c r="O542" s="5">
        <v>9569</v>
      </c>
      <c r="P542" s="5">
        <v>4440</v>
      </c>
      <c r="Q542" s="5" t="s">
        <v>33</v>
      </c>
      <c r="R542" s="5" t="s">
        <v>33</v>
      </c>
      <c r="S542" s="5">
        <v>23199</v>
      </c>
      <c r="T542" s="5">
        <v>12746</v>
      </c>
      <c r="U542" s="5">
        <v>26508</v>
      </c>
      <c r="V542" s="5">
        <v>15598</v>
      </c>
      <c r="W542" s="5">
        <v>148</v>
      </c>
      <c r="X542" s="5">
        <v>54478</v>
      </c>
      <c r="Y542" s="5">
        <v>2264</v>
      </c>
    </row>
    <row r="543" spans="1:25" x14ac:dyDescent="0.3">
      <c r="A543" s="1">
        <v>4056978</v>
      </c>
      <c r="B543" s="1" t="s">
        <v>27</v>
      </c>
      <c r="C543" s="2"/>
      <c r="D543" s="4" t="s">
        <v>49</v>
      </c>
      <c r="E543" s="4">
        <v>4056978</v>
      </c>
      <c r="F543" s="5">
        <v>379</v>
      </c>
      <c r="G543" s="5">
        <v>9460</v>
      </c>
      <c r="H543" s="5">
        <v>10579</v>
      </c>
      <c r="I543" s="5">
        <v>32965</v>
      </c>
      <c r="J543" s="5">
        <v>10589</v>
      </c>
      <c r="K543" s="5" t="s">
        <v>33</v>
      </c>
      <c r="L543" s="5">
        <v>63971</v>
      </c>
      <c r="M543" s="5">
        <v>506341</v>
      </c>
      <c r="N543" s="5">
        <v>14050</v>
      </c>
      <c r="O543" s="5">
        <v>9747</v>
      </c>
      <c r="P543" s="5">
        <v>4338</v>
      </c>
      <c r="Q543" s="5" t="s">
        <v>33</v>
      </c>
      <c r="R543" s="5" t="s">
        <v>33</v>
      </c>
      <c r="S543" s="5">
        <v>23094</v>
      </c>
      <c r="T543" s="5">
        <v>19419</v>
      </c>
      <c r="U543" s="5">
        <v>25890</v>
      </c>
      <c r="V543" s="5">
        <v>14032</v>
      </c>
      <c r="W543" s="5">
        <v>0</v>
      </c>
      <c r="X543" s="5">
        <v>54074</v>
      </c>
      <c r="Y543" s="5">
        <v>2260</v>
      </c>
    </row>
    <row r="544" spans="1:25" x14ac:dyDescent="0.3">
      <c r="A544" s="1">
        <v>4056978</v>
      </c>
      <c r="B544" s="1" t="s">
        <v>28</v>
      </c>
      <c r="C544" s="2"/>
      <c r="D544" s="4" t="s">
        <v>49</v>
      </c>
      <c r="E544" s="4">
        <v>4056978</v>
      </c>
      <c r="F544" s="5">
        <v>2054</v>
      </c>
      <c r="G544" s="5">
        <v>9247</v>
      </c>
      <c r="H544" s="5">
        <v>7548</v>
      </c>
      <c r="I544" s="5">
        <v>37008</v>
      </c>
      <c r="J544" s="5">
        <v>16673</v>
      </c>
      <c r="K544" s="5" t="s">
        <v>33</v>
      </c>
      <c r="L544" s="5">
        <v>72531</v>
      </c>
      <c r="M544" s="5">
        <v>499589</v>
      </c>
      <c r="N544" s="5">
        <v>14477</v>
      </c>
      <c r="O544" s="5">
        <v>9668</v>
      </c>
      <c r="P544" s="5">
        <v>4616</v>
      </c>
      <c r="Q544" s="5" t="s">
        <v>33</v>
      </c>
      <c r="R544" s="5" t="s">
        <v>33</v>
      </c>
      <c r="S544" s="5">
        <v>21517</v>
      </c>
      <c r="T544" s="5">
        <v>16004</v>
      </c>
      <c r="U544" s="5">
        <v>25260</v>
      </c>
      <c r="V544" s="5">
        <v>13691</v>
      </c>
      <c r="W544" s="5">
        <v>0</v>
      </c>
      <c r="X544" s="5">
        <v>54165</v>
      </c>
      <c r="Y544" s="5">
        <v>1810</v>
      </c>
    </row>
    <row r="545" spans="1:25" x14ac:dyDescent="0.3">
      <c r="A545" s="1">
        <v>4056978</v>
      </c>
      <c r="B545" s="1" t="s">
        <v>29</v>
      </c>
      <c r="C545" s="2"/>
      <c r="D545" s="4" t="s">
        <v>49</v>
      </c>
      <c r="E545" s="4">
        <v>4056978</v>
      </c>
      <c r="F545" s="5">
        <v>-14</v>
      </c>
      <c r="G545" s="5">
        <v>53291</v>
      </c>
      <c r="H545" s="5">
        <v>42397</v>
      </c>
      <c r="I545" s="5">
        <v>49986</v>
      </c>
      <c r="J545" s="5">
        <v>14748</v>
      </c>
      <c r="K545" s="5" t="s">
        <v>33</v>
      </c>
      <c r="L545" s="5">
        <v>160408</v>
      </c>
      <c r="M545" s="5">
        <v>455172</v>
      </c>
      <c r="N545" s="5">
        <v>13639</v>
      </c>
      <c r="O545" s="5">
        <v>6540</v>
      </c>
      <c r="P545" s="5">
        <v>3841</v>
      </c>
      <c r="Q545" s="5" t="s">
        <v>33</v>
      </c>
      <c r="R545" s="5" t="s">
        <v>33</v>
      </c>
      <c r="S545" s="5">
        <v>22036</v>
      </c>
      <c r="T545" s="5">
        <v>14165</v>
      </c>
      <c r="U545" s="5">
        <v>21667</v>
      </c>
      <c r="V545" s="5">
        <v>11035</v>
      </c>
      <c r="W545" s="5">
        <v>0</v>
      </c>
      <c r="X545" s="5">
        <v>49268</v>
      </c>
      <c r="Y545" s="5">
        <v>1902</v>
      </c>
    </row>
    <row r="546" spans="1:25" x14ac:dyDescent="0.3">
      <c r="A546" s="1">
        <v>4056978</v>
      </c>
      <c r="B546" s="1" t="s">
        <v>30</v>
      </c>
      <c r="C546" s="2"/>
      <c r="D546" s="4" t="s">
        <v>49</v>
      </c>
      <c r="E546" s="4">
        <v>4056978</v>
      </c>
      <c r="F546" s="5">
        <v>385</v>
      </c>
      <c r="G546" s="5">
        <v>7950</v>
      </c>
      <c r="H546" s="5">
        <v>9798</v>
      </c>
      <c r="I546" s="5">
        <v>52834</v>
      </c>
      <c r="J546" s="5">
        <v>12893</v>
      </c>
      <c r="K546" s="5" t="s">
        <v>33</v>
      </c>
      <c r="L546" s="5">
        <v>83860</v>
      </c>
      <c r="M546" s="5">
        <v>386854</v>
      </c>
      <c r="N546" s="5">
        <v>14564</v>
      </c>
      <c r="O546" s="5">
        <v>6379</v>
      </c>
      <c r="P546" s="5">
        <v>3739</v>
      </c>
      <c r="Q546" s="5" t="s">
        <v>33</v>
      </c>
      <c r="R546" s="5" t="s">
        <v>33</v>
      </c>
      <c r="S546" s="5">
        <v>20081</v>
      </c>
      <c r="T546" s="5">
        <v>14872</v>
      </c>
      <c r="U546" s="5">
        <v>17774</v>
      </c>
      <c r="V546" s="5">
        <v>10582</v>
      </c>
      <c r="W546" s="5">
        <v>0</v>
      </c>
      <c r="X546" s="5">
        <v>45255</v>
      </c>
      <c r="Y546" s="5">
        <v>1516</v>
      </c>
    </row>
    <row r="547" spans="1:25" x14ac:dyDescent="0.3">
      <c r="A547" s="1">
        <v>4056978</v>
      </c>
      <c r="B547" s="1" t="s">
        <v>31</v>
      </c>
      <c r="C547" s="2"/>
      <c r="D547" s="4" t="s">
        <v>49</v>
      </c>
      <c r="E547" s="4">
        <v>4056978</v>
      </c>
      <c r="F547" s="5">
        <v>166</v>
      </c>
      <c r="G547" s="5">
        <v>6700</v>
      </c>
      <c r="H547" s="5">
        <v>8133</v>
      </c>
      <c r="I547" s="5">
        <v>49520</v>
      </c>
      <c r="J547" s="5">
        <v>17511</v>
      </c>
      <c r="K547" s="5" t="s">
        <v>33</v>
      </c>
      <c r="L547" s="5">
        <v>82030</v>
      </c>
      <c r="M547" s="5">
        <v>346841</v>
      </c>
      <c r="N547" s="5">
        <v>15234</v>
      </c>
      <c r="O547" s="5">
        <v>5633</v>
      </c>
      <c r="P547" s="5">
        <v>4068</v>
      </c>
      <c r="Q547" s="5" t="s">
        <v>33</v>
      </c>
      <c r="R547" s="5" t="s">
        <v>33</v>
      </c>
      <c r="S547" s="5">
        <v>18271</v>
      </c>
      <c r="T547" s="5">
        <v>14871</v>
      </c>
      <c r="U547" s="5">
        <v>14348</v>
      </c>
      <c r="V547" s="5">
        <v>8518</v>
      </c>
      <c r="W547" s="5">
        <v>0</v>
      </c>
      <c r="X547" s="5">
        <v>42051</v>
      </c>
      <c r="Y547" s="5">
        <v>1758</v>
      </c>
    </row>
    <row r="548" spans="1:25" x14ac:dyDescent="0.3">
      <c r="A548" s="1">
        <v>4057113</v>
      </c>
      <c r="B548" s="1" t="s">
        <v>0</v>
      </c>
      <c r="C548" s="2"/>
      <c r="D548" s="4" t="s">
        <v>50</v>
      </c>
      <c r="E548" s="4">
        <v>4057113</v>
      </c>
      <c r="F548" s="5" t="s">
        <v>33</v>
      </c>
      <c r="G548" s="5" t="s">
        <v>33</v>
      </c>
      <c r="H548" s="5" t="s">
        <v>33</v>
      </c>
      <c r="I548" s="5" t="s">
        <v>33</v>
      </c>
      <c r="J548" s="5" t="s">
        <v>33</v>
      </c>
      <c r="K548" s="5" t="s">
        <v>33</v>
      </c>
      <c r="L548" s="5" t="s">
        <v>33</v>
      </c>
      <c r="M548" s="5" t="s">
        <v>33</v>
      </c>
      <c r="N548" s="5" t="s">
        <v>33</v>
      </c>
      <c r="O548" s="5" t="s">
        <v>33</v>
      </c>
      <c r="P548" s="5" t="s">
        <v>33</v>
      </c>
      <c r="Q548" s="5" t="s">
        <v>33</v>
      </c>
      <c r="R548" s="5" t="s">
        <v>33</v>
      </c>
      <c r="S548" s="5" t="s">
        <v>33</v>
      </c>
      <c r="T548" s="5" t="s">
        <v>33</v>
      </c>
      <c r="U548" s="5" t="s">
        <v>33</v>
      </c>
      <c r="V548" s="5" t="s">
        <v>33</v>
      </c>
      <c r="W548" s="5" t="s">
        <v>33</v>
      </c>
      <c r="X548" s="5" t="s">
        <v>33</v>
      </c>
      <c r="Y548" s="5" t="s">
        <v>33</v>
      </c>
    </row>
    <row r="549" spans="1:25" x14ac:dyDescent="0.3">
      <c r="A549" s="1">
        <v>4057113</v>
      </c>
      <c r="B549" s="1" t="s">
        <v>1</v>
      </c>
      <c r="C549" s="2"/>
      <c r="D549" s="4" t="s">
        <v>50</v>
      </c>
      <c r="E549" s="4">
        <v>4057113</v>
      </c>
      <c r="F549" s="5" t="s">
        <v>33</v>
      </c>
      <c r="G549" s="5" t="s">
        <v>33</v>
      </c>
      <c r="H549" s="5" t="s">
        <v>33</v>
      </c>
      <c r="I549" s="5" t="s">
        <v>33</v>
      </c>
      <c r="J549" s="5" t="s">
        <v>33</v>
      </c>
      <c r="K549" s="5" t="s">
        <v>33</v>
      </c>
      <c r="L549" s="5" t="s">
        <v>33</v>
      </c>
      <c r="M549" s="5" t="s">
        <v>33</v>
      </c>
      <c r="N549" s="5" t="s">
        <v>33</v>
      </c>
      <c r="O549" s="5" t="s">
        <v>33</v>
      </c>
      <c r="P549" s="5" t="s">
        <v>33</v>
      </c>
      <c r="Q549" s="5" t="s">
        <v>33</v>
      </c>
      <c r="R549" s="5" t="s">
        <v>33</v>
      </c>
      <c r="S549" s="5" t="s">
        <v>33</v>
      </c>
      <c r="T549" s="5" t="s">
        <v>33</v>
      </c>
      <c r="U549" s="5" t="s">
        <v>33</v>
      </c>
      <c r="V549" s="5" t="s">
        <v>33</v>
      </c>
      <c r="W549" s="5" t="s">
        <v>33</v>
      </c>
      <c r="X549" s="5" t="s">
        <v>33</v>
      </c>
      <c r="Y549" s="5" t="s">
        <v>33</v>
      </c>
    </row>
    <row r="550" spans="1:25" x14ac:dyDescent="0.3">
      <c r="A550" s="1">
        <v>4057113</v>
      </c>
      <c r="B550" s="1" t="s">
        <v>2</v>
      </c>
      <c r="C550" s="2"/>
      <c r="D550" s="4" t="s">
        <v>50</v>
      </c>
      <c r="E550" s="4">
        <v>4057113</v>
      </c>
      <c r="F550" s="5" t="s">
        <v>33</v>
      </c>
      <c r="G550" s="5" t="s">
        <v>33</v>
      </c>
      <c r="H550" s="5" t="s">
        <v>33</v>
      </c>
      <c r="I550" s="5" t="s">
        <v>33</v>
      </c>
      <c r="J550" s="5" t="s">
        <v>33</v>
      </c>
      <c r="K550" s="5" t="s">
        <v>33</v>
      </c>
      <c r="L550" s="5" t="s">
        <v>33</v>
      </c>
      <c r="M550" s="5" t="s">
        <v>33</v>
      </c>
      <c r="N550" s="5" t="s">
        <v>33</v>
      </c>
      <c r="O550" s="5" t="s">
        <v>33</v>
      </c>
      <c r="P550" s="5" t="s">
        <v>33</v>
      </c>
      <c r="Q550" s="5" t="s">
        <v>33</v>
      </c>
      <c r="R550" s="5" t="s">
        <v>33</v>
      </c>
      <c r="S550" s="5" t="s">
        <v>33</v>
      </c>
      <c r="T550" s="5" t="s">
        <v>33</v>
      </c>
      <c r="U550" s="5" t="s">
        <v>33</v>
      </c>
      <c r="V550" s="5" t="s">
        <v>33</v>
      </c>
      <c r="W550" s="5" t="s">
        <v>33</v>
      </c>
      <c r="X550" s="5" t="s">
        <v>33</v>
      </c>
      <c r="Y550" s="5" t="s">
        <v>33</v>
      </c>
    </row>
    <row r="551" spans="1:25" x14ac:dyDescent="0.3">
      <c r="A551" s="1">
        <v>4057113</v>
      </c>
      <c r="B551" s="1" t="s">
        <v>3</v>
      </c>
      <c r="C551" s="2"/>
      <c r="D551" s="4" t="s">
        <v>50</v>
      </c>
      <c r="E551" s="4">
        <v>4057113</v>
      </c>
      <c r="F551" s="5">
        <v>0</v>
      </c>
      <c r="G551" s="5">
        <v>0</v>
      </c>
      <c r="H551" s="5">
        <v>3434</v>
      </c>
      <c r="I551" s="5">
        <v>8440</v>
      </c>
      <c r="J551" s="5">
        <v>1272</v>
      </c>
      <c r="K551" s="5" t="s">
        <v>33</v>
      </c>
      <c r="L551" s="5">
        <v>13146</v>
      </c>
      <c r="M551" s="5">
        <v>62378</v>
      </c>
      <c r="N551" s="5">
        <v>0</v>
      </c>
      <c r="O551" s="5">
        <v>59</v>
      </c>
      <c r="P551" s="5">
        <v>31</v>
      </c>
      <c r="Q551" s="5" t="s">
        <v>33</v>
      </c>
      <c r="R551" s="5" t="s">
        <v>33</v>
      </c>
      <c r="S551" s="5">
        <v>1139</v>
      </c>
      <c r="T551" s="5">
        <v>2684</v>
      </c>
      <c r="U551" s="5">
        <v>1583</v>
      </c>
      <c r="V551" s="5">
        <v>871</v>
      </c>
      <c r="W551" s="5">
        <v>139</v>
      </c>
      <c r="X551" s="5">
        <v>6144</v>
      </c>
      <c r="Y551" s="5">
        <v>71</v>
      </c>
    </row>
    <row r="552" spans="1:25" x14ac:dyDescent="0.3">
      <c r="A552" s="1">
        <v>4057113</v>
      </c>
      <c r="B552" s="1" t="s">
        <v>4</v>
      </c>
      <c r="C552" s="2"/>
      <c r="D552" s="4" t="s">
        <v>50</v>
      </c>
      <c r="E552" s="4">
        <v>4057113</v>
      </c>
      <c r="F552" s="5">
        <v>0</v>
      </c>
      <c r="G552" s="5">
        <v>0</v>
      </c>
      <c r="H552" s="5">
        <v>61</v>
      </c>
      <c r="I552" s="5">
        <v>2640</v>
      </c>
      <c r="J552" s="5">
        <v>130</v>
      </c>
      <c r="K552" s="5" t="s">
        <v>33</v>
      </c>
      <c r="L552" s="5">
        <v>2832</v>
      </c>
      <c r="M552" s="5">
        <v>57895</v>
      </c>
      <c r="N552" s="5">
        <v>0</v>
      </c>
      <c r="O552" s="5">
        <v>43</v>
      </c>
      <c r="P552" s="5">
        <v>40</v>
      </c>
      <c r="Q552" s="5" t="s">
        <v>33</v>
      </c>
      <c r="R552" s="5" t="s">
        <v>33</v>
      </c>
      <c r="S552" s="5">
        <v>1299</v>
      </c>
      <c r="T552" s="5">
        <v>2473</v>
      </c>
      <c r="U552" s="5">
        <v>1689</v>
      </c>
      <c r="V552" s="5">
        <v>685</v>
      </c>
      <c r="W552" s="5">
        <v>149</v>
      </c>
      <c r="X552" s="5">
        <v>5907</v>
      </c>
      <c r="Y552" s="5">
        <v>101</v>
      </c>
    </row>
    <row r="553" spans="1:25" x14ac:dyDescent="0.3">
      <c r="A553" s="1">
        <v>4057113</v>
      </c>
      <c r="B553" s="1" t="s">
        <v>5</v>
      </c>
      <c r="C553" s="2"/>
      <c r="D553" s="4" t="s">
        <v>50</v>
      </c>
      <c r="E553" s="4">
        <v>4057113</v>
      </c>
      <c r="F553" s="5">
        <v>0</v>
      </c>
      <c r="G553" s="5">
        <v>0</v>
      </c>
      <c r="H553" s="5">
        <v>1655</v>
      </c>
      <c r="I553" s="5">
        <v>5343</v>
      </c>
      <c r="J553" s="5">
        <v>800</v>
      </c>
      <c r="K553" s="5" t="s">
        <v>33</v>
      </c>
      <c r="L553" s="5">
        <v>7798</v>
      </c>
      <c r="M553" s="5">
        <v>56107</v>
      </c>
      <c r="N553" s="5">
        <v>0</v>
      </c>
      <c r="O553" s="5">
        <v>42</v>
      </c>
      <c r="P553" s="5">
        <v>101</v>
      </c>
      <c r="Q553" s="5" t="s">
        <v>33</v>
      </c>
      <c r="R553" s="5" t="s">
        <v>33</v>
      </c>
      <c r="S553" s="5">
        <v>1523</v>
      </c>
      <c r="T553" s="5">
        <v>2347</v>
      </c>
      <c r="U553" s="5">
        <v>1683</v>
      </c>
      <c r="V553" s="5">
        <v>647</v>
      </c>
      <c r="W553" s="5">
        <v>192</v>
      </c>
      <c r="X553" s="5">
        <v>6545</v>
      </c>
      <c r="Y553" s="5">
        <v>105</v>
      </c>
    </row>
    <row r="554" spans="1:25" x14ac:dyDescent="0.3">
      <c r="A554" s="1">
        <v>4057113</v>
      </c>
      <c r="B554" s="1" t="s">
        <v>6</v>
      </c>
      <c r="C554" s="2"/>
      <c r="D554" s="4" t="s">
        <v>50</v>
      </c>
      <c r="E554" s="4">
        <v>4057113</v>
      </c>
      <c r="F554" s="5">
        <v>0</v>
      </c>
      <c r="G554" s="5">
        <v>0</v>
      </c>
      <c r="H554" s="5">
        <v>908</v>
      </c>
      <c r="I554" s="5">
        <v>4285</v>
      </c>
      <c r="J554" s="5">
        <v>3794</v>
      </c>
      <c r="K554" s="5" t="s">
        <v>33</v>
      </c>
      <c r="L554" s="5">
        <v>8987</v>
      </c>
      <c r="M554" s="5">
        <v>57008</v>
      </c>
      <c r="N554" s="5">
        <v>0</v>
      </c>
      <c r="O554" s="5">
        <v>39</v>
      </c>
      <c r="P554" s="5">
        <v>57</v>
      </c>
      <c r="Q554" s="5" t="s">
        <v>33</v>
      </c>
      <c r="R554" s="5" t="s">
        <v>33</v>
      </c>
      <c r="S554" s="5">
        <v>1242</v>
      </c>
      <c r="T554" s="5">
        <v>2045</v>
      </c>
      <c r="U554" s="5">
        <v>1544</v>
      </c>
      <c r="V554" s="5">
        <v>976</v>
      </c>
      <c r="W554" s="5">
        <v>227</v>
      </c>
      <c r="X554" s="5">
        <v>5070</v>
      </c>
      <c r="Y554" s="5">
        <v>78</v>
      </c>
    </row>
    <row r="555" spans="1:25" x14ac:dyDescent="0.3">
      <c r="A555" s="1">
        <v>4057113</v>
      </c>
      <c r="B555" s="1" t="s">
        <v>7</v>
      </c>
      <c r="C555" s="2"/>
      <c r="D555" s="4" t="s">
        <v>50</v>
      </c>
      <c r="E555" s="4">
        <v>4057113</v>
      </c>
      <c r="F555" s="5">
        <v>0</v>
      </c>
      <c r="G555" s="5">
        <v>0</v>
      </c>
      <c r="H555" s="5">
        <v>689</v>
      </c>
      <c r="I555" s="5">
        <v>4649</v>
      </c>
      <c r="J555" s="5">
        <v>1960</v>
      </c>
      <c r="K555" s="5" t="s">
        <v>33</v>
      </c>
      <c r="L555" s="5">
        <v>7298</v>
      </c>
      <c r="M555" s="5">
        <v>64502</v>
      </c>
      <c r="N555" s="5">
        <v>0</v>
      </c>
      <c r="O555" s="5">
        <v>96</v>
      </c>
      <c r="P555" s="5">
        <v>137</v>
      </c>
      <c r="Q555" s="5" t="s">
        <v>33</v>
      </c>
      <c r="R555" s="5" t="s">
        <v>33</v>
      </c>
      <c r="S555" s="5">
        <v>1104</v>
      </c>
      <c r="T555" s="5">
        <v>2346</v>
      </c>
      <c r="U555" s="5">
        <v>1585</v>
      </c>
      <c r="V555" s="5">
        <v>764</v>
      </c>
      <c r="W555" s="5">
        <v>281</v>
      </c>
      <c r="X555" s="5">
        <v>4264</v>
      </c>
      <c r="Y555" s="5">
        <v>70</v>
      </c>
    </row>
    <row r="556" spans="1:25" x14ac:dyDescent="0.3">
      <c r="A556" s="1">
        <v>4057113</v>
      </c>
      <c r="B556" s="1" t="s">
        <v>8</v>
      </c>
      <c r="C556" s="2"/>
      <c r="D556" s="4" t="s">
        <v>50</v>
      </c>
      <c r="E556" s="4">
        <v>4057113</v>
      </c>
      <c r="F556" s="5">
        <v>0</v>
      </c>
      <c r="G556" s="5">
        <v>0</v>
      </c>
      <c r="H556" s="5">
        <v>111</v>
      </c>
      <c r="I556" s="5">
        <v>2396</v>
      </c>
      <c r="J556" s="5">
        <v>797</v>
      </c>
      <c r="K556" s="5" t="s">
        <v>33</v>
      </c>
      <c r="L556" s="5">
        <v>3303</v>
      </c>
      <c r="M556" s="5">
        <v>70579</v>
      </c>
      <c r="N556" s="5">
        <v>0</v>
      </c>
      <c r="O556" s="5">
        <v>85</v>
      </c>
      <c r="P556" s="5">
        <v>64</v>
      </c>
      <c r="Q556" s="5" t="s">
        <v>33</v>
      </c>
      <c r="R556" s="5" t="s">
        <v>33</v>
      </c>
      <c r="S556" s="5">
        <v>1088</v>
      </c>
      <c r="T556" s="5">
        <v>2408</v>
      </c>
      <c r="U556" s="5">
        <v>1584</v>
      </c>
      <c r="V556" s="5">
        <v>800</v>
      </c>
      <c r="W556" s="5">
        <v>278</v>
      </c>
      <c r="X556" s="5">
        <v>5281</v>
      </c>
      <c r="Y556" s="5">
        <v>73</v>
      </c>
    </row>
    <row r="557" spans="1:25" x14ac:dyDescent="0.3">
      <c r="A557" s="1">
        <v>4057113</v>
      </c>
      <c r="B557" s="1" t="s">
        <v>9</v>
      </c>
      <c r="C557" s="2"/>
      <c r="D557" s="4" t="s">
        <v>50</v>
      </c>
      <c r="E557" s="4">
        <v>4057113</v>
      </c>
      <c r="F557" s="5">
        <v>0</v>
      </c>
      <c r="G557" s="5">
        <v>0</v>
      </c>
      <c r="H557" s="5">
        <v>773</v>
      </c>
      <c r="I557" s="5">
        <v>2493</v>
      </c>
      <c r="J557" s="5">
        <v>667</v>
      </c>
      <c r="K557" s="5" t="s">
        <v>33</v>
      </c>
      <c r="L557" s="5">
        <v>3933</v>
      </c>
      <c r="M557" s="5">
        <v>75022</v>
      </c>
      <c r="N557" s="5">
        <v>0</v>
      </c>
      <c r="O557" s="5">
        <v>88</v>
      </c>
      <c r="P557" s="5">
        <v>63</v>
      </c>
      <c r="Q557" s="5" t="s">
        <v>33</v>
      </c>
      <c r="R557" s="5" t="s">
        <v>33</v>
      </c>
      <c r="S557" s="5">
        <v>1255</v>
      </c>
      <c r="T557" s="5">
        <v>2504</v>
      </c>
      <c r="U557" s="5">
        <v>1556</v>
      </c>
      <c r="V557" s="5">
        <v>599</v>
      </c>
      <c r="W557" s="5">
        <v>60</v>
      </c>
      <c r="X557" s="5">
        <v>3871</v>
      </c>
      <c r="Y557" s="5">
        <v>154</v>
      </c>
    </row>
    <row r="558" spans="1:25" x14ac:dyDescent="0.3">
      <c r="A558" s="1">
        <v>4057113</v>
      </c>
      <c r="B558" s="1" t="s">
        <v>10</v>
      </c>
      <c r="C558" s="2"/>
      <c r="D558" s="4" t="s">
        <v>50</v>
      </c>
      <c r="E558" s="4">
        <v>4057113</v>
      </c>
      <c r="F558" s="5" t="s">
        <v>33</v>
      </c>
      <c r="G558" s="5" t="s">
        <v>33</v>
      </c>
      <c r="H558" s="5" t="s">
        <v>33</v>
      </c>
      <c r="I558" s="5" t="s">
        <v>33</v>
      </c>
      <c r="J558" s="5" t="s">
        <v>33</v>
      </c>
      <c r="K558" s="5" t="s">
        <v>33</v>
      </c>
      <c r="L558" s="5" t="s">
        <v>33</v>
      </c>
      <c r="M558" s="5" t="s">
        <v>33</v>
      </c>
      <c r="N558" s="5" t="s">
        <v>33</v>
      </c>
      <c r="O558" s="5" t="s">
        <v>33</v>
      </c>
      <c r="P558" s="5" t="s">
        <v>33</v>
      </c>
      <c r="Q558" s="5" t="s">
        <v>33</v>
      </c>
      <c r="R558" s="5" t="s">
        <v>33</v>
      </c>
      <c r="S558" s="5" t="s">
        <v>33</v>
      </c>
      <c r="T558" s="5" t="s">
        <v>33</v>
      </c>
      <c r="U558" s="5" t="s">
        <v>33</v>
      </c>
      <c r="V558" s="5" t="s">
        <v>33</v>
      </c>
      <c r="W558" s="5" t="s">
        <v>33</v>
      </c>
      <c r="X558" s="5" t="s">
        <v>33</v>
      </c>
      <c r="Y558" s="5" t="s">
        <v>33</v>
      </c>
    </row>
    <row r="559" spans="1:25" x14ac:dyDescent="0.3">
      <c r="A559" s="1">
        <v>4057113</v>
      </c>
      <c r="B559" s="1" t="s">
        <v>11</v>
      </c>
      <c r="C559" s="2"/>
      <c r="D559" s="4" t="s">
        <v>50</v>
      </c>
      <c r="E559" s="4">
        <v>4057113</v>
      </c>
      <c r="F559" s="5" t="s">
        <v>33</v>
      </c>
      <c r="G559" s="5" t="s">
        <v>33</v>
      </c>
      <c r="H559" s="5" t="s">
        <v>33</v>
      </c>
      <c r="I559" s="5" t="s">
        <v>33</v>
      </c>
      <c r="J559" s="5" t="s">
        <v>33</v>
      </c>
      <c r="K559" s="5" t="s">
        <v>33</v>
      </c>
      <c r="L559" s="5" t="s">
        <v>33</v>
      </c>
      <c r="M559" s="5" t="s">
        <v>33</v>
      </c>
      <c r="N559" s="5" t="s">
        <v>33</v>
      </c>
      <c r="O559" s="5" t="s">
        <v>33</v>
      </c>
      <c r="P559" s="5" t="s">
        <v>33</v>
      </c>
      <c r="Q559" s="5" t="s">
        <v>33</v>
      </c>
      <c r="R559" s="5" t="s">
        <v>33</v>
      </c>
      <c r="S559" s="5" t="s">
        <v>33</v>
      </c>
      <c r="T559" s="5" t="s">
        <v>33</v>
      </c>
      <c r="U559" s="5" t="s">
        <v>33</v>
      </c>
      <c r="V559" s="5" t="s">
        <v>33</v>
      </c>
      <c r="W559" s="5" t="s">
        <v>33</v>
      </c>
      <c r="X559" s="5" t="s">
        <v>33</v>
      </c>
      <c r="Y559" s="5" t="s">
        <v>33</v>
      </c>
    </row>
    <row r="560" spans="1:25" x14ac:dyDescent="0.3">
      <c r="A560" s="1">
        <v>4057113</v>
      </c>
      <c r="B560" s="1" t="s">
        <v>12</v>
      </c>
      <c r="C560" s="2"/>
      <c r="D560" s="4" t="s">
        <v>50</v>
      </c>
      <c r="E560" s="4">
        <v>4057113</v>
      </c>
      <c r="F560" s="5" t="s">
        <v>33</v>
      </c>
      <c r="G560" s="5" t="s">
        <v>33</v>
      </c>
      <c r="H560" s="5" t="s">
        <v>33</v>
      </c>
      <c r="I560" s="5" t="s">
        <v>33</v>
      </c>
      <c r="J560" s="5" t="s">
        <v>33</v>
      </c>
      <c r="K560" s="5" t="s">
        <v>33</v>
      </c>
      <c r="L560" s="5" t="s">
        <v>33</v>
      </c>
      <c r="M560" s="5" t="s">
        <v>33</v>
      </c>
      <c r="N560" s="5" t="s">
        <v>33</v>
      </c>
      <c r="O560" s="5" t="s">
        <v>33</v>
      </c>
      <c r="P560" s="5" t="s">
        <v>33</v>
      </c>
      <c r="Q560" s="5" t="s">
        <v>33</v>
      </c>
      <c r="R560" s="5" t="s">
        <v>33</v>
      </c>
      <c r="S560" s="5" t="s">
        <v>33</v>
      </c>
      <c r="T560" s="5" t="s">
        <v>33</v>
      </c>
      <c r="U560" s="5" t="s">
        <v>33</v>
      </c>
      <c r="V560" s="5" t="s">
        <v>33</v>
      </c>
      <c r="W560" s="5" t="s">
        <v>33</v>
      </c>
      <c r="X560" s="5" t="s">
        <v>33</v>
      </c>
      <c r="Y560" s="5" t="s">
        <v>33</v>
      </c>
    </row>
    <row r="561" spans="1:25" x14ac:dyDescent="0.3">
      <c r="A561" s="1">
        <v>4057113</v>
      </c>
      <c r="B561" s="1" t="s">
        <v>13</v>
      </c>
      <c r="C561" s="2"/>
      <c r="D561" s="4" t="s">
        <v>50</v>
      </c>
      <c r="E561" s="4">
        <v>4057113</v>
      </c>
      <c r="F561" s="5" t="s">
        <v>33</v>
      </c>
      <c r="G561" s="5" t="s">
        <v>33</v>
      </c>
      <c r="H561" s="5" t="s">
        <v>33</v>
      </c>
      <c r="I561" s="5" t="s">
        <v>33</v>
      </c>
      <c r="J561" s="5" t="s">
        <v>33</v>
      </c>
      <c r="K561" s="5" t="s">
        <v>33</v>
      </c>
      <c r="L561" s="5" t="s">
        <v>33</v>
      </c>
      <c r="M561" s="5" t="s">
        <v>33</v>
      </c>
      <c r="N561" s="5" t="s">
        <v>33</v>
      </c>
      <c r="O561" s="5" t="s">
        <v>33</v>
      </c>
      <c r="P561" s="5" t="s">
        <v>33</v>
      </c>
      <c r="Q561" s="5" t="s">
        <v>33</v>
      </c>
      <c r="R561" s="5" t="s">
        <v>33</v>
      </c>
      <c r="S561" s="5" t="s">
        <v>33</v>
      </c>
      <c r="T561" s="5" t="s">
        <v>33</v>
      </c>
      <c r="U561" s="5" t="s">
        <v>33</v>
      </c>
      <c r="V561" s="5" t="s">
        <v>33</v>
      </c>
      <c r="W561" s="5" t="s">
        <v>33</v>
      </c>
      <c r="X561" s="5" t="s">
        <v>33</v>
      </c>
      <c r="Y561" s="5" t="s">
        <v>33</v>
      </c>
    </row>
    <row r="562" spans="1:25" x14ac:dyDescent="0.3">
      <c r="A562" s="1">
        <v>4057113</v>
      </c>
      <c r="B562" s="1" t="s">
        <v>14</v>
      </c>
      <c r="C562" s="2"/>
      <c r="D562" s="4" t="s">
        <v>50</v>
      </c>
      <c r="E562" s="4">
        <v>4057113</v>
      </c>
      <c r="F562" s="5" t="s">
        <v>33</v>
      </c>
      <c r="G562" s="5" t="s">
        <v>33</v>
      </c>
      <c r="H562" s="5" t="s">
        <v>33</v>
      </c>
      <c r="I562" s="5" t="s">
        <v>33</v>
      </c>
      <c r="J562" s="5" t="s">
        <v>33</v>
      </c>
      <c r="K562" s="5" t="s">
        <v>33</v>
      </c>
      <c r="L562" s="5" t="s">
        <v>33</v>
      </c>
      <c r="M562" s="5" t="s">
        <v>33</v>
      </c>
      <c r="N562" s="5" t="s">
        <v>33</v>
      </c>
      <c r="O562" s="5" t="s">
        <v>33</v>
      </c>
      <c r="P562" s="5" t="s">
        <v>33</v>
      </c>
      <c r="Q562" s="5" t="s">
        <v>33</v>
      </c>
      <c r="R562" s="5" t="s">
        <v>33</v>
      </c>
      <c r="S562" s="5" t="s">
        <v>33</v>
      </c>
      <c r="T562" s="5" t="s">
        <v>33</v>
      </c>
      <c r="U562" s="5" t="s">
        <v>33</v>
      </c>
      <c r="V562" s="5" t="s">
        <v>33</v>
      </c>
      <c r="W562" s="5" t="s">
        <v>33</v>
      </c>
      <c r="X562" s="5" t="s">
        <v>33</v>
      </c>
      <c r="Y562" s="5" t="s">
        <v>33</v>
      </c>
    </row>
    <row r="563" spans="1:25" x14ac:dyDescent="0.3">
      <c r="A563" s="1">
        <v>4057113</v>
      </c>
      <c r="B563" s="1" t="s">
        <v>15</v>
      </c>
      <c r="C563" s="2"/>
      <c r="D563" s="4" t="s">
        <v>50</v>
      </c>
      <c r="E563" s="4">
        <v>4057113</v>
      </c>
      <c r="F563" s="5" t="s">
        <v>33</v>
      </c>
      <c r="G563" s="5" t="s">
        <v>33</v>
      </c>
      <c r="H563" s="5" t="s">
        <v>33</v>
      </c>
      <c r="I563" s="5" t="s">
        <v>33</v>
      </c>
      <c r="J563" s="5" t="s">
        <v>33</v>
      </c>
      <c r="K563" s="5" t="s">
        <v>33</v>
      </c>
      <c r="L563" s="5" t="s">
        <v>33</v>
      </c>
      <c r="M563" s="5" t="s">
        <v>33</v>
      </c>
      <c r="N563" s="5" t="s">
        <v>33</v>
      </c>
      <c r="O563" s="5" t="s">
        <v>33</v>
      </c>
      <c r="P563" s="5" t="s">
        <v>33</v>
      </c>
      <c r="Q563" s="5" t="s">
        <v>33</v>
      </c>
      <c r="R563" s="5" t="s">
        <v>33</v>
      </c>
      <c r="S563" s="5" t="s">
        <v>33</v>
      </c>
      <c r="T563" s="5" t="s">
        <v>33</v>
      </c>
      <c r="U563" s="5" t="s">
        <v>33</v>
      </c>
      <c r="V563" s="5" t="s">
        <v>33</v>
      </c>
      <c r="W563" s="5" t="s">
        <v>33</v>
      </c>
      <c r="X563" s="5" t="s">
        <v>33</v>
      </c>
      <c r="Y563" s="5" t="s">
        <v>33</v>
      </c>
    </row>
    <row r="564" spans="1:25" x14ac:dyDescent="0.3">
      <c r="A564" s="1">
        <v>4057113</v>
      </c>
      <c r="B564" s="1" t="s">
        <v>16</v>
      </c>
      <c r="C564" s="2"/>
      <c r="D564" s="4" t="s">
        <v>50</v>
      </c>
      <c r="E564" s="4">
        <v>4057113</v>
      </c>
      <c r="F564" s="5" t="s">
        <v>33</v>
      </c>
      <c r="G564" s="5" t="s">
        <v>33</v>
      </c>
      <c r="H564" s="5" t="s">
        <v>33</v>
      </c>
      <c r="I564" s="5" t="s">
        <v>33</v>
      </c>
      <c r="J564" s="5" t="s">
        <v>33</v>
      </c>
      <c r="K564" s="5" t="s">
        <v>33</v>
      </c>
      <c r="L564" s="5" t="s">
        <v>33</v>
      </c>
      <c r="M564" s="5" t="s">
        <v>33</v>
      </c>
      <c r="N564" s="5" t="s">
        <v>33</v>
      </c>
      <c r="O564" s="5" t="s">
        <v>33</v>
      </c>
      <c r="P564" s="5" t="s">
        <v>33</v>
      </c>
      <c r="Q564" s="5" t="s">
        <v>33</v>
      </c>
      <c r="R564" s="5" t="s">
        <v>33</v>
      </c>
      <c r="S564" s="5" t="s">
        <v>33</v>
      </c>
      <c r="T564" s="5" t="s">
        <v>33</v>
      </c>
      <c r="U564" s="5" t="s">
        <v>33</v>
      </c>
      <c r="V564" s="5" t="s">
        <v>33</v>
      </c>
      <c r="W564" s="5" t="s">
        <v>33</v>
      </c>
      <c r="X564" s="5" t="s">
        <v>33</v>
      </c>
      <c r="Y564" s="5" t="s">
        <v>33</v>
      </c>
    </row>
    <row r="565" spans="1:25" x14ac:dyDescent="0.3">
      <c r="A565" s="1">
        <v>4057113</v>
      </c>
      <c r="B565" s="1" t="s">
        <v>17</v>
      </c>
      <c r="C565" s="2"/>
      <c r="D565" s="4" t="s">
        <v>50</v>
      </c>
      <c r="E565" s="4">
        <v>4057113</v>
      </c>
      <c r="F565" s="5" t="s">
        <v>33</v>
      </c>
      <c r="G565" s="5" t="s">
        <v>33</v>
      </c>
      <c r="H565" s="5" t="s">
        <v>33</v>
      </c>
      <c r="I565" s="5" t="s">
        <v>33</v>
      </c>
      <c r="J565" s="5" t="s">
        <v>33</v>
      </c>
      <c r="K565" s="5" t="s">
        <v>33</v>
      </c>
      <c r="L565" s="5" t="s">
        <v>33</v>
      </c>
      <c r="M565" s="5" t="s">
        <v>33</v>
      </c>
      <c r="N565" s="5" t="s">
        <v>33</v>
      </c>
      <c r="O565" s="5" t="s">
        <v>33</v>
      </c>
      <c r="P565" s="5" t="s">
        <v>33</v>
      </c>
      <c r="Q565" s="5" t="s">
        <v>33</v>
      </c>
      <c r="R565" s="5" t="s">
        <v>33</v>
      </c>
      <c r="S565" s="5" t="s">
        <v>33</v>
      </c>
      <c r="T565" s="5" t="s">
        <v>33</v>
      </c>
      <c r="U565" s="5" t="s">
        <v>33</v>
      </c>
      <c r="V565" s="5" t="s">
        <v>33</v>
      </c>
      <c r="W565" s="5" t="s">
        <v>33</v>
      </c>
      <c r="X565" s="5" t="s">
        <v>33</v>
      </c>
      <c r="Y565" s="5" t="s">
        <v>33</v>
      </c>
    </row>
    <row r="566" spans="1:25" x14ac:dyDescent="0.3">
      <c r="A566" s="1">
        <v>4057113</v>
      </c>
      <c r="B566" s="1" t="s">
        <v>18</v>
      </c>
      <c r="C566" s="2"/>
      <c r="D566" s="4" t="s">
        <v>50</v>
      </c>
      <c r="E566" s="4">
        <v>4057113</v>
      </c>
      <c r="F566" s="5" t="s">
        <v>33</v>
      </c>
      <c r="G566" s="5" t="s">
        <v>33</v>
      </c>
      <c r="H566" s="5" t="s">
        <v>33</v>
      </c>
      <c r="I566" s="5" t="s">
        <v>33</v>
      </c>
      <c r="J566" s="5" t="s">
        <v>33</v>
      </c>
      <c r="K566" s="5" t="s">
        <v>33</v>
      </c>
      <c r="L566" s="5" t="s">
        <v>33</v>
      </c>
      <c r="M566" s="5" t="s">
        <v>33</v>
      </c>
      <c r="N566" s="5" t="s">
        <v>33</v>
      </c>
      <c r="O566" s="5" t="s">
        <v>33</v>
      </c>
      <c r="P566" s="5" t="s">
        <v>33</v>
      </c>
      <c r="Q566" s="5" t="s">
        <v>33</v>
      </c>
      <c r="R566" s="5" t="s">
        <v>33</v>
      </c>
      <c r="S566" s="5" t="s">
        <v>33</v>
      </c>
      <c r="T566" s="5" t="s">
        <v>33</v>
      </c>
      <c r="U566" s="5" t="s">
        <v>33</v>
      </c>
      <c r="V566" s="5" t="s">
        <v>33</v>
      </c>
      <c r="W566" s="5" t="s">
        <v>33</v>
      </c>
      <c r="X566" s="5" t="s">
        <v>33</v>
      </c>
      <c r="Y566" s="5" t="s">
        <v>33</v>
      </c>
    </row>
    <row r="567" spans="1:25" x14ac:dyDescent="0.3">
      <c r="A567" s="1">
        <v>4057113</v>
      </c>
      <c r="B567" s="1" t="s">
        <v>19</v>
      </c>
      <c r="C567" s="2"/>
      <c r="D567" s="4" t="s">
        <v>50</v>
      </c>
      <c r="E567" s="4">
        <v>4057113</v>
      </c>
      <c r="F567" s="5" t="s">
        <v>33</v>
      </c>
      <c r="G567" s="5" t="s">
        <v>33</v>
      </c>
      <c r="H567" s="5" t="s">
        <v>33</v>
      </c>
      <c r="I567" s="5" t="s">
        <v>33</v>
      </c>
      <c r="J567" s="5" t="s">
        <v>33</v>
      </c>
      <c r="K567" s="5" t="s">
        <v>33</v>
      </c>
      <c r="L567" s="5" t="s">
        <v>33</v>
      </c>
      <c r="M567" s="5" t="s">
        <v>33</v>
      </c>
      <c r="N567" s="5" t="s">
        <v>33</v>
      </c>
      <c r="O567" s="5" t="s">
        <v>33</v>
      </c>
      <c r="P567" s="5" t="s">
        <v>33</v>
      </c>
      <c r="Q567" s="5" t="s">
        <v>33</v>
      </c>
      <c r="R567" s="5" t="s">
        <v>33</v>
      </c>
      <c r="S567" s="5" t="s">
        <v>33</v>
      </c>
      <c r="T567" s="5" t="s">
        <v>33</v>
      </c>
      <c r="U567" s="5" t="s">
        <v>33</v>
      </c>
      <c r="V567" s="5" t="s">
        <v>33</v>
      </c>
      <c r="W567" s="5" t="s">
        <v>33</v>
      </c>
      <c r="X567" s="5" t="s">
        <v>33</v>
      </c>
      <c r="Y567" s="5" t="s">
        <v>33</v>
      </c>
    </row>
    <row r="568" spans="1:25" x14ac:dyDescent="0.3">
      <c r="A568" s="1">
        <v>4057113</v>
      </c>
      <c r="B568" s="1" t="s">
        <v>20</v>
      </c>
      <c r="C568" s="2"/>
      <c r="D568" s="4" t="s">
        <v>50</v>
      </c>
      <c r="E568" s="4">
        <v>4057113</v>
      </c>
      <c r="F568" s="5" t="s">
        <v>33</v>
      </c>
      <c r="G568" s="5" t="s">
        <v>33</v>
      </c>
      <c r="H568" s="5" t="s">
        <v>33</v>
      </c>
      <c r="I568" s="5" t="s">
        <v>33</v>
      </c>
      <c r="J568" s="5" t="s">
        <v>33</v>
      </c>
      <c r="K568" s="5" t="s">
        <v>33</v>
      </c>
      <c r="L568" s="5" t="s">
        <v>33</v>
      </c>
      <c r="M568" s="5" t="s">
        <v>33</v>
      </c>
      <c r="N568" s="5" t="s">
        <v>33</v>
      </c>
      <c r="O568" s="5" t="s">
        <v>33</v>
      </c>
      <c r="P568" s="5" t="s">
        <v>33</v>
      </c>
      <c r="Q568" s="5" t="s">
        <v>33</v>
      </c>
      <c r="R568" s="5" t="s">
        <v>33</v>
      </c>
      <c r="S568" s="5" t="s">
        <v>33</v>
      </c>
      <c r="T568" s="5" t="s">
        <v>33</v>
      </c>
      <c r="U568" s="5" t="s">
        <v>33</v>
      </c>
      <c r="V568" s="5" t="s">
        <v>33</v>
      </c>
      <c r="W568" s="5" t="s">
        <v>33</v>
      </c>
      <c r="X568" s="5" t="s">
        <v>33</v>
      </c>
      <c r="Y568" s="5" t="s">
        <v>33</v>
      </c>
    </row>
    <row r="569" spans="1:25" x14ac:dyDescent="0.3">
      <c r="A569" s="1">
        <v>4057113</v>
      </c>
      <c r="B569" s="1" t="s">
        <v>21</v>
      </c>
      <c r="C569" s="2"/>
      <c r="D569" s="4" t="s">
        <v>50</v>
      </c>
      <c r="E569" s="4">
        <v>4057113</v>
      </c>
      <c r="F569" s="5" t="s">
        <v>33</v>
      </c>
      <c r="G569" s="5" t="s">
        <v>33</v>
      </c>
      <c r="H569" s="5" t="s">
        <v>33</v>
      </c>
      <c r="I569" s="5" t="s">
        <v>33</v>
      </c>
      <c r="J569" s="5" t="s">
        <v>33</v>
      </c>
      <c r="K569" s="5" t="s">
        <v>33</v>
      </c>
      <c r="L569" s="5" t="s">
        <v>33</v>
      </c>
      <c r="M569" s="5" t="s">
        <v>33</v>
      </c>
      <c r="N569" s="5" t="s">
        <v>33</v>
      </c>
      <c r="O569" s="5" t="s">
        <v>33</v>
      </c>
      <c r="P569" s="5" t="s">
        <v>33</v>
      </c>
      <c r="Q569" s="5" t="s">
        <v>33</v>
      </c>
      <c r="R569" s="5" t="s">
        <v>33</v>
      </c>
      <c r="S569" s="5" t="s">
        <v>33</v>
      </c>
      <c r="T569" s="5" t="s">
        <v>33</v>
      </c>
      <c r="U569" s="5" t="s">
        <v>33</v>
      </c>
      <c r="V569" s="5" t="s">
        <v>33</v>
      </c>
      <c r="W569" s="5" t="s">
        <v>33</v>
      </c>
      <c r="X569" s="5" t="s">
        <v>33</v>
      </c>
      <c r="Y569" s="5" t="s">
        <v>33</v>
      </c>
    </row>
    <row r="570" spans="1:25" x14ac:dyDescent="0.3">
      <c r="A570" s="1">
        <v>4057113</v>
      </c>
      <c r="B570" s="1" t="s">
        <v>22</v>
      </c>
      <c r="C570" s="2"/>
      <c r="D570" s="4" t="s">
        <v>50</v>
      </c>
      <c r="E570" s="4">
        <v>4057113</v>
      </c>
      <c r="F570" s="5" t="s">
        <v>33</v>
      </c>
      <c r="G570" s="5" t="s">
        <v>33</v>
      </c>
      <c r="H570" s="5" t="s">
        <v>33</v>
      </c>
      <c r="I570" s="5" t="s">
        <v>33</v>
      </c>
      <c r="J570" s="5" t="s">
        <v>33</v>
      </c>
      <c r="K570" s="5" t="s">
        <v>33</v>
      </c>
      <c r="L570" s="5" t="s">
        <v>33</v>
      </c>
      <c r="M570" s="5" t="s">
        <v>33</v>
      </c>
      <c r="N570" s="5" t="s">
        <v>33</v>
      </c>
      <c r="O570" s="5" t="s">
        <v>33</v>
      </c>
      <c r="P570" s="5" t="s">
        <v>33</v>
      </c>
      <c r="Q570" s="5" t="s">
        <v>33</v>
      </c>
      <c r="R570" s="5" t="s">
        <v>33</v>
      </c>
      <c r="S570" s="5" t="s">
        <v>33</v>
      </c>
      <c r="T570" s="5" t="s">
        <v>33</v>
      </c>
      <c r="U570" s="5" t="s">
        <v>33</v>
      </c>
      <c r="V570" s="5" t="s">
        <v>33</v>
      </c>
      <c r="W570" s="5" t="s">
        <v>33</v>
      </c>
      <c r="X570" s="5" t="s">
        <v>33</v>
      </c>
      <c r="Y570" s="5" t="s">
        <v>33</v>
      </c>
    </row>
    <row r="571" spans="1:25" x14ac:dyDescent="0.3">
      <c r="A571" s="1">
        <v>4057113</v>
      </c>
      <c r="B571" s="1" t="s">
        <v>23</v>
      </c>
      <c r="C571" s="2"/>
      <c r="D571" s="4" t="s">
        <v>50</v>
      </c>
      <c r="E571" s="4">
        <v>4057113</v>
      </c>
      <c r="F571" s="5" t="s">
        <v>33</v>
      </c>
      <c r="G571" s="5" t="s">
        <v>33</v>
      </c>
      <c r="H571" s="5" t="s">
        <v>33</v>
      </c>
      <c r="I571" s="5" t="s">
        <v>33</v>
      </c>
      <c r="J571" s="5" t="s">
        <v>33</v>
      </c>
      <c r="K571" s="5" t="s">
        <v>33</v>
      </c>
      <c r="L571" s="5" t="s">
        <v>33</v>
      </c>
      <c r="M571" s="5" t="s">
        <v>33</v>
      </c>
      <c r="N571" s="5" t="s">
        <v>33</v>
      </c>
      <c r="O571" s="5" t="s">
        <v>33</v>
      </c>
      <c r="P571" s="5" t="s">
        <v>33</v>
      </c>
      <c r="Q571" s="5" t="s">
        <v>33</v>
      </c>
      <c r="R571" s="5" t="s">
        <v>33</v>
      </c>
      <c r="S571" s="5" t="s">
        <v>33</v>
      </c>
      <c r="T571" s="5" t="s">
        <v>33</v>
      </c>
      <c r="U571" s="5" t="s">
        <v>33</v>
      </c>
      <c r="V571" s="5" t="s">
        <v>33</v>
      </c>
      <c r="W571" s="5" t="s">
        <v>33</v>
      </c>
      <c r="X571" s="5" t="s">
        <v>33</v>
      </c>
      <c r="Y571" s="5" t="s">
        <v>33</v>
      </c>
    </row>
    <row r="572" spans="1:25" x14ac:dyDescent="0.3">
      <c r="A572" s="1">
        <v>4057113</v>
      </c>
      <c r="B572" s="1" t="s">
        <v>24</v>
      </c>
      <c r="C572" s="2"/>
      <c r="D572" s="4" t="s">
        <v>50</v>
      </c>
      <c r="E572" s="4">
        <v>4057113</v>
      </c>
      <c r="F572" s="5" t="s">
        <v>33</v>
      </c>
      <c r="G572" s="5" t="s">
        <v>33</v>
      </c>
      <c r="H572" s="5" t="s">
        <v>33</v>
      </c>
      <c r="I572" s="5" t="s">
        <v>33</v>
      </c>
      <c r="J572" s="5" t="s">
        <v>33</v>
      </c>
      <c r="K572" s="5" t="s">
        <v>33</v>
      </c>
      <c r="L572" s="5" t="s">
        <v>33</v>
      </c>
      <c r="M572" s="5" t="s">
        <v>33</v>
      </c>
      <c r="N572" s="5" t="s">
        <v>33</v>
      </c>
      <c r="O572" s="5" t="s">
        <v>33</v>
      </c>
      <c r="P572" s="5" t="s">
        <v>33</v>
      </c>
      <c r="Q572" s="5" t="s">
        <v>33</v>
      </c>
      <c r="R572" s="5" t="s">
        <v>33</v>
      </c>
      <c r="S572" s="5" t="s">
        <v>33</v>
      </c>
      <c r="T572" s="5" t="s">
        <v>33</v>
      </c>
      <c r="U572" s="5" t="s">
        <v>33</v>
      </c>
      <c r="V572" s="5" t="s">
        <v>33</v>
      </c>
      <c r="W572" s="5" t="s">
        <v>33</v>
      </c>
      <c r="X572" s="5" t="s">
        <v>33</v>
      </c>
      <c r="Y572" s="5" t="s">
        <v>33</v>
      </c>
    </row>
    <row r="573" spans="1:25" x14ac:dyDescent="0.3">
      <c r="A573" s="1">
        <v>4057113</v>
      </c>
      <c r="B573" s="1" t="s">
        <v>25</v>
      </c>
      <c r="C573" s="2"/>
      <c r="D573" s="4" t="s">
        <v>50</v>
      </c>
      <c r="E573" s="4">
        <v>4057113</v>
      </c>
      <c r="F573" s="5" t="s">
        <v>33</v>
      </c>
      <c r="G573" s="5" t="s">
        <v>33</v>
      </c>
      <c r="H573" s="5" t="s">
        <v>33</v>
      </c>
      <c r="I573" s="5" t="s">
        <v>33</v>
      </c>
      <c r="J573" s="5" t="s">
        <v>33</v>
      </c>
      <c r="K573" s="5" t="s">
        <v>33</v>
      </c>
      <c r="L573" s="5" t="s">
        <v>33</v>
      </c>
      <c r="M573" s="5" t="s">
        <v>33</v>
      </c>
      <c r="N573" s="5" t="s">
        <v>33</v>
      </c>
      <c r="O573" s="5" t="s">
        <v>33</v>
      </c>
      <c r="P573" s="5" t="s">
        <v>33</v>
      </c>
      <c r="Q573" s="5" t="s">
        <v>33</v>
      </c>
      <c r="R573" s="5" t="s">
        <v>33</v>
      </c>
      <c r="S573" s="5" t="s">
        <v>33</v>
      </c>
      <c r="T573" s="5" t="s">
        <v>33</v>
      </c>
      <c r="U573" s="5" t="s">
        <v>33</v>
      </c>
      <c r="V573" s="5" t="s">
        <v>33</v>
      </c>
      <c r="W573" s="5" t="s">
        <v>33</v>
      </c>
      <c r="X573" s="5" t="s">
        <v>33</v>
      </c>
      <c r="Y573" s="5" t="s">
        <v>33</v>
      </c>
    </row>
    <row r="574" spans="1:25" x14ac:dyDescent="0.3">
      <c r="A574" s="1">
        <v>4057113</v>
      </c>
      <c r="B574" s="1" t="s">
        <v>26</v>
      </c>
      <c r="C574" s="2"/>
      <c r="D574" s="4" t="s">
        <v>50</v>
      </c>
      <c r="E574" s="4">
        <v>4057113</v>
      </c>
      <c r="F574" s="5" t="s">
        <v>33</v>
      </c>
      <c r="G574" s="5" t="s">
        <v>33</v>
      </c>
      <c r="H574" s="5" t="s">
        <v>33</v>
      </c>
      <c r="I574" s="5" t="s">
        <v>33</v>
      </c>
      <c r="J574" s="5" t="s">
        <v>33</v>
      </c>
      <c r="K574" s="5" t="s">
        <v>33</v>
      </c>
      <c r="L574" s="5" t="s">
        <v>33</v>
      </c>
      <c r="M574" s="5" t="s">
        <v>33</v>
      </c>
      <c r="N574" s="5" t="s">
        <v>33</v>
      </c>
      <c r="O574" s="5" t="s">
        <v>33</v>
      </c>
      <c r="P574" s="5" t="s">
        <v>33</v>
      </c>
      <c r="Q574" s="5" t="s">
        <v>33</v>
      </c>
      <c r="R574" s="5" t="s">
        <v>33</v>
      </c>
      <c r="S574" s="5" t="s">
        <v>33</v>
      </c>
      <c r="T574" s="5" t="s">
        <v>33</v>
      </c>
      <c r="U574" s="5" t="s">
        <v>33</v>
      </c>
      <c r="V574" s="5" t="s">
        <v>33</v>
      </c>
      <c r="W574" s="5" t="s">
        <v>33</v>
      </c>
      <c r="X574" s="5" t="s">
        <v>33</v>
      </c>
      <c r="Y574" s="5" t="s">
        <v>33</v>
      </c>
    </row>
    <row r="575" spans="1:25" x14ac:dyDescent="0.3">
      <c r="A575" s="1">
        <v>4057113</v>
      </c>
      <c r="B575" s="1" t="s">
        <v>27</v>
      </c>
      <c r="C575" s="2"/>
      <c r="D575" s="4" t="s">
        <v>50</v>
      </c>
      <c r="E575" s="4">
        <v>4057113</v>
      </c>
      <c r="F575" s="5" t="s">
        <v>33</v>
      </c>
      <c r="G575" s="5" t="s">
        <v>33</v>
      </c>
      <c r="H575" s="5" t="s">
        <v>33</v>
      </c>
      <c r="I575" s="5" t="s">
        <v>33</v>
      </c>
      <c r="J575" s="5" t="s">
        <v>33</v>
      </c>
      <c r="K575" s="5" t="s">
        <v>33</v>
      </c>
      <c r="L575" s="5" t="s">
        <v>33</v>
      </c>
      <c r="M575" s="5" t="s">
        <v>33</v>
      </c>
      <c r="N575" s="5" t="s">
        <v>33</v>
      </c>
      <c r="O575" s="5" t="s">
        <v>33</v>
      </c>
      <c r="P575" s="5" t="s">
        <v>33</v>
      </c>
      <c r="Q575" s="5" t="s">
        <v>33</v>
      </c>
      <c r="R575" s="5" t="s">
        <v>33</v>
      </c>
      <c r="S575" s="5" t="s">
        <v>33</v>
      </c>
      <c r="T575" s="5" t="s">
        <v>33</v>
      </c>
      <c r="U575" s="5" t="s">
        <v>33</v>
      </c>
      <c r="V575" s="5" t="s">
        <v>33</v>
      </c>
      <c r="W575" s="5" t="s">
        <v>33</v>
      </c>
      <c r="X575" s="5" t="s">
        <v>33</v>
      </c>
      <c r="Y575" s="5" t="s">
        <v>33</v>
      </c>
    </row>
    <row r="576" spans="1:25" x14ac:dyDescent="0.3">
      <c r="A576" s="1">
        <v>4057113</v>
      </c>
      <c r="B576" s="1" t="s">
        <v>28</v>
      </c>
      <c r="C576" s="2"/>
      <c r="D576" s="4" t="s">
        <v>50</v>
      </c>
      <c r="E576" s="4">
        <v>4057113</v>
      </c>
      <c r="F576" s="5" t="s">
        <v>33</v>
      </c>
      <c r="G576" s="5" t="s">
        <v>33</v>
      </c>
      <c r="H576" s="5" t="s">
        <v>33</v>
      </c>
      <c r="I576" s="5" t="s">
        <v>33</v>
      </c>
      <c r="J576" s="5" t="s">
        <v>33</v>
      </c>
      <c r="K576" s="5" t="s">
        <v>33</v>
      </c>
      <c r="L576" s="5" t="s">
        <v>33</v>
      </c>
      <c r="M576" s="5" t="s">
        <v>33</v>
      </c>
      <c r="N576" s="5" t="s">
        <v>33</v>
      </c>
      <c r="O576" s="5" t="s">
        <v>33</v>
      </c>
      <c r="P576" s="5" t="s">
        <v>33</v>
      </c>
      <c r="Q576" s="5" t="s">
        <v>33</v>
      </c>
      <c r="R576" s="5" t="s">
        <v>33</v>
      </c>
      <c r="S576" s="5" t="s">
        <v>33</v>
      </c>
      <c r="T576" s="5" t="s">
        <v>33</v>
      </c>
      <c r="U576" s="5" t="s">
        <v>33</v>
      </c>
      <c r="V576" s="5" t="s">
        <v>33</v>
      </c>
      <c r="W576" s="5" t="s">
        <v>33</v>
      </c>
      <c r="X576" s="5" t="s">
        <v>33</v>
      </c>
      <c r="Y576" s="5" t="s">
        <v>33</v>
      </c>
    </row>
    <row r="577" spans="1:25" x14ac:dyDescent="0.3">
      <c r="A577" s="1">
        <v>4057113</v>
      </c>
      <c r="B577" s="1" t="s">
        <v>29</v>
      </c>
      <c r="C577" s="2"/>
      <c r="D577" s="4" t="s">
        <v>50</v>
      </c>
      <c r="E577" s="4">
        <v>4057113</v>
      </c>
      <c r="F577" s="5" t="s">
        <v>33</v>
      </c>
      <c r="G577" s="5" t="s">
        <v>33</v>
      </c>
      <c r="H577" s="5" t="s">
        <v>33</v>
      </c>
      <c r="I577" s="5" t="s">
        <v>33</v>
      </c>
      <c r="J577" s="5" t="s">
        <v>33</v>
      </c>
      <c r="K577" s="5" t="s">
        <v>33</v>
      </c>
      <c r="L577" s="5" t="s">
        <v>33</v>
      </c>
      <c r="M577" s="5" t="s">
        <v>33</v>
      </c>
      <c r="N577" s="5" t="s">
        <v>33</v>
      </c>
      <c r="O577" s="5" t="s">
        <v>33</v>
      </c>
      <c r="P577" s="5" t="s">
        <v>33</v>
      </c>
      <c r="Q577" s="5" t="s">
        <v>33</v>
      </c>
      <c r="R577" s="5" t="s">
        <v>33</v>
      </c>
      <c r="S577" s="5" t="s">
        <v>33</v>
      </c>
      <c r="T577" s="5" t="s">
        <v>33</v>
      </c>
      <c r="U577" s="5" t="s">
        <v>33</v>
      </c>
      <c r="V577" s="5" t="s">
        <v>33</v>
      </c>
      <c r="W577" s="5" t="s">
        <v>33</v>
      </c>
      <c r="X577" s="5" t="s">
        <v>33</v>
      </c>
      <c r="Y577" s="5" t="s">
        <v>33</v>
      </c>
    </row>
    <row r="578" spans="1:25" x14ac:dyDescent="0.3">
      <c r="A578" s="1">
        <v>4057113</v>
      </c>
      <c r="B578" s="1" t="s">
        <v>30</v>
      </c>
      <c r="C578" s="2"/>
      <c r="D578" s="4" t="s">
        <v>50</v>
      </c>
      <c r="E578" s="4">
        <v>4057113</v>
      </c>
      <c r="F578" s="5" t="s">
        <v>33</v>
      </c>
      <c r="G578" s="5" t="s">
        <v>33</v>
      </c>
      <c r="H578" s="5" t="s">
        <v>33</v>
      </c>
      <c r="I578" s="5" t="s">
        <v>33</v>
      </c>
      <c r="J578" s="5" t="s">
        <v>33</v>
      </c>
      <c r="K578" s="5" t="s">
        <v>33</v>
      </c>
      <c r="L578" s="5" t="s">
        <v>33</v>
      </c>
      <c r="M578" s="5" t="s">
        <v>33</v>
      </c>
      <c r="N578" s="5" t="s">
        <v>33</v>
      </c>
      <c r="O578" s="5" t="s">
        <v>33</v>
      </c>
      <c r="P578" s="5" t="s">
        <v>33</v>
      </c>
      <c r="Q578" s="5" t="s">
        <v>33</v>
      </c>
      <c r="R578" s="5" t="s">
        <v>33</v>
      </c>
      <c r="S578" s="5" t="s">
        <v>33</v>
      </c>
      <c r="T578" s="5" t="s">
        <v>33</v>
      </c>
      <c r="U578" s="5" t="s">
        <v>33</v>
      </c>
      <c r="V578" s="5" t="s">
        <v>33</v>
      </c>
      <c r="W578" s="5" t="s">
        <v>33</v>
      </c>
      <c r="X578" s="5" t="s">
        <v>33</v>
      </c>
      <c r="Y578" s="5" t="s">
        <v>33</v>
      </c>
    </row>
    <row r="579" spans="1:25" x14ac:dyDescent="0.3">
      <c r="A579" s="1">
        <v>4057113</v>
      </c>
      <c r="B579" s="1" t="s">
        <v>31</v>
      </c>
      <c r="C579" s="2"/>
      <c r="D579" s="4" t="s">
        <v>50</v>
      </c>
      <c r="E579" s="4">
        <v>4057113</v>
      </c>
      <c r="F579" s="5" t="s">
        <v>33</v>
      </c>
      <c r="G579" s="5" t="s">
        <v>33</v>
      </c>
      <c r="H579" s="5" t="s">
        <v>33</v>
      </c>
      <c r="I579" s="5" t="s">
        <v>33</v>
      </c>
      <c r="J579" s="5" t="s">
        <v>33</v>
      </c>
      <c r="K579" s="5" t="s">
        <v>33</v>
      </c>
      <c r="L579" s="5" t="s">
        <v>33</v>
      </c>
      <c r="M579" s="5" t="s">
        <v>33</v>
      </c>
      <c r="N579" s="5" t="s">
        <v>33</v>
      </c>
      <c r="O579" s="5" t="s">
        <v>33</v>
      </c>
      <c r="P579" s="5" t="s">
        <v>33</v>
      </c>
      <c r="Q579" s="5" t="s">
        <v>33</v>
      </c>
      <c r="R579" s="5" t="s">
        <v>33</v>
      </c>
      <c r="S579" s="5" t="s">
        <v>33</v>
      </c>
      <c r="T579" s="5" t="s">
        <v>33</v>
      </c>
      <c r="U579" s="5" t="s">
        <v>33</v>
      </c>
      <c r="V579" s="5" t="s">
        <v>33</v>
      </c>
      <c r="W579" s="5" t="s">
        <v>33</v>
      </c>
      <c r="X579" s="5" t="s">
        <v>33</v>
      </c>
      <c r="Y579" s="5" t="s">
        <v>33</v>
      </c>
    </row>
    <row r="580" spans="1:25" x14ac:dyDescent="0.3">
      <c r="A580" s="1">
        <v>4059189</v>
      </c>
      <c r="B580" s="1" t="s">
        <v>0</v>
      </c>
      <c r="C580" s="2"/>
      <c r="D580" s="4" t="s">
        <v>51</v>
      </c>
      <c r="E580" s="4">
        <v>4059189</v>
      </c>
      <c r="F580" s="5">
        <v>0</v>
      </c>
      <c r="G580" s="5">
        <v>4420</v>
      </c>
      <c r="H580" s="5">
        <v>837</v>
      </c>
      <c r="I580" s="5">
        <v>13096</v>
      </c>
      <c r="J580" s="5">
        <v>7829</v>
      </c>
      <c r="K580" s="5">
        <v>0</v>
      </c>
      <c r="L580" s="5">
        <v>26181</v>
      </c>
      <c r="M580" s="5">
        <v>71901</v>
      </c>
      <c r="N580" s="5">
        <v>4598</v>
      </c>
      <c r="O580" s="5">
        <v>21370</v>
      </c>
      <c r="P580" s="5">
        <v>51</v>
      </c>
      <c r="Q580" s="5">
        <v>0</v>
      </c>
      <c r="R580" s="5">
        <v>0</v>
      </c>
      <c r="S580" s="5">
        <v>1959</v>
      </c>
      <c r="T580" s="5">
        <v>1690</v>
      </c>
      <c r="U580" s="5">
        <v>682</v>
      </c>
      <c r="V580" s="5">
        <v>77</v>
      </c>
      <c r="W580" s="5">
        <v>1</v>
      </c>
      <c r="X580" s="5">
        <v>12890</v>
      </c>
      <c r="Y580" s="5">
        <v>438</v>
      </c>
    </row>
    <row r="581" spans="1:25" x14ac:dyDescent="0.3">
      <c r="A581" s="1">
        <v>4059189</v>
      </c>
      <c r="B581" s="1" t="s">
        <v>1</v>
      </c>
      <c r="C581" s="2"/>
      <c r="D581" s="4" t="s">
        <v>51</v>
      </c>
      <c r="E581" s="4">
        <v>4059189</v>
      </c>
      <c r="F581" s="5">
        <v>0</v>
      </c>
      <c r="G581" s="5">
        <v>1750</v>
      </c>
      <c r="H581" s="5">
        <v>5674</v>
      </c>
      <c r="I581" s="5">
        <v>5466</v>
      </c>
      <c r="J581" s="5">
        <v>982</v>
      </c>
      <c r="K581" s="5">
        <v>0</v>
      </c>
      <c r="L581" s="5">
        <v>13871</v>
      </c>
      <c r="M581" s="5">
        <v>67122</v>
      </c>
      <c r="N581" s="5">
        <v>5004</v>
      </c>
      <c r="O581" s="5">
        <v>20540</v>
      </c>
      <c r="P581" s="5">
        <v>40</v>
      </c>
      <c r="Q581" s="5">
        <v>0</v>
      </c>
      <c r="R581" s="5">
        <v>0</v>
      </c>
      <c r="S581" s="5">
        <v>2324</v>
      </c>
      <c r="T581" s="5">
        <v>1575</v>
      </c>
      <c r="U581" s="5">
        <v>783</v>
      </c>
      <c r="V581" s="5">
        <v>160</v>
      </c>
      <c r="W581" s="5">
        <v>1</v>
      </c>
      <c r="X581" s="5">
        <v>11861</v>
      </c>
      <c r="Y581" s="5">
        <v>571</v>
      </c>
    </row>
    <row r="582" spans="1:25" x14ac:dyDescent="0.3">
      <c r="A582" s="1">
        <v>4059189</v>
      </c>
      <c r="B582" s="1" t="s">
        <v>2</v>
      </c>
      <c r="C582" s="2"/>
      <c r="D582" s="4" t="s">
        <v>51</v>
      </c>
      <c r="E582" s="4">
        <v>4059189</v>
      </c>
      <c r="F582" s="5">
        <v>0</v>
      </c>
      <c r="G582" s="5">
        <v>2350</v>
      </c>
      <c r="H582" s="5">
        <v>6846</v>
      </c>
      <c r="I582" s="5">
        <v>12987</v>
      </c>
      <c r="J582" s="5">
        <v>121</v>
      </c>
      <c r="K582" s="5">
        <v>0</v>
      </c>
      <c r="L582" s="5">
        <v>22303</v>
      </c>
      <c r="M582" s="5">
        <v>65041</v>
      </c>
      <c r="N582" s="5">
        <v>4654</v>
      </c>
      <c r="O582" s="5">
        <v>19073</v>
      </c>
      <c r="P582" s="5">
        <v>11</v>
      </c>
      <c r="Q582" s="5">
        <v>0</v>
      </c>
      <c r="R582" s="5">
        <v>0</v>
      </c>
      <c r="S582" s="5">
        <v>2668</v>
      </c>
      <c r="T582" s="5">
        <v>1628</v>
      </c>
      <c r="U582" s="5">
        <v>798</v>
      </c>
      <c r="V582" s="5">
        <v>287</v>
      </c>
      <c r="W582" s="5">
        <v>2</v>
      </c>
      <c r="X582" s="5">
        <v>10053</v>
      </c>
      <c r="Y582" s="5">
        <v>473</v>
      </c>
    </row>
    <row r="583" spans="1:25" x14ac:dyDescent="0.3">
      <c r="A583" s="1">
        <v>4059189</v>
      </c>
      <c r="B583" s="1" t="s">
        <v>3</v>
      </c>
      <c r="C583" s="2"/>
      <c r="D583" s="4" t="s">
        <v>51</v>
      </c>
      <c r="E583" s="4">
        <v>4059189</v>
      </c>
      <c r="F583" s="5">
        <v>0</v>
      </c>
      <c r="G583" s="5">
        <v>147</v>
      </c>
      <c r="H583" s="5">
        <v>529</v>
      </c>
      <c r="I583" s="5">
        <v>7190</v>
      </c>
      <c r="J583" s="5">
        <v>369</v>
      </c>
      <c r="K583" s="5">
        <v>0</v>
      </c>
      <c r="L583" s="5">
        <v>8236</v>
      </c>
      <c r="M583" s="5">
        <v>63049</v>
      </c>
      <c r="N583" s="5">
        <v>3562</v>
      </c>
      <c r="O583" s="5">
        <v>17817</v>
      </c>
      <c r="P583" s="5">
        <v>0</v>
      </c>
      <c r="Q583" s="5">
        <v>0</v>
      </c>
      <c r="R583" s="5">
        <v>0</v>
      </c>
      <c r="S583" s="5">
        <v>2244</v>
      </c>
      <c r="T583" s="5">
        <v>1390</v>
      </c>
      <c r="U583" s="5">
        <v>885</v>
      </c>
      <c r="V583" s="5">
        <v>457</v>
      </c>
      <c r="W583" s="5">
        <v>5</v>
      </c>
      <c r="X583" s="5">
        <v>9136</v>
      </c>
      <c r="Y583" s="5">
        <v>401</v>
      </c>
    </row>
    <row r="584" spans="1:25" x14ac:dyDescent="0.3">
      <c r="A584" s="1">
        <v>4059189</v>
      </c>
      <c r="B584" s="1" t="s">
        <v>4</v>
      </c>
      <c r="C584" s="2"/>
      <c r="D584" s="4" t="s">
        <v>51</v>
      </c>
      <c r="E584" s="4">
        <v>4059189</v>
      </c>
      <c r="F584" s="5">
        <v>0</v>
      </c>
      <c r="G584" s="5">
        <v>6869</v>
      </c>
      <c r="H584" s="5">
        <v>5587</v>
      </c>
      <c r="I584" s="5">
        <v>12930</v>
      </c>
      <c r="J584" s="5">
        <v>629</v>
      </c>
      <c r="K584" s="5">
        <v>0</v>
      </c>
      <c r="L584" s="5">
        <v>26015</v>
      </c>
      <c r="M584" s="5">
        <v>59227</v>
      </c>
      <c r="N584" s="5">
        <v>4171</v>
      </c>
      <c r="O584" s="5">
        <v>15775</v>
      </c>
      <c r="P584" s="5">
        <v>0</v>
      </c>
      <c r="Q584" s="5">
        <v>0</v>
      </c>
      <c r="R584" s="5">
        <v>0</v>
      </c>
      <c r="S584" s="5">
        <v>2033</v>
      </c>
      <c r="T584" s="5">
        <v>1416</v>
      </c>
      <c r="U584" s="5">
        <v>961</v>
      </c>
      <c r="V584" s="5">
        <v>644</v>
      </c>
      <c r="W584" s="5">
        <v>3</v>
      </c>
      <c r="X584" s="5">
        <v>10308</v>
      </c>
      <c r="Y584" s="5">
        <v>432</v>
      </c>
    </row>
    <row r="585" spans="1:25" x14ac:dyDescent="0.3">
      <c r="A585" s="1">
        <v>4059189</v>
      </c>
      <c r="B585" s="1" t="s">
        <v>5</v>
      </c>
      <c r="C585" s="2"/>
      <c r="D585" s="4" t="s">
        <v>51</v>
      </c>
      <c r="E585" s="4">
        <v>4059189</v>
      </c>
      <c r="F585" s="5">
        <v>0</v>
      </c>
      <c r="G585" s="5">
        <v>117831</v>
      </c>
      <c r="H585" s="5">
        <v>16390</v>
      </c>
      <c r="I585" s="5">
        <v>8429</v>
      </c>
      <c r="J585" s="5">
        <v>969</v>
      </c>
      <c r="K585" s="5">
        <v>0</v>
      </c>
      <c r="L585" s="5">
        <v>143619</v>
      </c>
      <c r="M585" s="5">
        <v>65652</v>
      </c>
      <c r="N585" s="5">
        <v>2884</v>
      </c>
      <c r="O585" s="5">
        <v>15848</v>
      </c>
      <c r="P585" s="5">
        <v>0</v>
      </c>
      <c r="Q585" s="5">
        <v>0</v>
      </c>
      <c r="R585" s="5">
        <v>0</v>
      </c>
      <c r="S585" s="5">
        <v>2038</v>
      </c>
      <c r="T585" s="5">
        <v>1394</v>
      </c>
      <c r="U585" s="5">
        <v>1082</v>
      </c>
      <c r="V585" s="5">
        <v>812</v>
      </c>
      <c r="W585" s="5">
        <v>6</v>
      </c>
      <c r="X585" s="5">
        <v>8748</v>
      </c>
      <c r="Y585" s="5">
        <v>333</v>
      </c>
    </row>
    <row r="586" spans="1:25" x14ac:dyDescent="0.3">
      <c r="A586" s="1">
        <v>4059189</v>
      </c>
      <c r="B586" s="1" t="s">
        <v>6</v>
      </c>
      <c r="C586" s="2"/>
      <c r="D586" s="4" t="s">
        <v>51</v>
      </c>
      <c r="E586" s="4">
        <v>4059189</v>
      </c>
      <c r="F586" s="5">
        <v>0</v>
      </c>
      <c r="G586" s="5">
        <v>748</v>
      </c>
      <c r="H586" s="5">
        <v>3650</v>
      </c>
      <c r="I586" s="5">
        <v>9257</v>
      </c>
      <c r="J586" s="5">
        <v>724</v>
      </c>
      <c r="K586" s="5">
        <v>0</v>
      </c>
      <c r="L586" s="5">
        <v>14378</v>
      </c>
      <c r="M586" s="5">
        <v>61921</v>
      </c>
      <c r="N586" s="5">
        <v>2734</v>
      </c>
      <c r="O586" s="5">
        <v>14348</v>
      </c>
      <c r="P586" s="5">
        <v>3</v>
      </c>
      <c r="Q586" s="5">
        <v>0</v>
      </c>
      <c r="R586" s="5">
        <v>0</v>
      </c>
      <c r="S586" s="5">
        <v>1573</v>
      </c>
      <c r="T586" s="5">
        <v>1331</v>
      </c>
      <c r="U586" s="5">
        <v>1098</v>
      </c>
      <c r="V586" s="5">
        <v>773</v>
      </c>
      <c r="W586" s="5">
        <v>8</v>
      </c>
      <c r="X586" s="5">
        <v>7555</v>
      </c>
      <c r="Y586" s="5">
        <v>325</v>
      </c>
    </row>
    <row r="587" spans="1:25" x14ac:dyDescent="0.3">
      <c r="A587" s="1">
        <v>4059189</v>
      </c>
      <c r="B587" s="1" t="s">
        <v>7</v>
      </c>
      <c r="C587" s="2"/>
      <c r="D587" s="4" t="s">
        <v>51</v>
      </c>
      <c r="E587" s="4">
        <v>4059189</v>
      </c>
      <c r="F587" s="5">
        <v>0</v>
      </c>
      <c r="G587" s="5">
        <v>2347</v>
      </c>
      <c r="H587" s="5">
        <v>3410</v>
      </c>
      <c r="I587" s="5">
        <v>16492</v>
      </c>
      <c r="J587" s="5">
        <v>571</v>
      </c>
      <c r="K587" s="5">
        <v>0</v>
      </c>
      <c r="L587" s="5">
        <v>22820</v>
      </c>
      <c r="M587" s="5">
        <v>62961</v>
      </c>
      <c r="N587" s="5">
        <v>3441</v>
      </c>
      <c r="O587" s="5">
        <v>11750</v>
      </c>
      <c r="P587" s="5">
        <v>0</v>
      </c>
      <c r="Q587" s="5">
        <v>0</v>
      </c>
      <c r="R587" s="5">
        <v>0</v>
      </c>
      <c r="S587" s="5">
        <v>1579</v>
      </c>
      <c r="T587" s="5">
        <v>994</v>
      </c>
      <c r="U587" s="5">
        <v>1104</v>
      </c>
      <c r="V587" s="5">
        <v>601</v>
      </c>
      <c r="W587" s="5">
        <v>1</v>
      </c>
      <c r="X587" s="5">
        <v>6476</v>
      </c>
      <c r="Y587" s="5">
        <v>266</v>
      </c>
    </row>
    <row r="588" spans="1:25" x14ac:dyDescent="0.3">
      <c r="A588" s="1">
        <v>4059189</v>
      </c>
      <c r="B588" s="1" t="s">
        <v>8</v>
      </c>
      <c r="C588" s="2"/>
      <c r="D588" s="4" t="s">
        <v>51</v>
      </c>
      <c r="E588" s="4">
        <v>4059189</v>
      </c>
      <c r="F588" s="5">
        <v>0</v>
      </c>
      <c r="G588" s="5">
        <v>352</v>
      </c>
      <c r="H588" s="5">
        <v>522</v>
      </c>
      <c r="I588" s="5">
        <v>9007</v>
      </c>
      <c r="J588" s="5">
        <v>248</v>
      </c>
      <c r="K588" s="5">
        <v>0</v>
      </c>
      <c r="L588" s="5">
        <v>10129</v>
      </c>
      <c r="M588" s="5">
        <v>67734</v>
      </c>
      <c r="N588" s="5">
        <v>2340</v>
      </c>
      <c r="O588" s="5">
        <v>8507</v>
      </c>
      <c r="P588" s="5">
        <v>5</v>
      </c>
      <c r="Q588" s="5">
        <v>0</v>
      </c>
      <c r="R588" s="5">
        <v>0</v>
      </c>
      <c r="S588" s="5">
        <v>1692</v>
      </c>
      <c r="T588" s="5">
        <v>1116</v>
      </c>
      <c r="U588" s="5">
        <v>1141</v>
      </c>
      <c r="V588" s="5">
        <v>699</v>
      </c>
      <c r="W588" s="5">
        <v>0</v>
      </c>
      <c r="X588" s="5">
        <v>6092</v>
      </c>
      <c r="Y588" s="5">
        <v>263</v>
      </c>
    </row>
    <row r="589" spans="1:25" x14ac:dyDescent="0.3">
      <c r="A589" s="1">
        <v>4059189</v>
      </c>
      <c r="B589" s="1" t="s">
        <v>9</v>
      </c>
      <c r="C589" s="2"/>
      <c r="D589" s="4" t="s">
        <v>51</v>
      </c>
      <c r="E589" s="4">
        <v>4059189</v>
      </c>
      <c r="F589" s="5">
        <v>0</v>
      </c>
      <c r="G589" s="5">
        <v>1999</v>
      </c>
      <c r="H589" s="5">
        <v>-332</v>
      </c>
      <c r="I589" s="5">
        <v>8034</v>
      </c>
      <c r="J589" s="5">
        <v>-40</v>
      </c>
      <c r="K589" s="5">
        <v>0</v>
      </c>
      <c r="L589" s="5">
        <v>9661</v>
      </c>
      <c r="M589" s="5">
        <v>86609</v>
      </c>
      <c r="N589" s="5">
        <v>1721</v>
      </c>
      <c r="O589" s="5">
        <v>7021</v>
      </c>
      <c r="P589" s="5">
        <v>0</v>
      </c>
      <c r="Q589" s="5">
        <v>0</v>
      </c>
      <c r="R589" s="5">
        <v>0</v>
      </c>
      <c r="S589" s="5">
        <v>1514</v>
      </c>
      <c r="T589" s="5">
        <v>1040</v>
      </c>
      <c r="U589" s="5">
        <v>1386</v>
      </c>
      <c r="V589" s="5">
        <v>688</v>
      </c>
      <c r="W589" s="5">
        <v>0</v>
      </c>
      <c r="X589" s="5">
        <v>5477</v>
      </c>
      <c r="Y589" s="5">
        <v>136</v>
      </c>
    </row>
    <row r="590" spans="1:25" x14ac:dyDescent="0.3">
      <c r="A590" s="1">
        <v>4059189</v>
      </c>
      <c r="B590" s="1" t="s">
        <v>10</v>
      </c>
      <c r="C590" s="2"/>
      <c r="D590" s="4" t="s">
        <v>51</v>
      </c>
      <c r="E590" s="4">
        <v>4059189</v>
      </c>
      <c r="F590" s="5">
        <v>0</v>
      </c>
      <c r="G590" s="5">
        <v>817</v>
      </c>
      <c r="H590" s="5">
        <v>1054</v>
      </c>
      <c r="I590" s="5">
        <v>12379</v>
      </c>
      <c r="J590" s="5">
        <v>2969</v>
      </c>
      <c r="K590" s="5">
        <v>0</v>
      </c>
      <c r="L590" s="5">
        <v>17219</v>
      </c>
      <c r="M590" s="5">
        <v>82950</v>
      </c>
      <c r="N590" s="5">
        <v>1214</v>
      </c>
      <c r="O590" s="5">
        <v>5773</v>
      </c>
      <c r="P590" s="5">
        <v>0</v>
      </c>
      <c r="Q590" s="5">
        <v>0</v>
      </c>
      <c r="R590" s="5">
        <v>0</v>
      </c>
      <c r="S590" s="5">
        <v>1269</v>
      </c>
      <c r="T590" s="5">
        <v>806</v>
      </c>
      <c r="U590" s="5">
        <v>952</v>
      </c>
      <c r="V590" s="5">
        <v>566</v>
      </c>
      <c r="W590" s="5">
        <v>0</v>
      </c>
      <c r="X590" s="5">
        <v>6141</v>
      </c>
      <c r="Y590" s="5">
        <v>34</v>
      </c>
    </row>
    <row r="591" spans="1:25" x14ac:dyDescent="0.3">
      <c r="A591" s="1">
        <v>4059189</v>
      </c>
      <c r="B591" s="1" t="s">
        <v>11</v>
      </c>
      <c r="C591" s="2"/>
      <c r="D591" s="4" t="s">
        <v>51</v>
      </c>
      <c r="E591" s="4">
        <v>4059189</v>
      </c>
      <c r="F591" s="5">
        <v>0</v>
      </c>
      <c r="G591" s="5">
        <v>180204</v>
      </c>
      <c r="H591" s="5">
        <v>201</v>
      </c>
      <c r="I591" s="5">
        <v>8148</v>
      </c>
      <c r="J591" s="5">
        <v>1101</v>
      </c>
      <c r="K591" s="5">
        <v>0</v>
      </c>
      <c r="L591" s="5">
        <v>189653</v>
      </c>
      <c r="M591" s="5">
        <v>82463</v>
      </c>
      <c r="N591" s="5">
        <v>2485</v>
      </c>
      <c r="O591" s="5">
        <v>5182</v>
      </c>
      <c r="P591" s="5">
        <v>0</v>
      </c>
      <c r="Q591" s="5">
        <v>0</v>
      </c>
      <c r="R591" s="5">
        <v>0</v>
      </c>
      <c r="S591" s="5">
        <v>957</v>
      </c>
      <c r="T591" s="5">
        <v>873</v>
      </c>
      <c r="U591" s="5">
        <v>924</v>
      </c>
      <c r="V591" s="5">
        <v>457</v>
      </c>
      <c r="W591" s="5">
        <v>0</v>
      </c>
      <c r="X591" s="5">
        <v>6855</v>
      </c>
      <c r="Y591" s="5">
        <v>53</v>
      </c>
    </row>
    <row r="592" spans="1:25" x14ac:dyDescent="0.3">
      <c r="A592" s="1">
        <v>4059189</v>
      </c>
      <c r="B592" s="1" t="s">
        <v>12</v>
      </c>
      <c r="C592" s="2"/>
      <c r="D592" s="4" t="s">
        <v>51</v>
      </c>
      <c r="E592" s="4">
        <v>4059189</v>
      </c>
      <c r="F592" s="5">
        <v>0</v>
      </c>
      <c r="G592" s="5">
        <v>4306</v>
      </c>
      <c r="H592" s="5">
        <v>173</v>
      </c>
      <c r="I592" s="5">
        <v>9148</v>
      </c>
      <c r="J592" s="5">
        <v>98</v>
      </c>
      <c r="K592" s="5">
        <v>0</v>
      </c>
      <c r="L592" s="5">
        <v>13725</v>
      </c>
      <c r="M592" s="5">
        <v>45491</v>
      </c>
      <c r="N592" s="5">
        <v>0</v>
      </c>
      <c r="O592" s="5">
        <v>8398</v>
      </c>
      <c r="P592" s="5">
        <v>0</v>
      </c>
      <c r="Q592" s="5">
        <v>0</v>
      </c>
      <c r="R592" s="5">
        <v>0</v>
      </c>
      <c r="S592" s="5">
        <v>1047</v>
      </c>
      <c r="T592" s="5">
        <v>899</v>
      </c>
      <c r="U592" s="5">
        <v>923</v>
      </c>
      <c r="V592" s="5">
        <v>353</v>
      </c>
      <c r="W592" s="5">
        <v>0</v>
      </c>
      <c r="X592" s="5">
        <v>5268</v>
      </c>
      <c r="Y592" s="5">
        <v>42</v>
      </c>
    </row>
    <row r="593" spans="1:25" x14ac:dyDescent="0.3">
      <c r="A593" s="1">
        <v>4059189</v>
      </c>
      <c r="B593" s="1" t="s">
        <v>13</v>
      </c>
      <c r="C593" s="2"/>
      <c r="D593" s="4" t="s">
        <v>51</v>
      </c>
      <c r="E593" s="4">
        <v>4059189</v>
      </c>
      <c r="F593" s="5">
        <v>0</v>
      </c>
      <c r="G593" s="5">
        <v>0</v>
      </c>
      <c r="H593" s="5">
        <v>207</v>
      </c>
      <c r="I593" s="5">
        <v>9512</v>
      </c>
      <c r="J593" s="5">
        <v>150</v>
      </c>
      <c r="K593" s="5">
        <v>0</v>
      </c>
      <c r="L593" s="5">
        <v>9869</v>
      </c>
      <c r="M593" s="5">
        <v>57353</v>
      </c>
      <c r="N593" s="5">
        <v>0</v>
      </c>
      <c r="O593" s="5">
        <v>7632</v>
      </c>
      <c r="P593" s="5">
        <v>0</v>
      </c>
      <c r="Q593" s="5">
        <v>0</v>
      </c>
      <c r="R593" s="5">
        <v>0</v>
      </c>
      <c r="S593" s="5">
        <v>915</v>
      </c>
      <c r="T593" s="5">
        <v>634</v>
      </c>
      <c r="U593" s="5">
        <v>1707</v>
      </c>
      <c r="V593" s="5">
        <v>308</v>
      </c>
      <c r="W593" s="5">
        <v>0</v>
      </c>
      <c r="X593" s="5">
        <v>3711</v>
      </c>
      <c r="Y593" s="5">
        <v>50</v>
      </c>
    </row>
    <row r="594" spans="1:25" x14ac:dyDescent="0.3">
      <c r="A594" s="1">
        <v>4059189</v>
      </c>
      <c r="B594" s="1" t="s">
        <v>14</v>
      </c>
      <c r="C594" s="2"/>
      <c r="D594" s="4" t="s">
        <v>51</v>
      </c>
      <c r="E594" s="4">
        <v>4059189</v>
      </c>
      <c r="F594" s="5">
        <v>0</v>
      </c>
      <c r="G594" s="5">
        <v>0</v>
      </c>
      <c r="H594" s="5">
        <v>0</v>
      </c>
      <c r="I594" s="5">
        <v>8171</v>
      </c>
      <c r="J594" s="5">
        <v>-35</v>
      </c>
      <c r="K594" s="5" t="s">
        <v>33</v>
      </c>
      <c r="L594" s="5">
        <v>8136</v>
      </c>
      <c r="M594" s="5">
        <v>57892</v>
      </c>
      <c r="N594" s="5">
        <v>0</v>
      </c>
      <c r="O594" s="5">
        <v>7916</v>
      </c>
      <c r="P594" s="5">
        <v>0</v>
      </c>
      <c r="Q594" s="5" t="s">
        <v>33</v>
      </c>
      <c r="R594" s="5" t="s">
        <v>33</v>
      </c>
      <c r="S594" s="5">
        <v>986</v>
      </c>
      <c r="T594" s="5">
        <v>701</v>
      </c>
      <c r="U594" s="5">
        <v>1455</v>
      </c>
      <c r="V594" s="5">
        <v>190</v>
      </c>
      <c r="W594" s="5">
        <v>0</v>
      </c>
      <c r="X594" s="5">
        <v>3147</v>
      </c>
      <c r="Y594" s="5">
        <v>64</v>
      </c>
    </row>
    <row r="595" spans="1:25" x14ac:dyDescent="0.3">
      <c r="A595" s="1">
        <v>4059189</v>
      </c>
      <c r="B595" s="1" t="s">
        <v>15</v>
      </c>
      <c r="C595" s="2"/>
      <c r="D595" s="4" t="s">
        <v>51</v>
      </c>
      <c r="E595" s="4">
        <v>4059189</v>
      </c>
      <c r="F595" s="5">
        <v>0</v>
      </c>
      <c r="G595" s="5">
        <v>0</v>
      </c>
      <c r="H595" s="5">
        <v>5</v>
      </c>
      <c r="I595" s="5">
        <v>3683</v>
      </c>
      <c r="J595" s="5">
        <v>53</v>
      </c>
      <c r="K595" s="5" t="s">
        <v>33</v>
      </c>
      <c r="L595" s="5">
        <v>3741</v>
      </c>
      <c r="M595" s="5">
        <v>43592</v>
      </c>
      <c r="N595" s="5">
        <v>0</v>
      </c>
      <c r="O595" s="5">
        <v>7317</v>
      </c>
      <c r="P595" s="5">
        <v>0</v>
      </c>
      <c r="Q595" s="5" t="s">
        <v>33</v>
      </c>
      <c r="R595" s="5" t="s">
        <v>33</v>
      </c>
      <c r="S595" s="5">
        <v>1023</v>
      </c>
      <c r="T595" s="5">
        <v>312</v>
      </c>
      <c r="U595" s="5">
        <v>1150</v>
      </c>
      <c r="V595" s="5">
        <v>14</v>
      </c>
      <c r="W595" s="5">
        <v>9</v>
      </c>
      <c r="X595" s="5">
        <v>3452</v>
      </c>
      <c r="Y595" s="5">
        <v>1</v>
      </c>
    </row>
    <row r="596" spans="1:25" x14ac:dyDescent="0.3">
      <c r="A596" s="1">
        <v>4059189</v>
      </c>
      <c r="B596" s="1" t="s">
        <v>16</v>
      </c>
      <c r="C596" s="2"/>
      <c r="D596" s="4" t="s">
        <v>51</v>
      </c>
      <c r="E596" s="4">
        <v>4059189</v>
      </c>
      <c r="F596" s="5">
        <v>0</v>
      </c>
      <c r="G596" s="5">
        <v>0</v>
      </c>
      <c r="H596" s="5">
        <v>0</v>
      </c>
      <c r="I596" s="5">
        <v>3761</v>
      </c>
      <c r="J596" s="5">
        <v>0</v>
      </c>
      <c r="K596" s="5" t="s">
        <v>33</v>
      </c>
      <c r="L596" s="5">
        <v>3761</v>
      </c>
      <c r="M596" s="5">
        <v>54636</v>
      </c>
      <c r="N596" s="5">
        <v>0</v>
      </c>
      <c r="O596" s="5">
        <v>4630</v>
      </c>
      <c r="P596" s="5">
        <v>0</v>
      </c>
      <c r="Q596" s="5" t="s">
        <v>33</v>
      </c>
      <c r="R596" s="5" t="s">
        <v>33</v>
      </c>
      <c r="S596" s="5">
        <v>983</v>
      </c>
      <c r="T596" s="5">
        <v>408</v>
      </c>
      <c r="U596" s="5">
        <v>793</v>
      </c>
      <c r="V596" s="5">
        <v>15</v>
      </c>
      <c r="W596" s="5">
        <v>158</v>
      </c>
      <c r="X596" s="5">
        <v>3643</v>
      </c>
      <c r="Y596" s="5">
        <v>0</v>
      </c>
    </row>
    <row r="597" spans="1:25" x14ac:dyDescent="0.3">
      <c r="A597" s="1">
        <v>4059189</v>
      </c>
      <c r="B597" s="1" t="s">
        <v>17</v>
      </c>
      <c r="C597" s="2"/>
      <c r="D597" s="4" t="s">
        <v>51</v>
      </c>
      <c r="E597" s="4">
        <v>4059189</v>
      </c>
      <c r="F597" s="5">
        <v>0</v>
      </c>
      <c r="G597" s="5">
        <v>0</v>
      </c>
      <c r="H597" s="5">
        <v>38</v>
      </c>
      <c r="I597" s="5">
        <v>1742</v>
      </c>
      <c r="J597" s="5">
        <v>60</v>
      </c>
      <c r="K597" s="5" t="s">
        <v>33</v>
      </c>
      <c r="L597" s="5">
        <v>1841</v>
      </c>
      <c r="M597" s="5">
        <v>53756</v>
      </c>
      <c r="N597" s="5">
        <v>0</v>
      </c>
      <c r="O597" s="5">
        <v>5036</v>
      </c>
      <c r="P597" s="5">
        <v>0</v>
      </c>
      <c r="Q597" s="5" t="s">
        <v>33</v>
      </c>
      <c r="R597" s="5" t="s">
        <v>33</v>
      </c>
      <c r="S597" s="5">
        <v>1106</v>
      </c>
      <c r="T597" s="5">
        <v>376</v>
      </c>
      <c r="U597" s="5">
        <v>544</v>
      </c>
      <c r="V597" s="5">
        <v>16</v>
      </c>
      <c r="W597" s="5">
        <v>15</v>
      </c>
      <c r="X597" s="5">
        <v>3143</v>
      </c>
      <c r="Y597" s="5">
        <v>0</v>
      </c>
    </row>
    <row r="598" spans="1:25" x14ac:dyDescent="0.3">
      <c r="A598" s="1">
        <v>4059189</v>
      </c>
      <c r="B598" s="1" t="s">
        <v>18</v>
      </c>
      <c r="C598" s="2"/>
      <c r="D598" s="4" t="s">
        <v>51</v>
      </c>
      <c r="E598" s="4">
        <v>4059189</v>
      </c>
      <c r="F598" s="5" t="s">
        <v>33</v>
      </c>
      <c r="G598" s="5" t="s">
        <v>33</v>
      </c>
      <c r="H598" s="5" t="s">
        <v>33</v>
      </c>
      <c r="I598" s="5" t="s">
        <v>33</v>
      </c>
      <c r="J598" s="5" t="s">
        <v>33</v>
      </c>
      <c r="K598" s="5" t="s">
        <v>33</v>
      </c>
      <c r="L598" s="5" t="s">
        <v>33</v>
      </c>
      <c r="M598" s="5" t="s">
        <v>33</v>
      </c>
      <c r="N598" s="5" t="s">
        <v>33</v>
      </c>
      <c r="O598" s="5" t="s">
        <v>33</v>
      </c>
      <c r="P598" s="5" t="s">
        <v>33</v>
      </c>
      <c r="Q598" s="5" t="s">
        <v>33</v>
      </c>
      <c r="R598" s="5" t="s">
        <v>33</v>
      </c>
      <c r="S598" s="5" t="s">
        <v>33</v>
      </c>
      <c r="T598" s="5" t="s">
        <v>33</v>
      </c>
      <c r="U598" s="5" t="s">
        <v>33</v>
      </c>
      <c r="V598" s="5" t="s">
        <v>33</v>
      </c>
      <c r="W598" s="5" t="s">
        <v>33</v>
      </c>
      <c r="X598" s="5" t="s">
        <v>33</v>
      </c>
      <c r="Y598" s="5" t="s">
        <v>33</v>
      </c>
    </row>
    <row r="599" spans="1:25" x14ac:dyDescent="0.3">
      <c r="A599" s="1">
        <v>4059189</v>
      </c>
      <c r="B599" s="1" t="s">
        <v>19</v>
      </c>
      <c r="C599" s="2"/>
      <c r="D599" s="4" t="s">
        <v>51</v>
      </c>
      <c r="E599" s="4">
        <v>4059189</v>
      </c>
      <c r="F599" s="5" t="s">
        <v>33</v>
      </c>
      <c r="G599" s="5" t="s">
        <v>33</v>
      </c>
      <c r="H599" s="5" t="s">
        <v>33</v>
      </c>
      <c r="I599" s="5" t="s">
        <v>33</v>
      </c>
      <c r="J599" s="5" t="s">
        <v>33</v>
      </c>
      <c r="K599" s="5" t="s">
        <v>33</v>
      </c>
      <c r="L599" s="5" t="s">
        <v>33</v>
      </c>
      <c r="M599" s="5" t="s">
        <v>33</v>
      </c>
      <c r="N599" s="5" t="s">
        <v>33</v>
      </c>
      <c r="O599" s="5" t="s">
        <v>33</v>
      </c>
      <c r="P599" s="5" t="s">
        <v>33</v>
      </c>
      <c r="Q599" s="5" t="s">
        <v>33</v>
      </c>
      <c r="R599" s="5" t="s">
        <v>33</v>
      </c>
      <c r="S599" s="5" t="s">
        <v>33</v>
      </c>
      <c r="T599" s="5" t="s">
        <v>33</v>
      </c>
      <c r="U599" s="5" t="s">
        <v>33</v>
      </c>
      <c r="V599" s="5" t="s">
        <v>33</v>
      </c>
      <c r="W599" s="5" t="s">
        <v>33</v>
      </c>
      <c r="X599" s="5" t="s">
        <v>33</v>
      </c>
      <c r="Y599" s="5" t="s">
        <v>33</v>
      </c>
    </row>
    <row r="600" spans="1:25" x14ac:dyDescent="0.3">
      <c r="A600" s="1">
        <v>4059189</v>
      </c>
      <c r="B600" s="1" t="s">
        <v>20</v>
      </c>
      <c r="C600" s="2"/>
      <c r="D600" s="4" t="s">
        <v>51</v>
      </c>
      <c r="E600" s="4">
        <v>4059189</v>
      </c>
      <c r="F600" s="5" t="s">
        <v>33</v>
      </c>
      <c r="G600" s="5" t="s">
        <v>33</v>
      </c>
      <c r="H600" s="5" t="s">
        <v>33</v>
      </c>
      <c r="I600" s="5" t="s">
        <v>33</v>
      </c>
      <c r="J600" s="5" t="s">
        <v>33</v>
      </c>
      <c r="K600" s="5" t="s">
        <v>33</v>
      </c>
      <c r="L600" s="5" t="s">
        <v>33</v>
      </c>
      <c r="M600" s="5" t="s">
        <v>33</v>
      </c>
      <c r="N600" s="5" t="s">
        <v>33</v>
      </c>
      <c r="O600" s="5" t="s">
        <v>33</v>
      </c>
      <c r="P600" s="5" t="s">
        <v>33</v>
      </c>
      <c r="Q600" s="5" t="s">
        <v>33</v>
      </c>
      <c r="R600" s="5" t="s">
        <v>33</v>
      </c>
      <c r="S600" s="5" t="s">
        <v>33</v>
      </c>
      <c r="T600" s="5" t="s">
        <v>33</v>
      </c>
      <c r="U600" s="5" t="s">
        <v>33</v>
      </c>
      <c r="V600" s="5" t="s">
        <v>33</v>
      </c>
      <c r="W600" s="5" t="s">
        <v>33</v>
      </c>
      <c r="X600" s="5" t="s">
        <v>33</v>
      </c>
      <c r="Y600" s="5" t="s">
        <v>33</v>
      </c>
    </row>
    <row r="601" spans="1:25" x14ac:dyDescent="0.3">
      <c r="A601" s="1">
        <v>4059189</v>
      </c>
      <c r="B601" s="1" t="s">
        <v>21</v>
      </c>
      <c r="C601" s="2"/>
      <c r="D601" s="4" t="s">
        <v>51</v>
      </c>
      <c r="E601" s="4">
        <v>4059189</v>
      </c>
      <c r="F601" s="5" t="s">
        <v>33</v>
      </c>
      <c r="G601" s="5" t="s">
        <v>33</v>
      </c>
      <c r="H601" s="5" t="s">
        <v>33</v>
      </c>
      <c r="I601" s="5" t="s">
        <v>33</v>
      </c>
      <c r="J601" s="5" t="s">
        <v>33</v>
      </c>
      <c r="K601" s="5" t="s">
        <v>33</v>
      </c>
      <c r="L601" s="5" t="s">
        <v>33</v>
      </c>
      <c r="M601" s="5" t="s">
        <v>33</v>
      </c>
      <c r="N601" s="5" t="s">
        <v>33</v>
      </c>
      <c r="O601" s="5" t="s">
        <v>33</v>
      </c>
      <c r="P601" s="5" t="s">
        <v>33</v>
      </c>
      <c r="Q601" s="5" t="s">
        <v>33</v>
      </c>
      <c r="R601" s="5" t="s">
        <v>33</v>
      </c>
      <c r="S601" s="5" t="s">
        <v>33</v>
      </c>
      <c r="T601" s="5" t="s">
        <v>33</v>
      </c>
      <c r="U601" s="5" t="s">
        <v>33</v>
      </c>
      <c r="V601" s="5" t="s">
        <v>33</v>
      </c>
      <c r="W601" s="5" t="s">
        <v>33</v>
      </c>
      <c r="X601" s="5" t="s">
        <v>33</v>
      </c>
      <c r="Y601" s="5" t="s">
        <v>33</v>
      </c>
    </row>
    <row r="602" spans="1:25" x14ac:dyDescent="0.3">
      <c r="A602" s="1">
        <v>4059189</v>
      </c>
      <c r="B602" s="1" t="s">
        <v>22</v>
      </c>
      <c r="C602" s="2"/>
      <c r="D602" s="4" t="s">
        <v>51</v>
      </c>
      <c r="E602" s="4">
        <v>4059189</v>
      </c>
      <c r="F602" s="5" t="s">
        <v>33</v>
      </c>
      <c r="G602" s="5" t="s">
        <v>33</v>
      </c>
      <c r="H602" s="5" t="s">
        <v>33</v>
      </c>
      <c r="I602" s="5" t="s">
        <v>33</v>
      </c>
      <c r="J602" s="5" t="s">
        <v>33</v>
      </c>
      <c r="K602" s="5" t="s">
        <v>33</v>
      </c>
      <c r="L602" s="5" t="s">
        <v>33</v>
      </c>
      <c r="M602" s="5" t="s">
        <v>33</v>
      </c>
      <c r="N602" s="5" t="s">
        <v>33</v>
      </c>
      <c r="O602" s="5" t="s">
        <v>33</v>
      </c>
      <c r="P602" s="5" t="s">
        <v>33</v>
      </c>
      <c r="Q602" s="5" t="s">
        <v>33</v>
      </c>
      <c r="R602" s="5" t="s">
        <v>33</v>
      </c>
      <c r="S602" s="5" t="s">
        <v>33</v>
      </c>
      <c r="T602" s="5" t="s">
        <v>33</v>
      </c>
      <c r="U602" s="5" t="s">
        <v>33</v>
      </c>
      <c r="V602" s="5" t="s">
        <v>33</v>
      </c>
      <c r="W602" s="5" t="s">
        <v>33</v>
      </c>
      <c r="X602" s="5" t="s">
        <v>33</v>
      </c>
      <c r="Y602" s="5" t="s">
        <v>33</v>
      </c>
    </row>
    <row r="603" spans="1:25" x14ac:dyDescent="0.3">
      <c r="A603" s="1">
        <v>4059189</v>
      </c>
      <c r="B603" s="1" t="s">
        <v>23</v>
      </c>
      <c r="C603" s="2"/>
      <c r="D603" s="4" t="s">
        <v>51</v>
      </c>
      <c r="E603" s="4">
        <v>4059189</v>
      </c>
      <c r="F603" s="5" t="s">
        <v>33</v>
      </c>
      <c r="G603" s="5" t="s">
        <v>33</v>
      </c>
      <c r="H603" s="5" t="s">
        <v>33</v>
      </c>
      <c r="I603" s="5" t="s">
        <v>33</v>
      </c>
      <c r="J603" s="5" t="s">
        <v>33</v>
      </c>
      <c r="K603" s="5" t="s">
        <v>33</v>
      </c>
      <c r="L603" s="5" t="s">
        <v>33</v>
      </c>
      <c r="M603" s="5" t="s">
        <v>33</v>
      </c>
      <c r="N603" s="5" t="s">
        <v>33</v>
      </c>
      <c r="O603" s="5" t="s">
        <v>33</v>
      </c>
      <c r="P603" s="5" t="s">
        <v>33</v>
      </c>
      <c r="Q603" s="5" t="s">
        <v>33</v>
      </c>
      <c r="R603" s="5" t="s">
        <v>33</v>
      </c>
      <c r="S603" s="5" t="s">
        <v>33</v>
      </c>
      <c r="T603" s="5" t="s">
        <v>33</v>
      </c>
      <c r="U603" s="5" t="s">
        <v>33</v>
      </c>
      <c r="V603" s="5" t="s">
        <v>33</v>
      </c>
      <c r="W603" s="5" t="s">
        <v>33</v>
      </c>
      <c r="X603" s="5" t="s">
        <v>33</v>
      </c>
      <c r="Y603" s="5" t="s">
        <v>33</v>
      </c>
    </row>
    <row r="604" spans="1:25" x14ac:dyDescent="0.3">
      <c r="A604" s="1">
        <v>4059189</v>
      </c>
      <c r="B604" s="1" t="s">
        <v>24</v>
      </c>
      <c r="C604" s="2"/>
      <c r="D604" s="4" t="s">
        <v>51</v>
      </c>
      <c r="E604" s="4">
        <v>4059189</v>
      </c>
      <c r="F604" s="5" t="s">
        <v>33</v>
      </c>
      <c r="G604" s="5" t="s">
        <v>33</v>
      </c>
      <c r="H604" s="5" t="s">
        <v>33</v>
      </c>
      <c r="I604" s="5" t="s">
        <v>33</v>
      </c>
      <c r="J604" s="5" t="s">
        <v>33</v>
      </c>
      <c r="K604" s="5" t="s">
        <v>33</v>
      </c>
      <c r="L604" s="5" t="s">
        <v>33</v>
      </c>
      <c r="M604" s="5" t="s">
        <v>33</v>
      </c>
      <c r="N604" s="5" t="s">
        <v>33</v>
      </c>
      <c r="O604" s="5" t="s">
        <v>33</v>
      </c>
      <c r="P604" s="5" t="s">
        <v>33</v>
      </c>
      <c r="Q604" s="5" t="s">
        <v>33</v>
      </c>
      <c r="R604" s="5" t="s">
        <v>33</v>
      </c>
      <c r="S604" s="5" t="s">
        <v>33</v>
      </c>
      <c r="T604" s="5" t="s">
        <v>33</v>
      </c>
      <c r="U604" s="5" t="s">
        <v>33</v>
      </c>
      <c r="V604" s="5" t="s">
        <v>33</v>
      </c>
      <c r="W604" s="5" t="s">
        <v>33</v>
      </c>
      <c r="X604" s="5" t="s">
        <v>33</v>
      </c>
      <c r="Y604" s="5" t="s">
        <v>33</v>
      </c>
    </row>
    <row r="605" spans="1:25" x14ac:dyDescent="0.3">
      <c r="A605" s="1">
        <v>4059189</v>
      </c>
      <c r="B605" s="1" t="s">
        <v>25</v>
      </c>
      <c r="C605" s="2"/>
      <c r="D605" s="4" t="s">
        <v>51</v>
      </c>
      <c r="E605" s="4">
        <v>4059189</v>
      </c>
      <c r="F605" s="5" t="s">
        <v>33</v>
      </c>
      <c r="G605" s="5" t="s">
        <v>33</v>
      </c>
      <c r="H605" s="5" t="s">
        <v>33</v>
      </c>
      <c r="I605" s="5" t="s">
        <v>33</v>
      </c>
      <c r="J605" s="5" t="s">
        <v>33</v>
      </c>
      <c r="K605" s="5" t="s">
        <v>33</v>
      </c>
      <c r="L605" s="5" t="s">
        <v>33</v>
      </c>
      <c r="M605" s="5" t="s">
        <v>33</v>
      </c>
      <c r="N605" s="5" t="s">
        <v>33</v>
      </c>
      <c r="O605" s="5" t="s">
        <v>33</v>
      </c>
      <c r="P605" s="5" t="s">
        <v>33</v>
      </c>
      <c r="Q605" s="5" t="s">
        <v>33</v>
      </c>
      <c r="R605" s="5" t="s">
        <v>33</v>
      </c>
      <c r="S605" s="5" t="s">
        <v>33</v>
      </c>
      <c r="T605" s="5" t="s">
        <v>33</v>
      </c>
      <c r="U605" s="5" t="s">
        <v>33</v>
      </c>
      <c r="V605" s="5" t="s">
        <v>33</v>
      </c>
      <c r="W605" s="5" t="s">
        <v>33</v>
      </c>
      <c r="X605" s="5" t="s">
        <v>33</v>
      </c>
      <c r="Y605" s="5" t="s">
        <v>33</v>
      </c>
    </row>
    <row r="606" spans="1:25" x14ac:dyDescent="0.3">
      <c r="A606" s="1">
        <v>4059189</v>
      </c>
      <c r="B606" s="1" t="s">
        <v>26</v>
      </c>
      <c r="C606" s="2"/>
      <c r="D606" s="4" t="s">
        <v>51</v>
      </c>
      <c r="E606" s="4">
        <v>4059189</v>
      </c>
      <c r="F606" s="5" t="s">
        <v>33</v>
      </c>
      <c r="G606" s="5" t="s">
        <v>33</v>
      </c>
      <c r="H606" s="5" t="s">
        <v>33</v>
      </c>
      <c r="I606" s="5" t="s">
        <v>33</v>
      </c>
      <c r="J606" s="5" t="s">
        <v>33</v>
      </c>
      <c r="K606" s="5" t="s">
        <v>33</v>
      </c>
      <c r="L606" s="5" t="s">
        <v>33</v>
      </c>
      <c r="M606" s="5" t="s">
        <v>33</v>
      </c>
      <c r="N606" s="5" t="s">
        <v>33</v>
      </c>
      <c r="O606" s="5" t="s">
        <v>33</v>
      </c>
      <c r="P606" s="5" t="s">
        <v>33</v>
      </c>
      <c r="Q606" s="5" t="s">
        <v>33</v>
      </c>
      <c r="R606" s="5" t="s">
        <v>33</v>
      </c>
      <c r="S606" s="5" t="s">
        <v>33</v>
      </c>
      <c r="T606" s="5" t="s">
        <v>33</v>
      </c>
      <c r="U606" s="5" t="s">
        <v>33</v>
      </c>
      <c r="V606" s="5" t="s">
        <v>33</v>
      </c>
      <c r="W606" s="5" t="s">
        <v>33</v>
      </c>
      <c r="X606" s="5" t="s">
        <v>33</v>
      </c>
      <c r="Y606" s="5" t="s">
        <v>33</v>
      </c>
    </row>
    <row r="607" spans="1:25" x14ac:dyDescent="0.3">
      <c r="A607" s="1">
        <v>4059189</v>
      </c>
      <c r="B607" s="1" t="s">
        <v>27</v>
      </c>
      <c r="C607" s="2"/>
      <c r="D607" s="4" t="s">
        <v>51</v>
      </c>
      <c r="E607" s="4">
        <v>4059189</v>
      </c>
      <c r="F607" s="5" t="s">
        <v>33</v>
      </c>
      <c r="G607" s="5" t="s">
        <v>33</v>
      </c>
      <c r="H607" s="5" t="s">
        <v>33</v>
      </c>
      <c r="I607" s="5" t="s">
        <v>33</v>
      </c>
      <c r="J607" s="5" t="s">
        <v>33</v>
      </c>
      <c r="K607" s="5" t="s">
        <v>33</v>
      </c>
      <c r="L607" s="5" t="s">
        <v>33</v>
      </c>
      <c r="M607" s="5" t="s">
        <v>33</v>
      </c>
      <c r="N607" s="5" t="s">
        <v>33</v>
      </c>
      <c r="O607" s="5" t="s">
        <v>33</v>
      </c>
      <c r="P607" s="5" t="s">
        <v>33</v>
      </c>
      <c r="Q607" s="5" t="s">
        <v>33</v>
      </c>
      <c r="R607" s="5" t="s">
        <v>33</v>
      </c>
      <c r="S607" s="5" t="s">
        <v>33</v>
      </c>
      <c r="T607" s="5" t="s">
        <v>33</v>
      </c>
      <c r="U607" s="5" t="s">
        <v>33</v>
      </c>
      <c r="V607" s="5" t="s">
        <v>33</v>
      </c>
      <c r="W607" s="5" t="s">
        <v>33</v>
      </c>
      <c r="X607" s="5" t="s">
        <v>33</v>
      </c>
      <c r="Y607" s="5" t="s">
        <v>33</v>
      </c>
    </row>
    <row r="608" spans="1:25" x14ac:dyDescent="0.3">
      <c r="A608" s="1">
        <v>4059189</v>
      </c>
      <c r="B608" s="1" t="s">
        <v>28</v>
      </c>
      <c r="C608" s="2"/>
      <c r="D608" s="4" t="s">
        <v>51</v>
      </c>
      <c r="E608" s="4">
        <v>4059189</v>
      </c>
      <c r="F608" s="5" t="s">
        <v>33</v>
      </c>
      <c r="G608" s="5" t="s">
        <v>33</v>
      </c>
      <c r="H608" s="5" t="s">
        <v>33</v>
      </c>
      <c r="I608" s="5" t="s">
        <v>33</v>
      </c>
      <c r="J608" s="5" t="s">
        <v>33</v>
      </c>
      <c r="K608" s="5" t="s">
        <v>33</v>
      </c>
      <c r="L608" s="5" t="s">
        <v>33</v>
      </c>
      <c r="M608" s="5" t="s">
        <v>33</v>
      </c>
      <c r="N608" s="5" t="s">
        <v>33</v>
      </c>
      <c r="O608" s="5" t="s">
        <v>33</v>
      </c>
      <c r="P608" s="5" t="s">
        <v>33</v>
      </c>
      <c r="Q608" s="5" t="s">
        <v>33</v>
      </c>
      <c r="R608" s="5" t="s">
        <v>33</v>
      </c>
      <c r="S608" s="5" t="s">
        <v>33</v>
      </c>
      <c r="T608" s="5" t="s">
        <v>33</v>
      </c>
      <c r="U608" s="5" t="s">
        <v>33</v>
      </c>
      <c r="V608" s="5" t="s">
        <v>33</v>
      </c>
      <c r="W608" s="5" t="s">
        <v>33</v>
      </c>
      <c r="X608" s="5" t="s">
        <v>33</v>
      </c>
      <c r="Y608" s="5" t="s">
        <v>33</v>
      </c>
    </row>
    <row r="609" spans="1:25" x14ac:dyDescent="0.3">
      <c r="A609" s="1">
        <v>4059189</v>
      </c>
      <c r="B609" s="1" t="s">
        <v>29</v>
      </c>
      <c r="C609" s="2"/>
      <c r="D609" s="4" t="s">
        <v>51</v>
      </c>
      <c r="E609" s="4">
        <v>4059189</v>
      </c>
      <c r="F609" s="5" t="s">
        <v>33</v>
      </c>
      <c r="G609" s="5" t="s">
        <v>33</v>
      </c>
      <c r="H609" s="5" t="s">
        <v>33</v>
      </c>
      <c r="I609" s="5" t="s">
        <v>33</v>
      </c>
      <c r="J609" s="5" t="s">
        <v>33</v>
      </c>
      <c r="K609" s="5" t="s">
        <v>33</v>
      </c>
      <c r="L609" s="5" t="s">
        <v>33</v>
      </c>
      <c r="M609" s="5" t="s">
        <v>33</v>
      </c>
      <c r="N609" s="5" t="s">
        <v>33</v>
      </c>
      <c r="O609" s="5" t="s">
        <v>33</v>
      </c>
      <c r="P609" s="5" t="s">
        <v>33</v>
      </c>
      <c r="Q609" s="5" t="s">
        <v>33</v>
      </c>
      <c r="R609" s="5" t="s">
        <v>33</v>
      </c>
      <c r="S609" s="5" t="s">
        <v>33</v>
      </c>
      <c r="T609" s="5" t="s">
        <v>33</v>
      </c>
      <c r="U609" s="5" t="s">
        <v>33</v>
      </c>
      <c r="V609" s="5" t="s">
        <v>33</v>
      </c>
      <c r="W609" s="5" t="s">
        <v>33</v>
      </c>
      <c r="X609" s="5" t="s">
        <v>33</v>
      </c>
      <c r="Y609" s="5" t="s">
        <v>33</v>
      </c>
    </row>
    <row r="610" spans="1:25" x14ac:dyDescent="0.3">
      <c r="A610" s="1">
        <v>4059189</v>
      </c>
      <c r="B610" s="1" t="s">
        <v>30</v>
      </c>
      <c r="C610" s="2"/>
      <c r="D610" s="4" t="s">
        <v>51</v>
      </c>
      <c r="E610" s="4">
        <v>4059189</v>
      </c>
      <c r="F610" s="5" t="s">
        <v>33</v>
      </c>
      <c r="G610" s="5" t="s">
        <v>33</v>
      </c>
      <c r="H610" s="5" t="s">
        <v>33</v>
      </c>
      <c r="I610" s="5" t="s">
        <v>33</v>
      </c>
      <c r="J610" s="5" t="s">
        <v>33</v>
      </c>
      <c r="K610" s="5" t="s">
        <v>33</v>
      </c>
      <c r="L610" s="5" t="s">
        <v>33</v>
      </c>
      <c r="M610" s="5" t="s">
        <v>33</v>
      </c>
      <c r="N610" s="5" t="s">
        <v>33</v>
      </c>
      <c r="O610" s="5" t="s">
        <v>33</v>
      </c>
      <c r="P610" s="5" t="s">
        <v>33</v>
      </c>
      <c r="Q610" s="5" t="s">
        <v>33</v>
      </c>
      <c r="R610" s="5" t="s">
        <v>33</v>
      </c>
      <c r="S610" s="5" t="s">
        <v>33</v>
      </c>
      <c r="T610" s="5" t="s">
        <v>33</v>
      </c>
      <c r="U610" s="5" t="s">
        <v>33</v>
      </c>
      <c r="V610" s="5" t="s">
        <v>33</v>
      </c>
      <c r="W610" s="5" t="s">
        <v>33</v>
      </c>
      <c r="X610" s="5" t="s">
        <v>33</v>
      </c>
      <c r="Y610" s="5" t="s">
        <v>33</v>
      </c>
    </row>
    <row r="611" spans="1:25" x14ac:dyDescent="0.3">
      <c r="A611" s="1">
        <v>4059189</v>
      </c>
      <c r="B611" s="1" t="s">
        <v>31</v>
      </c>
      <c r="C611" s="2"/>
      <c r="D611" s="4" t="s">
        <v>51</v>
      </c>
      <c r="E611" s="4">
        <v>4059189</v>
      </c>
      <c r="F611" s="5" t="s">
        <v>33</v>
      </c>
      <c r="G611" s="5" t="s">
        <v>33</v>
      </c>
      <c r="H611" s="5" t="s">
        <v>33</v>
      </c>
      <c r="I611" s="5" t="s">
        <v>33</v>
      </c>
      <c r="J611" s="5" t="s">
        <v>33</v>
      </c>
      <c r="K611" s="5" t="s">
        <v>33</v>
      </c>
      <c r="L611" s="5" t="s">
        <v>33</v>
      </c>
      <c r="M611" s="5" t="s">
        <v>33</v>
      </c>
      <c r="N611" s="5" t="s">
        <v>33</v>
      </c>
      <c r="O611" s="5" t="s">
        <v>33</v>
      </c>
      <c r="P611" s="5" t="s">
        <v>33</v>
      </c>
      <c r="Q611" s="5" t="s">
        <v>33</v>
      </c>
      <c r="R611" s="5" t="s">
        <v>33</v>
      </c>
      <c r="S611" s="5" t="s">
        <v>33</v>
      </c>
      <c r="T611" s="5" t="s">
        <v>33</v>
      </c>
      <c r="U611" s="5" t="s">
        <v>33</v>
      </c>
      <c r="V611" s="5" t="s">
        <v>33</v>
      </c>
      <c r="W611" s="5" t="s">
        <v>33</v>
      </c>
      <c r="X611" s="5" t="s">
        <v>33</v>
      </c>
      <c r="Y611" s="5" t="s">
        <v>33</v>
      </c>
    </row>
    <row r="612" spans="1:25" x14ac:dyDescent="0.3">
      <c r="A612" s="1">
        <v>4056982</v>
      </c>
      <c r="B612" s="1" t="s">
        <v>0</v>
      </c>
      <c r="C612" s="2"/>
      <c r="D612" s="4" t="s">
        <v>52</v>
      </c>
      <c r="E612" s="4">
        <v>4056982</v>
      </c>
      <c r="F612" s="5">
        <v>165062</v>
      </c>
      <c r="G612" s="5">
        <v>178583</v>
      </c>
      <c r="H612" s="5">
        <v>75203</v>
      </c>
      <c r="I612" s="5">
        <v>77600</v>
      </c>
      <c r="J612" s="5">
        <v>9774</v>
      </c>
      <c r="K612" s="5">
        <v>0</v>
      </c>
      <c r="L612" s="5">
        <v>506221</v>
      </c>
      <c r="M612" s="5">
        <v>495290</v>
      </c>
      <c r="N612" s="5">
        <v>49487</v>
      </c>
      <c r="O612" s="5">
        <v>30190</v>
      </c>
      <c r="P612" s="5">
        <v>6506</v>
      </c>
      <c r="Q612" s="5">
        <v>5597</v>
      </c>
      <c r="R612" s="5">
        <v>0</v>
      </c>
      <c r="S612" s="5">
        <v>12725</v>
      </c>
      <c r="T612" s="5">
        <v>19350</v>
      </c>
      <c r="U612" s="5">
        <v>14087</v>
      </c>
      <c r="V612" s="5">
        <v>13305</v>
      </c>
      <c r="W612" s="5">
        <v>3176</v>
      </c>
      <c r="X612" s="5">
        <v>55335</v>
      </c>
      <c r="Y612" s="5">
        <v>5751</v>
      </c>
    </row>
    <row r="613" spans="1:25" x14ac:dyDescent="0.3">
      <c r="A613" s="1">
        <v>4056982</v>
      </c>
      <c r="B613" s="1" t="s">
        <v>1</v>
      </c>
      <c r="C613" s="2"/>
      <c r="D613" s="4" t="s">
        <v>52</v>
      </c>
      <c r="E613" s="4">
        <v>4056982</v>
      </c>
      <c r="F613" s="5">
        <v>464</v>
      </c>
      <c r="G613" s="5">
        <v>42178</v>
      </c>
      <c r="H613" s="5">
        <v>8338</v>
      </c>
      <c r="I613" s="5">
        <v>72885</v>
      </c>
      <c r="J613" s="5">
        <v>25494</v>
      </c>
      <c r="K613" s="5">
        <v>0</v>
      </c>
      <c r="L613" s="5">
        <v>149358</v>
      </c>
      <c r="M613" s="5">
        <v>547121</v>
      </c>
      <c r="N613" s="5">
        <v>61591</v>
      </c>
      <c r="O613" s="5">
        <v>34446</v>
      </c>
      <c r="P613" s="5">
        <v>6211</v>
      </c>
      <c r="Q613" s="5">
        <v>5857</v>
      </c>
      <c r="R613" s="5">
        <v>0</v>
      </c>
      <c r="S613" s="5">
        <v>13382</v>
      </c>
      <c r="T613" s="5">
        <v>18384</v>
      </c>
      <c r="U613" s="5">
        <v>10851</v>
      </c>
      <c r="V613" s="5">
        <v>12530</v>
      </c>
      <c r="W613" s="5">
        <v>3134</v>
      </c>
      <c r="X613" s="5">
        <v>52639</v>
      </c>
      <c r="Y613" s="5">
        <v>3933</v>
      </c>
    </row>
    <row r="614" spans="1:25" x14ac:dyDescent="0.3">
      <c r="A614" s="1">
        <v>4056982</v>
      </c>
      <c r="B614" s="1" t="s">
        <v>2</v>
      </c>
      <c r="C614" s="2"/>
      <c r="D614" s="4" t="s">
        <v>52</v>
      </c>
      <c r="E614" s="4">
        <v>4056982</v>
      </c>
      <c r="F614" s="5">
        <v>742</v>
      </c>
      <c r="G614" s="5">
        <v>40989</v>
      </c>
      <c r="H614" s="5">
        <v>13726</v>
      </c>
      <c r="I614" s="5">
        <v>68746</v>
      </c>
      <c r="J614" s="5">
        <v>15157</v>
      </c>
      <c r="K614" s="5">
        <v>0</v>
      </c>
      <c r="L614" s="5">
        <v>139359</v>
      </c>
      <c r="M614" s="5">
        <v>491750</v>
      </c>
      <c r="N614" s="5">
        <v>58649</v>
      </c>
      <c r="O614" s="5">
        <v>29803</v>
      </c>
      <c r="P614" s="5">
        <v>5618</v>
      </c>
      <c r="Q614" s="5">
        <v>5921</v>
      </c>
      <c r="R614" s="5">
        <v>0</v>
      </c>
      <c r="S614" s="5">
        <v>11651</v>
      </c>
      <c r="T614" s="5">
        <v>19125</v>
      </c>
      <c r="U614" s="5">
        <v>13176</v>
      </c>
      <c r="V614" s="5">
        <v>8402</v>
      </c>
      <c r="W614" s="5">
        <v>4153</v>
      </c>
      <c r="X614" s="5">
        <v>50519</v>
      </c>
      <c r="Y614" s="5">
        <v>4183</v>
      </c>
    </row>
    <row r="615" spans="1:25" x14ac:dyDescent="0.3">
      <c r="A615" s="1">
        <v>4056982</v>
      </c>
      <c r="B615" s="1" t="s">
        <v>3</v>
      </c>
      <c r="C615" s="2"/>
      <c r="D615" s="4" t="s">
        <v>52</v>
      </c>
      <c r="E615" s="4">
        <v>4056982</v>
      </c>
      <c r="F615" s="5">
        <v>-423</v>
      </c>
      <c r="G615" s="5">
        <v>31769</v>
      </c>
      <c r="H615" s="5">
        <v>58318</v>
      </c>
      <c r="I615" s="5">
        <v>63967</v>
      </c>
      <c r="J615" s="5">
        <v>20782</v>
      </c>
      <c r="K615" s="5">
        <v>0</v>
      </c>
      <c r="L615" s="5">
        <v>174413</v>
      </c>
      <c r="M615" s="5">
        <v>463833</v>
      </c>
      <c r="N615" s="5">
        <v>64061</v>
      </c>
      <c r="O615" s="5">
        <v>31904</v>
      </c>
      <c r="P615" s="5">
        <v>6021</v>
      </c>
      <c r="Q615" s="5">
        <v>5102</v>
      </c>
      <c r="R615" s="5">
        <v>0</v>
      </c>
      <c r="S615" s="5">
        <v>11139</v>
      </c>
      <c r="T615" s="5">
        <v>19243</v>
      </c>
      <c r="U615" s="5">
        <v>15195</v>
      </c>
      <c r="V615" s="5">
        <v>8265</v>
      </c>
      <c r="W615" s="5">
        <v>4870</v>
      </c>
      <c r="X615" s="5">
        <v>51659</v>
      </c>
      <c r="Y615" s="5">
        <v>4014</v>
      </c>
    </row>
    <row r="616" spans="1:25" x14ac:dyDescent="0.3">
      <c r="A616" s="1">
        <v>4056982</v>
      </c>
      <c r="B616" s="1" t="s">
        <v>4</v>
      </c>
      <c r="C616" s="2"/>
      <c r="D616" s="4" t="s">
        <v>52</v>
      </c>
      <c r="E616" s="4">
        <v>4056982</v>
      </c>
      <c r="F616" s="5">
        <v>4487</v>
      </c>
      <c r="G616" s="5">
        <v>65085</v>
      </c>
      <c r="H616" s="5">
        <v>39044</v>
      </c>
      <c r="I616" s="5">
        <v>64581</v>
      </c>
      <c r="J616" s="5">
        <v>4303</v>
      </c>
      <c r="K616" s="5">
        <v>0</v>
      </c>
      <c r="L616" s="5">
        <v>177499</v>
      </c>
      <c r="M616" s="5">
        <v>506391</v>
      </c>
      <c r="N616" s="5">
        <v>58825</v>
      </c>
      <c r="O616" s="5">
        <v>24938</v>
      </c>
      <c r="P616" s="5">
        <v>5825</v>
      </c>
      <c r="Q616" s="5">
        <v>5048</v>
      </c>
      <c r="R616" s="5">
        <v>0</v>
      </c>
      <c r="S616" s="5">
        <v>11169</v>
      </c>
      <c r="T616" s="5">
        <v>19367</v>
      </c>
      <c r="U616" s="5">
        <v>12231</v>
      </c>
      <c r="V616" s="5">
        <v>9111</v>
      </c>
      <c r="W616" s="5">
        <v>5911</v>
      </c>
      <c r="X616" s="5">
        <v>57071</v>
      </c>
      <c r="Y616" s="5">
        <v>3398</v>
      </c>
    </row>
    <row r="617" spans="1:25" x14ac:dyDescent="0.3">
      <c r="A617" s="1">
        <v>4056982</v>
      </c>
      <c r="B617" s="1" t="s">
        <v>5</v>
      </c>
      <c r="C617" s="2"/>
      <c r="D617" s="4" t="s">
        <v>52</v>
      </c>
      <c r="E617" s="4">
        <v>4056982</v>
      </c>
      <c r="F617" s="5">
        <v>7633</v>
      </c>
      <c r="G617" s="5">
        <v>103884</v>
      </c>
      <c r="H617" s="5">
        <v>15642</v>
      </c>
      <c r="I617" s="5">
        <v>59926</v>
      </c>
      <c r="J617" s="5">
        <v>22627</v>
      </c>
      <c r="K617" s="5">
        <v>677</v>
      </c>
      <c r="L617" s="5">
        <v>210389</v>
      </c>
      <c r="M617" s="5">
        <v>573650</v>
      </c>
      <c r="N617" s="5">
        <v>67941</v>
      </c>
      <c r="O617" s="5">
        <v>23383</v>
      </c>
      <c r="P617" s="5">
        <v>6029</v>
      </c>
      <c r="Q617" s="5">
        <v>4053</v>
      </c>
      <c r="R617" s="5">
        <v>0</v>
      </c>
      <c r="S617" s="5">
        <v>10354</v>
      </c>
      <c r="T617" s="5">
        <v>18657</v>
      </c>
      <c r="U617" s="5">
        <v>10857</v>
      </c>
      <c r="V617" s="5">
        <v>5911</v>
      </c>
      <c r="W617" s="5">
        <v>4834</v>
      </c>
      <c r="X617" s="5">
        <v>53968</v>
      </c>
      <c r="Y617" s="5">
        <v>3427</v>
      </c>
    </row>
    <row r="618" spans="1:25" x14ac:dyDescent="0.3">
      <c r="A618" s="1">
        <v>4056982</v>
      </c>
      <c r="B618" s="1" t="s">
        <v>6</v>
      </c>
      <c r="C618" s="2"/>
      <c r="D618" s="4" t="s">
        <v>52</v>
      </c>
      <c r="E618" s="4">
        <v>4056982</v>
      </c>
      <c r="F618" s="5">
        <v>3340</v>
      </c>
      <c r="G618" s="5">
        <v>42444</v>
      </c>
      <c r="H618" s="5">
        <v>73042</v>
      </c>
      <c r="I618" s="5">
        <v>117936</v>
      </c>
      <c r="J618" s="5">
        <v>19035</v>
      </c>
      <c r="K618" s="5">
        <v>77</v>
      </c>
      <c r="L618" s="5">
        <v>255874</v>
      </c>
      <c r="M618" s="5">
        <v>425706</v>
      </c>
      <c r="N618" s="5">
        <v>58150</v>
      </c>
      <c r="O618" s="5">
        <v>12918</v>
      </c>
      <c r="P618" s="5">
        <v>6031</v>
      </c>
      <c r="Q618" s="5">
        <v>55</v>
      </c>
      <c r="R618" s="5">
        <v>0</v>
      </c>
      <c r="S618" s="5">
        <v>9449</v>
      </c>
      <c r="T618" s="5">
        <v>19154</v>
      </c>
      <c r="U618" s="5">
        <v>11227</v>
      </c>
      <c r="V618" s="5">
        <v>5919</v>
      </c>
      <c r="W618" s="5">
        <v>4529</v>
      </c>
      <c r="X618" s="5">
        <v>51824</v>
      </c>
      <c r="Y618" s="5">
        <v>2304</v>
      </c>
    </row>
    <row r="619" spans="1:25" x14ac:dyDescent="0.3">
      <c r="A619" s="1">
        <v>4056982</v>
      </c>
      <c r="B619" s="1" t="s">
        <v>7</v>
      </c>
      <c r="C619" s="2"/>
      <c r="D619" s="4" t="s">
        <v>52</v>
      </c>
      <c r="E619" s="4">
        <v>4056982</v>
      </c>
      <c r="F619" s="5">
        <v>4689</v>
      </c>
      <c r="G619" s="5">
        <v>14920</v>
      </c>
      <c r="H619" s="5">
        <v>42437</v>
      </c>
      <c r="I619" s="5">
        <v>66041</v>
      </c>
      <c r="J619" s="5">
        <v>12244</v>
      </c>
      <c r="K619" s="5">
        <v>0</v>
      </c>
      <c r="L619" s="5">
        <v>140331</v>
      </c>
      <c r="M619" s="5">
        <v>379997</v>
      </c>
      <c r="N619" s="5">
        <v>45196</v>
      </c>
      <c r="O619" s="5">
        <v>12471</v>
      </c>
      <c r="P619" s="5">
        <v>5965</v>
      </c>
      <c r="Q619" s="5">
        <v>0</v>
      </c>
      <c r="R619" s="5">
        <v>0</v>
      </c>
      <c r="S619" s="5">
        <v>9272</v>
      </c>
      <c r="T619" s="5">
        <v>18604</v>
      </c>
      <c r="U619" s="5">
        <v>15177</v>
      </c>
      <c r="V619" s="5">
        <v>5181</v>
      </c>
      <c r="W619" s="5">
        <v>4226</v>
      </c>
      <c r="X619" s="5">
        <v>47606</v>
      </c>
      <c r="Y619" s="5">
        <v>2621</v>
      </c>
    </row>
    <row r="620" spans="1:25" x14ac:dyDescent="0.3">
      <c r="A620" s="1">
        <v>4056982</v>
      </c>
      <c r="B620" s="1" t="s">
        <v>8</v>
      </c>
      <c r="C620" s="2"/>
      <c r="D620" s="4" t="s">
        <v>52</v>
      </c>
      <c r="E620" s="4">
        <v>4056982</v>
      </c>
      <c r="F620" s="5">
        <v>2055</v>
      </c>
      <c r="G620" s="5">
        <v>72522</v>
      </c>
      <c r="H620" s="5">
        <v>68145</v>
      </c>
      <c r="I620" s="5">
        <v>84008</v>
      </c>
      <c r="J620" s="5">
        <v>9604</v>
      </c>
      <c r="K620" s="5">
        <v>0</v>
      </c>
      <c r="L620" s="5">
        <v>236335</v>
      </c>
      <c r="M620" s="5">
        <v>473614</v>
      </c>
      <c r="N620" s="5">
        <v>46092</v>
      </c>
      <c r="O620" s="5">
        <v>11559</v>
      </c>
      <c r="P620" s="5">
        <v>6277</v>
      </c>
      <c r="Q620" s="5">
        <v>0</v>
      </c>
      <c r="R620" s="5">
        <v>0</v>
      </c>
      <c r="S620" s="5">
        <v>9526</v>
      </c>
      <c r="T620" s="5">
        <v>19470</v>
      </c>
      <c r="U620" s="5">
        <v>16042</v>
      </c>
      <c r="V620" s="5">
        <v>6978</v>
      </c>
      <c r="W620" s="5">
        <v>4083</v>
      </c>
      <c r="X620" s="5">
        <v>48818</v>
      </c>
      <c r="Y620" s="5">
        <v>2764</v>
      </c>
    </row>
    <row r="621" spans="1:25" x14ac:dyDescent="0.3">
      <c r="A621" s="1">
        <v>4056982</v>
      </c>
      <c r="B621" s="1" t="s">
        <v>9</v>
      </c>
      <c r="C621" s="2"/>
      <c r="D621" s="4" t="s">
        <v>52</v>
      </c>
      <c r="E621" s="4">
        <v>4056982</v>
      </c>
      <c r="F621" s="5">
        <v>2113</v>
      </c>
      <c r="G621" s="5">
        <v>996758</v>
      </c>
      <c r="H621" s="5">
        <v>31732</v>
      </c>
      <c r="I621" s="5">
        <v>59361</v>
      </c>
      <c r="J621" s="5">
        <v>22817</v>
      </c>
      <c r="K621" s="5">
        <v>0</v>
      </c>
      <c r="L621" s="5">
        <v>1112780</v>
      </c>
      <c r="M621" s="5">
        <v>524867</v>
      </c>
      <c r="N621" s="5">
        <v>44129</v>
      </c>
      <c r="O621" s="5">
        <v>10519</v>
      </c>
      <c r="P621" s="5">
        <v>6269</v>
      </c>
      <c r="Q621" s="5">
        <v>0</v>
      </c>
      <c r="R621" s="5">
        <v>0</v>
      </c>
      <c r="S621" s="5">
        <v>8584</v>
      </c>
      <c r="T621" s="5">
        <v>18887</v>
      </c>
      <c r="U621" s="5">
        <v>15874</v>
      </c>
      <c r="V621" s="5">
        <v>7184</v>
      </c>
      <c r="W621" s="5">
        <v>3820</v>
      </c>
      <c r="X621" s="5">
        <v>46448</v>
      </c>
      <c r="Y621" s="5">
        <v>2763</v>
      </c>
    </row>
    <row r="622" spans="1:25" x14ac:dyDescent="0.3">
      <c r="A622" s="1">
        <v>4056982</v>
      </c>
      <c r="B622" s="1" t="s">
        <v>10</v>
      </c>
      <c r="C622" s="2"/>
      <c r="D622" s="4" t="s">
        <v>52</v>
      </c>
      <c r="E622" s="4">
        <v>4056982</v>
      </c>
      <c r="F622" s="5">
        <v>981</v>
      </c>
      <c r="G622" s="5">
        <v>8982</v>
      </c>
      <c r="H622" s="5">
        <v>8421</v>
      </c>
      <c r="I622" s="5">
        <v>85942</v>
      </c>
      <c r="J622" s="5">
        <v>8972</v>
      </c>
      <c r="K622" s="5">
        <v>0</v>
      </c>
      <c r="L622" s="5">
        <v>113298</v>
      </c>
      <c r="M622" s="5">
        <v>492013</v>
      </c>
      <c r="N622" s="5">
        <v>22733</v>
      </c>
      <c r="O622" s="5">
        <v>9579</v>
      </c>
      <c r="P622" s="5">
        <v>4900</v>
      </c>
      <c r="Q622" s="5">
        <v>0</v>
      </c>
      <c r="R622" s="5">
        <v>0</v>
      </c>
      <c r="S622" s="5">
        <v>7865</v>
      </c>
      <c r="T622" s="5">
        <v>17020</v>
      </c>
      <c r="U622" s="5">
        <v>15627</v>
      </c>
      <c r="V622" s="5">
        <v>4838</v>
      </c>
      <c r="W622" s="5">
        <v>3406</v>
      </c>
      <c r="X622" s="5">
        <v>44591</v>
      </c>
      <c r="Y622" s="5">
        <v>2527</v>
      </c>
    </row>
    <row r="623" spans="1:25" x14ac:dyDescent="0.3">
      <c r="A623" s="1">
        <v>4056982</v>
      </c>
      <c r="B623" s="1" t="s">
        <v>11</v>
      </c>
      <c r="C623" s="2"/>
      <c r="D623" s="4" t="s">
        <v>52</v>
      </c>
      <c r="E623" s="4">
        <v>4056982</v>
      </c>
      <c r="F623" s="5">
        <v>788</v>
      </c>
      <c r="G623" s="5">
        <v>6806</v>
      </c>
      <c r="H623" s="5">
        <v>29334</v>
      </c>
      <c r="I623" s="5">
        <v>53176</v>
      </c>
      <c r="J623" s="5">
        <v>3608</v>
      </c>
      <c r="K623" s="5">
        <v>0</v>
      </c>
      <c r="L623" s="5">
        <v>93711</v>
      </c>
      <c r="M623" s="5">
        <v>716611</v>
      </c>
      <c r="N623" s="5">
        <v>19073</v>
      </c>
      <c r="O623" s="5">
        <v>10614</v>
      </c>
      <c r="P623" s="5">
        <v>5622</v>
      </c>
      <c r="Q623" s="5">
        <v>0</v>
      </c>
      <c r="R623" s="5">
        <v>0</v>
      </c>
      <c r="S623" s="5">
        <v>7842</v>
      </c>
      <c r="T623" s="5">
        <v>16046</v>
      </c>
      <c r="U623" s="5">
        <v>17363</v>
      </c>
      <c r="V623" s="5">
        <v>4773</v>
      </c>
      <c r="W623" s="5">
        <v>3501</v>
      </c>
      <c r="X623" s="5">
        <v>39509</v>
      </c>
      <c r="Y623" s="5">
        <v>2290</v>
      </c>
    </row>
    <row r="624" spans="1:25" x14ac:dyDescent="0.3">
      <c r="A624" s="1">
        <v>4056982</v>
      </c>
      <c r="B624" s="1" t="s">
        <v>12</v>
      </c>
      <c r="C624" s="2"/>
      <c r="D624" s="4" t="s">
        <v>52</v>
      </c>
      <c r="E624" s="4">
        <v>4056982</v>
      </c>
      <c r="F624" s="5">
        <v>0</v>
      </c>
      <c r="G624" s="5">
        <v>2106</v>
      </c>
      <c r="H624" s="5">
        <v>5692</v>
      </c>
      <c r="I624" s="5">
        <v>47120</v>
      </c>
      <c r="J624" s="5">
        <v>4670</v>
      </c>
      <c r="K624" s="5">
        <v>0</v>
      </c>
      <c r="L624" s="5">
        <v>59588</v>
      </c>
      <c r="M624" s="5">
        <v>667988</v>
      </c>
      <c r="N624" s="5">
        <v>21377</v>
      </c>
      <c r="O624" s="5">
        <v>11002</v>
      </c>
      <c r="P624" s="5">
        <v>5400</v>
      </c>
      <c r="Q624" s="5">
        <v>0</v>
      </c>
      <c r="R624" s="5">
        <v>0</v>
      </c>
      <c r="S624" s="5">
        <v>8095</v>
      </c>
      <c r="T624" s="5">
        <v>17370</v>
      </c>
      <c r="U624" s="5">
        <v>17058</v>
      </c>
      <c r="V624" s="5">
        <v>5316</v>
      </c>
      <c r="W624" s="5">
        <v>3594</v>
      </c>
      <c r="X624" s="5">
        <v>43468</v>
      </c>
      <c r="Y624" s="5">
        <v>2556</v>
      </c>
    </row>
    <row r="625" spans="1:25" x14ac:dyDescent="0.3">
      <c r="A625" s="1">
        <v>4056982</v>
      </c>
      <c r="B625" s="1" t="s">
        <v>13</v>
      </c>
      <c r="C625" s="2"/>
      <c r="D625" s="4" t="s">
        <v>52</v>
      </c>
      <c r="E625" s="4">
        <v>4056982</v>
      </c>
      <c r="F625" s="5">
        <v>1648</v>
      </c>
      <c r="G625" s="5">
        <v>4399</v>
      </c>
      <c r="H625" s="5">
        <v>6376</v>
      </c>
      <c r="I625" s="5">
        <v>53956</v>
      </c>
      <c r="J625" s="5">
        <v>2580</v>
      </c>
      <c r="K625" s="5">
        <v>0</v>
      </c>
      <c r="L625" s="5">
        <v>68960</v>
      </c>
      <c r="M625" s="5">
        <v>647745</v>
      </c>
      <c r="N625" s="5">
        <v>15814</v>
      </c>
      <c r="O625" s="5">
        <v>8236</v>
      </c>
      <c r="P625" s="5">
        <v>4984</v>
      </c>
      <c r="Q625" s="5">
        <v>0</v>
      </c>
      <c r="R625" s="5">
        <v>0</v>
      </c>
      <c r="S625" s="5">
        <v>7012</v>
      </c>
      <c r="T625" s="5">
        <v>14316</v>
      </c>
      <c r="U625" s="5">
        <v>16612</v>
      </c>
      <c r="V625" s="5">
        <v>4576</v>
      </c>
      <c r="W625" s="5">
        <v>3603</v>
      </c>
      <c r="X625" s="5">
        <v>39939</v>
      </c>
      <c r="Y625" s="5">
        <v>2482</v>
      </c>
    </row>
    <row r="626" spans="1:25" x14ac:dyDescent="0.3">
      <c r="A626" s="1">
        <v>4056982</v>
      </c>
      <c r="B626" s="1" t="s">
        <v>14</v>
      </c>
      <c r="C626" s="2"/>
      <c r="D626" s="4" t="s">
        <v>52</v>
      </c>
      <c r="E626" s="4">
        <v>4056982</v>
      </c>
      <c r="F626" s="5">
        <v>330</v>
      </c>
      <c r="G626" s="5">
        <v>2941</v>
      </c>
      <c r="H626" s="5">
        <v>16597</v>
      </c>
      <c r="I626" s="5">
        <v>72056</v>
      </c>
      <c r="J626" s="5">
        <v>20886</v>
      </c>
      <c r="K626" s="5" t="s">
        <v>33</v>
      </c>
      <c r="L626" s="5">
        <v>112812</v>
      </c>
      <c r="M626" s="5">
        <v>585508</v>
      </c>
      <c r="N626" s="5">
        <v>16709</v>
      </c>
      <c r="O626" s="5">
        <v>2236</v>
      </c>
      <c r="P626" s="5">
        <v>6995</v>
      </c>
      <c r="Q626" s="5" t="s">
        <v>33</v>
      </c>
      <c r="R626" s="5" t="s">
        <v>33</v>
      </c>
      <c r="S626" s="5">
        <v>4767</v>
      </c>
      <c r="T626" s="5">
        <v>17052</v>
      </c>
      <c r="U626" s="5">
        <v>16999</v>
      </c>
      <c r="V626" s="5">
        <v>5126</v>
      </c>
      <c r="W626" s="5">
        <v>3870</v>
      </c>
      <c r="X626" s="5">
        <v>39181</v>
      </c>
      <c r="Y626" s="5">
        <v>2483</v>
      </c>
    </row>
    <row r="627" spans="1:25" x14ac:dyDescent="0.3">
      <c r="A627" s="1">
        <v>4056982</v>
      </c>
      <c r="B627" s="1" t="s">
        <v>15</v>
      </c>
      <c r="C627" s="2"/>
      <c r="D627" s="4" t="s">
        <v>52</v>
      </c>
      <c r="E627" s="4">
        <v>4056982</v>
      </c>
      <c r="F627" s="5">
        <v>1307</v>
      </c>
      <c r="G627" s="5">
        <v>2878</v>
      </c>
      <c r="H627" s="5">
        <v>11319</v>
      </c>
      <c r="I627" s="5">
        <v>22892</v>
      </c>
      <c r="J627" s="5">
        <v>2817</v>
      </c>
      <c r="K627" s="5" t="s">
        <v>33</v>
      </c>
      <c r="L627" s="5">
        <v>41213</v>
      </c>
      <c r="M627" s="5">
        <v>429988</v>
      </c>
      <c r="N627" s="5">
        <v>13628</v>
      </c>
      <c r="O627" s="5">
        <v>2784</v>
      </c>
      <c r="P627" s="5">
        <v>5507</v>
      </c>
      <c r="Q627" s="5" t="s">
        <v>33</v>
      </c>
      <c r="R627" s="5" t="s">
        <v>33</v>
      </c>
      <c r="S627" s="5">
        <v>4223</v>
      </c>
      <c r="T627" s="5">
        <v>14892</v>
      </c>
      <c r="U627" s="5">
        <v>14596</v>
      </c>
      <c r="V627" s="5">
        <v>5011</v>
      </c>
      <c r="W627" s="5">
        <v>4477</v>
      </c>
      <c r="X627" s="5">
        <v>34304</v>
      </c>
      <c r="Y627" s="5">
        <v>2301</v>
      </c>
    </row>
    <row r="628" spans="1:25" x14ac:dyDescent="0.3">
      <c r="A628" s="1">
        <v>4056982</v>
      </c>
      <c r="B628" s="1" t="s">
        <v>16</v>
      </c>
      <c r="C628" s="2"/>
      <c r="D628" s="4" t="s">
        <v>52</v>
      </c>
      <c r="E628" s="4">
        <v>4056982</v>
      </c>
      <c r="F628" s="5">
        <v>2105</v>
      </c>
      <c r="G628" s="5">
        <v>3620</v>
      </c>
      <c r="H628" s="5">
        <v>15192</v>
      </c>
      <c r="I628" s="5">
        <v>53034</v>
      </c>
      <c r="J628" s="5">
        <v>2487</v>
      </c>
      <c r="K628" s="5" t="s">
        <v>33</v>
      </c>
      <c r="L628" s="5">
        <v>76438</v>
      </c>
      <c r="M628" s="5">
        <v>410586</v>
      </c>
      <c r="N628" s="5">
        <v>13654</v>
      </c>
      <c r="O628" s="5">
        <v>2231</v>
      </c>
      <c r="P628" s="5">
        <v>4812</v>
      </c>
      <c r="Q628" s="5" t="s">
        <v>33</v>
      </c>
      <c r="R628" s="5" t="s">
        <v>33</v>
      </c>
      <c r="S628" s="5">
        <v>5025</v>
      </c>
      <c r="T628" s="5">
        <v>23652</v>
      </c>
      <c r="U628" s="5">
        <v>13497</v>
      </c>
      <c r="V628" s="5">
        <v>5801</v>
      </c>
      <c r="W628" s="5">
        <v>3331</v>
      </c>
      <c r="X628" s="5">
        <v>23362</v>
      </c>
      <c r="Y628" s="5">
        <v>2424</v>
      </c>
    </row>
    <row r="629" spans="1:25" x14ac:dyDescent="0.3">
      <c r="A629" s="1">
        <v>4056982</v>
      </c>
      <c r="B629" s="1" t="s">
        <v>17</v>
      </c>
      <c r="C629" s="2"/>
      <c r="D629" s="4" t="s">
        <v>52</v>
      </c>
      <c r="E629" s="4">
        <v>4056982</v>
      </c>
      <c r="F629" s="5">
        <v>9723</v>
      </c>
      <c r="G629" s="5">
        <v>2236</v>
      </c>
      <c r="H629" s="5">
        <v>2316</v>
      </c>
      <c r="I629" s="5">
        <v>21294</v>
      </c>
      <c r="J629" s="5">
        <v>1080</v>
      </c>
      <c r="K629" s="5" t="s">
        <v>33</v>
      </c>
      <c r="L629" s="5">
        <v>36648</v>
      </c>
      <c r="M629" s="5">
        <v>317058</v>
      </c>
      <c r="N629" s="5">
        <v>11989</v>
      </c>
      <c r="O629" s="5">
        <v>1968</v>
      </c>
      <c r="P629" s="5">
        <v>2573</v>
      </c>
      <c r="Q629" s="5" t="s">
        <v>33</v>
      </c>
      <c r="R629" s="5" t="s">
        <v>33</v>
      </c>
      <c r="S629" s="5">
        <v>4698</v>
      </c>
      <c r="T629" s="5">
        <v>11750</v>
      </c>
      <c r="U629" s="5">
        <v>13147</v>
      </c>
      <c r="V629" s="5">
        <v>5813</v>
      </c>
      <c r="W629" s="5">
        <v>4004</v>
      </c>
      <c r="X629" s="5">
        <v>32634</v>
      </c>
      <c r="Y629" s="5">
        <v>1858</v>
      </c>
    </row>
    <row r="630" spans="1:25" x14ac:dyDescent="0.3">
      <c r="A630" s="1">
        <v>4056982</v>
      </c>
      <c r="B630" s="1" t="s">
        <v>18</v>
      </c>
      <c r="C630" s="2"/>
      <c r="D630" s="4" t="s">
        <v>52</v>
      </c>
      <c r="E630" s="4">
        <v>4056982</v>
      </c>
      <c r="F630" s="5">
        <v>0</v>
      </c>
      <c r="G630" s="5">
        <v>2189</v>
      </c>
      <c r="H630" s="5">
        <v>9914</v>
      </c>
      <c r="I630" s="5">
        <v>28340</v>
      </c>
      <c r="J630" s="5">
        <v>2444</v>
      </c>
      <c r="K630" s="5" t="s">
        <v>33</v>
      </c>
      <c r="L630" s="5">
        <v>42887</v>
      </c>
      <c r="M630" s="5">
        <v>346440</v>
      </c>
      <c r="N630" s="5">
        <v>11638</v>
      </c>
      <c r="O630" s="5">
        <v>1742</v>
      </c>
      <c r="P630" s="5">
        <v>2456</v>
      </c>
      <c r="Q630" s="5" t="s">
        <v>33</v>
      </c>
      <c r="R630" s="5" t="s">
        <v>33</v>
      </c>
      <c r="S630" s="5">
        <v>5033</v>
      </c>
      <c r="T630" s="5">
        <v>11133</v>
      </c>
      <c r="U630" s="5">
        <v>11926</v>
      </c>
      <c r="V630" s="5">
        <v>5192</v>
      </c>
      <c r="W630" s="5">
        <v>5355</v>
      </c>
      <c r="X630" s="5">
        <v>38679</v>
      </c>
      <c r="Y630" s="5">
        <v>546</v>
      </c>
    </row>
    <row r="631" spans="1:25" x14ac:dyDescent="0.3">
      <c r="A631" s="1">
        <v>4056982</v>
      </c>
      <c r="B631" s="1" t="s">
        <v>19</v>
      </c>
      <c r="C631" s="2"/>
      <c r="D631" s="4" t="s">
        <v>52</v>
      </c>
      <c r="E631" s="4">
        <v>4056982</v>
      </c>
      <c r="F631" s="5">
        <v>1060</v>
      </c>
      <c r="G631" s="5">
        <v>5384</v>
      </c>
      <c r="H631" s="5">
        <v>11717</v>
      </c>
      <c r="I631" s="5">
        <v>30274</v>
      </c>
      <c r="J631" s="5">
        <v>2922</v>
      </c>
      <c r="K631" s="5" t="s">
        <v>33</v>
      </c>
      <c r="L631" s="5">
        <v>51357</v>
      </c>
      <c r="M631" s="5">
        <v>342993</v>
      </c>
      <c r="N631" s="5">
        <v>13803</v>
      </c>
      <c r="O631" s="5">
        <v>2637</v>
      </c>
      <c r="P631" s="5">
        <v>3170</v>
      </c>
      <c r="Q631" s="5" t="s">
        <v>33</v>
      </c>
      <c r="R631" s="5" t="s">
        <v>33</v>
      </c>
      <c r="S631" s="5">
        <v>5386</v>
      </c>
      <c r="T631" s="5">
        <v>13374</v>
      </c>
      <c r="U631" s="5">
        <v>11695</v>
      </c>
      <c r="V631" s="5">
        <v>3820</v>
      </c>
      <c r="W631" s="5">
        <v>5141</v>
      </c>
      <c r="X631" s="5">
        <v>27812</v>
      </c>
      <c r="Y631" s="5">
        <v>612</v>
      </c>
    </row>
    <row r="632" spans="1:25" x14ac:dyDescent="0.3">
      <c r="A632" s="1">
        <v>4056982</v>
      </c>
      <c r="B632" s="1" t="s">
        <v>20</v>
      </c>
      <c r="C632" s="2"/>
      <c r="D632" s="4" t="s">
        <v>52</v>
      </c>
      <c r="E632" s="4">
        <v>4056982</v>
      </c>
      <c r="F632" s="5">
        <v>5893</v>
      </c>
      <c r="G632" s="5">
        <v>4364</v>
      </c>
      <c r="H632" s="5">
        <v>17826</v>
      </c>
      <c r="I632" s="5">
        <v>32230</v>
      </c>
      <c r="J632" s="5">
        <v>5212</v>
      </c>
      <c r="K632" s="5" t="s">
        <v>33</v>
      </c>
      <c r="L632" s="5">
        <v>65525</v>
      </c>
      <c r="M632" s="5">
        <v>458268</v>
      </c>
      <c r="N632" s="5">
        <v>13049</v>
      </c>
      <c r="O632" s="5">
        <v>4063</v>
      </c>
      <c r="P632" s="5">
        <v>2949</v>
      </c>
      <c r="Q632" s="5" t="s">
        <v>33</v>
      </c>
      <c r="R632" s="5" t="s">
        <v>33</v>
      </c>
      <c r="S632" s="5">
        <v>6888</v>
      </c>
      <c r="T632" s="5">
        <v>11999</v>
      </c>
      <c r="U632" s="5">
        <v>12188</v>
      </c>
      <c r="V632" s="5">
        <v>3127</v>
      </c>
      <c r="W632" s="5">
        <v>6511</v>
      </c>
      <c r="X632" s="5">
        <v>28531</v>
      </c>
      <c r="Y632" s="5">
        <v>1373</v>
      </c>
    </row>
    <row r="633" spans="1:25" x14ac:dyDescent="0.3">
      <c r="A633" s="1">
        <v>4056982</v>
      </c>
      <c r="B633" s="1" t="s">
        <v>21</v>
      </c>
      <c r="C633" s="2"/>
      <c r="D633" s="4" t="s">
        <v>52</v>
      </c>
      <c r="E633" s="4">
        <v>4056982</v>
      </c>
      <c r="F633" s="5">
        <v>1645</v>
      </c>
      <c r="G633" s="5">
        <v>4589</v>
      </c>
      <c r="H633" s="5">
        <v>5034</v>
      </c>
      <c r="I633" s="5">
        <v>36636</v>
      </c>
      <c r="J633" s="5">
        <v>6386</v>
      </c>
      <c r="K633" s="5" t="s">
        <v>33</v>
      </c>
      <c r="L633" s="5">
        <v>54289</v>
      </c>
      <c r="M633" s="5">
        <v>236373</v>
      </c>
      <c r="N633" s="5">
        <v>14481</v>
      </c>
      <c r="O633" s="5">
        <v>2439</v>
      </c>
      <c r="P633" s="5">
        <v>3340</v>
      </c>
      <c r="Q633" s="5" t="s">
        <v>33</v>
      </c>
      <c r="R633" s="5" t="s">
        <v>33</v>
      </c>
      <c r="S633" s="5">
        <v>4293</v>
      </c>
      <c r="T633" s="5">
        <v>11399</v>
      </c>
      <c r="U633" s="5">
        <v>10861</v>
      </c>
      <c r="V633" s="5">
        <v>4139</v>
      </c>
      <c r="W633" s="5">
        <v>4758</v>
      </c>
      <c r="X633" s="5">
        <v>31273</v>
      </c>
      <c r="Y633" s="5">
        <v>1065</v>
      </c>
    </row>
    <row r="634" spans="1:25" x14ac:dyDescent="0.3">
      <c r="A634" s="1">
        <v>4056982</v>
      </c>
      <c r="B634" s="1" t="s">
        <v>22</v>
      </c>
      <c r="C634" s="2"/>
      <c r="D634" s="4" t="s">
        <v>52</v>
      </c>
      <c r="E634" s="4">
        <v>4056982</v>
      </c>
      <c r="F634" s="5">
        <v>3660</v>
      </c>
      <c r="G634" s="5">
        <v>6389</v>
      </c>
      <c r="H634" s="5">
        <v>11329</v>
      </c>
      <c r="I634" s="5">
        <v>40167</v>
      </c>
      <c r="J634" s="5">
        <v>4267</v>
      </c>
      <c r="K634" s="5" t="s">
        <v>33</v>
      </c>
      <c r="L634" s="5">
        <v>88041</v>
      </c>
      <c r="M634" s="5">
        <v>196376</v>
      </c>
      <c r="N634" s="5">
        <v>9472</v>
      </c>
      <c r="O634" s="5">
        <v>2068</v>
      </c>
      <c r="P634" s="5">
        <v>2332</v>
      </c>
      <c r="Q634" s="5" t="s">
        <v>33</v>
      </c>
      <c r="R634" s="5" t="s">
        <v>33</v>
      </c>
      <c r="S634" s="5">
        <v>5500</v>
      </c>
      <c r="T634" s="5">
        <v>9867</v>
      </c>
      <c r="U634" s="5">
        <v>9474</v>
      </c>
      <c r="V634" s="5">
        <v>4679</v>
      </c>
      <c r="W634" s="5">
        <v>2669</v>
      </c>
      <c r="X634" s="5">
        <v>26342</v>
      </c>
      <c r="Y634" s="5">
        <v>1615</v>
      </c>
    </row>
    <row r="635" spans="1:25" x14ac:dyDescent="0.3">
      <c r="A635" s="1">
        <v>4056982</v>
      </c>
      <c r="B635" s="1" t="s">
        <v>23</v>
      </c>
      <c r="C635" s="2"/>
      <c r="D635" s="4" t="s">
        <v>52</v>
      </c>
      <c r="E635" s="4">
        <v>4056982</v>
      </c>
      <c r="F635" s="5">
        <v>7391</v>
      </c>
      <c r="G635" s="5">
        <v>8106</v>
      </c>
      <c r="H635" s="5">
        <v>2860</v>
      </c>
      <c r="I635" s="5">
        <v>34633</v>
      </c>
      <c r="J635" s="5">
        <v>8261</v>
      </c>
      <c r="K635" s="5" t="s">
        <v>33</v>
      </c>
      <c r="L635" s="5">
        <v>61251</v>
      </c>
      <c r="M635" s="5">
        <v>181275</v>
      </c>
      <c r="N635" s="5">
        <v>9244</v>
      </c>
      <c r="O635" s="5">
        <v>1596</v>
      </c>
      <c r="P635" s="5">
        <v>2872</v>
      </c>
      <c r="Q635" s="5" t="s">
        <v>33</v>
      </c>
      <c r="R635" s="5" t="s">
        <v>33</v>
      </c>
      <c r="S635" s="5">
        <v>6870</v>
      </c>
      <c r="T635" s="5">
        <v>10477</v>
      </c>
      <c r="U635" s="5">
        <v>10982</v>
      </c>
      <c r="V635" s="5">
        <v>4938</v>
      </c>
      <c r="W635" s="5">
        <v>2134</v>
      </c>
      <c r="X635" s="5">
        <v>26521</v>
      </c>
      <c r="Y635" s="5">
        <v>897</v>
      </c>
    </row>
    <row r="636" spans="1:25" x14ac:dyDescent="0.3">
      <c r="A636" s="1">
        <v>4056982</v>
      </c>
      <c r="B636" s="1" t="s">
        <v>24</v>
      </c>
      <c r="C636" s="2"/>
      <c r="D636" s="4" t="s">
        <v>52</v>
      </c>
      <c r="E636" s="4">
        <v>4056982</v>
      </c>
      <c r="F636" s="5">
        <v>484</v>
      </c>
      <c r="G636" s="5">
        <v>1197</v>
      </c>
      <c r="H636" s="5">
        <v>9898</v>
      </c>
      <c r="I636" s="5">
        <v>35125</v>
      </c>
      <c r="J636" s="5">
        <v>6596</v>
      </c>
      <c r="K636" s="5" t="s">
        <v>33</v>
      </c>
      <c r="L636" s="5">
        <v>53299</v>
      </c>
      <c r="M636" s="5">
        <v>144879</v>
      </c>
      <c r="N636" s="5">
        <v>8410</v>
      </c>
      <c r="O636" s="5">
        <v>1691</v>
      </c>
      <c r="P636" s="5">
        <v>2855</v>
      </c>
      <c r="Q636" s="5" t="s">
        <v>33</v>
      </c>
      <c r="R636" s="5" t="s">
        <v>33</v>
      </c>
      <c r="S636" s="5">
        <v>5965</v>
      </c>
      <c r="T636" s="5">
        <v>10461</v>
      </c>
      <c r="U636" s="5">
        <v>12370</v>
      </c>
      <c r="V636" s="5">
        <v>1948</v>
      </c>
      <c r="W636" s="5">
        <v>8396</v>
      </c>
      <c r="X636" s="5">
        <v>26404</v>
      </c>
      <c r="Y636" s="5">
        <v>891</v>
      </c>
    </row>
    <row r="637" spans="1:25" x14ac:dyDescent="0.3">
      <c r="A637" s="1">
        <v>4056982</v>
      </c>
      <c r="B637" s="1" t="s">
        <v>25</v>
      </c>
      <c r="C637" s="2"/>
      <c r="D637" s="4" t="s">
        <v>52</v>
      </c>
      <c r="E637" s="4">
        <v>4056982</v>
      </c>
      <c r="F637" s="5">
        <v>1709</v>
      </c>
      <c r="G637" s="5">
        <v>2525</v>
      </c>
      <c r="H637" s="5">
        <v>8129</v>
      </c>
      <c r="I637" s="5">
        <v>27099</v>
      </c>
      <c r="J637" s="5">
        <v>3279</v>
      </c>
      <c r="K637" s="5" t="s">
        <v>33</v>
      </c>
      <c r="L637" s="5">
        <v>42741</v>
      </c>
      <c r="M637" s="5">
        <v>145796</v>
      </c>
      <c r="N637" s="5">
        <v>9663</v>
      </c>
      <c r="O637" s="5">
        <v>1496</v>
      </c>
      <c r="P637" s="5">
        <v>2248</v>
      </c>
      <c r="Q637" s="5" t="s">
        <v>33</v>
      </c>
      <c r="R637" s="5" t="s">
        <v>33</v>
      </c>
      <c r="S637" s="5">
        <v>8248</v>
      </c>
      <c r="T637" s="5">
        <v>11867</v>
      </c>
      <c r="U637" s="5">
        <v>10259</v>
      </c>
      <c r="V637" s="5">
        <v>1484</v>
      </c>
      <c r="W637" s="5">
        <v>3166</v>
      </c>
      <c r="X637" s="5">
        <v>25148</v>
      </c>
      <c r="Y637" s="5">
        <v>903</v>
      </c>
    </row>
    <row r="638" spans="1:25" x14ac:dyDescent="0.3">
      <c r="A638" s="1">
        <v>4056982</v>
      </c>
      <c r="B638" s="1" t="s">
        <v>26</v>
      </c>
      <c r="C638" s="2"/>
      <c r="D638" s="4" t="s">
        <v>52</v>
      </c>
      <c r="E638" s="4">
        <v>4056982</v>
      </c>
      <c r="F638" s="5">
        <v>0</v>
      </c>
      <c r="G638" s="5">
        <v>5044</v>
      </c>
      <c r="H638" s="5">
        <v>32300</v>
      </c>
      <c r="I638" s="5">
        <v>26021</v>
      </c>
      <c r="J638" s="5">
        <v>5306</v>
      </c>
      <c r="K638" s="5" t="s">
        <v>33</v>
      </c>
      <c r="L638" s="5">
        <v>75207</v>
      </c>
      <c r="M638" s="5">
        <v>154784</v>
      </c>
      <c r="N638" s="5">
        <v>8666</v>
      </c>
      <c r="O638" s="5">
        <v>1439</v>
      </c>
      <c r="P638" s="5">
        <v>2520</v>
      </c>
      <c r="Q638" s="5" t="s">
        <v>33</v>
      </c>
      <c r="R638" s="5" t="s">
        <v>33</v>
      </c>
      <c r="S638" s="5">
        <v>8060</v>
      </c>
      <c r="T638" s="5">
        <v>13063</v>
      </c>
      <c r="U638" s="5">
        <v>10361</v>
      </c>
      <c r="V638" s="5">
        <v>1645</v>
      </c>
      <c r="W638" s="5">
        <v>1361</v>
      </c>
      <c r="X638" s="5">
        <v>29514</v>
      </c>
      <c r="Y638" s="5">
        <v>742</v>
      </c>
    </row>
    <row r="639" spans="1:25" x14ac:dyDescent="0.3">
      <c r="A639" s="1">
        <v>4056982</v>
      </c>
      <c r="B639" s="1" t="s">
        <v>27</v>
      </c>
      <c r="C639" s="2"/>
      <c r="D639" s="4" t="s">
        <v>52</v>
      </c>
      <c r="E639" s="4">
        <v>4056982</v>
      </c>
      <c r="F639" s="5">
        <v>0</v>
      </c>
      <c r="G639" s="5">
        <v>1029</v>
      </c>
      <c r="H639" s="5">
        <v>5548</v>
      </c>
      <c r="I639" s="5">
        <v>24292</v>
      </c>
      <c r="J639" s="5">
        <v>2348</v>
      </c>
      <c r="K639" s="5" t="s">
        <v>33</v>
      </c>
      <c r="L639" s="5">
        <v>33217</v>
      </c>
      <c r="M639" s="5">
        <v>130267</v>
      </c>
      <c r="N639" s="5">
        <v>7924</v>
      </c>
      <c r="O639" s="5">
        <v>1512</v>
      </c>
      <c r="P639" s="5">
        <v>3573</v>
      </c>
      <c r="Q639" s="5" t="s">
        <v>33</v>
      </c>
      <c r="R639" s="5" t="s">
        <v>33</v>
      </c>
      <c r="S639" s="5">
        <v>8067</v>
      </c>
      <c r="T639" s="5">
        <v>13945</v>
      </c>
      <c r="U639" s="5">
        <v>10693</v>
      </c>
      <c r="V639" s="5">
        <v>1620</v>
      </c>
      <c r="W639" s="5">
        <v>1512</v>
      </c>
      <c r="X639" s="5">
        <v>22444</v>
      </c>
      <c r="Y639" s="5">
        <v>766</v>
      </c>
    </row>
    <row r="640" spans="1:25" x14ac:dyDescent="0.3">
      <c r="A640" s="1">
        <v>4056982</v>
      </c>
      <c r="B640" s="1" t="s">
        <v>28</v>
      </c>
      <c r="C640" s="2"/>
      <c r="D640" s="4" t="s">
        <v>52</v>
      </c>
      <c r="E640" s="4">
        <v>4056982</v>
      </c>
      <c r="F640" s="5">
        <v>182</v>
      </c>
      <c r="G640" s="5">
        <v>3183</v>
      </c>
      <c r="H640" s="5">
        <v>16534</v>
      </c>
      <c r="I640" s="5">
        <v>25054</v>
      </c>
      <c r="J640" s="5">
        <v>3379</v>
      </c>
      <c r="K640" s="5" t="s">
        <v>33</v>
      </c>
      <c r="L640" s="5">
        <v>48332</v>
      </c>
      <c r="M640" s="5">
        <v>124751</v>
      </c>
      <c r="N640" s="5">
        <v>9320</v>
      </c>
      <c r="O640" s="5">
        <v>1546</v>
      </c>
      <c r="P640" s="5">
        <v>2252</v>
      </c>
      <c r="Q640" s="5" t="s">
        <v>33</v>
      </c>
      <c r="R640" s="5" t="s">
        <v>33</v>
      </c>
      <c r="S640" s="5">
        <v>8015</v>
      </c>
      <c r="T640" s="5">
        <v>13646</v>
      </c>
      <c r="U640" s="5">
        <v>11065</v>
      </c>
      <c r="V640" s="5">
        <v>1315</v>
      </c>
      <c r="W640" s="5">
        <v>1391</v>
      </c>
      <c r="X640" s="5">
        <v>19575</v>
      </c>
      <c r="Y640" s="5">
        <v>549</v>
      </c>
    </row>
    <row r="641" spans="1:25" x14ac:dyDescent="0.3">
      <c r="A641" s="1">
        <v>4056982</v>
      </c>
      <c r="B641" s="1" t="s">
        <v>29</v>
      </c>
      <c r="C641" s="2"/>
      <c r="D641" s="4" t="s">
        <v>52</v>
      </c>
      <c r="E641" s="4">
        <v>4056982</v>
      </c>
      <c r="F641" s="5">
        <v>0</v>
      </c>
      <c r="G641" s="5">
        <v>2630</v>
      </c>
      <c r="H641" s="5">
        <v>9345</v>
      </c>
      <c r="I641" s="5">
        <v>29401</v>
      </c>
      <c r="J641" s="5">
        <v>2607</v>
      </c>
      <c r="K641" s="5" t="s">
        <v>33</v>
      </c>
      <c r="L641" s="5">
        <v>43984</v>
      </c>
      <c r="M641" s="5">
        <v>125024</v>
      </c>
      <c r="N641" s="5">
        <v>7714</v>
      </c>
      <c r="O641" s="5">
        <v>1442</v>
      </c>
      <c r="P641" s="5">
        <v>2195</v>
      </c>
      <c r="Q641" s="5" t="s">
        <v>33</v>
      </c>
      <c r="R641" s="5" t="s">
        <v>33</v>
      </c>
      <c r="S641" s="5">
        <v>6888</v>
      </c>
      <c r="T641" s="5">
        <v>11637</v>
      </c>
      <c r="U641" s="5">
        <v>10240</v>
      </c>
      <c r="V641" s="5">
        <v>1151</v>
      </c>
      <c r="W641" s="5">
        <v>1243</v>
      </c>
      <c r="X641" s="5">
        <v>20032</v>
      </c>
      <c r="Y641" s="5">
        <v>472</v>
      </c>
    </row>
    <row r="642" spans="1:25" x14ac:dyDescent="0.3">
      <c r="A642" s="1">
        <v>4056982</v>
      </c>
      <c r="B642" s="1" t="s">
        <v>30</v>
      </c>
      <c r="C642" s="2"/>
      <c r="D642" s="4" t="s">
        <v>52</v>
      </c>
      <c r="E642" s="4">
        <v>4056982</v>
      </c>
      <c r="F642" s="5">
        <v>117</v>
      </c>
      <c r="G642" s="5">
        <v>2283</v>
      </c>
      <c r="H642" s="5">
        <v>34631</v>
      </c>
      <c r="I642" s="5">
        <v>24804</v>
      </c>
      <c r="J642" s="5">
        <v>5864</v>
      </c>
      <c r="K642" s="5" t="s">
        <v>33</v>
      </c>
      <c r="L642" s="5">
        <v>67698</v>
      </c>
      <c r="M642" s="5">
        <v>115927</v>
      </c>
      <c r="N642" s="5">
        <v>6296</v>
      </c>
      <c r="O642" s="5">
        <v>1330</v>
      </c>
      <c r="P642" s="5">
        <v>2413</v>
      </c>
      <c r="Q642" s="5" t="s">
        <v>33</v>
      </c>
      <c r="R642" s="5" t="s">
        <v>33</v>
      </c>
      <c r="S642" s="5">
        <v>6137</v>
      </c>
      <c r="T642" s="5">
        <v>12253</v>
      </c>
      <c r="U642" s="5">
        <v>7361</v>
      </c>
      <c r="V642" s="5">
        <v>922</v>
      </c>
      <c r="W642" s="5">
        <v>988</v>
      </c>
      <c r="X642" s="5">
        <v>18646</v>
      </c>
      <c r="Y642" s="5">
        <v>504</v>
      </c>
    </row>
    <row r="643" spans="1:25" x14ac:dyDescent="0.3">
      <c r="A643" s="1">
        <v>4056982</v>
      </c>
      <c r="B643" s="1" t="s">
        <v>31</v>
      </c>
      <c r="C643" s="2"/>
      <c r="D643" s="4" t="s">
        <v>52</v>
      </c>
      <c r="E643" s="4">
        <v>4056982</v>
      </c>
      <c r="F643" s="5">
        <v>447</v>
      </c>
      <c r="G643" s="5">
        <v>2828</v>
      </c>
      <c r="H643" s="5">
        <v>20036</v>
      </c>
      <c r="I643" s="5">
        <v>22711</v>
      </c>
      <c r="J643" s="5">
        <v>3092</v>
      </c>
      <c r="K643" s="5" t="s">
        <v>33</v>
      </c>
      <c r="L643" s="5">
        <v>49114</v>
      </c>
      <c r="M643" s="5">
        <v>105865</v>
      </c>
      <c r="N643" s="5">
        <v>5870</v>
      </c>
      <c r="O643" s="5">
        <v>1514</v>
      </c>
      <c r="P643" s="5">
        <v>2288</v>
      </c>
      <c r="Q643" s="5" t="s">
        <v>33</v>
      </c>
      <c r="R643" s="5" t="s">
        <v>33</v>
      </c>
      <c r="S643" s="5">
        <v>6643</v>
      </c>
      <c r="T643" s="5">
        <v>11492</v>
      </c>
      <c r="U643" s="5">
        <v>7381</v>
      </c>
      <c r="V643" s="5">
        <v>875</v>
      </c>
      <c r="W643" s="5">
        <v>571</v>
      </c>
      <c r="X643" s="5">
        <v>18603</v>
      </c>
      <c r="Y643" s="5">
        <v>357</v>
      </c>
    </row>
    <row r="644" spans="1:25" x14ac:dyDescent="0.3">
      <c r="A644" s="1">
        <v>4056983</v>
      </c>
      <c r="B644" s="1" t="s">
        <v>0</v>
      </c>
      <c r="C644" s="2"/>
      <c r="D644" s="4" t="s">
        <v>53</v>
      </c>
      <c r="E644" s="4">
        <v>4056983</v>
      </c>
      <c r="F644" s="5">
        <v>6280</v>
      </c>
      <c r="G644" s="5">
        <v>0</v>
      </c>
      <c r="H644" s="5">
        <v>5797</v>
      </c>
      <c r="I644" s="5">
        <v>103639</v>
      </c>
      <c r="J644" s="5">
        <v>3396</v>
      </c>
      <c r="K644" s="5">
        <v>0</v>
      </c>
      <c r="L644" s="5">
        <v>119112</v>
      </c>
      <c r="M644" s="5">
        <v>110159</v>
      </c>
      <c r="N644" s="5">
        <v>0</v>
      </c>
      <c r="O644" s="5">
        <v>233656</v>
      </c>
      <c r="P644" s="5">
        <v>973</v>
      </c>
      <c r="Q644" s="5">
        <v>0</v>
      </c>
      <c r="R644" s="5">
        <v>0</v>
      </c>
      <c r="S644" s="5">
        <v>8228</v>
      </c>
      <c r="T644" s="5">
        <v>55279</v>
      </c>
      <c r="U644" s="5">
        <v>27072</v>
      </c>
      <c r="V644" s="5">
        <v>19041</v>
      </c>
      <c r="W644" s="5">
        <v>349</v>
      </c>
      <c r="X644" s="5">
        <v>90080</v>
      </c>
      <c r="Y644" s="5">
        <v>2186</v>
      </c>
    </row>
    <row r="645" spans="1:25" x14ac:dyDescent="0.3">
      <c r="A645" s="1">
        <v>4056983</v>
      </c>
      <c r="B645" s="1" t="s">
        <v>1</v>
      </c>
      <c r="C645" s="2"/>
      <c r="D645" s="4" t="s">
        <v>53</v>
      </c>
      <c r="E645" s="4">
        <v>4056983</v>
      </c>
      <c r="F645" s="5">
        <v>4795</v>
      </c>
      <c r="G645" s="5">
        <v>0</v>
      </c>
      <c r="H645" s="5">
        <v>5710</v>
      </c>
      <c r="I645" s="5">
        <v>115826</v>
      </c>
      <c r="J645" s="5">
        <v>10659</v>
      </c>
      <c r="K645" s="5">
        <v>0</v>
      </c>
      <c r="L645" s="5">
        <v>136989</v>
      </c>
      <c r="M645" s="5">
        <v>116240</v>
      </c>
      <c r="N645" s="5">
        <v>0</v>
      </c>
      <c r="O645" s="5">
        <v>173323</v>
      </c>
      <c r="P645" s="5">
        <v>944</v>
      </c>
      <c r="Q645" s="5">
        <v>0</v>
      </c>
      <c r="R645" s="5">
        <v>0</v>
      </c>
      <c r="S645" s="5">
        <v>7807</v>
      </c>
      <c r="T645" s="5">
        <v>47023</v>
      </c>
      <c r="U645" s="5">
        <v>27674</v>
      </c>
      <c r="V645" s="5">
        <v>20325</v>
      </c>
      <c r="W645" s="5">
        <v>722</v>
      </c>
      <c r="X645" s="5">
        <v>41176</v>
      </c>
      <c r="Y645" s="5">
        <v>1318</v>
      </c>
    </row>
    <row r="646" spans="1:25" x14ac:dyDescent="0.3">
      <c r="A646" s="1">
        <v>4056983</v>
      </c>
      <c r="B646" s="1" t="s">
        <v>2</v>
      </c>
      <c r="C646" s="2"/>
      <c r="D646" s="4" t="s">
        <v>53</v>
      </c>
      <c r="E646" s="4">
        <v>4056983</v>
      </c>
      <c r="F646" s="5">
        <v>6441</v>
      </c>
      <c r="G646" s="5">
        <v>0</v>
      </c>
      <c r="H646" s="5">
        <v>3646</v>
      </c>
      <c r="I646" s="5">
        <v>96725</v>
      </c>
      <c r="J646" s="5">
        <v>19103</v>
      </c>
      <c r="K646" s="5">
        <v>0</v>
      </c>
      <c r="L646" s="5">
        <v>125915</v>
      </c>
      <c r="M646" s="5">
        <v>125986</v>
      </c>
      <c r="N646" s="5">
        <v>0</v>
      </c>
      <c r="O646" s="5">
        <v>197804</v>
      </c>
      <c r="P646" s="5">
        <v>981</v>
      </c>
      <c r="Q646" s="5">
        <v>1</v>
      </c>
      <c r="R646" s="5">
        <v>0</v>
      </c>
      <c r="S646" s="5">
        <v>7930</v>
      </c>
      <c r="T646" s="5">
        <v>45883</v>
      </c>
      <c r="U646" s="5">
        <v>24926</v>
      </c>
      <c r="V646" s="5">
        <v>16833</v>
      </c>
      <c r="W646" s="5">
        <v>887</v>
      </c>
      <c r="X646" s="5">
        <v>57572</v>
      </c>
      <c r="Y646" s="5">
        <v>1348</v>
      </c>
    </row>
    <row r="647" spans="1:25" x14ac:dyDescent="0.3">
      <c r="A647" s="1">
        <v>4056983</v>
      </c>
      <c r="B647" s="1" t="s">
        <v>3</v>
      </c>
      <c r="C647" s="2"/>
      <c r="D647" s="4" t="s">
        <v>53</v>
      </c>
      <c r="E647" s="4">
        <v>4056983</v>
      </c>
      <c r="F647" s="5">
        <v>2197</v>
      </c>
      <c r="G647" s="5">
        <v>3</v>
      </c>
      <c r="H647" s="5">
        <v>21331</v>
      </c>
      <c r="I647" s="5">
        <v>105434</v>
      </c>
      <c r="J647" s="5">
        <v>5939</v>
      </c>
      <c r="K647" s="5">
        <v>0</v>
      </c>
      <c r="L647" s="5">
        <v>134905</v>
      </c>
      <c r="M647" s="5">
        <v>164158</v>
      </c>
      <c r="N647" s="5">
        <v>2</v>
      </c>
      <c r="O647" s="5">
        <v>185410</v>
      </c>
      <c r="P647" s="5">
        <v>1051</v>
      </c>
      <c r="Q647" s="5">
        <v>-1</v>
      </c>
      <c r="R647" s="5">
        <v>0</v>
      </c>
      <c r="S647" s="5">
        <v>8312</v>
      </c>
      <c r="T647" s="5">
        <v>39515</v>
      </c>
      <c r="U647" s="5">
        <v>24518</v>
      </c>
      <c r="V647" s="5">
        <v>7415</v>
      </c>
      <c r="W647" s="5">
        <v>577</v>
      </c>
      <c r="X647" s="5">
        <v>78183</v>
      </c>
      <c r="Y647" s="5">
        <v>1188</v>
      </c>
    </row>
    <row r="648" spans="1:25" x14ac:dyDescent="0.3">
      <c r="A648" s="1">
        <v>4056983</v>
      </c>
      <c r="B648" s="1" t="s">
        <v>4</v>
      </c>
      <c r="C648" s="2"/>
      <c r="D648" s="4" t="s">
        <v>53</v>
      </c>
      <c r="E648" s="4">
        <v>4056983</v>
      </c>
      <c r="F648" s="5">
        <v>5105</v>
      </c>
      <c r="G648" s="5">
        <v>3</v>
      </c>
      <c r="H648" s="5">
        <v>10026</v>
      </c>
      <c r="I648" s="5">
        <v>83331</v>
      </c>
      <c r="J648" s="5">
        <v>9445</v>
      </c>
      <c r="K648" s="5">
        <v>0</v>
      </c>
      <c r="L648" s="5">
        <v>107911</v>
      </c>
      <c r="M648" s="5">
        <v>202214</v>
      </c>
      <c r="N648" s="5">
        <v>2</v>
      </c>
      <c r="O648" s="5">
        <v>164592</v>
      </c>
      <c r="P648" s="5">
        <v>1256</v>
      </c>
      <c r="Q648" s="5">
        <v>0</v>
      </c>
      <c r="R648" s="5">
        <v>0</v>
      </c>
      <c r="S648" s="5">
        <v>8027</v>
      </c>
      <c r="T648" s="5">
        <v>34826</v>
      </c>
      <c r="U648" s="5">
        <v>24034</v>
      </c>
      <c r="V648" s="5">
        <v>13144</v>
      </c>
      <c r="W648" s="5">
        <v>475</v>
      </c>
      <c r="X648" s="5">
        <v>23609</v>
      </c>
      <c r="Y648" s="5">
        <v>1081</v>
      </c>
    </row>
    <row r="649" spans="1:25" x14ac:dyDescent="0.3">
      <c r="A649" s="1">
        <v>4056983</v>
      </c>
      <c r="B649" s="1" t="s">
        <v>5</v>
      </c>
      <c r="C649" s="2"/>
      <c r="D649" s="4" t="s">
        <v>53</v>
      </c>
      <c r="E649" s="4">
        <v>4056983</v>
      </c>
      <c r="F649" s="5">
        <v>1886</v>
      </c>
      <c r="G649" s="5">
        <v>0</v>
      </c>
      <c r="H649" s="5">
        <v>6780</v>
      </c>
      <c r="I649" s="5">
        <v>86647</v>
      </c>
      <c r="J649" s="5">
        <v>9140</v>
      </c>
      <c r="K649" s="5">
        <v>0</v>
      </c>
      <c r="L649" s="5">
        <v>104453</v>
      </c>
      <c r="M649" s="5">
        <v>183205</v>
      </c>
      <c r="N649" s="5">
        <v>5</v>
      </c>
      <c r="O649" s="5">
        <v>89942</v>
      </c>
      <c r="P649" s="5">
        <v>651</v>
      </c>
      <c r="Q649" s="5">
        <v>0</v>
      </c>
      <c r="R649" s="5">
        <v>0</v>
      </c>
      <c r="S649" s="5">
        <v>6725</v>
      </c>
      <c r="T649" s="5">
        <v>29514</v>
      </c>
      <c r="U649" s="5">
        <v>18862</v>
      </c>
      <c r="V649" s="5">
        <v>16051</v>
      </c>
      <c r="W649" s="5">
        <v>422</v>
      </c>
      <c r="X649" s="5">
        <v>67853</v>
      </c>
      <c r="Y649" s="5">
        <v>848</v>
      </c>
    </row>
    <row r="650" spans="1:25" x14ac:dyDescent="0.3">
      <c r="A650" s="1">
        <v>4056983</v>
      </c>
      <c r="B650" s="1" t="s">
        <v>6</v>
      </c>
      <c r="C650" s="2"/>
      <c r="D650" s="4" t="s">
        <v>53</v>
      </c>
      <c r="E650" s="4">
        <v>4056983</v>
      </c>
      <c r="F650" s="5">
        <v>6734</v>
      </c>
      <c r="G650" s="5">
        <v>0</v>
      </c>
      <c r="H650" s="5">
        <v>6980</v>
      </c>
      <c r="I650" s="5">
        <v>87701</v>
      </c>
      <c r="J650" s="5">
        <v>15069</v>
      </c>
      <c r="K650" s="5">
        <v>0</v>
      </c>
      <c r="L650" s="5">
        <v>116484</v>
      </c>
      <c r="M650" s="5">
        <v>159342</v>
      </c>
      <c r="N650" s="5">
        <v>0</v>
      </c>
      <c r="O650" s="5">
        <v>87093</v>
      </c>
      <c r="P650" s="5">
        <v>918</v>
      </c>
      <c r="Q650" s="5">
        <v>0</v>
      </c>
      <c r="R650" s="5">
        <v>0</v>
      </c>
      <c r="S650" s="5">
        <v>4019</v>
      </c>
      <c r="T650" s="5">
        <v>31026</v>
      </c>
      <c r="U650" s="5">
        <v>18809</v>
      </c>
      <c r="V650" s="5">
        <v>17273</v>
      </c>
      <c r="W650" s="5">
        <v>331</v>
      </c>
      <c r="X650" s="5">
        <v>-2988</v>
      </c>
      <c r="Y650" s="5">
        <v>1245</v>
      </c>
    </row>
    <row r="651" spans="1:25" x14ac:dyDescent="0.3">
      <c r="A651" s="1">
        <v>4056983</v>
      </c>
      <c r="B651" s="1" t="s">
        <v>7</v>
      </c>
      <c r="C651" s="2"/>
      <c r="D651" s="4" t="s">
        <v>53</v>
      </c>
      <c r="E651" s="4">
        <v>4056983</v>
      </c>
      <c r="F651" s="5">
        <v>-2096</v>
      </c>
      <c r="G651" s="5">
        <v>0</v>
      </c>
      <c r="H651" s="5">
        <v>12284</v>
      </c>
      <c r="I651" s="5">
        <v>139992</v>
      </c>
      <c r="J651" s="5">
        <v>43133</v>
      </c>
      <c r="K651" s="5">
        <v>0</v>
      </c>
      <c r="L651" s="5">
        <v>193313</v>
      </c>
      <c r="M651" s="5">
        <v>170164</v>
      </c>
      <c r="N651" s="5">
        <v>0</v>
      </c>
      <c r="O651" s="5">
        <v>61940</v>
      </c>
      <c r="P651" s="5">
        <v>773</v>
      </c>
      <c r="Q651" s="5">
        <v>0</v>
      </c>
      <c r="R651" s="5">
        <v>0</v>
      </c>
      <c r="S651" s="5">
        <v>5142</v>
      </c>
      <c r="T651" s="5">
        <v>43649</v>
      </c>
      <c r="U651" s="5">
        <v>21442</v>
      </c>
      <c r="V651" s="5">
        <v>25392</v>
      </c>
      <c r="W651" s="5">
        <v>1049</v>
      </c>
      <c r="X651" s="5">
        <v>54786</v>
      </c>
      <c r="Y651" s="5">
        <v>949</v>
      </c>
    </row>
    <row r="652" spans="1:25" x14ac:dyDescent="0.3">
      <c r="A652" s="1">
        <v>4056983</v>
      </c>
      <c r="B652" s="1" t="s">
        <v>8</v>
      </c>
      <c r="C652" s="2"/>
      <c r="D652" s="4" t="s">
        <v>53</v>
      </c>
      <c r="E652" s="4">
        <v>4056983</v>
      </c>
      <c r="F652" s="5">
        <v>8931</v>
      </c>
      <c r="G652" s="5">
        <v>0</v>
      </c>
      <c r="H652" s="5">
        <v>9014</v>
      </c>
      <c r="I652" s="5">
        <v>88096</v>
      </c>
      <c r="J652" s="5">
        <v>12028</v>
      </c>
      <c r="K652" s="5">
        <v>0</v>
      </c>
      <c r="L652" s="5">
        <v>118070</v>
      </c>
      <c r="M652" s="5">
        <v>236421</v>
      </c>
      <c r="N652" s="5">
        <v>0</v>
      </c>
      <c r="O652" s="5">
        <v>27435</v>
      </c>
      <c r="P652" s="5">
        <v>657</v>
      </c>
      <c r="Q652" s="5">
        <v>0</v>
      </c>
      <c r="R652" s="5">
        <v>0</v>
      </c>
      <c r="S652" s="5">
        <v>5996</v>
      </c>
      <c r="T652" s="5">
        <v>34002</v>
      </c>
      <c r="U652" s="5">
        <v>19471</v>
      </c>
      <c r="V652" s="5">
        <v>10121</v>
      </c>
      <c r="W652" s="5">
        <v>1198</v>
      </c>
      <c r="X652" s="5">
        <v>44959</v>
      </c>
      <c r="Y652" s="5">
        <v>2747</v>
      </c>
    </row>
    <row r="653" spans="1:25" x14ac:dyDescent="0.3">
      <c r="A653" s="1">
        <v>4056983</v>
      </c>
      <c r="B653" s="1" t="s">
        <v>9</v>
      </c>
      <c r="C653" s="2"/>
      <c r="D653" s="4" t="s">
        <v>53</v>
      </c>
      <c r="E653" s="4">
        <v>4056983</v>
      </c>
      <c r="F653" s="5">
        <v>4120</v>
      </c>
      <c r="G653" s="5">
        <v>0</v>
      </c>
      <c r="H653" s="5">
        <v>7474</v>
      </c>
      <c r="I653" s="5">
        <v>91108</v>
      </c>
      <c r="J653" s="5">
        <v>1099</v>
      </c>
      <c r="K653" s="5">
        <v>0</v>
      </c>
      <c r="L653" s="5">
        <v>103800</v>
      </c>
      <c r="M653" s="5">
        <v>490582</v>
      </c>
      <c r="N653" s="5">
        <v>4</v>
      </c>
      <c r="O653" s="5">
        <v>3431</v>
      </c>
      <c r="P653" s="5">
        <v>1186</v>
      </c>
      <c r="Q653" s="5">
        <v>2</v>
      </c>
      <c r="R653" s="5">
        <v>0</v>
      </c>
      <c r="S653" s="5">
        <v>9233</v>
      </c>
      <c r="T653" s="5">
        <v>33606</v>
      </c>
      <c r="U653" s="5">
        <v>26352</v>
      </c>
      <c r="V653" s="5">
        <v>3594</v>
      </c>
      <c r="W653" s="5">
        <v>1088</v>
      </c>
      <c r="X653" s="5">
        <v>39249</v>
      </c>
      <c r="Y653" s="5">
        <v>1995</v>
      </c>
    </row>
    <row r="654" spans="1:25" x14ac:dyDescent="0.3">
      <c r="A654" s="1">
        <v>4056983</v>
      </c>
      <c r="B654" s="1" t="s">
        <v>10</v>
      </c>
      <c r="C654" s="2"/>
      <c r="D654" s="4" t="s">
        <v>53</v>
      </c>
      <c r="E654" s="4">
        <v>4056983</v>
      </c>
      <c r="F654" s="5">
        <v>2507</v>
      </c>
      <c r="G654" s="5">
        <v>0</v>
      </c>
      <c r="H654" s="5">
        <v>10901</v>
      </c>
      <c r="I654" s="5">
        <v>87026</v>
      </c>
      <c r="J654" s="5">
        <v>4448</v>
      </c>
      <c r="K654" s="5">
        <v>0</v>
      </c>
      <c r="L654" s="5">
        <v>104881</v>
      </c>
      <c r="M654" s="5">
        <v>987889</v>
      </c>
      <c r="N654" s="5">
        <v>13</v>
      </c>
      <c r="O654" s="5">
        <v>27529</v>
      </c>
      <c r="P654" s="5">
        <v>1360</v>
      </c>
      <c r="Q654" s="5">
        <v>178</v>
      </c>
      <c r="R654" s="5">
        <v>0</v>
      </c>
      <c r="S654" s="5">
        <v>9624</v>
      </c>
      <c r="T654" s="5">
        <v>28772</v>
      </c>
      <c r="U654" s="5">
        <v>25447</v>
      </c>
      <c r="V654" s="5">
        <v>3231</v>
      </c>
      <c r="W654" s="5">
        <v>955</v>
      </c>
      <c r="X654" s="5">
        <v>58401</v>
      </c>
      <c r="Y654" s="5">
        <v>1534</v>
      </c>
    </row>
    <row r="655" spans="1:25" x14ac:dyDescent="0.3">
      <c r="A655" s="1">
        <v>4056983</v>
      </c>
      <c r="B655" s="1" t="s">
        <v>11</v>
      </c>
      <c r="C655" s="2"/>
      <c r="D655" s="4" t="s">
        <v>53</v>
      </c>
      <c r="E655" s="4">
        <v>4056983</v>
      </c>
      <c r="F655" s="5">
        <v>5838</v>
      </c>
      <c r="G655" s="5">
        <v>0</v>
      </c>
      <c r="H655" s="5">
        <v>15126</v>
      </c>
      <c r="I655" s="5">
        <v>107676</v>
      </c>
      <c r="J655" s="5">
        <v>9540</v>
      </c>
      <c r="K655" s="5">
        <v>0</v>
      </c>
      <c r="L655" s="5">
        <v>138181</v>
      </c>
      <c r="M655" s="5">
        <v>777322</v>
      </c>
      <c r="N655" s="5">
        <v>4</v>
      </c>
      <c r="O655" s="5">
        <v>124800</v>
      </c>
      <c r="P655" s="5">
        <v>1772</v>
      </c>
      <c r="Q655" s="5">
        <v>318</v>
      </c>
      <c r="R655" s="5">
        <v>0</v>
      </c>
      <c r="S655" s="5">
        <v>14459</v>
      </c>
      <c r="T655" s="5">
        <v>47607</v>
      </c>
      <c r="U655" s="5">
        <v>27816</v>
      </c>
      <c r="V655" s="5">
        <v>3502</v>
      </c>
      <c r="W655" s="5">
        <v>1631</v>
      </c>
      <c r="X655" s="5">
        <v>33562</v>
      </c>
      <c r="Y655" s="5">
        <v>1814</v>
      </c>
    </row>
    <row r="656" spans="1:25" x14ac:dyDescent="0.3">
      <c r="A656" s="1">
        <v>4056983</v>
      </c>
      <c r="B656" s="1" t="s">
        <v>12</v>
      </c>
      <c r="C656" s="2"/>
      <c r="D656" s="4" t="s">
        <v>53</v>
      </c>
      <c r="E656" s="4">
        <v>4056983</v>
      </c>
      <c r="F656" s="5">
        <v>7692</v>
      </c>
      <c r="G656" s="5">
        <v>2282</v>
      </c>
      <c r="H656" s="5">
        <v>17177</v>
      </c>
      <c r="I656" s="5">
        <v>110733</v>
      </c>
      <c r="J656" s="5">
        <v>27618</v>
      </c>
      <c r="K656" s="5">
        <v>0</v>
      </c>
      <c r="L656" s="5">
        <v>165502</v>
      </c>
      <c r="M656" s="5">
        <v>791413</v>
      </c>
      <c r="N656" s="5">
        <v>10276</v>
      </c>
      <c r="O656" s="5">
        <v>117277</v>
      </c>
      <c r="P656" s="5">
        <v>1810</v>
      </c>
      <c r="Q656" s="5">
        <v>359</v>
      </c>
      <c r="R656" s="5">
        <v>0</v>
      </c>
      <c r="S656" s="5">
        <v>13412</v>
      </c>
      <c r="T656" s="5">
        <v>39384</v>
      </c>
      <c r="U656" s="5">
        <v>32441</v>
      </c>
      <c r="V656" s="5">
        <v>3275</v>
      </c>
      <c r="W656" s="5">
        <v>1593</v>
      </c>
      <c r="X656" s="5">
        <v>50045</v>
      </c>
      <c r="Y656" s="5">
        <v>2144</v>
      </c>
    </row>
    <row r="657" spans="1:25" x14ac:dyDescent="0.3">
      <c r="A657" s="1">
        <v>4056983</v>
      </c>
      <c r="B657" s="1" t="s">
        <v>13</v>
      </c>
      <c r="C657" s="2"/>
      <c r="D657" s="4" t="s">
        <v>53</v>
      </c>
      <c r="E657" s="4">
        <v>4056983</v>
      </c>
      <c r="F657" s="5">
        <v>1761</v>
      </c>
      <c r="G657" s="5">
        <v>30752</v>
      </c>
      <c r="H657" s="5">
        <v>14387</v>
      </c>
      <c r="I657" s="5">
        <v>74851</v>
      </c>
      <c r="J657" s="5">
        <v>2579</v>
      </c>
      <c r="K657" s="5">
        <v>0</v>
      </c>
      <c r="L657" s="5">
        <v>124331</v>
      </c>
      <c r="M657" s="5">
        <v>761416</v>
      </c>
      <c r="N657" s="5">
        <v>12090</v>
      </c>
      <c r="O657" s="5">
        <v>89531</v>
      </c>
      <c r="P657" s="5">
        <v>1299</v>
      </c>
      <c r="Q657" s="5">
        <v>2462</v>
      </c>
      <c r="R657" s="5">
        <v>0</v>
      </c>
      <c r="S657" s="5">
        <v>12585</v>
      </c>
      <c r="T657" s="5">
        <v>38754</v>
      </c>
      <c r="U657" s="5">
        <v>29114</v>
      </c>
      <c r="V657" s="5">
        <v>2990</v>
      </c>
      <c r="W657" s="5">
        <v>1915</v>
      </c>
      <c r="X657" s="5">
        <v>52251</v>
      </c>
      <c r="Y657" s="5">
        <v>1776</v>
      </c>
    </row>
    <row r="658" spans="1:25" x14ac:dyDescent="0.3">
      <c r="A658" s="1">
        <v>4056983</v>
      </c>
      <c r="B658" s="1" t="s">
        <v>14</v>
      </c>
      <c r="C658" s="2"/>
      <c r="D658" s="4" t="s">
        <v>53</v>
      </c>
      <c r="E658" s="4">
        <v>4056983</v>
      </c>
      <c r="F658" s="5">
        <v>23</v>
      </c>
      <c r="G658" s="5">
        <v>22475</v>
      </c>
      <c r="H658" s="5">
        <v>6989</v>
      </c>
      <c r="I658" s="5">
        <v>77576</v>
      </c>
      <c r="J658" s="5">
        <v>-93</v>
      </c>
      <c r="K658" s="5" t="s">
        <v>33</v>
      </c>
      <c r="L658" s="5">
        <v>106970</v>
      </c>
      <c r="M658" s="5">
        <v>735014</v>
      </c>
      <c r="N658" s="5">
        <v>80024</v>
      </c>
      <c r="O658" s="5">
        <v>86598</v>
      </c>
      <c r="P658" s="5">
        <v>2203</v>
      </c>
      <c r="Q658" s="5" t="s">
        <v>33</v>
      </c>
      <c r="R658" s="5" t="s">
        <v>33</v>
      </c>
      <c r="S658" s="5">
        <v>10985</v>
      </c>
      <c r="T658" s="5">
        <v>40446</v>
      </c>
      <c r="U658" s="5">
        <v>25828</v>
      </c>
      <c r="V658" s="5">
        <v>4128</v>
      </c>
      <c r="W658" s="5">
        <v>1725</v>
      </c>
      <c r="X658" s="5">
        <v>99356</v>
      </c>
      <c r="Y658" s="5">
        <v>428</v>
      </c>
    </row>
    <row r="659" spans="1:25" x14ac:dyDescent="0.3">
      <c r="A659" s="1">
        <v>4056983</v>
      </c>
      <c r="B659" s="1" t="s">
        <v>15</v>
      </c>
      <c r="C659" s="2"/>
      <c r="D659" s="4" t="s">
        <v>53</v>
      </c>
      <c r="E659" s="4">
        <v>4056983</v>
      </c>
      <c r="F659" s="5">
        <v>16451</v>
      </c>
      <c r="G659" s="5">
        <v>101751</v>
      </c>
      <c r="H659" s="5">
        <v>6942</v>
      </c>
      <c r="I659" s="5">
        <v>54076</v>
      </c>
      <c r="J659" s="5">
        <v>2384</v>
      </c>
      <c r="K659" s="5" t="s">
        <v>33</v>
      </c>
      <c r="L659" s="5">
        <v>181604</v>
      </c>
      <c r="M659" s="5">
        <v>716320</v>
      </c>
      <c r="N659" s="5">
        <v>40525</v>
      </c>
      <c r="O659" s="5">
        <v>54055</v>
      </c>
      <c r="P659" s="5">
        <v>2444</v>
      </c>
      <c r="Q659" s="5" t="s">
        <v>33</v>
      </c>
      <c r="R659" s="5" t="s">
        <v>33</v>
      </c>
      <c r="S659" s="5">
        <v>8582</v>
      </c>
      <c r="T659" s="5">
        <v>32770</v>
      </c>
      <c r="U659" s="5">
        <v>21864</v>
      </c>
      <c r="V659" s="5">
        <v>5338</v>
      </c>
      <c r="W659" s="5">
        <v>1704</v>
      </c>
      <c r="X659" s="5">
        <v>126238</v>
      </c>
      <c r="Y659" s="5">
        <v>1383</v>
      </c>
    </row>
    <row r="660" spans="1:25" x14ac:dyDescent="0.3">
      <c r="A660" s="1">
        <v>4056983</v>
      </c>
      <c r="B660" s="1" t="s">
        <v>16</v>
      </c>
      <c r="C660" s="2"/>
      <c r="D660" s="4" t="s">
        <v>53</v>
      </c>
      <c r="E660" s="4">
        <v>4056983</v>
      </c>
      <c r="F660" s="5">
        <v>0</v>
      </c>
      <c r="G660" s="5">
        <v>101971</v>
      </c>
      <c r="H660" s="5">
        <v>5013</v>
      </c>
      <c r="I660" s="5">
        <v>57246</v>
      </c>
      <c r="J660" s="5">
        <v>-85</v>
      </c>
      <c r="K660" s="5" t="s">
        <v>33</v>
      </c>
      <c r="L660" s="5">
        <v>164144</v>
      </c>
      <c r="M660" s="5">
        <v>741530</v>
      </c>
      <c r="N660" s="5">
        <v>101201</v>
      </c>
      <c r="O660" s="5">
        <v>44997</v>
      </c>
      <c r="P660" s="5">
        <v>2557</v>
      </c>
      <c r="Q660" s="5" t="s">
        <v>33</v>
      </c>
      <c r="R660" s="5" t="s">
        <v>33</v>
      </c>
      <c r="S660" s="5">
        <v>18126</v>
      </c>
      <c r="T660" s="5">
        <v>38548</v>
      </c>
      <c r="U660" s="5">
        <v>25571</v>
      </c>
      <c r="V660" s="5">
        <v>1346</v>
      </c>
      <c r="W660" s="5">
        <v>2758</v>
      </c>
      <c r="X660" s="5">
        <v>94795</v>
      </c>
      <c r="Y660" s="5">
        <v>1180</v>
      </c>
    </row>
    <row r="661" spans="1:25" x14ac:dyDescent="0.3">
      <c r="A661" s="1">
        <v>4056983</v>
      </c>
      <c r="B661" s="1" t="s">
        <v>17</v>
      </c>
      <c r="C661" s="2"/>
      <c r="D661" s="4" t="s">
        <v>53</v>
      </c>
      <c r="E661" s="4">
        <v>4056983</v>
      </c>
      <c r="F661" s="5">
        <v>0</v>
      </c>
      <c r="G661" s="5">
        <v>15243</v>
      </c>
      <c r="H661" s="5">
        <v>1645</v>
      </c>
      <c r="I661" s="5">
        <v>35893</v>
      </c>
      <c r="J661" s="5">
        <v>-81</v>
      </c>
      <c r="K661" s="5" t="s">
        <v>33</v>
      </c>
      <c r="L661" s="5">
        <v>52701</v>
      </c>
      <c r="M661" s="5">
        <v>707719</v>
      </c>
      <c r="N661" s="5">
        <v>88698</v>
      </c>
      <c r="O661" s="5">
        <v>42488</v>
      </c>
      <c r="P661" s="5">
        <v>3646</v>
      </c>
      <c r="Q661" s="5" t="s">
        <v>33</v>
      </c>
      <c r="R661" s="5" t="s">
        <v>33</v>
      </c>
      <c r="S661" s="5">
        <v>13005</v>
      </c>
      <c r="T661" s="5">
        <v>38583</v>
      </c>
      <c r="U661" s="5">
        <v>18407</v>
      </c>
      <c r="V661" s="5">
        <v>129</v>
      </c>
      <c r="W661" s="5">
        <v>4966</v>
      </c>
      <c r="X661" s="5">
        <v>153573</v>
      </c>
      <c r="Y661" s="5">
        <v>834</v>
      </c>
    </row>
    <row r="662" spans="1:25" x14ac:dyDescent="0.3">
      <c r="A662" s="1">
        <v>4056983</v>
      </c>
      <c r="B662" s="1" t="s">
        <v>18</v>
      </c>
      <c r="C662" s="2"/>
      <c r="D662" s="4" t="s">
        <v>53</v>
      </c>
      <c r="E662" s="4">
        <v>4056983</v>
      </c>
      <c r="F662" s="5">
        <v>0</v>
      </c>
      <c r="G662" s="5">
        <v>29354</v>
      </c>
      <c r="H662" s="5">
        <v>1781</v>
      </c>
      <c r="I662" s="5">
        <v>31219</v>
      </c>
      <c r="J662" s="5">
        <v>-581</v>
      </c>
      <c r="K662" s="5" t="s">
        <v>33</v>
      </c>
      <c r="L662" s="5">
        <v>61773</v>
      </c>
      <c r="M662" s="5">
        <v>860120</v>
      </c>
      <c r="N662" s="5">
        <v>44349</v>
      </c>
      <c r="O662" s="5">
        <v>40853</v>
      </c>
      <c r="P662" s="5">
        <v>4833</v>
      </c>
      <c r="Q662" s="5" t="s">
        <v>33</v>
      </c>
      <c r="R662" s="5" t="s">
        <v>33</v>
      </c>
      <c r="S662" s="5">
        <v>15659</v>
      </c>
      <c r="T662" s="5">
        <v>34821</v>
      </c>
      <c r="U662" s="5">
        <v>23445</v>
      </c>
      <c r="V662" s="5">
        <v>-473</v>
      </c>
      <c r="W662" s="5">
        <v>6676</v>
      </c>
      <c r="X662" s="5">
        <v>107419</v>
      </c>
      <c r="Y662" s="5">
        <v>861</v>
      </c>
    </row>
    <row r="663" spans="1:25" x14ac:dyDescent="0.3">
      <c r="A663" s="1">
        <v>4056983</v>
      </c>
      <c r="B663" s="1" t="s">
        <v>19</v>
      </c>
      <c r="C663" s="2"/>
      <c r="D663" s="4" t="s">
        <v>53</v>
      </c>
      <c r="E663" s="4">
        <v>4056983</v>
      </c>
      <c r="F663" s="5">
        <v>0</v>
      </c>
      <c r="G663" s="5">
        <v>64330</v>
      </c>
      <c r="H663" s="5">
        <v>-4750</v>
      </c>
      <c r="I663" s="5">
        <v>29988</v>
      </c>
      <c r="J663" s="5">
        <v>10005</v>
      </c>
      <c r="K663" s="5" t="s">
        <v>33</v>
      </c>
      <c r="L663" s="5">
        <v>99573</v>
      </c>
      <c r="M663" s="5">
        <v>566520</v>
      </c>
      <c r="N663" s="5">
        <v>103214</v>
      </c>
      <c r="O663" s="5">
        <v>19550</v>
      </c>
      <c r="P663" s="5">
        <v>3366</v>
      </c>
      <c r="Q663" s="5" t="s">
        <v>33</v>
      </c>
      <c r="R663" s="5" t="s">
        <v>33</v>
      </c>
      <c r="S663" s="5">
        <v>21254</v>
      </c>
      <c r="T663" s="5">
        <v>37079</v>
      </c>
      <c r="U663" s="5">
        <v>51227</v>
      </c>
      <c r="V663" s="5">
        <v>870</v>
      </c>
      <c r="W663" s="5">
        <v>15309</v>
      </c>
      <c r="X663" s="5">
        <v>104296</v>
      </c>
      <c r="Y663" s="5">
        <v>1483</v>
      </c>
    </row>
    <row r="664" spans="1:25" x14ac:dyDescent="0.3">
      <c r="A664" s="1">
        <v>4056983</v>
      </c>
      <c r="B664" s="1" t="s">
        <v>20</v>
      </c>
      <c r="C664" s="2"/>
      <c r="D664" s="4" t="s">
        <v>53</v>
      </c>
      <c r="E664" s="4">
        <v>4056983</v>
      </c>
      <c r="F664" s="5">
        <v>-132</v>
      </c>
      <c r="G664" s="5">
        <v>24512</v>
      </c>
      <c r="H664" s="5">
        <v>-2375</v>
      </c>
      <c r="I664" s="5">
        <v>39104</v>
      </c>
      <c r="J664" s="5">
        <v>357</v>
      </c>
      <c r="K664" s="5" t="s">
        <v>33</v>
      </c>
      <c r="L664" s="5">
        <v>104708</v>
      </c>
      <c r="M664" s="5">
        <v>588244</v>
      </c>
      <c r="N664" s="5">
        <v>83300</v>
      </c>
      <c r="O664" s="5">
        <v>13734</v>
      </c>
      <c r="P664" s="5">
        <v>5371</v>
      </c>
      <c r="Q664" s="5" t="s">
        <v>33</v>
      </c>
      <c r="R664" s="5" t="s">
        <v>33</v>
      </c>
      <c r="S664" s="5">
        <v>22469</v>
      </c>
      <c r="T664" s="5">
        <v>37459</v>
      </c>
      <c r="U664" s="5">
        <v>44746</v>
      </c>
      <c r="V664" s="5">
        <v>8605</v>
      </c>
      <c r="W664" s="5">
        <v>14951</v>
      </c>
      <c r="X664" s="5">
        <v>95043</v>
      </c>
      <c r="Y664" s="5">
        <v>3103</v>
      </c>
    </row>
    <row r="665" spans="1:25" x14ac:dyDescent="0.3">
      <c r="A665" s="1">
        <v>4056983</v>
      </c>
      <c r="B665" s="1" t="s">
        <v>21</v>
      </c>
      <c r="C665" s="2"/>
      <c r="D665" s="4" t="s">
        <v>53</v>
      </c>
      <c r="E665" s="4">
        <v>4056983</v>
      </c>
      <c r="F665" s="5">
        <v>10041</v>
      </c>
      <c r="G665" s="5">
        <v>21486</v>
      </c>
      <c r="H665" s="5">
        <v>12611</v>
      </c>
      <c r="I665" s="5">
        <v>16744</v>
      </c>
      <c r="J665" s="5">
        <v>5283</v>
      </c>
      <c r="K665" s="5" t="s">
        <v>33</v>
      </c>
      <c r="L665" s="5">
        <v>66166</v>
      </c>
      <c r="M665" s="5">
        <v>610681</v>
      </c>
      <c r="N665" s="5">
        <v>71787</v>
      </c>
      <c r="O665" s="5">
        <v>13368</v>
      </c>
      <c r="P665" s="5">
        <v>6191</v>
      </c>
      <c r="Q665" s="5" t="s">
        <v>33</v>
      </c>
      <c r="R665" s="5" t="s">
        <v>33</v>
      </c>
      <c r="S665" s="5">
        <v>29055</v>
      </c>
      <c r="T665" s="5">
        <v>28017</v>
      </c>
      <c r="U665" s="5">
        <v>26252</v>
      </c>
      <c r="V665" s="5">
        <v>8058</v>
      </c>
      <c r="W665" s="5">
        <v>7600</v>
      </c>
      <c r="X665" s="5">
        <v>75995</v>
      </c>
      <c r="Y665" s="5">
        <v>3</v>
      </c>
    </row>
    <row r="666" spans="1:25" x14ac:dyDescent="0.3">
      <c r="A666" s="1">
        <v>4056983</v>
      </c>
      <c r="B666" s="1" t="s">
        <v>22</v>
      </c>
      <c r="C666" s="2"/>
      <c r="D666" s="4" t="s">
        <v>53</v>
      </c>
      <c r="E666" s="4">
        <v>4056983</v>
      </c>
      <c r="F666" s="5">
        <v>14984</v>
      </c>
      <c r="G666" s="5">
        <v>37696</v>
      </c>
      <c r="H666" s="5">
        <v>31060</v>
      </c>
      <c r="I666" s="5">
        <v>57537</v>
      </c>
      <c r="J666" s="5">
        <v>4125</v>
      </c>
      <c r="K666" s="5" t="s">
        <v>33</v>
      </c>
      <c r="L666" s="5">
        <v>145403</v>
      </c>
      <c r="M666" s="5">
        <v>593150</v>
      </c>
      <c r="N666" s="5">
        <v>64622</v>
      </c>
      <c r="O666" s="5">
        <v>13383</v>
      </c>
      <c r="P666" s="5">
        <v>3739</v>
      </c>
      <c r="Q666" s="5" t="s">
        <v>33</v>
      </c>
      <c r="R666" s="5" t="s">
        <v>33</v>
      </c>
      <c r="S666" s="5">
        <v>29533</v>
      </c>
      <c r="T666" s="5">
        <v>19773</v>
      </c>
      <c r="U666" s="5">
        <v>29271</v>
      </c>
      <c r="V666" s="5">
        <v>21007</v>
      </c>
      <c r="W666" s="5">
        <v>2485</v>
      </c>
      <c r="X666" s="5">
        <v>88951</v>
      </c>
      <c r="Y666" s="5">
        <v>1802</v>
      </c>
    </row>
    <row r="667" spans="1:25" x14ac:dyDescent="0.3">
      <c r="A667" s="1">
        <v>4056983</v>
      </c>
      <c r="B667" s="1" t="s">
        <v>23</v>
      </c>
      <c r="C667" s="2"/>
      <c r="D667" s="4" t="s">
        <v>53</v>
      </c>
      <c r="E667" s="4">
        <v>4056983</v>
      </c>
      <c r="F667" s="5">
        <v>3438</v>
      </c>
      <c r="G667" s="5">
        <v>37486</v>
      </c>
      <c r="H667" s="5">
        <v>33632</v>
      </c>
      <c r="I667" s="5">
        <v>42631</v>
      </c>
      <c r="J667" s="5">
        <v>10766</v>
      </c>
      <c r="K667" s="5" t="s">
        <v>33</v>
      </c>
      <c r="L667" s="5">
        <v>127952</v>
      </c>
      <c r="M667" s="5">
        <v>617417</v>
      </c>
      <c r="N667" s="5">
        <v>53608</v>
      </c>
      <c r="O667" s="5">
        <v>12469</v>
      </c>
      <c r="P667" s="5">
        <v>5125</v>
      </c>
      <c r="Q667" s="5" t="s">
        <v>33</v>
      </c>
      <c r="R667" s="5" t="s">
        <v>33</v>
      </c>
      <c r="S667" s="5">
        <v>25751</v>
      </c>
      <c r="T667" s="5">
        <v>40209</v>
      </c>
      <c r="U667" s="5">
        <v>29333</v>
      </c>
      <c r="V667" s="5">
        <v>21933</v>
      </c>
      <c r="W667" s="5">
        <v>3032</v>
      </c>
      <c r="X667" s="5">
        <v>78181</v>
      </c>
      <c r="Y667" s="5">
        <v>1797</v>
      </c>
    </row>
    <row r="668" spans="1:25" x14ac:dyDescent="0.3">
      <c r="A668" s="1">
        <v>4056983</v>
      </c>
      <c r="B668" s="1" t="s">
        <v>24</v>
      </c>
      <c r="C668" s="2"/>
      <c r="D668" s="4" t="s">
        <v>53</v>
      </c>
      <c r="E668" s="4">
        <v>4056983</v>
      </c>
      <c r="F668" s="5">
        <v>6161</v>
      </c>
      <c r="G668" s="5">
        <v>69310</v>
      </c>
      <c r="H668" s="5">
        <v>12880</v>
      </c>
      <c r="I668" s="5">
        <v>39835</v>
      </c>
      <c r="J668" s="5">
        <v>11548</v>
      </c>
      <c r="K668" s="5" t="s">
        <v>33</v>
      </c>
      <c r="L668" s="5">
        <v>139735</v>
      </c>
      <c r="M668" s="5">
        <v>610012</v>
      </c>
      <c r="N668" s="5">
        <v>76132</v>
      </c>
      <c r="O668" s="5">
        <v>12531</v>
      </c>
      <c r="P668" s="5">
        <v>6652</v>
      </c>
      <c r="Q668" s="5" t="s">
        <v>33</v>
      </c>
      <c r="R668" s="5" t="s">
        <v>33</v>
      </c>
      <c r="S668" s="5">
        <v>21967</v>
      </c>
      <c r="T668" s="5">
        <v>30222</v>
      </c>
      <c r="U668" s="5">
        <v>28299</v>
      </c>
      <c r="V668" s="5">
        <v>15901</v>
      </c>
      <c r="W668" s="5">
        <v>2569</v>
      </c>
      <c r="X668" s="5">
        <v>80130</v>
      </c>
      <c r="Y668" s="5">
        <v>2485</v>
      </c>
    </row>
    <row r="669" spans="1:25" x14ac:dyDescent="0.3">
      <c r="A669" s="1">
        <v>4056983</v>
      </c>
      <c r="B669" s="1" t="s">
        <v>25</v>
      </c>
      <c r="C669" s="2"/>
      <c r="D669" s="4" t="s">
        <v>53</v>
      </c>
      <c r="E669" s="4">
        <v>4056983</v>
      </c>
      <c r="F669" s="5">
        <v>-30392</v>
      </c>
      <c r="G669" s="5">
        <v>142684</v>
      </c>
      <c r="H669" s="5">
        <v>23720</v>
      </c>
      <c r="I669" s="5">
        <v>55797</v>
      </c>
      <c r="J669" s="5">
        <v>5953</v>
      </c>
      <c r="K669" s="5" t="s">
        <v>33</v>
      </c>
      <c r="L669" s="5">
        <v>197762</v>
      </c>
      <c r="M669" s="5">
        <v>585160</v>
      </c>
      <c r="N669" s="5">
        <v>76814</v>
      </c>
      <c r="O669" s="5">
        <v>13322</v>
      </c>
      <c r="P669" s="5">
        <v>5093</v>
      </c>
      <c r="Q669" s="5" t="s">
        <v>33</v>
      </c>
      <c r="R669" s="5" t="s">
        <v>33</v>
      </c>
      <c r="S669" s="5">
        <v>12684</v>
      </c>
      <c r="T669" s="5">
        <v>29923</v>
      </c>
      <c r="U669" s="5">
        <v>22023</v>
      </c>
      <c r="V669" s="5">
        <v>14708</v>
      </c>
      <c r="W669" s="5">
        <v>1036</v>
      </c>
      <c r="X669" s="5">
        <v>79549</v>
      </c>
      <c r="Y669" s="5">
        <v>1803</v>
      </c>
    </row>
    <row r="670" spans="1:25" x14ac:dyDescent="0.3">
      <c r="A670" s="1">
        <v>4056983</v>
      </c>
      <c r="B670" s="1" t="s">
        <v>26</v>
      </c>
      <c r="C670" s="2"/>
      <c r="D670" s="4" t="s">
        <v>53</v>
      </c>
      <c r="E670" s="4">
        <v>4056983</v>
      </c>
      <c r="F670" s="5">
        <v>-20</v>
      </c>
      <c r="G670" s="5">
        <v>76841</v>
      </c>
      <c r="H670" s="5">
        <v>23935</v>
      </c>
      <c r="I670" s="5">
        <v>52425</v>
      </c>
      <c r="J670" s="5">
        <v>4982</v>
      </c>
      <c r="K670" s="5" t="s">
        <v>33</v>
      </c>
      <c r="L670" s="5">
        <v>158163</v>
      </c>
      <c r="M670" s="5">
        <v>657258</v>
      </c>
      <c r="N670" s="5">
        <v>81841</v>
      </c>
      <c r="O670" s="5">
        <v>12546</v>
      </c>
      <c r="P670" s="5">
        <v>6261</v>
      </c>
      <c r="Q670" s="5" t="s">
        <v>33</v>
      </c>
      <c r="R670" s="5" t="s">
        <v>33</v>
      </c>
      <c r="S670" s="5">
        <v>30822</v>
      </c>
      <c r="T670" s="5">
        <v>24984</v>
      </c>
      <c r="U670" s="5">
        <v>23718</v>
      </c>
      <c r="V670" s="5">
        <v>13872</v>
      </c>
      <c r="W670" s="5">
        <v>1186</v>
      </c>
      <c r="X670" s="5">
        <v>224210</v>
      </c>
      <c r="Y670" s="5">
        <v>1828</v>
      </c>
    </row>
    <row r="671" spans="1:25" x14ac:dyDescent="0.3">
      <c r="A671" s="1">
        <v>4056983</v>
      </c>
      <c r="B671" s="1" t="s">
        <v>27</v>
      </c>
      <c r="C671" s="2"/>
      <c r="D671" s="4" t="s">
        <v>53</v>
      </c>
      <c r="E671" s="4">
        <v>4056983</v>
      </c>
      <c r="F671" s="5">
        <v>185</v>
      </c>
      <c r="G671" s="5">
        <v>131935</v>
      </c>
      <c r="H671" s="5">
        <v>17596</v>
      </c>
      <c r="I671" s="5">
        <v>66750</v>
      </c>
      <c r="J671" s="5">
        <v>20599</v>
      </c>
      <c r="K671" s="5" t="s">
        <v>33</v>
      </c>
      <c r="L671" s="5">
        <v>237066</v>
      </c>
      <c r="M671" s="5">
        <v>635634</v>
      </c>
      <c r="N671" s="5">
        <v>87305</v>
      </c>
      <c r="O671" s="5">
        <v>12261</v>
      </c>
      <c r="P671" s="5">
        <v>5081</v>
      </c>
      <c r="Q671" s="5" t="s">
        <v>33</v>
      </c>
      <c r="R671" s="5" t="s">
        <v>33</v>
      </c>
      <c r="S671" s="5">
        <v>16523</v>
      </c>
      <c r="T671" s="5">
        <v>27785</v>
      </c>
      <c r="U671" s="5">
        <v>30566</v>
      </c>
      <c r="V671" s="5">
        <v>6950</v>
      </c>
      <c r="W671" s="5">
        <v>1095</v>
      </c>
      <c r="X671" s="5">
        <v>73333</v>
      </c>
      <c r="Y671" s="5">
        <v>2618</v>
      </c>
    </row>
    <row r="672" spans="1:25" x14ac:dyDescent="0.3">
      <c r="A672" s="1">
        <v>4056983</v>
      </c>
      <c r="B672" s="1" t="s">
        <v>28</v>
      </c>
      <c r="C672" s="2"/>
      <c r="D672" s="4" t="s">
        <v>53</v>
      </c>
      <c r="E672" s="4">
        <v>4056983</v>
      </c>
      <c r="F672" s="5">
        <v>3963</v>
      </c>
      <c r="G672" s="5">
        <v>121321</v>
      </c>
      <c r="H672" s="5">
        <v>14482</v>
      </c>
      <c r="I672" s="5">
        <v>27855</v>
      </c>
      <c r="J672" s="5">
        <v>11184</v>
      </c>
      <c r="K672" s="5" t="s">
        <v>33</v>
      </c>
      <c r="L672" s="5">
        <v>178804</v>
      </c>
      <c r="M672" s="5">
        <v>656506</v>
      </c>
      <c r="N672" s="5">
        <v>83120</v>
      </c>
      <c r="O672" s="5">
        <v>15778</v>
      </c>
      <c r="P672" s="5">
        <v>7775</v>
      </c>
      <c r="Q672" s="5" t="s">
        <v>33</v>
      </c>
      <c r="R672" s="5" t="s">
        <v>33</v>
      </c>
      <c r="S672" s="5">
        <v>23403</v>
      </c>
      <c r="T672" s="5">
        <v>22508</v>
      </c>
      <c r="U672" s="5">
        <v>29227</v>
      </c>
      <c r="V672" s="5">
        <v>6764</v>
      </c>
      <c r="W672" s="5">
        <v>1012</v>
      </c>
      <c r="X672" s="5">
        <v>76331</v>
      </c>
      <c r="Y672" s="5">
        <v>2412</v>
      </c>
    </row>
    <row r="673" spans="1:25" x14ac:dyDescent="0.3">
      <c r="A673" s="1">
        <v>4056983</v>
      </c>
      <c r="B673" s="1" t="s">
        <v>29</v>
      </c>
      <c r="C673" s="2"/>
      <c r="D673" s="4" t="s">
        <v>53</v>
      </c>
      <c r="E673" s="4">
        <v>4056983</v>
      </c>
      <c r="F673" s="5">
        <v>18499</v>
      </c>
      <c r="G673" s="5">
        <v>75495</v>
      </c>
      <c r="H673" s="5">
        <v>13412</v>
      </c>
      <c r="I673" s="5">
        <v>46135</v>
      </c>
      <c r="J673" s="5">
        <v>3342</v>
      </c>
      <c r="K673" s="5" t="s">
        <v>33</v>
      </c>
      <c r="L673" s="5">
        <v>156883</v>
      </c>
      <c r="M673" s="5">
        <v>599331</v>
      </c>
      <c r="N673" s="5">
        <v>108736</v>
      </c>
      <c r="O673" s="5">
        <v>19338</v>
      </c>
      <c r="P673" s="5">
        <v>7417</v>
      </c>
      <c r="Q673" s="5" t="s">
        <v>33</v>
      </c>
      <c r="R673" s="5" t="s">
        <v>33</v>
      </c>
      <c r="S673" s="5">
        <v>23176</v>
      </c>
      <c r="T673" s="5">
        <v>20984</v>
      </c>
      <c r="U673" s="5">
        <v>29404</v>
      </c>
      <c r="V673" s="5">
        <v>7517</v>
      </c>
      <c r="W673" s="5">
        <v>557</v>
      </c>
      <c r="X673" s="5">
        <v>74899</v>
      </c>
      <c r="Y673" s="5">
        <v>948</v>
      </c>
    </row>
    <row r="674" spans="1:25" x14ac:dyDescent="0.3">
      <c r="A674" s="1">
        <v>4056983</v>
      </c>
      <c r="B674" s="1" t="s">
        <v>30</v>
      </c>
      <c r="C674" s="2"/>
      <c r="D674" s="4" t="s">
        <v>53</v>
      </c>
      <c r="E674" s="4">
        <v>4056983</v>
      </c>
      <c r="F674" s="5">
        <v>0</v>
      </c>
      <c r="G674" s="5">
        <v>129667</v>
      </c>
      <c r="H674" s="5">
        <v>9004</v>
      </c>
      <c r="I674" s="5">
        <v>43212</v>
      </c>
      <c r="J674" s="5">
        <v>8253</v>
      </c>
      <c r="K674" s="5" t="s">
        <v>33</v>
      </c>
      <c r="L674" s="5">
        <v>190135</v>
      </c>
      <c r="M674" s="5">
        <v>610529</v>
      </c>
      <c r="N674" s="5">
        <v>98807</v>
      </c>
      <c r="O674" s="5">
        <v>19530</v>
      </c>
      <c r="P674" s="5">
        <v>11985</v>
      </c>
      <c r="Q674" s="5" t="s">
        <v>33</v>
      </c>
      <c r="R674" s="5" t="s">
        <v>33</v>
      </c>
      <c r="S674" s="5">
        <v>27090</v>
      </c>
      <c r="T674" s="5">
        <v>14960</v>
      </c>
      <c r="U674" s="5">
        <v>19764</v>
      </c>
      <c r="V674" s="5">
        <v>7718</v>
      </c>
      <c r="W674" s="5">
        <v>2215</v>
      </c>
      <c r="X674" s="5">
        <v>80613</v>
      </c>
      <c r="Y674" s="5">
        <v>1027</v>
      </c>
    </row>
    <row r="675" spans="1:25" x14ac:dyDescent="0.3">
      <c r="A675" s="1">
        <v>4056983</v>
      </c>
      <c r="B675" s="1" t="s">
        <v>31</v>
      </c>
      <c r="C675" s="2"/>
      <c r="D675" s="4" t="s">
        <v>53</v>
      </c>
      <c r="E675" s="4">
        <v>4056983</v>
      </c>
      <c r="F675" s="5">
        <v>0</v>
      </c>
      <c r="G675" s="5">
        <v>83069</v>
      </c>
      <c r="H675" s="5">
        <v>6568</v>
      </c>
      <c r="I675" s="5">
        <v>41096</v>
      </c>
      <c r="J675" s="5">
        <v>12828</v>
      </c>
      <c r="K675" s="5" t="s">
        <v>33</v>
      </c>
      <c r="L675" s="5">
        <v>143562</v>
      </c>
      <c r="M675" s="5">
        <v>539668</v>
      </c>
      <c r="N675" s="5">
        <v>103243</v>
      </c>
      <c r="O675" s="5">
        <v>17549</v>
      </c>
      <c r="P675" s="5">
        <v>9423</v>
      </c>
      <c r="Q675" s="5" t="s">
        <v>33</v>
      </c>
      <c r="R675" s="5" t="s">
        <v>33</v>
      </c>
      <c r="S675" s="5">
        <v>31735</v>
      </c>
      <c r="T675" s="5">
        <v>19455</v>
      </c>
      <c r="U675" s="5">
        <v>21401</v>
      </c>
      <c r="V675" s="5">
        <v>5866</v>
      </c>
      <c r="W675" s="5">
        <v>857</v>
      </c>
      <c r="X675" s="5">
        <v>81640</v>
      </c>
      <c r="Y675" s="5">
        <v>825</v>
      </c>
    </row>
    <row r="676" spans="1:25" x14ac:dyDescent="0.3">
      <c r="A676" s="1">
        <v>4000672</v>
      </c>
      <c r="B676" s="1" t="s">
        <v>0</v>
      </c>
      <c r="C676" s="2"/>
      <c r="D676" s="4" t="s">
        <v>54</v>
      </c>
      <c r="E676" s="4">
        <v>4000672</v>
      </c>
      <c r="F676" s="5">
        <v>87888</v>
      </c>
      <c r="G676" s="5">
        <v>0</v>
      </c>
      <c r="H676" s="5">
        <v>195276</v>
      </c>
      <c r="I676" s="5">
        <v>1266700</v>
      </c>
      <c r="J676" s="5">
        <v>255999</v>
      </c>
      <c r="K676" s="5">
        <v>0</v>
      </c>
      <c r="L676" s="5">
        <v>1805862</v>
      </c>
      <c r="M676" s="5">
        <v>1726549</v>
      </c>
      <c r="N676" s="5">
        <v>0</v>
      </c>
      <c r="O676" s="5">
        <v>317556</v>
      </c>
      <c r="P676" s="5">
        <v>52652</v>
      </c>
      <c r="Q676" s="5">
        <v>5153</v>
      </c>
      <c r="R676" s="5">
        <v>0</v>
      </c>
      <c r="S676" s="5">
        <v>183099</v>
      </c>
      <c r="T676" s="5">
        <v>293296</v>
      </c>
      <c r="U676" s="5">
        <v>202891</v>
      </c>
      <c r="V676" s="5">
        <v>34440</v>
      </c>
      <c r="W676" s="5">
        <v>0</v>
      </c>
      <c r="X676" s="5">
        <v>387663</v>
      </c>
      <c r="Y676" s="5">
        <v>39255</v>
      </c>
    </row>
    <row r="677" spans="1:25" x14ac:dyDescent="0.3">
      <c r="A677" s="1">
        <v>4000672</v>
      </c>
      <c r="B677" s="1" t="s">
        <v>1</v>
      </c>
      <c r="C677" s="2"/>
      <c r="D677" s="4" t="s">
        <v>54</v>
      </c>
      <c r="E677" s="4">
        <v>4000672</v>
      </c>
      <c r="F677" s="5">
        <v>58560</v>
      </c>
      <c r="G677" s="5">
        <v>0</v>
      </c>
      <c r="H677" s="5">
        <v>235858</v>
      </c>
      <c r="I677" s="5">
        <v>1321556</v>
      </c>
      <c r="J677" s="5">
        <v>181969</v>
      </c>
      <c r="K677" s="5">
        <v>0</v>
      </c>
      <c r="L677" s="5">
        <v>1797943</v>
      </c>
      <c r="M677" s="5">
        <v>1934778</v>
      </c>
      <c r="N677" s="5">
        <v>0</v>
      </c>
      <c r="O677" s="5">
        <v>311174</v>
      </c>
      <c r="P677" s="5">
        <v>51946</v>
      </c>
      <c r="Q677" s="5">
        <v>5315</v>
      </c>
      <c r="R677" s="5">
        <v>0</v>
      </c>
      <c r="S677" s="5">
        <v>182422</v>
      </c>
      <c r="T677" s="5">
        <v>283400</v>
      </c>
      <c r="U677" s="5">
        <v>225914</v>
      </c>
      <c r="V677" s="5">
        <v>37404</v>
      </c>
      <c r="W677" s="5">
        <v>0</v>
      </c>
      <c r="X677" s="5">
        <v>445427</v>
      </c>
      <c r="Y677" s="5">
        <v>42842</v>
      </c>
    </row>
    <row r="678" spans="1:25" x14ac:dyDescent="0.3">
      <c r="A678" s="1">
        <v>4000672</v>
      </c>
      <c r="B678" s="1" t="s">
        <v>2</v>
      </c>
      <c r="C678" s="2"/>
      <c r="D678" s="4" t="s">
        <v>54</v>
      </c>
      <c r="E678" s="4">
        <v>4000672</v>
      </c>
      <c r="F678" s="5">
        <v>86503</v>
      </c>
      <c r="G678" s="5">
        <v>0</v>
      </c>
      <c r="H678" s="5">
        <v>411459</v>
      </c>
      <c r="I678" s="5">
        <v>1369475</v>
      </c>
      <c r="J678" s="5">
        <v>200118</v>
      </c>
      <c r="K678" s="5">
        <v>0</v>
      </c>
      <c r="L678" s="5">
        <v>2067555</v>
      </c>
      <c r="M678" s="5">
        <v>1351796</v>
      </c>
      <c r="N678" s="5">
        <v>0</v>
      </c>
      <c r="O678" s="5">
        <v>374909</v>
      </c>
      <c r="P678" s="5">
        <v>52895</v>
      </c>
      <c r="Q678" s="5">
        <v>4848</v>
      </c>
      <c r="R678" s="5">
        <v>0</v>
      </c>
      <c r="S678" s="5">
        <v>172861</v>
      </c>
      <c r="T678" s="5">
        <v>292424</v>
      </c>
      <c r="U678" s="5">
        <v>229443</v>
      </c>
      <c r="V678" s="5">
        <v>132730</v>
      </c>
      <c r="W678" s="5">
        <v>0</v>
      </c>
      <c r="X678" s="5">
        <v>435416</v>
      </c>
      <c r="Y678" s="5">
        <v>35202</v>
      </c>
    </row>
    <row r="679" spans="1:25" x14ac:dyDescent="0.3">
      <c r="A679" s="1">
        <v>4000672</v>
      </c>
      <c r="B679" s="1" t="s">
        <v>3</v>
      </c>
      <c r="C679" s="2"/>
      <c r="D679" s="4" t="s">
        <v>54</v>
      </c>
      <c r="E679" s="4">
        <v>4000672</v>
      </c>
      <c r="F679" s="5">
        <v>103283</v>
      </c>
      <c r="G679" s="5">
        <v>0</v>
      </c>
      <c r="H679" s="5">
        <v>532117</v>
      </c>
      <c r="I679" s="5">
        <v>1551281</v>
      </c>
      <c r="J679" s="5">
        <v>238045</v>
      </c>
      <c r="K679" s="5">
        <v>0</v>
      </c>
      <c r="L679" s="5">
        <v>2424726</v>
      </c>
      <c r="M679" s="5">
        <v>1218708</v>
      </c>
      <c r="N679" s="5">
        <v>0</v>
      </c>
      <c r="O679" s="5">
        <v>315984</v>
      </c>
      <c r="P679" s="5">
        <v>53649</v>
      </c>
      <c r="Q679" s="5">
        <v>4288</v>
      </c>
      <c r="R679" s="5">
        <v>0</v>
      </c>
      <c r="S679" s="5">
        <v>169252</v>
      </c>
      <c r="T679" s="5">
        <v>300501</v>
      </c>
      <c r="U679" s="5">
        <v>243296</v>
      </c>
      <c r="V679" s="5">
        <v>226858</v>
      </c>
      <c r="W679" s="5">
        <v>0</v>
      </c>
      <c r="X679" s="5">
        <v>448658</v>
      </c>
      <c r="Y679" s="5">
        <v>39986</v>
      </c>
    </row>
    <row r="680" spans="1:25" x14ac:dyDescent="0.3">
      <c r="A680" s="1">
        <v>4000672</v>
      </c>
      <c r="B680" s="1" t="s">
        <v>4</v>
      </c>
      <c r="C680" s="2"/>
      <c r="D680" s="4" t="s">
        <v>54</v>
      </c>
      <c r="E680" s="4">
        <v>4000672</v>
      </c>
      <c r="F680" s="5">
        <v>86129</v>
      </c>
      <c r="G680" s="5">
        <v>0</v>
      </c>
      <c r="H680" s="5">
        <v>353477</v>
      </c>
      <c r="I680" s="5">
        <v>1304735</v>
      </c>
      <c r="J680" s="5">
        <v>206999</v>
      </c>
      <c r="K680" s="5">
        <v>0</v>
      </c>
      <c r="L680" s="5">
        <v>1951341</v>
      </c>
      <c r="M680" s="5">
        <v>1148750</v>
      </c>
      <c r="N680" s="5">
        <v>0</v>
      </c>
      <c r="O680" s="5">
        <v>247046</v>
      </c>
      <c r="P680" s="5">
        <v>46586</v>
      </c>
      <c r="Q680" s="5">
        <v>3521</v>
      </c>
      <c r="R680" s="5">
        <v>0</v>
      </c>
      <c r="S680" s="5">
        <v>142367</v>
      </c>
      <c r="T680" s="5">
        <v>323285</v>
      </c>
      <c r="U680" s="5">
        <v>248386</v>
      </c>
      <c r="V680" s="5">
        <v>250479</v>
      </c>
      <c r="W680" s="5">
        <v>0</v>
      </c>
      <c r="X680" s="5">
        <v>413036</v>
      </c>
      <c r="Y680" s="5">
        <v>45335</v>
      </c>
    </row>
    <row r="681" spans="1:25" x14ac:dyDescent="0.3">
      <c r="A681" s="1">
        <v>4000672</v>
      </c>
      <c r="B681" s="1" t="s">
        <v>5</v>
      </c>
      <c r="C681" s="2"/>
      <c r="D681" s="4" t="s">
        <v>54</v>
      </c>
      <c r="E681" s="4">
        <v>4000672</v>
      </c>
      <c r="F681" s="5">
        <v>77289</v>
      </c>
      <c r="G681" s="5">
        <v>0</v>
      </c>
      <c r="H681" s="5">
        <v>592902</v>
      </c>
      <c r="I681" s="5">
        <v>967798</v>
      </c>
      <c r="J681" s="5">
        <v>179126</v>
      </c>
      <c r="K681" s="5">
        <v>0</v>
      </c>
      <c r="L681" s="5">
        <v>1817115</v>
      </c>
      <c r="M681" s="5">
        <v>1105879</v>
      </c>
      <c r="N681" s="5">
        <v>0</v>
      </c>
      <c r="O681" s="5">
        <v>198085</v>
      </c>
      <c r="P681" s="5">
        <v>45782</v>
      </c>
      <c r="Q681" s="5">
        <v>2909</v>
      </c>
      <c r="R681" s="5">
        <v>0</v>
      </c>
      <c r="S681" s="5">
        <v>127304</v>
      </c>
      <c r="T681" s="5">
        <v>339395</v>
      </c>
      <c r="U681" s="5">
        <v>252022</v>
      </c>
      <c r="V681" s="5">
        <v>244512</v>
      </c>
      <c r="W681" s="5">
        <v>0</v>
      </c>
      <c r="X681" s="5">
        <v>379687</v>
      </c>
      <c r="Y681" s="5">
        <v>46388</v>
      </c>
    </row>
    <row r="682" spans="1:25" x14ac:dyDescent="0.3">
      <c r="A682" s="1">
        <v>4000672</v>
      </c>
      <c r="B682" s="1" t="s">
        <v>6</v>
      </c>
      <c r="C682" s="2"/>
      <c r="D682" s="4" t="s">
        <v>54</v>
      </c>
      <c r="E682" s="4">
        <v>4000672</v>
      </c>
      <c r="F682" s="5">
        <v>49419</v>
      </c>
      <c r="G682" s="5">
        <v>0</v>
      </c>
      <c r="H682" s="5">
        <v>218055</v>
      </c>
      <c r="I682" s="5">
        <v>782667</v>
      </c>
      <c r="J682" s="5">
        <v>101238</v>
      </c>
      <c r="K682" s="5">
        <v>0</v>
      </c>
      <c r="L682" s="5">
        <v>1151378</v>
      </c>
      <c r="M682" s="5">
        <v>1125471</v>
      </c>
      <c r="N682" s="5">
        <v>0</v>
      </c>
      <c r="O682" s="5">
        <v>184900</v>
      </c>
      <c r="P682" s="5">
        <v>44834</v>
      </c>
      <c r="Q682" s="5">
        <v>2828</v>
      </c>
      <c r="R682" s="5">
        <v>0</v>
      </c>
      <c r="S682" s="5">
        <v>112302</v>
      </c>
      <c r="T682" s="5">
        <v>326479</v>
      </c>
      <c r="U682" s="5">
        <v>229749</v>
      </c>
      <c r="V682" s="5">
        <v>187943</v>
      </c>
      <c r="W682" s="5">
        <v>0</v>
      </c>
      <c r="X682" s="5">
        <v>463660</v>
      </c>
      <c r="Y682" s="5">
        <v>40630</v>
      </c>
    </row>
    <row r="683" spans="1:25" x14ac:dyDescent="0.3">
      <c r="A683" s="1">
        <v>4000672</v>
      </c>
      <c r="B683" s="1" t="s">
        <v>7</v>
      </c>
      <c r="C683" s="2"/>
      <c r="D683" s="4" t="s">
        <v>54</v>
      </c>
      <c r="E683" s="4">
        <v>4000672</v>
      </c>
      <c r="F683" s="5">
        <v>44019</v>
      </c>
      <c r="G683" s="5">
        <v>0</v>
      </c>
      <c r="H683" s="5">
        <v>124290</v>
      </c>
      <c r="I683" s="5">
        <v>718158</v>
      </c>
      <c r="J683" s="5">
        <v>171107</v>
      </c>
      <c r="K683" s="5">
        <v>0</v>
      </c>
      <c r="L683" s="5">
        <v>1057574</v>
      </c>
      <c r="M683" s="5">
        <v>2119046</v>
      </c>
      <c r="N683" s="5">
        <v>0</v>
      </c>
      <c r="O683" s="5">
        <v>271322</v>
      </c>
      <c r="P683" s="5">
        <v>48208</v>
      </c>
      <c r="Q683" s="5">
        <v>5262</v>
      </c>
      <c r="R683" s="5">
        <v>0</v>
      </c>
      <c r="S683" s="5">
        <v>92752</v>
      </c>
      <c r="T683" s="5">
        <v>317053</v>
      </c>
      <c r="U683" s="5">
        <v>229435</v>
      </c>
      <c r="V683" s="5">
        <v>164751</v>
      </c>
      <c r="W683" s="5">
        <v>0</v>
      </c>
      <c r="X683" s="5">
        <v>481063</v>
      </c>
      <c r="Y683" s="5">
        <v>28857</v>
      </c>
    </row>
    <row r="684" spans="1:25" x14ac:dyDescent="0.3">
      <c r="A684" s="1">
        <v>4000672</v>
      </c>
      <c r="B684" s="1" t="s">
        <v>8</v>
      </c>
      <c r="C684" s="2"/>
      <c r="D684" s="4" t="s">
        <v>54</v>
      </c>
      <c r="E684" s="4">
        <v>4000672</v>
      </c>
      <c r="F684" s="5">
        <v>26761</v>
      </c>
      <c r="G684" s="5">
        <v>0</v>
      </c>
      <c r="H684" s="5">
        <v>216298</v>
      </c>
      <c r="I684" s="5">
        <v>643555</v>
      </c>
      <c r="J684" s="5">
        <v>118985</v>
      </c>
      <c r="K684" s="5">
        <v>0</v>
      </c>
      <c r="L684" s="5">
        <v>1005599</v>
      </c>
      <c r="M684" s="5">
        <v>2821748</v>
      </c>
      <c r="N684" s="5">
        <v>0</v>
      </c>
      <c r="O684" s="5">
        <v>301517</v>
      </c>
      <c r="P684" s="5">
        <v>42023</v>
      </c>
      <c r="Q684" s="5">
        <v>5639</v>
      </c>
      <c r="R684" s="5">
        <v>0</v>
      </c>
      <c r="S684" s="5">
        <v>82363</v>
      </c>
      <c r="T684" s="5">
        <v>332120</v>
      </c>
      <c r="U684" s="5">
        <v>229436</v>
      </c>
      <c r="V684" s="5">
        <v>123268</v>
      </c>
      <c r="W684" s="5">
        <v>0</v>
      </c>
      <c r="X684" s="5">
        <v>380612</v>
      </c>
      <c r="Y684" s="5">
        <v>26347</v>
      </c>
    </row>
    <row r="685" spans="1:25" x14ac:dyDescent="0.3">
      <c r="A685" s="1">
        <v>4000672</v>
      </c>
      <c r="B685" s="1" t="s">
        <v>9</v>
      </c>
      <c r="C685" s="2"/>
      <c r="D685" s="4" t="s">
        <v>54</v>
      </c>
      <c r="E685" s="4">
        <v>4000672</v>
      </c>
      <c r="F685" s="5">
        <v>61180</v>
      </c>
      <c r="G685" s="5">
        <v>0</v>
      </c>
      <c r="H685" s="5">
        <v>161464</v>
      </c>
      <c r="I685" s="5">
        <v>548313</v>
      </c>
      <c r="J685" s="5">
        <v>70458</v>
      </c>
      <c r="K685" s="5">
        <v>0</v>
      </c>
      <c r="L685" s="5">
        <v>841415</v>
      </c>
      <c r="M685" s="5">
        <v>2996529</v>
      </c>
      <c r="N685" s="5">
        <v>0</v>
      </c>
      <c r="O685" s="5">
        <v>353354</v>
      </c>
      <c r="P685" s="5">
        <v>38582</v>
      </c>
      <c r="Q685" s="5">
        <v>1728</v>
      </c>
      <c r="R685" s="5">
        <v>0</v>
      </c>
      <c r="S685" s="5">
        <v>74572</v>
      </c>
      <c r="T685" s="5">
        <v>238569</v>
      </c>
      <c r="U685" s="5">
        <v>210714</v>
      </c>
      <c r="V685" s="5">
        <v>105919</v>
      </c>
      <c r="W685" s="5">
        <v>0</v>
      </c>
      <c r="X685" s="5">
        <v>374913</v>
      </c>
      <c r="Y685" s="5">
        <v>21314</v>
      </c>
    </row>
    <row r="686" spans="1:25" x14ac:dyDescent="0.3">
      <c r="A686" s="1">
        <v>4000672</v>
      </c>
      <c r="B686" s="1" t="s">
        <v>10</v>
      </c>
      <c r="C686" s="2"/>
      <c r="D686" s="4" t="s">
        <v>54</v>
      </c>
      <c r="E686" s="4">
        <v>4000672</v>
      </c>
      <c r="F686" s="5">
        <v>49242</v>
      </c>
      <c r="G686" s="5">
        <v>0</v>
      </c>
      <c r="H686" s="5">
        <v>33454</v>
      </c>
      <c r="I686" s="5">
        <v>649990</v>
      </c>
      <c r="J686" s="5">
        <v>77555</v>
      </c>
      <c r="K686" s="5">
        <v>0</v>
      </c>
      <c r="L686" s="5">
        <v>810241</v>
      </c>
      <c r="M686" s="5">
        <v>2755080</v>
      </c>
      <c r="N686" s="5">
        <v>0</v>
      </c>
      <c r="O686" s="5">
        <v>351454</v>
      </c>
      <c r="P686" s="5">
        <v>37891</v>
      </c>
      <c r="Q686" s="5">
        <v>864</v>
      </c>
      <c r="R686" s="5">
        <v>0</v>
      </c>
      <c r="S686" s="5">
        <v>81675</v>
      </c>
      <c r="T686" s="5">
        <v>215790</v>
      </c>
      <c r="U686" s="5">
        <v>244746</v>
      </c>
      <c r="V686" s="5">
        <v>69782</v>
      </c>
      <c r="W686" s="5">
        <v>0</v>
      </c>
      <c r="X686" s="5">
        <v>391270</v>
      </c>
      <c r="Y686" s="5">
        <v>24516</v>
      </c>
    </row>
    <row r="687" spans="1:25" x14ac:dyDescent="0.3">
      <c r="A687" s="1">
        <v>4000672</v>
      </c>
      <c r="B687" s="1" t="s">
        <v>11</v>
      </c>
      <c r="C687" s="2"/>
      <c r="D687" s="4" t="s">
        <v>54</v>
      </c>
      <c r="E687" s="4">
        <v>4000672</v>
      </c>
      <c r="F687" s="5">
        <v>37167</v>
      </c>
      <c r="G687" s="5">
        <v>0</v>
      </c>
      <c r="H687" s="5">
        <v>320936</v>
      </c>
      <c r="I687" s="5">
        <v>747676</v>
      </c>
      <c r="J687" s="5">
        <v>69895</v>
      </c>
      <c r="K687" s="5">
        <v>0</v>
      </c>
      <c r="L687" s="5">
        <v>1175674</v>
      </c>
      <c r="M687" s="5">
        <v>3260667</v>
      </c>
      <c r="N687" s="5">
        <v>0</v>
      </c>
      <c r="O687" s="5">
        <v>340667</v>
      </c>
      <c r="P687" s="5">
        <v>51317</v>
      </c>
      <c r="Q687" s="5">
        <v>642</v>
      </c>
      <c r="R687" s="5">
        <v>0</v>
      </c>
      <c r="S687" s="5">
        <v>91661</v>
      </c>
      <c r="T687" s="5">
        <v>298414</v>
      </c>
      <c r="U687" s="5">
        <v>223557</v>
      </c>
      <c r="V687" s="5">
        <v>37684</v>
      </c>
      <c r="W687" s="5">
        <v>0</v>
      </c>
      <c r="X687" s="5">
        <v>326880</v>
      </c>
      <c r="Y687" s="5">
        <v>31145</v>
      </c>
    </row>
    <row r="688" spans="1:25" x14ac:dyDescent="0.3">
      <c r="A688" s="1">
        <v>4000672</v>
      </c>
      <c r="B688" s="1" t="s">
        <v>12</v>
      </c>
      <c r="C688" s="2"/>
      <c r="D688" s="4" t="s">
        <v>54</v>
      </c>
      <c r="E688" s="4">
        <v>4000672</v>
      </c>
      <c r="F688" s="5">
        <v>10242</v>
      </c>
      <c r="G688" s="5">
        <v>0</v>
      </c>
      <c r="H688" s="5">
        <v>61076</v>
      </c>
      <c r="I688" s="5">
        <v>706408</v>
      </c>
      <c r="J688" s="5">
        <v>62002</v>
      </c>
      <c r="K688" s="5">
        <v>0</v>
      </c>
      <c r="L688" s="5">
        <v>839728</v>
      </c>
      <c r="M688" s="5">
        <v>3591772</v>
      </c>
      <c r="N688" s="5">
        <v>0</v>
      </c>
      <c r="O688" s="5">
        <v>191198</v>
      </c>
      <c r="P688" s="5">
        <v>48469</v>
      </c>
      <c r="Q688" s="5">
        <v>407</v>
      </c>
      <c r="R688" s="5">
        <v>0</v>
      </c>
      <c r="S688" s="5">
        <v>84953</v>
      </c>
      <c r="T688" s="5">
        <v>287508</v>
      </c>
      <c r="U688" s="5">
        <v>213341</v>
      </c>
      <c r="V688" s="5">
        <v>18092</v>
      </c>
      <c r="W688" s="5">
        <v>0</v>
      </c>
      <c r="X688" s="5">
        <v>389690</v>
      </c>
      <c r="Y688" s="5">
        <v>20199</v>
      </c>
    </row>
    <row r="689" spans="1:25" x14ac:dyDescent="0.3">
      <c r="A689" s="1">
        <v>4000672</v>
      </c>
      <c r="B689" s="1" t="s">
        <v>13</v>
      </c>
      <c r="C689" s="2"/>
      <c r="D689" s="4" t="s">
        <v>54</v>
      </c>
      <c r="E689" s="4">
        <v>4000672</v>
      </c>
      <c r="F689" s="5">
        <v>8775</v>
      </c>
      <c r="G689" s="5">
        <v>0</v>
      </c>
      <c r="H689" s="5">
        <v>206779</v>
      </c>
      <c r="I689" s="5">
        <v>587710</v>
      </c>
      <c r="J689" s="5">
        <v>55233</v>
      </c>
      <c r="K689" s="5">
        <v>0</v>
      </c>
      <c r="L689" s="5">
        <v>858497</v>
      </c>
      <c r="M689" s="5">
        <v>3007771</v>
      </c>
      <c r="N689" s="5">
        <v>0</v>
      </c>
      <c r="O689" s="5">
        <v>361085</v>
      </c>
      <c r="P689" s="5">
        <v>39525</v>
      </c>
      <c r="Q689" s="5">
        <v>3167</v>
      </c>
      <c r="R689" s="5">
        <v>0</v>
      </c>
      <c r="S689" s="5">
        <v>79733</v>
      </c>
      <c r="T689" s="5">
        <v>235857</v>
      </c>
      <c r="U689" s="5">
        <v>162873</v>
      </c>
      <c r="V689" s="5">
        <v>16399</v>
      </c>
      <c r="W689" s="5">
        <v>0</v>
      </c>
      <c r="X689" s="5">
        <v>165110</v>
      </c>
      <c r="Y689" s="5">
        <v>17228</v>
      </c>
    </row>
    <row r="690" spans="1:25" x14ac:dyDescent="0.3">
      <c r="A690" s="1">
        <v>4000672</v>
      </c>
      <c r="B690" s="1" t="s">
        <v>14</v>
      </c>
      <c r="C690" s="2"/>
      <c r="D690" s="4" t="s">
        <v>54</v>
      </c>
      <c r="E690" s="4">
        <v>4000672</v>
      </c>
      <c r="F690" s="5">
        <v>13084</v>
      </c>
      <c r="G690" s="5">
        <v>0</v>
      </c>
      <c r="H690" s="5">
        <v>91419</v>
      </c>
      <c r="I690" s="5">
        <v>536886</v>
      </c>
      <c r="J690" s="5">
        <v>53113</v>
      </c>
      <c r="K690" s="5" t="s">
        <v>33</v>
      </c>
      <c r="L690" s="5">
        <v>694503</v>
      </c>
      <c r="M690" s="5">
        <v>3198756</v>
      </c>
      <c r="N690" s="5">
        <v>0</v>
      </c>
      <c r="O690" s="5">
        <v>347441</v>
      </c>
      <c r="P690" s="5">
        <v>32712</v>
      </c>
      <c r="Q690" s="5" t="s">
        <v>33</v>
      </c>
      <c r="R690" s="5" t="s">
        <v>33</v>
      </c>
      <c r="S690" s="5">
        <v>82538</v>
      </c>
      <c r="T690" s="5">
        <v>203482</v>
      </c>
      <c r="U690" s="5">
        <v>166103</v>
      </c>
      <c r="V690" s="5">
        <v>9791</v>
      </c>
      <c r="W690" s="5">
        <v>0</v>
      </c>
      <c r="X690" s="5">
        <v>280019</v>
      </c>
      <c r="Y690" s="5">
        <v>9480</v>
      </c>
    </row>
    <row r="691" spans="1:25" x14ac:dyDescent="0.3">
      <c r="A691" s="1">
        <v>4000672</v>
      </c>
      <c r="B691" s="1" t="s">
        <v>15</v>
      </c>
      <c r="C691" s="2"/>
      <c r="D691" s="4" t="s">
        <v>54</v>
      </c>
      <c r="E691" s="4">
        <v>4000672</v>
      </c>
      <c r="F691" s="5">
        <v>22245</v>
      </c>
      <c r="G691" s="5">
        <v>0</v>
      </c>
      <c r="H691" s="5">
        <v>97479</v>
      </c>
      <c r="I691" s="5">
        <v>620115</v>
      </c>
      <c r="J691" s="5">
        <v>105951</v>
      </c>
      <c r="K691" s="5" t="s">
        <v>33</v>
      </c>
      <c r="L691" s="5">
        <v>845790</v>
      </c>
      <c r="M691" s="5">
        <v>2428439</v>
      </c>
      <c r="N691" s="5">
        <v>0</v>
      </c>
      <c r="O691" s="5">
        <v>193006</v>
      </c>
      <c r="P691" s="5">
        <v>27297</v>
      </c>
      <c r="Q691" s="5" t="s">
        <v>33</v>
      </c>
      <c r="R691" s="5" t="s">
        <v>33</v>
      </c>
      <c r="S691" s="5">
        <v>83255</v>
      </c>
      <c r="T691" s="5">
        <v>196081</v>
      </c>
      <c r="U691" s="5">
        <v>170362</v>
      </c>
      <c r="V691" s="5">
        <v>8407</v>
      </c>
      <c r="W691" s="5">
        <v>0</v>
      </c>
      <c r="X691" s="5">
        <v>336611</v>
      </c>
      <c r="Y691" s="5">
        <v>11025</v>
      </c>
    </row>
    <row r="692" spans="1:25" x14ac:dyDescent="0.3">
      <c r="A692" s="1">
        <v>4000672</v>
      </c>
      <c r="B692" s="1" t="s">
        <v>16</v>
      </c>
      <c r="C692" s="2"/>
      <c r="D692" s="4" t="s">
        <v>54</v>
      </c>
      <c r="E692" s="4">
        <v>4000672</v>
      </c>
      <c r="F692" s="5">
        <v>28492</v>
      </c>
      <c r="G692" s="5">
        <v>0</v>
      </c>
      <c r="H692" s="5">
        <v>115212</v>
      </c>
      <c r="I692" s="5">
        <v>424949</v>
      </c>
      <c r="J692" s="5">
        <v>150098</v>
      </c>
      <c r="K692" s="5" t="s">
        <v>33</v>
      </c>
      <c r="L692" s="5">
        <v>718752</v>
      </c>
      <c r="M692" s="5">
        <v>2503149</v>
      </c>
      <c r="N692" s="5">
        <v>0</v>
      </c>
      <c r="O692" s="5">
        <v>24881</v>
      </c>
      <c r="P692" s="5">
        <v>27221</v>
      </c>
      <c r="Q692" s="5" t="s">
        <v>33</v>
      </c>
      <c r="R692" s="5" t="s">
        <v>33</v>
      </c>
      <c r="S692" s="5">
        <v>93116</v>
      </c>
      <c r="T692" s="5">
        <v>200058</v>
      </c>
      <c r="U692" s="5">
        <v>179022</v>
      </c>
      <c r="V692" s="5">
        <v>15063</v>
      </c>
      <c r="W692" s="5">
        <v>6</v>
      </c>
      <c r="X692" s="5">
        <v>488112</v>
      </c>
      <c r="Y692" s="5">
        <v>10077</v>
      </c>
    </row>
    <row r="693" spans="1:25" x14ac:dyDescent="0.3">
      <c r="A693" s="1">
        <v>4000672</v>
      </c>
      <c r="B693" s="1" t="s">
        <v>17</v>
      </c>
      <c r="C693" s="2"/>
      <c r="D693" s="4" t="s">
        <v>54</v>
      </c>
      <c r="E693" s="4">
        <v>4000672</v>
      </c>
      <c r="F693" s="5">
        <v>71148</v>
      </c>
      <c r="G693" s="5">
        <v>0</v>
      </c>
      <c r="H693" s="5">
        <v>81378</v>
      </c>
      <c r="I693" s="5">
        <v>652187</v>
      </c>
      <c r="J693" s="5">
        <v>76158</v>
      </c>
      <c r="K693" s="5" t="s">
        <v>33</v>
      </c>
      <c r="L693" s="5">
        <v>880872</v>
      </c>
      <c r="M693" s="5">
        <v>2587043</v>
      </c>
      <c r="N693" s="5">
        <v>0</v>
      </c>
      <c r="O693" s="5">
        <v>24717</v>
      </c>
      <c r="P693" s="5">
        <v>24576</v>
      </c>
      <c r="Q693" s="5" t="s">
        <v>33</v>
      </c>
      <c r="R693" s="5" t="s">
        <v>33</v>
      </c>
      <c r="S693" s="5">
        <v>121408</v>
      </c>
      <c r="T693" s="5">
        <v>205805</v>
      </c>
      <c r="U693" s="5">
        <v>202209</v>
      </c>
      <c r="V693" s="5">
        <v>19961</v>
      </c>
      <c r="W693" s="5">
        <v>34</v>
      </c>
      <c r="X693" s="5">
        <v>317068</v>
      </c>
      <c r="Y693" s="5">
        <v>8580</v>
      </c>
    </row>
    <row r="694" spans="1:25" x14ac:dyDescent="0.3">
      <c r="A694" s="1">
        <v>4000672</v>
      </c>
      <c r="B694" s="1" t="s">
        <v>18</v>
      </c>
      <c r="C694" s="2"/>
      <c r="D694" s="4" t="s">
        <v>54</v>
      </c>
      <c r="E694" s="4">
        <v>4000672</v>
      </c>
      <c r="F694" s="5">
        <v>15464</v>
      </c>
      <c r="G694" s="5">
        <v>0</v>
      </c>
      <c r="H694" s="5">
        <v>81988</v>
      </c>
      <c r="I694" s="5">
        <v>584045</v>
      </c>
      <c r="J694" s="5">
        <v>107168</v>
      </c>
      <c r="K694" s="5" t="s">
        <v>33</v>
      </c>
      <c r="L694" s="5">
        <v>788665</v>
      </c>
      <c r="M694" s="5">
        <v>2672036</v>
      </c>
      <c r="N694" s="5">
        <v>0</v>
      </c>
      <c r="O694" s="5">
        <v>33957</v>
      </c>
      <c r="P694" s="5">
        <v>25905</v>
      </c>
      <c r="Q694" s="5" t="s">
        <v>33</v>
      </c>
      <c r="R694" s="5" t="s">
        <v>33</v>
      </c>
      <c r="S694" s="5">
        <v>125981</v>
      </c>
      <c r="T694" s="5">
        <v>235554</v>
      </c>
      <c r="U694" s="5">
        <v>160930</v>
      </c>
      <c r="V694" s="5">
        <v>10906</v>
      </c>
      <c r="W694" s="5">
        <v>11309</v>
      </c>
      <c r="X694" s="5">
        <v>319177</v>
      </c>
      <c r="Y694" s="5">
        <v>10340</v>
      </c>
    </row>
    <row r="695" spans="1:25" x14ac:dyDescent="0.3">
      <c r="A695" s="1">
        <v>4000672</v>
      </c>
      <c r="B695" s="1" t="s">
        <v>19</v>
      </c>
      <c r="C695" s="2"/>
      <c r="D695" s="4" t="s">
        <v>54</v>
      </c>
      <c r="E695" s="4">
        <v>4000672</v>
      </c>
      <c r="F695" s="5">
        <v>67639</v>
      </c>
      <c r="G695" s="5">
        <v>152572</v>
      </c>
      <c r="H695" s="5">
        <v>382802</v>
      </c>
      <c r="I695" s="5">
        <v>407539</v>
      </c>
      <c r="J695" s="5">
        <v>117428</v>
      </c>
      <c r="K695" s="5" t="s">
        <v>33</v>
      </c>
      <c r="L695" s="5">
        <v>1127980</v>
      </c>
      <c r="M695" s="5">
        <v>2513171</v>
      </c>
      <c r="N695" s="5">
        <v>348392</v>
      </c>
      <c r="O695" s="5">
        <v>32920</v>
      </c>
      <c r="P695" s="5">
        <v>29357</v>
      </c>
      <c r="Q695" s="5" t="s">
        <v>33</v>
      </c>
      <c r="R695" s="5" t="s">
        <v>33</v>
      </c>
      <c r="S695" s="5">
        <v>186428</v>
      </c>
      <c r="T695" s="5">
        <v>241671</v>
      </c>
      <c r="U695" s="5">
        <v>209131</v>
      </c>
      <c r="V695" s="5">
        <v>12037</v>
      </c>
      <c r="W695" s="5">
        <v>22647</v>
      </c>
      <c r="X695" s="5">
        <v>455362</v>
      </c>
      <c r="Y695" s="5">
        <v>10492</v>
      </c>
    </row>
    <row r="696" spans="1:25" x14ac:dyDescent="0.3">
      <c r="A696" s="1">
        <v>4000672</v>
      </c>
      <c r="B696" s="1" t="s">
        <v>20</v>
      </c>
      <c r="C696" s="2"/>
      <c r="D696" s="4" t="s">
        <v>54</v>
      </c>
      <c r="E696" s="4">
        <v>4000672</v>
      </c>
      <c r="F696" s="5">
        <v>22358</v>
      </c>
      <c r="G696" s="5">
        <v>293147</v>
      </c>
      <c r="H696" s="5">
        <v>201508</v>
      </c>
      <c r="I696" s="5">
        <v>345245</v>
      </c>
      <c r="J696" s="5">
        <v>72005</v>
      </c>
      <c r="K696" s="5" t="s">
        <v>33</v>
      </c>
      <c r="L696" s="5">
        <v>934263</v>
      </c>
      <c r="M696" s="5">
        <v>2100478</v>
      </c>
      <c r="N696" s="5">
        <v>528461</v>
      </c>
      <c r="O696" s="5">
        <v>40072</v>
      </c>
      <c r="P696" s="5">
        <v>28972</v>
      </c>
      <c r="Q696" s="5" t="s">
        <v>33</v>
      </c>
      <c r="R696" s="5" t="s">
        <v>33</v>
      </c>
      <c r="S696" s="5">
        <v>115636</v>
      </c>
      <c r="T696" s="5">
        <v>203460</v>
      </c>
      <c r="U696" s="5">
        <v>281617</v>
      </c>
      <c r="V696" s="5">
        <v>6383</v>
      </c>
      <c r="W696" s="5">
        <v>19187</v>
      </c>
      <c r="X696" s="5">
        <v>527846</v>
      </c>
      <c r="Y696" s="5">
        <v>12813</v>
      </c>
    </row>
    <row r="697" spans="1:25" x14ac:dyDescent="0.3">
      <c r="A697" s="1">
        <v>4000672</v>
      </c>
      <c r="B697" s="1" t="s">
        <v>21</v>
      </c>
      <c r="C697" s="2"/>
      <c r="D697" s="4" t="s">
        <v>54</v>
      </c>
      <c r="E697" s="4">
        <v>4000672</v>
      </c>
      <c r="F697" s="5">
        <v>89822</v>
      </c>
      <c r="G697" s="5">
        <v>521358</v>
      </c>
      <c r="H697" s="5">
        <v>51140</v>
      </c>
      <c r="I697" s="5">
        <v>348457</v>
      </c>
      <c r="J697" s="5">
        <v>140131</v>
      </c>
      <c r="K697" s="5" t="s">
        <v>33</v>
      </c>
      <c r="L697" s="5">
        <v>1150908</v>
      </c>
      <c r="M697" s="5">
        <v>2520490</v>
      </c>
      <c r="N697" s="5">
        <v>592344</v>
      </c>
      <c r="O697" s="5">
        <v>21728</v>
      </c>
      <c r="P697" s="5">
        <v>17666</v>
      </c>
      <c r="Q697" s="5" t="s">
        <v>33</v>
      </c>
      <c r="R697" s="5" t="s">
        <v>33</v>
      </c>
      <c r="S697" s="5">
        <v>96536</v>
      </c>
      <c r="T697" s="5">
        <v>167353</v>
      </c>
      <c r="U697" s="5">
        <v>191786</v>
      </c>
      <c r="V697" s="5">
        <v>8232</v>
      </c>
      <c r="W697" s="5">
        <v>41893</v>
      </c>
      <c r="X697" s="5">
        <v>473291</v>
      </c>
      <c r="Y697" s="5">
        <v>10718</v>
      </c>
    </row>
    <row r="698" spans="1:25" x14ac:dyDescent="0.3">
      <c r="A698" s="1">
        <v>4000672</v>
      </c>
      <c r="B698" s="1" t="s">
        <v>22</v>
      </c>
      <c r="C698" s="2"/>
      <c r="D698" s="4" t="s">
        <v>54</v>
      </c>
      <c r="E698" s="4">
        <v>4000672</v>
      </c>
      <c r="F698" s="5">
        <v>0</v>
      </c>
      <c r="G698" s="5">
        <v>316480</v>
      </c>
      <c r="H698" s="5">
        <v>86253</v>
      </c>
      <c r="I698" s="5">
        <v>273996</v>
      </c>
      <c r="J698" s="5">
        <v>159285</v>
      </c>
      <c r="K698" s="5" t="s">
        <v>33</v>
      </c>
      <c r="L698" s="5">
        <v>836014</v>
      </c>
      <c r="M698" s="5">
        <v>2546973</v>
      </c>
      <c r="N698" s="5">
        <v>519108</v>
      </c>
      <c r="O698" s="5">
        <v>26181</v>
      </c>
      <c r="P698" s="5">
        <v>23094</v>
      </c>
      <c r="Q698" s="5" t="s">
        <v>33</v>
      </c>
      <c r="R698" s="5" t="s">
        <v>33</v>
      </c>
      <c r="S698" s="5">
        <v>87345</v>
      </c>
      <c r="T698" s="5">
        <v>130332</v>
      </c>
      <c r="U698" s="5">
        <v>155768</v>
      </c>
      <c r="V698" s="5">
        <v>12298</v>
      </c>
      <c r="W698" s="5">
        <v>28258</v>
      </c>
      <c r="X698" s="5">
        <v>525885</v>
      </c>
      <c r="Y698" s="5">
        <v>5253</v>
      </c>
    </row>
    <row r="699" spans="1:25" x14ac:dyDescent="0.3">
      <c r="A699" s="1">
        <v>4000672</v>
      </c>
      <c r="B699" s="1" t="s">
        <v>23</v>
      </c>
      <c r="C699" s="2"/>
      <c r="D699" s="4" t="s">
        <v>54</v>
      </c>
      <c r="E699" s="4">
        <v>4000672</v>
      </c>
      <c r="F699" s="5">
        <v>0</v>
      </c>
      <c r="G699" s="5">
        <v>419410</v>
      </c>
      <c r="H699" s="5">
        <v>173651</v>
      </c>
      <c r="I699" s="5">
        <v>336176</v>
      </c>
      <c r="J699" s="5">
        <v>76466</v>
      </c>
      <c r="K699" s="5" t="s">
        <v>33</v>
      </c>
      <c r="L699" s="5">
        <v>1005702</v>
      </c>
      <c r="M699" s="5">
        <v>2085186</v>
      </c>
      <c r="N699" s="5">
        <v>491687</v>
      </c>
      <c r="O699" s="5">
        <v>25913</v>
      </c>
      <c r="P699" s="5">
        <v>19527</v>
      </c>
      <c r="Q699" s="5" t="s">
        <v>33</v>
      </c>
      <c r="R699" s="5" t="s">
        <v>33</v>
      </c>
      <c r="S699" s="5">
        <v>82207</v>
      </c>
      <c r="T699" s="5">
        <v>124932</v>
      </c>
      <c r="U699" s="5">
        <v>152169</v>
      </c>
      <c r="V699" s="5">
        <v>13243</v>
      </c>
      <c r="W699" s="5">
        <v>20163</v>
      </c>
      <c r="X699" s="5">
        <v>452045</v>
      </c>
      <c r="Y699" s="5">
        <v>5564</v>
      </c>
    </row>
    <row r="700" spans="1:25" x14ac:dyDescent="0.3">
      <c r="A700" s="1">
        <v>4000672</v>
      </c>
      <c r="B700" s="1" t="s">
        <v>24</v>
      </c>
      <c r="C700" s="2"/>
      <c r="D700" s="4" t="s">
        <v>54</v>
      </c>
      <c r="E700" s="4">
        <v>4000672</v>
      </c>
      <c r="F700" s="5">
        <v>0</v>
      </c>
      <c r="G700" s="5">
        <v>261068</v>
      </c>
      <c r="H700" s="5">
        <v>190309</v>
      </c>
      <c r="I700" s="5">
        <v>296510</v>
      </c>
      <c r="J700" s="5">
        <v>87456</v>
      </c>
      <c r="K700" s="5" t="s">
        <v>33</v>
      </c>
      <c r="L700" s="5">
        <v>835344</v>
      </c>
      <c r="M700" s="5">
        <v>1939965</v>
      </c>
      <c r="N700" s="5">
        <v>424986</v>
      </c>
      <c r="O700" s="5">
        <v>31164</v>
      </c>
      <c r="P700" s="5">
        <v>14385</v>
      </c>
      <c r="Q700" s="5" t="s">
        <v>33</v>
      </c>
      <c r="R700" s="5" t="s">
        <v>33</v>
      </c>
      <c r="S700" s="5">
        <v>80778</v>
      </c>
      <c r="T700" s="5">
        <v>111308</v>
      </c>
      <c r="U700" s="5">
        <v>141089</v>
      </c>
      <c r="V700" s="5">
        <v>11698</v>
      </c>
      <c r="W700" s="5">
        <v>15195</v>
      </c>
      <c r="X700" s="5">
        <v>560370</v>
      </c>
      <c r="Y700" s="5">
        <v>5318</v>
      </c>
    </row>
    <row r="701" spans="1:25" x14ac:dyDescent="0.3">
      <c r="A701" s="1">
        <v>4000672</v>
      </c>
      <c r="B701" s="1" t="s">
        <v>25</v>
      </c>
      <c r="C701" s="2"/>
      <c r="D701" s="4" t="s">
        <v>54</v>
      </c>
      <c r="E701" s="4">
        <v>4000672</v>
      </c>
      <c r="F701" s="5">
        <v>0</v>
      </c>
      <c r="G701" s="5">
        <v>315106</v>
      </c>
      <c r="H701" s="5">
        <v>53418</v>
      </c>
      <c r="I701" s="5">
        <v>277431</v>
      </c>
      <c r="J701" s="5">
        <v>66798</v>
      </c>
      <c r="K701" s="5" t="s">
        <v>33</v>
      </c>
      <c r="L701" s="5">
        <v>712753</v>
      </c>
      <c r="M701" s="5">
        <v>1866861</v>
      </c>
      <c r="N701" s="5">
        <v>410196</v>
      </c>
      <c r="O701" s="5">
        <v>27757</v>
      </c>
      <c r="P701" s="5">
        <v>14985</v>
      </c>
      <c r="Q701" s="5" t="s">
        <v>33</v>
      </c>
      <c r="R701" s="5" t="s">
        <v>33</v>
      </c>
      <c r="S701" s="5">
        <v>86059</v>
      </c>
      <c r="T701" s="5">
        <v>116609</v>
      </c>
      <c r="U701" s="5">
        <v>137995</v>
      </c>
      <c r="V701" s="5">
        <v>8274</v>
      </c>
      <c r="W701" s="5">
        <v>11431</v>
      </c>
      <c r="X701" s="5">
        <v>536910</v>
      </c>
      <c r="Y701" s="5">
        <v>7133</v>
      </c>
    </row>
    <row r="702" spans="1:25" x14ac:dyDescent="0.3">
      <c r="A702" s="1">
        <v>4000672</v>
      </c>
      <c r="B702" s="1" t="s">
        <v>26</v>
      </c>
      <c r="C702" s="2"/>
      <c r="D702" s="4" t="s">
        <v>54</v>
      </c>
      <c r="E702" s="4">
        <v>4000672</v>
      </c>
      <c r="F702" s="5">
        <v>0</v>
      </c>
      <c r="G702" s="5">
        <v>421620</v>
      </c>
      <c r="H702" s="5">
        <v>129215</v>
      </c>
      <c r="I702" s="5">
        <v>275533</v>
      </c>
      <c r="J702" s="5">
        <v>125789</v>
      </c>
      <c r="K702" s="5" t="s">
        <v>33</v>
      </c>
      <c r="L702" s="5">
        <v>952157</v>
      </c>
      <c r="M702" s="5">
        <v>1898543</v>
      </c>
      <c r="N702" s="5">
        <v>409543</v>
      </c>
      <c r="O702" s="5">
        <v>28183</v>
      </c>
      <c r="P702" s="5">
        <v>26080</v>
      </c>
      <c r="Q702" s="5" t="s">
        <v>33</v>
      </c>
      <c r="R702" s="5" t="s">
        <v>33</v>
      </c>
      <c r="S702" s="5">
        <v>81624</v>
      </c>
      <c r="T702" s="5">
        <v>127733</v>
      </c>
      <c r="U702" s="5">
        <v>140721</v>
      </c>
      <c r="V702" s="5">
        <v>10580</v>
      </c>
      <c r="W702" s="5">
        <v>7265</v>
      </c>
      <c r="X702" s="5">
        <v>499895</v>
      </c>
      <c r="Y702" s="5">
        <v>7537</v>
      </c>
    </row>
    <row r="703" spans="1:25" x14ac:dyDescent="0.3">
      <c r="A703" s="1">
        <v>4000672</v>
      </c>
      <c r="B703" s="1" t="s">
        <v>27</v>
      </c>
      <c r="C703" s="2"/>
      <c r="D703" s="4" t="s">
        <v>54</v>
      </c>
      <c r="E703" s="4">
        <v>4000672</v>
      </c>
      <c r="F703" s="5">
        <v>0</v>
      </c>
      <c r="G703" s="5">
        <v>312875</v>
      </c>
      <c r="H703" s="5">
        <v>65419</v>
      </c>
      <c r="I703" s="5">
        <v>387215</v>
      </c>
      <c r="J703" s="5">
        <v>96126</v>
      </c>
      <c r="K703" s="5" t="s">
        <v>33</v>
      </c>
      <c r="L703" s="5">
        <v>861635</v>
      </c>
      <c r="M703" s="5">
        <v>1657711</v>
      </c>
      <c r="N703" s="5">
        <v>418886</v>
      </c>
      <c r="O703" s="5">
        <v>29700</v>
      </c>
      <c r="P703" s="5">
        <v>24174</v>
      </c>
      <c r="Q703" s="5" t="s">
        <v>33</v>
      </c>
      <c r="R703" s="5" t="s">
        <v>33</v>
      </c>
      <c r="S703" s="5">
        <v>77980</v>
      </c>
      <c r="T703" s="5">
        <v>128127</v>
      </c>
      <c r="U703" s="5">
        <v>149725</v>
      </c>
      <c r="V703" s="5">
        <v>13500</v>
      </c>
      <c r="W703" s="5">
        <v>8479</v>
      </c>
      <c r="X703" s="5">
        <v>484281</v>
      </c>
      <c r="Y703" s="5">
        <v>4314</v>
      </c>
    </row>
    <row r="704" spans="1:25" x14ac:dyDescent="0.3">
      <c r="A704" s="1">
        <v>4000672</v>
      </c>
      <c r="B704" s="1" t="s">
        <v>28</v>
      </c>
      <c r="C704" s="2"/>
      <c r="D704" s="4" t="s">
        <v>54</v>
      </c>
      <c r="E704" s="4">
        <v>4000672</v>
      </c>
      <c r="F704" s="5">
        <v>0</v>
      </c>
      <c r="G704" s="5">
        <v>232570</v>
      </c>
      <c r="H704" s="5">
        <v>82104</v>
      </c>
      <c r="I704" s="5">
        <v>356703</v>
      </c>
      <c r="J704" s="5">
        <v>51231</v>
      </c>
      <c r="K704" s="5" t="s">
        <v>33</v>
      </c>
      <c r="L704" s="5">
        <v>-11151</v>
      </c>
      <c r="M704" s="5">
        <v>1817857</v>
      </c>
      <c r="N704" s="5">
        <v>357127</v>
      </c>
      <c r="O704" s="5">
        <v>29728</v>
      </c>
      <c r="P704" s="5">
        <v>32441</v>
      </c>
      <c r="Q704" s="5" t="s">
        <v>33</v>
      </c>
      <c r="R704" s="5" t="s">
        <v>33</v>
      </c>
      <c r="S704" s="5">
        <v>82349</v>
      </c>
      <c r="T704" s="5">
        <v>123011</v>
      </c>
      <c r="U704" s="5">
        <v>136456</v>
      </c>
      <c r="V704" s="5">
        <v>10507</v>
      </c>
      <c r="W704" s="5">
        <v>9472</v>
      </c>
      <c r="X704" s="5">
        <v>432816</v>
      </c>
      <c r="Y704" s="5">
        <v>4879</v>
      </c>
    </row>
    <row r="705" spans="1:25" x14ac:dyDescent="0.3">
      <c r="A705" s="1">
        <v>4000672</v>
      </c>
      <c r="B705" s="1" t="s">
        <v>29</v>
      </c>
      <c r="C705" s="2"/>
      <c r="D705" s="4" t="s">
        <v>54</v>
      </c>
      <c r="E705" s="4">
        <v>4000672</v>
      </c>
      <c r="F705" s="5">
        <v>0</v>
      </c>
      <c r="G705" s="5">
        <v>255237</v>
      </c>
      <c r="H705" s="5">
        <v>105877</v>
      </c>
      <c r="I705" s="5">
        <v>319513</v>
      </c>
      <c r="J705" s="5">
        <v>45559</v>
      </c>
      <c r="K705" s="5" t="s">
        <v>33</v>
      </c>
      <c r="L705" s="5">
        <v>726186</v>
      </c>
      <c r="M705" s="5">
        <v>1602098</v>
      </c>
      <c r="N705" s="5">
        <v>357961</v>
      </c>
      <c r="O705" s="5">
        <v>25001</v>
      </c>
      <c r="P705" s="5">
        <v>27460</v>
      </c>
      <c r="Q705" s="5" t="s">
        <v>33</v>
      </c>
      <c r="R705" s="5" t="s">
        <v>33</v>
      </c>
      <c r="S705" s="5">
        <v>75030</v>
      </c>
      <c r="T705" s="5">
        <v>99418</v>
      </c>
      <c r="U705" s="5">
        <v>116658</v>
      </c>
      <c r="V705" s="5">
        <v>7598</v>
      </c>
      <c r="W705" s="5">
        <v>8013</v>
      </c>
      <c r="X705" s="5">
        <v>328831</v>
      </c>
      <c r="Y705" s="5">
        <v>3397</v>
      </c>
    </row>
    <row r="706" spans="1:25" x14ac:dyDescent="0.3">
      <c r="A706" s="1">
        <v>4000672</v>
      </c>
      <c r="B706" s="1" t="s">
        <v>30</v>
      </c>
      <c r="C706" s="2"/>
      <c r="D706" s="4" t="s">
        <v>54</v>
      </c>
      <c r="E706" s="4">
        <v>4000672</v>
      </c>
      <c r="F706" s="5">
        <v>0</v>
      </c>
      <c r="G706" s="5">
        <v>139092</v>
      </c>
      <c r="H706" s="5">
        <v>48105</v>
      </c>
      <c r="I706" s="5">
        <v>251655</v>
      </c>
      <c r="J706" s="5">
        <v>38148</v>
      </c>
      <c r="K706" s="5" t="s">
        <v>33</v>
      </c>
      <c r="L706" s="5">
        <v>477000</v>
      </c>
      <c r="M706" s="5">
        <v>1461574</v>
      </c>
      <c r="N706" s="5">
        <v>321187</v>
      </c>
      <c r="O706" s="5">
        <v>22643</v>
      </c>
      <c r="P706" s="5">
        <v>19632</v>
      </c>
      <c r="Q706" s="5" t="s">
        <v>33</v>
      </c>
      <c r="R706" s="5" t="s">
        <v>33</v>
      </c>
      <c r="S706" s="5">
        <v>72662</v>
      </c>
      <c r="T706" s="5">
        <v>85413</v>
      </c>
      <c r="U706" s="5">
        <v>121451</v>
      </c>
      <c r="V706" s="5">
        <v>6400</v>
      </c>
      <c r="W706" s="5">
        <v>7499</v>
      </c>
      <c r="X706" s="5">
        <v>346162</v>
      </c>
      <c r="Y706" s="5">
        <v>3523</v>
      </c>
    </row>
    <row r="707" spans="1:25" x14ac:dyDescent="0.3">
      <c r="A707" s="1">
        <v>4000672</v>
      </c>
      <c r="B707" s="1" t="s">
        <v>31</v>
      </c>
      <c r="C707" s="2"/>
      <c r="D707" s="4" t="s">
        <v>54</v>
      </c>
      <c r="E707" s="4">
        <v>4000672</v>
      </c>
      <c r="F707" s="5">
        <v>0</v>
      </c>
      <c r="G707" s="5">
        <v>2035398</v>
      </c>
      <c r="H707" s="5">
        <v>32044</v>
      </c>
      <c r="I707" s="5">
        <v>212801</v>
      </c>
      <c r="J707" s="5">
        <v>21809</v>
      </c>
      <c r="K707" s="5" t="s">
        <v>33</v>
      </c>
      <c r="L707" s="5">
        <v>2302052</v>
      </c>
      <c r="M707" s="5">
        <v>1459758</v>
      </c>
      <c r="N707" s="5">
        <v>315737</v>
      </c>
      <c r="O707" s="5">
        <v>24181</v>
      </c>
      <c r="P707" s="5">
        <v>19428</v>
      </c>
      <c r="Q707" s="5" t="s">
        <v>33</v>
      </c>
      <c r="R707" s="5" t="s">
        <v>33</v>
      </c>
      <c r="S707" s="5">
        <v>63766</v>
      </c>
      <c r="T707" s="5">
        <v>90431</v>
      </c>
      <c r="U707" s="5">
        <v>116491</v>
      </c>
      <c r="V707" s="5">
        <v>18045</v>
      </c>
      <c r="W707" s="5">
        <v>7002</v>
      </c>
      <c r="X707" s="5">
        <v>327589</v>
      </c>
      <c r="Y707" s="5">
        <v>2645</v>
      </c>
    </row>
    <row r="708" spans="1:25" x14ac:dyDescent="0.3">
      <c r="A708" s="1">
        <v>4056992</v>
      </c>
      <c r="B708" s="1" t="s">
        <v>0</v>
      </c>
      <c r="C708" s="2"/>
      <c r="D708" s="4" t="s">
        <v>55</v>
      </c>
      <c r="E708" s="4">
        <v>4056992</v>
      </c>
      <c r="F708" s="5">
        <v>3305</v>
      </c>
      <c r="G708" s="5">
        <v>0</v>
      </c>
      <c r="H708" s="5">
        <v>345517</v>
      </c>
      <c r="I708" s="5">
        <v>397409</v>
      </c>
      <c r="J708" s="5">
        <v>44732</v>
      </c>
      <c r="K708" s="5">
        <v>0</v>
      </c>
      <c r="L708" s="5">
        <v>790962</v>
      </c>
      <c r="M708" s="5">
        <v>1150989</v>
      </c>
      <c r="N708" s="5">
        <v>0</v>
      </c>
      <c r="O708" s="5">
        <v>67658</v>
      </c>
      <c r="P708" s="5">
        <v>36902</v>
      </c>
      <c r="Q708" s="5">
        <v>432</v>
      </c>
      <c r="R708" s="5">
        <v>0</v>
      </c>
      <c r="S708" s="5">
        <v>40964</v>
      </c>
      <c r="T708" s="5">
        <v>137824</v>
      </c>
      <c r="U708" s="5">
        <v>118953</v>
      </c>
      <c r="V708" s="5">
        <v>145854</v>
      </c>
      <c r="W708" s="5">
        <v>0</v>
      </c>
      <c r="X708" s="5">
        <v>193507</v>
      </c>
      <c r="Y708" s="5">
        <v>229</v>
      </c>
    </row>
    <row r="709" spans="1:25" x14ac:dyDescent="0.3">
      <c r="A709" s="1">
        <v>4056992</v>
      </c>
      <c r="B709" s="1" t="s">
        <v>1</v>
      </c>
      <c r="C709" s="2"/>
      <c r="D709" s="4" t="s">
        <v>55</v>
      </c>
      <c r="E709" s="4">
        <v>4056992</v>
      </c>
      <c r="F709" s="5">
        <v>3661</v>
      </c>
      <c r="G709" s="5">
        <v>0</v>
      </c>
      <c r="H709" s="5">
        <v>471280</v>
      </c>
      <c r="I709" s="5">
        <v>399152</v>
      </c>
      <c r="J709" s="5">
        <v>34304</v>
      </c>
      <c r="K709" s="5">
        <v>0</v>
      </c>
      <c r="L709" s="5">
        <v>908397</v>
      </c>
      <c r="M709" s="5">
        <v>1018901</v>
      </c>
      <c r="N709" s="5">
        <v>0</v>
      </c>
      <c r="O709" s="5">
        <v>104243</v>
      </c>
      <c r="P709" s="5">
        <v>20480</v>
      </c>
      <c r="Q709" s="5">
        <v>431</v>
      </c>
      <c r="R709" s="5">
        <v>0</v>
      </c>
      <c r="S709" s="5">
        <v>40867</v>
      </c>
      <c r="T709" s="5">
        <v>126913</v>
      </c>
      <c r="U709" s="5">
        <v>103471</v>
      </c>
      <c r="V709" s="5">
        <v>117912</v>
      </c>
      <c r="W709" s="5">
        <v>7</v>
      </c>
      <c r="X709" s="5">
        <v>175921</v>
      </c>
      <c r="Y709" s="5">
        <v>122</v>
      </c>
    </row>
    <row r="710" spans="1:25" x14ac:dyDescent="0.3">
      <c r="A710" s="1">
        <v>4056992</v>
      </c>
      <c r="B710" s="1" t="s">
        <v>2</v>
      </c>
      <c r="C710" s="2"/>
      <c r="D710" s="4" t="s">
        <v>55</v>
      </c>
      <c r="E710" s="4">
        <v>4056992</v>
      </c>
      <c r="F710" s="5">
        <v>1265</v>
      </c>
      <c r="G710" s="5">
        <v>0</v>
      </c>
      <c r="H710" s="5">
        <v>330352</v>
      </c>
      <c r="I710" s="5">
        <v>347614</v>
      </c>
      <c r="J710" s="5">
        <v>33974</v>
      </c>
      <c r="K710" s="5">
        <v>0</v>
      </c>
      <c r="L710" s="5">
        <v>713205</v>
      </c>
      <c r="M710" s="5">
        <v>846965</v>
      </c>
      <c r="N710" s="5">
        <v>0</v>
      </c>
      <c r="O710" s="5">
        <v>114234</v>
      </c>
      <c r="P710" s="5">
        <v>20988</v>
      </c>
      <c r="Q710" s="5">
        <v>1573</v>
      </c>
      <c r="R710" s="5">
        <v>0</v>
      </c>
      <c r="S710" s="5">
        <v>47409</v>
      </c>
      <c r="T710" s="5">
        <v>129055</v>
      </c>
      <c r="U710" s="5">
        <v>92420</v>
      </c>
      <c r="V710" s="5">
        <v>141430</v>
      </c>
      <c r="W710" s="5">
        <v>0</v>
      </c>
      <c r="X710" s="5">
        <v>182851</v>
      </c>
      <c r="Y710" s="5">
        <v>411</v>
      </c>
    </row>
    <row r="711" spans="1:25" x14ac:dyDescent="0.3">
      <c r="A711" s="1">
        <v>4056992</v>
      </c>
      <c r="B711" s="1" t="s">
        <v>3</v>
      </c>
      <c r="C711" s="2"/>
      <c r="D711" s="4" t="s">
        <v>55</v>
      </c>
      <c r="E711" s="4">
        <v>4056992</v>
      </c>
      <c r="F711" s="5">
        <v>1914</v>
      </c>
      <c r="G711" s="5">
        <v>0</v>
      </c>
      <c r="H711" s="5">
        <v>278252</v>
      </c>
      <c r="I711" s="5">
        <v>306517</v>
      </c>
      <c r="J711" s="5">
        <v>41659</v>
      </c>
      <c r="K711" s="5">
        <v>0</v>
      </c>
      <c r="L711" s="5">
        <v>628341</v>
      </c>
      <c r="M711" s="5">
        <v>865003</v>
      </c>
      <c r="N711" s="5">
        <v>0</v>
      </c>
      <c r="O711" s="5">
        <v>83734</v>
      </c>
      <c r="P711" s="5">
        <v>20911</v>
      </c>
      <c r="Q711" s="5">
        <v>1193</v>
      </c>
      <c r="R711" s="5">
        <v>0</v>
      </c>
      <c r="S711" s="5">
        <v>45508</v>
      </c>
      <c r="T711" s="5">
        <v>112977</v>
      </c>
      <c r="U711" s="5">
        <v>105644</v>
      </c>
      <c r="V711" s="5">
        <v>171144</v>
      </c>
      <c r="W711" s="5">
        <v>-29</v>
      </c>
      <c r="X711" s="5">
        <v>183229</v>
      </c>
      <c r="Y711" s="5">
        <v>175</v>
      </c>
    </row>
    <row r="712" spans="1:25" x14ac:dyDescent="0.3">
      <c r="A712" s="1">
        <v>4056992</v>
      </c>
      <c r="B712" s="1" t="s">
        <v>4</v>
      </c>
      <c r="C712" s="2"/>
      <c r="D712" s="4" t="s">
        <v>55</v>
      </c>
      <c r="E712" s="4">
        <v>4056992</v>
      </c>
      <c r="F712" s="5">
        <v>17024</v>
      </c>
      <c r="G712" s="5">
        <v>0</v>
      </c>
      <c r="H712" s="5">
        <v>343309</v>
      </c>
      <c r="I712" s="5">
        <v>248804</v>
      </c>
      <c r="J712" s="5">
        <v>28214</v>
      </c>
      <c r="K712" s="5">
        <v>0</v>
      </c>
      <c r="L712" s="5">
        <v>637351</v>
      </c>
      <c r="M712" s="5">
        <v>1021528</v>
      </c>
      <c r="N712" s="5">
        <v>0</v>
      </c>
      <c r="O712" s="5">
        <v>73029</v>
      </c>
      <c r="P712" s="5">
        <v>12266</v>
      </c>
      <c r="Q712" s="5">
        <v>1268</v>
      </c>
      <c r="R712" s="5">
        <v>0</v>
      </c>
      <c r="S712" s="5">
        <v>46628</v>
      </c>
      <c r="T712" s="5">
        <v>101783</v>
      </c>
      <c r="U712" s="5">
        <v>99752</v>
      </c>
      <c r="V712" s="5">
        <v>174601</v>
      </c>
      <c r="W712" s="5">
        <v>62</v>
      </c>
      <c r="X712" s="5">
        <v>192419</v>
      </c>
      <c r="Y712" s="5">
        <v>135</v>
      </c>
    </row>
    <row r="713" spans="1:25" x14ac:dyDescent="0.3">
      <c r="A713" s="1">
        <v>4056992</v>
      </c>
      <c r="B713" s="1" t="s">
        <v>5</v>
      </c>
      <c r="C713" s="2"/>
      <c r="D713" s="4" t="s">
        <v>55</v>
      </c>
      <c r="E713" s="4">
        <v>4056992</v>
      </c>
      <c r="F713" s="5">
        <v>3774</v>
      </c>
      <c r="G713" s="5">
        <v>0</v>
      </c>
      <c r="H713" s="5">
        <v>212363</v>
      </c>
      <c r="I713" s="5">
        <v>253325</v>
      </c>
      <c r="J713" s="5">
        <v>20846</v>
      </c>
      <c r="K713" s="5">
        <v>0</v>
      </c>
      <c r="L713" s="5">
        <v>490309</v>
      </c>
      <c r="M713" s="5">
        <v>977479</v>
      </c>
      <c r="N713" s="5">
        <v>0</v>
      </c>
      <c r="O713" s="5">
        <v>59104</v>
      </c>
      <c r="P713" s="5">
        <v>18328</v>
      </c>
      <c r="Q713" s="5">
        <v>1438</v>
      </c>
      <c r="R713" s="5">
        <v>0</v>
      </c>
      <c r="S713" s="5">
        <v>39070</v>
      </c>
      <c r="T713" s="5">
        <v>113920</v>
      </c>
      <c r="U713" s="5">
        <v>111840</v>
      </c>
      <c r="V713" s="5">
        <v>176925</v>
      </c>
      <c r="W713" s="5">
        <v>154</v>
      </c>
      <c r="X713" s="5">
        <v>181768</v>
      </c>
      <c r="Y713" s="5">
        <v>857</v>
      </c>
    </row>
    <row r="714" spans="1:25" x14ac:dyDescent="0.3">
      <c r="A714" s="1">
        <v>4056992</v>
      </c>
      <c r="B714" s="1" t="s">
        <v>6</v>
      </c>
      <c r="C714" s="2"/>
      <c r="D714" s="4" t="s">
        <v>55</v>
      </c>
      <c r="E714" s="4">
        <v>4056992</v>
      </c>
      <c r="F714" s="5">
        <v>-224</v>
      </c>
      <c r="G714" s="5">
        <v>0</v>
      </c>
      <c r="H714" s="5">
        <v>272433</v>
      </c>
      <c r="I714" s="5">
        <v>274402</v>
      </c>
      <c r="J714" s="5">
        <v>24673</v>
      </c>
      <c r="K714" s="5">
        <v>0</v>
      </c>
      <c r="L714" s="5">
        <v>571284</v>
      </c>
      <c r="M714" s="5">
        <v>805150</v>
      </c>
      <c r="N714" s="5">
        <v>0</v>
      </c>
      <c r="O714" s="5">
        <v>92721</v>
      </c>
      <c r="P714" s="5">
        <v>22760</v>
      </c>
      <c r="Q714" s="5">
        <v>530</v>
      </c>
      <c r="R714" s="5">
        <v>0</v>
      </c>
      <c r="S714" s="5">
        <v>39959</v>
      </c>
      <c r="T714" s="5">
        <v>103562</v>
      </c>
      <c r="U714" s="5">
        <v>96010</v>
      </c>
      <c r="V714" s="5">
        <v>109185</v>
      </c>
      <c r="W714" s="5">
        <v>115</v>
      </c>
      <c r="X714" s="5">
        <v>219770</v>
      </c>
      <c r="Y714" s="5">
        <v>1577</v>
      </c>
    </row>
    <row r="715" spans="1:25" x14ac:dyDescent="0.3">
      <c r="A715" s="1">
        <v>4056992</v>
      </c>
      <c r="B715" s="1" t="s">
        <v>7</v>
      </c>
      <c r="C715" s="2"/>
      <c r="D715" s="4" t="s">
        <v>55</v>
      </c>
      <c r="E715" s="4">
        <v>4056992</v>
      </c>
      <c r="F715" s="5">
        <v>4165</v>
      </c>
      <c r="G715" s="5">
        <v>0</v>
      </c>
      <c r="H715" s="5">
        <v>100358</v>
      </c>
      <c r="I715" s="5">
        <v>289100</v>
      </c>
      <c r="J715" s="5">
        <v>42259</v>
      </c>
      <c r="K715" s="5">
        <v>0</v>
      </c>
      <c r="L715" s="5">
        <v>435881</v>
      </c>
      <c r="M715" s="5">
        <v>829668</v>
      </c>
      <c r="N715" s="5">
        <v>0</v>
      </c>
      <c r="O715" s="5">
        <v>47397</v>
      </c>
      <c r="P715" s="5">
        <v>24519</v>
      </c>
      <c r="Q715" s="5">
        <v>159</v>
      </c>
      <c r="R715" s="5">
        <v>0</v>
      </c>
      <c r="S715" s="5">
        <v>48301</v>
      </c>
      <c r="T715" s="5">
        <v>114270</v>
      </c>
      <c r="U715" s="5">
        <v>92300</v>
      </c>
      <c r="V715" s="5">
        <v>114499</v>
      </c>
      <c r="W715" s="5">
        <v>181</v>
      </c>
      <c r="X715" s="5">
        <v>243544</v>
      </c>
      <c r="Y715" s="5">
        <v>2366</v>
      </c>
    </row>
    <row r="716" spans="1:25" x14ac:dyDescent="0.3">
      <c r="A716" s="1">
        <v>4056992</v>
      </c>
      <c r="B716" s="1" t="s">
        <v>8</v>
      </c>
      <c r="C716" s="2"/>
      <c r="D716" s="4" t="s">
        <v>55</v>
      </c>
      <c r="E716" s="4">
        <v>4056992</v>
      </c>
      <c r="F716" s="5">
        <v>7831</v>
      </c>
      <c r="G716" s="5">
        <v>0</v>
      </c>
      <c r="H716" s="5">
        <v>55149</v>
      </c>
      <c r="I716" s="5">
        <v>246239</v>
      </c>
      <c r="J716" s="5">
        <v>51458</v>
      </c>
      <c r="K716" s="5">
        <v>0</v>
      </c>
      <c r="L716" s="5">
        <v>360676</v>
      </c>
      <c r="M716" s="5">
        <v>930982</v>
      </c>
      <c r="N716" s="5">
        <v>0</v>
      </c>
      <c r="O716" s="5">
        <v>75282</v>
      </c>
      <c r="P716" s="5">
        <v>24190</v>
      </c>
      <c r="Q716" s="5">
        <v>210</v>
      </c>
      <c r="R716" s="5">
        <v>0</v>
      </c>
      <c r="S716" s="5">
        <v>49577</v>
      </c>
      <c r="T716" s="5">
        <v>122413</v>
      </c>
      <c r="U716" s="5">
        <v>101155</v>
      </c>
      <c r="V716" s="5">
        <v>105993</v>
      </c>
      <c r="W716" s="5">
        <v>141</v>
      </c>
      <c r="X716" s="5">
        <v>217000</v>
      </c>
      <c r="Y716" s="5">
        <v>2396</v>
      </c>
    </row>
    <row r="717" spans="1:25" x14ac:dyDescent="0.3">
      <c r="A717" s="1">
        <v>4056992</v>
      </c>
      <c r="B717" s="1" t="s">
        <v>9</v>
      </c>
      <c r="C717" s="2"/>
      <c r="D717" s="4" t="s">
        <v>55</v>
      </c>
      <c r="E717" s="4">
        <v>4056992</v>
      </c>
      <c r="F717" s="5">
        <v>4362</v>
      </c>
      <c r="G717" s="5">
        <v>0</v>
      </c>
      <c r="H717" s="5">
        <v>77734</v>
      </c>
      <c r="I717" s="5">
        <v>261482</v>
      </c>
      <c r="J717" s="5">
        <v>47132</v>
      </c>
      <c r="K717" s="5">
        <v>0</v>
      </c>
      <c r="L717" s="5">
        <v>390709</v>
      </c>
      <c r="M717" s="5">
        <v>1257197</v>
      </c>
      <c r="N717" s="5">
        <v>0</v>
      </c>
      <c r="O717" s="5">
        <v>60454</v>
      </c>
      <c r="P717" s="5">
        <v>22152</v>
      </c>
      <c r="Q717" s="5">
        <v>452</v>
      </c>
      <c r="R717" s="5">
        <v>0</v>
      </c>
      <c r="S717" s="5">
        <v>37129</v>
      </c>
      <c r="T717" s="5">
        <v>72027</v>
      </c>
      <c r="U717" s="5">
        <v>103782</v>
      </c>
      <c r="V717" s="5">
        <v>115912</v>
      </c>
      <c r="W717" s="5">
        <v>59</v>
      </c>
      <c r="X717" s="5">
        <v>217790</v>
      </c>
      <c r="Y717" s="5">
        <v>2343</v>
      </c>
    </row>
    <row r="718" spans="1:25" x14ac:dyDescent="0.3">
      <c r="A718" s="1">
        <v>4056992</v>
      </c>
      <c r="B718" s="1" t="s">
        <v>10</v>
      </c>
      <c r="C718" s="2"/>
      <c r="D718" s="4" t="s">
        <v>55</v>
      </c>
      <c r="E718" s="4">
        <v>4056992</v>
      </c>
      <c r="F718" s="5">
        <v>3990</v>
      </c>
      <c r="G718" s="5">
        <v>0</v>
      </c>
      <c r="H718" s="5">
        <v>97943</v>
      </c>
      <c r="I718" s="5">
        <v>236739</v>
      </c>
      <c r="J718" s="5">
        <v>44269</v>
      </c>
      <c r="K718" s="5">
        <v>0</v>
      </c>
      <c r="L718" s="5">
        <v>382941</v>
      </c>
      <c r="M718" s="5">
        <v>1692784</v>
      </c>
      <c r="N718" s="5">
        <v>0</v>
      </c>
      <c r="O718" s="5">
        <v>123687</v>
      </c>
      <c r="P718" s="5">
        <v>19282</v>
      </c>
      <c r="Q718" s="5">
        <v>511</v>
      </c>
      <c r="R718" s="5">
        <v>0</v>
      </c>
      <c r="S718" s="5">
        <v>34306</v>
      </c>
      <c r="T718" s="5">
        <v>96331</v>
      </c>
      <c r="U718" s="5">
        <v>107589</v>
      </c>
      <c r="V718" s="5">
        <v>114662</v>
      </c>
      <c r="W718" s="5">
        <v>86</v>
      </c>
      <c r="X718" s="5">
        <v>198940</v>
      </c>
      <c r="Y718" s="5">
        <v>2209</v>
      </c>
    </row>
    <row r="719" spans="1:25" x14ac:dyDescent="0.3">
      <c r="A719" s="1">
        <v>4056992</v>
      </c>
      <c r="B719" s="1" t="s">
        <v>11</v>
      </c>
      <c r="C719" s="2"/>
      <c r="D719" s="4" t="s">
        <v>55</v>
      </c>
      <c r="E719" s="4">
        <v>4056992</v>
      </c>
      <c r="F719" s="5">
        <v>58944</v>
      </c>
      <c r="G719" s="5">
        <v>0</v>
      </c>
      <c r="H719" s="5">
        <v>1134778</v>
      </c>
      <c r="I719" s="5">
        <v>215694</v>
      </c>
      <c r="J719" s="5">
        <v>21161</v>
      </c>
      <c r="K719" s="5">
        <v>0</v>
      </c>
      <c r="L719" s="5">
        <v>1430578</v>
      </c>
      <c r="M719" s="5">
        <v>1847379</v>
      </c>
      <c r="N719" s="5">
        <v>0</v>
      </c>
      <c r="O719" s="5">
        <v>129469</v>
      </c>
      <c r="P719" s="5">
        <v>19964</v>
      </c>
      <c r="Q719" s="5">
        <v>493</v>
      </c>
      <c r="R719" s="5">
        <v>0</v>
      </c>
      <c r="S719" s="5">
        <v>40088</v>
      </c>
      <c r="T719" s="5">
        <v>108262</v>
      </c>
      <c r="U719" s="5">
        <v>89476</v>
      </c>
      <c r="V719" s="5">
        <v>136397</v>
      </c>
      <c r="W719" s="5">
        <v>109</v>
      </c>
      <c r="X719" s="5">
        <v>177686</v>
      </c>
      <c r="Y719" s="5">
        <v>2140</v>
      </c>
    </row>
    <row r="720" spans="1:25" x14ac:dyDescent="0.3">
      <c r="A720" s="1">
        <v>4056992</v>
      </c>
      <c r="B720" s="1" t="s">
        <v>12</v>
      </c>
      <c r="C720" s="2"/>
      <c r="D720" s="4" t="s">
        <v>55</v>
      </c>
      <c r="E720" s="4">
        <v>4056992</v>
      </c>
      <c r="F720" s="5">
        <v>2035</v>
      </c>
      <c r="G720" s="5">
        <v>0</v>
      </c>
      <c r="H720" s="5">
        <v>199017</v>
      </c>
      <c r="I720" s="5">
        <v>186653</v>
      </c>
      <c r="J720" s="5">
        <v>11405</v>
      </c>
      <c r="K720" s="5">
        <v>0</v>
      </c>
      <c r="L720" s="5">
        <v>399110</v>
      </c>
      <c r="M720" s="5">
        <v>2280361</v>
      </c>
      <c r="N720" s="5">
        <v>0</v>
      </c>
      <c r="O720" s="5">
        <v>132978</v>
      </c>
      <c r="P720" s="5">
        <v>16223</v>
      </c>
      <c r="Q720" s="5">
        <v>497</v>
      </c>
      <c r="R720" s="5">
        <v>0</v>
      </c>
      <c r="S720" s="5">
        <v>36625</v>
      </c>
      <c r="T720" s="5">
        <v>89678</v>
      </c>
      <c r="U720" s="5">
        <v>66644</v>
      </c>
      <c r="V720" s="5">
        <v>128582</v>
      </c>
      <c r="W720" s="5">
        <v>119</v>
      </c>
      <c r="X720" s="5">
        <v>174772</v>
      </c>
      <c r="Y720" s="5">
        <v>2101</v>
      </c>
    </row>
    <row r="721" spans="1:25" x14ac:dyDescent="0.3">
      <c r="A721" s="1">
        <v>4056992</v>
      </c>
      <c r="B721" s="1" t="s">
        <v>13</v>
      </c>
      <c r="C721" s="2"/>
      <c r="D721" s="4" t="s">
        <v>55</v>
      </c>
      <c r="E721" s="4">
        <v>4056992</v>
      </c>
      <c r="F721" s="5">
        <v>27704</v>
      </c>
      <c r="G721" s="5">
        <v>0</v>
      </c>
      <c r="H721" s="5">
        <v>342181</v>
      </c>
      <c r="I721" s="5">
        <v>222780</v>
      </c>
      <c r="J721" s="5">
        <v>11393</v>
      </c>
      <c r="K721" s="5">
        <v>0</v>
      </c>
      <c r="L721" s="5">
        <v>604058</v>
      </c>
      <c r="M721" s="5">
        <v>2607477</v>
      </c>
      <c r="N721" s="5">
        <v>0</v>
      </c>
      <c r="O721" s="5">
        <v>273931</v>
      </c>
      <c r="P721" s="5">
        <v>11713</v>
      </c>
      <c r="Q721" s="5">
        <v>433</v>
      </c>
      <c r="R721" s="5">
        <v>0</v>
      </c>
      <c r="S721" s="5">
        <v>36461</v>
      </c>
      <c r="T721" s="5">
        <v>87911</v>
      </c>
      <c r="U721" s="5">
        <v>68909</v>
      </c>
      <c r="V721" s="5">
        <v>86378</v>
      </c>
      <c r="W721" s="5">
        <v>135</v>
      </c>
      <c r="X721" s="5">
        <v>168538</v>
      </c>
      <c r="Y721" s="5">
        <v>1819</v>
      </c>
    </row>
    <row r="722" spans="1:25" x14ac:dyDescent="0.3">
      <c r="A722" s="1">
        <v>4056992</v>
      </c>
      <c r="B722" s="1" t="s">
        <v>14</v>
      </c>
      <c r="C722" s="2"/>
      <c r="D722" s="4" t="s">
        <v>55</v>
      </c>
      <c r="E722" s="4">
        <v>4056992</v>
      </c>
      <c r="F722" s="5">
        <v>21325</v>
      </c>
      <c r="G722" s="5">
        <v>0</v>
      </c>
      <c r="H722" s="5">
        <v>131419</v>
      </c>
      <c r="I722" s="5">
        <v>200582</v>
      </c>
      <c r="J722" s="5">
        <v>8888</v>
      </c>
      <c r="K722" s="5" t="s">
        <v>33</v>
      </c>
      <c r="L722" s="5">
        <v>362214</v>
      </c>
      <c r="M722" s="5">
        <v>2150636</v>
      </c>
      <c r="N722" s="5">
        <v>0</v>
      </c>
      <c r="O722" s="5">
        <v>225840</v>
      </c>
      <c r="P722" s="5">
        <v>9235</v>
      </c>
      <c r="Q722" s="5" t="s">
        <v>33</v>
      </c>
      <c r="R722" s="5" t="s">
        <v>33</v>
      </c>
      <c r="S722" s="5">
        <v>35357</v>
      </c>
      <c r="T722" s="5">
        <v>83818</v>
      </c>
      <c r="U722" s="5">
        <v>43638</v>
      </c>
      <c r="V722" s="5">
        <v>71190</v>
      </c>
      <c r="W722" s="5">
        <v>131</v>
      </c>
      <c r="X722" s="5">
        <v>168388</v>
      </c>
      <c r="Y722" s="5">
        <v>2022</v>
      </c>
    </row>
    <row r="723" spans="1:25" x14ac:dyDescent="0.3">
      <c r="A723" s="1">
        <v>4056992</v>
      </c>
      <c r="B723" s="1" t="s">
        <v>15</v>
      </c>
      <c r="C723" s="2"/>
      <c r="D723" s="4" t="s">
        <v>55</v>
      </c>
      <c r="E723" s="4">
        <v>4056992</v>
      </c>
      <c r="F723" s="5">
        <v>37512</v>
      </c>
      <c r="G723" s="5">
        <v>0</v>
      </c>
      <c r="H723" s="5">
        <v>82630</v>
      </c>
      <c r="I723" s="5">
        <v>216596</v>
      </c>
      <c r="J723" s="5">
        <v>15405</v>
      </c>
      <c r="K723" s="5" t="s">
        <v>33</v>
      </c>
      <c r="L723" s="5">
        <v>352143</v>
      </c>
      <c r="M723" s="5">
        <v>1703377</v>
      </c>
      <c r="N723" s="5">
        <v>0</v>
      </c>
      <c r="O723" s="5">
        <v>149420</v>
      </c>
      <c r="P723" s="5">
        <v>8498</v>
      </c>
      <c r="Q723" s="5" t="s">
        <v>33</v>
      </c>
      <c r="R723" s="5" t="s">
        <v>33</v>
      </c>
      <c r="S723" s="5">
        <v>35835</v>
      </c>
      <c r="T723" s="5">
        <v>71095</v>
      </c>
      <c r="U723" s="5">
        <v>38800</v>
      </c>
      <c r="V723" s="5">
        <v>75415</v>
      </c>
      <c r="W723" s="5">
        <v>87</v>
      </c>
      <c r="X723" s="5">
        <v>129069</v>
      </c>
      <c r="Y723" s="5">
        <v>1470</v>
      </c>
    </row>
    <row r="724" spans="1:25" x14ac:dyDescent="0.3">
      <c r="A724" s="1">
        <v>4056992</v>
      </c>
      <c r="B724" s="1" t="s">
        <v>16</v>
      </c>
      <c r="C724" s="2"/>
      <c r="D724" s="4" t="s">
        <v>55</v>
      </c>
      <c r="E724" s="4">
        <v>4056992</v>
      </c>
      <c r="F724" s="5">
        <v>8673</v>
      </c>
      <c r="G724" s="5">
        <v>0</v>
      </c>
      <c r="H724" s="5">
        <v>26943</v>
      </c>
      <c r="I724" s="5">
        <v>202070</v>
      </c>
      <c r="J724" s="5">
        <v>15241</v>
      </c>
      <c r="K724" s="5" t="s">
        <v>33</v>
      </c>
      <c r="L724" s="5">
        <v>252927</v>
      </c>
      <c r="M724" s="5">
        <v>1604152</v>
      </c>
      <c r="N724" s="5">
        <v>-4403</v>
      </c>
      <c r="O724" s="5">
        <v>74810</v>
      </c>
      <c r="P724" s="5">
        <v>8501</v>
      </c>
      <c r="Q724" s="5" t="s">
        <v>33</v>
      </c>
      <c r="R724" s="5" t="s">
        <v>33</v>
      </c>
      <c r="S724" s="5">
        <v>30759</v>
      </c>
      <c r="T724" s="5">
        <v>67302</v>
      </c>
      <c r="U724" s="5">
        <v>38225</v>
      </c>
      <c r="V724" s="5">
        <v>98352</v>
      </c>
      <c r="W724" s="5">
        <v>238</v>
      </c>
      <c r="X724" s="5">
        <v>135131</v>
      </c>
      <c r="Y724" s="5">
        <v>1665</v>
      </c>
    </row>
    <row r="725" spans="1:25" x14ac:dyDescent="0.3">
      <c r="A725" s="1">
        <v>4056992</v>
      </c>
      <c r="B725" s="1" t="s">
        <v>17</v>
      </c>
      <c r="C725" s="2"/>
      <c r="D725" s="4" t="s">
        <v>55</v>
      </c>
      <c r="E725" s="4">
        <v>4056992</v>
      </c>
      <c r="F725" s="5">
        <v>31659</v>
      </c>
      <c r="G725" s="5">
        <v>310</v>
      </c>
      <c r="H725" s="5">
        <v>14302</v>
      </c>
      <c r="I725" s="5">
        <v>167873</v>
      </c>
      <c r="J725" s="5">
        <v>13440</v>
      </c>
      <c r="K725" s="5" t="s">
        <v>33</v>
      </c>
      <c r="L725" s="5">
        <v>227584</v>
      </c>
      <c r="M725" s="5">
        <v>1482095</v>
      </c>
      <c r="N725" s="5">
        <v>1784</v>
      </c>
      <c r="O725" s="5">
        <v>45210</v>
      </c>
      <c r="P725" s="5">
        <v>7476</v>
      </c>
      <c r="Q725" s="5" t="s">
        <v>33</v>
      </c>
      <c r="R725" s="5" t="s">
        <v>33</v>
      </c>
      <c r="S725" s="5">
        <v>33282</v>
      </c>
      <c r="T725" s="5">
        <v>61411</v>
      </c>
      <c r="U725" s="5">
        <v>36645</v>
      </c>
      <c r="V725" s="5">
        <v>89146</v>
      </c>
      <c r="W725" s="5">
        <v>184</v>
      </c>
      <c r="X725" s="5">
        <v>98261</v>
      </c>
      <c r="Y725" s="5">
        <v>1966</v>
      </c>
    </row>
    <row r="726" spans="1:25" x14ac:dyDescent="0.3">
      <c r="A726" s="1">
        <v>4056992</v>
      </c>
      <c r="B726" s="1" t="s">
        <v>18</v>
      </c>
      <c r="C726" s="2"/>
      <c r="D726" s="4" t="s">
        <v>55</v>
      </c>
      <c r="E726" s="4">
        <v>4056992</v>
      </c>
      <c r="F726" s="5">
        <v>2960</v>
      </c>
      <c r="G726" s="5">
        <v>29206</v>
      </c>
      <c r="H726" s="5">
        <v>19010</v>
      </c>
      <c r="I726" s="5">
        <v>168018</v>
      </c>
      <c r="J726" s="5">
        <v>8954</v>
      </c>
      <c r="K726" s="5" t="s">
        <v>33</v>
      </c>
      <c r="L726" s="5">
        <v>228148</v>
      </c>
      <c r="M726" s="5">
        <v>1543707</v>
      </c>
      <c r="N726" s="5">
        <v>30474</v>
      </c>
      <c r="O726" s="5">
        <v>32282</v>
      </c>
      <c r="P726" s="5">
        <v>4825</v>
      </c>
      <c r="Q726" s="5" t="s">
        <v>33</v>
      </c>
      <c r="R726" s="5" t="s">
        <v>33</v>
      </c>
      <c r="S726" s="5">
        <v>34476</v>
      </c>
      <c r="T726" s="5">
        <v>68429</v>
      </c>
      <c r="U726" s="5">
        <v>41402</v>
      </c>
      <c r="V726" s="5">
        <v>84829</v>
      </c>
      <c r="W726" s="5">
        <v>162</v>
      </c>
      <c r="X726" s="5">
        <v>87558</v>
      </c>
      <c r="Y726" s="5">
        <v>2500</v>
      </c>
    </row>
    <row r="727" spans="1:25" x14ac:dyDescent="0.3">
      <c r="A727" s="1">
        <v>4056992</v>
      </c>
      <c r="B727" s="1" t="s">
        <v>19</v>
      </c>
      <c r="C727" s="2"/>
      <c r="D727" s="4" t="s">
        <v>55</v>
      </c>
      <c r="E727" s="4">
        <v>4056992</v>
      </c>
      <c r="F727" s="5">
        <v>4952</v>
      </c>
      <c r="G727" s="5">
        <v>25363</v>
      </c>
      <c r="H727" s="5">
        <v>8214</v>
      </c>
      <c r="I727" s="5">
        <v>148652</v>
      </c>
      <c r="J727" s="5">
        <v>4350</v>
      </c>
      <c r="K727" s="5" t="s">
        <v>33</v>
      </c>
      <c r="L727" s="5">
        <v>191530</v>
      </c>
      <c r="M727" s="5">
        <v>1761551</v>
      </c>
      <c r="N727" s="5">
        <v>62790</v>
      </c>
      <c r="O727" s="5">
        <v>46828</v>
      </c>
      <c r="P727" s="5">
        <v>6063</v>
      </c>
      <c r="Q727" s="5" t="s">
        <v>33</v>
      </c>
      <c r="R727" s="5" t="s">
        <v>33</v>
      </c>
      <c r="S727" s="5">
        <v>33551</v>
      </c>
      <c r="T727" s="5">
        <v>64995</v>
      </c>
      <c r="U727" s="5">
        <v>44086</v>
      </c>
      <c r="V727" s="5">
        <v>81504</v>
      </c>
      <c r="W727" s="5">
        <v>63</v>
      </c>
      <c r="X727" s="5">
        <v>109782</v>
      </c>
      <c r="Y727" s="5">
        <v>2293</v>
      </c>
    </row>
    <row r="728" spans="1:25" x14ac:dyDescent="0.3">
      <c r="A728" s="1">
        <v>4056992</v>
      </c>
      <c r="B728" s="1" t="s">
        <v>20</v>
      </c>
      <c r="C728" s="2"/>
      <c r="D728" s="4" t="s">
        <v>55</v>
      </c>
      <c r="E728" s="4">
        <v>4056992</v>
      </c>
      <c r="F728" s="5">
        <v>-3</v>
      </c>
      <c r="G728" s="5">
        <v>27284</v>
      </c>
      <c r="H728" s="5">
        <v>1620</v>
      </c>
      <c r="I728" s="5">
        <v>116735</v>
      </c>
      <c r="J728" s="5">
        <v>6169</v>
      </c>
      <c r="K728" s="5" t="s">
        <v>33</v>
      </c>
      <c r="L728" s="5">
        <v>151805</v>
      </c>
      <c r="M728" s="5">
        <v>1097044</v>
      </c>
      <c r="N728" s="5">
        <v>142065</v>
      </c>
      <c r="O728" s="5">
        <v>55149</v>
      </c>
      <c r="P728" s="5">
        <v>5720</v>
      </c>
      <c r="Q728" s="5" t="s">
        <v>33</v>
      </c>
      <c r="R728" s="5" t="s">
        <v>33</v>
      </c>
      <c r="S728" s="5">
        <v>33249</v>
      </c>
      <c r="T728" s="5">
        <v>67178</v>
      </c>
      <c r="U728" s="5">
        <v>40802</v>
      </c>
      <c r="V728" s="5">
        <v>46232</v>
      </c>
      <c r="W728" s="5">
        <v>117</v>
      </c>
      <c r="X728" s="5">
        <v>135016</v>
      </c>
      <c r="Y728" s="5">
        <v>2997</v>
      </c>
    </row>
    <row r="729" spans="1:25" x14ac:dyDescent="0.3">
      <c r="A729" s="1">
        <v>4056992</v>
      </c>
      <c r="B729" s="1" t="s">
        <v>21</v>
      </c>
      <c r="C729" s="2"/>
      <c r="D729" s="4" t="s">
        <v>55</v>
      </c>
      <c r="E729" s="4">
        <v>4056992</v>
      </c>
      <c r="F729" s="5">
        <v>248</v>
      </c>
      <c r="G729" s="5">
        <v>31621</v>
      </c>
      <c r="H729" s="5">
        <v>1830</v>
      </c>
      <c r="I729" s="5">
        <v>96834</v>
      </c>
      <c r="J729" s="5">
        <v>5193</v>
      </c>
      <c r="K729" s="5" t="s">
        <v>33</v>
      </c>
      <c r="L729" s="5">
        <v>135726</v>
      </c>
      <c r="M729" s="5">
        <v>1275171</v>
      </c>
      <c r="N729" s="5">
        <v>205961</v>
      </c>
      <c r="O729" s="5">
        <v>41960</v>
      </c>
      <c r="P729" s="5">
        <v>7364</v>
      </c>
      <c r="Q729" s="5" t="s">
        <v>33</v>
      </c>
      <c r="R729" s="5" t="s">
        <v>33</v>
      </c>
      <c r="S729" s="5">
        <v>29762</v>
      </c>
      <c r="T729" s="5">
        <v>55378</v>
      </c>
      <c r="U729" s="5">
        <v>46814</v>
      </c>
      <c r="V729" s="5">
        <v>67078</v>
      </c>
      <c r="W729" s="5">
        <v>3596</v>
      </c>
      <c r="X729" s="5">
        <v>126295</v>
      </c>
      <c r="Y729" s="5">
        <v>2613</v>
      </c>
    </row>
    <row r="730" spans="1:25" x14ac:dyDescent="0.3">
      <c r="A730" s="1">
        <v>4056992</v>
      </c>
      <c r="B730" s="1" t="s">
        <v>22</v>
      </c>
      <c r="C730" s="2"/>
      <c r="D730" s="4" t="s">
        <v>55</v>
      </c>
      <c r="E730" s="4">
        <v>4056992</v>
      </c>
      <c r="F730" s="5">
        <v>87</v>
      </c>
      <c r="G730" s="5">
        <v>25385</v>
      </c>
      <c r="H730" s="5">
        <v>17396</v>
      </c>
      <c r="I730" s="5">
        <v>109217</v>
      </c>
      <c r="J730" s="5">
        <v>7257</v>
      </c>
      <c r="K730" s="5" t="s">
        <v>33</v>
      </c>
      <c r="L730" s="5">
        <v>159341</v>
      </c>
      <c r="M730" s="5">
        <v>1364607</v>
      </c>
      <c r="N730" s="5">
        <v>279210</v>
      </c>
      <c r="O730" s="5">
        <v>35073</v>
      </c>
      <c r="P730" s="5">
        <v>10089</v>
      </c>
      <c r="Q730" s="5" t="s">
        <v>33</v>
      </c>
      <c r="R730" s="5" t="s">
        <v>33</v>
      </c>
      <c r="S730" s="5">
        <v>29882</v>
      </c>
      <c r="T730" s="5">
        <v>63283</v>
      </c>
      <c r="U730" s="5">
        <v>48419</v>
      </c>
      <c r="V730" s="5">
        <v>63040</v>
      </c>
      <c r="W730" s="5">
        <v>11960</v>
      </c>
      <c r="X730" s="5">
        <v>150886</v>
      </c>
      <c r="Y730" s="5">
        <v>3190</v>
      </c>
    </row>
    <row r="731" spans="1:25" x14ac:dyDescent="0.3">
      <c r="A731" s="1">
        <v>4056992</v>
      </c>
      <c r="B731" s="1" t="s">
        <v>23</v>
      </c>
      <c r="C731" s="2"/>
      <c r="D731" s="4" t="s">
        <v>55</v>
      </c>
      <c r="E731" s="4">
        <v>4056992</v>
      </c>
      <c r="F731" s="5">
        <v>177</v>
      </c>
      <c r="G731" s="5">
        <v>31290</v>
      </c>
      <c r="H731" s="5">
        <v>2412</v>
      </c>
      <c r="I731" s="5">
        <v>100557</v>
      </c>
      <c r="J731" s="5">
        <v>14929</v>
      </c>
      <c r="K731" s="5" t="s">
        <v>33</v>
      </c>
      <c r="L731" s="5">
        <v>149364</v>
      </c>
      <c r="M731" s="5">
        <v>1248689</v>
      </c>
      <c r="N731" s="5">
        <v>209320</v>
      </c>
      <c r="O731" s="5">
        <v>29631</v>
      </c>
      <c r="P731" s="5">
        <v>11344</v>
      </c>
      <c r="Q731" s="5" t="s">
        <v>33</v>
      </c>
      <c r="R731" s="5" t="s">
        <v>33</v>
      </c>
      <c r="S731" s="5">
        <v>28340</v>
      </c>
      <c r="T731" s="5">
        <v>78023</v>
      </c>
      <c r="U731" s="5">
        <v>53624</v>
      </c>
      <c r="V731" s="5">
        <v>59003</v>
      </c>
      <c r="W731" s="5">
        <v>15791</v>
      </c>
      <c r="X731" s="5">
        <v>174210</v>
      </c>
      <c r="Y731" s="5">
        <v>1318</v>
      </c>
    </row>
    <row r="732" spans="1:25" x14ac:dyDescent="0.3">
      <c r="A732" s="1">
        <v>4056992</v>
      </c>
      <c r="B732" s="1" t="s">
        <v>24</v>
      </c>
      <c r="C732" s="2"/>
      <c r="D732" s="4" t="s">
        <v>55</v>
      </c>
      <c r="E732" s="4">
        <v>4056992</v>
      </c>
      <c r="F732" s="5">
        <v>81</v>
      </c>
      <c r="G732" s="5">
        <v>38592</v>
      </c>
      <c r="H732" s="5">
        <v>5471</v>
      </c>
      <c r="I732" s="5">
        <v>77484</v>
      </c>
      <c r="J732" s="5">
        <v>6719</v>
      </c>
      <c r="K732" s="5" t="s">
        <v>33</v>
      </c>
      <c r="L732" s="5">
        <v>128347</v>
      </c>
      <c r="M732" s="5">
        <v>924977</v>
      </c>
      <c r="N732" s="5">
        <v>123253</v>
      </c>
      <c r="O732" s="5">
        <v>30786</v>
      </c>
      <c r="P732" s="5">
        <v>7314</v>
      </c>
      <c r="Q732" s="5" t="s">
        <v>33</v>
      </c>
      <c r="R732" s="5" t="s">
        <v>33</v>
      </c>
      <c r="S732" s="5">
        <v>24881</v>
      </c>
      <c r="T732" s="5">
        <v>58630</v>
      </c>
      <c r="U732" s="5">
        <v>46720</v>
      </c>
      <c r="V732" s="5">
        <v>34665</v>
      </c>
      <c r="W732" s="5">
        <v>8800</v>
      </c>
      <c r="X732" s="5">
        <v>152154</v>
      </c>
      <c r="Y732" s="5">
        <v>3411</v>
      </c>
    </row>
    <row r="733" spans="1:25" x14ac:dyDescent="0.3">
      <c r="A733" s="1">
        <v>4056992</v>
      </c>
      <c r="B733" s="1" t="s">
        <v>25</v>
      </c>
      <c r="C733" s="2"/>
      <c r="D733" s="4" t="s">
        <v>55</v>
      </c>
      <c r="E733" s="4">
        <v>4056992</v>
      </c>
      <c r="F733" s="5">
        <v>573</v>
      </c>
      <c r="G733" s="5">
        <v>62245</v>
      </c>
      <c r="H733" s="5">
        <v>7156</v>
      </c>
      <c r="I733" s="5">
        <v>95095</v>
      </c>
      <c r="J733" s="5">
        <v>6001</v>
      </c>
      <c r="K733" s="5" t="s">
        <v>33</v>
      </c>
      <c r="L733" s="5">
        <v>171070</v>
      </c>
      <c r="M733" s="5">
        <v>887208</v>
      </c>
      <c r="N733" s="5">
        <v>136301</v>
      </c>
      <c r="O733" s="5">
        <v>28036</v>
      </c>
      <c r="P733" s="5">
        <v>8291</v>
      </c>
      <c r="Q733" s="5" t="s">
        <v>33</v>
      </c>
      <c r="R733" s="5" t="s">
        <v>33</v>
      </c>
      <c r="S733" s="5">
        <v>28918</v>
      </c>
      <c r="T733" s="5">
        <v>60284</v>
      </c>
      <c r="U733" s="5">
        <v>48250</v>
      </c>
      <c r="V733" s="5">
        <v>31523</v>
      </c>
      <c r="W733" s="5">
        <v>1066</v>
      </c>
      <c r="X733" s="5">
        <v>137243</v>
      </c>
      <c r="Y733" s="5">
        <v>2128</v>
      </c>
    </row>
    <row r="734" spans="1:25" x14ac:dyDescent="0.3">
      <c r="A734" s="1">
        <v>4056992</v>
      </c>
      <c r="B734" s="1" t="s">
        <v>26</v>
      </c>
      <c r="C734" s="2"/>
      <c r="D734" s="4" t="s">
        <v>55</v>
      </c>
      <c r="E734" s="4">
        <v>4056992</v>
      </c>
      <c r="F734" s="5">
        <v>0</v>
      </c>
      <c r="G734" s="5">
        <v>39943</v>
      </c>
      <c r="H734" s="5">
        <v>19613</v>
      </c>
      <c r="I734" s="5">
        <v>68251</v>
      </c>
      <c r="J734" s="5">
        <v>10298</v>
      </c>
      <c r="K734" s="5" t="s">
        <v>33</v>
      </c>
      <c r="L734" s="5">
        <v>138105</v>
      </c>
      <c r="M734" s="5">
        <v>1005208</v>
      </c>
      <c r="N734" s="5">
        <v>107852</v>
      </c>
      <c r="O734" s="5">
        <v>28819</v>
      </c>
      <c r="P734" s="5">
        <v>5533</v>
      </c>
      <c r="Q734" s="5" t="s">
        <v>33</v>
      </c>
      <c r="R734" s="5" t="s">
        <v>33</v>
      </c>
      <c r="S734" s="5">
        <v>34338</v>
      </c>
      <c r="T734" s="5">
        <v>61622</v>
      </c>
      <c r="U734" s="5">
        <v>51614</v>
      </c>
      <c r="V734" s="5">
        <v>22316</v>
      </c>
      <c r="W734" s="5">
        <v>0</v>
      </c>
      <c r="X734" s="5">
        <v>156226</v>
      </c>
      <c r="Y734" s="5">
        <v>5397</v>
      </c>
    </row>
    <row r="735" spans="1:25" x14ac:dyDescent="0.3">
      <c r="A735" s="1">
        <v>4056992</v>
      </c>
      <c r="B735" s="1" t="s">
        <v>27</v>
      </c>
      <c r="C735" s="2"/>
      <c r="D735" s="4" t="s">
        <v>55</v>
      </c>
      <c r="E735" s="4">
        <v>4056992</v>
      </c>
      <c r="F735" s="5">
        <v>0</v>
      </c>
      <c r="G735" s="5">
        <v>165066</v>
      </c>
      <c r="H735" s="5">
        <v>14889</v>
      </c>
      <c r="I735" s="5">
        <v>60269</v>
      </c>
      <c r="J735" s="5">
        <v>8818</v>
      </c>
      <c r="K735" s="5" t="s">
        <v>33</v>
      </c>
      <c r="L735" s="5">
        <v>249042</v>
      </c>
      <c r="M735" s="5">
        <v>938732</v>
      </c>
      <c r="N735" s="5">
        <v>124282</v>
      </c>
      <c r="O735" s="5">
        <v>29284</v>
      </c>
      <c r="P735" s="5">
        <v>5976</v>
      </c>
      <c r="Q735" s="5" t="s">
        <v>33</v>
      </c>
      <c r="R735" s="5" t="s">
        <v>33</v>
      </c>
      <c r="S735" s="5">
        <v>33022</v>
      </c>
      <c r="T735" s="5">
        <v>63146</v>
      </c>
      <c r="U735" s="5">
        <v>50994</v>
      </c>
      <c r="V735" s="5">
        <v>16714</v>
      </c>
      <c r="W735" s="5">
        <v>0</v>
      </c>
      <c r="X735" s="5">
        <v>135214</v>
      </c>
      <c r="Y735" s="5">
        <v>4056</v>
      </c>
    </row>
    <row r="736" spans="1:25" x14ac:dyDescent="0.3">
      <c r="A736" s="1">
        <v>4056992</v>
      </c>
      <c r="B736" s="1" t="s">
        <v>28</v>
      </c>
      <c r="C736" s="2"/>
      <c r="D736" s="4" t="s">
        <v>55</v>
      </c>
      <c r="E736" s="4">
        <v>4056992</v>
      </c>
      <c r="F736" s="5">
        <v>0</v>
      </c>
      <c r="G736" s="5">
        <v>52806</v>
      </c>
      <c r="H736" s="5">
        <v>19866</v>
      </c>
      <c r="I736" s="5">
        <v>101924</v>
      </c>
      <c r="J736" s="5">
        <v>6269</v>
      </c>
      <c r="K736" s="5" t="s">
        <v>33</v>
      </c>
      <c r="L736" s="5">
        <v>202265</v>
      </c>
      <c r="M736" s="5">
        <v>853021</v>
      </c>
      <c r="N736" s="5">
        <v>118065</v>
      </c>
      <c r="O736" s="5">
        <v>29762</v>
      </c>
      <c r="P736" s="5">
        <v>6082</v>
      </c>
      <c r="Q736" s="5" t="s">
        <v>33</v>
      </c>
      <c r="R736" s="5" t="s">
        <v>33</v>
      </c>
      <c r="S736" s="5">
        <v>33760</v>
      </c>
      <c r="T736" s="5">
        <v>56130</v>
      </c>
      <c r="U736" s="5">
        <v>50449</v>
      </c>
      <c r="V736" s="5">
        <v>35894</v>
      </c>
      <c r="W736" s="5">
        <v>0</v>
      </c>
      <c r="X736" s="5">
        <v>172871</v>
      </c>
      <c r="Y736" s="5">
        <v>4449</v>
      </c>
    </row>
    <row r="737" spans="1:25" x14ac:dyDescent="0.3">
      <c r="A737" s="1">
        <v>4056992</v>
      </c>
      <c r="B737" s="1" t="s">
        <v>29</v>
      </c>
      <c r="C737" s="2"/>
      <c r="D737" s="4" t="s">
        <v>55</v>
      </c>
      <c r="E737" s="4">
        <v>4056992</v>
      </c>
      <c r="F737" s="5">
        <v>0</v>
      </c>
      <c r="G737" s="5">
        <v>228767</v>
      </c>
      <c r="H737" s="5">
        <v>18832</v>
      </c>
      <c r="I737" s="5">
        <v>106360</v>
      </c>
      <c r="J737" s="5">
        <v>6658</v>
      </c>
      <c r="K737" s="5" t="s">
        <v>33</v>
      </c>
      <c r="L737" s="5">
        <v>360618</v>
      </c>
      <c r="M737" s="5">
        <v>834898</v>
      </c>
      <c r="N737" s="5">
        <v>106437</v>
      </c>
      <c r="O737" s="5">
        <v>20179</v>
      </c>
      <c r="P737" s="5">
        <v>9883</v>
      </c>
      <c r="Q737" s="5" t="s">
        <v>33</v>
      </c>
      <c r="R737" s="5" t="s">
        <v>33</v>
      </c>
      <c r="S737" s="5">
        <v>38757</v>
      </c>
      <c r="T737" s="5">
        <v>69250</v>
      </c>
      <c r="U737" s="5">
        <v>48079</v>
      </c>
      <c r="V737" s="5">
        <v>38862</v>
      </c>
      <c r="W737" s="5">
        <v>0</v>
      </c>
      <c r="X737" s="5">
        <v>155832</v>
      </c>
      <c r="Y737" s="5">
        <v>6354</v>
      </c>
    </row>
    <row r="738" spans="1:25" x14ac:dyDescent="0.3">
      <c r="A738" s="1">
        <v>4056992</v>
      </c>
      <c r="B738" s="1" t="s">
        <v>30</v>
      </c>
      <c r="C738" s="2"/>
      <c r="D738" s="4" t="s">
        <v>55</v>
      </c>
      <c r="E738" s="4">
        <v>4056992</v>
      </c>
      <c r="F738" s="5">
        <v>0</v>
      </c>
      <c r="G738" s="5">
        <v>82841</v>
      </c>
      <c r="H738" s="5">
        <v>6215</v>
      </c>
      <c r="I738" s="5">
        <v>89013</v>
      </c>
      <c r="J738" s="5">
        <v>9390</v>
      </c>
      <c r="K738" s="5" t="s">
        <v>33</v>
      </c>
      <c r="L738" s="5">
        <v>187460</v>
      </c>
      <c r="M738" s="5">
        <v>546275</v>
      </c>
      <c r="N738" s="5">
        <v>110581</v>
      </c>
      <c r="O738" s="5">
        <v>15229</v>
      </c>
      <c r="P738" s="5">
        <v>9667</v>
      </c>
      <c r="Q738" s="5" t="s">
        <v>33</v>
      </c>
      <c r="R738" s="5" t="s">
        <v>33</v>
      </c>
      <c r="S738" s="5">
        <v>36869</v>
      </c>
      <c r="T738" s="5">
        <v>71997</v>
      </c>
      <c r="U738" s="5">
        <v>41668</v>
      </c>
      <c r="V738" s="5">
        <v>22435</v>
      </c>
      <c r="W738" s="5">
        <v>0</v>
      </c>
      <c r="X738" s="5">
        <v>146186</v>
      </c>
      <c r="Y738" s="5">
        <v>5333</v>
      </c>
    </row>
    <row r="739" spans="1:25" x14ac:dyDescent="0.3">
      <c r="A739" s="1">
        <v>4056992</v>
      </c>
      <c r="B739" s="1" t="s">
        <v>31</v>
      </c>
      <c r="C739" s="2"/>
      <c r="D739" s="4" t="s">
        <v>55</v>
      </c>
      <c r="E739" s="4">
        <v>4056992</v>
      </c>
      <c r="F739" s="5">
        <v>85</v>
      </c>
      <c r="G739" s="5">
        <v>78251</v>
      </c>
      <c r="H739" s="5">
        <v>11209</v>
      </c>
      <c r="I739" s="5">
        <v>106081</v>
      </c>
      <c r="J739" s="5">
        <v>13624</v>
      </c>
      <c r="K739" s="5" t="s">
        <v>33</v>
      </c>
      <c r="L739" s="5">
        <v>209249</v>
      </c>
      <c r="M739" s="5">
        <v>528451</v>
      </c>
      <c r="N739" s="5">
        <v>79239</v>
      </c>
      <c r="O739" s="5">
        <v>16396</v>
      </c>
      <c r="P739" s="5">
        <v>8432</v>
      </c>
      <c r="Q739" s="5" t="s">
        <v>33</v>
      </c>
      <c r="R739" s="5" t="s">
        <v>33</v>
      </c>
      <c r="S739" s="5">
        <v>32798</v>
      </c>
      <c r="T739" s="5">
        <v>62553</v>
      </c>
      <c r="U739" s="5">
        <v>36496</v>
      </c>
      <c r="V739" s="5">
        <v>16400</v>
      </c>
      <c r="W739" s="5">
        <v>0</v>
      </c>
      <c r="X739" s="5">
        <v>130079</v>
      </c>
      <c r="Y739" s="5">
        <v>4540</v>
      </c>
    </row>
    <row r="740" spans="1:25" x14ac:dyDescent="0.3">
      <c r="A740" s="1">
        <v>4057080</v>
      </c>
      <c r="B740" s="1" t="s">
        <v>0</v>
      </c>
      <c r="C740" s="2"/>
      <c r="D740" s="4" t="s">
        <v>56</v>
      </c>
      <c r="E740" s="4">
        <v>4057080</v>
      </c>
      <c r="F740" s="5">
        <v>22682</v>
      </c>
      <c r="G740" s="5">
        <v>22774</v>
      </c>
      <c r="H740" s="5">
        <v>353137</v>
      </c>
      <c r="I740" s="5">
        <v>1319113</v>
      </c>
      <c r="J740" s="5">
        <v>41861</v>
      </c>
      <c r="K740" s="5">
        <v>0</v>
      </c>
      <c r="L740" s="5">
        <v>1759566</v>
      </c>
      <c r="M740" s="5">
        <v>1531295</v>
      </c>
      <c r="N740" s="5">
        <v>41155</v>
      </c>
      <c r="O740" s="5">
        <v>76225</v>
      </c>
      <c r="P740" s="5">
        <v>70153</v>
      </c>
      <c r="Q740" s="5">
        <v>12838</v>
      </c>
      <c r="R740" s="5">
        <v>0</v>
      </c>
      <c r="S740" s="5">
        <v>195587</v>
      </c>
      <c r="T740" s="5">
        <v>321874</v>
      </c>
      <c r="U740" s="5">
        <v>236480</v>
      </c>
      <c r="V740" s="5">
        <v>479372</v>
      </c>
      <c r="W740" s="5">
        <v>0</v>
      </c>
      <c r="X740" s="5">
        <v>646475</v>
      </c>
      <c r="Y740" s="5">
        <v>2263</v>
      </c>
    </row>
    <row r="741" spans="1:25" x14ac:dyDescent="0.3">
      <c r="A741" s="1">
        <v>4057080</v>
      </c>
      <c r="B741" s="1" t="s">
        <v>1</v>
      </c>
      <c r="C741" s="2"/>
      <c r="D741" s="4" t="s">
        <v>56</v>
      </c>
      <c r="E741" s="4">
        <v>4057080</v>
      </c>
      <c r="F741" s="5">
        <v>13381</v>
      </c>
      <c r="G741" s="5">
        <v>61702</v>
      </c>
      <c r="H741" s="5">
        <v>188085</v>
      </c>
      <c r="I741" s="5">
        <v>1186090</v>
      </c>
      <c r="J741" s="5">
        <v>0</v>
      </c>
      <c r="K741" s="5">
        <v>0</v>
      </c>
      <c r="L741" s="5">
        <v>1449259</v>
      </c>
      <c r="M741" s="5">
        <v>1704115</v>
      </c>
      <c r="N741" s="5">
        <v>28287</v>
      </c>
      <c r="O741" s="5">
        <v>78702</v>
      </c>
      <c r="P741" s="5">
        <v>77644</v>
      </c>
      <c r="Q741" s="5">
        <v>10507</v>
      </c>
      <c r="R741" s="5">
        <v>0</v>
      </c>
      <c r="S741" s="5">
        <v>191071</v>
      </c>
      <c r="T741" s="5">
        <v>343181</v>
      </c>
      <c r="U741" s="5">
        <v>221600</v>
      </c>
      <c r="V741" s="5">
        <v>440788</v>
      </c>
      <c r="W741" s="5">
        <v>0</v>
      </c>
      <c r="X741" s="5">
        <v>655215</v>
      </c>
      <c r="Y741" s="5">
        <v>1330</v>
      </c>
    </row>
    <row r="742" spans="1:25" x14ac:dyDescent="0.3">
      <c r="A742" s="1">
        <v>4057080</v>
      </c>
      <c r="B742" s="1" t="s">
        <v>2</v>
      </c>
      <c r="C742" s="2"/>
      <c r="D742" s="4" t="s">
        <v>56</v>
      </c>
      <c r="E742" s="4">
        <v>4057080</v>
      </c>
      <c r="F742" s="5">
        <v>3470</v>
      </c>
      <c r="G742" s="5">
        <v>11924</v>
      </c>
      <c r="H742" s="5">
        <v>168787</v>
      </c>
      <c r="I742" s="5">
        <v>1116810</v>
      </c>
      <c r="J742" s="5">
        <v>0</v>
      </c>
      <c r="K742" s="5">
        <v>0</v>
      </c>
      <c r="L742" s="5">
        <v>1300991</v>
      </c>
      <c r="M742" s="5">
        <v>1630398</v>
      </c>
      <c r="N742" s="5">
        <v>27544</v>
      </c>
      <c r="O742" s="5">
        <v>77379</v>
      </c>
      <c r="P742" s="5">
        <v>97479</v>
      </c>
      <c r="Q742" s="5">
        <v>10719</v>
      </c>
      <c r="R742" s="5">
        <v>0</v>
      </c>
      <c r="S742" s="5">
        <v>194001</v>
      </c>
      <c r="T742" s="5">
        <v>324529</v>
      </c>
      <c r="U742" s="5">
        <v>211764</v>
      </c>
      <c r="V742" s="5">
        <v>416725</v>
      </c>
      <c r="W742" s="5">
        <v>0</v>
      </c>
      <c r="X742" s="5">
        <v>668920</v>
      </c>
      <c r="Y742" s="5">
        <v>686</v>
      </c>
    </row>
    <row r="743" spans="1:25" x14ac:dyDescent="0.3">
      <c r="A743" s="1">
        <v>4057080</v>
      </c>
      <c r="B743" s="1" t="s">
        <v>3</v>
      </c>
      <c r="C743" s="2"/>
      <c r="D743" s="4" t="s">
        <v>56</v>
      </c>
      <c r="E743" s="4">
        <v>4057080</v>
      </c>
      <c r="F743" s="5">
        <v>5132</v>
      </c>
      <c r="G743" s="5">
        <v>41432</v>
      </c>
      <c r="H743" s="5">
        <v>196177</v>
      </c>
      <c r="I743" s="5">
        <v>1254844</v>
      </c>
      <c r="J743" s="5">
        <v>0</v>
      </c>
      <c r="K743" s="5">
        <v>0</v>
      </c>
      <c r="L743" s="5">
        <v>1497585</v>
      </c>
      <c r="M743" s="5">
        <v>1777676</v>
      </c>
      <c r="N743" s="5">
        <v>33845</v>
      </c>
      <c r="O743" s="5">
        <v>76040</v>
      </c>
      <c r="P743" s="5">
        <v>85188</v>
      </c>
      <c r="Q743" s="5">
        <v>11130</v>
      </c>
      <c r="R743" s="5">
        <v>0</v>
      </c>
      <c r="S743" s="5">
        <v>193896</v>
      </c>
      <c r="T743" s="5">
        <v>318784</v>
      </c>
      <c r="U743" s="5">
        <v>200873</v>
      </c>
      <c r="V743" s="5">
        <v>387254</v>
      </c>
      <c r="W743" s="5">
        <v>0</v>
      </c>
      <c r="X743" s="5">
        <v>865418</v>
      </c>
      <c r="Y743" s="5">
        <v>1379</v>
      </c>
    </row>
    <row r="744" spans="1:25" x14ac:dyDescent="0.3">
      <c r="A744" s="1">
        <v>4057080</v>
      </c>
      <c r="B744" s="1" t="s">
        <v>4</v>
      </c>
      <c r="C744" s="2"/>
      <c r="D744" s="4" t="s">
        <v>56</v>
      </c>
      <c r="E744" s="4">
        <v>4057080</v>
      </c>
      <c r="F744" s="5">
        <v>32333</v>
      </c>
      <c r="G744" s="5">
        <v>16674</v>
      </c>
      <c r="H744" s="5">
        <v>159703</v>
      </c>
      <c r="I744" s="5">
        <v>1189676</v>
      </c>
      <c r="J744" s="5">
        <v>0</v>
      </c>
      <c r="K744" s="5">
        <v>0</v>
      </c>
      <c r="L744" s="5">
        <v>1398386</v>
      </c>
      <c r="M744" s="5">
        <v>1938453</v>
      </c>
      <c r="N744" s="5">
        <v>45208</v>
      </c>
      <c r="O744" s="5">
        <v>77618</v>
      </c>
      <c r="P744" s="5">
        <v>71536</v>
      </c>
      <c r="Q744" s="5">
        <v>12208</v>
      </c>
      <c r="R744" s="5">
        <v>0</v>
      </c>
      <c r="S744" s="5">
        <v>208796</v>
      </c>
      <c r="T744" s="5">
        <v>326373</v>
      </c>
      <c r="U744" s="5">
        <v>216744</v>
      </c>
      <c r="V744" s="5">
        <v>380851</v>
      </c>
      <c r="W744" s="5">
        <v>0</v>
      </c>
      <c r="X744" s="5">
        <v>886329</v>
      </c>
      <c r="Y744" s="5">
        <v>-38</v>
      </c>
    </row>
    <row r="745" spans="1:25" x14ac:dyDescent="0.3">
      <c r="A745" s="1">
        <v>4057080</v>
      </c>
      <c r="B745" s="1" t="s">
        <v>5</v>
      </c>
      <c r="C745" s="2"/>
      <c r="D745" s="4" t="s">
        <v>56</v>
      </c>
      <c r="E745" s="4">
        <v>4057080</v>
      </c>
      <c r="F745" s="5">
        <v>40633</v>
      </c>
      <c r="G745" s="5">
        <v>17694</v>
      </c>
      <c r="H745" s="5">
        <v>212811</v>
      </c>
      <c r="I745" s="5">
        <v>1350617</v>
      </c>
      <c r="J745" s="5">
        <v>0</v>
      </c>
      <c r="K745" s="5">
        <v>0</v>
      </c>
      <c r="L745" s="5">
        <v>1621756</v>
      </c>
      <c r="M745" s="5">
        <v>2357851</v>
      </c>
      <c r="N745" s="5">
        <v>34559</v>
      </c>
      <c r="O745" s="5">
        <v>71767</v>
      </c>
      <c r="P745" s="5">
        <v>62974</v>
      </c>
      <c r="Q745" s="5">
        <v>10916</v>
      </c>
      <c r="R745" s="5">
        <v>0</v>
      </c>
      <c r="S745" s="5">
        <v>223650</v>
      </c>
      <c r="T745" s="5">
        <v>288487</v>
      </c>
      <c r="U745" s="5">
        <v>235949</v>
      </c>
      <c r="V745" s="5">
        <v>341180</v>
      </c>
      <c r="W745" s="5">
        <v>0</v>
      </c>
      <c r="X745" s="5">
        <v>973183</v>
      </c>
      <c r="Y745" s="5">
        <v>-2</v>
      </c>
    </row>
    <row r="746" spans="1:25" x14ac:dyDescent="0.3">
      <c r="A746" s="1">
        <v>4057080</v>
      </c>
      <c r="B746" s="1" t="s">
        <v>6</v>
      </c>
      <c r="C746" s="2"/>
      <c r="D746" s="4" t="s">
        <v>56</v>
      </c>
      <c r="E746" s="4">
        <v>4057080</v>
      </c>
      <c r="F746" s="5">
        <v>55389</v>
      </c>
      <c r="G746" s="5">
        <v>40200</v>
      </c>
      <c r="H746" s="5">
        <v>148675</v>
      </c>
      <c r="I746" s="5">
        <v>866299</v>
      </c>
      <c r="J746" s="5">
        <v>0</v>
      </c>
      <c r="K746" s="5">
        <v>0</v>
      </c>
      <c r="L746" s="5">
        <v>1110563</v>
      </c>
      <c r="M746" s="5">
        <v>2293886</v>
      </c>
      <c r="N746" s="5">
        <v>27347</v>
      </c>
      <c r="O746" s="5">
        <v>86428</v>
      </c>
      <c r="P746" s="5">
        <v>62720</v>
      </c>
      <c r="Q746" s="5">
        <v>0</v>
      </c>
      <c r="R746" s="5">
        <v>0</v>
      </c>
      <c r="S746" s="5">
        <v>217249</v>
      </c>
      <c r="T746" s="5">
        <v>256894</v>
      </c>
      <c r="U746" s="5">
        <v>227454</v>
      </c>
      <c r="V746" s="5">
        <v>288861</v>
      </c>
      <c r="W746" s="5">
        <v>9641</v>
      </c>
      <c r="X746" s="5">
        <v>972583</v>
      </c>
      <c r="Y746" s="5">
        <v>-116</v>
      </c>
    </row>
    <row r="747" spans="1:25" x14ac:dyDescent="0.3">
      <c r="A747" s="1">
        <v>4057080</v>
      </c>
      <c r="B747" s="1" t="s">
        <v>7</v>
      </c>
      <c r="C747" s="2"/>
      <c r="D747" s="4" t="s">
        <v>56</v>
      </c>
      <c r="E747" s="4">
        <v>4057080</v>
      </c>
      <c r="F747" s="5">
        <v>49107</v>
      </c>
      <c r="G747" s="5">
        <v>50456</v>
      </c>
      <c r="H747" s="5">
        <v>110969</v>
      </c>
      <c r="I747" s="5">
        <v>1086308</v>
      </c>
      <c r="J747" s="5">
        <v>0</v>
      </c>
      <c r="K747" s="5">
        <v>0</v>
      </c>
      <c r="L747" s="5">
        <v>1296841</v>
      </c>
      <c r="M747" s="5">
        <v>2239471</v>
      </c>
      <c r="N747" s="5">
        <v>42811</v>
      </c>
      <c r="O747" s="5">
        <v>94395</v>
      </c>
      <c r="P747" s="5">
        <v>71790</v>
      </c>
      <c r="Q747" s="5">
        <v>0</v>
      </c>
      <c r="R747" s="5">
        <v>0</v>
      </c>
      <c r="S747" s="5">
        <v>210736</v>
      </c>
      <c r="T747" s="5">
        <v>255978</v>
      </c>
      <c r="U747" s="5">
        <v>237661</v>
      </c>
      <c r="V747" s="5">
        <v>147165</v>
      </c>
      <c r="W747" s="5">
        <v>12519</v>
      </c>
      <c r="X747" s="5">
        <v>1173041</v>
      </c>
      <c r="Y747" s="5">
        <v>73</v>
      </c>
    </row>
    <row r="748" spans="1:25" x14ac:dyDescent="0.3">
      <c r="A748" s="1">
        <v>4057080</v>
      </c>
      <c r="B748" s="1" t="s">
        <v>8</v>
      </c>
      <c r="C748" s="2"/>
      <c r="D748" s="4" t="s">
        <v>56</v>
      </c>
      <c r="E748" s="4">
        <v>4057080</v>
      </c>
      <c r="F748" s="5">
        <v>2065</v>
      </c>
      <c r="G748" s="5">
        <v>21223</v>
      </c>
      <c r="H748" s="5">
        <v>392679</v>
      </c>
      <c r="I748" s="5">
        <v>885932</v>
      </c>
      <c r="J748" s="5">
        <v>0</v>
      </c>
      <c r="K748" s="5">
        <v>0</v>
      </c>
      <c r="L748" s="5">
        <v>1301899</v>
      </c>
      <c r="M748" s="5">
        <v>2596038</v>
      </c>
      <c r="N748" s="5">
        <v>51508</v>
      </c>
      <c r="O748" s="5">
        <v>104967</v>
      </c>
      <c r="P748" s="5">
        <v>66376</v>
      </c>
      <c r="Q748" s="5">
        <v>0</v>
      </c>
      <c r="R748" s="5">
        <v>0</v>
      </c>
      <c r="S748" s="5">
        <v>202854</v>
      </c>
      <c r="T748" s="5">
        <v>254397</v>
      </c>
      <c r="U748" s="5">
        <v>234023</v>
      </c>
      <c r="V748" s="5">
        <v>25894</v>
      </c>
      <c r="W748" s="5">
        <v>12063</v>
      </c>
      <c r="X748" s="5">
        <v>1063886</v>
      </c>
      <c r="Y748" s="5">
        <v>0</v>
      </c>
    </row>
    <row r="749" spans="1:25" x14ac:dyDescent="0.3">
      <c r="A749" s="1">
        <v>4057080</v>
      </c>
      <c r="B749" s="1" t="s">
        <v>9</v>
      </c>
      <c r="C749" s="2"/>
      <c r="D749" s="4" t="s">
        <v>56</v>
      </c>
      <c r="E749" s="4">
        <v>4057080</v>
      </c>
      <c r="F749" s="5">
        <v>11900</v>
      </c>
      <c r="G749" s="5">
        <v>19018</v>
      </c>
      <c r="H749" s="5">
        <v>258100</v>
      </c>
      <c r="I749" s="5">
        <v>1011896</v>
      </c>
      <c r="J749" s="5">
        <v>0</v>
      </c>
      <c r="K749" s="5">
        <v>0</v>
      </c>
      <c r="L749" s="5">
        <v>1300914</v>
      </c>
      <c r="M749" s="5">
        <v>3005756</v>
      </c>
      <c r="N749" s="5">
        <v>33224</v>
      </c>
      <c r="O749" s="5">
        <v>95959</v>
      </c>
      <c r="P749" s="5">
        <v>66704</v>
      </c>
      <c r="Q749" s="5">
        <v>8868</v>
      </c>
      <c r="R749" s="5">
        <v>0</v>
      </c>
      <c r="S749" s="5">
        <v>200533</v>
      </c>
      <c r="T749" s="5">
        <v>242217</v>
      </c>
      <c r="U749" s="5">
        <v>225667</v>
      </c>
      <c r="V749" s="5">
        <v>25574</v>
      </c>
      <c r="W749" s="5">
        <v>12461</v>
      </c>
      <c r="X749" s="5">
        <v>1029665</v>
      </c>
      <c r="Y749" s="5">
        <v>0</v>
      </c>
    </row>
    <row r="750" spans="1:25" x14ac:dyDescent="0.3">
      <c r="A750" s="1">
        <v>4057080</v>
      </c>
      <c r="B750" s="1" t="s">
        <v>10</v>
      </c>
      <c r="C750" s="2"/>
      <c r="D750" s="4" t="s">
        <v>56</v>
      </c>
      <c r="E750" s="4">
        <v>4057080</v>
      </c>
      <c r="F750" s="5">
        <v>13525</v>
      </c>
      <c r="G750" s="5">
        <v>19952</v>
      </c>
      <c r="H750" s="5">
        <v>121978</v>
      </c>
      <c r="I750" s="5">
        <v>1085928</v>
      </c>
      <c r="J750" s="5">
        <v>0</v>
      </c>
      <c r="K750" s="5">
        <v>0</v>
      </c>
      <c r="L750" s="5">
        <v>1241382</v>
      </c>
      <c r="M750" s="5">
        <v>3021214</v>
      </c>
      <c r="N750" s="5">
        <v>30766</v>
      </c>
      <c r="O750" s="5">
        <v>93434</v>
      </c>
      <c r="P750" s="5">
        <v>72748</v>
      </c>
      <c r="Q750" s="5">
        <v>9947</v>
      </c>
      <c r="R750" s="5">
        <v>0</v>
      </c>
      <c r="S750" s="5">
        <v>227451</v>
      </c>
      <c r="T750" s="5">
        <v>230073</v>
      </c>
      <c r="U750" s="5">
        <v>230741</v>
      </c>
      <c r="V750" s="5">
        <v>21623</v>
      </c>
      <c r="W750" s="5">
        <v>14067</v>
      </c>
      <c r="X750" s="5">
        <v>778280</v>
      </c>
      <c r="Y750" s="5">
        <v>0</v>
      </c>
    </row>
    <row r="751" spans="1:25" x14ac:dyDescent="0.3">
      <c r="A751" s="1">
        <v>4057080</v>
      </c>
      <c r="B751" s="1" t="s">
        <v>11</v>
      </c>
      <c r="C751" s="2"/>
      <c r="D751" s="4" t="s">
        <v>56</v>
      </c>
      <c r="E751" s="4">
        <v>4057080</v>
      </c>
      <c r="F751" s="5">
        <v>6901</v>
      </c>
      <c r="G751" s="5">
        <v>51712</v>
      </c>
      <c r="H751" s="5">
        <v>216832</v>
      </c>
      <c r="I751" s="5">
        <v>1297638</v>
      </c>
      <c r="J751" s="5">
        <v>0</v>
      </c>
      <c r="K751" s="5">
        <v>0</v>
      </c>
      <c r="L751" s="5">
        <v>1573084</v>
      </c>
      <c r="M751" s="5">
        <v>3626261</v>
      </c>
      <c r="N751" s="5">
        <v>35734</v>
      </c>
      <c r="O751" s="5">
        <v>87736</v>
      </c>
      <c r="P751" s="5">
        <v>77489</v>
      </c>
      <c r="Q751" s="5">
        <v>11547</v>
      </c>
      <c r="R751" s="5">
        <v>0</v>
      </c>
      <c r="S751" s="5">
        <v>225730</v>
      </c>
      <c r="T751" s="5">
        <v>241036</v>
      </c>
      <c r="U751" s="5">
        <v>215721</v>
      </c>
      <c r="V751" s="5">
        <v>13906</v>
      </c>
      <c r="W751" s="5">
        <v>17728</v>
      </c>
      <c r="X751" s="5">
        <v>567300</v>
      </c>
      <c r="Y751" s="5">
        <v>0</v>
      </c>
    </row>
    <row r="752" spans="1:25" x14ac:dyDescent="0.3">
      <c r="A752" s="1">
        <v>4057080</v>
      </c>
      <c r="B752" s="1" t="s">
        <v>12</v>
      </c>
      <c r="C752" s="2"/>
      <c r="D752" s="4" t="s">
        <v>56</v>
      </c>
      <c r="E752" s="4">
        <v>4057080</v>
      </c>
      <c r="F752" s="5">
        <v>3877</v>
      </c>
      <c r="G752" s="5">
        <v>31986</v>
      </c>
      <c r="H752" s="5">
        <v>207742</v>
      </c>
      <c r="I752" s="5">
        <v>1078683</v>
      </c>
      <c r="J752" s="5">
        <v>0</v>
      </c>
      <c r="K752" s="5">
        <v>0</v>
      </c>
      <c r="L752" s="5">
        <v>1322288</v>
      </c>
      <c r="M752" s="5">
        <v>3405535</v>
      </c>
      <c r="N752" s="5">
        <v>27102</v>
      </c>
      <c r="O752" s="5">
        <v>85730</v>
      </c>
      <c r="P752" s="5">
        <v>65805</v>
      </c>
      <c r="Q752" s="5">
        <v>10523</v>
      </c>
      <c r="R752" s="5">
        <v>0</v>
      </c>
      <c r="S752" s="5">
        <v>216636</v>
      </c>
      <c r="T752" s="5">
        <v>217481</v>
      </c>
      <c r="U752" s="5">
        <v>194201</v>
      </c>
      <c r="V752" s="5">
        <v>7560</v>
      </c>
      <c r="W752" s="5">
        <v>25411</v>
      </c>
      <c r="X752" s="5">
        <v>543833</v>
      </c>
      <c r="Y752" s="5">
        <v>0</v>
      </c>
    </row>
    <row r="753" spans="1:25" x14ac:dyDescent="0.3">
      <c r="A753" s="1">
        <v>4057080</v>
      </c>
      <c r="B753" s="1" t="s">
        <v>13</v>
      </c>
      <c r="C753" s="2"/>
      <c r="D753" s="4" t="s">
        <v>56</v>
      </c>
      <c r="E753" s="4">
        <v>4057080</v>
      </c>
      <c r="F753" s="5">
        <v>0</v>
      </c>
      <c r="G753" s="5">
        <v>39642</v>
      </c>
      <c r="H753" s="5">
        <v>211203</v>
      </c>
      <c r="I753" s="5">
        <v>984202</v>
      </c>
      <c r="J753" s="5">
        <v>0</v>
      </c>
      <c r="K753" s="5">
        <v>0</v>
      </c>
      <c r="L753" s="5">
        <v>1235047</v>
      </c>
      <c r="M753" s="5">
        <v>3415019</v>
      </c>
      <c r="N753" s="5">
        <v>28470</v>
      </c>
      <c r="O753" s="5">
        <v>85462</v>
      </c>
      <c r="P753" s="5">
        <v>68982</v>
      </c>
      <c r="Q753" s="5">
        <v>7107</v>
      </c>
      <c r="R753" s="5">
        <v>0</v>
      </c>
      <c r="S753" s="5">
        <v>215940</v>
      </c>
      <c r="T753" s="5">
        <v>249126</v>
      </c>
      <c r="U753" s="5">
        <v>196561</v>
      </c>
      <c r="V753" s="5">
        <v>4596</v>
      </c>
      <c r="W753" s="5">
        <v>16427</v>
      </c>
      <c r="X753" s="5">
        <v>379294</v>
      </c>
      <c r="Y753" s="5">
        <v>0</v>
      </c>
    </row>
    <row r="754" spans="1:25" x14ac:dyDescent="0.3">
      <c r="A754" s="1">
        <v>4057080</v>
      </c>
      <c r="B754" s="1" t="s">
        <v>14</v>
      </c>
      <c r="C754" s="2"/>
      <c r="D754" s="4" t="s">
        <v>56</v>
      </c>
      <c r="E754" s="4">
        <v>4057080</v>
      </c>
      <c r="F754" s="5">
        <v>0</v>
      </c>
      <c r="G754" s="5">
        <v>51330</v>
      </c>
      <c r="H754" s="5">
        <v>161167</v>
      </c>
      <c r="I754" s="5">
        <v>836887</v>
      </c>
      <c r="J754" s="5">
        <v>0</v>
      </c>
      <c r="K754" s="5" t="s">
        <v>33</v>
      </c>
      <c r="L754" s="5">
        <v>1049384</v>
      </c>
      <c r="M754" s="5">
        <v>3625404</v>
      </c>
      <c r="N754" s="5">
        <v>28414</v>
      </c>
      <c r="O754" s="5">
        <v>83219</v>
      </c>
      <c r="P754" s="5">
        <v>57666</v>
      </c>
      <c r="Q754" s="5" t="s">
        <v>33</v>
      </c>
      <c r="R754" s="5" t="s">
        <v>33</v>
      </c>
      <c r="S754" s="5">
        <v>194954</v>
      </c>
      <c r="T754" s="5">
        <v>201337</v>
      </c>
      <c r="U754" s="5">
        <v>183029</v>
      </c>
      <c r="V754" s="5">
        <v>16624</v>
      </c>
      <c r="W754" s="5">
        <v>0</v>
      </c>
      <c r="X754" s="5">
        <v>309771</v>
      </c>
      <c r="Y754" s="5">
        <v>0</v>
      </c>
    </row>
    <row r="755" spans="1:25" x14ac:dyDescent="0.3">
      <c r="A755" s="1">
        <v>4057080</v>
      </c>
      <c r="B755" s="1" t="s">
        <v>15</v>
      </c>
      <c r="C755" s="2"/>
      <c r="D755" s="4" t="s">
        <v>56</v>
      </c>
      <c r="E755" s="4">
        <v>4057080</v>
      </c>
      <c r="F755" s="5">
        <v>0</v>
      </c>
      <c r="G755" s="5">
        <v>18642</v>
      </c>
      <c r="H755" s="5">
        <v>101435</v>
      </c>
      <c r="I755" s="5">
        <v>766038</v>
      </c>
      <c r="J755" s="5">
        <v>0</v>
      </c>
      <c r="K755" s="5" t="s">
        <v>33</v>
      </c>
      <c r="L755" s="5">
        <v>886114</v>
      </c>
      <c r="M755" s="5">
        <v>3155318</v>
      </c>
      <c r="N755" s="5">
        <v>21646</v>
      </c>
      <c r="O755" s="5">
        <v>75409</v>
      </c>
      <c r="P755" s="5">
        <v>47389</v>
      </c>
      <c r="Q755" s="5" t="s">
        <v>33</v>
      </c>
      <c r="R755" s="5" t="s">
        <v>33</v>
      </c>
      <c r="S755" s="5">
        <v>177381</v>
      </c>
      <c r="T755" s="5">
        <v>180763</v>
      </c>
      <c r="U755" s="5">
        <v>169740</v>
      </c>
      <c r="V755" s="5">
        <v>12317</v>
      </c>
      <c r="W755" s="5">
        <v>1</v>
      </c>
      <c r="X755" s="5">
        <v>244377</v>
      </c>
      <c r="Y755" s="5">
        <v>0</v>
      </c>
    </row>
    <row r="756" spans="1:25" x14ac:dyDescent="0.3">
      <c r="A756" s="1">
        <v>4057080</v>
      </c>
      <c r="B756" s="1" t="s">
        <v>16</v>
      </c>
      <c r="C756" s="2"/>
      <c r="D756" s="4" t="s">
        <v>56</v>
      </c>
      <c r="E756" s="4">
        <v>4057080</v>
      </c>
      <c r="F756" s="5">
        <v>0</v>
      </c>
      <c r="G756" s="5">
        <v>16983</v>
      </c>
      <c r="H756" s="5">
        <v>41788</v>
      </c>
      <c r="I756" s="5">
        <v>524978</v>
      </c>
      <c r="J756" s="5">
        <v>0</v>
      </c>
      <c r="K756" s="5" t="s">
        <v>33</v>
      </c>
      <c r="L756" s="5">
        <v>583749</v>
      </c>
      <c r="M756" s="5">
        <v>3190539</v>
      </c>
      <c r="N756" s="5">
        <v>26378</v>
      </c>
      <c r="O756" s="5">
        <v>80641</v>
      </c>
      <c r="P756" s="5">
        <v>49497</v>
      </c>
      <c r="Q756" s="5" t="s">
        <v>33</v>
      </c>
      <c r="R756" s="5" t="s">
        <v>33</v>
      </c>
      <c r="S756" s="5">
        <v>149820</v>
      </c>
      <c r="T756" s="5">
        <v>175537</v>
      </c>
      <c r="U756" s="5">
        <v>168625</v>
      </c>
      <c r="V756" s="5">
        <v>12422</v>
      </c>
      <c r="W756" s="5">
        <v>0</v>
      </c>
      <c r="X756" s="5">
        <v>215417</v>
      </c>
      <c r="Y756" s="5">
        <v>0</v>
      </c>
    </row>
    <row r="757" spans="1:25" x14ac:dyDescent="0.3">
      <c r="A757" s="1">
        <v>4057080</v>
      </c>
      <c r="B757" s="1" t="s">
        <v>17</v>
      </c>
      <c r="C757" s="2"/>
      <c r="D757" s="4" t="s">
        <v>56</v>
      </c>
      <c r="E757" s="4">
        <v>4057080</v>
      </c>
      <c r="F757" s="5">
        <v>0</v>
      </c>
      <c r="G757" s="5">
        <v>5902</v>
      </c>
      <c r="H757" s="5">
        <v>51053</v>
      </c>
      <c r="I757" s="5">
        <v>422119</v>
      </c>
      <c r="J757" s="5">
        <v>0</v>
      </c>
      <c r="K757" s="5" t="s">
        <v>33</v>
      </c>
      <c r="L757" s="5">
        <v>479074</v>
      </c>
      <c r="M757" s="5">
        <v>2689694</v>
      </c>
      <c r="N757" s="5">
        <v>29845</v>
      </c>
      <c r="O757" s="5">
        <v>81094</v>
      </c>
      <c r="P757" s="5">
        <v>55328</v>
      </c>
      <c r="Q757" s="5" t="s">
        <v>33</v>
      </c>
      <c r="R757" s="5" t="s">
        <v>33</v>
      </c>
      <c r="S757" s="5">
        <v>152991</v>
      </c>
      <c r="T757" s="5">
        <v>188758</v>
      </c>
      <c r="U757" s="5">
        <v>170322</v>
      </c>
      <c r="V757" s="5">
        <v>15399</v>
      </c>
      <c r="W757" s="5">
        <v>0</v>
      </c>
      <c r="X757" s="5">
        <v>142008</v>
      </c>
      <c r="Y757" s="5">
        <v>0</v>
      </c>
    </row>
    <row r="758" spans="1:25" x14ac:dyDescent="0.3">
      <c r="A758" s="1">
        <v>4057080</v>
      </c>
      <c r="B758" s="1" t="s">
        <v>18</v>
      </c>
      <c r="C758" s="2"/>
      <c r="D758" s="4" t="s">
        <v>56</v>
      </c>
      <c r="E758" s="4">
        <v>4057080</v>
      </c>
      <c r="F758" s="5">
        <v>0</v>
      </c>
      <c r="G758" s="5">
        <v>50079</v>
      </c>
      <c r="H758" s="5">
        <v>34896</v>
      </c>
      <c r="I758" s="5">
        <v>438347</v>
      </c>
      <c r="J758" s="5">
        <v>0</v>
      </c>
      <c r="K758" s="5" t="s">
        <v>33</v>
      </c>
      <c r="L758" s="5">
        <v>523322</v>
      </c>
      <c r="M758" s="5">
        <v>3011852</v>
      </c>
      <c r="N758" s="5">
        <v>48847</v>
      </c>
      <c r="O758" s="5">
        <v>72340</v>
      </c>
      <c r="P758" s="5">
        <v>54648</v>
      </c>
      <c r="Q758" s="5" t="s">
        <v>33</v>
      </c>
      <c r="R758" s="5" t="s">
        <v>33</v>
      </c>
      <c r="S758" s="5">
        <v>141817</v>
      </c>
      <c r="T758" s="5">
        <v>204622</v>
      </c>
      <c r="U758" s="5">
        <v>176284</v>
      </c>
      <c r="V758" s="5">
        <v>23059</v>
      </c>
      <c r="W758" s="5">
        <v>0</v>
      </c>
      <c r="X758" s="5">
        <v>155650</v>
      </c>
      <c r="Y758" s="5">
        <v>0</v>
      </c>
    </row>
    <row r="759" spans="1:25" x14ac:dyDescent="0.3">
      <c r="A759" s="1">
        <v>4057080</v>
      </c>
      <c r="B759" s="1" t="s">
        <v>19</v>
      </c>
      <c r="C759" s="2"/>
      <c r="D759" s="4" t="s">
        <v>56</v>
      </c>
      <c r="E759" s="4">
        <v>4057080</v>
      </c>
      <c r="F759" s="5">
        <v>0</v>
      </c>
      <c r="G759" s="5">
        <v>115241</v>
      </c>
      <c r="H759" s="5">
        <v>59242</v>
      </c>
      <c r="I759" s="5">
        <v>385179</v>
      </c>
      <c r="J759" s="5">
        <v>0</v>
      </c>
      <c r="K759" s="5" t="s">
        <v>33</v>
      </c>
      <c r="L759" s="5">
        <v>559661</v>
      </c>
      <c r="M759" s="5">
        <v>3272122</v>
      </c>
      <c r="N759" s="5">
        <v>76207</v>
      </c>
      <c r="O759" s="5">
        <v>69339</v>
      </c>
      <c r="P759" s="5">
        <v>68878</v>
      </c>
      <c r="Q759" s="5" t="s">
        <v>33</v>
      </c>
      <c r="R759" s="5" t="s">
        <v>33</v>
      </c>
      <c r="S759" s="5">
        <v>146274</v>
      </c>
      <c r="T759" s="5">
        <v>187021</v>
      </c>
      <c r="U759" s="5">
        <v>164500</v>
      </c>
      <c r="V759" s="5">
        <v>36353</v>
      </c>
      <c r="W759" s="5">
        <v>0</v>
      </c>
      <c r="X759" s="5">
        <v>156718</v>
      </c>
      <c r="Y759" s="5">
        <v>0</v>
      </c>
    </row>
    <row r="760" spans="1:25" x14ac:dyDescent="0.3">
      <c r="A760" s="1">
        <v>4057080</v>
      </c>
      <c r="B760" s="1" t="s">
        <v>20</v>
      </c>
      <c r="C760" s="2"/>
      <c r="D760" s="4" t="s">
        <v>56</v>
      </c>
      <c r="E760" s="4">
        <v>4057080</v>
      </c>
      <c r="F760" s="5">
        <v>0</v>
      </c>
      <c r="G760" s="5">
        <v>19180</v>
      </c>
      <c r="H760" s="5">
        <v>20686</v>
      </c>
      <c r="I760" s="5">
        <v>362731</v>
      </c>
      <c r="J760" s="5">
        <v>0</v>
      </c>
      <c r="K760" s="5" t="s">
        <v>33</v>
      </c>
      <c r="L760" s="5">
        <v>402597</v>
      </c>
      <c r="M760" s="5">
        <v>2132205</v>
      </c>
      <c r="N760" s="5">
        <v>89291</v>
      </c>
      <c r="O760" s="5">
        <v>59255</v>
      </c>
      <c r="P760" s="5">
        <v>56046</v>
      </c>
      <c r="Q760" s="5" t="s">
        <v>33</v>
      </c>
      <c r="R760" s="5" t="s">
        <v>33</v>
      </c>
      <c r="S760" s="5">
        <v>147087</v>
      </c>
      <c r="T760" s="5">
        <v>176198</v>
      </c>
      <c r="U760" s="5">
        <v>161970</v>
      </c>
      <c r="V760" s="5">
        <v>47305</v>
      </c>
      <c r="W760" s="5">
        <v>0</v>
      </c>
      <c r="X760" s="5">
        <v>285082</v>
      </c>
      <c r="Y760" s="5">
        <v>0</v>
      </c>
    </row>
    <row r="761" spans="1:25" x14ac:dyDescent="0.3">
      <c r="A761" s="1">
        <v>4057080</v>
      </c>
      <c r="B761" s="1" t="s">
        <v>21</v>
      </c>
      <c r="C761" s="2"/>
      <c r="D761" s="4" t="s">
        <v>56</v>
      </c>
      <c r="E761" s="4">
        <v>4057080</v>
      </c>
      <c r="F761" s="5">
        <v>0</v>
      </c>
      <c r="G761" s="5">
        <v>30683</v>
      </c>
      <c r="H761" s="5">
        <v>26696</v>
      </c>
      <c r="I761" s="5">
        <v>305333</v>
      </c>
      <c r="J761" s="5">
        <v>0</v>
      </c>
      <c r="K761" s="5" t="s">
        <v>33</v>
      </c>
      <c r="L761" s="5">
        <v>362711</v>
      </c>
      <c r="M761" s="5">
        <v>1907235</v>
      </c>
      <c r="N761" s="5">
        <v>168721</v>
      </c>
      <c r="O761" s="5">
        <v>53407</v>
      </c>
      <c r="P761" s="5">
        <v>53787</v>
      </c>
      <c r="Q761" s="5" t="s">
        <v>33</v>
      </c>
      <c r="R761" s="5" t="s">
        <v>33</v>
      </c>
      <c r="S761" s="5">
        <v>131943</v>
      </c>
      <c r="T761" s="5">
        <v>156097</v>
      </c>
      <c r="U761" s="5">
        <v>164096</v>
      </c>
      <c r="V761" s="5">
        <v>59108</v>
      </c>
      <c r="W761" s="5">
        <v>0</v>
      </c>
      <c r="X761" s="5">
        <v>322238</v>
      </c>
      <c r="Y761" s="5">
        <v>0</v>
      </c>
    </row>
    <row r="762" spans="1:25" x14ac:dyDescent="0.3">
      <c r="A762" s="1">
        <v>4057080</v>
      </c>
      <c r="B762" s="1" t="s">
        <v>22</v>
      </c>
      <c r="C762" s="2"/>
      <c r="D762" s="4" t="s">
        <v>56</v>
      </c>
      <c r="E762" s="4">
        <v>4057080</v>
      </c>
      <c r="F762" s="5">
        <v>0</v>
      </c>
      <c r="G762" s="5">
        <v>70652</v>
      </c>
      <c r="H762" s="5">
        <v>50647</v>
      </c>
      <c r="I762" s="5">
        <v>337812</v>
      </c>
      <c r="J762" s="5">
        <v>0</v>
      </c>
      <c r="K762" s="5" t="s">
        <v>33</v>
      </c>
      <c r="L762" s="5">
        <v>459110</v>
      </c>
      <c r="M762" s="5">
        <v>1934133</v>
      </c>
      <c r="N762" s="5">
        <v>181445</v>
      </c>
      <c r="O762" s="5">
        <v>54146</v>
      </c>
      <c r="P762" s="5">
        <v>50689</v>
      </c>
      <c r="Q762" s="5" t="s">
        <v>33</v>
      </c>
      <c r="R762" s="5" t="s">
        <v>33</v>
      </c>
      <c r="S762" s="5">
        <v>128420</v>
      </c>
      <c r="T762" s="5">
        <v>143130</v>
      </c>
      <c r="U762" s="5">
        <v>160958</v>
      </c>
      <c r="V762" s="5">
        <v>66412</v>
      </c>
      <c r="W762" s="5">
        <v>38</v>
      </c>
      <c r="X762" s="5">
        <v>341406</v>
      </c>
      <c r="Y762" s="5">
        <v>0</v>
      </c>
    </row>
    <row r="763" spans="1:25" x14ac:dyDescent="0.3">
      <c r="A763" s="1">
        <v>4057080</v>
      </c>
      <c r="B763" s="1" t="s">
        <v>23</v>
      </c>
      <c r="C763" s="2"/>
      <c r="D763" s="4" t="s">
        <v>56</v>
      </c>
      <c r="E763" s="4">
        <v>4057080</v>
      </c>
      <c r="F763" s="5">
        <v>0</v>
      </c>
      <c r="G763" s="5">
        <v>70918</v>
      </c>
      <c r="H763" s="5">
        <v>31631</v>
      </c>
      <c r="I763" s="5">
        <v>357354</v>
      </c>
      <c r="J763" s="5">
        <v>0</v>
      </c>
      <c r="K763" s="5" t="s">
        <v>33</v>
      </c>
      <c r="L763" s="5">
        <v>459903</v>
      </c>
      <c r="M763" s="5">
        <v>1800209</v>
      </c>
      <c r="N763" s="5">
        <v>129785</v>
      </c>
      <c r="O763" s="5">
        <v>47340</v>
      </c>
      <c r="P763" s="5">
        <v>47703</v>
      </c>
      <c r="Q763" s="5" t="s">
        <v>33</v>
      </c>
      <c r="R763" s="5" t="s">
        <v>33</v>
      </c>
      <c r="S763" s="5">
        <v>128274</v>
      </c>
      <c r="T763" s="5">
        <v>161174</v>
      </c>
      <c r="U763" s="5">
        <v>158912</v>
      </c>
      <c r="V763" s="5">
        <v>74294</v>
      </c>
      <c r="W763" s="5">
        <v>310</v>
      </c>
      <c r="X763" s="5">
        <v>429496</v>
      </c>
      <c r="Y763" s="5">
        <v>0</v>
      </c>
    </row>
    <row r="764" spans="1:25" x14ac:dyDescent="0.3">
      <c r="A764" s="1">
        <v>4057080</v>
      </c>
      <c r="B764" s="1" t="s">
        <v>24</v>
      </c>
      <c r="C764" s="2"/>
      <c r="D764" s="4" t="s">
        <v>56</v>
      </c>
      <c r="E764" s="4">
        <v>4057080</v>
      </c>
      <c r="F764" s="5">
        <v>0</v>
      </c>
      <c r="G764" s="5">
        <v>119252</v>
      </c>
      <c r="H764" s="5">
        <v>32009</v>
      </c>
      <c r="I764" s="5">
        <v>325953</v>
      </c>
      <c r="J764" s="5">
        <v>0</v>
      </c>
      <c r="K764" s="5" t="s">
        <v>33</v>
      </c>
      <c r="L764" s="5">
        <v>477214</v>
      </c>
      <c r="M764" s="5">
        <v>1654733</v>
      </c>
      <c r="N764" s="5">
        <v>177548</v>
      </c>
      <c r="O764" s="5">
        <v>47448</v>
      </c>
      <c r="P764" s="5">
        <v>46602</v>
      </c>
      <c r="Q764" s="5" t="s">
        <v>33</v>
      </c>
      <c r="R764" s="5" t="s">
        <v>33</v>
      </c>
      <c r="S764" s="5">
        <v>131352</v>
      </c>
      <c r="T764" s="5">
        <v>157204</v>
      </c>
      <c r="U764" s="5">
        <v>161871</v>
      </c>
      <c r="V764" s="5">
        <v>95194</v>
      </c>
      <c r="W764" s="5">
        <v>1517</v>
      </c>
      <c r="X764" s="5">
        <v>361579</v>
      </c>
      <c r="Y764" s="5">
        <v>0</v>
      </c>
    </row>
    <row r="765" spans="1:25" x14ac:dyDescent="0.3">
      <c r="A765" s="1">
        <v>4057080</v>
      </c>
      <c r="B765" s="1" t="s">
        <v>25</v>
      </c>
      <c r="C765" s="2"/>
      <c r="D765" s="4" t="s">
        <v>56</v>
      </c>
      <c r="E765" s="4">
        <v>4057080</v>
      </c>
      <c r="F765" s="5">
        <v>0</v>
      </c>
      <c r="G765" s="5">
        <v>172026</v>
      </c>
      <c r="H765" s="5">
        <v>33181</v>
      </c>
      <c r="I765" s="5">
        <v>309893</v>
      </c>
      <c r="J765" s="5">
        <v>0</v>
      </c>
      <c r="K765" s="5" t="s">
        <v>33</v>
      </c>
      <c r="L765" s="5">
        <v>515099</v>
      </c>
      <c r="M765" s="5">
        <v>1377330</v>
      </c>
      <c r="N765" s="5">
        <v>189372</v>
      </c>
      <c r="O765" s="5">
        <v>47941</v>
      </c>
      <c r="P765" s="5">
        <v>43483</v>
      </c>
      <c r="Q765" s="5" t="s">
        <v>33</v>
      </c>
      <c r="R765" s="5" t="s">
        <v>33</v>
      </c>
      <c r="S765" s="5">
        <v>126883</v>
      </c>
      <c r="T765" s="5">
        <v>159799</v>
      </c>
      <c r="U765" s="5">
        <v>157026</v>
      </c>
      <c r="V765" s="5">
        <v>76313</v>
      </c>
      <c r="W765" s="5">
        <v>1689</v>
      </c>
      <c r="X765" s="5">
        <v>394474</v>
      </c>
      <c r="Y765" s="5">
        <v>0</v>
      </c>
    </row>
    <row r="766" spans="1:25" x14ac:dyDescent="0.3">
      <c r="A766" s="1">
        <v>4057080</v>
      </c>
      <c r="B766" s="1" t="s">
        <v>26</v>
      </c>
      <c r="C766" s="2"/>
      <c r="D766" s="4" t="s">
        <v>56</v>
      </c>
      <c r="E766" s="4">
        <v>4057080</v>
      </c>
      <c r="F766" s="5">
        <v>0</v>
      </c>
      <c r="G766" s="5">
        <v>135981</v>
      </c>
      <c r="H766" s="5">
        <v>38774</v>
      </c>
      <c r="I766" s="5">
        <v>345717</v>
      </c>
      <c r="J766" s="5">
        <v>0</v>
      </c>
      <c r="K766" s="5" t="s">
        <v>33</v>
      </c>
      <c r="L766" s="5">
        <v>520472</v>
      </c>
      <c r="M766" s="5">
        <v>1437733</v>
      </c>
      <c r="N766" s="5">
        <v>258274</v>
      </c>
      <c r="O766" s="5">
        <v>48086</v>
      </c>
      <c r="P766" s="5">
        <v>46914</v>
      </c>
      <c r="Q766" s="5" t="s">
        <v>33</v>
      </c>
      <c r="R766" s="5" t="s">
        <v>33</v>
      </c>
      <c r="S766" s="5">
        <v>123792</v>
      </c>
      <c r="T766" s="5">
        <v>156426</v>
      </c>
      <c r="U766" s="5">
        <v>152579</v>
      </c>
      <c r="V766" s="5">
        <v>72194</v>
      </c>
      <c r="W766" s="5">
        <v>1872</v>
      </c>
      <c r="X766" s="5">
        <v>373627</v>
      </c>
      <c r="Y766" s="5">
        <v>0</v>
      </c>
    </row>
    <row r="767" spans="1:25" x14ac:dyDescent="0.3">
      <c r="A767" s="1">
        <v>4057080</v>
      </c>
      <c r="B767" s="1" t="s">
        <v>27</v>
      </c>
      <c r="C767" s="2"/>
      <c r="D767" s="4" t="s">
        <v>56</v>
      </c>
      <c r="E767" s="4">
        <v>4057080</v>
      </c>
      <c r="F767" s="5">
        <v>0</v>
      </c>
      <c r="G767" s="5">
        <v>131504</v>
      </c>
      <c r="H767" s="5">
        <v>54704</v>
      </c>
      <c r="I767" s="5">
        <v>329731</v>
      </c>
      <c r="J767" s="5">
        <v>0</v>
      </c>
      <c r="K767" s="5" t="s">
        <v>33</v>
      </c>
      <c r="L767" s="5">
        <v>515939</v>
      </c>
      <c r="M767" s="5">
        <v>1332775</v>
      </c>
      <c r="N767" s="5">
        <v>213640</v>
      </c>
      <c r="O767" s="5">
        <v>47252</v>
      </c>
      <c r="P767" s="5">
        <v>45369</v>
      </c>
      <c r="Q767" s="5" t="s">
        <v>33</v>
      </c>
      <c r="R767" s="5" t="s">
        <v>33</v>
      </c>
      <c r="S767" s="5">
        <v>119024</v>
      </c>
      <c r="T767" s="5">
        <v>162102</v>
      </c>
      <c r="U767" s="5">
        <v>150188</v>
      </c>
      <c r="V767" s="5">
        <v>53790</v>
      </c>
      <c r="W767" s="5">
        <v>1964</v>
      </c>
      <c r="X767" s="5">
        <v>373086</v>
      </c>
      <c r="Y767" s="5">
        <v>0</v>
      </c>
    </row>
    <row r="768" spans="1:25" x14ac:dyDescent="0.3">
      <c r="A768" s="1">
        <v>4057080</v>
      </c>
      <c r="B768" s="1" t="s">
        <v>28</v>
      </c>
      <c r="C768" s="2"/>
      <c r="D768" s="4" t="s">
        <v>56</v>
      </c>
      <c r="E768" s="4">
        <v>4057080</v>
      </c>
      <c r="F768" s="5">
        <v>0</v>
      </c>
      <c r="G768" s="5">
        <v>182824</v>
      </c>
      <c r="H768" s="5">
        <v>24489</v>
      </c>
      <c r="I768" s="5">
        <v>321663</v>
      </c>
      <c r="J768" s="5">
        <v>0</v>
      </c>
      <c r="K768" s="5" t="s">
        <v>33</v>
      </c>
      <c r="L768" s="5">
        <v>528976</v>
      </c>
      <c r="M768" s="5">
        <v>1457436</v>
      </c>
      <c r="N768" s="5">
        <v>220903</v>
      </c>
      <c r="O768" s="5">
        <v>46319</v>
      </c>
      <c r="P768" s="5">
        <v>37184</v>
      </c>
      <c r="Q768" s="5" t="s">
        <v>33</v>
      </c>
      <c r="R768" s="5" t="s">
        <v>33</v>
      </c>
      <c r="S768" s="5">
        <v>114880</v>
      </c>
      <c r="T768" s="5">
        <v>148697</v>
      </c>
      <c r="U768" s="5">
        <v>147956</v>
      </c>
      <c r="V768" s="5">
        <v>37066</v>
      </c>
      <c r="W768" s="5">
        <v>234</v>
      </c>
      <c r="X768" s="5">
        <v>348689</v>
      </c>
      <c r="Y768" s="5">
        <v>0</v>
      </c>
    </row>
    <row r="769" spans="1:25" x14ac:dyDescent="0.3">
      <c r="A769" s="1">
        <v>4057080</v>
      </c>
      <c r="B769" s="1" t="s">
        <v>29</v>
      </c>
      <c r="C769" s="2"/>
      <c r="D769" s="4" t="s">
        <v>56</v>
      </c>
      <c r="E769" s="4">
        <v>4057080</v>
      </c>
      <c r="F769" s="5">
        <v>0</v>
      </c>
      <c r="G769" s="5">
        <v>115736</v>
      </c>
      <c r="H769" s="5">
        <v>20607</v>
      </c>
      <c r="I769" s="5">
        <v>326723</v>
      </c>
      <c r="J769" s="5">
        <v>0</v>
      </c>
      <c r="K769" s="5" t="s">
        <v>33</v>
      </c>
      <c r="L769" s="5">
        <v>463066</v>
      </c>
      <c r="M769" s="5">
        <v>1435166</v>
      </c>
      <c r="N769" s="5">
        <v>211370</v>
      </c>
      <c r="O769" s="5">
        <v>45160</v>
      </c>
      <c r="P769" s="5">
        <v>37876</v>
      </c>
      <c r="Q769" s="5" t="s">
        <v>33</v>
      </c>
      <c r="R769" s="5" t="s">
        <v>33</v>
      </c>
      <c r="S769" s="5">
        <v>113263</v>
      </c>
      <c r="T769" s="5">
        <v>152482</v>
      </c>
      <c r="U769" s="5">
        <v>146182</v>
      </c>
      <c r="V769" s="5">
        <v>15280</v>
      </c>
      <c r="W769" s="5">
        <v>963</v>
      </c>
      <c r="X769" s="5">
        <v>330336</v>
      </c>
      <c r="Y769" s="5">
        <v>0</v>
      </c>
    </row>
    <row r="770" spans="1:25" x14ac:dyDescent="0.3">
      <c r="A770" s="1">
        <v>4057080</v>
      </c>
      <c r="B770" s="1" t="s">
        <v>30</v>
      </c>
      <c r="C770" s="2"/>
      <c r="D770" s="4" t="s">
        <v>56</v>
      </c>
      <c r="E770" s="4">
        <v>4057080</v>
      </c>
      <c r="F770" s="5">
        <v>0</v>
      </c>
      <c r="G770" s="5">
        <v>106421</v>
      </c>
      <c r="H770" s="5">
        <v>34676</v>
      </c>
      <c r="I770" s="5">
        <v>316201</v>
      </c>
      <c r="J770" s="5">
        <v>0</v>
      </c>
      <c r="K770" s="5" t="s">
        <v>33</v>
      </c>
      <c r="L770" s="5">
        <v>457298</v>
      </c>
      <c r="M770" s="5">
        <v>1376534</v>
      </c>
      <c r="N770" s="5">
        <v>210349</v>
      </c>
      <c r="O770" s="5">
        <v>44696</v>
      </c>
      <c r="P770" s="5">
        <v>37785</v>
      </c>
      <c r="Q770" s="5" t="s">
        <v>33</v>
      </c>
      <c r="R770" s="5" t="s">
        <v>33</v>
      </c>
      <c r="S770" s="5">
        <v>110472</v>
      </c>
      <c r="T770" s="5">
        <v>141503</v>
      </c>
      <c r="U770" s="5">
        <v>141841</v>
      </c>
      <c r="V770" s="5">
        <v>10676</v>
      </c>
      <c r="W770" s="5">
        <v>574</v>
      </c>
      <c r="X770" s="5">
        <v>316599</v>
      </c>
      <c r="Y770" s="5">
        <v>0</v>
      </c>
    </row>
    <row r="771" spans="1:25" x14ac:dyDescent="0.3">
      <c r="A771" s="1">
        <v>4057080</v>
      </c>
      <c r="B771" s="1" t="s">
        <v>31</v>
      </c>
      <c r="C771" s="2"/>
      <c r="D771" s="4" t="s">
        <v>56</v>
      </c>
      <c r="E771" s="4">
        <v>4057080</v>
      </c>
      <c r="F771" s="5">
        <v>0</v>
      </c>
      <c r="G771" s="5">
        <v>202510</v>
      </c>
      <c r="H771" s="5">
        <v>50146</v>
      </c>
      <c r="I771" s="5">
        <v>256116</v>
      </c>
      <c r="J771" s="5">
        <v>0</v>
      </c>
      <c r="K771" s="5" t="s">
        <v>33</v>
      </c>
      <c r="L771" s="5">
        <v>508771</v>
      </c>
      <c r="M771" s="5">
        <v>1179992</v>
      </c>
      <c r="N771" s="5">
        <v>185165</v>
      </c>
      <c r="O771" s="5">
        <v>42935</v>
      </c>
      <c r="P771" s="5">
        <v>38078</v>
      </c>
      <c r="Q771" s="5" t="s">
        <v>33</v>
      </c>
      <c r="R771" s="5" t="s">
        <v>33</v>
      </c>
      <c r="S771" s="5">
        <v>107165</v>
      </c>
      <c r="T771" s="5">
        <v>136714</v>
      </c>
      <c r="U771" s="5">
        <v>134994</v>
      </c>
      <c r="V771" s="5">
        <v>21327</v>
      </c>
      <c r="W771" s="5">
        <v>901</v>
      </c>
      <c r="X771" s="5">
        <v>291084</v>
      </c>
      <c r="Y771" s="5">
        <v>0</v>
      </c>
    </row>
    <row r="772" spans="1:25" x14ac:dyDescent="0.3">
      <c r="A772" s="1">
        <v>4059417</v>
      </c>
      <c r="B772" s="1" t="s">
        <v>0</v>
      </c>
      <c r="C772" s="2"/>
      <c r="D772" s="4" t="s">
        <v>57</v>
      </c>
      <c r="E772" s="4">
        <v>4059417</v>
      </c>
      <c r="F772" s="5">
        <v>0</v>
      </c>
      <c r="G772" s="5">
        <v>449</v>
      </c>
      <c r="H772" s="5">
        <v>677</v>
      </c>
      <c r="I772" s="5">
        <v>0</v>
      </c>
      <c r="J772" s="5">
        <v>113</v>
      </c>
      <c r="K772" s="5">
        <v>0</v>
      </c>
      <c r="L772" s="5">
        <v>1239</v>
      </c>
      <c r="M772" s="5">
        <v>40001</v>
      </c>
      <c r="N772" s="5">
        <v>2784</v>
      </c>
      <c r="O772" s="5">
        <v>675</v>
      </c>
      <c r="P772" s="5">
        <v>699</v>
      </c>
      <c r="Q772" s="5">
        <v>0</v>
      </c>
      <c r="R772" s="5">
        <v>0</v>
      </c>
      <c r="S772" s="5">
        <v>1</v>
      </c>
      <c r="T772" s="5">
        <v>194</v>
      </c>
      <c r="U772" s="5">
        <v>45</v>
      </c>
      <c r="V772" s="5">
        <v>7</v>
      </c>
      <c r="W772" s="5">
        <v>0</v>
      </c>
      <c r="X772" s="5">
        <v>1917</v>
      </c>
      <c r="Y772" s="5">
        <v>228</v>
      </c>
    </row>
    <row r="773" spans="1:25" x14ac:dyDescent="0.3">
      <c r="A773" s="1">
        <v>4059417</v>
      </c>
      <c r="B773" s="1" t="s">
        <v>1</v>
      </c>
      <c r="C773" s="2"/>
      <c r="D773" s="4" t="s">
        <v>57</v>
      </c>
      <c r="E773" s="4">
        <v>4059417</v>
      </c>
      <c r="F773" s="5">
        <v>0</v>
      </c>
      <c r="G773" s="5">
        <v>1406</v>
      </c>
      <c r="H773" s="5">
        <v>238</v>
      </c>
      <c r="I773" s="5">
        <v>79</v>
      </c>
      <c r="J773" s="5">
        <v>370</v>
      </c>
      <c r="K773" s="5">
        <v>0</v>
      </c>
      <c r="L773" s="5">
        <v>2094</v>
      </c>
      <c r="M773" s="5">
        <v>46161</v>
      </c>
      <c r="N773" s="5">
        <v>2920</v>
      </c>
      <c r="O773" s="5">
        <v>496</v>
      </c>
      <c r="P773" s="5">
        <v>680</v>
      </c>
      <c r="Q773" s="5">
        <v>0</v>
      </c>
      <c r="R773" s="5">
        <v>0</v>
      </c>
      <c r="S773" s="5">
        <v>12</v>
      </c>
      <c r="T773" s="5">
        <v>33</v>
      </c>
      <c r="U773" s="5">
        <v>34</v>
      </c>
      <c r="V773" s="5">
        <v>6</v>
      </c>
      <c r="W773" s="5">
        <v>0</v>
      </c>
      <c r="X773" s="5">
        <v>1663</v>
      </c>
      <c r="Y773" s="5">
        <v>260</v>
      </c>
    </row>
    <row r="774" spans="1:25" x14ac:dyDescent="0.3">
      <c r="A774" s="1">
        <v>4059417</v>
      </c>
      <c r="B774" s="1" t="s">
        <v>2</v>
      </c>
      <c r="C774" s="2"/>
      <c r="D774" s="4" t="s">
        <v>57</v>
      </c>
      <c r="E774" s="4">
        <v>4059417</v>
      </c>
      <c r="F774" s="5">
        <v>0</v>
      </c>
      <c r="G774" s="5">
        <v>542</v>
      </c>
      <c r="H774" s="5">
        <v>371</v>
      </c>
      <c r="I774" s="5">
        <v>172</v>
      </c>
      <c r="J774" s="5">
        <v>136</v>
      </c>
      <c r="K774" s="5">
        <v>0</v>
      </c>
      <c r="L774" s="5">
        <v>1221</v>
      </c>
      <c r="M774" s="5">
        <v>45820</v>
      </c>
      <c r="N774" s="5">
        <v>2995</v>
      </c>
      <c r="O774" s="5">
        <v>566</v>
      </c>
      <c r="P774" s="5">
        <v>539</v>
      </c>
      <c r="Q774" s="5">
        <v>0</v>
      </c>
      <c r="R774" s="5">
        <v>0</v>
      </c>
      <c r="S774" s="5">
        <v>38</v>
      </c>
      <c r="T774" s="5">
        <v>42</v>
      </c>
      <c r="U774" s="5">
        <v>34</v>
      </c>
      <c r="V774" s="5">
        <v>6</v>
      </c>
      <c r="W774" s="5">
        <v>0</v>
      </c>
      <c r="X774" s="5">
        <v>1202</v>
      </c>
      <c r="Y774" s="5">
        <v>237</v>
      </c>
    </row>
    <row r="775" spans="1:25" x14ac:dyDescent="0.3">
      <c r="A775" s="1">
        <v>4059417</v>
      </c>
      <c r="B775" s="1" t="s">
        <v>3</v>
      </c>
      <c r="C775" s="2"/>
      <c r="D775" s="4" t="s">
        <v>57</v>
      </c>
      <c r="E775" s="4">
        <v>4059417</v>
      </c>
      <c r="F775" s="5">
        <v>0</v>
      </c>
      <c r="G775" s="5">
        <v>287</v>
      </c>
      <c r="H775" s="5">
        <v>459</v>
      </c>
      <c r="I775" s="5">
        <v>10</v>
      </c>
      <c r="J775" s="5">
        <v>183</v>
      </c>
      <c r="K775" s="5">
        <v>0</v>
      </c>
      <c r="L775" s="5">
        <v>938</v>
      </c>
      <c r="M775" s="5">
        <v>43874</v>
      </c>
      <c r="N775" s="5">
        <v>3760</v>
      </c>
      <c r="O775" s="5">
        <v>701</v>
      </c>
      <c r="P775" s="5">
        <v>709</v>
      </c>
      <c r="Q775" s="5">
        <v>0</v>
      </c>
      <c r="R775" s="5">
        <v>0</v>
      </c>
      <c r="S775" s="5">
        <v>18</v>
      </c>
      <c r="T775" s="5">
        <v>58</v>
      </c>
      <c r="U775" s="5">
        <v>32</v>
      </c>
      <c r="V775" s="5">
        <v>6</v>
      </c>
      <c r="W775" s="5">
        <v>0</v>
      </c>
      <c r="X775" s="5">
        <v>1268</v>
      </c>
      <c r="Y775" s="5">
        <v>327</v>
      </c>
    </row>
    <row r="776" spans="1:25" x14ac:dyDescent="0.3">
      <c r="A776" s="1">
        <v>4059417</v>
      </c>
      <c r="B776" s="1" t="s">
        <v>4</v>
      </c>
      <c r="C776" s="2"/>
      <c r="D776" s="4" t="s">
        <v>57</v>
      </c>
      <c r="E776" s="4">
        <v>4059417</v>
      </c>
      <c r="F776" s="5">
        <v>0</v>
      </c>
      <c r="G776" s="5">
        <v>1684</v>
      </c>
      <c r="H776" s="5">
        <v>793</v>
      </c>
      <c r="I776" s="5">
        <v>3</v>
      </c>
      <c r="J776" s="5">
        <v>111</v>
      </c>
      <c r="K776" s="5">
        <v>0</v>
      </c>
      <c r="L776" s="5">
        <v>2591</v>
      </c>
      <c r="M776" s="5">
        <v>47316</v>
      </c>
      <c r="N776" s="5">
        <v>3470</v>
      </c>
      <c r="O776" s="5">
        <v>591</v>
      </c>
      <c r="P776" s="5">
        <v>611</v>
      </c>
      <c r="Q776" s="5">
        <v>0</v>
      </c>
      <c r="R776" s="5">
        <v>0</v>
      </c>
      <c r="S776" s="5">
        <v>16</v>
      </c>
      <c r="T776" s="5">
        <v>7</v>
      </c>
      <c r="U776" s="5">
        <v>30</v>
      </c>
      <c r="V776" s="5">
        <v>3</v>
      </c>
      <c r="W776" s="5">
        <v>0</v>
      </c>
      <c r="X776" s="5">
        <v>1130</v>
      </c>
      <c r="Y776" s="5">
        <v>250</v>
      </c>
    </row>
    <row r="777" spans="1:25" x14ac:dyDescent="0.3">
      <c r="A777" s="1">
        <v>4059417</v>
      </c>
      <c r="B777" s="1" t="s">
        <v>5</v>
      </c>
      <c r="C777" s="2"/>
      <c r="D777" s="4" t="s">
        <v>57</v>
      </c>
      <c r="E777" s="4">
        <v>4059417</v>
      </c>
      <c r="F777" s="5">
        <v>0</v>
      </c>
      <c r="G777" s="5">
        <v>513</v>
      </c>
      <c r="H777" s="5">
        <v>1367</v>
      </c>
      <c r="I777" s="5">
        <v>36</v>
      </c>
      <c r="J777" s="5">
        <v>200</v>
      </c>
      <c r="K777" s="5">
        <v>0</v>
      </c>
      <c r="L777" s="5">
        <v>2115</v>
      </c>
      <c r="M777" s="5">
        <v>52968</v>
      </c>
      <c r="N777" s="5">
        <v>3000</v>
      </c>
      <c r="O777" s="5">
        <v>480</v>
      </c>
      <c r="P777" s="5">
        <v>523</v>
      </c>
      <c r="Q777" s="5">
        <v>0</v>
      </c>
      <c r="R777" s="5">
        <v>0</v>
      </c>
      <c r="S777" s="5">
        <v>17</v>
      </c>
      <c r="T777" s="5">
        <v>8</v>
      </c>
      <c r="U777" s="5">
        <v>29</v>
      </c>
      <c r="V777" s="5">
        <v>3</v>
      </c>
      <c r="W777" s="5">
        <v>0</v>
      </c>
      <c r="X777" s="5">
        <v>989</v>
      </c>
      <c r="Y777" s="5">
        <v>238</v>
      </c>
    </row>
    <row r="778" spans="1:25" x14ac:dyDescent="0.3">
      <c r="A778" s="1">
        <v>4059417</v>
      </c>
      <c r="B778" s="1" t="s">
        <v>6</v>
      </c>
      <c r="C778" s="2"/>
      <c r="D778" s="4" t="s">
        <v>57</v>
      </c>
      <c r="E778" s="4">
        <v>4059417</v>
      </c>
      <c r="F778" s="5">
        <v>0</v>
      </c>
      <c r="G778" s="5">
        <v>786</v>
      </c>
      <c r="H778" s="5">
        <v>1676</v>
      </c>
      <c r="I778" s="5">
        <v>0</v>
      </c>
      <c r="J778" s="5">
        <v>92</v>
      </c>
      <c r="K778" s="5">
        <v>0</v>
      </c>
      <c r="L778" s="5">
        <v>2554</v>
      </c>
      <c r="M778" s="5">
        <v>48727</v>
      </c>
      <c r="N778" s="5">
        <v>2885</v>
      </c>
      <c r="O778" s="5">
        <v>474</v>
      </c>
      <c r="P778" s="5">
        <v>550</v>
      </c>
      <c r="Q778" s="5">
        <v>0</v>
      </c>
      <c r="R778" s="5">
        <v>0</v>
      </c>
      <c r="S778" s="5">
        <v>2</v>
      </c>
      <c r="T778" s="5">
        <v>10</v>
      </c>
      <c r="U778" s="5">
        <v>28</v>
      </c>
      <c r="V778" s="5">
        <v>3</v>
      </c>
      <c r="W778" s="5">
        <v>0</v>
      </c>
      <c r="X778" s="5">
        <v>1005</v>
      </c>
      <c r="Y778" s="5">
        <v>198</v>
      </c>
    </row>
    <row r="779" spans="1:25" x14ac:dyDescent="0.3">
      <c r="A779" s="1">
        <v>4059417</v>
      </c>
      <c r="B779" s="1" t="s">
        <v>7</v>
      </c>
      <c r="C779" s="2"/>
      <c r="D779" s="4" t="s">
        <v>57</v>
      </c>
      <c r="E779" s="4">
        <v>4059417</v>
      </c>
      <c r="F779" s="5">
        <v>0</v>
      </c>
      <c r="G779" s="5">
        <v>802</v>
      </c>
      <c r="H779" s="5">
        <v>402</v>
      </c>
      <c r="I779" s="5">
        <v>17</v>
      </c>
      <c r="J779" s="5">
        <v>159</v>
      </c>
      <c r="K779" s="5">
        <v>0</v>
      </c>
      <c r="L779" s="5">
        <v>1379</v>
      </c>
      <c r="M779" s="5">
        <v>50191</v>
      </c>
      <c r="N779" s="5">
        <v>2602</v>
      </c>
      <c r="O779" s="5">
        <v>424</v>
      </c>
      <c r="P779" s="5">
        <v>633</v>
      </c>
      <c r="Q779" s="5">
        <v>0</v>
      </c>
      <c r="R779" s="5">
        <v>0</v>
      </c>
      <c r="S779" s="5">
        <v>4</v>
      </c>
      <c r="T779" s="5">
        <v>10</v>
      </c>
      <c r="U779" s="5">
        <v>36</v>
      </c>
      <c r="V779" s="5">
        <v>3</v>
      </c>
      <c r="W779" s="5">
        <v>0</v>
      </c>
      <c r="X779" s="5">
        <v>1013</v>
      </c>
      <c r="Y779" s="5">
        <v>166</v>
      </c>
    </row>
    <row r="780" spans="1:25" x14ac:dyDescent="0.3">
      <c r="A780" s="1">
        <v>4059417</v>
      </c>
      <c r="B780" s="1" t="s">
        <v>8</v>
      </c>
      <c r="C780" s="2"/>
      <c r="D780" s="4" t="s">
        <v>57</v>
      </c>
      <c r="E780" s="4">
        <v>4059417</v>
      </c>
      <c r="F780" s="5">
        <v>0</v>
      </c>
      <c r="G780" s="5">
        <v>1231</v>
      </c>
      <c r="H780" s="5">
        <v>120</v>
      </c>
      <c r="I780" s="5">
        <v>39</v>
      </c>
      <c r="J780" s="5">
        <v>96</v>
      </c>
      <c r="K780" s="5">
        <v>0</v>
      </c>
      <c r="L780" s="5">
        <v>1487</v>
      </c>
      <c r="M780" s="5">
        <v>60833</v>
      </c>
      <c r="N780" s="5">
        <v>3366</v>
      </c>
      <c r="O780" s="5">
        <v>410</v>
      </c>
      <c r="P780" s="5">
        <v>352</v>
      </c>
      <c r="Q780" s="5">
        <v>0</v>
      </c>
      <c r="R780" s="5">
        <v>0</v>
      </c>
      <c r="S780" s="5">
        <v>8</v>
      </c>
      <c r="T780" s="5">
        <v>27</v>
      </c>
      <c r="U780" s="5">
        <v>29</v>
      </c>
      <c r="V780" s="5">
        <v>4</v>
      </c>
      <c r="W780" s="5">
        <v>0</v>
      </c>
      <c r="X780" s="5">
        <v>1137</v>
      </c>
      <c r="Y780" s="5">
        <v>210</v>
      </c>
    </row>
    <row r="781" spans="1:25" x14ac:dyDescent="0.3">
      <c r="A781" s="1">
        <v>4059417</v>
      </c>
      <c r="B781" s="1" t="s">
        <v>9</v>
      </c>
      <c r="C781" s="2"/>
      <c r="D781" s="4" t="s">
        <v>57</v>
      </c>
      <c r="E781" s="4">
        <v>4059417</v>
      </c>
      <c r="F781" s="5">
        <v>0</v>
      </c>
      <c r="G781" s="5">
        <v>789</v>
      </c>
      <c r="H781" s="5">
        <v>135</v>
      </c>
      <c r="I781" s="5">
        <v>0</v>
      </c>
      <c r="J781" s="5">
        <v>74</v>
      </c>
      <c r="K781" s="5">
        <v>0</v>
      </c>
      <c r="L781" s="5">
        <v>998</v>
      </c>
      <c r="M781" s="5">
        <v>78257</v>
      </c>
      <c r="N781" s="5">
        <v>2850</v>
      </c>
      <c r="O781" s="5">
        <v>404</v>
      </c>
      <c r="P781" s="5">
        <v>300</v>
      </c>
      <c r="Q781" s="5">
        <v>0</v>
      </c>
      <c r="R781" s="5">
        <v>0</v>
      </c>
      <c r="S781" s="5">
        <v>28</v>
      </c>
      <c r="T781" s="5">
        <v>11</v>
      </c>
      <c r="U781" s="5">
        <v>29</v>
      </c>
      <c r="V781" s="5">
        <v>4</v>
      </c>
      <c r="W781" s="5">
        <v>0</v>
      </c>
      <c r="X781" s="5">
        <v>1248</v>
      </c>
      <c r="Y781" s="5">
        <v>174</v>
      </c>
    </row>
    <row r="782" spans="1:25" x14ac:dyDescent="0.3">
      <c r="A782" s="1">
        <v>4059417</v>
      </c>
      <c r="B782" s="1" t="s">
        <v>10</v>
      </c>
      <c r="C782" s="2"/>
      <c r="D782" s="4" t="s">
        <v>57</v>
      </c>
      <c r="E782" s="4">
        <v>4059417</v>
      </c>
      <c r="F782" s="5">
        <v>0</v>
      </c>
      <c r="G782" s="5">
        <v>796</v>
      </c>
      <c r="H782" s="5">
        <v>266</v>
      </c>
      <c r="I782" s="5">
        <v>16</v>
      </c>
      <c r="J782" s="5">
        <v>27</v>
      </c>
      <c r="K782" s="5">
        <v>0</v>
      </c>
      <c r="L782" s="5">
        <v>1104</v>
      </c>
      <c r="M782" s="5">
        <v>76034</v>
      </c>
      <c r="N782" s="5">
        <v>1826</v>
      </c>
      <c r="O782" s="5">
        <v>440</v>
      </c>
      <c r="P782" s="5">
        <v>547</v>
      </c>
      <c r="Q782" s="5">
        <v>0</v>
      </c>
      <c r="R782" s="5">
        <v>0</v>
      </c>
      <c r="S782" s="5">
        <v>10</v>
      </c>
      <c r="T782" s="5">
        <v>11</v>
      </c>
      <c r="U782" s="5">
        <v>27</v>
      </c>
      <c r="V782" s="5">
        <v>95</v>
      </c>
      <c r="W782" s="5">
        <v>0</v>
      </c>
      <c r="X782" s="5">
        <v>1057</v>
      </c>
      <c r="Y782" s="5">
        <v>218</v>
      </c>
    </row>
    <row r="783" spans="1:25" x14ac:dyDescent="0.3">
      <c r="A783" s="1">
        <v>4059417</v>
      </c>
      <c r="B783" s="1" t="s">
        <v>11</v>
      </c>
      <c r="C783" s="2"/>
      <c r="D783" s="4" t="s">
        <v>57</v>
      </c>
      <c r="E783" s="4">
        <v>4059417</v>
      </c>
      <c r="F783" s="5">
        <v>0</v>
      </c>
      <c r="G783" s="5">
        <v>1337</v>
      </c>
      <c r="H783" s="5">
        <v>800</v>
      </c>
      <c r="I783" s="5">
        <v>11</v>
      </c>
      <c r="J783" s="5">
        <v>161</v>
      </c>
      <c r="K783" s="5">
        <v>0</v>
      </c>
      <c r="L783" s="5">
        <v>2310</v>
      </c>
      <c r="M783" s="5">
        <v>81528</v>
      </c>
      <c r="N783" s="5">
        <v>2412</v>
      </c>
      <c r="O783" s="5">
        <v>558</v>
      </c>
      <c r="P783" s="5">
        <v>619</v>
      </c>
      <c r="Q783" s="5">
        <v>0</v>
      </c>
      <c r="R783" s="5">
        <v>0</v>
      </c>
      <c r="S783" s="5">
        <v>3</v>
      </c>
      <c r="T783" s="5">
        <v>52</v>
      </c>
      <c r="U783" s="5">
        <v>36</v>
      </c>
      <c r="V783" s="5">
        <v>102</v>
      </c>
      <c r="W783" s="5">
        <v>0</v>
      </c>
      <c r="X783" s="5">
        <v>1068</v>
      </c>
      <c r="Y783" s="5">
        <v>243</v>
      </c>
    </row>
    <row r="784" spans="1:25" x14ac:dyDescent="0.3">
      <c r="A784" s="1">
        <v>4059417</v>
      </c>
      <c r="B784" s="1" t="s">
        <v>12</v>
      </c>
      <c r="C784" s="2"/>
      <c r="D784" s="4" t="s">
        <v>57</v>
      </c>
      <c r="E784" s="4">
        <v>4059417</v>
      </c>
      <c r="F784" s="5">
        <v>0</v>
      </c>
      <c r="G784" s="5">
        <v>799</v>
      </c>
      <c r="H784" s="5">
        <v>174</v>
      </c>
      <c r="I784" s="5">
        <v>124</v>
      </c>
      <c r="J784" s="5">
        <v>63</v>
      </c>
      <c r="K784" s="5">
        <v>0</v>
      </c>
      <c r="L784" s="5">
        <v>1159</v>
      </c>
      <c r="M784" s="5">
        <v>79449</v>
      </c>
      <c r="N784" s="5">
        <v>2350</v>
      </c>
      <c r="O784" s="5">
        <v>460</v>
      </c>
      <c r="P784" s="5">
        <v>499</v>
      </c>
      <c r="Q784" s="5">
        <v>0</v>
      </c>
      <c r="R784" s="5">
        <v>0</v>
      </c>
      <c r="S784" s="5">
        <v>14</v>
      </c>
      <c r="T784" s="5">
        <v>73</v>
      </c>
      <c r="U784" s="5">
        <v>56</v>
      </c>
      <c r="V784" s="5">
        <v>51</v>
      </c>
      <c r="W784" s="5">
        <v>0</v>
      </c>
      <c r="X784" s="5">
        <v>960</v>
      </c>
      <c r="Y784" s="5">
        <v>272</v>
      </c>
    </row>
    <row r="785" spans="1:25" x14ac:dyDescent="0.3">
      <c r="A785" s="1">
        <v>4059417</v>
      </c>
      <c r="B785" s="1" t="s">
        <v>13</v>
      </c>
      <c r="C785" s="2"/>
      <c r="D785" s="4" t="s">
        <v>57</v>
      </c>
      <c r="E785" s="4">
        <v>4059417</v>
      </c>
      <c r="F785" s="5">
        <v>0</v>
      </c>
      <c r="G785" s="5">
        <v>994</v>
      </c>
      <c r="H785" s="5">
        <v>465</v>
      </c>
      <c r="I785" s="5">
        <v>181</v>
      </c>
      <c r="J785" s="5">
        <v>30</v>
      </c>
      <c r="K785" s="5">
        <v>0</v>
      </c>
      <c r="L785" s="5">
        <v>1670</v>
      </c>
      <c r="M785" s="5">
        <v>69994</v>
      </c>
      <c r="N785" s="5">
        <v>1745</v>
      </c>
      <c r="O785" s="5">
        <v>468</v>
      </c>
      <c r="P785" s="5">
        <v>429</v>
      </c>
      <c r="Q785" s="5">
        <v>0</v>
      </c>
      <c r="R785" s="5">
        <v>0</v>
      </c>
      <c r="S785" s="5">
        <v>6</v>
      </c>
      <c r="T785" s="5">
        <v>98</v>
      </c>
      <c r="U785" s="5">
        <v>58</v>
      </c>
      <c r="V785" s="5">
        <v>0</v>
      </c>
      <c r="W785" s="5">
        <v>0</v>
      </c>
      <c r="X785" s="5">
        <v>891</v>
      </c>
      <c r="Y785" s="5">
        <v>185</v>
      </c>
    </row>
    <row r="786" spans="1:25" x14ac:dyDescent="0.3">
      <c r="A786" s="1">
        <v>4059417</v>
      </c>
      <c r="B786" s="1" t="s">
        <v>14</v>
      </c>
      <c r="C786" s="2"/>
      <c r="D786" s="4" t="s">
        <v>57</v>
      </c>
      <c r="E786" s="4">
        <v>4059417</v>
      </c>
      <c r="F786" s="5">
        <v>0</v>
      </c>
      <c r="G786" s="5">
        <v>1103</v>
      </c>
      <c r="H786" s="5">
        <v>262</v>
      </c>
      <c r="I786" s="5">
        <v>7</v>
      </c>
      <c r="J786" s="5">
        <v>65</v>
      </c>
      <c r="K786" s="5" t="s">
        <v>33</v>
      </c>
      <c r="L786" s="5">
        <v>1438</v>
      </c>
      <c r="M786" s="5">
        <v>73494</v>
      </c>
      <c r="N786" s="5">
        <v>1675</v>
      </c>
      <c r="O786" s="5">
        <v>553</v>
      </c>
      <c r="P786" s="5">
        <v>291</v>
      </c>
      <c r="Q786" s="5" t="s">
        <v>33</v>
      </c>
      <c r="R786" s="5" t="s">
        <v>33</v>
      </c>
      <c r="S786" s="5">
        <v>8</v>
      </c>
      <c r="T786" s="5">
        <v>73</v>
      </c>
      <c r="U786" s="5">
        <v>47</v>
      </c>
      <c r="V786" s="5">
        <v>0</v>
      </c>
      <c r="W786" s="5">
        <v>0</v>
      </c>
      <c r="X786" s="5">
        <v>697</v>
      </c>
      <c r="Y786" s="5">
        <v>348</v>
      </c>
    </row>
    <row r="787" spans="1:25" x14ac:dyDescent="0.3">
      <c r="A787" s="1">
        <v>4059417</v>
      </c>
      <c r="B787" s="1" t="s">
        <v>15</v>
      </c>
      <c r="C787" s="2"/>
      <c r="D787" s="4" t="s">
        <v>57</v>
      </c>
      <c r="E787" s="4">
        <v>4059417</v>
      </c>
      <c r="F787" s="5">
        <v>0</v>
      </c>
      <c r="G787" s="5">
        <v>1312</v>
      </c>
      <c r="H787" s="5">
        <v>646</v>
      </c>
      <c r="I787" s="5">
        <v>43</v>
      </c>
      <c r="J787" s="5">
        <v>152</v>
      </c>
      <c r="K787" s="5" t="s">
        <v>33</v>
      </c>
      <c r="L787" s="5">
        <v>2153</v>
      </c>
      <c r="M787" s="5">
        <v>57634</v>
      </c>
      <c r="N787" s="5">
        <v>1694</v>
      </c>
      <c r="O787" s="5">
        <v>3304</v>
      </c>
      <c r="P787" s="5">
        <v>335</v>
      </c>
      <c r="Q787" s="5" t="s">
        <v>33</v>
      </c>
      <c r="R787" s="5" t="s">
        <v>33</v>
      </c>
      <c r="S787" s="5">
        <v>29</v>
      </c>
      <c r="T787" s="5">
        <v>116</v>
      </c>
      <c r="U787" s="5">
        <v>52</v>
      </c>
      <c r="V787" s="5">
        <v>0</v>
      </c>
      <c r="W787" s="5">
        <v>0</v>
      </c>
      <c r="X787" s="5">
        <v>1139</v>
      </c>
      <c r="Y787" s="5">
        <v>223</v>
      </c>
    </row>
    <row r="788" spans="1:25" x14ac:dyDescent="0.3">
      <c r="A788" s="1">
        <v>4059417</v>
      </c>
      <c r="B788" s="1" t="s">
        <v>16</v>
      </c>
      <c r="C788" s="2"/>
      <c r="D788" s="4" t="s">
        <v>57</v>
      </c>
      <c r="E788" s="4">
        <v>4059417</v>
      </c>
      <c r="F788" s="5">
        <v>1138</v>
      </c>
      <c r="G788" s="5">
        <v>2151</v>
      </c>
      <c r="H788" s="5">
        <v>254</v>
      </c>
      <c r="I788" s="5">
        <v>71</v>
      </c>
      <c r="J788" s="5">
        <v>35</v>
      </c>
      <c r="K788" s="5" t="s">
        <v>33</v>
      </c>
      <c r="L788" s="5">
        <v>3649</v>
      </c>
      <c r="M788" s="5">
        <v>54413</v>
      </c>
      <c r="N788" s="5">
        <v>2034</v>
      </c>
      <c r="O788" s="5">
        <v>3634</v>
      </c>
      <c r="P788" s="5">
        <v>455</v>
      </c>
      <c r="Q788" s="5" t="s">
        <v>33</v>
      </c>
      <c r="R788" s="5" t="s">
        <v>33</v>
      </c>
      <c r="S788" s="5">
        <v>33</v>
      </c>
      <c r="T788" s="5">
        <v>117</v>
      </c>
      <c r="U788" s="5">
        <v>65</v>
      </c>
      <c r="V788" s="5">
        <v>0</v>
      </c>
      <c r="W788" s="5">
        <v>0</v>
      </c>
      <c r="X788" s="5">
        <v>1228</v>
      </c>
      <c r="Y788" s="5">
        <v>214</v>
      </c>
    </row>
    <row r="789" spans="1:25" x14ac:dyDescent="0.3">
      <c r="A789" s="1">
        <v>4059417</v>
      </c>
      <c r="B789" s="1" t="s">
        <v>17</v>
      </c>
      <c r="C789" s="2"/>
      <c r="D789" s="4" t="s">
        <v>57</v>
      </c>
      <c r="E789" s="4">
        <v>4059417</v>
      </c>
      <c r="F789" s="5">
        <v>0</v>
      </c>
      <c r="G789" s="5">
        <v>903</v>
      </c>
      <c r="H789" s="5">
        <v>658</v>
      </c>
      <c r="I789" s="5">
        <v>328</v>
      </c>
      <c r="J789" s="5">
        <v>87</v>
      </c>
      <c r="K789" s="5" t="s">
        <v>33</v>
      </c>
      <c r="L789" s="5">
        <v>1976</v>
      </c>
      <c r="M789" s="5">
        <v>44012</v>
      </c>
      <c r="N789" s="5">
        <v>1830</v>
      </c>
      <c r="O789" s="5">
        <v>3424</v>
      </c>
      <c r="P789" s="5">
        <v>395</v>
      </c>
      <c r="Q789" s="5" t="s">
        <v>33</v>
      </c>
      <c r="R789" s="5" t="s">
        <v>33</v>
      </c>
      <c r="S789" s="5">
        <v>60</v>
      </c>
      <c r="T789" s="5">
        <v>104</v>
      </c>
      <c r="U789" s="5">
        <v>76</v>
      </c>
      <c r="V789" s="5">
        <v>0</v>
      </c>
      <c r="W789" s="5">
        <v>0</v>
      </c>
      <c r="X789" s="5">
        <v>1375</v>
      </c>
      <c r="Y789" s="5">
        <v>241</v>
      </c>
    </row>
    <row r="790" spans="1:25" x14ac:dyDescent="0.3">
      <c r="A790" s="1">
        <v>4059417</v>
      </c>
      <c r="B790" s="1" t="s">
        <v>18</v>
      </c>
      <c r="C790" s="2"/>
      <c r="D790" s="4" t="s">
        <v>57</v>
      </c>
      <c r="E790" s="4">
        <v>4059417</v>
      </c>
      <c r="F790" s="5">
        <v>0</v>
      </c>
      <c r="G790" s="5">
        <v>392</v>
      </c>
      <c r="H790" s="5">
        <v>433</v>
      </c>
      <c r="I790" s="5">
        <v>137</v>
      </c>
      <c r="J790" s="5">
        <v>360</v>
      </c>
      <c r="K790" s="5" t="s">
        <v>33</v>
      </c>
      <c r="L790" s="5">
        <v>1322</v>
      </c>
      <c r="M790" s="5">
        <v>50968</v>
      </c>
      <c r="N790" s="5">
        <v>1588</v>
      </c>
      <c r="O790" s="5">
        <v>2260</v>
      </c>
      <c r="P790" s="5">
        <v>328</v>
      </c>
      <c r="Q790" s="5" t="s">
        <v>33</v>
      </c>
      <c r="R790" s="5" t="s">
        <v>33</v>
      </c>
      <c r="S790" s="5">
        <v>28</v>
      </c>
      <c r="T790" s="5">
        <v>293</v>
      </c>
      <c r="U790" s="5">
        <v>43</v>
      </c>
      <c r="V790" s="5">
        <v>0</v>
      </c>
      <c r="W790" s="5">
        <v>0</v>
      </c>
      <c r="X790" s="5">
        <v>1065</v>
      </c>
      <c r="Y790" s="5">
        <v>335</v>
      </c>
    </row>
    <row r="791" spans="1:25" x14ac:dyDescent="0.3">
      <c r="A791" s="1">
        <v>4059417</v>
      </c>
      <c r="B791" s="1" t="s">
        <v>19</v>
      </c>
      <c r="C791" s="2"/>
      <c r="D791" s="4" t="s">
        <v>57</v>
      </c>
      <c r="E791" s="4">
        <v>4059417</v>
      </c>
      <c r="F791" s="5">
        <v>0</v>
      </c>
      <c r="G791" s="5">
        <v>1202</v>
      </c>
      <c r="H791" s="5">
        <v>786</v>
      </c>
      <c r="I791" s="5">
        <v>164</v>
      </c>
      <c r="J791" s="5">
        <v>121</v>
      </c>
      <c r="K791" s="5" t="s">
        <v>33</v>
      </c>
      <c r="L791" s="5">
        <v>2273</v>
      </c>
      <c r="M791" s="5">
        <v>45208</v>
      </c>
      <c r="N791" s="5">
        <v>1475</v>
      </c>
      <c r="O791" s="5">
        <v>1033</v>
      </c>
      <c r="P791" s="5">
        <v>332</v>
      </c>
      <c r="Q791" s="5" t="s">
        <v>33</v>
      </c>
      <c r="R791" s="5" t="s">
        <v>33</v>
      </c>
      <c r="S791" s="5">
        <v>30</v>
      </c>
      <c r="T791" s="5">
        <v>117</v>
      </c>
      <c r="U791" s="5">
        <v>29</v>
      </c>
      <c r="V791" s="5">
        <v>0</v>
      </c>
      <c r="W791" s="5">
        <v>0</v>
      </c>
      <c r="X791" s="5">
        <v>985</v>
      </c>
      <c r="Y791" s="5">
        <v>245</v>
      </c>
    </row>
    <row r="792" spans="1:25" x14ac:dyDescent="0.3">
      <c r="A792" s="1">
        <v>4059417</v>
      </c>
      <c r="B792" s="1" t="s">
        <v>20</v>
      </c>
      <c r="C792" s="2"/>
      <c r="D792" s="4" t="s">
        <v>57</v>
      </c>
      <c r="E792" s="4">
        <v>4059417</v>
      </c>
      <c r="F792" s="5">
        <v>0</v>
      </c>
      <c r="G792" s="5">
        <v>407</v>
      </c>
      <c r="H792" s="5">
        <v>137</v>
      </c>
      <c r="I792" s="5">
        <v>92</v>
      </c>
      <c r="J792" s="5">
        <v>176</v>
      </c>
      <c r="K792" s="5" t="s">
        <v>33</v>
      </c>
      <c r="L792" s="5">
        <v>813</v>
      </c>
      <c r="M792" s="5">
        <v>32301</v>
      </c>
      <c r="N792" s="5">
        <v>1801</v>
      </c>
      <c r="O792" s="5">
        <v>1076</v>
      </c>
      <c r="P792" s="5">
        <v>406</v>
      </c>
      <c r="Q792" s="5" t="s">
        <v>33</v>
      </c>
      <c r="R792" s="5" t="s">
        <v>33</v>
      </c>
      <c r="S792" s="5">
        <v>42</v>
      </c>
      <c r="T792" s="5">
        <v>124</v>
      </c>
      <c r="U792" s="5">
        <v>20</v>
      </c>
      <c r="V792" s="5">
        <v>0</v>
      </c>
      <c r="W792" s="5">
        <v>0</v>
      </c>
      <c r="X792" s="5">
        <v>957</v>
      </c>
      <c r="Y792" s="5">
        <v>238</v>
      </c>
    </row>
    <row r="793" spans="1:25" x14ac:dyDescent="0.3">
      <c r="A793" s="1">
        <v>4059417</v>
      </c>
      <c r="B793" s="1" t="s">
        <v>21</v>
      </c>
      <c r="C793" s="2"/>
      <c r="D793" s="4" t="s">
        <v>57</v>
      </c>
      <c r="E793" s="4">
        <v>4059417</v>
      </c>
      <c r="F793" s="5">
        <v>0</v>
      </c>
      <c r="G793" s="5">
        <v>544</v>
      </c>
      <c r="H793" s="5">
        <v>1293</v>
      </c>
      <c r="I793" s="5">
        <v>398</v>
      </c>
      <c r="J793" s="5">
        <v>159</v>
      </c>
      <c r="K793" s="5" t="s">
        <v>33</v>
      </c>
      <c r="L793" s="5">
        <v>2395</v>
      </c>
      <c r="M793" s="5">
        <v>32004</v>
      </c>
      <c r="N793" s="5">
        <v>1018</v>
      </c>
      <c r="O793" s="5">
        <v>496</v>
      </c>
      <c r="P793" s="5">
        <v>235</v>
      </c>
      <c r="Q793" s="5" t="s">
        <v>33</v>
      </c>
      <c r="R793" s="5" t="s">
        <v>33</v>
      </c>
      <c r="S793" s="5">
        <v>37</v>
      </c>
      <c r="T793" s="5">
        <v>110</v>
      </c>
      <c r="U793" s="5">
        <v>20</v>
      </c>
      <c r="V793" s="5">
        <v>0</v>
      </c>
      <c r="W793" s="5">
        <v>0</v>
      </c>
      <c r="X793" s="5">
        <v>778</v>
      </c>
      <c r="Y793" s="5">
        <v>200</v>
      </c>
    </row>
    <row r="794" spans="1:25" x14ac:dyDescent="0.3">
      <c r="A794" s="1">
        <v>4059417</v>
      </c>
      <c r="B794" s="1" t="s">
        <v>22</v>
      </c>
      <c r="C794" s="2"/>
      <c r="D794" s="4" t="s">
        <v>57</v>
      </c>
      <c r="E794" s="4">
        <v>4059417</v>
      </c>
      <c r="F794" s="5">
        <v>0</v>
      </c>
      <c r="G794" s="5">
        <v>64</v>
      </c>
      <c r="H794" s="5">
        <v>29</v>
      </c>
      <c r="I794" s="5">
        <v>92</v>
      </c>
      <c r="J794" s="5">
        <v>204</v>
      </c>
      <c r="K794" s="5" t="s">
        <v>33</v>
      </c>
      <c r="L794" s="5">
        <v>389</v>
      </c>
      <c r="M794" s="5">
        <v>31106</v>
      </c>
      <c r="N794" s="5">
        <v>1846</v>
      </c>
      <c r="O794" s="5">
        <v>314</v>
      </c>
      <c r="P794" s="5">
        <v>243</v>
      </c>
      <c r="Q794" s="5" t="s">
        <v>33</v>
      </c>
      <c r="R794" s="5" t="s">
        <v>33</v>
      </c>
      <c r="S794" s="5">
        <v>32</v>
      </c>
      <c r="T794" s="5">
        <v>103</v>
      </c>
      <c r="U794" s="5">
        <v>19</v>
      </c>
      <c r="V794" s="5">
        <v>0</v>
      </c>
      <c r="W794" s="5">
        <v>0</v>
      </c>
      <c r="X794" s="5">
        <v>951</v>
      </c>
      <c r="Y794" s="5">
        <v>145</v>
      </c>
    </row>
    <row r="795" spans="1:25" x14ac:dyDescent="0.3">
      <c r="A795" s="1">
        <v>4059417</v>
      </c>
      <c r="B795" s="1" t="s">
        <v>23</v>
      </c>
      <c r="C795" s="2"/>
      <c r="D795" s="4" t="s">
        <v>57</v>
      </c>
      <c r="E795" s="4">
        <v>4059417</v>
      </c>
      <c r="F795" s="5">
        <v>0</v>
      </c>
      <c r="G795" s="5">
        <v>1247</v>
      </c>
      <c r="H795" s="5">
        <v>322</v>
      </c>
      <c r="I795" s="5">
        <v>105</v>
      </c>
      <c r="J795" s="5">
        <v>101</v>
      </c>
      <c r="K795" s="5" t="s">
        <v>33</v>
      </c>
      <c r="L795" s="5">
        <v>1775</v>
      </c>
      <c r="M795" s="5">
        <v>24412</v>
      </c>
      <c r="N795" s="5">
        <v>934</v>
      </c>
      <c r="O795" s="5">
        <v>273</v>
      </c>
      <c r="P795" s="5">
        <v>238</v>
      </c>
      <c r="Q795" s="5" t="s">
        <v>33</v>
      </c>
      <c r="R795" s="5" t="s">
        <v>33</v>
      </c>
      <c r="S795" s="5">
        <v>33</v>
      </c>
      <c r="T795" s="5">
        <v>81</v>
      </c>
      <c r="U795" s="5">
        <v>21</v>
      </c>
      <c r="V795" s="5">
        <v>0</v>
      </c>
      <c r="W795" s="5">
        <v>0</v>
      </c>
      <c r="X795" s="5">
        <v>880</v>
      </c>
      <c r="Y795" s="5">
        <v>151</v>
      </c>
    </row>
    <row r="796" spans="1:25" x14ac:dyDescent="0.3">
      <c r="A796" s="1">
        <v>4059417</v>
      </c>
      <c r="B796" s="1" t="s">
        <v>24</v>
      </c>
      <c r="C796" s="2"/>
      <c r="D796" s="4" t="s">
        <v>57</v>
      </c>
      <c r="E796" s="4">
        <v>4059417</v>
      </c>
      <c r="F796" s="5">
        <v>0</v>
      </c>
      <c r="G796" s="5">
        <v>323</v>
      </c>
      <c r="H796" s="5">
        <v>904</v>
      </c>
      <c r="I796" s="5">
        <v>39</v>
      </c>
      <c r="J796" s="5">
        <v>90</v>
      </c>
      <c r="K796" s="5" t="s">
        <v>33</v>
      </c>
      <c r="L796" s="5">
        <v>1804</v>
      </c>
      <c r="M796" s="5">
        <v>27042</v>
      </c>
      <c r="N796" s="5">
        <v>987</v>
      </c>
      <c r="O796" s="5">
        <v>299</v>
      </c>
      <c r="P796" s="5">
        <v>274</v>
      </c>
      <c r="Q796" s="5" t="s">
        <v>33</v>
      </c>
      <c r="R796" s="5" t="s">
        <v>33</v>
      </c>
      <c r="S796" s="5">
        <v>35</v>
      </c>
      <c r="T796" s="5">
        <v>82</v>
      </c>
      <c r="U796" s="5">
        <v>20</v>
      </c>
      <c r="V796" s="5">
        <v>0</v>
      </c>
      <c r="W796" s="5">
        <v>0</v>
      </c>
      <c r="X796" s="5">
        <v>896</v>
      </c>
      <c r="Y796" s="5">
        <v>128</v>
      </c>
    </row>
    <row r="797" spans="1:25" x14ac:dyDescent="0.3">
      <c r="A797" s="1">
        <v>4059417</v>
      </c>
      <c r="B797" s="1" t="s">
        <v>25</v>
      </c>
      <c r="C797" s="2"/>
      <c r="D797" s="4" t="s">
        <v>57</v>
      </c>
      <c r="E797" s="4">
        <v>4059417</v>
      </c>
      <c r="F797" s="5">
        <v>0</v>
      </c>
      <c r="G797" s="5">
        <v>193</v>
      </c>
      <c r="H797" s="5">
        <v>358</v>
      </c>
      <c r="I797" s="5">
        <v>310</v>
      </c>
      <c r="J797" s="5">
        <v>437</v>
      </c>
      <c r="K797" s="5" t="s">
        <v>33</v>
      </c>
      <c r="L797" s="5">
        <v>1297</v>
      </c>
      <c r="M797" s="5">
        <v>27103</v>
      </c>
      <c r="N797" s="5">
        <v>1467</v>
      </c>
      <c r="O797" s="5">
        <v>258</v>
      </c>
      <c r="P797" s="5">
        <v>226</v>
      </c>
      <c r="Q797" s="5" t="s">
        <v>33</v>
      </c>
      <c r="R797" s="5" t="s">
        <v>33</v>
      </c>
      <c r="S797" s="5">
        <v>25</v>
      </c>
      <c r="T797" s="5">
        <v>81</v>
      </c>
      <c r="U797" s="5">
        <v>19</v>
      </c>
      <c r="V797" s="5">
        <v>0</v>
      </c>
      <c r="W797" s="5">
        <v>0</v>
      </c>
      <c r="X797" s="5">
        <v>863</v>
      </c>
      <c r="Y797" s="5">
        <v>115</v>
      </c>
    </row>
    <row r="798" spans="1:25" x14ac:dyDescent="0.3">
      <c r="A798" s="1">
        <v>4059417</v>
      </c>
      <c r="B798" s="1" t="s">
        <v>26</v>
      </c>
      <c r="C798" s="2"/>
      <c r="D798" s="4" t="s">
        <v>57</v>
      </c>
      <c r="E798" s="4">
        <v>4059417</v>
      </c>
      <c r="F798" s="5" t="s">
        <v>33</v>
      </c>
      <c r="G798" s="5" t="s">
        <v>33</v>
      </c>
      <c r="H798" s="5" t="s">
        <v>33</v>
      </c>
      <c r="I798" s="5" t="s">
        <v>33</v>
      </c>
      <c r="J798" s="5" t="s">
        <v>33</v>
      </c>
      <c r="K798" s="5" t="s">
        <v>33</v>
      </c>
      <c r="L798" s="5" t="s">
        <v>33</v>
      </c>
      <c r="M798" s="5" t="s">
        <v>33</v>
      </c>
      <c r="N798" s="5" t="s">
        <v>33</v>
      </c>
      <c r="O798" s="5" t="s">
        <v>33</v>
      </c>
      <c r="P798" s="5" t="s">
        <v>33</v>
      </c>
      <c r="Q798" s="5" t="s">
        <v>33</v>
      </c>
      <c r="R798" s="5" t="s">
        <v>33</v>
      </c>
      <c r="S798" s="5" t="s">
        <v>33</v>
      </c>
      <c r="T798" s="5" t="s">
        <v>33</v>
      </c>
      <c r="U798" s="5" t="s">
        <v>33</v>
      </c>
      <c r="V798" s="5" t="s">
        <v>33</v>
      </c>
      <c r="W798" s="5" t="s">
        <v>33</v>
      </c>
      <c r="X798" s="5" t="s">
        <v>33</v>
      </c>
      <c r="Y798" s="5" t="s">
        <v>33</v>
      </c>
    </row>
    <row r="799" spans="1:25" x14ac:dyDescent="0.3">
      <c r="A799" s="1">
        <v>4059417</v>
      </c>
      <c r="B799" s="1" t="s">
        <v>27</v>
      </c>
      <c r="C799" s="2"/>
      <c r="D799" s="4" t="s">
        <v>57</v>
      </c>
      <c r="E799" s="4">
        <v>4059417</v>
      </c>
      <c r="F799" s="5" t="s">
        <v>33</v>
      </c>
      <c r="G799" s="5" t="s">
        <v>33</v>
      </c>
      <c r="H799" s="5" t="s">
        <v>33</v>
      </c>
      <c r="I799" s="5" t="s">
        <v>33</v>
      </c>
      <c r="J799" s="5" t="s">
        <v>33</v>
      </c>
      <c r="K799" s="5" t="s">
        <v>33</v>
      </c>
      <c r="L799" s="5" t="s">
        <v>33</v>
      </c>
      <c r="M799" s="5" t="s">
        <v>33</v>
      </c>
      <c r="N799" s="5" t="s">
        <v>33</v>
      </c>
      <c r="O799" s="5" t="s">
        <v>33</v>
      </c>
      <c r="P799" s="5" t="s">
        <v>33</v>
      </c>
      <c r="Q799" s="5" t="s">
        <v>33</v>
      </c>
      <c r="R799" s="5" t="s">
        <v>33</v>
      </c>
      <c r="S799" s="5" t="s">
        <v>33</v>
      </c>
      <c r="T799" s="5" t="s">
        <v>33</v>
      </c>
      <c r="U799" s="5" t="s">
        <v>33</v>
      </c>
      <c r="V799" s="5" t="s">
        <v>33</v>
      </c>
      <c r="W799" s="5" t="s">
        <v>33</v>
      </c>
      <c r="X799" s="5" t="s">
        <v>33</v>
      </c>
      <c r="Y799" s="5" t="s">
        <v>33</v>
      </c>
    </row>
    <row r="800" spans="1:25" x14ac:dyDescent="0.3">
      <c r="A800" s="1">
        <v>4059417</v>
      </c>
      <c r="B800" s="1" t="s">
        <v>28</v>
      </c>
      <c r="C800" s="2"/>
      <c r="D800" s="4" t="s">
        <v>57</v>
      </c>
      <c r="E800" s="4">
        <v>4059417</v>
      </c>
      <c r="F800" s="5" t="s">
        <v>33</v>
      </c>
      <c r="G800" s="5" t="s">
        <v>33</v>
      </c>
      <c r="H800" s="5" t="s">
        <v>33</v>
      </c>
      <c r="I800" s="5" t="s">
        <v>33</v>
      </c>
      <c r="J800" s="5" t="s">
        <v>33</v>
      </c>
      <c r="K800" s="5" t="s">
        <v>33</v>
      </c>
      <c r="L800" s="5" t="s">
        <v>33</v>
      </c>
      <c r="M800" s="5" t="s">
        <v>33</v>
      </c>
      <c r="N800" s="5" t="s">
        <v>33</v>
      </c>
      <c r="O800" s="5" t="s">
        <v>33</v>
      </c>
      <c r="P800" s="5" t="s">
        <v>33</v>
      </c>
      <c r="Q800" s="5" t="s">
        <v>33</v>
      </c>
      <c r="R800" s="5" t="s">
        <v>33</v>
      </c>
      <c r="S800" s="5" t="s">
        <v>33</v>
      </c>
      <c r="T800" s="5" t="s">
        <v>33</v>
      </c>
      <c r="U800" s="5" t="s">
        <v>33</v>
      </c>
      <c r="V800" s="5" t="s">
        <v>33</v>
      </c>
      <c r="W800" s="5" t="s">
        <v>33</v>
      </c>
      <c r="X800" s="5" t="s">
        <v>33</v>
      </c>
      <c r="Y800" s="5" t="s">
        <v>33</v>
      </c>
    </row>
    <row r="801" spans="1:25" x14ac:dyDescent="0.3">
      <c r="A801" s="1">
        <v>4059417</v>
      </c>
      <c r="B801" s="1" t="s">
        <v>29</v>
      </c>
      <c r="C801" s="2"/>
      <c r="D801" s="4" t="s">
        <v>57</v>
      </c>
      <c r="E801" s="4">
        <v>4059417</v>
      </c>
      <c r="F801" s="5" t="s">
        <v>33</v>
      </c>
      <c r="G801" s="5" t="s">
        <v>33</v>
      </c>
      <c r="H801" s="5" t="s">
        <v>33</v>
      </c>
      <c r="I801" s="5" t="s">
        <v>33</v>
      </c>
      <c r="J801" s="5" t="s">
        <v>33</v>
      </c>
      <c r="K801" s="5" t="s">
        <v>33</v>
      </c>
      <c r="L801" s="5" t="s">
        <v>33</v>
      </c>
      <c r="M801" s="5" t="s">
        <v>33</v>
      </c>
      <c r="N801" s="5" t="s">
        <v>33</v>
      </c>
      <c r="O801" s="5" t="s">
        <v>33</v>
      </c>
      <c r="P801" s="5" t="s">
        <v>33</v>
      </c>
      <c r="Q801" s="5" t="s">
        <v>33</v>
      </c>
      <c r="R801" s="5" t="s">
        <v>33</v>
      </c>
      <c r="S801" s="5" t="s">
        <v>33</v>
      </c>
      <c r="T801" s="5" t="s">
        <v>33</v>
      </c>
      <c r="U801" s="5" t="s">
        <v>33</v>
      </c>
      <c r="V801" s="5" t="s">
        <v>33</v>
      </c>
      <c r="W801" s="5" t="s">
        <v>33</v>
      </c>
      <c r="X801" s="5" t="s">
        <v>33</v>
      </c>
      <c r="Y801" s="5" t="s">
        <v>33</v>
      </c>
    </row>
    <row r="802" spans="1:25" x14ac:dyDescent="0.3">
      <c r="A802" s="1">
        <v>4059417</v>
      </c>
      <c r="B802" s="1" t="s">
        <v>30</v>
      </c>
      <c r="C802" s="2"/>
      <c r="D802" s="4" t="s">
        <v>57</v>
      </c>
      <c r="E802" s="4">
        <v>4059417</v>
      </c>
      <c r="F802" s="5" t="s">
        <v>33</v>
      </c>
      <c r="G802" s="5" t="s">
        <v>33</v>
      </c>
      <c r="H802" s="5" t="s">
        <v>33</v>
      </c>
      <c r="I802" s="5" t="s">
        <v>33</v>
      </c>
      <c r="J802" s="5" t="s">
        <v>33</v>
      </c>
      <c r="K802" s="5" t="s">
        <v>33</v>
      </c>
      <c r="L802" s="5" t="s">
        <v>33</v>
      </c>
      <c r="M802" s="5" t="s">
        <v>33</v>
      </c>
      <c r="N802" s="5" t="s">
        <v>33</v>
      </c>
      <c r="O802" s="5" t="s">
        <v>33</v>
      </c>
      <c r="P802" s="5" t="s">
        <v>33</v>
      </c>
      <c r="Q802" s="5" t="s">
        <v>33</v>
      </c>
      <c r="R802" s="5" t="s">
        <v>33</v>
      </c>
      <c r="S802" s="5" t="s">
        <v>33</v>
      </c>
      <c r="T802" s="5" t="s">
        <v>33</v>
      </c>
      <c r="U802" s="5" t="s">
        <v>33</v>
      </c>
      <c r="V802" s="5" t="s">
        <v>33</v>
      </c>
      <c r="W802" s="5" t="s">
        <v>33</v>
      </c>
      <c r="X802" s="5" t="s">
        <v>33</v>
      </c>
      <c r="Y802" s="5" t="s">
        <v>33</v>
      </c>
    </row>
    <row r="803" spans="1:25" x14ac:dyDescent="0.3">
      <c r="A803" s="1">
        <v>4059417</v>
      </c>
      <c r="B803" s="1" t="s">
        <v>31</v>
      </c>
      <c r="C803" s="2"/>
      <c r="D803" s="4" t="s">
        <v>57</v>
      </c>
      <c r="E803" s="4">
        <v>4059417</v>
      </c>
      <c r="F803" s="5" t="s">
        <v>33</v>
      </c>
      <c r="G803" s="5" t="s">
        <v>33</v>
      </c>
      <c r="H803" s="5" t="s">
        <v>33</v>
      </c>
      <c r="I803" s="5" t="s">
        <v>33</v>
      </c>
      <c r="J803" s="5" t="s">
        <v>33</v>
      </c>
      <c r="K803" s="5" t="s">
        <v>33</v>
      </c>
      <c r="L803" s="5" t="s">
        <v>33</v>
      </c>
      <c r="M803" s="5" t="s">
        <v>33</v>
      </c>
      <c r="N803" s="5" t="s">
        <v>33</v>
      </c>
      <c r="O803" s="5" t="s">
        <v>33</v>
      </c>
      <c r="P803" s="5" t="s">
        <v>33</v>
      </c>
      <c r="Q803" s="5" t="s">
        <v>33</v>
      </c>
      <c r="R803" s="5" t="s">
        <v>33</v>
      </c>
      <c r="S803" s="5" t="s">
        <v>33</v>
      </c>
      <c r="T803" s="5" t="s">
        <v>33</v>
      </c>
      <c r="U803" s="5" t="s">
        <v>33</v>
      </c>
      <c r="V803" s="5" t="s">
        <v>33</v>
      </c>
      <c r="W803" s="5" t="s">
        <v>33</v>
      </c>
      <c r="X803" s="5" t="s">
        <v>33</v>
      </c>
      <c r="Y803" s="5" t="s">
        <v>33</v>
      </c>
    </row>
    <row r="804" spans="1:25" x14ac:dyDescent="0.3">
      <c r="A804" s="1">
        <v>4057081</v>
      </c>
      <c r="B804" s="1" t="s">
        <v>0</v>
      </c>
      <c r="C804" s="2"/>
      <c r="D804" s="4" t="s">
        <v>58</v>
      </c>
      <c r="E804" s="4">
        <v>4057081</v>
      </c>
      <c r="F804" s="5">
        <v>11868</v>
      </c>
      <c r="G804" s="5">
        <v>324334</v>
      </c>
      <c r="H804" s="5">
        <v>14081</v>
      </c>
      <c r="I804" s="5">
        <v>621083</v>
      </c>
      <c r="J804" s="5">
        <v>20415</v>
      </c>
      <c r="K804" s="5">
        <v>0</v>
      </c>
      <c r="L804" s="5">
        <v>991780</v>
      </c>
      <c r="M804" s="5">
        <v>1644488</v>
      </c>
      <c r="N804" s="5">
        <v>68624</v>
      </c>
      <c r="O804" s="5">
        <v>383654</v>
      </c>
      <c r="P804" s="5">
        <v>610</v>
      </c>
      <c r="Q804" s="5">
        <v>7441</v>
      </c>
      <c r="R804" s="5">
        <v>0</v>
      </c>
      <c r="S804" s="5">
        <v>85937</v>
      </c>
      <c r="T804" s="5">
        <v>151708</v>
      </c>
      <c r="U804" s="5">
        <v>63991</v>
      </c>
      <c r="V804" s="5">
        <v>164109</v>
      </c>
      <c r="W804" s="5">
        <v>77</v>
      </c>
      <c r="X804" s="5">
        <v>97589</v>
      </c>
      <c r="Y804" s="5">
        <v>4578</v>
      </c>
    </row>
    <row r="805" spans="1:25" x14ac:dyDescent="0.3">
      <c r="A805" s="1">
        <v>4057081</v>
      </c>
      <c r="B805" s="1" t="s">
        <v>1</v>
      </c>
      <c r="C805" s="2"/>
      <c r="D805" s="4" t="s">
        <v>58</v>
      </c>
      <c r="E805" s="4">
        <v>4057081</v>
      </c>
      <c r="F805" s="5">
        <v>10774</v>
      </c>
      <c r="G805" s="5">
        <v>320678</v>
      </c>
      <c r="H805" s="5">
        <v>11601</v>
      </c>
      <c r="I805" s="5">
        <v>489149</v>
      </c>
      <c r="J805" s="5">
        <v>30256</v>
      </c>
      <c r="K805" s="5">
        <v>0</v>
      </c>
      <c r="L805" s="5">
        <v>862458</v>
      </c>
      <c r="M805" s="5">
        <v>1809541</v>
      </c>
      <c r="N805" s="5">
        <v>78597</v>
      </c>
      <c r="O805" s="5">
        <v>369019</v>
      </c>
      <c r="P805" s="5">
        <v>721</v>
      </c>
      <c r="Q805" s="5">
        <v>7927</v>
      </c>
      <c r="R805" s="5">
        <v>0</v>
      </c>
      <c r="S805" s="5">
        <v>78209</v>
      </c>
      <c r="T805" s="5">
        <v>124429</v>
      </c>
      <c r="U805" s="5">
        <v>63710</v>
      </c>
      <c r="V805" s="5">
        <v>160662</v>
      </c>
      <c r="W805" s="5">
        <v>365</v>
      </c>
      <c r="X805" s="5">
        <v>110376</v>
      </c>
      <c r="Y805" s="5">
        <v>5888</v>
      </c>
    </row>
    <row r="806" spans="1:25" x14ac:dyDescent="0.3">
      <c r="A806" s="1">
        <v>4057081</v>
      </c>
      <c r="B806" s="1" t="s">
        <v>2</v>
      </c>
      <c r="C806" s="2"/>
      <c r="D806" s="4" t="s">
        <v>58</v>
      </c>
      <c r="E806" s="4">
        <v>4057081</v>
      </c>
      <c r="F806" s="5">
        <v>10331</v>
      </c>
      <c r="G806" s="5">
        <v>161105</v>
      </c>
      <c r="H806" s="5">
        <v>7211</v>
      </c>
      <c r="I806" s="5">
        <v>551042</v>
      </c>
      <c r="J806" s="5">
        <v>30577</v>
      </c>
      <c r="K806" s="5">
        <v>0</v>
      </c>
      <c r="L806" s="5">
        <v>760265</v>
      </c>
      <c r="M806" s="5">
        <v>1728862</v>
      </c>
      <c r="N806" s="5">
        <v>63171</v>
      </c>
      <c r="O806" s="5">
        <v>350103</v>
      </c>
      <c r="P806" s="5">
        <v>880</v>
      </c>
      <c r="Q806" s="5">
        <v>6830</v>
      </c>
      <c r="R806" s="5">
        <v>0</v>
      </c>
      <c r="S806" s="5">
        <v>69711</v>
      </c>
      <c r="T806" s="5">
        <v>116086</v>
      </c>
      <c r="U806" s="5">
        <v>61010</v>
      </c>
      <c r="V806" s="5">
        <v>123818</v>
      </c>
      <c r="W806" s="5">
        <v>378</v>
      </c>
      <c r="X806" s="5">
        <v>140716</v>
      </c>
      <c r="Y806" s="5">
        <v>4580</v>
      </c>
    </row>
    <row r="807" spans="1:25" x14ac:dyDescent="0.3">
      <c r="A807" s="1">
        <v>4057081</v>
      </c>
      <c r="B807" s="1" t="s">
        <v>3</v>
      </c>
      <c r="C807" s="2"/>
      <c r="D807" s="4" t="s">
        <v>58</v>
      </c>
      <c r="E807" s="4">
        <v>4057081</v>
      </c>
      <c r="F807" s="5">
        <v>6360</v>
      </c>
      <c r="G807" s="5">
        <v>1092133</v>
      </c>
      <c r="H807" s="5">
        <v>3759</v>
      </c>
      <c r="I807" s="5">
        <v>486494</v>
      </c>
      <c r="J807" s="5">
        <v>23610</v>
      </c>
      <c r="K807" s="5">
        <v>0</v>
      </c>
      <c r="L807" s="5">
        <v>1612355</v>
      </c>
      <c r="M807" s="5">
        <v>1703598</v>
      </c>
      <c r="N807" s="5">
        <v>75476</v>
      </c>
      <c r="O807" s="5">
        <v>371255</v>
      </c>
      <c r="P807" s="5">
        <v>292</v>
      </c>
      <c r="Q807" s="5">
        <v>6921</v>
      </c>
      <c r="R807" s="5">
        <v>0</v>
      </c>
      <c r="S807" s="5">
        <v>60160</v>
      </c>
      <c r="T807" s="5">
        <v>107629</v>
      </c>
      <c r="U807" s="5">
        <v>69143</v>
      </c>
      <c r="V807" s="5">
        <v>107131</v>
      </c>
      <c r="W807" s="5">
        <v>165</v>
      </c>
      <c r="X807" s="5">
        <v>137890</v>
      </c>
      <c r="Y807" s="5">
        <v>4288</v>
      </c>
    </row>
    <row r="808" spans="1:25" x14ac:dyDescent="0.3">
      <c r="A808" s="1">
        <v>4057081</v>
      </c>
      <c r="B808" s="1" t="s">
        <v>4</v>
      </c>
      <c r="C808" s="2"/>
      <c r="D808" s="4" t="s">
        <v>58</v>
      </c>
      <c r="E808" s="4">
        <v>4057081</v>
      </c>
      <c r="F808" s="5">
        <v>8632</v>
      </c>
      <c r="G808" s="5">
        <v>631328</v>
      </c>
      <c r="H808" s="5">
        <v>0</v>
      </c>
      <c r="I808" s="5">
        <v>413482</v>
      </c>
      <c r="J808" s="5">
        <v>30005</v>
      </c>
      <c r="K808" s="5">
        <v>0</v>
      </c>
      <c r="L808" s="5">
        <v>1083447</v>
      </c>
      <c r="M808" s="5">
        <v>1716162</v>
      </c>
      <c r="N808" s="5">
        <v>82540</v>
      </c>
      <c r="O808" s="5">
        <v>346106</v>
      </c>
      <c r="P808" s="5">
        <v>0</v>
      </c>
      <c r="Q808" s="5">
        <v>6887</v>
      </c>
      <c r="R808" s="5">
        <v>0</v>
      </c>
      <c r="S808" s="5">
        <v>75120</v>
      </c>
      <c r="T808" s="5">
        <v>96370</v>
      </c>
      <c r="U808" s="5">
        <v>78263</v>
      </c>
      <c r="V808" s="5">
        <v>103218</v>
      </c>
      <c r="W808" s="5">
        <v>199</v>
      </c>
      <c r="X808" s="5">
        <v>149453</v>
      </c>
      <c r="Y808" s="5">
        <v>4141</v>
      </c>
    </row>
    <row r="809" spans="1:25" x14ac:dyDescent="0.3">
      <c r="A809" s="1">
        <v>4057081</v>
      </c>
      <c r="B809" s="1" t="s">
        <v>5</v>
      </c>
      <c r="C809" s="2"/>
      <c r="D809" s="4" t="s">
        <v>58</v>
      </c>
      <c r="E809" s="4">
        <v>4057081</v>
      </c>
      <c r="F809" s="5">
        <v>3554</v>
      </c>
      <c r="G809" s="5">
        <v>581871</v>
      </c>
      <c r="H809" s="5">
        <v>0</v>
      </c>
      <c r="I809" s="5">
        <v>382396</v>
      </c>
      <c r="J809" s="5">
        <v>42237</v>
      </c>
      <c r="K809" s="5">
        <v>0</v>
      </c>
      <c r="L809" s="5">
        <v>1010058</v>
      </c>
      <c r="M809" s="5">
        <v>1991477</v>
      </c>
      <c r="N809" s="5">
        <v>84501</v>
      </c>
      <c r="O809" s="5">
        <v>337514</v>
      </c>
      <c r="P809" s="5">
        <v>0</v>
      </c>
      <c r="Q809" s="5">
        <v>6180</v>
      </c>
      <c r="R809" s="5">
        <v>0</v>
      </c>
      <c r="S809" s="5">
        <v>75197</v>
      </c>
      <c r="T809" s="5">
        <v>108580</v>
      </c>
      <c r="U809" s="5">
        <v>84296</v>
      </c>
      <c r="V809" s="5">
        <v>105188</v>
      </c>
      <c r="W809" s="5">
        <v>279</v>
      </c>
      <c r="X809" s="5">
        <v>140103</v>
      </c>
      <c r="Y809" s="5">
        <v>4835</v>
      </c>
    </row>
    <row r="810" spans="1:25" x14ac:dyDescent="0.3">
      <c r="A810" s="1">
        <v>4057081</v>
      </c>
      <c r="B810" s="1" t="s">
        <v>6</v>
      </c>
      <c r="C810" s="2"/>
      <c r="D810" s="4" t="s">
        <v>58</v>
      </c>
      <c r="E810" s="4">
        <v>4057081</v>
      </c>
      <c r="F810" s="5">
        <v>6741</v>
      </c>
      <c r="G810" s="5">
        <v>351103</v>
      </c>
      <c r="H810" s="5">
        <v>0</v>
      </c>
      <c r="I810" s="5">
        <v>350005</v>
      </c>
      <c r="J810" s="5">
        <v>31815</v>
      </c>
      <c r="K810" s="5">
        <v>0</v>
      </c>
      <c r="L810" s="5">
        <v>739665</v>
      </c>
      <c r="M810" s="5">
        <v>1797709</v>
      </c>
      <c r="N810" s="5">
        <v>77604</v>
      </c>
      <c r="O810" s="5">
        <v>302524</v>
      </c>
      <c r="P810" s="5">
        <v>0</v>
      </c>
      <c r="Q810" s="5">
        <v>8205</v>
      </c>
      <c r="R810" s="5">
        <v>0</v>
      </c>
      <c r="S810" s="5">
        <v>84060</v>
      </c>
      <c r="T810" s="5">
        <v>119822</v>
      </c>
      <c r="U810" s="5">
        <v>82676</v>
      </c>
      <c r="V810" s="5">
        <v>82970</v>
      </c>
      <c r="W810" s="5">
        <v>72</v>
      </c>
      <c r="X810" s="5">
        <v>173639</v>
      </c>
      <c r="Y810" s="5">
        <v>5075</v>
      </c>
    </row>
    <row r="811" spans="1:25" x14ac:dyDescent="0.3">
      <c r="A811" s="1">
        <v>4057081</v>
      </c>
      <c r="B811" s="1" t="s">
        <v>7</v>
      </c>
      <c r="C811" s="2"/>
      <c r="D811" s="4" t="s">
        <v>58</v>
      </c>
      <c r="E811" s="4">
        <v>4057081</v>
      </c>
      <c r="F811" s="5">
        <v>2542</v>
      </c>
      <c r="G811" s="5">
        <v>318606</v>
      </c>
      <c r="H811" s="5">
        <v>0</v>
      </c>
      <c r="I811" s="5">
        <v>325300</v>
      </c>
      <c r="J811" s="5">
        <v>15624</v>
      </c>
      <c r="K811" s="5">
        <v>0</v>
      </c>
      <c r="L811" s="5">
        <v>662072</v>
      </c>
      <c r="M811" s="5">
        <v>1775166</v>
      </c>
      <c r="N811" s="5">
        <v>86700</v>
      </c>
      <c r="O811" s="5">
        <v>273654</v>
      </c>
      <c r="P811" s="5">
        <v>0</v>
      </c>
      <c r="Q811" s="5">
        <v>8300</v>
      </c>
      <c r="R811" s="5">
        <v>0</v>
      </c>
      <c r="S811" s="5">
        <v>73671</v>
      </c>
      <c r="T811" s="5">
        <v>105680</v>
      </c>
      <c r="U811" s="5">
        <v>76633</v>
      </c>
      <c r="V811" s="5">
        <v>84687</v>
      </c>
      <c r="W811" s="5">
        <v>222</v>
      </c>
      <c r="X811" s="5">
        <v>174952</v>
      </c>
      <c r="Y811" s="5">
        <v>5934</v>
      </c>
    </row>
    <row r="812" spans="1:25" x14ac:dyDescent="0.3">
      <c r="A812" s="1">
        <v>4057081</v>
      </c>
      <c r="B812" s="1" t="s">
        <v>8</v>
      </c>
      <c r="C812" s="2"/>
      <c r="D812" s="4" t="s">
        <v>58</v>
      </c>
      <c r="E812" s="4">
        <v>4057081</v>
      </c>
      <c r="F812" s="5">
        <v>143</v>
      </c>
      <c r="G812" s="5">
        <v>182584</v>
      </c>
      <c r="H812" s="5">
        <v>0</v>
      </c>
      <c r="I812" s="5">
        <v>307115</v>
      </c>
      <c r="J812" s="5">
        <v>8363</v>
      </c>
      <c r="K812" s="5">
        <v>0</v>
      </c>
      <c r="L812" s="5">
        <v>498205</v>
      </c>
      <c r="M812" s="5">
        <v>1754120</v>
      </c>
      <c r="N812" s="5">
        <v>101337</v>
      </c>
      <c r="O812" s="5">
        <v>259239</v>
      </c>
      <c r="P812" s="5">
        <v>0</v>
      </c>
      <c r="Q812" s="5">
        <v>8522</v>
      </c>
      <c r="R812" s="5">
        <v>0</v>
      </c>
      <c r="S812" s="5">
        <v>66751</v>
      </c>
      <c r="T812" s="5">
        <v>109235</v>
      </c>
      <c r="U812" s="5">
        <v>83684</v>
      </c>
      <c r="V812" s="5">
        <v>79255</v>
      </c>
      <c r="W812" s="5">
        <v>223</v>
      </c>
      <c r="X812" s="5">
        <v>177258</v>
      </c>
      <c r="Y812" s="5">
        <v>4516</v>
      </c>
    </row>
    <row r="813" spans="1:25" x14ac:dyDescent="0.3">
      <c r="A813" s="1">
        <v>4057081</v>
      </c>
      <c r="B813" s="1" t="s">
        <v>9</v>
      </c>
      <c r="C813" s="2"/>
      <c r="D813" s="4" t="s">
        <v>58</v>
      </c>
      <c r="E813" s="4">
        <v>4057081</v>
      </c>
      <c r="F813" s="5">
        <v>3887</v>
      </c>
      <c r="G813" s="5">
        <v>176414</v>
      </c>
      <c r="H813" s="5">
        <v>0</v>
      </c>
      <c r="I813" s="5">
        <v>289344</v>
      </c>
      <c r="J813" s="5">
        <v>4109</v>
      </c>
      <c r="K813" s="5">
        <v>0</v>
      </c>
      <c r="L813" s="5">
        <v>473754</v>
      </c>
      <c r="M813" s="5">
        <v>1695707</v>
      </c>
      <c r="N813" s="5">
        <v>83095</v>
      </c>
      <c r="O813" s="5">
        <v>240920</v>
      </c>
      <c r="P813" s="5">
        <v>0</v>
      </c>
      <c r="Q813" s="5">
        <v>7950</v>
      </c>
      <c r="R813" s="5">
        <v>0</v>
      </c>
      <c r="S813" s="5">
        <v>59543</v>
      </c>
      <c r="T813" s="5">
        <v>73740</v>
      </c>
      <c r="U813" s="5">
        <v>70360</v>
      </c>
      <c r="V813" s="5">
        <v>63443</v>
      </c>
      <c r="W813" s="5">
        <v>75</v>
      </c>
      <c r="X813" s="5">
        <v>242520</v>
      </c>
      <c r="Y813" s="5">
        <v>5020</v>
      </c>
    </row>
    <row r="814" spans="1:25" x14ac:dyDescent="0.3">
      <c r="A814" s="1">
        <v>4057081</v>
      </c>
      <c r="B814" s="1" t="s">
        <v>10</v>
      </c>
      <c r="C814" s="2"/>
      <c r="D814" s="4" t="s">
        <v>58</v>
      </c>
      <c r="E814" s="4">
        <v>4057081</v>
      </c>
      <c r="F814" s="5">
        <v>17945</v>
      </c>
      <c r="G814" s="5">
        <v>326294</v>
      </c>
      <c r="H814" s="5">
        <v>0</v>
      </c>
      <c r="I814" s="5">
        <v>253121</v>
      </c>
      <c r="J814" s="5">
        <v>14584</v>
      </c>
      <c r="K814" s="5">
        <v>0</v>
      </c>
      <c r="L814" s="5">
        <v>611941</v>
      </c>
      <c r="M814" s="5">
        <v>1567672</v>
      </c>
      <c r="N814" s="5">
        <v>86967</v>
      </c>
      <c r="O814" s="5">
        <v>225195</v>
      </c>
      <c r="P814" s="5">
        <v>0</v>
      </c>
      <c r="Q814" s="5">
        <v>8609</v>
      </c>
      <c r="R814" s="5">
        <v>0</v>
      </c>
      <c r="S814" s="5">
        <v>62845</v>
      </c>
      <c r="T814" s="5">
        <v>79643</v>
      </c>
      <c r="U814" s="5">
        <v>61549</v>
      </c>
      <c r="V814" s="5">
        <v>52326</v>
      </c>
      <c r="W814" s="5">
        <v>84</v>
      </c>
      <c r="X814" s="5">
        <v>202282</v>
      </c>
      <c r="Y814" s="5">
        <v>4858</v>
      </c>
    </row>
    <row r="815" spans="1:25" x14ac:dyDescent="0.3">
      <c r="A815" s="1">
        <v>4057081</v>
      </c>
      <c r="B815" s="1" t="s">
        <v>11</v>
      </c>
      <c r="C815" s="2"/>
      <c r="D815" s="4" t="s">
        <v>58</v>
      </c>
      <c r="E815" s="4">
        <v>4057081</v>
      </c>
      <c r="F815" s="5">
        <v>292</v>
      </c>
      <c r="G815" s="5">
        <v>43619</v>
      </c>
      <c r="H815" s="5">
        <v>-265</v>
      </c>
      <c r="I815" s="5">
        <v>289617</v>
      </c>
      <c r="J815" s="5">
        <v>13032</v>
      </c>
      <c r="K815" s="5">
        <v>0</v>
      </c>
      <c r="L815" s="5">
        <v>346260</v>
      </c>
      <c r="M815" s="5">
        <v>1806227</v>
      </c>
      <c r="N815" s="5">
        <v>54319</v>
      </c>
      <c r="O815" s="5">
        <v>168482</v>
      </c>
      <c r="P815" s="5">
        <v>0</v>
      </c>
      <c r="Q815" s="5">
        <v>7236</v>
      </c>
      <c r="R815" s="5">
        <v>0</v>
      </c>
      <c r="S815" s="5">
        <v>79808</v>
      </c>
      <c r="T815" s="5">
        <v>74313</v>
      </c>
      <c r="U815" s="5">
        <v>65632</v>
      </c>
      <c r="V815" s="5">
        <v>31113</v>
      </c>
      <c r="W815" s="5">
        <v>180</v>
      </c>
      <c r="X815" s="5">
        <v>194528</v>
      </c>
      <c r="Y815" s="5">
        <v>4614</v>
      </c>
    </row>
    <row r="816" spans="1:25" x14ac:dyDescent="0.3">
      <c r="A816" s="1">
        <v>4057081</v>
      </c>
      <c r="B816" s="1" t="s">
        <v>12</v>
      </c>
      <c r="C816" s="2"/>
      <c r="D816" s="4" t="s">
        <v>58</v>
      </c>
      <c r="E816" s="4">
        <v>4057081</v>
      </c>
      <c r="F816" s="5">
        <v>17826</v>
      </c>
      <c r="G816" s="5">
        <v>844603</v>
      </c>
      <c r="H816" s="5">
        <v>0</v>
      </c>
      <c r="I816" s="5">
        <v>199732</v>
      </c>
      <c r="J816" s="5">
        <v>11884</v>
      </c>
      <c r="K816" s="5">
        <v>0</v>
      </c>
      <c r="L816" s="5">
        <v>1423519</v>
      </c>
      <c r="M816" s="5">
        <v>1880427</v>
      </c>
      <c r="N816" s="5">
        <v>71965</v>
      </c>
      <c r="O816" s="5">
        <v>120150</v>
      </c>
      <c r="P816" s="5">
        <v>0</v>
      </c>
      <c r="Q816" s="5">
        <v>0</v>
      </c>
      <c r="R816" s="5">
        <v>0</v>
      </c>
      <c r="S816" s="5">
        <v>78321</v>
      </c>
      <c r="T816" s="5">
        <v>72400</v>
      </c>
      <c r="U816" s="5">
        <v>55372</v>
      </c>
      <c r="V816" s="5">
        <v>31479</v>
      </c>
      <c r="W816" s="5">
        <v>386</v>
      </c>
      <c r="X816" s="5">
        <v>164166</v>
      </c>
      <c r="Y816" s="5">
        <v>3838</v>
      </c>
    </row>
    <row r="817" spans="1:25" x14ac:dyDescent="0.3">
      <c r="A817" s="1">
        <v>4057081</v>
      </c>
      <c r="B817" s="1" t="s">
        <v>13</v>
      </c>
      <c r="C817" s="2"/>
      <c r="D817" s="4" t="s">
        <v>58</v>
      </c>
      <c r="E817" s="4">
        <v>4057081</v>
      </c>
      <c r="F817" s="5">
        <v>407</v>
      </c>
      <c r="G817" s="5">
        <v>67003</v>
      </c>
      <c r="H817" s="5">
        <v>0</v>
      </c>
      <c r="I817" s="5">
        <v>226204</v>
      </c>
      <c r="J817" s="5">
        <v>5689</v>
      </c>
      <c r="K817" s="5">
        <v>0</v>
      </c>
      <c r="L817" s="5">
        <v>299304</v>
      </c>
      <c r="M817" s="5">
        <v>1599762</v>
      </c>
      <c r="N817" s="5">
        <v>127372</v>
      </c>
      <c r="O817" s="5">
        <v>138434</v>
      </c>
      <c r="P817" s="5">
        <v>0</v>
      </c>
      <c r="Q817" s="5">
        <v>0</v>
      </c>
      <c r="R817" s="5">
        <v>0</v>
      </c>
      <c r="S817" s="5">
        <v>78880</v>
      </c>
      <c r="T817" s="5">
        <v>95771</v>
      </c>
      <c r="U817" s="5">
        <v>53386</v>
      </c>
      <c r="V817" s="5">
        <v>32026</v>
      </c>
      <c r="W817" s="5">
        <v>752</v>
      </c>
      <c r="X817" s="5">
        <v>164302</v>
      </c>
      <c r="Y817" s="5">
        <v>3601</v>
      </c>
    </row>
    <row r="818" spans="1:25" x14ac:dyDescent="0.3">
      <c r="A818" s="1">
        <v>4057081</v>
      </c>
      <c r="B818" s="1" t="s">
        <v>14</v>
      </c>
      <c r="C818" s="2"/>
      <c r="D818" s="4" t="s">
        <v>58</v>
      </c>
      <c r="E818" s="4">
        <v>4057081</v>
      </c>
      <c r="F818" s="5">
        <v>1</v>
      </c>
      <c r="G818" s="5">
        <v>80214</v>
      </c>
      <c r="H818" s="5">
        <v>0</v>
      </c>
      <c r="I818" s="5">
        <v>180254</v>
      </c>
      <c r="J818" s="5">
        <v>3831</v>
      </c>
      <c r="K818" s="5" t="s">
        <v>33</v>
      </c>
      <c r="L818" s="5">
        <v>264301</v>
      </c>
      <c r="M818" s="5">
        <v>1365746</v>
      </c>
      <c r="N818" s="5">
        <v>86229</v>
      </c>
      <c r="O818" s="5">
        <v>60830</v>
      </c>
      <c r="P818" s="5">
        <v>0</v>
      </c>
      <c r="Q818" s="5" t="s">
        <v>33</v>
      </c>
      <c r="R818" s="5" t="s">
        <v>33</v>
      </c>
      <c r="S818" s="5">
        <v>72080</v>
      </c>
      <c r="T818" s="5">
        <v>61934</v>
      </c>
      <c r="U818" s="5">
        <v>50943</v>
      </c>
      <c r="V818" s="5">
        <v>5465</v>
      </c>
      <c r="W818" s="5">
        <v>1453</v>
      </c>
      <c r="X818" s="5">
        <v>158825</v>
      </c>
      <c r="Y818" s="5">
        <v>4083</v>
      </c>
    </row>
    <row r="819" spans="1:25" x14ac:dyDescent="0.3">
      <c r="A819" s="1">
        <v>4057081</v>
      </c>
      <c r="B819" s="1" t="s">
        <v>15</v>
      </c>
      <c r="C819" s="2"/>
      <c r="D819" s="4" t="s">
        <v>58</v>
      </c>
      <c r="E819" s="4">
        <v>4057081</v>
      </c>
      <c r="F819" s="5">
        <v>1855</v>
      </c>
      <c r="G819" s="5">
        <v>180245</v>
      </c>
      <c r="H819" s="5">
        <v>66</v>
      </c>
      <c r="I819" s="5">
        <v>198584</v>
      </c>
      <c r="J819" s="5">
        <v>2225</v>
      </c>
      <c r="K819" s="5" t="s">
        <v>33</v>
      </c>
      <c r="L819" s="5">
        <v>382974</v>
      </c>
      <c r="M819" s="5">
        <v>1273484</v>
      </c>
      <c r="N819" s="5">
        <v>114676</v>
      </c>
      <c r="O819" s="5">
        <v>85822</v>
      </c>
      <c r="P819" s="5">
        <v>0</v>
      </c>
      <c r="Q819" s="5" t="s">
        <v>33</v>
      </c>
      <c r="R819" s="5" t="s">
        <v>33</v>
      </c>
      <c r="S819" s="5">
        <v>65812</v>
      </c>
      <c r="T819" s="5">
        <v>48461</v>
      </c>
      <c r="U819" s="5">
        <v>48742</v>
      </c>
      <c r="V819" s="5">
        <v>5287</v>
      </c>
      <c r="W819" s="5">
        <v>1250</v>
      </c>
      <c r="X819" s="5">
        <v>122833</v>
      </c>
      <c r="Y819" s="5">
        <v>2357</v>
      </c>
    </row>
    <row r="820" spans="1:25" x14ac:dyDescent="0.3">
      <c r="A820" s="1">
        <v>4057081</v>
      </c>
      <c r="B820" s="1" t="s">
        <v>16</v>
      </c>
      <c r="C820" s="2"/>
      <c r="D820" s="4" t="s">
        <v>58</v>
      </c>
      <c r="E820" s="4">
        <v>4057081</v>
      </c>
      <c r="F820" s="5">
        <v>4862</v>
      </c>
      <c r="G820" s="5">
        <v>160892</v>
      </c>
      <c r="H820" s="5">
        <v>0</v>
      </c>
      <c r="I820" s="5">
        <v>175769</v>
      </c>
      <c r="J820" s="5">
        <v>5348</v>
      </c>
      <c r="K820" s="5" t="s">
        <v>33</v>
      </c>
      <c r="L820" s="5">
        <v>346871</v>
      </c>
      <c r="M820" s="5">
        <v>1202602</v>
      </c>
      <c r="N820" s="5">
        <v>96011</v>
      </c>
      <c r="O820" s="5">
        <v>87214</v>
      </c>
      <c r="P820" s="5">
        <v>0</v>
      </c>
      <c r="Q820" s="5" t="s">
        <v>33</v>
      </c>
      <c r="R820" s="5" t="s">
        <v>33</v>
      </c>
      <c r="S820" s="5">
        <v>64207</v>
      </c>
      <c r="T820" s="5">
        <v>54096</v>
      </c>
      <c r="U820" s="5">
        <v>47961</v>
      </c>
      <c r="V820" s="5">
        <v>5786</v>
      </c>
      <c r="W820" s="5">
        <v>1415</v>
      </c>
      <c r="X820" s="5">
        <v>165089</v>
      </c>
      <c r="Y820" s="5">
        <v>1800</v>
      </c>
    </row>
    <row r="821" spans="1:25" x14ac:dyDescent="0.3">
      <c r="A821" s="1">
        <v>4057081</v>
      </c>
      <c r="B821" s="1" t="s">
        <v>17</v>
      </c>
      <c r="C821" s="2"/>
      <c r="D821" s="4" t="s">
        <v>58</v>
      </c>
      <c r="E821" s="4">
        <v>4057081</v>
      </c>
      <c r="F821" s="5">
        <v>8</v>
      </c>
      <c r="G821" s="5">
        <v>150480</v>
      </c>
      <c r="H821" s="5">
        <v>0</v>
      </c>
      <c r="I821" s="5">
        <v>184528</v>
      </c>
      <c r="J821" s="5">
        <v>4917</v>
      </c>
      <c r="K821" s="5" t="s">
        <v>33</v>
      </c>
      <c r="L821" s="5">
        <v>339933</v>
      </c>
      <c r="M821" s="5">
        <v>1253686</v>
      </c>
      <c r="N821" s="5">
        <v>82719</v>
      </c>
      <c r="O821" s="5">
        <v>100030</v>
      </c>
      <c r="P821" s="5">
        <v>12</v>
      </c>
      <c r="Q821" s="5" t="s">
        <v>33</v>
      </c>
      <c r="R821" s="5" t="s">
        <v>33</v>
      </c>
      <c r="S821" s="5">
        <v>55365</v>
      </c>
      <c r="T821" s="5">
        <v>58782</v>
      </c>
      <c r="U821" s="5">
        <v>47263</v>
      </c>
      <c r="V821" s="5">
        <v>6514</v>
      </c>
      <c r="W821" s="5">
        <v>2151</v>
      </c>
      <c r="X821" s="5">
        <v>111178</v>
      </c>
      <c r="Y821" s="5">
        <v>2079</v>
      </c>
    </row>
    <row r="822" spans="1:25" x14ac:dyDescent="0.3">
      <c r="A822" s="1">
        <v>4057081</v>
      </c>
      <c r="B822" s="1" t="s">
        <v>18</v>
      </c>
      <c r="C822" s="2"/>
      <c r="D822" s="4" t="s">
        <v>58</v>
      </c>
      <c r="E822" s="4">
        <v>4057081</v>
      </c>
      <c r="F822" s="5">
        <v>498</v>
      </c>
      <c r="G822" s="5">
        <v>217507</v>
      </c>
      <c r="H822" s="5">
        <v>1665</v>
      </c>
      <c r="I822" s="5">
        <v>179404</v>
      </c>
      <c r="J822" s="5">
        <v>2204</v>
      </c>
      <c r="K822" s="5" t="s">
        <v>33</v>
      </c>
      <c r="L822" s="5">
        <v>401277</v>
      </c>
      <c r="M822" s="5">
        <v>1469837</v>
      </c>
      <c r="N822" s="5">
        <v>100363</v>
      </c>
      <c r="O822" s="5">
        <v>76062</v>
      </c>
      <c r="P822" s="5">
        <v>2289</v>
      </c>
      <c r="Q822" s="5" t="s">
        <v>33</v>
      </c>
      <c r="R822" s="5" t="s">
        <v>33</v>
      </c>
      <c r="S822" s="5">
        <v>53152</v>
      </c>
      <c r="T822" s="5">
        <v>52860</v>
      </c>
      <c r="U822" s="5">
        <v>44311</v>
      </c>
      <c r="V822" s="5">
        <v>11897</v>
      </c>
      <c r="W822" s="5">
        <v>2275</v>
      </c>
      <c r="X822" s="5">
        <v>118065</v>
      </c>
      <c r="Y822" s="5">
        <v>2163</v>
      </c>
    </row>
    <row r="823" spans="1:25" x14ac:dyDescent="0.3">
      <c r="A823" s="1">
        <v>4057081</v>
      </c>
      <c r="B823" s="1" t="s">
        <v>19</v>
      </c>
      <c r="C823" s="2"/>
      <c r="D823" s="4" t="s">
        <v>58</v>
      </c>
      <c r="E823" s="4">
        <v>4057081</v>
      </c>
      <c r="F823" s="5">
        <v>4</v>
      </c>
      <c r="G823" s="5">
        <v>114425</v>
      </c>
      <c r="H823" s="5">
        <v>13743</v>
      </c>
      <c r="I823" s="5">
        <v>176409</v>
      </c>
      <c r="J823" s="5">
        <v>1503</v>
      </c>
      <c r="K823" s="5" t="s">
        <v>33</v>
      </c>
      <c r="L823" s="5">
        <v>306084</v>
      </c>
      <c r="M823" s="5">
        <v>1364489</v>
      </c>
      <c r="N823" s="5">
        <v>80425</v>
      </c>
      <c r="O823" s="5">
        <v>16366</v>
      </c>
      <c r="P823" s="5">
        <v>10717</v>
      </c>
      <c r="Q823" s="5" t="s">
        <v>33</v>
      </c>
      <c r="R823" s="5" t="s">
        <v>33</v>
      </c>
      <c r="S823" s="5">
        <v>44838</v>
      </c>
      <c r="T823" s="5">
        <v>48645</v>
      </c>
      <c r="U823" s="5">
        <v>40475</v>
      </c>
      <c r="V823" s="5">
        <v>13427</v>
      </c>
      <c r="W823" s="5">
        <v>2340</v>
      </c>
      <c r="X823" s="5">
        <v>115236</v>
      </c>
      <c r="Y823" s="5">
        <v>1326</v>
      </c>
    </row>
    <row r="824" spans="1:25" x14ac:dyDescent="0.3">
      <c r="A824" s="1">
        <v>4057081</v>
      </c>
      <c r="B824" s="1" t="s">
        <v>20</v>
      </c>
      <c r="C824" s="2"/>
      <c r="D824" s="4" t="s">
        <v>58</v>
      </c>
      <c r="E824" s="4">
        <v>4057081</v>
      </c>
      <c r="F824" s="5">
        <v>6</v>
      </c>
      <c r="G824" s="5">
        <v>49042</v>
      </c>
      <c r="H824" s="5">
        <v>19471</v>
      </c>
      <c r="I824" s="5">
        <v>198132</v>
      </c>
      <c r="J824" s="5">
        <v>4014</v>
      </c>
      <c r="K824" s="5" t="s">
        <v>33</v>
      </c>
      <c r="L824" s="5">
        <v>270665</v>
      </c>
      <c r="M824" s="5">
        <v>1304632</v>
      </c>
      <c r="N824" s="5">
        <v>74507</v>
      </c>
      <c r="O824" s="5">
        <v>11657</v>
      </c>
      <c r="P824" s="5">
        <v>10270</v>
      </c>
      <c r="Q824" s="5" t="s">
        <v>33</v>
      </c>
      <c r="R824" s="5" t="s">
        <v>33</v>
      </c>
      <c r="S824" s="5">
        <v>45789</v>
      </c>
      <c r="T824" s="5">
        <v>53166</v>
      </c>
      <c r="U824" s="5">
        <v>40968</v>
      </c>
      <c r="V824" s="5">
        <v>28049</v>
      </c>
      <c r="W824" s="5">
        <v>1265</v>
      </c>
      <c r="X824" s="5">
        <v>134644</v>
      </c>
      <c r="Y824" s="5">
        <v>1976</v>
      </c>
    </row>
    <row r="825" spans="1:25" x14ac:dyDescent="0.3">
      <c r="A825" s="1">
        <v>4057081</v>
      </c>
      <c r="B825" s="1" t="s">
        <v>21</v>
      </c>
      <c r="C825" s="2"/>
      <c r="D825" s="4" t="s">
        <v>58</v>
      </c>
      <c r="E825" s="4">
        <v>4057081</v>
      </c>
      <c r="F825" s="5">
        <v>8</v>
      </c>
      <c r="G825" s="5">
        <v>36937</v>
      </c>
      <c r="H825" s="5">
        <v>25239</v>
      </c>
      <c r="I825" s="5">
        <v>166895</v>
      </c>
      <c r="J825" s="5">
        <v>8569</v>
      </c>
      <c r="K825" s="5" t="s">
        <v>33</v>
      </c>
      <c r="L825" s="5">
        <v>237648</v>
      </c>
      <c r="M825" s="5">
        <v>1282926</v>
      </c>
      <c r="N825" s="5">
        <v>73975</v>
      </c>
      <c r="O825" s="5">
        <v>10926</v>
      </c>
      <c r="P825" s="5">
        <v>10972</v>
      </c>
      <c r="Q825" s="5" t="s">
        <v>33</v>
      </c>
      <c r="R825" s="5" t="s">
        <v>33</v>
      </c>
      <c r="S825" s="5">
        <v>37367</v>
      </c>
      <c r="T825" s="5">
        <v>54315</v>
      </c>
      <c r="U825" s="5">
        <v>42094</v>
      </c>
      <c r="V825" s="5">
        <v>25677</v>
      </c>
      <c r="W825" s="5">
        <v>1242</v>
      </c>
      <c r="X825" s="5">
        <v>131076</v>
      </c>
      <c r="Y825" s="5">
        <v>1633</v>
      </c>
    </row>
    <row r="826" spans="1:25" x14ac:dyDescent="0.3">
      <c r="A826" s="1">
        <v>4057081</v>
      </c>
      <c r="B826" s="1" t="s">
        <v>22</v>
      </c>
      <c r="C826" s="2"/>
      <c r="D826" s="4" t="s">
        <v>58</v>
      </c>
      <c r="E826" s="4">
        <v>4057081</v>
      </c>
      <c r="F826" s="5">
        <v>20</v>
      </c>
      <c r="G826" s="5">
        <v>41747</v>
      </c>
      <c r="H826" s="5">
        <v>24738</v>
      </c>
      <c r="I826" s="5">
        <v>159239</v>
      </c>
      <c r="J826" s="5">
        <v>7224</v>
      </c>
      <c r="K826" s="5" t="s">
        <v>33</v>
      </c>
      <c r="L826" s="5">
        <v>232968</v>
      </c>
      <c r="M826" s="5">
        <v>1257055</v>
      </c>
      <c r="N826" s="5">
        <v>67048</v>
      </c>
      <c r="O826" s="5">
        <v>9233</v>
      </c>
      <c r="P826" s="5">
        <v>10582</v>
      </c>
      <c r="Q826" s="5" t="s">
        <v>33</v>
      </c>
      <c r="R826" s="5" t="s">
        <v>33</v>
      </c>
      <c r="S826" s="5">
        <v>36973</v>
      </c>
      <c r="T826" s="5">
        <v>55865</v>
      </c>
      <c r="U826" s="5">
        <v>40007</v>
      </c>
      <c r="V826" s="5">
        <v>26353</v>
      </c>
      <c r="W826" s="5">
        <v>2159</v>
      </c>
      <c r="X826" s="5">
        <v>129497</v>
      </c>
      <c r="Y826" s="5">
        <v>2784</v>
      </c>
    </row>
    <row r="827" spans="1:25" x14ac:dyDescent="0.3">
      <c r="A827" s="1">
        <v>4057081</v>
      </c>
      <c r="B827" s="1" t="s">
        <v>23</v>
      </c>
      <c r="C827" s="2"/>
      <c r="D827" s="4" t="s">
        <v>58</v>
      </c>
      <c r="E827" s="4">
        <v>4057081</v>
      </c>
      <c r="F827" s="5">
        <v>3227</v>
      </c>
      <c r="G827" s="5">
        <v>46348</v>
      </c>
      <c r="H827" s="5">
        <v>31537</v>
      </c>
      <c r="I827" s="5">
        <v>159610</v>
      </c>
      <c r="J827" s="5">
        <v>22987</v>
      </c>
      <c r="K827" s="5" t="s">
        <v>33</v>
      </c>
      <c r="L827" s="5">
        <v>263708</v>
      </c>
      <c r="M827" s="5">
        <v>1221285</v>
      </c>
      <c r="N827" s="5">
        <v>83374</v>
      </c>
      <c r="O827" s="5">
        <v>9061</v>
      </c>
      <c r="P827" s="5">
        <v>11452</v>
      </c>
      <c r="Q827" s="5" t="s">
        <v>33</v>
      </c>
      <c r="R827" s="5" t="s">
        <v>33</v>
      </c>
      <c r="S827" s="5">
        <v>38519</v>
      </c>
      <c r="T827" s="5">
        <v>36441</v>
      </c>
      <c r="U827" s="5">
        <v>56900</v>
      </c>
      <c r="V827" s="5">
        <v>22310</v>
      </c>
      <c r="W827" s="5">
        <v>4570</v>
      </c>
      <c r="X827" s="5">
        <v>144016</v>
      </c>
      <c r="Y827" s="5">
        <v>2639</v>
      </c>
    </row>
    <row r="828" spans="1:25" x14ac:dyDescent="0.3">
      <c r="A828" s="1">
        <v>4057081</v>
      </c>
      <c r="B828" s="1" t="s">
        <v>24</v>
      </c>
      <c r="C828" s="2"/>
      <c r="D828" s="4" t="s">
        <v>58</v>
      </c>
      <c r="E828" s="4">
        <v>4057081</v>
      </c>
      <c r="F828" s="5">
        <v>642</v>
      </c>
      <c r="G828" s="5">
        <v>130687</v>
      </c>
      <c r="H828" s="5">
        <v>33024</v>
      </c>
      <c r="I828" s="5">
        <v>156991</v>
      </c>
      <c r="J828" s="5">
        <v>6341</v>
      </c>
      <c r="K828" s="5" t="s">
        <v>33</v>
      </c>
      <c r="L828" s="5">
        <v>327685</v>
      </c>
      <c r="M828" s="5">
        <v>1091775</v>
      </c>
      <c r="N828" s="5">
        <v>87652</v>
      </c>
      <c r="O828" s="5">
        <v>8461</v>
      </c>
      <c r="P828" s="5">
        <v>10695</v>
      </c>
      <c r="Q828" s="5" t="s">
        <v>33</v>
      </c>
      <c r="R828" s="5" t="s">
        <v>33</v>
      </c>
      <c r="S828" s="5">
        <v>42239</v>
      </c>
      <c r="T828" s="5">
        <v>42129</v>
      </c>
      <c r="U828" s="5">
        <v>51106</v>
      </c>
      <c r="V828" s="5">
        <v>22436</v>
      </c>
      <c r="W828" s="5">
        <v>3576</v>
      </c>
      <c r="X828" s="5">
        <v>142259</v>
      </c>
      <c r="Y828" s="5">
        <v>3581</v>
      </c>
    </row>
    <row r="829" spans="1:25" x14ac:dyDescent="0.3">
      <c r="A829" s="1">
        <v>4057081</v>
      </c>
      <c r="B829" s="1" t="s">
        <v>25</v>
      </c>
      <c r="C829" s="2"/>
      <c r="D829" s="4" t="s">
        <v>58</v>
      </c>
      <c r="E829" s="4">
        <v>4057081</v>
      </c>
      <c r="F829" s="5">
        <v>13573</v>
      </c>
      <c r="G829" s="5">
        <v>48258</v>
      </c>
      <c r="H829" s="5">
        <v>50643</v>
      </c>
      <c r="I829" s="5">
        <v>167696</v>
      </c>
      <c r="J829" s="5">
        <v>9456</v>
      </c>
      <c r="K829" s="5" t="s">
        <v>33</v>
      </c>
      <c r="L829" s="5">
        <v>289628</v>
      </c>
      <c r="M829" s="5">
        <v>1073591</v>
      </c>
      <c r="N829" s="5">
        <v>87685</v>
      </c>
      <c r="O829" s="5">
        <v>7076</v>
      </c>
      <c r="P829" s="5">
        <v>10864</v>
      </c>
      <c r="Q829" s="5" t="s">
        <v>33</v>
      </c>
      <c r="R829" s="5" t="s">
        <v>33</v>
      </c>
      <c r="S829" s="5">
        <v>44209</v>
      </c>
      <c r="T829" s="5">
        <v>46961</v>
      </c>
      <c r="U829" s="5">
        <v>47429</v>
      </c>
      <c r="V829" s="5">
        <v>17339</v>
      </c>
      <c r="W829" s="5">
        <v>2558</v>
      </c>
      <c r="X829" s="5">
        <v>130941</v>
      </c>
      <c r="Y829" s="5">
        <v>3842</v>
      </c>
    </row>
    <row r="830" spans="1:25" x14ac:dyDescent="0.3">
      <c r="A830" s="1">
        <v>4057081</v>
      </c>
      <c r="B830" s="1" t="s">
        <v>26</v>
      </c>
      <c r="C830" s="2"/>
      <c r="D830" s="4" t="s">
        <v>58</v>
      </c>
      <c r="E830" s="4">
        <v>4057081</v>
      </c>
      <c r="F830" s="5">
        <v>0</v>
      </c>
      <c r="G830" s="5">
        <v>87390</v>
      </c>
      <c r="H830" s="5">
        <v>22078</v>
      </c>
      <c r="I830" s="5">
        <v>156699</v>
      </c>
      <c r="J830" s="5">
        <v>7726</v>
      </c>
      <c r="K830" s="5" t="s">
        <v>33</v>
      </c>
      <c r="L830" s="5">
        <v>274048</v>
      </c>
      <c r="M830" s="5">
        <v>1024228</v>
      </c>
      <c r="N830" s="5">
        <v>101337</v>
      </c>
      <c r="O830" s="5">
        <v>7029</v>
      </c>
      <c r="P830" s="5">
        <v>12248</v>
      </c>
      <c r="Q830" s="5" t="s">
        <v>33</v>
      </c>
      <c r="R830" s="5" t="s">
        <v>33</v>
      </c>
      <c r="S830" s="5">
        <v>39454</v>
      </c>
      <c r="T830" s="5">
        <v>46528</v>
      </c>
      <c r="U830" s="5">
        <v>42960</v>
      </c>
      <c r="V830" s="5">
        <v>15537</v>
      </c>
      <c r="W830" s="5">
        <v>2926</v>
      </c>
      <c r="X830" s="5">
        <v>118986</v>
      </c>
      <c r="Y830" s="5">
        <v>5753</v>
      </c>
    </row>
    <row r="831" spans="1:25" x14ac:dyDescent="0.3">
      <c r="A831" s="1">
        <v>4057081</v>
      </c>
      <c r="B831" s="1" t="s">
        <v>27</v>
      </c>
      <c r="C831" s="2"/>
      <c r="D831" s="4" t="s">
        <v>58</v>
      </c>
      <c r="E831" s="4">
        <v>4057081</v>
      </c>
      <c r="F831" s="5">
        <v>5</v>
      </c>
      <c r="G831" s="5">
        <v>74524</v>
      </c>
      <c r="H831" s="5">
        <v>28994</v>
      </c>
      <c r="I831" s="5">
        <v>129702</v>
      </c>
      <c r="J831" s="5">
        <v>7642</v>
      </c>
      <c r="K831" s="5" t="s">
        <v>33</v>
      </c>
      <c r="L831" s="5">
        <v>240867</v>
      </c>
      <c r="M831" s="5">
        <v>977999</v>
      </c>
      <c r="N831" s="5">
        <v>95295</v>
      </c>
      <c r="O831" s="5">
        <v>6920</v>
      </c>
      <c r="P831" s="5">
        <v>10792</v>
      </c>
      <c r="Q831" s="5" t="s">
        <v>33</v>
      </c>
      <c r="R831" s="5" t="s">
        <v>33</v>
      </c>
      <c r="S831" s="5">
        <v>39553</v>
      </c>
      <c r="T831" s="5">
        <v>50849</v>
      </c>
      <c r="U831" s="5">
        <v>42768</v>
      </c>
      <c r="V831" s="5">
        <v>16036</v>
      </c>
      <c r="W831" s="5">
        <v>2273</v>
      </c>
      <c r="X831" s="5">
        <v>103492</v>
      </c>
      <c r="Y831" s="5">
        <v>5460</v>
      </c>
    </row>
    <row r="832" spans="1:25" x14ac:dyDescent="0.3">
      <c r="A832" s="1">
        <v>4057081</v>
      </c>
      <c r="B832" s="1" t="s">
        <v>28</v>
      </c>
      <c r="C832" s="2"/>
      <c r="D832" s="4" t="s">
        <v>58</v>
      </c>
      <c r="E832" s="4">
        <v>4057081</v>
      </c>
      <c r="F832" s="5">
        <v>276</v>
      </c>
      <c r="G832" s="5">
        <v>121450</v>
      </c>
      <c r="H832" s="5">
        <v>13072</v>
      </c>
      <c r="I832" s="5">
        <v>94456</v>
      </c>
      <c r="J832" s="5">
        <v>13451</v>
      </c>
      <c r="K832" s="5" t="s">
        <v>33</v>
      </c>
      <c r="L832" s="5">
        <v>242269</v>
      </c>
      <c r="M832" s="5">
        <v>965240</v>
      </c>
      <c r="N832" s="5">
        <v>93103</v>
      </c>
      <c r="O832" s="5">
        <v>4686</v>
      </c>
      <c r="P832" s="5">
        <v>8166</v>
      </c>
      <c r="Q832" s="5" t="s">
        <v>33</v>
      </c>
      <c r="R832" s="5" t="s">
        <v>33</v>
      </c>
      <c r="S832" s="5">
        <v>40607</v>
      </c>
      <c r="T832" s="5">
        <v>37014</v>
      </c>
      <c r="U832" s="5">
        <v>49051</v>
      </c>
      <c r="V832" s="5">
        <v>8670</v>
      </c>
      <c r="W832" s="5">
        <v>3483</v>
      </c>
      <c r="X832" s="5">
        <v>91781</v>
      </c>
      <c r="Y832" s="5">
        <v>4322</v>
      </c>
    </row>
    <row r="833" spans="1:25" x14ac:dyDescent="0.3">
      <c r="A833" s="1">
        <v>4057081</v>
      </c>
      <c r="B833" s="1" t="s">
        <v>29</v>
      </c>
      <c r="C833" s="2"/>
      <c r="D833" s="4" t="s">
        <v>58</v>
      </c>
      <c r="E833" s="4">
        <v>4057081</v>
      </c>
      <c r="F833" s="5">
        <v>19</v>
      </c>
      <c r="G833" s="5">
        <v>22569</v>
      </c>
      <c r="H833" s="5">
        <v>11405</v>
      </c>
      <c r="I833" s="5">
        <v>87355</v>
      </c>
      <c r="J833" s="5">
        <v>2732</v>
      </c>
      <c r="K833" s="5" t="s">
        <v>33</v>
      </c>
      <c r="L833" s="5">
        <v>124079</v>
      </c>
      <c r="M833" s="5">
        <v>883764</v>
      </c>
      <c r="N833" s="5">
        <v>84041</v>
      </c>
      <c r="O833" s="5">
        <v>3419</v>
      </c>
      <c r="P833" s="5">
        <v>7743</v>
      </c>
      <c r="Q833" s="5" t="s">
        <v>33</v>
      </c>
      <c r="R833" s="5" t="s">
        <v>33</v>
      </c>
      <c r="S833" s="5">
        <v>28126</v>
      </c>
      <c r="T833" s="5">
        <v>29161</v>
      </c>
      <c r="U833" s="5">
        <v>41399</v>
      </c>
      <c r="V833" s="5">
        <v>5332</v>
      </c>
      <c r="W833" s="5">
        <v>4316</v>
      </c>
      <c r="X833" s="5">
        <v>101966</v>
      </c>
      <c r="Y833" s="5">
        <v>4857</v>
      </c>
    </row>
    <row r="834" spans="1:25" x14ac:dyDescent="0.3">
      <c r="A834" s="1">
        <v>4057081</v>
      </c>
      <c r="B834" s="1" t="s">
        <v>30</v>
      </c>
      <c r="C834" s="2"/>
      <c r="D834" s="4" t="s">
        <v>58</v>
      </c>
      <c r="E834" s="4">
        <v>4057081</v>
      </c>
      <c r="F834" s="5">
        <v>11</v>
      </c>
      <c r="G834" s="5">
        <v>21863</v>
      </c>
      <c r="H834" s="5">
        <v>9878</v>
      </c>
      <c r="I834" s="5">
        <v>91590</v>
      </c>
      <c r="J834" s="5">
        <v>5014</v>
      </c>
      <c r="K834" s="5" t="s">
        <v>33</v>
      </c>
      <c r="L834" s="5">
        <v>128356</v>
      </c>
      <c r="M834" s="5">
        <v>690452</v>
      </c>
      <c r="N834" s="5">
        <v>90888</v>
      </c>
      <c r="O834" s="5">
        <v>4529</v>
      </c>
      <c r="P834" s="5">
        <v>8594</v>
      </c>
      <c r="Q834" s="5" t="s">
        <v>33</v>
      </c>
      <c r="R834" s="5" t="s">
        <v>33</v>
      </c>
      <c r="S834" s="5">
        <v>27497</v>
      </c>
      <c r="T834" s="5">
        <v>27836</v>
      </c>
      <c r="U834" s="5">
        <v>41490</v>
      </c>
      <c r="V834" s="5">
        <v>5611</v>
      </c>
      <c r="W834" s="5">
        <v>3820</v>
      </c>
      <c r="X834" s="5">
        <v>112966</v>
      </c>
      <c r="Y834" s="5">
        <v>4371</v>
      </c>
    </row>
    <row r="835" spans="1:25" x14ac:dyDescent="0.3">
      <c r="A835" s="1">
        <v>4057081</v>
      </c>
      <c r="B835" s="1" t="s">
        <v>31</v>
      </c>
      <c r="C835" s="2"/>
      <c r="D835" s="4" t="s">
        <v>58</v>
      </c>
      <c r="E835" s="4">
        <v>4057081</v>
      </c>
      <c r="F835" s="5">
        <v>9</v>
      </c>
      <c r="G835" s="5">
        <v>26209</v>
      </c>
      <c r="H835" s="5">
        <v>11868</v>
      </c>
      <c r="I835" s="5">
        <v>87626</v>
      </c>
      <c r="J835" s="5">
        <v>2001</v>
      </c>
      <c r="K835" s="5" t="s">
        <v>33</v>
      </c>
      <c r="L835" s="5">
        <v>127713</v>
      </c>
      <c r="M835" s="5">
        <v>670405</v>
      </c>
      <c r="N835" s="5">
        <v>100203</v>
      </c>
      <c r="O835" s="5">
        <v>4517</v>
      </c>
      <c r="P835" s="5">
        <v>6492</v>
      </c>
      <c r="Q835" s="5" t="s">
        <v>33</v>
      </c>
      <c r="R835" s="5" t="s">
        <v>33</v>
      </c>
      <c r="S835" s="5">
        <v>26172</v>
      </c>
      <c r="T835" s="5">
        <v>26991</v>
      </c>
      <c r="U835" s="5">
        <v>35135</v>
      </c>
      <c r="V835" s="5">
        <v>5880</v>
      </c>
      <c r="W835" s="5">
        <v>3221</v>
      </c>
      <c r="X835" s="5">
        <v>97261</v>
      </c>
      <c r="Y835" s="5">
        <v>3265</v>
      </c>
    </row>
    <row r="836" spans="1:25" x14ac:dyDescent="0.3">
      <c r="A836" s="1">
        <v>4017451</v>
      </c>
      <c r="B836" s="1" t="s">
        <v>0</v>
      </c>
      <c r="C836" s="2"/>
      <c r="D836" s="4" t="s">
        <v>59</v>
      </c>
      <c r="E836" s="4">
        <v>4017451</v>
      </c>
      <c r="F836" s="5">
        <v>2700</v>
      </c>
      <c r="G836" s="5">
        <v>0</v>
      </c>
      <c r="H836" s="5">
        <v>5318</v>
      </c>
      <c r="I836" s="5">
        <v>80764</v>
      </c>
      <c r="J836" s="5">
        <v>-269</v>
      </c>
      <c r="K836" s="5">
        <v>0</v>
      </c>
      <c r="L836" s="5">
        <v>88512</v>
      </c>
      <c r="M836" s="5">
        <v>232890</v>
      </c>
      <c r="N836" s="5">
        <v>0</v>
      </c>
      <c r="O836" s="5">
        <v>31148</v>
      </c>
      <c r="P836" s="5">
        <v>3956</v>
      </c>
      <c r="Q836" s="5">
        <v>0</v>
      </c>
      <c r="R836" s="5">
        <v>0</v>
      </c>
      <c r="S836" s="5">
        <v>7030</v>
      </c>
      <c r="T836" s="5">
        <v>42543</v>
      </c>
      <c r="U836" s="5">
        <v>27775</v>
      </c>
      <c r="V836" s="5">
        <v>28255</v>
      </c>
      <c r="W836" s="5">
        <v>0</v>
      </c>
      <c r="X836" s="5">
        <v>61689</v>
      </c>
      <c r="Y836" s="5">
        <v>2810</v>
      </c>
    </row>
    <row r="837" spans="1:25" x14ac:dyDescent="0.3">
      <c r="A837" s="1">
        <v>4017451</v>
      </c>
      <c r="B837" s="1" t="s">
        <v>1</v>
      </c>
      <c r="C837" s="2"/>
      <c r="D837" s="4" t="s">
        <v>59</v>
      </c>
      <c r="E837" s="4">
        <v>4017451</v>
      </c>
      <c r="F837" s="5">
        <v>-14917</v>
      </c>
      <c r="G837" s="5">
        <v>0</v>
      </c>
      <c r="H837" s="5">
        <v>-514</v>
      </c>
      <c r="I837" s="5">
        <v>62449</v>
      </c>
      <c r="J837" s="5">
        <v>766</v>
      </c>
      <c r="K837" s="5">
        <v>0</v>
      </c>
      <c r="L837" s="5">
        <v>47784</v>
      </c>
      <c r="M837" s="5">
        <v>256331</v>
      </c>
      <c r="N837" s="5">
        <v>23</v>
      </c>
      <c r="O837" s="5">
        <v>61681</v>
      </c>
      <c r="P837" s="5">
        <v>3131</v>
      </c>
      <c r="Q837" s="5">
        <v>0</v>
      </c>
      <c r="R837" s="5">
        <v>0</v>
      </c>
      <c r="S837" s="5">
        <v>5707</v>
      </c>
      <c r="T837" s="5">
        <v>33142</v>
      </c>
      <c r="U837" s="5">
        <v>13632</v>
      </c>
      <c r="V837" s="5">
        <v>1283</v>
      </c>
      <c r="W837" s="5">
        <v>0</v>
      </c>
      <c r="X837" s="5">
        <v>68829</v>
      </c>
      <c r="Y837" s="5">
        <v>1620</v>
      </c>
    </row>
    <row r="838" spans="1:25" x14ac:dyDescent="0.3">
      <c r="A838" s="1">
        <v>4017451</v>
      </c>
      <c r="B838" s="1" t="s">
        <v>2</v>
      </c>
      <c r="C838" s="2"/>
      <c r="D838" s="4" t="s">
        <v>59</v>
      </c>
      <c r="E838" s="4">
        <v>4017451</v>
      </c>
      <c r="F838" s="5">
        <v>1836</v>
      </c>
      <c r="G838" s="5">
        <v>-37267</v>
      </c>
      <c r="H838" s="5">
        <v>-1003</v>
      </c>
      <c r="I838" s="5">
        <v>69271</v>
      </c>
      <c r="J838" s="5">
        <v>214</v>
      </c>
      <c r="K838" s="5">
        <v>0</v>
      </c>
      <c r="L838" s="5">
        <v>33051</v>
      </c>
      <c r="M838" s="5">
        <v>456561</v>
      </c>
      <c r="N838" s="5">
        <v>44125</v>
      </c>
      <c r="O838" s="5">
        <v>67311</v>
      </c>
      <c r="P838" s="5">
        <v>3199</v>
      </c>
      <c r="Q838" s="5">
        <v>0</v>
      </c>
      <c r="R838" s="5">
        <v>0</v>
      </c>
      <c r="S838" s="5">
        <v>4772</v>
      </c>
      <c r="T838" s="5">
        <v>29801</v>
      </c>
      <c r="U838" s="5">
        <v>21638</v>
      </c>
      <c r="V838" s="5">
        <v>36072</v>
      </c>
      <c r="W838" s="5">
        <v>0</v>
      </c>
      <c r="X838" s="5">
        <v>87618</v>
      </c>
      <c r="Y838" s="5">
        <v>1438</v>
      </c>
    </row>
    <row r="839" spans="1:25" x14ac:dyDescent="0.3">
      <c r="A839" s="1">
        <v>4017451</v>
      </c>
      <c r="B839" s="1" t="s">
        <v>3</v>
      </c>
      <c r="C839" s="2"/>
      <c r="D839" s="4" t="s">
        <v>59</v>
      </c>
      <c r="E839" s="4">
        <v>4017451</v>
      </c>
      <c r="F839" s="5">
        <v>3921</v>
      </c>
      <c r="G839" s="5">
        <v>95671</v>
      </c>
      <c r="H839" s="5">
        <v>4955</v>
      </c>
      <c r="I839" s="5">
        <v>85476</v>
      </c>
      <c r="J839" s="5">
        <v>623</v>
      </c>
      <c r="K839" s="5">
        <v>0</v>
      </c>
      <c r="L839" s="5">
        <v>190646</v>
      </c>
      <c r="M839" s="5">
        <v>621975</v>
      </c>
      <c r="N839" s="5">
        <v>65349</v>
      </c>
      <c r="O839" s="5">
        <v>76857</v>
      </c>
      <c r="P839" s="5">
        <v>2597</v>
      </c>
      <c r="Q839" s="5">
        <v>0</v>
      </c>
      <c r="R839" s="5">
        <v>0</v>
      </c>
      <c r="S839" s="5">
        <v>5475</v>
      </c>
      <c r="T839" s="5">
        <v>30776</v>
      </c>
      <c r="U839" s="5">
        <v>50237</v>
      </c>
      <c r="V839" s="5">
        <v>42788</v>
      </c>
      <c r="W839" s="5">
        <v>0</v>
      </c>
      <c r="X839" s="5">
        <v>76723</v>
      </c>
      <c r="Y839" s="5">
        <v>1544</v>
      </c>
    </row>
    <row r="840" spans="1:25" x14ac:dyDescent="0.3">
      <c r="A840" s="1">
        <v>4017451</v>
      </c>
      <c r="B840" s="1" t="s">
        <v>4</v>
      </c>
      <c r="C840" s="2"/>
      <c r="D840" s="4" t="s">
        <v>59</v>
      </c>
      <c r="E840" s="4">
        <v>4017451</v>
      </c>
      <c r="F840" s="5">
        <v>3642</v>
      </c>
      <c r="G840" s="5">
        <v>58625</v>
      </c>
      <c r="H840" s="5">
        <v>14497</v>
      </c>
      <c r="I840" s="5">
        <v>84046</v>
      </c>
      <c r="J840" s="5">
        <v>-79</v>
      </c>
      <c r="K840" s="5">
        <v>0</v>
      </c>
      <c r="L840" s="5">
        <v>160731</v>
      </c>
      <c r="M840" s="5">
        <v>753026</v>
      </c>
      <c r="N840" s="5">
        <v>75522</v>
      </c>
      <c r="O840" s="5">
        <v>87786</v>
      </c>
      <c r="P840" s="5">
        <v>3230</v>
      </c>
      <c r="Q840" s="5">
        <v>0</v>
      </c>
      <c r="R840" s="5">
        <v>0</v>
      </c>
      <c r="S840" s="5">
        <v>5233</v>
      </c>
      <c r="T840" s="5">
        <v>47816</v>
      </c>
      <c r="U840" s="5">
        <v>44135</v>
      </c>
      <c r="V840" s="5">
        <v>28756</v>
      </c>
      <c r="W840" s="5">
        <v>0</v>
      </c>
      <c r="X840" s="5">
        <v>73135</v>
      </c>
      <c r="Y840" s="5">
        <v>1733</v>
      </c>
    </row>
    <row r="841" spans="1:25" x14ac:dyDescent="0.3">
      <c r="A841" s="1">
        <v>4017451</v>
      </c>
      <c r="B841" s="1" t="s">
        <v>5</v>
      </c>
      <c r="C841" s="2"/>
      <c r="D841" s="4" t="s">
        <v>59</v>
      </c>
      <c r="E841" s="4">
        <v>4017451</v>
      </c>
      <c r="F841" s="5">
        <v>6330</v>
      </c>
      <c r="G841" s="5">
        <v>27303</v>
      </c>
      <c r="H841" s="5">
        <v>14488</v>
      </c>
      <c r="I841" s="5">
        <v>47364</v>
      </c>
      <c r="J841" s="5">
        <v>-415</v>
      </c>
      <c r="K841" s="5">
        <v>0</v>
      </c>
      <c r="L841" s="5">
        <v>95416</v>
      </c>
      <c r="M841" s="5">
        <v>876978</v>
      </c>
      <c r="N841" s="5">
        <v>72075</v>
      </c>
      <c r="O841" s="5">
        <v>125345</v>
      </c>
      <c r="P841" s="5">
        <v>2981</v>
      </c>
      <c r="Q841" s="5">
        <v>0</v>
      </c>
      <c r="R841" s="5">
        <v>0</v>
      </c>
      <c r="S841" s="5">
        <v>5080</v>
      </c>
      <c r="T841" s="5">
        <v>32686</v>
      </c>
      <c r="U841" s="5">
        <v>64226</v>
      </c>
      <c r="V841" s="5">
        <v>22864</v>
      </c>
      <c r="W841" s="5">
        <v>0</v>
      </c>
      <c r="X841" s="5">
        <v>69630</v>
      </c>
      <c r="Y841" s="5">
        <v>1755</v>
      </c>
    </row>
    <row r="842" spans="1:25" x14ac:dyDescent="0.3">
      <c r="A842" s="1">
        <v>4017451</v>
      </c>
      <c r="B842" s="1" t="s">
        <v>6</v>
      </c>
      <c r="C842" s="2"/>
      <c r="D842" s="4" t="s">
        <v>59</v>
      </c>
      <c r="E842" s="4">
        <v>4017451</v>
      </c>
      <c r="F842" s="5">
        <v>9568</v>
      </c>
      <c r="G842" s="5">
        <v>39651</v>
      </c>
      <c r="H842" s="5">
        <v>10744</v>
      </c>
      <c r="I842" s="5">
        <v>76614</v>
      </c>
      <c r="J842" s="5">
        <v>2614</v>
      </c>
      <c r="K842" s="5">
        <v>0</v>
      </c>
      <c r="L842" s="5">
        <v>139191</v>
      </c>
      <c r="M842" s="5">
        <v>717629</v>
      </c>
      <c r="N842" s="5">
        <v>64712</v>
      </c>
      <c r="O842" s="5">
        <v>102201</v>
      </c>
      <c r="P842" s="5">
        <v>1954</v>
      </c>
      <c r="Q842" s="5">
        <v>0</v>
      </c>
      <c r="R842" s="5">
        <v>0</v>
      </c>
      <c r="S842" s="5">
        <v>5211</v>
      </c>
      <c r="T842" s="5">
        <v>28007</v>
      </c>
      <c r="U842" s="5">
        <v>72695</v>
      </c>
      <c r="V842" s="5">
        <v>19421</v>
      </c>
      <c r="W842" s="5">
        <v>0</v>
      </c>
      <c r="X842" s="5">
        <v>83349</v>
      </c>
      <c r="Y842" s="5">
        <v>1627</v>
      </c>
    </row>
    <row r="843" spans="1:25" x14ac:dyDescent="0.3">
      <c r="A843" s="1">
        <v>4017451</v>
      </c>
      <c r="B843" s="1" t="s">
        <v>7</v>
      </c>
      <c r="C843" s="2"/>
      <c r="D843" s="4" t="s">
        <v>59</v>
      </c>
      <c r="E843" s="4">
        <v>4017451</v>
      </c>
      <c r="F843" s="5">
        <v>14228</v>
      </c>
      <c r="G843" s="5">
        <v>83601</v>
      </c>
      <c r="H843" s="5">
        <v>15412</v>
      </c>
      <c r="I843" s="5">
        <v>118753</v>
      </c>
      <c r="J843" s="5">
        <v>3087</v>
      </c>
      <c r="K843" s="5">
        <v>0</v>
      </c>
      <c r="L843" s="5">
        <v>235082</v>
      </c>
      <c r="M843" s="5">
        <v>657248</v>
      </c>
      <c r="N843" s="5">
        <v>77194</v>
      </c>
      <c r="O843" s="5">
        <v>87308</v>
      </c>
      <c r="P843" s="5">
        <v>3501</v>
      </c>
      <c r="Q843" s="5">
        <v>0</v>
      </c>
      <c r="R843" s="5">
        <v>0</v>
      </c>
      <c r="S843" s="5">
        <v>5259</v>
      </c>
      <c r="T843" s="5">
        <v>25228</v>
      </c>
      <c r="U843" s="5">
        <v>76799</v>
      </c>
      <c r="V843" s="5">
        <v>19048</v>
      </c>
      <c r="W843" s="5">
        <v>0</v>
      </c>
      <c r="X843" s="5">
        <v>81683</v>
      </c>
      <c r="Y843" s="5">
        <v>1572</v>
      </c>
    </row>
    <row r="844" spans="1:25" x14ac:dyDescent="0.3">
      <c r="A844" s="1">
        <v>4017451</v>
      </c>
      <c r="B844" s="1" t="s">
        <v>8</v>
      </c>
      <c r="C844" s="2"/>
      <c r="D844" s="4" t="s">
        <v>59</v>
      </c>
      <c r="E844" s="4">
        <v>4017451</v>
      </c>
      <c r="F844" s="5">
        <v>7757</v>
      </c>
      <c r="G844" s="5">
        <v>65442</v>
      </c>
      <c r="H844" s="5">
        <v>8508</v>
      </c>
      <c r="I844" s="5">
        <v>125669</v>
      </c>
      <c r="J844" s="5">
        <v>537</v>
      </c>
      <c r="K844" s="5">
        <v>0</v>
      </c>
      <c r="L844" s="5">
        <v>207914</v>
      </c>
      <c r="M844" s="5">
        <v>757031</v>
      </c>
      <c r="N844" s="5">
        <v>76306</v>
      </c>
      <c r="O844" s="5">
        <v>103500</v>
      </c>
      <c r="P844" s="5">
        <v>3827</v>
      </c>
      <c r="Q844" s="5">
        <v>0</v>
      </c>
      <c r="R844" s="5">
        <v>0</v>
      </c>
      <c r="S844" s="5">
        <v>5964</v>
      </c>
      <c r="T844" s="5">
        <v>35452</v>
      </c>
      <c r="U844" s="5">
        <v>57415</v>
      </c>
      <c r="V844" s="5">
        <v>10343</v>
      </c>
      <c r="W844" s="5">
        <v>25</v>
      </c>
      <c r="X844" s="5">
        <v>89907</v>
      </c>
      <c r="Y844" s="5">
        <v>1377</v>
      </c>
    </row>
    <row r="845" spans="1:25" x14ac:dyDescent="0.3">
      <c r="A845" s="1">
        <v>4017451</v>
      </c>
      <c r="B845" s="1" t="s">
        <v>9</v>
      </c>
      <c r="C845" s="2"/>
      <c r="D845" s="4" t="s">
        <v>59</v>
      </c>
      <c r="E845" s="4">
        <v>4017451</v>
      </c>
      <c r="F845" s="5">
        <v>6741</v>
      </c>
      <c r="G845" s="5">
        <v>43073</v>
      </c>
      <c r="H845" s="5">
        <v>5783</v>
      </c>
      <c r="I845" s="5">
        <v>60277</v>
      </c>
      <c r="J845" s="5">
        <v>234</v>
      </c>
      <c r="K845" s="5">
        <v>0</v>
      </c>
      <c r="L845" s="5">
        <v>116108</v>
      </c>
      <c r="M845" s="5">
        <v>749941</v>
      </c>
      <c r="N845" s="5">
        <v>68807</v>
      </c>
      <c r="O845" s="5">
        <v>101652</v>
      </c>
      <c r="P845" s="5">
        <v>3590</v>
      </c>
      <c r="Q845" s="5">
        <v>0</v>
      </c>
      <c r="R845" s="5">
        <v>0</v>
      </c>
      <c r="S845" s="5">
        <v>4489</v>
      </c>
      <c r="T845" s="5">
        <v>27903</v>
      </c>
      <c r="U845" s="5">
        <v>43204</v>
      </c>
      <c r="V845" s="5">
        <v>10821</v>
      </c>
      <c r="W845" s="5">
        <v>0</v>
      </c>
      <c r="X845" s="5">
        <v>88208</v>
      </c>
      <c r="Y845" s="5">
        <v>1393</v>
      </c>
    </row>
    <row r="846" spans="1:25" x14ac:dyDescent="0.3">
      <c r="A846" s="1">
        <v>4017451</v>
      </c>
      <c r="B846" s="1" t="s">
        <v>10</v>
      </c>
      <c r="C846" s="2"/>
      <c r="D846" s="4" t="s">
        <v>59</v>
      </c>
      <c r="E846" s="4">
        <v>4017451</v>
      </c>
      <c r="F846" s="5">
        <v>10625</v>
      </c>
      <c r="G846" s="5">
        <v>131569</v>
      </c>
      <c r="H846" s="5">
        <v>5441</v>
      </c>
      <c r="I846" s="5">
        <v>67945</v>
      </c>
      <c r="J846" s="5">
        <v>-738</v>
      </c>
      <c r="K846" s="5">
        <v>0</v>
      </c>
      <c r="L846" s="5">
        <v>214911</v>
      </c>
      <c r="M846" s="5">
        <v>645431</v>
      </c>
      <c r="N846" s="5">
        <v>67837</v>
      </c>
      <c r="O846" s="5">
        <v>90930</v>
      </c>
      <c r="P846" s="5">
        <v>3577</v>
      </c>
      <c r="Q846" s="5">
        <v>0</v>
      </c>
      <c r="R846" s="5">
        <v>0</v>
      </c>
      <c r="S846" s="5">
        <v>5297</v>
      </c>
      <c r="T846" s="5">
        <v>25246</v>
      </c>
      <c r="U846" s="5">
        <v>39588</v>
      </c>
      <c r="V846" s="5">
        <v>5808</v>
      </c>
      <c r="W846" s="5">
        <v>0</v>
      </c>
      <c r="X846" s="5">
        <v>64943</v>
      </c>
      <c r="Y846" s="5">
        <v>1458</v>
      </c>
    </row>
    <row r="847" spans="1:25" x14ac:dyDescent="0.3">
      <c r="A847" s="1">
        <v>4017451</v>
      </c>
      <c r="B847" s="1" t="s">
        <v>11</v>
      </c>
      <c r="C847" s="2"/>
      <c r="D847" s="4" t="s">
        <v>59</v>
      </c>
      <c r="E847" s="4">
        <v>4017451</v>
      </c>
      <c r="F847" s="5">
        <v>1710</v>
      </c>
      <c r="G847" s="5">
        <v>391193</v>
      </c>
      <c r="H847" s="5">
        <v>2508</v>
      </c>
      <c r="I847" s="5">
        <v>42412</v>
      </c>
      <c r="J847" s="5">
        <v>1088</v>
      </c>
      <c r="K847" s="5">
        <v>0</v>
      </c>
      <c r="L847" s="5">
        <v>439064</v>
      </c>
      <c r="M847" s="5">
        <v>678558</v>
      </c>
      <c r="N847" s="5">
        <v>76030</v>
      </c>
      <c r="O847" s="5">
        <v>109968</v>
      </c>
      <c r="P847" s="5">
        <v>3369</v>
      </c>
      <c r="Q847" s="5">
        <v>0</v>
      </c>
      <c r="R847" s="5">
        <v>0</v>
      </c>
      <c r="S847" s="5">
        <v>3759</v>
      </c>
      <c r="T847" s="5">
        <v>26198</v>
      </c>
      <c r="U847" s="5">
        <v>29384</v>
      </c>
      <c r="V847" s="5">
        <v>467</v>
      </c>
      <c r="W847" s="5">
        <v>0</v>
      </c>
      <c r="X847" s="5">
        <v>51758</v>
      </c>
      <c r="Y847" s="5">
        <v>1528</v>
      </c>
    </row>
    <row r="848" spans="1:25" x14ac:dyDescent="0.3">
      <c r="A848" s="1">
        <v>4017451</v>
      </c>
      <c r="B848" s="1" t="s">
        <v>12</v>
      </c>
      <c r="C848" s="2"/>
      <c r="D848" s="4" t="s">
        <v>59</v>
      </c>
      <c r="E848" s="4">
        <v>4017451</v>
      </c>
      <c r="F848" s="5">
        <v>2456</v>
      </c>
      <c r="G848" s="5">
        <v>277412</v>
      </c>
      <c r="H848" s="5">
        <v>6626</v>
      </c>
      <c r="I848" s="5">
        <v>73859</v>
      </c>
      <c r="J848" s="5">
        <v>550</v>
      </c>
      <c r="K848" s="5">
        <v>0</v>
      </c>
      <c r="L848" s="5">
        <v>360903</v>
      </c>
      <c r="M848" s="5">
        <v>593423</v>
      </c>
      <c r="N848" s="5">
        <v>67907</v>
      </c>
      <c r="O848" s="5">
        <v>87827</v>
      </c>
      <c r="P848" s="5">
        <v>3607</v>
      </c>
      <c r="Q848" s="5">
        <v>0</v>
      </c>
      <c r="R848" s="5">
        <v>0</v>
      </c>
      <c r="S848" s="5">
        <v>3783</v>
      </c>
      <c r="T848" s="5">
        <v>25394</v>
      </c>
      <c r="U848" s="5">
        <v>30511</v>
      </c>
      <c r="V848" s="5">
        <v>638</v>
      </c>
      <c r="W848" s="5">
        <v>0</v>
      </c>
      <c r="X848" s="5">
        <v>72586</v>
      </c>
      <c r="Y848" s="5">
        <v>1172</v>
      </c>
    </row>
    <row r="849" spans="1:25" x14ac:dyDescent="0.3">
      <c r="A849" s="1">
        <v>4017451</v>
      </c>
      <c r="B849" s="1" t="s">
        <v>13</v>
      </c>
      <c r="C849" s="2"/>
      <c r="D849" s="4" t="s">
        <v>59</v>
      </c>
      <c r="E849" s="4">
        <v>4017451</v>
      </c>
      <c r="F849" s="5">
        <v>1959</v>
      </c>
      <c r="G849" s="5">
        <v>39134</v>
      </c>
      <c r="H849" s="5">
        <v>3539</v>
      </c>
      <c r="I849" s="5">
        <v>93792</v>
      </c>
      <c r="J849" s="5">
        <v>841</v>
      </c>
      <c r="K849" s="5">
        <v>0</v>
      </c>
      <c r="L849" s="5">
        <v>139265</v>
      </c>
      <c r="M849" s="5">
        <v>511622</v>
      </c>
      <c r="N849" s="5">
        <v>44189</v>
      </c>
      <c r="O849" s="5">
        <v>50120</v>
      </c>
      <c r="P849" s="5">
        <v>2715</v>
      </c>
      <c r="Q849" s="5">
        <v>0</v>
      </c>
      <c r="R849" s="5">
        <v>0</v>
      </c>
      <c r="S849" s="5">
        <v>3361</v>
      </c>
      <c r="T849" s="5">
        <v>24742</v>
      </c>
      <c r="U849" s="5">
        <v>30353</v>
      </c>
      <c r="V849" s="5">
        <v>885</v>
      </c>
      <c r="W849" s="5">
        <v>0</v>
      </c>
      <c r="X849" s="5">
        <v>69825</v>
      </c>
      <c r="Y849" s="5">
        <v>989</v>
      </c>
    </row>
    <row r="850" spans="1:25" x14ac:dyDescent="0.3">
      <c r="A850" s="1">
        <v>4017451</v>
      </c>
      <c r="B850" s="1" t="s">
        <v>14</v>
      </c>
      <c r="C850" s="2"/>
      <c r="D850" s="4" t="s">
        <v>59</v>
      </c>
      <c r="E850" s="4">
        <v>4017451</v>
      </c>
      <c r="F850" s="5">
        <v>3934</v>
      </c>
      <c r="G850" s="5">
        <v>50694</v>
      </c>
      <c r="H850" s="5">
        <v>4159</v>
      </c>
      <c r="I850" s="5">
        <v>43216</v>
      </c>
      <c r="J850" s="5">
        <v>598</v>
      </c>
      <c r="K850" s="5" t="s">
        <v>33</v>
      </c>
      <c r="L850" s="5">
        <v>102600</v>
      </c>
      <c r="M850" s="5">
        <v>490273</v>
      </c>
      <c r="N850" s="5">
        <v>41848</v>
      </c>
      <c r="O850" s="5">
        <v>43377</v>
      </c>
      <c r="P850" s="5">
        <v>2434</v>
      </c>
      <c r="Q850" s="5" t="s">
        <v>33</v>
      </c>
      <c r="R850" s="5" t="s">
        <v>33</v>
      </c>
      <c r="S850" s="5">
        <v>2982</v>
      </c>
      <c r="T850" s="5">
        <v>22053</v>
      </c>
      <c r="U850" s="5">
        <v>22158</v>
      </c>
      <c r="V850" s="5">
        <v>829</v>
      </c>
      <c r="W850" s="5">
        <v>0</v>
      </c>
      <c r="X850" s="5">
        <v>62979</v>
      </c>
      <c r="Y850" s="5">
        <v>1113</v>
      </c>
    </row>
    <row r="851" spans="1:25" x14ac:dyDescent="0.3">
      <c r="A851" s="1">
        <v>4017451</v>
      </c>
      <c r="B851" s="1" t="s">
        <v>15</v>
      </c>
      <c r="C851" s="2"/>
      <c r="D851" s="4" t="s">
        <v>59</v>
      </c>
      <c r="E851" s="4">
        <v>4017451</v>
      </c>
      <c r="F851" s="5">
        <v>3388</v>
      </c>
      <c r="G851" s="5">
        <v>165750</v>
      </c>
      <c r="H851" s="5">
        <v>2903</v>
      </c>
      <c r="I851" s="5">
        <v>41413</v>
      </c>
      <c r="J851" s="5">
        <v>-38</v>
      </c>
      <c r="K851" s="5" t="s">
        <v>33</v>
      </c>
      <c r="L851" s="5">
        <v>213415</v>
      </c>
      <c r="M851" s="5">
        <v>424023</v>
      </c>
      <c r="N851" s="5">
        <v>41499</v>
      </c>
      <c r="O851" s="5">
        <v>13048</v>
      </c>
      <c r="P851" s="5">
        <v>1923</v>
      </c>
      <c r="Q851" s="5" t="s">
        <v>33</v>
      </c>
      <c r="R851" s="5" t="s">
        <v>33</v>
      </c>
      <c r="S851" s="5">
        <v>2571</v>
      </c>
      <c r="T851" s="5">
        <v>19842</v>
      </c>
      <c r="U851" s="5">
        <v>24668</v>
      </c>
      <c r="V851" s="5">
        <v>1017</v>
      </c>
      <c r="W851" s="5">
        <v>0</v>
      </c>
      <c r="X851" s="5">
        <v>92641</v>
      </c>
      <c r="Y851" s="5">
        <v>1161</v>
      </c>
    </row>
    <row r="852" spans="1:25" x14ac:dyDescent="0.3">
      <c r="A852" s="1">
        <v>4017451</v>
      </c>
      <c r="B852" s="1" t="s">
        <v>16</v>
      </c>
      <c r="C852" s="2"/>
      <c r="D852" s="4" t="s">
        <v>59</v>
      </c>
      <c r="E852" s="4">
        <v>4017451</v>
      </c>
      <c r="F852" s="5">
        <v>174</v>
      </c>
      <c r="G852" s="5">
        <v>57474</v>
      </c>
      <c r="H852" s="5">
        <v>-117</v>
      </c>
      <c r="I852" s="5">
        <v>12511</v>
      </c>
      <c r="J852" s="5">
        <v>26</v>
      </c>
      <c r="K852" s="5" t="s">
        <v>33</v>
      </c>
      <c r="L852" s="5">
        <v>70068</v>
      </c>
      <c r="M852" s="5">
        <v>371517</v>
      </c>
      <c r="N852" s="5">
        <v>32232</v>
      </c>
      <c r="O852" s="5">
        <v>1860</v>
      </c>
      <c r="P852" s="5">
        <v>2398</v>
      </c>
      <c r="Q852" s="5" t="s">
        <v>33</v>
      </c>
      <c r="R852" s="5" t="s">
        <v>33</v>
      </c>
      <c r="S852" s="5">
        <v>2946</v>
      </c>
      <c r="T852" s="5">
        <v>18549</v>
      </c>
      <c r="U852" s="5">
        <v>24025</v>
      </c>
      <c r="V852" s="5">
        <v>600</v>
      </c>
      <c r="W852" s="5">
        <v>0</v>
      </c>
      <c r="X852" s="5">
        <v>98883</v>
      </c>
      <c r="Y852" s="5">
        <v>1241</v>
      </c>
    </row>
    <row r="853" spans="1:25" x14ac:dyDescent="0.3">
      <c r="A853" s="1">
        <v>4017451</v>
      </c>
      <c r="B853" s="1" t="s">
        <v>17</v>
      </c>
      <c r="C853" s="2"/>
      <c r="D853" s="4" t="s">
        <v>59</v>
      </c>
      <c r="E853" s="4">
        <v>4017451</v>
      </c>
      <c r="F853" s="5">
        <v>2973</v>
      </c>
      <c r="G853" s="5">
        <v>78985</v>
      </c>
      <c r="H853" s="5">
        <v>3164</v>
      </c>
      <c r="I853" s="5">
        <v>26759</v>
      </c>
      <c r="J853" s="5">
        <v>132</v>
      </c>
      <c r="K853" s="5" t="s">
        <v>33</v>
      </c>
      <c r="L853" s="5">
        <v>112013</v>
      </c>
      <c r="M853" s="5">
        <v>364705</v>
      </c>
      <c r="N853" s="5">
        <v>28753</v>
      </c>
      <c r="O853" s="5">
        <v>1891</v>
      </c>
      <c r="P853" s="5">
        <v>1272</v>
      </c>
      <c r="Q853" s="5" t="s">
        <v>33</v>
      </c>
      <c r="R853" s="5" t="s">
        <v>33</v>
      </c>
      <c r="S853" s="5">
        <v>3400</v>
      </c>
      <c r="T853" s="5">
        <v>16111</v>
      </c>
      <c r="U853" s="5">
        <v>26004</v>
      </c>
      <c r="V853" s="5">
        <v>527</v>
      </c>
      <c r="W853" s="5">
        <v>0</v>
      </c>
      <c r="X853" s="5">
        <v>39938</v>
      </c>
      <c r="Y853" s="5">
        <v>1156</v>
      </c>
    </row>
    <row r="854" spans="1:25" x14ac:dyDescent="0.3">
      <c r="A854" s="1">
        <v>4017451</v>
      </c>
      <c r="B854" s="1" t="s">
        <v>18</v>
      </c>
      <c r="C854" s="2"/>
      <c r="D854" s="4" t="s">
        <v>59</v>
      </c>
      <c r="E854" s="4">
        <v>4017451</v>
      </c>
      <c r="F854" s="5">
        <v>19928</v>
      </c>
      <c r="G854" s="5">
        <v>4789</v>
      </c>
      <c r="H854" s="5">
        <v>23893</v>
      </c>
      <c r="I854" s="5">
        <v>41834</v>
      </c>
      <c r="J854" s="5">
        <v>573</v>
      </c>
      <c r="K854" s="5" t="s">
        <v>33</v>
      </c>
      <c r="L854" s="5">
        <v>91017</v>
      </c>
      <c r="M854" s="5">
        <v>402487</v>
      </c>
      <c r="N854" s="5">
        <v>36872</v>
      </c>
      <c r="O854" s="5">
        <v>2202</v>
      </c>
      <c r="P854" s="5">
        <v>1944</v>
      </c>
      <c r="Q854" s="5" t="s">
        <v>33</v>
      </c>
      <c r="R854" s="5" t="s">
        <v>33</v>
      </c>
      <c r="S854" s="5">
        <v>5599</v>
      </c>
      <c r="T854" s="5">
        <v>16585</v>
      </c>
      <c r="U854" s="5">
        <v>27758</v>
      </c>
      <c r="V854" s="5">
        <v>2206</v>
      </c>
      <c r="W854" s="5">
        <v>0</v>
      </c>
      <c r="X854" s="5">
        <v>34512</v>
      </c>
      <c r="Y854" s="5">
        <v>1152</v>
      </c>
    </row>
    <row r="855" spans="1:25" x14ac:dyDescent="0.3">
      <c r="A855" s="1">
        <v>4017451</v>
      </c>
      <c r="B855" s="1" t="s">
        <v>19</v>
      </c>
      <c r="C855" s="2"/>
      <c r="D855" s="4" t="s">
        <v>59</v>
      </c>
      <c r="E855" s="4">
        <v>4017451</v>
      </c>
      <c r="F855" s="5">
        <v>813</v>
      </c>
      <c r="G855" s="5">
        <v>21202</v>
      </c>
      <c r="H855" s="5">
        <v>2947</v>
      </c>
      <c r="I855" s="5">
        <v>25959</v>
      </c>
      <c r="J855" s="5">
        <v>221</v>
      </c>
      <c r="K855" s="5" t="s">
        <v>33</v>
      </c>
      <c r="L855" s="5">
        <v>51143</v>
      </c>
      <c r="M855" s="5">
        <v>310556</v>
      </c>
      <c r="N855" s="5">
        <v>32956</v>
      </c>
      <c r="O855" s="5">
        <v>1690</v>
      </c>
      <c r="P855" s="5">
        <v>2320</v>
      </c>
      <c r="Q855" s="5" t="s">
        <v>33</v>
      </c>
      <c r="R855" s="5" t="s">
        <v>33</v>
      </c>
      <c r="S855" s="5">
        <v>5993</v>
      </c>
      <c r="T855" s="5">
        <v>17568</v>
      </c>
      <c r="U855" s="5">
        <v>24435</v>
      </c>
      <c r="V855" s="5">
        <v>9569</v>
      </c>
      <c r="W855" s="5">
        <v>0</v>
      </c>
      <c r="X855" s="5">
        <v>45560</v>
      </c>
      <c r="Y855" s="5">
        <v>1335</v>
      </c>
    </row>
    <row r="856" spans="1:25" x14ac:dyDescent="0.3">
      <c r="A856" s="1">
        <v>4017451</v>
      </c>
      <c r="B856" s="1" t="s">
        <v>20</v>
      </c>
      <c r="C856" s="2"/>
      <c r="D856" s="4" t="s">
        <v>59</v>
      </c>
      <c r="E856" s="4">
        <v>4017451</v>
      </c>
      <c r="F856" s="5">
        <v>20106</v>
      </c>
      <c r="G856" s="5">
        <v>16700</v>
      </c>
      <c r="H856" s="5">
        <v>7802</v>
      </c>
      <c r="I856" s="5">
        <v>34861</v>
      </c>
      <c r="J856" s="5">
        <v>-86</v>
      </c>
      <c r="K856" s="5" t="s">
        <v>33</v>
      </c>
      <c r="L856" s="5">
        <v>79382</v>
      </c>
      <c r="M856" s="5">
        <v>293199</v>
      </c>
      <c r="N856" s="5">
        <v>33104</v>
      </c>
      <c r="O856" s="5">
        <v>1418</v>
      </c>
      <c r="P856" s="5">
        <v>1913</v>
      </c>
      <c r="Q856" s="5" t="s">
        <v>33</v>
      </c>
      <c r="R856" s="5" t="s">
        <v>33</v>
      </c>
      <c r="S856" s="5">
        <v>7875</v>
      </c>
      <c r="T856" s="5">
        <v>14803</v>
      </c>
      <c r="U856" s="5">
        <v>21566</v>
      </c>
      <c r="V856" s="5">
        <v>8056</v>
      </c>
      <c r="W856" s="5">
        <v>0</v>
      </c>
      <c r="X856" s="5">
        <v>58025</v>
      </c>
      <c r="Y856" s="5">
        <v>1748</v>
      </c>
    </row>
    <row r="857" spans="1:25" x14ac:dyDescent="0.3">
      <c r="A857" s="1">
        <v>4017451</v>
      </c>
      <c r="B857" s="1" t="s">
        <v>21</v>
      </c>
      <c r="C857" s="2"/>
      <c r="D857" s="4" t="s">
        <v>59</v>
      </c>
      <c r="E857" s="4">
        <v>4017451</v>
      </c>
      <c r="F857" s="5">
        <v>0</v>
      </c>
      <c r="G857" s="5">
        <v>30334</v>
      </c>
      <c r="H857" s="5">
        <v>13461</v>
      </c>
      <c r="I857" s="5">
        <v>35667</v>
      </c>
      <c r="J857" s="5">
        <v>13771</v>
      </c>
      <c r="K857" s="5" t="s">
        <v>33</v>
      </c>
      <c r="L857" s="5">
        <v>93232</v>
      </c>
      <c r="M857" s="5">
        <v>292671</v>
      </c>
      <c r="N857" s="5">
        <v>28227</v>
      </c>
      <c r="O857" s="5">
        <v>1568</v>
      </c>
      <c r="P857" s="5">
        <v>2429</v>
      </c>
      <c r="Q857" s="5" t="s">
        <v>33</v>
      </c>
      <c r="R857" s="5" t="s">
        <v>33</v>
      </c>
      <c r="S857" s="5">
        <v>9440</v>
      </c>
      <c r="T857" s="5">
        <v>22926</v>
      </c>
      <c r="U857" s="5">
        <v>26484</v>
      </c>
      <c r="V857" s="5">
        <v>10351</v>
      </c>
      <c r="W857" s="5">
        <v>0</v>
      </c>
      <c r="X857" s="5">
        <v>79157</v>
      </c>
      <c r="Y857" s="5">
        <v>2560</v>
      </c>
    </row>
    <row r="858" spans="1:25" x14ac:dyDescent="0.3">
      <c r="A858" s="1">
        <v>4017451</v>
      </c>
      <c r="B858" s="1" t="s">
        <v>22</v>
      </c>
      <c r="C858" s="2"/>
      <c r="D858" s="4" t="s">
        <v>59</v>
      </c>
      <c r="E858" s="4">
        <v>4017451</v>
      </c>
      <c r="F858" s="5">
        <v>0</v>
      </c>
      <c r="G858" s="5">
        <v>15748</v>
      </c>
      <c r="H858" s="5">
        <v>18133</v>
      </c>
      <c r="I858" s="5">
        <v>41733</v>
      </c>
      <c r="J858" s="5">
        <v>15801</v>
      </c>
      <c r="K858" s="5" t="s">
        <v>33</v>
      </c>
      <c r="L858" s="5">
        <v>91415</v>
      </c>
      <c r="M858" s="5">
        <v>259935</v>
      </c>
      <c r="N858" s="5">
        <v>30867</v>
      </c>
      <c r="O858" s="5">
        <v>1543</v>
      </c>
      <c r="P858" s="5">
        <v>2419</v>
      </c>
      <c r="Q858" s="5" t="s">
        <v>33</v>
      </c>
      <c r="R858" s="5" t="s">
        <v>33</v>
      </c>
      <c r="S858" s="5">
        <v>8394</v>
      </c>
      <c r="T858" s="5">
        <v>19023</v>
      </c>
      <c r="U858" s="5">
        <v>21164</v>
      </c>
      <c r="V858" s="5">
        <v>8768</v>
      </c>
      <c r="W858" s="5">
        <v>0</v>
      </c>
      <c r="X858" s="5">
        <v>88569</v>
      </c>
      <c r="Y858" s="5">
        <v>1708</v>
      </c>
    </row>
    <row r="859" spans="1:25" x14ac:dyDescent="0.3">
      <c r="A859" s="1">
        <v>4017451</v>
      </c>
      <c r="B859" s="1" t="s">
        <v>23</v>
      </c>
      <c r="C859" s="2"/>
      <c r="D859" s="4" t="s">
        <v>59</v>
      </c>
      <c r="E859" s="4">
        <v>4017451</v>
      </c>
      <c r="F859" s="5">
        <v>0</v>
      </c>
      <c r="G859" s="5">
        <v>26683</v>
      </c>
      <c r="H859" s="5">
        <v>38810</v>
      </c>
      <c r="I859" s="5">
        <v>33108</v>
      </c>
      <c r="J859" s="5">
        <v>21998</v>
      </c>
      <c r="K859" s="5" t="s">
        <v>33</v>
      </c>
      <c r="L859" s="5">
        <v>120599</v>
      </c>
      <c r="M859" s="5">
        <v>266304</v>
      </c>
      <c r="N859" s="5">
        <v>31785</v>
      </c>
      <c r="O859" s="5">
        <v>1905</v>
      </c>
      <c r="P859" s="5">
        <v>2106</v>
      </c>
      <c r="Q859" s="5" t="s">
        <v>33</v>
      </c>
      <c r="R859" s="5" t="s">
        <v>33</v>
      </c>
      <c r="S859" s="5">
        <v>11753</v>
      </c>
      <c r="T859" s="5">
        <v>17809</v>
      </c>
      <c r="U859" s="5">
        <v>19697</v>
      </c>
      <c r="V859" s="5">
        <v>7900</v>
      </c>
      <c r="W859" s="5">
        <v>0</v>
      </c>
      <c r="X859" s="5">
        <v>97562</v>
      </c>
      <c r="Y859" s="5">
        <v>2153</v>
      </c>
    </row>
    <row r="860" spans="1:25" x14ac:dyDescent="0.3">
      <c r="A860" s="1">
        <v>4017451</v>
      </c>
      <c r="B860" s="1" t="s">
        <v>24</v>
      </c>
      <c r="C860" s="2"/>
      <c r="D860" s="4" t="s">
        <v>59</v>
      </c>
      <c r="E860" s="4">
        <v>4017451</v>
      </c>
      <c r="F860" s="5">
        <v>0</v>
      </c>
      <c r="G860" s="5">
        <v>50939</v>
      </c>
      <c r="H860" s="5">
        <v>24027</v>
      </c>
      <c r="I860" s="5">
        <v>29135</v>
      </c>
      <c r="J860" s="5">
        <v>3406</v>
      </c>
      <c r="K860" s="5" t="s">
        <v>33</v>
      </c>
      <c r="L860" s="5">
        <v>107507</v>
      </c>
      <c r="M860" s="5">
        <v>285781</v>
      </c>
      <c r="N860" s="5">
        <v>37071</v>
      </c>
      <c r="O860" s="5">
        <v>2319</v>
      </c>
      <c r="P860" s="5">
        <v>5562</v>
      </c>
      <c r="Q860" s="5" t="s">
        <v>33</v>
      </c>
      <c r="R860" s="5" t="s">
        <v>33</v>
      </c>
      <c r="S860" s="5">
        <v>12735</v>
      </c>
      <c r="T860" s="5">
        <v>19627</v>
      </c>
      <c r="U860" s="5">
        <v>22562</v>
      </c>
      <c r="V860" s="5">
        <v>8371</v>
      </c>
      <c r="W860" s="5">
        <v>0</v>
      </c>
      <c r="X860" s="5">
        <v>75898</v>
      </c>
      <c r="Y860" s="5">
        <v>2446</v>
      </c>
    </row>
    <row r="861" spans="1:25" x14ac:dyDescent="0.3">
      <c r="A861" s="1">
        <v>4017451</v>
      </c>
      <c r="B861" s="1" t="s">
        <v>25</v>
      </c>
      <c r="C861" s="2"/>
      <c r="D861" s="4" t="s">
        <v>59</v>
      </c>
      <c r="E861" s="4">
        <v>4017451</v>
      </c>
      <c r="F861" s="5">
        <v>0</v>
      </c>
      <c r="G861" s="5">
        <v>19781</v>
      </c>
      <c r="H861" s="5">
        <v>3412</v>
      </c>
      <c r="I861" s="5">
        <v>24884</v>
      </c>
      <c r="J861" s="5">
        <v>1367</v>
      </c>
      <c r="K861" s="5" t="s">
        <v>33</v>
      </c>
      <c r="L861" s="5">
        <v>49444</v>
      </c>
      <c r="M861" s="5">
        <v>247924</v>
      </c>
      <c r="N861" s="5">
        <v>42181</v>
      </c>
      <c r="O861" s="5">
        <v>1586</v>
      </c>
      <c r="P861" s="5">
        <v>5947</v>
      </c>
      <c r="Q861" s="5" t="s">
        <v>33</v>
      </c>
      <c r="R861" s="5" t="s">
        <v>33</v>
      </c>
      <c r="S861" s="5">
        <v>11415</v>
      </c>
      <c r="T861" s="5">
        <v>26398</v>
      </c>
      <c r="U861" s="5">
        <v>17536</v>
      </c>
      <c r="V861" s="5">
        <v>8445</v>
      </c>
      <c r="W861" s="5">
        <v>0</v>
      </c>
      <c r="X861" s="5">
        <v>47997</v>
      </c>
      <c r="Y861" s="5">
        <v>1839</v>
      </c>
    </row>
    <row r="862" spans="1:25" x14ac:dyDescent="0.3">
      <c r="A862" s="1">
        <v>4017451</v>
      </c>
      <c r="B862" s="1" t="s">
        <v>26</v>
      </c>
      <c r="C862" s="2"/>
      <c r="D862" s="4" t="s">
        <v>59</v>
      </c>
      <c r="E862" s="4">
        <v>4017451</v>
      </c>
      <c r="F862" s="5">
        <v>0</v>
      </c>
      <c r="G862" s="5">
        <v>19713</v>
      </c>
      <c r="H862" s="5">
        <v>13130</v>
      </c>
      <c r="I862" s="5">
        <v>31377</v>
      </c>
      <c r="J862" s="5">
        <v>4740</v>
      </c>
      <c r="K862" s="5" t="s">
        <v>33</v>
      </c>
      <c r="L862" s="5">
        <v>68960</v>
      </c>
      <c r="M862" s="5">
        <v>252750</v>
      </c>
      <c r="N862" s="5">
        <v>39703</v>
      </c>
      <c r="O862" s="5">
        <v>1640</v>
      </c>
      <c r="P862" s="5">
        <v>4512</v>
      </c>
      <c r="Q862" s="5" t="s">
        <v>33</v>
      </c>
      <c r="R862" s="5" t="s">
        <v>33</v>
      </c>
      <c r="S862" s="5">
        <v>16251</v>
      </c>
      <c r="T862" s="5">
        <v>34740</v>
      </c>
      <c r="U862" s="5">
        <v>24638</v>
      </c>
      <c r="V862" s="5">
        <v>7331</v>
      </c>
      <c r="W862" s="5">
        <v>0</v>
      </c>
      <c r="X862" s="5">
        <v>42676</v>
      </c>
      <c r="Y862" s="5">
        <v>2124</v>
      </c>
    </row>
    <row r="863" spans="1:25" x14ac:dyDescent="0.3">
      <c r="A863" s="1">
        <v>4017451</v>
      </c>
      <c r="B863" s="1" t="s">
        <v>27</v>
      </c>
      <c r="C863" s="2"/>
      <c r="D863" s="4" t="s">
        <v>59</v>
      </c>
      <c r="E863" s="4">
        <v>4017451</v>
      </c>
      <c r="F863" s="5">
        <v>0</v>
      </c>
      <c r="G863" s="5">
        <v>22759</v>
      </c>
      <c r="H863" s="5">
        <v>1594</v>
      </c>
      <c r="I863" s="5">
        <v>18774</v>
      </c>
      <c r="J863" s="5">
        <v>1188</v>
      </c>
      <c r="K863" s="5" t="s">
        <v>33</v>
      </c>
      <c r="L863" s="5">
        <v>44315</v>
      </c>
      <c r="M863" s="5">
        <v>248165</v>
      </c>
      <c r="N863" s="5">
        <v>43756</v>
      </c>
      <c r="O863" s="5">
        <v>1680</v>
      </c>
      <c r="P863" s="5">
        <v>2403</v>
      </c>
      <c r="Q863" s="5" t="s">
        <v>33</v>
      </c>
      <c r="R863" s="5" t="s">
        <v>33</v>
      </c>
      <c r="S863" s="5">
        <v>11174</v>
      </c>
      <c r="T863" s="5">
        <v>20735</v>
      </c>
      <c r="U863" s="5">
        <v>20440</v>
      </c>
      <c r="V863" s="5">
        <v>7098</v>
      </c>
      <c r="W863" s="5">
        <v>0</v>
      </c>
      <c r="X863" s="5">
        <v>42228</v>
      </c>
      <c r="Y863" s="5">
        <v>1931</v>
      </c>
    </row>
    <row r="864" spans="1:25" x14ac:dyDescent="0.3">
      <c r="A864" s="1">
        <v>4017451</v>
      </c>
      <c r="B864" s="1" t="s">
        <v>28</v>
      </c>
      <c r="C864" s="2"/>
      <c r="D864" s="4" t="s">
        <v>59</v>
      </c>
      <c r="E864" s="4">
        <v>4017451</v>
      </c>
      <c r="F864" s="5">
        <v>0</v>
      </c>
      <c r="G864" s="5">
        <v>1001546</v>
      </c>
      <c r="H864" s="5">
        <v>12420</v>
      </c>
      <c r="I864" s="5">
        <v>34599</v>
      </c>
      <c r="J864" s="5">
        <v>10040</v>
      </c>
      <c r="K864" s="5" t="s">
        <v>33</v>
      </c>
      <c r="L864" s="5">
        <v>1058604</v>
      </c>
      <c r="M864" s="5">
        <v>272172</v>
      </c>
      <c r="N864" s="5">
        <v>39030</v>
      </c>
      <c r="O864" s="5">
        <v>943</v>
      </c>
      <c r="P864" s="5">
        <v>5708</v>
      </c>
      <c r="Q864" s="5" t="s">
        <v>33</v>
      </c>
      <c r="R864" s="5" t="s">
        <v>33</v>
      </c>
      <c r="S864" s="5">
        <v>11023</v>
      </c>
      <c r="T864" s="5">
        <v>36101</v>
      </c>
      <c r="U864" s="5">
        <v>23294</v>
      </c>
      <c r="V864" s="5">
        <v>6500</v>
      </c>
      <c r="W864" s="5">
        <v>0</v>
      </c>
      <c r="X864" s="5">
        <v>45033</v>
      </c>
      <c r="Y864" s="5">
        <v>2150</v>
      </c>
    </row>
    <row r="865" spans="1:25" x14ac:dyDescent="0.3">
      <c r="A865" s="1">
        <v>4017451</v>
      </c>
      <c r="B865" s="1" t="s">
        <v>29</v>
      </c>
      <c r="C865" s="2"/>
      <c r="D865" s="4" t="s">
        <v>59</v>
      </c>
      <c r="E865" s="4">
        <v>4017451</v>
      </c>
      <c r="F865" s="5">
        <v>0</v>
      </c>
      <c r="G865" s="5">
        <v>12893</v>
      </c>
      <c r="H865" s="5">
        <v>2373</v>
      </c>
      <c r="I865" s="5">
        <v>41068</v>
      </c>
      <c r="J865" s="5">
        <v>4043</v>
      </c>
      <c r="K865" s="5" t="s">
        <v>33</v>
      </c>
      <c r="L865" s="5">
        <v>60377</v>
      </c>
      <c r="M865" s="5">
        <v>239578</v>
      </c>
      <c r="N865" s="5">
        <v>36215</v>
      </c>
      <c r="O865" s="5">
        <v>2267</v>
      </c>
      <c r="P865" s="5">
        <v>3867</v>
      </c>
      <c r="Q865" s="5" t="s">
        <v>33</v>
      </c>
      <c r="R865" s="5" t="s">
        <v>33</v>
      </c>
      <c r="S865" s="5">
        <v>8737</v>
      </c>
      <c r="T865" s="5">
        <v>37578</v>
      </c>
      <c r="U865" s="5">
        <v>21275</v>
      </c>
      <c r="V865" s="5">
        <v>5880</v>
      </c>
      <c r="W865" s="5">
        <v>0</v>
      </c>
      <c r="X865" s="5">
        <v>41475</v>
      </c>
      <c r="Y865" s="5">
        <v>1246</v>
      </c>
    </row>
    <row r="866" spans="1:25" x14ac:dyDescent="0.3">
      <c r="A866" s="1">
        <v>4017451</v>
      </c>
      <c r="B866" s="1" t="s">
        <v>30</v>
      </c>
      <c r="C866" s="2"/>
      <c r="D866" s="4" t="s">
        <v>59</v>
      </c>
      <c r="E866" s="4">
        <v>4017451</v>
      </c>
      <c r="F866" s="5">
        <v>0</v>
      </c>
      <c r="G866" s="5">
        <v>34755</v>
      </c>
      <c r="H866" s="5">
        <v>14107</v>
      </c>
      <c r="I866" s="5">
        <v>26849</v>
      </c>
      <c r="J866" s="5">
        <v>4697</v>
      </c>
      <c r="K866" s="5" t="s">
        <v>33</v>
      </c>
      <c r="L866" s="5">
        <v>80408</v>
      </c>
      <c r="M866" s="5">
        <v>219055</v>
      </c>
      <c r="N866" s="5">
        <v>49308</v>
      </c>
      <c r="O866" s="5">
        <v>1822</v>
      </c>
      <c r="P866" s="5">
        <v>4348</v>
      </c>
      <c r="Q866" s="5" t="s">
        <v>33</v>
      </c>
      <c r="R866" s="5" t="s">
        <v>33</v>
      </c>
      <c r="S866" s="5">
        <v>9263</v>
      </c>
      <c r="T866" s="5">
        <v>52503</v>
      </c>
      <c r="U866" s="5">
        <v>15276</v>
      </c>
      <c r="V866" s="5">
        <v>5805</v>
      </c>
      <c r="W866" s="5">
        <v>0</v>
      </c>
      <c r="X866" s="5">
        <v>38976</v>
      </c>
      <c r="Y866" s="5">
        <v>1263</v>
      </c>
    </row>
    <row r="867" spans="1:25" x14ac:dyDescent="0.3">
      <c r="A867" s="1">
        <v>4017451</v>
      </c>
      <c r="B867" s="1" t="s">
        <v>31</v>
      </c>
      <c r="C867" s="2"/>
      <c r="D867" s="4" t="s">
        <v>59</v>
      </c>
      <c r="E867" s="4">
        <v>4017451</v>
      </c>
      <c r="F867" s="5">
        <v>0</v>
      </c>
      <c r="G867" s="5">
        <v>17463</v>
      </c>
      <c r="H867" s="5">
        <v>973</v>
      </c>
      <c r="I867" s="5">
        <v>18147</v>
      </c>
      <c r="J867" s="5">
        <v>28197</v>
      </c>
      <c r="K867" s="5" t="s">
        <v>33</v>
      </c>
      <c r="L867" s="5">
        <v>64780</v>
      </c>
      <c r="M867" s="5">
        <v>252373</v>
      </c>
      <c r="N867" s="5">
        <v>50611</v>
      </c>
      <c r="O867" s="5">
        <v>1481</v>
      </c>
      <c r="P867" s="5">
        <v>3550</v>
      </c>
      <c r="Q867" s="5" t="s">
        <v>33</v>
      </c>
      <c r="R867" s="5" t="s">
        <v>33</v>
      </c>
      <c r="S867" s="5">
        <v>9262</v>
      </c>
      <c r="T867" s="5">
        <v>20056</v>
      </c>
      <c r="U867" s="5">
        <v>17026</v>
      </c>
      <c r="V867" s="5">
        <v>6070</v>
      </c>
      <c r="W867" s="5">
        <v>0</v>
      </c>
      <c r="X867" s="5">
        <v>50868</v>
      </c>
      <c r="Y867" s="5">
        <v>1165</v>
      </c>
    </row>
    <row r="868" spans="1:25" x14ac:dyDescent="0.3">
      <c r="A868" s="1">
        <v>4057082</v>
      </c>
      <c r="B868" s="1" t="s">
        <v>0</v>
      </c>
      <c r="C868" s="2"/>
      <c r="D868" s="4" t="s">
        <v>60</v>
      </c>
      <c r="E868" s="4">
        <v>4057082</v>
      </c>
      <c r="F868" s="5">
        <v>10667</v>
      </c>
      <c r="G868" s="5">
        <v>0</v>
      </c>
      <c r="H868" s="5">
        <v>132932</v>
      </c>
      <c r="I868" s="5">
        <v>121827</v>
      </c>
      <c r="J868" s="5">
        <v>29384</v>
      </c>
      <c r="K868" s="5">
        <v>0</v>
      </c>
      <c r="L868" s="5">
        <v>294811</v>
      </c>
      <c r="M868" s="5">
        <v>478720</v>
      </c>
      <c r="N868" s="5">
        <v>0</v>
      </c>
      <c r="O868" s="5">
        <v>10295</v>
      </c>
      <c r="P868" s="5">
        <v>10791</v>
      </c>
      <c r="Q868" s="5">
        <v>8</v>
      </c>
      <c r="R868" s="5">
        <v>0</v>
      </c>
      <c r="S868" s="5">
        <v>32759</v>
      </c>
      <c r="T868" s="5">
        <v>54103</v>
      </c>
      <c r="U868" s="5">
        <v>49033</v>
      </c>
      <c r="V868" s="5">
        <v>7234</v>
      </c>
      <c r="W868" s="5">
        <v>0</v>
      </c>
      <c r="X868" s="5">
        <v>97469</v>
      </c>
      <c r="Y868" s="5">
        <v>187</v>
      </c>
    </row>
    <row r="869" spans="1:25" x14ac:dyDescent="0.3">
      <c r="A869" s="1">
        <v>4057082</v>
      </c>
      <c r="B869" s="1" t="s">
        <v>1</v>
      </c>
      <c r="C869" s="2"/>
      <c r="D869" s="4" t="s">
        <v>60</v>
      </c>
      <c r="E869" s="4">
        <v>4057082</v>
      </c>
      <c r="F869" s="5">
        <v>6287</v>
      </c>
      <c r="G869" s="5">
        <v>0</v>
      </c>
      <c r="H869" s="5">
        <v>190987</v>
      </c>
      <c r="I869" s="5">
        <v>138777</v>
      </c>
      <c r="J869" s="5">
        <v>15872</v>
      </c>
      <c r="K869" s="5">
        <v>0</v>
      </c>
      <c r="L869" s="5">
        <v>351922</v>
      </c>
      <c r="M869" s="5">
        <v>477849</v>
      </c>
      <c r="N869" s="5">
        <v>0</v>
      </c>
      <c r="O869" s="5">
        <v>15899</v>
      </c>
      <c r="P869" s="5">
        <v>12629</v>
      </c>
      <c r="Q869" s="5">
        <v>12</v>
      </c>
      <c r="R869" s="5">
        <v>0</v>
      </c>
      <c r="S869" s="5">
        <v>31441</v>
      </c>
      <c r="T869" s="5">
        <v>49296</v>
      </c>
      <c r="U869" s="5">
        <v>52821</v>
      </c>
      <c r="V869" s="5">
        <v>8052</v>
      </c>
      <c r="W869" s="5">
        <v>0</v>
      </c>
      <c r="X869" s="5">
        <v>106920</v>
      </c>
      <c r="Y869" s="5">
        <v>19</v>
      </c>
    </row>
    <row r="870" spans="1:25" x14ac:dyDescent="0.3">
      <c r="A870" s="1">
        <v>4057082</v>
      </c>
      <c r="B870" s="1" t="s">
        <v>2</v>
      </c>
      <c r="C870" s="2"/>
      <c r="D870" s="4" t="s">
        <v>60</v>
      </c>
      <c r="E870" s="4">
        <v>4057082</v>
      </c>
      <c r="F870" s="5">
        <v>22</v>
      </c>
      <c r="G870" s="5">
        <v>0</v>
      </c>
      <c r="H870" s="5">
        <v>175951</v>
      </c>
      <c r="I870" s="5">
        <v>142450</v>
      </c>
      <c r="J870" s="5">
        <v>12926</v>
      </c>
      <c r="K870" s="5">
        <v>0</v>
      </c>
      <c r="L870" s="5">
        <v>331350</v>
      </c>
      <c r="M870" s="5">
        <v>481443</v>
      </c>
      <c r="N870" s="5">
        <v>0</v>
      </c>
      <c r="O870" s="5">
        <v>10166</v>
      </c>
      <c r="P870" s="5">
        <v>14268</v>
      </c>
      <c r="Q870" s="5">
        <v>9</v>
      </c>
      <c r="R870" s="5">
        <v>0</v>
      </c>
      <c r="S870" s="5">
        <v>37601</v>
      </c>
      <c r="T870" s="5">
        <v>47164</v>
      </c>
      <c r="U870" s="5">
        <v>54619</v>
      </c>
      <c r="V870" s="5">
        <v>7941</v>
      </c>
      <c r="W870" s="5">
        <v>606</v>
      </c>
      <c r="X870" s="5">
        <v>83282</v>
      </c>
      <c r="Y870" s="5">
        <v>5318</v>
      </c>
    </row>
    <row r="871" spans="1:25" x14ac:dyDescent="0.3">
      <c r="A871" s="1">
        <v>4057082</v>
      </c>
      <c r="B871" s="1" t="s">
        <v>3</v>
      </c>
      <c r="C871" s="2"/>
      <c r="D871" s="4" t="s">
        <v>60</v>
      </c>
      <c r="E871" s="4">
        <v>4057082</v>
      </c>
      <c r="F871" s="5">
        <v>102</v>
      </c>
      <c r="G871" s="5">
        <v>0</v>
      </c>
      <c r="H871" s="5">
        <v>67647</v>
      </c>
      <c r="I871" s="5">
        <v>119135</v>
      </c>
      <c r="J871" s="5">
        <v>7721</v>
      </c>
      <c r="K871" s="5">
        <v>0</v>
      </c>
      <c r="L871" s="5">
        <v>194605</v>
      </c>
      <c r="M871" s="5">
        <v>546610</v>
      </c>
      <c r="N871" s="5">
        <v>0</v>
      </c>
      <c r="O871" s="5">
        <v>7410</v>
      </c>
      <c r="P871" s="5">
        <v>12809</v>
      </c>
      <c r="Q871" s="5">
        <v>10</v>
      </c>
      <c r="R871" s="5">
        <v>0</v>
      </c>
      <c r="S871" s="5">
        <v>38223</v>
      </c>
      <c r="T871" s="5">
        <v>45573</v>
      </c>
      <c r="U871" s="5">
        <v>73878</v>
      </c>
      <c r="V871" s="5">
        <v>4988</v>
      </c>
      <c r="W871" s="5">
        <v>596</v>
      </c>
      <c r="X871" s="5">
        <v>92997</v>
      </c>
      <c r="Y871" s="5">
        <v>7116</v>
      </c>
    </row>
    <row r="872" spans="1:25" x14ac:dyDescent="0.3">
      <c r="A872" s="1">
        <v>4057082</v>
      </c>
      <c r="B872" s="1" t="s">
        <v>4</v>
      </c>
      <c r="C872" s="2"/>
      <c r="D872" s="4" t="s">
        <v>60</v>
      </c>
      <c r="E872" s="4">
        <v>4057082</v>
      </c>
      <c r="F872" s="5">
        <v>862</v>
      </c>
      <c r="G872" s="5">
        <v>0</v>
      </c>
      <c r="H872" s="5">
        <v>113216</v>
      </c>
      <c r="I872" s="5">
        <v>134680</v>
      </c>
      <c r="J872" s="5">
        <v>34133</v>
      </c>
      <c r="K872" s="5">
        <v>0</v>
      </c>
      <c r="L872" s="5">
        <v>282891</v>
      </c>
      <c r="M872" s="5">
        <v>561253</v>
      </c>
      <c r="N872" s="5">
        <v>0</v>
      </c>
      <c r="O872" s="5">
        <v>5858</v>
      </c>
      <c r="P872" s="5">
        <v>12217</v>
      </c>
      <c r="Q872" s="5">
        <v>9</v>
      </c>
      <c r="R872" s="5">
        <v>0</v>
      </c>
      <c r="S872" s="5">
        <v>35380</v>
      </c>
      <c r="T872" s="5">
        <v>39959</v>
      </c>
      <c r="U872" s="5">
        <v>74278</v>
      </c>
      <c r="V872" s="5">
        <v>5202</v>
      </c>
      <c r="W872" s="5">
        <v>590</v>
      </c>
      <c r="X872" s="5">
        <v>62870</v>
      </c>
      <c r="Y872" s="5">
        <v>6516</v>
      </c>
    </row>
    <row r="873" spans="1:25" x14ac:dyDescent="0.3">
      <c r="A873" s="1">
        <v>4057082</v>
      </c>
      <c r="B873" s="1" t="s">
        <v>5</v>
      </c>
      <c r="C873" s="2"/>
      <c r="D873" s="4" t="s">
        <v>60</v>
      </c>
      <c r="E873" s="4">
        <v>4057082</v>
      </c>
      <c r="F873" s="5">
        <v>0</v>
      </c>
      <c r="G873" s="5">
        <v>0</v>
      </c>
      <c r="H873" s="5">
        <v>134192</v>
      </c>
      <c r="I873" s="5">
        <v>160980</v>
      </c>
      <c r="J873" s="5">
        <v>17275</v>
      </c>
      <c r="K873" s="5">
        <v>0</v>
      </c>
      <c r="L873" s="5">
        <v>312447</v>
      </c>
      <c r="M873" s="5">
        <v>547400</v>
      </c>
      <c r="N873" s="5">
        <v>0</v>
      </c>
      <c r="O873" s="5">
        <v>5462</v>
      </c>
      <c r="P873" s="5">
        <v>8050</v>
      </c>
      <c r="Q873" s="5">
        <v>11</v>
      </c>
      <c r="R873" s="5">
        <v>0</v>
      </c>
      <c r="S873" s="5">
        <v>32749</v>
      </c>
      <c r="T873" s="5">
        <v>39932</v>
      </c>
      <c r="U873" s="5">
        <v>57688</v>
      </c>
      <c r="V873" s="5">
        <v>4688</v>
      </c>
      <c r="W873" s="5">
        <v>390</v>
      </c>
      <c r="X873" s="5">
        <v>59303</v>
      </c>
      <c r="Y873" s="5">
        <v>5346</v>
      </c>
    </row>
    <row r="874" spans="1:25" x14ac:dyDescent="0.3">
      <c r="A874" s="1">
        <v>4057082</v>
      </c>
      <c r="B874" s="1" t="s">
        <v>6</v>
      </c>
      <c r="C874" s="2"/>
      <c r="D874" s="4" t="s">
        <v>60</v>
      </c>
      <c r="E874" s="4">
        <v>4057082</v>
      </c>
      <c r="F874" s="5">
        <v>0</v>
      </c>
      <c r="G874" s="5">
        <v>0</v>
      </c>
      <c r="H874" s="5">
        <v>112445</v>
      </c>
      <c r="I874" s="5">
        <v>165494</v>
      </c>
      <c r="J874" s="5">
        <v>38764</v>
      </c>
      <c r="K874" s="5">
        <v>0</v>
      </c>
      <c r="L874" s="5">
        <v>316704</v>
      </c>
      <c r="M874" s="5">
        <v>566582</v>
      </c>
      <c r="N874" s="5">
        <v>0</v>
      </c>
      <c r="O874" s="5">
        <v>5633</v>
      </c>
      <c r="P874" s="5">
        <v>6691</v>
      </c>
      <c r="Q874" s="5">
        <v>10</v>
      </c>
      <c r="R874" s="5">
        <v>0</v>
      </c>
      <c r="S874" s="5">
        <v>27698</v>
      </c>
      <c r="T874" s="5">
        <v>29087</v>
      </c>
      <c r="U874" s="5">
        <v>53329</v>
      </c>
      <c r="V874" s="5">
        <v>3159</v>
      </c>
      <c r="W874" s="5">
        <v>428</v>
      </c>
      <c r="X874" s="5">
        <v>65893</v>
      </c>
      <c r="Y874" s="5">
        <v>3567</v>
      </c>
    </row>
    <row r="875" spans="1:25" x14ac:dyDescent="0.3">
      <c r="A875" s="1">
        <v>4057082</v>
      </c>
      <c r="B875" s="1" t="s">
        <v>7</v>
      </c>
      <c r="C875" s="2"/>
      <c r="D875" s="4" t="s">
        <v>60</v>
      </c>
      <c r="E875" s="4">
        <v>4057082</v>
      </c>
      <c r="F875" s="5">
        <v>0</v>
      </c>
      <c r="G875" s="5">
        <v>0</v>
      </c>
      <c r="H875" s="5">
        <v>93540</v>
      </c>
      <c r="I875" s="5">
        <v>97161</v>
      </c>
      <c r="J875" s="5">
        <v>9376</v>
      </c>
      <c r="K875" s="5">
        <v>0</v>
      </c>
      <c r="L875" s="5">
        <v>200077</v>
      </c>
      <c r="M875" s="5">
        <v>580828</v>
      </c>
      <c r="N875" s="5">
        <v>0</v>
      </c>
      <c r="O875" s="5">
        <v>4186</v>
      </c>
      <c r="P875" s="5">
        <v>7904</v>
      </c>
      <c r="Q875" s="5">
        <v>19</v>
      </c>
      <c r="R875" s="5">
        <v>0</v>
      </c>
      <c r="S875" s="5">
        <v>29409</v>
      </c>
      <c r="T875" s="5">
        <v>35691</v>
      </c>
      <c r="U875" s="5">
        <v>56437</v>
      </c>
      <c r="V875" s="5">
        <v>3410</v>
      </c>
      <c r="W875" s="5">
        <v>323</v>
      </c>
      <c r="X875" s="5">
        <v>65668</v>
      </c>
      <c r="Y875" s="5">
        <v>4982</v>
      </c>
    </row>
    <row r="876" spans="1:25" x14ac:dyDescent="0.3">
      <c r="A876" s="1">
        <v>4057082</v>
      </c>
      <c r="B876" s="1" t="s">
        <v>8</v>
      </c>
      <c r="C876" s="2"/>
      <c r="D876" s="4" t="s">
        <v>60</v>
      </c>
      <c r="E876" s="4">
        <v>4057082</v>
      </c>
      <c r="F876" s="5">
        <v>34</v>
      </c>
      <c r="G876" s="5">
        <v>0</v>
      </c>
      <c r="H876" s="5">
        <v>52236</v>
      </c>
      <c r="I876" s="5">
        <v>84659</v>
      </c>
      <c r="J876" s="5">
        <v>12809</v>
      </c>
      <c r="K876" s="5">
        <v>0</v>
      </c>
      <c r="L876" s="5">
        <v>149738</v>
      </c>
      <c r="M876" s="5">
        <v>642670</v>
      </c>
      <c r="N876" s="5">
        <v>0</v>
      </c>
      <c r="O876" s="5">
        <v>3611</v>
      </c>
      <c r="P876" s="5">
        <v>7961</v>
      </c>
      <c r="Q876" s="5">
        <v>21</v>
      </c>
      <c r="R876" s="5">
        <v>0</v>
      </c>
      <c r="S876" s="5">
        <v>28833</v>
      </c>
      <c r="T876" s="5">
        <v>37732</v>
      </c>
      <c r="U876" s="5">
        <v>52069</v>
      </c>
      <c r="V876" s="5">
        <v>3051</v>
      </c>
      <c r="W876" s="5">
        <v>429</v>
      </c>
      <c r="X876" s="5">
        <v>60956</v>
      </c>
      <c r="Y876" s="5">
        <v>4640</v>
      </c>
    </row>
    <row r="877" spans="1:25" x14ac:dyDescent="0.3">
      <c r="A877" s="1">
        <v>4057082</v>
      </c>
      <c r="B877" s="1" t="s">
        <v>9</v>
      </c>
      <c r="C877" s="2"/>
      <c r="D877" s="4" t="s">
        <v>60</v>
      </c>
      <c r="E877" s="4">
        <v>4057082</v>
      </c>
      <c r="F877" s="5">
        <v>0</v>
      </c>
      <c r="G877" s="5">
        <v>0</v>
      </c>
      <c r="H877" s="5">
        <v>61993</v>
      </c>
      <c r="I877" s="5">
        <v>122472</v>
      </c>
      <c r="J877" s="5">
        <v>5061</v>
      </c>
      <c r="K877" s="5">
        <v>0</v>
      </c>
      <c r="L877" s="5">
        <v>189525</v>
      </c>
      <c r="M877" s="5">
        <v>752222</v>
      </c>
      <c r="N877" s="5">
        <v>0</v>
      </c>
      <c r="O877" s="5">
        <v>5193</v>
      </c>
      <c r="P877" s="5">
        <v>7629</v>
      </c>
      <c r="Q877" s="5">
        <v>14</v>
      </c>
      <c r="R877" s="5">
        <v>0</v>
      </c>
      <c r="S877" s="5">
        <v>27907</v>
      </c>
      <c r="T877" s="5">
        <v>28218</v>
      </c>
      <c r="U877" s="5">
        <v>52220</v>
      </c>
      <c r="V877" s="5">
        <v>2611</v>
      </c>
      <c r="W877" s="5">
        <v>725</v>
      </c>
      <c r="X877" s="5">
        <v>65287</v>
      </c>
      <c r="Y877" s="5">
        <v>4325</v>
      </c>
    </row>
    <row r="878" spans="1:25" x14ac:dyDescent="0.3">
      <c r="A878" s="1">
        <v>4057082</v>
      </c>
      <c r="B878" s="1" t="s">
        <v>10</v>
      </c>
      <c r="C878" s="2"/>
      <c r="D878" s="4" t="s">
        <v>60</v>
      </c>
      <c r="E878" s="4">
        <v>4057082</v>
      </c>
      <c r="F878" s="5">
        <v>0</v>
      </c>
      <c r="G878" s="5">
        <v>0</v>
      </c>
      <c r="H878" s="5">
        <v>48277</v>
      </c>
      <c r="I878" s="5">
        <v>89274</v>
      </c>
      <c r="J878" s="5">
        <v>8332</v>
      </c>
      <c r="K878" s="5">
        <v>0</v>
      </c>
      <c r="L878" s="5">
        <v>145883</v>
      </c>
      <c r="M878" s="5">
        <v>739265</v>
      </c>
      <c r="N878" s="5">
        <v>0</v>
      </c>
      <c r="O878" s="5">
        <v>5866</v>
      </c>
      <c r="P878" s="5">
        <v>5202</v>
      </c>
      <c r="Q878" s="5">
        <v>6</v>
      </c>
      <c r="R878" s="5">
        <v>0</v>
      </c>
      <c r="S878" s="5">
        <v>27105</v>
      </c>
      <c r="T878" s="5">
        <v>22172</v>
      </c>
      <c r="U878" s="5">
        <v>53473</v>
      </c>
      <c r="V878" s="5">
        <v>1679</v>
      </c>
      <c r="W878" s="5">
        <v>652</v>
      </c>
      <c r="X878" s="5">
        <v>54330</v>
      </c>
      <c r="Y878" s="5">
        <v>3971</v>
      </c>
    </row>
    <row r="879" spans="1:25" x14ac:dyDescent="0.3">
      <c r="A879" s="1">
        <v>4057082</v>
      </c>
      <c r="B879" s="1" t="s">
        <v>11</v>
      </c>
      <c r="C879" s="2"/>
      <c r="D879" s="4" t="s">
        <v>60</v>
      </c>
      <c r="E879" s="4">
        <v>4057082</v>
      </c>
      <c r="F879" s="5">
        <v>0</v>
      </c>
      <c r="G879" s="5">
        <v>0</v>
      </c>
      <c r="H879" s="5">
        <v>24655</v>
      </c>
      <c r="I879" s="5">
        <v>91164</v>
      </c>
      <c r="J879" s="5">
        <v>6068</v>
      </c>
      <c r="K879" s="5">
        <v>0</v>
      </c>
      <c r="L879" s="5">
        <v>121887</v>
      </c>
      <c r="M879" s="5">
        <v>823553</v>
      </c>
      <c r="N879" s="5">
        <v>0</v>
      </c>
      <c r="O879" s="5">
        <v>5704</v>
      </c>
      <c r="P879" s="5">
        <v>4881</v>
      </c>
      <c r="Q879" s="5">
        <v>15</v>
      </c>
      <c r="R879" s="5">
        <v>0</v>
      </c>
      <c r="S879" s="5">
        <v>23502</v>
      </c>
      <c r="T879" s="5">
        <v>19407</v>
      </c>
      <c r="U879" s="5">
        <v>54457</v>
      </c>
      <c r="V879" s="5">
        <v>1299</v>
      </c>
      <c r="W879" s="5">
        <v>692</v>
      </c>
      <c r="X879" s="5">
        <v>49897</v>
      </c>
      <c r="Y879" s="5">
        <v>861</v>
      </c>
    </row>
    <row r="880" spans="1:25" x14ac:dyDescent="0.3">
      <c r="A880" s="1">
        <v>4057082</v>
      </c>
      <c r="B880" s="1" t="s">
        <v>12</v>
      </c>
      <c r="C880" s="2"/>
      <c r="D880" s="4" t="s">
        <v>60</v>
      </c>
      <c r="E880" s="4">
        <v>4057082</v>
      </c>
      <c r="F880" s="5">
        <v>0</v>
      </c>
      <c r="G880" s="5">
        <v>0</v>
      </c>
      <c r="H880" s="5">
        <v>22597</v>
      </c>
      <c r="I880" s="5">
        <v>73891</v>
      </c>
      <c r="J880" s="5">
        <v>3090</v>
      </c>
      <c r="K880" s="5">
        <v>0</v>
      </c>
      <c r="L880" s="5">
        <v>99578</v>
      </c>
      <c r="M880" s="5">
        <v>853836</v>
      </c>
      <c r="N880" s="5">
        <v>0</v>
      </c>
      <c r="O880" s="5">
        <v>3681</v>
      </c>
      <c r="P880" s="5">
        <v>6686</v>
      </c>
      <c r="Q880" s="5">
        <v>39</v>
      </c>
      <c r="R880" s="5">
        <v>0</v>
      </c>
      <c r="S880" s="5">
        <v>14597</v>
      </c>
      <c r="T880" s="5">
        <v>25977</v>
      </c>
      <c r="U880" s="5">
        <v>50244</v>
      </c>
      <c r="V880" s="5">
        <v>1819</v>
      </c>
      <c r="W880" s="5">
        <v>631</v>
      </c>
      <c r="X880" s="5">
        <v>52877</v>
      </c>
      <c r="Y880" s="5">
        <v>1173</v>
      </c>
    </row>
    <row r="881" spans="1:25" x14ac:dyDescent="0.3">
      <c r="A881" s="1">
        <v>4057082</v>
      </c>
      <c r="B881" s="1" t="s">
        <v>13</v>
      </c>
      <c r="C881" s="2"/>
      <c r="D881" s="4" t="s">
        <v>60</v>
      </c>
      <c r="E881" s="4">
        <v>4057082</v>
      </c>
      <c r="F881" s="5">
        <v>601</v>
      </c>
      <c r="G881" s="5">
        <v>0</v>
      </c>
      <c r="H881" s="5">
        <v>89996</v>
      </c>
      <c r="I881" s="5">
        <v>57763</v>
      </c>
      <c r="J881" s="5">
        <v>2965</v>
      </c>
      <c r="K881" s="5">
        <v>0</v>
      </c>
      <c r="L881" s="5">
        <v>151326</v>
      </c>
      <c r="M881" s="5">
        <v>825249</v>
      </c>
      <c r="N881" s="5">
        <v>21</v>
      </c>
      <c r="O881" s="5">
        <v>3313</v>
      </c>
      <c r="P881" s="5">
        <v>5968</v>
      </c>
      <c r="Q881" s="5">
        <v>25</v>
      </c>
      <c r="R881" s="5">
        <v>0</v>
      </c>
      <c r="S881" s="5">
        <v>13740</v>
      </c>
      <c r="T881" s="5">
        <v>21783</v>
      </c>
      <c r="U881" s="5">
        <v>34287</v>
      </c>
      <c r="V881" s="5">
        <v>1826</v>
      </c>
      <c r="W881" s="5">
        <v>534</v>
      </c>
      <c r="X881" s="5">
        <v>49852</v>
      </c>
      <c r="Y881" s="5">
        <v>694</v>
      </c>
    </row>
    <row r="882" spans="1:25" x14ac:dyDescent="0.3">
      <c r="A882" s="1">
        <v>4057082</v>
      </c>
      <c r="B882" s="1" t="s">
        <v>14</v>
      </c>
      <c r="C882" s="2"/>
      <c r="D882" s="4" t="s">
        <v>60</v>
      </c>
      <c r="E882" s="4">
        <v>4057082</v>
      </c>
      <c r="F882" s="5">
        <v>0</v>
      </c>
      <c r="G882" s="5">
        <v>0</v>
      </c>
      <c r="H882" s="5">
        <v>13364</v>
      </c>
      <c r="I882" s="5">
        <v>67728</v>
      </c>
      <c r="J882" s="5">
        <v>5346</v>
      </c>
      <c r="K882" s="5" t="s">
        <v>33</v>
      </c>
      <c r="L882" s="5">
        <v>86439</v>
      </c>
      <c r="M882" s="5">
        <v>646490</v>
      </c>
      <c r="N882" s="5">
        <v>0</v>
      </c>
      <c r="O882" s="5">
        <v>3702</v>
      </c>
      <c r="P882" s="5">
        <v>5808</v>
      </c>
      <c r="Q882" s="5" t="s">
        <v>33</v>
      </c>
      <c r="R882" s="5" t="s">
        <v>33</v>
      </c>
      <c r="S882" s="5">
        <v>15065</v>
      </c>
      <c r="T882" s="5">
        <v>17557</v>
      </c>
      <c r="U882" s="5">
        <v>36776</v>
      </c>
      <c r="V882" s="5">
        <v>1015</v>
      </c>
      <c r="W882" s="5">
        <v>830</v>
      </c>
      <c r="X882" s="5">
        <v>43051</v>
      </c>
      <c r="Y882" s="5">
        <v>877</v>
      </c>
    </row>
    <row r="883" spans="1:25" x14ac:dyDescent="0.3">
      <c r="A883" s="1">
        <v>4057082</v>
      </c>
      <c r="B883" s="1" t="s">
        <v>15</v>
      </c>
      <c r="C883" s="2"/>
      <c r="D883" s="4" t="s">
        <v>60</v>
      </c>
      <c r="E883" s="4">
        <v>4057082</v>
      </c>
      <c r="F883" s="5">
        <v>623</v>
      </c>
      <c r="G883" s="5">
        <v>0</v>
      </c>
      <c r="H883" s="5">
        <v>14659</v>
      </c>
      <c r="I883" s="5">
        <v>65891</v>
      </c>
      <c r="J883" s="5">
        <v>2019</v>
      </c>
      <c r="K883" s="5" t="s">
        <v>33</v>
      </c>
      <c r="L883" s="5">
        <v>83193</v>
      </c>
      <c r="M883" s="5">
        <v>599315</v>
      </c>
      <c r="N883" s="5">
        <v>0</v>
      </c>
      <c r="O883" s="5">
        <v>3785</v>
      </c>
      <c r="P883" s="5">
        <v>5760</v>
      </c>
      <c r="Q883" s="5" t="s">
        <v>33</v>
      </c>
      <c r="R883" s="5" t="s">
        <v>33</v>
      </c>
      <c r="S883" s="5">
        <v>17122</v>
      </c>
      <c r="T883" s="5">
        <v>22230</v>
      </c>
      <c r="U883" s="5">
        <v>33329</v>
      </c>
      <c r="V883" s="5">
        <v>1467</v>
      </c>
      <c r="W883" s="5">
        <v>814</v>
      </c>
      <c r="X883" s="5">
        <v>44627</v>
      </c>
      <c r="Y883" s="5">
        <v>1059</v>
      </c>
    </row>
    <row r="884" spans="1:25" x14ac:dyDescent="0.3">
      <c r="A884" s="1">
        <v>4057082</v>
      </c>
      <c r="B884" s="1" t="s">
        <v>16</v>
      </c>
      <c r="C884" s="2"/>
      <c r="D884" s="4" t="s">
        <v>60</v>
      </c>
      <c r="E884" s="4">
        <v>4057082</v>
      </c>
      <c r="F884" s="5">
        <v>157</v>
      </c>
      <c r="G884" s="5">
        <v>0</v>
      </c>
      <c r="H884" s="5">
        <v>9281</v>
      </c>
      <c r="I884" s="5">
        <v>63675</v>
      </c>
      <c r="J884" s="5">
        <v>3602</v>
      </c>
      <c r="K884" s="5" t="s">
        <v>33</v>
      </c>
      <c r="L884" s="5">
        <v>76714</v>
      </c>
      <c r="M884" s="5">
        <v>643298</v>
      </c>
      <c r="N884" s="5">
        <v>0</v>
      </c>
      <c r="O884" s="5">
        <v>4406</v>
      </c>
      <c r="P884" s="5">
        <v>6231</v>
      </c>
      <c r="Q884" s="5" t="s">
        <v>33</v>
      </c>
      <c r="R884" s="5" t="s">
        <v>33</v>
      </c>
      <c r="S884" s="5">
        <v>22493</v>
      </c>
      <c r="T884" s="5">
        <v>23625</v>
      </c>
      <c r="U884" s="5">
        <v>43367</v>
      </c>
      <c r="V884" s="5">
        <v>698</v>
      </c>
      <c r="W884" s="5">
        <v>1076</v>
      </c>
      <c r="X884" s="5">
        <v>33452</v>
      </c>
      <c r="Y884" s="5">
        <v>1344</v>
      </c>
    </row>
    <row r="885" spans="1:25" x14ac:dyDescent="0.3">
      <c r="A885" s="1">
        <v>4057082</v>
      </c>
      <c r="B885" s="1" t="s">
        <v>17</v>
      </c>
      <c r="C885" s="2"/>
      <c r="D885" s="4" t="s">
        <v>60</v>
      </c>
      <c r="E885" s="4">
        <v>4057082</v>
      </c>
      <c r="F885" s="5">
        <v>2411</v>
      </c>
      <c r="G885" s="5">
        <v>0</v>
      </c>
      <c r="H885" s="5">
        <v>20297</v>
      </c>
      <c r="I885" s="5">
        <v>58893</v>
      </c>
      <c r="J885" s="5">
        <v>4502</v>
      </c>
      <c r="K885" s="5" t="s">
        <v>33</v>
      </c>
      <c r="L885" s="5">
        <v>86103</v>
      </c>
      <c r="M885" s="5">
        <v>619185</v>
      </c>
      <c r="N885" s="5">
        <v>-9</v>
      </c>
      <c r="O885" s="5">
        <v>3656</v>
      </c>
      <c r="P885" s="5">
        <v>6180</v>
      </c>
      <c r="Q885" s="5" t="s">
        <v>33</v>
      </c>
      <c r="R885" s="5" t="s">
        <v>33</v>
      </c>
      <c r="S885" s="5">
        <v>18543</v>
      </c>
      <c r="T885" s="5">
        <v>19496</v>
      </c>
      <c r="U885" s="5">
        <v>41898</v>
      </c>
      <c r="V885" s="5">
        <v>1040</v>
      </c>
      <c r="W885" s="5">
        <v>958</v>
      </c>
      <c r="X885" s="5">
        <v>38804</v>
      </c>
      <c r="Y885" s="5">
        <v>3486</v>
      </c>
    </row>
    <row r="886" spans="1:25" x14ac:dyDescent="0.3">
      <c r="A886" s="1">
        <v>4057082</v>
      </c>
      <c r="B886" s="1" t="s">
        <v>18</v>
      </c>
      <c r="C886" s="2"/>
      <c r="D886" s="4" t="s">
        <v>60</v>
      </c>
      <c r="E886" s="4">
        <v>4057082</v>
      </c>
      <c r="F886" s="5">
        <v>2849</v>
      </c>
      <c r="G886" s="5">
        <v>1049</v>
      </c>
      <c r="H886" s="5">
        <v>33442</v>
      </c>
      <c r="I886" s="5">
        <v>30309</v>
      </c>
      <c r="J886" s="5">
        <v>1780</v>
      </c>
      <c r="K886" s="5" t="s">
        <v>33</v>
      </c>
      <c r="L886" s="5">
        <v>69430</v>
      </c>
      <c r="M886" s="5">
        <v>718642</v>
      </c>
      <c r="N886" s="5">
        <v>11022</v>
      </c>
      <c r="O886" s="5">
        <v>3451</v>
      </c>
      <c r="P886" s="5">
        <v>6484</v>
      </c>
      <c r="Q886" s="5" t="s">
        <v>33</v>
      </c>
      <c r="R886" s="5" t="s">
        <v>33</v>
      </c>
      <c r="S886" s="5">
        <v>18697</v>
      </c>
      <c r="T886" s="5">
        <v>21041</v>
      </c>
      <c r="U886" s="5">
        <v>50387</v>
      </c>
      <c r="V886" s="5">
        <v>1421</v>
      </c>
      <c r="W886" s="5">
        <v>807</v>
      </c>
      <c r="X886" s="5">
        <v>17991</v>
      </c>
      <c r="Y886" s="5">
        <v>5702</v>
      </c>
    </row>
    <row r="887" spans="1:25" x14ac:dyDescent="0.3">
      <c r="A887" s="1">
        <v>4057082</v>
      </c>
      <c r="B887" s="1" t="s">
        <v>19</v>
      </c>
      <c r="C887" s="2"/>
      <c r="D887" s="4" t="s">
        <v>60</v>
      </c>
      <c r="E887" s="4">
        <v>4057082</v>
      </c>
      <c r="F887" s="5">
        <v>8327</v>
      </c>
      <c r="G887" s="5">
        <v>8740</v>
      </c>
      <c r="H887" s="5">
        <v>7779</v>
      </c>
      <c r="I887" s="5">
        <v>33984</v>
      </c>
      <c r="J887" s="5">
        <v>1502</v>
      </c>
      <c r="K887" s="5" t="s">
        <v>33</v>
      </c>
      <c r="L887" s="5">
        <v>60332</v>
      </c>
      <c r="M887" s="5">
        <v>833676</v>
      </c>
      <c r="N887" s="5">
        <v>43752</v>
      </c>
      <c r="O887" s="5">
        <v>3607</v>
      </c>
      <c r="P887" s="5">
        <v>5966</v>
      </c>
      <c r="Q887" s="5" t="s">
        <v>33</v>
      </c>
      <c r="R887" s="5" t="s">
        <v>33</v>
      </c>
      <c r="S887" s="5">
        <v>16168</v>
      </c>
      <c r="T887" s="5">
        <v>21099</v>
      </c>
      <c r="U887" s="5">
        <v>55523</v>
      </c>
      <c r="V887" s="5">
        <v>7441</v>
      </c>
      <c r="W887" s="5">
        <v>506</v>
      </c>
      <c r="X887" s="5">
        <v>8793</v>
      </c>
      <c r="Y887" s="5">
        <v>5420</v>
      </c>
    </row>
    <row r="888" spans="1:25" x14ac:dyDescent="0.3">
      <c r="A888" s="1">
        <v>4057082</v>
      </c>
      <c r="B888" s="1" t="s">
        <v>20</v>
      </c>
      <c r="C888" s="2"/>
      <c r="D888" s="4" t="s">
        <v>60</v>
      </c>
      <c r="E888" s="4">
        <v>4057082</v>
      </c>
      <c r="F888" s="5">
        <v>3580</v>
      </c>
      <c r="G888" s="5">
        <v>42958</v>
      </c>
      <c r="H888" s="5">
        <v>6918</v>
      </c>
      <c r="I888" s="5">
        <v>55538</v>
      </c>
      <c r="J888" s="5">
        <v>4361</v>
      </c>
      <c r="K888" s="5" t="s">
        <v>33</v>
      </c>
      <c r="L888" s="5">
        <v>113355</v>
      </c>
      <c r="M888" s="5">
        <v>743941</v>
      </c>
      <c r="N888" s="5">
        <v>50928</v>
      </c>
      <c r="O888" s="5">
        <v>6165</v>
      </c>
      <c r="P888" s="5">
        <v>4050</v>
      </c>
      <c r="Q888" s="5" t="s">
        <v>33</v>
      </c>
      <c r="R888" s="5" t="s">
        <v>33</v>
      </c>
      <c r="S888" s="5">
        <v>16869</v>
      </c>
      <c r="T888" s="5">
        <v>19086</v>
      </c>
      <c r="U888" s="5">
        <v>34511</v>
      </c>
      <c r="V888" s="5">
        <v>4033</v>
      </c>
      <c r="W888" s="5">
        <v>649</v>
      </c>
      <c r="X888" s="5">
        <v>40522</v>
      </c>
      <c r="Y888" s="5">
        <v>1196</v>
      </c>
    </row>
    <row r="889" spans="1:25" x14ac:dyDescent="0.3">
      <c r="A889" s="1">
        <v>4057082</v>
      </c>
      <c r="B889" s="1" t="s">
        <v>21</v>
      </c>
      <c r="C889" s="2"/>
      <c r="D889" s="4" t="s">
        <v>60</v>
      </c>
      <c r="E889" s="4">
        <v>4057082</v>
      </c>
      <c r="F889" s="5">
        <v>1876</v>
      </c>
      <c r="G889" s="5">
        <v>19723</v>
      </c>
      <c r="H889" s="5">
        <v>5372</v>
      </c>
      <c r="I889" s="5">
        <v>21158</v>
      </c>
      <c r="J889" s="5">
        <v>2915</v>
      </c>
      <c r="K889" s="5" t="s">
        <v>33</v>
      </c>
      <c r="L889" s="5">
        <v>51044</v>
      </c>
      <c r="M889" s="5">
        <v>722867</v>
      </c>
      <c r="N889" s="5">
        <v>39393</v>
      </c>
      <c r="O889" s="5">
        <v>4394</v>
      </c>
      <c r="P889" s="5">
        <v>4808</v>
      </c>
      <c r="Q889" s="5" t="s">
        <v>33</v>
      </c>
      <c r="R889" s="5" t="s">
        <v>33</v>
      </c>
      <c r="S889" s="5">
        <v>21901</v>
      </c>
      <c r="T889" s="5">
        <v>15082</v>
      </c>
      <c r="U889" s="5">
        <v>14693</v>
      </c>
      <c r="V889" s="5">
        <v>6724</v>
      </c>
      <c r="W889" s="5">
        <v>1064</v>
      </c>
      <c r="X889" s="5">
        <v>58755</v>
      </c>
      <c r="Y889" s="5">
        <v>285</v>
      </c>
    </row>
    <row r="890" spans="1:25" x14ac:dyDescent="0.3">
      <c r="A890" s="1">
        <v>4057082</v>
      </c>
      <c r="B890" s="1" t="s">
        <v>22</v>
      </c>
      <c r="C890" s="2"/>
      <c r="D890" s="4" t="s">
        <v>60</v>
      </c>
      <c r="E890" s="4">
        <v>4057082</v>
      </c>
      <c r="F890" s="5">
        <v>2534</v>
      </c>
      <c r="G890" s="5">
        <v>36300</v>
      </c>
      <c r="H890" s="5">
        <v>18243</v>
      </c>
      <c r="I890" s="5">
        <v>23046</v>
      </c>
      <c r="J890" s="5">
        <v>438</v>
      </c>
      <c r="K890" s="5" t="s">
        <v>33</v>
      </c>
      <c r="L890" s="5">
        <v>80560</v>
      </c>
      <c r="M890" s="5">
        <v>506523</v>
      </c>
      <c r="N890" s="5">
        <v>57476</v>
      </c>
      <c r="O890" s="5">
        <v>4577</v>
      </c>
      <c r="P890" s="5">
        <v>4424</v>
      </c>
      <c r="Q890" s="5" t="s">
        <v>33</v>
      </c>
      <c r="R890" s="5" t="s">
        <v>33</v>
      </c>
      <c r="S890" s="5">
        <v>18900</v>
      </c>
      <c r="T890" s="5">
        <v>17511</v>
      </c>
      <c r="U890" s="5">
        <v>9279</v>
      </c>
      <c r="V890" s="5">
        <v>8131</v>
      </c>
      <c r="W890" s="5">
        <v>2913</v>
      </c>
      <c r="X890" s="5">
        <v>49565</v>
      </c>
      <c r="Y890" s="5">
        <v>437</v>
      </c>
    </row>
    <row r="891" spans="1:25" x14ac:dyDescent="0.3">
      <c r="A891" s="1">
        <v>4057082</v>
      </c>
      <c r="B891" s="1" t="s">
        <v>23</v>
      </c>
      <c r="C891" s="2"/>
      <c r="D891" s="4" t="s">
        <v>60</v>
      </c>
      <c r="E891" s="4">
        <v>4057082</v>
      </c>
      <c r="F891" s="5">
        <v>1907</v>
      </c>
      <c r="G891" s="5">
        <v>42960</v>
      </c>
      <c r="H891" s="5">
        <v>10924</v>
      </c>
      <c r="I891" s="5">
        <v>44935</v>
      </c>
      <c r="J891" s="5">
        <v>4390</v>
      </c>
      <c r="K891" s="5" t="s">
        <v>33</v>
      </c>
      <c r="L891" s="5">
        <v>105116</v>
      </c>
      <c r="M891" s="5">
        <v>415829</v>
      </c>
      <c r="N891" s="5">
        <v>51996</v>
      </c>
      <c r="O891" s="5">
        <v>5630</v>
      </c>
      <c r="P891" s="5">
        <v>2806</v>
      </c>
      <c r="Q891" s="5" t="s">
        <v>33</v>
      </c>
      <c r="R891" s="5" t="s">
        <v>33</v>
      </c>
      <c r="S891" s="5">
        <v>20760</v>
      </c>
      <c r="T891" s="5">
        <v>17765</v>
      </c>
      <c r="U891" s="5">
        <v>16935</v>
      </c>
      <c r="V891" s="5">
        <v>9935</v>
      </c>
      <c r="W891" s="5">
        <v>2312</v>
      </c>
      <c r="X891" s="5">
        <v>53520</v>
      </c>
      <c r="Y891" s="5">
        <v>298</v>
      </c>
    </row>
    <row r="892" spans="1:25" x14ac:dyDescent="0.3">
      <c r="A892" s="1">
        <v>4057082</v>
      </c>
      <c r="B892" s="1" t="s">
        <v>24</v>
      </c>
      <c r="C892" s="2"/>
      <c r="D892" s="4" t="s">
        <v>60</v>
      </c>
      <c r="E892" s="4">
        <v>4057082</v>
      </c>
      <c r="F892" s="5">
        <v>3487</v>
      </c>
      <c r="G892" s="5">
        <v>27488</v>
      </c>
      <c r="H892" s="5">
        <v>37424</v>
      </c>
      <c r="I892" s="5">
        <v>122198</v>
      </c>
      <c r="J892" s="5">
        <v>5516</v>
      </c>
      <c r="K892" s="5" t="s">
        <v>33</v>
      </c>
      <c r="L892" s="5">
        <v>196113</v>
      </c>
      <c r="M892" s="5">
        <v>354860</v>
      </c>
      <c r="N892" s="5">
        <v>48967</v>
      </c>
      <c r="O892" s="5">
        <v>5584</v>
      </c>
      <c r="P892" s="5">
        <v>2769</v>
      </c>
      <c r="Q892" s="5" t="s">
        <v>33</v>
      </c>
      <c r="R892" s="5" t="s">
        <v>33</v>
      </c>
      <c r="S892" s="5">
        <v>17512</v>
      </c>
      <c r="T892" s="5">
        <v>20305</v>
      </c>
      <c r="U892" s="5">
        <v>15601</v>
      </c>
      <c r="V892" s="5">
        <v>7631</v>
      </c>
      <c r="W892" s="5">
        <v>1493</v>
      </c>
      <c r="X892" s="5">
        <v>52714</v>
      </c>
      <c r="Y892" s="5">
        <v>296</v>
      </c>
    </row>
    <row r="893" spans="1:25" x14ac:dyDescent="0.3">
      <c r="A893" s="1">
        <v>4057082</v>
      </c>
      <c r="B893" s="1" t="s">
        <v>25</v>
      </c>
      <c r="C893" s="2"/>
      <c r="D893" s="4" t="s">
        <v>60</v>
      </c>
      <c r="E893" s="4">
        <v>4057082</v>
      </c>
      <c r="F893" s="5">
        <v>963</v>
      </c>
      <c r="G893" s="5">
        <v>64660</v>
      </c>
      <c r="H893" s="5">
        <v>21734</v>
      </c>
      <c r="I893" s="5">
        <v>36320</v>
      </c>
      <c r="J893" s="5">
        <v>4768</v>
      </c>
      <c r="K893" s="5" t="s">
        <v>33</v>
      </c>
      <c r="L893" s="5">
        <v>128444</v>
      </c>
      <c r="M893" s="5">
        <v>340194</v>
      </c>
      <c r="N893" s="5">
        <v>49155</v>
      </c>
      <c r="O893" s="5">
        <v>6390</v>
      </c>
      <c r="P893" s="5">
        <v>2830</v>
      </c>
      <c r="Q893" s="5" t="s">
        <v>33</v>
      </c>
      <c r="R893" s="5" t="s">
        <v>33</v>
      </c>
      <c r="S893" s="5">
        <v>14581</v>
      </c>
      <c r="T893" s="5">
        <v>21884</v>
      </c>
      <c r="U893" s="5">
        <v>15186</v>
      </c>
      <c r="V893" s="5">
        <v>7648</v>
      </c>
      <c r="W893" s="5">
        <v>597</v>
      </c>
      <c r="X893" s="5">
        <v>73883</v>
      </c>
      <c r="Y893" s="5">
        <v>257</v>
      </c>
    </row>
    <row r="894" spans="1:25" x14ac:dyDescent="0.3">
      <c r="A894" s="1">
        <v>4057082</v>
      </c>
      <c r="B894" s="1" t="s">
        <v>26</v>
      </c>
      <c r="C894" s="2"/>
      <c r="D894" s="4" t="s">
        <v>60</v>
      </c>
      <c r="E894" s="4">
        <v>4057082</v>
      </c>
      <c r="F894" s="5">
        <v>6</v>
      </c>
      <c r="G894" s="5">
        <v>180297</v>
      </c>
      <c r="H894" s="5">
        <v>15964</v>
      </c>
      <c r="I894" s="5">
        <v>37626</v>
      </c>
      <c r="J894" s="5">
        <v>4093</v>
      </c>
      <c r="K894" s="5" t="s">
        <v>33</v>
      </c>
      <c r="L894" s="5">
        <v>237985</v>
      </c>
      <c r="M894" s="5">
        <v>355866</v>
      </c>
      <c r="N894" s="5">
        <v>48354</v>
      </c>
      <c r="O894" s="5">
        <v>6730</v>
      </c>
      <c r="P894" s="5">
        <v>2978</v>
      </c>
      <c r="Q894" s="5" t="s">
        <v>33</v>
      </c>
      <c r="R894" s="5" t="s">
        <v>33</v>
      </c>
      <c r="S894" s="5">
        <v>17019</v>
      </c>
      <c r="T894" s="5">
        <v>18773</v>
      </c>
      <c r="U894" s="5">
        <v>14113</v>
      </c>
      <c r="V894" s="5">
        <v>6458</v>
      </c>
      <c r="W894" s="5">
        <v>345</v>
      </c>
      <c r="X894" s="5">
        <v>59929</v>
      </c>
      <c r="Y894" s="5">
        <v>223</v>
      </c>
    </row>
    <row r="895" spans="1:25" x14ac:dyDescent="0.3">
      <c r="A895" s="1">
        <v>4057082</v>
      </c>
      <c r="B895" s="1" t="s">
        <v>27</v>
      </c>
      <c r="C895" s="2"/>
      <c r="D895" s="4" t="s">
        <v>60</v>
      </c>
      <c r="E895" s="4">
        <v>4057082</v>
      </c>
      <c r="F895" s="5">
        <v>3</v>
      </c>
      <c r="G895" s="5">
        <v>39234</v>
      </c>
      <c r="H895" s="5">
        <v>6140</v>
      </c>
      <c r="I895" s="5">
        <v>41224</v>
      </c>
      <c r="J895" s="5">
        <v>5489</v>
      </c>
      <c r="K895" s="5" t="s">
        <v>33</v>
      </c>
      <c r="L895" s="5">
        <v>92090</v>
      </c>
      <c r="M895" s="5">
        <v>316538</v>
      </c>
      <c r="N895" s="5">
        <v>49779</v>
      </c>
      <c r="O895" s="5">
        <v>5783</v>
      </c>
      <c r="P895" s="5">
        <v>2906</v>
      </c>
      <c r="Q895" s="5" t="s">
        <v>33</v>
      </c>
      <c r="R895" s="5" t="s">
        <v>33</v>
      </c>
      <c r="S895" s="5">
        <v>17305</v>
      </c>
      <c r="T895" s="5">
        <v>18294</v>
      </c>
      <c r="U895" s="5">
        <v>14120</v>
      </c>
      <c r="V895" s="5">
        <v>6479</v>
      </c>
      <c r="W895" s="5">
        <v>344</v>
      </c>
      <c r="X895" s="5">
        <v>47839</v>
      </c>
      <c r="Y895" s="5">
        <v>232</v>
      </c>
    </row>
    <row r="896" spans="1:25" x14ac:dyDescent="0.3">
      <c r="A896" s="1">
        <v>4057082</v>
      </c>
      <c r="B896" s="1" t="s">
        <v>28</v>
      </c>
      <c r="C896" s="2"/>
      <c r="D896" s="4" t="s">
        <v>60</v>
      </c>
      <c r="E896" s="4">
        <v>4057082</v>
      </c>
      <c r="F896" s="5">
        <v>50</v>
      </c>
      <c r="G896" s="5">
        <v>115049</v>
      </c>
      <c r="H896" s="5">
        <v>16513</v>
      </c>
      <c r="I896" s="5">
        <v>35396</v>
      </c>
      <c r="J896" s="5">
        <v>3097</v>
      </c>
      <c r="K896" s="5" t="s">
        <v>33</v>
      </c>
      <c r="L896" s="5">
        <v>179306</v>
      </c>
      <c r="M896" s="5">
        <v>302977</v>
      </c>
      <c r="N896" s="5">
        <v>42166</v>
      </c>
      <c r="O896" s="5">
        <v>6578</v>
      </c>
      <c r="P896" s="5">
        <v>3373</v>
      </c>
      <c r="Q896" s="5" t="s">
        <v>33</v>
      </c>
      <c r="R896" s="5" t="s">
        <v>33</v>
      </c>
      <c r="S896" s="5">
        <v>18756</v>
      </c>
      <c r="T896" s="5">
        <v>17659</v>
      </c>
      <c r="U896" s="5">
        <v>14779</v>
      </c>
      <c r="V896" s="5">
        <v>6031</v>
      </c>
      <c r="W896" s="5">
        <v>389</v>
      </c>
      <c r="X896" s="5">
        <v>51166</v>
      </c>
      <c r="Y896" s="5">
        <v>206</v>
      </c>
    </row>
    <row r="897" spans="1:25" x14ac:dyDescent="0.3">
      <c r="A897" s="1">
        <v>4057082</v>
      </c>
      <c r="B897" s="1" t="s">
        <v>29</v>
      </c>
      <c r="C897" s="2"/>
      <c r="D897" s="4" t="s">
        <v>60</v>
      </c>
      <c r="E897" s="4">
        <v>4057082</v>
      </c>
      <c r="F897" s="5">
        <v>0</v>
      </c>
      <c r="G897" s="5">
        <v>43053</v>
      </c>
      <c r="H897" s="5">
        <v>12543</v>
      </c>
      <c r="I897" s="5">
        <v>49086</v>
      </c>
      <c r="J897" s="5">
        <v>3391</v>
      </c>
      <c r="K897" s="5" t="s">
        <v>33</v>
      </c>
      <c r="L897" s="5">
        <v>108074</v>
      </c>
      <c r="M897" s="5">
        <v>272712</v>
      </c>
      <c r="N897" s="5">
        <v>39459</v>
      </c>
      <c r="O897" s="5">
        <v>6162</v>
      </c>
      <c r="P897" s="5">
        <v>3431</v>
      </c>
      <c r="Q897" s="5" t="s">
        <v>33</v>
      </c>
      <c r="R897" s="5" t="s">
        <v>33</v>
      </c>
      <c r="S897" s="5">
        <v>15633</v>
      </c>
      <c r="T897" s="5">
        <v>17437</v>
      </c>
      <c r="U897" s="5">
        <v>13396</v>
      </c>
      <c r="V897" s="5">
        <v>5167</v>
      </c>
      <c r="W897" s="5">
        <v>478</v>
      </c>
      <c r="X897" s="5">
        <v>44172</v>
      </c>
      <c r="Y897" s="5">
        <v>222</v>
      </c>
    </row>
    <row r="898" spans="1:25" x14ac:dyDescent="0.3">
      <c r="A898" s="1">
        <v>4057082</v>
      </c>
      <c r="B898" s="1" t="s">
        <v>30</v>
      </c>
      <c r="C898" s="2"/>
      <c r="D898" s="4" t="s">
        <v>60</v>
      </c>
      <c r="E898" s="4">
        <v>4057082</v>
      </c>
      <c r="F898" s="5">
        <v>0</v>
      </c>
      <c r="G898" s="5">
        <v>135244</v>
      </c>
      <c r="H898" s="5">
        <v>8608</v>
      </c>
      <c r="I898" s="5">
        <v>47403</v>
      </c>
      <c r="J898" s="5">
        <v>15668</v>
      </c>
      <c r="K898" s="5" t="s">
        <v>33</v>
      </c>
      <c r="L898" s="5">
        <v>206924</v>
      </c>
      <c r="M898" s="5">
        <v>268865</v>
      </c>
      <c r="N898" s="5">
        <v>36002</v>
      </c>
      <c r="O898" s="5">
        <v>6972</v>
      </c>
      <c r="P898" s="5">
        <v>3219</v>
      </c>
      <c r="Q898" s="5" t="s">
        <v>33</v>
      </c>
      <c r="R898" s="5" t="s">
        <v>33</v>
      </c>
      <c r="S898" s="5">
        <v>16258</v>
      </c>
      <c r="T898" s="5">
        <v>16624</v>
      </c>
      <c r="U898" s="5">
        <v>12068</v>
      </c>
      <c r="V898" s="5">
        <v>4513</v>
      </c>
      <c r="W898" s="5">
        <v>403</v>
      </c>
      <c r="X898" s="5">
        <v>43970</v>
      </c>
      <c r="Y898" s="5">
        <v>182</v>
      </c>
    </row>
    <row r="899" spans="1:25" x14ac:dyDescent="0.3">
      <c r="A899" s="1">
        <v>4057082</v>
      </c>
      <c r="B899" s="1" t="s">
        <v>31</v>
      </c>
      <c r="C899" s="2"/>
      <c r="D899" s="4" t="s">
        <v>60</v>
      </c>
      <c r="E899" s="4">
        <v>4057082</v>
      </c>
      <c r="F899" s="5">
        <v>0</v>
      </c>
      <c r="G899" s="5">
        <v>44832</v>
      </c>
      <c r="H899" s="5">
        <v>3844</v>
      </c>
      <c r="I899" s="5">
        <v>41466</v>
      </c>
      <c r="J899" s="5">
        <v>4570</v>
      </c>
      <c r="K899" s="5" t="s">
        <v>33</v>
      </c>
      <c r="L899" s="5">
        <v>94711</v>
      </c>
      <c r="M899" s="5">
        <v>269988</v>
      </c>
      <c r="N899" s="5">
        <v>41697</v>
      </c>
      <c r="O899" s="5">
        <v>5470</v>
      </c>
      <c r="P899" s="5">
        <v>3425</v>
      </c>
      <c r="Q899" s="5" t="s">
        <v>33</v>
      </c>
      <c r="R899" s="5" t="s">
        <v>33</v>
      </c>
      <c r="S899" s="5">
        <v>13456</v>
      </c>
      <c r="T899" s="5">
        <v>16240</v>
      </c>
      <c r="U899" s="5">
        <v>11666</v>
      </c>
      <c r="V899" s="5">
        <v>4349</v>
      </c>
      <c r="W899" s="5">
        <v>335</v>
      </c>
      <c r="X899" s="5">
        <v>41052</v>
      </c>
      <c r="Y899" s="5">
        <v>229</v>
      </c>
    </row>
    <row r="900" spans="1:25" x14ac:dyDescent="0.3">
      <c r="A900" s="1">
        <v>4057099</v>
      </c>
      <c r="B900" s="1" t="s">
        <v>0</v>
      </c>
      <c r="C900" s="2"/>
      <c r="D900" s="4" t="s">
        <v>61</v>
      </c>
      <c r="E900" s="4">
        <v>4057099</v>
      </c>
      <c r="F900" s="5">
        <v>7490</v>
      </c>
      <c r="G900" s="5">
        <v>52472</v>
      </c>
      <c r="H900" s="5">
        <v>165511</v>
      </c>
      <c r="I900" s="5">
        <v>142372</v>
      </c>
      <c r="J900" s="5">
        <v>11715</v>
      </c>
      <c r="K900" s="5">
        <v>0</v>
      </c>
      <c r="L900" s="5">
        <v>379560</v>
      </c>
      <c r="M900" s="5">
        <v>794240</v>
      </c>
      <c r="N900" s="5">
        <v>87271</v>
      </c>
      <c r="O900" s="5">
        <v>12127</v>
      </c>
      <c r="P900" s="5">
        <v>9645</v>
      </c>
      <c r="Q900" s="5">
        <v>0</v>
      </c>
      <c r="R900" s="5">
        <v>0</v>
      </c>
      <c r="S900" s="5">
        <v>17838</v>
      </c>
      <c r="T900" s="5">
        <v>46112</v>
      </c>
      <c r="U900" s="5">
        <v>39852</v>
      </c>
      <c r="V900" s="5">
        <v>16057</v>
      </c>
      <c r="W900" s="5">
        <v>1333</v>
      </c>
      <c r="X900" s="5">
        <v>147091</v>
      </c>
      <c r="Y900" s="5">
        <v>7223</v>
      </c>
    </row>
    <row r="901" spans="1:25" x14ac:dyDescent="0.3">
      <c r="A901" s="1">
        <v>4057099</v>
      </c>
      <c r="B901" s="1" t="s">
        <v>1</v>
      </c>
      <c r="C901" s="2"/>
      <c r="D901" s="4" t="s">
        <v>61</v>
      </c>
      <c r="E901" s="4">
        <v>4057099</v>
      </c>
      <c r="F901" s="5">
        <v>5024</v>
      </c>
      <c r="G901" s="5">
        <v>86454</v>
      </c>
      <c r="H901" s="5">
        <v>144387</v>
      </c>
      <c r="I901" s="5">
        <v>126335</v>
      </c>
      <c r="J901" s="5">
        <v>10203</v>
      </c>
      <c r="K901" s="5">
        <v>0</v>
      </c>
      <c r="L901" s="5">
        <v>551428</v>
      </c>
      <c r="M901" s="5">
        <v>951990</v>
      </c>
      <c r="N901" s="5">
        <v>95117</v>
      </c>
      <c r="O901" s="5">
        <v>13360</v>
      </c>
      <c r="P901" s="5">
        <v>6401</v>
      </c>
      <c r="Q901" s="5">
        <v>0</v>
      </c>
      <c r="R901" s="5">
        <v>0</v>
      </c>
      <c r="S901" s="5">
        <v>18164</v>
      </c>
      <c r="T901" s="5">
        <v>40229</v>
      </c>
      <c r="U901" s="5">
        <v>46110</v>
      </c>
      <c r="V901" s="5">
        <v>15423</v>
      </c>
      <c r="W901" s="5">
        <v>1447</v>
      </c>
      <c r="X901" s="5">
        <v>146386</v>
      </c>
      <c r="Y901" s="5">
        <v>6761</v>
      </c>
    </row>
    <row r="902" spans="1:25" x14ac:dyDescent="0.3">
      <c r="A902" s="1">
        <v>4057099</v>
      </c>
      <c r="B902" s="1" t="s">
        <v>2</v>
      </c>
      <c r="C902" s="2"/>
      <c r="D902" s="4" t="s">
        <v>61</v>
      </c>
      <c r="E902" s="4">
        <v>4057099</v>
      </c>
      <c r="F902" s="5">
        <v>6903</v>
      </c>
      <c r="G902" s="5">
        <v>161336</v>
      </c>
      <c r="H902" s="5">
        <v>363115</v>
      </c>
      <c r="I902" s="5">
        <v>119637</v>
      </c>
      <c r="J902" s="5">
        <v>6396</v>
      </c>
      <c r="K902" s="5">
        <v>0</v>
      </c>
      <c r="L902" s="5">
        <v>657387</v>
      </c>
      <c r="M902" s="5">
        <v>858381</v>
      </c>
      <c r="N902" s="5">
        <v>84252</v>
      </c>
      <c r="O902" s="5">
        <v>13764</v>
      </c>
      <c r="P902" s="5">
        <v>9289</v>
      </c>
      <c r="Q902" s="5">
        <v>0</v>
      </c>
      <c r="R902" s="5">
        <v>0</v>
      </c>
      <c r="S902" s="5">
        <v>16812</v>
      </c>
      <c r="T902" s="5">
        <v>38673</v>
      </c>
      <c r="U902" s="5">
        <v>46520</v>
      </c>
      <c r="V902" s="5">
        <v>14367</v>
      </c>
      <c r="W902" s="5">
        <v>1469</v>
      </c>
      <c r="X902" s="5">
        <v>159808</v>
      </c>
      <c r="Y902" s="5">
        <v>6333</v>
      </c>
    </row>
    <row r="903" spans="1:25" x14ac:dyDescent="0.3">
      <c r="A903" s="1">
        <v>4057099</v>
      </c>
      <c r="B903" s="1" t="s">
        <v>3</v>
      </c>
      <c r="C903" s="2"/>
      <c r="D903" s="4" t="s">
        <v>61</v>
      </c>
      <c r="E903" s="4">
        <v>4057099</v>
      </c>
      <c r="F903" s="5">
        <v>15581</v>
      </c>
      <c r="G903" s="5">
        <v>150884</v>
      </c>
      <c r="H903" s="5">
        <v>65843</v>
      </c>
      <c r="I903" s="5">
        <v>154146</v>
      </c>
      <c r="J903" s="5">
        <v>16145</v>
      </c>
      <c r="K903" s="5">
        <v>0</v>
      </c>
      <c r="L903" s="5">
        <v>402598</v>
      </c>
      <c r="M903" s="5">
        <v>826291</v>
      </c>
      <c r="N903" s="5">
        <v>83085</v>
      </c>
      <c r="O903" s="5">
        <v>9629</v>
      </c>
      <c r="P903" s="5">
        <v>8343</v>
      </c>
      <c r="Q903" s="5">
        <v>0</v>
      </c>
      <c r="R903" s="5">
        <v>0</v>
      </c>
      <c r="S903" s="5">
        <v>15271</v>
      </c>
      <c r="T903" s="5">
        <v>39977</v>
      </c>
      <c r="U903" s="5">
        <v>47831</v>
      </c>
      <c r="V903" s="5">
        <v>14770</v>
      </c>
      <c r="W903" s="5">
        <v>1425</v>
      </c>
      <c r="X903" s="5">
        <v>184822</v>
      </c>
      <c r="Y903" s="5">
        <v>6905</v>
      </c>
    </row>
    <row r="904" spans="1:25" x14ac:dyDescent="0.3">
      <c r="A904" s="1">
        <v>4057099</v>
      </c>
      <c r="B904" s="1" t="s">
        <v>4</v>
      </c>
      <c r="C904" s="2"/>
      <c r="D904" s="4" t="s">
        <v>61</v>
      </c>
      <c r="E904" s="4">
        <v>4057099</v>
      </c>
      <c r="F904" s="5">
        <v>2493</v>
      </c>
      <c r="G904" s="5">
        <v>94699</v>
      </c>
      <c r="H904" s="5">
        <v>91373</v>
      </c>
      <c r="I904" s="5">
        <v>135005</v>
      </c>
      <c r="J904" s="5">
        <v>11765</v>
      </c>
      <c r="K904" s="5">
        <v>0</v>
      </c>
      <c r="L904" s="5">
        <v>335335</v>
      </c>
      <c r="M904" s="5">
        <v>894610</v>
      </c>
      <c r="N904" s="5">
        <v>87094</v>
      </c>
      <c r="O904" s="5">
        <v>9527</v>
      </c>
      <c r="P904" s="5">
        <v>8456</v>
      </c>
      <c r="Q904" s="5">
        <v>0</v>
      </c>
      <c r="R904" s="5">
        <v>0</v>
      </c>
      <c r="S904" s="5">
        <v>15692</v>
      </c>
      <c r="T904" s="5">
        <v>40446</v>
      </c>
      <c r="U904" s="5">
        <v>47994</v>
      </c>
      <c r="V904" s="5">
        <v>13430</v>
      </c>
      <c r="W904" s="5">
        <v>1755</v>
      </c>
      <c r="X904" s="5">
        <v>160609</v>
      </c>
      <c r="Y904" s="5">
        <v>6334</v>
      </c>
    </row>
    <row r="905" spans="1:25" x14ac:dyDescent="0.3">
      <c r="A905" s="1">
        <v>4057099</v>
      </c>
      <c r="B905" s="1" t="s">
        <v>5</v>
      </c>
      <c r="C905" s="2"/>
      <c r="D905" s="4" t="s">
        <v>61</v>
      </c>
      <c r="E905" s="4">
        <v>4057099</v>
      </c>
      <c r="F905" s="5">
        <v>6884</v>
      </c>
      <c r="G905" s="5">
        <v>39990</v>
      </c>
      <c r="H905" s="5">
        <v>109883</v>
      </c>
      <c r="I905" s="5">
        <v>125185</v>
      </c>
      <c r="J905" s="5">
        <v>5795</v>
      </c>
      <c r="K905" s="5">
        <v>0</v>
      </c>
      <c r="L905" s="5">
        <v>287739</v>
      </c>
      <c r="M905" s="5">
        <v>1062845</v>
      </c>
      <c r="N905" s="5">
        <v>84483</v>
      </c>
      <c r="O905" s="5">
        <v>12429</v>
      </c>
      <c r="P905" s="5">
        <v>9278</v>
      </c>
      <c r="Q905" s="5">
        <v>0</v>
      </c>
      <c r="R905" s="5">
        <v>0</v>
      </c>
      <c r="S905" s="5">
        <v>14665</v>
      </c>
      <c r="T905" s="5">
        <v>36804</v>
      </c>
      <c r="U905" s="5">
        <v>48801</v>
      </c>
      <c r="V905" s="5">
        <v>9578</v>
      </c>
      <c r="W905" s="5">
        <v>1636</v>
      </c>
      <c r="X905" s="5">
        <v>162973</v>
      </c>
      <c r="Y905" s="5">
        <v>6442</v>
      </c>
    </row>
    <row r="906" spans="1:25" x14ac:dyDescent="0.3">
      <c r="A906" s="1">
        <v>4057099</v>
      </c>
      <c r="B906" s="1" t="s">
        <v>6</v>
      </c>
      <c r="C906" s="2"/>
      <c r="D906" s="4" t="s">
        <v>61</v>
      </c>
      <c r="E906" s="4">
        <v>4057099</v>
      </c>
      <c r="F906" s="5">
        <v>4459</v>
      </c>
      <c r="G906" s="5">
        <v>92744</v>
      </c>
      <c r="H906" s="5">
        <v>60863</v>
      </c>
      <c r="I906" s="5">
        <v>135213</v>
      </c>
      <c r="J906" s="5">
        <v>16800</v>
      </c>
      <c r="K906" s="5">
        <v>0</v>
      </c>
      <c r="L906" s="5">
        <v>310079</v>
      </c>
      <c r="M906" s="5">
        <v>980131</v>
      </c>
      <c r="N906" s="5">
        <v>78583</v>
      </c>
      <c r="O906" s="5">
        <v>8754</v>
      </c>
      <c r="P906" s="5">
        <v>9622</v>
      </c>
      <c r="Q906" s="5">
        <v>0</v>
      </c>
      <c r="R906" s="5">
        <v>0</v>
      </c>
      <c r="S906" s="5">
        <v>13738</v>
      </c>
      <c r="T906" s="5">
        <v>32885</v>
      </c>
      <c r="U906" s="5">
        <v>46737</v>
      </c>
      <c r="V906" s="5">
        <v>7698</v>
      </c>
      <c r="W906" s="5">
        <v>1625</v>
      </c>
      <c r="X906" s="5">
        <v>157839</v>
      </c>
      <c r="Y906" s="5">
        <v>5531</v>
      </c>
    </row>
    <row r="907" spans="1:25" x14ac:dyDescent="0.3">
      <c r="A907" s="1">
        <v>4057099</v>
      </c>
      <c r="B907" s="1" t="s">
        <v>7</v>
      </c>
      <c r="C907" s="2"/>
      <c r="D907" s="4" t="s">
        <v>61</v>
      </c>
      <c r="E907" s="4">
        <v>4057099</v>
      </c>
      <c r="F907" s="5">
        <v>7300</v>
      </c>
      <c r="G907" s="5">
        <v>179558</v>
      </c>
      <c r="H907" s="5">
        <v>43360</v>
      </c>
      <c r="I907" s="5">
        <v>142647</v>
      </c>
      <c r="J907" s="5">
        <v>32125</v>
      </c>
      <c r="K907" s="5">
        <v>0</v>
      </c>
      <c r="L907" s="5">
        <v>404989</v>
      </c>
      <c r="M907" s="5">
        <v>1053006</v>
      </c>
      <c r="N907" s="5">
        <v>80139</v>
      </c>
      <c r="O907" s="5">
        <v>8281</v>
      </c>
      <c r="P907" s="5">
        <v>9306</v>
      </c>
      <c r="Q907" s="5">
        <v>0</v>
      </c>
      <c r="R907" s="5">
        <v>0</v>
      </c>
      <c r="S907" s="5">
        <v>13054</v>
      </c>
      <c r="T907" s="5">
        <v>30771</v>
      </c>
      <c r="U907" s="5">
        <v>46930</v>
      </c>
      <c r="V907" s="5">
        <v>5380</v>
      </c>
      <c r="W907" s="5">
        <v>1536</v>
      </c>
      <c r="X907" s="5">
        <v>153055</v>
      </c>
      <c r="Y907" s="5">
        <v>5533</v>
      </c>
    </row>
    <row r="908" spans="1:25" x14ac:dyDescent="0.3">
      <c r="A908" s="1">
        <v>4057099</v>
      </c>
      <c r="B908" s="1" t="s">
        <v>8</v>
      </c>
      <c r="C908" s="2"/>
      <c r="D908" s="4" t="s">
        <v>61</v>
      </c>
      <c r="E908" s="4">
        <v>4057099</v>
      </c>
      <c r="F908" s="5">
        <v>2116</v>
      </c>
      <c r="G908" s="5">
        <v>38583</v>
      </c>
      <c r="H908" s="5">
        <v>47763</v>
      </c>
      <c r="I908" s="5">
        <v>131099</v>
      </c>
      <c r="J908" s="5">
        <v>33497</v>
      </c>
      <c r="K908" s="5">
        <v>0</v>
      </c>
      <c r="L908" s="5">
        <v>253058</v>
      </c>
      <c r="M908" s="5">
        <v>1110698</v>
      </c>
      <c r="N908" s="5">
        <v>77708</v>
      </c>
      <c r="O908" s="5">
        <v>7790</v>
      </c>
      <c r="P908" s="5">
        <v>7598</v>
      </c>
      <c r="Q908" s="5">
        <v>0</v>
      </c>
      <c r="R908" s="5">
        <v>0</v>
      </c>
      <c r="S908" s="5">
        <v>13561</v>
      </c>
      <c r="T908" s="5">
        <v>36278</v>
      </c>
      <c r="U908" s="5">
        <v>48592</v>
      </c>
      <c r="V908" s="5">
        <v>3848</v>
      </c>
      <c r="W908" s="5">
        <v>1508</v>
      </c>
      <c r="X908" s="5">
        <v>136973</v>
      </c>
      <c r="Y908" s="5">
        <v>6584</v>
      </c>
    </row>
    <row r="909" spans="1:25" x14ac:dyDescent="0.3">
      <c r="A909" s="1">
        <v>4057099</v>
      </c>
      <c r="B909" s="1" t="s">
        <v>9</v>
      </c>
      <c r="C909" s="2"/>
      <c r="D909" s="4" t="s">
        <v>61</v>
      </c>
      <c r="E909" s="4">
        <v>4057099</v>
      </c>
      <c r="F909" s="5">
        <v>1482</v>
      </c>
      <c r="G909" s="5">
        <v>380040</v>
      </c>
      <c r="H909" s="5">
        <v>46064</v>
      </c>
      <c r="I909" s="5">
        <v>133492</v>
      </c>
      <c r="J909" s="5">
        <v>14092</v>
      </c>
      <c r="K909" s="5">
        <v>0</v>
      </c>
      <c r="L909" s="5">
        <v>577161</v>
      </c>
      <c r="M909" s="5">
        <v>1120870</v>
      </c>
      <c r="N909" s="5">
        <v>75486</v>
      </c>
      <c r="O909" s="5">
        <v>7591</v>
      </c>
      <c r="P909" s="5">
        <v>8878</v>
      </c>
      <c r="Q909" s="5">
        <v>0</v>
      </c>
      <c r="R909" s="5">
        <v>0</v>
      </c>
      <c r="S909" s="5">
        <v>13076</v>
      </c>
      <c r="T909" s="5">
        <v>35216</v>
      </c>
      <c r="U909" s="5">
        <v>49529</v>
      </c>
      <c r="V909" s="5">
        <v>3595</v>
      </c>
      <c r="W909" s="5">
        <v>1632</v>
      </c>
      <c r="X909" s="5">
        <v>138450</v>
      </c>
      <c r="Y909" s="5">
        <v>6754</v>
      </c>
    </row>
    <row r="910" spans="1:25" x14ac:dyDescent="0.3">
      <c r="A910" s="1">
        <v>4057099</v>
      </c>
      <c r="B910" s="1" t="s">
        <v>10</v>
      </c>
      <c r="C910" s="2"/>
      <c r="D910" s="4" t="s">
        <v>61</v>
      </c>
      <c r="E910" s="4">
        <v>4057099</v>
      </c>
      <c r="F910" s="5">
        <v>3061</v>
      </c>
      <c r="G910" s="5">
        <v>71100</v>
      </c>
      <c r="H910" s="5">
        <v>63173</v>
      </c>
      <c r="I910" s="5">
        <v>166813</v>
      </c>
      <c r="J910" s="5">
        <v>42335</v>
      </c>
      <c r="K910" s="5">
        <v>0</v>
      </c>
      <c r="L910" s="5">
        <v>369076</v>
      </c>
      <c r="M910" s="5">
        <v>986602</v>
      </c>
      <c r="N910" s="5">
        <v>59980</v>
      </c>
      <c r="O910" s="5">
        <v>9868</v>
      </c>
      <c r="P910" s="5">
        <v>8586</v>
      </c>
      <c r="Q910" s="5">
        <v>0</v>
      </c>
      <c r="R910" s="5">
        <v>0</v>
      </c>
      <c r="S910" s="5">
        <v>13908</v>
      </c>
      <c r="T910" s="5">
        <v>33945</v>
      </c>
      <c r="U910" s="5">
        <v>48164</v>
      </c>
      <c r="V910" s="5">
        <v>3886</v>
      </c>
      <c r="W910" s="5">
        <v>1882</v>
      </c>
      <c r="X910" s="5">
        <v>126949</v>
      </c>
      <c r="Y910" s="5">
        <v>5464</v>
      </c>
    </row>
    <row r="911" spans="1:25" x14ac:dyDescent="0.3">
      <c r="A911" s="1">
        <v>4057099</v>
      </c>
      <c r="B911" s="1" t="s">
        <v>11</v>
      </c>
      <c r="C911" s="2"/>
      <c r="D911" s="4" t="s">
        <v>61</v>
      </c>
      <c r="E911" s="4">
        <v>4057099</v>
      </c>
      <c r="F911" s="5">
        <v>4193</v>
      </c>
      <c r="G911" s="5">
        <v>247275</v>
      </c>
      <c r="H911" s="5">
        <v>53201</v>
      </c>
      <c r="I911" s="5">
        <v>180682</v>
      </c>
      <c r="J911" s="5">
        <v>19347</v>
      </c>
      <c r="K911" s="5">
        <v>0</v>
      </c>
      <c r="L911" s="5">
        <v>523252</v>
      </c>
      <c r="M911" s="5">
        <v>1057371</v>
      </c>
      <c r="N911" s="5">
        <v>58717</v>
      </c>
      <c r="O911" s="5">
        <v>9208</v>
      </c>
      <c r="P911" s="5">
        <v>7807</v>
      </c>
      <c r="Q911" s="5">
        <v>0</v>
      </c>
      <c r="R911" s="5">
        <v>0</v>
      </c>
      <c r="S911" s="5">
        <v>11993</v>
      </c>
      <c r="T911" s="5">
        <v>33272</v>
      </c>
      <c r="U911" s="5">
        <v>46845</v>
      </c>
      <c r="V911" s="5">
        <v>4150</v>
      </c>
      <c r="W911" s="5">
        <v>2168</v>
      </c>
      <c r="X911" s="5">
        <v>143099</v>
      </c>
      <c r="Y911" s="5">
        <v>4150</v>
      </c>
    </row>
    <row r="912" spans="1:25" x14ac:dyDescent="0.3">
      <c r="A912" s="1">
        <v>4057099</v>
      </c>
      <c r="B912" s="1" t="s">
        <v>12</v>
      </c>
      <c r="C912" s="2"/>
      <c r="D912" s="4" t="s">
        <v>61</v>
      </c>
      <c r="E912" s="4">
        <v>4057099</v>
      </c>
      <c r="F912" s="5">
        <v>8717</v>
      </c>
      <c r="G912" s="5">
        <v>167600</v>
      </c>
      <c r="H912" s="5">
        <v>46500</v>
      </c>
      <c r="I912" s="5">
        <v>177668</v>
      </c>
      <c r="J912" s="5">
        <v>58583</v>
      </c>
      <c r="K912" s="5">
        <v>0</v>
      </c>
      <c r="L912" s="5">
        <v>459068</v>
      </c>
      <c r="M912" s="5">
        <v>850984</v>
      </c>
      <c r="N912" s="5">
        <v>60480</v>
      </c>
      <c r="O912" s="5">
        <v>8755</v>
      </c>
      <c r="P912" s="5">
        <v>7279</v>
      </c>
      <c r="Q912" s="5">
        <v>0</v>
      </c>
      <c r="R912" s="5">
        <v>0</v>
      </c>
      <c r="S912" s="5">
        <v>14828</v>
      </c>
      <c r="T912" s="5">
        <v>34164</v>
      </c>
      <c r="U912" s="5">
        <v>37253</v>
      </c>
      <c r="V912" s="5">
        <v>4081</v>
      </c>
      <c r="W912" s="5">
        <v>2468</v>
      </c>
      <c r="X912" s="5">
        <v>133900</v>
      </c>
      <c r="Y912" s="5">
        <v>2513</v>
      </c>
    </row>
    <row r="913" spans="1:25" x14ac:dyDescent="0.3">
      <c r="A913" s="1">
        <v>4057099</v>
      </c>
      <c r="B913" s="1" t="s">
        <v>13</v>
      </c>
      <c r="C913" s="2"/>
      <c r="D913" s="4" t="s">
        <v>61</v>
      </c>
      <c r="E913" s="4">
        <v>4057099</v>
      </c>
      <c r="F913" s="5">
        <v>1964</v>
      </c>
      <c r="G913" s="5">
        <v>-1568</v>
      </c>
      <c r="H913" s="5">
        <v>12367</v>
      </c>
      <c r="I913" s="5">
        <v>133492</v>
      </c>
      <c r="J913" s="5">
        <v>15594</v>
      </c>
      <c r="K913" s="5">
        <v>0</v>
      </c>
      <c r="L913" s="5">
        <v>161849</v>
      </c>
      <c r="M913" s="5">
        <v>794820</v>
      </c>
      <c r="N913" s="5">
        <v>56775</v>
      </c>
      <c r="O913" s="5">
        <v>8175</v>
      </c>
      <c r="P913" s="5">
        <v>8290</v>
      </c>
      <c r="Q913" s="5">
        <v>0</v>
      </c>
      <c r="R913" s="5">
        <v>0</v>
      </c>
      <c r="S913" s="5">
        <v>13994</v>
      </c>
      <c r="T913" s="5">
        <v>29144</v>
      </c>
      <c r="U913" s="5">
        <v>49805</v>
      </c>
      <c r="V913" s="5">
        <v>3649</v>
      </c>
      <c r="W913" s="5">
        <v>2716</v>
      </c>
      <c r="X913" s="5">
        <v>115793</v>
      </c>
      <c r="Y913" s="5">
        <v>2171</v>
      </c>
    </row>
    <row r="914" spans="1:25" x14ac:dyDescent="0.3">
      <c r="A914" s="1">
        <v>4057099</v>
      </c>
      <c r="B914" s="1" t="s">
        <v>14</v>
      </c>
      <c r="C914" s="2"/>
      <c r="D914" s="4" t="s">
        <v>61</v>
      </c>
      <c r="E914" s="4">
        <v>4057099</v>
      </c>
      <c r="F914" s="5">
        <v>187</v>
      </c>
      <c r="G914" s="5">
        <v>402819</v>
      </c>
      <c r="H914" s="5">
        <v>31125</v>
      </c>
      <c r="I914" s="5">
        <v>116744</v>
      </c>
      <c r="J914" s="5">
        <v>10746</v>
      </c>
      <c r="K914" s="5" t="s">
        <v>33</v>
      </c>
      <c r="L914" s="5">
        <v>561620</v>
      </c>
      <c r="M914" s="5">
        <v>804255</v>
      </c>
      <c r="N914" s="5">
        <v>59239</v>
      </c>
      <c r="O914" s="5">
        <v>7784</v>
      </c>
      <c r="P914" s="5">
        <v>6236</v>
      </c>
      <c r="Q914" s="5" t="s">
        <v>33</v>
      </c>
      <c r="R914" s="5" t="s">
        <v>33</v>
      </c>
      <c r="S914" s="5">
        <v>12762</v>
      </c>
      <c r="T914" s="5">
        <v>24176</v>
      </c>
      <c r="U914" s="5">
        <v>41533</v>
      </c>
      <c r="V914" s="5">
        <v>3230</v>
      </c>
      <c r="W914" s="5">
        <v>2758</v>
      </c>
      <c r="X914" s="5">
        <v>124404</v>
      </c>
      <c r="Y914" s="5">
        <v>1848</v>
      </c>
    </row>
    <row r="915" spans="1:25" x14ac:dyDescent="0.3">
      <c r="A915" s="1">
        <v>4057099</v>
      </c>
      <c r="B915" s="1" t="s">
        <v>15</v>
      </c>
      <c r="C915" s="2"/>
      <c r="D915" s="4" t="s">
        <v>61</v>
      </c>
      <c r="E915" s="4">
        <v>4057099</v>
      </c>
      <c r="F915" s="5">
        <v>13542</v>
      </c>
      <c r="G915" s="5">
        <v>617716</v>
      </c>
      <c r="H915" s="5">
        <v>75818</v>
      </c>
      <c r="I915" s="5">
        <v>118556</v>
      </c>
      <c r="J915" s="5">
        <v>13294</v>
      </c>
      <c r="K915" s="5" t="s">
        <v>33</v>
      </c>
      <c r="L915" s="5">
        <v>838926</v>
      </c>
      <c r="M915" s="5">
        <v>656977</v>
      </c>
      <c r="N915" s="5">
        <v>50126</v>
      </c>
      <c r="O915" s="5">
        <v>4515</v>
      </c>
      <c r="P915" s="5">
        <v>5081</v>
      </c>
      <c r="Q915" s="5" t="s">
        <v>33</v>
      </c>
      <c r="R915" s="5" t="s">
        <v>33</v>
      </c>
      <c r="S915" s="5">
        <v>10056</v>
      </c>
      <c r="T915" s="5">
        <v>26863</v>
      </c>
      <c r="U915" s="5">
        <v>41483</v>
      </c>
      <c r="V915" s="5">
        <v>3440</v>
      </c>
      <c r="W915" s="5">
        <v>2755</v>
      </c>
      <c r="X915" s="5">
        <v>132349</v>
      </c>
      <c r="Y915" s="5">
        <v>2385</v>
      </c>
    </row>
    <row r="916" spans="1:25" x14ac:dyDescent="0.3">
      <c r="A916" s="1">
        <v>4057099</v>
      </c>
      <c r="B916" s="1" t="s">
        <v>16</v>
      </c>
      <c r="C916" s="2"/>
      <c r="D916" s="4" t="s">
        <v>61</v>
      </c>
      <c r="E916" s="4">
        <v>4057099</v>
      </c>
      <c r="F916" s="5">
        <v>4474</v>
      </c>
      <c r="G916" s="5">
        <v>180572</v>
      </c>
      <c r="H916" s="5">
        <v>41882</v>
      </c>
      <c r="I916" s="5">
        <v>100046</v>
      </c>
      <c r="J916" s="5">
        <v>11189</v>
      </c>
      <c r="K916" s="5" t="s">
        <v>33</v>
      </c>
      <c r="L916" s="5">
        <v>338163</v>
      </c>
      <c r="M916" s="5">
        <v>522909</v>
      </c>
      <c r="N916" s="5">
        <v>51509</v>
      </c>
      <c r="O916" s="5">
        <v>5218</v>
      </c>
      <c r="P916" s="5">
        <v>5759</v>
      </c>
      <c r="Q916" s="5" t="s">
        <v>33</v>
      </c>
      <c r="R916" s="5" t="s">
        <v>33</v>
      </c>
      <c r="S916" s="5">
        <v>8714</v>
      </c>
      <c r="T916" s="5">
        <v>22056</v>
      </c>
      <c r="U916" s="5">
        <v>38632</v>
      </c>
      <c r="V916" s="5">
        <v>3551</v>
      </c>
      <c r="W916" s="5">
        <v>3977</v>
      </c>
      <c r="X916" s="5">
        <v>115773</v>
      </c>
      <c r="Y916" s="5">
        <v>2444</v>
      </c>
    </row>
    <row r="917" spans="1:25" x14ac:dyDescent="0.3">
      <c r="A917" s="1">
        <v>4057099</v>
      </c>
      <c r="B917" s="1" t="s">
        <v>17</v>
      </c>
      <c r="C917" s="2"/>
      <c r="D917" s="4" t="s">
        <v>61</v>
      </c>
      <c r="E917" s="4">
        <v>4057099</v>
      </c>
      <c r="F917" s="5">
        <v>1593</v>
      </c>
      <c r="G917" s="5">
        <v>356104</v>
      </c>
      <c r="H917" s="5">
        <v>12424</v>
      </c>
      <c r="I917" s="5">
        <v>88927</v>
      </c>
      <c r="J917" s="5">
        <v>12366</v>
      </c>
      <c r="K917" s="5" t="s">
        <v>33</v>
      </c>
      <c r="L917" s="5">
        <v>471413</v>
      </c>
      <c r="M917" s="5">
        <v>492557</v>
      </c>
      <c r="N917" s="5">
        <v>46943</v>
      </c>
      <c r="O917" s="5">
        <v>4352</v>
      </c>
      <c r="P917" s="5">
        <v>5268</v>
      </c>
      <c r="Q917" s="5" t="s">
        <v>33</v>
      </c>
      <c r="R917" s="5" t="s">
        <v>33</v>
      </c>
      <c r="S917" s="5">
        <v>9968</v>
      </c>
      <c r="T917" s="5">
        <v>22944</v>
      </c>
      <c r="U917" s="5">
        <v>36545</v>
      </c>
      <c r="V917" s="5">
        <v>3585</v>
      </c>
      <c r="W917" s="5">
        <v>3074</v>
      </c>
      <c r="X917" s="5">
        <v>98990</v>
      </c>
      <c r="Y917" s="5">
        <v>2535</v>
      </c>
    </row>
    <row r="918" spans="1:25" x14ac:dyDescent="0.3">
      <c r="A918" s="1">
        <v>4057099</v>
      </c>
      <c r="B918" s="1" t="s">
        <v>18</v>
      </c>
      <c r="C918" s="2"/>
      <c r="D918" s="4" t="s">
        <v>61</v>
      </c>
      <c r="E918" s="4">
        <v>4057099</v>
      </c>
      <c r="F918" s="5">
        <v>2356</v>
      </c>
      <c r="G918" s="5">
        <v>30502</v>
      </c>
      <c r="H918" s="5">
        <v>12905</v>
      </c>
      <c r="I918" s="5">
        <v>90017</v>
      </c>
      <c r="J918" s="5">
        <v>4245</v>
      </c>
      <c r="K918" s="5" t="s">
        <v>33</v>
      </c>
      <c r="L918" s="5">
        <v>140025</v>
      </c>
      <c r="M918" s="5">
        <v>535692</v>
      </c>
      <c r="N918" s="5">
        <v>44674</v>
      </c>
      <c r="O918" s="5">
        <v>6999</v>
      </c>
      <c r="P918" s="5">
        <v>5665</v>
      </c>
      <c r="Q918" s="5" t="s">
        <v>33</v>
      </c>
      <c r="R918" s="5" t="s">
        <v>33</v>
      </c>
      <c r="S918" s="5">
        <v>8320</v>
      </c>
      <c r="T918" s="5">
        <v>21329</v>
      </c>
      <c r="U918" s="5">
        <v>33650</v>
      </c>
      <c r="V918" s="5">
        <v>4078</v>
      </c>
      <c r="W918" s="5">
        <v>2958</v>
      </c>
      <c r="X918" s="5">
        <v>66539</v>
      </c>
      <c r="Y918" s="5">
        <v>1613</v>
      </c>
    </row>
    <row r="919" spans="1:25" x14ac:dyDescent="0.3">
      <c r="A919" s="1">
        <v>4057099</v>
      </c>
      <c r="B919" s="1" t="s">
        <v>19</v>
      </c>
      <c r="C919" s="2"/>
      <c r="D919" s="4" t="s">
        <v>61</v>
      </c>
      <c r="E919" s="4">
        <v>4057099</v>
      </c>
      <c r="F919" s="5">
        <v>551</v>
      </c>
      <c r="G919" s="5">
        <v>58243</v>
      </c>
      <c r="H919" s="5">
        <v>11210</v>
      </c>
      <c r="I919" s="5">
        <v>78187</v>
      </c>
      <c r="J919" s="5">
        <v>8393</v>
      </c>
      <c r="K919" s="5" t="s">
        <v>33</v>
      </c>
      <c r="L919" s="5">
        <v>156584</v>
      </c>
      <c r="M919" s="5">
        <v>491461</v>
      </c>
      <c r="N919" s="5">
        <v>48957</v>
      </c>
      <c r="O919" s="5">
        <v>5389</v>
      </c>
      <c r="P919" s="5">
        <v>5760</v>
      </c>
      <c r="Q919" s="5" t="s">
        <v>33</v>
      </c>
      <c r="R919" s="5" t="s">
        <v>33</v>
      </c>
      <c r="S919" s="5">
        <v>8907</v>
      </c>
      <c r="T919" s="5">
        <v>22588</v>
      </c>
      <c r="U919" s="5">
        <v>29902</v>
      </c>
      <c r="V919" s="5">
        <v>4067</v>
      </c>
      <c r="W919" s="5">
        <v>2480</v>
      </c>
      <c r="X919" s="5">
        <v>61436</v>
      </c>
      <c r="Y919" s="5">
        <v>2563</v>
      </c>
    </row>
    <row r="920" spans="1:25" x14ac:dyDescent="0.3">
      <c r="A920" s="1">
        <v>4057099</v>
      </c>
      <c r="B920" s="1" t="s">
        <v>20</v>
      </c>
      <c r="C920" s="2"/>
      <c r="D920" s="4" t="s">
        <v>61</v>
      </c>
      <c r="E920" s="4">
        <v>4057099</v>
      </c>
      <c r="F920" s="5">
        <v>1877</v>
      </c>
      <c r="G920" s="5">
        <v>140277</v>
      </c>
      <c r="H920" s="5">
        <v>13641</v>
      </c>
      <c r="I920" s="5">
        <v>77213</v>
      </c>
      <c r="J920" s="5">
        <v>5264</v>
      </c>
      <c r="K920" s="5" t="s">
        <v>33</v>
      </c>
      <c r="L920" s="5">
        <v>238272</v>
      </c>
      <c r="M920" s="5">
        <v>429687</v>
      </c>
      <c r="N920" s="5">
        <v>44677</v>
      </c>
      <c r="O920" s="5">
        <v>3359</v>
      </c>
      <c r="P920" s="5">
        <v>5671</v>
      </c>
      <c r="Q920" s="5" t="s">
        <v>33</v>
      </c>
      <c r="R920" s="5" t="s">
        <v>33</v>
      </c>
      <c r="S920" s="5">
        <v>9494</v>
      </c>
      <c r="T920" s="5">
        <v>24439</v>
      </c>
      <c r="U920" s="5">
        <v>29841</v>
      </c>
      <c r="V920" s="5">
        <v>5356</v>
      </c>
      <c r="W920" s="5">
        <v>2008</v>
      </c>
      <c r="X920" s="5">
        <v>70138</v>
      </c>
      <c r="Y920" s="5">
        <v>4208</v>
      </c>
    </row>
    <row r="921" spans="1:25" x14ac:dyDescent="0.3">
      <c r="A921" s="1">
        <v>4057099</v>
      </c>
      <c r="B921" s="1" t="s">
        <v>21</v>
      </c>
      <c r="C921" s="2"/>
      <c r="D921" s="4" t="s">
        <v>61</v>
      </c>
      <c r="E921" s="4">
        <v>4057099</v>
      </c>
      <c r="F921" s="5">
        <v>13068</v>
      </c>
      <c r="G921" s="5">
        <v>24388</v>
      </c>
      <c r="H921" s="5">
        <v>16472</v>
      </c>
      <c r="I921" s="5">
        <v>72942</v>
      </c>
      <c r="J921" s="5">
        <v>8143</v>
      </c>
      <c r="K921" s="5" t="s">
        <v>33</v>
      </c>
      <c r="L921" s="5">
        <v>135013</v>
      </c>
      <c r="M921" s="5">
        <v>390056</v>
      </c>
      <c r="N921" s="5">
        <v>41703</v>
      </c>
      <c r="O921" s="5">
        <v>3373</v>
      </c>
      <c r="P921" s="5">
        <v>5727</v>
      </c>
      <c r="Q921" s="5" t="s">
        <v>33</v>
      </c>
      <c r="R921" s="5" t="s">
        <v>33</v>
      </c>
      <c r="S921" s="5">
        <v>9972</v>
      </c>
      <c r="T921" s="5">
        <v>20456</v>
      </c>
      <c r="U921" s="5">
        <v>20685</v>
      </c>
      <c r="V921" s="5">
        <v>6115</v>
      </c>
      <c r="W921" s="5">
        <v>1887</v>
      </c>
      <c r="X921" s="5">
        <v>94319</v>
      </c>
      <c r="Y921" s="5">
        <v>4456</v>
      </c>
    </row>
    <row r="922" spans="1:25" x14ac:dyDescent="0.3">
      <c r="A922" s="1">
        <v>4057099</v>
      </c>
      <c r="B922" s="1" t="s">
        <v>22</v>
      </c>
      <c r="C922" s="2"/>
      <c r="D922" s="4" t="s">
        <v>61</v>
      </c>
      <c r="E922" s="4">
        <v>4057099</v>
      </c>
      <c r="F922" s="5">
        <v>7674</v>
      </c>
      <c r="G922" s="5">
        <v>70564</v>
      </c>
      <c r="H922" s="5">
        <v>14780</v>
      </c>
      <c r="I922" s="5">
        <v>77247</v>
      </c>
      <c r="J922" s="5">
        <v>6519</v>
      </c>
      <c r="K922" s="5" t="s">
        <v>33</v>
      </c>
      <c r="L922" s="5">
        <v>176783</v>
      </c>
      <c r="M922" s="5">
        <v>348147</v>
      </c>
      <c r="N922" s="5">
        <v>36042</v>
      </c>
      <c r="O922" s="5">
        <v>2957</v>
      </c>
      <c r="P922" s="5">
        <v>5198</v>
      </c>
      <c r="Q922" s="5" t="s">
        <v>33</v>
      </c>
      <c r="R922" s="5" t="s">
        <v>33</v>
      </c>
      <c r="S922" s="5">
        <v>8385</v>
      </c>
      <c r="T922" s="5">
        <v>18470</v>
      </c>
      <c r="U922" s="5">
        <v>16691</v>
      </c>
      <c r="V922" s="5">
        <v>6400</v>
      </c>
      <c r="W922" s="5">
        <v>1760</v>
      </c>
      <c r="X922" s="5">
        <v>90350</v>
      </c>
      <c r="Y922" s="5">
        <v>3438</v>
      </c>
    </row>
    <row r="923" spans="1:25" x14ac:dyDescent="0.3">
      <c r="A923" s="1">
        <v>4057099</v>
      </c>
      <c r="B923" s="1" t="s">
        <v>23</v>
      </c>
      <c r="C923" s="2"/>
      <c r="D923" s="4" t="s">
        <v>61</v>
      </c>
      <c r="E923" s="4">
        <v>4057099</v>
      </c>
      <c r="F923" s="5">
        <v>38099</v>
      </c>
      <c r="G923" s="5">
        <v>468855</v>
      </c>
      <c r="H923" s="5">
        <v>37105</v>
      </c>
      <c r="I923" s="5">
        <v>69675</v>
      </c>
      <c r="J923" s="5">
        <v>9397</v>
      </c>
      <c r="K923" s="5" t="s">
        <v>33</v>
      </c>
      <c r="L923" s="5">
        <v>622086</v>
      </c>
      <c r="M923" s="5">
        <v>352334</v>
      </c>
      <c r="N923" s="5">
        <v>35446</v>
      </c>
      <c r="O923" s="5">
        <v>3089</v>
      </c>
      <c r="P923" s="5">
        <v>4917</v>
      </c>
      <c r="Q923" s="5" t="s">
        <v>33</v>
      </c>
      <c r="R923" s="5" t="s">
        <v>33</v>
      </c>
      <c r="S923" s="5">
        <v>7993</v>
      </c>
      <c r="T923" s="5">
        <v>16895</v>
      </c>
      <c r="U923" s="5">
        <v>18221</v>
      </c>
      <c r="V923" s="5">
        <v>8286</v>
      </c>
      <c r="W923" s="5">
        <v>2245</v>
      </c>
      <c r="X923" s="5">
        <v>83879</v>
      </c>
      <c r="Y923" s="5">
        <v>1851</v>
      </c>
    </row>
    <row r="924" spans="1:25" x14ac:dyDescent="0.3">
      <c r="A924" s="1">
        <v>4057099</v>
      </c>
      <c r="B924" s="1" t="s">
        <v>24</v>
      </c>
      <c r="C924" s="2"/>
      <c r="D924" s="4" t="s">
        <v>61</v>
      </c>
      <c r="E924" s="4">
        <v>4057099</v>
      </c>
      <c r="F924" s="5">
        <v>2952</v>
      </c>
      <c r="G924" s="5">
        <v>36927</v>
      </c>
      <c r="H924" s="5">
        <v>29325</v>
      </c>
      <c r="I924" s="5">
        <v>61625</v>
      </c>
      <c r="J924" s="5">
        <v>9066</v>
      </c>
      <c r="K924" s="5" t="s">
        <v>33</v>
      </c>
      <c r="L924" s="5">
        <v>139896</v>
      </c>
      <c r="M924" s="5">
        <v>330317</v>
      </c>
      <c r="N924" s="5">
        <v>30314</v>
      </c>
      <c r="O924" s="5">
        <v>2779</v>
      </c>
      <c r="P924" s="5">
        <v>3807</v>
      </c>
      <c r="Q924" s="5" t="s">
        <v>33</v>
      </c>
      <c r="R924" s="5" t="s">
        <v>33</v>
      </c>
      <c r="S924" s="5">
        <v>7245</v>
      </c>
      <c r="T924" s="5">
        <v>12126</v>
      </c>
      <c r="U924" s="5">
        <v>16091</v>
      </c>
      <c r="V924" s="5">
        <v>9829</v>
      </c>
      <c r="W924" s="5">
        <v>2594</v>
      </c>
      <c r="X924" s="5">
        <v>78740</v>
      </c>
      <c r="Y924" s="5">
        <v>1581</v>
      </c>
    </row>
    <row r="925" spans="1:25" x14ac:dyDescent="0.3">
      <c r="A925" s="1">
        <v>4057099</v>
      </c>
      <c r="B925" s="1" t="s">
        <v>25</v>
      </c>
      <c r="C925" s="2"/>
      <c r="D925" s="4" t="s">
        <v>61</v>
      </c>
      <c r="E925" s="4">
        <v>4057099</v>
      </c>
      <c r="F925" s="5">
        <v>1765</v>
      </c>
      <c r="G925" s="5">
        <v>18449</v>
      </c>
      <c r="H925" s="5">
        <v>18278</v>
      </c>
      <c r="I925" s="5">
        <v>67387</v>
      </c>
      <c r="J925" s="5">
        <v>9183</v>
      </c>
      <c r="K925" s="5" t="s">
        <v>33</v>
      </c>
      <c r="L925" s="5">
        <v>116106</v>
      </c>
      <c r="M925" s="5">
        <v>346826</v>
      </c>
      <c r="N925" s="5">
        <v>32420</v>
      </c>
      <c r="O925" s="5">
        <v>2733</v>
      </c>
      <c r="P925" s="5">
        <v>3786</v>
      </c>
      <c r="Q925" s="5" t="s">
        <v>33</v>
      </c>
      <c r="R925" s="5" t="s">
        <v>33</v>
      </c>
      <c r="S925" s="5">
        <v>8354</v>
      </c>
      <c r="T925" s="5">
        <v>13795</v>
      </c>
      <c r="U925" s="5">
        <v>16973</v>
      </c>
      <c r="V925" s="5">
        <v>8889</v>
      </c>
      <c r="W925" s="5">
        <v>3028</v>
      </c>
      <c r="X925" s="5">
        <v>75964</v>
      </c>
      <c r="Y925" s="5">
        <v>2001</v>
      </c>
    </row>
    <row r="926" spans="1:25" x14ac:dyDescent="0.3">
      <c r="A926" s="1">
        <v>4057099</v>
      </c>
      <c r="B926" s="1" t="s">
        <v>26</v>
      </c>
      <c r="C926" s="2"/>
      <c r="D926" s="4" t="s">
        <v>61</v>
      </c>
      <c r="E926" s="4">
        <v>4057099</v>
      </c>
      <c r="F926" s="5">
        <v>387</v>
      </c>
      <c r="G926" s="5">
        <v>56862</v>
      </c>
      <c r="H926" s="5">
        <v>14610</v>
      </c>
      <c r="I926" s="5">
        <v>71366</v>
      </c>
      <c r="J926" s="5">
        <v>7591</v>
      </c>
      <c r="K926" s="5" t="s">
        <v>33</v>
      </c>
      <c r="L926" s="5">
        <v>150815</v>
      </c>
      <c r="M926" s="5">
        <v>331074</v>
      </c>
      <c r="N926" s="5">
        <v>34205</v>
      </c>
      <c r="O926" s="5">
        <v>2663</v>
      </c>
      <c r="P926" s="5">
        <v>3933</v>
      </c>
      <c r="Q926" s="5" t="s">
        <v>33</v>
      </c>
      <c r="R926" s="5" t="s">
        <v>33</v>
      </c>
      <c r="S926" s="5">
        <v>8625</v>
      </c>
      <c r="T926" s="5">
        <v>14316</v>
      </c>
      <c r="U926" s="5">
        <v>16743</v>
      </c>
      <c r="V926" s="5">
        <v>8574</v>
      </c>
      <c r="W926" s="5">
        <v>3931</v>
      </c>
      <c r="X926" s="5">
        <v>74927</v>
      </c>
      <c r="Y926" s="5">
        <v>2562</v>
      </c>
    </row>
    <row r="927" spans="1:25" x14ac:dyDescent="0.3">
      <c r="A927" s="1">
        <v>4057099</v>
      </c>
      <c r="B927" s="1" t="s">
        <v>27</v>
      </c>
      <c r="C927" s="2"/>
      <c r="D927" s="4" t="s">
        <v>61</v>
      </c>
      <c r="E927" s="4">
        <v>4057099</v>
      </c>
      <c r="F927" s="5">
        <v>669</v>
      </c>
      <c r="G927" s="5">
        <v>54020</v>
      </c>
      <c r="H927" s="5">
        <v>23379</v>
      </c>
      <c r="I927" s="5">
        <v>80262</v>
      </c>
      <c r="J927" s="5">
        <v>12212</v>
      </c>
      <c r="K927" s="5" t="s">
        <v>33</v>
      </c>
      <c r="L927" s="5">
        <v>170542</v>
      </c>
      <c r="M927" s="5">
        <v>299260</v>
      </c>
      <c r="N927" s="5">
        <v>35589</v>
      </c>
      <c r="O927" s="5">
        <v>2460</v>
      </c>
      <c r="P927" s="5">
        <v>3360</v>
      </c>
      <c r="Q927" s="5" t="s">
        <v>33</v>
      </c>
      <c r="R927" s="5" t="s">
        <v>33</v>
      </c>
      <c r="S927" s="5">
        <v>8909</v>
      </c>
      <c r="T927" s="5">
        <v>12953</v>
      </c>
      <c r="U927" s="5">
        <v>15766</v>
      </c>
      <c r="V927" s="5">
        <v>7704</v>
      </c>
      <c r="W927" s="5">
        <v>2859</v>
      </c>
      <c r="X927" s="5">
        <v>72580</v>
      </c>
      <c r="Y927" s="5">
        <v>2497</v>
      </c>
    </row>
    <row r="928" spans="1:25" x14ac:dyDescent="0.3">
      <c r="A928" s="1">
        <v>4057099</v>
      </c>
      <c r="B928" s="1" t="s">
        <v>28</v>
      </c>
      <c r="C928" s="2"/>
      <c r="D928" s="4" t="s">
        <v>61</v>
      </c>
      <c r="E928" s="4">
        <v>4057099</v>
      </c>
      <c r="F928" s="5">
        <v>247</v>
      </c>
      <c r="G928" s="5">
        <v>65520</v>
      </c>
      <c r="H928" s="5">
        <v>17218</v>
      </c>
      <c r="I928" s="5">
        <v>75702</v>
      </c>
      <c r="J928" s="5">
        <v>10608</v>
      </c>
      <c r="K928" s="5" t="s">
        <v>33</v>
      </c>
      <c r="L928" s="5">
        <v>169296</v>
      </c>
      <c r="M928" s="5">
        <v>317651</v>
      </c>
      <c r="N928" s="5">
        <v>33249</v>
      </c>
      <c r="O928" s="5">
        <v>2014</v>
      </c>
      <c r="P928" s="5">
        <v>2928</v>
      </c>
      <c r="Q928" s="5" t="s">
        <v>33</v>
      </c>
      <c r="R928" s="5" t="s">
        <v>33</v>
      </c>
      <c r="S928" s="5">
        <v>8099</v>
      </c>
      <c r="T928" s="5">
        <v>13962</v>
      </c>
      <c r="U928" s="5">
        <v>15419</v>
      </c>
      <c r="V928" s="5">
        <v>7252</v>
      </c>
      <c r="W928" s="5">
        <v>2339</v>
      </c>
      <c r="X928" s="5">
        <v>68371</v>
      </c>
      <c r="Y928" s="5">
        <v>1843</v>
      </c>
    </row>
    <row r="929" spans="1:25" x14ac:dyDescent="0.3">
      <c r="A929" s="1">
        <v>4057099</v>
      </c>
      <c r="B929" s="1" t="s">
        <v>29</v>
      </c>
      <c r="C929" s="2"/>
      <c r="D929" s="4" t="s">
        <v>61</v>
      </c>
      <c r="E929" s="4">
        <v>4057099</v>
      </c>
      <c r="F929" s="5">
        <v>0</v>
      </c>
      <c r="G929" s="5">
        <v>38055</v>
      </c>
      <c r="H929" s="5">
        <v>9677</v>
      </c>
      <c r="I929" s="5">
        <v>71527</v>
      </c>
      <c r="J929" s="5">
        <v>7627</v>
      </c>
      <c r="K929" s="5" t="s">
        <v>33</v>
      </c>
      <c r="L929" s="5">
        <v>126886</v>
      </c>
      <c r="M929" s="5">
        <v>294453</v>
      </c>
      <c r="N929" s="5">
        <v>34079</v>
      </c>
      <c r="O929" s="5">
        <v>1763</v>
      </c>
      <c r="P929" s="5">
        <v>3457</v>
      </c>
      <c r="Q929" s="5" t="s">
        <v>33</v>
      </c>
      <c r="R929" s="5" t="s">
        <v>33</v>
      </c>
      <c r="S929" s="5">
        <v>7899</v>
      </c>
      <c r="T929" s="5">
        <v>16089</v>
      </c>
      <c r="U929" s="5">
        <v>15219</v>
      </c>
      <c r="V929" s="5">
        <v>7221</v>
      </c>
      <c r="W929" s="5">
        <v>2088</v>
      </c>
      <c r="X929" s="5">
        <v>63972</v>
      </c>
      <c r="Y929" s="5">
        <v>2245</v>
      </c>
    </row>
    <row r="930" spans="1:25" x14ac:dyDescent="0.3">
      <c r="A930" s="1">
        <v>4057099</v>
      </c>
      <c r="B930" s="1" t="s">
        <v>30</v>
      </c>
      <c r="C930" s="2"/>
      <c r="D930" s="4" t="s">
        <v>61</v>
      </c>
      <c r="E930" s="4">
        <v>4057099</v>
      </c>
      <c r="F930" s="5">
        <v>170</v>
      </c>
      <c r="G930" s="5">
        <v>26010</v>
      </c>
      <c r="H930" s="5">
        <v>9390</v>
      </c>
      <c r="I930" s="5">
        <v>57989</v>
      </c>
      <c r="J930" s="5">
        <v>9301</v>
      </c>
      <c r="K930" s="5" t="s">
        <v>33</v>
      </c>
      <c r="L930" s="5">
        <v>102859</v>
      </c>
      <c r="M930" s="5">
        <v>305093</v>
      </c>
      <c r="N930" s="5">
        <v>28709</v>
      </c>
      <c r="O930" s="5">
        <v>1596</v>
      </c>
      <c r="P930" s="5">
        <v>5850</v>
      </c>
      <c r="Q930" s="5" t="s">
        <v>33</v>
      </c>
      <c r="R930" s="5" t="s">
        <v>33</v>
      </c>
      <c r="S930" s="5">
        <v>6961</v>
      </c>
      <c r="T930" s="5">
        <v>30189</v>
      </c>
      <c r="U930" s="5">
        <v>12448</v>
      </c>
      <c r="V930" s="5">
        <v>5481</v>
      </c>
      <c r="W930" s="5">
        <v>1738</v>
      </c>
      <c r="X930" s="5">
        <v>60153</v>
      </c>
      <c r="Y930" s="5">
        <v>2277</v>
      </c>
    </row>
    <row r="931" spans="1:25" x14ac:dyDescent="0.3">
      <c r="A931" s="1">
        <v>4057099</v>
      </c>
      <c r="B931" s="1" t="s">
        <v>31</v>
      </c>
      <c r="C931" s="2"/>
      <c r="D931" s="4" t="s">
        <v>61</v>
      </c>
      <c r="E931" s="4">
        <v>4057099</v>
      </c>
      <c r="F931" s="5">
        <v>51</v>
      </c>
      <c r="G931" s="5">
        <v>25320</v>
      </c>
      <c r="H931" s="5">
        <v>16421</v>
      </c>
      <c r="I931" s="5">
        <v>59760</v>
      </c>
      <c r="J931" s="5">
        <v>12314</v>
      </c>
      <c r="K931" s="5" t="s">
        <v>33</v>
      </c>
      <c r="L931" s="5">
        <v>113901</v>
      </c>
      <c r="M931" s="5">
        <v>298810</v>
      </c>
      <c r="N931" s="5">
        <v>24656</v>
      </c>
      <c r="O931" s="5">
        <v>1559</v>
      </c>
      <c r="P931" s="5">
        <v>3519</v>
      </c>
      <c r="Q931" s="5" t="s">
        <v>33</v>
      </c>
      <c r="R931" s="5" t="s">
        <v>33</v>
      </c>
      <c r="S931" s="5">
        <v>7053</v>
      </c>
      <c r="T931" s="5">
        <v>14747</v>
      </c>
      <c r="U931" s="5">
        <v>11622</v>
      </c>
      <c r="V931" s="5">
        <v>5101</v>
      </c>
      <c r="W931" s="5">
        <v>1924</v>
      </c>
      <c r="X931" s="5">
        <v>55167</v>
      </c>
      <c r="Y931" s="5">
        <v>1827</v>
      </c>
    </row>
    <row r="932" spans="1:25" x14ac:dyDescent="0.3">
      <c r="A932" s="1">
        <v>4057083</v>
      </c>
      <c r="B932" s="1" t="s">
        <v>0</v>
      </c>
      <c r="C932" s="2"/>
      <c r="D932" s="4" t="s">
        <v>62</v>
      </c>
      <c r="E932" s="4">
        <v>4057083</v>
      </c>
      <c r="F932" s="5">
        <v>137632</v>
      </c>
      <c r="G932" s="5">
        <v>717503</v>
      </c>
      <c r="H932" s="5">
        <v>0</v>
      </c>
      <c r="I932" s="5">
        <v>692458</v>
      </c>
      <c r="J932" s="5">
        <v>202620</v>
      </c>
      <c r="K932" s="5">
        <v>0</v>
      </c>
      <c r="L932" s="5">
        <v>1750213</v>
      </c>
      <c r="M932" s="5">
        <v>1255838</v>
      </c>
      <c r="N932" s="5">
        <v>278010</v>
      </c>
      <c r="O932" s="5">
        <v>353428</v>
      </c>
      <c r="P932" s="5">
        <v>0</v>
      </c>
      <c r="Q932" s="5">
        <v>8706</v>
      </c>
      <c r="R932" s="5">
        <v>0</v>
      </c>
      <c r="S932" s="5">
        <v>99075</v>
      </c>
      <c r="T932" s="5">
        <v>203874</v>
      </c>
      <c r="U932" s="5">
        <v>188137</v>
      </c>
      <c r="V932" s="5">
        <v>95458</v>
      </c>
      <c r="W932" s="5">
        <v>5817</v>
      </c>
      <c r="X932" s="5">
        <v>338881</v>
      </c>
      <c r="Y932" s="5">
        <v>5629</v>
      </c>
    </row>
    <row r="933" spans="1:25" x14ac:dyDescent="0.3">
      <c r="A933" s="1">
        <v>4057083</v>
      </c>
      <c r="B933" s="1" t="s">
        <v>1</v>
      </c>
      <c r="C933" s="2"/>
      <c r="D933" s="4" t="s">
        <v>62</v>
      </c>
      <c r="E933" s="4">
        <v>4057083</v>
      </c>
      <c r="F933" s="5">
        <v>96754</v>
      </c>
      <c r="G933" s="5">
        <v>486392</v>
      </c>
      <c r="H933" s="5">
        <v>302</v>
      </c>
      <c r="I933" s="5">
        <v>683084</v>
      </c>
      <c r="J933" s="5">
        <v>152216</v>
      </c>
      <c r="K933" s="5">
        <v>0</v>
      </c>
      <c r="L933" s="5">
        <v>1418749</v>
      </c>
      <c r="M933" s="5">
        <v>1433607</v>
      </c>
      <c r="N933" s="5">
        <v>260677</v>
      </c>
      <c r="O933" s="5">
        <v>343922</v>
      </c>
      <c r="P933" s="5">
        <v>0</v>
      </c>
      <c r="Q933" s="5">
        <v>9206</v>
      </c>
      <c r="R933" s="5">
        <v>0</v>
      </c>
      <c r="S933" s="5">
        <v>97789</v>
      </c>
      <c r="T933" s="5">
        <v>189297</v>
      </c>
      <c r="U933" s="5">
        <v>203044</v>
      </c>
      <c r="V933" s="5">
        <v>98990</v>
      </c>
      <c r="W933" s="5">
        <v>4581</v>
      </c>
      <c r="X933" s="5">
        <v>365593</v>
      </c>
      <c r="Y933" s="5">
        <v>5341</v>
      </c>
    </row>
    <row r="934" spans="1:25" x14ac:dyDescent="0.3">
      <c r="A934" s="1">
        <v>4057083</v>
      </c>
      <c r="B934" s="1" t="s">
        <v>2</v>
      </c>
      <c r="C934" s="2"/>
      <c r="D934" s="4" t="s">
        <v>62</v>
      </c>
      <c r="E934" s="4">
        <v>4057083</v>
      </c>
      <c r="F934" s="5">
        <v>209583</v>
      </c>
      <c r="G934" s="5">
        <v>593741</v>
      </c>
      <c r="H934" s="5">
        <v>7334</v>
      </c>
      <c r="I934" s="5">
        <v>539492</v>
      </c>
      <c r="J934" s="5">
        <v>168478</v>
      </c>
      <c r="K934" s="5">
        <v>0</v>
      </c>
      <c r="L934" s="5">
        <v>1518628</v>
      </c>
      <c r="M934" s="5">
        <v>1335326</v>
      </c>
      <c r="N934" s="5">
        <v>242995</v>
      </c>
      <c r="O934" s="5">
        <v>349012</v>
      </c>
      <c r="P934" s="5">
        <v>0</v>
      </c>
      <c r="Q934" s="5">
        <v>7784</v>
      </c>
      <c r="R934" s="5">
        <v>0</v>
      </c>
      <c r="S934" s="5">
        <v>91776</v>
      </c>
      <c r="T934" s="5">
        <v>212774</v>
      </c>
      <c r="U934" s="5">
        <v>170387</v>
      </c>
      <c r="V934" s="5">
        <v>90583</v>
      </c>
      <c r="W934" s="5">
        <v>4742</v>
      </c>
      <c r="X934" s="5">
        <v>362717</v>
      </c>
      <c r="Y934" s="5">
        <v>5804</v>
      </c>
    </row>
    <row r="935" spans="1:25" x14ac:dyDescent="0.3">
      <c r="A935" s="1">
        <v>4057083</v>
      </c>
      <c r="B935" s="1" t="s">
        <v>3</v>
      </c>
      <c r="C935" s="2"/>
      <c r="D935" s="4" t="s">
        <v>62</v>
      </c>
      <c r="E935" s="4">
        <v>4057083</v>
      </c>
      <c r="F935" s="5">
        <v>33009</v>
      </c>
      <c r="G935" s="5">
        <v>629661</v>
      </c>
      <c r="H935" s="5">
        <v>1135</v>
      </c>
      <c r="I935" s="5">
        <v>441562</v>
      </c>
      <c r="J935" s="5">
        <v>77962</v>
      </c>
      <c r="K935" s="5">
        <v>0</v>
      </c>
      <c r="L935" s="5">
        <v>1183329</v>
      </c>
      <c r="M935" s="5">
        <v>1449221</v>
      </c>
      <c r="N935" s="5">
        <v>282283</v>
      </c>
      <c r="O935" s="5">
        <v>354944</v>
      </c>
      <c r="P935" s="5">
        <v>0</v>
      </c>
      <c r="Q935" s="5">
        <v>7190</v>
      </c>
      <c r="R935" s="5">
        <v>0</v>
      </c>
      <c r="S935" s="5">
        <v>99671</v>
      </c>
      <c r="T935" s="5">
        <v>183656</v>
      </c>
      <c r="U935" s="5">
        <v>152087</v>
      </c>
      <c r="V935" s="5">
        <v>91192</v>
      </c>
      <c r="W935" s="5">
        <v>1456</v>
      </c>
      <c r="X935" s="5">
        <v>352302</v>
      </c>
      <c r="Y935" s="5">
        <v>5637</v>
      </c>
    </row>
    <row r="936" spans="1:25" x14ac:dyDescent="0.3">
      <c r="A936" s="1">
        <v>4057083</v>
      </c>
      <c r="B936" s="1" t="s">
        <v>4</v>
      </c>
      <c r="C936" s="2"/>
      <c r="D936" s="4" t="s">
        <v>62</v>
      </c>
      <c r="E936" s="4">
        <v>4057083</v>
      </c>
      <c r="F936" s="5">
        <v>76652</v>
      </c>
      <c r="G936" s="5">
        <v>1020856</v>
      </c>
      <c r="H936" s="5">
        <v>209</v>
      </c>
      <c r="I936" s="5">
        <v>443164</v>
      </c>
      <c r="J936" s="5">
        <v>70366</v>
      </c>
      <c r="K936" s="5">
        <v>0</v>
      </c>
      <c r="L936" s="5">
        <v>1611246</v>
      </c>
      <c r="M936" s="5">
        <v>1462087</v>
      </c>
      <c r="N936" s="5">
        <v>270031</v>
      </c>
      <c r="O936" s="5">
        <v>322329</v>
      </c>
      <c r="P936" s="5">
        <v>0</v>
      </c>
      <c r="Q936" s="5">
        <v>8839</v>
      </c>
      <c r="R936" s="5">
        <v>0</v>
      </c>
      <c r="S936" s="5">
        <v>95268</v>
      </c>
      <c r="T936" s="5">
        <v>171917</v>
      </c>
      <c r="U936" s="5">
        <v>162184</v>
      </c>
      <c r="V936" s="5">
        <v>88340</v>
      </c>
      <c r="W936" s="5">
        <v>382</v>
      </c>
      <c r="X936" s="5">
        <v>308653</v>
      </c>
      <c r="Y936" s="5">
        <v>5379</v>
      </c>
    </row>
    <row r="937" spans="1:25" x14ac:dyDescent="0.3">
      <c r="A937" s="1">
        <v>4057083</v>
      </c>
      <c r="B937" s="1" t="s">
        <v>5</v>
      </c>
      <c r="C937" s="2"/>
      <c r="D937" s="4" t="s">
        <v>62</v>
      </c>
      <c r="E937" s="4">
        <v>4057083</v>
      </c>
      <c r="F937" s="5">
        <v>121612</v>
      </c>
      <c r="G937" s="5">
        <v>1264784</v>
      </c>
      <c r="H937" s="5">
        <v>2900</v>
      </c>
      <c r="I937" s="5">
        <v>449127</v>
      </c>
      <c r="J937" s="5">
        <v>104913</v>
      </c>
      <c r="K937" s="5">
        <v>0</v>
      </c>
      <c r="L937" s="5">
        <v>1943337</v>
      </c>
      <c r="M937" s="5">
        <v>1627404</v>
      </c>
      <c r="N937" s="5">
        <v>230231</v>
      </c>
      <c r="O937" s="5">
        <v>289196</v>
      </c>
      <c r="P937" s="5">
        <v>0</v>
      </c>
      <c r="Q937" s="5">
        <v>7714</v>
      </c>
      <c r="R937" s="5">
        <v>0</v>
      </c>
      <c r="S937" s="5">
        <v>85300</v>
      </c>
      <c r="T937" s="5">
        <v>206853</v>
      </c>
      <c r="U937" s="5">
        <v>157639</v>
      </c>
      <c r="V937" s="5">
        <v>87951</v>
      </c>
      <c r="W937" s="5">
        <v>1038</v>
      </c>
      <c r="X937" s="5">
        <v>311412</v>
      </c>
      <c r="Y937" s="5">
        <v>5210</v>
      </c>
    </row>
    <row r="938" spans="1:25" x14ac:dyDescent="0.3">
      <c r="A938" s="1">
        <v>4057083</v>
      </c>
      <c r="B938" s="1" t="s">
        <v>6</v>
      </c>
      <c r="C938" s="2"/>
      <c r="D938" s="4" t="s">
        <v>62</v>
      </c>
      <c r="E938" s="4">
        <v>4057083</v>
      </c>
      <c r="F938" s="5">
        <v>56233</v>
      </c>
      <c r="G938" s="5">
        <v>184368</v>
      </c>
      <c r="H938" s="5">
        <v>7943</v>
      </c>
      <c r="I938" s="5">
        <v>314418</v>
      </c>
      <c r="J938" s="5">
        <v>84103</v>
      </c>
      <c r="K938" s="5">
        <v>0</v>
      </c>
      <c r="L938" s="5">
        <v>647065</v>
      </c>
      <c r="M938" s="5">
        <v>1625006</v>
      </c>
      <c r="N938" s="5">
        <v>242791</v>
      </c>
      <c r="O938" s="5">
        <v>258634</v>
      </c>
      <c r="P938" s="5">
        <v>2</v>
      </c>
      <c r="Q938" s="5">
        <v>10428</v>
      </c>
      <c r="R938" s="5">
        <v>0</v>
      </c>
      <c r="S938" s="5">
        <v>117379</v>
      </c>
      <c r="T938" s="5">
        <v>191190</v>
      </c>
      <c r="U938" s="5">
        <v>157975</v>
      </c>
      <c r="V938" s="5">
        <v>69017</v>
      </c>
      <c r="W938" s="5">
        <v>1801</v>
      </c>
      <c r="X938" s="5">
        <v>372184</v>
      </c>
      <c r="Y938" s="5">
        <v>5120</v>
      </c>
    </row>
    <row r="939" spans="1:25" x14ac:dyDescent="0.3">
      <c r="A939" s="1">
        <v>4057083</v>
      </c>
      <c r="B939" s="1" t="s">
        <v>7</v>
      </c>
      <c r="C939" s="2"/>
      <c r="D939" s="4" t="s">
        <v>62</v>
      </c>
      <c r="E939" s="4">
        <v>4057083</v>
      </c>
      <c r="F939" s="5">
        <v>34033</v>
      </c>
      <c r="G939" s="5">
        <v>537332</v>
      </c>
      <c r="H939" s="5">
        <v>-3293</v>
      </c>
      <c r="I939" s="5">
        <v>336843</v>
      </c>
      <c r="J939" s="5">
        <v>42773</v>
      </c>
      <c r="K939" s="5">
        <v>0</v>
      </c>
      <c r="L939" s="5">
        <v>947688</v>
      </c>
      <c r="M939" s="5">
        <v>1680954</v>
      </c>
      <c r="N939" s="5">
        <v>250799</v>
      </c>
      <c r="O939" s="5">
        <v>257755</v>
      </c>
      <c r="P939" s="5">
        <v>0</v>
      </c>
      <c r="Q939" s="5">
        <v>9848</v>
      </c>
      <c r="R939" s="5">
        <v>0</v>
      </c>
      <c r="S939" s="5">
        <v>94014</v>
      </c>
      <c r="T939" s="5">
        <v>182517</v>
      </c>
      <c r="U939" s="5">
        <v>146751</v>
      </c>
      <c r="V939" s="5">
        <v>72931</v>
      </c>
      <c r="W939" s="5">
        <v>3393</v>
      </c>
      <c r="X939" s="5">
        <v>463842</v>
      </c>
      <c r="Y939" s="5">
        <v>3987</v>
      </c>
    </row>
    <row r="940" spans="1:25" x14ac:dyDescent="0.3">
      <c r="A940" s="1">
        <v>4057083</v>
      </c>
      <c r="B940" s="1" t="s">
        <v>8</v>
      </c>
      <c r="C940" s="2"/>
      <c r="D940" s="4" t="s">
        <v>62</v>
      </c>
      <c r="E940" s="4">
        <v>4057083</v>
      </c>
      <c r="F940" s="5">
        <v>39711</v>
      </c>
      <c r="G940" s="5">
        <v>378082</v>
      </c>
      <c r="H940" s="5">
        <v>6572</v>
      </c>
      <c r="I940" s="5">
        <v>265827</v>
      </c>
      <c r="J940" s="5">
        <v>42101</v>
      </c>
      <c r="K940" s="5">
        <v>0</v>
      </c>
      <c r="L940" s="5">
        <v>732293</v>
      </c>
      <c r="M940" s="5">
        <v>1630684</v>
      </c>
      <c r="N940" s="5">
        <v>234971</v>
      </c>
      <c r="O940" s="5">
        <v>296515</v>
      </c>
      <c r="P940" s="5">
        <v>0</v>
      </c>
      <c r="Q940" s="5">
        <v>10970</v>
      </c>
      <c r="R940" s="5">
        <v>0</v>
      </c>
      <c r="S940" s="5">
        <v>90803</v>
      </c>
      <c r="T940" s="5">
        <v>202641</v>
      </c>
      <c r="U940" s="5">
        <v>146875</v>
      </c>
      <c r="V940" s="5">
        <v>61965</v>
      </c>
      <c r="W940" s="5">
        <v>1581</v>
      </c>
      <c r="X940" s="5">
        <v>414570</v>
      </c>
      <c r="Y940" s="5">
        <v>4132</v>
      </c>
    </row>
    <row r="941" spans="1:25" x14ac:dyDescent="0.3">
      <c r="A941" s="1">
        <v>4057083</v>
      </c>
      <c r="B941" s="1" t="s">
        <v>9</v>
      </c>
      <c r="C941" s="2"/>
      <c r="D941" s="4" t="s">
        <v>62</v>
      </c>
      <c r="E941" s="4">
        <v>4057083</v>
      </c>
      <c r="F941" s="5">
        <v>33441</v>
      </c>
      <c r="G941" s="5">
        <v>185425</v>
      </c>
      <c r="H941" s="5">
        <v>3075</v>
      </c>
      <c r="I941" s="5">
        <v>301289</v>
      </c>
      <c r="J941" s="5">
        <v>42548</v>
      </c>
      <c r="K941" s="5">
        <v>0</v>
      </c>
      <c r="L941" s="5">
        <v>565777</v>
      </c>
      <c r="M941" s="5">
        <v>1484086</v>
      </c>
      <c r="N941" s="5">
        <v>218948</v>
      </c>
      <c r="O941" s="5">
        <v>316843</v>
      </c>
      <c r="P941" s="5">
        <v>0</v>
      </c>
      <c r="Q941" s="5">
        <v>11502</v>
      </c>
      <c r="R941" s="5">
        <v>0</v>
      </c>
      <c r="S941" s="5">
        <v>88862</v>
      </c>
      <c r="T941" s="5">
        <v>167170</v>
      </c>
      <c r="U941" s="5">
        <v>145028</v>
      </c>
      <c r="V941" s="5">
        <v>77550</v>
      </c>
      <c r="W941" s="5">
        <v>1109</v>
      </c>
      <c r="X941" s="5">
        <v>403545</v>
      </c>
      <c r="Y941" s="5">
        <v>4552</v>
      </c>
    </row>
    <row r="942" spans="1:25" x14ac:dyDescent="0.3">
      <c r="A942" s="1">
        <v>4057083</v>
      </c>
      <c r="B942" s="1" t="s">
        <v>10</v>
      </c>
      <c r="C942" s="2"/>
      <c r="D942" s="4" t="s">
        <v>62</v>
      </c>
      <c r="E942" s="4">
        <v>4057083</v>
      </c>
      <c r="F942" s="5">
        <v>53493</v>
      </c>
      <c r="G942" s="5">
        <v>871362</v>
      </c>
      <c r="H942" s="5">
        <v>18065</v>
      </c>
      <c r="I942" s="5">
        <v>324094</v>
      </c>
      <c r="J942" s="5">
        <v>70534</v>
      </c>
      <c r="K942" s="5">
        <v>0</v>
      </c>
      <c r="L942" s="5">
        <v>1337548</v>
      </c>
      <c r="M942" s="5">
        <v>1366817</v>
      </c>
      <c r="N942" s="5">
        <v>235912</v>
      </c>
      <c r="O942" s="5">
        <v>277167</v>
      </c>
      <c r="P942" s="5">
        <v>0</v>
      </c>
      <c r="Q942" s="5">
        <v>12238</v>
      </c>
      <c r="R942" s="5">
        <v>0</v>
      </c>
      <c r="S942" s="5">
        <v>85521</v>
      </c>
      <c r="T942" s="5">
        <v>134514</v>
      </c>
      <c r="U942" s="5">
        <v>154861</v>
      </c>
      <c r="V942" s="5">
        <v>72673</v>
      </c>
      <c r="W942" s="5">
        <v>1344</v>
      </c>
      <c r="X942" s="5">
        <v>400874</v>
      </c>
      <c r="Y942" s="5">
        <v>4847</v>
      </c>
    </row>
    <row r="943" spans="1:25" x14ac:dyDescent="0.3">
      <c r="A943" s="1">
        <v>4057083</v>
      </c>
      <c r="B943" s="1" t="s">
        <v>11</v>
      </c>
      <c r="C943" s="2"/>
      <c r="D943" s="4" t="s">
        <v>62</v>
      </c>
      <c r="E943" s="4">
        <v>4057083</v>
      </c>
      <c r="F943" s="5">
        <v>78907</v>
      </c>
      <c r="G943" s="5">
        <v>180620</v>
      </c>
      <c r="H943" s="5">
        <v>16001</v>
      </c>
      <c r="I943" s="5">
        <v>370791</v>
      </c>
      <c r="J943" s="5">
        <v>103368</v>
      </c>
      <c r="K943" s="5">
        <v>0</v>
      </c>
      <c r="L943" s="5">
        <v>749687</v>
      </c>
      <c r="M943" s="5">
        <v>1656080</v>
      </c>
      <c r="N943" s="5">
        <v>235749</v>
      </c>
      <c r="O943" s="5">
        <v>274068</v>
      </c>
      <c r="P943" s="5">
        <v>0</v>
      </c>
      <c r="Q943" s="5">
        <v>10051</v>
      </c>
      <c r="R943" s="5">
        <v>0</v>
      </c>
      <c r="S943" s="5">
        <v>91249</v>
      </c>
      <c r="T943" s="5">
        <v>152235</v>
      </c>
      <c r="U943" s="5">
        <v>163225</v>
      </c>
      <c r="V943" s="5">
        <v>61281</v>
      </c>
      <c r="W943" s="5">
        <v>2489</v>
      </c>
      <c r="X943" s="5">
        <v>425071</v>
      </c>
      <c r="Y943" s="5">
        <v>-333</v>
      </c>
    </row>
    <row r="944" spans="1:25" x14ac:dyDescent="0.3">
      <c r="A944" s="1">
        <v>4057083</v>
      </c>
      <c r="B944" s="1" t="s">
        <v>12</v>
      </c>
      <c r="C944" s="2"/>
      <c r="D944" s="4" t="s">
        <v>62</v>
      </c>
      <c r="E944" s="4">
        <v>4057083</v>
      </c>
      <c r="F944" s="5">
        <v>181838</v>
      </c>
      <c r="G944" s="5">
        <v>300910</v>
      </c>
      <c r="H944" s="5">
        <v>18010</v>
      </c>
      <c r="I944" s="5">
        <v>127479</v>
      </c>
      <c r="J944" s="5">
        <v>30611</v>
      </c>
      <c r="K944" s="5">
        <v>0</v>
      </c>
      <c r="L944" s="5">
        <v>658848</v>
      </c>
      <c r="M944" s="5">
        <v>1556278</v>
      </c>
      <c r="N944" s="5">
        <v>256979</v>
      </c>
      <c r="O944" s="5">
        <v>266008</v>
      </c>
      <c r="P944" s="5">
        <v>26</v>
      </c>
      <c r="Q944" s="5">
        <v>9857</v>
      </c>
      <c r="R944" s="5">
        <v>0</v>
      </c>
      <c r="S944" s="5">
        <v>84138</v>
      </c>
      <c r="T944" s="5">
        <v>171174</v>
      </c>
      <c r="U944" s="5">
        <v>137238</v>
      </c>
      <c r="V944" s="5">
        <v>60113</v>
      </c>
      <c r="W944" s="5">
        <v>2250</v>
      </c>
      <c r="X944" s="5">
        <v>506453</v>
      </c>
      <c r="Y944" s="5">
        <v>840</v>
      </c>
    </row>
    <row r="945" spans="1:25" x14ac:dyDescent="0.3">
      <c r="A945" s="1">
        <v>4057083</v>
      </c>
      <c r="B945" s="1" t="s">
        <v>13</v>
      </c>
      <c r="C945" s="2"/>
      <c r="D945" s="4" t="s">
        <v>62</v>
      </c>
      <c r="E945" s="4">
        <v>4057083</v>
      </c>
      <c r="F945" s="5">
        <v>13764</v>
      </c>
      <c r="G945" s="5">
        <v>289147</v>
      </c>
      <c r="H945" s="5">
        <v>7096</v>
      </c>
      <c r="I945" s="5">
        <v>218528</v>
      </c>
      <c r="J945" s="5">
        <v>40144</v>
      </c>
      <c r="K945" s="5">
        <v>0</v>
      </c>
      <c r="L945" s="5">
        <v>568679</v>
      </c>
      <c r="M945" s="5">
        <v>1475261</v>
      </c>
      <c r="N945" s="5">
        <v>278731</v>
      </c>
      <c r="O945" s="5">
        <v>211344</v>
      </c>
      <c r="P945" s="5">
        <v>1980</v>
      </c>
      <c r="Q945" s="5">
        <v>10829</v>
      </c>
      <c r="R945" s="5">
        <v>0</v>
      </c>
      <c r="S945" s="5">
        <v>61717</v>
      </c>
      <c r="T945" s="5">
        <v>150930</v>
      </c>
      <c r="U945" s="5">
        <v>112815</v>
      </c>
      <c r="V945" s="5">
        <v>57498</v>
      </c>
      <c r="W945" s="5">
        <v>3701</v>
      </c>
      <c r="X945" s="5">
        <v>482555</v>
      </c>
      <c r="Y945" s="5">
        <v>3630</v>
      </c>
    </row>
    <row r="946" spans="1:25" x14ac:dyDescent="0.3">
      <c r="A946" s="1">
        <v>4057083</v>
      </c>
      <c r="B946" s="1" t="s">
        <v>14</v>
      </c>
      <c r="C946" s="2"/>
      <c r="D946" s="4" t="s">
        <v>62</v>
      </c>
      <c r="E946" s="4">
        <v>4057083</v>
      </c>
      <c r="F946" s="5">
        <v>104775</v>
      </c>
      <c r="G946" s="5">
        <v>83784</v>
      </c>
      <c r="H946" s="5">
        <v>373</v>
      </c>
      <c r="I946" s="5">
        <v>76411</v>
      </c>
      <c r="J946" s="5">
        <v>21773</v>
      </c>
      <c r="K946" s="5" t="s">
        <v>33</v>
      </c>
      <c r="L946" s="5">
        <v>287116</v>
      </c>
      <c r="M946" s="5">
        <v>1541385</v>
      </c>
      <c r="N946" s="5">
        <v>261814</v>
      </c>
      <c r="O946" s="5">
        <v>180569</v>
      </c>
      <c r="P946" s="5">
        <v>3323</v>
      </c>
      <c r="Q946" s="5" t="s">
        <v>33</v>
      </c>
      <c r="R946" s="5" t="s">
        <v>33</v>
      </c>
      <c r="S946" s="5">
        <v>70889</v>
      </c>
      <c r="T946" s="5">
        <v>142341</v>
      </c>
      <c r="U946" s="5">
        <v>104848</v>
      </c>
      <c r="V946" s="5">
        <v>56294</v>
      </c>
      <c r="W946" s="5">
        <v>3988</v>
      </c>
      <c r="X946" s="5">
        <v>488779</v>
      </c>
      <c r="Y946" s="5">
        <v>3422</v>
      </c>
    </row>
    <row r="947" spans="1:25" x14ac:dyDescent="0.3">
      <c r="A947" s="1">
        <v>4057083</v>
      </c>
      <c r="B947" s="1" t="s">
        <v>15</v>
      </c>
      <c r="C947" s="2"/>
      <c r="D947" s="4" t="s">
        <v>62</v>
      </c>
      <c r="E947" s="4">
        <v>4057083</v>
      </c>
      <c r="F947" s="5">
        <v>33906</v>
      </c>
      <c r="G947" s="5">
        <v>178754</v>
      </c>
      <c r="H947" s="5">
        <v>18</v>
      </c>
      <c r="I947" s="5">
        <v>267039</v>
      </c>
      <c r="J947" s="5">
        <v>52034</v>
      </c>
      <c r="K947" s="5" t="s">
        <v>33</v>
      </c>
      <c r="L947" s="5">
        <v>531751</v>
      </c>
      <c r="M947" s="5">
        <v>1003503</v>
      </c>
      <c r="N947" s="5">
        <v>240276</v>
      </c>
      <c r="O947" s="5">
        <v>104548</v>
      </c>
      <c r="P947" s="5">
        <v>3408</v>
      </c>
      <c r="Q947" s="5" t="s">
        <v>33</v>
      </c>
      <c r="R947" s="5" t="s">
        <v>33</v>
      </c>
      <c r="S947" s="5">
        <v>63913</v>
      </c>
      <c r="T947" s="5">
        <v>122777</v>
      </c>
      <c r="U947" s="5">
        <v>115217</v>
      </c>
      <c r="V947" s="5">
        <v>52590</v>
      </c>
      <c r="W947" s="5">
        <v>10823</v>
      </c>
      <c r="X947" s="5">
        <v>519622</v>
      </c>
      <c r="Y947" s="5">
        <v>4326</v>
      </c>
    </row>
    <row r="948" spans="1:25" x14ac:dyDescent="0.3">
      <c r="A948" s="1">
        <v>4057083</v>
      </c>
      <c r="B948" s="1" t="s">
        <v>16</v>
      </c>
      <c r="C948" s="2"/>
      <c r="D948" s="4" t="s">
        <v>62</v>
      </c>
      <c r="E948" s="4">
        <v>4057083</v>
      </c>
      <c r="F948" s="5">
        <v>28373</v>
      </c>
      <c r="G948" s="5">
        <v>575763</v>
      </c>
      <c r="H948" s="5">
        <v>-587</v>
      </c>
      <c r="I948" s="5">
        <v>232108</v>
      </c>
      <c r="J948" s="5">
        <v>37036</v>
      </c>
      <c r="K948" s="5" t="s">
        <v>33</v>
      </c>
      <c r="L948" s="5">
        <v>872692</v>
      </c>
      <c r="M948" s="5">
        <v>1046313</v>
      </c>
      <c r="N948" s="5">
        <v>214797</v>
      </c>
      <c r="O948" s="5">
        <v>95495</v>
      </c>
      <c r="P948" s="5">
        <v>2401</v>
      </c>
      <c r="Q948" s="5" t="s">
        <v>33</v>
      </c>
      <c r="R948" s="5" t="s">
        <v>33</v>
      </c>
      <c r="S948" s="5">
        <v>69669</v>
      </c>
      <c r="T948" s="5">
        <v>133882</v>
      </c>
      <c r="U948" s="5">
        <v>104308</v>
      </c>
      <c r="V948" s="5">
        <v>55983</v>
      </c>
      <c r="W948" s="5">
        <v>10073</v>
      </c>
      <c r="X948" s="5">
        <v>505593</v>
      </c>
      <c r="Y948" s="5">
        <v>3359</v>
      </c>
    </row>
    <row r="949" spans="1:25" x14ac:dyDescent="0.3">
      <c r="A949" s="1">
        <v>4057083</v>
      </c>
      <c r="B949" s="1" t="s">
        <v>17</v>
      </c>
      <c r="C949" s="2"/>
      <c r="D949" s="4" t="s">
        <v>62</v>
      </c>
      <c r="E949" s="4">
        <v>4057083</v>
      </c>
      <c r="F949" s="5">
        <v>20980</v>
      </c>
      <c r="G949" s="5">
        <v>348059</v>
      </c>
      <c r="H949" s="5">
        <v>2575</v>
      </c>
      <c r="I949" s="5">
        <v>214473</v>
      </c>
      <c r="J949" s="5">
        <v>40062</v>
      </c>
      <c r="K949" s="5" t="s">
        <v>33</v>
      </c>
      <c r="L949" s="5">
        <v>626149</v>
      </c>
      <c r="M949" s="5">
        <v>1191239</v>
      </c>
      <c r="N949" s="5">
        <v>206604</v>
      </c>
      <c r="O949" s="5">
        <v>122144</v>
      </c>
      <c r="P949" s="5">
        <v>2464</v>
      </c>
      <c r="Q949" s="5" t="s">
        <v>33</v>
      </c>
      <c r="R949" s="5" t="s">
        <v>33</v>
      </c>
      <c r="S949" s="5">
        <v>67343</v>
      </c>
      <c r="T949" s="5">
        <v>112861</v>
      </c>
      <c r="U949" s="5">
        <v>94442</v>
      </c>
      <c r="V949" s="5">
        <v>56103</v>
      </c>
      <c r="W949" s="5">
        <v>9785</v>
      </c>
      <c r="X949" s="5">
        <v>416771</v>
      </c>
      <c r="Y949" s="5">
        <v>2886</v>
      </c>
    </row>
    <row r="950" spans="1:25" x14ac:dyDescent="0.3">
      <c r="A950" s="1">
        <v>4057083</v>
      </c>
      <c r="B950" s="1" t="s">
        <v>18</v>
      </c>
      <c r="C950" s="2"/>
      <c r="D950" s="4" t="s">
        <v>62</v>
      </c>
      <c r="E950" s="4">
        <v>4057083</v>
      </c>
      <c r="F950" s="5">
        <v>46204</v>
      </c>
      <c r="G950" s="5">
        <v>160921</v>
      </c>
      <c r="H950" s="5">
        <v>28250</v>
      </c>
      <c r="I950" s="5">
        <v>248934</v>
      </c>
      <c r="J950" s="5">
        <v>24753</v>
      </c>
      <c r="K950" s="5" t="s">
        <v>33</v>
      </c>
      <c r="L950" s="5">
        <v>509063</v>
      </c>
      <c r="M950" s="5">
        <v>1364385</v>
      </c>
      <c r="N950" s="5">
        <v>180693</v>
      </c>
      <c r="O950" s="5">
        <v>63679</v>
      </c>
      <c r="P950" s="5">
        <v>4062</v>
      </c>
      <c r="Q950" s="5" t="s">
        <v>33</v>
      </c>
      <c r="R950" s="5" t="s">
        <v>33</v>
      </c>
      <c r="S950" s="5">
        <v>57959</v>
      </c>
      <c r="T950" s="5">
        <v>99750</v>
      </c>
      <c r="U950" s="5">
        <v>80226</v>
      </c>
      <c r="V950" s="5">
        <v>48294</v>
      </c>
      <c r="W950" s="5">
        <v>13988</v>
      </c>
      <c r="X950" s="5">
        <v>532516</v>
      </c>
      <c r="Y950" s="5">
        <v>1679</v>
      </c>
    </row>
    <row r="951" spans="1:25" x14ac:dyDescent="0.3">
      <c r="A951" s="1">
        <v>4057083</v>
      </c>
      <c r="B951" s="1" t="s">
        <v>19</v>
      </c>
      <c r="C951" s="2"/>
      <c r="D951" s="4" t="s">
        <v>62</v>
      </c>
      <c r="E951" s="4">
        <v>4057083</v>
      </c>
      <c r="F951" s="5">
        <v>40460</v>
      </c>
      <c r="G951" s="5">
        <v>100731</v>
      </c>
      <c r="H951" s="5">
        <v>18687</v>
      </c>
      <c r="I951" s="5">
        <v>253762</v>
      </c>
      <c r="J951" s="5">
        <v>62613</v>
      </c>
      <c r="K951" s="5" t="s">
        <v>33</v>
      </c>
      <c r="L951" s="5">
        <v>476253</v>
      </c>
      <c r="M951" s="5">
        <v>1382524</v>
      </c>
      <c r="N951" s="5">
        <v>163331</v>
      </c>
      <c r="O951" s="5">
        <v>14158</v>
      </c>
      <c r="P951" s="5">
        <v>8591</v>
      </c>
      <c r="Q951" s="5" t="s">
        <v>33</v>
      </c>
      <c r="R951" s="5" t="s">
        <v>33</v>
      </c>
      <c r="S951" s="5">
        <v>64354</v>
      </c>
      <c r="T951" s="5">
        <v>109028</v>
      </c>
      <c r="U951" s="5">
        <v>80292</v>
      </c>
      <c r="V951" s="5">
        <v>14680</v>
      </c>
      <c r="W951" s="5">
        <v>16063</v>
      </c>
      <c r="X951" s="5">
        <v>330095</v>
      </c>
      <c r="Y951" s="5">
        <v>3779</v>
      </c>
    </row>
    <row r="952" spans="1:25" x14ac:dyDescent="0.3">
      <c r="A952" s="1">
        <v>4057083</v>
      </c>
      <c r="B952" s="1" t="s">
        <v>20</v>
      </c>
      <c r="C952" s="2"/>
      <c r="D952" s="4" t="s">
        <v>62</v>
      </c>
      <c r="E952" s="4">
        <v>4057083</v>
      </c>
      <c r="F952" s="5">
        <v>24363</v>
      </c>
      <c r="G952" s="5">
        <v>317746</v>
      </c>
      <c r="H952" s="5">
        <v>23213</v>
      </c>
      <c r="I952" s="5">
        <v>237499</v>
      </c>
      <c r="J952" s="5">
        <v>62371</v>
      </c>
      <c r="K952" s="5" t="s">
        <v>33</v>
      </c>
      <c r="L952" s="5">
        <v>665192</v>
      </c>
      <c r="M952" s="5">
        <v>1225045</v>
      </c>
      <c r="N952" s="5">
        <v>151755</v>
      </c>
      <c r="O952" s="5">
        <v>12844</v>
      </c>
      <c r="P952" s="5">
        <v>7752</v>
      </c>
      <c r="Q952" s="5" t="s">
        <v>33</v>
      </c>
      <c r="R952" s="5" t="s">
        <v>33</v>
      </c>
      <c r="S952" s="5">
        <v>78719</v>
      </c>
      <c r="T952" s="5">
        <v>123135</v>
      </c>
      <c r="U952" s="5">
        <v>75631</v>
      </c>
      <c r="V952" s="5">
        <v>19391</v>
      </c>
      <c r="W952" s="5">
        <v>18903</v>
      </c>
      <c r="X952" s="5">
        <v>350444</v>
      </c>
      <c r="Y952" s="5">
        <v>3276</v>
      </c>
    </row>
    <row r="953" spans="1:25" x14ac:dyDescent="0.3">
      <c r="A953" s="1">
        <v>4057083</v>
      </c>
      <c r="B953" s="1" t="s">
        <v>21</v>
      </c>
      <c r="C953" s="2"/>
      <c r="D953" s="4" t="s">
        <v>62</v>
      </c>
      <c r="E953" s="4">
        <v>4057083</v>
      </c>
      <c r="F953" s="5">
        <v>41719</v>
      </c>
      <c r="G953" s="5">
        <v>128592</v>
      </c>
      <c r="H953" s="5">
        <v>4647</v>
      </c>
      <c r="I953" s="5">
        <v>234638</v>
      </c>
      <c r="J953" s="5">
        <v>68011</v>
      </c>
      <c r="K953" s="5" t="s">
        <v>33</v>
      </c>
      <c r="L953" s="5">
        <v>477606</v>
      </c>
      <c r="M953" s="5">
        <v>1151290</v>
      </c>
      <c r="N953" s="5">
        <v>159875</v>
      </c>
      <c r="O953" s="5">
        <v>17064</v>
      </c>
      <c r="P953" s="5">
        <v>15500</v>
      </c>
      <c r="Q953" s="5" t="s">
        <v>33</v>
      </c>
      <c r="R953" s="5" t="s">
        <v>33</v>
      </c>
      <c r="S953" s="5">
        <v>78048</v>
      </c>
      <c r="T953" s="5">
        <v>105353</v>
      </c>
      <c r="U953" s="5">
        <v>72928</v>
      </c>
      <c r="V953" s="5">
        <v>15735</v>
      </c>
      <c r="W953" s="5">
        <v>17243</v>
      </c>
      <c r="X953" s="5">
        <v>314618</v>
      </c>
      <c r="Y953" s="5">
        <v>4616</v>
      </c>
    </row>
    <row r="954" spans="1:25" x14ac:dyDescent="0.3">
      <c r="A954" s="1">
        <v>4057083</v>
      </c>
      <c r="B954" s="1" t="s">
        <v>22</v>
      </c>
      <c r="C954" s="2"/>
      <c r="D954" s="4" t="s">
        <v>62</v>
      </c>
      <c r="E954" s="4">
        <v>4057083</v>
      </c>
      <c r="F954" s="5">
        <v>54346</v>
      </c>
      <c r="G954" s="5">
        <v>101609</v>
      </c>
      <c r="H954" s="5">
        <v>48202</v>
      </c>
      <c r="I954" s="5">
        <v>250814</v>
      </c>
      <c r="J954" s="5">
        <v>60301</v>
      </c>
      <c r="K954" s="5" t="s">
        <v>33</v>
      </c>
      <c r="L954" s="5">
        <v>515273</v>
      </c>
      <c r="M954" s="5">
        <v>941656</v>
      </c>
      <c r="N954" s="5">
        <v>135261</v>
      </c>
      <c r="O954" s="5">
        <v>15167</v>
      </c>
      <c r="P954" s="5">
        <v>13256</v>
      </c>
      <c r="Q954" s="5" t="s">
        <v>33</v>
      </c>
      <c r="R954" s="5" t="s">
        <v>33</v>
      </c>
      <c r="S954" s="5">
        <v>57908</v>
      </c>
      <c r="T954" s="5">
        <v>74560</v>
      </c>
      <c r="U954" s="5">
        <v>63139</v>
      </c>
      <c r="V954" s="5">
        <v>17582</v>
      </c>
      <c r="W954" s="5">
        <v>15356</v>
      </c>
      <c r="X954" s="5">
        <v>335103</v>
      </c>
      <c r="Y954" s="5">
        <v>4359</v>
      </c>
    </row>
    <row r="955" spans="1:25" x14ac:dyDescent="0.3">
      <c r="A955" s="1">
        <v>4057083</v>
      </c>
      <c r="B955" s="1" t="s">
        <v>23</v>
      </c>
      <c r="C955" s="2"/>
      <c r="D955" s="4" t="s">
        <v>62</v>
      </c>
      <c r="E955" s="4">
        <v>4057083</v>
      </c>
      <c r="F955" s="5">
        <v>47606</v>
      </c>
      <c r="G955" s="5">
        <v>153129</v>
      </c>
      <c r="H955" s="5">
        <v>32291</v>
      </c>
      <c r="I955" s="5">
        <v>248676</v>
      </c>
      <c r="J955" s="5">
        <v>52119</v>
      </c>
      <c r="K955" s="5" t="s">
        <v>33</v>
      </c>
      <c r="L955" s="5">
        <v>533822</v>
      </c>
      <c r="M955" s="5">
        <v>957494</v>
      </c>
      <c r="N955" s="5">
        <v>154119</v>
      </c>
      <c r="O955" s="5">
        <v>17943</v>
      </c>
      <c r="P955" s="5">
        <v>15235</v>
      </c>
      <c r="Q955" s="5" t="s">
        <v>33</v>
      </c>
      <c r="R955" s="5" t="s">
        <v>33</v>
      </c>
      <c r="S955" s="5">
        <v>61593</v>
      </c>
      <c r="T955" s="5">
        <v>94923</v>
      </c>
      <c r="U955" s="5">
        <v>54902</v>
      </c>
      <c r="V955" s="5">
        <v>20611</v>
      </c>
      <c r="W955" s="5">
        <v>19962</v>
      </c>
      <c r="X955" s="5">
        <v>315697</v>
      </c>
      <c r="Y955" s="5">
        <v>6357</v>
      </c>
    </row>
    <row r="956" spans="1:25" x14ac:dyDescent="0.3">
      <c r="A956" s="1">
        <v>4057083</v>
      </c>
      <c r="B956" s="1" t="s">
        <v>24</v>
      </c>
      <c r="C956" s="2"/>
      <c r="D956" s="4" t="s">
        <v>62</v>
      </c>
      <c r="E956" s="4">
        <v>4057083</v>
      </c>
      <c r="F956" s="5">
        <v>62955</v>
      </c>
      <c r="G956" s="5">
        <v>56155</v>
      </c>
      <c r="H956" s="5">
        <v>19530</v>
      </c>
      <c r="I956" s="5">
        <v>198338</v>
      </c>
      <c r="J956" s="5">
        <v>64375</v>
      </c>
      <c r="K956" s="5" t="s">
        <v>33</v>
      </c>
      <c r="L956" s="5">
        <v>401352</v>
      </c>
      <c r="M956" s="5">
        <v>962858</v>
      </c>
      <c r="N956" s="5">
        <v>148321</v>
      </c>
      <c r="O956" s="5">
        <v>13892</v>
      </c>
      <c r="P956" s="5">
        <v>16729</v>
      </c>
      <c r="Q956" s="5" t="s">
        <v>33</v>
      </c>
      <c r="R956" s="5" t="s">
        <v>33</v>
      </c>
      <c r="S956" s="5">
        <v>75583</v>
      </c>
      <c r="T956" s="5">
        <v>62122</v>
      </c>
      <c r="U956" s="5">
        <v>52157</v>
      </c>
      <c r="V956" s="5">
        <v>21964</v>
      </c>
      <c r="W956" s="5">
        <v>12251</v>
      </c>
      <c r="X956" s="5">
        <v>310406</v>
      </c>
      <c r="Y956" s="5">
        <v>5852</v>
      </c>
    </row>
    <row r="957" spans="1:25" x14ac:dyDescent="0.3">
      <c r="A957" s="1">
        <v>4057083</v>
      </c>
      <c r="B957" s="1" t="s">
        <v>25</v>
      </c>
      <c r="C957" s="2"/>
      <c r="D957" s="4" t="s">
        <v>62</v>
      </c>
      <c r="E957" s="4">
        <v>4057083</v>
      </c>
      <c r="F957" s="5">
        <v>17446</v>
      </c>
      <c r="G957" s="5">
        <v>73885</v>
      </c>
      <c r="H957" s="5">
        <v>34422</v>
      </c>
      <c r="I957" s="5">
        <v>229957</v>
      </c>
      <c r="J957" s="5">
        <v>68833</v>
      </c>
      <c r="K957" s="5" t="s">
        <v>33</v>
      </c>
      <c r="L957" s="5">
        <v>424542</v>
      </c>
      <c r="M957" s="5">
        <v>959571</v>
      </c>
      <c r="N957" s="5">
        <v>169606</v>
      </c>
      <c r="O957" s="5">
        <v>16137</v>
      </c>
      <c r="P957" s="5">
        <v>15748</v>
      </c>
      <c r="Q957" s="5" t="s">
        <v>33</v>
      </c>
      <c r="R957" s="5" t="s">
        <v>33</v>
      </c>
      <c r="S957" s="5">
        <v>76111</v>
      </c>
      <c r="T957" s="5">
        <v>63454</v>
      </c>
      <c r="U957" s="5">
        <v>65856</v>
      </c>
      <c r="V957" s="5">
        <v>16893</v>
      </c>
      <c r="W957" s="5">
        <v>10396</v>
      </c>
      <c r="X957" s="5">
        <v>273808</v>
      </c>
      <c r="Y957" s="5">
        <v>6274</v>
      </c>
    </row>
    <row r="958" spans="1:25" x14ac:dyDescent="0.3">
      <c r="A958" s="1">
        <v>4057083</v>
      </c>
      <c r="B958" s="1" t="s">
        <v>26</v>
      </c>
      <c r="C958" s="2"/>
      <c r="D958" s="4" t="s">
        <v>62</v>
      </c>
      <c r="E958" s="4">
        <v>4057083</v>
      </c>
      <c r="F958" s="5">
        <v>10465</v>
      </c>
      <c r="G958" s="5">
        <v>50463</v>
      </c>
      <c r="H958" s="5">
        <v>26132</v>
      </c>
      <c r="I958" s="5">
        <v>214366</v>
      </c>
      <c r="J958" s="5">
        <v>55187</v>
      </c>
      <c r="K958" s="5" t="s">
        <v>33</v>
      </c>
      <c r="L958" s="5">
        <v>356613</v>
      </c>
      <c r="M958" s="5">
        <v>975135</v>
      </c>
      <c r="N958" s="5">
        <v>162909</v>
      </c>
      <c r="O958" s="5">
        <v>15400</v>
      </c>
      <c r="P958" s="5">
        <v>16200</v>
      </c>
      <c r="Q958" s="5" t="s">
        <v>33</v>
      </c>
      <c r="R958" s="5" t="s">
        <v>33</v>
      </c>
      <c r="S958" s="5">
        <v>76022</v>
      </c>
      <c r="T958" s="5">
        <v>59862</v>
      </c>
      <c r="U958" s="5">
        <v>76754</v>
      </c>
      <c r="V958" s="5">
        <v>12906</v>
      </c>
      <c r="W958" s="5">
        <v>12327</v>
      </c>
      <c r="X958" s="5">
        <v>235603</v>
      </c>
      <c r="Y958" s="5">
        <v>6678</v>
      </c>
    </row>
    <row r="959" spans="1:25" x14ac:dyDescent="0.3">
      <c r="A959" s="1">
        <v>4057083</v>
      </c>
      <c r="B959" s="1" t="s">
        <v>27</v>
      </c>
      <c r="C959" s="2"/>
      <c r="D959" s="4" t="s">
        <v>62</v>
      </c>
      <c r="E959" s="4">
        <v>4057083</v>
      </c>
      <c r="F959" s="5">
        <v>17287</v>
      </c>
      <c r="G959" s="5">
        <v>51914</v>
      </c>
      <c r="H959" s="5">
        <v>23384</v>
      </c>
      <c r="I959" s="5">
        <v>192606</v>
      </c>
      <c r="J959" s="5">
        <v>64648</v>
      </c>
      <c r="K959" s="5" t="s">
        <v>33</v>
      </c>
      <c r="L959" s="5">
        <v>349840</v>
      </c>
      <c r="M959" s="5">
        <v>957714</v>
      </c>
      <c r="N959" s="5">
        <v>162732</v>
      </c>
      <c r="O959" s="5">
        <v>17178</v>
      </c>
      <c r="P959" s="5">
        <v>15557</v>
      </c>
      <c r="Q959" s="5" t="s">
        <v>33</v>
      </c>
      <c r="R959" s="5" t="s">
        <v>33</v>
      </c>
      <c r="S959" s="5">
        <v>61885</v>
      </c>
      <c r="T959" s="5">
        <v>72200</v>
      </c>
      <c r="U959" s="5">
        <v>85069</v>
      </c>
      <c r="V959" s="5">
        <v>10055</v>
      </c>
      <c r="W959" s="5">
        <v>11463</v>
      </c>
      <c r="X959" s="5">
        <v>207653</v>
      </c>
      <c r="Y959" s="5">
        <v>6574</v>
      </c>
    </row>
    <row r="960" spans="1:25" x14ac:dyDescent="0.3">
      <c r="A960" s="1">
        <v>4057083</v>
      </c>
      <c r="B960" s="1" t="s">
        <v>28</v>
      </c>
      <c r="C960" s="2"/>
      <c r="D960" s="4" t="s">
        <v>62</v>
      </c>
      <c r="E960" s="4">
        <v>4057083</v>
      </c>
      <c r="F960" s="5">
        <v>0</v>
      </c>
      <c r="G960" s="5">
        <v>67007</v>
      </c>
      <c r="H960" s="5">
        <v>27612</v>
      </c>
      <c r="I960" s="5">
        <v>143278</v>
      </c>
      <c r="J960" s="5">
        <v>28060</v>
      </c>
      <c r="K960" s="5" t="s">
        <v>33</v>
      </c>
      <c r="L960" s="5">
        <v>453074</v>
      </c>
      <c r="M960" s="5">
        <v>1024716</v>
      </c>
      <c r="N960" s="5">
        <v>175321</v>
      </c>
      <c r="O960" s="5">
        <v>18937</v>
      </c>
      <c r="P960" s="5">
        <v>19195</v>
      </c>
      <c r="Q960" s="5" t="s">
        <v>33</v>
      </c>
      <c r="R960" s="5" t="s">
        <v>33</v>
      </c>
      <c r="S960" s="5">
        <v>76306</v>
      </c>
      <c r="T960" s="5">
        <v>84793</v>
      </c>
      <c r="U960" s="5">
        <v>96729</v>
      </c>
      <c r="V960" s="5">
        <v>13995</v>
      </c>
      <c r="W960" s="5">
        <v>9473</v>
      </c>
      <c r="X960" s="5">
        <v>224437</v>
      </c>
      <c r="Y960" s="5">
        <v>5789</v>
      </c>
    </row>
    <row r="961" spans="1:25" x14ac:dyDescent="0.3">
      <c r="A961" s="1">
        <v>4057083</v>
      </c>
      <c r="B961" s="1" t="s">
        <v>29</v>
      </c>
      <c r="C961" s="2"/>
      <c r="D961" s="4" t="s">
        <v>62</v>
      </c>
      <c r="E961" s="4">
        <v>4057083</v>
      </c>
      <c r="F961" s="5">
        <v>0</v>
      </c>
      <c r="G961" s="5">
        <v>538952</v>
      </c>
      <c r="H961" s="5">
        <v>23990</v>
      </c>
      <c r="I961" s="5">
        <v>163634</v>
      </c>
      <c r="J961" s="5">
        <v>9855</v>
      </c>
      <c r="K961" s="5" t="s">
        <v>33</v>
      </c>
      <c r="L961" s="5">
        <v>736431</v>
      </c>
      <c r="M961" s="5">
        <v>904368</v>
      </c>
      <c r="N961" s="5">
        <v>177963</v>
      </c>
      <c r="O961" s="5">
        <v>18878</v>
      </c>
      <c r="P961" s="5">
        <v>20179</v>
      </c>
      <c r="Q961" s="5" t="s">
        <v>33</v>
      </c>
      <c r="R961" s="5" t="s">
        <v>33</v>
      </c>
      <c r="S961" s="5">
        <v>66412</v>
      </c>
      <c r="T961" s="5">
        <v>71817</v>
      </c>
      <c r="U961" s="5">
        <v>87486</v>
      </c>
      <c r="V961" s="5">
        <v>10374</v>
      </c>
      <c r="W961" s="5">
        <v>8083</v>
      </c>
      <c r="X961" s="5">
        <v>205127</v>
      </c>
      <c r="Y961" s="5">
        <v>4359</v>
      </c>
    </row>
    <row r="962" spans="1:25" x14ac:dyDescent="0.3">
      <c r="A962" s="1">
        <v>4057083</v>
      </c>
      <c r="B962" s="1" t="s">
        <v>30</v>
      </c>
      <c r="C962" s="2"/>
      <c r="D962" s="4" t="s">
        <v>62</v>
      </c>
      <c r="E962" s="4">
        <v>4057083</v>
      </c>
      <c r="F962" s="5">
        <v>0</v>
      </c>
      <c r="G962" s="5">
        <v>25937</v>
      </c>
      <c r="H962" s="5">
        <v>58836</v>
      </c>
      <c r="I962" s="5">
        <v>157887</v>
      </c>
      <c r="J962" s="5">
        <v>23516</v>
      </c>
      <c r="K962" s="5" t="s">
        <v>33</v>
      </c>
      <c r="L962" s="5">
        <v>266176</v>
      </c>
      <c r="M962" s="5">
        <v>1089451</v>
      </c>
      <c r="N962" s="5">
        <v>196131</v>
      </c>
      <c r="O962" s="5">
        <v>19036</v>
      </c>
      <c r="P962" s="5">
        <v>18680</v>
      </c>
      <c r="Q962" s="5" t="s">
        <v>33</v>
      </c>
      <c r="R962" s="5" t="s">
        <v>33</v>
      </c>
      <c r="S962" s="5">
        <v>70633</v>
      </c>
      <c r="T962" s="5">
        <v>67330</v>
      </c>
      <c r="U962" s="5">
        <v>83334</v>
      </c>
      <c r="V962" s="5">
        <v>7602</v>
      </c>
      <c r="W962" s="5">
        <v>8540</v>
      </c>
      <c r="X962" s="5">
        <v>169966</v>
      </c>
      <c r="Y962" s="5">
        <v>4378</v>
      </c>
    </row>
    <row r="963" spans="1:25" x14ac:dyDescent="0.3">
      <c r="A963" s="1">
        <v>4057083</v>
      </c>
      <c r="B963" s="1" t="s">
        <v>31</v>
      </c>
      <c r="C963" s="2"/>
      <c r="D963" s="4" t="s">
        <v>62</v>
      </c>
      <c r="E963" s="4">
        <v>4057083</v>
      </c>
      <c r="F963" s="5">
        <v>41719</v>
      </c>
      <c r="G963" s="5">
        <v>128592</v>
      </c>
      <c r="H963" s="5">
        <v>4647</v>
      </c>
      <c r="I963" s="5">
        <v>234638</v>
      </c>
      <c r="J963" s="5">
        <v>68011</v>
      </c>
      <c r="K963" s="5" t="s">
        <v>33</v>
      </c>
      <c r="L963" s="5">
        <v>477606</v>
      </c>
      <c r="M963" s="5">
        <v>1133574</v>
      </c>
      <c r="N963" s="5">
        <v>180199</v>
      </c>
      <c r="O963" s="5">
        <v>19133</v>
      </c>
      <c r="P963" s="5">
        <v>18248</v>
      </c>
      <c r="Q963" s="5" t="s">
        <v>33</v>
      </c>
      <c r="R963" s="5" t="s">
        <v>33</v>
      </c>
      <c r="S963" s="5">
        <v>65835</v>
      </c>
      <c r="T963" s="5">
        <v>67294</v>
      </c>
      <c r="U963" s="5">
        <v>61029</v>
      </c>
      <c r="V963" s="5">
        <v>8998</v>
      </c>
      <c r="W963" s="5">
        <v>8366</v>
      </c>
      <c r="X963" s="5">
        <v>192388</v>
      </c>
      <c r="Y963" s="5">
        <v>4505</v>
      </c>
    </row>
    <row r="964" spans="1:25" x14ac:dyDescent="0.3">
      <c r="A964" s="1">
        <v>4004320</v>
      </c>
      <c r="B964" s="1" t="s">
        <v>0</v>
      </c>
      <c r="C964" s="2"/>
      <c r="D964" s="4" t="s">
        <v>63</v>
      </c>
      <c r="E964" s="4">
        <v>4004320</v>
      </c>
      <c r="F964" s="5">
        <v>57178</v>
      </c>
      <c r="G964" s="5">
        <v>3072202</v>
      </c>
      <c r="H964" s="5">
        <v>453060</v>
      </c>
      <c r="I964" s="5">
        <v>947019</v>
      </c>
      <c r="J964" s="5">
        <v>150978</v>
      </c>
      <c r="K964" s="5">
        <v>0</v>
      </c>
      <c r="L964" s="5">
        <v>4680437</v>
      </c>
      <c r="M964" s="5">
        <v>2377793</v>
      </c>
      <c r="N964" s="5">
        <v>358769</v>
      </c>
      <c r="O964" s="5">
        <v>28223</v>
      </c>
      <c r="P964" s="5">
        <v>30492</v>
      </c>
      <c r="Q964" s="5">
        <v>0</v>
      </c>
      <c r="R964" s="5">
        <v>0</v>
      </c>
      <c r="S964" s="5">
        <v>94613</v>
      </c>
      <c r="T964" s="5">
        <v>182308</v>
      </c>
      <c r="U964" s="5">
        <v>85537</v>
      </c>
      <c r="V964" s="5">
        <v>18205</v>
      </c>
      <c r="W964" s="5">
        <v>15075</v>
      </c>
      <c r="X964" s="5">
        <v>385298</v>
      </c>
      <c r="Y964" s="5">
        <v>530</v>
      </c>
    </row>
    <row r="965" spans="1:25" x14ac:dyDescent="0.3">
      <c r="A965" s="1">
        <v>4004320</v>
      </c>
      <c r="B965" s="1" t="s">
        <v>1</v>
      </c>
      <c r="C965" s="2"/>
      <c r="D965" s="4" t="s">
        <v>63</v>
      </c>
      <c r="E965" s="4">
        <v>4004320</v>
      </c>
      <c r="F965" s="5">
        <v>43332</v>
      </c>
      <c r="G965" s="5">
        <v>2124037</v>
      </c>
      <c r="H965" s="5">
        <v>260618</v>
      </c>
      <c r="I965" s="5">
        <v>861929</v>
      </c>
      <c r="J965" s="5">
        <v>134413</v>
      </c>
      <c r="K965" s="5">
        <v>0</v>
      </c>
      <c r="L965" s="5">
        <v>3424328</v>
      </c>
      <c r="M965" s="5">
        <v>2428925</v>
      </c>
      <c r="N965" s="5">
        <v>409440</v>
      </c>
      <c r="O965" s="5">
        <v>28409</v>
      </c>
      <c r="P965" s="5">
        <v>38673</v>
      </c>
      <c r="Q965" s="5">
        <v>0</v>
      </c>
      <c r="R965" s="5">
        <v>0</v>
      </c>
      <c r="S965" s="5">
        <v>92833</v>
      </c>
      <c r="T965" s="5">
        <v>242793</v>
      </c>
      <c r="U965" s="5">
        <v>86529</v>
      </c>
      <c r="V965" s="5">
        <v>19305</v>
      </c>
      <c r="W965" s="5">
        <v>14239</v>
      </c>
      <c r="X965" s="5">
        <v>488083</v>
      </c>
      <c r="Y965" s="5">
        <v>2861</v>
      </c>
    </row>
    <row r="966" spans="1:25" x14ac:dyDescent="0.3">
      <c r="A966" s="1">
        <v>4004320</v>
      </c>
      <c r="B966" s="1" t="s">
        <v>2</v>
      </c>
      <c r="C966" s="2"/>
      <c r="D966" s="4" t="s">
        <v>63</v>
      </c>
      <c r="E966" s="4">
        <v>4004320</v>
      </c>
      <c r="F966" s="5">
        <v>137203</v>
      </c>
      <c r="G966" s="5">
        <v>684154</v>
      </c>
      <c r="H966" s="5">
        <v>340599</v>
      </c>
      <c r="I966" s="5">
        <v>733301</v>
      </c>
      <c r="J966" s="5">
        <v>241957</v>
      </c>
      <c r="K966" s="5">
        <v>0</v>
      </c>
      <c r="L966" s="5">
        <v>2137214</v>
      </c>
      <c r="M966" s="5">
        <v>2465660</v>
      </c>
      <c r="N966" s="5">
        <v>416897</v>
      </c>
      <c r="O966" s="5">
        <v>27100</v>
      </c>
      <c r="P966" s="5">
        <v>26274</v>
      </c>
      <c r="Q966" s="5">
        <v>0</v>
      </c>
      <c r="R966" s="5">
        <v>0</v>
      </c>
      <c r="S966" s="5">
        <v>94375</v>
      </c>
      <c r="T966" s="5">
        <v>181814</v>
      </c>
      <c r="U966" s="5">
        <v>84236</v>
      </c>
      <c r="V966" s="5">
        <v>20720</v>
      </c>
      <c r="W966" s="5">
        <v>11583</v>
      </c>
      <c r="X966" s="5">
        <v>411856</v>
      </c>
      <c r="Y966" s="5">
        <v>2288</v>
      </c>
    </row>
    <row r="967" spans="1:25" x14ac:dyDescent="0.3">
      <c r="A967" s="1">
        <v>4004320</v>
      </c>
      <c r="B967" s="1" t="s">
        <v>3</v>
      </c>
      <c r="C967" s="2"/>
      <c r="D967" s="4" t="s">
        <v>63</v>
      </c>
      <c r="E967" s="4">
        <v>4004320</v>
      </c>
      <c r="F967" s="5">
        <v>86943</v>
      </c>
      <c r="G967" s="5">
        <v>814093</v>
      </c>
      <c r="H967" s="5">
        <v>189141</v>
      </c>
      <c r="I967" s="5">
        <v>554486</v>
      </c>
      <c r="J967" s="5">
        <v>80669</v>
      </c>
      <c r="K967" s="5">
        <v>0</v>
      </c>
      <c r="L967" s="5">
        <v>1725333</v>
      </c>
      <c r="M967" s="5">
        <v>2428492</v>
      </c>
      <c r="N967" s="5">
        <v>462351</v>
      </c>
      <c r="O967" s="5">
        <v>28004</v>
      </c>
      <c r="P967" s="5">
        <v>29313</v>
      </c>
      <c r="Q967" s="5">
        <v>0</v>
      </c>
      <c r="R967" s="5">
        <v>0</v>
      </c>
      <c r="S967" s="5">
        <v>89988</v>
      </c>
      <c r="T967" s="5">
        <v>180772</v>
      </c>
      <c r="U967" s="5">
        <v>83506</v>
      </c>
      <c r="V967" s="5">
        <v>20610</v>
      </c>
      <c r="W967" s="5">
        <v>10355</v>
      </c>
      <c r="X967" s="5">
        <v>488591</v>
      </c>
      <c r="Y967" s="5">
        <v>2505</v>
      </c>
    </row>
    <row r="968" spans="1:25" x14ac:dyDescent="0.3">
      <c r="A968" s="1">
        <v>4004320</v>
      </c>
      <c r="B968" s="1" t="s">
        <v>4</v>
      </c>
      <c r="C968" s="2"/>
      <c r="D968" s="4" t="s">
        <v>63</v>
      </c>
      <c r="E968" s="4">
        <v>4004320</v>
      </c>
      <c r="F968" s="5">
        <v>164813</v>
      </c>
      <c r="G968" s="5">
        <v>1650521</v>
      </c>
      <c r="H968" s="5">
        <v>201452</v>
      </c>
      <c r="I968" s="5">
        <v>467466</v>
      </c>
      <c r="J968" s="5">
        <v>55366</v>
      </c>
      <c r="K968" s="5">
        <v>0</v>
      </c>
      <c r="L968" s="5">
        <v>2539618</v>
      </c>
      <c r="M968" s="5">
        <v>2474122</v>
      </c>
      <c r="N968" s="5">
        <v>496211</v>
      </c>
      <c r="O968" s="5">
        <v>24320</v>
      </c>
      <c r="P968" s="5">
        <v>33087</v>
      </c>
      <c r="Q968" s="5">
        <v>0</v>
      </c>
      <c r="R968" s="5">
        <v>0</v>
      </c>
      <c r="S968" s="5">
        <v>82139</v>
      </c>
      <c r="T968" s="5">
        <v>162618</v>
      </c>
      <c r="U968" s="5">
        <v>81499</v>
      </c>
      <c r="V968" s="5">
        <v>19266</v>
      </c>
      <c r="W968" s="5">
        <v>9243</v>
      </c>
      <c r="X968" s="5">
        <v>529480</v>
      </c>
      <c r="Y968" s="5">
        <v>3162</v>
      </c>
    </row>
    <row r="969" spans="1:25" x14ac:dyDescent="0.3">
      <c r="A969" s="1">
        <v>4004320</v>
      </c>
      <c r="B969" s="1" t="s">
        <v>5</v>
      </c>
      <c r="C969" s="2"/>
      <c r="D969" s="4" t="s">
        <v>63</v>
      </c>
      <c r="E969" s="4">
        <v>4004320</v>
      </c>
      <c r="F969" s="5">
        <v>81235</v>
      </c>
      <c r="G969" s="5">
        <v>2343446</v>
      </c>
      <c r="H969" s="5">
        <v>137960</v>
      </c>
      <c r="I969" s="5">
        <v>414986</v>
      </c>
      <c r="J969" s="5">
        <v>80599</v>
      </c>
      <c r="K969" s="5">
        <v>0</v>
      </c>
      <c r="L969" s="5">
        <v>3058227</v>
      </c>
      <c r="M969" s="5">
        <v>2698180</v>
      </c>
      <c r="N969" s="5">
        <v>469957</v>
      </c>
      <c r="O969" s="5">
        <v>25000</v>
      </c>
      <c r="P969" s="5">
        <v>31472</v>
      </c>
      <c r="Q969" s="5">
        <v>0</v>
      </c>
      <c r="R969" s="5">
        <v>0</v>
      </c>
      <c r="S969" s="5">
        <v>73716</v>
      </c>
      <c r="T969" s="5">
        <v>170528</v>
      </c>
      <c r="U969" s="5">
        <v>78523</v>
      </c>
      <c r="V969" s="5">
        <v>21845</v>
      </c>
      <c r="W969" s="5">
        <v>7325</v>
      </c>
      <c r="X969" s="5">
        <v>456196</v>
      </c>
      <c r="Y969" s="5">
        <v>4135</v>
      </c>
    </row>
    <row r="970" spans="1:25" x14ac:dyDescent="0.3">
      <c r="A970" s="1">
        <v>4004320</v>
      </c>
      <c r="B970" s="1" t="s">
        <v>6</v>
      </c>
      <c r="C970" s="2"/>
      <c r="D970" s="4" t="s">
        <v>63</v>
      </c>
      <c r="E970" s="4">
        <v>4004320</v>
      </c>
      <c r="F970" s="5">
        <v>27452</v>
      </c>
      <c r="G970" s="5">
        <v>560757</v>
      </c>
      <c r="H970" s="5">
        <v>243441</v>
      </c>
      <c r="I970" s="5">
        <v>389738</v>
      </c>
      <c r="J970" s="5">
        <v>28966</v>
      </c>
      <c r="K970" s="5">
        <v>0</v>
      </c>
      <c r="L970" s="5">
        <v>1250355</v>
      </c>
      <c r="M970" s="5">
        <v>2493789</v>
      </c>
      <c r="N970" s="5">
        <v>393327</v>
      </c>
      <c r="O970" s="5">
        <v>27524</v>
      </c>
      <c r="P970" s="5">
        <v>27592</v>
      </c>
      <c r="Q970" s="5">
        <v>0</v>
      </c>
      <c r="R970" s="5">
        <v>0</v>
      </c>
      <c r="S970" s="5">
        <v>64664</v>
      </c>
      <c r="T970" s="5">
        <v>127140</v>
      </c>
      <c r="U970" s="5">
        <v>79219</v>
      </c>
      <c r="V970" s="5">
        <v>28943</v>
      </c>
      <c r="W970" s="5">
        <v>1427</v>
      </c>
      <c r="X970" s="5">
        <v>571352</v>
      </c>
      <c r="Y970" s="5">
        <v>4426</v>
      </c>
    </row>
    <row r="971" spans="1:25" x14ac:dyDescent="0.3">
      <c r="A971" s="1">
        <v>4004320</v>
      </c>
      <c r="B971" s="1" t="s">
        <v>7</v>
      </c>
      <c r="C971" s="2"/>
      <c r="D971" s="4" t="s">
        <v>63</v>
      </c>
      <c r="E971" s="4">
        <v>4004320</v>
      </c>
      <c r="F971" s="5">
        <v>37659</v>
      </c>
      <c r="G971" s="5">
        <v>2927644</v>
      </c>
      <c r="H971" s="5">
        <v>142905</v>
      </c>
      <c r="I971" s="5">
        <v>377254</v>
      </c>
      <c r="J971" s="5">
        <v>52672</v>
      </c>
      <c r="K971" s="5">
        <v>0</v>
      </c>
      <c r="L971" s="5">
        <v>3538135</v>
      </c>
      <c r="M971" s="5">
        <v>2358641</v>
      </c>
      <c r="N971" s="5">
        <v>490983</v>
      </c>
      <c r="O971" s="5">
        <v>28964</v>
      </c>
      <c r="P971" s="5">
        <v>29949</v>
      </c>
      <c r="Q971" s="5">
        <v>0</v>
      </c>
      <c r="R971" s="5">
        <v>0</v>
      </c>
      <c r="S971" s="5">
        <v>67738</v>
      </c>
      <c r="T971" s="5">
        <v>102396</v>
      </c>
      <c r="U971" s="5">
        <v>90059</v>
      </c>
      <c r="V971" s="5">
        <v>34215</v>
      </c>
      <c r="W971" s="5">
        <v>1416</v>
      </c>
      <c r="X971" s="5">
        <v>536384</v>
      </c>
      <c r="Y971" s="5">
        <v>4099</v>
      </c>
    </row>
    <row r="972" spans="1:25" x14ac:dyDescent="0.3">
      <c r="A972" s="1">
        <v>4004320</v>
      </c>
      <c r="B972" s="1" t="s">
        <v>8</v>
      </c>
      <c r="C972" s="2"/>
      <c r="D972" s="4" t="s">
        <v>63</v>
      </c>
      <c r="E972" s="4">
        <v>4004320</v>
      </c>
      <c r="F972" s="5">
        <v>31625</v>
      </c>
      <c r="G972" s="5">
        <v>1393161</v>
      </c>
      <c r="H972" s="5">
        <v>141863</v>
      </c>
      <c r="I972" s="5">
        <v>309414</v>
      </c>
      <c r="J972" s="5">
        <v>148136</v>
      </c>
      <c r="K972" s="5">
        <v>0</v>
      </c>
      <c r="L972" s="5">
        <v>2024199</v>
      </c>
      <c r="M972" s="5">
        <v>2434339</v>
      </c>
      <c r="N972" s="5">
        <v>453976</v>
      </c>
      <c r="O972" s="5">
        <v>26384</v>
      </c>
      <c r="P972" s="5">
        <v>27315</v>
      </c>
      <c r="Q972" s="5">
        <v>0</v>
      </c>
      <c r="R972" s="5">
        <v>0</v>
      </c>
      <c r="S972" s="5">
        <v>71335</v>
      </c>
      <c r="T972" s="5">
        <v>134044</v>
      </c>
      <c r="U972" s="5">
        <v>104406</v>
      </c>
      <c r="V972" s="5">
        <v>35453</v>
      </c>
      <c r="W972" s="5">
        <v>1519</v>
      </c>
      <c r="X972" s="5">
        <v>538666</v>
      </c>
      <c r="Y972" s="5">
        <v>4466</v>
      </c>
    </row>
    <row r="973" spans="1:25" x14ac:dyDescent="0.3">
      <c r="A973" s="1">
        <v>4004320</v>
      </c>
      <c r="B973" s="1" t="s">
        <v>9</v>
      </c>
      <c r="C973" s="2"/>
      <c r="D973" s="4" t="s">
        <v>63</v>
      </c>
      <c r="E973" s="4">
        <v>4004320</v>
      </c>
      <c r="F973" s="5">
        <v>52859</v>
      </c>
      <c r="G973" s="5">
        <v>1433403</v>
      </c>
      <c r="H973" s="5">
        <v>144032</v>
      </c>
      <c r="I973" s="5">
        <v>337699</v>
      </c>
      <c r="J973" s="5">
        <v>30122</v>
      </c>
      <c r="K973" s="5">
        <v>0</v>
      </c>
      <c r="L973" s="5">
        <v>1998115</v>
      </c>
      <c r="M973" s="5">
        <v>2403853</v>
      </c>
      <c r="N973" s="5">
        <v>420754</v>
      </c>
      <c r="O973" s="5">
        <v>20680</v>
      </c>
      <c r="P973" s="5">
        <v>30426</v>
      </c>
      <c r="Q973" s="5">
        <v>0</v>
      </c>
      <c r="R973" s="5">
        <v>0</v>
      </c>
      <c r="S973" s="5">
        <v>68957</v>
      </c>
      <c r="T973" s="5">
        <v>123850</v>
      </c>
      <c r="U973" s="5">
        <v>98886</v>
      </c>
      <c r="V973" s="5">
        <v>26232</v>
      </c>
      <c r="W973" s="5">
        <v>1140</v>
      </c>
      <c r="X973" s="5">
        <v>632515</v>
      </c>
      <c r="Y973" s="5">
        <v>5323</v>
      </c>
    </row>
    <row r="974" spans="1:25" x14ac:dyDescent="0.3">
      <c r="A974" s="1">
        <v>4004320</v>
      </c>
      <c r="B974" s="1" t="s">
        <v>10</v>
      </c>
      <c r="C974" s="2"/>
      <c r="D974" s="4" t="s">
        <v>63</v>
      </c>
      <c r="E974" s="4">
        <v>4004320</v>
      </c>
      <c r="F974" s="5">
        <v>56073</v>
      </c>
      <c r="G974" s="5">
        <v>1320652</v>
      </c>
      <c r="H974" s="5">
        <v>100048</v>
      </c>
      <c r="I974" s="5">
        <v>394017</v>
      </c>
      <c r="J974" s="5">
        <v>30718</v>
      </c>
      <c r="K974" s="5">
        <v>0</v>
      </c>
      <c r="L974" s="5">
        <v>1901508</v>
      </c>
      <c r="M974" s="5">
        <v>1989678</v>
      </c>
      <c r="N974" s="5">
        <v>400585</v>
      </c>
      <c r="O974" s="5">
        <v>17861</v>
      </c>
      <c r="P974" s="5">
        <v>26991</v>
      </c>
      <c r="Q974" s="5">
        <v>0</v>
      </c>
      <c r="R974" s="5">
        <v>0</v>
      </c>
      <c r="S974" s="5">
        <v>61689</v>
      </c>
      <c r="T974" s="5">
        <v>121244</v>
      </c>
      <c r="U974" s="5">
        <v>82546</v>
      </c>
      <c r="V974" s="5">
        <v>20523</v>
      </c>
      <c r="W974" s="5">
        <v>599</v>
      </c>
      <c r="X974" s="5">
        <v>469617</v>
      </c>
      <c r="Y974" s="5">
        <v>10710</v>
      </c>
    </row>
    <row r="975" spans="1:25" x14ac:dyDescent="0.3">
      <c r="A975" s="1">
        <v>4004320</v>
      </c>
      <c r="B975" s="1" t="s">
        <v>11</v>
      </c>
      <c r="C975" s="2"/>
      <c r="D975" s="4" t="s">
        <v>63</v>
      </c>
      <c r="E975" s="4">
        <v>4004320</v>
      </c>
      <c r="F975" s="5">
        <v>12157</v>
      </c>
      <c r="G975" s="5">
        <v>1282406</v>
      </c>
      <c r="H975" s="5">
        <v>113005</v>
      </c>
      <c r="I975" s="5">
        <v>453765</v>
      </c>
      <c r="J975" s="5">
        <v>44628</v>
      </c>
      <c r="K975" s="5">
        <v>0</v>
      </c>
      <c r="L975" s="5">
        <v>1905961</v>
      </c>
      <c r="M975" s="5">
        <v>2270844</v>
      </c>
      <c r="N975" s="5">
        <v>424403</v>
      </c>
      <c r="O975" s="5">
        <v>24986</v>
      </c>
      <c r="P975" s="5">
        <v>31083</v>
      </c>
      <c r="Q975" s="5">
        <v>0</v>
      </c>
      <c r="R975" s="5">
        <v>0</v>
      </c>
      <c r="S975" s="5">
        <v>64374</v>
      </c>
      <c r="T975" s="5">
        <v>112028</v>
      </c>
      <c r="U975" s="5">
        <v>69502</v>
      </c>
      <c r="V975" s="5">
        <v>20179</v>
      </c>
      <c r="W975" s="5">
        <v>6</v>
      </c>
      <c r="X975" s="5">
        <v>504145</v>
      </c>
      <c r="Y975" s="5">
        <v>6214</v>
      </c>
    </row>
    <row r="976" spans="1:25" x14ac:dyDescent="0.3">
      <c r="A976" s="1">
        <v>4004320</v>
      </c>
      <c r="B976" s="1" t="s">
        <v>12</v>
      </c>
      <c r="C976" s="2"/>
      <c r="D976" s="4" t="s">
        <v>63</v>
      </c>
      <c r="E976" s="4">
        <v>4004320</v>
      </c>
      <c r="F976" s="5">
        <v>3991</v>
      </c>
      <c r="G976" s="5">
        <v>884777</v>
      </c>
      <c r="H976" s="5">
        <v>112670</v>
      </c>
      <c r="I976" s="5">
        <v>474702</v>
      </c>
      <c r="J976" s="5">
        <v>27645</v>
      </c>
      <c r="K976" s="5">
        <v>0</v>
      </c>
      <c r="L976" s="5">
        <v>1503848</v>
      </c>
      <c r="M976" s="5">
        <v>2008213</v>
      </c>
      <c r="N976" s="5">
        <v>379305</v>
      </c>
      <c r="O976" s="5">
        <v>17237</v>
      </c>
      <c r="P976" s="5">
        <v>21420</v>
      </c>
      <c r="Q976" s="5">
        <v>0</v>
      </c>
      <c r="R976" s="5">
        <v>0</v>
      </c>
      <c r="S976" s="5">
        <v>62138</v>
      </c>
      <c r="T976" s="5">
        <v>108891</v>
      </c>
      <c r="U976" s="5">
        <v>70946</v>
      </c>
      <c r="V976" s="5">
        <v>27478</v>
      </c>
      <c r="W976" s="5">
        <v>32</v>
      </c>
      <c r="X976" s="5">
        <v>515403</v>
      </c>
      <c r="Y976" s="5">
        <v>3834</v>
      </c>
    </row>
    <row r="977" spans="1:25" x14ac:dyDescent="0.3">
      <c r="A977" s="1">
        <v>4004320</v>
      </c>
      <c r="B977" s="1" t="s">
        <v>13</v>
      </c>
      <c r="C977" s="2"/>
      <c r="D977" s="4" t="s">
        <v>63</v>
      </c>
      <c r="E977" s="4">
        <v>4004320</v>
      </c>
      <c r="F977" s="5">
        <v>58435</v>
      </c>
      <c r="G977" s="5">
        <v>304013</v>
      </c>
      <c r="H977" s="5">
        <v>105359</v>
      </c>
      <c r="I977" s="5">
        <v>462960</v>
      </c>
      <c r="J977" s="5">
        <v>41725</v>
      </c>
      <c r="K977" s="5">
        <v>0</v>
      </c>
      <c r="L977" s="5">
        <v>1166058</v>
      </c>
      <c r="M977" s="5">
        <v>1811893</v>
      </c>
      <c r="N977" s="5">
        <v>348145</v>
      </c>
      <c r="O977" s="5">
        <v>19395</v>
      </c>
      <c r="P977" s="5">
        <v>16456</v>
      </c>
      <c r="Q977" s="5">
        <v>0</v>
      </c>
      <c r="R977" s="5">
        <v>0</v>
      </c>
      <c r="S977" s="5">
        <v>64115</v>
      </c>
      <c r="T977" s="5">
        <v>103854</v>
      </c>
      <c r="U977" s="5">
        <v>69863</v>
      </c>
      <c r="V977" s="5">
        <v>36718</v>
      </c>
      <c r="W977" s="5">
        <v>24</v>
      </c>
      <c r="X977" s="5">
        <v>572959</v>
      </c>
      <c r="Y977" s="5">
        <v>1989</v>
      </c>
    </row>
    <row r="978" spans="1:25" x14ac:dyDescent="0.3">
      <c r="A978" s="1">
        <v>4004320</v>
      </c>
      <c r="B978" s="1" t="s">
        <v>14</v>
      </c>
      <c r="C978" s="2"/>
      <c r="D978" s="4" t="s">
        <v>63</v>
      </c>
      <c r="E978" s="4">
        <v>4004320</v>
      </c>
      <c r="F978" s="5">
        <v>2509</v>
      </c>
      <c r="G978" s="5">
        <v>217964</v>
      </c>
      <c r="H978" s="5">
        <v>109014</v>
      </c>
      <c r="I978" s="5">
        <v>449632</v>
      </c>
      <c r="J978" s="5">
        <v>22802</v>
      </c>
      <c r="K978" s="5" t="s">
        <v>33</v>
      </c>
      <c r="L978" s="5">
        <v>801920</v>
      </c>
      <c r="M978" s="5">
        <v>1589735</v>
      </c>
      <c r="N978" s="5">
        <v>346390</v>
      </c>
      <c r="O978" s="5">
        <v>19553</v>
      </c>
      <c r="P978" s="5">
        <v>22380</v>
      </c>
      <c r="Q978" s="5" t="s">
        <v>33</v>
      </c>
      <c r="R978" s="5" t="s">
        <v>33</v>
      </c>
      <c r="S978" s="5">
        <v>63228</v>
      </c>
      <c r="T978" s="5">
        <v>146159</v>
      </c>
      <c r="U978" s="5">
        <v>69619</v>
      </c>
      <c r="V978" s="5">
        <v>43699</v>
      </c>
      <c r="W978" s="5">
        <v>81</v>
      </c>
      <c r="X978" s="5">
        <v>469233</v>
      </c>
      <c r="Y978" s="5">
        <v>2560</v>
      </c>
    </row>
    <row r="979" spans="1:25" x14ac:dyDescent="0.3">
      <c r="A979" s="1">
        <v>4004320</v>
      </c>
      <c r="B979" s="1" t="s">
        <v>15</v>
      </c>
      <c r="C979" s="2"/>
      <c r="D979" s="4" t="s">
        <v>63</v>
      </c>
      <c r="E979" s="4">
        <v>4004320</v>
      </c>
      <c r="F979" s="5">
        <v>4017</v>
      </c>
      <c r="G979" s="5">
        <v>696222</v>
      </c>
      <c r="H979" s="5">
        <v>90274</v>
      </c>
      <c r="I979" s="5">
        <v>439722</v>
      </c>
      <c r="J979" s="5">
        <v>9067</v>
      </c>
      <c r="K979" s="5" t="s">
        <v>33</v>
      </c>
      <c r="L979" s="5">
        <v>1239303</v>
      </c>
      <c r="M979" s="5">
        <v>1409042</v>
      </c>
      <c r="N979" s="5">
        <v>325447</v>
      </c>
      <c r="O979" s="5">
        <v>18780</v>
      </c>
      <c r="P979" s="5">
        <v>25572</v>
      </c>
      <c r="Q979" s="5" t="s">
        <v>33</v>
      </c>
      <c r="R979" s="5" t="s">
        <v>33</v>
      </c>
      <c r="S979" s="5">
        <v>61707</v>
      </c>
      <c r="T979" s="5">
        <v>106223</v>
      </c>
      <c r="U979" s="5">
        <v>72330</v>
      </c>
      <c r="V979" s="5">
        <v>35726</v>
      </c>
      <c r="W979" s="5">
        <v>570</v>
      </c>
      <c r="X979" s="5">
        <v>384475</v>
      </c>
      <c r="Y979" s="5">
        <v>2909</v>
      </c>
    </row>
    <row r="980" spans="1:25" x14ac:dyDescent="0.3">
      <c r="A980" s="1">
        <v>4004320</v>
      </c>
      <c r="B980" s="1" t="s">
        <v>16</v>
      </c>
      <c r="C980" s="2"/>
      <c r="D980" s="4" t="s">
        <v>63</v>
      </c>
      <c r="E980" s="4">
        <v>4004320</v>
      </c>
      <c r="F980" s="5">
        <v>23337</v>
      </c>
      <c r="G980" s="5">
        <v>1170550</v>
      </c>
      <c r="H980" s="5">
        <v>69105</v>
      </c>
      <c r="I980" s="5">
        <v>293463</v>
      </c>
      <c r="J980" s="5">
        <v>9102</v>
      </c>
      <c r="K980" s="5" t="s">
        <v>33</v>
      </c>
      <c r="L980" s="5">
        <v>1565556</v>
      </c>
      <c r="M980" s="5">
        <v>1303983</v>
      </c>
      <c r="N980" s="5">
        <v>299084</v>
      </c>
      <c r="O980" s="5">
        <v>27172</v>
      </c>
      <c r="P980" s="5">
        <v>21603</v>
      </c>
      <c r="Q980" s="5" t="s">
        <v>33</v>
      </c>
      <c r="R980" s="5" t="s">
        <v>33</v>
      </c>
      <c r="S980" s="5">
        <v>71743</v>
      </c>
      <c r="T980" s="5">
        <v>154889</v>
      </c>
      <c r="U980" s="5">
        <v>89675</v>
      </c>
      <c r="V980" s="5">
        <v>26293</v>
      </c>
      <c r="W980" s="5">
        <v>56</v>
      </c>
      <c r="X980" s="5">
        <v>427916</v>
      </c>
      <c r="Y980" s="5">
        <v>757</v>
      </c>
    </row>
    <row r="981" spans="1:25" x14ac:dyDescent="0.3">
      <c r="A981" s="1">
        <v>4004320</v>
      </c>
      <c r="B981" s="1" t="s">
        <v>17</v>
      </c>
      <c r="C981" s="2"/>
      <c r="D981" s="4" t="s">
        <v>63</v>
      </c>
      <c r="E981" s="4">
        <v>4004320</v>
      </c>
      <c r="F981" s="5">
        <v>14759</v>
      </c>
      <c r="G981" s="5">
        <v>442299</v>
      </c>
      <c r="H981" s="5">
        <v>82156</v>
      </c>
      <c r="I981" s="5">
        <v>377519</v>
      </c>
      <c r="J981" s="5">
        <v>30990</v>
      </c>
      <c r="K981" s="5" t="s">
        <v>33</v>
      </c>
      <c r="L981" s="5">
        <v>947723</v>
      </c>
      <c r="M981" s="5">
        <v>1282458</v>
      </c>
      <c r="N981" s="5">
        <v>344287</v>
      </c>
      <c r="O981" s="5">
        <v>23544</v>
      </c>
      <c r="P981" s="5">
        <v>20037</v>
      </c>
      <c r="Q981" s="5" t="s">
        <v>33</v>
      </c>
      <c r="R981" s="5" t="s">
        <v>33</v>
      </c>
      <c r="S981" s="5">
        <v>55676</v>
      </c>
      <c r="T981" s="5">
        <v>160261</v>
      </c>
      <c r="U981" s="5">
        <v>89305</v>
      </c>
      <c r="V981" s="5">
        <v>33120</v>
      </c>
      <c r="W981" s="5">
        <v>27</v>
      </c>
      <c r="X981" s="5">
        <v>526479</v>
      </c>
      <c r="Y981" s="5">
        <v>1009</v>
      </c>
    </row>
    <row r="982" spans="1:25" x14ac:dyDescent="0.3">
      <c r="A982" s="1">
        <v>4004320</v>
      </c>
      <c r="B982" s="1" t="s">
        <v>18</v>
      </c>
      <c r="C982" s="2"/>
      <c r="D982" s="4" t="s">
        <v>63</v>
      </c>
      <c r="E982" s="4">
        <v>4004320</v>
      </c>
      <c r="F982" s="5">
        <v>56640</v>
      </c>
      <c r="G982" s="5">
        <v>138246</v>
      </c>
      <c r="H982" s="5">
        <v>51650</v>
      </c>
      <c r="I982" s="5">
        <v>386990</v>
      </c>
      <c r="J982" s="5">
        <v>34402</v>
      </c>
      <c r="K982" s="5" t="s">
        <v>33</v>
      </c>
      <c r="L982" s="5">
        <v>667928</v>
      </c>
      <c r="M982" s="5">
        <v>1195134</v>
      </c>
      <c r="N982" s="5">
        <v>351813</v>
      </c>
      <c r="O982" s="5">
        <v>25235</v>
      </c>
      <c r="P982" s="5">
        <v>31899</v>
      </c>
      <c r="Q982" s="5" t="s">
        <v>33</v>
      </c>
      <c r="R982" s="5" t="s">
        <v>33</v>
      </c>
      <c r="S982" s="5">
        <v>68200</v>
      </c>
      <c r="T982" s="5">
        <v>72347</v>
      </c>
      <c r="U982" s="5">
        <v>92326</v>
      </c>
      <c r="V982" s="5">
        <v>30113</v>
      </c>
      <c r="W982" s="5">
        <v>41</v>
      </c>
      <c r="X982" s="5">
        <v>597291</v>
      </c>
      <c r="Y982" s="5">
        <v>3511</v>
      </c>
    </row>
    <row r="983" spans="1:25" x14ac:dyDescent="0.3">
      <c r="A983" s="1">
        <v>4004320</v>
      </c>
      <c r="B983" s="1" t="s">
        <v>19</v>
      </c>
      <c r="C983" s="2"/>
      <c r="D983" s="4" t="s">
        <v>63</v>
      </c>
      <c r="E983" s="4">
        <v>4004320</v>
      </c>
      <c r="F983" s="5">
        <v>13526</v>
      </c>
      <c r="G983" s="5">
        <v>212247</v>
      </c>
      <c r="H983" s="5">
        <v>50123</v>
      </c>
      <c r="I983" s="5">
        <v>353026</v>
      </c>
      <c r="J983" s="5">
        <v>24507</v>
      </c>
      <c r="K983" s="5" t="s">
        <v>33</v>
      </c>
      <c r="L983" s="5">
        <v>653429</v>
      </c>
      <c r="M983" s="5">
        <v>1182713</v>
      </c>
      <c r="N983" s="5">
        <v>309502</v>
      </c>
      <c r="O983" s="5">
        <v>26380</v>
      </c>
      <c r="P983" s="5">
        <v>23434</v>
      </c>
      <c r="Q983" s="5" t="s">
        <v>33</v>
      </c>
      <c r="R983" s="5" t="s">
        <v>33</v>
      </c>
      <c r="S983" s="5">
        <v>61000</v>
      </c>
      <c r="T983" s="5">
        <v>99689</v>
      </c>
      <c r="U983" s="5">
        <v>93807</v>
      </c>
      <c r="V983" s="5">
        <v>32125</v>
      </c>
      <c r="W983" s="5">
        <v>-147</v>
      </c>
      <c r="X983" s="5">
        <v>591219</v>
      </c>
      <c r="Y983" s="5">
        <v>3307</v>
      </c>
    </row>
    <row r="984" spans="1:25" x14ac:dyDescent="0.3">
      <c r="A984" s="1">
        <v>4004320</v>
      </c>
      <c r="B984" s="1" t="s">
        <v>20</v>
      </c>
      <c r="C984" s="2"/>
      <c r="D984" s="4" t="s">
        <v>63</v>
      </c>
      <c r="E984" s="4">
        <v>4004320</v>
      </c>
      <c r="F984" s="5">
        <v>59857</v>
      </c>
      <c r="G984" s="5">
        <v>206232</v>
      </c>
      <c r="H984" s="5">
        <v>25179</v>
      </c>
      <c r="I984" s="5">
        <v>260890</v>
      </c>
      <c r="J984" s="5">
        <v>22256</v>
      </c>
      <c r="K984" s="5" t="s">
        <v>33</v>
      </c>
      <c r="L984" s="5">
        <v>574414</v>
      </c>
      <c r="M984" s="5">
        <v>1152142</v>
      </c>
      <c r="N984" s="5">
        <v>295843</v>
      </c>
      <c r="O984" s="5">
        <v>27257</v>
      </c>
      <c r="P984" s="5">
        <v>22224</v>
      </c>
      <c r="Q984" s="5" t="s">
        <v>33</v>
      </c>
      <c r="R984" s="5" t="s">
        <v>33</v>
      </c>
      <c r="S984" s="5">
        <v>44825</v>
      </c>
      <c r="T984" s="5">
        <v>81761</v>
      </c>
      <c r="U984" s="5">
        <v>81263</v>
      </c>
      <c r="V984" s="5">
        <v>41789</v>
      </c>
      <c r="W984" s="5">
        <v>201</v>
      </c>
      <c r="X984" s="5">
        <v>502608</v>
      </c>
      <c r="Y984" s="5">
        <v>14985</v>
      </c>
    </row>
    <row r="985" spans="1:25" x14ac:dyDescent="0.3">
      <c r="A985" s="1">
        <v>4004320</v>
      </c>
      <c r="B985" s="1" t="s">
        <v>21</v>
      </c>
      <c r="C985" s="2"/>
      <c r="D985" s="4" t="s">
        <v>63</v>
      </c>
      <c r="E985" s="4">
        <v>4004320</v>
      </c>
      <c r="F985" s="5">
        <v>28322</v>
      </c>
      <c r="G985" s="5">
        <v>110771</v>
      </c>
      <c r="H985" s="5">
        <v>35049</v>
      </c>
      <c r="I985" s="5">
        <v>287169</v>
      </c>
      <c r="J985" s="5">
        <v>41499</v>
      </c>
      <c r="K985" s="5" t="s">
        <v>33</v>
      </c>
      <c r="L985" s="5">
        <v>502810</v>
      </c>
      <c r="M985" s="5">
        <v>1164172</v>
      </c>
      <c r="N985" s="5">
        <v>315406</v>
      </c>
      <c r="O985" s="5">
        <v>23451</v>
      </c>
      <c r="P985" s="5">
        <v>21882</v>
      </c>
      <c r="Q985" s="5" t="s">
        <v>33</v>
      </c>
      <c r="R985" s="5" t="s">
        <v>33</v>
      </c>
      <c r="S985" s="5">
        <v>47514</v>
      </c>
      <c r="T985" s="5">
        <v>80985</v>
      </c>
      <c r="U985" s="5">
        <v>78078</v>
      </c>
      <c r="V985" s="5">
        <v>36571</v>
      </c>
      <c r="W985" s="5">
        <v>837</v>
      </c>
      <c r="X985" s="5">
        <v>387815</v>
      </c>
      <c r="Y985" s="5">
        <v>14625</v>
      </c>
    </row>
    <row r="986" spans="1:25" x14ac:dyDescent="0.3">
      <c r="A986" s="1">
        <v>4004320</v>
      </c>
      <c r="B986" s="1" t="s">
        <v>22</v>
      </c>
      <c r="C986" s="2"/>
      <c r="D986" s="4" t="s">
        <v>63</v>
      </c>
      <c r="E986" s="4">
        <v>4004320</v>
      </c>
      <c r="F986" s="5">
        <v>16218</v>
      </c>
      <c r="G986" s="5">
        <v>413990</v>
      </c>
      <c r="H986" s="5">
        <v>27788</v>
      </c>
      <c r="I986" s="5">
        <v>258710</v>
      </c>
      <c r="J986" s="5">
        <v>45219</v>
      </c>
      <c r="K986" s="5" t="s">
        <v>33</v>
      </c>
      <c r="L986" s="5">
        <v>761924</v>
      </c>
      <c r="M986" s="5">
        <v>1198457</v>
      </c>
      <c r="N986" s="5">
        <v>278721</v>
      </c>
      <c r="O986" s="5">
        <v>28242</v>
      </c>
      <c r="P986" s="5">
        <v>20111</v>
      </c>
      <c r="Q986" s="5" t="s">
        <v>33</v>
      </c>
      <c r="R986" s="5" t="s">
        <v>33</v>
      </c>
      <c r="S986" s="5">
        <v>57013</v>
      </c>
      <c r="T986" s="5">
        <v>73146</v>
      </c>
      <c r="U986" s="5">
        <v>76145</v>
      </c>
      <c r="V986" s="5">
        <v>35628</v>
      </c>
      <c r="W986" s="5">
        <v>1509</v>
      </c>
      <c r="X986" s="5">
        <v>408972</v>
      </c>
      <c r="Y986" s="5">
        <v>26731</v>
      </c>
    </row>
    <row r="987" spans="1:25" x14ac:dyDescent="0.3">
      <c r="A987" s="1">
        <v>4004320</v>
      </c>
      <c r="B987" s="1" t="s">
        <v>23</v>
      </c>
      <c r="C987" s="2"/>
      <c r="D987" s="4" t="s">
        <v>63</v>
      </c>
      <c r="E987" s="4">
        <v>4004320</v>
      </c>
      <c r="F987" s="5">
        <v>1035</v>
      </c>
      <c r="G987" s="5">
        <v>157802</v>
      </c>
      <c r="H987" s="5">
        <v>22128</v>
      </c>
      <c r="I987" s="5">
        <v>225956</v>
      </c>
      <c r="J987" s="5">
        <v>67804</v>
      </c>
      <c r="K987" s="5" t="s">
        <v>33</v>
      </c>
      <c r="L987" s="5">
        <v>474726</v>
      </c>
      <c r="M987" s="5">
        <v>1223015</v>
      </c>
      <c r="N987" s="5">
        <v>301162</v>
      </c>
      <c r="O987" s="5">
        <v>16669</v>
      </c>
      <c r="P987" s="5">
        <v>29122</v>
      </c>
      <c r="Q987" s="5" t="s">
        <v>33</v>
      </c>
      <c r="R987" s="5" t="s">
        <v>33</v>
      </c>
      <c r="S987" s="5">
        <v>54826</v>
      </c>
      <c r="T987" s="5">
        <v>118124</v>
      </c>
      <c r="U987" s="5">
        <v>77687</v>
      </c>
      <c r="V987" s="5">
        <v>49872</v>
      </c>
      <c r="W987" s="5">
        <v>311</v>
      </c>
      <c r="X987" s="5">
        <v>344216</v>
      </c>
      <c r="Y987" s="5">
        <v>22555</v>
      </c>
    </row>
    <row r="988" spans="1:25" x14ac:dyDescent="0.3">
      <c r="A988" s="1">
        <v>4004320</v>
      </c>
      <c r="B988" s="1" t="s">
        <v>24</v>
      </c>
      <c r="C988" s="2"/>
      <c r="D988" s="4" t="s">
        <v>63</v>
      </c>
      <c r="E988" s="4">
        <v>4004320</v>
      </c>
      <c r="F988" s="5">
        <v>0</v>
      </c>
      <c r="G988" s="5">
        <v>409392</v>
      </c>
      <c r="H988" s="5">
        <v>51041</v>
      </c>
      <c r="I988" s="5">
        <v>219155</v>
      </c>
      <c r="J988" s="5">
        <v>60158</v>
      </c>
      <c r="K988" s="5" t="s">
        <v>33</v>
      </c>
      <c r="L988" s="5">
        <v>739746</v>
      </c>
      <c r="M988" s="5">
        <v>1416242</v>
      </c>
      <c r="N988" s="5">
        <v>293367</v>
      </c>
      <c r="O988" s="5">
        <v>17157</v>
      </c>
      <c r="P988" s="5">
        <v>25101</v>
      </c>
      <c r="Q988" s="5" t="s">
        <v>33</v>
      </c>
      <c r="R988" s="5" t="s">
        <v>33</v>
      </c>
      <c r="S988" s="5">
        <v>50120</v>
      </c>
      <c r="T988" s="5">
        <v>74513</v>
      </c>
      <c r="U988" s="5">
        <v>80268</v>
      </c>
      <c r="V988" s="5">
        <v>57893</v>
      </c>
      <c r="W988" s="5">
        <v>166</v>
      </c>
      <c r="X988" s="5">
        <v>349493</v>
      </c>
      <c r="Y988" s="5">
        <v>22628</v>
      </c>
    </row>
    <row r="989" spans="1:25" x14ac:dyDescent="0.3">
      <c r="A989" s="1">
        <v>4004320</v>
      </c>
      <c r="B989" s="1" t="s">
        <v>25</v>
      </c>
      <c r="C989" s="2"/>
      <c r="D989" s="4" t="s">
        <v>63</v>
      </c>
      <c r="E989" s="4">
        <v>4004320</v>
      </c>
      <c r="F989" s="5">
        <v>0</v>
      </c>
      <c r="G989" s="5">
        <v>207956</v>
      </c>
      <c r="H989" s="5">
        <v>36472</v>
      </c>
      <c r="I989" s="5">
        <v>213313</v>
      </c>
      <c r="J989" s="5">
        <v>76191</v>
      </c>
      <c r="K989" s="5" t="s">
        <v>33</v>
      </c>
      <c r="L989" s="5">
        <v>533932</v>
      </c>
      <c r="M989" s="5">
        <v>1698176</v>
      </c>
      <c r="N989" s="5">
        <v>320551</v>
      </c>
      <c r="O989" s="5">
        <v>16004</v>
      </c>
      <c r="P989" s="5">
        <v>22219</v>
      </c>
      <c r="Q989" s="5" t="s">
        <v>33</v>
      </c>
      <c r="R989" s="5" t="s">
        <v>33</v>
      </c>
      <c r="S989" s="5">
        <v>43005</v>
      </c>
      <c r="T989" s="5">
        <v>64071</v>
      </c>
      <c r="U989" s="5">
        <v>67498</v>
      </c>
      <c r="V989" s="5">
        <v>53334</v>
      </c>
      <c r="W989" s="5">
        <v>259</v>
      </c>
      <c r="X989" s="5">
        <v>365974</v>
      </c>
      <c r="Y989" s="5">
        <v>22775</v>
      </c>
    </row>
    <row r="990" spans="1:25" x14ac:dyDescent="0.3">
      <c r="A990" s="1">
        <v>4004320</v>
      </c>
      <c r="B990" s="1" t="s">
        <v>26</v>
      </c>
      <c r="C990" s="2"/>
      <c r="D990" s="4" t="s">
        <v>63</v>
      </c>
      <c r="E990" s="4">
        <v>4004320</v>
      </c>
      <c r="F990" s="5">
        <v>0</v>
      </c>
      <c r="G990" s="5">
        <v>166113</v>
      </c>
      <c r="H990" s="5">
        <v>48836</v>
      </c>
      <c r="I990" s="5">
        <v>246481</v>
      </c>
      <c r="J990" s="5">
        <v>65411</v>
      </c>
      <c r="K990" s="5" t="s">
        <v>33</v>
      </c>
      <c r="L990" s="5">
        <v>526841</v>
      </c>
      <c r="M990" s="5">
        <v>1466367</v>
      </c>
      <c r="N990" s="5">
        <v>276857</v>
      </c>
      <c r="O990" s="5">
        <v>19210</v>
      </c>
      <c r="P990" s="5">
        <v>18582</v>
      </c>
      <c r="Q990" s="5" t="s">
        <v>33</v>
      </c>
      <c r="R990" s="5" t="s">
        <v>33</v>
      </c>
      <c r="S990" s="5">
        <v>42252</v>
      </c>
      <c r="T990" s="5">
        <v>62161</v>
      </c>
      <c r="U990" s="5">
        <v>64174</v>
      </c>
      <c r="V990" s="5">
        <v>52672</v>
      </c>
      <c r="W990" s="5">
        <v>388</v>
      </c>
      <c r="X990" s="5">
        <v>287672</v>
      </c>
      <c r="Y990" s="5">
        <v>17858</v>
      </c>
    </row>
    <row r="991" spans="1:25" x14ac:dyDescent="0.3">
      <c r="A991" s="1">
        <v>4004320</v>
      </c>
      <c r="B991" s="1" t="s">
        <v>27</v>
      </c>
      <c r="C991" s="2"/>
      <c r="D991" s="4" t="s">
        <v>63</v>
      </c>
      <c r="E991" s="4">
        <v>4004320</v>
      </c>
      <c r="F991" s="5">
        <v>0</v>
      </c>
      <c r="G991" s="5">
        <v>121363</v>
      </c>
      <c r="H991" s="5">
        <v>34235</v>
      </c>
      <c r="I991" s="5">
        <v>236777</v>
      </c>
      <c r="J991" s="5">
        <v>53114</v>
      </c>
      <c r="K991" s="5" t="s">
        <v>33</v>
      </c>
      <c r="L991" s="5">
        <v>445551</v>
      </c>
      <c r="M991" s="5">
        <v>1442716</v>
      </c>
      <c r="N991" s="5">
        <v>310480</v>
      </c>
      <c r="O991" s="5">
        <v>19974</v>
      </c>
      <c r="P991" s="5">
        <v>19457</v>
      </c>
      <c r="Q991" s="5" t="s">
        <v>33</v>
      </c>
      <c r="R991" s="5" t="s">
        <v>33</v>
      </c>
      <c r="S991" s="5">
        <v>42360</v>
      </c>
      <c r="T991" s="5">
        <v>54010</v>
      </c>
      <c r="U991" s="5">
        <v>61336</v>
      </c>
      <c r="V991" s="5">
        <v>41889</v>
      </c>
      <c r="W991" s="5">
        <v>240</v>
      </c>
      <c r="X991" s="5">
        <v>247497</v>
      </c>
      <c r="Y991" s="5">
        <v>19214</v>
      </c>
    </row>
    <row r="992" spans="1:25" x14ac:dyDescent="0.3">
      <c r="A992" s="1">
        <v>4004320</v>
      </c>
      <c r="B992" s="1" t="s">
        <v>28</v>
      </c>
      <c r="C992" s="2"/>
      <c r="D992" s="4" t="s">
        <v>63</v>
      </c>
      <c r="E992" s="4">
        <v>4004320</v>
      </c>
      <c r="F992" s="5">
        <v>0</v>
      </c>
      <c r="G992" s="5">
        <v>1229905</v>
      </c>
      <c r="H992" s="5">
        <v>80808</v>
      </c>
      <c r="I992" s="5">
        <v>283097</v>
      </c>
      <c r="J992" s="5">
        <v>98575</v>
      </c>
      <c r="K992" s="5" t="s">
        <v>33</v>
      </c>
      <c r="L992" s="5">
        <v>1692386</v>
      </c>
      <c r="M992" s="5">
        <v>1441790</v>
      </c>
      <c r="N992" s="5">
        <v>257259</v>
      </c>
      <c r="O992" s="5">
        <v>17363</v>
      </c>
      <c r="P992" s="5">
        <v>21546</v>
      </c>
      <c r="Q992" s="5" t="s">
        <v>33</v>
      </c>
      <c r="R992" s="5" t="s">
        <v>33</v>
      </c>
      <c r="S992" s="5">
        <v>38018</v>
      </c>
      <c r="T992" s="5">
        <v>59218</v>
      </c>
      <c r="U992" s="5">
        <v>63358</v>
      </c>
      <c r="V992" s="5">
        <v>34386</v>
      </c>
      <c r="W992" s="5">
        <v>110</v>
      </c>
      <c r="X992" s="5">
        <v>251823</v>
      </c>
      <c r="Y992" s="5">
        <v>16656</v>
      </c>
    </row>
    <row r="993" spans="1:25" x14ac:dyDescent="0.3">
      <c r="A993" s="1">
        <v>4004320</v>
      </c>
      <c r="B993" s="1" t="s">
        <v>29</v>
      </c>
      <c r="C993" s="2"/>
      <c r="D993" s="4" t="s">
        <v>63</v>
      </c>
      <c r="E993" s="4">
        <v>4004320</v>
      </c>
      <c r="F993" s="5">
        <v>0</v>
      </c>
      <c r="G993" s="5">
        <v>111082</v>
      </c>
      <c r="H993" s="5">
        <v>75558</v>
      </c>
      <c r="I993" s="5">
        <v>335986</v>
      </c>
      <c r="J993" s="5">
        <v>81513</v>
      </c>
      <c r="K993" s="5" t="s">
        <v>33</v>
      </c>
      <c r="L993" s="5">
        <v>604363</v>
      </c>
      <c r="M993" s="5">
        <v>1451651</v>
      </c>
      <c r="N993" s="5">
        <v>303683</v>
      </c>
      <c r="O993" s="5">
        <v>16991</v>
      </c>
      <c r="P993" s="5">
        <v>18429</v>
      </c>
      <c r="Q993" s="5" t="s">
        <v>33</v>
      </c>
      <c r="R993" s="5" t="s">
        <v>33</v>
      </c>
      <c r="S993" s="5">
        <v>39360</v>
      </c>
      <c r="T993" s="5">
        <v>64141</v>
      </c>
      <c r="U993" s="5">
        <v>58909</v>
      </c>
      <c r="V993" s="5">
        <v>27715</v>
      </c>
      <c r="W993" s="5">
        <v>146</v>
      </c>
      <c r="X993" s="5">
        <v>224146</v>
      </c>
      <c r="Y993" s="5">
        <v>17579</v>
      </c>
    </row>
    <row r="994" spans="1:25" x14ac:dyDescent="0.3">
      <c r="A994" s="1">
        <v>4004320</v>
      </c>
      <c r="B994" s="1" t="s">
        <v>30</v>
      </c>
      <c r="C994" s="2"/>
      <c r="D994" s="4" t="s">
        <v>63</v>
      </c>
      <c r="E994" s="4">
        <v>4004320</v>
      </c>
      <c r="F994" s="5">
        <v>0</v>
      </c>
      <c r="G994" s="5">
        <v>135424</v>
      </c>
      <c r="H994" s="5">
        <v>45911</v>
      </c>
      <c r="I994" s="5">
        <v>312396</v>
      </c>
      <c r="J994" s="5">
        <v>173518</v>
      </c>
      <c r="K994" s="5" t="s">
        <v>33</v>
      </c>
      <c r="L994" s="5">
        <v>667249</v>
      </c>
      <c r="M994" s="5">
        <v>1417257</v>
      </c>
      <c r="N994" s="5">
        <v>247769</v>
      </c>
      <c r="O994" s="5">
        <v>15267</v>
      </c>
      <c r="P994" s="5">
        <v>18701</v>
      </c>
      <c r="Q994" s="5" t="s">
        <v>33</v>
      </c>
      <c r="R994" s="5" t="s">
        <v>33</v>
      </c>
      <c r="S994" s="5">
        <v>39318</v>
      </c>
      <c r="T994" s="5">
        <v>66174</v>
      </c>
      <c r="U994" s="5">
        <v>54648</v>
      </c>
      <c r="V994" s="5">
        <v>22787</v>
      </c>
      <c r="W994" s="5">
        <v>45</v>
      </c>
      <c r="X994" s="5">
        <v>195069</v>
      </c>
      <c r="Y994" s="5">
        <v>16300</v>
      </c>
    </row>
    <row r="995" spans="1:25" x14ac:dyDescent="0.3">
      <c r="A995" s="1">
        <v>4004320</v>
      </c>
      <c r="B995" s="1" t="s">
        <v>31</v>
      </c>
      <c r="C995" s="2"/>
      <c r="D995" s="4" t="s">
        <v>63</v>
      </c>
      <c r="E995" s="4">
        <v>4004320</v>
      </c>
      <c r="F995" s="5">
        <v>0</v>
      </c>
      <c r="G995" s="5">
        <v>87427</v>
      </c>
      <c r="H995" s="5">
        <v>28891</v>
      </c>
      <c r="I995" s="5">
        <v>276579</v>
      </c>
      <c r="J995" s="5">
        <v>111517</v>
      </c>
      <c r="K995" s="5" t="s">
        <v>33</v>
      </c>
      <c r="L995" s="5">
        <v>504414</v>
      </c>
      <c r="M995" s="5">
        <v>1474617</v>
      </c>
      <c r="N995" s="5">
        <v>282328</v>
      </c>
      <c r="O995" s="5">
        <v>16301</v>
      </c>
      <c r="P995" s="5">
        <v>19654</v>
      </c>
      <c r="Q995" s="5" t="s">
        <v>33</v>
      </c>
      <c r="R995" s="5" t="s">
        <v>33</v>
      </c>
      <c r="S995" s="5">
        <v>43055</v>
      </c>
      <c r="T995" s="5">
        <v>63594</v>
      </c>
      <c r="U995" s="5">
        <v>57949</v>
      </c>
      <c r="V995" s="5">
        <v>22270</v>
      </c>
      <c r="W995" s="5">
        <v>25</v>
      </c>
      <c r="X995" s="5">
        <v>198738</v>
      </c>
      <c r="Y995" s="5">
        <v>17733</v>
      </c>
    </row>
    <row r="996" spans="1:25" x14ac:dyDescent="0.3">
      <c r="A996" s="1">
        <v>4056998</v>
      </c>
      <c r="B996" s="1" t="s">
        <v>0</v>
      </c>
      <c r="C996" s="2"/>
      <c r="D996" s="4" t="s">
        <v>64</v>
      </c>
      <c r="E996" s="4">
        <v>4056998</v>
      </c>
      <c r="F996" s="5">
        <v>35648</v>
      </c>
      <c r="G996" s="5">
        <v>444220</v>
      </c>
      <c r="H996" s="5">
        <v>459566</v>
      </c>
      <c r="I996" s="5">
        <v>745931</v>
      </c>
      <c r="J996" s="5">
        <v>82114</v>
      </c>
      <c r="K996" s="5">
        <v>0</v>
      </c>
      <c r="L996" s="5">
        <v>1767478</v>
      </c>
      <c r="M996" s="5">
        <v>1912465</v>
      </c>
      <c r="N996" s="5">
        <v>139404</v>
      </c>
      <c r="O996" s="5">
        <v>29278</v>
      </c>
      <c r="P996" s="5">
        <v>21537</v>
      </c>
      <c r="Q996" s="5">
        <v>0</v>
      </c>
      <c r="R996" s="5">
        <v>0</v>
      </c>
      <c r="S996" s="5">
        <v>60777</v>
      </c>
      <c r="T996" s="5">
        <v>104532</v>
      </c>
      <c r="U996" s="5">
        <v>60040</v>
      </c>
      <c r="V996" s="5">
        <v>100726</v>
      </c>
      <c r="W996" s="5">
        <v>9128</v>
      </c>
      <c r="X996" s="5">
        <v>391638</v>
      </c>
      <c r="Y996" s="5">
        <v>545</v>
      </c>
    </row>
    <row r="997" spans="1:25" x14ac:dyDescent="0.3">
      <c r="A997" s="1">
        <v>4056998</v>
      </c>
      <c r="B997" s="1" t="s">
        <v>1</v>
      </c>
      <c r="C997" s="2"/>
      <c r="D997" s="4" t="s">
        <v>64</v>
      </c>
      <c r="E997" s="4">
        <v>4056998</v>
      </c>
      <c r="F997" s="5">
        <v>23785</v>
      </c>
      <c r="G997" s="5">
        <v>1506523</v>
      </c>
      <c r="H997" s="5">
        <v>290748</v>
      </c>
      <c r="I997" s="5">
        <v>414676</v>
      </c>
      <c r="J997" s="5">
        <v>61417</v>
      </c>
      <c r="K997" s="5">
        <v>0</v>
      </c>
      <c r="L997" s="5">
        <v>2297148</v>
      </c>
      <c r="M997" s="5">
        <v>2117029</v>
      </c>
      <c r="N997" s="5">
        <v>138572</v>
      </c>
      <c r="O997" s="5">
        <v>29481</v>
      </c>
      <c r="P997" s="5">
        <v>17023</v>
      </c>
      <c r="Q997" s="5">
        <v>0</v>
      </c>
      <c r="R997" s="5">
        <v>0</v>
      </c>
      <c r="S997" s="5">
        <v>58157</v>
      </c>
      <c r="T997" s="5">
        <v>90761</v>
      </c>
      <c r="U997" s="5">
        <v>61855</v>
      </c>
      <c r="V997" s="5">
        <v>107649</v>
      </c>
      <c r="W997" s="5">
        <v>9056</v>
      </c>
      <c r="X997" s="5">
        <v>386336</v>
      </c>
      <c r="Y997" s="5">
        <v>170</v>
      </c>
    </row>
    <row r="998" spans="1:25" x14ac:dyDescent="0.3">
      <c r="A998" s="1">
        <v>4056998</v>
      </c>
      <c r="B998" s="1" t="s">
        <v>2</v>
      </c>
      <c r="C998" s="2"/>
      <c r="D998" s="4" t="s">
        <v>64</v>
      </c>
      <c r="E998" s="4">
        <v>4056998</v>
      </c>
      <c r="F998" s="5">
        <v>66377</v>
      </c>
      <c r="G998" s="5">
        <v>297599</v>
      </c>
      <c r="H998" s="5">
        <v>266601</v>
      </c>
      <c r="I998" s="5">
        <v>405085</v>
      </c>
      <c r="J998" s="5">
        <v>32503</v>
      </c>
      <c r="K998" s="5">
        <v>0</v>
      </c>
      <c r="L998" s="5">
        <v>1234685</v>
      </c>
      <c r="M998" s="5">
        <v>2018446</v>
      </c>
      <c r="N998" s="5">
        <v>139738</v>
      </c>
      <c r="O998" s="5">
        <v>26702</v>
      </c>
      <c r="P998" s="5">
        <v>19846</v>
      </c>
      <c r="Q998" s="5">
        <v>0</v>
      </c>
      <c r="R998" s="5">
        <v>0</v>
      </c>
      <c r="S998" s="5">
        <v>56814</v>
      </c>
      <c r="T998" s="5">
        <v>92735</v>
      </c>
      <c r="U998" s="5">
        <v>57717</v>
      </c>
      <c r="V998" s="5">
        <v>97908</v>
      </c>
      <c r="W998" s="5">
        <v>7284</v>
      </c>
      <c r="X998" s="5">
        <v>217231</v>
      </c>
      <c r="Y998" s="5">
        <v>660</v>
      </c>
    </row>
    <row r="999" spans="1:25" x14ac:dyDescent="0.3">
      <c r="A999" s="1">
        <v>4056998</v>
      </c>
      <c r="B999" s="1" t="s">
        <v>3</v>
      </c>
      <c r="C999" s="2"/>
      <c r="D999" s="4" t="s">
        <v>64</v>
      </c>
      <c r="E999" s="4">
        <v>4056998</v>
      </c>
      <c r="F999" s="5">
        <v>34928</v>
      </c>
      <c r="G999" s="5">
        <v>280003</v>
      </c>
      <c r="H999" s="5">
        <v>181877</v>
      </c>
      <c r="I999" s="5">
        <v>359491</v>
      </c>
      <c r="J999" s="5">
        <v>58030</v>
      </c>
      <c r="K999" s="5">
        <v>0</v>
      </c>
      <c r="L999" s="5">
        <v>941858</v>
      </c>
      <c r="M999" s="5">
        <v>2033510</v>
      </c>
      <c r="N999" s="5">
        <v>144633</v>
      </c>
      <c r="O999" s="5">
        <v>17608</v>
      </c>
      <c r="P999" s="5">
        <v>17773</v>
      </c>
      <c r="Q999" s="5">
        <v>0</v>
      </c>
      <c r="R999" s="5">
        <v>0</v>
      </c>
      <c r="S999" s="5">
        <v>53010</v>
      </c>
      <c r="T999" s="5">
        <v>95778</v>
      </c>
      <c r="U999" s="5">
        <v>59606</v>
      </c>
      <c r="V999" s="5">
        <v>101995</v>
      </c>
      <c r="W999" s="5">
        <v>4499</v>
      </c>
      <c r="X999" s="5">
        <v>257226</v>
      </c>
      <c r="Y999" s="5">
        <v>316</v>
      </c>
    </row>
    <row r="1000" spans="1:25" x14ac:dyDescent="0.3">
      <c r="A1000" s="1">
        <v>4056998</v>
      </c>
      <c r="B1000" s="1" t="s">
        <v>4</v>
      </c>
      <c r="C1000" s="2"/>
      <c r="D1000" s="4" t="s">
        <v>64</v>
      </c>
      <c r="E1000" s="4">
        <v>4056998</v>
      </c>
      <c r="F1000" s="5">
        <v>-1101</v>
      </c>
      <c r="G1000" s="5">
        <v>179290</v>
      </c>
      <c r="H1000" s="5">
        <v>188167</v>
      </c>
      <c r="I1000" s="5">
        <v>332870</v>
      </c>
      <c r="J1000" s="5">
        <v>39314</v>
      </c>
      <c r="K1000" s="5">
        <v>0</v>
      </c>
      <c r="L1000" s="5">
        <v>738540</v>
      </c>
      <c r="M1000" s="5">
        <v>2115065</v>
      </c>
      <c r="N1000" s="5">
        <v>135660</v>
      </c>
      <c r="O1000" s="5">
        <v>15922</v>
      </c>
      <c r="P1000" s="5">
        <v>20572</v>
      </c>
      <c r="Q1000" s="5">
        <v>0</v>
      </c>
      <c r="R1000" s="5">
        <v>0</v>
      </c>
      <c r="S1000" s="5">
        <v>53564</v>
      </c>
      <c r="T1000" s="5">
        <v>96633</v>
      </c>
      <c r="U1000" s="5">
        <v>57771</v>
      </c>
      <c r="V1000" s="5">
        <v>83883</v>
      </c>
      <c r="W1000" s="5">
        <v>3657</v>
      </c>
      <c r="X1000" s="5">
        <v>242338</v>
      </c>
      <c r="Y1000" s="5">
        <v>538</v>
      </c>
    </row>
    <row r="1001" spans="1:25" x14ac:dyDescent="0.3">
      <c r="A1001" s="1">
        <v>4056998</v>
      </c>
      <c r="B1001" s="1" t="s">
        <v>5</v>
      </c>
      <c r="C1001" s="2"/>
      <c r="D1001" s="4" t="s">
        <v>64</v>
      </c>
      <c r="E1001" s="4">
        <v>4056998</v>
      </c>
      <c r="F1001" s="5">
        <v>15659</v>
      </c>
      <c r="G1001" s="5">
        <v>180819</v>
      </c>
      <c r="H1001" s="5">
        <v>189167</v>
      </c>
      <c r="I1001" s="5">
        <v>216051</v>
      </c>
      <c r="J1001" s="5">
        <v>36815</v>
      </c>
      <c r="K1001" s="5">
        <v>0</v>
      </c>
      <c r="L1001" s="5">
        <v>638509</v>
      </c>
      <c r="M1001" s="5">
        <v>2328566</v>
      </c>
      <c r="N1001" s="5">
        <v>122659</v>
      </c>
      <c r="O1001" s="5">
        <v>14985</v>
      </c>
      <c r="P1001" s="5">
        <v>20857</v>
      </c>
      <c r="Q1001" s="5">
        <v>0</v>
      </c>
      <c r="R1001" s="5">
        <v>0</v>
      </c>
      <c r="S1001" s="5">
        <v>50175</v>
      </c>
      <c r="T1001" s="5">
        <v>96652</v>
      </c>
      <c r="U1001" s="5">
        <v>57525</v>
      </c>
      <c r="V1001" s="5">
        <v>115469</v>
      </c>
      <c r="W1001" s="5">
        <v>2331</v>
      </c>
      <c r="X1001" s="5">
        <v>237192</v>
      </c>
      <c r="Y1001" s="5">
        <v>120</v>
      </c>
    </row>
    <row r="1002" spans="1:25" x14ac:dyDescent="0.3">
      <c r="A1002" s="1">
        <v>4056998</v>
      </c>
      <c r="B1002" s="1" t="s">
        <v>6</v>
      </c>
      <c r="C1002" s="2"/>
      <c r="D1002" s="4" t="s">
        <v>64</v>
      </c>
      <c r="E1002" s="4">
        <v>4056998</v>
      </c>
      <c r="F1002" s="5">
        <v>6148</v>
      </c>
      <c r="G1002" s="5">
        <v>278279</v>
      </c>
      <c r="H1002" s="5">
        <v>239043</v>
      </c>
      <c r="I1002" s="5">
        <v>205839</v>
      </c>
      <c r="J1002" s="5">
        <v>44177</v>
      </c>
      <c r="K1002" s="5">
        <v>0</v>
      </c>
      <c r="L1002" s="5">
        <v>773487</v>
      </c>
      <c r="M1002" s="5">
        <v>2336426</v>
      </c>
      <c r="N1002" s="5">
        <v>94103</v>
      </c>
      <c r="O1002" s="5">
        <v>16931</v>
      </c>
      <c r="P1002" s="5">
        <v>24306</v>
      </c>
      <c r="Q1002" s="5">
        <v>0</v>
      </c>
      <c r="R1002" s="5">
        <v>0</v>
      </c>
      <c r="S1002" s="5">
        <v>65468</v>
      </c>
      <c r="T1002" s="5">
        <v>69562</v>
      </c>
      <c r="U1002" s="5">
        <v>46992</v>
      </c>
      <c r="V1002" s="5">
        <v>94825</v>
      </c>
      <c r="W1002" s="5">
        <v>1937</v>
      </c>
      <c r="X1002" s="5">
        <v>277471</v>
      </c>
      <c r="Y1002" s="5">
        <v>2131</v>
      </c>
    </row>
    <row r="1003" spans="1:25" x14ac:dyDescent="0.3">
      <c r="A1003" s="1">
        <v>4056998</v>
      </c>
      <c r="B1003" s="1" t="s">
        <v>7</v>
      </c>
      <c r="C1003" s="2"/>
      <c r="D1003" s="4" t="s">
        <v>64</v>
      </c>
      <c r="E1003" s="4">
        <v>4056998</v>
      </c>
      <c r="F1003" s="5">
        <v>1673</v>
      </c>
      <c r="G1003" s="5">
        <v>316602</v>
      </c>
      <c r="H1003" s="5">
        <v>148413</v>
      </c>
      <c r="I1003" s="5">
        <v>199689</v>
      </c>
      <c r="J1003" s="5">
        <v>19425</v>
      </c>
      <c r="K1003" s="5">
        <v>0</v>
      </c>
      <c r="L1003" s="5">
        <v>685802</v>
      </c>
      <c r="M1003" s="5">
        <v>2407198</v>
      </c>
      <c r="N1003" s="5">
        <v>90671</v>
      </c>
      <c r="O1003" s="5">
        <v>14272</v>
      </c>
      <c r="P1003" s="5">
        <v>24879</v>
      </c>
      <c r="Q1003" s="5">
        <v>0</v>
      </c>
      <c r="R1003" s="5">
        <v>0</v>
      </c>
      <c r="S1003" s="5">
        <v>64474</v>
      </c>
      <c r="T1003" s="5">
        <v>65163</v>
      </c>
      <c r="U1003" s="5">
        <v>45339</v>
      </c>
      <c r="V1003" s="5">
        <v>90590</v>
      </c>
      <c r="W1003" s="5">
        <v>2167</v>
      </c>
      <c r="X1003" s="5">
        <v>365471</v>
      </c>
      <c r="Y1003" s="5">
        <v>3810</v>
      </c>
    </row>
    <row r="1004" spans="1:25" x14ac:dyDescent="0.3">
      <c r="A1004" s="1">
        <v>4056998</v>
      </c>
      <c r="B1004" s="1" t="s">
        <v>8</v>
      </c>
      <c r="C1004" s="2"/>
      <c r="D1004" s="4" t="s">
        <v>64</v>
      </c>
      <c r="E1004" s="4">
        <v>4056998</v>
      </c>
      <c r="F1004" s="5">
        <v>14573</v>
      </c>
      <c r="G1004" s="5">
        <v>198677</v>
      </c>
      <c r="H1004" s="5">
        <v>138316</v>
      </c>
      <c r="I1004" s="5">
        <v>163816</v>
      </c>
      <c r="J1004" s="5">
        <v>25506</v>
      </c>
      <c r="K1004" s="5">
        <v>0</v>
      </c>
      <c r="L1004" s="5">
        <v>540887</v>
      </c>
      <c r="M1004" s="5">
        <v>2638539</v>
      </c>
      <c r="N1004" s="5">
        <v>122617</v>
      </c>
      <c r="O1004" s="5">
        <v>14066</v>
      </c>
      <c r="P1004" s="5">
        <v>25970</v>
      </c>
      <c r="Q1004" s="5">
        <v>0</v>
      </c>
      <c r="R1004" s="5">
        <v>0</v>
      </c>
      <c r="S1004" s="5">
        <v>68054</v>
      </c>
      <c r="T1004" s="5">
        <v>64487</v>
      </c>
      <c r="U1004" s="5">
        <v>42196</v>
      </c>
      <c r="V1004" s="5">
        <v>100551</v>
      </c>
      <c r="W1004" s="5">
        <v>1517</v>
      </c>
      <c r="X1004" s="5">
        <v>264733</v>
      </c>
      <c r="Y1004" s="5">
        <v>3464</v>
      </c>
    </row>
    <row r="1005" spans="1:25" x14ac:dyDescent="0.3">
      <c r="A1005" s="1">
        <v>4056998</v>
      </c>
      <c r="B1005" s="1" t="s">
        <v>9</v>
      </c>
      <c r="C1005" s="2"/>
      <c r="D1005" s="4" t="s">
        <v>64</v>
      </c>
      <c r="E1005" s="4">
        <v>4056998</v>
      </c>
      <c r="F1005" s="5">
        <v>2298</v>
      </c>
      <c r="G1005" s="5">
        <v>525676</v>
      </c>
      <c r="H1005" s="5">
        <v>179887</v>
      </c>
      <c r="I1005" s="5">
        <v>176875</v>
      </c>
      <c r="J1005" s="5">
        <v>28089</v>
      </c>
      <c r="K1005" s="5">
        <v>0</v>
      </c>
      <c r="L1005" s="5">
        <v>912825</v>
      </c>
      <c r="M1005" s="5">
        <v>2999017</v>
      </c>
      <c r="N1005" s="5">
        <v>117901</v>
      </c>
      <c r="O1005" s="5">
        <v>14314</v>
      </c>
      <c r="P1005" s="5">
        <v>20825</v>
      </c>
      <c r="Q1005" s="5">
        <v>0</v>
      </c>
      <c r="R1005" s="5">
        <v>0</v>
      </c>
      <c r="S1005" s="5">
        <v>64189</v>
      </c>
      <c r="T1005" s="5">
        <v>78174</v>
      </c>
      <c r="U1005" s="5">
        <v>48889</v>
      </c>
      <c r="V1005" s="5">
        <v>94709</v>
      </c>
      <c r="W1005" s="5">
        <v>1333</v>
      </c>
      <c r="X1005" s="5">
        <v>298428</v>
      </c>
      <c r="Y1005" s="5">
        <v>3349</v>
      </c>
    </row>
    <row r="1006" spans="1:25" x14ac:dyDescent="0.3">
      <c r="A1006" s="1">
        <v>4056998</v>
      </c>
      <c r="B1006" s="1" t="s">
        <v>10</v>
      </c>
      <c r="C1006" s="2"/>
      <c r="D1006" s="4" t="s">
        <v>64</v>
      </c>
      <c r="E1006" s="4">
        <v>4056998</v>
      </c>
      <c r="F1006" s="5">
        <v>4097</v>
      </c>
      <c r="G1006" s="5">
        <v>1785195</v>
      </c>
      <c r="H1006" s="5">
        <v>240826</v>
      </c>
      <c r="I1006" s="5">
        <v>189850</v>
      </c>
      <c r="J1006" s="5">
        <v>20523</v>
      </c>
      <c r="K1006" s="5">
        <v>0</v>
      </c>
      <c r="L1006" s="5">
        <v>2240491</v>
      </c>
      <c r="M1006" s="5">
        <v>2833942</v>
      </c>
      <c r="N1006" s="5">
        <v>124345</v>
      </c>
      <c r="O1006" s="5">
        <v>15498</v>
      </c>
      <c r="P1006" s="5">
        <v>20483</v>
      </c>
      <c r="Q1006" s="5">
        <v>0</v>
      </c>
      <c r="R1006" s="5">
        <v>0</v>
      </c>
      <c r="S1006" s="5">
        <v>67306</v>
      </c>
      <c r="T1006" s="5">
        <v>64210</v>
      </c>
      <c r="U1006" s="5">
        <v>54833</v>
      </c>
      <c r="V1006" s="5">
        <v>76889</v>
      </c>
      <c r="W1006" s="5">
        <v>1253</v>
      </c>
      <c r="X1006" s="5">
        <v>211970</v>
      </c>
      <c r="Y1006" s="5">
        <v>2782</v>
      </c>
    </row>
    <row r="1007" spans="1:25" x14ac:dyDescent="0.3">
      <c r="A1007" s="1">
        <v>4056998</v>
      </c>
      <c r="B1007" s="1" t="s">
        <v>11</v>
      </c>
      <c r="C1007" s="2"/>
      <c r="D1007" s="4" t="s">
        <v>64</v>
      </c>
      <c r="E1007" s="4">
        <v>4056998</v>
      </c>
      <c r="F1007" s="5">
        <v>-648</v>
      </c>
      <c r="G1007" s="5">
        <v>161938</v>
      </c>
      <c r="H1007" s="5">
        <v>201728</v>
      </c>
      <c r="I1007" s="5">
        <v>203032</v>
      </c>
      <c r="J1007" s="5">
        <v>18190</v>
      </c>
      <c r="K1007" s="5">
        <v>0</v>
      </c>
      <c r="L1007" s="5">
        <v>584240</v>
      </c>
      <c r="M1007" s="5">
        <v>3047385</v>
      </c>
      <c r="N1007" s="5">
        <v>113637</v>
      </c>
      <c r="O1007" s="5">
        <v>17490</v>
      </c>
      <c r="P1007" s="5">
        <v>20139</v>
      </c>
      <c r="Q1007" s="5">
        <v>0</v>
      </c>
      <c r="R1007" s="5">
        <v>0</v>
      </c>
      <c r="S1007" s="5">
        <v>71586</v>
      </c>
      <c r="T1007" s="5">
        <v>71774</v>
      </c>
      <c r="U1007" s="5">
        <v>49943</v>
      </c>
      <c r="V1007" s="5">
        <v>71494</v>
      </c>
      <c r="W1007" s="5">
        <v>1775</v>
      </c>
      <c r="X1007" s="5">
        <v>265144</v>
      </c>
      <c r="Y1007" s="5">
        <v>-9046</v>
      </c>
    </row>
    <row r="1008" spans="1:25" x14ac:dyDescent="0.3">
      <c r="A1008" s="1">
        <v>4056998</v>
      </c>
      <c r="B1008" s="1" t="s">
        <v>12</v>
      </c>
      <c r="C1008" s="2"/>
      <c r="D1008" s="4" t="s">
        <v>64</v>
      </c>
      <c r="E1008" s="4">
        <v>4056998</v>
      </c>
      <c r="F1008" s="5">
        <v>3153</v>
      </c>
      <c r="G1008" s="5">
        <v>455617</v>
      </c>
      <c r="H1008" s="5">
        <v>133194</v>
      </c>
      <c r="I1008" s="5">
        <v>207500</v>
      </c>
      <c r="J1008" s="5">
        <v>32986</v>
      </c>
      <c r="K1008" s="5">
        <v>0</v>
      </c>
      <c r="L1008" s="5">
        <v>832450</v>
      </c>
      <c r="M1008" s="5">
        <v>2703844</v>
      </c>
      <c r="N1008" s="5">
        <v>106010</v>
      </c>
      <c r="O1008" s="5">
        <v>21726</v>
      </c>
      <c r="P1008" s="5">
        <v>14303</v>
      </c>
      <c r="Q1008" s="5">
        <v>0</v>
      </c>
      <c r="R1008" s="5">
        <v>0</v>
      </c>
      <c r="S1008" s="5">
        <v>77461</v>
      </c>
      <c r="T1008" s="5">
        <v>67737</v>
      </c>
      <c r="U1008" s="5">
        <v>51049</v>
      </c>
      <c r="V1008" s="5">
        <v>72298</v>
      </c>
      <c r="W1008" s="5">
        <v>1964</v>
      </c>
      <c r="X1008" s="5">
        <v>269690</v>
      </c>
      <c r="Y1008" s="5">
        <v>23280</v>
      </c>
    </row>
    <row r="1009" spans="1:25" x14ac:dyDescent="0.3">
      <c r="A1009" s="1">
        <v>4056998</v>
      </c>
      <c r="B1009" s="1" t="s">
        <v>13</v>
      </c>
      <c r="C1009" s="2"/>
      <c r="D1009" s="4" t="s">
        <v>64</v>
      </c>
      <c r="E1009" s="4">
        <v>4056998</v>
      </c>
      <c r="F1009" s="5">
        <v>7058</v>
      </c>
      <c r="G1009" s="5">
        <v>79070</v>
      </c>
      <c r="H1009" s="5">
        <v>125581</v>
      </c>
      <c r="I1009" s="5">
        <v>299934</v>
      </c>
      <c r="J1009" s="5">
        <v>48005</v>
      </c>
      <c r="K1009" s="5">
        <v>0</v>
      </c>
      <c r="L1009" s="5">
        <v>559649</v>
      </c>
      <c r="M1009" s="5">
        <v>2317684</v>
      </c>
      <c r="N1009" s="5">
        <v>93418</v>
      </c>
      <c r="O1009" s="5">
        <v>22049</v>
      </c>
      <c r="P1009" s="5">
        <v>14326</v>
      </c>
      <c r="Q1009" s="5">
        <v>0</v>
      </c>
      <c r="R1009" s="5">
        <v>0</v>
      </c>
      <c r="S1009" s="5">
        <v>66348</v>
      </c>
      <c r="T1009" s="5">
        <v>63303</v>
      </c>
      <c r="U1009" s="5">
        <v>50356</v>
      </c>
      <c r="V1009" s="5">
        <v>64707</v>
      </c>
      <c r="W1009" s="5">
        <v>2364</v>
      </c>
      <c r="X1009" s="5">
        <v>194849</v>
      </c>
      <c r="Y1009" s="5">
        <v>-4588</v>
      </c>
    </row>
    <row r="1010" spans="1:25" x14ac:dyDescent="0.3">
      <c r="A1010" s="1">
        <v>4056998</v>
      </c>
      <c r="B1010" s="1" t="s">
        <v>14</v>
      </c>
      <c r="C1010" s="2"/>
      <c r="D1010" s="4" t="s">
        <v>64</v>
      </c>
      <c r="E1010" s="4">
        <v>4056998</v>
      </c>
      <c r="F1010" s="5">
        <v>3571</v>
      </c>
      <c r="G1010" s="5">
        <v>331693</v>
      </c>
      <c r="H1010" s="5">
        <v>36462</v>
      </c>
      <c r="I1010" s="5">
        <v>195549</v>
      </c>
      <c r="J1010" s="5">
        <v>15758</v>
      </c>
      <c r="K1010" s="5" t="s">
        <v>33</v>
      </c>
      <c r="L1010" s="5">
        <v>583033</v>
      </c>
      <c r="M1010" s="5">
        <v>2350112</v>
      </c>
      <c r="N1010" s="5">
        <v>95592</v>
      </c>
      <c r="O1010" s="5">
        <v>21453</v>
      </c>
      <c r="P1010" s="5">
        <v>10891</v>
      </c>
      <c r="Q1010" s="5" t="s">
        <v>33</v>
      </c>
      <c r="R1010" s="5" t="s">
        <v>33</v>
      </c>
      <c r="S1010" s="5">
        <v>64502</v>
      </c>
      <c r="T1010" s="5">
        <v>66855</v>
      </c>
      <c r="U1010" s="5">
        <v>53933</v>
      </c>
      <c r="V1010" s="5">
        <v>63876</v>
      </c>
      <c r="W1010" s="5">
        <v>2364</v>
      </c>
      <c r="X1010" s="5">
        <v>306222</v>
      </c>
      <c r="Y1010" s="5">
        <v>8908</v>
      </c>
    </row>
    <row r="1011" spans="1:25" x14ac:dyDescent="0.3">
      <c r="A1011" s="1">
        <v>4056998</v>
      </c>
      <c r="B1011" s="1" t="s">
        <v>15</v>
      </c>
      <c r="C1011" s="2"/>
      <c r="D1011" s="4" t="s">
        <v>64</v>
      </c>
      <c r="E1011" s="4">
        <v>4056998</v>
      </c>
      <c r="F1011" s="5">
        <v>4548</v>
      </c>
      <c r="G1011" s="5">
        <v>61088</v>
      </c>
      <c r="H1011" s="5">
        <v>54012</v>
      </c>
      <c r="I1011" s="5">
        <v>230127</v>
      </c>
      <c r="J1011" s="5">
        <v>37082</v>
      </c>
      <c r="K1011" s="5" t="s">
        <v>33</v>
      </c>
      <c r="L1011" s="5">
        <v>386857</v>
      </c>
      <c r="M1011" s="5">
        <v>1830352</v>
      </c>
      <c r="N1011" s="5">
        <v>89338</v>
      </c>
      <c r="O1011" s="5">
        <v>16230</v>
      </c>
      <c r="P1011" s="5">
        <v>10486</v>
      </c>
      <c r="Q1011" s="5" t="s">
        <v>33</v>
      </c>
      <c r="R1011" s="5" t="s">
        <v>33</v>
      </c>
      <c r="S1011" s="5">
        <v>58996</v>
      </c>
      <c r="T1011" s="5">
        <v>25948</v>
      </c>
      <c r="U1011" s="5">
        <v>49448</v>
      </c>
      <c r="V1011" s="5">
        <v>64123</v>
      </c>
      <c r="W1011" s="5">
        <v>2239</v>
      </c>
      <c r="X1011" s="5">
        <v>188135</v>
      </c>
      <c r="Y1011" s="5">
        <v>784</v>
      </c>
    </row>
    <row r="1012" spans="1:25" x14ac:dyDescent="0.3">
      <c r="A1012" s="1">
        <v>4056998</v>
      </c>
      <c r="B1012" s="1" t="s">
        <v>16</v>
      </c>
      <c r="C1012" s="2"/>
      <c r="D1012" s="4" t="s">
        <v>64</v>
      </c>
      <c r="E1012" s="4">
        <v>4056998</v>
      </c>
      <c r="F1012" s="5">
        <v>14888</v>
      </c>
      <c r="G1012" s="5">
        <v>424050</v>
      </c>
      <c r="H1012" s="5">
        <v>37898</v>
      </c>
      <c r="I1012" s="5">
        <v>186532</v>
      </c>
      <c r="J1012" s="5">
        <v>96342</v>
      </c>
      <c r="K1012" s="5" t="s">
        <v>33</v>
      </c>
      <c r="L1012" s="5">
        <v>759710</v>
      </c>
      <c r="M1012" s="5">
        <v>1716746</v>
      </c>
      <c r="N1012" s="5">
        <v>94516</v>
      </c>
      <c r="O1012" s="5">
        <v>15981</v>
      </c>
      <c r="P1012" s="5">
        <v>11678</v>
      </c>
      <c r="Q1012" s="5" t="s">
        <v>33</v>
      </c>
      <c r="R1012" s="5" t="s">
        <v>33</v>
      </c>
      <c r="S1012" s="5">
        <v>56286</v>
      </c>
      <c r="T1012" s="5">
        <v>36678</v>
      </c>
      <c r="U1012" s="5">
        <v>47570</v>
      </c>
      <c r="V1012" s="5">
        <v>65427</v>
      </c>
      <c r="W1012" s="5">
        <v>4506</v>
      </c>
      <c r="X1012" s="5">
        <v>196580</v>
      </c>
      <c r="Y1012" s="5">
        <v>-3973</v>
      </c>
    </row>
    <row r="1013" spans="1:25" x14ac:dyDescent="0.3">
      <c r="A1013" s="1">
        <v>4056998</v>
      </c>
      <c r="B1013" s="1" t="s">
        <v>17</v>
      </c>
      <c r="C1013" s="2"/>
      <c r="D1013" s="4" t="s">
        <v>64</v>
      </c>
      <c r="E1013" s="4">
        <v>4056998</v>
      </c>
      <c r="F1013" s="5">
        <v>21694</v>
      </c>
      <c r="G1013" s="5">
        <v>129834</v>
      </c>
      <c r="H1013" s="5">
        <v>63768</v>
      </c>
      <c r="I1013" s="5">
        <v>190752</v>
      </c>
      <c r="J1013" s="5">
        <v>12519</v>
      </c>
      <c r="K1013" s="5" t="s">
        <v>33</v>
      </c>
      <c r="L1013" s="5">
        <v>418566</v>
      </c>
      <c r="M1013" s="5">
        <v>1482907</v>
      </c>
      <c r="N1013" s="5">
        <v>89273</v>
      </c>
      <c r="O1013" s="5">
        <v>20170</v>
      </c>
      <c r="P1013" s="5">
        <v>11329</v>
      </c>
      <c r="Q1013" s="5" t="s">
        <v>33</v>
      </c>
      <c r="R1013" s="5" t="s">
        <v>33</v>
      </c>
      <c r="S1013" s="5">
        <v>67276</v>
      </c>
      <c r="T1013" s="5">
        <v>14676</v>
      </c>
      <c r="U1013" s="5">
        <v>51393</v>
      </c>
      <c r="V1013" s="5">
        <v>67776</v>
      </c>
      <c r="W1013" s="5">
        <v>5283</v>
      </c>
      <c r="X1013" s="5">
        <v>146518</v>
      </c>
      <c r="Y1013" s="5">
        <v>6468</v>
      </c>
    </row>
    <row r="1014" spans="1:25" x14ac:dyDescent="0.3">
      <c r="A1014" s="1">
        <v>4056998</v>
      </c>
      <c r="B1014" s="1" t="s">
        <v>18</v>
      </c>
      <c r="C1014" s="2"/>
      <c r="D1014" s="4" t="s">
        <v>64</v>
      </c>
      <c r="E1014" s="4">
        <v>4056998</v>
      </c>
      <c r="F1014" s="5">
        <v>1291</v>
      </c>
      <c r="G1014" s="5">
        <v>20936</v>
      </c>
      <c r="H1014" s="5">
        <v>16425</v>
      </c>
      <c r="I1014" s="5">
        <v>142210</v>
      </c>
      <c r="J1014" s="5">
        <v>4680</v>
      </c>
      <c r="K1014" s="5" t="s">
        <v>33</v>
      </c>
      <c r="L1014" s="5">
        <v>185541</v>
      </c>
      <c r="M1014" s="5">
        <v>1451289</v>
      </c>
      <c r="N1014" s="5">
        <v>96418</v>
      </c>
      <c r="O1014" s="5">
        <v>22098</v>
      </c>
      <c r="P1014" s="5">
        <v>10496</v>
      </c>
      <c r="Q1014" s="5" t="s">
        <v>33</v>
      </c>
      <c r="R1014" s="5" t="s">
        <v>33</v>
      </c>
      <c r="S1014" s="5">
        <v>45905</v>
      </c>
      <c r="T1014" s="5">
        <v>26782</v>
      </c>
      <c r="U1014" s="5">
        <v>71153</v>
      </c>
      <c r="V1014" s="5">
        <v>62174</v>
      </c>
      <c r="W1014" s="5">
        <v>10944</v>
      </c>
      <c r="X1014" s="5">
        <v>41318</v>
      </c>
      <c r="Y1014" s="5">
        <v>601</v>
      </c>
    </row>
    <row r="1015" spans="1:25" x14ac:dyDescent="0.3">
      <c r="A1015" s="1">
        <v>4056998</v>
      </c>
      <c r="B1015" s="1" t="s">
        <v>19</v>
      </c>
      <c r="C1015" s="2"/>
      <c r="D1015" s="4" t="s">
        <v>64</v>
      </c>
      <c r="E1015" s="4">
        <v>4056998</v>
      </c>
      <c r="F1015" s="5">
        <v>1202</v>
      </c>
      <c r="G1015" s="5">
        <v>136381</v>
      </c>
      <c r="H1015" s="5">
        <v>24214</v>
      </c>
      <c r="I1015" s="5">
        <v>135879</v>
      </c>
      <c r="J1015" s="5">
        <v>10875</v>
      </c>
      <c r="K1015" s="5" t="s">
        <v>33</v>
      </c>
      <c r="L1015" s="5">
        <v>308551</v>
      </c>
      <c r="M1015" s="5">
        <v>1422994</v>
      </c>
      <c r="N1015" s="5">
        <v>99046</v>
      </c>
      <c r="O1015" s="5">
        <v>17555</v>
      </c>
      <c r="P1015" s="5">
        <v>12510</v>
      </c>
      <c r="Q1015" s="5" t="s">
        <v>33</v>
      </c>
      <c r="R1015" s="5" t="s">
        <v>33</v>
      </c>
      <c r="S1015" s="5">
        <v>51282</v>
      </c>
      <c r="T1015" s="5">
        <v>25961</v>
      </c>
      <c r="U1015" s="5">
        <v>55050</v>
      </c>
      <c r="V1015" s="5">
        <v>68014</v>
      </c>
      <c r="W1015" s="5">
        <v>12905</v>
      </c>
      <c r="X1015" s="5">
        <v>125780</v>
      </c>
      <c r="Y1015" s="5">
        <v>538</v>
      </c>
    </row>
    <row r="1016" spans="1:25" x14ac:dyDescent="0.3">
      <c r="A1016" s="1">
        <v>4056998</v>
      </c>
      <c r="B1016" s="1" t="s">
        <v>20</v>
      </c>
      <c r="C1016" s="2"/>
      <c r="D1016" s="4" t="s">
        <v>64</v>
      </c>
      <c r="E1016" s="4">
        <v>4056998</v>
      </c>
      <c r="F1016" s="5">
        <v>5113</v>
      </c>
      <c r="G1016" s="5">
        <v>362757</v>
      </c>
      <c r="H1016" s="5">
        <v>20057</v>
      </c>
      <c r="I1016" s="5">
        <v>137575</v>
      </c>
      <c r="J1016" s="5">
        <v>32910</v>
      </c>
      <c r="K1016" s="5" t="s">
        <v>33</v>
      </c>
      <c r="L1016" s="5">
        <v>558412</v>
      </c>
      <c r="M1016" s="5">
        <v>1134206</v>
      </c>
      <c r="N1016" s="5">
        <v>101895</v>
      </c>
      <c r="O1016" s="5">
        <v>23175</v>
      </c>
      <c r="P1016" s="5">
        <v>10191</v>
      </c>
      <c r="Q1016" s="5" t="s">
        <v>33</v>
      </c>
      <c r="R1016" s="5" t="s">
        <v>33</v>
      </c>
      <c r="S1016" s="5">
        <v>49270</v>
      </c>
      <c r="T1016" s="5">
        <v>27373</v>
      </c>
      <c r="U1016" s="5">
        <v>58534</v>
      </c>
      <c r="V1016" s="5">
        <v>84969</v>
      </c>
      <c r="W1016" s="5">
        <v>14798</v>
      </c>
      <c r="X1016" s="5">
        <v>59924</v>
      </c>
      <c r="Y1016" s="5">
        <v>767</v>
      </c>
    </row>
    <row r="1017" spans="1:25" x14ac:dyDescent="0.3">
      <c r="A1017" s="1">
        <v>4056998</v>
      </c>
      <c r="B1017" s="1" t="s">
        <v>21</v>
      </c>
      <c r="C1017" s="2"/>
      <c r="D1017" s="4" t="s">
        <v>64</v>
      </c>
      <c r="E1017" s="4">
        <v>4056998</v>
      </c>
      <c r="F1017" s="5">
        <v>4841</v>
      </c>
      <c r="G1017" s="5">
        <v>50347</v>
      </c>
      <c r="H1017" s="5">
        <v>27741</v>
      </c>
      <c r="I1017" s="5">
        <v>120854</v>
      </c>
      <c r="J1017" s="5">
        <v>21905</v>
      </c>
      <c r="K1017" s="5" t="s">
        <v>33</v>
      </c>
      <c r="L1017" s="5">
        <v>225687</v>
      </c>
      <c r="M1017" s="5">
        <v>1116897</v>
      </c>
      <c r="N1017" s="5">
        <v>108657</v>
      </c>
      <c r="O1017" s="5">
        <v>12941</v>
      </c>
      <c r="P1017" s="5">
        <v>9983</v>
      </c>
      <c r="Q1017" s="5" t="s">
        <v>33</v>
      </c>
      <c r="R1017" s="5" t="s">
        <v>33</v>
      </c>
      <c r="S1017" s="5">
        <v>37082</v>
      </c>
      <c r="T1017" s="5">
        <v>29134</v>
      </c>
      <c r="U1017" s="5">
        <v>55039</v>
      </c>
      <c r="V1017" s="5">
        <v>82974</v>
      </c>
      <c r="W1017" s="5">
        <v>11909</v>
      </c>
      <c r="X1017" s="5">
        <v>90050</v>
      </c>
      <c r="Y1017" s="5">
        <v>658</v>
      </c>
    </row>
    <row r="1018" spans="1:25" x14ac:dyDescent="0.3">
      <c r="A1018" s="1">
        <v>4056998</v>
      </c>
      <c r="B1018" s="1" t="s">
        <v>22</v>
      </c>
      <c r="C1018" s="2"/>
      <c r="D1018" s="4" t="s">
        <v>64</v>
      </c>
      <c r="E1018" s="4">
        <v>4056998</v>
      </c>
      <c r="F1018" s="5">
        <v>9259</v>
      </c>
      <c r="G1018" s="5">
        <v>67165</v>
      </c>
      <c r="H1018" s="5">
        <v>16512</v>
      </c>
      <c r="I1018" s="5">
        <v>122464</v>
      </c>
      <c r="J1018" s="5">
        <v>34902</v>
      </c>
      <c r="K1018" s="5" t="s">
        <v>33</v>
      </c>
      <c r="L1018" s="5">
        <v>705513</v>
      </c>
      <c r="M1018" s="5">
        <v>1176562</v>
      </c>
      <c r="N1018" s="5">
        <v>158330</v>
      </c>
      <c r="O1018" s="5">
        <v>6530</v>
      </c>
      <c r="P1018" s="5">
        <v>8830</v>
      </c>
      <c r="Q1018" s="5" t="s">
        <v>33</v>
      </c>
      <c r="R1018" s="5" t="s">
        <v>33</v>
      </c>
      <c r="S1018" s="5">
        <v>32824</v>
      </c>
      <c r="T1018" s="5">
        <v>27607</v>
      </c>
      <c r="U1018" s="5">
        <v>50166</v>
      </c>
      <c r="V1018" s="5">
        <v>70347</v>
      </c>
      <c r="W1018" s="5">
        <v>9697</v>
      </c>
      <c r="X1018" s="5">
        <v>101262</v>
      </c>
      <c r="Y1018" s="5">
        <v>763</v>
      </c>
    </row>
    <row r="1019" spans="1:25" x14ac:dyDescent="0.3">
      <c r="A1019" s="1">
        <v>4056998</v>
      </c>
      <c r="B1019" s="1" t="s">
        <v>23</v>
      </c>
      <c r="C1019" s="2"/>
      <c r="D1019" s="4" t="s">
        <v>64</v>
      </c>
      <c r="E1019" s="4">
        <v>4056998</v>
      </c>
      <c r="F1019" s="5">
        <v>143</v>
      </c>
      <c r="G1019" s="5">
        <v>44410</v>
      </c>
      <c r="H1019" s="5">
        <v>28317</v>
      </c>
      <c r="I1019" s="5">
        <v>115800</v>
      </c>
      <c r="J1019" s="5">
        <v>14955</v>
      </c>
      <c r="K1019" s="5" t="s">
        <v>33</v>
      </c>
      <c r="L1019" s="5">
        <v>204120</v>
      </c>
      <c r="M1019" s="5">
        <v>1102341</v>
      </c>
      <c r="N1019" s="5">
        <v>87369</v>
      </c>
      <c r="O1019" s="5">
        <v>8607</v>
      </c>
      <c r="P1019" s="5">
        <v>7937</v>
      </c>
      <c r="Q1019" s="5" t="s">
        <v>33</v>
      </c>
      <c r="R1019" s="5" t="s">
        <v>33</v>
      </c>
      <c r="S1019" s="5">
        <v>29246</v>
      </c>
      <c r="T1019" s="5">
        <v>23764</v>
      </c>
      <c r="U1019" s="5">
        <v>53231</v>
      </c>
      <c r="V1019" s="5">
        <v>67705</v>
      </c>
      <c r="W1019" s="5">
        <v>6339</v>
      </c>
      <c r="X1019" s="5">
        <v>106173</v>
      </c>
      <c r="Y1019" s="5">
        <v>728</v>
      </c>
    </row>
    <row r="1020" spans="1:25" x14ac:dyDescent="0.3">
      <c r="A1020" s="1">
        <v>4056998</v>
      </c>
      <c r="B1020" s="1" t="s">
        <v>24</v>
      </c>
      <c r="C1020" s="2"/>
      <c r="D1020" s="4" t="s">
        <v>64</v>
      </c>
      <c r="E1020" s="4">
        <v>4056998</v>
      </c>
      <c r="F1020" s="5">
        <v>64907</v>
      </c>
      <c r="G1020" s="5">
        <v>40676</v>
      </c>
      <c r="H1020" s="5">
        <v>62374</v>
      </c>
      <c r="I1020" s="5">
        <v>129336</v>
      </c>
      <c r="J1020" s="5">
        <v>27832</v>
      </c>
      <c r="K1020" s="5" t="s">
        <v>33</v>
      </c>
      <c r="L1020" s="5">
        <v>325125</v>
      </c>
      <c r="M1020" s="5">
        <v>956097</v>
      </c>
      <c r="N1020" s="5">
        <v>83542</v>
      </c>
      <c r="O1020" s="5">
        <v>5884</v>
      </c>
      <c r="P1020" s="5">
        <v>7664</v>
      </c>
      <c r="Q1020" s="5" t="s">
        <v>33</v>
      </c>
      <c r="R1020" s="5" t="s">
        <v>33</v>
      </c>
      <c r="S1020" s="5">
        <v>32099</v>
      </c>
      <c r="T1020" s="5">
        <v>19877</v>
      </c>
      <c r="U1020" s="5">
        <v>43090</v>
      </c>
      <c r="V1020" s="5">
        <v>89395</v>
      </c>
      <c r="W1020" s="5">
        <v>188</v>
      </c>
      <c r="X1020" s="5">
        <v>104570</v>
      </c>
      <c r="Y1020" s="5">
        <v>3008</v>
      </c>
    </row>
    <row r="1021" spans="1:25" x14ac:dyDescent="0.3">
      <c r="A1021" s="1">
        <v>4056998</v>
      </c>
      <c r="B1021" s="1" t="s">
        <v>25</v>
      </c>
      <c r="C1021" s="2"/>
      <c r="D1021" s="4" t="s">
        <v>64</v>
      </c>
      <c r="E1021" s="4">
        <v>4056998</v>
      </c>
      <c r="F1021" s="5">
        <v>4475</v>
      </c>
      <c r="G1021" s="5">
        <v>139886</v>
      </c>
      <c r="H1021" s="5">
        <v>40112</v>
      </c>
      <c r="I1021" s="5">
        <v>140995</v>
      </c>
      <c r="J1021" s="5">
        <v>58291</v>
      </c>
      <c r="K1021" s="5" t="s">
        <v>33</v>
      </c>
      <c r="L1021" s="5">
        <v>383759</v>
      </c>
      <c r="M1021" s="5">
        <v>808919</v>
      </c>
      <c r="N1021" s="5">
        <v>86230</v>
      </c>
      <c r="O1021" s="5">
        <v>5851</v>
      </c>
      <c r="P1021" s="5">
        <v>7432</v>
      </c>
      <c r="Q1021" s="5" t="s">
        <v>33</v>
      </c>
      <c r="R1021" s="5" t="s">
        <v>33</v>
      </c>
      <c r="S1021" s="5">
        <v>28051</v>
      </c>
      <c r="T1021" s="5">
        <v>25823</v>
      </c>
      <c r="U1021" s="5">
        <v>34558</v>
      </c>
      <c r="V1021" s="5">
        <v>111447</v>
      </c>
      <c r="W1021" s="5">
        <v>854</v>
      </c>
      <c r="X1021" s="5">
        <v>124119</v>
      </c>
      <c r="Y1021" s="5">
        <v>3393</v>
      </c>
    </row>
    <row r="1022" spans="1:25" x14ac:dyDescent="0.3">
      <c r="A1022" s="1">
        <v>4056998</v>
      </c>
      <c r="B1022" s="1" t="s">
        <v>26</v>
      </c>
      <c r="C1022" s="2"/>
      <c r="D1022" s="4" t="s">
        <v>64</v>
      </c>
      <c r="E1022" s="4">
        <v>4056998</v>
      </c>
      <c r="F1022" s="5">
        <v>2103</v>
      </c>
      <c r="G1022" s="5">
        <v>248745</v>
      </c>
      <c r="H1022" s="5">
        <v>40593</v>
      </c>
      <c r="I1022" s="5">
        <v>129260</v>
      </c>
      <c r="J1022" s="5">
        <v>36561</v>
      </c>
      <c r="K1022" s="5" t="s">
        <v>33</v>
      </c>
      <c r="L1022" s="5">
        <v>457262</v>
      </c>
      <c r="M1022" s="5">
        <v>744967</v>
      </c>
      <c r="N1022" s="5">
        <v>100352</v>
      </c>
      <c r="O1022" s="5">
        <v>6390</v>
      </c>
      <c r="P1022" s="5">
        <v>7000</v>
      </c>
      <c r="Q1022" s="5" t="s">
        <v>33</v>
      </c>
      <c r="R1022" s="5" t="s">
        <v>33</v>
      </c>
      <c r="S1022" s="5">
        <v>26640</v>
      </c>
      <c r="T1022" s="5">
        <v>25866</v>
      </c>
      <c r="U1022" s="5">
        <v>36050</v>
      </c>
      <c r="V1022" s="5">
        <v>106747</v>
      </c>
      <c r="W1022" s="5">
        <v>988</v>
      </c>
      <c r="X1022" s="5">
        <v>114739</v>
      </c>
      <c r="Y1022" s="5">
        <v>3551</v>
      </c>
    </row>
    <row r="1023" spans="1:25" x14ac:dyDescent="0.3">
      <c r="A1023" s="1">
        <v>4056998</v>
      </c>
      <c r="B1023" s="1" t="s">
        <v>27</v>
      </c>
      <c r="C1023" s="2"/>
      <c r="D1023" s="4" t="s">
        <v>64</v>
      </c>
      <c r="E1023" s="4">
        <v>4056998</v>
      </c>
      <c r="F1023" s="5">
        <v>5836</v>
      </c>
      <c r="G1023" s="5">
        <v>178474</v>
      </c>
      <c r="H1023" s="5">
        <v>41665</v>
      </c>
      <c r="I1023" s="5">
        <v>119712</v>
      </c>
      <c r="J1023" s="5">
        <v>23806</v>
      </c>
      <c r="K1023" s="5" t="s">
        <v>33</v>
      </c>
      <c r="L1023" s="5">
        <v>369492</v>
      </c>
      <c r="M1023" s="5">
        <v>693072</v>
      </c>
      <c r="N1023" s="5">
        <v>105469</v>
      </c>
      <c r="O1023" s="5">
        <v>5986</v>
      </c>
      <c r="P1023" s="5">
        <v>5928</v>
      </c>
      <c r="Q1023" s="5" t="s">
        <v>33</v>
      </c>
      <c r="R1023" s="5" t="s">
        <v>33</v>
      </c>
      <c r="S1023" s="5">
        <v>25145</v>
      </c>
      <c r="T1023" s="5">
        <v>25119</v>
      </c>
      <c r="U1023" s="5">
        <v>35384</v>
      </c>
      <c r="V1023" s="5">
        <v>74734</v>
      </c>
      <c r="W1023" s="5">
        <v>1267</v>
      </c>
      <c r="X1023" s="5">
        <v>83853</v>
      </c>
      <c r="Y1023" s="5">
        <v>3217</v>
      </c>
    </row>
    <row r="1024" spans="1:25" x14ac:dyDescent="0.3">
      <c r="A1024" s="1">
        <v>4056998</v>
      </c>
      <c r="B1024" s="1" t="s">
        <v>28</v>
      </c>
      <c r="C1024" s="2"/>
      <c r="D1024" s="4" t="s">
        <v>64</v>
      </c>
      <c r="E1024" s="4">
        <v>4056998</v>
      </c>
      <c r="F1024" s="5">
        <v>596</v>
      </c>
      <c r="G1024" s="5">
        <v>48383</v>
      </c>
      <c r="H1024" s="5">
        <v>35899</v>
      </c>
      <c r="I1024" s="5">
        <v>121255</v>
      </c>
      <c r="J1024" s="5">
        <v>39574</v>
      </c>
      <c r="K1024" s="5" t="s">
        <v>33</v>
      </c>
      <c r="L1024" s="5">
        <v>245707</v>
      </c>
      <c r="M1024" s="5">
        <v>684630</v>
      </c>
      <c r="N1024" s="5">
        <v>98277</v>
      </c>
      <c r="O1024" s="5">
        <v>5765</v>
      </c>
      <c r="P1024" s="5">
        <v>6014</v>
      </c>
      <c r="Q1024" s="5" t="s">
        <v>33</v>
      </c>
      <c r="R1024" s="5" t="s">
        <v>33</v>
      </c>
      <c r="S1024" s="5">
        <v>25514</v>
      </c>
      <c r="T1024" s="5">
        <v>27231</v>
      </c>
      <c r="U1024" s="5">
        <v>34229</v>
      </c>
      <c r="V1024" s="5">
        <v>62092</v>
      </c>
      <c r="W1024" s="5">
        <v>1026</v>
      </c>
      <c r="X1024" s="5">
        <v>75336</v>
      </c>
      <c r="Y1024" s="5">
        <v>3259</v>
      </c>
    </row>
    <row r="1025" spans="1:25" x14ac:dyDescent="0.3">
      <c r="A1025" s="1">
        <v>4056998</v>
      </c>
      <c r="B1025" s="1" t="s">
        <v>29</v>
      </c>
      <c r="C1025" s="2"/>
      <c r="D1025" s="4" t="s">
        <v>64</v>
      </c>
      <c r="E1025" s="4">
        <v>4056998</v>
      </c>
      <c r="F1025" s="5">
        <v>607</v>
      </c>
      <c r="G1025" s="5">
        <v>73916</v>
      </c>
      <c r="H1025" s="5">
        <v>28609</v>
      </c>
      <c r="I1025" s="5">
        <v>116051</v>
      </c>
      <c r="J1025" s="5">
        <v>25951</v>
      </c>
      <c r="K1025" s="5" t="s">
        <v>33</v>
      </c>
      <c r="L1025" s="5">
        <v>245134</v>
      </c>
      <c r="M1025" s="5">
        <v>737268</v>
      </c>
      <c r="N1025" s="5">
        <v>91875</v>
      </c>
      <c r="O1025" s="5">
        <v>6344</v>
      </c>
      <c r="P1025" s="5">
        <v>6494</v>
      </c>
      <c r="Q1025" s="5" t="s">
        <v>33</v>
      </c>
      <c r="R1025" s="5" t="s">
        <v>33</v>
      </c>
      <c r="S1025" s="5">
        <v>22677</v>
      </c>
      <c r="T1025" s="5">
        <v>24659</v>
      </c>
      <c r="U1025" s="5">
        <v>32320</v>
      </c>
      <c r="V1025" s="5">
        <v>52763</v>
      </c>
      <c r="W1025" s="5">
        <v>810</v>
      </c>
      <c r="X1025" s="5">
        <v>71711</v>
      </c>
      <c r="Y1025" s="5">
        <v>3191</v>
      </c>
    </row>
    <row r="1026" spans="1:25" x14ac:dyDescent="0.3">
      <c r="A1026" s="1">
        <v>4056998</v>
      </c>
      <c r="B1026" s="1" t="s">
        <v>30</v>
      </c>
      <c r="C1026" s="2"/>
      <c r="D1026" s="4" t="s">
        <v>64</v>
      </c>
      <c r="E1026" s="4">
        <v>4056998</v>
      </c>
      <c r="F1026" s="5">
        <v>416</v>
      </c>
      <c r="G1026" s="5">
        <v>30093</v>
      </c>
      <c r="H1026" s="5">
        <v>17494</v>
      </c>
      <c r="I1026" s="5">
        <v>112127</v>
      </c>
      <c r="J1026" s="5">
        <v>22074</v>
      </c>
      <c r="K1026" s="5" t="s">
        <v>33</v>
      </c>
      <c r="L1026" s="5">
        <v>182204</v>
      </c>
      <c r="M1026" s="5">
        <v>690014</v>
      </c>
      <c r="N1026" s="5">
        <v>98011</v>
      </c>
      <c r="O1026" s="5">
        <v>5857</v>
      </c>
      <c r="P1026" s="5">
        <v>5341</v>
      </c>
      <c r="Q1026" s="5" t="s">
        <v>33</v>
      </c>
      <c r="R1026" s="5" t="s">
        <v>33</v>
      </c>
      <c r="S1026" s="5">
        <v>22957</v>
      </c>
      <c r="T1026" s="5">
        <v>24930</v>
      </c>
      <c r="U1026" s="5">
        <v>31255</v>
      </c>
      <c r="V1026" s="5">
        <v>44423</v>
      </c>
      <c r="W1026" s="5">
        <v>1162</v>
      </c>
      <c r="X1026" s="5">
        <v>74173</v>
      </c>
      <c r="Y1026" s="5">
        <v>3085</v>
      </c>
    </row>
    <row r="1027" spans="1:25" x14ac:dyDescent="0.3">
      <c r="A1027" s="1">
        <v>4056998</v>
      </c>
      <c r="B1027" s="1" t="s">
        <v>31</v>
      </c>
      <c r="C1027" s="2"/>
      <c r="D1027" s="4" t="s">
        <v>64</v>
      </c>
      <c r="E1027" s="4">
        <v>4056998</v>
      </c>
      <c r="F1027" s="5">
        <v>0</v>
      </c>
      <c r="G1027" s="5">
        <v>35768</v>
      </c>
      <c r="H1027" s="5">
        <v>30121</v>
      </c>
      <c r="I1027" s="5">
        <v>103326</v>
      </c>
      <c r="J1027" s="5">
        <v>20018</v>
      </c>
      <c r="K1027" s="5" t="s">
        <v>33</v>
      </c>
      <c r="L1027" s="5">
        <v>189233</v>
      </c>
      <c r="M1027" s="5">
        <v>618586</v>
      </c>
      <c r="N1027" s="5">
        <v>79990</v>
      </c>
      <c r="O1027" s="5">
        <v>6056</v>
      </c>
      <c r="P1027" s="5">
        <v>5944</v>
      </c>
      <c r="Q1027" s="5" t="s">
        <v>33</v>
      </c>
      <c r="R1027" s="5" t="s">
        <v>33</v>
      </c>
      <c r="S1027" s="5">
        <v>20735</v>
      </c>
      <c r="T1027" s="5">
        <v>22733</v>
      </c>
      <c r="U1027" s="5">
        <v>30732</v>
      </c>
      <c r="V1027" s="5">
        <v>39445</v>
      </c>
      <c r="W1027" s="5">
        <v>1328</v>
      </c>
      <c r="X1027" s="5">
        <v>71612</v>
      </c>
      <c r="Y1027" s="5">
        <v>3001</v>
      </c>
    </row>
    <row r="1028" spans="1:25" x14ac:dyDescent="0.3">
      <c r="A1028" s="1">
        <v>4062444</v>
      </c>
      <c r="B1028" s="1" t="s">
        <v>0</v>
      </c>
      <c r="C1028" s="2"/>
      <c r="D1028" s="4" t="s">
        <v>65</v>
      </c>
      <c r="E1028" s="4">
        <v>4062444</v>
      </c>
      <c r="F1028" s="5">
        <v>13883</v>
      </c>
      <c r="G1028" s="5">
        <v>329785</v>
      </c>
      <c r="H1028" s="5">
        <v>155902</v>
      </c>
      <c r="I1028" s="5">
        <v>405845</v>
      </c>
      <c r="J1028" s="5">
        <v>76236</v>
      </c>
      <c r="K1028" s="5">
        <v>0</v>
      </c>
      <c r="L1028" s="5">
        <v>981651</v>
      </c>
      <c r="M1028" s="5">
        <v>1080803</v>
      </c>
      <c r="N1028" s="5">
        <v>194665</v>
      </c>
      <c r="O1028" s="5">
        <v>95685</v>
      </c>
      <c r="P1028" s="5">
        <v>15134</v>
      </c>
      <c r="Q1028" s="5">
        <v>7542</v>
      </c>
      <c r="R1028" s="5">
        <v>0</v>
      </c>
      <c r="S1028" s="5">
        <v>47675</v>
      </c>
      <c r="T1028" s="5">
        <v>70533</v>
      </c>
      <c r="U1028" s="5">
        <v>26526</v>
      </c>
      <c r="V1028" s="5">
        <v>3975</v>
      </c>
      <c r="W1028" s="5">
        <v>4787</v>
      </c>
      <c r="X1028" s="5">
        <v>148165</v>
      </c>
      <c r="Y1028" s="5">
        <v>645</v>
      </c>
    </row>
    <row r="1029" spans="1:25" x14ac:dyDescent="0.3">
      <c r="A1029" s="1">
        <v>4062444</v>
      </c>
      <c r="B1029" s="1" t="s">
        <v>1</v>
      </c>
      <c r="C1029" s="2"/>
      <c r="D1029" s="4" t="s">
        <v>65</v>
      </c>
      <c r="E1029" s="4">
        <v>4062444</v>
      </c>
      <c r="F1029" s="5">
        <v>7780</v>
      </c>
      <c r="G1029" s="5">
        <v>420063</v>
      </c>
      <c r="H1029" s="5">
        <v>170314</v>
      </c>
      <c r="I1029" s="5">
        <v>296720</v>
      </c>
      <c r="J1029" s="5">
        <v>38331</v>
      </c>
      <c r="K1029" s="5">
        <v>0</v>
      </c>
      <c r="L1029" s="5">
        <v>918658</v>
      </c>
      <c r="M1029" s="5">
        <v>1176241</v>
      </c>
      <c r="N1029" s="5">
        <v>175036</v>
      </c>
      <c r="O1029" s="5">
        <v>81190</v>
      </c>
      <c r="P1029" s="5">
        <v>10303</v>
      </c>
      <c r="Q1029" s="5">
        <v>6139</v>
      </c>
      <c r="R1029" s="5">
        <v>0</v>
      </c>
      <c r="S1029" s="5">
        <v>39791</v>
      </c>
      <c r="T1029" s="5">
        <v>76717</v>
      </c>
      <c r="U1029" s="5">
        <v>30124</v>
      </c>
      <c r="V1029" s="5">
        <v>4509</v>
      </c>
      <c r="W1029" s="5">
        <v>5004</v>
      </c>
      <c r="X1029" s="5">
        <v>147774</v>
      </c>
      <c r="Y1029" s="5">
        <v>265</v>
      </c>
    </row>
    <row r="1030" spans="1:25" x14ac:dyDescent="0.3">
      <c r="A1030" s="1">
        <v>4062444</v>
      </c>
      <c r="B1030" s="1" t="s">
        <v>2</v>
      </c>
      <c r="C1030" s="2"/>
      <c r="D1030" s="4" t="s">
        <v>65</v>
      </c>
      <c r="E1030" s="4">
        <v>4062444</v>
      </c>
      <c r="F1030" s="5">
        <v>40510</v>
      </c>
      <c r="G1030" s="5">
        <v>369657</v>
      </c>
      <c r="H1030" s="5">
        <v>142417</v>
      </c>
      <c r="I1030" s="5">
        <v>272420</v>
      </c>
      <c r="J1030" s="5">
        <v>63411</v>
      </c>
      <c r="K1030" s="5">
        <v>0</v>
      </c>
      <c r="L1030" s="5">
        <v>888699</v>
      </c>
      <c r="M1030" s="5">
        <v>1131206</v>
      </c>
      <c r="N1030" s="5">
        <v>189505</v>
      </c>
      <c r="O1030" s="5">
        <v>66494</v>
      </c>
      <c r="P1030" s="5">
        <v>15990</v>
      </c>
      <c r="Q1030" s="5">
        <v>5100</v>
      </c>
      <c r="R1030" s="5">
        <v>0</v>
      </c>
      <c r="S1030" s="5">
        <v>30406</v>
      </c>
      <c r="T1030" s="5">
        <v>69135</v>
      </c>
      <c r="U1030" s="5">
        <v>29240</v>
      </c>
      <c r="V1030" s="5">
        <v>4662</v>
      </c>
      <c r="W1030" s="5">
        <v>4236</v>
      </c>
      <c r="X1030" s="5">
        <v>139346</v>
      </c>
      <c r="Y1030" s="5">
        <v>840</v>
      </c>
    </row>
    <row r="1031" spans="1:25" x14ac:dyDescent="0.3">
      <c r="A1031" s="1">
        <v>4062444</v>
      </c>
      <c r="B1031" s="1" t="s">
        <v>3</v>
      </c>
      <c r="C1031" s="2"/>
      <c r="D1031" s="4" t="s">
        <v>65</v>
      </c>
      <c r="E1031" s="4">
        <v>4062444</v>
      </c>
      <c r="F1031" s="5">
        <v>12383</v>
      </c>
      <c r="G1031" s="5">
        <v>646313</v>
      </c>
      <c r="H1031" s="5">
        <v>100889</v>
      </c>
      <c r="I1031" s="5">
        <v>173160</v>
      </c>
      <c r="J1031" s="5">
        <v>45012</v>
      </c>
      <c r="K1031" s="5">
        <v>0</v>
      </c>
      <c r="L1031" s="5">
        <v>977756</v>
      </c>
      <c r="M1031" s="5">
        <v>1030149</v>
      </c>
      <c r="N1031" s="5">
        <v>205435</v>
      </c>
      <c r="O1031" s="5">
        <v>61391</v>
      </c>
      <c r="P1031" s="5">
        <v>15159</v>
      </c>
      <c r="Q1031" s="5">
        <v>5609</v>
      </c>
      <c r="R1031" s="5">
        <v>0</v>
      </c>
      <c r="S1031" s="5">
        <v>39570</v>
      </c>
      <c r="T1031" s="5">
        <v>60110</v>
      </c>
      <c r="U1031" s="5">
        <v>27491</v>
      </c>
      <c r="V1031" s="5">
        <v>5087</v>
      </c>
      <c r="W1031" s="5">
        <v>3560</v>
      </c>
      <c r="X1031" s="5">
        <v>151378</v>
      </c>
      <c r="Y1031" s="5">
        <v>907</v>
      </c>
    </row>
    <row r="1032" spans="1:25" x14ac:dyDescent="0.3">
      <c r="A1032" s="1">
        <v>4062444</v>
      </c>
      <c r="B1032" s="1" t="s">
        <v>4</v>
      </c>
      <c r="C1032" s="2"/>
      <c r="D1032" s="4" t="s">
        <v>65</v>
      </c>
      <c r="E1032" s="4">
        <v>4062444</v>
      </c>
      <c r="F1032" s="5">
        <v>6869</v>
      </c>
      <c r="G1032" s="5">
        <v>1165349</v>
      </c>
      <c r="H1032" s="5">
        <v>74032</v>
      </c>
      <c r="I1032" s="5">
        <v>167360</v>
      </c>
      <c r="J1032" s="5">
        <v>30942</v>
      </c>
      <c r="K1032" s="5">
        <v>0</v>
      </c>
      <c r="L1032" s="5">
        <v>1444552</v>
      </c>
      <c r="M1032" s="5">
        <v>1069949</v>
      </c>
      <c r="N1032" s="5">
        <v>210808</v>
      </c>
      <c r="O1032" s="5">
        <v>48209</v>
      </c>
      <c r="P1032" s="5">
        <v>14646</v>
      </c>
      <c r="Q1032" s="5">
        <v>5369</v>
      </c>
      <c r="R1032" s="5">
        <v>0</v>
      </c>
      <c r="S1032" s="5">
        <v>33923</v>
      </c>
      <c r="T1032" s="5">
        <v>57271</v>
      </c>
      <c r="U1032" s="5">
        <v>41014</v>
      </c>
      <c r="V1032" s="5">
        <v>5651</v>
      </c>
      <c r="W1032" s="5">
        <v>2884</v>
      </c>
      <c r="X1032" s="5">
        <v>159988</v>
      </c>
      <c r="Y1032" s="5">
        <v>1190</v>
      </c>
    </row>
    <row r="1033" spans="1:25" x14ac:dyDescent="0.3">
      <c r="A1033" s="1">
        <v>4062444</v>
      </c>
      <c r="B1033" s="1" t="s">
        <v>5</v>
      </c>
      <c r="C1033" s="2"/>
      <c r="D1033" s="4" t="s">
        <v>65</v>
      </c>
      <c r="E1033" s="4">
        <v>4062444</v>
      </c>
      <c r="F1033" s="5">
        <v>15038</v>
      </c>
      <c r="G1033" s="5">
        <v>347439</v>
      </c>
      <c r="H1033" s="5">
        <v>118825</v>
      </c>
      <c r="I1033" s="5">
        <v>123445</v>
      </c>
      <c r="J1033" s="5">
        <v>39906</v>
      </c>
      <c r="K1033" s="5">
        <v>0</v>
      </c>
      <c r="L1033" s="5">
        <v>577505</v>
      </c>
      <c r="M1033" s="5">
        <v>1395657</v>
      </c>
      <c r="N1033" s="5">
        <v>171887</v>
      </c>
      <c r="O1033" s="5">
        <v>36692</v>
      </c>
      <c r="P1033" s="5">
        <v>12959</v>
      </c>
      <c r="Q1033" s="5">
        <v>6067</v>
      </c>
      <c r="R1033" s="5">
        <v>0</v>
      </c>
      <c r="S1033" s="5">
        <v>31688</v>
      </c>
      <c r="T1033" s="5">
        <v>50433</v>
      </c>
      <c r="U1033" s="5">
        <v>40233</v>
      </c>
      <c r="V1033" s="5">
        <v>6905</v>
      </c>
      <c r="W1033" s="5">
        <v>2209</v>
      </c>
      <c r="X1033" s="5">
        <v>154327</v>
      </c>
      <c r="Y1033" s="5">
        <v>1056</v>
      </c>
    </row>
    <row r="1034" spans="1:25" x14ac:dyDescent="0.3">
      <c r="A1034" s="1">
        <v>4062444</v>
      </c>
      <c r="B1034" s="1" t="s">
        <v>6</v>
      </c>
      <c r="C1034" s="2"/>
      <c r="D1034" s="4" t="s">
        <v>65</v>
      </c>
      <c r="E1034" s="4">
        <v>4062444</v>
      </c>
      <c r="F1034" s="5">
        <v>3672</v>
      </c>
      <c r="G1034" s="5">
        <v>2830511</v>
      </c>
      <c r="H1034" s="5">
        <v>115011</v>
      </c>
      <c r="I1034" s="5">
        <v>114687</v>
      </c>
      <c r="J1034" s="5">
        <v>18193</v>
      </c>
      <c r="K1034" s="5">
        <v>0</v>
      </c>
      <c r="L1034" s="5">
        <v>3082073</v>
      </c>
      <c r="M1034" s="5">
        <v>1263232</v>
      </c>
      <c r="N1034" s="5">
        <v>126346</v>
      </c>
      <c r="O1034" s="5">
        <v>29733</v>
      </c>
      <c r="P1034" s="5">
        <v>16454</v>
      </c>
      <c r="Q1034" s="5">
        <v>6560</v>
      </c>
      <c r="R1034" s="5">
        <v>0</v>
      </c>
      <c r="S1034" s="5">
        <v>29223</v>
      </c>
      <c r="T1034" s="5">
        <v>49742</v>
      </c>
      <c r="U1034" s="5">
        <v>39353</v>
      </c>
      <c r="V1034" s="5">
        <v>11036</v>
      </c>
      <c r="W1034" s="5">
        <v>270</v>
      </c>
      <c r="X1034" s="5">
        <v>196868</v>
      </c>
      <c r="Y1034" s="5">
        <v>1049</v>
      </c>
    </row>
    <row r="1035" spans="1:25" x14ac:dyDescent="0.3">
      <c r="A1035" s="1">
        <v>4062444</v>
      </c>
      <c r="B1035" s="1" t="s">
        <v>7</v>
      </c>
      <c r="C1035" s="2"/>
      <c r="D1035" s="4" t="s">
        <v>65</v>
      </c>
      <c r="E1035" s="4">
        <v>4062444</v>
      </c>
      <c r="F1035" s="5">
        <v>1999</v>
      </c>
      <c r="G1035" s="5">
        <v>46801</v>
      </c>
      <c r="H1035" s="5">
        <v>79663</v>
      </c>
      <c r="I1035" s="5">
        <v>119015</v>
      </c>
      <c r="J1035" s="5">
        <v>22826</v>
      </c>
      <c r="K1035" s="5">
        <v>0</v>
      </c>
      <c r="L1035" s="5">
        <v>270304</v>
      </c>
      <c r="M1035" s="5">
        <v>1200407</v>
      </c>
      <c r="N1035" s="5">
        <v>118229</v>
      </c>
      <c r="O1035" s="5">
        <v>27344</v>
      </c>
      <c r="P1035" s="5">
        <v>10390</v>
      </c>
      <c r="Q1035" s="5">
        <v>7133</v>
      </c>
      <c r="R1035" s="5">
        <v>0</v>
      </c>
      <c r="S1035" s="5">
        <v>29675</v>
      </c>
      <c r="T1035" s="5">
        <v>42989</v>
      </c>
      <c r="U1035" s="5">
        <v>43912</v>
      </c>
      <c r="V1035" s="5">
        <v>14288</v>
      </c>
      <c r="W1035" s="5">
        <v>247</v>
      </c>
      <c r="X1035" s="5">
        <v>218230</v>
      </c>
      <c r="Y1035" s="5">
        <v>1289</v>
      </c>
    </row>
    <row r="1036" spans="1:25" x14ac:dyDescent="0.3">
      <c r="A1036" s="1">
        <v>4062444</v>
      </c>
      <c r="B1036" s="1" t="s">
        <v>8</v>
      </c>
      <c r="C1036" s="2"/>
      <c r="D1036" s="4" t="s">
        <v>65</v>
      </c>
      <c r="E1036" s="4">
        <v>4062444</v>
      </c>
      <c r="F1036" s="5">
        <v>15093</v>
      </c>
      <c r="G1036" s="5">
        <v>165743</v>
      </c>
      <c r="H1036" s="5">
        <v>48767</v>
      </c>
      <c r="I1036" s="5">
        <v>86608</v>
      </c>
      <c r="J1036" s="5">
        <v>16178</v>
      </c>
      <c r="K1036" s="5">
        <v>0</v>
      </c>
      <c r="L1036" s="5">
        <v>332388</v>
      </c>
      <c r="M1036" s="5">
        <v>1073209</v>
      </c>
      <c r="N1036" s="5">
        <v>134819</v>
      </c>
      <c r="O1036" s="5">
        <v>23255</v>
      </c>
      <c r="P1036" s="5">
        <v>12387</v>
      </c>
      <c r="Q1036" s="5">
        <v>6997</v>
      </c>
      <c r="R1036" s="5">
        <v>0</v>
      </c>
      <c r="S1036" s="5">
        <v>29902</v>
      </c>
      <c r="T1036" s="5">
        <v>77089</v>
      </c>
      <c r="U1036" s="5">
        <v>52028</v>
      </c>
      <c r="V1036" s="5">
        <v>13514</v>
      </c>
      <c r="W1036" s="5">
        <v>323</v>
      </c>
      <c r="X1036" s="5">
        <v>199246</v>
      </c>
      <c r="Y1036" s="5">
        <v>1587</v>
      </c>
    </row>
    <row r="1037" spans="1:25" x14ac:dyDescent="0.3">
      <c r="A1037" s="1">
        <v>4062444</v>
      </c>
      <c r="B1037" s="1" t="s">
        <v>9</v>
      </c>
      <c r="C1037" s="2"/>
      <c r="D1037" s="4" t="s">
        <v>65</v>
      </c>
      <c r="E1037" s="4">
        <v>4062444</v>
      </c>
      <c r="F1037" s="5">
        <v>32089</v>
      </c>
      <c r="G1037" s="5">
        <v>68408</v>
      </c>
      <c r="H1037" s="5">
        <v>36043</v>
      </c>
      <c r="I1037" s="5">
        <v>93611</v>
      </c>
      <c r="J1037" s="5">
        <v>18646</v>
      </c>
      <c r="K1037" s="5">
        <v>0</v>
      </c>
      <c r="L1037" s="5">
        <v>248798</v>
      </c>
      <c r="M1037" s="5">
        <v>1009864</v>
      </c>
      <c r="N1037" s="5">
        <v>122622</v>
      </c>
      <c r="O1037" s="5">
        <v>24351</v>
      </c>
      <c r="P1037" s="5">
        <v>16660</v>
      </c>
      <c r="Q1037" s="5">
        <v>7720</v>
      </c>
      <c r="R1037" s="5">
        <v>0</v>
      </c>
      <c r="S1037" s="5">
        <v>29869</v>
      </c>
      <c r="T1037" s="5">
        <v>29160</v>
      </c>
      <c r="U1037" s="5">
        <v>49301</v>
      </c>
      <c r="V1037" s="5">
        <v>9875</v>
      </c>
      <c r="W1037" s="5">
        <v>173</v>
      </c>
      <c r="X1037" s="5">
        <v>227044</v>
      </c>
      <c r="Y1037" s="5">
        <v>4299</v>
      </c>
    </row>
    <row r="1038" spans="1:25" x14ac:dyDescent="0.3">
      <c r="A1038" s="1">
        <v>4062444</v>
      </c>
      <c r="B1038" s="1" t="s">
        <v>10</v>
      </c>
      <c r="C1038" s="2"/>
      <c r="D1038" s="4" t="s">
        <v>65</v>
      </c>
      <c r="E1038" s="4">
        <v>4062444</v>
      </c>
      <c r="F1038" s="5">
        <v>5740</v>
      </c>
      <c r="G1038" s="5">
        <v>115346</v>
      </c>
      <c r="H1038" s="5">
        <v>51646</v>
      </c>
      <c r="I1038" s="5">
        <v>105133</v>
      </c>
      <c r="J1038" s="5">
        <v>22114</v>
      </c>
      <c r="K1038" s="5">
        <v>0</v>
      </c>
      <c r="L1038" s="5">
        <v>299979</v>
      </c>
      <c r="M1038" s="5">
        <v>977554</v>
      </c>
      <c r="N1038" s="5">
        <v>99168</v>
      </c>
      <c r="O1038" s="5">
        <v>18101</v>
      </c>
      <c r="P1038" s="5">
        <v>12727</v>
      </c>
      <c r="Q1038" s="5">
        <v>6989</v>
      </c>
      <c r="R1038" s="5">
        <v>0</v>
      </c>
      <c r="S1038" s="5">
        <v>33436</v>
      </c>
      <c r="T1038" s="5">
        <v>55594</v>
      </c>
      <c r="U1038" s="5">
        <v>43310</v>
      </c>
      <c r="V1038" s="5">
        <v>6180</v>
      </c>
      <c r="W1038" s="5">
        <v>47</v>
      </c>
      <c r="X1038" s="5">
        <v>206451</v>
      </c>
      <c r="Y1038" s="5">
        <v>4925</v>
      </c>
    </row>
    <row r="1039" spans="1:25" x14ac:dyDescent="0.3">
      <c r="A1039" s="1">
        <v>4062444</v>
      </c>
      <c r="B1039" s="1" t="s">
        <v>11</v>
      </c>
      <c r="C1039" s="2"/>
      <c r="D1039" s="4" t="s">
        <v>65</v>
      </c>
      <c r="E1039" s="4">
        <v>4062444</v>
      </c>
      <c r="F1039" s="5">
        <v>6363</v>
      </c>
      <c r="G1039" s="5">
        <v>717908</v>
      </c>
      <c r="H1039" s="5">
        <v>23355</v>
      </c>
      <c r="I1039" s="5">
        <v>92613</v>
      </c>
      <c r="J1039" s="5">
        <v>15171</v>
      </c>
      <c r="K1039" s="5">
        <v>0</v>
      </c>
      <c r="L1039" s="5">
        <v>855411</v>
      </c>
      <c r="M1039" s="5">
        <v>1101445</v>
      </c>
      <c r="N1039" s="5">
        <v>109726</v>
      </c>
      <c r="O1039" s="5">
        <v>21039</v>
      </c>
      <c r="P1039" s="5">
        <v>15008</v>
      </c>
      <c r="Q1039" s="5">
        <v>6625</v>
      </c>
      <c r="R1039" s="5">
        <v>0</v>
      </c>
      <c r="S1039" s="5">
        <v>25390</v>
      </c>
      <c r="T1039" s="5">
        <v>59847</v>
      </c>
      <c r="U1039" s="5">
        <v>41111</v>
      </c>
      <c r="V1039" s="5">
        <v>6969</v>
      </c>
      <c r="W1039" s="5">
        <v>221</v>
      </c>
      <c r="X1039" s="5">
        <v>221950</v>
      </c>
      <c r="Y1039" s="5">
        <v>2994</v>
      </c>
    </row>
    <row r="1040" spans="1:25" x14ac:dyDescent="0.3">
      <c r="A1040" s="1">
        <v>4062444</v>
      </c>
      <c r="B1040" s="1" t="s">
        <v>12</v>
      </c>
      <c r="C1040" s="2"/>
      <c r="D1040" s="4" t="s">
        <v>65</v>
      </c>
      <c r="E1040" s="4">
        <v>4062444</v>
      </c>
      <c r="F1040" s="5">
        <v>2848</v>
      </c>
      <c r="G1040" s="5">
        <v>414961</v>
      </c>
      <c r="H1040" s="5">
        <v>64685</v>
      </c>
      <c r="I1040" s="5">
        <v>130487</v>
      </c>
      <c r="J1040" s="5">
        <v>27358</v>
      </c>
      <c r="K1040" s="5">
        <v>0</v>
      </c>
      <c r="L1040" s="5">
        <v>640337</v>
      </c>
      <c r="M1040" s="5">
        <v>894816</v>
      </c>
      <c r="N1040" s="5">
        <v>92367</v>
      </c>
      <c r="O1040" s="5">
        <v>20370</v>
      </c>
      <c r="P1040" s="5">
        <v>12241</v>
      </c>
      <c r="Q1040" s="5">
        <v>7032</v>
      </c>
      <c r="R1040" s="5">
        <v>0</v>
      </c>
      <c r="S1040" s="5">
        <v>14599</v>
      </c>
      <c r="T1040" s="5">
        <v>31102</v>
      </c>
      <c r="U1040" s="5">
        <v>43792</v>
      </c>
      <c r="V1040" s="5">
        <v>7551</v>
      </c>
      <c r="W1040" s="5">
        <v>9544</v>
      </c>
      <c r="X1040" s="5">
        <v>258370</v>
      </c>
      <c r="Y1040" s="5">
        <v>4995</v>
      </c>
    </row>
    <row r="1041" spans="1:25" x14ac:dyDescent="0.3">
      <c r="A1041" s="1">
        <v>4062444</v>
      </c>
      <c r="B1041" s="1" t="s">
        <v>13</v>
      </c>
      <c r="C1041" s="2"/>
      <c r="D1041" s="4" t="s">
        <v>65</v>
      </c>
      <c r="E1041" s="4">
        <v>4062444</v>
      </c>
      <c r="F1041" s="5">
        <v>5943</v>
      </c>
      <c r="G1041" s="5">
        <v>309563</v>
      </c>
      <c r="H1041" s="5">
        <v>34842</v>
      </c>
      <c r="I1041" s="5">
        <v>64842</v>
      </c>
      <c r="J1041" s="5">
        <v>3571</v>
      </c>
      <c r="K1041" s="5">
        <v>0</v>
      </c>
      <c r="L1041" s="5">
        <v>418762</v>
      </c>
      <c r="M1041" s="5">
        <v>1042967</v>
      </c>
      <c r="N1041" s="5">
        <v>83796</v>
      </c>
      <c r="O1041" s="5">
        <v>18859</v>
      </c>
      <c r="P1041" s="5">
        <v>13335</v>
      </c>
      <c r="Q1041" s="5">
        <v>-59</v>
      </c>
      <c r="R1041" s="5">
        <v>0</v>
      </c>
      <c r="S1041" s="5">
        <v>10609</v>
      </c>
      <c r="T1041" s="5">
        <v>35027</v>
      </c>
      <c r="U1041" s="5">
        <v>42880</v>
      </c>
      <c r="V1041" s="5">
        <v>6088</v>
      </c>
      <c r="W1041" s="5">
        <v>3862</v>
      </c>
      <c r="X1041" s="5">
        <v>268689</v>
      </c>
      <c r="Y1041" s="5">
        <v>3398</v>
      </c>
    </row>
    <row r="1042" spans="1:25" x14ac:dyDescent="0.3">
      <c r="A1042" s="1">
        <v>4062444</v>
      </c>
      <c r="B1042" s="1" t="s">
        <v>14</v>
      </c>
      <c r="C1042" s="2"/>
      <c r="D1042" s="4" t="s">
        <v>65</v>
      </c>
      <c r="E1042" s="4">
        <v>4062444</v>
      </c>
      <c r="F1042" s="5">
        <v>12377</v>
      </c>
      <c r="G1042" s="5">
        <v>364161</v>
      </c>
      <c r="H1042" s="5">
        <v>30680</v>
      </c>
      <c r="I1042" s="5">
        <v>86475</v>
      </c>
      <c r="J1042" s="5">
        <v>9713</v>
      </c>
      <c r="K1042" s="5" t="s">
        <v>33</v>
      </c>
      <c r="L1042" s="5">
        <v>503406</v>
      </c>
      <c r="M1042" s="5">
        <v>858579</v>
      </c>
      <c r="N1042" s="5">
        <v>66931</v>
      </c>
      <c r="O1042" s="5">
        <v>16103</v>
      </c>
      <c r="P1042" s="5">
        <v>12827</v>
      </c>
      <c r="Q1042" s="5" t="s">
        <v>33</v>
      </c>
      <c r="R1042" s="5" t="s">
        <v>33</v>
      </c>
      <c r="S1042" s="5">
        <v>11399</v>
      </c>
      <c r="T1042" s="5">
        <v>34347</v>
      </c>
      <c r="U1042" s="5">
        <v>34916</v>
      </c>
      <c r="V1042" s="5">
        <v>5563</v>
      </c>
      <c r="W1042" s="5">
        <v>2282</v>
      </c>
      <c r="X1042" s="5">
        <v>210260</v>
      </c>
      <c r="Y1042" s="5">
        <v>3672</v>
      </c>
    </row>
    <row r="1043" spans="1:25" x14ac:dyDescent="0.3">
      <c r="A1043" s="1">
        <v>4062444</v>
      </c>
      <c r="B1043" s="1" t="s">
        <v>15</v>
      </c>
      <c r="C1043" s="2"/>
      <c r="D1043" s="4" t="s">
        <v>65</v>
      </c>
      <c r="E1043" s="4">
        <v>4062444</v>
      </c>
      <c r="F1043" s="5">
        <v>34202</v>
      </c>
      <c r="G1043" s="5">
        <v>90801</v>
      </c>
      <c r="H1043" s="5">
        <v>24021</v>
      </c>
      <c r="I1043" s="5">
        <v>95578</v>
      </c>
      <c r="J1043" s="5">
        <v>6328</v>
      </c>
      <c r="K1043" s="5" t="s">
        <v>33</v>
      </c>
      <c r="L1043" s="5">
        <v>250929</v>
      </c>
      <c r="M1043" s="5">
        <v>842853</v>
      </c>
      <c r="N1043" s="5">
        <v>72021</v>
      </c>
      <c r="O1043" s="5">
        <v>14799</v>
      </c>
      <c r="P1043" s="5">
        <v>13141</v>
      </c>
      <c r="Q1043" s="5" t="s">
        <v>33</v>
      </c>
      <c r="R1043" s="5" t="s">
        <v>33</v>
      </c>
      <c r="S1043" s="5">
        <v>11641</v>
      </c>
      <c r="T1043" s="5">
        <v>30951</v>
      </c>
      <c r="U1043" s="5">
        <v>31496</v>
      </c>
      <c r="V1043" s="5">
        <v>3925</v>
      </c>
      <c r="W1043" s="5">
        <v>7973</v>
      </c>
      <c r="X1043" s="5">
        <v>200335</v>
      </c>
      <c r="Y1043" s="5">
        <v>4456</v>
      </c>
    </row>
    <row r="1044" spans="1:25" x14ac:dyDescent="0.3">
      <c r="A1044" s="1">
        <v>4062444</v>
      </c>
      <c r="B1044" s="1" t="s">
        <v>16</v>
      </c>
      <c r="C1044" s="2"/>
      <c r="D1044" s="4" t="s">
        <v>65</v>
      </c>
      <c r="E1044" s="4">
        <v>4062444</v>
      </c>
      <c r="F1044" s="5">
        <v>9199</v>
      </c>
      <c r="G1044" s="5">
        <v>413182</v>
      </c>
      <c r="H1044" s="5">
        <v>36486</v>
      </c>
      <c r="I1044" s="5">
        <v>62717</v>
      </c>
      <c r="J1044" s="5">
        <v>5158</v>
      </c>
      <c r="K1044" s="5" t="s">
        <v>33</v>
      </c>
      <c r="L1044" s="5">
        <v>526742</v>
      </c>
      <c r="M1044" s="5">
        <v>872294</v>
      </c>
      <c r="N1044" s="5">
        <v>65508</v>
      </c>
      <c r="O1044" s="5">
        <v>9323</v>
      </c>
      <c r="P1044" s="5">
        <v>12885</v>
      </c>
      <c r="Q1044" s="5" t="s">
        <v>33</v>
      </c>
      <c r="R1044" s="5" t="s">
        <v>33</v>
      </c>
      <c r="S1044" s="5">
        <v>9535</v>
      </c>
      <c r="T1044" s="5">
        <v>33810</v>
      </c>
      <c r="U1044" s="5">
        <v>32005</v>
      </c>
      <c r="V1044" s="5">
        <v>4488</v>
      </c>
      <c r="W1044" s="5">
        <v>7456</v>
      </c>
      <c r="X1044" s="5">
        <v>182454</v>
      </c>
      <c r="Y1044" s="5">
        <v>5736</v>
      </c>
    </row>
    <row r="1045" spans="1:25" x14ac:dyDescent="0.3">
      <c r="A1045" s="1">
        <v>4062444</v>
      </c>
      <c r="B1045" s="1" t="s">
        <v>17</v>
      </c>
      <c r="C1045" s="2"/>
      <c r="D1045" s="4" t="s">
        <v>65</v>
      </c>
      <c r="E1045" s="4">
        <v>4062444</v>
      </c>
      <c r="F1045" s="5">
        <v>20673</v>
      </c>
      <c r="G1045" s="5">
        <v>293551</v>
      </c>
      <c r="H1045" s="5">
        <v>28547</v>
      </c>
      <c r="I1045" s="5">
        <v>88223</v>
      </c>
      <c r="J1045" s="5">
        <v>6788</v>
      </c>
      <c r="K1045" s="5" t="s">
        <v>33</v>
      </c>
      <c r="L1045" s="5">
        <v>437782</v>
      </c>
      <c r="M1045" s="5">
        <v>1350834</v>
      </c>
      <c r="N1045" s="5">
        <v>60969</v>
      </c>
      <c r="O1045" s="5">
        <v>24228</v>
      </c>
      <c r="P1045" s="5">
        <v>9592</v>
      </c>
      <c r="Q1045" s="5" t="s">
        <v>33</v>
      </c>
      <c r="R1045" s="5" t="s">
        <v>33</v>
      </c>
      <c r="S1045" s="5">
        <v>9400</v>
      </c>
      <c r="T1045" s="5">
        <v>28599</v>
      </c>
      <c r="U1045" s="5">
        <v>36621</v>
      </c>
      <c r="V1045" s="5">
        <v>74</v>
      </c>
      <c r="W1045" s="5">
        <v>13159</v>
      </c>
      <c r="X1045" s="5">
        <v>194559</v>
      </c>
      <c r="Y1045" s="5">
        <v>4821</v>
      </c>
    </row>
    <row r="1046" spans="1:25" x14ac:dyDescent="0.3">
      <c r="A1046" s="1">
        <v>4062444</v>
      </c>
      <c r="B1046" s="1" t="s">
        <v>18</v>
      </c>
      <c r="C1046" s="2"/>
      <c r="D1046" s="4" t="s">
        <v>65</v>
      </c>
      <c r="E1046" s="4">
        <v>4062444</v>
      </c>
      <c r="F1046" s="5">
        <v>11294</v>
      </c>
      <c r="G1046" s="5">
        <v>111822</v>
      </c>
      <c r="H1046" s="5">
        <v>34064</v>
      </c>
      <c r="I1046" s="5">
        <v>81026</v>
      </c>
      <c r="J1046" s="5">
        <v>3718</v>
      </c>
      <c r="K1046" s="5" t="s">
        <v>33</v>
      </c>
      <c r="L1046" s="5">
        <v>241924</v>
      </c>
      <c r="M1046" s="5">
        <v>3249121</v>
      </c>
      <c r="N1046" s="5">
        <v>58083</v>
      </c>
      <c r="O1046" s="5">
        <v>13429</v>
      </c>
      <c r="P1046" s="5">
        <v>10023</v>
      </c>
      <c r="Q1046" s="5" t="s">
        <v>33</v>
      </c>
      <c r="R1046" s="5" t="s">
        <v>33</v>
      </c>
      <c r="S1046" s="5">
        <v>9490</v>
      </c>
      <c r="T1046" s="5">
        <v>29190</v>
      </c>
      <c r="U1046" s="5">
        <v>29985</v>
      </c>
      <c r="V1046" s="5">
        <v>138</v>
      </c>
      <c r="W1046" s="5">
        <v>-1846</v>
      </c>
      <c r="X1046" s="5">
        <v>143025</v>
      </c>
      <c r="Y1046" s="5">
        <v>5026</v>
      </c>
    </row>
    <row r="1047" spans="1:25" x14ac:dyDescent="0.3">
      <c r="A1047" s="1">
        <v>4062444</v>
      </c>
      <c r="B1047" s="1" t="s">
        <v>19</v>
      </c>
      <c r="C1047" s="2"/>
      <c r="D1047" s="4" t="s">
        <v>65</v>
      </c>
      <c r="E1047" s="4">
        <v>4062444</v>
      </c>
      <c r="F1047" s="5">
        <v>16812</v>
      </c>
      <c r="G1047" s="5">
        <v>38748</v>
      </c>
      <c r="H1047" s="5">
        <v>23150</v>
      </c>
      <c r="I1047" s="5">
        <v>73768</v>
      </c>
      <c r="J1047" s="5">
        <v>13321</v>
      </c>
      <c r="K1047" s="5" t="s">
        <v>33</v>
      </c>
      <c r="L1047" s="5">
        <v>165800</v>
      </c>
      <c r="M1047" s="5">
        <v>1813082</v>
      </c>
      <c r="N1047" s="5">
        <v>58758</v>
      </c>
      <c r="O1047" s="5">
        <v>31774</v>
      </c>
      <c r="P1047" s="5">
        <v>8005</v>
      </c>
      <c r="Q1047" s="5" t="s">
        <v>33</v>
      </c>
      <c r="R1047" s="5" t="s">
        <v>33</v>
      </c>
      <c r="S1047" s="5">
        <v>8137</v>
      </c>
      <c r="T1047" s="5">
        <v>28809</v>
      </c>
      <c r="U1047" s="5">
        <v>26921</v>
      </c>
      <c r="V1047" s="5">
        <v>123</v>
      </c>
      <c r="W1047" s="5">
        <v>23210</v>
      </c>
      <c r="X1047" s="5">
        <v>158882</v>
      </c>
      <c r="Y1047" s="5">
        <v>4600</v>
      </c>
    </row>
    <row r="1048" spans="1:25" x14ac:dyDescent="0.3">
      <c r="A1048" s="1">
        <v>4062444</v>
      </c>
      <c r="B1048" s="1" t="s">
        <v>20</v>
      </c>
      <c r="C1048" s="2"/>
      <c r="D1048" s="4" t="s">
        <v>65</v>
      </c>
      <c r="E1048" s="4">
        <v>4062444</v>
      </c>
      <c r="F1048" s="5">
        <v>8990</v>
      </c>
      <c r="G1048" s="5">
        <v>52794</v>
      </c>
      <c r="H1048" s="5">
        <v>20835</v>
      </c>
      <c r="I1048" s="5">
        <v>75464</v>
      </c>
      <c r="J1048" s="5">
        <v>5578</v>
      </c>
      <c r="K1048" s="5" t="s">
        <v>33</v>
      </c>
      <c r="L1048" s="5">
        <v>163660</v>
      </c>
      <c r="M1048" s="5">
        <v>1321850</v>
      </c>
      <c r="N1048" s="5">
        <v>66476</v>
      </c>
      <c r="O1048" s="5">
        <v>22201</v>
      </c>
      <c r="P1048" s="5">
        <v>7920</v>
      </c>
      <c r="Q1048" s="5" t="s">
        <v>33</v>
      </c>
      <c r="R1048" s="5" t="s">
        <v>33</v>
      </c>
      <c r="S1048" s="5">
        <v>9433</v>
      </c>
      <c r="T1048" s="5">
        <v>25756</v>
      </c>
      <c r="U1048" s="5">
        <v>31770</v>
      </c>
      <c r="V1048" s="5">
        <v>155</v>
      </c>
      <c r="W1048" s="5">
        <v>42806</v>
      </c>
      <c r="X1048" s="5">
        <v>135437</v>
      </c>
      <c r="Y1048" s="5">
        <v>5639</v>
      </c>
    </row>
    <row r="1049" spans="1:25" x14ac:dyDescent="0.3">
      <c r="A1049" s="1">
        <v>4062444</v>
      </c>
      <c r="B1049" s="1" t="s">
        <v>21</v>
      </c>
      <c r="C1049" s="2"/>
      <c r="D1049" s="4" t="s">
        <v>65</v>
      </c>
      <c r="E1049" s="4">
        <v>4062444</v>
      </c>
      <c r="F1049" s="5">
        <v>7011</v>
      </c>
      <c r="G1049" s="5">
        <v>44005</v>
      </c>
      <c r="H1049" s="5">
        <v>20070</v>
      </c>
      <c r="I1049" s="5">
        <v>82794</v>
      </c>
      <c r="J1049" s="5">
        <v>4634</v>
      </c>
      <c r="K1049" s="5" t="s">
        <v>33</v>
      </c>
      <c r="L1049" s="5">
        <v>158514</v>
      </c>
      <c r="M1049" s="5">
        <v>1636704</v>
      </c>
      <c r="N1049" s="5">
        <v>61445</v>
      </c>
      <c r="O1049" s="5">
        <v>26271</v>
      </c>
      <c r="P1049" s="5">
        <v>6222</v>
      </c>
      <c r="Q1049" s="5" t="s">
        <v>33</v>
      </c>
      <c r="R1049" s="5" t="s">
        <v>33</v>
      </c>
      <c r="S1049" s="5">
        <v>10346</v>
      </c>
      <c r="T1049" s="5">
        <v>27321</v>
      </c>
      <c r="U1049" s="5">
        <v>27358</v>
      </c>
      <c r="V1049" s="5">
        <v>291</v>
      </c>
      <c r="W1049" s="5">
        <v>41800</v>
      </c>
      <c r="X1049" s="5">
        <v>209399</v>
      </c>
      <c r="Y1049" s="5">
        <v>4842</v>
      </c>
    </row>
    <row r="1050" spans="1:25" x14ac:dyDescent="0.3">
      <c r="A1050" s="1">
        <v>4062444</v>
      </c>
      <c r="B1050" s="1" t="s">
        <v>22</v>
      </c>
      <c r="C1050" s="2"/>
      <c r="D1050" s="4" t="s">
        <v>65</v>
      </c>
      <c r="E1050" s="4">
        <v>4062444</v>
      </c>
      <c r="F1050" s="5">
        <v>2046</v>
      </c>
      <c r="G1050" s="5">
        <v>42928</v>
      </c>
      <c r="H1050" s="5">
        <v>10672</v>
      </c>
      <c r="I1050" s="5">
        <v>94365</v>
      </c>
      <c r="J1050" s="5">
        <v>806</v>
      </c>
      <c r="K1050" s="5" t="s">
        <v>33</v>
      </c>
      <c r="L1050" s="5">
        <v>150816</v>
      </c>
      <c r="M1050" s="5">
        <v>1146974</v>
      </c>
      <c r="N1050" s="5">
        <v>50869</v>
      </c>
      <c r="O1050" s="5">
        <v>11683</v>
      </c>
      <c r="P1050" s="5">
        <v>5889</v>
      </c>
      <c r="Q1050" s="5" t="s">
        <v>33</v>
      </c>
      <c r="R1050" s="5" t="s">
        <v>33</v>
      </c>
      <c r="S1050" s="5">
        <v>9992</v>
      </c>
      <c r="T1050" s="5">
        <v>24733</v>
      </c>
      <c r="U1050" s="5">
        <v>25958</v>
      </c>
      <c r="V1050" s="5">
        <v>1036</v>
      </c>
      <c r="W1050" s="5">
        <v>49640</v>
      </c>
      <c r="X1050" s="5">
        <v>150877</v>
      </c>
      <c r="Y1050" s="5">
        <v>4884</v>
      </c>
    </row>
    <row r="1051" spans="1:25" x14ac:dyDescent="0.3">
      <c r="A1051" s="1">
        <v>4062444</v>
      </c>
      <c r="B1051" s="1" t="s">
        <v>23</v>
      </c>
      <c r="C1051" s="2"/>
      <c r="D1051" s="4" t="s">
        <v>65</v>
      </c>
      <c r="E1051" s="4">
        <v>4062444</v>
      </c>
      <c r="F1051" s="5">
        <v>-296</v>
      </c>
      <c r="G1051" s="5">
        <v>64701</v>
      </c>
      <c r="H1051" s="5">
        <v>7632</v>
      </c>
      <c r="I1051" s="5">
        <v>77980</v>
      </c>
      <c r="J1051" s="5">
        <v>1850</v>
      </c>
      <c r="K1051" s="5" t="s">
        <v>33</v>
      </c>
      <c r="L1051" s="5">
        <v>151867</v>
      </c>
      <c r="M1051" s="5">
        <v>576366</v>
      </c>
      <c r="N1051" s="5">
        <v>59133</v>
      </c>
      <c r="O1051" s="5">
        <v>11570</v>
      </c>
      <c r="P1051" s="5">
        <v>7542</v>
      </c>
      <c r="Q1051" s="5" t="s">
        <v>33</v>
      </c>
      <c r="R1051" s="5" t="s">
        <v>33</v>
      </c>
      <c r="S1051" s="5">
        <v>13046</v>
      </c>
      <c r="T1051" s="5">
        <v>26277</v>
      </c>
      <c r="U1051" s="5">
        <v>18616</v>
      </c>
      <c r="V1051" s="5">
        <v>3560</v>
      </c>
      <c r="W1051" s="5">
        <v>38258</v>
      </c>
      <c r="X1051" s="5">
        <v>130652</v>
      </c>
      <c r="Y1051" s="5">
        <v>4751</v>
      </c>
    </row>
    <row r="1052" spans="1:25" x14ac:dyDescent="0.3">
      <c r="A1052" s="1">
        <v>4062444</v>
      </c>
      <c r="B1052" s="1" t="s">
        <v>24</v>
      </c>
      <c r="C1052" s="2"/>
      <c r="D1052" s="4" t="s">
        <v>65</v>
      </c>
      <c r="E1052" s="4">
        <v>4062444</v>
      </c>
      <c r="F1052" s="5">
        <v>379</v>
      </c>
      <c r="G1052" s="5">
        <v>148999</v>
      </c>
      <c r="H1052" s="5">
        <v>29856</v>
      </c>
      <c r="I1052" s="5">
        <v>99338</v>
      </c>
      <c r="J1052" s="5">
        <v>7968</v>
      </c>
      <c r="K1052" s="5" t="s">
        <v>33</v>
      </c>
      <c r="L1052" s="5">
        <v>286540</v>
      </c>
      <c r="M1052" s="5">
        <v>499058</v>
      </c>
      <c r="N1052" s="5">
        <v>52043</v>
      </c>
      <c r="O1052" s="5">
        <v>5828</v>
      </c>
      <c r="P1052" s="5">
        <v>6463</v>
      </c>
      <c r="Q1052" s="5" t="s">
        <v>33</v>
      </c>
      <c r="R1052" s="5" t="s">
        <v>33</v>
      </c>
      <c r="S1052" s="5">
        <v>11308</v>
      </c>
      <c r="T1052" s="5">
        <v>24528</v>
      </c>
      <c r="U1052" s="5">
        <v>17112</v>
      </c>
      <c r="V1052" s="5">
        <v>3240</v>
      </c>
      <c r="W1052" s="5">
        <v>30859</v>
      </c>
      <c r="X1052" s="5">
        <v>121120</v>
      </c>
      <c r="Y1052" s="5">
        <v>4458</v>
      </c>
    </row>
    <row r="1053" spans="1:25" x14ac:dyDescent="0.3">
      <c r="A1053" s="1">
        <v>4062444</v>
      </c>
      <c r="B1053" s="1" t="s">
        <v>25</v>
      </c>
      <c r="C1053" s="2"/>
      <c r="D1053" s="4" t="s">
        <v>65</v>
      </c>
      <c r="E1053" s="4">
        <v>4062444</v>
      </c>
      <c r="F1053" s="5">
        <v>355</v>
      </c>
      <c r="G1053" s="5">
        <v>245992</v>
      </c>
      <c r="H1053" s="5">
        <v>25706</v>
      </c>
      <c r="I1053" s="5">
        <v>93737</v>
      </c>
      <c r="J1053" s="5">
        <v>8214</v>
      </c>
      <c r="K1053" s="5" t="s">
        <v>33</v>
      </c>
      <c r="L1053" s="5">
        <v>374004</v>
      </c>
      <c r="M1053" s="5">
        <v>479439</v>
      </c>
      <c r="N1053" s="5">
        <v>55528</v>
      </c>
      <c r="O1053" s="5">
        <v>4999</v>
      </c>
      <c r="P1053" s="5">
        <v>7346</v>
      </c>
      <c r="Q1053" s="5" t="s">
        <v>33</v>
      </c>
      <c r="R1053" s="5" t="s">
        <v>33</v>
      </c>
      <c r="S1053" s="5">
        <v>11488</v>
      </c>
      <c r="T1053" s="5">
        <v>26094</v>
      </c>
      <c r="U1053" s="5">
        <v>16921</v>
      </c>
      <c r="V1053" s="5">
        <v>4191</v>
      </c>
      <c r="W1053" s="5">
        <v>6549</v>
      </c>
      <c r="X1053" s="5">
        <v>131451</v>
      </c>
      <c r="Y1053" s="5">
        <v>5182</v>
      </c>
    </row>
    <row r="1054" spans="1:25" x14ac:dyDescent="0.3">
      <c r="A1054" s="1">
        <v>4062444</v>
      </c>
      <c r="B1054" s="1" t="s">
        <v>26</v>
      </c>
      <c r="C1054" s="2"/>
      <c r="D1054" s="4" t="s">
        <v>65</v>
      </c>
      <c r="E1054" s="4">
        <v>4062444</v>
      </c>
      <c r="F1054" s="5">
        <v>2579</v>
      </c>
      <c r="G1054" s="5">
        <v>232526</v>
      </c>
      <c r="H1054" s="5">
        <v>26954</v>
      </c>
      <c r="I1054" s="5">
        <v>75645</v>
      </c>
      <c r="J1054" s="5">
        <v>11438</v>
      </c>
      <c r="K1054" s="5" t="s">
        <v>33</v>
      </c>
      <c r="L1054" s="5">
        <v>349142</v>
      </c>
      <c r="M1054" s="5">
        <v>443668</v>
      </c>
      <c r="N1054" s="5">
        <v>50373</v>
      </c>
      <c r="O1054" s="5">
        <v>5842</v>
      </c>
      <c r="P1054" s="5">
        <v>5932</v>
      </c>
      <c r="Q1054" s="5" t="s">
        <v>33</v>
      </c>
      <c r="R1054" s="5" t="s">
        <v>33</v>
      </c>
      <c r="S1054" s="5">
        <v>11720</v>
      </c>
      <c r="T1054" s="5">
        <v>23202</v>
      </c>
      <c r="U1054" s="5">
        <v>16871</v>
      </c>
      <c r="V1054" s="5">
        <v>3231</v>
      </c>
      <c r="W1054" s="5">
        <v>5733</v>
      </c>
      <c r="X1054" s="5">
        <v>109829</v>
      </c>
      <c r="Y1054" s="5">
        <v>4512</v>
      </c>
    </row>
    <row r="1055" spans="1:25" x14ac:dyDescent="0.3">
      <c r="A1055" s="1">
        <v>4062444</v>
      </c>
      <c r="B1055" s="1" t="s">
        <v>27</v>
      </c>
      <c r="C1055" s="2"/>
      <c r="D1055" s="4" t="s">
        <v>65</v>
      </c>
      <c r="E1055" s="4">
        <v>4062444</v>
      </c>
      <c r="F1055" s="5">
        <v>1510</v>
      </c>
      <c r="G1055" s="5">
        <v>69863</v>
      </c>
      <c r="H1055" s="5">
        <v>19858</v>
      </c>
      <c r="I1055" s="5">
        <v>76780</v>
      </c>
      <c r="J1055" s="5">
        <v>24545</v>
      </c>
      <c r="K1055" s="5" t="s">
        <v>33</v>
      </c>
      <c r="L1055" s="5">
        <v>192556</v>
      </c>
      <c r="M1055" s="5">
        <v>440041</v>
      </c>
      <c r="N1055" s="5">
        <v>52311</v>
      </c>
      <c r="O1055" s="5">
        <v>4278</v>
      </c>
      <c r="P1055" s="5">
        <v>5119</v>
      </c>
      <c r="Q1055" s="5" t="s">
        <v>33</v>
      </c>
      <c r="R1055" s="5" t="s">
        <v>33</v>
      </c>
      <c r="S1055" s="5">
        <v>11454</v>
      </c>
      <c r="T1055" s="5">
        <v>23532</v>
      </c>
      <c r="U1055" s="5">
        <v>24970</v>
      </c>
      <c r="V1055" s="5">
        <v>1630</v>
      </c>
      <c r="W1055" s="5">
        <v>5967</v>
      </c>
      <c r="X1055" s="5">
        <v>103535</v>
      </c>
      <c r="Y1055" s="5">
        <v>5085</v>
      </c>
    </row>
    <row r="1056" spans="1:25" x14ac:dyDescent="0.3">
      <c r="A1056" s="1">
        <v>4062444</v>
      </c>
      <c r="B1056" s="1" t="s">
        <v>28</v>
      </c>
      <c r="C1056" s="2"/>
      <c r="D1056" s="4" t="s">
        <v>65</v>
      </c>
      <c r="E1056" s="4">
        <v>4062444</v>
      </c>
      <c r="F1056" s="5">
        <v>4041</v>
      </c>
      <c r="G1056" s="5">
        <v>40760</v>
      </c>
      <c r="H1056" s="5">
        <v>24360</v>
      </c>
      <c r="I1056" s="5">
        <v>65799</v>
      </c>
      <c r="J1056" s="5">
        <v>11648</v>
      </c>
      <c r="K1056" s="5" t="s">
        <v>33</v>
      </c>
      <c r="L1056" s="5">
        <v>146608</v>
      </c>
      <c r="M1056" s="5">
        <v>494797</v>
      </c>
      <c r="N1056" s="5">
        <v>51224</v>
      </c>
      <c r="O1056" s="5">
        <v>4190</v>
      </c>
      <c r="P1056" s="5">
        <v>5367</v>
      </c>
      <c r="Q1056" s="5" t="s">
        <v>33</v>
      </c>
      <c r="R1056" s="5" t="s">
        <v>33</v>
      </c>
      <c r="S1056" s="5">
        <v>11863</v>
      </c>
      <c r="T1056" s="5">
        <v>25671</v>
      </c>
      <c r="U1056" s="5">
        <v>25385</v>
      </c>
      <c r="V1056" s="5">
        <v>1790</v>
      </c>
      <c r="W1056" s="5">
        <v>10077</v>
      </c>
      <c r="X1056" s="5">
        <v>100387</v>
      </c>
      <c r="Y1056" s="5">
        <v>4731</v>
      </c>
    </row>
    <row r="1057" spans="1:25" x14ac:dyDescent="0.3">
      <c r="A1057" s="1">
        <v>4062444</v>
      </c>
      <c r="B1057" s="1" t="s">
        <v>29</v>
      </c>
      <c r="C1057" s="2"/>
      <c r="D1057" s="4" t="s">
        <v>65</v>
      </c>
      <c r="E1057" s="4">
        <v>4062444</v>
      </c>
      <c r="F1057" s="5">
        <v>6699</v>
      </c>
      <c r="G1057" s="5">
        <v>40757</v>
      </c>
      <c r="H1057" s="5">
        <v>16236</v>
      </c>
      <c r="I1057" s="5">
        <v>65566</v>
      </c>
      <c r="J1057" s="5">
        <v>10052</v>
      </c>
      <c r="K1057" s="5" t="s">
        <v>33</v>
      </c>
      <c r="L1057" s="5">
        <v>139311</v>
      </c>
      <c r="M1057" s="5">
        <v>371165</v>
      </c>
      <c r="N1057" s="5">
        <v>53801</v>
      </c>
      <c r="O1057" s="5">
        <v>2837</v>
      </c>
      <c r="P1057" s="5">
        <v>5377</v>
      </c>
      <c r="Q1057" s="5" t="s">
        <v>33</v>
      </c>
      <c r="R1057" s="5" t="s">
        <v>33</v>
      </c>
      <c r="S1057" s="5">
        <v>10420</v>
      </c>
      <c r="T1057" s="5">
        <v>24884</v>
      </c>
      <c r="U1057" s="5">
        <v>23818</v>
      </c>
      <c r="V1057" s="5">
        <v>2625</v>
      </c>
      <c r="W1057" s="5">
        <v>10352</v>
      </c>
      <c r="X1057" s="5">
        <v>90176</v>
      </c>
      <c r="Y1057" s="5">
        <v>5565</v>
      </c>
    </row>
    <row r="1058" spans="1:25" x14ac:dyDescent="0.3">
      <c r="A1058" s="1">
        <v>4062444</v>
      </c>
      <c r="B1058" s="1" t="s">
        <v>30</v>
      </c>
      <c r="C1058" s="2"/>
      <c r="D1058" s="4" t="s">
        <v>65</v>
      </c>
      <c r="E1058" s="4">
        <v>4062444</v>
      </c>
      <c r="F1058" s="5">
        <v>488</v>
      </c>
      <c r="G1058" s="5">
        <v>29538</v>
      </c>
      <c r="H1058" s="5">
        <v>13606</v>
      </c>
      <c r="I1058" s="5">
        <v>56103</v>
      </c>
      <c r="J1058" s="5">
        <v>3154</v>
      </c>
      <c r="K1058" s="5" t="s">
        <v>33</v>
      </c>
      <c r="L1058" s="5">
        <v>102888</v>
      </c>
      <c r="M1058" s="5">
        <v>381830</v>
      </c>
      <c r="N1058" s="5">
        <v>59055</v>
      </c>
      <c r="O1058" s="5">
        <v>2561</v>
      </c>
      <c r="P1058" s="5">
        <v>5663</v>
      </c>
      <c r="Q1058" s="5" t="s">
        <v>33</v>
      </c>
      <c r="R1058" s="5" t="s">
        <v>33</v>
      </c>
      <c r="S1058" s="5">
        <v>9693</v>
      </c>
      <c r="T1058" s="5">
        <v>25208</v>
      </c>
      <c r="U1058" s="5">
        <v>20966</v>
      </c>
      <c r="V1058" s="5">
        <v>2728</v>
      </c>
      <c r="W1058" s="5">
        <v>10148</v>
      </c>
      <c r="X1058" s="5">
        <v>115847</v>
      </c>
      <c r="Y1058" s="5">
        <v>4493</v>
      </c>
    </row>
    <row r="1059" spans="1:25" x14ac:dyDescent="0.3">
      <c r="A1059" s="1">
        <v>4062444</v>
      </c>
      <c r="B1059" s="1" t="s">
        <v>31</v>
      </c>
      <c r="C1059" s="2"/>
      <c r="D1059" s="4" t="s">
        <v>65</v>
      </c>
      <c r="E1059" s="4">
        <v>4062444</v>
      </c>
      <c r="F1059" s="5">
        <v>1108</v>
      </c>
      <c r="G1059" s="5">
        <v>23963</v>
      </c>
      <c r="H1059" s="5">
        <v>10803</v>
      </c>
      <c r="I1059" s="5">
        <v>52134</v>
      </c>
      <c r="J1059" s="5">
        <v>4459</v>
      </c>
      <c r="K1059" s="5" t="s">
        <v>33</v>
      </c>
      <c r="L1059" s="5">
        <v>92468</v>
      </c>
      <c r="M1059" s="5">
        <v>386792</v>
      </c>
      <c r="N1059" s="5">
        <v>54769</v>
      </c>
      <c r="O1059" s="5">
        <v>3789</v>
      </c>
      <c r="P1059" s="5">
        <v>5436</v>
      </c>
      <c r="Q1059" s="5" t="s">
        <v>33</v>
      </c>
      <c r="R1059" s="5" t="s">
        <v>33</v>
      </c>
      <c r="S1059" s="5">
        <v>8503</v>
      </c>
      <c r="T1059" s="5">
        <v>21493</v>
      </c>
      <c r="U1059" s="5">
        <v>16912</v>
      </c>
      <c r="V1059" s="5">
        <v>2683</v>
      </c>
      <c r="W1059" s="5">
        <v>7612</v>
      </c>
      <c r="X1059" s="5">
        <v>124547</v>
      </c>
      <c r="Y1059" s="5">
        <v>3953</v>
      </c>
    </row>
    <row r="1060" spans="1:25" x14ac:dyDescent="0.3">
      <c r="A1060" s="1">
        <v>4057103</v>
      </c>
      <c r="B1060" s="1" t="s">
        <v>0</v>
      </c>
      <c r="C1060" s="2"/>
      <c r="D1060" s="4" t="s">
        <v>66</v>
      </c>
      <c r="E1060" s="4">
        <v>4057103</v>
      </c>
      <c r="F1060" s="5">
        <v>2378</v>
      </c>
      <c r="G1060" s="5">
        <v>118328</v>
      </c>
      <c r="H1060" s="5">
        <v>8265</v>
      </c>
      <c r="I1060" s="5">
        <v>55827</v>
      </c>
      <c r="J1060" s="5">
        <v>2121</v>
      </c>
      <c r="K1060" s="5">
        <v>0</v>
      </c>
      <c r="L1060" s="5">
        <v>186919</v>
      </c>
      <c r="M1060" s="5">
        <v>145809</v>
      </c>
      <c r="N1060" s="5">
        <v>31396</v>
      </c>
      <c r="O1060" s="5">
        <v>21084</v>
      </c>
      <c r="P1060" s="5">
        <v>698</v>
      </c>
      <c r="Q1060" s="5">
        <v>1850</v>
      </c>
      <c r="R1060" s="5">
        <v>0</v>
      </c>
      <c r="S1060" s="5">
        <v>4961</v>
      </c>
      <c r="T1060" s="5">
        <v>10716</v>
      </c>
      <c r="U1060" s="5">
        <v>4481</v>
      </c>
      <c r="V1060" s="5">
        <v>511</v>
      </c>
      <c r="W1060" s="5">
        <v>1225</v>
      </c>
      <c r="X1060" s="5">
        <v>21918</v>
      </c>
      <c r="Y1060" s="5">
        <v>20</v>
      </c>
    </row>
    <row r="1061" spans="1:25" x14ac:dyDescent="0.3">
      <c r="A1061" s="1">
        <v>4057103</v>
      </c>
      <c r="B1061" s="1" t="s">
        <v>1</v>
      </c>
      <c r="C1061" s="2"/>
      <c r="D1061" s="4" t="s">
        <v>66</v>
      </c>
      <c r="E1061" s="4">
        <v>4057103</v>
      </c>
      <c r="F1061" s="5">
        <v>3269</v>
      </c>
      <c r="G1061" s="5">
        <v>137243</v>
      </c>
      <c r="H1061" s="5">
        <v>829</v>
      </c>
      <c r="I1061" s="5">
        <v>46570</v>
      </c>
      <c r="J1061" s="5">
        <v>1587</v>
      </c>
      <c r="K1061" s="5">
        <v>0</v>
      </c>
      <c r="L1061" s="5">
        <v>189498</v>
      </c>
      <c r="M1061" s="5">
        <v>165345</v>
      </c>
      <c r="N1061" s="5">
        <v>34033</v>
      </c>
      <c r="O1061" s="5">
        <v>11823</v>
      </c>
      <c r="P1061" s="5">
        <v>851</v>
      </c>
      <c r="Q1061" s="5">
        <v>1690</v>
      </c>
      <c r="R1061" s="5">
        <v>0</v>
      </c>
      <c r="S1061" s="5">
        <v>5139</v>
      </c>
      <c r="T1061" s="5">
        <v>9359</v>
      </c>
      <c r="U1061" s="5">
        <v>4995</v>
      </c>
      <c r="V1061" s="5">
        <v>593</v>
      </c>
      <c r="W1061" s="5">
        <v>1212</v>
      </c>
      <c r="X1061" s="5">
        <v>20259</v>
      </c>
      <c r="Y1061" s="5">
        <v>3</v>
      </c>
    </row>
    <row r="1062" spans="1:25" x14ac:dyDescent="0.3">
      <c r="A1062" s="1">
        <v>4057103</v>
      </c>
      <c r="B1062" s="1" t="s">
        <v>2</v>
      </c>
      <c r="C1062" s="2"/>
      <c r="D1062" s="4" t="s">
        <v>66</v>
      </c>
      <c r="E1062" s="4">
        <v>4057103</v>
      </c>
      <c r="F1062" s="5">
        <v>5664</v>
      </c>
      <c r="G1062" s="5">
        <v>80738</v>
      </c>
      <c r="H1062" s="5">
        <v>2730</v>
      </c>
      <c r="I1062" s="5">
        <v>34942</v>
      </c>
      <c r="J1062" s="5">
        <v>1396</v>
      </c>
      <c r="K1062" s="5">
        <v>0</v>
      </c>
      <c r="L1062" s="5">
        <v>125470</v>
      </c>
      <c r="M1062" s="5">
        <v>152680</v>
      </c>
      <c r="N1062" s="5">
        <v>18996</v>
      </c>
      <c r="O1062" s="5">
        <v>16573</v>
      </c>
      <c r="P1062" s="5">
        <v>673</v>
      </c>
      <c r="Q1062" s="5">
        <v>1870</v>
      </c>
      <c r="R1062" s="5">
        <v>0</v>
      </c>
      <c r="S1062" s="5">
        <v>5089</v>
      </c>
      <c r="T1062" s="5">
        <v>13101</v>
      </c>
      <c r="U1062" s="5">
        <v>5442</v>
      </c>
      <c r="V1062" s="5">
        <v>593</v>
      </c>
      <c r="W1062" s="5">
        <v>889</v>
      </c>
      <c r="X1062" s="5">
        <v>19479</v>
      </c>
      <c r="Y1062" s="5">
        <v>18</v>
      </c>
    </row>
    <row r="1063" spans="1:25" x14ac:dyDescent="0.3">
      <c r="A1063" s="1">
        <v>4057103</v>
      </c>
      <c r="B1063" s="1" t="s">
        <v>3</v>
      </c>
      <c r="C1063" s="2"/>
      <c r="D1063" s="4" t="s">
        <v>66</v>
      </c>
      <c r="E1063" s="4">
        <v>4057103</v>
      </c>
      <c r="F1063" s="5">
        <v>2428</v>
      </c>
      <c r="G1063" s="5">
        <v>33143</v>
      </c>
      <c r="H1063" s="5">
        <v>700</v>
      </c>
      <c r="I1063" s="5">
        <v>19097</v>
      </c>
      <c r="J1063" s="5">
        <v>5436</v>
      </c>
      <c r="K1063" s="5">
        <v>0</v>
      </c>
      <c r="L1063" s="5">
        <v>60805</v>
      </c>
      <c r="M1063" s="5">
        <v>163290</v>
      </c>
      <c r="N1063" s="5">
        <v>23281</v>
      </c>
      <c r="O1063" s="5">
        <v>18436</v>
      </c>
      <c r="P1063" s="5">
        <v>981</v>
      </c>
      <c r="Q1063" s="5">
        <v>1732</v>
      </c>
      <c r="R1063" s="5">
        <v>0</v>
      </c>
      <c r="S1063" s="5">
        <v>5599</v>
      </c>
      <c r="T1063" s="5">
        <v>7330</v>
      </c>
      <c r="U1063" s="5">
        <v>6218</v>
      </c>
      <c r="V1063" s="5">
        <v>673</v>
      </c>
      <c r="W1063" s="5">
        <v>905</v>
      </c>
      <c r="X1063" s="5">
        <v>19353</v>
      </c>
      <c r="Y1063" s="5">
        <v>16</v>
      </c>
    </row>
    <row r="1064" spans="1:25" x14ac:dyDescent="0.3">
      <c r="A1064" s="1">
        <v>4057103</v>
      </c>
      <c r="B1064" s="1" t="s">
        <v>4</v>
      </c>
      <c r="C1064" s="2"/>
      <c r="D1064" s="4" t="s">
        <v>66</v>
      </c>
      <c r="E1064" s="4">
        <v>4057103</v>
      </c>
      <c r="F1064" s="5">
        <v>558</v>
      </c>
      <c r="G1064" s="5">
        <v>125783</v>
      </c>
      <c r="H1064" s="5">
        <v>4935</v>
      </c>
      <c r="I1064" s="5">
        <v>22197</v>
      </c>
      <c r="J1064" s="5">
        <v>342</v>
      </c>
      <c r="K1064" s="5">
        <v>0</v>
      </c>
      <c r="L1064" s="5">
        <v>153815</v>
      </c>
      <c r="M1064" s="5">
        <v>173793</v>
      </c>
      <c r="N1064" s="5">
        <v>21851</v>
      </c>
      <c r="O1064" s="5">
        <v>15319</v>
      </c>
      <c r="P1064" s="5">
        <v>865</v>
      </c>
      <c r="Q1064" s="5">
        <v>1708</v>
      </c>
      <c r="R1064" s="5">
        <v>0</v>
      </c>
      <c r="S1064" s="5">
        <v>4969</v>
      </c>
      <c r="T1064" s="5">
        <v>7479</v>
      </c>
      <c r="U1064" s="5">
        <v>6599</v>
      </c>
      <c r="V1064" s="5">
        <v>563</v>
      </c>
      <c r="W1064" s="5">
        <v>909</v>
      </c>
      <c r="X1064" s="5">
        <v>20688</v>
      </c>
      <c r="Y1064" s="5">
        <v>43</v>
      </c>
    </row>
    <row r="1065" spans="1:25" x14ac:dyDescent="0.3">
      <c r="A1065" s="1">
        <v>4057103</v>
      </c>
      <c r="B1065" s="1" t="s">
        <v>5</v>
      </c>
      <c r="C1065" s="2"/>
      <c r="D1065" s="4" t="s">
        <v>66</v>
      </c>
      <c r="E1065" s="4">
        <v>4057103</v>
      </c>
      <c r="F1065" s="5">
        <v>3096</v>
      </c>
      <c r="G1065" s="5">
        <v>28598</v>
      </c>
      <c r="H1065" s="5">
        <v>7571</v>
      </c>
      <c r="I1065" s="5">
        <v>18659</v>
      </c>
      <c r="J1065" s="5">
        <v>360</v>
      </c>
      <c r="K1065" s="5">
        <v>0</v>
      </c>
      <c r="L1065" s="5">
        <v>70684</v>
      </c>
      <c r="M1065" s="5">
        <v>198976</v>
      </c>
      <c r="N1065" s="5">
        <v>28270</v>
      </c>
      <c r="O1065" s="5">
        <v>12959</v>
      </c>
      <c r="P1065" s="5">
        <v>883</v>
      </c>
      <c r="Q1065" s="5">
        <v>1598</v>
      </c>
      <c r="R1065" s="5">
        <v>0</v>
      </c>
      <c r="S1065" s="5">
        <v>5086</v>
      </c>
      <c r="T1065" s="5">
        <v>6584</v>
      </c>
      <c r="U1065" s="5">
        <v>6645</v>
      </c>
      <c r="V1065" s="5">
        <v>975</v>
      </c>
      <c r="W1065" s="5">
        <v>553</v>
      </c>
      <c r="X1065" s="5">
        <v>18458</v>
      </c>
      <c r="Y1065" s="5">
        <v>141</v>
      </c>
    </row>
    <row r="1066" spans="1:25" x14ac:dyDescent="0.3">
      <c r="A1066" s="1">
        <v>4057103</v>
      </c>
      <c r="B1066" s="1" t="s">
        <v>6</v>
      </c>
      <c r="C1066" s="2"/>
      <c r="D1066" s="4" t="s">
        <v>66</v>
      </c>
      <c r="E1066" s="4">
        <v>4057103</v>
      </c>
      <c r="F1066" s="5">
        <v>676</v>
      </c>
      <c r="G1066" s="5">
        <v>8165</v>
      </c>
      <c r="H1066" s="5">
        <v>1007</v>
      </c>
      <c r="I1066" s="5">
        <v>15744</v>
      </c>
      <c r="J1066" s="5">
        <v>398</v>
      </c>
      <c r="K1066" s="5">
        <v>0</v>
      </c>
      <c r="L1066" s="5">
        <v>25990</v>
      </c>
      <c r="M1066" s="5">
        <v>169743</v>
      </c>
      <c r="N1066" s="5">
        <v>18550</v>
      </c>
      <c r="O1066" s="5">
        <v>9575</v>
      </c>
      <c r="P1066" s="5">
        <v>654</v>
      </c>
      <c r="Q1066" s="5">
        <v>1580</v>
      </c>
      <c r="R1066" s="5">
        <v>0</v>
      </c>
      <c r="S1066" s="5">
        <v>4492</v>
      </c>
      <c r="T1066" s="5">
        <v>5781</v>
      </c>
      <c r="U1066" s="5">
        <v>6495</v>
      </c>
      <c r="V1066" s="5">
        <v>1506</v>
      </c>
      <c r="W1066" s="5">
        <v>51</v>
      </c>
      <c r="X1066" s="5">
        <v>23573</v>
      </c>
      <c r="Y1066" s="5">
        <v>58</v>
      </c>
    </row>
    <row r="1067" spans="1:25" x14ac:dyDescent="0.3">
      <c r="A1067" s="1">
        <v>4057103</v>
      </c>
      <c r="B1067" s="1" t="s">
        <v>7</v>
      </c>
      <c r="C1067" s="2"/>
      <c r="D1067" s="4" t="s">
        <v>66</v>
      </c>
      <c r="E1067" s="4">
        <v>4057103</v>
      </c>
      <c r="F1067" s="5">
        <v>453</v>
      </c>
      <c r="G1067" s="5">
        <v>31130</v>
      </c>
      <c r="H1067" s="5">
        <v>1907</v>
      </c>
      <c r="I1067" s="5">
        <v>17386</v>
      </c>
      <c r="J1067" s="5">
        <v>-220</v>
      </c>
      <c r="K1067" s="5">
        <v>0</v>
      </c>
      <c r="L1067" s="5">
        <v>50655</v>
      </c>
      <c r="M1067" s="5">
        <v>161026</v>
      </c>
      <c r="N1067" s="5">
        <v>26017</v>
      </c>
      <c r="O1067" s="5">
        <v>12594</v>
      </c>
      <c r="P1067" s="5">
        <v>882</v>
      </c>
      <c r="Q1067" s="5">
        <v>1340</v>
      </c>
      <c r="R1067" s="5">
        <v>0</v>
      </c>
      <c r="S1067" s="5">
        <v>4009</v>
      </c>
      <c r="T1067" s="5">
        <v>6085</v>
      </c>
      <c r="U1067" s="5">
        <v>7195</v>
      </c>
      <c r="V1067" s="5">
        <v>1672</v>
      </c>
      <c r="W1067" s="5">
        <v>46</v>
      </c>
      <c r="X1067" s="5">
        <v>28094</v>
      </c>
      <c r="Y1067" s="5">
        <v>123</v>
      </c>
    </row>
    <row r="1068" spans="1:25" x14ac:dyDescent="0.3">
      <c r="A1068" s="1">
        <v>4057103</v>
      </c>
      <c r="B1068" s="1" t="s">
        <v>8</v>
      </c>
      <c r="C1068" s="2"/>
      <c r="D1068" s="4" t="s">
        <v>66</v>
      </c>
      <c r="E1068" s="4">
        <v>4057103</v>
      </c>
      <c r="F1068" s="5">
        <v>2563</v>
      </c>
      <c r="G1068" s="5">
        <v>16886</v>
      </c>
      <c r="H1068" s="5">
        <v>506</v>
      </c>
      <c r="I1068" s="5">
        <v>11887</v>
      </c>
      <c r="J1068" s="5">
        <v>1667</v>
      </c>
      <c r="K1068" s="5">
        <v>0</v>
      </c>
      <c r="L1068" s="5">
        <v>33508</v>
      </c>
      <c r="M1068" s="5">
        <v>159783</v>
      </c>
      <c r="N1068" s="5">
        <v>20076</v>
      </c>
      <c r="O1068" s="5">
        <v>33221</v>
      </c>
      <c r="P1068" s="5">
        <v>582</v>
      </c>
      <c r="Q1068" s="5">
        <v>909</v>
      </c>
      <c r="R1068" s="5">
        <v>0</v>
      </c>
      <c r="S1068" s="5">
        <v>4439</v>
      </c>
      <c r="T1068" s="5">
        <v>4981</v>
      </c>
      <c r="U1068" s="5">
        <v>8894</v>
      </c>
      <c r="V1068" s="5">
        <v>1832</v>
      </c>
      <c r="W1068" s="5">
        <v>75</v>
      </c>
      <c r="X1068" s="5">
        <v>23021</v>
      </c>
      <c r="Y1068" s="5">
        <v>110</v>
      </c>
    </row>
    <row r="1069" spans="1:25" x14ac:dyDescent="0.3">
      <c r="A1069" s="1">
        <v>4057103</v>
      </c>
      <c r="B1069" s="1" t="s">
        <v>9</v>
      </c>
      <c r="C1069" s="2"/>
      <c r="D1069" s="4" t="s">
        <v>66</v>
      </c>
      <c r="E1069" s="4">
        <v>4057103</v>
      </c>
      <c r="F1069" s="5">
        <v>378</v>
      </c>
      <c r="G1069" s="5">
        <v>14053</v>
      </c>
      <c r="H1069" s="5">
        <v>259</v>
      </c>
      <c r="I1069" s="5">
        <v>15581</v>
      </c>
      <c r="J1069" s="5">
        <v>1991</v>
      </c>
      <c r="K1069" s="5">
        <v>0</v>
      </c>
      <c r="L1069" s="5">
        <v>32262</v>
      </c>
      <c r="M1069" s="5">
        <v>160353</v>
      </c>
      <c r="N1069" s="5">
        <v>24055</v>
      </c>
      <c r="O1069" s="5">
        <v>20441</v>
      </c>
      <c r="P1069" s="5">
        <v>1038</v>
      </c>
      <c r="Q1069" s="5">
        <v>937</v>
      </c>
      <c r="R1069" s="5">
        <v>0</v>
      </c>
      <c r="S1069" s="5">
        <v>4025</v>
      </c>
      <c r="T1069" s="5">
        <v>4715</v>
      </c>
      <c r="U1069" s="5">
        <v>9060</v>
      </c>
      <c r="V1069" s="5">
        <v>255</v>
      </c>
      <c r="W1069" s="5">
        <v>81</v>
      </c>
      <c r="X1069" s="5">
        <v>28508</v>
      </c>
      <c r="Y1069" s="5">
        <v>467</v>
      </c>
    </row>
    <row r="1070" spans="1:25" x14ac:dyDescent="0.3">
      <c r="A1070" s="1">
        <v>4057103</v>
      </c>
      <c r="B1070" s="1" t="s">
        <v>10</v>
      </c>
      <c r="C1070" s="2"/>
      <c r="D1070" s="4" t="s">
        <v>66</v>
      </c>
      <c r="E1070" s="4">
        <v>4057103</v>
      </c>
      <c r="F1070" s="5">
        <v>645</v>
      </c>
      <c r="G1070" s="5">
        <v>30322</v>
      </c>
      <c r="H1070" s="5">
        <v>834</v>
      </c>
      <c r="I1070" s="5">
        <v>14978</v>
      </c>
      <c r="J1070" s="5">
        <v>555</v>
      </c>
      <c r="K1070" s="5">
        <v>0</v>
      </c>
      <c r="L1070" s="5">
        <v>47334</v>
      </c>
      <c r="M1070" s="5">
        <v>166058</v>
      </c>
      <c r="N1070" s="5">
        <v>20793</v>
      </c>
      <c r="O1070" s="5">
        <v>19535</v>
      </c>
      <c r="P1070" s="5">
        <v>553</v>
      </c>
      <c r="Q1070" s="5">
        <v>980</v>
      </c>
      <c r="R1070" s="5">
        <v>0</v>
      </c>
      <c r="S1070" s="5">
        <v>4551</v>
      </c>
      <c r="T1070" s="5">
        <v>5432</v>
      </c>
      <c r="U1070" s="5">
        <v>7380</v>
      </c>
      <c r="V1070" s="5">
        <v>862</v>
      </c>
      <c r="W1070" s="5">
        <v>10</v>
      </c>
      <c r="X1070" s="5">
        <v>23896</v>
      </c>
      <c r="Y1070" s="5">
        <v>501</v>
      </c>
    </row>
    <row r="1071" spans="1:25" x14ac:dyDescent="0.3">
      <c r="A1071" s="1">
        <v>4057103</v>
      </c>
      <c r="B1071" s="1" t="s">
        <v>11</v>
      </c>
      <c r="C1071" s="2"/>
      <c r="D1071" s="4" t="s">
        <v>66</v>
      </c>
      <c r="E1071" s="4">
        <v>4057103</v>
      </c>
      <c r="F1071" s="5">
        <v>2</v>
      </c>
      <c r="G1071" s="5">
        <v>4366</v>
      </c>
      <c r="H1071" s="5">
        <v>488</v>
      </c>
      <c r="I1071" s="5">
        <v>17526</v>
      </c>
      <c r="J1071" s="5">
        <v>372</v>
      </c>
      <c r="K1071" s="5">
        <v>0</v>
      </c>
      <c r="L1071" s="5">
        <v>22755</v>
      </c>
      <c r="M1071" s="5">
        <v>174157</v>
      </c>
      <c r="N1071" s="5">
        <v>16213</v>
      </c>
      <c r="O1071" s="5">
        <v>19850</v>
      </c>
      <c r="P1071" s="5">
        <v>483</v>
      </c>
      <c r="Q1071" s="5">
        <v>795</v>
      </c>
      <c r="R1071" s="5">
        <v>0</v>
      </c>
      <c r="S1071" s="5">
        <v>3223</v>
      </c>
      <c r="T1071" s="5">
        <v>5497</v>
      </c>
      <c r="U1071" s="5">
        <v>6742</v>
      </c>
      <c r="V1071" s="5">
        <v>1001</v>
      </c>
      <c r="W1071" s="5">
        <v>1</v>
      </c>
      <c r="X1071" s="5">
        <v>28543</v>
      </c>
      <c r="Y1071" s="5">
        <v>481</v>
      </c>
    </row>
    <row r="1072" spans="1:25" x14ac:dyDescent="0.3">
      <c r="A1072" s="1">
        <v>4057103</v>
      </c>
      <c r="B1072" s="1" t="s">
        <v>12</v>
      </c>
      <c r="C1072" s="2"/>
      <c r="D1072" s="4" t="s">
        <v>66</v>
      </c>
      <c r="E1072" s="4">
        <v>4057103</v>
      </c>
      <c r="F1072" s="5">
        <v>59</v>
      </c>
      <c r="G1072" s="5">
        <v>12599</v>
      </c>
      <c r="H1072" s="5">
        <v>5355</v>
      </c>
      <c r="I1072" s="5">
        <v>19630</v>
      </c>
      <c r="J1072" s="5">
        <v>162</v>
      </c>
      <c r="K1072" s="5">
        <v>0</v>
      </c>
      <c r="L1072" s="5">
        <v>37804</v>
      </c>
      <c r="M1072" s="5">
        <v>170459</v>
      </c>
      <c r="N1072" s="5">
        <v>16199</v>
      </c>
      <c r="O1072" s="5">
        <v>20517</v>
      </c>
      <c r="P1072" s="5">
        <v>260</v>
      </c>
      <c r="Q1072" s="5">
        <v>751</v>
      </c>
      <c r="R1072" s="5">
        <v>0</v>
      </c>
      <c r="S1072" s="5">
        <v>2122</v>
      </c>
      <c r="T1072" s="5">
        <v>4958</v>
      </c>
      <c r="U1072" s="5">
        <v>6957</v>
      </c>
      <c r="V1072" s="5">
        <v>881</v>
      </c>
      <c r="W1072" s="5">
        <v>0</v>
      </c>
      <c r="X1072" s="5">
        <v>29006</v>
      </c>
      <c r="Y1072" s="5">
        <v>461</v>
      </c>
    </row>
    <row r="1073" spans="1:25" x14ac:dyDescent="0.3">
      <c r="A1073" s="1">
        <v>4057103</v>
      </c>
      <c r="B1073" s="1" t="s">
        <v>13</v>
      </c>
      <c r="C1073" s="2"/>
      <c r="D1073" s="4" t="s">
        <v>66</v>
      </c>
      <c r="E1073" s="4">
        <v>4057103</v>
      </c>
      <c r="F1073" s="5">
        <v>56</v>
      </c>
      <c r="G1073" s="5">
        <v>60313</v>
      </c>
      <c r="H1073" s="5">
        <v>1453</v>
      </c>
      <c r="I1073" s="5">
        <v>12648</v>
      </c>
      <c r="J1073" s="5">
        <v>130</v>
      </c>
      <c r="K1073" s="5">
        <v>0</v>
      </c>
      <c r="L1073" s="5">
        <v>74598</v>
      </c>
      <c r="M1073" s="5">
        <v>134711</v>
      </c>
      <c r="N1073" s="5">
        <v>14405</v>
      </c>
      <c r="O1073" s="5">
        <v>16809</v>
      </c>
      <c r="P1073" s="5">
        <v>169</v>
      </c>
      <c r="Q1073" s="5">
        <v>573</v>
      </c>
      <c r="R1073" s="5">
        <v>0</v>
      </c>
      <c r="S1073" s="5">
        <v>2024</v>
      </c>
      <c r="T1073" s="5">
        <v>3984</v>
      </c>
      <c r="U1073" s="5">
        <v>6795</v>
      </c>
      <c r="V1073" s="5">
        <v>589</v>
      </c>
      <c r="W1073" s="5">
        <v>1642</v>
      </c>
      <c r="X1073" s="5">
        <v>26163</v>
      </c>
      <c r="Y1073" s="5">
        <v>382</v>
      </c>
    </row>
    <row r="1074" spans="1:25" x14ac:dyDescent="0.3">
      <c r="A1074" s="1">
        <v>4057103</v>
      </c>
      <c r="B1074" s="1" t="s">
        <v>14</v>
      </c>
      <c r="C1074" s="2"/>
      <c r="D1074" s="4" t="s">
        <v>66</v>
      </c>
      <c r="E1074" s="4">
        <v>4057103</v>
      </c>
      <c r="F1074" s="5">
        <v>138</v>
      </c>
      <c r="G1074" s="5">
        <v>0</v>
      </c>
      <c r="H1074" s="5">
        <v>969</v>
      </c>
      <c r="I1074" s="5">
        <v>13846</v>
      </c>
      <c r="J1074" s="5">
        <v>-8</v>
      </c>
      <c r="K1074" s="5" t="s">
        <v>33</v>
      </c>
      <c r="L1074" s="5">
        <v>14945</v>
      </c>
      <c r="M1074" s="5">
        <v>168167</v>
      </c>
      <c r="N1074" s="5">
        <v>2</v>
      </c>
      <c r="O1074" s="5">
        <v>18375</v>
      </c>
      <c r="P1074" s="5">
        <v>209</v>
      </c>
      <c r="Q1074" s="5" t="s">
        <v>33</v>
      </c>
      <c r="R1074" s="5" t="s">
        <v>33</v>
      </c>
      <c r="S1074" s="5">
        <v>2140</v>
      </c>
      <c r="T1074" s="5">
        <v>3513</v>
      </c>
      <c r="U1074" s="5">
        <v>7228</v>
      </c>
      <c r="V1074" s="5">
        <v>647</v>
      </c>
      <c r="W1074" s="5">
        <v>1791</v>
      </c>
      <c r="X1074" s="5">
        <v>11072</v>
      </c>
      <c r="Y1074" s="5">
        <v>254</v>
      </c>
    </row>
    <row r="1075" spans="1:25" x14ac:dyDescent="0.3">
      <c r="A1075" s="1">
        <v>4057103</v>
      </c>
      <c r="B1075" s="1" t="s">
        <v>15</v>
      </c>
      <c r="C1075" s="2"/>
      <c r="D1075" s="4" t="s">
        <v>66</v>
      </c>
      <c r="E1075" s="4">
        <v>4057103</v>
      </c>
      <c r="F1075" s="5">
        <v>175</v>
      </c>
      <c r="G1075" s="5">
        <v>0</v>
      </c>
      <c r="H1075" s="5">
        <v>672</v>
      </c>
      <c r="I1075" s="5">
        <v>12603</v>
      </c>
      <c r="J1075" s="5">
        <v>-29</v>
      </c>
      <c r="K1075" s="5" t="s">
        <v>33</v>
      </c>
      <c r="L1075" s="5">
        <v>13421</v>
      </c>
      <c r="M1075" s="5">
        <v>162497</v>
      </c>
      <c r="N1075" s="5">
        <v>0</v>
      </c>
      <c r="O1075" s="5">
        <v>15847</v>
      </c>
      <c r="P1075" s="5">
        <v>193</v>
      </c>
      <c r="Q1075" s="5" t="s">
        <v>33</v>
      </c>
      <c r="R1075" s="5" t="s">
        <v>33</v>
      </c>
      <c r="S1075" s="5">
        <v>1879</v>
      </c>
      <c r="T1075" s="5">
        <v>4983</v>
      </c>
      <c r="U1075" s="5">
        <v>5993</v>
      </c>
      <c r="V1075" s="5">
        <v>365</v>
      </c>
      <c r="W1075" s="5">
        <v>-154</v>
      </c>
      <c r="X1075" s="5">
        <v>9169</v>
      </c>
      <c r="Y1075" s="5">
        <v>289</v>
      </c>
    </row>
    <row r="1076" spans="1:25" x14ac:dyDescent="0.3">
      <c r="A1076" s="1">
        <v>4057103</v>
      </c>
      <c r="B1076" s="1" t="s">
        <v>16</v>
      </c>
      <c r="C1076" s="2"/>
      <c r="D1076" s="4" t="s">
        <v>66</v>
      </c>
      <c r="E1076" s="4">
        <v>4057103</v>
      </c>
      <c r="F1076" s="5">
        <v>1</v>
      </c>
      <c r="G1076" s="5">
        <v>0</v>
      </c>
      <c r="H1076" s="5">
        <v>4489</v>
      </c>
      <c r="I1076" s="5">
        <v>13952</v>
      </c>
      <c r="J1076" s="5">
        <v>40</v>
      </c>
      <c r="K1076" s="5" t="s">
        <v>33</v>
      </c>
      <c r="L1076" s="5">
        <v>18482</v>
      </c>
      <c r="M1076" s="5">
        <v>154576</v>
      </c>
      <c r="N1076" s="5">
        <v>0</v>
      </c>
      <c r="O1076" s="5">
        <v>13616</v>
      </c>
      <c r="P1076" s="5">
        <v>125</v>
      </c>
      <c r="Q1076" s="5" t="s">
        <v>33</v>
      </c>
      <c r="R1076" s="5" t="s">
        <v>33</v>
      </c>
      <c r="S1076" s="5">
        <v>1775</v>
      </c>
      <c r="T1076" s="5">
        <v>3340</v>
      </c>
      <c r="U1076" s="5">
        <v>5992</v>
      </c>
      <c r="V1076" s="5">
        <v>417</v>
      </c>
      <c r="W1076" s="5">
        <v>1363</v>
      </c>
      <c r="X1076" s="5">
        <v>9923</v>
      </c>
      <c r="Y1076" s="5">
        <v>375</v>
      </c>
    </row>
    <row r="1077" spans="1:25" x14ac:dyDescent="0.3">
      <c r="A1077" s="1">
        <v>4057103</v>
      </c>
      <c r="B1077" s="1" t="s">
        <v>17</v>
      </c>
      <c r="C1077" s="2"/>
      <c r="D1077" s="4" t="s">
        <v>66</v>
      </c>
      <c r="E1077" s="4">
        <v>4057103</v>
      </c>
      <c r="F1077" s="5">
        <v>1001</v>
      </c>
      <c r="G1077" s="5">
        <v>0</v>
      </c>
      <c r="H1077" s="5">
        <v>2173</v>
      </c>
      <c r="I1077" s="5">
        <v>8526</v>
      </c>
      <c r="J1077" s="5">
        <v>98</v>
      </c>
      <c r="K1077" s="5" t="s">
        <v>33</v>
      </c>
      <c r="L1077" s="5">
        <v>11797</v>
      </c>
      <c r="M1077" s="5">
        <v>159736</v>
      </c>
      <c r="N1077" s="5">
        <v>0</v>
      </c>
      <c r="O1077" s="5">
        <v>15743</v>
      </c>
      <c r="P1077" s="5">
        <v>141</v>
      </c>
      <c r="Q1077" s="5" t="s">
        <v>33</v>
      </c>
      <c r="R1077" s="5" t="s">
        <v>33</v>
      </c>
      <c r="S1077" s="5">
        <v>1856</v>
      </c>
      <c r="T1077" s="5">
        <v>1692</v>
      </c>
      <c r="U1077" s="5">
        <v>5579</v>
      </c>
      <c r="V1077" s="5">
        <v>85</v>
      </c>
      <c r="W1077" s="5">
        <v>603</v>
      </c>
      <c r="X1077" s="5">
        <v>8835</v>
      </c>
      <c r="Y1077" s="5">
        <v>345</v>
      </c>
    </row>
    <row r="1078" spans="1:25" x14ac:dyDescent="0.3">
      <c r="A1078" s="1">
        <v>4057103</v>
      </c>
      <c r="B1078" s="1" t="s">
        <v>18</v>
      </c>
      <c r="C1078" s="2"/>
      <c r="D1078" s="4" t="s">
        <v>66</v>
      </c>
      <c r="E1078" s="4">
        <v>4057103</v>
      </c>
      <c r="F1078" s="5">
        <v>471</v>
      </c>
      <c r="G1078" s="5">
        <v>0</v>
      </c>
      <c r="H1078" s="5">
        <v>131</v>
      </c>
      <c r="I1078" s="5">
        <v>16967</v>
      </c>
      <c r="J1078" s="5">
        <v>48</v>
      </c>
      <c r="K1078" s="5" t="s">
        <v>33</v>
      </c>
      <c r="L1078" s="5">
        <v>17618</v>
      </c>
      <c r="M1078" s="5">
        <v>151567</v>
      </c>
      <c r="N1078" s="5">
        <v>1</v>
      </c>
      <c r="O1078" s="5">
        <v>302</v>
      </c>
      <c r="P1078" s="5">
        <v>171</v>
      </c>
      <c r="Q1078" s="5" t="s">
        <v>33</v>
      </c>
      <c r="R1078" s="5" t="s">
        <v>33</v>
      </c>
      <c r="S1078" s="5">
        <v>2030</v>
      </c>
      <c r="T1078" s="5">
        <v>2383</v>
      </c>
      <c r="U1078" s="5">
        <v>5355</v>
      </c>
      <c r="V1078" s="5">
        <v>84</v>
      </c>
      <c r="W1078" s="5">
        <v>3987</v>
      </c>
      <c r="X1078" s="5">
        <v>7747</v>
      </c>
      <c r="Y1078" s="5">
        <v>474</v>
      </c>
    </row>
    <row r="1079" spans="1:25" x14ac:dyDescent="0.3">
      <c r="A1079" s="1">
        <v>4057103</v>
      </c>
      <c r="B1079" s="1" t="s">
        <v>19</v>
      </c>
      <c r="C1079" s="2"/>
      <c r="D1079" s="4" t="s">
        <v>66</v>
      </c>
      <c r="E1079" s="4">
        <v>4057103</v>
      </c>
      <c r="F1079" s="5">
        <v>0</v>
      </c>
      <c r="G1079" s="5">
        <v>0</v>
      </c>
      <c r="H1079" s="5">
        <v>1406</v>
      </c>
      <c r="I1079" s="5">
        <v>11239</v>
      </c>
      <c r="J1079" s="5">
        <v>45</v>
      </c>
      <c r="K1079" s="5" t="s">
        <v>33</v>
      </c>
      <c r="L1079" s="5">
        <v>12690</v>
      </c>
      <c r="M1079" s="5">
        <v>159920</v>
      </c>
      <c r="N1079" s="5">
        <v>8</v>
      </c>
      <c r="O1079" s="5">
        <v>321</v>
      </c>
      <c r="P1079" s="5">
        <v>145</v>
      </c>
      <c r="Q1079" s="5" t="s">
        <v>33</v>
      </c>
      <c r="R1079" s="5" t="s">
        <v>33</v>
      </c>
      <c r="S1079" s="5">
        <v>1734</v>
      </c>
      <c r="T1079" s="5">
        <v>2747</v>
      </c>
      <c r="U1079" s="5">
        <v>5215</v>
      </c>
      <c r="V1079" s="5">
        <v>76</v>
      </c>
      <c r="W1079" s="5">
        <v>1327</v>
      </c>
      <c r="X1079" s="5">
        <v>8192</v>
      </c>
      <c r="Y1079" s="5">
        <v>482</v>
      </c>
    </row>
    <row r="1080" spans="1:25" x14ac:dyDescent="0.3">
      <c r="A1080" s="1">
        <v>4057103</v>
      </c>
      <c r="B1080" s="1" t="s">
        <v>20</v>
      </c>
      <c r="C1080" s="2"/>
      <c r="D1080" s="4" t="s">
        <v>66</v>
      </c>
      <c r="E1080" s="4">
        <v>4057103</v>
      </c>
      <c r="F1080" s="5">
        <v>181</v>
      </c>
      <c r="G1080" s="5">
        <v>0</v>
      </c>
      <c r="H1080" s="5">
        <v>317</v>
      </c>
      <c r="I1080" s="5">
        <v>11123</v>
      </c>
      <c r="J1080" s="5">
        <v>61</v>
      </c>
      <c r="K1080" s="5" t="s">
        <v>33</v>
      </c>
      <c r="L1080" s="5">
        <v>11682</v>
      </c>
      <c r="M1080" s="5">
        <v>158564</v>
      </c>
      <c r="N1080" s="5">
        <v>1</v>
      </c>
      <c r="O1080" s="5">
        <v>362</v>
      </c>
      <c r="P1080" s="5">
        <v>323</v>
      </c>
      <c r="Q1080" s="5" t="s">
        <v>33</v>
      </c>
      <c r="R1080" s="5" t="s">
        <v>33</v>
      </c>
      <c r="S1080" s="5">
        <v>1990</v>
      </c>
      <c r="T1080" s="5">
        <v>3017</v>
      </c>
      <c r="U1080" s="5">
        <v>5120</v>
      </c>
      <c r="V1080" s="5">
        <v>220</v>
      </c>
      <c r="W1080" s="5">
        <v>1582</v>
      </c>
      <c r="X1080" s="5">
        <v>9349</v>
      </c>
      <c r="Y1080" s="5">
        <v>387</v>
      </c>
    </row>
    <row r="1081" spans="1:25" x14ac:dyDescent="0.3">
      <c r="A1081" s="1">
        <v>4057103</v>
      </c>
      <c r="B1081" s="1" t="s">
        <v>21</v>
      </c>
      <c r="C1081" s="2"/>
      <c r="D1081" s="4" t="s">
        <v>66</v>
      </c>
      <c r="E1081" s="4">
        <v>4057103</v>
      </c>
      <c r="F1081" s="5">
        <v>24</v>
      </c>
      <c r="G1081" s="5">
        <v>0</v>
      </c>
      <c r="H1081" s="5">
        <v>223</v>
      </c>
      <c r="I1081" s="5">
        <v>10482</v>
      </c>
      <c r="J1081" s="5">
        <v>19592</v>
      </c>
      <c r="K1081" s="5" t="s">
        <v>33</v>
      </c>
      <c r="L1081" s="5">
        <v>30321</v>
      </c>
      <c r="M1081" s="5">
        <v>142656</v>
      </c>
      <c r="N1081" s="5">
        <v>3</v>
      </c>
      <c r="O1081" s="5">
        <v>392</v>
      </c>
      <c r="P1081" s="5">
        <v>227</v>
      </c>
      <c r="Q1081" s="5" t="s">
        <v>33</v>
      </c>
      <c r="R1081" s="5" t="s">
        <v>33</v>
      </c>
      <c r="S1081" s="5">
        <v>1918</v>
      </c>
      <c r="T1081" s="5">
        <v>2820</v>
      </c>
      <c r="U1081" s="5">
        <v>4542</v>
      </c>
      <c r="V1081" s="5">
        <v>217</v>
      </c>
      <c r="W1081" s="5">
        <v>1623</v>
      </c>
      <c r="X1081" s="5">
        <v>9030</v>
      </c>
      <c r="Y1081" s="5">
        <v>421</v>
      </c>
    </row>
    <row r="1082" spans="1:25" x14ac:dyDescent="0.3">
      <c r="A1082" s="1">
        <v>4057103</v>
      </c>
      <c r="B1082" s="1" t="s">
        <v>22</v>
      </c>
      <c r="C1082" s="2"/>
      <c r="D1082" s="4" t="s">
        <v>66</v>
      </c>
      <c r="E1082" s="4">
        <v>4057103</v>
      </c>
      <c r="F1082" s="5">
        <v>0</v>
      </c>
      <c r="G1082" s="5">
        <v>0</v>
      </c>
      <c r="H1082" s="5">
        <v>179</v>
      </c>
      <c r="I1082" s="5">
        <v>10230</v>
      </c>
      <c r="J1082" s="5">
        <v>11</v>
      </c>
      <c r="K1082" s="5" t="s">
        <v>33</v>
      </c>
      <c r="L1082" s="5">
        <v>10419</v>
      </c>
      <c r="M1082" s="5">
        <v>145984</v>
      </c>
      <c r="N1082" s="5">
        <v>0</v>
      </c>
      <c r="O1082" s="5">
        <v>505</v>
      </c>
      <c r="P1082" s="5">
        <v>227</v>
      </c>
      <c r="Q1082" s="5" t="s">
        <v>33</v>
      </c>
      <c r="R1082" s="5" t="s">
        <v>33</v>
      </c>
      <c r="S1082" s="5">
        <v>1944</v>
      </c>
      <c r="T1082" s="5">
        <v>3118</v>
      </c>
      <c r="U1082" s="5">
        <v>4048</v>
      </c>
      <c r="V1082" s="5">
        <v>386</v>
      </c>
      <c r="W1082" s="5">
        <v>1461</v>
      </c>
      <c r="X1082" s="5">
        <v>8499</v>
      </c>
      <c r="Y1082" s="5">
        <v>193</v>
      </c>
    </row>
    <row r="1083" spans="1:25" x14ac:dyDescent="0.3">
      <c r="A1083" s="1">
        <v>4057103</v>
      </c>
      <c r="B1083" s="1" t="s">
        <v>23</v>
      </c>
      <c r="C1083" s="2"/>
      <c r="D1083" s="4" t="s">
        <v>66</v>
      </c>
      <c r="E1083" s="4">
        <v>4057103</v>
      </c>
      <c r="F1083" s="5">
        <v>0</v>
      </c>
      <c r="G1083" s="5">
        <v>0</v>
      </c>
      <c r="H1083" s="5">
        <v>569</v>
      </c>
      <c r="I1083" s="5">
        <v>8012</v>
      </c>
      <c r="J1083" s="5">
        <v>0</v>
      </c>
      <c r="K1083" s="5" t="s">
        <v>33</v>
      </c>
      <c r="L1083" s="5">
        <v>8581</v>
      </c>
      <c r="M1083" s="5">
        <v>143892</v>
      </c>
      <c r="N1083" s="5">
        <v>0</v>
      </c>
      <c r="O1083" s="5">
        <v>619</v>
      </c>
      <c r="P1083" s="5">
        <v>204</v>
      </c>
      <c r="Q1083" s="5" t="s">
        <v>33</v>
      </c>
      <c r="R1083" s="5" t="s">
        <v>33</v>
      </c>
      <c r="S1083" s="5">
        <v>2409</v>
      </c>
      <c r="T1083" s="5">
        <v>2663</v>
      </c>
      <c r="U1083" s="5">
        <v>4776</v>
      </c>
      <c r="V1083" s="5">
        <v>1011</v>
      </c>
      <c r="W1083" s="5">
        <v>243</v>
      </c>
      <c r="X1083" s="5">
        <v>7508</v>
      </c>
      <c r="Y1083" s="5">
        <v>197</v>
      </c>
    </row>
    <row r="1084" spans="1:25" x14ac:dyDescent="0.3">
      <c r="A1084" s="1">
        <v>4057103</v>
      </c>
      <c r="B1084" s="1" t="s">
        <v>24</v>
      </c>
      <c r="C1084" s="2"/>
      <c r="D1084" s="4" t="s">
        <v>66</v>
      </c>
      <c r="E1084" s="4">
        <v>4057103</v>
      </c>
      <c r="F1084" s="5">
        <v>0</v>
      </c>
      <c r="G1084" s="5">
        <v>0</v>
      </c>
      <c r="H1084" s="5">
        <v>655</v>
      </c>
      <c r="I1084" s="5">
        <v>11830</v>
      </c>
      <c r="J1084" s="5">
        <v>31</v>
      </c>
      <c r="K1084" s="5" t="s">
        <v>33</v>
      </c>
      <c r="L1084" s="5">
        <v>12516</v>
      </c>
      <c r="M1084" s="5">
        <v>142307</v>
      </c>
      <c r="N1084" s="5">
        <v>0</v>
      </c>
      <c r="O1084" s="5">
        <v>320</v>
      </c>
      <c r="P1084" s="5">
        <v>83</v>
      </c>
      <c r="Q1084" s="5" t="s">
        <v>33</v>
      </c>
      <c r="R1084" s="5" t="s">
        <v>33</v>
      </c>
      <c r="S1084" s="5">
        <v>2962</v>
      </c>
      <c r="T1084" s="5">
        <v>2572</v>
      </c>
      <c r="U1084" s="5">
        <v>5509</v>
      </c>
      <c r="V1084" s="5">
        <v>927</v>
      </c>
      <c r="W1084" s="5">
        <v>149</v>
      </c>
      <c r="X1084" s="5">
        <v>7140</v>
      </c>
      <c r="Y1084" s="5">
        <v>373</v>
      </c>
    </row>
    <row r="1085" spans="1:25" x14ac:dyDescent="0.3">
      <c r="A1085" s="1">
        <v>4057103</v>
      </c>
      <c r="B1085" s="1" t="s">
        <v>25</v>
      </c>
      <c r="C1085" s="2"/>
      <c r="D1085" s="4" t="s">
        <v>66</v>
      </c>
      <c r="E1085" s="4">
        <v>4057103</v>
      </c>
      <c r="F1085" s="5">
        <v>0</v>
      </c>
      <c r="G1085" s="5">
        <v>0</v>
      </c>
      <c r="H1085" s="5">
        <v>450</v>
      </c>
      <c r="I1085" s="5">
        <v>9542</v>
      </c>
      <c r="J1085" s="5">
        <v>11</v>
      </c>
      <c r="K1085" s="5" t="s">
        <v>33</v>
      </c>
      <c r="L1085" s="5">
        <v>10003</v>
      </c>
      <c r="M1085" s="5">
        <v>134887</v>
      </c>
      <c r="N1085" s="5">
        <v>0</v>
      </c>
      <c r="O1085" s="5">
        <v>324</v>
      </c>
      <c r="P1085" s="5">
        <v>94</v>
      </c>
      <c r="Q1085" s="5" t="s">
        <v>33</v>
      </c>
      <c r="R1085" s="5" t="s">
        <v>33</v>
      </c>
      <c r="S1085" s="5">
        <v>3413</v>
      </c>
      <c r="T1085" s="5">
        <v>3375</v>
      </c>
      <c r="U1085" s="5">
        <v>5290</v>
      </c>
      <c r="V1085" s="5">
        <v>1177</v>
      </c>
      <c r="W1085" s="5">
        <v>212</v>
      </c>
      <c r="X1085" s="5">
        <v>7052</v>
      </c>
      <c r="Y1085" s="5">
        <v>211</v>
      </c>
    </row>
    <row r="1086" spans="1:25" x14ac:dyDescent="0.3">
      <c r="A1086" s="1">
        <v>4057103</v>
      </c>
      <c r="B1086" s="1" t="s">
        <v>26</v>
      </c>
      <c r="C1086" s="2"/>
      <c r="D1086" s="4" t="s">
        <v>66</v>
      </c>
      <c r="E1086" s="4">
        <v>4057103</v>
      </c>
      <c r="F1086" s="5">
        <v>0</v>
      </c>
      <c r="G1086" s="5">
        <v>0</v>
      </c>
      <c r="H1086" s="5">
        <v>833</v>
      </c>
      <c r="I1086" s="5">
        <v>15654</v>
      </c>
      <c r="J1086" s="5">
        <v>131</v>
      </c>
      <c r="K1086" s="5" t="s">
        <v>33</v>
      </c>
      <c r="L1086" s="5">
        <v>16618</v>
      </c>
      <c r="M1086" s="5">
        <v>134290</v>
      </c>
      <c r="N1086" s="5">
        <v>0</v>
      </c>
      <c r="O1086" s="5">
        <v>361</v>
      </c>
      <c r="P1086" s="5">
        <v>106</v>
      </c>
      <c r="Q1086" s="5" t="s">
        <v>33</v>
      </c>
      <c r="R1086" s="5" t="s">
        <v>33</v>
      </c>
      <c r="S1086" s="5">
        <v>2930</v>
      </c>
      <c r="T1086" s="5">
        <v>3900</v>
      </c>
      <c r="U1086" s="5">
        <v>5423</v>
      </c>
      <c r="V1086" s="5">
        <v>993</v>
      </c>
      <c r="W1086" s="5">
        <v>200</v>
      </c>
      <c r="X1086" s="5">
        <v>6619</v>
      </c>
      <c r="Y1086" s="5">
        <v>170</v>
      </c>
    </row>
    <row r="1087" spans="1:25" x14ac:dyDescent="0.3">
      <c r="A1087" s="1">
        <v>4057103</v>
      </c>
      <c r="B1087" s="1" t="s">
        <v>27</v>
      </c>
      <c r="C1087" s="2"/>
      <c r="D1087" s="4" t="s">
        <v>66</v>
      </c>
      <c r="E1087" s="4">
        <v>4057103</v>
      </c>
      <c r="F1087" s="5">
        <v>0</v>
      </c>
      <c r="G1087" s="5">
        <v>0</v>
      </c>
      <c r="H1087" s="5">
        <v>1046</v>
      </c>
      <c r="I1087" s="5">
        <v>13147</v>
      </c>
      <c r="J1087" s="5">
        <v>1054</v>
      </c>
      <c r="K1087" s="5" t="s">
        <v>33</v>
      </c>
      <c r="L1087" s="5">
        <v>15248</v>
      </c>
      <c r="M1087" s="5">
        <v>127185</v>
      </c>
      <c r="N1087" s="5">
        <v>0</v>
      </c>
      <c r="O1087" s="5">
        <v>337</v>
      </c>
      <c r="P1087" s="5">
        <v>102</v>
      </c>
      <c r="Q1087" s="5" t="s">
        <v>33</v>
      </c>
      <c r="R1087" s="5" t="s">
        <v>33</v>
      </c>
      <c r="S1087" s="5">
        <v>3689</v>
      </c>
      <c r="T1087" s="5">
        <v>3961</v>
      </c>
      <c r="U1087" s="5">
        <v>5399</v>
      </c>
      <c r="V1087" s="5">
        <v>1074</v>
      </c>
      <c r="W1087" s="5">
        <v>209</v>
      </c>
      <c r="X1087" s="5">
        <v>6790</v>
      </c>
      <c r="Y1087" s="5">
        <v>204</v>
      </c>
    </row>
    <row r="1088" spans="1:25" x14ac:dyDescent="0.3">
      <c r="A1088" s="1">
        <v>4057103</v>
      </c>
      <c r="B1088" s="1" t="s">
        <v>28</v>
      </c>
      <c r="C1088" s="2"/>
      <c r="D1088" s="4" t="s">
        <v>66</v>
      </c>
      <c r="E1088" s="4">
        <v>4057103</v>
      </c>
      <c r="F1088" s="5">
        <v>0</v>
      </c>
      <c r="G1088" s="5">
        <v>0</v>
      </c>
      <c r="H1088" s="5">
        <v>210</v>
      </c>
      <c r="I1088" s="5">
        <v>9245</v>
      </c>
      <c r="J1088" s="5">
        <v>1156</v>
      </c>
      <c r="K1088" s="5" t="s">
        <v>33</v>
      </c>
      <c r="L1088" s="5">
        <v>10611</v>
      </c>
      <c r="M1088" s="5">
        <v>112369</v>
      </c>
      <c r="N1088" s="5">
        <v>0</v>
      </c>
      <c r="O1088" s="5">
        <v>223</v>
      </c>
      <c r="P1088" s="5">
        <v>83</v>
      </c>
      <c r="Q1088" s="5" t="s">
        <v>33</v>
      </c>
      <c r="R1088" s="5" t="s">
        <v>33</v>
      </c>
      <c r="S1088" s="5">
        <v>3685</v>
      </c>
      <c r="T1088" s="5">
        <v>4349</v>
      </c>
      <c r="U1088" s="5">
        <v>5707</v>
      </c>
      <c r="V1088" s="5">
        <v>1144</v>
      </c>
      <c r="W1088" s="5">
        <v>228</v>
      </c>
      <c r="X1088" s="5">
        <v>6080</v>
      </c>
      <c r="Y1088" s="5">
        <v>153</v>
      </c>
    </row>
    <row r="1089" spans="1:25" x14ac:dyDescent="0.3">
      <c r="A1089" s="1">
        <v>4057103</v>
      </c>
      <c r="B1089" s="1" t="s">
        <v>29</v>
      </c>
      <c r="C1089" s="2"/>
      <c r="D1089" s="4" t="s">
        <v>66</v>
      </c>
      <c r="E1089" s="4">
        <v>4057103</v>
      </c>
      <c r="F1089" s="5">
        <v>0</v>
      </c>
      <c r="G1089" s="5">
        <v>0</v>
      </c>
      <c r="H1089" s="5">
        <v>93</v>
      </c>
      <c r="I1089" s="5">
        <v>8078</v>
      </c>
      <c r="J1089" s="5">
        <v>662</v>
      </c>
      <c r="K1089" s="5" t="s">
        <v>33</v>
      </c>
      <c r="L1089" s="5">
        <v>8834</v>
      </c>
      <c r="M1089" s="5">
        <v>103473</v>
      </c>
      <c r="N1089" s="5">
        <v>0</v>
      </c>
      <c r="O1089" s="5">
        <v>216</v>
      </c>
      <c r="P1089" s="5">
        <v>131</v>
      </c>
      <c r="Q1089" s="5" t="s">
        <v>33</v>
      </c>
      <c r="R1089" s="5" t="s">
        <v>33</v>
      </c>
      <c r="S1089" s="5">
        <v>3493</v>
      </c>
      <c r="T1089" s="5">
        <v>3666</v>
      </c>
      <c r="U1089" s="5">
        <v>4907</v>
      </c>
      <c r="V1089" s="5">
        <v>798</v>
      </c>
      <c r="W1089" s="5">
        <v>198</v>
      </c>
      <c r="X1089" s="5">
        <v>5602</v>
      </c>
      <c r="Y1089" s="5">
        <v>182</v>
      </c>
    </row>
    <row r="1090" spans="1:25" x14ac:dyDescent="0.3">
      <c r="A1090" s="1">
        <v>4057103</v>
      </c>
      <c r="B1090" s="1" t="s">
        <v>30</v>
      </c>
      <c r="C1090" s="2"/>
      <c r="D1090" s="4" t="s">
        <v>66</v>
      </c>
      <c r="E1090" s="4">
        <v>4057103</v>
      </c>
      <c r="F1090" s="5">
        <v>0</v>
      </c>
      <c r="G1090" s="5">
        <v>0</v>
      </c>
      <c r="H1090" s="5">
        <v>-71</v>
      </c>
      <c r="I1090" s="5">
        <v>11532</v>
      </c>
      <c r="J1090" s="5">
        <v>184</v>
      </c>
      <c r="K1090" s="5" t="s">
        <v>33</v>
      </c>
      <c r="L1090" s="5">
        <v>11645</v>
      </c>
      <c r="M1090" s="5">
        <v>104477</v>
      </c>
      <c r="N1090" s="5">
        <v>0</v>
      </c>
      <c r="O1090" s="5">
        <v>208</v>
      </c>
      <c r="P1090" s="5">
        <v>112</v>
      </c>
      <c r="Q1090" s="5" t="s">
        <v>33</v>
      </c>
      <c r="R1090" s="5" t="s">
        <v>33</v>
      </c>
      <c r="S1090" s="5">
        <v>2972</v>
      </c>
      <c r="T1090" s="5">
        <v>3363</v>
      </c>
      <c r="U1090" s="5">
        <v>4457</v>
      </c>
      <c r="V1090" s="5">
        <v>503</v>
      </c>
      <c r="W1090" s="5">
        <v>180</v>
      </c>
      <c r="X1090" s="5">
        <v>6158</v>
      </c>
      <c r="Y1090" s="5">
        <v>161</v>
      </c>
    </row>
    <row r="1091" spans="1:25" x14ac:dyDescent="0.3">
      <c r="A1091" s="1">
        <v>4057103</v>
      </c>
      <c r="B1091" s="1" t="s">
        <v>31</v>
      </c>
      <c r="C1091" s="2"/>
      <c r="D1091" s="4" t="s">
        <v>66</v>
      </c>
      <c r="E1091" s="4">
        <v>4057103</v>
      </c>
      <c r="F1091" s="5">
        <v>0</v>
      </c>
      <c r="G1091" s="5">
        <v>0</v>
      </c>
      <c r="H1091" s="5">
        <v>1302</v>
      </c>
      <c r="I1091" s="5">
        <v>7423</v>
      </c>
      <c r="J1091" s="5">
        <v>398</v>
      </c>
      <c r="K1091" s="5" t="s">
        <v>33</v>
      </c>
      <c r="L1091" s="5">
        <v>9122</v>
      </c>
      <c r="M1091" s="5">
        <v>99396</v>
      </c>
      <c r="N1091" s="5">
        <v>0</v>
      </c>
      <c r="O1091" s="5">
        <v>237</v>
      </c>
      <c r="P1091" s="5">
        <v>66</v>
      </c>
      <c r="Q1091" s="5" t="s">
        <v>33</v>
      </c>
      <c r="R1091" s="5" t="s">
        <v>33</v>
      </c>
      <c r="S1091" s="5">
        <v>2618</v>
      </c>
      <c r="T1091" s="5">
        <v>2780</v>
      </c>
      <c r="U1091" s="5">
        <v>4383</v>
      </c>
      <c r="V1091" s="5">
        <v>212</v>
      </c>
      <c r="W1091" s="5">
        <v>71</v>
      </c>
      <c r="X1091" s="5">
        <v>6112</v>
      </c>
      <c r="Y1091" s="5">
        <v>132</v>
      </c>
    </row>
    <row r="1092" spans="1:25" x14ac:dyDescent="0.3">
      <c r="A1092" s="1">
        <v>4057079</v>
      </c>
      <c r="B1092" s="1" t="s">
        <v>0</v>
      </c>
      <c r="C1092" s="2"/>
      <c r="D1092" s="4" t="s">
        <v>67</v>
      </c>
      <c r="E1092" s="4">
        <v>4057079</v>
      </c>
      <c r="F1092" s="5">
        <v>8649</v>
      </c>
      <c r="G1092" s="5">
        <v>0</v>
      </c>
      <c r="H1092" s="5">
        <v>132607</v>
      </c>
      <c r="I1092" s="5">
        <v>278444</v>
      </c>
      <c r="J1092" s="5">
        <v>29919</v>
      </c>
      <c r="K1092" s="5">
        <v>0</v>
      </c>
      <c r="L1092" s="5">
        <v>449618</v>
      </c>
      <c r="M1092" s="5">
        <v>297761</v>
      </c>
      <c r="N1092" s="5">
        <v>56</v>
      </c>
      <c r="O1092" s="5">
        <v>34421</v>
      </c>
      <c r="P1092" s="5">
        <v>8235</v>
      </c>
      <c r="Q1092" s="5">
        <v>0</v>
      </c>
      <c r="R1092" s="5">
        <v>0</v>
      </c>
      <c r="S1092" s="5">
        <v>30352</v>
      </c>
      <c r="T1092" s="5">
        <v>52803</v>
      </c>
      <c r="U1092" s="5">
        <v>23803</v>
      </c>
      <c r="V1092" s="5">
        <v>3242</v>
      </c>
      <c r="W1092" s="5">
        <v>3903</v>
      </c>
      <c r="X1092" s="5">
        <v>61130</v>
      </c>
      <c r="Y1092" s="5">
        <v>367</v>
      </c>
    </row>
    <row r="1093" spans="1:25" x14ac:dyDescent="0.3">
      <c r="A1093" s="1">
        <v>4057079</v>
      </c>
      <c r="B1093" s="1" t="s">
        <v>1</v>
      </c>
      <c r="C1093" s="2"/>
      <c r="D1093" s="4" t="s">
        <v>67</v>
      </c>
      <c r="E1093" s="4">
        <v>4057079</v>
      </c>
      <c r="F1093" s="5">
        <v>11948</v>
      </c>
      <c r="G1093" s="5">
        <v>0</v>
      </c>
      <c r="H1093" s="5">
        <v>206769</v>
      </c>
      <c r="I1093" s="5">
        <v>207518</v>
      </c>
      <c r="J1093" s="5">
        <v>26781</v>
      </c>
      <c r="K1093" s="5">
        <v>0</v>
      </c>
      <c r="L1093" s="5">
        <v>485099</v>
      </c>
      <c r="M1093" s="5">
        <v>309760</v>
      </c>
      <c r="N1093" s="5">
        <v>0</v>
      </c>
      <c r="O1093" s="5">
        <v>-1182</v>
      </c>
      <c r="P1093" s="5">
        <v>8997</v>
      </c>
      <c r="Q1093" s="5">
        <v>0</v>
      </c>
      <c r="R1093" s="5">
        <v>0</v>
      </c>
      <c r="S1093" s="5">
        <v>31321</v>
      </c>
      <c r="T1093" s="5">
        <v>48253</v>
      </c>
      <c r="U1093" s="5">
        <v>22327</v>
      </c>
      <c r="V1093" s="5">
        <v>2744</v>
      </c>
      <c r="W1093" s="5">
        <v>4034</v>
      </c>
      <c r="X1093" s="5">
        <v>51803</v>
      </c>
      <c r="Y1093" s="5">
        <v>307</v>
      </c>
    </row>
    <row r="1094" spans="1:25" x14ac:dyDescent="0.3">
      <c r="A1094" s="1">
        <v>4057079</v>
      </c>
      <c r="B1094" s="1" t="s">
        <v>2</v>
      </c>
      <c r="C1094" s="2"/>
      <c r="D1094" s="4" t="s">
        <v>67</v>
      </c>
      <c r="E1094" s="4">
        <v>4057079</v>
      </c>
      <c r="F1094" s="5">
        <v>27241</v>
      </c>
      <c r="G1094" s="5">
        <v>0</v>
      </c>
      <c r="H1094" s="5">
        <v>49640</v>
      </c>
      <c r="I1094" s="5">
        <v>205811</v>
      </c>
      <c r="J1094" s="5">
        <v>8075</v>
      </c>
      <c r="K1094" s="5">
        <v>0</v>
      </c>
      <c r="L1094" s="5">
        <v>290767</v>
      </c>
      <c r="M1094" s="5">
        <v>359765</v>
      </c>
      <c r="N1094" s="5">
        <v>0</v>
      </c>
      <c r="O1094" s="5">
        <v>39759</v>
      </c>
      <c r="P1094" s="5">
        <v>8318</v>
      </c>
      <c r="Q1094" s="5">
        <v>65</v>
      </c>
      <c r="R1094" s="5">
        <v>0</v>
      </c>
      <c r="S1094" s="5">
        <v>32794</v>
      </c>
      <c r="T1094" s="5">
        <v>61536</v>
      </c>
      <c r="U1094" s="5">
        <v>21576</v>
      </c>
      <c r="V1094" s="5">
        <v>3481</v>
      </c>
      <c r="W1094" s="5">
        <v>3289</v>
      </c>
      <c r="X1094" s="5">
        <v>54989</v>
      </c>
      <c r="Y1094" s="5">
        <v>1565</v>
      </c>
    </row>
    <row r="1095" spans="1:25" x14ac:dyDescent="0.3">
      <c r="A1095" s="1">
        <v>4057079</v>
      </c>
      <c r="B1095" s="1" t="s">
        <v>3</v>
      </c>
      <c r="C1095" s="2"/>
      <c r="D1095" s="4" t="s">
        <v>67</v>
      </c>
      <c r="E1095" s="4">
        <v>4057079</v>
      </c>
      <c r="F1095" s="5">
        <v>7260</v>
      </c>
      <c r="G1095" s="5">
        <v>0</v>
      </c>
      <c r="H1095" s="5">
        <v>56486</v>
      </c>
      <c r="I1095" s="5">
        <v>180888</v>
      </c>
      <c r="J1095" s="5">
        <v>18465</v>
      </c>
      <c r="K1095" s="5">
        <v>0</v>
      </c>
      <c r="L1095" s="5">
        <v>263098</v>
      </c>
      <c r="M1095" s="5">
        <v>405609</v>
      </c>
      <c r="N1095" s="5">
        <v>6</v>
      </c>
      <c r="O1095" s="5">
        <v>40014</v>
      </c>
      <c r="P1095" s="5">
        <v>10334</v>
      </c>
      <c r="Q1095" s="5">
        <v>45</v>
      </c>
      <c r="R1095" s="5">
        <v>0</v>
      </c>
      <c r="S1095" s="5">
        <v>35661</v>
      </c>
      <c r="T1095" s="5">
        <v>46376</v>
      </c>
      <c r="U1095" s="5">
        <v>23016</v>
      </c>
      <c r="V1095" s="5">
        <v>3710</v>
      </c>
      <c r="W1095" s="5">
        <v>3042</v>
      </c>
      <c r="X1095" s="5">
        <v>52889</v>
      </c>
      <c r="Y1095" s="5">
        <v>1392</v>
      </c>
    </row>
    <row r="1096" spans="1:25" x14ac:dyDescent="0.3">
      <c r="A1096" s="1">
        <v>4057079</v>
      </c>
      <c r="B1096" s="1" t="s">
        <v>4</v>
      </c>
      <c r="C1096" s="2"/>
      <c r="D1096" s="4" t="s">
        <v>67</v>
      </c>
      <c r="E1096" s="4">
        <v>4057079</v>
      </c>
      <c r="F1096" s="5">
        <v>2599</v>
      </c>
      <c r="G1096" s="5">
        <v>0</v>
      </c>
      <c r="H1096" s="5">
        <v>55837</v>
      </c>
      <c r="I1096" s="5">
        <v>105920</v>
      </c>
      <c r="J1096" s="5">
        <v>6854</v>
      </c>
      <c r="K1096" s="5">
        <v>0</v>
      </c>
      <c r="L1096" s="5">
        <v>171210</v>
      </c>
      <c r="M1096" s="5">
        <v>360831</v>
      </c>
      <c r="N1096" s="5">
        <v>510</v>
      </c>
      <c r="O1096" s="5">
        <v>23240</v>
      </c>
      <c r="P1096" s="5">
        <v>8736</v>
      </c>
      <c r="Q1096" s="5">
        <v>86</v>
      </c>
      <c r="R1096" s="5">
        <v>0</v>
      </c>
      <c r="S1096" s="5">
        <v>27519</v>
      </c>
      <c r="T1096" s="5">
        <v>40712</v>
      </c>
      <c r="U1096" s="5">
        <v>29239</v>
      </c>
      <c r="V1096" s="5">
        <v>3640</v>
      </c>
      <c r="W1096" s="5">
        <v>2953</v>
      </c>
      <c r="X1096" s="5">
        <v>84484</v>
      </c>
      <c r="Y1096" s="5">
        <v>2176</v>
      </c>
    </row>
    <row r="1097" spans="1:25" x14ac:dyDescent="0.3">
      <c r="A1097" s="1">
        <v>4057079</v>
      </c>
      <c r="B1097" s="1" t="s">
        <v>5</v>
      </c>
      <c r="C1097" s="2"/>
      <c r="D1097" s="4" t="s">
        <v>67</v>
      </c>
      <c r="E1097" s="4">
        <v>4057079</v>
      </c>
      <c r="F1097" s="5">
        <v>7607</v>
      </c>
      <c r="G1097" s="5">
        <v>4414</v>
      </c>
      <c r="H1097" s="5">
        <v>25832</v>
      </c>
      <c r="I1097" s="5">
        <v>80946</v>
      </c>
      <c r="J1097" s="5">
        <v>21846</v>
      </c>
      <c r="K1097" s="5">
        <v>0</v>
      </c>
      <c r="L1097" s="5">
        <v>140645</v>
      </c>
      <c r="M1097" s="5">
        <v>692878</v>
      </c>
      <c r="N1097" s="5">
        <v>31731</v>
      </c>
      <c r="O1097" s="5">
        <v>25464</v>
      </c>
      <c r="P1097" s="5">
        <v>7849</v>
      </c>
      <c r="Q1097" s="5">
        <v>660</v>
      </c>
      <c r="R1097" s="5">
        <v>0</v>
      </c>
      <c r="S1097" s="5">
        <v>25167</v>
      </c>
      <c r="T1097" s="5">
        <v>37601</v>
      </c>
      <c r="U1097" s="5">
        <v>26830</v>
      </c>
      <c r="V1097" s="5">
        <v>4769</v>
      </c>
      <c r="W1097" s="5">
        <v>1700</v>
      </c>
      <c r="X1097" s="5">
        <v>78779</v>
      </c>
      <c r="Y1097" s="5">
        <v>1763</v>
      </c>
    </row>
    <row r="1098" spans="1:25" x14ac:dyDescent="0.3">
      <c r="A1098" s="1">
        <v>4057079</v>
      </c>
      <c r="B1098" s="1" t="s">
        <v>6</v>
      </c>
      <c r="C1098" s="2"/>
      <c r="D1098" s="4" t="s">
        <v>67</v>
      </c>
      <c r="E1098" s="4">
        <v>4057079</v>
      </c>
      <c r="F1098" s="5">
        <v>3045</v>
      </c>
      <c r="G1098" s="5">
        <v>48053</v>
      </c>
      <c r="H1098" s="5">
        <v>45539</v>
      </c>
      <c r="I1098" s="5">
        <v>113700</v>
      </c>
      <c r="J1098" s="5">
        <v>34029</v>
      </c>
      <c r="K1098" s="5">
        <v>0</v>
      </c>
      <c r="L1098" s="5">
        <v>244366</v>
      </c>
      <c r="M1098" s="5">
        <v>946289</v>
      </c>
      <c r="N1098" s="5">
        <v>77271</v>
      </c>
      <c r="O1098" s="5">
        <v>18100</v>
      </c>
      <c r="P1098" s="5">
        <v>7024</v>
      </c>
      <c r="Q1098" s="5">
        <v>1136</v>
      </c>
      <c r="R1098" s="5">
        <v>0</v>
      </c>
      <c r="S1098" s="5">
        <v>22748</v>
      </c>
      <c r="T1098" s="5">
        <v>34797</v>
      </c>
      <c r="U1098" s="5">
        <v>30150</v>
      </c>
      <c r="V1098" s="5">
        <v>7122</v>
      </c>
      <c r="W1098" s="5">
        <v>318</v>
      </c>
      <c r="X1098" s="5">
        <v>142130</v>
      </c>
      <c r="Y1098" s="5">
        <v>1588</v>
      </c>
    </row>
    <row r="1099" spans="1:25" x14ac:dyDescent="0.3">
      <c r="A1099" s="1">
        <v>4057079</v>
      </c>
      <c r="B1099" s="1" t="s">
        <v>7</v>
      </c>
      <c r="C1099" s="2"/>
      <c r="D1099" s="4" t="s">
        <v>67</v>
      </c>
      <c r="E1099" s="4">
        <v>4057079</v>
      </c>
      <c r="F1099" s="5">
        <v>7689</v>
      </c>
      <c r="G1099" s="5">
        <v>99214</v>
      </c>
      <c r="H1099" s="5">
        <v>26234</v>
      </c>
      <c r="I1099" s="5">
        <v>141800</v>
      </c>
      <c r="J1099" s="5">
        <v>42450</v>
      </c>
      <c r="K1099" s="5">
        <v>0</v>
      </c>
      <c r="L1099" s="5">
        <v>317387</v>
      </c>
      <c r="M1099" s="5">
        <v>995106</v>
      </c>
      <c r="N1099" s="5">
        <v>89703</v>
      </c>
      <c r="O1099" s="5">
        <v>4165</v>
      </c>
      <c r="P1099" s="5">
        <v>7042</v>
      </c>
      <c r="Q1099" s="5">
        <v>1306</v>
      </c>
      <c r="R1099" s="5">
        <v>0</v>
      </c>
      <c r="S1099" s="5">
        <v>22471</v>
      </c>
      <c r="T1099" s="5">
        <v>45543</v>
      </c>
      <c r="U1099" s="5">
        <v>25453</v>
      </c>
      <c r="V1099" s="5">
        <v>10370</v>
      </c>
      <c r="W1099" s="5">
        <v>472</v>
      </c>
      <c r="X1099" s="5">
        <v>160019</v>
      </c>
      <c r="Y1099" s="5">
        <v>-1153</v>
      </c>
    </row>
    <row r="1100" spans="1:25" x14ac:dyDescent="0.3">
      <c r="A1100" s="1">
        <v>4057079</v>
      </c>
      <c r="B1100" s="1" t="s">
        <v>8</v>
      </c>
      <c r="C1100" s="2"/>
      <c r="D1100" s="4" t="s">
        <v>67</v>
      </c>
      <c r="E1100" s="4">
        <v>4057079</v>
      </c>
      <c r="F1100" s="5">
        <v>2470</v>
      </c>
      <c r="G1100" s="5">
        <v>71368</v>
      </c>
      <c r="H1100" s="5">
        <v>12396</v>
      </c>
      <c r="I1100" s="5">
        <v>108519</v>
      </c>
      <c r="J1100" s="5">
        <v>10871</v>
      </c>
      <c r="K1100" s="5">
        <v>0</v>
      </c>
      <c r="L1100" s="5">
        <v>205625</v>
      </c>
      <c r="M1100" s="5">
        <v>864138</v>
      </c>
      <c r="N1100" s="5">
        <v>130592</v>
      </c>
      <c r="O1100" s="5">
        <v>32225</v>
      </c>
      <c r="P1100" s="5">
        <v>6655</v>
      </c>
      <c r="Q1100" s="5">
        <v>3172</v>
      </c>
      <c r="R1100" s="5">
        <v>0</v>
      </c>
      <c r="S1100" s="5">
        <v>23272</v>
      </c>
      <c r="T1100" s="5">
        <v>36963</v>
      </c>
      <c r="U1100" s="5">
        <v>34659</v>
      </c>
      <c r="V1100" s="5">
        <v>15641</v>
      </c>
      <c r="W1100" s="5">
        <v>410</v>
      </c>
      <c r="X1100" s="5">
        <v>157534</v>
      </c>
      <c r="Y1100" s="5">
        <v>3458</v>
      </c>
    </row>
    <row r="1101" spans="1:25" x14ac:dyDescent="0.3">
      <c r="A1101" s="1">
        <v>4057079</v>
      </c>
      <c r="B1101" s="1" t="s">
        <v>9</v>
      </c>
      <c r="C1101" s="2"/>
      <c r="D1101" s="4" t="s">
        <v>67</v>
      </c>
      <c r="E1101" s="4">
        <v>4057079</v>
      </c>
      <c r="F1101" s="5">
        <v>16067</v>
      </c>
      <c r="G1101" s="5">
        <v>-208172</v>
      </c>
      <c r="H1101" s="5">
        <v>5851</v>
      </c>
      <c r="I1101" s="5">
        <v>93289</v>
      </c>
      <c r="J1101" s="5">
        <v>39838</v>
      </c>
      <c r="K1101" s="5">
        <v>0</v>
      </c>
      <c r="L1101" s="5">
        <v>-53127</v>
      </c>
      <c r="M1101" s="5">
        <v>991584</v>
      </c>
      <c r="N1101" s="5">
        <v>131739</v>
      </c>
      <c r="O1101" s="5">
        <v>11651</v>
      </c>
      <c r="P1101" s="5">
        <v>6308</v>
      </c>
      <c r="Q1101" s="5">
        <v>4045</v>
      </c>
      <c r="R1101" s="5">
        <v>0</v>
      </c>
      <c r="S1101" s="5">
        <v>20676</v>
      </c>
      <c r="T1101" s="5">
        <v>44999</v>
      </c>
      <c r="U1101" s="5">
        <v>50773</v>
      </c>
      <c r="V1101" s="5">
        <v>8734</v>
      </c>
      <c r="W1101" s="5">
        <v>350</v>
      </c>
      <c r="X1101" s="5">
        <v>198687</v>
      </c>
      <c r="Y1101" s="5">
        <v>2970</v>
      </c>
    </row>
    <row r="1102" spans="1:25" x14ac:dyDescent="0.3">
      <c r="A1102" s="1">
        <v>4057079</v>
      </c>
      <c r="B1102" s="1" t="s">
        <v>10</v>
      </c>
      <c r="C1102" s="2"/>
      <c r="D1102" s="4" t="s">
        <v>67</v>
      </c>
      <c r="E1102" s="4">
        <v>4057079</v>
      </c>
      <c r="F1102" s="5">
        <v>2668</v>
      </c>
      <c r="G1102" s="5">
        <v>578300</v>
      </c>
      <c r="H1102" s="5">
        <v>24189</v>
      </c>
      <c r="I1102" s="5">
        <v>93883</v>
      </c>
      <c r="J1102" s="5">
        <v>27462</v>
      </c>
      <c r="K1102" s="5">
        <v>0</v>
      </c>
      <c r="L1102" s="5">
        <v>726502</v>
      </c>
      <c r="M1102" s="5">
        <v>1110961</v>
      </c>
      <c r="N1102" s="5">
        <v>83248</v>
      </c>
      <c r="O1102" s="5">
        <v>16277</v>
      </c>
      <c r="P1102" s="5">
        <v>8864</v>
      </c>
      <c r="Q1102" s="5">
        <v>5264</v>
      </c>
      <c r="R1102" s="5">
        <v>0</v>
      </c>
      <c r="S1102" s="5">
        <v>23282</v>
      </c>
      <c r="T1102" s="5">
        <v>34124</v>
      </c>
      <c r="U1102" s="5">
        <v>42814</v>
      </c>
      <c r="V1102" s="5">
        <v>4102</v>
      </c>
      <c r="W1102" s="5">
        <v>71</v>
      </c>
      <c r="X1102" s="5">
        <v>207072</v>
      </c>
      <c r="Y1102" s="5">
        <v>3957</v>
      </c>
    </row>
    <row r="1103" spans="1:25" x14ac:dyDescent="0.3">
      <c r="A1103" s="1">
        <v>4057079</v>
      </c>
      <c r="B1103" s="1" t="s">
        <v>11</v>
      </c>
      <c r="C1103" s="2"/>
      <c r="D1103" s="4" t="s">
        <v>67</v>
      </c>
      <c r="E1103" s="4">
        <v>4057079</v>
      </c>
      <c r="F1103" s="5">
        <v>3325</v>
      </c>
      <c r="G1103" s="5">
        <v>42368</v>
      </c>
      <c r="H1103" s="5">
        <v>28317</v>
      </c>
      <c r="I1103" s="5">
        <v>75706</v>
      </c>
      <c r="J1103" s="5">
        <v>2187</v>
      </c>
      <c r="K1103" s="5">
        <v>0</v>
      </c>
      <c r="L1103" s="5">
        <v>151904</v>
      </c>
      <c r="M1103" s="5">
        <v>1175742</v>
      </c>
      <c r="N1103" s="5">
        <v>105090</v>
      </c>
      <c r="O1103" s="5">
        <v>10519</v>
      </c>
      <c r="P1103" s="5">
        <v>3761</v>
      </c>
      <c r="Q1103" s="5">
        <v>4342</v>
      </c>
      <c r="R1103" s="5">
        <v>0</v>
      </c>
      <c r="S1103" s="5">
        <v>17883</v>
      </c>
      <c r="T1103" s="5">
        <v>35744</v>
      </c>
      <c r="U1103" s="5">
        <v>56488</v>
      </c>
      <c r="V1103" s="5">
        <v>4872</v>
      </c>
      <c r="W1103" s="5">
        <v>2</v>
      </c>
      <c r="X1103" s="5">
        <v>216368</v>
      </c>
      <c r="Y1103" s="5">
        <v>2874</v>
      </c>
    </row>
    <row r="1104" spans="1:25" x14ac:dyDescent="0.3">
      <c r="A1104" s="1">
        <v>4057079</v>
      </c>
      <c r="B1104" s="1" t="s">
        <v>12</v>
      </c>
      <c r="C1104" s="2"/>
      <c r="D1104" s="4" t="s">
        <v>67</v>
      </c>
      <c r="E1104" s="4">
        <v>4057079</v>
      </c>
      <c r="F1104" s="5">
        <v>3719</v>
      </c>
      <c r="G1104" s="5">
        <v>304215</v>
      </c>
      <c r="H1104" s="5">
        <v>20131</v>
      </c>
      <c r="I1104" s="5">
        <v>105803</v>
      </c>
      <c r="J1104" s="5">
        <v>1823</v>
      </c>
      <c r="K1104" s="5">
        <v>0</v>
      </c>
      <c r="L1104" s="5">
        <v>435690</v>
      </c>
      <c r="M1104" s="5">
        <v>1413950</v>
      </c>
      <c r="N1104" s="5">
        <v>94712</v>
      </c>
      <c r="O1104" s="5">
        <v>14659</v>
      </c>
      <c r="P1104" s="5">
        <v>5542</v>
      </c>
      <c r="Q1104" s="5">
        <v>4364</v>
      </c>
      <c r="R1104" s="5">
        <v>0</v>
      </c>
      <c r="S1104" s="5">
        <v>14661</v>
      </c>
      <c r="T1104" s="5">
        <v>34718</v>
      </c>
      <c r="U1104" s="5">
        <v>43718</v>
      </c>
      <c r="V1104" s="5">
        <v>5663</v>
      </c>
      <c r="W1104" s="5">
        <v>11</v>
      </c>
      <c r="X1104" s="5">
        <v>239951</v>
      </c>
      <c r="Y1104" s="5">
        <v>3406</v>
      </c>
    </row>
    <row r="1105" spans="1:25" x14ac:dyDescent="0.3">
      <c r="A1105" s="1">
        <v>4057079</v>
      </c>
      <c r="B1105" s="1" t="s">
        <v>13</v>
      </c>
      <c r="C1105" s="2"/>
      <c r="D1105" s="4" t="s">
        <v>67</v>
      </c>
      <c r="E1105" s="4">
        <v>4057079</v>
      </c>
      <c r="F1105" s="5">
        <v>5192</v>
      </c>
      <c r="G1105" s="5">
        <v>9741</v>
      </c>
      <c r="H1105" s="5">
        <v>30145</v>
      </c>
      <c r="I1105" s="5">
        <v>50546</v>
      </c>
      <c r="J1105" s="5">
        <v>1010</v>
      </c>
      <c r="K1105" s="5">
        <v>0</v>
      </c>
      <c r="L1105" s="5">
        <v>96634</v>
      </c>
      <c r="M1105" s="5">
        <v>6618349</v>
      </c>
      <c r="N1105" s="5">
        <v>62462</v>
      </c>
      <c r="O1105" s="5">
        <v>9957</v>
      </c>
      <c r="P1105" s="5">
        <v>4786</v>
      </c>
      <c r="Q1105" s="5">
        <v>3791</v>
      </c>
      <c r="R1105" s="5">
        <v>0</v>
      </c>
      <c r="S1105" s="5">
        <v>10623</v>
      </c>
      <c r="T1105" s="5">
        <v>24384</v>
      </c>
      <c r="U1105" s="5">
        <v>43696</v>
      </c>
      <c r="V1105" s="5">
        <v>3713</v>
      </c>
      <c r="W1105" s="5">
        <v>55</v>
      </c>
      <c r="X1105" s="5">
        <v>255040</v>
      </c>
      <c r="Y1105" s="5">
        <v>3139</v>
      </c>
    </row>
    <row r="1106" spans="1:25" x14ac:dyDescent="0.3">
      <c r="A1106" s="1">
        <v>4057079</v>
      </c>
      <c r="B1106" s="1" t="s">
        <v>14</v>
      </c>
      <c r="C1106" s="2"/>
      <c r="D1106" s="4" t="s">
        <v>67</v>
      </c>
      <c r="E1106" s="4">
        <v>4057079</v>
      </c>
      <c r="F1106" s="5">
        <v>9788</v>
      </c>
      <c r="G1106" s="5">
        <v>68902</v>
      </c>
      <c r="H1106" s="5">
        <v>30769</v>
      </c>
      <c r="I1106" s="5">
        <v>59085</v>
      </c>
      <c r="J1106" s="5">
        <v>-134</v>
      </c>
      <c r="K1106" s="5" t="s">
        <v>33</v>
      </c>
      <c r="L1106" s="5">
        <v>168410</v>
      </c>
      <c r="M1106" s="5">
        <v>9201812</v>
      </c>
      <c r="N1106" s="5">
        <v>65633</v>
      </c>
      <c r="O1106" s="5">
        <v>23037</v>
      </c>
      <c r="P1106" s="5">
        <v>6884</v>
      </c>
      <c r="Q1106" s="5" t="s">
        <v>33</v>
      </c>
      <c r="R1106" s="5" t="s">
        <v>33</v>
      </c>
      <c r="S1106" s="5">
        <v>11588</v>
      </c>
      <c r="T1106" s="5">
        <v>24929</v>
      </c>
      <c r="U1106" s="5">
        <v>43365</v>
      </c>
      <c r="V1106" s="5">
        <v>4491</v>
      </c>
      <c r="W1106" s="5">
        <v>669</v>
      </c>
      <c r="X1106" s="5">
        <v>204811</v>
      </c>
      <c r="Y1106" s="5">
        <v>2874</v>
      </c>
    </row>
    <row r="1107" spans="1:25" x14ac:dyDescent="0.3">
      <c r="A1107" s="1">
        <v>4057079</v>
      </c>
      <c r="B1107" s="1" t="s">
        <v>15</v>
      </c>
      <c r="C1107" s="2"/>
      <c r="D1107" s="4" t="s">
        <v>67</v>
      </c>
      <c r="E1107" s="4">
        <v>4057079</v>
      </c>
      <c r="F1107" s="5">
        <v>16495</v>
      </c>
      <c r="G1107" s="5">
        <v>189267</v>
      </c>
      <c r="H1107" s="5">
        <v>18428</v>
      </c>
      <c r="I1107" s="5">
        <v>76940</v>
      </c>
      <c r="J1107" s="5">
        <v>3711</v>
      </c>
      <c r="K1107" s="5" t="s">
        <v>33</v>
      </c>
      <c r="L1107" s="5">
        <v>304842</v>
      </c>
      <c r="M1107" s="5">
        <v>7647301</v>
      </c>
      <c r="N1107" s="5">
        <v>70637</v>
      </c>
      <c r="O1107" s="5">
        <v>22224</v>
      </c>
      <c r="P1107" s="5">
        <v>5378</v>
      </c>
      <c r="Q1107" s="5" t="s">
        <v>33</v>
      </c>
      <c r="R1107" s="5" t="s">
        <v>33</v>
      </c>
      <c r="S1107" s="5">
        <v>11478</v>
      </c>
      <c r="T1107" s="5">
        <v>28223</v>
      </c>
      <c r="U1107" s="5">
        <v>33517</v>
      </c>
      <c r="V1107" s="5">
        <v>2316</v>
      </c>
      <c r="W1107" s="5">
        <v>2064</v>
      </c>
      <c r="X1107" s="5">
        <v>174182</v>
      </c>
      <c r="Y1107" s="5">
        <v>3280</v>
      </c>
    </row>
    <row r="1108" spans="1:25" x14ac:dyDescent="0.3">
      <c r="A1108" s="1">
        <v>4057079</v>
      </c>
      <c r="B1108" s="1" t="s">
        <v>16</v>
      </c>
      <c r="C1108" s="2"/>
      <c r="D1108" s="4" t="s">
        <v>67</v>
      </c>
      <c r="E1108" s="4">
        <v>4057079</v>
      </c>
      <c r="F1108" s="5">
        <v>10162</v>
      </c>
      <c r="G1108" s="5">
        <v>78728</v>
      </c>
      <c r="H1108" s="5">
        <v>13847</v>
      </c>
      <c r="I1108" s="5">
        <v>59803</v>
      </c>
      <c r="J1108" s="5">
        <v>1419</v>
      </c>
      <c r="K1108" s="5" t="s">
        <v>33</v>
      </c>
      <c r="L1108" s="5">
        <v>163959</v>
      </c>
      <c r="M1108" s="5">
        <v>5442624</v>
      </c>
      <c r="N1108" s="5">
        <v>55466</v>
      </c>
      <c r="O1108" s="5">
        <v>10110</v>
      </c>
      <c r="P1108" s="5">
        <v>4170</v>
      </c>
      <c r="Q1108" s="5" t="s">
        <v>33</v>
      </c>
      <c r="R1108" s="5" t="s">
        <v>33</v>
      </c>
      <c r="S1108" s="5">
        <v>11818</v>
      </c>
      <c r="T1108" s="5">
        <v>22678</v>
      </c>
      <c r="U1108" s="5">
        <v>31052</v>
      </c>
      <c r="V1108" s="5">
        <v>2389</v>
      </c>
      <c r="W1108" s="5">
        <v>1888</v>
      </c>
      <c r="X1108" s="5">
        <v>138333</v>
      </c>
      <c r="Y1108" s="5">
        <v>3940</v>
      </c>
    </row>
    <row r="1109" spans="1:25" x14ac:dyDescent="0.3">
      <c r="A1109" s="1">
        <v>4057079</v>
      </c>
      <c r="B1109" s="1" t="s">
        <v>17</v>
      </c>
      <c r="C1109" s="2"/>
      <c r="D1109" s="4" t="s">
        <v>67</v>
      </c>
      <c r="E1109" s="4">
        <v>4057079</v>
      </c>
      <c r="F1109" s="5">
        <v>7158</v>
      </c>
      <c r="G1109" s="5">
        <v>147756</v>
      </c>
      <c r="H1109" s="5">
        <v>5484</v>
      </c>
      <c r="I1109" s="5">
        <v>57705</v>
      </c>
      <c r="J1109" s="5">
        <v>1969</v>
      </c>
      <c r="K1109" s="5" t="s">
        <v>33</v>
      </c>
      <c r="L1109" s="5">
        <v>220071</v>
      </c>
      <c r="M1109" s="5">
        <v>3308340</v>
      </c>
      <c r="N1109" s="5">
        <v>48518</v>
      </c>
      <c r="O1109" s="5">
        <v>41316</v>
      </c>
      <c r="P1109" s="5">
        <v>4768</v>
      </c>
      <c r="Q1109" s="5" t="s">
        <v>33</v>
      </c>
      <c r="R1109" s="5" t="s">
        <v>33</v>
      </c>
      <c r="S1109" s="5">
        <v>11709</v>
      </c>
      <c r="T1109" s="5">
        <v>21680</v>
      </c>
      <c r="U1109" s="5">
        <v>29720</v>
      </c>
      <c r="V1109" s="5">
        <v>711</v>
      </c>
      <c r="W1109" s="5">
        <v>4033</v>
      </c>
      <c r="X1109" s="5">
        <v>155055</v>
      </c>
      <c r="Y1109" s="5">
        <v>4355</v>
      </c>
    </row>
    <row r="1110" spans="1:25" x14ac:dyDescent="0.3">
      <c r="A1110" s="1">
        <v>4057079</v>
      </c>
      <c r="B1110" s="1" t="s">
        <v>18</v>
      </c>
      <c r="C1110" s="2"/>
      <c r="D1110" s="4" t="s">
        <v>67</v>
      </c>
      <c r="E1110" s="4">
        <v>4057079</v>
      </c>
      <c r="F1110" s="5">
        <v>4344</v>
      </c>
      <c r="G1110" s="5">
        <v>81732</v>
      </c>
      <c r="H1110" s="5">
        <v>32466</v>
      </c>
      <c r="I1110" s="5">
        <v>61082</v>
      </c>
      <c r="J1110" s="5">
        <v>2126</v>
      </c>
      <c r="K1110" s="5" t="s">
        <v>33</v>
      </c>
      <c r="L1110" s="5">
        <v>181749</v>
      </c>
      <c r="M1110" s="5">
        <v>3023075</v>
      </c>
      <c r="N1110" s="5">
        <v>53005</v>
      </c>
      <c r="O1110" s="5">
        <v>2038</v>
      </c>
      <c r="P1110" s="5">
        <v>4798</v>
      </c>
      <c r="Q1110" s="5" t="s">
        <v>33</v>
      </c>
      <c r="R1110" s="5" t="s">
        <v>33</v>
      </c>
      <c r="S1110" s="5">
        <v>13014</v>
      </c>
      <c r="T1110" s="5">
        <v>22701</v>
      </c>
      <c r="U1110" s="5">
        <v>30439</v>
      </c>
      <c r="V1110" s="5">
        <v>554</v>
      </c>
      <c r="W1110" s="5">
        <v>5962</v>
      </c>
      <c r="X1110" s="5">
        <v>108273</v>
      </c>
      <c r="Y1110" s="5">
        <v>5009</v>
      </c>
    </row>
    <row r="1111" spans="1:25" x14ac:dyDescent="0.3">
      <c r="A1111" s="1">
        <v>4057079</v>
      </c>
      <c r="B1111" s="1" t="s">
        <v>19</v>
      </c>
      <c r="C1111" s="2"/>
      <c r="D1111" s="4" t="s">
        <v>67</v>
      </c>
      <c r="E1111" s="4">
        <v>4057079</v>
      </c>
      <c r="F1111" s="5">
        <v>292</v>
      </c>
      <c r="G1111" s="5">
        <v>44187</v>
      </c>
      <c r="H1111" s="5">
        <v>9127</v>
      </c>
      <c r="I1111" s="5">
        <v>61624</v>
      </c>
      <c r="J1111" s="5">
        <v>1967</v>
      </c>
      <c r="K1111" s="5" t="s">
        <v>33</v>
      </c>
      <c r="L1111" s="5">
        <v>117197</v>
      </c>
      <c r="M1111" s="5">
        <v>1613641</v>
      </c>
      <c r="N1111" s="5">
        <v>59030</v>
      </c>
      <c r="O1111" s="5">
        <v>18987</v>
      </c>
      <c r="P1111" s="5">
        <v>4231</v>
      </c>
      <c r="Q1111" s="5" t="s">
        <v>33</v>
      </c>
      <c r="R1111" s="5" t="s">
        <v>33</v>
      </c>
      <c r="S1111" s="5">
        <v>11580</v>
      </c>
      <c r="T1111" s="5">
        <v>20930</v>
      </c>
      <c r="U1111" s="5">
        <v>36222</v>
      </c>
      <c r="V1111" s="5">
        <v>1177</v>
      </c>
      <c r="W1111" s="5">
        <v>9382</v>
      </c>
      <c r="X1111" s="5">
        <v>124825</v>
      </c>
      <c r="Y1111" s="5">
        <v>3617</v>
      </c>
    </row>
    <row r="1112" spans="1:25" x14ac:dyDescent="0.3">
      <c r="A1112" s="1">
        <v>4057079</v>
      </c>
      <c r="B1112" s="1" t="s">
        <v>20</v>
      </c>
      <c r="C1112" s="2"/>
      <c r="D1112" s="4" t="s">
        <v>67</v>
      </c>
      <c r="E1112" s="4">
        <v>4057079</v>
      </c>
      <c r="F1112" s="5">
        <v>769</v>
      </c>
      <c r="G1112" s="5">
        <v>30668</v>
      </c>
      <c r="H1112" s="5">
        <v>8400</v>
      </c>
      <c r="I1112" s="5">
        <v>52276</v>
      </c>
      <c r="J1112" s="5">
        <v>1438</v>
      </c>
      <c r="K1112" s="5" t="s">
        <v>33</v>
      </c>
      <c r="L1112" s="5">
        <v>93550</v>
      </c>
      <c r="M1112" s="5">
        <v>1119347</v>
      </c>
      <c r="N1112" s="5">
        <v>59095</v>
      </c>
      <c r="O1112" s="5">
        <v>9053</v>
      </c>
      <c r="P1112" s="5">
        <v>3872</v>
      </c>
      <c r="Q1112" s="5" t="s">
        <v>33</v>
      </c>
      <c r="R1112" s="5" t="s">
        <v>33</v>
      </c>
      <c r="S1112" s="5">
        <v>11256</v>
      </c>
      <c r="T1112" s="5">
        <v>20607</v>
      </c>
      <c r="U1112" s="5">
        <v>35509</v>
      </c>
      <c r="V1112" s="5">
        <v>2720</v>
      </c>
      <c r="W1112" s="5">
        <v>9475</v>
      </c>
      <c r="X1112" s="5">
        <v>100349</v>
      </c>
      <c r="Y1112" s="5">
        <v>3871</v>
      </c>
    </row>
    <row r="1113" spans="1:25" x14ac:dyDescent="0.3">
      <c r="A1113" s="1">
        <v>4057079</v>
      </c>
      <c r="B1113" s="1" t="s">
        <v>21</v>
      </c>
      <c r="C1113" s="2"/>
      <c r="D1113" s="4" t="s">
        <v>67</v>
      </c>
      <c r="E1113" s="4">
        <v>4057079</v>
      </c>
      <c r="F1113" s="5">
        <v>2106</v>
      </c>
      <c r="G1113" s="5">
        <v>28482</v>
      </c>
      <c r="H1113" s="5">
        <v>15599</v>
      </c>
      <c r="I1113" s="5">
        <v>54473</v>
      </c>
      <c r="J1113" s="5">
        <v>463</v>
      </c>
      <c r="K1113" s="5" t="s">
        <v>33</v>
      </c>
      <c r="L1113" s="5">
        <v>101123</v>
      </c>
      <c r="M1113" s="5">
        <v>1464099</v>
      </c>
      <c r="N1113" s="5">
        <v>55223</v>
      </c>
      <c r="O1113" s="5">
        <v>8949</v>
      </c>
      <c r="P1113" s="5">
        <v>3679</v>
      </c>
      <c r="Q1113" s="5" t="s">
        <v>33</v>
      </c>
      <c r="R1113" s="5" t="s">
        <v>33</v>
      </c>
      <c r="S1113" s="5">
        <v>13200</v>
      </c>
      <c r="T1113" s="5">
        <v>18840</v>
      </c>
      <c r="U1113" s="5">
        <v>33904</v>
      </c>
      <c r="V1113" s="5">
        <v>3190</v>
      </c>
      <c r="W1113" s="5">
        <v>9723</v>
      </c>
      <c r="X1113" s="5">
        <v>80239</v>
      </c>
      <c r="Y1113" s="5">
        <v>3157</v>
      </c>
    </row>
    <row r="1114" spans="1:25" x14ac:dyDescent="0.3">
      <c r="A1114" s="1">
        <v>4057079</v>
      </c>
      <c r="B1114" s="1" t="s">
        <v>22</v>
      </c>
      <c r="C1114" s="2"/>
      <c r="D1114" s="4" t="s">
        <v>67</v>
      </c>
      <c r="E1114" s="4">
        <v>4057079</v>
      </c>
      <c r="F1114" s="5">
        <v>0</v>
      </c>
      <c r="G1114" s="5">
        <v>14419</v>
      </c>
      <c r="H1114" s="5">
        <v>10345</v>
      </c>
      <c r="I1114" s="5">
        <v>52102</v>
      </c>
      <c r="J1114" s="5">
        <v>1234</v>
      </c>
      <c r="K1114" s="5" t="s">
        <v>33</v>
      </c>
      <c r="L1114" s="5">
        <v>78101</v>
      </c>
      <c r="M1114" s="5">
        <v>939537</v>
      </c>
      <c r="N1114" s="5">
        <v>52902</v>
      </c>
      <c r="O1114" s="5">
        <v>6278</v>
      </c>
      <c r="P1114" s="5">
        <v>4676</v>
      </c>
      <c r="Q1114" s="5" t="s">
        <v>33</v>
      </c>
      <c r="R1114" s="5" t="s">
        <v>33</v>
      </c>
      <c r="S1114" s="5">
        <v>11543</v>
      </c>
      <c r="T1114" s="5">
        <v>19104</v>
      </c>
      <c r="U1114" s="5">
        <v>32073</v>
      </c>
      <c r="V1114" s="5">
        <v>7008</v>
      </c>
      <c r="W1114" s="5">
        <v>5823</v>
      </c>
      <c r="X1114" s="5">
        <v>96014</v>
      </c>
      <c r="Y1114" s="5">
        <v>1790</v>
      </c>
    </row>
    <row r="1115" spans="1:25" x14ac:dyDescent="0.3">
      <c r="A1115" s="1">
        <v>4057079</v>
      </c>
      <c r="B1115" s="1" t="s">
        <v>23</v>
      </c>
      <c r="C1115" s="2"/>
      <c r="D1115" s="4" t="s">
        <v>67</v>
      </c>
      <c r="E1115" s="4">
        <v>4057079</v>
      </c>
      <c r="F1115" s="5">
        <v>0</v>
      </c>
      <c r="G1115" s="5">
        <v>22028</v>
      </c>
      <c r="H1115" s="5">
        <v>11825</v>
      </c>
      <c r="I1115" s="5">
        <v>48768</v>
      </c>
      <c r="J1115" s="5">
        <v>923</v>
      </c>
      <c r="K1115" s="5" t="s">
        <v>33</v>
      </c>
      <c r="L1115" s="5">
        <v>83545</v>
      </c>
      <c r="M1115" s="5">
        <v>463223</v>
      </c>
      <c r="N1115" s="5">
        <v>57297</v>
      </c>
      <c r="O1115" s="5">
        <v>6696</v>
      </c>
      <c r="P1115" s="5">
        <v>4380</v>
      </c>
      <c r="Q1115" s="5" t="s">
        <v>33</v>
      </c>
      <c r="R1115" s="5" t="s">
        <v>33</v>
      </c>
      <c r="S1115" s="5">
        <v>14309</v>
      </c>
      <c r="T1115" s="5">
        <v>20324</v>
      </c>
      <c r="U1115" s="5">
        <v>32490</v>
      </c>
      <c r="V1115" s="5">
        <v>7656</v>
      </c>
      <c r="W1115" s="5">
        <v>2227</v>
      </c>
      <c r="X1115" s="5">
        <v>118877</v>
      </c>
      <c r="Y1115" s="5">
        <v>2365</v>
      </c>
    </row>
    <row r="1116" spans="1:25" x14ac:dyDescent="0.3">
      <c r="A1116" s="1">
        <v>4057079</v>
      </c>
      <c r="B1116" s="1" t="s">
        <v>24</v>
      </c>
      <c r="C1116" s="2"/>
      <c r="D1116" s="4" t="s">
        <v>67</v>
      </c>
      <c r="E1116" s="4">
        <v>4057079</v>
      </c>
      <c r="F1116" s="5">
        <v>0</v>
      </c>
      <c r="G1116" s="5">
        <v>24628</v>
      </c>
      <c r="H1116" s="5">
        <v>10751</v>
      </c>
      <c r="I1116" s="5">
        <v>49714</v>
      </c>
      <c r="J1116" s="5">
        <v>518</v>
      </c>
      <c r="K1116" s="5" t="s">
        <v>33</v>
      </c>
      <c r="L1116" s="5">
        <v>85611</v>
      </c>
      <c r="M1116" s="5">
        <v>431181</v>
      </c>
      <c r="N1116" s="5">
        <v>56456</v>
      </c>
      <c r="O1116" s="5">
        <v>5545</v>
      </c>
      <c r="P1116" s="5">
        <v>3214</v>
      </c>
      <c r="Q1116" s="5" t="s">
        <v>33</v>
      </c>
      <c r="R1116" s="5" t="s">
        <v>33</v>
      </c>
      <c r="S1116" s="5">
        <v>21881</v>
      </c>
      <c r="T1116" s="5">
        <v>21738</v>
      </c>
      <c r="U1116" s="5">
        <v>37030</v>
      </c>
      <c r="V1116" s="5">
        <v>10126</v>
      </c>
      <c r="W1116" s="5">
        <v>720</v>
      </c>
      <c r="X1116" s="5">
        <v>78506</v>
      </c>
      <c r="Y1116" s="5">
        <v>1694</v>
      </c>
    </row>
    <row r="1117" spans="1:25" x14ac:dyDescent="0.3">
      <c r="A1117" s="1">
        <v>4057079</v>
      </c>
      <c r="B1117" s="1" t="s">
        <v>25</v>
      </c>
      <c r="C1117" s="2"/>
      <c r="D1117" s="4" t="s">
        <v>67</v>
      </c>
      <c r="E1117" s="4">
        <v>4057079</v>
      </c>
      <c r="F1117" s="5">
        <v>0</v>
      </c>
      <c r="G1117" s="5">
        <v>44490</v>
      </c>
      <c r="H1117" s="5">
        <v>18900</v>
      </c>
      <c r="I1117" s="5">
        <v>60810</v>
      </c>
      <c r="J1117" s="5">
        <v>1703</v>
      </c>
      <c r="K1117" s="5" t="s">
        <v>33</v>
      </c>
      <c r="L1117" s="5">
        <v>125902</v>
      </c>
      <c r="M1117" s="5">
        <v>388060</v>
      </c>
      <c r="N1117" s="5">
        <v>62206</v>
      </c>
      <c r="O1117" s="5">
        <v>5584</v>
      </c>
      <c r="P1117" s="5">
        <v>4331</v>
      </c>
      <c r="Q1117" s="5" t="s">
        <v>33</v>
      </c>
      <c r="R1117" s="5" t="s">
        <v>33</v>
      </c>
      <c r="S1117" s="5">
        <v>24907</v>
      </c>
      <c r="T1117" s="5">
        <v>24760</v>
      </c>
      <c r="U1117" s="5">
        <v>37084</v>
      </c>
      <c r="V1117" s="5">
        <v>11544</v>
      </c>
      <c r="W1117" s="5">
        <v>878</v>
      </c>
      <c r="X1117" s="5">
        <v>103882</v>
      </c>
      <c r="Y1117" s="5">
        <v>1683</v>
      </c>
    </row>
    <row r="1118" spans="1:25" x14ac:dyDescent="0.3">
      <c r="A1118" s="1">
        <v>4057079</v>
      </c>
      <c r="B1118" s="1" t="s">
        <v>26</v>
      </c>
      <c r="C1118" s="2"/>
      <c r="D1118" s="4" t="s">
        <v>67</v>
      </c>
      <c r="E1118" s="4">
        <v>4057079</v>
      </c>
      <c r="F1118" s="5">
        <v>0</v>
      </c>
      <c r="G1118" s="5">
        <v>68086</v>
      </c>
      <c r="H1118" s="5">
        <v>20465</v>
      </c>
      <c r="I1118" s="5">
        <v>66574</v>
      </c>
      <c r="J1118" s="5">
        <v>3403</v>
      </c>
      <c r="K1118" s="5" t="s">
        <v>33</v>
      </c>
      <c r="L1118" s="5">
        <v>158528</v>
      </c>
      <c r="M1118" s="5">
        <v>391997</v>
      </c>
      <c r="N1118" s="5">
        <v>60541</v>
      </c>
      <c r="O1118" s="5">
        <v>4249</v>
      </c>
      <c r="P1118" s="5">
        <v>4961</v>
      </c>
      <c r="Q1118" s="5" t="s">
        <v>33</v>
      </c>
      <c r="R1118" s="5" t="s">
        <v>33</v>
      </c>
      <c r="S1118" s="5">
        <v>21440</v>
      </c>
      <c r="T1118" s="5">
        <v>26078</v>
      </c>
      <c r="U1118" s="5">
        <v>34385</v>
      </c>
      <c r="V1118" s="5">
        <v>7143</v>
      </c>
      <c r="W1118" s="5">
        <v>818</v>
      </c>
      <c r="X1118" s="5">
        <v>59394</v>
      </c>
      <c r="Y1118" s="5">
        <v>1905</v>
      </c>
    </row>
    <row r="1119" spans="1:25" x14ac:dyDescent="0.3">
      <c r="A1119" s="1">
        <v>4057079</v>
      </c>
      <c r="B1119" s="1" t="s">
        <v>27</v>
      </c>
      <c r="C1119" s="2"/>
      <c r="D1119" s="4" t="s">
        <v>67</v>
      </c>
      <c r="E1119" s="4">
        <v>4057079</v>
      </c>
      <c r="F1119" s="5">
        <v>0</v>
      </c>
      <c r="G1119" s="5">
        <v>251114</v>
      </c>
      <c r="H1119" s="5">
        <v>19732</v>
      </c>
      <c r="I1119" s="5">
        <v>53404</v>
      </c>
      <c r="J1119" s="5">
        <v>4677</v>
      </c>
      <c r="K1119" s="5" t="s">
        <v>33</v>
      </c>
      <c r="L1119" s="5">
        <v>328794</v>
      </c>
      <c r="M1119" s="5">
        <v>380134</v>
      </c>
      <c r="N1119" s="5">
        <v>58770</v>
      </c>
      <c r="O1119" s="5">
        <v>3886</v>
      </c>
      <c r="P1119" s="5">
        <v>3437</v>
      </c>
      <c r="Q1119" s="5" t="s">
        <v>33</v>
      </c>
      <c r="R1119" s="5" t="s">
        <v>33</v>
      </c>
      <c r="S1119" s="5">
        <v>20871</v>
      </c>
      <c r="T1119" s="5">
        <v>24479</v>
      </c>
      <c r="U1119" s="5">
        <v>31441</v>
      </c>
      <c r="V1119" s="5">
        <v>6014</v>
      </c>
      <c r="W1119" s="5">
        <v>857</v>
      </c>
      <c r="X1119" s="5">
        <v>52607</v>
      </c>
      <c r="Y1119" s="5">
        <v>1349</v>
      </c>
    </row>
    <row r="1120" spans="1:25" x14ac:dyDescent="0.3">
      <c r="A1120" s="1">
        <v>4057079</v>
      </c>
      <c r="B1120" s="1" t="s">
        <v>28</v>
      </c>
      <c r="C1120" s="2"/>
      <c r="D1120" s="4" t="s">
        <v>67</v>
      </c>
      <c r="E1120" s="4">
        <v>4057079</v>
      </c>
      <c r="F1120" s="5">
        <v>0</v>
      </c>
      <c r="G1120" s="5">
        <v>1458037</v>
      </c>
      <c r="H1120" s="5">
        <v>29675</v>
      </c>
      <c r="I1120" s="5">
        <v>56190</v>
      </c>
      <c r="J1120" s="5">
        <v>8788</v>
      </c>
      <c r="K1120" s="5" t="s">
        <v>33</v>
      </c>
      <c r="L1120" s="5">
        <v>1554592</v>
      </c>
      <c r="M1120" s="5">
        <v>390075</v>
      </c>
      <c r="N1120" s="5">
        <v>67787</v>
      </c>
      <c r="O1120" s="5">
        <v>3937</v>
      </c>
      <c r="P1120" s="5">
        <v>3767</v>
      </c>
      <c r="Q1120" s="5" t="s">
        <v>33</v>
      </c>
      <c r="R1120" s="5" t="s">
        <v>33</v>
      </c>
      <c r="S1120" s="5">
        <v>22484</v>
      </c>
      <c r="T1120" s="5">
        <v>25804</v>
      </c>
      <c r="U1120" s="5">
        <v>32996</v>
      </c>
      <c r="V1120" s="5">
        <v>5894</v>
      </c>
      <c r="W1120" s="5">
        <v>882</v>
      </c>
      <c r="X1120" s="5">
        <v>51375</v>
      </c>
      <c r="Y1120" s="5">
        <v>1498</v>
      </c>
    </row>
    <row r="1121" spans="1:25" x14ac:dyDescent="0.3">
      <c r="A1121" s="1">
        <v>4057079</v>
      </c>
      <c r="B1121" s="1" t="s">
        <v>29</v>
      </c>
      <c r="C1121" s="2"/>
      <c r="D1121" s="4" t="s">
        <v>67</v>
      </c>
      <c r="E1121" s="4">
        <v>4057079</v>
      </c>
      <c r="F1121" s="5">
        <v>0</v>
      </c>
      <c r="G1121" s="5">
        <v>23664</v>
      </c>
      <c r="H1121" s="5">
        <v>9535</v>
      </c>
      <c r="I1121" s="5">
        <v>42326</v>
      </c>
      <c r="J1121" s="5">
        <v>6073</v>
      </c>
      <c r="K1121" s="5" t="s">
        <v>33</v>
      </c>
      <c r="L1121" s="5">
        <v>81598</v>
      </c>
      <c r="M1121" s="5">
        <v>407048</v>
      </c>
      <c r="N1121" s="5">
        <v>67988</v>
      </c>
      <c r="O1121" s="5">
        <v>3678</v>
      </c>
      <c r="P1121" s="5">
        <v>2968</v>
      </c>
      <c r="Q1121" s="5" t="s">
        <v>33</v>
      </c>
      <c r="R1121" s="5" t="s">
        <v>33</v>
      </c>
      <c r="S1121" s="5">
        <v>20007</v>
      </c>
      <c r="T1121" s="5">
        <v>24664</v>
      </c>
      <c r="U1121" s="5">
        <v>28617</v>
      </c>
      <c r="V1121" s="5">
        <v>4264</v>
      </c>
      <c r="W1121" s="5">
        <v>872</v>
      </c>
      <c r="X1121" s="5">
        <v>40650</v>
      </c>
      <c r="Y1121" s="5">
        <v>1418</v>
      </c>
    </row>
    <row r="1122" spans="1:25" x14ac:dyDescent="0.3">
      <c r="A1122" s="1">
        <v>4057079</v>
      </c>
      <c r="B1122" s="1" t="s">
        <v>30</v>
      </c>
      <c r="C1122" s="2"/>
      <c r="D1122" s="4" t="s">
        <v>67</v>
      </c>
      <c r="E1122" s="4">
        <v>4057079</v>
      </c>
      <c r="F1122" s="5">
        <v>0</v>
      </c>
      <c r="G1122" s="5">
        <v>31058</v>
      </c>
      <c r="H1122" s="5">
        <v>4918</v>
      </c>
      <c r="I1122" s="5">
        <v>45169</v>
      </c>
      <c r="J1122" s="5">
        <v>3891</v>
      </c>
      <c r="K1122" s="5" t="s">
        <v>33</v>
      </c>
      <c r="L1122" s="5">
        <v>85036</v>
      </c>
      <c r="M1122" s="5">
        <v>337200</v>
      </c>
      <c r="N1122" s="5">
        <v>63654</v>
      </c>
      <c r="O1122" s="5">
        <v>3484</v>
      </c>
      <c r="P1122" s="5">
        <v>3390</v>
      </c>
      <c r="Q1122" s="5" t="s">
        <v>33</v>
      </c>
      <c r="R1122" s="5" t="s">
        <v>33</v>
      </c>
      <c r="S1122" s="5">
        <v>17347</v>
      </c>
      <c r="T1122" s="5">
        <v>22997</v>
      </c>
      <c r="U1122" s="5">
        <v>27521</v>
      </c>
      <c r="V1122" s="5">
        <v>2451</v>
      </c>
      <c r="W1122" s="5">
        <v>929</v>
      </c>
      <c r="X1122" s="5">
        <v>43970</v>
      </c>
      <c r="Y1122" s="5">
        <v>1254</v>
      </c>
    </row>
    <row r="1123" spans="1:25" x14ac:dyDescent="0.3">
      <c r="A1123" s="1">
        <v>4057079</v>
      </c>
      <c r="B1123" s="1" t="s">
        <v>31</v>
      </c>
      <c r="C1123" s="2"/>
      <c r="D1123" s="4" t="s">
        <v>67</v>
      </c>
      <c r="E1123" s="4">
        <v>4057079</v>
      </c>
      <c r="F1123" s="5">
        <v>0</v>
      </c>
      <c r="G1123" s="5">
        <v>47039</v>
      </c>
      <c r="H1123" s="5">
        <v>1858</v>
      </c>
      <c r="I1123" s="5">
        <v>47111</v>
      </c>
      <c r="J1123" s="5">
        <v>4621</v>
      </c>
      <c r="K1123" s="5" t="s">
        <v>33</v>
      </c>
      <c r="L1123" s="5">
        <v>100629</v>
      </c>
      <c r="M1123" s="5">
        <v>316755</v>
      </c>
      <c r="N1123" s="5">
        <v>64779</v>
      </c>
      <c r="O1123" s="5">
        <v>3142</v>
      </c>
      <c r="P1123" s="5">
        <v>3201</v>
      </c>
      <c r="Q1123" s="5" t="s">
        <v>33</v>
      </c>
      <c r="R1123" s="5" t="s">
        <v>33</v>
      </c>
      <c r="S1123" s="5">
        <v>15450</v>
      </c>
      <c r="T1123" s="5">
        <v>18686</v>
      </c>
      <c r="U1123" s="5">
        <v>27348</v>
      </c>
      <c r="V1123" s="5">
        <v>1198</v>
      </c>
      <c r="W1123" s="5">
        <v>372</v>
      </c>
      <c r="X1123" s="5">
        <v>49222</v>
      </c>
      <c r="Y1123" s="5">
        <v>1132</v>
      </c>
    </row>
    <row r="1124" spans="1:25" x14ac:dyDescent="0.3">
      <c r="A1124" s="1">
        <v>4004192</v>
      </c>
      <c r="B1124" s="1" t="s">
        <v>0</v>
      </c>
      <c r="C1124" s="2"/>
      <c r="D1124" s="4" t="s">
        <v>68</v>
      </c>
      <c r="E1124" s="4">
        <v>4004192</v>
      </c>
      <c r="F1124" s="5">
        <v>98273</v>
      </c>
      <c r="G1124" s="5">
        <v>2897194</v>
      </c>
      <c r="H1124" s="5">
        <v>244715</v>
      </c>
      <c r="I1124" s="5">
        <v>661128</v>
      </c>
      <c r="J1124" s="5">
        <v>83024</v>
      </c>
      <c r="K1124" s="5">
        <v>0</v>
      </c>
      <c r="L1124" s="5">
        <v>3984334</v>
      </c>
      <c r="M1124" s="5">
        <v>2450305</v>
      </c>
      <c r="N1124" s="5">
        <v>304987</v>
      </c>
      <c r="O1124" s="5">
        <v>19117</v>
      </c>
      <c r="P1124" s="5">
        <v>21951</v>
      </c>
      <c r="Q1124" s="5">
        <v>0</v>
      </c>
      <c r="R1124" s="5">
        <v>0</v>
      </c>
      <c r="S1124" s="5">
        <v>56470</v>
      </c>
      <c r="T1124" s="5">
        <v>117980</v>
      </c>
      <c r="U1124" s="5">
        <v>55750</v>
      </c>
      <c r="V1124" s="5">
        <v>3568</v>
      </c>
      <c r="W1124" s="5">
        <v>8149</v>
      </c>
      <c r="X1124" s="5">
        <v>319409</v>
      </c>
      <c r="Y1124" s="5">
        <v>284</v>
      </c>
    </row>
    <row r="1125" spans="1:25" x14ac:dyDescent="0.3">
      <c r="A1125" s="1">
        <v>4004192</v>
      </c>
      <c r="B1125" s="1" t="s">
        <v>1</v>
      </c>
      <c r="C1125" s="2"/>
      <c r="D1125" s="4" t="s">
        <v>68</v>
      </c>
      <c r="E1125" s="4">
        <v>4004192</v>
      </c>
      <c r="F1125" s="5">
        <v>28801</v>
      </c>
      <c r="G1125" s="5">
        <v>1209130</v>
      </c>
      <c r="H1125" s="5">
        <v>171758</v>
      </c>
      <c r="I1125" s="5">
        <v>596146</v>
      </c>
      <c r="J1125" s="5">
        <v>82076</v>
      </c>
      <c r="K1125" s="5">
        <v>0</v>
      </c>
      <c r="L1125" s="5">
        <v>2087912</v>
      </c>
      <c r="M1125" s="5">
        <v>2318973</v>
      </c>
      <c r="N1125" s="5">
        <v>357715</v>
      </c>
      <c r="O1125" s="5">
        <v>17809</v>
      </c>
      <c r="P1125" s="5">
        <v>21027</v>
      </c>
      <c r="Q1125" s="5">
        <v>0</v>
      </c>
      <c r="R1125" s="5">
        <v>0</v>
      </c>
      <c r="S1125" s="5">
        <v>55449</v>
      </c>
      <c r="T1125" s="5">
        <v>144596</v>
      </c>
      <c r="U1125" s="5">
        <v>56084</v>
      </c>
      <c r="V1125" s="5">
        <v>3586</v>
      </c>
      <c r="W1125" s="5">
        <v>7874</v>
      </c>
      <c r="X1125" s="5">
        <v>382754</v>
      </c>
      <c r="Y1125" s="5">
        <v>684</v>
      </c>
    </row>
    <row r="1126" spans="1:25" x14ac:dyDescent="0.3">
      <c r="A1126" s="1">
        <v>4004192</v>
      </c>
      <c r="B1126" s="1" t="s">
        <v>2</v>
      </c>
      <c r="C1126" s="2"/>
      <c r="D1126" s="4" t="s">
        <v>68</v>
      </c>
      <c r="E1126" s="4">
        <v>4004192</v>
      </c>
      <c r="F1126" s="5">
        <v>119528</v>
      </c>
      <c r="G1126" s="5">
        <v>717616</v>
      </c>
      <c r="H1126" s="5">
        <v>167725</v>
      </c>
      <c r="I1126" s="5">
        <v>456462</v>
      </c>
      <c r="J1126" s="5">
        <v>64872</v>
      </c>
      <c r="K1126" s="5">
        <v>0</v>
      </c>
      <c r="L1126" s="5">
        <v>1526203</v>
      </c>
      <c r="M1126" s="5">
        <v>2044127</v>
      </c>
      <c r="N1126" s="5">
        <v>356589</v>
      </c>
      <c r="O1126" s="5">
        <v>19415</v>
      </c>
      <c r="P1126" s="5">
        <v>19395</v>
      </c>
      <c r="Q1126" s="5">
        <v>0</v>
      </c>
      <c r="R1126" s="5">
        <v>0</v>
      </c>
      <c r="S1126" s="5">
        <v>58009</v>
      </c>
      <c r="T1126" s="5">
        <v>95490</v>
      </c>
      <c r="U1126" s="5">
        <v>46977</v>
      </c>
      <c r="V1126" s="5">
        <v>4083</v>
      </c>
      <c r="W1126" s="5">
        <v>6208</v>
      </c>
      <c r="X1126" s="5">
        <v>313696</v>
      </c>
      <c r="Y1126" s="5">
        <v>757</v>
      </c>
    </row>
    <row r="1127" spans="1:25" x14ac:dyDescent="0.3">
      <c r="A1127" s="1">
        <v>4004192</v>
      </c>
      <c r="B1127" s="1" t="s">
        <v>3</v>
      </c>
      <c r="C1127" s="2"/>
      <c r="D1127" s="4" t="s">
        <v>68</v>
      </c>
      <c r="E1127" s="4">
        <v>4004192</v>
      </c>
      <c r="F1127" s="5">
        <v>27130</v>
      </c>
      <c r="G1127" s="5">
        <v>866534</v>
      </c>
      <c r="H1127" s="5">
        <v>137888</v>
      </c>
      <c r="I1127" s="5">
        <v>417747</v>
      </c>
      <c r="J1127" s="5">
        <v>33303</v>
      </c>
      <c r="K1127" s="5">
        <v>0</v>
      </c>
      <c r="L1127" s="5">
        <v>1482602</v>
      </c>
      <c r="M1127" s="5">
        <v>2277547</v>
      </c>
      <c r="N1127" s="5">
        <v>413907</v>
      </c>
      <c r="O1127" s="5">
        <v>15068</v>
      </c>
      <c r="P1127" s="5">
        <v>31415</v>
      </c>
      <c r="Q1127" s="5">
        <v>0</v>
      </c>
      <c r="R1127" s="5">
        <v>0</v>
      </c>
      <c r="S1127" s="5">
        <v>49815</v>
      </c>
      <c r="T1127" s="5">
        <v>116092</v>
      </c>
      <c r="U1127" s="5">
        <v>47900</v>
      </c>
      <c r="V1127" s="5">
        <v>4480</v>
      </c>
      <c r="W1127" s="5">
        <v>6307</v>
      </c>
      <c r="X1127" s="5">
        <v>339268</v>
      </c>
      <c r="Y1127" s="5">
        <v>1398</v>
      </c>
    </row>
    <row r="1128" spans="1:25" x14ac:dyDescent="0.3">
      <c r="A1128" s="1">
        <v>4004192</v>
      </c>
      <c r="B1128" s="1" t="s">
        <v>4</v>
      </c>
      <c r="C1128" s="2"/>
      <c r="D1128" s="4" t="s">
        <v>68</v>
      </c>
      <c r="E1128" s="4">
        <v>4004192</v>
      </c>
      <c r="F1128" s="5">
        <v>54196</v>
      </c>
      <c r="G1128" s="5">
        <v>1417248</v>
      </c>
      <c r="H1128" s="5">
        <v>95587</v>
      </c>
      <c r="I1128" s="5">
        <v>341230</v>
      </c>
      <c r="J1128" s="5">
        <v>17611</v>
      </c>
      <c r="K1128" s="5">
        <v>0</v>
      </c>
      <c r="L1128" s="5">
        <v>3176930</v>
      </c>
      <c r="M1128" s="5">
        <v>2509040</v>
      </c>
      <c r="N1128" s="5">
        <v>451731</v>
      </c>
      <c r="O1128" s="5">
        <v>16932</v>
      </c>
      <c r="P1128" s="5">
        <v>21787</v>
      </c>
      <c r="Q1128" s="5">
        <v>0</v>
      </c>
      <c r="R1128" s="5">
        <v>0</v>
      </c>
      <c r="S1128" s="5">
        <v>44721</v>
      </c>
      <c r="T1128" s="5">
        <v>93915</v>
      </c>
      <c r="U1128" s="5">
        <v>52930</v>
      </c>
      <c r="V1128" s="5">
        <v>3708</v>
      </c>
      <c r="W1128" s="5">
        <v>5624</v>
      </c>
      <c r="X1128" s="5">
        <v>299975</v>
      </c>
      <c r="Y1128" s="5">
        <v>-459</v>
      </c>
    </row>
    <row r="1129" spans="1:25" x14ac:dyDescent="0.3">
      <c r="A1129" s="1">
        <v>4004192</v>
      </c>
      <c r="B1129" s="1" t="s">
        <v>5</v>
      </c>
      <c r="C1129" s="2"/>
      <c r="D1129" s="4" t="s">
        <v>68</v>
      </c>
      <c r="E1129" s="4">
        <v>4004192</v>
      </c>
      <c r="F1129" s="5">
        <v>19535</v>
      </c>
      <c r="G1129" s="5">
        <v>2190287</v>
      </c>
      <c r="H1129" s="5">
        <v>114663</v>
      </c>
      <c r="I1129" s="5">
        <v>242406</v>
      </c>
      <c r="J1129" s="5">
        <v>46544</v>
      </c>
      <c r="K1129" s="5">
        <v>0</v>
      </c>
      <c r="L1129" s="5">
        <v>2613651</v>
      </c>
      <c r="M1129" s="5">
        <v>2489572</v>
      </c>
      <c r="N1129" s="5">
        <v>431506</v>
      </c>
      <c r="O1129" s="5">
        <v>15888</v>
      </c>
      <c r="P1129" s="5">
        <v>38448</v>
      </c>
      <c r="Q1129" s="5">
        <v>0</v>
      </c>
      <c r="R1129" s="5">
        <v>0</v>
      </c>
      <c r="S1129" s="5">
        <v>42455</v>
      </c>
      <c r="T1129" s="5">
        <v>135867</v>
      </c>
      <c r="U1129" s="5">
        <v>49288</v>
      </c>
      <c r="V1129" s="5">
        <v>4646</v>
      </c>
      <c r="W1129" s="5">
        <v>4171</v>
      </c>
      <c r="X1129" s="5">
        <v>295579</v>
      </c>
      <c r="Y1129" s="5">
        <v>1082</v>
      </c>
    </row>
    <row r="1130" spans="1:25" x14ac:dyDescent="0.3">
      <c r="A1130" s="1">
        <v>4004192</v>
      </c>
      <c r="B1130" s="1" t="s">
        <v>6</v>
      </c>
      <c r="C1130" s="2"/>
      <c r="D1130" s="4" t="s">
        <v>68</v>
      </c>
      <c r="E1130" s="4">
        <v>4004192</v>
      </c>
      <c r="F1130" s="5">
        <v>18048</v>
      </c>
      <c r="G1130" s="5">
        <v>1054016</v>
      </c>
      <c r="H1130" s="5">
        <v>189440</v>
      </c>
      <c r="I1130" s="5">
        <v>179180</v>
      </c>
      <c r="J1130" s="5">
        <v>47730</v>
      </c>
      <c r="K1130" s="5">
        <v>0</v>
      </c>
      <c r="L1130" s="5">
        <v>1488413</v>
      </c>
      <c r="M1130" s="5">
        <v>2288261</v>
      </c>
      <c r="N1130" s="5">
        <v>343336</v>
      </c>
      <c r="O1130" s="5">
        <v>19201</v>
      </c>
      <c r="P1130" s="5">
        <v>42218</v>
      </c>
      <c r="Q1130" s="5">
        <v>0</v>
      </c>
      <c r="R1130" s="5">
        <v>0</v>
      </c>
      <c r="S1130" s="5">
        <v>55291</v>
      </c>
      <c r="T1130" s="5">
        <v>74823</v>
      </c>
      <c r="U1130" s="5">
        <v>44157</v>
      </c>
      <c r="V1130" s="5">
        <v>51420</v>
      </c>
      <c r="W1130" s="5">
        <v>1800</v>
      </c>
      <c r="X1130" s="5">
        <v>350351</v>
      </c>
      <c r="Y1130" s="5">
        <v>-834</v>
      </c>
    </row>
    <row r="1131" spans="1:25" x14ac:dyDescent="0.3">
      <c r="A1131" s="1">
        <v>4004192</v>
      </c>
      <c r="B1131" s="1" t="s">
        <v>7</v>
      </c>
      <c r="C1131" s="2"/>
      <c r="D1131" s="4" t="s">
        <v>68</v>
      </c>
      <c r="E1131" s="4">
        <v>4004192</v>
      </c>
      <c r="F1131" s="5">
        <v>45151</v>
      </c>
      <c r="G1131" s="5">
        <v>1859214</v>
      </c>
      <c r="H1131" s="5">
        <v>146757</v>
      </c>
      <c r="I1131" s="5">
        <v>214549</v>
      </c>
      <c r="J1131" s="5">
        <v>43558</v>
      </c>
      <c r="K1131" s="5">
        <v>0</v>
      </c>
      <c r="L1131" s="5">
        <v>2309229</v>
      </c>
      <c r="M1131" s="5">
        <v>2292238</v>
      </c>
      <c r="N1131" s="5">
        <v>351949</v>
      </c>
      <c r="O1131" s="5">
        <v>36500</v>
      </c>
      <c r="P1131" s="5">
        <v>29378</v>
      </c>
      <c r="Q1131" s="5">
        <v>0</v>
      </c>
      <c r="R1131" s="5">
        <v>0</v>
      </c>
      <c r="S1131" s="5">
        <v>56382</v>
      </c>
      <c r="T1131" s="5">
        <v>67496</v>
      </c>
      <c r="U1131" s="5">
        <v>37689</v>
      </c>
      <c r="V1131" s="5">
        <v>41265</v>
      </c>
      <c r="W1131" s="5">
        <v>1538</v>
      </c>
      <c r="X1131" s="5">
        <v>419774</v>
      </c>
      <c r="Y1131" s="5">
        <v>5182</v>
      </c>
    </row>
    <row r="1132" spans="1:25" x14ac:dyDescent="0.3">
      <c r="A1132" s="1">
        <v>4004192</v>
      </c>
      <c r="B1132" s="1" t="s">
        <v>8</v>
      </c>
      <c r="C1132" s="2"/>
      <c r="D1132" s="4" t="s">
        <v>68</v>
      </c>
      <c r="E1132" s="4">
        <v>4004192</v>
      </c>
      <c r="F1132" s="5">
        <v>15307</v>
      </c>
      <c r="G1132" s="5">
        <v>731191</v>
      </c>
      <c r="H1132" s="5">
        <v>215868</v>
      </c>
      <c r="I1132" s="5">
        <v>227256</v>
      </c>
      <c r="J1132" s="5">
        <v>38196</v>
      </c>
      <c r="K1132" s="5">
        <v>0</v>
      </c>
      <c r="L1132" s="5">
        <v>1227819</v>
      </c>
      <c r="M1132" s="5">
        <v>2057111</v>
      </c>
      <c r="N1132" s="5">
        <v>242239</v>
      </c>
      <c r="O1132" s="5">
        <v>53650</v>
      </c>
      <c r="P1132" s="5">
        <v>20766</v>
      </c>
      <c r="Q1132" s="5">
        <v>0</v>
      </c>
      <c r="R1132" s="5">
        <v>0</v>
      </c>
      <c r="S1132" s="5">
        <v>59064</v>
      </c>
      <c r="T1132" s="5">
        <v>85141</v>
      </c>
      <c r="U1132" s="5">
        <v>41920</v>
      </c>
      <c r="V1132" s="5">
        <v>46612</v>
      </c>
      <c r="W1132" s="5">
        <v>1023</v>
      </c>
      <c r="X1132" s="5">
        <v>302865</v>
      </c>
      <c r="Y1132" s="5">
        <v>2126</v>
      </c>
    </row>
    <row r="1133" spans="1:25" x14ac:dyDescent="0.3">
      <c r="A1133" s="1">
        <v>4004192</v>
      </c>
      <c r="B1133" s="1" t="s">
        <v>9</v>
      </c>
      <c r="C1133" s="2"/>
      <c r="D1133" s="4" t="s">
        <v>68</v>
      </c>
      <c r="E1133" s="4">
        <v>4004192</v>
      </c>
      <c r="F1133" s="5">
        <v>8380</v>
      </c>
      <c r="G1133" s="5">
        <v>472647</v>
      </c>
      <c r="H1133" s="5">
        <v>99573</v>
      </c>
      <c r="I1133" s="5">
        <v>218831</v>
      </c>
      <c r="J1133" s="5">
        <v>27265</v>
      </c>
      <c r="K1133" s="5">
        <v>0</v>
      </c>
      <c r="L1133" s="5">
        <v>826696</v>
      </c>
      <c r="M1133" s="5">
        <v>2324265</v>
      </c>
      <c r="N1133" s="5">
        <v>288317</v>
      </c>
      <c r="O1133" s="5">
        <v>44495</v>
      </c>
      <c r="P1133" s="5">
        <v>18227</v>
      </c>
      <c r="Q1133" s="5">
        <v>0</v>
      </c>
      <c r="R1133" s="5">
        <v>0</v>
      </c>
      <c r="S1133" s="5">
        <v>56725</v>
      </c>
      <c r="T1133" s="5">
        <v>58840</v>
      </c>
      <c r="U1133" s="5">
        <v>42630</v>
      </c>
      <c r="V1133" s="5">
        <v>41927</v>
      </c>
      <c r="W1133" s="5">
        <v>1365</v>
      </c>
      <c r="X1133" s="5">
        <v>298078</v>
      </c>
      <c r="Y1133" s="5">
        <v>4126</v>
      </c>
    </row>
    <row r="1134" spans="1:25" x14ac:dyDescent="0.3">
      <c r="A1134" s="1">
        <v>4004192</v>
      </c>
      <c r="B1134" s="1" t="s">
        <v>10</v>
      </c>
      <c r="C1134" s="2"/>
      <c r="D1134" s="4" t="s">
        <v>68</v>
      </c>
      <c r="E1134" s="4">
        <v>4004192</v>
      </c>
      <c r="F1134" s="5">
        <v>3184</v>
      </c>
      <c r="G1134" s="5">
        <v>498775</v>
      </c>
      <c r="H1134" s="5">
        <v>85551</v>
      </c>
      <c r="I1134" s="5">
        <v>185331</v>
      </c>
      <c r="J1134" s="5">
        <v>31527</v>
      </c>
      <c r="K1134" s="5">
        <v>0</v>
      </c>
      <c r="L1134" s="5">
        <v>804369</v>
      </c>
      <c r="M1134" s="5">
        <v>2243086</v>
      </c>
      <c r="N1134" s="5">
        <v>231721</v>
      </c>
      <c r="O1134" s="5">
        <v>39800</v>
      </c>
      <c r="P1134" s="5">
        <v>19334</v>
      </c>
      <c r="Q1134" s="5">
        <v>0</v>
      </c>
      <c r="R1134" s="5">
        <v>0</v>
      </c>
      <c r="S1134" s="5">
        <v>57421</v>
      </c>
      <c r="T1134" s="5">
        <v>60972</v>
      </c>
      <c r="U1134" s="5">
        <v>47764</v>
      </c>
      <c r="V1134" s="5">
        <v>20238</v>
      </c>
      <c r="W1134" s="5">
        <v>3647</v>
      </c>
      <c r="X1134" s="5">
        <v>279028</v>
      </c>
      <c r="Y1134" s="5">
        <v>3275</v>
      </c>
    </row>
    <row r="1135" spans="1:25" x14ac:dyDescent="0.3">
      <c r="A1135" s="1">
        <v>4004192</v>
      </c>
      <c r="B1135" s="1" t="s">
        <v>11</v>
      </c>
      <c r="C1135" s="2"/>
      <c r="D1135" s="4" t="s">
        <v>68</v>
      </c>
      <c r="E1135" s="4">
        <v>4004192</v>
      </c>
      <c r="F1135" s="5">
        <v>17707</v>
      </c>
      <c r="G1135" s="5">
        <v>385096</v>
      </c>
      <c r="H1135" s="5">
        <v>106005</v>
      </c>
      <c r="I1135" s="5">
        <v>199794</v>
      </c>
      <c r="J1135" s="5">
        <v>33184</v>
      </c>
      <c r="K1135" s="5">
        <v>0</v>
      </c>
      <c r="L1135" s="5">
        <v>741786</v>
      </c>
      <c r="M1135" s="5">
        <v>2001841</v>
      </c>
      <c r="N1135" s="5">
        <v>225355</v>
      </c>
      <c r="O1135" s="5">
        <v>43520</v>
      </c>
      <c r="P1135" s="5">
        <v>14828</v>
      </c>
      <c r="Q1135" s="5">
        <v>0</v>
      </c>
      <c r="R1135" s="5">
        <v>0</v>
      </c>
      <c r="S1135" s="5">
        <v>61881</v>
      </c>
      <c r="T1135" s="5">
        <v>43686</v>
      </c>
      <c r="U1135" s="5">
        <v>45175</v>
      </c>
      <c r="V1135" s="5">
        <v>11001</v>
      </c>
      <c r="W1135" s="5">
        <v>3221</v>
      </c>
      <c r="X1135" s="5">
        <v>285799</v>
      </c>
      <c r="Y1135" s="5">
        <v>3546</v>
      </c>
    </row>
    <row r="1136" spans="1:25" x14ac:dyDescent="0.3">
      <c r="A1136" s="1">
        <v>4004192</v>
      </c>
      <c r="B1136" s="1" t="s">
        <v>12</v>
      </c>
      <c r="C1136" s="2"/>
      <c r="D1136" s="4" t="s">
        <v>68</v>
      </c>
      <c r="E1136" s="4">
        <v>4004192</v>
      </c>
      <c r="F1136" s="5">
        <v>3741</v>
      </c>
      <c r="G1136" s="5">
        <v>624377</v>
      </c>
      <c r="H1136" s="5">
        <v>67968</v>
      </c>
      <c r="I1136" s="5">
        <v>177134</v>
      </c>
      <c r="J1136" s="5">
        <v>9553</v>
      </c>
      <c r="K1136" s="5">
        <v>0</v>
      </c>
      <c r="L1136" s="5">
        <v>882773</v>
      </c>
      <c r="M1136" s="5">
        <v>1972658</v>
      </c>
      <c r="N1136" s="5">
        <v>244466</v>
      </c>
      <c r="O1136" s="5">
        <v>43272</v>
      </c>
      <c r="P1136" s="5">
        <v>13484</v>
      </c>
      <c r="Q1136" s="5">
        <v>0</v>
      </c>
      <c r="R1136" s="5">
        <v>0</v>
      </c>
      <c r="S1136" s="5">
        <v>61587</v>
      </c>
      <c r="T1136" s="5">
        <v>50312</v>
      </c>
      <c r="U1136" s="5">
        <v>46351</v>
      </c>
      <c r="V1136" s="5">
        <v>5991</v>
      </c>
      <c r="W1136" s="5">
        <v>4590</v>
      </c>
      <c r="X1136" s="5">
        <v>269168</v>
      </c>
      <c r="Y1136" s="5">
        <v>5169</v>
      </c>
    </row>
    <row r="1137" spans="1:25" x14ac:dyDescent="0.3">
      <c r="A1137" s="1">
        <v>4004192</v>
      </c>
      <c r="B1137" s="1" t="s">
        <v>13</v>
      </c>
      <c r="C1137" s="2"/>
      <c r="D1137" s="4" t="s">
        <v>68</v>
      </c>
      <c r="E1137" s="4">
        <v>4004192</v>
      </c>
      <c r="F1137" s="5">
        <v>13713</v>
      </c>
      <c r="G1137" s="5">
        <v>186054</v>
      </c>
      <c r="H1137" s="5">
        <v>52000</v>
      </c>
      <c r="I1137" s="5">
        <v>214905</v>
      </c>
      <c r="J1137" s="5">
        <v>18464</v>
      </c>
      <c r="K1137" s="5">
        <v>0</v>
      </c>
      <c r="L1137" s="5">
        <v>485136</v>
      </c>
      <c r="M1137" s="5">
        <v>1765869</v>
      </c>
      <c r="N1137" s="5">
        <v>199271</v>
      </c>
      <c r="O1137" s="5">
        <v>37343</v>
      </c>
      <c r="P1137" s="5">
        <v>8456</v>
      </c>
      <c r="Q1137" s="5">
        <v>0</v>
      </c>
      <c r="R1137" s="5">
        <v>0</v>
      </c>
      <c r="S1137" s="5">
        <v>56264</v>
      </c>
      <c r="T1137" s="5">
        <v>43762</v>
      </c>
      <c r="U1137" s="5">
        <v>47529</v>
      </c>
      <c r="V1137" s="5">
        <v>5179</v>
      </c>
      <c r="W1137" s="5">
        <v>4241</v>
      </c>
      <c r="X1137" s="5">
        <v>273055</v>
      </c>
      <c r="Y1137" s="5">
        <v>5319</v>
      </c>
    </row>
    <row r="1138" spans="1:25" x14ac:dyDescent="0.3">
      <c r="A1138" s="1">
        <v>4004192</v>
      </c>
      <c r="B1138" s="1" t="s">
        <v>14</v>
      </c>
      <c r="C1138" s="2"/>
      <c r="D1138" s="4" t="s">
        <v>68</v>
      </c>
      <c r="E1138" s="4">
        <v>4004192</v>
      </c>
      <c r="F1138" s="5">
        <v>1485</v>
      </c>
      <c r="G1138" s="5">
        <v>304555</v>
      </c>
      <c r="H1138" s="5">
        <v>51833</v>
      </c>
      <c r="I1138" s="5">
        <v>148249</v>
      </c>
      <c r="J1138" s="5">
        <v>12847</v>
      </c>
      <c r="K1138" s="5" t="s">
        <v>33</v>
      </c>
      <c r="L1138" s="5">
        <v>518969</v>
      </c>
      <c r="M1138" s="5">
        <v>1644222</v>
      </c>
      <c r="N1138" s="5">
        <v>175086</v>
      </c>
      <c r="O1138" s="5">
        <v>36038</v>
      </c>
      <c r="P1138" s="5">
        <v>8996</v>
      </c>
      <c r="Q1138" s="5" t="s">
        <v>33</v>
      </c>
      <c r="R1138" s="5" t="s">
        <v>33</v>
      </c>
      <c r="S1138" s="5">
        <v>62828</v>
      </c>
      <c r="T1138" s="5">
        <v>44777</v>
      </c>
      <c r="U1138" s="5">
        <v>51017</v>
      </c>
      <c r="V1138" s="5">
        <v>5831</v>
      </c>
      <c r="W1138" s="5">
        <v>4303</v>
      </c>
      <c r="X1138" s="5">
        <v>303792</v>
      </c>
      <c r="Y1138" s="5">
        <v>3145</v>
      </c>
    </row>
    <row r="1139" spans="1:25" x14ac:dyDescent="0.3">
      <c r="A1139" s="1">
        <v>4004192</v>
      </c>
      <c r="B1139" s="1" t="s">
        <v>15</v>
      </c>
      <c r="C1139" s="2"/>
      <c r="D1139" s="4" t="s">
        <v>68</v>
      </c>
      <c r="E1139" s="4">
        <v>4004192</v>
      </c>
      <c r="F1139" s="5">
        <v>13509</v>
      </c>
      <c r="G1139" s="5">
        <v>107963</v>
      </c>
      <c r="H1139" s="5">
        <v>70679</v>
      </c>
      <c r="I1139" s="5">
        <v>173097</v>
      </c>
      <c r="J1139" s="5">
        <v>38962</v>
      </c>
      <c r="K1139" s="5" t="s">
        <v>33</v>
      </c>
      <c r="L1139" s="5">
        <v>404211</v>
      </c>
      <c r="M1139" s="5">
        <v>1349745</v>
      </c>
      <c r="N1139" s="5">
        <v>178254</v>
      </c>
      <c r="O1139" s="5">
        <v>36290</v>
      </c>
      <c r="P1139" s="5">
        <v>9375</v>
      </c>
      <c r="Q1139" s="5" t="s">
        <v>33</v>
      </c>
      <c r="R1139" s="5" t="s">
        <v>33</v>
      </c>
      <c r="S1139" s="5">
        <v>56802</v>
      </c>
      <c r="T1139" s="5">
        <v>46535</v>
      </c>
      <c r="U1139" s="5">
        <v>55241</v>
      </c>
      <c r="V1139" s="5">
        <v>5594</v>
      </c>
      <c r="W1139" s="5">
        <v>5803</v>
      </c>
      <c r="X1139" s="5">
        <v>274585</v>
      </c>
      <c r="Y1139" s="5">
        <v>2436</v>
      </c>
    </row>
    <row r="1140" spans="1:25" x14ac:dyDescent="0.3">
      <c r="A1140" s="1">
        <v>4004192</v>
      </c>
      <c r="B1140" s="1" t="s">
        <v>16</v>
      </c>
      <c r="C1140" s="2"/>
      <c r="D1140" s="4" t="s">
        <v>68</v>
      </c>
      <c r="E1140" s="4">
        <v>4004192</v>
      </c>
      <c r="F1140" s="5">
        <v>0</v>
      </c>
      <c r="G1140" s="5">
        <v>413723</v>
      </c>
      <c r="H1140" s="5">
        <v>27145</v>
      </c>
      <c r="I1140" s="5">
        <v>216758</v>
      </c>
      <c r="J1140" s="5">
        <v>48157</v>
      </c>
      <c r="K1140" s="5" t="s">
        <v>33</v>
      </c>
      <c r="L1140" s="5">
        <v>705783</v>
      </c>
      <c r="M1140" s="5">
        <v>1335016</v>
      </c>
      <c r="N1140" s="5">
        <v>153439</v>
      </c>
      <c r="O1140" s="5">
        <v>45706</v>
      </c>
      <c r="P1140" s="5">
        <v>8682</v>
      </c>
      <c r="Q1140" s="5" t="s">
        <v>33</v>
      </c>
      <c r="R1140" s="5" t="s">
        <v>33</v>
      </c>
      <c r="S1140" s="5">
        <v>36161</v>
      </c>
      <c r="T1140" s="5">
        <v>28426</v>
      </c>
      <c r="U1140" s="5">
        <v>58573</v>
      </c>
      <c r="V1140" s="5">
        <v>6411</v>
      </c>
      <c r="W1140" s="5">
        <v>11017</v>
      </c>
      <c r="X1140" s="5">
        <v>238552</v>
      </c>
      <c r="Y1140" s="5">
        <v>5937</v>
      </c>
    </row>
    <row r="1141" spans="1:25" x14ac:dyDescent="0.3">
      <c r="A1141" s="1">
        <v>4004192</v>
      </c>
      <c r="B1141" s="1" t="s">
        <v>17</v>
      </c>
      <c r="C1141" s="2"/>
      <c r="D1141" s="4" t="s">
        <v>68</v>
      </c>
      <c r="E1141" s="4">
        <v>4004192</v>
      </c>
      <c r="F1141" s="5">
        <v>19</v>
      </c>
      <c r="G1141" s="5">
        <v>352083</v>
      </c>
      <c r="H1141" s="5">
        <v>38526</v>
      </c>
      <c r="I1141" s="5">
        <v>297381</v>
      </c>
      <c r="J1141" s="5">
        <v>17995</v>
      </c>
      <c r="K1141" s="5" t="s">
        <v>33</v>
      </c>
      <c r="L1141" s="5">
        <v>706005</v>
      </c>
      <c r="M1141" s="5">
        <v>1297596</v>
      </c>
      <c r="N1141" s="5">
        <v>163808</v>
      </c>
      <c r="O1141" s="5">
        <v>44624</v>
      </c>
      <c r="P1141" s="5">
        <v>9090</v>
      </c>
      <c r="Q1141" s="5" t="s">
        <v>33</v>
      </c>
      <c r="R1141" s="5" t="s">
        <v>33</v>
      </c>
      <c r="S1141" s="5">
        <v>36201</v>
      </c>
      <c r="T1141" s="5">
        <v>55225</v>
      </c>
      <c r="U1141" s="5">
        <v>55130</v>
      </c>
      <c r="V1141" s="5">
        <v>4274</v>
      </c>
      <c r="W1141" s="5">
        <v>12848</v>
      </c>
      <c r="X1141" s="5">
        <v>227945</v>
      </c>
      <c r="Y1141" s="5">
        <v>7312</v>
      </c>
    </row>
    <row r="1142" spans="1:25" x14ac:dyDescent="0.3">
      <c r="A1142" s="1">
        <v>4004192</v>
      </c>
      <c r="B1142" s="1" t="s">
        <v>18</v>
      </c>
      <c r="C1142" s="2"/>
      <c r="D1142" s="4" t="s">
        <v>68</v>
      </c>
      <c r="E1142" s="4">
        <v>4004192</v>
      </c>
      <c r="F1142" s="5">
        <v>6240</v>
      </c>
      <c r="G1142" s="5">
        <v>642383</v>
      </c>
      <c r="H1142" s="5">
        <v>33245</v>
      </c>
      <c r="I1142" s="5">
        <v>213234</v>
      </c>
      <c r="J1142" s="5">
        <v>14501</v>
      </c>
      <c r="K1142" s="5" t="s">
        <v>33</v>
      </c>
      <c r="L1142" s="5">
        <v>909604</v>
      </c>
      <c r="M1142" s="5">
        <v>1181077</v>
      </c>
      <c r="N1142" s="5">
        <v>162857</v>
      </c>
      <c r="O1142" s="5">
        <v>40719</v>
      </c>
      <c r="P1142" s="5">
        <v>9573</v>
      </c>
      <c r="Q1142" s="5" t="s">
        <v>33</v>
      </c>
      <c r="R1142" s="5" t="s">
        <v>33</v>
      </c>
      <c r="S1142" s="5">
        <v>30225</v>
      </c>
      <c r="T1142" s="5">
        <v>28812</v>
      </c>
      <c r="U1142" s="5">
        <v>55130</v>
      </c>
      <c r="V1142" s="5">
        <v>3881</v>
      </c>
      <c r="W1142" s="5">
        <v>14356</v>
      </c>
      <c r="X1142" s="5">
        <v>184630</v>
      </c>
      <c r="Y1142" s="5">
        <v>7302</v>
      </c>
    </row>
    <row r="1143" spans="1:25" x14ac:dyDescent="0.3">
      <c r="A1143" s="1">
        <v>4004192</v>
      </c>
      <c r="B1143" s="1" t="s">
        <v>19</v>
      </c>
      <c r="C1143" s="2"/>
      <c r="D1143" s="4" t="s">
        <v>68</v>
      </c>
      <c r="E1143" s="4">
        <v>4004192</v>
      </c>
      <c r="F1143" s="5">
        <v>0</v>
      </c>
      <c r="G1143" s="5">
        <v>255282</v>
      </c>
      <c r="H1143" s="5">
        <v>43456</v>
      </c>
      <c r="I1143" s="5">
        <v>190663</v>
      </c>
      <c r="J1143" s="5">
        <v>27988</v>
      </c>
      <c r="K1143" s="5" t="s">
        <v>33</v>
      </c>
      <c r="L1143" s="5">
        <v>517389</v>
      </c>
      <c r="M1143" s="5">
        <v>1145146</v>
      </c>
      <c r="N1143" s="5">
        <v>131373</v>
      </c>
      <c r="O1143" s="5">
        <v>30940</v>
      </c>
      <c r="P1143" s="5">
        <v>9646</v>
      </c>
      <c r="Q1143" s="5" t="s">
        <v>33</v>
      </c>
      <c r="R1143" s="5" t="s">
        <v>33</v>
      </c>
      <c r="S1143" s="5">
        <v>28828</v>
      </c>
      <c r="T1143" s="5">
        <v>34197</v>
      </c>
      <c r="U1143" s="5">
        <v>52731</v>
      </c>
      <c r="V1143" s="5">
        <v>17849</v>
      </c>
      <c r="W1143" s="5">
        <v>7781</v>
      </c>
      <c r="X1143" s="5">
        <v>225002</v>
      </c>
      <c r="Y1143" s="5">
        <v>9951</v>
      </c>
    </row>
    <row r="1144" spans="1:25" x14ac:dyDescent="0.3">
      <c r="A1144" s="1">
        <v>4004192</v>
      </c>
      <c r="B1144" s="1" t="s">
        <v>20</v>
      </c>
      <c r="C1144" s="2"/>
      <c r="D1144" s="4" t="s">
        <v>68</v>
      </c>
      <c r="E1144" s="4">
        <v>4004192</v>
      </c>
      <c r="F1144" s="5">
        <v>5606</v>
      </c>
      <c r="G1144" s="5">
        <v>122969</v>
      </c>
      <c r="H1144" s="5">
        <v>35189</v>
      </c>
      <c r="I1144" s="5">
        <v>247514</v>
      </c>
      <c r="J1144" s="5">
        <v>30014</v>
      </c>
      <c r="K1144" s="5" t="s">
        <v>33</v>
      </c>
      <c r="L1144" s="5">
        <v>441292</v>
      </c>
      <c r="M1144" s="5">
        <v>1111356</v>
      </c>
      <c r="N1144" s="5">
        <v>129246</v>
      </c>
      <c r="O1144" s="5">
        <v>28168</v>
      </c>
      <c r="P1144" s="5">
        <v>10356</v>
      </c>
      <c r="Q1144" s="5" t="s">
        <v>33</v>
      </c>
      <c r="R1144" s="5" t="s">
        <v>33</v>
      </c>
      <c r="S1144" s="5">
        <v>26897</v>
      </c>
      <c r="T1144" s="5">
        <v>53988</v>
      </c>
      <c r="U1144" s="5">
        <v>42931</v>
      </c>
      <c r="V1144" s="5">
        <v>30193</v>
      </c>
      <c r="W1144" s="5">
        <v>7782</v>
      </c>
      <c r="X1144" s="5">
        <v>175859</v>
      </c>
      <c r="Y1144" s="5">
        <v>12354</v>
      </c>
    </row>
    <row r="1145" spans="1:25" x14ac:dyDescent="0.3">
      <c r="A1145" s="1">
        <v>4004192</v>
      </c>
      <c r="B1145" s="1" t="s">
        <v>21</v>
      </c>
      <c r="C1145" s="2"/>
      <c r="D1145" s="4" t="s">
        <v>68</v>
      </c>
      <c r="E1145" s="4">
        <v>4004192</v>
      </c>
      <c r="F1145" s="5">
        <v>24</v>
      </c>
      <c r="G1145" s="5">
        <v>53652</v>
      </c>
      <c r="H1145" s="5">
        <v>37783</v>
      </c>
      <c r="I1145" s="5">
        <v>168655</v>
      </c>
      <c r="J1145" s="5">
        <v>20005</v>
      </c>
      <c r="K1145" s="5" t="s">
        <v>33</v>
      </c>
      <c r="L1145" s="5">
        <v>280119</v>
      </c>
      <c r="M1145" s="5">
        <v>1126548</v>
      </c>
      <c r="N1145" s="5">
        <v>148615</v>
      </c>
      <c r="O1145" s="5">
        <v>29917</v>
      </c>
      <c r="P1145" s="5">
        <v>7631</v>
      </c>
      <c r="Q1145" s="5" t="s">
        <v>33</v>
      </c>
      <c r="R1145" s="5" t="s">
        <v>33</v>
      </c>
      <c r="S1145" s="5">
        <v>24691</v>
      </c>
      <c r="T1145" s="5">
        <v>36438</v>
      </c>
      <c r="U1145" s="5">
        <v>43849</v>
      </c>
      <c r="V1145" s="5">
        <v>33539</v>
      </c>
      <c r="W1145" s="5">
        <v>7714</v>
      </c>
      <c r="X1145" s="5">
        <v>144087</v>
      </c>
      <c r="Y1145" s="5">
        <v>10622</v>
      </c>
    </row>
    <row r="1146" spans="1:25" x14ac:dyDescent="0.3">
      <c r="A1146" s="1">
        <v>4004192</v>
      </c>
      <c r="B1146" s="1" t="s">
        <v>22</v>
      </c>
      <c r="C1146" s="2"/>
      <c r="D1146" s="4" t="s">
        <v>68</v>
      </c>
      <c r="E1146" s="4">
        <v>4004192</v>
      </c>
      <c r="F1146" s="5">
        <v>18883</v>
      </c>
      <c r="G1146" s="5">
        <v>182902</v>
      </c>
      <c r="H1146" s="5">
        <v>14450</v>
      </c>
      <c r="I1146" s="5">
        <v>158628</v>
      </c>
      <c r="J1146" s="5">
        <v>28509</v>
      </c>
      <c r="K1146" s="5" t="s">
        <v>33</v>
      </c>
      <c r="L1146" s="5">
        <v>403372</v>
      </c>
      <c r="M1146" s="5">
        <v>1098824</v>
      </c>
      <c r="N1146" s="5">
        <v>138980</v>
      </c>
      <c r="O1146" s="5">
        <v>12219</v>
      </c>
      <c r="P1146" s="5">
        <v>7338</v>
      </c>
      <c r="Q1146" s="5" t="s">
        <v>33</v>
      </c>
      <c r="R1146" s="5" t="s">
        <v>33</v>
      </c>
      <c r="S1146" s="5">
        <v>26218</v>
      </c>
      <c r="T1146" s="5">
        <v>26196</v>
      </c>
      <c r="U1146" s="5">
        <v>42977</v>
      </c>
      <c r="V1146" s="5">
        <v>24940</v>
      </c>
      <c r="W1146" s="5">
        <v>8775</v>
      </c>
      <c r="X1146" s="5">
        <v>190400</v>
      </c>
      <c r="Y1146" s="5">
        <v>4229</v>
      </c>
    </row>
    <row r="1147" spans="1:25" x14ac:dyDescent="0.3">
      <c r="A1147" s="1">
        <v>4004192</v>
      </c>
      <c r="B1147" s="1" t="s">
        <v>23</v>
      </c>
      <c r="C1147" s="2"/>
      <c r="D1147" s="4" t="s">
        <v>68</v>
      </c>
      <c r="E1147" s="4">
        <v>4004192</v>
      </c>
      <c r="F1147" s="5">
        <v>16175</v>
      </c>
      <c r="G1147" s="5">
        <v>170617</v>
      </c>
      <c r="H1147" s="5">
        <v>30279</v>
      </c>
      <c r="I1147" s="5">
        <v>162956</v>
      </c>
      <c r="J1147" s="5">
        <v>32582</v>
      </c>
      <c r="K1147" s="5" t="s">
        <v>33</v>
      </c>
      <c r="L1147" s="5">
        <v>412608</v>
      </c>
      <c r="M1147" s="5">
        <v>1102312</v>
      </c>
      <c r="N1147" s="5">
        <v>170134</v>
      </c>
      <c r="O1147" s="5">
        <v>9019</v>
      </c>
      <c r="P1147" s="5">
        <v>7702</v>
      </c>
      <c r="Q1147" s="5" t="s">
        <v>33</v>
      </c>
      <c r="R1147" s="5" t="s">
        <v>33</v>
      </c>
      <c r="S1147" s="5">
        <v>33041</v>
      </c>
      <c r="T1147" s="5">
        <v>36402</v>
      </c>
      <c r="U1147" s="5">
        <v>49860</v>
      </c>
      <c r="V1147" s="5">
        <v>19466</v>
      </c>
      <c r="W1147" s="5">
        <v>12608</v>
      </c>
      <c r="X1147" s="5">
        <v>211495</v>
      </c>
      <c r="Y1147" s="5">
        <v>4710</v>
      </c>
    </row>
    <row r="1148" spans="1:25" x14ac:dyDescent="0.3">
      <c r="A1148" s="1">
        <v>4004192</v>
      </c>
      <c r="B1148" s="1" t="s">
        <v>24</v>
      </c>
      <c r="C1148" s="2"/>
      <c r="D1148" s="4" t="s">
        <v>68</v>
      </c>
      <c r="E1148" s="4">
        <v>4004192</v>
      </c>
      <c r="F1148" s="5">
        <v>1255</v>
      </c>
      <c r="G1148" s="5">
        <v>123201</v>
      </c>
      <c r="H1148" s="5">
        <v>35732</v>
      </c>
      <c r="I1148" s="5">
        <v>125875</v>
      </c>
      <c r="J1148" s="5">
        <v>18956</v>
      </c>
      <c r="K1148" s="5" t="s">
        <v>33</v>
      </c>
      <c r="L1148" s="5">
        <v>305020</v>
      </c>
      <c r="M1148" s="5">
        <v>1152318</v>
      </c>
      <c r="N1148" s="5">
        <v>151590</v>
      </c>
      <c r="O1148" s="5">
        <v>8024</v>
      </c>
      <c r="P1148" s="5">
        <v>7772</v>
      </c>
      <c r="Q1148" s="5" t="s">
        <v>33</v>
      </c>
      <c r="R1148" s="5" t="s">
        <v>33</v>
      </c>
      <c r="S1148" s="5">
        <v>38029</v>
      </c>
      <c r="T1148" s="5">
        <v>32002</v>
      </c>
      <c r="U1148" s="5">
        <v>48882</v>
      </c>
      <c r="V1148" s="5">
        <v>14357</v>
      </c>
      <c r="W1148" s="5">
        <v>13288</v>
      </c>
      <c r="X1148" s="5">
        <v>205225</v>
      </c>
      <c r="Y1148" s="5">
        <v>5220</v>
      </c>
    </row>
    <row r="1149" spans="1:25" x14ac:dyDescent="0.3">
      <c r="A1149" s="1">
        <v>4004192</v>
      </c>
      <c r="B1149" s="1" t="s">
        <v>25</v>
      </c>
      <c r="C1149" s="2"/>
      <c r="D1149" s="4" t="s">
        <v>68</v>
      </c>
      <c r="E1149" s="4">
        <v>4004192</v>
      </c>
      <c r="F1149" s="5">
        <v>44241</v>
      </c>
      <c r="G1149" s="5">
        <v>206522</v>
      </c>
      <c r="H1149" s="5">
        <v>10677</v>
      </c>
      <c r="I1149" s="5">
        <v>120826</v>
      </c>
      <c r="J1149" s="5">
        <v>57736</v>
      </c>
      <c r="K1149" s="5" t="s">
        <v>33</v>
      </c>
      <c r="L1149" s="5">
        <v>440002</v>
      </c>
      <c r="M1149" s="5">
        <v>1165010</v>
      </c>
      <c r="N1149" s="5">
        <v>159437</v>
      </c>
      <c r="O1149" s="5">
        <v>7103</v>
      </c>
      <c r="P1149" s="5">
        <v>8837</v>
      </c>
      <c r="Q1149" s="5" t="s">
        <v>33</v>
      </c>
      <c r="R1149" s="5" t="s">
        <v>33</v>
      </c>
      <c r="S1149" s="5">
        <v>34317</v>
      </c>
      <c r="T1149" s="5">
        <v>34821</v>
      </c>
      <c r="U1149" s="5">
        <v>55703</v>
      </c>
      <c r="V1149" s="5">
        <v>18168</v>
      </c>
      <c r="W1149" s="5">
        <v>4764</v>
      </c>
      <c r="X1149" s="5">
        <v>178868</v>
      </c>
      <c r="Y1149" s="5">
        <v>3637</v>
      </c>
    </row>
    <row r="1150" spans="1:25" x14ac:dyDescent="0.3">
      <c r="A1150" s="1">
        <v>4004192</v>
      </c>
      <c r="B1150" s="1" t="s">
        <v>26</v>
      </c>
      <c r="C1150" s="2"/>
      <c r="D1150" s="4" t="s">
        <v>68</v>
      </c>
      <c r="E1150" s="4">
        <v>4004192</v>
      </c>
      <c r="F1150" s="5">
        <v>59901</v>
      </c>
      <c r="G1150" s="5">
        <v>76031</v>
      </c>
      <c r="H1150" s="5">
        <v>27828</v>
      </c>
      <c r="I1150" s="5">
        <v>107887</v>
      </c>
      <c r="J1150" s="5">
        <v>24581</v>
      </c>
      <c r="K1150" s="5" t="s">
        <v>33</v>
      </c>
      <c r="L1150" s="5">
        <v>296229</v>
      </c>
      <c r="M1150" s="5">
        <v>1143271</v>
      </c>
      <c r="N1150" s="5">
        <v>179079</v>
      </c>
      <c r="O1150" s="5">
        <v>7426</v>
      </c>
      <c r="P1150" s="5">
        <v>9616</v>
      </c>
      <c r="Q1150" s="5" t="s">
        <v>33</v>
      </c>
      <c r="R1150" s="5" t="s">
        <v>33</v>
      </c>
      <c r="S1150" s="5">
        <v>29071</v>
      </c>
      <c r="T1150" s="5">
        <v>42744</v>
      </c>
      <c r="U1150" s="5">
        <v>44402</v>
      </c>
      <c r="V1150" s="5">
        <v>10544</v>
      </c>
      <c r="W1150" s="5">
        <v>4193</v>
      </c>
      <c r="X1150" s="5">
        <v>179006</v>
      </c>
      <c r="Y1150" s="5">
        <v>4009</v>
      </c>
    </row>
    <row r="1151" spans="1:25" x14ac:dyDescent="0.3">
      <c r="A1151" s="1">
        <v>4004192</v>
      </c>
      <c r="B1151" s="1" t="s">
        <v>27</v>
      </c>
      <c r="C1151" s="2"/>
      <c r="D1151" s="4" t="s">
        <v>68</v>
      </c>
      <c r="E1151" s="4">
        <v>4004192</v>
      </c>
      <c r="F1151" s="5">
        <v>0</v>
      </c>
      <c r="G1151" s="5">
        <v>122762</v>
      </c>
      <c r="H1151" s="5">
        <v>34760</v>
      </c>
      <c r="I1151" s="5">
        <v>105304</v>
      </c>
      <c r="J1151" s="5">
        <v>18142</v>
      </c>
      <c r="K1151" s="5" t="s">
        <v>33</v>
      </c>
      <c r="L1151" s="5">
        <v>280968</v>
      </c>
      <c r="M1151" s="5">
        <v>1000147</v>
      </c>
      <c r="N1151" s="5">
        <v>190264</v>
      </c>
      <c r="O1151" s="5">
        <v>9771</v>
      </c>
      <c r="P1151" s="5">
        <v>10391</v>
      </c>
      <c r="Q1151" s="5" t="s">
        <v>33</v>
      </c>
      <c r="R1151" s="5" t="s">
        <v>33</v>
      </c>
      <c r="S1151" s="5">
        <v>26867</v>
      </c>
      <c r="T1151" s="5">
        <v>42562</v>
      </c>
      <c r="U1151" s="5">
        <v>36870</v>
      </c>
      <c r="V1151" s="5">
        <v>11802</v>
      </c>
      <c r="W1151" s="5">
        <v>3700</v>
      </c>
      <c r="X1151" s="5">
        <v>147554</v>
      </c>
      <c r="Y1151" s="5">
        <v>4749</v>
      </c>
    </row>
    <row r="1152" spans="1:25" x14ac:dyDescent="0.3">
      <c r="A1152" s="1">
        <v>4004192</v>
      </c>
      <c r="B1152" s="1" t="s">
        <v>28</v>
      </c>
      <c r="C1152" s="2"/>
      <c r="D1152" s="4" t="s">
        <v>68</v>
      </c>
      <c r="E1152" s="4">
        <v>4004192</v>
      </c>
      <c r="F1152" s="5">
        <v>0</v>
      </c>
      <c r="G1152" s="5">
        <v>97064</v>
      </c>
      <c r="H1152" s="5">
        <v>12595</v>
      </c>
      <c r="I1152" s="5">
        <v>100647</v>
      </c>
      <c r="J1152" s="5">
        <v>19523</v>
      </c>
      <c r="K1152" s="5" t="s">
        <v>33</v>
      </c>
      <c r="L1152" s="5">
        <v>279787</v>
      </c>
      <c r="M1152" s="5">
        <v>954871</v>
      </c>
      <c r="N1152" s="5">
        <v>118642</v>
      </c>
      <c r="O1152" s="5">
        <v>9257</v>
      </c>
      <c r="P1152" s="5">
        <v>10220</v>
      </c>
      <c r="Q1152" s="5" t="s">
        <v>33</v>
      </c>
      <c r="R1152" s="5" t="s">
        <v>33</v>
      </c>
      <c r="S1152" s="5">
        <v>27596</v>
      </c>
      <c r="T1152" s="5">
        <v>42739</v>
      </c>
      <c r="U1152" s="5">
        <v>35693</v>
      </c>
      <c r="V1152" s="5">
        <v>11673</v>
      </c>
      <c r="W1152" s="5">
        <v>3181</v>
      </c>
      <c r="X1152" s="5">
        <v>154960</v>
      </c>
      <c r="Y1152" s="5">
        <v>8222</v>
      </c>
    </row>
    <row r="1153" spans="1:25" x14ac:dyDescent="0.3">
      <c r="A1153" s="1">
        <v>4004192</v>
      </c>
      <c r="B1153" s="1" t="s">
        <v>29</v>
      </c>
      <c r="C1153" s="2"/>
      <c r="D1153" s="4" t="s">
        <v>68</v>
      </c>
      <c r="E1153" s="4">
        <v>4004192</v>
      </c>
      <c r="F1153" s="5">
        <v>0</v>
      </c>
      <c r="G1153" s="5">
        <v>86014</v>
      </c>
      <c r="H1153" s="5">
        <v>34960</v>
      </c>
      <c r="I1153" s="5">
        <v>142428</v>
      </c>
      <c r="J1153" s="5">
        <v>17578</v>
      </c>
      <c r="K1153" s="5" t="s">
        <v>33</v>
      </c>
      <c r="L1153" s="5">
        <v>280980</v>
      </c>
      <c r="M1153" s="5">
        <v>910636</v>
      </c>
      <c r="N1153" s="5">
        <v>138274</v>
      </c>
      <c r="O1153" s="5">
        <v>8715</v>
      </c>
      <c r="P1153" s="5">
        <v>9751</v>
      </c>
      <c r="Q1153" s="5" t="s">
        <v>33</v>
      </c>
      <c r="R1153" s="5" t="s">
        <v>33</v>
      </c>
      <c r="S1153" s="5">
        <v>28360</v>
      </c>
      <c r="T1153" s="5">
        <v>45139</v>
      </c>
      <c r="U1153" s="5">
        <v>34628</v>
      </c>
      <c r="V1153" s="5">
        <v>10409</v>
      </c>
      <c r="W1153" s="5">
        <v>2438</v>
      </c>
      <c r="X1153" s="5">
        <v>149044</v>
      </c>
      <c r="Y1153" s="5">
        <v>5737</v>
      </c>
    </row>
    <row r="1154" spans="1:25" x14ac:dyDescent="0.3">
      <c r="A1154" s="1">
        <v>4004192</v>
      </c>
      <c r="B1154" s="1" t="s">
        <v>30</v>
      </c>
      <c r="C1154" s="2"/>
      <c r="D1154" s="4" t="s">
        <v>68</v>
      </c>
      <c r="E1154" s="4">
        <v>4004192</v>
      </c>
      <c r="F1154" s="5">
        <v>0</v>
      </c>
      <c r="G1154" s="5">
        <v>143484</v>
      </c>
      <c r="H1154" s="5">
        <v>24955</v>
      </c>
      <c r="I1154" s="5">
        <v>164589</v>
      </c>
      <c r="J1154" s="5">
        <v>21387</v>
      </c>
      <c r="K1154" s="5" t="s">
        <v>33</v>
      </c>
      <c r="L1154" s="5">
        <v>354415</v>
      </c>
      <c r="M1154" s="5">
        <v>785004</v>
      </c>
      <c r="N1154" s="5">
        <v>159651</v>
      </c>
      <c r="O1154" s="5">
        <v>10004</v>
      </c>
      <c r="P1154" s="5">
        <v>8633</v>
      </c>
      <c r="Q1154" s="5" t="s">
        <v>33</v>
      </c>
      <c r="R1154" s="5" t="s">
        <v>33</v>
      </c>
      <c r="S1154" s="5">
        <v>29012</v>
      </c>
      <c r="T1154" s="5">
        <v>48737</v>
      </c>
      <c r="U1154" s="5">
        <v>36284</v>
      </c>
      <c r="V1154" s="5">
        <v>11603</v>
      </c>
      <c r="W1154" s="5">
        <v>1841</v>
      </c>
      <c r="X1154" s="5">
        <v>160817</v>
      </c>
      <c r="Y1154" s="5">
        <v>4600</v>
      </c>
    </row>
    <row r="1155" spans="1:25" x14ac:dyDescent="0.3">
      <c r="A1155" s="1">
        <v>4004192</v>
      </c>
      <c r="B1155" s="1" t="s">
        <v>31</v>
      </c>
      <c r="C1155" s="2"/>
      <c r="D1155" s="4" t="s">
        <v>68</v>
      </c>
      <c r="E1155" s="4">
        <v>4004192</v>
      </c>
      <c r="F1155" s="5">
        <v>0</v>
      </c>
      <c r="G1155" s="5">
        <v>113660</v>
      </c>
      <c r="H1155" s="5">
        <v>35067</v>
      </c>
      <c r="I1155" s="5">
        <v>166358</v>
      </c>
      <c r="J1155" s="5">
        <v>25635</v>
      </c>
      <c r="K1155" s="5" t="s">
        <v>33</v>
      </c>
      <c r="L1155" s="5">
        <v>340719</v>
      </c>
      <c r="M1155" s="5">
        <v>761636</v>
      </c>
      <c r="N1155" s="5">
        <v>150781</v>
      </c>
      <c r="O1155" s="5">
        <v>9436</v>
      </c>
      <c r="P1155" s="5">
        <v>8473</v>
      </c>
      <c r="Q1155" s="5" t="s">
        <v>33</v>
      </c>
      <c r="R1155" s="5" t="s">
        <v>33</v>
      </c>
      <c r="S1155" s="5">
        <v>35432</v>
      </c>
      <c r="T1155" s="5">
        <v>51395</v>
      </c>
      <c r="U1155" s="5">
        <v>40591</v>
      </c>
      <c r="V1155" s="5">
        <v>13479</v>
      </c>
      <c r="W1155" s="5">
        <v>1772</v>
      </c>
      <c r="X1155" s="5">
        <v>146086</v>
      </c>
      <c r="Y1155" s="5">
        <v>4466</v>
      </c>
    </row>
    <row r="1156" spans="1:25" x14ac:dyDescent="0.3">
      <c r="A1156" s="1">
        <v>4004307</v>
      </c>
      <c r="B1156" s="1" t="s">
        <v>0</v>
      </c>
      <c r="C1156" s="2"/>
      <c r="D1156" s="4" t="s">
        <v>69</v>
      </c>
      <c r="E1156" s="4">
        <v>4004307</v>
      </c>
      <c r="F1156" s="5">
        <v>41848</v>
      </c>
      <c r="G1156" s="5">
        <v>0</v>
      </c>
      <c r="H1156" s="5">
        <v>18146</v>
      </c>
      <c r="I1156" s="5">
        <v>181399</v>
      </c>
      <c r="J1156" s="5">
        <v>34374</v>
      </c>
      <c r="K1156" s="5">
        <v>0</v>
      </c>
      <c r="L1156" s="5">
        <v>275766</v>
      </c>
      <c r="M1156" s="5">
        <v>218613</v>
      </c>
      <c r="N1156" s="5">
        <v>0</v>
      </c>
      <c r="O1156" s="5">
        <v>7483</v>
      </c>
      <c r="P1156" s="5">
        <v>4429</v>
      </c>
      <c r="Q1156" s="5">
        <v>0</v>
      </c>
      <c r="R1156" s="5">
        <v>0</v>
      </c>
      <c r="S1156" s="5">
        <v>18934</v>
      </c>
      <c r="T1156" s="5">
        <v>29955</v>
      </c>
      <c r="U1156" s="5">
        <v>22996</v>
      </c>
      <c r="V1156" s="5">
        <v>22746</v>
      </c>
      <c r="W1156" s="5">
        <v>0</v>
      </c>
      <c r="X1156" s="5">
        <v>115279</v>
      </c>
      <c r="Y1156" s="5">
        <v>12001</v>
      </c>
    </row>
    <row r="1157" spans="1:25" x14ac:dyDescent="0.3">
      <c r="A1157" s="1">
        <v>4004307</v>
      </c>
      <c r="B1157" s="1" t="s">
        <v>1</v>
      </c>
      <c r="C1157" s="2"/>
      <c r="D1157" s="4" t="s">
        <v>69</v>
      </c>
      <c r="E1157" s="4">
        <v>4004307</v>
      </c>
      <c r="F1157" s="5">
        <v>32950</v>
      </c>
      <c r="G1157" s="5">
        <v>0</v>
      </c>
      <c r="H1157" s="5">
        <v>36113</v>
      </c>
      <c r="I1157" s="5">
        <v>216864</v>
      </c>
      <c r="J1157" s="5">
        <v>30853</v>
      </c>
      <c r="K1157" s="5">
        <v>241</v>
      </c>
      <c r="L1157" s="5">
        <v>317021</v>
      </c>
      <c r="M1157" s="5">
        <v>237285</v>
      </c>
      <c r="N1157" s="5">
        <v>0</v>
      </c>
      <c r="O1157" s="5">
        <v>7566</v>
      </c>
      <c r="P1157" s="5">
        <v>4666</v>
      </c>
      <c r="Q1157" s="5">
        <v>0</v>
      </c>
      <c r="R1157" s="5">
        <v>0</v>
      </c>
      <c r="S1157" s="5">
        <v>17539</v>
      </c>
      <c r="T1157" s="5">
        <v>26965</v>
      </c>
      <c r="U1157" s="5">
        <v>27955</v>
      </c>
      <c r="V1157" s="5">
        <v>38892</v>
      </c>
      <c r="W1157" s="5">
        <v>0</v>
      </c>
      <c r="X1157" s="5">
        <v>105989</v>
      </c>
      <c r="Y1157" s="5">
        <v>13688</v>
      </c>
    </row>
    <row r="1158" spans="1:25" x14ac:dyDescent="0.3">
      <c r="A1158" s="1">
        <v>4004307</v>
      </c>
      <c r="B1158" s="1" t="s">
        <v>2</v>
      </c>
      <c r="C1158" s="2"/>
      <c r="D1158" s="4" t="s">
        <v>69</v>
      </c>
      <c r="E1158" s="4">
        <v>4004307</v>
      </c>
      <c r="F1158" s="5">
        <v>23298</v>
      </c>
      <c r="G1158" s="5">
        <v>0</v>
      </c>
      <c r="H1158" s="5">
        <v>27709</v>
      </c>
      <c r="I1158" s="5">
        <v>166434</v>
      </c>
      <c r="J1158" s="5">
        <v>21804</v>
      </c>
      <c r="K1158" s="5">
        <v>0</v>
      </c>
      <c r="L1158" s="5">
        <v>239246</v>
      </c>
      <c r="M1158" s="5">
        <v>214333</v>
      </c>
      <c r="N1158" s="5">
        <v>0</v>
      </c>
      <c r="O1158" s="5">
        <v>8057</v>
      </c>
      <c r="P1158" s="5">
        <v>4647</v>
      </c>
      <c r="Q1158" s="5">
        <v>0</v>
      </c>
      <c r="R1158" s="5">
        <v>0</v>
      </c>
      <c r="S1158" s="5">
        <v>15941</v>
      </c>
      <c r="T1158" s="5">
        <v>25583</v>
      </c>
      <c r="U1158" s="5">
        <v>26499</v>
      </c>
      <c r="V1158" s="5">
        <v>36875</v>
      </c>
      <c r="W1158" s="5">
        <v>0</v>
      </c>
      <c r="X1158" s="5">
        <v>102524</v>
      </c>
      <c r="Y1158" s="5">
        <v>11941</v>
      </c>
    </row>
    <row r="1159" spans="1:25" x14ac:dyDescent="0.3">
      <c r="A1159" s="1">
        <v>4004307</v>
      </c>
      <c r="B1159" s="1" t="s">
        <v>3</v>
      </c>
      <c r="C1159" s="2"/>
      <c r="D1159" s="4" t="s">
        <v>69</v>
      </c>
      <c r="E1159" s="4">
        <v>4004307</v>
      </c>
      <c r="F1159" s="5">
        <v>71675</v>
      </c>
      <c r="G1159" s="5">
        <v>0</v>
      </c>
      <c r="H1159" s="5">
        <v>99207</v>
      </c>
      <c r="I1159" s="5">
        <v>125143</v>
      </c>
      <c r="J1159" s="5">
        <v>27868</v>
      </c>
      <c r="K1159" s="5">
        <v>0</v>
      </c>
      <c r="L1159" s="5">
        <v>323892</v>
      </c>
      <c r="M1159" s="5">
        <v>225055</v>
      </c>
      <c r="N1159" s="5">
        <v>0</v>
      </c>
      <c r="O1159" s="5">
        <v>6925</v>
      </c>
      <c r="P1159" s="5">
        <v>3822</v>
      </c>
      <c r="Q1159" s="5">
        <v>0</v>
      </c>
      <c r="R1159" s="5">
        <v>0</v>
      </c>
      <c r="S1159" s="5">
        <v>15697</v>
      </c>
      <c r="T1159" s="5">
        <v>32169</v>
      </c>
      <c r="U1159" s="5">
        <v>28334</v>
      </c>
      <c r="V1159" s="5">
        <v>34761</v>
      </c>
      <c r="W1159" s="5">
        <v>0</v>
      </c>
      <c r="X1159" s="5">
        <v>109513</v>
      </c>
      <c r="Y1159" s="5">
        <v>11011</v>
      </c>
    </row>
    <row r="1160" spans="1:25" x14ac:dyDescent="0.3">
      <c r="A1160" s="1">
        <v>4004307</v>
      </c>
      <c r="B1160" s="1" t="s">
        <v>4</v>
      </c>
      <c r="C1160" s="2"/>
      <c r="D1160" s="4" t="s">
        <v>69</v>
      </c>
      <c r="E1160" s="4">
        <v>4004307</v>
      </c>
      <c r="F1160" s="5">
        <v>30718</v>
      </c>
      <c r="G1160" s="5">
        <v>0</v>
      </c>
      <c r="H1160" s="5">
        <v>16684</v>
      </c>
      <c r="I1160" s="5">
        <v>122883</v>
      </c>
      <c r="J1160" s="5">
        <v>19259</v>
      </c>
      <c r="K1160" s="5">
        <v>6259</v>
      </c>
      <c r="L1160" s="5">
        <v>195802</v>
      </c>
      <c r="M1160" s="5">
        <v>244012</v>
      </c>
      <c r="N1160" s="5">
        <v>0</v>
      </c>
      <c r="O1160" s="5">
        <v>4912</v>
      </c>
      <c r="P1160" s="5">
        <v>5183</v>
      </c>
      <c r="Q1160" s="5">
        <v>0</v>
      </c>
      <c r="R1160" s="5">
        <v>0</v>
      </c>
      <c r="S1160" s="5">
        <v>14737</v>
      </c>
      <c r="T1160" s="5">
        <v>28470</v>
      </c>
      <c r="U1160" s="5">
        <v>31620</v>
      </c>
      <c r="V1160" s="5">
        <v>41642</v>
      </c>
      <c r="W1160" s="5">
        <v>0</v>
      </c>
      <c r="X1160" s="5">
        <v>104527</v>
      </c>
      <c r="Y1160" s="5">
        <v>11335</v>
      </c>
    </row>
    <row r="1161" spans="1:25" x14ac:dyDescent="0.3">
      <c r="A1161" s="1">
        <v>4004307</v>
      </c>
      <c r="B1161" s="1" t="s">
        <v>5</v>
      </c>
      <c r="C1161" s="2"/>
      <c r="D1161" s="4" t="s">
        <v>69</v>
      </c>
      <c r="E1161" s="4">
        <v>4004307</v>
      </c>
      <c r="F1161" s="5">
        <v>133252</v>
      </c>
      <c r="G1161" s="5">
        <v>0</v>
      </c>
      <c r="H1161" s="5">
        <v>34580</v>
      </c>
      <c r="I1161" s="5">
        <v>120190</v>
      </c>
      <c r="J1161" s="5">
        <v>30061</v>
      </c>
      <c r="K1161" s="5">
        <v>0</v>
      </c>
      <c r="L1161" s="5">
        <v>318083</v>
      </c>
      <c r="M1161" s="5">
        <v>206572</v>
      </c>
      <c r="N1161" s="5">
        <v>0</v>
      </c>
      <c r="O1161" s="5">
        <v>3692</v>
      </c>
      <c r="P1161" s="5">
        <v>5208</v>
      </c>
      <c r="Q1161" s="5">
        <v>0</v>
      </c>
      <c r="R1161" s="5">
        <v>0</v>
      </c>
      <c r="S1161" s="5">
        <v>14156</v>
      </c>
      <c r="T1161" s="5">
        <v>27903</v>
      </c>
      <c r="U1161" s="5">
        <v>24116</v>
      </c>
      <c r="V1161" s="5">
        <v>25729</v>
      </c>
      <c r="W1161" s="5">
        <v>0</v>
      </c>
      <c r="X1161" s="5">
        <v>92600</v>
      </c>
      <c r="Y1161" s="5">
        <v>12353</v>
      </c>
    </row>
    <row r="1162" spans="1:25" x14ac:dyDescent="0.3">
      <c r="A1162" s="1">
        <v>4004307</v>
      </c>
      <c r="B1162" s="1" t="s">
        <v>6</v>
      </c>
      <c r="C1162" s="2"/>
      <c r="D1162" s="4" t="s">
        <v>69</v>
      </c>
      <c r="E1162" s="4">
        <v>4004307</v>
      </c>
      <c r="F1162" s="5">
        <v>4477</v>
      </c>
      <c r="G1162" s="5">
        <v>0</v>
      </c>
      <c r="H1162" s="5">
        <v>59055</v>
      </c>
      <c r="I1162" s="5">
        <v>118856</v>
      </c>
      <c r="J1162" s="5">
        <v>21153</v>
      </c>
      <c r="K1162" s="5">
        <v>0</v>
      </c>
      <c r="L1162" s="5">
        <v>203542</v>
      </c>
      <c r="M1162" s="5">
        <v>173996</v>
      </c>
      <c r="N1162" s="5">
        <v>0</v>
      </c>
      <c r="O1162" s="5">
        <v>4422</v>
      </c>
      <c r="P1162" s="5">
        <v>5065</v>
      </c>
      <c r="Q1162" s="5">
        <v>0</v>
      </c>
      <c r="R1162" s="5">
        <v>0</v>
      </c>
      <c r="S1162" s="5">
        <v>13528</v>
      </c>
      <c r="T1162" s="5">
        <v>25767</v>
      </c>
      <c r="U1162" s="5">
        <v>20307</v>
      </c>
      <c r="V1162" s="5">
        <v>29038</v>
      </c>
      <c r="W1162" s="5">
        <v>0</v>
      </c>
      <c r="X1162" s="5">
        <v>90586</v>
      </c>
      <c r="Y1162" s="5">
        <v>11411</v>
      </c>
    </row>
    <row r="1163" spans="1:25" x14ac:dyDescent="0.3">
      <c r="A1163" s="1">
        <v>4004307</v>
      </c>
      <c r="B1163" s="1" t="s">
        <v>7</v>
      </c>
      <c r="C1163" s="2"/>
      <c r="D1163" s="4" t="s">
        <v>69</v>
      </c>
      <c r="E1163" s="4">
        <v>4004307</v>
      </c>
      <c r="F1163" s="5">
        <v>2472</v>
      </c>
      <c r="G1163" s="5">
        <v>0</v>
      </c>
      <c r="H1163" s="5">
        <v>64451</v>
      </c>
      <c r="I1163" s="5">
        <v>122523</v>
      </c>
      <c r="J1163" s="5">
        <v>17575</v>
      </c>
      <c r="K1163" s="5">
        <v>0</v>
      </c>
      <c r="L1163" s="5">
        <v>207021</v>
      </c>
      <c r="M1163" s="5">
        <v>221130</v>
      </c>
      <c r="N1163" s="5">
        <v>0</v>
      </c>
      <c r="O1163" s="5">
        <v>4665</v>
      </c>
      <c r="P1163" s="5">
        <v>4434</v>
      </c>
      <c r="Q1163" s="5">
        <v>0</v>
      </c>
      <c r="R1163" s="5">
        <v>0</v>
      </c>
      <c r="S1163" s="5">
        <v>12527</v>
      </c>
      <c r="T1163" s="5">
        <v>22361</v>
      </c>
      <c r="U1163" s="5">
        <v>23035</v>
      </c>
      <c r="V1163" s="5">
        <v>23492</v>
      </c>
      <c r="W1163" s="5">
        <v>0</v>
      </c>
      <c r="X1163" s="5">
        <v>85054</v>
      </c>
      <c r="Y1163" s="5">
        <v>10700</v>
      </c>
    </row>
    <row r="1164" spans="1:25" x14ac:dyDescent="0.3">
      <c r="A1164" s="1">
        <v>4004307</v>
      </c>
      <c r="B1164" s="1" t="s">
        <v>8</v>
      </c>
      <c r="C1164" s="2"/>
      <c r="D1164" s="4" t="s">
        <v>69</v>
      </c>
      <c r="E1164" s="4">
        <v>4004307</v>
      </c>
      <c r="F1164" s="5">
        <v>4024</v>
      </c>
      <c r="G1164" s="5">
        <v>0</v>
      </c>
      <c r="H1164" s="5">
        <v>57433</v>
      </c>
      <c r="I1164" s="5">
        <v>106786</v>
      </c>
      <c r="J1164" s="5">
        <v>15910</v>
      </c>
      <c r="K1164" s="5">
        <v>0</v>
      </c>
      <c r="L1164" s="5">
        <v>184153</v>
      </c>
      <c r="M1164" s="5">
        <v>295109</v>
      </c>
      <c r="N1164" s="5">
        <v>0</v>
      </c>
      <c r="O1164" s="5">
        <v>4136</v>
      </c>
      <c r="P1164" s="5">
        <v>5184</v>
      </c>
      <c r="Q1164" s="5">
        <v>0</v>
      </c>
      <c r="R1164" s="5">
        <v>0</v>
      </c>
      <c r="S1164" s="5">
        <v>13180</v>
      </c>
      <c r="T1164" s="5">
        <v>20317</v>
      </c>
      <c r="U1164" s="5">
        <v>24962</v>
      </c>
      <c r="V1164" s="5">
        <v>22942</v>
      </c>
      <c r="W1164" s="5">
        <v>0</v>
      </c>
      <c r="X1164" s="5">
        <v>76421</v>
      </c>
      <c r="Y1164" s="5">
        <v>10097</v>
      </c>
    </row>
    <row r="1165" spans="1:25" x14ac:dyDescent="0.3">
      <c r="A1165" s="1">
        <v>4004307</v>
      </c>
      <c r="B1165" s="1" t="s">
        <v>9</v>
      </c>
      <c r="C1165" s="2"/>
      <c r="D1165" s="4" t="s">
        <v>69</v>
      </c>
      <c r="E1165" s="4">
        <v>4004307</v>
      </c>
      <c r="F1165" s="5">
        <v>8549</v>
      </c>
      <c r="G1165" s="5">
        <v>0</v>
      </c>
      <c r="H1165" s="5">
        <v>74091</v>
      </c>
      <c r="I1165" s="5">
        <v>157428</v>
      </c>
      <c r="J1165" s="5">
        <v>15420</v>
      </c>
      <c r="K1165" s="5">
        <v>0</v>
      </c>
      <c r="L1165" s="5">
        <v>255488</v>
      </c>
      <c r="M1165" s="5">
        <v>381086</v>
      </c>
      <c r="N1165" s="5">
        <v>0</v>
      </c>
      <c r="O1165" s="5">
        <v>3236</v>
      </c>
      <c r="P1165" s="5">
        <v>3634</v>
      </c>
      <c r="Q1165" s="5">
        <v>0</v>
      </c>
      <c r="R1165" s="5">
        <v>0</v>
      </c>
      <c r="S1165" s="5">
        <v>12829</v>
      </c>
      <c r="T1165" s="5">
        <v>26757</v>
      </c>
      <c r="U1165" s="5">
        <v>27238</v>
      </c>
      <c r="V1165" s="5">
        <v>27359</v>
      </c>
      <c r="W1165" s="5">
        <v>0</v>
      </c>
      <c r="X1165" s="5">
        <v>60840</v>
      </c>
      <c r="Y1165" s="5">
        <v>9943</v>
      </c>
    </row>
    <row r="1166" spans="1:25" x14ac:dyDescent="0.3">
      <c r="A1166" s="1">
        <v>4004307</v>
      </c>
      <c r="B1166" s="1" t="s">
        <v>10</v>
      </c>
      <c r="C1166" s="2"/>
      <c r="D1166" s="4" t="s">
        <v>69</v>
      </c>
      <c r="E1166" s="4">
        <v>4004307</v>
      </c>
      <c r="F1166" s="5">
        <v>4188</v>
      </c>
      <c r="G1166" s="5">
        <v>0</v>
      </c>
      <c r="H1166" s="5">
        <v>71548</v>
      </c>
      <c r="I1166" s="5">
        <v>103894</v>
      </c>
      <c r="J1166" s="5">
        <v>17761</v>
      </c>
      <c r="K1166" s="5">
        <v>0</v>
      </c>
      <c r="L1166" s="5">
        <v>197391</v>
      </c>
      <c r="M1166" s="5">
        <v>374941</v>
      </c>
      <c r="N1166" s="5">
        <v>0</v>
      </c>
      <c r="O1166" s="5">
        <v>2324</v>
      </c>
      <c r="P1166" s="5">
        <v>4123</v>
      </c>
      <c r="Q1166" s="5">
        <v>0</v>
      </c>
      <c r="R1166" s="5">
        <v>0</v>
      </c>
      <c r="S1166" s="5">
        <v>9931</v>
      </c>
      <c r="T1166" s="5">
        <v>18205</v>
      </c>
      <c r="U1166" s="5">
        <v>24469</v>
      </c>
      <c r="V1166" s="5">
        <v>2607</v>
      </c>
      <c r="W1166" s="5">
        <v>0</v>
      </c>
      <c r="X1166" s="5">
        <v>71903</v>
      </c>
      <c r="Y1166" s="5">
        <v>8511</v>
      </c>
    </row>
    <row r="1167" spans="1:25" x14ac:dyDescent="0.3">
      <c r="A1167" s="1">
        <v>4004307</v>
      </c>
      <c r="B1167" s="1" t="s">
        <v>11</v>
      </c>
      <c r="C1167" s="2"/>
      <c r="D1167" s="4" t="s">
        <v>69</v>
      </c>
      <c r="E1167" s="4">
        <v>4004307</v>
      </c>
      <c r="F1167" s="5">
        <v>1416</v>
      </c>
      <c r="G1167" s="5">
        <v>0</v>
      </c>
      <c r="H1167" s="5">
        <v>7905</v>
      </c>
      <c r="I1167" s="5">
        <v>74241</v>
      </c>
      <c r="J1167" s="5">
        <v>6966</v>
      </c>
      <c r="K1167" s="5">
        <v>0</v>
      </c>
      <c r="L1167" s="5">
        <v>90528</v>
      </c>
      <c r="M1167" s="5">
        <v>417715</v>
      </c>
      <c r="N1167" s="5">
        <v>0</v>
      </c>
      <c r="O1167" s="5">
        <v>6903</v>
      </c>
      <c r="P1167" s="5">
        <v>3207</v>
      </c>
      <c r="Q1167" s="5">
        <v>7</v>
      </c>
      <c r="R1167" s="5">
        <v>0</v>
      </c>
      <c r="S1167" s="5">
        <v>12770</v>
      </c>
      <c r="T1167" s="5">
        <v>15649</v>
      </c>
      <c r="U1167" s="5">
        <v>19481</v>
      </c>
      <c r="V1167" s="5">
        <v>2520</v>
      </c>
      <c r="W1167" s="5">
        <v>0</v>
      </c>
      <c r="X1167" s="5">
        <v>76241</v>
      </c>
      <c r="Y1167" s="5">
        <v>8128</v>
      </c>
    </row>
    <row r="1168" spans="1:25" x14ac:dyDescent="0.3">
      <c r="A1168" s="1">
        <v>4004307</v>
      </c>
      <c r="B1168" s="1" t="s">
        <v>12</v>
      </c>
      <c r="C1168" s="2"/>
      <c r="D1168" s="4" t="s">
        <v>69</v>
      </c>
      <c r="E1168" s="4">
        <v>4004307</v>
      </c>
      <c r="F1168" s="5">
        <v>-849</v>
      </c>
      <c r="G1168" s="5">
        <v>0</v>
      </c>
      <c r="H1168" s="5">
        <v>72989</v>
      </c>
      <c r="I1168" s="5">
        <v>59095</v>
      </c>
      <c r="J1168" s="5">
        <v>4454</v>
      </c>
      <c r="K1168" s="5">
        <v>0</v>
      </c>
      <c r="L1168" s="5">
        <v>135687</v>
      </c>
      <c r="M1168" s="5">
        <v>375611</v>
      </c>
      <c r="N1168" s="5">
        <v>0</v>
      </c>
      <c r="O1168" s="5">
        <v>5544</v>
      </c>
      <c r="P1168" s="5">
        <v>1848</v>
      </c>
      <c r="Q1168" s="5">
        <v>513</v>
      </c>
      <c r="R1168" s="5">
        <v>0</v>
      </c>
      <c r="S1168" s="5">
        <v>12787</v>
      </c>
      <c r="T1168" s="5">
        <v>14389</v>
      </c>
      <c r="U1168" s="5">
        <v>33677</v>
      </c>
      <c r="V1168" s="5">
        <v>2605</v>
      </c>
      <c r="W1168" s="5">
        <v>0</v>
      </c>
      <c r="X1168" s="5">
        <v>102483</v>
      </c>
      <c r="Y1168" s="5">
        <v>8409</v>
      </c>
    </row>
    <row r="1169" spans="1:25" x14ac:dyDescent="0.3">
      <c r="A1169" s="1">
        <v>4004307</v>
      </c>
      <c r="B1169" s="1" t="s">
        <v>13</v>
      </c>
      <c r="C1169" s="2"/>
      <c r="D1169" s="4" t="s">
        <v>69</v>
      </c>
      <c r="E1169" s="4">
        <v>4004307</v>
      </c>
      <c r="F1169" s="5">
        <v>2450</v>
      </c>
      <c r="G1169" s="5">
        <v>0</v>
      </c>
      <c r="H1169" s="5">
        <v>36508</v>
      </c>
      <c r="I1169" s="5">
        <v>105433</v>
      </c>
      <c r="J1169" s="5">
        <v>43163</v>
      </c>
      <c r="K1169" s="5">
        <v>0</v>
      </c>
      <c r="L1169" s="5">
        <v>187555</v>
      </c>
      <c r="M1169" s="5">
        <v>361322</v>
      </c>
      <c r="N1169" s="5">
        <v>0</v>
      </c>
      <c r="O1169" s="5">
        <v>4146</v>
      </c>
      <c r="P1169" s="5">
        <v>2974</v>
      </c>
      <c r="Q1169" s="5">
        <v>446</v>
      </c>
      <c r="R1169" s="5">
        <v>0</v>
      </c>
      <c r="S1169" s="5">
        <v>13126</v>
      </c>
      <c r="T1169" s="5">
        <v>15870</v>
      </c>
      <c r="U1169" s="5">
        <v>29116</v>
      </c>
      <c r="V1169" s="5">
        <v>2250</v>
      </c>
      <c r="W1169" s="5">
        <v>0</v>
      </c>
      <c r="X1169" s="5">
        <v>77475</v>
      </c>
      <c r="Y1169" s="5">
        <v>8355</v>
      </c>
    </row>
    <row r="1170" spans="1:25" x14ac:dyDescent="0.3">
      <c r="A1170" s="1">
        <v>4004307</v>
      </c>
      <c r="B1170" s="1" t="s">
        <v>14</v>
      </c>
      <c r="C1170" s="2"/>
      <c r="D1170" s="4" t="s">
        <v>69</v>
      </c>
      <c r="E1170" s="4">
        <v>4004307</v>
      </c>
      <c r="F1170" s="5">
        <v>5938</v>
      </c>
      <c r="G1170" s="5">
        <v>0</v>
      </c>
      <c r="H1170" s="5">
        <v>12540</v>
      </c>
      <c r="I1170" s="5">
        <v>130701</v>
      </c>
      <c r="J1170" s="5">
        <v>35591</v>
      </c>
      <c r="K1170" s="5" t="s">
        <v>33</v>
      </c>
      <c r="L1170" s="5">
        <v>184770</v>
      </c>
      <c r="M1170" s="5">
        <v>373971</v>
      </c>
      <c r="N1170" s="5">
        <v>0</v>
      </c>
      <c r="O1170" s="5">
        <v>4326</v>
      </c>
      <c r="P1170" s="5">
        <v>2641</v>
      </c>
      <c r="Q1170" s="5" t="s">
        <v>33</v>
      </c>
      <c r="R1170" s="5" t="s">
        <v>33</v>
      </c>
      <c r="S1170" s="5">
        <v>13742</v>
      </c>
      <c r="T1170" s="5">
        <v>16668</v>
      </c>
      <c r="U1170" s="5">
        <v>32865</v>
      </c>
      <c r="V1170" s="5">
        <v>670</v>
      </c>
      <c r="W1170" s="5">
        <v>0</v>
      </c>
      <c r="X1170" s="5">
        <v>71252</v>
      </c>
      <c r="Y1170" s="5">
        <v>8048</v>
      </c>
    </row>
    <row r="1171" spans="1:25" x14ac:dyDescent="0.3">
      <c r="A1171" s="1">
        <v>4004307</v>
      </c>
      <c r="B1171" s="1" t="s">
        <v>15</v>
      </c>
      <c r="C1171" s="2"/>
      <c r="D1171" s="4" t="s">
        <v>69</v>
      </c>
      <c r="E1171" s="4">
        <v>4004307</v>
      </c>
      <c r="F1171" s="5">
        <v>134</v>
      </c>
      <c r="G1171" s="5">
        <v>0</v>
      </c>
      <c r="H1171" s="5">
        <v>2258</v>
      </c>
      <c r="I1171" s="5">
        <v>62154</v>
      </c>
      <c r="J1171" s="5">
        <v>14506</v>
      </c>
      <c r="K1171" s="5" t="s">
        <v>33</v>
      </c>
      <c r="L1171" s="5">
        <v>79052</v>
      </c>
      <c r="M1171" s="5">
        <v>382121</v>
      </c>
      <c r="N1171" s="5">
        <v>0</v>
      </c>
      <c r="O1171" s="5">
        <v>10552</v>
      </c>
      <c r="P1171" s="5">
        <v>2591</v>
      </c>
      <c r="Q1171" s="5" t="s">
        <v>33</v>
      </c>
      <c r="R1171" s="5" t="s">
        <v>33</v>
      </c>
      <c r="S1171" s="5">
        <v>12481</v>
      </c>
      <c r="T1171" s="5">
        <v>15134</v>
      </c>
      <c r="U1171" s="5">
        <v>25158</v>
      </c>
      <c r="V1171" s="5">
        <v>3399</v>
      </c>
      <c r="W1171" s="5">
        <v>0</v>
      </c>
      <c r="X1171" s="5">
        <v>57634</v>
      </c>
      <c r="Y1171" s="5">
        <v>7240</v>
      </c>
    </row>
    <row r="1172" spans="1:25" x14ac:dyDescent="0.3">
      <c r="A1172" s="1">
        <v>4004307</v>
      </c>
      <c r="B1172" s="1" t="s">
        <v>16</v>
      </c>
      <c r="C1172" s="2"/>
      <c r="D1172" s="4" t="s">
        <v>69</v>
      </c>
      <c r="E1172" s="4">
        <v>4004307</v>
      </c>
      <c r="F1172" s="5">
        <v>232</v>
      </c>
      <c r="G1172" s="5">
        <v>0</v>
      </c>
      <c r="H1172" s="5">
        <v>4482</v>
      </c>
      <c r="I1172" s="5">
        <v>53632</v>
      </c>
      <c r="J1172" s="5">
        <v>13071</v>
      </c>
      <c r="K1172" s="5" t="s">
        <v>33</v>
      </c>
      <c r="L1172" s="5">
        <v>71417</v>
      </c>
      <c r="M1172" s="5">
        <v>393677</v>
      </c>
      <c r="N1172" s="5">
        <v>0</v>
      </c>
      <c r="O1172" s="5">
        <v>10452</v>
      </c>
      <c r="P1172" s="5">
        <v>1555</v>
      </c>
      <c r="Q1172" s="5" t="s">
        <v>33</v>
      </c>
      <c r="R1172" s="5" t="s">
        <v>33</v>
      </c>
      <c r="S1172" s="5">
        <v>12884</v>
      </c>
      <c r="T1172" s="5">
        <v>15738</v>
      </c>
      <c r="U1172" s="5">
        <v>24823</v>
      </c>
      <c r="V1172" s="5">
        <v>3210</v>
      </c>
      <c r="W1172" s="5">
        <v>0</v>
      </c>
      <c r="X1172" s="5">
        <v>52111</v>
      </c>
      <c r="Y1172" s="5">
        <v>6358</v>
      </c>
    </row>
    <row r="1173" spans="1:25" x14ac:dyDescent="0.3">
      <c r="A1173" s="1">
        <v>4004307</v>
      </c>
      <c r="B1173" s="1" t="s">
        <v>17</v>
      </c>
      <c r="C1173" s="2"/>
      <c r="D1173" s="4" t="s">
        <v>69</v>
      </c>
      <c r="E1173" s="4">
        <v>4004307</v>
      </c>
      <c r="F1173" s="5">
        <v>232</v>
      </c>
      <c r="G1173" s="5">
        <v>0</v>
      </c>
      <c r="H1173" s="5">
        <v>2639</v>
      </c>
      <c r="I1173" s="5">
        <v>50721</v>
      </c>
      <c r="J1173" s="5">
        <v>8102</v>
      </c>
      <c r="K1173" s="5" t="s">
        <v>33</v>
      </c>
      <c r="L1173" s="5">
        <v>61694</v>
      </c>
      <c r="M1173" s="5">
        <v>428077</v>
      </c>
      <c r="N1173" s="5">
        <v>0</v>
      </c>
      <c r="O1173" s="5">
        <v>10786</v>
      </c>
      <c r="P1173" s="5">
        <v>1902</v>
      </c>
      <c r="Q1173" s="5" t="s">
        <v>33</v>
      </c>
      <c r="R1173" s="5" t="s">
        <v>33</v>
      </c>
      <c r="S1173" s="5">
        <v>12644</v>
      </c>
      <c r="T1173" s="5">
        <v>14452</v>
      </c>
      <c r="U1173" s="5">
        <v>39157</v>
      </c>
      <c r="V1173" s="5">
        <v>3068</v>
      </c>
      <c r="W1173" s="5">
        <v>5</v>
      </c>
      <c r="X1173" s="5">
        <v>36810</v>
      </c>
      <c r="Y1173" s="5">
        <v>5120</v>
      </c>
    </row>
    <row r="1174" spans="1:25" x14ac:dyDescent="0.3">
      <c r="A1174" s="1">
        <v>4004307</v>
      </c>
      <c r="B1174" s="1" t="s">
        <v>18</v>
      </c>
      <c r="C1174" s="2"/>
      <c r="D1174" s="4" t="s">
        <v>69</v>
      </c>
      <c r="E1174" s="4">
        <v>4004307</v>
      </c>
      <c r="F1174" s="5">
        <v>3782</v>
      </c>
      <c r="G1174" s="5">
        <v>0</v>
      </c>
      <c r="H1174" s="5">
        <v>-725</v>
      </c>
      <c r="I1174" s="5">
        <v>51958</v>
      </c>
      <c r="J1174" s="5">
        <v>20856</v>
      </c>
      <c r="K1174" s="5" t="s">
        <v>33</v>
      </c>
      <c r="L1174" s="5">
        <v>75871</v>
      </c>
      <c r="M1174" s="5">
        <v>411475</v>
      </c>
      <c r="N1174" s="5">
        <v>0</v>
      </c>
      <c r="O1174" s="5">
        <v>11025</v>
      </c>
      <c r="P1174" s="5">
        <v>2136</v>
      </c>
      <c r="Q1174" s="5" t="s">
        <v>33</v>
      </c>
      <c r="R1174" s="5" t="s">
        <v>33</v>
      </c>
      <c r="S1174" s="5">
        <v>8393</v>
      </c>
      <c r="T1174" s="5">
        <v>15981</v>
      </c>
      <c r="U1174" s="5">
        <v>27852</v>
      </c>
      <c r="V1174" s="5">
        <v>1522</v>
      </c>
      <c r="W1174" s="5">
        <v>269</v>
      </c>
      <c r="X1174" s="5">
        <v>64155</v>
      </c>
      <c r="Y1174" s="5">
        <v>5587</v>
      </c>
    </row>
    <row r="1175" spans="1:25" x14ac:dyDescent="0.3">
      <c r="A1175" s="1">
        <v>4004307</v>
      </c>
      <c r="B1175" s="1" t="s">
        <v>19</v>
      </c>
      <c r="C1175" s="2"/>
      <c r="D1175" s="4" t="s">
        <v>69</v>
      </c>
      <c r="E1175" s="4">
        <v>4004307</v>
      </c>
      <c r="F1175" s="5">
        <v>3803</v>
      </c>
      <c r="G1175" s="5">
        <v>-3092</v>
      </c>
      <c r="H1175" s="5">
        <v>1715</v>
      </c>
      <c r="I1175" s="5">
        <v>67116</v>
      </c>
      <c r="J1175" s="5">
        <v>21464</v>
      </c>
      <c r="K1175" s="5" t="s">
        <v>33</v>
      </c>
      <c r="L1175" s="5">
        <v>91006</v>
      </c>
      <c r="M1175" s="5">
        <v>356943</v>
      </c>
      <c r="N1175" s="5">
        <v>23774</v>
      </c>
      <c r="O1175" s="5">
        <v>10495</v>
      </c>
      <c r="P1175" s="5">
        <v>1967</v>
      </c>
      <c r="Q1175" s="5" t="s">
        <v>33</v>
      </c>
      <c r="R1175" s="5" t="s">
        <v>33</v>
      </c>
      <c r="S1175" s="5">
        <v>18085</v>
      </c>
      <c r="T1175" s="5">
        <v>18790</v>
      </c>
      <c r="U1175" s="5">
        <v>37370</v>
      </c>
      <c r="V1175" s="5">
        <v>2349</v>
      </c>
      <c r="W1175" s="5">
        <v>2306</v>
      </c>
      <c r="X1175" s="5">
        <v>60721</v>
      </c>
      <c r="Y1175" s="5">
        <v>6092</v>
      </c>
    </row>
    <row r="1176" spans="1:25" x14ac:dyDescent="0.3">
      <c r="A1176" s="1">
        <v>4004307</v>
      </c>
      <c r="B1176" s="1" t="s">
        <v>20</v>
      </c>
      <c r="C1176" s="2"/>
      <c r="D1176" s="4" t="s">
        <v>69</v>
      </c>
      <c r="E1176" s="4">
        <v>4004307</v>
      </c>
      <c r="F1176" s="5">
        <v>10819</v>
      </c>
      <c r="G1176" s="5">
        <v>621858</v>
      </c>
      <c r="H1176" s="5">
        <v>9985</v>
      </c>
      <c r="I1176" s="5">
        <v>39903</v>
      </c>
      <c r="J1176" s="5">
        <v>13303</v>
      </c>
      <c r="K1176" s="5" t="s">
        <v>33</v>
      </c>
      <c r="L1176" s="5">
        <v>695867</v>
      </c>
      <c r="M1176" s="5">
        <v>339241</v>
      </c>
      <c r="N1176" s="5">
        <v>48134</v>
      </c>
      <c r="O1176" s="5">
        <v>7019</v>
      </c>
      <c r="P1176" s="5">
        <v>5151</v>
      </c>
      <c r="Q1176" s="5" t="s">
        <v>33</v>
      </c>
      <c r="R1176" s="5" t="s">
        <v>33</v>
      </c>
      <c r="S1176" s="5">
        <v>22871</v>
      </c>
      <c r="T1176" s="5">
        <v>16546</v>
      </c>
      <c r="U1176" s="5">
        <v>38570</v>
      </c>
      <c r="V1176" s="5">
        <v>3548</v>
      </c>
      <c r="W1176" s="5">
        <v>2976</v>
      </c>
      <c r="X1176" s="5">
        <v>99341</v>
      </c>
      <c r="Y1176" s="5">
        <v>5542</v>
      </c>
    </row>
    <row r="1177" spans="1:25" x14ac:dyDescent="0.3">
      <c r="A1177" s="1">
        <v>4004307</v>
      </c>
      <c r="B1177" s="1" t="s">
        <v>21</v>
      </c>
      <c r="C1177" s="2"/>
      <c r="D1177" s="4" t="s">
        <v>69</v>
      </c>
      <c r="E1177" s="4">
        <v>4004307</v>
      </c>
      <c r="F1177" s="5">
        <v>11964</v>
      </c>
      <c r="G1177" s="5">
        <v>43677</v>
      </c>
      <c r="H1177" s="5">
        <v>217</v>
      </c>
      <c r="I1177" s="5">
        <v>26941</v>
      </c>
      <c r="J1177" s="5">
        <v>13081</v>
      </c>
      <c r="K1177" s="5" t="s">
        <v>33</v>
      </c>
      <c r="L1177" s="5">
        <v>90624</v>
      </c>
      <c r="M1177" s="5">
        <v>348560</v>
      </c>
      <c r="N1177" s="5">
        <v>42885</v>
      </c>
      <c r="O1177" s="5">
        <v>7266</v>
      </c>
      <c r="P1177" s="5">
        <v>4825</v>
      </c>
      <c r="Q1177" s="5" t="s">
        <v>33</v>
      </c>
      <c r="R1177" s="5" t="s">
        <v>33</v>
      </c>
      <c r="S1177" s="5">
        <v>25099</v>
      </c>
      <c r="T1177" s="5">
        <v>21798</v>
      </c>
      <c r="U1177" s="5">
        <v>31759</v>
      </c>
      <c r="V1177" s="5">
        <v>1889</v>
      </c>
      <c r="W1177" s="5">
        <v>3035</v>
      </c>
      <c r="X1177" s="5">
        <v>91914</v>
      </c>
      <c r="Y1177" s="5">
        <v>5402</v>
      </c>
    </row>
    <row r="1178" spans="1:25" x14ac:dyDescent="0.3">
      <c r="A1178" s="1">
        <v>4004307</v>
      </c>
      <c r="B1178" s="1" t="s">
        <v>22</v>
      </c>
      <c r="C1178" s="2"/>
      <c r="D1178" s="4" t="s">
        <v>69</v>
      </c>
      <c r="E1178" s="4">
        <v>4004307</v>
      </c>
      <c r="F1178" s="5">
        <v>3976</v>
      </c>
      <c r="G1178" s="5">
        <v>27271</v>
      </c>
      <c r="H1178" s="5">
        <v>-1377</v>
      </c>
      <c r="I1178" s="5">
        <v>42808</v>
      </c>
      <c r="J1178" s="5">
        <v>9266</v>
      </c>
      <c r="K1178" s="5" t="s">
        <v>33</v>
      </c>
      <c r="L1178" s="5">
        <v>81943</v>
      </c>
      <c r="M1178" s="5">
        <v>306176</v>
      </c>
      <c r="N1178" s="5">
        <v>58235</v>
      </c>
      <c r="O1178" s="5">
        <v>7298</v>
      </c>
      <c r="P1178" s="5">
        <v>3264</v>
      </c>
      <c r="Q1178" s="5" t="s">
        <v>33</v>
      </c>
      <c r="R1178" s="5" t="s">
        <v>33</v>
      </c>
      <c r="S1178" s="5">
        <v>21273</v>
      </c>
      <c r="T1178" s="5">
        <v>16946</v>
      </c>
      <c r="U1178" s="5">
        <v>29171</v>
      </c>
      <c r="V1178" s="5">
        <v>1932</v>
      </c>
      <c r="W1178" s="5">
        <v>5871</v>
      </c>
      <c r="X1178" s="5">
        <v>92224</v>
      </c>
      <c r="Y1178" s="5">
        <v>4424</v>
      </c>
    </row>
    <row r="1179" spans="1:25" x14ac:dyDescent="0.3">
      <c r="A1179" s="1">
        <v>4004307</v>
      </c>
      <c r="B1179" s="1" t="s">
        <v>23</v>
      </c>
      <c r="C1179" s="2"/>
      <c r="D1179" s="4" t="s">
        <v>69</v>
      </c>
      <c r="E1179" s="4">
        <v>4004307</v>
      </c>
      <c r="F1179" s="5">
        <v>1270</v>
      </c>
      <c r="G1179" s="5">
        <v>21144</v>
      </c>
      <c r="H1179" s="5">
        <v>7285</v>
      </c>
      <c r="I1179" s="5">
        <v>36507</v>
      </c>
      <c r="J1179" s="5">
        <v>9860</v>
      </c>
      <c r="K1179" s="5" t="s">
        <v>33</v>
      </c>
      <c r="L1179" s="5">
        <v>76067</v>
      </c>
      <c r="M1179" s="5">
        <v>342665</v>
      </c>
      <c r="N1179" s="5">
        <v>53931</v>
      </c>
      <c r="O1179" s="5">
        <v>7529</v>
      </c>
      <c r="P1179" s="5">
        <v>3274</v>
      </c>
      <c r="Q1179" s="5" t="s">
        <v>33</v>
      </c>
      <c r="R1179" s="5" t="s">
        <v>33</v>
      </c>
      <c r="S1179" s="5">
        <v>19153</v>
      </c>
      <c r="T1179" s="5">
        <v>17918</v>
      </c>
      <c r="U1179" s="5">
        <v>32496</v>
      </c>
      <c r="V1179" s="5">
        <v>2168</v>
      </c>
      <c r="W1179" s="5">
        <v>4534</v>
      </c>
      <c r="X1179" s="5">
        <v>88187</v>
      </c>
      <c r="Y1179" s="5">
        <v>3263</v>
      </c>
    </row>
    <row r="1180" spans="1:25" x14ac:dyDescent="0.3">
      <c r="A1180" s="1">
        <v>4004307</v>
      </c>
      <c r="B1180" s="1" t="s">
        <v>24</v>
      </c>
      <c r="C1180" s="2"/>
      <c r="D1180" s="4" t="s">
        <v>69</v>
      </c>
      <c r="E1180" s="4">
        <v>4004307</v>
      </c>
      <c r="F1180" s="5">
        <v>-28</v>
      </c>
      <c r="G1180" s="5">
        <v>30573</v>
      </c>
      <c r="H1180" s="5">
        <v>1037</v>
      </c>
      <c r="I1180" s="5">
        <v>33733</v>
      </c>
      <c r="J1180" s="5">
        <v>18946</v>
      </c>
      <c r="K1180" s="5" t="s">
        <v>33</v>
      </c>
      <c r="L1180" s="5">
        <v>84261</v>
      </c>
      <c r="M1180" s="5">
        <v>355181</v>
      </c>
      <c r="N1180" s="5">
        <v>56659</v>
      </c>
      <c r="O1180" s="5">
        <v>7918</v>
      </c>
      <c r="P1180" s="5">
        <v>3262</v>
      </c>
      <c r="Q1180" s="5" t="s">
        <v>33</v>
      </c>
      <c r="R1180" s="5" t="s">
        <v>33</v>
      </c>
      <c r="S1180" s="5">
        <v>18271</v>
      </c>
      <c r="T1180" s="5">
        <v>18338</v>
      </c>
      <c r="U1180" s="5">
        <v>31529</v>
      </c>
      <c r="V1180" s="5">
        <v>2235</v>
      </c>
      <c r="W1180" s="5">
        <v>1964</v>
      </c>
      <c r="X1180" s="5">
        <v>92244</v>
      </c>
      <c r="Y1180" s="5">
        <v>3258</v>
      </c>
    </row>
    <row r="1181" spans="1:25" x14ac:dyDescent="0.3">
      <c r="A1181" s="1">
        <v>4004307</v>
      </c>
      <c r="B1181" s="1" t="s">
        <v>25</v>
      </c>
      <c r="C1181" s="2"/>
      <c r="D1181" s="4" t="s">
        <v>69</v>
      </c>
      <c r="E1181" s="4">
        <v>4004307</v>
      </c>
      <c r="F1181" s="5">
        <v>499</v>
      </c>
      <c r="G1181" s="5">
        <v>46383</v>
      </c>
      <c r="H1181" s="5">
        <v>597</v>
      </c>
      <c r="I1181" s="5">
        <v>47068</v>
      </c>
      <c r="J1181" s="5">
        <v>21962</v>
      </c>
      <c r="K1181" s="5" t="s">
        <v>33</v>
      </c>
      <c r="L1181" s="5">
        <v>116509</v>
      </c>
      <c r="M1181" s="5">
        <v>350917</v>
      </c>
      <c r="N1181" s="5">
        <v>53914</v>
      </c>
      <c r="O1181" s="5">
        <v>9612</v>
      </c>
      <c r="P1181" s="5">
        <v>1448</v>
      </c>
      <c r="Q1181" s="5" t="s">
        <v>33</v>
      </c>
      <c r="R1181" s="5" t="s">
        <v>33</v>
      </c>
      <c r="S1181" s="5">
        <v>19222</v>
      </c>
      <c r="T1181" s="5">
        <v>20792</v>
      </c>
      <c r="U1181" s="5">
        <v>35482</v>
      </c>
      <c r="V1181" s="5">
        <v>1890</v>
      </c>
      <c r="W1181" s="5">
        <v>1920</v>
      </c>
      <c r="X1181" s="5">
        <v>95486</v>
      </c>
      <c r="Y1181" s="5">
        <v>3335</v>
      </c>
    </row>
    <row r="1182" spans="1:25" x14ac:dyDescent="0.3">
      <c r="A1182" s="1">
        <v>4004307</v>
      </c>
      <c r="B1182" s="1" t="s">
        <v>26</v>
      </c>
      <c r="C1182" s="2"/>
      <c r="D1182" s="4" t="s">
        <v>69</v>
      </c>
      <c r="E1182" s="4">
        <v>4004307</v>
      </c>
      <c r="F1182" s="5">
        <v>3132</v>
      </c>
      <c r="G1182" s="5">
        <v>42103</v>
      </c>
      <c r="H1182" s="5">
        <v>3874</v>
      </c>
      <c r="I1182" s="5">
        <v>42281</v>
      </c>
      <c r="J1182" s="5">
        <v>11072</v>
      </c>
      <c r="K1182" s="5" t="s">
        <v>33</v>
      </c>
      <c r="L1182" s="5">
        <v>102463</v>
      </c>
      <c r="M1182" s="5">
        <v>341916</v>
      </c>
      <c r="N1182" s="5">
        <v>60920</v>
      </c>
      <c r="O1182" s="5">
        <v>8555</v>
      </c>
      <c r="P1182" s="5">
        <v>2115</v>
      </c>
      <c r="Q1182" s="5" t="s">
        <v>33</v>
      </c>
      <c r="R1182" s="5" t="s">
        <v>33</v>
      </c>
      <c r="S1182" s="5">
        <v>18789</v>
      </c>
      <c r="T1182" s="5">
        <v>22895</v>
      </c>
      <c r="U1182" s="5">
        <v>36153</v>
      </c>
      <c r="V1182" s="5">
        <v>1665</v>
      </c>
      <c r="W1182" s="5">
        <v>2267</v>
      </c>
      <c r="X1182" s="5">
        <v>109092</v>
      </c>
      <c r="Y1182" s="5">
        <v>3729</v>
      </c>
    </row>
    <row r="1183" spans="1:25" x14ac:dyDescent="0.3">
      <c r="A1183" s="1">
        <v>4004307</v>
      </c>
      <c r="B1183" s="1" t="s">
        <v>27</v>
      </c>
      <c r="C1183" s="2"/>
      <c r="D1183" s="4" t="s">
        <v>69</v>
      </c>
      <c r="E1183" s="4">
        <v>4004307</v>
      </c>
      <c r="F1183" s="5">
        <v>19408</v>
      </c>
      <c r="G1183" s="5">
        <v>30281</v>
      </c>
      <c r="H1183" s="5">
        <v>17060</v>
      </c>
      <c r="I1183" s="5">
        <v>52792</v>
      </c>
      <c r="J1183" s="5">
        <v>16870</v>
      </c>
      <c r="K1183" s="5" t="s">
        <v>33</v>
      </c>
      <c r="L1183" s="5">
        <v>136411</v>
      </c>
      <c r="M1183" s="5">
        <v>388724</v>
      </c>
      <c r="N1183" s="5">
        <v>49830</v>
      </c>
      <c r="O1183" s="5">
        <v>10599</v>
      </c>
      <c r="P1183" s="5">
        <v>1829</v>
      </c>
      <c r="Q1183" s="5" t="s">
        <v>33</v>
      </c>
      <c r="R1183" s="5" t="s">
        <v>33</v>
      </c>
      <c r="S1183" s="5">
        <v>19969</v>
      </c>
      <c r="T1183" s="5">
        <v>23433</v>
      </c>
      <c r="U1183" s="5">
        <v>34952</v>
      </c>
      <c r="V1183" s="5">
        <v>1395</v>
      </c>
      <c r="W1183" s="5">
        <v>2352</v>
      </c>
      <c r="X1183" s="5">
        <v>86369</v>
      </c>
      <c r="Y1183" s="5">
        <v>4054</v>
      </c>
    </row>
    <row r="1184" spans="1:25" x14ac:dyDescent="0.3">
      <c r="A1184" s="1">
        <v>4004307</v>
      </c>
      <c r="B1184" s="1" t="s">
        <v>28</v>
      </c>
      <c r="C1184" s="2"/>
      <c r="D1184" s="4" t="s">
        <v>69</v>
      </c>
      <c r="E1184" s="4">
        <v>4004307</v>
      </c>
      <c r="F1184" s="5">
        <v>579</v>
      </c>
      <c r="G1184" s="5">
        <v>30692</v>
      </c>
      <c r="H1184" s="5">
        <v>3437</v>
      </c>
      <c r="I1184" s="5">
        <v>52199</v>
      </c>
      <c r="J1184" s="5">
        <v>12282</v>
      </c>
      <c r="K1184" s="5" t="s">
        <v>33</v>
      </c>
      <c r="L1184" s="5">
        <v>26774</v>
      </c>
      <c r="M1184" s="5">
        <v>376887</v>
      </c>
      <c r="N1184" s="5">
        <v>56305</v>
      </c>
      <c r="O1184" s="5">
        <v>10512</v>
      </c>
      <c r="P1184" s="5">
        <v>1579</v>
      </c>
      <c r="Q1184" s="5" t="s">
        <v>33</v>
      </c>
      <c r="R1184" s="5" t="s">
        <v>33</v>
      </c>
      <c r="S1184" s="5">
        <v>19509</v>
      </c>
      <c r="T1184" s="5">
        <v>21763</v>
      </c>
      <c r="U1184" s="5">
        <v>45915</v>
      </c>
      <c r="V1184" s="5">
        <v>1973</v>
      </c>
      <c r="W1184" s="5">
        <v>2941</v>
      </c>
      <c r="X1184" s="5">
        <v>84696</v>
      </c>
      <c r="Y1184" s="5">
        <v>4126</v>
      </c>
    </row>
    <row r="1185" spans="1:25" x14ac:dyDescent="0.3">
      <c r="A1185" s="1">
        <v>4004307</v>
      </c>
      <c r="B1185" s="1" t="s">
        <v>29</v>
      </c>
      <c r="C1185" s="2"/>
      <c r="D1185" s="4" t="s">
        <v>69</v>
      </c>
      <c r="E1185" s="4">
        <v>4004307</v>
      </c>
      <c r="F1185" s="5">
        <v>96</v>
      </c>
      <c r="G1185" s="5">
        <v>35936</v>
      </c>
      <c r="H1185" s="5">
        <v>3029</v>
      </c>
      <c r="I1185" s="5">
        <v>47421</v>
      </c>
      <c r="J1185" s="5">
        <v>14328</v>
      </c>
      <c r="K1185" s="5" t="s">
        <v>33</v>
      </c>
      <c r="L1185" s="5">
        <v>100809</v>
      </c>
      <c r="M1185" s="5">
        <v>345023</v>
      </c>
      <c r="N1185" s="5">
        <v>66491</v>
      </c>
      <c r="O1185" s="5">
        <v>10128</v>
      </c>
      <c r="P1185" s="5">
        <v>2122</v>
      </c>
      <c r="Q1185" s="5" t="s">
        <v>33</v>
      </c>
      <c r="R1185" s="5" t="s">
        <v>33</v>
      </c>
      <c r="S1185" s="5">
        <v>19414</v>
      </c>
      <c r="T1185" s="5">
        <v>24703</v>
      </c>
      <c r="U1185" s="5">
        <v>36656</v>
      </c>
      <c r="V1185" s="5">
        <v>1858</v>
      </c>
      <c r="W1185" s="5">
        <v>3653</v>
      </c>
      <c r="X1185" s="5">
        <v>79963</v>
      </c>
      <c r="Y1185" s="5">
        <v>4440</v>
      </c>
    </row>
    <row r="1186" spans="1:25" x14ac:dyDescent="0.3">
      <c r="A1186" s="1">
        <v>4004307</v>
      </c>
      <c r="B1186" s="1" t="s">
        <v>30</v>
      </c>
      <c r="C1186" s="2"/>
      <c r="D1186" s="4" t="s">
        <v>69</v>
      </c>
      <c r="E1186" s="4">
        <v>4004307</v>
      </c>
      <c r="F1186" s="5">
        <v>7</v>
      </c>
      <c r="G1186" s="5">
        <v>29523</v>
      </c>
      <c r="H1186" s="5">
        <v>3777</v>
      </c>
      <c r="I1186" s="5">
        <v>41079</v>
      </c>
      <c r="J1186" s="5">
        <v>8205</v>
      </c>
      <c r="K1186" s="5" t="s">
        <v>33</v>
      </c>
      <c r="L1186" s="5">
        <v>82590</v>
      </c>
      <c r="M1186" s="5">
        <v>341940</v>
      </c>
      <c r="N1186" s="5">
        <v>54023</v>
      </c>
      <c r="O1186" s="5">
        <v>10329</v>
      </c>
      <c r="P1186" s="5">
        <v>2049</v>
      </c>
      <c r="Q1186" s="5" t="s">
        <v>33</v>
      </c>
      <c r="R1186" s="5" t="s">
        <v>33</v>
      </c>
      <c r="S1186" s="5">
        <v>18609</v>
      </c>
      <c r="T1186" s="5">
        <v>23669</v>
      </c>
      <c r="U1186" s="5">
        <v>30305</v>
      </c>
      <c r="V1186" s="5">
        <v>1624</v>
      </c>
      <c r="W1186" s="5">
        <v>4776</v>
      </c>
      <c r="X1186" s="5">
        <v>82077</v>
      </c>
      <c r="Y1186" s="5">
        <v>3564</v>
      </c>
    </row>
    <row r="1187" spans="1:25" x14ac:dyDescent="0.3">
      <c r="A1187" s="1">
        <v>4004307</v>
      </c>
      <c r="B1187" s="1" t="s">
        <v>31</v>
      </c>
      <c r="C1187" s="2"/>
      <c r="D1187" s="4" t="s">
        <v>69</v>
      </c>
      <c r="E1187" s="4">
        <v>4004307</v>
      </c>
      <c r="F1187" s="5">
        <v>387</v>
      </c>
      <c r="G1187" s="5">
        <v>49748</v>
      </c>
      <c r="H1187" s="5">
        <v>-365</v>
      </c>
      <c r="I1187" s="5">
        <v>39321</v>
      </c>
      <c r="J1187" s="5">
        <v>9431</v>
      </c>
      <c r="K1187" s="5" t="s">
        <v>33</v>
      </c>
      <c r="L1187" s="5">
        <v>98522</v>
      </c>
      <c r="M1187" s="5">
        <v>351724</v>
      </c>
      <c r="N1187" s="5">
        <v>46552</v>
      </c>
      <c r="O1187" s="5">
        <v>10413</v>
      </c>
      <c r="P1187" s="5">
        <v>2528</v>
      </c>
      <c r="Q1187" s="5" t="s">
        <v>33</v>
      </c>
      <c r="R1187" s="5" t="s">
        <v>33</v>
      </c>
      <c r="S1187" s="5">
        <v>16721</v>
      </c>
      <c r="T1187" s="5">
        <v>21172</v>
      </c>
      <c r="U1187" s="5">
        <v>25724</v>
      </c>
      <c r="V1187" s="5">
        <v>1978</v>
      </c>
      <c r="W1187" s="5">
        <v>8450</v>
      </c>
      <c r="X1187" s="5">
        <v>83904</v>
      </c>
      <c r="Y1187" s="5">
        <v>2928</v>
      </c>
    </row>
    <row r="1188" spans="1:25" x14ac:dyDescent="0.3">
      <c r="A1188" s="1">
        <v>4056994</v>
      </c>
      <c r="B1188" s="1" t="s">
        <v>0</v>
      </c>
      <c r="C1188" s="2"/>
      <c r="D1188" s="4" t="s">
        <v>70</v>
      </c>
      <c r="E1188" s="4">
        <v>4056994</v>
      </c>
      <c r="F1188" s="5">
        <v>14635</v>
      </c>
      <c r="G1188" s="5">
        <v>75363</v>
      </c>
      <c r="H1188" s="5">
        <v>20642</v>
      </c>
      <c r="I1188" s="5">
        <v>113318</v>
      </c>
      <c r="J1188" s="5">
        <v>17876</v>
      </c>
      <c r="K1188" s="5">
        <v>0</v>
      </c>
      <c r="L1188" s="5">
        <v>241834</v>
      </c>
      <c r="M1188" s="5">
        <v>247866</v>
      </c>
      <c r="N1188" s="5">
        <v>48761</v>
      </c>
      <c r="O1188" s="5">
        <v>19829</v>
      </c>
      <c r="P1188" s="5">
        <v>2341</v>
      </c>
      <c r="Q1188" s="5">
        <v>0</v>
      </c>
      <c r="R1188" s="5">
        <v>0</v>
      </c>
      <c r="S1188" s="5">
        <v>16148</v>
      </c>
      <c r="T1188" s="5">
        <v>9548</v>
      </c>
      <c r="U1188" s="5">
        <v>18886</v>
      </c>
      <c r="V1188" s="5">
        <v>128</v>
      </c>
      <c r="W1188" s="5">
        <v>0</v>
      </c>
      <c r="X1188" s="5">
        <v>115701</v>
      </c>
      <c r="Y1188" s="5">
        <v>8283</v>
      </c>
    </row>
    <row r="1189" spans="1:25" x14ac:dyDescent="0.3">
      <c r="A1189" s="1">
        <v>4056994</v>
      </c>
      <c r="B1189" s="1" t="s">
        <v>1</v>
      </c>
      <c r="C1189" s="2"/>
      <c r="D1189" s="4" t="s">
        <v>70</v>
      </c>
      <c r="E1189" s="4">
        <v>4056994</v>
      </c>
      <c r="F1189" s="5">
        <v>6355</v>
      </c>
      <c r="G1189" s="5">
        <v>88520</v>
      </c>
      <c r="H1189" s="5">
        <v>39216</v>
      </c>
      <c r="I1189" s="5">
        <v>79198</v>
      </c>
      <c r="J1189" s="5">
        <v>13240</v>
      </c>
      <c r="K1189" s="5">
        <v>0</v>
      </c>
      <c r="L1189" s="5">
        <v>226528</v>
      </c>
      <c r="M1189" s="5">
        <v>299539</v>
      </c>
      <c r="N1189" s="5">
        <v>56153</v>
      </c>
      <c r="O1189" s="5">
        <v>19498</v>
      </c>
      <c r="P1189" s="5">
        <v>2866</v>
      </c>
      <c r="Q1189" s="5">
        <v>0</v>
      </c>
      <c r="R1189" s="5">
        <v>0</v>
      </c>
      <c r="S1189" s="5">
        <v>14998</v>
      </c>
      <c r="T1189" s="5">
        <v>8315</v>
      </c>
      <c r="U1189" s="5">
        <v>19896</v>
      </c>
      <c r="V1189" s="5">
        <v>126</v>
      </c>
      <c r="W1189" s="5">
        <v>0</v>
      </c>
      <c r="X1189" s="5">
        <v>115411</v>
      </c>
      <c r="Y1189" s="5">
        <v>7372</v>
      </c>
    </row>
    <row r="1190" spans="1:25" x14ac:dyDescent="0.3">
      <c r="A1190" s="1">
        <v>4056994</v>
      </c>
      <c r="B1190" s="1" t="s">
        <v>2</v>
      </c>
      <c r="C1190" s="2"/>
      <c r="D1190" s="4" t="s">
        <v>70</v>
      </c>
      <c r="E1190" s="4">
        <v>4056994</v>
      </c>
      <c r="F1190" s="5">
        <v>22171</v>
      </c>
      <c r="G1190" s="5">
        <v>83716</v>
      </c>
      <c r="H1190" s="5">
        <v>23975</v>
      </c>
      <c r="I1190" s="5">
        <v>65506</v>
      </c>
      <c r="J1190" s="5">
        <v>23018</v>
      </c>
      <c r="K1190" s="5">
        <v>0</v>
      </c>
      <c r="L1190" s="5">
        <v>218385</v>
      </c>
      <c r="M1190" s="5">
        <v>317204</v>
      </c>
      <c r="N1190" s="5">
        <v>52259</v>
      </c>
      <c r="O1190" s="5">
        <v>18939</v>
      </c>
      <c r="P1190" s="5">
        <v>2139</v>
      </c>
      <c r="Q1190" s="5">
        <v>0</v>
      </c>
      <c r="R1190" s="5">
        <v>0</v>
      </c>
      <c r="S1190" s="5">
        <v>14095</v>
      </c>
      <c r="T1190" s="5">
        <v>8130</v>
      </c>
      <c r="U1190" s="5">
        <v>19432</v>
      </c>
      <c r="V1190" s="5">
        <v>205</v>
      </c>
      <c r="W1190" s="5">
        <v>0</v>
      </c>
      <c r="X1190" s="5">
        <v>110931</v>
      </c>
      <c r="Y1190" s="5">
        <v>6932</v>
      </c>
    </row>
    <row r="1191" spans="1:25" x14ac:dyDescent="0.3">
      <c r="A1191" s="1">
        <v>4056994</v>
      </c>
      <c r="B1191" s="1" t="s">
        <v>3</v>
      </c>
      <c r="C1191" s="2"/>
      <c r="D1191" s="4" t="s">
        <v>70</v>
      </c>
      <c r="E1191" s="4">
        <v>4056994</v>
      </c>
      <c r="F1191" s="5">
        <v>5574</v>
      </c>
      <c r="G1191" s="5">
        <v>228290</v>
      </c>
      <c r="H1191" s="5">
        <v>45814</v>
      </c>
      <c r="I1191" s="5">
        <v>65908</v>
      </c>
      <c r="J1191" s="5">
        <v>27182</v>
      </c>
      <c r="K1191" s="5">
        <v>0</v>
      </c>
      <c r="L1191" s="5">
        <v>372768</v>
      </c>
      <c r="M1191" s="5">
        <v>306247</v>
      </c>
      <c r="N1191" s="5">
        <v>50428</v>
      </c>
      <c r="O1191" s="5">
        <v>18333</v>
      </c>
      <c r="P1191" s="5">
        <v>2011</v>
      </c>
      <c r="Q1191" s="5">
        <v>0</v>
      </c>
      <c r="R1191" s="5">
        <v>0</v>
      </c>
      <c r="S1191" s="5">
        <v>14794</v>
      </c>
      <c r="T1191" s="5">
        <v>7874</v>
      </c>
      <c r="U1191" s="5">
        <v>18853</v>
      </c>
      <c r="V1191" s="5">
        <v>205</v>
      </c>
      <c r="W1191" s="5">
        <v>0</v>
      </c>
      <c r="X1191" s="5">
        <v>109632</v>
      </c>
      <c r="Y1191" s="5">
        <v>6433</v>
      </c>
    </row>
    <row r="1192" spans="1:25" x14ac:dyDescent="0.3">
      <c r="A1192" s="1">
        <v>4056994</v>
      </c>
      <c r="B1192" s="1" t="s">
        <v>4</v>
      </c>
      <c r="C1192" s="2"/>
      <c r="D1192" s="4" t="s">
        <v>70</v>
      </c>
      <c r="E1192" s="4">
        <v>4056994</v>
      </c>
      <c r="F1192" s="5">
        <v>5654</v>
      </c>
      <c r="G1192" s="5">
        <v>268333</v>
      </c>
      <c r="H1192" s="5">
        <v>27893</v>
      </c>
      <c r="I1192" s="5">
        <v>56155</v>
      </c>
      <c r="J1192" s="5">
        <v>57182</v>
      </c>
      <c r="K1192" s="5">
        <v>0</v>
      </c>
      <c r="L1192" s="5">
        <v>415217</v>
      </c>
      <c r="M1192" s="5">
        <v>315905</v>
      </c>
      <c r="N1192" s="5">
        <v>49327</v>
      </c>
      <c r="O1192" s="5">
        <v>16961</v>
      </c>
      <c r="P1192" s="5">
        <v>2159</v>
      </c>
      <c r="Q1192" s="5">
        <v>0</v>
      </c>
      <c r="R1192" s="5">
        <v>0</v>
      </c>
      <c r="S1192" s="5">
        <v>15329</v>
      </c>
      <c r="T1192" s="5">
        <v>7553</v>
      </c>
      <c r="U1192" s="5">
        <v>19148</v>
      </c>
      <c r="V1192" s="5">
        <v>222</v>
      </c>
      <c r="W1192" s="5">
        <v>0</v>
      </c>
      <c r="X1192" s="5">
        <v>110694</v>
      </c>
      <c r="Y1192" s="5">
        <v>6184</v>
      </c>
    </row>
    <row r="1193" spans="1:25" x14ac:dyDescent="0.3">
      <c r="A1193" s="1">
        <v>4056994</v>
      </c>
      <c r="B1193" s="1" t="s">
        <v>5</v>
      </c>
      <c r="C1193" s="2"/>
      <c r="D1193" s="4" t="s">
        <v>70</v>
      </c>
      <c r="E1193" s="4">
        <v>4056994</v>
      </c>
      <c r="F1193" s="5">
        <v>6471</v>
      </c>
      <c r="G1193" s="5">
        <v>73952</v>
      </c>
      <c r="H1193" s="5">
        <v>9079</v>
      </c>
      <c r="I1193" s="5">
        <v>69379</v>
      </c>
      <c r="J1193" s="5">
        <v>26570</v>
      </c>
      <c r="K1193" s="5">
        <v>0</v>
      </c>
      <c r="L1193" s="5">
        <v>185451</v>
      </c>
      <c r="M1193" s="5">
        <v>382829</v>
      </c>
      <c r="N1193" s="5">
        <v>50720</v>
      </c>
      <c r="O1193" s="5">
        <v>15827</v>
      </c>
      <c r="P1193" s="5">
        <v>2029</v>
      </c>
      <c r="Q1193" s="5">
        <v>0</v>
      </c>
      <c r="R1193" s="5">
        <v>0</v>
      </c>
      <c r="S1193" s="5">
        <v>14999</v>
      </c>
      <c r="T1193" s="5">
        <v>7322</v>
      </c>
      <c r="U1193" s="5">
        <v>19737</v>
      </c>
      <c r="V1193" s="5">
        <v>208</v>
      </c>
      <c r="W1193" s="5">
        <v>0</v>
      </c>
      <c r="X1193" s="5">
        <v>115503</v>
      </c>
      <c r="Y1193" s="5">
        <v>5558</v>
      </c>
    </row>
    <row r="1194" spans="1:25" x14ac:dyDescent="0.3">
      <c r="A1194" s="1">
        <v>4056994</v>
      </c>
      <c r="B1194" s="1" t="s">
        <v>6</v>
      </c>
      <c r="C1194" s="2"/>
      <c r="D1194" s="4" t="s">
        <v>70</v>
      </c>
      <c r="E1194" s="4">
        <v>4056994</v>
      </c>
      <c r="F1194" s="5">
        <v>15314</v>
      </c>
      <c r="G1194" s="5">
        <v>136874</v>
      </c>
      <c r="H1194" s="5">
        <v>32990</v>
      </c>
      <c r="I1194" s="5">
        <v>54441</v>
      </c>
      <c r="J1194" s="5">
        <v>10824</v>
      </c>
      <c r="K1194" s="5">
        <v>0</v>
      </c>
      <c r="L1194" s="5">
        <v>250444</v>
      </c>
      <c r="M1194" s="5">
        <v>353532</v>
      </c>
      <c r="N1194" s="5">
        <v>46499</v>
      </c>
      <c r="O1194" s="5">
        <v>14694</v>
      </c>
      <c r="P1194" s="5">
        <v>2071</v>
      </c>
      <c r="Q1194" s="5">
        <v>0</v>
      </c>
      <c r="R1194" s="5">
        <v>0</v>
      </c>
      <c r="S1194" s="5">
        <v>14320</v>
      </c>
      <c r="T1194" s="5">
        <v>7420</v>
      </c>
      <c r="U1194" s="5">
        <v>17602</v>
      </c>
      <c r="V1194" s="5">
        <v>200</v>
      </c>
      <c r="W1194" s="5">
        <v>0</v>
      </c>
      <c r="X1194" s="5">
        <v>120270</v>
      </c>
      <c r="Y1194" s="5">
        <v>5079</v>
      </c>
    </row>
    <row r="1195" spans="1:25" x14ac:dyDescent="0.3">
      <c r="A1195" s="1">
        <v>4056994</v>
      </c>
      <c r="B1195" s="1" t="s">
        <v>7</v>
      </c>
      <c r="C1195" s="2"/>
      <c r="D1195" s="4" t="s">
        <v>70</v>
      </c>
      <c r="E1195" s="4">
        <v>4056994</v>
      </c>
      <c r="F1195" s="5">
        <v>2320</v>
      </c>
      <c r="G1195" s="5">
        <v>29453</v>
      </c>
      <c r="H1195" s="5">
        <v>14596</v>
      </c>
      <c r="I1195" s="5">
        <v>54914</v>
      </c>
      <c r="J1195" s="5">
        <v>6222</v>
      </c>
      <c r="K1195" s="5">
        <v>0</v>
      </c>
      <c r="L1195" s="5">
        <v>107505</v>
      </c>
      <c r="M1195" s="5">
        <v>317282</v>
      </c>
      <c r="N1195" s="5">
        <v>47564</v>
      </c>
      <c r="O1195" s="5">
        <v>13550</v>
      </c>
      <c r="P1195" s="5">
        <v>2071</v>
      </c>
      <c r="Q1195" s="5">
        <v>0</v>
      </c>
      <c r="R1195" s="5">
        <v>0</v>
      </c>
      <c r="S1195" s="5">
        <v>15208</v>
      </c>
      <c r="T1195" s="5">
        <v>5796</v>
      </c>
      <c r="U1195" s="5">
        <v>19271</v>
      </c>
      <c r="V1195" s="5">
        <v>203</v>
      </c>
      <c r="W1195" s="5">
        <v>0</v>
      </c>
      <c r="X1195" s="5">
        <v>119395</v>
      </c>
      <c r="Y1195" s="5">
        <v>4908</v>
      </c>
    </row>
    <row r="1196" spans="1:25" x14ac:dyDescent="0.3">
      <c r="A1196" s="1">
        <v>4056994</v>
      </c>
      <c r="B1196" s="1" t="s">
        <v>8</v>
      </c>
      <c r="C1196" s="2"/>
      <c r="D1196" s="4" t="s">
        <v>70</v>
      </c>
      <c r="E1196" s="4">
        <v>4056994</v>
      </c>
      <c r="F1196" s="5">
        <v>7674</v>
      </c>
      <c r="G1196" s="5">
        <v>213818</v>
      </c>
      <c r="H1196" s="5">
        <v>20245</v>
      </c>
      <c r="I1196" s="5">
        <v>55384</v>
      </c>
      <c r="J1196" s="5">
        <v>17520</v>
      </c>
      <c r="K1196" s="5">
        <v>0</v>
      </c>
      <c r="L1196" s="5">
        <v>314641</v>
      </c>
      <c r="M1196" s="5">
        <v>363138</v>
      </c>
      <c r="N1196" s="5">
        <v>49489</v>
      </c>
      <c r="O1196" s="5">
        <v>15404</v>
      </c>
      <c r="P1196" s="5">
        <v>2035</v>
      </c>
      <c r="Q1196" s="5">
        <v>0</v>
      </c>
      <c r="R1196" s="5">
        <v>0</v>
      </c>
      <c r="S1196" s="5">
        <v>13852</v>
      </c>
      <c r="T1196" s="5">
        <v>5990</v>
      </c>
      <c r="U1196" s="5">
        <v>21965</v>
      </c>
      <c r="V1196" s="5">
        <v>830</v>
      </c>
      <c r="W1196" s="5">
        <v>0</v>
      </c>
      <c r="X1196" s="5">
        <v>109560</v>
      </c>
      <c r="Y1196" s="5">
        <v>4577</v>
      </c>
    </row>
    <row r="1197" spans="1:25" x14ac:dyDescent="0.3">
      <c r="A1197" s="1">
        <v>4056994</v>
      </c>
      <c r="B1197" s="1" t="s">
        <v>9</v>
      </c>
      <c r="C1197" s="2"/>
      <c r="D1197" s="4" t="s">
        <v>70</v>
      </c>
      <c r="E1197" s="4">
        <v>4056994</v>
      </c>
      <c r="F1197" s="5">
        <v>27737</v>
      </c>
      <c r="G1197" s="5">
        <v>59094</v>
      </c>
      <c r="H1197" s="5">
        <v>1398</v>
      </c>
      <c r="I1197" s="5">
        <v>49044</v>
      </c>
      <c r="J1197" s="5">
        <v>7322</v>
      </c>
      <c r="K1197" s="5">
        <v>0</v>
      </c>
      <c r="L1197" s="5">
        <v>144594</v>
      </c>
      <c r="M1197" s="5">
        <v>358667</v>
      </c>
      <c r="N1197" s="5">
        <v>44833</v>
      </c>
      <c r="O1197" s="5">
        <v>13524</v>
      </c>
      <c r="P1197" s="5">
        <v>2313</v>
      </c>
      <c r="Q1197" s="5">
        <v>0</v>
      </c>
      <c r="R1197" s="5">
        <v>0</v>
      </c>
      <c r="S1197" s="5">
        <v>14073</v>
      </c>
      <c r="T1197" s="5">
        <v>5297</v>
      </c>
      <c r="U1197" s="5">
        <v>19569</v>
      </c>
      <c r="V1197" s="5">
        <v>456</v>
      </c>
      <c r="W1197" s="5">
        <v>0</v>
      </c>
      <c r="X1197" s="5">
        <v>102732</v>
      </c>
      <c r="Y1197" s="5">
        <v>4380</v>
      </c>
    </row>
    <row r="1198" spans="1:25" x14ac:dyDescent="0.3">
      <c r="A1198" s="1">
        <v>4056994</v>
      </c>
      <c r="B1198" s="1" t="s">
        <v>10</v>
      </c>
      <c r="C1198" s="2"/>
      <c r="D1198" s="4" t="s">
        <v>70</v>
      </c>
      <c r="E1198" s="4">
        <v>4056994</v>
      </c>
      <c r="F1198" s="5">
        <v>2886</v>
      </c>
      <c r="G1198" s="5">
        <v>96998</v>
      </c>
      <c r="H1198" s="5">
        <v>11958</v>
      </c>
      <c r="I1198" s="5">
        <v>60056</v>
      </c>
      <c r="J1198" s="5">
        <v>10136</v>
      </c>
      <c r="K1198" s="5">
        <v>0</v>
      </c>
      <c r="L1198" s="5">
        <v>182034</v>
      </c>
      <c r="M1198" s="5">
        <v>359468</v>
      </c>
      <c r="N1198" s="5">
        <v>47774</v>
      </c>
      <c r="O1198" s="5">
        <v>14465</v>
      </c>
      <c r="P1198" s="5">
        <v>2749</v>
      </c>
      <c r="Q1198" s="5">
        <v>0</v>
      </c>
      <c r="R1198" s="5">
        <v>0</v>
      </c>
      <c r="S1198" s="5">
        <v>14051</v>
      </c>
      <c r="T1198" s="5">
        <v>5016</v>
      </c>
      <c r="U1198" s="5">
        <v>14693</v>
      </c>
      <c r="V1198" s="5">
        <v>879</v>
      </c>
      <c r="W1198" s="5">
        <v>0</v>
      </c>
      <c r="X1198" s="5">
        <v>101481</v>
      </c>
      <c r="Y1198" s="5">
        <v>4068</v>
      </c>
    </row>
    <row r="1199" spans="1:25" x14ac:dyDescent="0.3">
      <c r="A1199" s="1">
        <v>4056994</v>
      </c>
      <c r="B1199" s="1" t="s">
        <v>11</v>
      </c>
      <c r="C1199" s="2"/>
      <c r="D1199" s="4" t="s">
        <v>70</v>
      </c>
      <c r="E1199" s="4">
        <v>4056994</v>
      </c>
      <c r="F1199" s="5">
        <v>6522</v>
      </c>
      <c r="G1199" s="5">
        <v>80341</v>
      </c>
      <c r="H1199" s="5">
        <v>21541</v>
      </c>
      <c r="I1199" s="5">
        <v>63122</v>
      </c>
      <c r="J1199" s="5">
        <v>28034</v>
      </c>
      <c r="K1199" s="5">
        <v>0</v>
      </c>
      <c r="L1199" s="5">
        <v>199560</v>
      </c>
      <c r="M1199" s="5">
        <v>562070</v>
      </c>
      <c r="N1199" s="5">
        <v>53169</v>
      </c>
      <c r="O1199" s="5">
        <v>14350</v>
      </c>
      <c r="P1199" s="5">
        <v>2718</v>
      </c>
      <c r="Q1199" s="5">
        <v>0</v>
      </c>
      <c r="R1199" s="5">
        <v>0</v>
      </c>
      <c r="S1199" s="5">
        <v>13773</v>
      </c>
      <c r="T1199" s="5">
        <v>6039</v>
      </c>
      <c r="U1199" s="5">
        <v>14334</v>
      </c>
      <c r="V1199" s="5">
        <v>472</v>
      </c>
      <c r="W1199" s="5">
        <v>0</v>
      </c>
      <c r="X1199" s="5">
        <v>91274</v>
      </c>
      <c r="Y1199" s="5">
        <v>5184</v>
      </c>
    </row>
    <row r="1200" spans="1:25" x14ac:dyDescent="0.3">
      <c r="A1200" s="1">
        <v>4056994</v>
      </c>
      <c r="B1200" s="1" t="s">
        <v>12</v>
      </c>
      <c r="C1200" s="2"/>
      <c r="D1200" s="4" t="s">
        <v>70</v>
      </c>
      <c r="E1200" s="4">
        <v>4056994</v>
      </c>
      <c r="F1200" s="5">
        <v>4047</v>
      </c>
      <c r="G1200" s="5">
        <v>18265</v>
      </c>
      <c r="H1200" s="5">
        <v>2690</v>
      </c>
      <c r="I1200" s="5">
        <v>65543</v>
      </c>
      <c r="J1200" s="5">
        <v>18027</v>
      </c>
      <c r="K1200" s="5">
        <v>0</v>
      </c>
      <c r="L1200" s="5">
        <v>108572</v>
      </c>
      <c r="M1200" s="5">
        <v>429854</v>
      </c>
      <c r="N1200" s="5">
        <v>43555</v>
      </c>
      <c r="O1200" s="5">
        <v>13956</v>
      </c>
      <c r="P1200" s="5">
        <v>2427</v>
      </c>
      <c r="Q1200" s="5">
        <v>0</v>
      </c>
      <c r="R1200" s="5">
        <v>0</v>
      </c>
      <c r="S1200" s="5">
        <v>11662</v>
      </c>
      <c r="T1200" s="5">
        <v>7200</v>
      </c>
      <c r="U1200" s="5">
        <v>14874</v>
      </c>
      <c r="V1200" s="5">
        <v>1034</v>
      </c>
      <c r="W1200" s="5">
        <v>0</v>
      </c>
      <c r="X1200" s="5">
        <v>97660</v>
      </c>
      <c r="Y1200" s="5">
        <v>3792</v>
      </c>
    </row>
    <row r="1201" spans="1:25" x14ac:dyDescent="0.3">
      <c r="A1201" s="1">
        <v>4056994</v>
      </c>
      <c r="B1201" s="1" t="s">
        <v>13</v>
      </c>
      <c r="C1201" s="2"/>
      <c r="D1201" s="4" t="s">
        <v>70</v>
      </c>
      <c r="E1201" s="4">
        <v>4056994</v>
      </c>
      <c r="F1201" s="5">
        <v>7133</v>
      </c>
      <c r="G1201" s="5">
        <v>27844</v>
      </c>
      <c r="H1201" s="5">
        <v>985</v>
      </c>
      <c r="I1201" s="5">
        <v>15982</v>
      </c>
      <c r="J1201" s="5">
        <v>3975</v>
      </c>
      <c r="K1201" s="5">
        <v>0</v>
      </c>
      <c r="L1201" s="5">
        <v>55918</v>
      </c>
      <c r="M1201" s="5">
        <v>377007</v>
      </c>
      <c r="N1201" s="5">
        <v>46843</v>
      </c>
      <c r="O1201" s="5">
        <v>13094</v>
      </c>
      <c r="P1201" s="5">
        <v>2518</v>
      </c>
      <c r="Q1201" s="5">
        <v>0</v>
      </c>
      <c r="R1201" s="5">
        <v>0</v>
      </c>
      <c r="S1201" s="5">
        <v>13803</v>
      </c>
      <c r="T1201" s="5">
        <v>6954</v>
      </c>
      <c r="U1201" s="5">
        <v>13493</v>
      </c>
      <c r="V1201" s="5">
        <v>45</v>
      </c>
      <c r="W1201" s="5">
        <v>0</v>
      </c>
      <c r="X1201" s="5">
        <v>101103</v>
      </c>
      <c r="Y1201" s="5">
        <v>3730</v>
      </c>
    </row>
    <row r="1202" spans="1:25" x14ac:dyDescent="0.3">
      <c r="A1202" s="1">
        <v>4056994</v>
      </c>
      <c r="B1202" s="1" t="s">
        <v>14</v>
      </c>
      <c r="C1202" s="2"/>
      <c r="D1202" s="4" t="s">
        <v>70</v>
      </c>
      <c r="E1202" s="4">
        <v>4056994</v>
      </c>
      <c r="F1202" s="5">
        <v>5795</v>
      </c>
      <c r="G1202" s="5">
        <v>41927</v>
      </c>
      <c r="H1202" s="5">
        <v>899</v>
      </c>
      <c r="I1202" s="5">
        <v>28745</v>
      </c>
      <c r="J1202" s="5">
        <v>7273</v>
      </c>
      <c r="K1202" s="5" t="s">
        <v>33</v>
      </c>
      <c r="L1202" s="5">
        <v>84640</v>
      </c>
      <c r="M1202" s="5">
        <v>386128</v>
      </c>
      <c r="N1202" s="5">
        <v>35046</v>
      </c>
      <c r="O1202" s="5">
        <v>8775</v>
      </c>
      <c r="P1202" s="5">
        <v>1724</v>
      </c>
      <c r="Q1202" s="5" t="s">
        <v>33</v>
      </c>
      <c r="R1202" s="5" t="s">
        <v>33</v>
      </c>
      <c r="S1202" s="5">
        <v>11472</v>
      </c>
      <c r="T1202" s="5">
        <v>6331</v>
      </c>
      <c r="U1202" s="5">
        <v>10969</v>
      </c>
      <c r="V1202" s="5">
        <v>462</v>
      </c>
      <c r="W1202" s="5">
        <v>42</v>
      </c>
      <c r="X1202" s="5">
        <v>100875</v>
      </c>
      <c r="Y1202" s="5">
        <v>4236</v>
      </c>
    </row>
    <row r="1203" spans="1:25" x14ac:dyDescent="0.3">
      <c r="A1203" s="1">
        <v>4056994</v>
      </c>
      <c r="B1203" s="1" t="s">
        <v>15</v>
      </c>
      <c r="C1203" s="2"/>
      <c r="D1203" s="4" t="s">
        <v>70</v>
      </c>
      <c r="E1203" s="4">
        <v>4056994</v>
      </c>
      <c r="F1203" s="5">
        <v>7727</v>
      </c>
      <c r="G1203" s="5">
        <v>22505</v>
      </c>
      <c r="H1203" s="5">
        <v>3490</v>
      </c>
      <c r="I1203" s="5">
        <v>27371</v>
      </c>
      <c r="J1203" s="5">
        <v>10107</v>
      </c>
      <c r="K1203" s="5" t="s">
        <v>33</v>
      </c>
      <c r="L1203" s="5">
        <v>71201</v>
      </c>
      <c r="M1203" s="5">
        <v>300809</v>
      </c>
      <c r="N1203" s="5">
        <v>34874</v>
      </c>
      <c r="O1203" s="5">
        <v>5330</v>
      </c>
      <c r="P1203" s="5">
        <v>1410</v>
      </c>
      <c r="Q1203" s="5" t="s">
        <v>33</v>
      </c>
      <c r="R1203" s="5" t="s">
        <v>33</v>
      </c>
      <c r="S1203" s="5">
        <v>9673</v>
      </c>
      <c r="T1203" s="5">
        <v>6025</v>
      </c>
      <c r="U1203" s="5">
        <v>9670</v>
      </c>
      <c r="V1203" s="5">
        <v>707</v>
      </c>
      <c r="W1203" s="5">
        <v>82</v>
      </c>
      <c r="X1203" s="5">
        <v>104831</v>
      </c>
      <c r="Y1203" s="5">
        <v>2879</v>
      </c>
    </row>
    <row r="1204" spans="1:25" x14ac:dyDescent="0.3">
      <c r="A1204" s="1">
        <v>4056994</v>
      </c>
      <c r="B1204" s="1" t="s">
        <v>16</v>
      </c>
      <c r="C1204" s="2"/>
      <c r="D1204" s="4" t="s">
        <v>70</v>
      </c>
      <c r="E1204" s="4">
        <v>4056994</v>
      </c>
      <c r="F1204" s="5">
        <v>575</v>
      </c>
      <c r="G1204" s="5">
        <v>77173</v>
      </c>
      <c r="H1204" s="5">
        <v>15806</v>
      </c>
      <c r="I1204" s="5">
        <v>35217</v>
      </c>
      <c r="J1204" s="5">
        <v>4094</v>
      </c>
      <c r="K1204" s="5" t="s">
        <v>33</v>
      </c>
      <c r="L1204" s="5">
        <v>132864</v>
      </c>
      <c r="M1204" s="5">
        <v>259389</v>
      </c>
      <c r="N1204" s="5">
        <v>37828</v>
      </c>
      <c r="O1204" s="5">
        <v>5049</v>
      </c>
      <c r="P1204" s="5">
        <v>1392</v>
      </c>
      <c r="Q1204" s="5" t="s">
        <v>33</v>
      </c>
      <c r="R1204" s="5" t="s">
        <v>33</v>
      </c>
      <c r="S1204" s="5">
        <v>9234</v>
      </c>
      <c r="T1204" s="5">
        <v>5870</v>
      </c>
      <c r="U1204" s="5">
        <v>10956</v>
      </c>
      <c r="V1204" s="5">
        <v>936</v>
      </c>
      <c r="W1204" s="5">
        <v>80</v>
      </c>
      <c r="X1204" s="5">
        <v>101163</v>
      </c>
      <c r="Y1204" s="5">
        <v>3155</v>
      </c>
    </row>
    <row r="1205" spans="1:25" x14ac:dyDescent="0.3">
      <c r="A1205" s="1">
        <v>4056994</v>
      </c>
      <c r="B1205" s="1" t="s">
        <v>17</v>
      </c>
      <c r="C1205" s="2"/>
      <c r="D1205" s="4" t="s">
        <v>70</v>
      </c>
      <c r="E1205" s="4">
        <v>4056994</v>
      </c>
      <c r="F1205" s="5">
        <v>277</v>
      </c>
      <c r="G1205" s="5">
        <v>7191</v>
      </c>
      <c r="H1205" s="5">
        <v>2049</v>
      </c>
      <c r="I1205" s="5">
        <v>25784</v>
      </c>
      <c r="J1205" s="5">
        <v>5828</v>
      </c>
      <c r="K1205" s="5" t="s">
        <v>33</v>
      </c>
      <c r="L1205" s="5">
        <v>41129</v>
      </c>
      <c r="M1205" s="5">
        <v>269913</v>
      </c>
      <c r="N1205" s="5">
        <v>37365</v>
      </c>
      <c r="O1205" s="5">
        <v>20833</v>
      </c>
      <c r="P1205" s="5">
        <v>1368</v>
      </c>
      <c r="Q1205" s="5" t="s">
        <v>33</v>
      </c>
      <c r="R1205" s="5" t="s">
        <v>33</v>
      </c>
      <c r="S1205" s="5">
        <v>9246</v>
      </c>
      <c r="T1205" s="5">
        <v>6168</v>
      </c>
      <c r="U1205" s="5">
        <v>10632</v>
      </c>
      <c r="V1205" s="5">
        <v>1184</v>
      </c>
      <c r="W1205" s="5">
        <v>77</v>
      </c>
      <c r="X1205" s="5">
        <v>83313</v>
      </c>
      <c r="Y1205" s="5">
        <v>3120</v>
      </c>
    </row>
    <row r="1206" spans="1:25" x14ac:dyDescent="0.3">
      <c r="A1206" s="1">
        <v>4056994</v>
      </c>
      <c r="B1206" s="1" t="s">
        <v>18</v>
      </c>
      <c r="C1206" s="2"/>
      <c r="D1206" s="4" t="s">
        <v>70</v>
      </c>
      <c r="E1206" s="4">
        <v>4056994</v>
      </c>
      <c r="F1206" s="5">
        <v>2448</v>
      </c>
      <c r="G1206" s="5">
        <v>19814</v>
      </c>
      <c r="H1206" s="5">
        <v>1108</v>
      </c>
      <c r="I1206" s="5">
        <v>26771</v>
      </c>
      <c r="J1206" s="5">
        <v>5502</v>
      </c>
      <c r="K1206" s="5" t="s">
        <v>33</v>
      </c>
      <c r="L1206" s="5">
        <v>55643</v>
      </c>
      <c r="M1206" s="5">
        <v>309837</v>
      </c>
      <c r="N1206" s="5">
        <v>35160</v>
      </c>
      <c r="O1206" s="5">
        <v>4946</v>
      </c>
      <c r="P1206" s="5">
        <v>1359</v>
      </c>
      <c r="Q1206" s="5" t="s">
        <v>33</v>
      </c>
      <c r="R1206" s="5" t="s">
        <v>33</v>
      </c>
      <c r="S1206" s="5">
        <v>9212</v>
      </c>
      <c r="T1206" s="5">
        <v>6400</v>
      </c>
      <c r="U1206" s="5">
        <v>11310</v>
      </c>
      <c r="V1206" s="5">
        <v>1438</v>
      </c>
      <c r="W1206" s="5">
        <v>75</v>
      </c>
      <c r="X1206" s="5">
        <v>75664</v>
      </c>
      <c r="Y1206" s="5">
        <v>3091</v>
      </c>
    </row>
    <row r="1207" spans="1:25" x14ac:dyDescent="0.3">
      <c r="A1207" s="1">
        <v>4056994</v>
      </c>
      <c r="B1207" s="1" t="s">
        <v>19</v>
      </c>
      <c r="C1207" s="2"/>
      <c r="D1207" s="4" t="s">
        <v>70</v>
      </c>
      <c r="E1207" s="4">
        <v>4056994</v>
      </c>
      <c r="F1207" s="5">
        <v>1795</v>
      </c>
      <c r="G1207" s="5">
        <v>24096</v>
      </c>
      <c r="H1207" s="5">
        <v>5829</v>
      </c>
      <c r="I1207" s="5">
        <v>25111</v>
      </c>
      <c r="J1207" s="5">
        <v>3509</v>
      </c>
      <c r="K1207" s="5" t="s">
        <v>33</v>
      </c>
      <c r="L1207" s="5">
        <v>60339</v>
      </c>
      <c r="M1207" s="5">
        <v>258040</v>
      </c>
      <c r="N1207" s="5">
        <v>31377</v>
      </c>
      <c r="O1207" s="5">
        <v>4356</v>
      </c>
      <c r="P1207" s="5">
        <v>1098</v>
      </c>
      <c r="Q1207" s="5" t="s">
        <v>33</v>
      </c>
      <c r="R1207" s="5" t="s">
        <v>33</v>
      </c>
      <c r="S1207" s="5">
        <v>9134</v>
      </c>
      <c r="T1207" s="5">
        <v>5627</v>
      </c>
      <c r="U1207" s="5">
        <v>10715</v>
      </c>
      <c r="V1207" s="5">
        <v>1795</v>
      </c>
      <c r="W1207" s="5">
        <v>70</v>
      </c>
      <c r="X1207" s="5">
        <v>74782</v>
      </c>
      <c r="Y1207" s="5">
        <v>3698</v>
      </c>
    </row>
    <row r="1208" spans="1:25" x14ac:dyDescent="0.3">
      <c r="A1208" s="1">
        <v>4056994</v>
      </c>
      <c r="B1208" s="1" t="s">
        <v>20</v>
      </c>
      <c r="C1208" s="2"/>
      <c r="D1208" s="4" t="s">
        <v>70</v>
      </c>
      <c r="E1208" s="4">
        <v>4056994</v>
      </c>
      <c r="F1208" s="5">
        <v>65</v>
      </c>
      <c r="G1208" s="5">
        <v>12618</v>
      </c>
      <c r="H1208" s="5">
        <v>4895</v>
      </c>
      <c r="I1208" s="5">
        <v>25817</v>
      </c>
      <c r="J1208" s="5">
        <v>6459</v>
      </c>
      <c r="K1208" s="5" t="s">
        <v>33</v>
      </c>
      <c r="L1208" s="5">
        <v>49854</v>
      </c>
      <c r="M1208" s="5">
        <v>146481</v>
      </c>
      <c r="N1208" s="5">
        <v>27501</v>
      </c>
      <c r="O1208" s="5">
        <v>3671</v>
      </c>
      <c r="P1208" s="5">
        <v>812</v>
      </c>
      <c r="Q1208" s="5" t="s">
        <v>33</v>
      </c>
      <c r="R1208" s="5" t="s">
        <v>33</v>
      </c>
      <c r="S1208" s="5">
        <v>8284</v>
      </c>
      <c r="T1208" s="5">
        <v>5391</v>
      </c>
      <c r="U1208" s="5">
        <v>10134</v>
      </c>
      <c r="V1208" s="5">
        <v>2409</v>
      </c>
      <c r="W1208" s="5">
        <v>64</v>
      </c>
      <c r="X1208" s="5">
        <v>77318</v>
      </c>
      <c r="Y1208" s="5">
        <v>2603</v>
      </c>
    </row>
    <row r="1209" spans="1:25" x14ac:dyDescent="0.3">
      <c r="A1209" s="1">
        <v>4056994</v>
      </c>
      <c r="B1209" s="1" t="s">
        <v>21</v>
      </c>
      <c r="C1209" s="2"/>
      <c r="D1209" s="4" t="s">
        <v>70</v>
      </c>
      <c r="E1209" s="4">
        <v>4056994</v>
      </c>
      <c r="F1209" s="5">
        <v>1719</v>
      </c>
      <c r="G1209" s="5">
        <v>6467</v>
      </c>
      <c r="H1209" s="5">
        <v>3092</v>
      </c>
      <c r="I1209" s="5">
        <v>25343</v>
      </c>
      <c r="J1209" s="5">
        <v>6914</v>
      </c>
      <c r="K1209" s="5" t="s">
        <v>33</v>
      </c>
      <c r="L1209" s="5">
        <v>43534</v>
      </c>
      <c r="M1209" s="5">
        <v>164273</v>
      </c>
      <c r="N1209" s="5">
        <v>26962</v>
      </c>
      <c r="O1209" s="5">
        <v>2959</v>
      </c>
      <c r="P1209" s="5">
        <v>939</v>
      </c>
      <c r="Q1209" s="5" t="s">
        <v>33</v>
      </c>
      <c r="R1209" s="5" t="s">
        <v>33</v>
      </c>
      <c r="S1209" s="5">
        <v>8059</v>
      </c>
      <c r="T1209" s="5">
        <v>5006</v>
      </c>
      <c r="U1209" s="5">
        <v>8113</v>
      </c>
      <c r="V1209" s="5">
        <v>2122</v>
      </c>
      <c r="W1209" s="5">
        <v>106</v>
      </c>
      <c r="X1209" s="5">
        <v>91934</v>
      </c>
      <c r="Y1209" s="5">
        <v>2049</v>
      </c>
    </row>
    <row r="1210" spans="1:25" x14ac:dyDescent="0.3">
      <c r="A1210" s="1">
        <v>4056994</v>
      </c>
      <c r="B1210" s="1" t="s">
        <v>22</v>
      </c>
      <c r="C1210" s="2"/>
      <c r="D1210" s="4" t="s">
        <v>70</v>
      </c>
      <c r="E1210" s="4">
        <v>4056994</v>
      </c>
      <c r="F1210" s="5">
        <v>1168</v>
      </c>
      <c r="G1210" s="5">
        <v>7593</v>
      </c>
      <c r="H1210" s="5">
        <v>3973</v>
      </c>
      <c r="I1210" s="5">
        <v>25448</v>
      </c>
      <c r="J1210" s="5">
        <v>11793</v>
      </c>
      <c r="K1210" s="5" t="s">
        <v>33</v>
      </c>
      <c r="L1210" s="5">
        <v>49975</v>
      </c>
      <c r="M1210" s="5">
        <v>164230</v>
      </c>
      <c r="N1210" s="5">
        <v>26633</v>
      </c>
      <c r="O1210" s="5">
        <v>3822</v>
      </c>
      <c r="P1210" s="5">
        <v>874</v>
      </c>
      <c r="Q1210" s="5" t="s">
        <v>33</v>
      </c>
      <c r="R1210" s="5" t="s">
        <v>33</v>
      </c>
      <c r="S1210" s="5">
        <v>7880</v>
      </c>
      <c r="T1210" s="5">
        <v>5142</v>
      </c>
      <c r="U1210" s="5">
        <v>8077</v>
      </c>
      <c r="V1210" s="5">
        <v>2543</v>
      </c>
      <c r="W1210" s="5">
        <v>0</v>
      </c>
      <c r="X1210" s="5">
        <v>91587</v>
      </c>
      <c r="Y1210" s="5">
        <v>2133</v>
      </c>
    </row>
    <row r="1211" spans="1:25" x14ac:dyDescent="0.3">
      <c r="A1211" s="1">
        <v>4056994</v>
      </c>
      <c r="B1211" s="1" t="s">
        <v>23</v>
      </c>
      <c r="C1211" s="2"/>
      <c r="D1211" s="4" t="s">
        <v>70</v>
      </c>
      <c r="E1211" s="4">
        <v>4056994</v>
      </c>
      <c r="F1211" s="5">
        <v>1501</v>
      </c>
      <c r="G1211" s="5">
        <v>26011</v>
      </c>
      <c r="H1211" s="5">
        <v>7121</v>
      </c>
      <c r="I1211" s="5">
        <v>20321</v>
      </c>
      <c r="J1211" s="5">
        <v>3596</v>
      </c>
      <c r="K1211" s="5" t="s">
        <v>33</v>
      </c>
      <c r="L1211" s="5">
        <v>58549</v>
      </c>
      <c r="M1211" s="5">
        <v>164450</v>
      </c>
      <c r="N1211" s="5">
        <v>31549</v>
      </c>
      <c r="O1211" s="5">
        <v>4093</v>
      </c>
      <c r="P1211" s="5">
        <v>782</v>
      </c>
      <c r="Q1211" s="5" t="s">
        <v>33</v>
      </c>
      <c r="R1211" s="5" t="s">
        <v>33</v>
      </c>
      <c r="S1211" s="5">
        <v>8370</v>
      </c>
      <c r="T1211" s="5">
        <v>5080</v>
      </c>
      <c r="U1211" s="5">
        <v>9330</v>
      </c>
      <c r="V1211" s="5">
        <v>2350</v>
      </c>
      <c r="W1211" s="5">
        <v>0</v>
      </c>
      <c r="X1211" s="5">
        <v>102389</v>
      </c>
      <c r="Y1211" s="5">
        <v>2035</v>
      </c>
    </row>
    <row r="1212" spans="1:25" x14ac:dyDescent="0.3">
      <c r="A1212" s="1">
        <v>4056994</v>
      </c>
      <c r="B1212" s="1" t="s">
        <v>24</v>
      </c>
      <c r="C1212" s="2"/>
      <c r="D1212" s="4" t="s">
        <v>70</v>
      </c>
      <c r="E1212" s="4">
        <v>4056994</v>
      </c>
      <c r="F1212" s="5">
        <v>1546</v>
      </c>
      <c r="G1212" s="5">
        <v>20834</v>
      </c>
      <c r="H1212" s="5">
        <v>1855</v>
      </c>
      <c r="I1212" s="5">
        <v>24032</v>
      </c>
      <c r="J1212" s="5">
        <v>4924</v>
      </c>
      <c r="K1212" s="5" t="s">
        <v>33</v>
      </c>
      <c r="L1212" s="5">
        <v>53192</v>
      </c>
      <c r="M1212" s="5">
        <v>206723</v>
      </c>
      <c r="N1212" s="5">
        <v>35781</v>
      </c>
      <c r="O1212" s="5">
        <v>5377</v>
      </c>
      <c r="P1212" s="5">
        <v>679</v>
      </c>
      <c r="Q1212" s="5" t="s">
        <v>33</v>
      </c>
      <c r="R1212" s="5" t="s">
        <v>33</v>
      </c>
      <c r="S1212" s="5">
        <v>8068</v>
      </c>
      <c r="T1212" s="5">
        <v>4971</v>
      </c>
      <c r="U1212" s="5">
        <v>9108</v>
      </c>
      <c r="V1212" s="5">
        <v>2822</v>
      </c>
      <c r="W1212" s="5">
        <v>0</v>
      </c>
      <c r="X1212" s="5">
        <v>65306</v>
      </c>
      <c r="Y1212" s="5">
        <v>1981</v>
      </c>
    </row>
    <row r="1213" spans="1:25" x14ac:dyDescent="0.3">
      <c r="A1213" s="1">
        <v>4056994</v>
      </c>
      <c r="B1213" s="1" t="s">
        <v>25</v>
      </c>
      <c r="C1213" s="2"/>
      <c r="D1213" s="4" t="s">
        <v>70</v>
      </c>
      <c r="E1213" s="4">
        <v>4056994</v>
      </c>
      <c r="F1213" s="5">
        <v>2357</v>
      </c>
      <c r="G1213" s="5">
        <v>19310</v>
      </c>
      <c r="H1213" s="5">
        <v>3839</v>
      </c>
      <c r="I1213" s="5">
        <v>21183</v>
      </c>
      <c r="J1213" s="5">
        <v>7547</v>
      </c>
      <c r="K1213" s="5" t="s">
        <v>33</v>
      </c>
      <c r="L1213" s="5">
        <v>54237</v>
      </c>
      <c r="M1213" s="5">
        <v>234869</v>
      </c>
      <c r="N1213" s="5">
        <v>35595</v>
      </c>
      <c r="O1213" s="5">
        <v>6076</v>
      </c>
      <c r="P1213" s="5">
        <v>903</v>
      </c>
      <c r="Q1213" s="5" t="s">
        <v>33</v>
      </c>
      <c r="R1213" s="5" t="s">
        <v>33</v>
      </c>
      <c r="S1213" s="5">
        <v>7884</v>
      </c>
      <c r="T1213" s="5">
        <v>5758</v>
      </c>
      <c r="U1213" s="5">
        <v>7993</v>
      </c>
      <c r="V1213" s="5">
        <v>2422</v>
      </c>
      <c r="W1213" s="5">
        <v>0</v>
      </c>
      <c r="X1213" s="5">
        <v>62956</v>
      </c>
      <c r="Y1213" s="5">
        <v>1767</v>
      </c>
    </row>
    <row r="1214" spans="1:25" x14ac:dyDescent="0.3">
      <c r="A1214" s="1">
        <v>4056994</v>
      </c>
      <c r="B1214" s="1" t="s">
        <v>26</v>
      </c>
      <c r="C1214" s="2"/>
      <c r="D1214" s="4" t="s">
        <v>70</v>
      </c>
      <c r="E1214" s="4">
        <v>4056994</v>
      </c>
      <c r="F1214" s="5">
        <v>1767</v>
      </c>
      <c r="G1214" s="5">
        <v>10690</v>
      </c>
      <c r="H1214" s="5">
        <v>4524</v>
      </c>
      <c r="I1214" s="5">
        <v>8838</v>
      </c>
      <c r="J1214" s="5">
        <v>4503</v>
      </c>
      <c r="K1214" s="5" t="s">
        <v>33</v>
      </c>
      <c r="L1214" s="5">
        <v>30323</v>
      </c>
      <c r="M1214" s="5">
        <v>247480</v>
      </c>
      <c r="N1214" s="5">
        <v>32417</v>
      </c>
      <c r="O1214" s="5">
        <v>7155</v>
      </c>
      <c r="P1214" s="5">
        <v>931</v>
      </c>
      <c r="Q1214" s="5" t="s">
        <v>33</v>
      </c>
      <c r="R1214" s="5" t="s">
        <v>33</v>
      </c>
      <c r="S1214" s="5">
        <v>7713</v>
      </c>
      <c r="T1214" s="5">
        <v>4396</v>
      </c>
      <c r="U1214" s="5">
        <v>9175</v>
      </c>
      <c r="V1214" s="5">
        <v>2426</v>
      </c>
      <c r="W1214" s="5">
        <v>0</v>
      </c>
      <c r="X1214" s="5">
        <v>63737</v>
      </c>
      <c r="Y1214" s="5">
        <v>1706</v>
      </c>
    </row>
    <row r="1215" spans="1:25" x14ac:dyDescent="0.3">
      <c r="A1215" s="1">
        <v>4056994</v>
      </c>
      <c r="B1215" s="1" t="s">
        <v>27</v>
      </c>
      <c r="C1215" s="2"/>
      <c r="D1215" s="4" t="s">
        <v>70</v>
      </c>
      <c r="E1215" s="4">
        <v>4056994</v>
      </c>
      <c r="F1215" s="5">
        <v>2538</v>
      </c>
      <c r="G1215" s="5">
        <v>32741</v>
      </c>
      <c r="H1215" s="5">
        <v>557</v>
      </c>
      <c r="I1215" s="5">
        <v>12684</v>
      </c>
      <c r="J1215" s="5">
        <v>5608</v>
      </c>
      <c r="K1215" s="5" t="s">
        <v>33</v>
      </c>
      <c r="L1215" s="5">
        <v>54128</v>
      </c>
      <c r="M1215" s="5">
        <v>226560</v>
      </c>
      <c r="N1215" s="5">
        <v>32815</v>
      </c>
      <c r="O1215" s="5">
        <v>4680</v>
      </c>
      <c r="P1215" s="5">
        <v>744</v>
      </c>
      <c r="Q1215" s="5" t="s">
        <v>33</v>
      </c>
      <c r="R1215" s="5" t="s">
        <v>33</v>
      </c>
      <c r="S1215" s="5">
        <v>7385</v>
      </c>
      <c r="T1215" s="5">
        <v>4382</v>
      </c>
      <c r="U1215" s="5">
        <v>10780</v>
      </c>
      <c r="V1215" s="5">
        <v>1822</v>
      </c>
      <c r="W1215" s="5">
        <v>0</v>
      </c>
      <c r="X1215" s="5">
        <v>63504</v>
      </c>
      <c r="Y1215" s="5">
        <v>1410</v>
      </c>
    </row>
    <row r="1216" spans="1:25" x14ac:dyDescent="0.3">
      <c r="A1216" s="1">
        <v>4056994</v>
      </c>
      <c r="B1216" s="1" t="s">
        <v>28</v>
      </c>
      <c r="C1216" s="2"/>
      <c r="D1216" s="4" t="s">
        <v>70</v>
      </c>
      <c r="E1216" s="4">
        <v>4056994</v>
      </c>
      <c r="F1216" s="5">
        <v>548</v>
      </c>
      <c r="G1216" s="5">
        <v>5442</v>
      </c>
      <c r="H1216" s="5">
        <v>5192</v>
      </c>
      <c r="I1216" s="5">
        <v>12810</v>
      </c>
      <c r="J1216" s="5">
        <v>15396</v>
      </c>
      <c r="K1216" s="5" t="s">
        <v>33</v>
      </c>
      <c r="L1216" s="5">
        <v>39389</v>
      </c>
      <c r="M1216" s="5">
        <v>223927</v>
      </c>
      <c r="N1216" s="5">
        <v>25421</v>
      </c>
      <c r="O1216" s="5">
        <v>5116</v>
      </c>
      <c r="P1216" s="5">
        <v>846</v>
      </c>
      <c r="Q1216" s="5" t="s">
        <v>33</v>
      </c>
      <c r="R1216" s="5" t="s">
        <v>33</v>
      </c>
      <c r="S1216" s="5">
        <v>6480</v>
      </c>
      <c r="T1216" s="5">
        <v>4191</v>
      </c>
      <c r="U1216" s="5">
        <v>8492</v>
      </c>
      <c r="V1216" s="5">
        <v>1716</v>
      </c>
      <c r="W1216" s="5">
        <v>0</v>
      </c>
      <c r="X1216" s="5">
        <v>63155</v>
      </c>
      <c r="Y1216" s="5">
        <v>1008</v>
      </c>
    </row>
    <row r="1217" spans="1:25" x14ac:dyDescent="0.3">
      <c r="A1217" s="1">
        <v>4056994</v>
      </c>
      <c r="B1217" s="1" t="s">
        <v>29</v>
      </c>
      <c r="C1217" s="2"/>
      <c r="D1217" s="4" t="s">
        <v>70</v>
      </c>
      <c r="E1217" s="4">
        <v>4056994</v>
      </c>
      <c r="F1217" s="5">
        <v>1785</v>
      </c>
      <c r="G1217" s="5">
        <v>147700</v>
      </c>
      <c r="H1217" s="5">
        <v>99083</v>
      </c>
      <c r="I1217" s="5">
        <v>13843</v>
      </c>
      <c r="J1217" s="5">
        <v>18</v>
      </c>
      <c r="K1217" s="5" t="s">
        <v>33</v>
      </c>
      <c r="L1217" s="5">
        <v>262429</v>
      </c>
      <c r="M1217" s="5">
        <v>224720</v>
      </c>
      <c r="N1217" s="5">
        <v>24622</v>
      </c>
      <c r="O1217" s="5">
        <v>5200</v>
      </c>
      <c r="P1217" s="5">
        <v>1036</v>
      </c>
      <c r="Q1217" s="5" t="s">
        <v>33</v>
      </c>
      <c r="R1217" s="5" t="s">
        <v>33</v>
      </c>
      <c r="S1217" s="5">
        <v>5747</v>
      </c>
      <c r="T1217" s="5">
        <v>4402</v>
      </c>
      <c r="U1217" s="5">
        <v>7051</v>
      </c>
      <c r="V1217" s="5">
        <v>1229</v>
      </c>
      <c r="W1217" s="5">
        <v>0</v>
      </c>
      <c r="X1217" s="5">
        <v>54607</v>
      </c>
      <c r="Y1217" s="5">
        <v>776</v>
      </c>
    </row>
    <row r="1218" spans="1:25" x14ac:dyDescent="0.3">
      <c r="A1218" s="1">
        <v>4056994</v>
      </c>
      <c r="B1218" s="1" t="s">
        <v>30</v>
      </c>
      <c r="C1218" s="2"/>
      <c r="D1218" s="4" t="s">
        <v>70</v>
      </c>
      <c r="E1218" s="4">
        <v>4056994</v>
      </c>
      <c r="F1218" s="5">
        <v>21424</v>
      </c>
      <c r="G1218" s="5">
        <v>58</v>
      </c>
      <c r="H1218" s="5">
        <v>6224</v>
      </c>
      <c r="I1218" s="5">
        <v>13312</v>
      </c>
      <c r="J1218" s="5">
        <v>4827</v>
      </c>
      <c r="K1218" s="5" t="s">
        <v>33</v>
      </c>
      <c r="L1218" s="5">
        <v>45908</v>
      </c>
      <c r="M1218" s="5">
        <v>208188</v>
      </c>
      <c r="N1218" s="5">
        <v>20576</v>
      </c>
      <c r="O1218" s="5">
        <v>5167</v>
      </c>
      <c r="P1218" s="5">
        <v>624</v>
      </c>
      <c r="Q1218" s="5" t="s">
        <v>33</v>
      </c>
      <c r="R1218" s="5" t="s">
        <v>33</v>
      </c>
      <c r="S1218" s="5">
        <v>5734</v>
      </c>
      <c r="T1218" s="5">
        <v>3790</v>
      </c>
      <c r="U1218" s="5">
        <v>6412</v>
      </c>
      <c r="V1218" s="5">
        <v>1806</v>
      </c>
      <c r="W1218" s="5">
        <v>61</v>
      </c>
      <c r="X1218" s="5">
        <v>48416</v>
      </c>
      <c r="Y1218" s="5">
        <v>630</v>
      </c>
    </row>
    <row r="1219" spans="1:25" x14ac:dyDescent="0.3">
      <c r="A1219" s="1">
        <v>4056994</v>
      </c>
      <c r="B1219" s="1" t="s">
        <v>31</v>
      </c>
      <c r="C1219" s="2"/>
      <c r="D1219" s="4" t="s">
        <v>70</v>
      </c>
      <c r="E1219" s="4">
        <v>4056994</v>
      </c>
      <c r="F1219" s="5">
        <v>0</v>
      </c>
      <c r="G1219" s="5">
        <v>4723</v>
      </c>
      <c r="H1219" s="5">
        <v>923</v>
      </c>
      <c r="I1219" s="5">
        <v>10644</v>
      </c>
      <c r="J1219" s="5">
        <v>1897</v>
      </c>
      <c r="K1219" s="5" t="s">
        <v>33</v>
      </c>
      <c r="L1219" s="5">
        <v>18187</v>
      </c>
      <c r="M1219" s="5">
        <v>161386</v>
      </c>
      <c r="N1219" s="5">
        <v>14716</v>
      </c>
      <c r="O1219" s="5">
        <v>4674</v>
      </c>
      <c r="P1219" s="5">
        <v>597</v>
      </c>
      <c r="Q1219" s="5" t="s">
        <v>33</v>
      </c>
      <c r="R1219" s="5" t="s">
        <v>33</v>
      </c>
      <c r="S1219" s="5">
        <v>5656</v>
      </c>
      <c r="T1219" s="5">
        <v>4215</v>
      </c>
      <c r="U1219" s="5">
        <v>6320</v>
      </c>
      <c r="V1219" s="5">
        <v>2474</v>
      </c>
      <c r="W1219" s="5">
        <v>334</v>
      </c>
      <c r="X1219" s="5">
        <v>44404</v>
      </c>
      <c r="Y1219" s="5">
        <v>670</v>
      </c>
    </row>
    <row r="1220" spans="1:25" x14ac:dyDescent="0.3">
      <c r="A1220" s="1">
        <v>3005475</v>
      </c>
      <c r="B1220" s="1" t="s">
        <v>0</v>
      </c>
      <c r="C1220" s="2"/>
      <c r="D1220" s="4" t="s">
        <v>71</v>
      </c>
      <c r="E1220" s="4">
        <v>3005475</v>
      </c>
      <c r="F1220" s="5">
        <v>5084</v>
      </c>
      <c r="G1220" s="5">
        <v>39953</v>
      </c>
      <c r="H1220" s="5">
        <v>29609</v>
      </c>
      <c r="I1220" s="5">
        <v>69871</v>
      </c>
      <c r="J1220" s="5">
        <v>25742</v>
      </c>
      <c r="K1220" s="5">
        <v>0</v>
      </c>
      <c r="L1220" s="5">
        <v>170259</v>
      </c>
      <c r="M1220" s="5">
        <v>179163</v>
      </c>
      <c r="N1220" s="5">
        <v>25204</v>
      </c>
      <c r="O1220" s="5">
        <v>20410</v>
      </c>
      <c r="P1220" s="5">
        <v>4016</v>
      </c>
      <c r="Q1220" s="5">
        <v>0</v>
      </c>
      <c r="R1220" s="5">
        <v>0</v>
      </c>
      <c r="S1220" s="5">
        <v>8499</v>
      </c>
      <c r="T1220" s="5">
        <v>16313</v>
      </c>
      <c r="U1220" s="5">
        <v>9100</v>
      </c>
      <c r="V1220" s="5">
        <v>4177</v>
      </c>
      <c r="W1220" s="5">
        <v>120</v>
      </c>
      <c r="X1220" s="5">
        <v>58229</v>
      </c>
      <c r="Y1220" s="5">
        <v>593</v>
      </c>
    </row>
    <row r="1221" spans="1:25" x14ac:dyDescent="0.3">
      <c r="A1221" s="1">
        <v>3005475</v>
      </c>
      <c r="B1221" s="1" t="s">
        <v>1</v>
      </c>
      <c r="C1221" s="2"/>
      <c r="D1221" s="4" t="s">
        <v>71</v>
      </c>
      <c r="E1221" s="4">
        <v>3005475</v>
      </c>
      <c r="F1221" s="5">
        <v>2213</v>
      </c>
      <c r="G1221" s="5">
        <v>23338</v>
      </c>
      <c r="H1221" s="5">
        <v>28420</v>
      </c>
      <c r="I1221" s="5">
        <v>46229</v>
      </c>
      <c r="J1221" s="5">
        <v>2548</v>
      </c>
      <c r="K1221" s="5">
        <v>0</v>
      </c>
      <c r="L1221" s="5">
        <v>102747</v>
      </c>
      <c r="M1221" s="5">
        <v>198404</v>
      </c>
      <c r="N1221" s="5">
        <v>27605</v>
      </c>
      <c r="O1221" s="5">
        <v>20781</v>
      </c>
      <c r="P1221" s="5">
        <v>4682</v>
      </c>
      <c r="Q1221" s="5">
        <v>0</v>
      </c>
      <c r="R1221" s="5">
        <v>0</v>
      </c>
      <c r="S1221" s="5">
        <v>8336</v>
      </c>
      <c r="T1221" s="5">
        <v>18274</v>
      </c>
      <c r="U1221" s="5">
        <v>9495</v>
      </c>
      <c r="V1221" s="5">
        <v>4696</v>
      </c>
      <c r="W1221" s="5">
        <v>158</v>
      </c>
      <c r="X1221" s="5">
        <v>53633</v>
      </c>
      <c r="Y1221" s="5">
        <v>633</v>
      </c>
    </row>
    <row r="1222" spans="1:25" x14ac:dyDescent="0.3">
      <c r="A1222" s="1">
        <v>3005475</v>
      </c>
      <c r="B1222" s="1" t="s">
        <v>2</v>
      </c>
      <c r="C1222" s="2"/>
      <c r="D1222" s="4" t="s">
        <v>71</v>
      </c>
      <c r="E1222" s="4">
        <v>3005475</v>
      </c>
      <c r="F1222" s="5">
        <v>2220</v>
      </c>
      <c r="G1222" s="5">
        <v>22209</v>
      </c>
      <c r="H1222" s="5">
        <v>23424</v>
      </c>
      <c r="I1222" s="5">
        <v>51716</v>
      </c>
      <c r="J1222" s="5">
        <v>2896</v>
      </c>
      <c r="K1222" s="5">
        <v>0</v>
      </c>
      <c r="L1222" s="5">
        <v>102465</v>
      </c>
      <c r="M1222" s="5">
        <v>153463</v>
      </c>
      <c r="N1222" s="5">
        <v>25262</v>
      </c>
      <c r="O1222" s="5">
        <v>20849</v>
      </c>
      <c r="P1222" s="5">
        <v>4177</v>
      </c>
      <c r="Q1222" s="5">
        <v>0</v>
      </c>
      <c r="R1222" s="5">
        <v>0</v>
      </c>
      <c r="S1222" s="5">
        <v>8488</v>
      </c>
      <c r="T1222" s="5">
        <v>16402</v>
      </c>
      <c r="U1222" s="5">
        <v>8354</v>
      </c>
      <c r="V1222" s="5">
        <v>4036</v>
      </c>
      <c r="W1222" s="5">
        <v>158</v>
      </c>
      <c r="X1222" s="5">
        <v>52571</v>
      </c>
      <c r="Y1222" s="5">
        <v>592</v>
      </c>
    </row>
    <row r="1223" spans="1:25" x14ac:dyDescent="0.3">
      <c r="A1223" s="1">
        <v>3005475</v>
      </c>
      <c r="B1223" s="1" t="s">
        <v>3</v>
      </c>
      <c r="C1223" s="2"/>
      <c r="D1223" s="4" t="s">
        <v>71</v>
      </c>
      <c r="E1223" s="4">
        <v>3005475</v>
      </c>
      <c r="F1223" s="5">
        <v>2705</v>
      </c>
      <c r="G1223" s="5">
        <v>196562</v>
      </c>
      <c r="H1223" s="5">
        <v>23996</v>
      </c>
      <c r="I1223" s="5">
        <v>38100</v>
      </c>
      <c r="J1223" s="5">
        <v>7558</v>
      </c>
      <c r="K1223" s="5">
        <v>0</v>
      </c>
      <c r="L1223" s="5">
        <v>268920</v>
      </c>
      <c r="M1223" s="5">
        <v>172804</v>
      </c>
      <c r="N1223" s="5">
        <v>23036</v>
      </c>
      <c r="O1223" s="5">
        <v>18552</v>
      </c>
      <c r="P1223" s="5">
        <v>3537</v>
      </c>
      <c r="Q1223" s="5">
        <v>0</v>
      </c>
      <c r="R1223" s="5">
        <v>0</v>
      </c>
      <c r="S1223" s="5">
        <v>9063</v>
      </c>
      <c r="T1223" s="5">
        <v>17930</v>
      </c>
      <c r="U1223" s="5">
        <v>8062</v>
      </c>
      <c r="V1223" s="5">
        <v>3371</v>
      </c>
      <c r="W1223" s="5">
        <v>154</v>
      </c>
      <c r="X1223" s="5">
        <v>48472</v>
      </c>
      <c r="Y1223" s="5">
        <v>608</v>
      </c>
    </row>
    <row r="1224" spans="1:25" x14ac:dyDescent="0.3">
      <c r="A1224" s="1">
        <v>3005475</v>
      </c>
      <c r="B1224" s="1" t="s">
        <v>4</v>
      </c>
      <c r="C1224" s="2"/>
      <c r="D1224" s="4" t="s">
        <v>71</v>
      </c>
      <c r="E1224" s="4">
        <v>3005475</v>
      </c>
      <c r="F1224" s="5">
        <v>1573</v>
      </c>
      <c r="G1224" s="5">
        <v>27077</v>
      </c>
      <c r="H1224" s="5">
        <v>33097</v>
      </c>
      <c r="I1224" s="5">
        <v>32341</v>
      </c>
      <c r="J1224" s="5">
        <v>8151</v>
      </c>
      <c r="K1224" s="5">
        <v>0</v>
      </c>
      <c r="L1224" s="5">
        <v>102239</v>
      </c>
      <c r="M1224" s="5">
        <v>189300</v>
      </c>
      <c r="N1224" s="5">
        <v>22737</v>
      </c>
      <c r="O1224" s="5">
        <v>19804</v>
      </c>
      <c r="P1224" s="5">
        <v>3863</v>
      </c>
      <c r="Q1224" s="5">
        <v>0</v>
      </c>
      <c r="R1224" s="5">
        <v>0</v>
      </c>
      <c r="S1224" s="5">
        <v>8953</v>
      </c>
      <c r="T1224" s="5">
        <v>20070</v>
      </c>
      <c r="U1224" s="5">
        <v>8624</v>
      </c>
      <c r="V1224" s="5">
        <v>2986</v>
      </c>
      <c r="W1224" s="5">
        <v>195</v>
      </c>
      <c r="X1224" s="5">
        <v>45729</v>
      </c>
      <c r="Y1224" s="5">
        <v>480</v>
      </c>
    </row>
    <row r="1225" spans="1:25" x14ac:dyDescent="0.3">
      <c r="A1225" s="1">
        <v>3005475</v>
      </c>
      <c r="B1225" s="1" t="s">
        <v>5</v>
      </c>
      <c r="C1225" s="2"/>
      <c r="D1225" s="4" t="s">
        <v>71</v>
      </c>
      <c r="E1225" s="4">
        <v>3005475</v>
      </c>
      <c r="F1225" s="5">
        <v>3034</v>
      </c>
      <c r="G1225" s="5">
        <v>156605</v>
      </c>
      <c r="H1225" s="5">
        <v>26146</v>
      </c>
      <c r="I1225" s="5">
        <v>54676</v>
      </c>
      <c r="J1225" s="5">
        <v>8840</v>
      </c>
      <c r="K1225" s="5">
        <v>0</v>
      </c>
      <c r="L1225" s="5">
        <v>249301</v>
      </c>
      <c r="M1225" s="5">
        <v>232276</v>
      </c>
      <c r="N1225" s="5">
        <v>19192</v>
      </c>
      <c r="O1225" s="5">
        <v>18583</v>
      </c>
      <c r="P1225" s="5">
        <v>4098</v>
      </c>
      <c r="Q1225" s="5">
        <v>0</v>
      </c>
      <c r="R1225" s="5">
        <v>0</v>
      </c>
      <c r="S1225" s="5">
        <v>9245</v>
      </c>
      <c r="T1225" s="5">
        <v>21358</v>
      </c>
      <c r="U1225" s="5">
        <v>9770</v>
      </c>
      <c r="V1225" s="5">
        <v>2910</v>
      </c>
      <c r="W1225" s="5">
        <v>180</v>
      </c>
      <c r="X1225" s="5">
        <v>45025</v>
      </c>
      <c r="Y1225" s="5">
        <v>615</v>
      </c>
    </row>
    <row r="1226" spans="1:25" x14ac:dyDescent="0.3">
      <c r="A1226" s="1">
        <v>3005475</v>
      </c>
      <c r="B1226" s="1" t="s">
        <v>6</v>
      </c>
      <c r="C1226" s="2"/>
      <c r="D1226" s="4" t="s">
        <v>71</v>
      </c>
      <c r="E1226" s="4">
        <v>3005475</v>
      </c>
      <c r="F1226" s="5">
        <v>1666</v>
      </c>
      <c r="G1226" s="5">
        <v>11535</v>
      </c>
      <c r="H1226" s="5">
        <v>12298</v>
      </c>
      <c r="I1226" s="5">
        <v>28798</v>
      </c>
      <c r="J1226" s="5">
        <v>5420</v>
      </c>
      <c r="K1226" s="5">
        <v>0</v>
      </c>
      <c r="L1226" s="5">
        <v>59717</v>
      </c>
      <c r="M1226" s="5">
        <v>192121</v>
      </c>
      <c r="N1226" s="5">
        <v>16798</v>
      </c>
      <c r="O1226" s="5">
        <v>13544</v>
      </c>
      <c r="P1226" s="5">
        <v>3790</v>
      </c>
      <c r="Q1226" s="5">
        <v>0</v>
      </c>
      <c r="R1226" s="5">
        <v>0</v>
      </c>
      <c r="S1226" s="5">
        <v>8205</v>
      </c>
      <c r="T1226" s="5">
        <v>18579</v>
      </c>
      <c r="U1226" s="5">
        <v>10067</v>
      </c>
      <c r="V1226" s="5">
        <v>2209</v>
      </c>
      <c r="W1226" s="5">
        <v>349</v>
      </c>
      <c r="X1226" s="5">
        <v>44334</v>
      </c>
      <c r="Y1226" s="5">
        <v>366</v>
      </c>
    </row>
    <row r="1227" spans="1:25" x14ac:dyDescent="0.3">
      <c r="A1227" s="1">
        <v>3005475</v>
      </c>
      <c r="B1227" s="1" t="s">
        <v>7</v>
      </c>
      <c r="C1227" s="2"/>
      <c r="D1227" s="4" t="s">
        <v>71</v>
      </c>
      <c r="E1227" s="4">
        <v>3005475</v>
      </c>
      <c r="F1227" s="5">
        <v>14473</v>
      </c>
      <c r="G1227" s="5">
        <v>12420</v>
      </c>
      <c r="H1227" s="5">
        <v>19811</v>
      </c>
      <c r="I1227" s="5">
        <v>46602</v>
      </c>
      <c r="J1227" s="5">
        <v>12009</v>
      </c>
      <c r="K1227" s="5">
        <v>0</v>
      </c>
      <c r="L1227" s="5">
        <v>105315</v>
      </c>
      <c r="M1227" s="5">
        <v>194350</v>
      </c>
      <c r="N1227" s="5">
        <v>17774</v>
      </c>
      <c r="O1227" s="5">
        <v>9124</v>
      </c>
      <c r="P1227" s="5">
        <v>3088</v>
      </c>
      <c r="Q1227" s="5">
        <v>0</v>
      </c>
      <c r="R1227" s="5">
        <v>0</v>
      </c>
      <c r="S1227" s="5">
        <v>7862</v>
      </c>
      <c r="T1227" s="5">
        <v>18178</v>
      </c>
      <c r="U1227" s="5">
        <v>9202</v>
      </c>
      <c r="V1227" s="5">
        <v>1857</v>
      </c>
      <c r="W1227" s="5">
        <v>325</v>
      </c>
      <c r="X1227" s="5">
        <v>41782</v>
      </c>
      <c r="Y1227" s="5">
        <v>195</v>
      </c>
    </row>
    <row r="1228" spans="1:25" x14ac:dyDescent="0.3">
      <c r="A1228" s="1">
        <v>3005475</v>
      </c>
      <c r="B1228" s="1" t="s">
        <v>8</v>
      </c>
      <c r="C1228" s="2"/>
      <c r="D1228" s="4" t="s">
        <v>71</v>
      </c>
      <c r="E1228" s="4">
        <v>3005475</v>
      </c>
      <c r="F1228" s="5">
        <v>2018</v>
      </c>
      <c r="G1228" s="5">
        <v>14309</v>
      </c>
      <c r="H1228" s="5">
        <v>12126</v>
      </c>
      <c r="I1228" s="5">
        <v>44271</v>
      </c>
      <c r="J1228" s="5">
        <v>5308</v>
      </c>
      <c r="K1228" s="5">
        <v>0</v>
      </c>
      <c r="L1228" s="5">
        <v>78032</v>
      </c>
      <c r="M1228" s="5">
        <v>216283</v>
      </c>
      <c r="N1228" s="5">
        <v>16866</v>
      </c>
      <c r="O1228" s="5">
        <v>7588</v>
      </c>
      <c r="P1228" s="5">
        <v>3375</v>
      </c>
      <c r="Q1228" s="5">
        <v>0</v>
      </c>
      <c r="R1228" s="5">
        <v>0</v>
      </c>
      <c r="S1228" s="5">
        <v>7676</v>
      </c>
      <c r="T1228" s="5">
        <v>19277</v>
      </c>
      <c r="U1228" s="5">
        <v>9705</v>
      </c>
      <c r="V1228" s="5">
        <v>1831</v>
      </c>
      <c r="W1228" s="5">
        <v>329</v>
      </c>
      <c r="X1228" s="5">
        <v>36661</v>
      </c>
      <c r="Y1228" s="5">
        <v>252</v>
      </c>
    </row>
    <row r="1229" spans="1:25" x14ac:dyDescent="0.3">
      <c r="A1229" s="1">
        <v>3005475</v>
      </c>
      <c r="B1229" s="1" t="s">
        <v>9</v>
      </c>
      <c r="C1229" s="2"/>
      <c r="D1229" s="4" t="s">
        <v>71</v>
      </c>
      <c r="E1229" s="4">
        <v>3005475</v>
      </c>
      <c r="F1229" s="5">
        <v>8046</v>
      </c>
      <c r="G1229" s="5">
        <v>334210</v>
      </c>
      <c r="H1229" s="5">
        <v>17788</v>
      </c>
      <c r="I1229" s="5">
        <v>32678</v>
      </c>
      <c r="J1229" s="5">
        <v>2851</v>
      </c>
      <c r="K1229" s="5">
        <v>0</v>
      </c>
      <c r="L1229" s="5">
        <v>395573</v>
      </c>
      <c r="M1229" s="5">
        <v>213181</v>
      </c>
      <c r="N1229" s="5">
        <v>14580</v>
      </c>
      <c r="O1229" s="5">
        <v>5359</v>
      </c>
      <c r="P1229" s="5">
        <v>3471</v>
      </c>
      <c r="Q1229" s="5">
        <v>0</v>
      </c>
      <c r="R1229" s="5">
        <v>0</v>
      </c>
      <c r="S1229" s="5">
        <v>7538</v>
      </c>
      <c r="T1229" s="5">
        <v>17259</v>
      </c>
      <c r="U1229" s="5">
        <v>11050</v>
      </c>
      <c r="V1229" s="5">
        <v>1598</v>
      </c>
      <c r="W1229" s="5">
        <v>369</v>
      </c>
      <c r="X1229" s="5">
        <v>32464</v>
      </c>
      <c r="Y1229" s="5">
        <v>275</v>
      </c>
    </row>
    <row r="1230" spans="1:25" x14ac:dyDescent="0.3">
      <c r="A1230" s="1">
        <v>3005475</v>
      </c>
      <c r="B1230" s="1" t="s">
        <v>10</v>
      </c>
      <c r="C1230" s="2"/>
      <c r="D1230" s="4" t="s">
        <v>71</v>
      </c>
      <c r="E1230" s="4">
        <v>3005475</v>
      </c>
      <c r="F1230" s="5">
        <v>314</v>
      </c>
      <c r="G1230" s="5">
        <v>111683</v>
      </c>
      <c r="H1230" s="5">
        <v>6321</v>
      </c>
      <c r="I1230" s="5">
        <v>29942</v>
      </c>
      <c r="J1230" s="5">
        <v>2669</v>
      </c>
      <c r="K1230" s="5">
        <v>0</v>
      </c>
      <c r="L1230" s="5">
        <v>150929</v>
      </c>
      <c r="M1230" s="5">
        <v>194944</v>
      </c>
      <c r="N1230" s="5">
        <v>12853</v>
      </c>
      <c r="O1230" s="5">
        <v>3799</v>
      </c>
      <c r="P1230" s="5">
        <v>2766</v>
      </c>
      <c r="Q1230" s="5">
        <v>0</v>
      </c>
      <c r="R1230" s="5">
        <v>0</v>
      </c>
      <c r="S1230" s="5">
        <v>7176</v>
      </c>
      <c r="T1230" s="5">
        <v>15941</v>
      </c>
      <c r="U1230" s="5">
        <v>9534</v>
      </c>
      <c r="V1230" s="5">
        <v>1324</v>
      </c>
      <c r="W1230" s="5">
        <v>353</v>
      </c>
      <c r="X1230" s="5">
        <v>28315</v>
      </c>
      <c r="Y1230" s="5">
        <v>265</v>
      </c>
    </row>
    <row r="1231" spans="1:25" x14ac:dyDescent="0.3">
      <c r="A1231" s="1">
        <v>3005475</v>
      </c>
      <c r="B1231" s="1" t="s">
        <v>11</v>
      </c>
      <c r="C1231" s="2"/>
      <c r="D1231" s="4" t="s">
        <v>71</v>
      </c>
      <c r="E1231" s="4">
        <v>3005475</v>
      </c>
      <c r="F1231" s="5">
        <v>213</v>
      </c>
      <c r="G1231" s="5">
        <v>41825</v>
      </c>
      <c r="H1231" s="5">
        <v>6344</v>
      </c>
      <c r="I1231" s="5">
        <v>33164</v>
      </c>
      <c r="J1231" s="5">
        <v>2464</v>
      </c>
      <c r="K1231" s="5">
        <v>0</v>
      </c>
      <c r="L1231" s="5">
        <v>84009</v>
      </c>
      <c r="M1231" s="5">
        <v>215729</v>
      </c>
      <c r="N1231" s="5">
        <v>11979</v>
      </c>
      <c r="O1231" s="5">
        <v>3538</v>
      </c>
      <c r="P1231" s="5">
        <v>2675</v>
      </c>
      <c r="Q1231" s="5">
        <v>0</v>
      </c>
      <c r="R1231" s="5">
        <v>0</v>
      </c>
      <c r="S1231" s="5">
        <v>7264</v>
      </c>
      <c r="T1231" s="5">
        <v>12191</v>
      </c>
      <c r="U1231" s="5">
        <v>8920</v>
      </c>
      <c r="V1231" s="5">
        <v>1349</v>
      </c>
      <c r="W1231" s="5">
        <v>357</v>
      </c>
      <c r="X1231" s="5">
        <v>28785</v>
      </c>
      <c r="Y1231" s="5">
        <v>273</v>
      </c>
    </row>
    <row r="1232" spans="1:25" x14ac:dyDescent="0.3">
      <c r="A1232" s="1">
        <v>3005475</v>
      </c>
      <c r="B1232" s="1" t="s">
        <v>12</v>
      </c>
      <c r="C1232" s="2"/>
      <c r="D1232" s="4" t="s">
        <v>71</v>
      </c>
      <c r="E1232" s="4">
        <v>3005475</v>
      </c>
      <c r="F1232" s="5">
        <v>1649</v>
      </c>
      <c r="G1232" s="5">
        <v>50624</v>
      </c>
      <c r="H1232" s="5">
        <v>15204</v>
      </c>
      <c r="I1232" s="5">
        <v>61950</v>
      </c>
      <c r="J1232" s="5">
        <v>2474</v>
      </c>
      <c r="K1232" s="5">
        <v>0</v>
      </c>
      <c r="L1232" s="5">
        <v>131901</v>
      </c>
      <c r="M1232" s="5">
        <v>201647</v>
      </c>
      <c r="N1232" s="5">
        <v>11301</v>
      </c>
      <c r="O1232" s="5">
        <v>3125</v>
      </c>
      <c r="P1232" s="5">
        <v>2170</v>
      </c>
      <c r="Q1232" s="5">
        <v>0</v>
      </c>
      <c r="R1232" s="5">
        <v>0</v>
      </c>
      <c r="S1232" s="5">
        <v>6259</v>
      </c>
      <c r="T1232" s="5">
        <v>16398</v>
      </c>
      <c r="U1232" s="5">
        <v>9750</v>
      </c>
      <c r="V1232" s="5">
        <v>1353</v>
      </c>
      <c r="W1232" s="5">
        <v>423</v>
      </c>
      <c r="X1232" s="5">
        <v>29740</v>
      </c>
      <c r="Y1232" s="5">
        <v>302</v>
      </c>
    </row>
    <row r="1233" spans="1:25" x14ac:dyDescent="0.3">
      <c r="A1233" s="1">
        <v>3005475</v>
      </c>
      <c r="B1233" s="1" t="s">
        <v>13</v>
      </c>
      <c r="C1233" s="2"/>
      <c r="D1233" s="4" t="s">
        <v>71</v>
      </c>
      <c r="E1233" s="4">
        <v>3005475</v>
      </c>
      <c r="F1233" s="5">
        <v>1108</v>
      </c>
      <c r="G1233" s="5">
        <v>6524</v>
      </c>
      <c r="H1233" s="5">
        <v>2732</v>
      </c>
      <c r="I1233" s="5">
        <v>29616</v>
      </c>
      <c r="J1233" s="5">
        <v>2661</v>
      </c>
      <c r="K1233" s="5">
        <v>0</v>
      </c>
      <c r="L1233" s="5">
        <v>42642</v>
      </c>
      <c r="M1233" s="5">
        <v>169895</v>
      </c>
      <c r="N1233" s="5">
        <v>11208</v>
      </c>
      <c r="O1233" s="5">
        <v>2751</v>
      </c>
      <c r="P1233" s="5">
        <v>1397</v>
      </c>
      <c r="Q1233" s="5">
        <v>0</v>
      </c>
      <c r="R1233" s="5">
        <v>0</v>
      </c>
      <c r="S1233" s="5">
        <v>5537</v>
      </c>
      <c r="T1233" s="5">
        <v>8701</v>
      </c>
      <c r="U1233" s="5">
        <v>7871</v>
      </c>
      <c r="V1233" s="5">
        <v>1545</v>
      </c>
      <c r="W1233" s="5">
        <v>319</v>
      </c>
      <c r="X1233" s="5">
        <v>26470</v>
      </c>
      <c r="Y1233" s="5">
        <v>368</v>
      </c>
    </row>
    <row r="1234" spans="1:25" x14ac:dyDescent="0.3">
      <c r="A1234" s="1">
        <v>3005475</v>
      </c>
      <c r="B1234" s="1" t="s">
        <v>14</v>
      </c>
      <c r="C1234" s="2"/>
      <c r="D1234" s="4" t="s">
        <v>71</v>
      </c>
      <c r="E1234" s="4">
        <v>3005475</v>
      </c>
      <c r="F1234" s="5">
        <v>0</v>
      </c>
      <c r="G1234" s="5">
        <v>7967</v>
      </c>
      <c r="H1234" s="5">
        <v>1874</v>
      </c>
      <c r="I1234" s="5">
        <v>29645</v>
      </c>
      <c r="J1234" s="5">
        <v>3993</v>
      </c>
      <c r="K1234" s="5" t="s">
        <v>33</v>
      </c>
      <c r="L1234" s="5">
        <v>43480</v>
      </c>
      <c r="M1234" s="5">
        <v>175028</v>
      </c>
      <c r="N1234" s="5">
        <v>11268</v>
      </c>
      <c r="O1234" s="5">
        <v>2649</v>
      </c>
      <c r="P1234" s="5">
        <v>1590</v>
      </c>
      <c r="Q1234" s="5" t="s">
        <v>33</v>
      </c>
      <c r="R1234" s="5" t="s">
        <v>33</v>
      </c>
      <c r="S1234" s="5">
        <v>5406</v>
      </c>
      <c r="T1234" s="5">
        <v>7195</v>
      </c>
      <c r="U1234" s="5">
        <v>7620</v>
      </c>
      <c r="V1234" s="5">
        <v>1082</v>
      </c>
      <c r="W1234" s="5">
        <v>313</v>
      </c>
      <c r="X1234" s="5">
        <v>27417</v>
      </c>
      <c r="Y1234" s="5">
        <v>371</v>
      </c>
    </row>
    <row r="1235" spans="1:25" x14ac:dyDescent="0.3">
      <c r="A1235" s="1">
        <v>3005475</v>
      </c>
      <c r="B1235" s="1" t="s">
        <v>15</v>
      </c>
      <c r="C1235" s="2"/>
      <c r="D1235" s="4" t="s">
        <v>71</v>
      </c>
      <c r="E1235" s="4">
        <v>3005475</v>
      </c>
      <c r="F1235" s="5">
        <v>1217</v>
      </c>
      <c r="G1235" s="5">
        <v>3647</v>
      </c>
      <c r="H1235" s="5">
        <v>4048</v>
      </c>
      <c r="I1235" s="5">
        <v>23611</v>
      </c>
      <c r="J1235" s="5">
        <v>3433</v>
      </c>
      <c r="K1235" s="5" t="s">
        <v>33</v>
      </c>
      <c r="L1235" s="5">
        <v>35955</v>
      </c>
      <c r="M1235" s="5">
        <v>127270</v>
      </c>
      <c r="N1235" s="5">
        <v>11603</v>
      </c>
      <c r="O1235" s="5">
        <v>1973</v>
      </c>
      <c r="P1235" s="5">
        <v>1234</v>
      </c>
      <c r="Q1235" s="5" t="s">
        <v>33</v>
      </c>
      <c r="R1235" s="5" t="s">
        <v>33</v>
      </c>
      <c r="S1235" s="5">
        <v>5385</v>
      </c>
      <c r="T1235" s="5">
        <v>7256</v>
      </c>
      <c r="U1235" s="5">
        <v>7475</v>
      </c>
      <c r="V1235" s="5">
        <v>1025</v>
      </c>
      <c r="W1235" s="5">
        <v>303</v>
      </c>
      <c r="X1235" s="5">
        <v>26712</v>
      </c>
      <c r="Y1235" s="5">
        <v>310</v>
      </c>
    </row>
    <row r="1236" spans="1:25" x14ac:dyDescent="0.3">
      <c r="A1236" s="1">
        <v>3005475</v>
      </c>
      <c r="B1236" s="1" t="s">
        <v>16</v>
      </c>
      <c r="C1236" s="2"/>
      <c r="D1236" s="4" t="s">
        <v>71</v>
      </c>
      <c r="E1236" s="4">
        <v>3005475</v>
      </c>
      <c r="F1236" s="5">
        <v>0</v>
      </c>
      <c r="G1236" s="5">
        <v>58205</v>
      </c>
      <c r="H1236" s="5">
        <v>9287</v>
      </c>
      <c r="I1236" s="5">
        <v>24811</v>
      </c>
      <c r="J1236" s="5">
        <v>3869</v>
      </c>
      <c r="K1236" s="5" t="s">
        <v>33</v>
      </c>
      <c r="L1236" s="5">
        <v>96172</v>
      </c>
      <c r="M1236" s="5">
        <v>121727</v>
      </c>
      <c r="N1236" s="5">
        <v>11527</v>
      </c>
      <c r="O1236" s="5">
        <v>2772</v>
      </c>
      <c r="P1236" s="5">
        <v>1111</v>
      </c>
      <c r="Q1236" s="5" t="s">
        <v>33</v>
      </c>
      <c r="R1236" s="5" t="s">
        <v>33</v>
      </c>
      <c r="S1236" s="5">
        <v>5242</v>
      </c>
      <c r="T1236" s="5">
        <v>6605</v>
      </c>
      <c r="U1236" s="5">
        <v>6610</v>
      </c>
      <c r="V1236" s="5">
        <v>1031</v>
      </c>
      <c r="W1236" s="5">
        <v>326</v>
      </c>
      <c r="X1236" s="5">
        <v>24560</v>
      </c>
      <c r="Y1236" s="5">
        <v>299</v>
      </c>
    </row>
    <row r="1237" spans="1:25" x14ac:dyDescent="0.3">
      <c r="A1237" s="1">
        <v>3005475</v>
      </c>
      <c r="B1237" s="1" t="s">
        <v>17</v>
      </c>
      <c r="C1237" s="2"/>
      <c r="D1237" s="4" t="s">
        <v>71</v>
      </c>
      <c r="E1237" s="4">
        <v>3005475</v>
      </c>
      <c r="F1237" s="5">
        <v>175</v>
      </c>
      <c r="G1237" s="5">
        <v>15526</v>
      </c>
      <c r="H1237" s="5">
        <v>10512</v>
      </c>
      <c r="I1237" s="5">
        <v>20457</v>
      </c>
      <c r="J1237" s="5">
        <v>2237</v>
      </c>
      <c r="K1237" s="5" t="s">
        <v>33</v>
      </c>
      <c r="L1237" s="5">
        <v>48907</v>
      </c>
      <c r="M1237" s="5">
        <v>122591</v>
      </c>
      <c r="N1237" s="5">
        <v>16442</v>
      </c>
      <c r="O1237" s="5">
        <v>3267</v>
      </c>
      <c r="P1237" s="5">
        <v>1344</v>
      </c>
      <c r="Q1237" s="5" t="s">
        <v>33</v>
      </c>
      <c r="R1237" s="5" t="s">
        <v>33</v>
      </c>
      <c r="S1237" s="5">
        <v>5326</v>
      </c>
      <c r="T1237" s="5">
        <v>5912</v>
      </c>
      <c r="U1237" s="5">
        <v>6877</v>
      </c>
      <c r="V1237" s="5">
        <v>1022</v>
      </c>
      <c r="W1237" s="5">
        <v>333</v>
      </c>
      <c r="X1237" s="5">
        <v>18587</v>
      </c>
      <c r="Y1237" s="5">
        <v>284</v>
      </c>
    </row>
    <row r="1238" spans="1:25" x14ac:dyDescent="0.3">
      <c r="A1238" s="1">
        <v>3005475</v>
      </c>
      <c r="B1238" s="1" t="s">
        <v>18</v>
      </c>
      <c r="C1238" s="2"/>
      <c r="D1238" s="4" t="s">
        <v>71</v>
      </c>
      <c r="E1238" s="4">
        <v>3005475</v>
      </c>
      <c r="F1238" s="5">
        <v>-590</v>
      </c>
      <c r="G1238" s="5">
        <v>143572</v>
      </c>
      <c r="H1238" s="5">
        <v>7285</v>
      </c>
      <c r="I1238" s="5">
        <v>23158</v>
      </c>
      <c r="J1238" s="5">
        <v>2558</v>
      </c>
      <c r="K1238" s="5" t="s">
        <v>33</v>
      </c>
      <c r="L1238" s="5">
        <v>175983</v>
      </c>
      <c r="M1238" s="5">
        <v>125823</v>
      </c>
      <c r="N1238" s="5">
        <v>10610</v>
      </c>
      <c r="O1238" s="5">
        <v>1874</v>
      </c>
      <c r="P1238" s="5">
        <v>1708</v>
      </c>
      <c r="Q1238" s="5" t="s">
        <v>33</v>
      </c>
      <c r="R1238" s="5" t="s">
        <v>33</v>
      </c>
      <c r="S1238" s="5">
        <v>5880</v>
      </c>
      <c r="T1238" s="5">
        <v>6118</v>
      </c>
      <c r="U1238" s="5">
        <v>7173</v>
      </c>
      <c r="V1238" s="5">
        <v>869</v>
      </c>
      <c r="W1238" s="5">
        <v>464</v>
      </c>
      <c r="X1238" s="5">
        <v>14641</v>
      </c>
      <c r="Y1238" s="5">
        <v>318</v>
      </c>
    </row>
    <row r="1239" spans="1:25" x14ac:dyDescent="0.3">
      <c r="A1239" s="1">
        <v>3005475</v>
      </c>
      <c r="B1239" s="1" t="s">
        <v>19</v>
      </c>
      <c r="C1239" s="2"/>
      <c r="D1239" s="4" t="s">
        <v>71</v>
      </c>
      <c r="E1239" s="4">
        <v>3005475</v>
      </c>
      <c r="F1239" s="5">
        <v>356</v>
      </c>
      <c r="G1239" s="5">
        <v>13294</v>
      </c>
      <c r="H1239" s="5">
        <v>14947</v>
      </c>
      <c r="I1239" s="5">
        <v>19402</v>
      </c>
      <c r="J1239" s="5">
        <v>2603</v>
      </c>
      <c r="K1239" s="5" t="s">
        <v>33</v>
      </c>
      <c r="L1239" s="5">
        <v>50602</v>
      </c>
      <c r="M1239" s="5">
        <v>119420</v>
      </c>
      <c r="N1239" s="5">
        <v>7576</v>
      </c>
      <c r="O1239" s="5">
        <v>1972</v>
      </c>
      <c r="P1239" s="5">
        <v>1071</v>
      </c>
      <c r="Q1239" s="5" t="s">
        <v>33</v>
      </c>
      <c r="R1239" s="5" t="s">
        <v>33</v>
      </c>
      <c r="S1239" s="5">
        <v>5259</v>
      </c>
      <c r="T1239" s="5">
        <v>5480</v>
      </c>
      <c r="U1239" s="5">
        <v>6287</v>
      </c>
      <c r="V1239" s="5">
        <v>787</v>
      </c>
      <c r="W1239" s="5">
        <v>709</v>
      </c>
      <c r="X1239" s="5">
        <v>12349</v>
      </c>
      <c r="Y1239" s="5">
        <v>356</v>
      </c>
    </row>
    <row r="1240" spans="1:25" x14ac:dyDescent="0.3">
      <c r="A1240" s="1">
        <v>3005475</v>
      </c>
      <c r="B1240" s="1" t="s">
        <v>20</v>
      </c>
      <c r="C1240" s="2"/>
      <c r="D1240" s="4" t="s">
        <v>71</v>
      </c>
      <c r="E1240" s="4">
        <v>3005475</v>
      </c>
      <c r="F1240" s="5">
        <v>5716</v>
      </c>
      <c r="G1240" s="5">
        <v>10285</v>
      </c>
      <c r="H1240" s="5">
        <v>4375</v>
      </c>
      <c r="I1240" s="5">
        <v>21749</v>
      </c>
      <c r="J1240" s="5">
        <v>1788</v>
      </c>
      <c r="K1240" s="5" t="s">
        <v>33</v>
      </c>
      <c r="L1240" s="5">
        <v>43913</v>
      </c>
      <c r="M1240" s="5">
        <v>95461</v>
      </c>
      <c r="N1240" s="5">
        <v>7631</v>
      </c>
      <c r="O1240" s="5">
        <v>2237</v>
      </c>
      <c r="P1240" s="5">
        <v>1232</v>
      </c>
      <c r="Q1240" s="5" t="s">
        <v>33</v>
      </c>
      <c r="R1240" s="5" t="s">
        <v>33</v>
      </c>
      <c r="S1240" s="5">
        <v>5097</v>
      </c>
      <c r="T1240" s="5">
        <v>6753</v>
      </c>
      <c r="U1240" s="5">
        <v>4798</v>
      </c>
      <c r="V1240" s="5">
        <v>853</v>
      </c>
      <c r="W1240" s="5">
        <v>697</v>
      </c>
      <c r="X1240" s="5">
        <v>18151</v>
      </c>
      <c r="Y1240" s="5">
        <v>399</v>
      </c>
    </row>
    <row r="1241" spans="1:25" x14ac:dyDescent="0.3">
      <c r="A1241" s="1">
        <v>3005475</v>
      </c>
      <c r="B1241" s="1" t="s">
        <v>21</v>
      </c>
      <c r="C1241" s="2"/>
      <c r="D1241" s="4" t="s">
        <v>71</v>
      </c>
      <c r="E1241" s="4">
        <v>3005475</v>
      </c>
      <c r="F1241" s="5">
        <v>87</v>
      </c>
      <c r="G1241" s="5">
        <v>10446</v>
      </c>
      <c r="H1241" s="5">
        <v>3685</v>
      </c>
      <c r="I1241" s="5">
        <v>21427</v>
      </c>
      <c r="J1241" s="5">
        <v>2559</v>
      </c>
      <c r="K1241" s="5" t="s">
        <v>33</v>
      </c>
      <c r="L1241" s="5">
        <v>38204</v>
      </c>
      <c r="M1241" s="5">
        <v>95074</v>
      </c>
      <c r="N1241" s="5">
        <v>9390</v>
      </c>
      <c r="O1241" s="5">
        <v>2207</v>
      </c>
      <c r="P1241" s="5">
        <v>1730</v>
      </c>
      <c r="Q1241" s="5" t="s">
        <v>33</v>
      </c>
      <c r="R1241" s="5" t="s">
        <v>33</v>
      </c>
      <c r="S1241" s="5">
        <v>4710</v>
      </c>
      <c r="T1241" s="5">
        <v>5791</v>
      </c>
      <c r="U1241" s="5">
        <v>5758</v>
      </c>
      <c r="V1241" s="5">
        <v>756</v>
      </c>
      <c r="W1241" s="5">
        <v>806</v>
      </c>
      <c r="X1241" s="5">
        <v>11819</v>
      </c>
      <c r="Y1241" s="5">
        <v>313</v>
      </c>
    </row>
    <row r="1242" spans="1:25" x14ac:dyDescent="0.3">
      <c r="A1242" s="1">
        <v>3005475</v>
      </c>
      <c r="B1242" s="1" t="s">
        <v>22</v>
      </c>
      <c r="C1242" s="2"/>
      <c r="D1242" s="4" t="s">
        <v>71</v>
      </c>
      <c r="E1242" s="4">
        <v>3005475</v>
      </c>
      <c r="F1242" s="5">
        <v>66</v>
      </c>
      <c r="G1242" s="5">
        <v>42850</v>
      </c>
      <c r="H1242" s="5">
        <v>14185</v>
      </c>
      <c r="I1242" s="5">
        <v>21031</v>
      </c>
      <c r="J1242" s="5">
        <v>3818</v>
      </c>
      <c r="K1242" s="5" t="s">
        <v>33</v>
      </c>
      <c r="L1242" s="5">
        <v>81950</v>
      </c>
      <c r="M1242" s="5">
        <v>88989</v>
      </c>
      <c r="N1242" s="5">
        <v>5515</v>
      </c>
      <c r="O1242" s="5">
        <v>2137</v>
      </c>
      <c r="P1242" s="5">
        <v>1206</v>
      </c>
      <c r="Q1242" s="5" t="s">
        <v>33</v>
      </c>
      <c r="R1242" s="5" t="s">
        <v>33</v>
      </c>
      <c r="S1242" s="5">
        <v>4453</v>
      </c>
      <c r="T1242" s="5">
        <v>5563</v>
      </c>
      <c r="U1242" s="5">
        <v>5047</v>
      </c>
      <c r="V1242" s="5">
        <v>842</v>
      </c>
      <c r="W1242" s="5">
        <v>798</v>
      </c>
      <c r="X1242" s="5">
        <v>11333</v>
      </c>
      <c r="Y1242" s="5">
        <v>324</v>
      </c>
    </row>
    <row r="1243" spans="1:25" x14ac:dyDescent="0.3">
      <c r="A1243" s="1">
        <v>3005475</v>
      </c>
      <c r="B1243" s="1" t="s">
        <v>23</v>
      </c>
      <c r="C1243" s="2"/>
      <c r="D1243" s="4" t="s">
        <v>71</v>
      </c>
      <c r="E1243" s="4">
        <v>3005475</v>
      </c>
      <c r="F1243" s="5">
        <v>0</v>
      </c>
      <c r="G1243" s="5">
        <v>7410</v>
      </c>
      <c r="H1243" s="5">
        <v>4376</v>
      </c>
      <c r="I1243" s="5">
        <v>24158</v>
      </c>
      <c r="J1243" s="5">
        <v>2871</v>
      </c>
      <c r="K1243" s="5" t="s">
        <v>33</v>
      </c>
      <c r="L1243" s="5">
        <v>38815</v>
      </c>
      <c r="M1243" s="5">
        <v>86102</v>
      </c>
      <c r="N1243" s="5">
        <v>4965</v>
      </c>
      <c r="O1243" s="5">
        <v>2023</v>
      </c>
      <c r="P1243" s="5">
        <v>1373</v>
      </c>
      <c r="Q1243" s="5" t="s">
        <v>33</v>
      </c>
      <c r="R1243" s="5" t="s">
        <v>33</v>
      </c>
      <c r="S1243" s="5">
        <v>4347</v>
      </c>
      <c r="T1243" s="5">
        <v>6834</v>
      </c>
      <c r="U1243" s="5">
        <v>4946</v>
      </c>
      <c r="V1243" s="5">
        <v>900</v>
      </c>
      <c r="W1243" s="5">
        <v>770</v>
      </c>
      <c r="X1243" s="5">
        <v>11632</v>
      </c>
      <c r="Y1243" s="5">
        <v>266</v>
      </c>
    </row>
    <row r="1244" spans="1:25" x14ac:dyDescent="0.3">
      <c r="A1244" s="1">
        <v>3005475</v>
      </c>
      <c r="B1244" s="1" t="s">
        <v>24</v>
      </c>
      <c r="C1244" s="2"/>
      <c r="D1244" s="4" t="s">
        <v>71</v>
      </c>
      <c r="E1244" s="4">
        <v>3005475</v>
      </c>
      <c r="F1244" s="5">
        <v>140</v>
      </c>
      <c r="G1244" s="5">
        <v>45732</v>
      </c>
      <c r="H1244" s="5">
        <v>4942</v>
      </c>
      <c r="I1244" s="5">
        <v>23750</v>
      </c>
      <c r="J1244" s="5">
        <v>3437</v>
      </c>
      <c r="K1244" s="5" t="s">
        <v>33</v>
      </c>
      <c r="L1244" s="5">
        <v>78001</v>
      </c>
      <c r="M1244" s="5">
        <v>73310</v>
      </c>
      <c r="N1244" s="5">
        <v>5746</v>
      </c>
      <c r="O1244" s="5">
        <v>2192</v>
      </c>
      <c r="P1244" s="5">
        <v>1109</v>
      </c>
      <c r="Q1244" s="5" t="s">
        <v>33</v>
      </c>
      <c r="R1244" s="5" t="s">
        <v>33</v>
      </c>
      <c r="S1244" s="5">
        <v>4265</v>
      </c>
      <c r="T1244" s="5">
        <v>5348</v>
      </c>
      <c r="U1244" s="5">
        <v>4546</v>
      </c>
      <c r="V1244" s="5">
        <v>993</v>
      </c>
      <c r="W1244" s="5">
        <v>725</v>
      </c>
      <c r="X1244" s="5">
        <v>19536</v>
      </c>
      <c r="Y1244" s="5">
        <v>347</v>
      </c>
    </row>
    <row r="1245" spans="1:25" x14ac:dyDescent="0.3">
      <c r="A1245" s="1">
        <v>3005475</v>
      </c>
      <c r="B1245" s="1" t="s">
        <v>25</v>
      </c>
      <c r="C1245" s="2"/>
      <c r="D1245" s="4" t="s">
        <v>71</v>
      </c>
      <c r="E1245" s="4">
        <v>3005475</v>
      </c>
      <c r="F1245" s="5">
        <v>190</v>
      </c>
      <c r="G1245" s="5">
        <v>2958</v>
      </c>
      <c r="H1245" s="5">
        <v>3889</v>
      </c>
      <c r="I1245" s="5">
        <v>27541</v>
      </c>
      <c r="J1245" s="5">
        <v>2414</v>
      </c>
      <c r="K1245" s="5" t="s">
        <v>33</v>
      </c>
      <c r="L1245" s="5">
        <v>36992</v>
      </c>
      <c r="M1245" s="5">
        <v>70359</v>
      </c>
      <c r="N1245" s="5">
        <v>4523</v>
      </c>
      <c r="O1245" s="5">
        <v>2256</v>
      </c>
      <c r="P1245" s="5">
        <v>1244</v>
      </c>
      <c r="Q1245" s="5" t="s">
        <v>33</v>
      </c>
      <c r="R1245" s="5" t="s">
        <v>33</v>
      </c>
      <c r="S1245" s="5">
        <v>3937</v>
      </c>
      <c r="T1245" s="5">
        <v>4587</v>
      </c>
      <c r="U1245" s="5">
        <v>4326</v>
      </c>
      <c r="V1245" s="5">
        <v>969</v>
      </c>
      <c r="W1245" s="5">
        <v>809</v>
      </c>
      <c r="X1245" s="5">
        <v>12792</v>
      </c>
      <c r="Y1245" s="5">
        <v>230</v>
      </c>
    </row>
    <row r="1246" spans="1:25" x14ac:dyDescent="0.3">
      <c r="A1246" s="1">
        <v>3005475</v>
      </c>
      <c r="B1246" s="1" t="s">
        <v>26</v>
      </c>
      <c r="C1246" s="2"/>
      <c r="D1246" s="4" t="s">
        <v>71</v>
      </c>
      <c r="E1246" s="4">
        <v>3005475</v>
      </c>
      <c r="F1246" s="5">
        <v>285</v>
      </c>
      <c r="G1246" s="5">
        <v>2158</v>
      </c>
      <c r="H1246" s="5">
        <v>5609</v>
      </c>
      <c r="I1246" s="5">
        <v>24243</v>
      </c>
      <c r="J1246" s="5">
        <v>2492</v>
      </c>
      <c r="K1246" s="5" t="s">
        <v>33</v>
      </c>
      <c r="L1246" s="5">
        <v>34787</v>
      </c>
      <c r="M1246" s="5">
        <v>68402</v>
      </c>
      <c r="N1246" s="5">
        <v>4372</v>
      </c>
      <c r="O1246" s="5">
        <v>2243</v>
      </c>
      <c r="P1246" s="5">
        <v>1051</v>
      </c>
      <c r="Q1246" s="5" t="s">
        <v>33</v>
      </c>
      <c r="R1246" s="5" t="s">
        <v>33</v>
      </c>
      <c r="S1246" s="5">
        <v>4035</v>
      </c>
      <c r="T1246" s="5">
        <v>4773</v>
      </c>
      <c r="U1246" s="5">
        <v>4170</v>
      </c>
      <c r="V1246" s="5">
        <v>1052</v>
      </c>
      <c r="W1246" s="5">
        <v>724</v>
      </c>
      <c r="X1246" s="5">
        <v>12855</v>
      </c>
      <c r="Y1246" s="5">
        <v>264</v>
      </c>
    </row>
    <row r="1247" spans="1:25" x14ac:dyDescent="0.3">
      <c r="A1247" s="1">
        <v>3005475</v>
      </c>
      <c r="B1247" s="1" t="s">
        <v>27</v>
      </c>
      <c r="C1247" s="2"/>
      <c r="D1247" s="4" t="s">
        <v>71</v>
      </c>
      <c r="E1247" s="4">
        <v>3005475</v>
      </c>
      <c r="F1247" s="5">
        <v>1044</v>
      </c>
      <c r="G1247" s="5">
        <v>2562</v>
      </c>
      <c r="H1247" s="5">
        <v>3377</v>
      </c>
      <c r="I1247" s="5">
        <v>21161</v>
      </c>
      <c r="J1247" s="5">
        <v>1954</v>
      </c>
      <c r="K1247" s="5" t="s">
        <v>33</v>
      </c>
      <c r="L1247" s="5">
        <v>30098</v>
      </c>
      <c r="M1247" s="5">
        <v>53840</v>
      </c>
      <c r="N1247" s="5">
        <v>4396</v>
      </c>
      <c r="O1247" s="5">
        <v>2286</v>
      </c>
      <c r="P1247" s="5">
        <v>840</v>
      </c>
      <c r="Q1247" s="5" t="s">
        <v>33</v>
      </c>
      <c r="R1247" s="5" t="s">
        <v>33</v>
      </c>
      <c r="S1247" s="5">
        <v>3693</v>
      </c>
      <c r="T1247" s="5">
        <v>4623</v>
      </c>
      <c r="U1247" s="5">
        <v>4031</v>
      </c>
      <c r="V1247" s="5">
        <v>1055</v>
      </c>
      <c r="W1247" s="5">
        <v>649</v>
      </c>
      <c r="X1247" s="5">
        <v>10318</v>
      </c>
      <c r="Y1247" s="5">
        <v>278</v>
      </c>
    </row>
    <row r="1248" spans="1:25" x14ac:dyDescent="0.3">
      <c r="A1248" s="1">
        <v>3005475</v>
      </c>
      <c r="B1248" s="1" t="s">
        <v>28</v>
      </c>
      <c r="C1248" s="2"/>
      <c r="D1248" s="4" t="s">
        <v>71</v>
      </c>
      <c r="E1248" s="4">
        <v>3005475</v>
      </c>
      <c r="F1248" s="5">
        <v>0</v>
      </c>
      <c r="G1248" s="5">
        <v>2848</v>
      </c>
      <c r="H1248" s="5">
        <v>1953</v>
      </c>
      <c r="I1248" s="5">
        <v>14993</v>
      </c>
      <c r="J1248" s="5">
        <v>4156</v>
      </c>
      <c r="K1248" s="5" t="s">
        <v>33</v>
      </c>
      <c r="L1248" s="5">
        <v>23950</v>
      </c>
      <c r="M1248" s="5">
        <v>54284</v>
      </c>
      <c r="N1248" s="5">
        <v>3862</v>
      </c>
      <c r="O1248" s="5">
        <v>2236</v>
      </c>
      <c r="P1248" s="5">
        <v>888</v>
      </c>
      <c r="Q1248" s="5" t="s">
        <v>33</v>
      </c>
      <c r="R1248" s="5" t="s">
        <v>33</v>
      </c>
      <c r="S1248" s="5">
        <v>3232</v>
      </c>
      <c r="T1248" s="5">
        <v>4189</v>
      </c>
      <c r="U1248" s="5">
        <v>4153</v>
      </c>
      <c r="V1248" s="5">
        <v>1010</v>
      </c>
      <c r="W1248" s="5">
        <v>621</v>
      </c>
      <c r="X1248" s="5">
        <v>9811</v>
      </c>
      <c r="Y1248" s="5">
        <v>238</v>
      </c>
    </row>
    <row r="1249" spans="1:25" x14ac:dyDescent="0.3">
      <c r="A1249" s="1">
        <v>3005475</v>
      </c>
      <c r="B1249" s="1" t="s">
        <v>29</v>
      </c>
      <c r="C1249" s="2"/>
      <c r="D1249" s="4" t="s">
        <v>71</v>
      </c>
      <c r="E1249" s="4">
        <v>3005475</v>
      </c>
      <c r="F1249" s="5">
        <v>0</v>
      </c>
      <c r="G1249" s="5">
        <v>27667</v>
      </c>
      <c r="H1249" s="5">
        <v>7970</v>
      </c>
      <c r="I1249" s="5">
        <v>15732</v>
      </c>
      <c r="J1249" s="5">
        <v>1818</v>
      </c>
      <c r="K1249" s="5" t="s">
        <v>33</v>
      </c>
      <c r="L1249" s="5">
        <v>53187</v>
      </c>
      <c r="M1249" s="5">
        <v>54950</v>
      </c>
      <c r="N1249" s="5">
        <v>3893</v>
      </c>
      <c r="O1249" s="5">
        <v>2126</v>
      </c>
      <c r="P1249" s="5">
        <v>815</v>
      </c>
      <c r="Q1249" s="5" t="s">
        <v>33</v>
      </c>
      <c r="R1249" s="5" t="s">
        <v>33</v>
      </c>
      <c r="S1249" s="5">
        <v>3253</v>
      </c>
      <c r="T1249" s="5">
        <v>4217</v>
      </c>
      <c r="U1249" s="5">
        <v>3762</v>
      </c>
      <c r="V1249" s="5">
        <v>1003</v>
      </c>
      <c r="W1249" s="5">
        <v>602</v>
      </c>
      <c r="X1249" s="5">
        <v>9798</v>
      </c>
      <c r="Y1249" s="5">
        <v>251</v>
      </c>
    </row>
    <row r="1250" spans="1:25" x14ac:dyDescent="0.3">
      <c r="A1250" s="1">
        <v>3005475</v>
      </c>
      <c r="B1250" s="1" t="s">
        <v>30</v>
      </c>
      <c r="C1250" s="2"/>
      <c r="D1250" s="4" t="s">
        <v>71</v>
      </c>
      <c r="E1250" s="4">
        <v>3005475</v>
      </c>
      <c r="F1250" s="5">
        <v>0</v>
      </c>
      <c r="G1250" s="5">
        <v>9364</v>
      </c>
      <c r="H1250" s="5">
        <v>4963</v>
      </c>
      <c r="I1250" s="5">
        <v>16169</v>
      </c>
      <c r="J1250" s="5">
        <v>1646</v>
      </c>
      <c r="K1250" s="5" t="s">
        <v>33</v>
      </c>
      <c r="L1250" s="5">
        <v>32141</v>
      </c>
      <c r="M1250" s="5">
        <v>50555</v>
      </c>
      <c r="N1250" s="5">
        <v>3665</v>
      </c>
      <c r="O1250" s="5">
        <v>2147</v>
      </c>
      <c r="P1250" s="5">
        <v>854</v>
      </c>
      <c r="Q1250" s="5" t="s">
        <v>33</v>
      </c>
      <c r="R1250" s="5" t="s">
        <v>33</v>
      </c>
      <c r="S1250" s="5">
        <v>3086</v>
      </c>
      <c r="T1250" s="5">
        <v>3931</v>
      </c>
      <c r="U1250" s="5">
        <v>3614</v>
      </c>
      <c r="V1250" s="5">
        <v>1057</v>
      </c>
      <c r="W1250" s="5">
        <v>571</v>
      </c>
      <c r="X1250" s="5">
        <v>8579</v>
      </c>
      <c r="Y1250" s="5">
        <v>249</v>
      </c>
    </row>
    <row r="1251" spans="1:25" x14ac:dyDescent="0.3">
      <c r="A1251" s="1">
        <v>3005475</v>
      </c>
      <c r="B1251" s="1" t="s">
        <v>31</v>
      </c>
      <c r="C1251" s="2"/>
      <c r="D1251" s="4" t="s">
        <v>71</v>
      </c>
      <c r="E1251" s="4">
        <v>3005475</v>
      </c>
      <c r="F1251" s="5">
        <v>0</v>
      </c>
      <c r="G1251" s="5">
        <v>10604</v>
      </c>
      <c r="H1251" s="5">
        <v>11832</v>
      </c>
      <c r="I1251" s="5">
        <v>11857</v>
      </c>
      <c r="J1251" s="5">
        <v>2537</v>
      </c>
      <c r="K1251" s="5" t="s">
        <v>33</v>
      </c>
      <c r="L1251" s="5">
        <v>36831</v>
      </c>
      <c r="M1251" s="5">
        <v>72463</v>
      </c>
      <c r="N1251" s="5">
        <v>4008</v>
      </c>
      <c r="O1251" s="5">
        <v>2133</v>
      </c>
      <c r="P1251" s="5">
        <v>834</v>
      </c>
      <c r="Q1251" s="5" t="s">
        <v>33</v>
      </c>
      <c r="R1251" s="5" t="s">
        <v>33</v>
      </c>
      <c r="S1251" s="5">
        <v>2954</v>
      </c>
      <c r="T1251" s="5">
        <v>4312</v>
      </c>
      <c r="U1251" s="5">
        <v>3478</v>
      </c>
      <c r="V1251" s="5">
        <v>1145</v>
      </c>
      <c r="W1251" s="5">
        <v>498</v>
      </c>
      <c r="X1251" s="5">
        <v>7970</v>
      </c>
      <c r="Y1251" s="5">
        <v>288</v>
      </c>
    </row>
    <row r="1252" spans="1:25" x14ac:dyDescent="0.3">
      <c r="A1252" s="1">
        <v>4056995</v>
      </c>
      <c r="B1252" s="1" t="s">
        <v>0</v>
      </c>
      <c r="C1252" s="2"/>
      <c r="D1252" s="4" t="s">
        <v>72</v>
      </c>
      <c r="E1252" s="4">
        <v>4056995</v>
      </c>
      <c r="F1252" s="5">
        <v>92498</v>
      </c>
      <c r="G1252" s="5">
        <v>194699</v>
      </c>
      <c r="H1252" s="5">
        <v>195628</v>
      </c>
      <c r="I1252" s="5">
        <v>254103</v>
      </c>
      <c r="J1252" s="5">
        <v>20329</v>
      </c>
      <c r="K1252" s="5">
        <v>0</v>
      </c>
      <c r="L1252" s="5">
        <v>757257</v>
      </c>
      <c r="M1252" s="5">
        <v>812814</v>
      </c>
      <c r="N1252" s="5">
        <v>189598</v>
      </c>
      <c r="O1252" s="5">
        <v>32444</v>
      </c>
      <c r="P1252" s="5">
        <v>12640</v>
      </c>
      <c r="Q1252" s="5">
        <v>4739</v>
      </c>
      <c r="R1252" s="5">
        <v>0</v>
      </c>
      <c r="S1252" s="5">
        <v>35029</v>
      </c>
      <c r="T1252" s="5">
        <v>46961</v>
      </c>
      <c r="U1252" s="5">
        <v>39255</v>
      </c>
      <c r="V1252" s="5">
        <v>67315</v>
      </c>
      <c r="W1252" s="5">
        <v>857</v>
      </c>
      <c r="X1252" s="5">
        <v>199780</v>
      </c>
      <c r="Y1252" s="5">
        <v>4633</v>
      </c>
    </row>
    <row r="1253" spans="1:25" x14ac:dyDescent="0.3">
      <c r="A1253" s="1">
        <v>4056995</v>
      </c>
      <c r="B1253" s="1" t="s">
        <v>1</v>
      </c>
      <c r="C1253" s="2"/>
      <c r="D1253" s="4" t="s">
        <v>72</v>
      </c>
      <c r="E1253" s="4">
        <v>4056995</v>
      </c>
      <c r="F1253" s="5">
        <v>70935</v>
      </c>
      <c r="G1253" s="5">
        <v>196304</v>
      </c>
      <c r="H1253" s="5">
        <v>167598</v>
      </c>
      <c r="I1253" s="5">
        <v>172728</v>
      </c>
      <c r="J1253" s="5">
        <v>29728</v>
      </c>
      <c r="K1253" s="5">
        <v>0</v>
      </c>
      <c r="L1253" s="5">
        <v>637292</v>
      </c>
      <c r="M1253" s="5">
        <v>936371</v>
      </c>
      <c r="N1253" s="5">
        <v>218439</v>
      </c>
      <c r="O1253" s="5">
        <v>33356</v>
      </c>
      <c r="P1253" s="5">
        <v>12448</v>
      </c>
      <c r="Q1253" s="5">
        <v>5004</v>
      </c>
      <c r="R1253" s="5">
        <v>0</v>
      </c>
      <c r="S1253" s="5">
        <v>29299</v>
      </c>
      <c r="T1253" s="5">
        <v>54712</v>
      </c>
      <c r="U1253" s="5">
        <v>38194</v>
      </c>
      <c r="V1253" s="5">
        <v>69371</v>
      </c>
      <c r="W1253" s="5">
        <v>496</v>
      </c>
      <c r="X1253" s="5">
        <v>175805</v>
      </c>
      <c r="Y1253" s="5">
        <v>3855</v>
      </c>
    </row>
    <row r="1254" spans="1:25" x14ac:dyDescent="0.3">
      <c r="A1254" s="1">
        <v>4056995</v>
      </c>
      <c r="B1254" s="1" t="s">
        <v>2</v>
      </c>
      <c r="C1254" s="2"/>
      <c r="D1254" s="4" t="s">
        <v>72</v>
      </c>
      <c r="E1254" s="4">
        <v>4056995</v>
      </c>
      <c r="F1254" s="5">
        <v>46792</v>
      </c>
      <c r="G1254" s="5">
        <v>289397</v>
      </c>
      <c r="H1254" s="5">
        <v>198063</v>
      </c>
      <c r="I1254" s="5">
        <v>170888</v>
      </c>
      <c r="J1254" s="5">
        <v>21283</v>
      </c>
      <c r="K1254" s="5">
        <v>0</v>
      </c>
      <c r="L1254" s="5">
        <v>726422</v>
      </c>
      <c r="M1254" s="5">
        <v>791291</v>
      </c>
      <c r="N1254" s="5">
        <v>217989</v>
      </c>
      <c r="O1254" s="5">
        <v>29714</v>
      </c>
      <c r="P1254" s="5">
        <v>12304</v>
      </c>
      <c r="Q1254" s="5">
        <v>4231</v>
      </c>
      <c r="R1254" s="5">
        <v>0</v>
      </c>
      <c r="S1254" s="5">
        <v>28305</v>
      </c>
      <c r="T1254" s="5">
        <v>56876</v>
      </c>
      <c r="U1254" s="5">
        <v>36215</v>
      </c>
      <c r="V1254" s="5">
        <v>53392</v>
      </c>
      <c r="W1254" s="5">
        <v>357</v>
      </c>
      <c r="X1254" s="5">
        <v>184596</v>
      </c>
      <c r="Y1254" s="5">
        <v>3518</v>
      </c>
    </row>
    <row r="1255" spans="1:25" x14ac:dyDescent="0.3">
      <c r="A1255" s="1">
        <v>4056995</v>
      </c>
      <c r="B1255" s="1" t="s">
        <v>3</v>
      </c>
      <c r="C1255" s="2"/>
      <c r="D1255" s="4" t="s">
        <v>72</v>
      </c>
      <c r="E1255" s="4">
        <v>4056995</v>
      </c>
      <c r="F1255" s="5">
        <v>16533</v>
      </c>
      <c r="G1255" s="5">
        <v>407621</v>
      </c>
      <c r="H1255" s="5">
        <v>302310</v>
      </c>
      <c r="I1255" s="5">
        <v>228616</v>
      </c>
      <c r="J1255" s="5">
        <v>48925</v>
      </c>
      <c r="K1255" s="5">
        <v>0</v>
      </c>
      <c r="L1255" s="5">
        <v>1004005</v>
      </c>
      <c r="M1255" s="5">
        <v>713608</v>
      </c>
      <c r="N1255" s="5">
        <v>192733</v>
      </c>
      <c r="O1255" s="5">
        <v>29591</v>
      </c>
      <c r="P1255" s="5">
        <v>10757</v>
      </c>
      <c r="Q1255" s="5">
        <v>4049</v>
      </c>
      <c r="R1255" s="5">
        <v>0</v>
      </c>
      <c r="S1255" s="5">
        <v>27199</v>
      </c>
      <c r="T1255" s="5">
        <v>50323</v>
      </c>
      <c r="U1255" s="5">
        <v>34220</v>
      </c>
      <c r="V1255" s="5">
        <v>66675</v>
      </c>
      <c r="W1255" s="5">
        <v>611</v>
      </c>
      <c r="X1255" s="5">
        <v>181954</v>
      </c>
      <c r="Y1255" s="5">
        <v>3513</v>
      </c>
    </row>
    <row r="1256" spans="1:25" x14ac:dyDescent="0.3">
      <c r="A1256" s="1">
        <v>4056995</v>
      </c>
      <c r="B1256" s="1" t="s">
        <v>4</v>
      </c>
      <c r="C1256" s="2"/>
      <c r="D1256" s="4" t="s">
        <v>72</v>
      </c>
      <c r="E1256" s="4">
        <v>4056995</v>
      </c>
      <c r="F1256" s="5">
        <v>16277</v>
      </c>
      <c r="G1256" s="5">
        <v>200037</v>
      </c>
      <c r="H1256" s="5">
        <v>95506</v>
      </c>
      <c r="I1256" s="5">
        <v>142038</v>
      </c>
      <c r="J1256" s="5">
        <v>23825</v>
      </c>
      <c r="K1256" s="5">
        <v>0</v>
      </c>
      <c r="L1256" s="5">
        <v>477683</v>
      </c>
      <c r="M1256" s="5">
        <v>1081246</v>
      </c>
      <c r="N1256" s="5">
        <v>176381</v>
      </c>
      <c r="O1256" s="5">
        <v>31313</v>
      </c>
      <c r="P1256" s="5">
        <v>12422</v>
      </c>
      <c r="Q1256" s="5">
        <v>4067</v>
      </c>
      <c r="R1256" s="5">
        <v>0</v>
      </c>
      <c r="S1256" s="5">
        <v>27807</v>
      </c>
      <c r="T1256" s="5">
        <v>56212</v>
      </c>
      <c r="U1256" s="5">
        <v>35843</v>
      </c>
      <c r="V1256" s="5">
        <v>74662</v>
      </c>
      <c r="W1256" s="5">
        <v>737</v>
      </c>
      <c r="X1256" s="5">
        <v>193827</v>
      </c>
      <c r="Y1256" s="5">
        <v>3276</v>
      </c>
    </row>
    <row r="1257" spans="1:25" x14ac:dyDescent="0.3">
      <c r="A1257" s="1">
        <v>4056995</v>
      </c>
      <c r="B1257" s="1" t="s">
        <v>5</v>
      </c>
      <c r="C1257" s="2"/>
      <c r="D1257" s="4" t="s">
        <v>72</v>
      </c>
      <c r="E1257" s="4">
        <v>4056995</v>
      </c>
      <c r="F1257" s="5">
        <v>9914</v>
      </c>
      <c r="G1257" s="5">
        <v>134601</v>
      </c>
      <c r="H1257" s="5">
        <v>106685</v>
      </c>
      <c r="I1257" s="5">
        <v>166914</v>
      </c>
      <c r="J1257" s="5">
        <v>3223</v>
      </c>
      <c r="K1257" s="5">
        <v>0</v>
      </c>
      <c r="L1257" s="5">
        <v>421336</v>
      </c>
      <c r="M1257" s="5">
        <v>987012</v>
      </c>
      <c r="N1257" s="5">
        <v>152784</v>
      </c>
      <c r="O1257" s="5">
        <v>29885</v>
      </c>
      <c r="P1257" s="5">
        <v>13424</v>
      </c>
      <c r="Q1257" s="5">
        <v>3769</v>
      </c>
      <c r="R1257" s="5">
        <v>0</v>
      </c>
      <c r="S1257" s="5">
        <v>25330</v>
      </c>
      <c r="T1257" s="5">
        <v>43475</v>
      </c>
      <c r="U1257" s="5">
        <v>36880</v>
      </c>
      <c r="V1257" s="5">
        <v>68221</v>
      </c>
      <c r="W1257" s="5">
        <v>774</v>
      </c>
      <c r="X1257" s="5">
        <v>178636</v>
      </c>
      <c r="Y1257" s="5">
        <v>2546</v>
      </c>
    </row>
    <row r="1258" spans="1:25" x14ac:dyDescent="0.3">
      <c r="A1258" s="1">
        <v>4056995</v>
      </c>
      <c r="B1258" s="1" t="s">
        <v>6</v>
      </c>
      <c r="C1258" s="2"/>
      <c r="D1258" s="4" t="s">
        <v>72</v>
      </c>
      <c r="E1258" s="4">
        <v>4056995</v>
      </c>
      <c r="F1258" s="5">
        <v>15656</v>
      </c>
      <c r="G1258" s="5">
        <v>146375</v>
      </c>
      <c r="H1258" s="5">
        <v>85555</v>
      </c>
      <c r="I1258" s="5">
        <v>156217</v>
      </c>
      <c r="J1258" s="5">
        <v>23382</v>
      </c>
      <c r="K1258" s="5">
        <v>0</v>
      </c>
      <c r="L1258" s="5">
        <v>427185</v>
      </c>
      <c r="M1258" s="5">
        <v>1024917</v>
      </c>
      <c r="N1258" s="5">
        <v>142585</v>
      </c>
      <c r="O1258" s="5">
        <v>18903</v>
      </c>
      <c r="P1258" s="5">
        <v>11313</v>
      </c>
      <c r="Q1258" s="5">
        <v>302</v>
      </c>
      <c r="R1258" s="5">
        <v>0</v>
      </c>
      <c r="S1258" s="5">
        <v>25518</v>
      </c>
      <c r="T1258" s="5">
        <v>33549</v>
      </c>
      <c r="U1258" s="5">
        <v>38461</v>
      </c>
      <c r="V1258" s="5">
        <v>41853</v>
      </c>
      <c r="W1258" s="5">
        <v>595</v>
      </c>
      <c r="X1258" s="5">
        <v>187834</v>
      </c>
      <c r="Y1258" s="5">
        <v>2215</v>
      </c>
    </row>
    <row r="1259" spans="1:25" x14ac:dyDescent="0.3">
      <c r="A1259" s="1">
        <v>4056995</v>
      </c>
      <c r="B1259" s="1" t="s">
        <v>7</v>
      </c>
      <c r="C1259" s="2"/>
      <c r="D1259" s="4" t="s">
        <v>72</v>
      </c>
      <c r="E1259" s="4">
        <v>4056995</v>
      </c>
      <c r="F1259" s="5">
        <v>20832</v>
      </c>
      <c r="G1259" s="5">
        <v>361813</v>
      </c>
      <c r="H1259" s="5">
        <v>124725</v>
      </c>
      <c r="I1259" s="5">
        <v>123418</v>
      </c>
      <c r="J1259" s="5">
        <v>13643</v>
      </c>
      <c r="K1259" s="5">
        <v>0</v>
      </c>
      <c r="L1259" s="5">
        <v>644430</v>
      </c>
      <c r="M1259" s="5">
        <v>1033709</v>
      </c>
      <c r="N1259" s="5">
        <v>130084</v>
      </c>
      <c r="O1259" s="5">
        <v>18624</v>
      </c>
      <c r="P1259" s="5">
        <v>9996</v>
      </c>
      <c r="Q1259" s="5">
        <v>179</v>
      </c>
      <c r="R1259" s="5">
        <v>100</v>
      </c>
      <c r="S1259" s="5">
        <v>24622</v>
      </c>
      <c r="T1259" s="5">
        <v>31393</v>
      </c>
      <c r="U1259" s="5">
        <v>37264</v>
      </c>
      <c r="V1259" s="5">
        <v>27324</v>
      </c>
      <c r="W1259" s="5">
        <v>1070</v>
      </c>
      <c r="X1259" s="5">
        <v>185177</v>
      </c>
      <c r="Y1259" s="5">
        <v>3641</v>
      </c>
    </row>
    <row r="1260" spans="1:25" x14ac:dyDescent="0.3">
      <c r="A1260" s="1">
        <v>4056995</v>
      </c>
      <c r="B1260" s="1" t="s">
        <v>8</v>
      </c>
      <c r="C1260" s="2"/>
      <c r="D1260" s="4" t="s">
        <v>72</v>
      </c>
      <c r="E1260" s="4">
        <v>4056995</v>
      </c>
      <c r="F1260" s="5">
        <v>3921</v>
      </c>
      <c r="G1260" s="5">
        <v>78135</v>
      </c>
      <c r="H1260" s="5">
        <v>130443</v>
      </c>
      <c r="I1260" s="5">
        <v>143194</v>
      </c>
      <c r="J1260" s="5">
        <v>6201</v>
      </c>
      <c r="K1260" s="5">
        <v>0</v>
      </c>
      <c r="L1260" s="5">
        <v>361894</v>
      </c>
      <c r="M1260" s="5">
        <v>963936</v>
      </c>
      <c r="N1260" s="5">
        <v>128467</v>
      </c>
      <c r="O1260" s="5">
        <v>19487</v>
      </c>
      <c r="P1260" s="5">
        <v>13199</v>
      </c>
      <c r="Q1260" s="5">
        <v>233</v>
      </c>
      <c r="R1260" s="5">
        <v>108</v>
      </c>
      <c r="S1260" s="5">
        <v>24180</v>
      </c>
      <c r="T1260" s="5">
        <v>36502</v>
      </c>
      <c r="U1260" s="5">
        <v>35562</v>
      </c>
      <c r="V1260" s="5">
        <v>12179</v>
      </c>
      <c r="W1260" s="5">
        <v>1226</v>
      </c>
      <c r="X1260" s="5">
        <v>159199</v>
      </c>
      <c r="Y1260" s="5">
        <v>2844</v>
      </c>
    </row>
    <row r="1261" spans="1:25" x14ac:dyDescent="0.3">
      <c r="A1261" s="1">
        <v>4056995</v>
      </c>
      <c r="B1261" s="1" t="s">
        <v>9</v>
      </c>
      <c r="C1261" s="2"/>
      <c r="D1261" s="4" t="s">
        <v>72</v>
      </c>
      <c r="E1261" s="4">
        <v>4056995</v>
      </c>
      <c r="F1261" s="5">
        <v>16223</v>
      </c>
      <c r="G1261" s="5">
        <v>92665</v>
      </c>
      <c r="H1261" s="5">
        <v>38689</v>
      </c>
      <c r="I1261" s="5">
        <v>80775</v>
      </c>
      <c r="J1261" s="5">
        <v>15425</v>
      </c>
      <c r="K1261" s="5">
        <v>0</v>
      </c>
      <c r="L1261" s="5">
        <v>243776</v>
      </c>
      <c r="M1261" s="5">
        <v>982005</v>
      </c>
      <c r="N1261" s="5">
        <v>123085</v>
      </c>
      <c r="O1261" s="5">
        <v>19905</v>
      </c>
      <c r="P1261" s="5">
        <v>11881</v>
      </c>
      <c r="Q1261" s="5">
        <v>0</v>
      </c>
      <c r="R1261" s="5">
        <v>0</v>
      </c>
      <c r="S1261" s="5">
        <v>22737</v>
      </c>
      <c r="T1261" s="5">
        <v>33976</v>
      </c>
      <c r="U1261" s="5">
        <v>35991</v>
      </c>
      <c r="V1261" s="5">
        <v>12252</v>
      </c>
      <c r="W1261" s="5">
        <v>1738</v>
      </c>
      <c r="X1261" s="5">
        <v>154486</v>
      </c>
      <c r="Y1261" s="5">
        <v>3405</v>
      </c>
    </row>
    <row r="1262" spans="1:25" x14ac:dyDescent="0.3">
      <c r="A1262" s="1">
        <v>4056995</v>
      </c>
      <c r="B1262" s="1" t="s">
        <v>10</v>
      </c>
      <c r="C1262" s="2"/>
      <c r="D1262" s="4" t="s">
        <v>72</v>
      </c>
      <c r="E1262" s="4">
        <v>4056995</v>
      </c>
      <c r="F1262" s="5">
        <v>14094</v>
      </c>
      <c r="G1262" s="5">
        <v>271576</v>
      </c>
      <c r="H1262" s="5">
        <v>52095</v>
      </c>
      <c r="I1262" s="5">
        <v>148950</v>
      </c>
      <c r="J1262" s="5">
        <v>21203</v>
      </c>
      <c r="K1262" s="5">
        <v>6046</v>
      </c>
      <c r="L1262" s="5">
        <v>513966</v>
      </c>
      <c r="M1262" s="5">
        <v>1209843</v>
      </c>
      <c r="N1262" s="5">
        <v>126042</v>
      </c>
      <c r="O1262" s="5">
        <v>18140</v>
      </c>
      <c r="P1262" s="5">
        <v>12337</v>
      </c>
      <c r="Q1262" s="5">
        <v>0</v>
      </c>
      <c r="R1262" s="5">
        <v>0</v>
      </c>
      <c r="S1262" s="5">
        <v>22316</v>
      </c>
      <c r="T1262" s="5">
        <v>44657</v>
      </c>
      <c r="U1262" s="5">
        <v>47325</v>
      </c>
      <c r="V1262" s="5">
        <v>9152</v>
      </c>
      <c r="W1262" s="5">
        <v>1509</v>
      </c>
      <c r="X1262" s="5">
        <v>131457</v>
      </c>
      <c r="Y1262" s="5">
        <v>3494</v>
      </c>
    </row>
    <row r="1263" spans="1:25" x14ac:dyDescent="0.3">
      <c r="A1263" s="1">
        <v>4056995</v>
      </c>
      <c r="B1263" s="1" t="s">
        <v>11</v>
      </c>
      <c r="C1263" s="2"/>
      <c r="D1263" s="4" t="s">
        <v>72</v>
      </c>
      <c r="E1263" s="4">
        <v>4056995</v>
      </c>
      <c r="F1263" s="5">
        <v>19147</v>
      </c>
      <c r="G1263" s="5">
        <v>349403</v>
      </c>
      <c r="H1263" s="5">
        <v>63519</v>
      </c>
      <c r="I1263" s="5">
        <v>131510</v>
      </c>
      <c r="J1263" s="5">
        <v>29040</v>
      </c>
      <c r="K1263" s="5">
        <v>0</v>
      </c>
      <c r="L1263" s="5">
        <v>592619</v>
      </c>
      <c r="M1263" s="5">
        <v>1343932</v>
      </c>
      <c r="N1263" s="5">
        <v>114454</v>
      </c>
      <c r="O1263" s="5">
        <v>18520</v>
      </c>
      <c r="P1263" s="5">
        <v>15696</v>
      </c>
      <c r="Q1263" s="5">
        <v>0</v>
      </c>
      <c r="R1263" s="5">
        <v>0</v>
      </c>
      <c r="S1263" s="5">
        <v>21309</v>
      </c>
      <c r="T1263" s="5">
        <v>92272</v>
      </c>
      <c r="U1263" s="5">
        <v>39496</v>
      </c>
      <c r="V1263" s="5">
        <v>4960</v>
      </c>
      <c r="W1263" s="5">
        <v>1442</v>
      </c>
      <c r="X1263" s="5">
        <v>124075</v>
      </c>
      <c r="Y1263" s="5">
        <v>3336</v>
      </c>
    </row>
    <row r="1264" spans="1:25" x14ac:dyDescent="0.3">
      <c r="A1264" s="1">
        <v>4056995</v>
      </c>
      <c r="B1264" s="1" t="s">
        <v>12</v>
      </c>
      <c r="C1264" s="2"/>
      <c r="D1264" s="4" t="s">
        <v>72</v>
      </c>
      <c r="E1264" s="4">
        <v>4056995</v>
      </c>
      <c r="F1264" s="5">
        <v>7660</v>
      </c>
      <c r="G1264" s="5">
        <v>66227</v>
      </c>
      <c r="H1264" s="5">
        <v>38388</v>
      </c>
      <c r="I1264" s="5">
        <v>138611</v>
      </c>
      <c r="J1264" s="5">
        <v>11908</v>
      </c>
      <c r="K1264" s="5">
        <v>0</v>
      </c>
      <c r="L1264" s="5">
        <v>262794</v>
      </c>
      <c r="M1264" s="5">
        <v>1063342</v>
      </c>
      <c r="N1264" s="5">
        <v>101417</v>
      </c>
      <c r="O1264" s="5">
        <v>18867</v>
      </c>
      <c r="P1264" s="5">
        <v>11212</v>
      </c>
      <c r="Q1264" s="5">
        <v>0</v>
      </c>
      <c r="R1264" s="5">
        <v>0</v>
      </c>
      <c r="S1264" s="5">
        <v>20475</v>
      </c>
      <c r="T1264" s="5">
        <v>29732</v>
      </c>
      <c r="U1264" s="5">
        <v>43380</v>
      </c>
      <c r="V1264" s="5">
        <v>6238</v>
      </c>
      <c r="W1264" s="5">
        <v>1464</v>
      </c>
      <c r="X1264" s="5">
        <v>138810</v>
      </c>
      <c r="Y1264" s="5">
        <v>3274</v>
      </c>
    </row>
    <row r="1265" spans="1:25" x14ac:dyDescent="0.3">
      <c r="A1265" s="1">
        <v>4056995</v>
      </c>
      <c r="B1265" s="1" t="s">
        <v>13</v>
      </c>
      <c r="C1265" s="2"/>
      <c r="D1265" s="4" t="s">
        <v>72</v>
      </c>
      <c r="E1265" s="4">
        <v>4056995</v>
      </c>
      <c r="F1265" s="5">
        <v>29490</v>
      </c>
      <c r="G1265" s="5">
        <v>128275</v>
      </c>
      <c r="H1265" s="5">
        <v>21902</v>
      </c>
      <c r="I1265" s="5">
        <v>117222</v>
      </c>
      <c r="J1265" s="5">
        <v>6640</v>
      </c>
      <c r="K1265" s="5">
        <v>0</v>
      </c>
      <c r="L1265" s="5">
        <v>303529</v>
      </c>
      <c r="M1265" s="5">
        <v>1148683</v>
      </c>
      <c r="N1265" s="5">
        <v>94667</v>
      </c>
      <c r="O1265" s="5">
        <v>19357</v>
      </c>
      <c r="P1265" s="5">
        <v>9442</v>
      </c>
      <c r="Q1265" s="5">
        <v>0</v>
      </c>
      <c r="R1265" s="5">
        <v>0</v>
      </c>
      <c r="S1265" s="5">
        <v>18139</v>
      </c>
      <c r="T1265" s="5">
        <v>26983</v>
      </c>
      <c r="U1265" s="5">
        <v>44457</v>
      </c>
      <c r="V1265" s="5">
        <v>6665</v>
      </c>
      <c r="W1265" s="5">
        <v>1558</v>
      </c>
      <c r="X1265" s="5">
        <v>138184</v>
      </c>
      <c r="Y1265" s="5">
        <v>3388</v>
      </c>
    </row>
    <row r="1266" spans="1:25" x14ac:dyDescent="0.3">
      <c r="A1266" s="1">
        <v>4056995</v>
      </c>
      <c r="B1266" s="1" t="s">
        <v>14</v>
      </c>
      <c r="C1266" s="2"/>
      <c r="D1266" s="4" t="s">
        <v>72</v>
      </c>
      <c r="E1266" s="4">
        <v>4056995</v>
      </c>
      <c r="F1266" s="5">
        <v>6200</v>
      </c>
      <c r="G1266" s="5">
        <v>50748</v>
      </c>
      <c r="H1266" s="5">
        <v>51698</v>
      </c>
      <c r="I1266" s="5">
        <v>103129</v>
      </c>
      <c r="J1266" s="5">
        <v>4929</v>
      </c>
      <c r="K1266" s="5" t="s">
        <v>33</v>
      </c>
      <c r="L1266" s="5">
        <v>216703</v>
      </c>
      <c r="M1266" s="5">
        <v>874480</v>
      </c>
      <c r="N1266" s="5">
        <v>92609</v>
      </c>
      <c r="O1266" s="5">
        <v>10877</v>
      </c>
      <c r="P1266" s="5">
        <v>8771</v>
      </c>
      <c r="Q1266" s="5" t="s">
        <v>33</v>
      </c>
      <c r="R1266" s="5" t="s">
        <v>33</v>
      </c>
      <c r="S1266" s="5">
        <v>18052</v>
      </c>
      <c r="T1266" s="5">
        <v>29740</v>
      </c>
      <c r="U1266" s="5">
        <v>34728</v>
      </c>
      <c r="V1266" s="5">
        <v>5793</v>
      </c>
      <c r="W1266" s="5">
        <v>1905</v>
      </c>
      <c r="X1266" s="5">
        <v>118397</v>
      </c>
      <c r="Y1266" s="5">
        <v>3185</v>
      </c>
    </row>
    <row r="1267" spans="1:25" x14ac:dyDescent="0.3">
      <c r="A1267" s="1">
        <v>4056995</v>
      </c>
      <c r="B1267" s="1" t="s">
        <v>15</v>
      </c>
      <c r="C1267" s="2"/>
      <c r="D1267" s="4" t="s">
        <v>72</v>
      </c>
      <c r="E1267" s="4">
        <v>4056995</v>
      </c>
      <c r="F1267" s="5">
        <v>31113</v>
      </c>
      <c r="G1267" s="5">
        <v>45618</v>
      </c>
      <c r="H1267" s="5">
        <v>30175</v>
      </c>
      <c r="I1267" s="5">
        <v>127725</v>
      </c>
      <c r="J1267" s="5">
        <v>7426</v>
      </c>
      <c r="K1267" s="5" t="s">
        <v>33</v>
      </c>
      <c r="L1267" s="5">
        <v>242056</v>
      </c>
      <c r="M1267" s="5">
        <v>793136</v>
      </c>
      <c r="N1267" s="5">
        <v>88650</v>
      </c>
      <c r="O1267" s="5">
        <v>11012</v>
      </c>
      <c r="P1267" s="5">
        <v>8842</v>
      </c>
      <c r="Q1267" s="5" t="s">
        <v>33</v>
      </c>
      <c r="R1267" s="5" t="s">
        <v>33</v>
      </c>
      <c r="S1267" s="5">
        <v>19610</v>
      </c>
      <c r="T1267" s="5">
        <v>29995</v>
      </c>
      <c r="U1267" s="5">
        <v>43591</v>
      </c>
      <c r="V1267" s="5">
        <v>5907</v>
      </c>
      <c r="W1267" s="5">
        <v>2443</v>
      </c>
      <c r="X1267" s="5">
        <v>98401</v>
      </c>
      <c r="Y1267" s="5">
        <v>2823</v>
      </c>
    </row>
    <row r="1268" spans="1:25" x14ac:dyDescent="0.3">
      <c r="A1268" s="1">
        <v>4056995</v>
      </c>
      <c r="B1268" s="1" t="s">
        <v>16</v>
      </c>
      <c r="C1268" s="2"/>
      <c r="D1268" s="4" t="s">
        <v>72</v>
      </c>
      <c r="E1268" s="4">
        <v>4056995</v>
      </c>
      <c r="F1268" s="5">
        <v>31055</v>
      </c>
      <c r="G1268" s="5">
        <v>132965</v>
      </c>
      <c r="H1268" s="5">
        <v>69878</v>
      </c>
      <c r="I1268" s="5">
        <v>93468</v>
      </c>
      <c r="J1268" s="5">
        <v>5054</v>
      </c>
      <c r="K1268" s="5" t="s">
        <v>33</v>
      </c>
      <c r="L1268" s="5">
        <v>332420</v>
      </c>
      <c r="M1268" s="5">
        <v>725016</v>
      </c>
      <c r="N1268" s="5">
        <v>92910</v>
      </c>
      <c r="O1268" s="5">
        <v>10250</v>
      </c>
      <c r="P1268" s="5">
        <v>7188</v>
      </c>
      <c r="Q1268" s="5" t="s">
        <v>33</v>
      </c>
      <c r="R1268" s="5" t="s">
        <v>33</v>
      </c>
      <c r="S1268" s="5">
        <v>20458</v>
      </c>
      <c r="T1268" s="5">
        <v>32677</v>
      </c>
      <c r="U1268" s="5">
        <v>39074</v>
      </c>
      <c r="V1268" s="5">
        <v>6730</v>
      </c>
      <c r="W1268" s="5">
        <v>666</v>
      </c>
      <c r="X1268" s="5">
        <v>118269</v>
      </c>
      <c r="Y1268" s="5">
        <v>2753</v>
      </c>
    </row>
    <row r="1269" spans="1:25" x14ac:dyDescent="0.3">
      <c r="A1269" s="1">
        <v>4056995</v>
      </c>
      <c r="B1269" s="1" t="s">
        <v>17</v>
      </c>
      <c r="C1269" s="2"/>
      <c r="D1269" s="4" t="s">
        <v>72</v>
      </c>
      <c r="E1269" s="4">
        <v>4056995</v>
      </c>
      <c r="F1269" s="5">
        <v>59776</v>
      </c>
      <c r="G1269" s="5">
        <v>34714</v>
      </c>
      <c r="H1269" s="5">
        <v>73590</v>
      </c>
      <c r="I1269" s="5">
        <v>101535</v>
      </c>
      <c r="J1269" s="5">
        <v>13356</v>
      </c>
      <c r="K1269" s="5" t="s">
        <v>33</v>
      </c>
      <c r="L1269" s="5">
        <v>282971</v>
      </c>
      <c r="M1269" s="5">
        <v>750087</v>
      </c>
      <c r="N1269" s="5">
        <v>73930</v>
      </c>
      <c r="O1269" s="5">
        <v>9952</v>
      </c>
      <c r="P1269" s="5">
        <v>6440</v>
      </c>
      <c r="Q1269" s="5" t="s">
        <v>33</v>
      </c>
      <c r="R1269" s="5" t="s">
        <v>33</v>
      </c>
      <c r="S1269" s="5">
        <v>18743</v>
      </c>
      <c r="T1269" s="5">
        <v>31819</v>
      </c>
      <c r="U1269" s="5">
        <v>35695</v>
      </c>
      <c r="V1269" s="5">
        <v>5979</v>
      </c>
      <c r="W1269" s="5">
        <v>1233</v>
      </c>
      <c r="X1269" s="5">
        <v>278673</v>
      </c>
      <c r="Y1269" s="5">
        <v>5256</v>
      </c>
    </row>
    <row r="1270" spans="1:25" x14ac:dyDescent="0.3">
      <c r="A1270" s="1">
        <v>4056995</v>
      </c>
      <c r="B1270" s="1" t="s">
        <v>18</v>
      </c>
      <c r="C1270" s="2"/>
      <c r="D1270" s="4" t="s">
        <v>72</v>
      </c>
      <c r="E1270" s="4">
        <v>4056995</v>
      </c>
      <c r="F1270" s="5">
        <v>14764</v>
      </c>
      <c r="G1270" s="5">
        <v>36970</v>
      </c>
      <c r="H1270" s="5">
        <v>40904</v>
      </c>
      <c r="I1270" s="5">
        <v>101728</v>
      </c>
      <c r="J1270" s="5">
        <v>11770</v>
      </c>
      <c r="K1270" s="5" t="s">
        <v>33</v>
      </c>
      <c r="L1270" s="5">
        <v>206136</v>
      </c>
      <c r="M1270" s="5">
        <v>883318</v>
      </c>
      <c r="N1270" s="5">
        <v>115500</v>
      </c>
      <c r="O1270" s="5">
        <v>9398</v>
      </c>
      <c r="P1270" s="5">
        <v>9559</v>
      </c>
      <c r="Q1270" s="5" t="s">
        <v>33</v>
      </c>
      <c r="R1270" s="5" t="s">
        <v>33</v>
      </c>
      <c r="S1270" s="5">
        <v>16213</v>
      </c>
      <c r="T1270" s="5">
        <v>41866</v>
      </c>
      <c r="U1270" s="5">
        <v>33680</v>
      </c>
      <c r="V1270" s="5">
        <v>5356</v>
      </c>
      <c r="W1270" s="5">
        <v>1533</v>
      </c>
      <c r="X1270" s="5">
        <v>66654</v>
      </c>
      <c r="Y1270" s="5">
        <v>5119</v>
      </c>
    </row>
    <row r="1271" spans="1:25" x14ac:dyDescent="0.3">
      <c r="A1271" s="1">
        <v>4056995</v>
      </c>
      <c r="B1271" s="1" t="s">
        <v>19</v>
      </c>
      <c r="C1271" s="2"/>
      <c r="D1271" s="4" t="s">
        <v>72</v>
      </c>
      <c r="E1271" s="4">
        <v>4056995</v>
      </c>
      <c r="F1271" s="5">
        <v>52508</v>
      </c>
      <c r="G1271" s="5">
        <v>220870</v>
      </c>
      <c r="H1271" s="5">
        <v>58671</v>
      </c>
      <c r="I1271" s="5">
        <v>159713</v>
      </c>
      <c r="J1271" s="5">
        <v>18004</v>
      </c>
      <c r="K1271" s="5" t="s">
        <v>33</v>
      </c>
      <c r="L1271" s="5">
        <v>509767</v>
      </c>
      <c r="M1271" s="5">
        <v>906849</v>
      </c>
      <c r="N1271" s="5">
        <v>109755</v>
      </c>
      <c r="O1271" s="5">
        <v>6034</v>
      </c>
      <c r="P1271" s="5">
        <v>10871</v>
      </c>
      <c r="Q1271" s="5" t="s">
        <v>33</v>
      </c>
      <c r="R1271" s="5" t="s">
        <v>33</v>
      </c>
      <c r="S1271" s="5">
        <v>14239</v>
      </c>
      <c r="T1271" s="5">
        <v>47650</v>
      </c>
      <c r="U1271" s="5">
        <v>26037</v>
      </c>
      <c r="V1271" s="5">
        <v>8984</v>
      </c>
      <c r="W1271" s="5">
        <v>4217</v>
      </c>
      <c r="X1271" s="5">
        <v>131096</v>
      </c>
      <c r="Y1271" s="5">
        <v>6734</v>
      </c>
    </row>
    <row r="1272" spans="1:25" x14ac:dyDescent="0.3">
      <c r="A1272" s="1">
        <v>4056995</v>
      </c>
      <c r="B1272" s="1" t="s">
        <v>20</v>
      </c>
      <c r="C1272" s="2"/>
      <c r="D1272" s="4" t="s">
        <v>72</v>
      </c>
      <c r="E1272" s="4">
        <v>4056995</v>
      </c>
      <c r="F1272" s="5">
        <v>7200</v>
      </c>
      <c r="G1272" s="5">
        <v>57531</v>
      </c>
      <c r="H1272" s="5">
        <v>13560</v>
      </c>
      <c r="I1272" s="5">
        <v>80406</v>
      </c>
      <c r="J1272" s="5">
        <v>10028</v>
      </c>
      <c r="K1272" s="5" t="s">
        <v>33</v>
      </c>
      <c r="L1272" s="5">
        <v>168724</v>
      </c>
      <c r="M1272" s="5">
        <v>799169</v>
      </c>
      <c r="N1272" s="5">
        <v>101741</v>
      </c>
      <c r="O1272" s="5">
        <v>4807</v>
      </c>
      <c r="P1272" s="5">
        <v>8344</v>
      </c>
      <c r="Q1272" s="5" t="s">
        <v>33</v>
      </c>
      <c r="R1272" s="5" t="s">
        <v>33</v>
      </c>
      <c r="S1272" s="5">
        <v>12957</v>
      </c>
      <c r="T1272" s="5">
        <v>37360</v>
      </c>
      <c r="U1272" s="5">
        <v>23662</v>
      </c>
      <c r="V1272" s="5">
        <v>8477</v>
      </c>
      <c r="W1272" s="5">
        <v>5221</v>
      </c>
      <c r="X1272" s="5">
        <v>123747</v>
      </c>
      <c r="Y1272" s="5">
        <v>7332</v>
      </c>
    </row>
    <row r="1273" spans="1:25" x14ac:dyDescent="0.3">
      <c r="A1273" s="1">
        <v>4056995</v>
      </c>
      <c r="B1273" s="1" t="s">
        <v>21</v>
      </c>
      <c r="C1273" s="2"/>
      <c r="D1273" s="4" t="s">
        <v>72</v>
      </c>
      <c r="E1273" s="4">
        <v>4056995</v>
      </c>
      <c r="F1273" s="5">
        <v>3438</v>
      </c>
      <c r="G1273" s="5">
        <v>35833</v>
      </c>
      <c r="H1273" s="5">
        <v>14651</v>
      </c>
      <c r="I1273" s="5">
        <v>52716</v>
      </c>
      <c r="J1273" s="5">
        <v>3368</v>
      </c>
      <c r="K1273" s="5" t="s">
        <v>33</v>
      </c>
      <c r="L1273" s="5">
        <v>110005</v>
      </c>
      <c r="M1273" s="5">
        <v>711317</v>
      </c>
      <c r="N1273" s="5">
        <v>95595</v>
      </c>
      <c r="O1273" s="5">
        <v>4731</v>
      </c>
      <c r="P1273" s="5">
        <v>8450</v>
      </c>
      <c r="Q1273" s="5" t="s">
        <v>33</v>
      </c>
      <c r="R1273" s="5" t="s">
        <v>33</v>
      </c>
      <c r="S1273" s="5">
        <v>13179</v>
      </c>
      <c r="T1273" s="5">
        <v>24219</v>
      </c>
      <c r="U1273" s="5">
        <v>22415</v>
      </c>
      <c r="V1273" s="5">
        <v>6634</v>
      </c>
      <c r="W1273" s="5">
        <v>9000</v>
      </c>
      <c r="X1273" s="5">
        <v>114916</v>
      </c>
      <c r="Y1273" s="5">
        <v>3862</v>
      </c>
    </row>
    <row r="1274" spans="1:25" x14ac:dyDescent="0.3">
      <c r="A1274" s="1">
        <v>4056995</v>
      </c>
      <c r="B1274" s="1" t="s">
        <v>22</v>
      </c>
      <c r="C1274" s="2"/>
      <c r="D1274" s="4" t="s">
        <v>72</v>
      </c>
      <c r="E1274" s="4">
        <v>4056995</v>
      </c>
      <c r="F1274" s="5">
        <v>802</v>
      </c>
      <c r="G1274" s="5">
        <v>12285</v>
      </c>
      <c r="H1274" s="5">
        <v>15401</v>
      </c>
      <c r="I1274" s="5">
        <v>71021</v>
      </c>
      <c r="J1274" s="5">
        <v>4085</v>
      </c>
      <c r="K1274" s="5" t="s">
        <v>33</v>
      </c>
      <c r="L1274" s="5">
        <v>103595</v>
      </c>
      <c r="M1274" s="5">
        <v>754895</v>
      </c>
      <c r="N1274" s="5">
        <v>96762</v>
      </c>
      <c r="O1274" s="5">
        <v>4737</v>
      </c>
      <c r="P1274" s="5">
        <v>8158</v>
      </c>
      <c r="Q1274" s="5" t="s">
        <v>33</v>
      </c>
      <c r="R1274" s="5" t="s">
        <v>33</v>
      </c>
      <c r="S1274" s="5">
        <v>16968</v>
      </c>
      <c r="T1274" s="5">
        <v>26290</v>
      </c>
      <c r="U1274" s="5">
        <v>22677</v>
      </c>
      <c r="V1274" s="5">
        <v>7924</v>
      </c>
      <c r="W1274" s="5">
        <v>9462</v>
      </c>
      <c r="X1274" s="5">
        <v>113166</v>
      </c>
      <c r="Y1274" s="5">
        <v>1676</v>
      </c>
    </row>
    <row r="1275" spans="1:25" x14ac:dyDescent="0.3">
      <c r="A1275" s="1">
        <v>4056995</v>
      </c>
      <c r="B1275" s="1" t="s">
        <v>23</v>
      </c>
      <c r="C1275" s="2"/>
      <c r="D1275" s="4" t="s">
        <v>72</v>
      </c>
      <c r="E1275" s="4">
        <v>4056995</v>
      </c>
      <c r="F1275" s="5">
        <v>1022</v>
      </c>
      <c r="G1275" s="5">
        <v>56082</v>
      </c>
      <c r="H1275" s="5">
        <v>25339</v>
      </c>
      <c r="I1275" s="5">
        <v>89669</v>
      </c>
      <c r="J1275" s="5">
        <v>14768</v>
      </c>
      <c r="K1275" s="5" t="s">
        <v>33</v>
      </c>
      <c r="L1275" s="5">
        <v>186881</v>
      </c>
      <c r="M1275" s="5">
        <v>812972</v>
      </c>
      <c r="N1275" s="5">
        <v>57131</v>
      </c>
      <c r="O1275" s="5">
        <v>5543</v>
      </c>
      <c r="P1275" s="5">
        <v>5422</v>
      </c>
      <c r="Q1275" s="5" t="s">
        <v>33</v>
      </c>
      <c r="R1275" s="5" t="s">
        <v>33</v>
      </c>
      <c r="S1275" s="5">
        <v>18881</v>
      </c>
      <c r="T1275" s="5">
        <v>20686</v>
      </c>
      <c r="U1275" s="5">
        <v>28923</v>
      </c>
      <c r="V1275" s="5">
        <v>10534</v>
      </c>
      <c r="W1275" s="5">
        <v>10837</v>
      </c>
      <c r="X1275" s="5">
        <v>104574</v>
      </c>
      <c r="Y1275" s="5">
        <v>2512</v>
      </c>
    </row>
    <row r="1276" spans="1:25" x14ac:dyDescent="0.3">
      <c r="A1276" s="1">
        <v>4056995</v>
      </c>
      <c r="B1276" s="1" t="s">
        <v>24</v>
      </c>
      <c r="C1276" s="2"/>
      <c r="D1276" s="4" t="s">
        <v>72</v>
      </c>
      <c r="E1276" s="4">
        <v>4056995</v>
      </c>
      <c r="F1276" s="5">
        <v>4111</v>
      </c>
      <c r="G1276" s="5">
        <v>68287</v>
      </c>
      <c r="H1276" s="5">
        <v>8559</v>
      </c>
      <c r="I1276" s="5">
        <v>85784</v>
      </c>
      <c r="J1276" s="5">
        <v>12409</v>
      </c>
      <c r="K1276" s="5" t="s">
        <v>33</v>
      </c>
      <c r="L1276" s="5">
        <v>179150</v>
      </c>
      <c r="M1276" s="5">
        <v>705159</v>
      </c>
      <c r="N1276" s="5">
        <v>20482</v>
      </c>
      <c r="O1276" s="5">
        <v>6022</v>
      </c>
      <c r="P1276" s="5">
        <v>4482</v>
      </c>
      <c r="Q1276" s="5" t="s">
        <v>33</v>
      </c>
      <c r="R1276" s="5" t="s">
        <v>33</v>
      </c>
      <c r="S1276" s="5">
        <v>18324</v>
      </c>
      <c r="T1276" s="5">
        <v>21678</v>
      </c>
      <c r="U1276" s="5">
        <v>34665</v>
      </c>
      <c r="V1276" s="5">
        <v>8948</v>
      </c>
      <c r="W1276" s="5">
        <v>10268</v>
      </c>
      <c r="X1276" s="5">
        <v>111089</v>
      </c>
      <c r="Y1276" s="5">
        <v>2340</v>
      </c>
    </row>
    <row r="1277" spans="1:25" x14ac:dyDescent="0.3">
      <c r="A1277" s="1">
        <v>4056995</v>
      </c>
      <c r="B1277" s="1" t="s">
        <v>25</v>
      </c>
      <c r="C1277" s="2"/>
      <c r="D1277" s="4" t="s">
        <v>72</v>
      </c>
      <c r="E1277" s="4">
        <v>4056995</v>
      </c>
      <c r="F1277" s="5">
        <v>26068</v>
      </c>
      <c r="G1277" s="5">
        <v>56110</v>
      </c>
      <c r="H1277" s="5">
        <v>17563</v>
      </c>
      <c r="I1277" s="5">
        <v>121232</v>
      </c>
      <c r="J1277" s="5">
        <v>14540</v>
      </c>
      <c r="K1277" s="5" t="s">
        <v>33</v>
      </c>
      <c r="L1277" s="5">
        <v>235513</v>
      </c>
      <c r="M1277" s="5">
        <v>710679</v>
      </c>
      <c r="N1277" s="5">
        <v>77442</v>
      </c>
      <c r="O1277" s="5">
        <v>5690</v>
      </c>
      <c r="P1277" s="5">
        <v>3277</v>
      </c>
      <c r="Q1277" s="5" t="s">
        <v>33</v>
      </c>
      <c r="R1277" s="5" t="s">
        <v>33</v>
      </c>
      <c r="S1277" s="5">
        <v>17994</v>
      </c>
      <c r="T1277" s="5">
        <v>26979</v>
      </c>
      <c r="U1277" s="5">
        <v>38717</v>
      </c>
      <c r="V1277" s="5">
        <v>9509</v>
      </c>
      <c r="W1277" s="5">
        <v>8665</v>
      </c>
      <c r="X1277" s="5">
        <v>111974</v>
      </c>
      <c r="Y1277" s="5">
        <v>3029</v>
      </c>
    </row>
    <row r="1278" spans="1:25" x14ac:dyDescent="0.3">
      <c r="A1278" s="1">
        <v>4056995</v>
      </c>
      <c r="B1278" s="1" t="s">
        <v>26</v>
      </c>
      <c r="C1278" s="2"/>
      <c r="D1278" s="4" t="s">
        <v>72</v>
      </c>
      <c r="E1278" s="4">
        <v>4056995</v>
      </c>
      <c r="F1278" s="5">
        <v>14687</v>
      </c>
      <c r="G1278" s="5">
        <v>53266</v>
      </c>
      <c r="H1278" s="5">
        <v>10032</v>
      </c>
      <c r="I1278" s="5">
        <v>63222</v>
      </c>
      <c r="J1278" s="5">
        <v>12519</v>
      </c>
      <c r="K1278" s="5" t="s">
        <v>33</v>
      </c>
      <c r="L1278" s="5">
        <v>153726</v>
      </c>
      <c r="M1278" s="5">
        <v>730479</v>
      </c>
      <c r="N1278" s="5">
        <v>77558</v>
      </c>
      <c r="O1278" s="5">
        <v>6348</v>
      </c>
      <c r="P1278" s="5">
        <v>4165</v>
      </c>
      <c r="Q1278" s="5" t="s">
        <v>33</v>
      </c>
      <c r="R1278" s="5" t="s">
        <v>33</v>
      </c>
      <c r="S1278" s="5">
        <v>18682</v>
      </c>
      <c r="T1278" s="5">
        <v>25584</v>
      </c>
      <c r="U1278" s="5">
        <v>28670</v>
      </c>
      <c r="V1278" s="5">
        <v>9189</v>
      </c>
      <c r="W1278" s="5">
        <v>11090</v>
      </c>
      <c r="X1278" s="5">
        <v>97347</v>
      </c>
      <c r="Y1278" s="5">
        <v>2416</v>
      </c>
    </row>
    <row r="1279" spans="1:25" x14ac:dyDescent="0.3">
      <c r="A1279" s="1">
        <v>4056995</v>
      </c>
      <c r="B1279" s="1" t="s">
        <v>27</v>
      </c>
      <c r="C1279" s="2"/>
      <c r="D1279" s="4" t="s">
        <v>72</v>
      </c>
      <c r="E1279" s="4">
        <v>4056995</v>
      </c>
      <c r="F1279" s="5">
        <v>23291</v>
      </c>
      <c r="G1279" s="5">
        <v>41573</v>
      </c>
      <c r="H1279" s="5">
        <v>15518</v>
      </c>
      <c r="I1279" s="5">
        <v>56857</v>
      </c>
      <c r="J1279" s="5">
        <v>9099</v>
      </c>
      <c r="K1279" s="5" t="s">
        <v>33</v>
      </c>
      <c r="L1279" s="5">
        <v>146338</v>
      </c>
      <c r="M1279" s="5">
        <v>888937</v>
      </c>
      <c r="N1279" s="5">
        <v>88689</v>
      </c>
      <c r="O1279" s="5">
        <v>5471</v>
      </c>
      <c r="P1279" s="5">
        <v>3945</v>
      </c>
      <c r="Q1279" s="5" t="s">
        <v>33</v>
      </c>
      <c r="R1279" s="5" t="s">
        <v>33</v>
      </c>
      <c r="S1279" s="5">
        <v>16132</v>
      </c>
      <c r="T1279" s="5">
        <v>23626</v>
      </c>
      <c r="U1279" s="5">
        <v>20528</v>
      </c>
      <c r="V1279" s="5">
        <v>4923</v>
      </c>
      <c r="W1279" s="5">
        <v>6760</v>
      </c>
      <c r="X1279" s="5">
        <v>116839</v>
      </c>
      <c r="Y1279" s="5">
        <v>2279</v>
      </c>
    </row>
    <row r="1280" spans="1:25" x14ac:dyDescent="0.3">
      <c r="A1280" s="1">
        <v>4056995</v>
      </c>
      <c r="B1280" s="1" t="s">
        <v>28</v>
      </c>
      <c r="C1280" s="2"/>
      <c r="D1280" s="4" t="s">
        <v>72</v>
      </c>
      <c r="E1280" s="4">
        <v>4056995</v>
      </c>
      <c r="F1280" s="5">
        <v>17941</v>
      </c>
      <c r="G1280" s="5">
        <v>48828</v>
      </c>
      <c r="H1280" s="5">
        <v>12214</v>
      </c>
      <c r="I1280" s="5">
        <v>66419</v>
      </c>
      <c r="J1280" s="5">
        <v>8050</v>
      </c>
      <c r="K1280" s="5" t="s">
        <v>33</v>
      </c>
      <c r="L1280" s="5">
        <v>153452</v>
      </c>
      <c r="M1280" s="5">
        <v>846200</v>
      </c>
      <c r="N1280" s="5">
        <v>83064</v>
      </c>
      <c r="O1280" s="5">
        <v>3169</v>
      </c>
      <c r="P1280" s="5">
        <v>3421</v>
      </c>
      <c r="Q1280" s="5" t="s">
        <v>33</v>
      </c>
      <c r="R1280" s="5" t="s">
        <v>33</v>
      </c>
      <c r="S1280" s="5">
        <v>15862</v>
      </c>
      <c r="T1280" s="5">
        <v>19623</v>
      </c>
      <c r="U1280" s="5">
        <v>24210</v>
      </c>
      <c r="V1280" s="5">
        <v>3192</v>
      </c>
      <c r="W1280" s="5">
        <v>3806</v>
      </c>
      <c r="X1280" s="5">
        <v>129580</v>
      </c>
      <c r="Y1280" s="5">
        <v>2290</v>
      </c>
    </row>
    <row r="1281" spans="1:25" x14ac:dyDescent="0.3">
      <c r="A1281" s="1">
        <v>4056995</v>
      </c>
      <c r="B1281" s="1" t="s">
        <v>29</v>
      </c>
      <c r="C1281" s="2"/>
      <c r="D1281" s="4" t="s">
        <v>72</v>
      </c>
      <c r="E1281" s="4">
        <v>4056995</v>
      </c>
      <c r="F1281" s="5">
        <v>6496</v>
      </c>
      <c r="G1281" s="5">
        <v>41241</v>
      </c>
      <c r="H1281" s="5">
        <v>7109</v>
      </c>
      <c r="I1281" s="5">
        <v>62742</v>
      </c>
      <c r="J1281" s="5">
        <v>10363</v>
      </c>
      <c r="K1281" s="5" t="s">
        <v>33</v>
      </c>
      <c r="L1281" s="5">
        <v>127951</v>
      </c>
      <c r="M1281" s="5">
        <v>834192</v>
      </c>
      <c r="N1281" s="5">
        <v>74024</v>
      </c>
      <c r="O1281" s="5">
        <v>2528</v>
      </c>
      <c r="P1281" s="5">
        <v>3440</v>
      </c>
      <c r="Q1281" s="5" t="s">
        <v>33</v>
      </c>
      <c r="R1281" s="5" t="s">
        <v>33</v>
      </c>
      <c r="S1281" s="5">
        <v>15388</v>
      </c>
      <c r="T1281" s="5">
        <v>19258</v>
      </c>
      <c r="U1281" s="5">
        <v>25306</v>
      </c>
      <c r="V1281" s="5">
        <v>3273</v>
      </c>
      <c r="W1281" s="5">
        <v>4121</v>
      </c>
      <c r="X1281" s="5">
        <v>107477</v>
      </c>
      <c r="Y1281" s="5">
        <v>2196</v>
      </c>
    </row>
    <row r="1282" spans="1:25" x14ac:dyDescent="0.3">
      <c r="A1282" s="1">
        <v>4056995</v>
      </c>
      <c r="B1282" s="1" t="s">
        <v>30</v>
      </c>
      <c r="C1282" s="2"/>
      <c r="D1282" s="4" t="s">
        <v>72</v>
      </c>
      <c r="E1282" s="4">
        <v>4056995</v>
      </c>
      <c r="F1282" s="5">
        <v>-39</v>
      </c>
      <c r="G1282" s="5">
        <v>48968</v>
      </c>
      <c r="H1282" s="5">
        <v>11461</v>
      </c>
      <c r="I1282" s="5">
        <v>58969</v>
      </c>
      <c r="J1282" s="5">
        <v>3769</v>
      </c>
      <c r="K1282" s="5" t="s">
        <v>33</v>
      </c>
      <c r="L1282" s="5">
        <v>123128</v>
      </c>
      <c r="M1282" s="5">
        <v>759391</v>
      </c>
      <c r="N1282" s="5">
        <v>69771</v>
      </c>
      <c r="O1282" s="5">
        <v>2283</v>
      </c>
      <c r="P1282" s="5">
        <v>3551</v>
      </c>
      <c r="Q1282" s="5" t="s">
        <v>33</v>
      </c>
      <c r="R1282" s="5" t="s">
        <v>33</v>
      </c>
      <c r="S1282" s="5">
        <v>14747</v>
      </c>
      <c r="T1282" s="5">
        <v>19368</v>
      </c>
      <c r="U1282" s="5">
        <v>27710</v>
      </c>
      <c r="V1282" s="5">
        <v>3166</v>
      </c>
      <c r="W1282" s="5">
        <v>4801</v>
      </c>
      <c r="X1282" s="5">
        <v>84172</v>
      </c>
      <c r="Y1282" s="5">
        <v>2313</v>
      </c>
    </row>
    <row r="1283" spans="1:25" x14ac:dyDescent="0.3">
      <c r="A1283" s="1">
        <v>4056995</v>
      </c>
      <c r="B1283" s="1" t="s">
        <v>31</v>
      </c>
      <c r="C1283" s="2"/>
      <c r="D1283" s="4" t="s">
        <v>72</v>
      </c>
      <c r="E1283" s="4">
        <v>4056995</v>
      </c>
      <c r="F1283" s="5">
        <v>2732</v>
      </c>
      <c r="G1283" s="5">
        <v>61777</v>
      </c>
      <c r="H1283" s="5">
        <v>30940</v>
      </c>
      <c r="I1283" s="5">
        <v>63617</v>
      </c>
      <c r="J1283" s="5">
        <v>2705</v>
      </c>
      <c r="K1283" s="5" t="s">
        <v>33</v>
      </c>
      <c r="L1283" s="5">
        <v>161770</v>
      </c>
      <c r="M1283" s="5">
        <v>743199</v>
      </c>
      <c r="N1283" s="5">
        <v>74123</v>
      </c>
      <c r="O1283" s="5">
        <v>1883</v>
      </c>
      <c r="P1283" s="5">
        <v>3706</v>
      </c>
      <c r="Q1283" s="5" t="s">
        <v>33</v>
      </c>
      <c r="R1283" s="5" t="s">
        <v>33</v>
      </c>
      <c r="S1283" s="5">
        <v>14760</v>
      </c>
      <c r="T1283" s="5">
        <v>19046</v>
      </c>
      <c r="U1283" s="5">
        <v>27606</v>
      </c>
      <c r="V1283" s="5">
        <v>3153</v>
      </c>
      <c r="W1283" s="5">
        <v>3907</v>
      </c>
      <c r="X1283" s="5">
        <v>91294</v>
      </c>
      <c r="Y1283" s="5">
        <v>2221</v>
      </c>
    </row>
    <row r="1284" spans="1:25" x14ac:dyDescent="0.3">
      <c r="A1284" s="1">
        <v>4112564</v>
      </c>
      <c r="B1284" s="1" t="s">
        <v>0</v>
      </c>
      <c r="C1284" s="2"/>
      <c r="D1284" s="4" t="s">
        <v>73</v>
      </c>
      <c r="E1284" s="4">
        <v>4112564</v>
      </c>
      <c r="F1284" s="5">
        <v>147163</v>
      </c>
      <c r="G1284" s="5">
        <v>1316748</v>
      </c>
      <c r="H1284" s="5">
        <v>449441</v>
      </c>
      <c r="I1284" s="5">
        <v>413619</v>
      </c>
      <c r="J1284" s="5">
        <v>22518</v>
      </c>
      <c r="K1284" s="5">
        <v>0</v>
      </c>
      <c r="L1284" s="5">
        <v>2349489</v>
      </c>
      <c r="M1284" s="5">
        <v>1888342</v>
      </c>
      <c r="N1284" s="5">
        <v>214932</v>
      </c>
      <c r="O1284" s="5">
        <v>74539</v>
      </c>
      <c r="P1284" s="5">
        <v>22965</v>
      </c>
      <c r="Q1284" s="5">
        <v>9445</v>
      </c>
      <c r="R1284" s="5">
        <v>0</v>
      </c>
      <c r="S1284" s="5">
        <v>45014</v>
      </c>
      <c r="T1284" s="5">
        <v>48112</v>
      </c>
      <c r="U1284" s="5">
        <v>47635</v>
      </c>
      <c r="V1284" s="5">
        <v>19285</v>
      </c>
      <c r="W1284" s="5">
        <v>4205</v>
      </c>
      <c r="X1284" s="5">
        <v>301789</v>
      </c>
      <c r="Y1284" s="5">
        <v>6459</v>
      </c>
    </row>
    <row r="1285" spans="1:25" x14ac:dyDescent="0.3">
      <c r="A1285" s="1">
        <v>4112564</v>
      </c>
      <c r="B1285" s="1" t="s">
        <v>1</v>
      </c>
      <c r="C1285" s="2"/>
      <c r="D1285" s="4" t="s">
        <v>73</v>
      </c>
      <c r="E1285" s="4">
        <v>4112564</v>
      </c>
      <c r="F1285" s="5">
        <v>92871</v>
      </c>
      <c r="G1285" s="5">
        <v>268310</v>
      </c>
      <c r="H1285" s="5">
        <v>491524</v>
      </c>
      <c r="I1285" s="5">
        <v>241242</v>
      </c>
      <c r="J1285" s="5">
        <v>51298</v>
      </c>
      <c r="K1285" s="5">
        <v>0</v>
      </c>
      <c r="L1285" s="5">
        <v>1145245</v>
      </c>
      <c r="M1285" s="5">
        <v>2107503</v>
      </c>
      <c r="N1285" s="5">
        <v>222947</v>
      </c>
      <c r="O1285" s="5">
        <v>74069</v>
      </c>
      <c r="P1285" s="5">
        <v>25429</v>
      </c>
      <c r="Q1285" s="5">
        <v>9787</v>
      </c>
      <c r="R1285" s="5">
        <v>0</v>
      </c>
      <c r="S1285" s="5">
        <v>40839</v>
      </c>
      <c r="T1285" s="5">
        <v>49202</v>
      </c>
      <c r="U1285" s="5">
        <v>50347</v>
      </c>
      <c r="V1285" s="5">
        <v>25741</v>
      </c>
      <c r="W1285" s="5">
        <v>3781</v>
      </c>
      <c r="X1285" s="5">
        <v>263701</v>
      </c>
      <c r="Y1285" s="5">
        <v>5591</v>
      </c>
    </row>
    <row r="1286" spans="1:25" x14ac:dyDescent="0.3">
      <c r="A1286" s="1">
        <v>4112564</v>
      </c>
      <c r="B1286" s="1" t="s">
        <v>2</v>
      </c>
      <c r="C1286" s="2"/>
      <c r="D1286" s="4" t="s">
        <v>73</v>
      </c>
      <c r="E1286" s="4">
        <v>4112564</v>
      </c>
      <c r="F1286" s="5">
        <v>65238</v>
      </c>
      <c r="G1286" s="5">
        <v>384872</v>
      </c>
      <c r="H1286" s="5">
        <v>292805</v>
      </c>
      <c r="I1286" s="5">
        <v>222180</v>
      </c>
      <c r="J1286" s="5">
        <v>34197</v>
      </c>
      <c r="K1286" s="5">
        <v>0</v>
      </c>
      <c r="L1286" s="5">
        <v>999292</v>
      </c>
      <c r="M1286" s="5">
        <v>2124398</v>
      </c>
      <c r="N1286" s="5">
        <v>203579</v>
      </c>
      <c r="O1286" s="5">
        <v>72216</v>
      </c>
      <c r="P1286" s="5">
        <v>21403</v>
      </c>
      <c r="Q1286" s="5">
        <v>8586</v>
      </c>
      <c r="R1286" s="5">
        <v>0</v>
      </c>
      <c r="S1286" s="5">
        <v>40838</v>
      </c>
      <c r="T1286" s="5">
        <v>46732</v>
      </c>
      <c r="U1286" s="5">
        <v>51910</v>
      </c>
      <c r="V1286" s="5">
        <v>14704</v>
      </c>
      <c r="W1286" s="5">
        <v>3406</v>
      </c>
      <c r="X1286" s="5">
        <v>280498</v>
      </c>
      <c r="Y1286" s="5">
        <v>4914</v>
      </c>
    </row>
    <row r="1287" spans="1:25" x14ac:dyDescent="0.3">
      <c r="A1287" s="1">
        <v>4112564</v>
      </c>
      <c r="B1287" s="1" t="s">
        <v>3</v>
      </c>
      <c r="C1287" s="2"/>
      <c r="D1287" s="4" t="s">
        <v>73</v>
      </c>
      <c r="E1287" s="4">
        <v>4112564</v>
      </c>
      <c r="F1287" s="5">
        <v>41219</v>
      </c>
      <c r="G1287" s="5">
        <v>1018307</v>
      </c>
      <c r="H1287" s="5">
        <v>289071</v>
      </c>
      <c r="I1287" s="5">
        <v>247871</v>
      </c>
      <c r="J1287" s="5">
        <v>19392</v>
      </c>
      <c r="K1287" s="5">
        <v>0</v>
      </c>
      <c r="L1287" s="5">
        <v>1615859</v>
      </c>
      <c r="M1287" s="5">
        <v>1910359</v>
      </c>
      <c r="N1287" s="5">
        <v>203086</v>
      </c>
      <c r="O1287" s="5">
        <v>66776</v>
      </c>
      <c r="P1287" s="5">
        <v>17075</v>
      </c>
      <c r="Q1287" s="5">
        <v>8245</v>
      </c>
      <c r="R1287" s="5">
        <v>0</v>
      </c>
      <c r="S1287" s="5">
        <v>35487</v>
      </c>
      <c r="T1287" s="5">
        <v>45258</v>
      </c>
      <c r="U1287" s="5">
        <v>46151</v>
      </c>
      <c r="V1287" s="5">
        <v>12876</v>
      </c>
      <c r="W1287" s="5">
        <v>3396</v>
      </c>
      <c r="X1287" s="5">
        <v>279241</v>
      </c>
      <c r="Y1287" s="5">
        <v>5166</v>
      </c>
    </row>
    <row r="1288" spans="1:25" x14ac:dyDescent="0.3">
      <c r="A1288" s="1">
        <v>4112564</v>
      </c>
      <c r="B1288" s="1" t="s">
        <v>4</v>
      </c>
      <c r="C1288" s="2"/>
      <c r="D1288" s="4" t="s">
        <v>73</v>
      </c>
      <c r="E1288" s="4">
        <v>4112564</v>
      </c>
      <c r="F1288" s="5">
        <v>641</v>
      </c>
      <c r="G1288" s="5">
        <v>114134</v>
      </c>
      <c r="H1288" s="5">
        <v>24209</v>
      </c>
      <c r="I1288" s="5">
        <v>57759</v>
      </c>
      <c r="J1288" s="5">
        <v>7674</v>
      </c>
      <c r="K1288" s="5">
        <v>0</v>
      </c>
      <c r="L1288" s="5">
        <v>204417</v>
      </c>
      <c r="M1288" s="5">
        <v>485542</v>
      </c>
      <c r="N1288" s="5">
        <v>48685</v>
      </c>
      <c r="O1288" s="5">
        <v>17017</v>
      </c>
      <c r="P1288" s="5">
        <v>6679</v>
      </c>
      <c r="Q1288" s="5">
        <v>1870</v>
      </c>
      <c r="R1288" s="5">
        <v>0</v>
      </c>
      <c r="S1288" s="5">
        <v>9267</v>
      </c>
      <c r="T1288" s="5">
        <v>12447</v>
      </c>
      <c r="U1288" s="5">
        <v>11956</v>
      </c>
      <c r="V1288" s="5">
        <v>2770</v>
      </c>
      <c r="W1288" s="5">
        <v>1302</v>
      </c>
      <c r="X1288" s="5">
        <v>85185</v>
      </c>
      <c r="Y1288" s="5">
        <v>1116</v>
      </c>
    </row>
    <row r="1289" spans="1:25" x14ac:dyDescent="0.3">
      <c r="A1289" s="1">
        <v>4112564</v>
      </c>
      <c r="B1289" s="1" t="s">
        <v>5</v>
      </c>
      <c r="C1289" s="2"/>
      <c r="D1289" s="4" t="s">
        <v>73</v>
      </c>
      <c r="E1289" s="4">
        <v>4112564</v>
      </c>
      <c r="F1289" s="5">
        <v>9415</v>
      </c>
      <c r="G1289" s="5">
        <v>645710</v>
      </c>
      <c r="H1289" s="5">
        <v>119022</v>
      </c>
      <c r="I1289" s="5">
        <v>91251</v>
      </c>
      <c r="J1289" s="5">
        <v>6182</v>
      </c>
      <c r="K1289" s="5">
        <v>0</v>
      </c>
      <c r="L1289" s="5">
        <v>871579</v>
      </c>
      <c r="M1289" s="5">
        <v>1700279</v>
      </c>
      <c r="N1289" s="5">
        <v>103079</v>
      </c>
      <c r="O1289" s="5">
        <v>41007</v>
      </c>
      <c r="P1289" s="5">
        <v>9677</v>
      </c>
      <c r="Q1289" s="5">
        <v>4420</v>
      </c>
      <c r="R1289" s="5">
        <v>0</v>
      </c>
      <c r="S1289" s="5">
        <v>20224</v>
      </c>
      <c r="T1289" s="5">
        <v>31136</v>
      </c>
      <c r="U1289" s="5">
        <v>34157</v>
      </c>
      <c r="V1289" s="5">
        <v>4986</v>
      </c>
      <c r="W1289" s="5">
        <v>2047</v>
      </c>
      <c r="X1289" s="5">
        <v>155988</v>
      </c>
      <c r="Y1289" s="5">
        <v>2495</v>
      </c>
    </row>
    <row r="1290" spans="1:25" x14ac:dyDescent="0.3">
      <c r="A1290" s="1">
        <v>4112564</v>
      </c>
      <c r="B1290" s="1" t="s">
        <v>6</v>
      </c>
      <c r="C1290" s="2"/>
      <c r="D1290" s="4" t="s">
        <v>73</v>
      </c>
      <c r="E1290" s="4">
        <v>4112564</v>
      </c>
      <c r="F1290" s="5">
        <v>14559</v>
      </c>
      <c r="G1290" s="5">
        <v>120901</v>
      </c>
      <c r="H1290" s="5">
        <v>72156</v>
      </c>
      <c r="I1290" s="5">
        <v>30529</v>
      </c>
      <c r="J1290" s="5">
        <v>8829</v>
      </c>
      <c r="K1290" s="5">
        <v>0</v>
      </c>
      <c r="L1290" s="5">
        <v>246974</v>
      </c>
      <c r="M1290" s="5">
        <v>1549803</v>
      </c>
      <c r="N1290" s="5">
        <v>91394</v>
      </c>
      <c r="O1290" s="5">
        <v>27690</v>
      </c>
      <c r="P1290" s="5">
        <v>8539</v>
      </c>
      <c r="Q1290" s="5">
        <v>246</v>
      </c>
      <c r="R1290" s="5">
        <v>0</v>
      </c>
      <c r="S1290" s="5">
        <v>20295</v>
      </c>
      <c r="T1290" s="5">
        <v>29513</v>
      </c>
      <c r="U1290" s="5">
        <v>31816</v>
      </c>
      <c r="V1290" s="5">
        <v>3353</v>
      </c>
      <c r="W1290" s="5">
        <v>2147</v>
      </c>
      <c r="X1290" s="5">
        <v>167551</v>
      </c>
      <c r="Y1290" s="5">
        <v>2233</v>
      </c>
    </row>
    <row r="1291" spans="1:25" x14ac:dyDescent="0.3">
      <c r="A1291" s="1">
        <v>4112564</v>
      </c>
      <c r="B1291" s="1" t="s">
        <v>7</v>
      </c>
      <c r="C1291" s="2"/>
      <c r="D1291" s="4" t="s">
        <v>73</v>
      </c>
      <c r="E1291" s="4">
        <v>4112564</v>
      </c>
      <c r="F1291" s="5">
        <v>8965</v>
      </c>
      <c r="G1291" s="5">
        <v>652079</v>
      </c>
      <c r="H1291" s="5">
        <v>71491</v>
      </c>
      <c r="I1291" s="5">
        <v>212424</v>
      </c>
      <c r="J1291" s="5">
        <v>8930</v>
      </c>
      <c r="K1291" s="5">
        <v>0</v>
      </c>
      <c r="L1291" s="5">
        <v>953889</v>
      </c>
      <c r="M1291" s="5">
        <v>1197500</v>
      </c>
      <c r="N1291" s="5">
        <v>102142</v>
      </c>
      <c r="O1291" s="5">
        <v>21628</v>
      </c>
      <c r="P1291" s="5">
        <v>10007</v>
      </c>
      <c r="Q1291" s="5">
        <v>90</v>
      </c>
      <c r="R1291" s="5">
        <v>50</v>
      </c>
      <c r="S1291" s="5">
        <v>19732</v>
      </c>
      <c r="T1291" s="5">
        <v>27127</v>
      </c>
      <c r="U1291" s="5">
        <v>30023</v>
      </c>
      <c r="V1291" s="5">
        <v>3212</v>
      </c>
      <c r="W1291" s="5">
        <v>2672</v>
      </c>
      <c r="X1291" s="5">
        <v>145309</v>
      </c>
      <c r="Y1291" s="5">
        <v>3072</v>
      </c>
    </row>
    <row r="1292" spans="1:25" x14ac:dyDescent="0.3">
      <c r="A1292" s="1">
        <v>4112564</v>
      </c>
      <c r="B1292" s="1" t="s">
        <v>8</v>
      </c>
      <c r="C1292" s="2"/>
      <c r="D1292" s="4" t="s">
        <v>73</v>
      </c>
      <c r="E1292" s="4">
        <v>4112564</v>
      </c>
      <c r="F1292" s="5">
        <v>1324</v>
      </c>
      <c r="G1292" s="5">
        <v>402253</v>
      </c>
      <c r="H1292" s="5">
        <v>132562</v>
      </c>
      <c r="I1292" s="5">
        <v>109957</v>
      </c>
      <c r="J1292" s="5">
        <v>7386</v>
      </c>
      <c r="K1292" s="5">
        <v>0</v>
      </c>
      <c r="L1292" s="5">
        <v>653481</v>
      </c>
      <c r="M1292" s="5">
        <v>1547066</v>
      </c>
      <c r="N1292" s="5">
        <v>112702</v>
      </c>
      <c r="O1292" s="5">
        <v>40078</v>
      </c>
      <c r="P1292" s="5">
        <v>10866</v>
      </c>
      <c r="Q1292" s="5">
        <v>117</v>
      </c>
      <c r="R1292" s="5">
        <v>54</v>
      </c>
      <c r="S1292" s="5">
        <v>19560</v>
      </c>
      <c r="T1292" s="5">
        <v>27798</v>
      </c>
      <c r="U1292" s="5">
        <v>32605</v>
      </c>
      <c r="V1292" s="5">
        <v>3415</v>
      </c>
      <c r="W1292" s="5">
        <v>3029</v>
      </c>
      <c r="X1292" s="5">
        <v>141849</v>
      </c>
      <c r="Y1292" s="5">
        <v>2467</v>
      </c>
    </row>
    <row r="1293" spans="1:25" x14ac:dyDescent="0.3">
      <c r="A1293" s="1">
        <v>4112564</v>
      </c>
      <c r="B1293" s="1" t="s">
        <v>9</v>
      </c>
      <c r="C1293" s="2"/>
      <c r="D1293" s="4" t="s">
        <v>73</v>
      </c>
      <c r="E1293" s="4">
        <v>4112564</v>
      </c>
      <c r="F1293" s="5">
        <v>10560</v>
      </c>
      <c r="G1293" s="5">
        <v>73892</v>
      </c>
      <c r="H1293" s="5">
        <v>1708</v>
      </c>
      <c r="I1293" s="5">
        <v>-15402</v>
      </c>
      <c r="J1293" s="5">
        <v>11311</v>
      </c>
      <c r="K1293" s="5">
        <v>0</v>
      </c>
      <c r="L1293" s="5">
        <v>82068</v>
      </c>
      <c r="M1293" s="5">
        <v>1622177</v>
      </c>
      <c r="N1293" s="5">
        <v>91297</v>
      </c>
      <c r="O1293" s="5">
        <v>20710</v>
      </c>
      <c r="P1293" s="5">
        <v>12969</v>
      </c>
      <c r="Q1293" s="5">
        <v>0</v>
      </c>
      <c r="R1293" s="5">
        <v>0</v>
      </c>
      <c r="S1293" s="5">
        <v>19718</v>
      </c>
      <c r="T1293" s="5">
        <v>26529</v>
      </c>
      <c r="U1293" s="5">
        <v>31260</v>
      </c>
      <c r="V1293" s="5">
        <v>3855</v>
      </c>
      <c r="W1293" s="5">
        <v>3373</v>
      </c>
      <c r="X1293" s="5">
        <v>135329</v>
      </c>
      <c r="Y1293" s="5">
        <v>2950</v>
      </c>
    </row>
    <row r="1294" spans="1:25" x14ac:dyDescent="0.3">
      <c r="A1294" s="1">
        <v>4112564</v>
      </c>
      <c r="B1294" s="1" t="s">
        <v>10</v>
      </c>
      <c r="C1294" s="2"/>
      <c r="D1294" s="4" t="s">
        <v>73</v>
      </c>
      <c r="E1294" s="4">
        <v>4112564</v>
      </c>
      <c r="F1294" s="5">
        <v>12381</v>
      </c>
      <c r="G1294" s="5">
        <v>117767</v>
      </c>
      <c r="H1294" s="5">
        <v>125353</v>
      </c>
      <c r="I1294" s="5">
        <v>218787</v>
      </c>
      <c r="J1294" s="5">
        <v>25575</v>
      </c>
      <c r="K1294" s="5">
        <v>5779</v>
      </c>
      <c r="L1294" s="5">
        <v>505642</v>
      </c>
      <c r="M1294" s="5">
        <v>1309684</v>
      </c>
      <c r="N1294" s="5">
        <v>84979</v>
      </c>
      <c r="O1294" s="5">
        <v>19694</v>
      </c>
      <c r="P1294" s="5">
        <v>8326</v>
      </c>
      <c r="Q1294" s="5">
        <v>0</v>
      </c>
      <c r="R1294" s="5">
        <v>0</v>
      </c>
      <c r="S1294" s="5">
        <v>19043</v>
      </c>
      <c r="T1294" s="5">
        <v>24187</v>
      </c>
      <c r="U1294" s="5">
        <v>36203</v>
      </c>
      <c r="V1294" s="5">
        <v>2926</v>
      </c>
      <c r="W1294" s="5">
        <v>3252</v>
      </c>
      <c r="X1294" s="5">
        <v>118646</v>
      </c>
      <c r="Y1294" s="5">
        <v>2922</v>
      </c>
    </row>
    <row r="1295" spans="1:25" x14ac:dyDescent="0.3">
      <c r="A1295" s="1">
        <v>4112564</v>
      </c>
      <c r="B1295" s="1" t="s">
        <v>11</v>
      </c>
      <c r="C1295" s="2"/>
      <c r="D1295" s="4" t="s">
        <v>73</v>
      </c>
      <c r="E1295" s="4">
        <v>4112564</v>
      </c>
      <c r="F1295" s="5">
        <v>16290</v>
      </c>
      <c r="G1295" s="5">
        <v>55021</v>
      </c>
      <c r="H1295" s="5">
        <v>36242</v>
      </c>
      <c r="I1295" s="5">
        <v>101859</v>
      </c>
      <c r="J1295" s="5">
        <v>19303</v>
      </c>
      <c r="K1295" s="5">
        <v>0</v>
      </c>
      <c r="L1295" s="5">
        <v>228715</v>
      </c>
      <c r="M1295" s="5">
        <v>2149755</v>
      </c>
      <c r="N1295" s="5">
        <v>82537</v>
      </c>
      <c r="O1295" s="5">
        <v>18028</v>
      </c>
      <c r="P1295" s="5">
        <v>9241</v>
      </c>
      <c r="Q1295" s="5">
        <v>0</v>
      </c>
      <c r="R1295" s="5">
        <v>0</v>
      </c>
      <c r="S1295" s="5">
        <v>19036</v>
      </c>
      <c r="T1295" s="5">
        <v>24794</v>
      </c>
      <c r="U1295" s="5">
        <v>35786</v>
      </c>
      <c r="V1295" s="5">
        <v>3741</v>
      </c>
      <c r="W1295" s="5">
        <v>3201</v>
      </c>
      <c r="X1295" s="5">
        <v>137185</v>
      </c>
      <c r="Y1295" s="5">
        <v>2861</v>
      </c>
    </row>
    <row r="1296" spans="1:25" x14ac:dyDescent="0.3">
      <c r="A1296" s="1">
        <v>4112564</v>
      </c>
      <c r="B1296" s="1" t="s">
        <v>12</v>
      </c>
      <c r="C1296" s="2"/>
      <c r="D1296" s="4" t="s">
        <v>73</v>
      </c>
      <c r="E1296" s="4">
        <v>4112564</v>
      </c>
      <c r="F1296" s="5">
        <v>4459</v>
      </c>
      <c r="G1296" s="5">
        <v>161707</v>
      </c>
      <c r="H1296" s="5">
        <v>-8630</v>
      </c>
      <c r="I1296" s="5">
        <v>-120777</v>
      </c>
      <c r="J1296" s="5">
        <v>2194</v>
      </c>
      <c r="K1296" s="5">
        <v>0</v>
      </c>
      <c r="L1296" s="5">
        <v>38954</v>
      </c>
      <c r="M1296" s="5">
        <v>1797555</v>
      </c>
      <c r="N1296" s="5">
        <v>81157</v>
      </c>
      <c r="O1296" s="5">
        <v>15911</v>
      </c>
      <c r="P1296" s="5">
        <v>7670</v>
      </c>
      <c r="Q1296" s="5">
        <v>0</v>
      </c>
      <c r="R1296" s="5">
        <v>0</v>
      </c>
      <c r="S1296" s="5">
        <v>20502</v>
      </c>
      <c r="T1296" s="5">
        <v>23904</v>
      </c>
      <c r="U1296" s="5">
        <v>43448</v>
      </c>
      <c r="V1296" s="5">
        <v>3116</v>
      </c>
      <c r="W1296" s="5">
        <v>3416</v>
      </c>
      <c r="X1296" s="5">
        <v>147985</v>
      </c>
      <c r="Y1296" s="5">
        <v>2851</v>
      </c>
    </row>
    <row r="1297" spans="1:25" x14ac:dyDescent="0.3">
      <c r="A1297" s="1">
        <v>4112564</v>
      </c>
      <c r="B1297" s="1" t="s">
        <v>13</v>
      </c>
      <c r="C1297" s="2"/>
      <c r="D1297" s="4" t="s">
        <v>73</v>
      </c>
      <c r="E1297" s="4">
        <v>4112564</v>
      </c>
      <c r="F1297" s="5">
        <v>24463</v>
      </c>
      <c r="G1297" s="5">
        <v>44172</v>
      </c>
      <c r="H1297" s="5">
        <v>69091</v>
      </c>
      <c r="I1297" s="5">
        <v>339961</v>
      </c>
      <c r="J1297" s="5">
        <v>7392</v>
      </c>
      <c r="K1297" s="5">
        <v>0</v>
      </c>
      <c r="L1297" s="5">
        <v>485079</v>
      </c>
      <c r="M1297" s="5">
        <v>1624011</v>
      </c>
      <c r="N1297" s="5">
        <v>75599</v>
      </c>
      <c r="O1297" s="5">
        <v>13057</v>
      </c>
      <c r="P1297" s="5">
        <v>7805</v>
      </c>
      <c r="Q1297" s="5">
        <v>0</v>
      </c>
      <c r="R1297" s="5">
        <v>0</v>
      </c>
      <c r="S1297" s="5">
        <v>17567</v>
      </c>
      <c r="T1297" s="5">
        <v>27502</v>
      </c>
      <c r="U1297" s="5">
        <v>37985</v>
      </c>
      <c r="V1297" s="5">
        <v>3945</v>
      </c>
      <c r="W1297" s="5">
        <v>3451</v>
      </c>
      <c r="X1297" s="5">
        <v>145650</v>
      </c>
      <c r="Y1297" s="5">
        <v>2583</v>
      </c>
    </row>
    <row r="1298" spans="1:25" x14ac:dyDescent="0.3">
      <c r="A1298" s="1">
        <v>4112564</v>
      </c>
      <c r="B1298" s="1" t="s">
        <v>14</v>
      </c>
      <c r="C1298" s="2"/>
      <c r="D1298" s="4" t="s">
        <v>73</v>
      </c>
      <c r="E1298" s="4">
        <v>4112564</v>
      </c>
      <c r="F1298" s="5" t="s">
        <v>33</v>
      </c>
      <c r="G1298" s="5" t="s">
        <v>33</v>
      </c>
      <c r="H1298" s="5" t="s">
        <v>33</v>
      </c>
      <c r="I1298" s="5" t="s">
        <v>33</v>
      </c>
      <c r="J1298" s="5" t="s">
        <v>33</v>
      </c>
      <c r="K1298" s="5" t="s">
        <v>33</v>
      </c>
      <c r="L1298" s="5" t="s">
        <v>33</v>
      </c>
      <c r="M1298" s="5" t="s">
        <v>33</v>
      </c>
      <c r="N1298" s="5" t="s">
        <v>33</v>
      </c>
      <c r="O1298" s="5" t="s">
        <v>33</v>
      </c>
      <c r="P1298" s="5" t="s">
        <v>33</v>
      </c>
      <c r="Q1298" s="5" t="s">
        <v>33</v>
      </c>
      <c r="R1298" s="5" t="s">
        <v>33</v>
      </c>
      <c r="S1298" s="5" t="s">
        <v>33</v>
      </c>
      <c r="T1298" s="5" t="s">
        <v>33</v>
      </c>
      <c r="U1298" s="5" t="s">
        <v>33</v>
      </c>
      <c r="V1298" s="5" t="s">
        <v>33</v>
      </c>
      <c r="W1298" s="5" t="s">
        <v>33</v>
      </c>
      <c r="X1298" s="5" t="s">
        <v>33</v>
      </c>
      <c r="Y1298" s="5" t="s">
        <v>33</v>
      </c>
    </row>
    <row r="1299" spans="1:25" x14ac:dyDescent="0.3">
      <c r="A1299" s="1">
        <v>4112564</v>
      </c>
      <c r="B1299" s="1" t="s">
        <v>15</v>
      </c>
      <c r="C1299" s="2"/>
      <c r="D1299" s="4" t="s">
        <v>73</v>
      </c>
      <c r="E1299" s="4">
        <v>4112564</v>
      </c>
      <c r="F1299" s="5" t="s">
        <v>33</v>
      </c>
      <c r="G1299" s="5" t="s">
        <v>33</v>
      </c>
      <c r="H1299" s="5" t="s">
        <v>33</v>
      </c>
      <c r="I1299" s="5" t="s">
        <v>33</v>
      </c>
      <c r="J1299" s="5" t="s">
        <v>33</v>
      </c>
      <c r="K1299" s="5" t="s">
        <v>33</v>
      </c>
      <c r="L1299" s="5" t="s">
        <v>33</v>
      </c>
      <c r="M1299" s="5" t="s">
        <v>33</v>
      </c>
      <c r="N1299" s="5" t="s">
        <v>33</v>
      </c>
      <c r="O1299" s="5" t="s">
        <v>33</v>
      </c>
      <c r="P1299" s="5" t="s">
        <v>33</v>
      </c>
      <c r="Q1299" s="5" t="s">
        <v>33</v>
      </c>
      <c r="R1299" s="5" t="s">
        <v>33</v>
      </c>
      <c r="S1299" s="5" t="s">
        <v>33</v>
      </c>
      <c r="T1299" s="5" t="s">
        <v>33</v>
      </c>
      <c r="U1299" s="5" t="s">
        <v>33</v>
      </c>
      <c r="V1299" s="5" t="s">
        <v>33</v>
      </c>
      <c r="W1299" s="5" t="s">
        <v>33</v>
      </c>
      <c r="X1299" s="5" t="s">
        <v>33</v>
      </c>
      <c r="Y1299" s="5" t="s">
        <v>33</v>
      </c>
    </row>
    <row r="1300" spans="1:25" x14ac:dyDescent="0.3">
      <c r="A1300" s="1">
        <v>4112564</v>
      </c>
      <c r="B1300" s="1" t="s">
        <v>16</v>
      </c>
      <c r="C1300" s="2"/>
      <c r="D1300" s="4" t="s">
        <v>73</v>
      </c>
      <c r="E1300" s="4">
        <v>4112564</v>
      </c>
      <c r="F1300" s="5" t="s">
        <v>33</v>
      </c>
      <c r="G1300" s="5" t="s">
        <v>33</v>
      </c>
      <c r="H1300" s="5" t="s">
        <v>33</v>
      </c>
      <c r="I1300" s="5" t="s">
        <v>33</v>
      </c>
      <c r="J1300" s="5" t="s">
        <v>33</v>
      </c>
      <c r="K1300" s="5" t="s">
        <v>33</v>
      </c>
      <c r="L1300" s="5" t="s">
        <v>33</v>
      </c>
      <c r="M1300" s="5" t="s">
        <v>33</v>
      </c>
      <c r="N1300" s="5" t="s">
        <v>33</v>
      </c>
      <c r="O1300" s="5" t="s">
        <v>33</v>
      </c>
      <c r="P1300" s="5" t="s">
        <v>33</v>
      </c>
      <c r="Q1300" s="5" t="s">
        <v>33</v>
      </c>
      <c r="R1300" s="5" t="s">
        <v>33</v>
      </c>
      <c r="S1300" s="5" t="s">
        <v>33</v>
      </c>
      <c r="T1300" s="5" t="s">
        <v>33</v>
      </c>
      <c r="U1300" s="5" t="s">
        <v>33</v>
      </c>
      <c r="V1300" s="5" t="s">
        <v>33</v>
      </c>
      <c r="W1300" s="5" t="s">
        <v>33</v>
      </c>
      <c r="X1300" s="5" t="s">
        <v>33</v>
      </c>
      <c r="Y1300" s="5" t="s">
        <v>33</v>
      </c>
    </row>
    <row r="1301" spans="1:25" x14ac:dyDescent="0.3">
      <c r="A1301" s="1">
        <v>4112564</v>
      </c>
      <c r="B1301" s="1" t="s">
        <v>17</v>
      </c>
      <c r="C1301" s="2"/>
      <c r="D1301" s="4" t="s">
        <v>73</v>
      </c>
      <c r="E1301" s="4">
        <v>4112564</v>
      </c>
      <c r="F1301" s="5" t="s">
        <v>33</v>
      </c>
      <c r="G1301" s="5" t="s">
        <v>33</v>
      </c>
      <c r="H1301" s="5" t="s">
        <v>33</v>
      </c>
      <c r="I1301" s="5" t="s">
        <v>33</v>
      </c>
      <c r="J1301" s="5" t="s">
        <v>33</v>
      </c>
      <c r="K1301" s="5" t="s">
        <v>33</v>
      </c>
      <c r="L1301" s="5" t="s">
        <v>33</v>
      </c>
      <c r="M1301" s="5" t="s">
        <v>33</v>
      </c>
      <c r="N1301" s="5" t="s">
        <v>33</v>
      </c>
      <c r="O1301" s="5" t="s">
        <v>33</v>
      </c>
      <c r="P1301" s="5" t="s">
        <v>33</v>
      </c>
      <c r="Q1301" s="5" t="s">
        <v>33</v>
      </c>
      <c r="R1301" s="5" t="s">
        <v>33</v>
      </c>
      <c r="S1301" s="5" t="s">
        <v>33</v>
      </c>
      <c r="T1301" s="5" t="s">
        <v>33</v>
      </c>
      <c r="U1301" s="5" t="s">
        <v>33</v>
      </c>
      <c r="V1301" s="5" t="s">
        <v>33</v>
      </c>
      <c r="W1301" s="5" t="s">
        <v>33</v>
      </c>
      <c r="X1301" s="5" t="s">
        <v>33</v>
      </c>
      <c r="Y1301" s="5" t="s">
        <v>33</v>
      </c>
    </row>
    <row r="1302" spans="1:25" x14ac:dyDescent="0.3">
      <c r="A1302" s="1">
        <v>4112564</v>
      </c>
      <c r="B1302" s="1" t="s">
        <v>18</v>
      </c>
      <c r="C1302" s="2"/>
      <c r="D1302" s="4" t="s">
        <v>73</v>
      </c>
      <c r="E1302" s="4">
        <v>4112564</v>
      </c>
      <c r="F1302" s="5" t="s">
        <v>33</v>
      </c>
      <c r="G1302" s="5" t="s">
        <v>33</v>
      </c>
      <c r="H1302" s="5" t="s">
        <v>33</v>
      </c>
      <c r="I1302" s="5" t="s">
        <v>33</v>
      </c>
      <c r="J1302" s="5" t="s">
        <v>33</v>
      </c>
      <c r="K1302" s="5" t="s">
        <v>33</v>
      </c>
      <c r="L1302" s="5" t="s">
        <v>33</v>
      </c>
      <c r="M1302" s="5" t="s">
        <v>33</v>
      </c>
      <c r="N1302" s="5" t="s">
        <v>33</v>
      </c>
      <c r="O1302" s="5" t="s">
        <v>33</v>
      </c>
      <c r="P1302" s="5" t="s">
        <v>33</v>
      </c>
      <c r="Q1302" s="5" t="s">
        <v>33</v>
      </c>
      <c r="R1302" s="5" t="s">
        <v>33</v>
      </c>
      <c r="S1302" s="5" t="s">
        <v>33</v>
      </c>
      <c r="T1302" s="5" t="s">
        <v>33</v>
      </c>
      <c r="U1302" s="5" t="s">
        <v>33</v>
      </c>
      <c r="V1302" s="5" t="s">
        <v>33</v>
      </c>
      <c r="W1302" s="5" t="s">
        <v>33</v>
      </c>
      <c r="X1302" s="5" t="s">
        <v>33</v>
      </c>
      <c r="Y1302" s="5" t="s">
        <v>33</v>
      </c>
    </row>
    <row r="1303" spans="1:25" x14ac:dyDescent="0.3">
      <c r="A1303" s="1">
        <v>4112564</v>
      </c>
      <c r="B1303" s="1" t="s">
        <v>19</v>
      </c>
      <c r="C1303" s="2"/>
      <c r="D1303" s="4" t="s">
        <v>73</v>
      </c>
      <c r="E1303" s="4">
        <v>4112564</v>
      </c>
      <c r="F1303" s="5" t="s">
        <v>33</v>
      </c>
      <c r="G1303" s="5" t="s">
        <v>33</v>
      </c>
      <c r="H1303" s="5" t="s">
        <v>33</v>
      </c>
      <c r="I1303" s="5" t="s">
        <v>33</v>
      </c>
      <c r="J1303" s="5" t="s">
        <v>33</v>
      </c>
      <c r="K1303" s="5" t="s">
        <v>33</v>
      </c>
      <c r="L1303" s="5" t="s">
        <v>33</v>
      </c>
      <c r="M1303" s="5" t="s">
        <v>33</v>
      </c>
      <c r="N1303" s="5" t="s">
        <v>33</v>
      </c>
      <c r="O1303" s="5" t="s">
        <v>33</v>
      </c>
      <c r="P1303" s="5" t="s">
        <v>33</v>
      </c>
      <c r="Q1303" s="5" t="s">
        <v>33</v>
      </c>
      <c r="R1303" s="5" t="s">
        <v>33</v>
      </c>
      <c r="S1303" s="5" t="s">
        <v>33</v>
      </c>
      <c r="T1303" s="5" t="s">
        <v>33</v>
      </c>
      <c r="U1303" s="5" t="s">
        <v>33</v>
      </c>
      <c r="V1303" s="5" t="s">
        <v>33</v>
      </c>
      <c r="W1303" s="5" t="s">
        <v>33</v>
      </c>
      <c r="X1303" s="5" t="s">
        <v>33</v>
      </c>
      <c r="Y1303" s="5" t="s">
        <v>33</v>
      </c>
    </row>
    <row r="1304" spans="1:25" x14ac:dyDescent="0.3">
      <c r="A1304" s="1">
        <v>4112564</v>
      </c>
      <c r="B1304" s="1" t="s">
        <v>20</v>
      </c>
      <c r="C1304" s="2"/>
      <c r="D1304" s="4" t="s">
        <v>73</v>
      </c>
      <c r="E1304" s="4">
        <v>4112564</v>
      </c>
      <c r="F1304" s="5" t="s">
        <v>33</v>
      </c>
      <c r="G1304" s="5" t="s">
        <v>33</v>
      </c>
      <c r="H1304" s="5" t="s">
        <v>33</v>
      </c>
      <c r="I1304" s="5" t="s">
        <v>33</v>
      </c>
      <c r="J1304" s="5" t="s">
        <v>33</v>
      </c>
      <c r="K1304" s="5" t="s">
        <v>33</v>
      </c>
      <c r="L1304" s="5" t="s">
        <v>33</v>
      </c>
      <c r="M1304" s="5" t="s">
        <v>33</v>
      </c>
      <c r="N1304" s="5" t="s">
        <v>33</v>
      </c>
      <c r="O1304" s="5" t="s">
        <v>33</v>
      </c>
      <c r="P1304" s="5" t="s">
        <v>33</v>
      </c>
      <c r="Q1304" s="5" t="s">
        <v>33</v>
      </c>
      <c r="R1304" s="5" t="s">
        <v>33</v>
      </c>
      <c r="S1304" s="5" t="s">
        <v>33</v>
      </c>
      <c r="T1304" s="5" t="s">
        <v>33</v>
      </c>
      <c r="U1304" s="5" t="s">
        <v>33</v>
      </c>
      <c r="V1304" s="5" t="s">
        <v>33</v>
      </c>
      <c r="W1304" s="5" t="s">
        <v>33</v>
      </c>
      <c r="X1304" s="5" t="s">
        <v>33</v>
      </c>
      <c r="Y1304" s="5" t="s">
        <v>33</v>
      </c>
    </row>
    <row r="1305" spans="1:25" x14ac:dyDescent="0.3">
      <c r="A1305" s="1">
        <v>4112564</v>
      </c>
      <c r="B1305" s="1" t="s">
        <v>21</v>
      </c>
      <c r="C1305" s="2"/>
      <c r="D1305" s="4" t="s">
        <v>73</v>
      </c>
      <c r="E1305" s="4">
        <v>4112564</v>
      </c>
      <c r="F1305" s="5" t="s">
        <v>33</v>
      </c>
      <c r="G1305" s="5" t="s">
        <v>33</v>
      </c>
      <c r="H1305" s="5" t="s">
        <v>33</v>
      </c>
      <c r="I1305" s="5" t="s">
        <v>33</v>
      </c>
      <c r="J1305" s="5" t="s">
        <v>33</v>
      </c>
      <c r="K1305" s="5" t="s">
        <v>33</v>
      </c>
      <c r="L1305" s="5" t="s">
        <v>33</v>
      </c>
      <c r="M1305" s="5" t="s">
        <v>33</v>
      </c>
      <c r="N1305" s="5" t="s">
        <v>33</v>
      </c>
      <c r="O1305" s="5" t="s">
        <v>33</v>
      </c>
      <c r="P1305" s="5" t="s">
        <v>33</v>
      </c>
      <c r="Q1305" s="5" t="s">
        <v>33</v>
      </c>
      <c r="R1305" s="5" t="s">
        <v>33</v>
      </c>
      <c r="S1305" s="5" t="s">
        <v>33</v>
      </c>
      <c r="T1305" s="5" t="s">
        <v>33</v>
      </c>
      <c r="U1305" s="5" t="s">
        <v>33</v>
      </c>
      <c r="V1305" s="5" t="s">
        <v>33</v>
      </c>
      <c r="W1305" s="5" t="s">
        <v>33</v>
      </c>
      <c r="X1305" s="5" t="s">
        <v>33</v>
      </c>
      <c r="Y1305" s="5" t="s">
        <v>33</v>
      </c>
    </row>
    <row r="1306" spans="1:25" x14ac:dyDescent="0.3">
      <c r="A1306" s="1">
        <v>4112564</v>
      </c>
      <c r="B1306" s="1" t="s">
        <v>22</v>
      </c>
      <c r="C1306" s="2"/>
      <c r="D1306" s="4" t="s">
        <v>73</v>
      </c>
      <c r="E1306" s="4">
        <v>4112564</v>
      </c>
      <c r="F1306" s="5" t="s">
        <v>33</v>
      </c>
      <c r="G1306" s="5" t="s">
        <v>33</v>
      </c>
      <c r="H1306" s="5" t="s">
        <v>33</v>
      </c>
      <c r="I1306" s="5" t="s">
        <v>33</v>
      </c>
      <c r="J1306" s="5" t="s">
        <v>33</v>
      </c>
      <c r="K1306" s="5" t="s">
        <v>33</v>
      </c>
      <c r="L1306" s="5" t="s">
        <v>33</v>
      </c>
      <c r="M1306" s="5" t="s">
        <v>33</v>
      </c>
      <c r="N1306" s="5" t="s">
        <v>33</v>
      </c>
      <c r="O1306" s="5" t="s">
        <v>33</v>
      </c>
      <c r="P1306" s="5" t="s">
        <v>33</v>
      </c>
      <c r="Q1306" s="5" t="s">
        <v>33</v>
      </c>
      <c r="R1306" s="5" t="s">
        <v>33</v>
      </c>
      <c r="S1306" s="5" t="s">
        <v>33</v>
      </c>
      <c r="T1306" s="5" t="s">
        <v>33</v>
      </c>
      <c r="U1306" s="5" t="s">
        <v>33</v>
      </c>
      <c r="V1306" s="5" t="s">
        <v>33</v>
      </c>
      <c r="W1306" s="5" t="s">
        <v>33</v>
      </c>
      <c r="X1306" s="5" t="s">
        <v>33</v>
      </c>
      <c r="Y1306" s="5" t="s">
        <v>33</v>
      </c>
    </row>
    <row r="1307" spans="1:25" x14ac:dyDescent="0.3">
      <c r="A1307" s="1">
        <v>4112564</v>
      </c>
      <c r="B1307" s="1" t="s">
        <v>23</v>
      </c>
      <c r="C1307" s="2"/>
      <c r="D1307" s="4" t="s">
        <v>73</v>
      </c>
      <c r="E1307" s="4">
        <v>4112564</v>
      </c>
      <c r="F1307" s="5" t="s">
        <v>33</v>
      </c>
      <c r="G1307" s="5" t="s">
        <v>33</v>
      </c>
      <c r="H1307" s="5" t="s">
        <v>33</v>
      </c>
      <c r="I1307" s="5" t="s">
        <v>33</v>
      </c>
      <c r="J1307" s="5" t="s">
        <v>33</v>
      </c>
      <c r="K1307" s="5" t="s">
        <v>33</v>
      </c>
      <c r="L1307" s="5" t="s">
        <v>33</v>
      </c>
      <c r="M1307" s="5" t="s">
        <v>33</v>
      </c>
      <c r="N1307" s="5" t="s">
        <v>33</v>
      </c>
      <c r="O1307" s="5" t="s">
        <v>33</v>
      </c>
      <c r="P1307" s="5" t="s">
        <v>33</v>
      </c>
      <c r="Q1307" s="5" t="s">
        <v>33</v>
      </c>
      <c r="R1307" s="5" t="s">
        <v>33</v>
      </c>
      <c r="S1307" s="5" t="s">
        <v>33</v>
      </c>
      <c r="T1307" s="5" t="s">
        <v>33</v>
      </c>
      <c r="U1307" s="5" t="s">
        <v>33</v>
      </c>
      <c r="V1307" s="5" t="s">
        <v>33</v>
      </c>
      <c r="W1307" s="5" t="s">
        <v>33</v>
      </c>
      <c r="X1307" s="5" t="s">
        <v>33</v>
      </c>
      <c r="Y1307" s="5" t="s">
        <v>33</v>
      </c>
    </row>
    <row r="1308" spans="1:25" x14ac:dyDescent="0.3">
      <c r="A1308" s="1">
        <v>4112564</v>
      </c>
      <c r="B1308" s="1" t="s">
        <v>24</v>
      </c>
      <c r="C1308" s="2"/>
      <c r="D1308" s="4" t="s">
        <v>73</v>
      </c>
      <c r="E1308" s="4">
        <v>4112564</v>
      </c>
      <c r="F1308" s="5" t="s">
        <v>33</v>
      </c>
      <c r="G1308" s="5" t="s">
        <v>33</v>
      </c>
      <c r="H1308" s="5" t="s">
        <v>33</v>
      </c>
      <c r="I1308" s="5" t="s">
        <v>33</v>
      </c>
      <c r="J1308" s="5" t="s">
        <v>33</v>
      </c>
      <c r="K1308" s="5" t="s">
        <v>33</v>
      </c>
      <c r="L1308" s="5" t="s">
        <v>33</v>
      </c>
      <c r="M1308" s="5" t="s">
        <v>33</v>
      </c>
      <c r="N1308" s="5" t="s">
        <v>33</v>
      </c>
      <c r="O1308" s="5" t="s">
        <v>33</v>
      </c>
      <c r="P1308" s="5" t="s">
        <v>33</v>
      </c>
      <c r="Q1308" s="5" t="s">
        <v>33</v>
      </c>
      <c r="R1308" s="5" t="s">
        <v>33</v>
      </c>
      <c r="S1308" s="5" t="s">
        <v>33</v>
      </c>
      <c r="T1308" s="5" t="s">
        <v>33</v>
      </c>
      <c r="U1308" s="5" t="s">
        <v>33</v>
      </c>
      <c r="V1308" s="5" t="s">
        <v>33</v>
      </c>
      <c r="W1308" s="5" t="s">
        <v>33</v>
      </c>
      <c r="X1308" s="5" t="s">
        <v>33</v>
      </c>
      <c r="Y1308" s="5" t="s">
        <v>33</v>
      </c>
    </row>
    <row r="1309" spans="1:25" x14ac:dyDescent="0.3">
      <c r="A1309" s="1">
        <v>4112564</v>
      </c>
      <c r="B1309" s="1" t="s">
        <v>25</v>
      </c>
      <c r="C1309" s="2"/>
      <c r="D1309" s="4" t="s">
        <v>73</v>
      </c>
      <c r="E1309" s="4">
        <v>4112564</v>
      </c>
      <c r="F1309" s="5" t="s">
        <v>33</v>
      </c>
      <c r="G1309" s="5" t="s">
        <v>33</v>
      </c>
      <c r="H1309" s="5" t="s">
        <v>33</v>
      </c>
      <c r="I1309" s="5" t="s">
        <v>33</v>
      </c>
      <c r="J1309" s="5" t="s">
        <v>33</v>
      </c>
      <c r="K1309" s="5" t="s">
        <v>33</v>
      </c>
      <c r="L1309" s="5" t="s">
        <v>33</v>
      </c>
      <c r="M1309" s="5" t="s">
        <v>33</v>
      </c>
      <c r="N1309" s="5" t="s">
        <v>33</v>
      </c>
      <c r="O1309" s="5" t="s">
        <v>33</v>
      </c>
      <c r="P1309" s="5" t="s">
        <v>33</v>
      </c>
      <c r="Q1309" s="5" t="s">
        <v>33</v>
      </c>
      <c r="R1309" s="5" t="s">
        <v>33</v>
      </c>
      <c r="S1309" s="5" t="s">
        <v>33</v>
      </c>
      <c r="T1309" s="5" t="s">
        <v>33</v>
      </c>
      <c r="U1309" s="5" t="s">
        <v>33</v>
      </c>
      <c r="V1309" s="5" t="s">
        <v>33</v>
      </c>
      <c r="W1309" s="5" t="s">
        <v>33</v>
      </c>
      <c r="X1309" s="5" t="s">
        <v>33</v>
      </c>
      <c r="Y1309" s="5" t="s">
        <v>33</v>
      </c>
    </row>
    <row r="1310" spans="1:25" x14ac:dyDescent="0.3">
      <c r="A1310" s="1">
        <v>4112564</v>
      </c>
      <c r="B1310" s="1" t="s">
        <v>26</v>
      </c>
      <c r="C1310" s="2"/>
      <c r="D1310" s="4" t="s">
        <v>73</v>
      </c>
      <c r="E1310" s="4">
        <v>4112564</v>
      </c>
      <c r="F1310" s="5" t="s">
        <v>33</v>
      </c>
      <c r="G1310" s="5" t="s">
        <v>33</v>
      </c>
      <c r="H1310" s="5" t="s">
        <v>33</v>
      </c>
      <c r="I1310" s="5" t="s">
        <v>33</v>
      </c>
      <c r="J1310" s="5" t="s">
        <v>33</v>
      </c>
      <c r="K1310" s="5" t="s">
        <v>33</v>
      </c>
      <c r="L1310" s="5" t="s">
        <v>33</v>
      </c>
      <c r="M1310" s="5" t="s">
        <v>33</v>
      </c>
      <c r="N1310" s="5" t="s">
        <v>33</v>
      </c>
      <c r="O1310" s="5" t="s">
        <v>33</v>
      </c>
      <c r="P1310" s="5" t="s">
        <v>33</v>
      </c>
      <c r="Q1310" s="5" t="s">
        <v>33</v>
      </c>
      <c r="R1310" s="5" t="s">
        <v>33</v>
      </c>
      <c r="S1310" s="5" t="s">
        <v>33</v>
      </c>
      <c r="T1310" s="5" t="s">
        <v>33</v>
      </c>
      <c r="U1310" s="5" t="s">
        <v>33</v>
      </c>
      <c r="V1310" s="5" t="s">
        <v>33</v>
      </c>
      <c r="W1310" s="5" t="s">
        <v>33</v>
      </c>
      <c r="X1310" s="5" t="s">
        <v>33</v>
      </c>
      <c r="Y1310" s="5" t="s">
        <v>33</v>
      </c>
    </row>
    <row r="1311" spans="1:25" x14ac:dyDescent="0.3">
      <c r="A1311" s="1">
        <v>4112564</v>
      </c>
      <c r="B1311" s="1" t="s">
        <v>27</v>
      </c>
      <c r="C1311" s="2"/>
      <c r="D1311" s="4" t="s">
        <v>73</v>
      </c>
      <c r="E1311" s="4">
        <v>4112564</v>
      </c>
      <c r="F1311" s="5" t="s">
        <v>33</v>
      </c>
      <c r="G1311" s="5" t="s">
        <v>33</v>
      </c>
      <c r="H1311" s="5" t="s">
        <v>33</v>
      </c>
      <c r="I1311" s="5" t="s">
        <v>33</v>
      </c>
      <c r="J1311" s="5" t="s">
        <v>33</v>
      </c>
      <c r="K1311" s="5" t="s">
        <v>33</v>
      </c>
      <c r="L1311" s="5" t="s">
        <v>33</v>
      </c>
      <c r="M1311" s="5" t="s">
        <v>33</v>
      </c>
      <c r="N1311" s="5" t="s">
        <v>33</v>
      </c>
      <c r="O1311" s="5" t="s">
        <v>33</v>
      </c>
      <c r="P1311" s="5" t="s">
        <v>33</v>
      </c>
      <c r="Q1311" s="5" t="s">
        <v>33</v>
      </c>
      <c r="R1311" s="5" t="s">
        <v>33</v>
      </c>
      <c r="S1311" s="5" t="s">
        <v>33</v>
      </c>
      <c r="T1311" s="5" t="s">
        <v>33</v>
      </c>
      <c r="U1311" s="5" t="s">
        <v>33</v>
      </c>
      <c r="V1311" s="5" t="s">
        <v>33</v>
      </c>
      <c r="W1311" s="5" t="s">
        <v>33</v>
      </c>
      <c r="X1311" s="5" t="s">
        <v>33</v>
      </c>
      <c r="Y1311" s="5" t="s">
        <v>33</v>
      </c>
    </row>
    <row r="1312" spans="1:25" x14ac:dyDescent="0.3">
      <c r="A1312" s="1">
        <v>4112564</v>
      </c>
      <c r="B1312" s="1" t="s">
        <v>28</v>
      </c>
      <c r="C1312" s="2"/>
      <c r="D1312" s="4" t="s">
        <v>73</v>
      </c>
      <c r="E1312" s="4">
        <v>4112564</v>
      </c>
      <c r="F1312" s="5" t="s">
        <v>33</v>
      </c>
      <c r="G1312" s="5" t="s">
        <v>33</v>
      </c>
      <c r="H1312" s="5" t="s">
        <v>33</v>
      </c>
      <c r="I1312" s="5" t="s">
        <v>33</v>
      </c>
      <c r="J1312" s="5" t="s">
        <v>33</v>
      </c>
      <c r="K1312" s="5" t="s">
        <v>33</v>
      </c>
      <c r="L1312" s="5" t="s">
        <v>33</v>
      </c>
      <c r="M1312" s="5" t="s">
        <v>33</v>
      </c>
      <c r="N1312" s="5" t="s">
        <v>33</v>
      </c>
      <c r="O1312" s="5" t="s">
        <v>33</v>
      </c>
      <c r="P1312" s="5" t="s">
        <v>33</v>
      </c>
      <c r="Q1312" s="5" t="s">
        <v>33</v>
      </c>
      <c r="R1312" s="5" t="s">
        <v>33</v>
      </c>
      <c r="S1312" s="5" t="s">
        <v>33</v>
      </c>
      <c r="T1312" s="5" t="s">
        <v>33</v>
      </c>
      <c r="U1312" s="5" t="s">
        <v>33</v>
      </c>
      <c r="V1312" s="5" t="s">
        <v>33</v>
      </c>
      <c r="W1312" s="5" t="s">
        <v>33</v>
      </c>
      <c r="X1312" s="5" t="s">
        <v>33</v>
      </c>
      <c r="Y1312" s="5" t="s">
        <v>33</v>
      </c>
    </row>
    <row r="1313" spans="1:25" x14ac:dyDescent="0.3">
      <c r="A1313" s="1">
        <v>4112564</v>
      </c>
      <c r="B1313" s="1" t="s">
        <v>29</v>
      </c>
      <c r="C1313" s="2"/>
      <c r="D1313" s="4" t="s">
        <v>73</v>
      </c>
      <c r="E1313" s="4">
        <v>4112564</v>
      </c>
      <c r="F1313" s="5" t="s">
        <v>33</v>
      </c>
      <c r="G1313" s="5" t="s">
        <v>33</v>
      </c>
      <c r="H1313" s="5" t="s">
        <v>33</v>
      </c>
      <c r="I1313" s="5" t="s">
        <v>33</v>
      </c>
      <c r="J1313" s="5" t="s">
        <v>33</v>
      </c>
      <c r="K1313" s="5" t="s">
        <v>33</v>
      </c>
      <c r="L1313" s="5" t="s">
        <v>33</v>
      </c>
      <c r="M1313" s="5" t="s">
        <v>33</v>
      </c>
      <c r="N1313" s="5" t="s">
        <v>33</v>
      </c>
      <c r="O1313" s="5" t="s">
        <v>33</v>
      </c>
      <c r="P1313" s="5" t="s">
        <v>33</v>
      </c>
      <c r="Q1313" s="5" t="s">
        <v>33</v>
      </c>
      <c r="R1313" s="5" t="s">
        <v>33</v>
      </c>
      <c r="S1313" s="5" t="s">
        <v>33</v>
      </c>
      <c r="T1313" s="5" t="s">
        <v>33</v>
      </c>
      <c r="U1313" s="5" t="s">
        <v>33</v>
      </c>
      <c r="V1313" s="5" t="s">
        <v>33</v>
      </c>
      <c r="W1313" s="5" t="s">
        <v>33</v>
      </c>
      <c r="X1313" s="5" t="s">
        <v>33</v>
      </c>
      <c r="Y1313" s="5" t="s">
        <v>33</v>
      </c>
    </row>
    <row r="1314" spans="1:25" x14ac:dyDescent="0.3">
      <c r="A1314" s="1">
        <v>4112564</v>
      </c>
      <c r="B1314" s="1" t="s">
        <v>30</v>
      </c>
      <c r="C1314" s="2"/>
      <c r="D1314" s="4" t="s">
        <v>73</v>
      </c>
      <c r="E1314" s="4">
        <v>4112564</v>
      </c>
      <c r="F1314" s="5" t="s">
        <v>33</v>
      </c>
      <c r="G1314" s="5" t="s">
        <v>33</v>
      </c>
      <c r="H1314" s="5" t="s">
        <v>33</v>
      </c>
      <c r="I1314" s="5" t="s">
        <v>33</v>
      </c>
      <c r="J1314" s="5" t="s">
        <v>33</v>
      </c>
      <c r="K1314" s="5" t="s">
        <v>33</v>
      </c>
      <c r="L1314" s="5" t="s">
        <v>33</v>
      </c>
      <c r="M1314" s="5" t="s">
        <v>33</v>
      </c>
      <c r="N1314" s="5" t="s">
        <v>33</v>
      </c>
      <c r="O1314" s="5" t="s">
        <v>33</v>
      </c>
      <c r="P1314" s="5" t="s">
        <v>33</v>
      </c>
      <c r="Q1314" s="5" t="s">
        <v>33</v>
      </c>
      <c r="R1314" s="5" t="s">
        <v>33</v>
      </c>
      <c r="S1314" s="5" t="s">
        <v>33</v>
      </c>
      <c r="T1314" s="5" t="s">
        <v>33</v>
      </c>
      <c r="U1314" s="5" t="s">
        <v>33</v>
      </c>
      <c r="V1314" s="5" t="s">
        <v>33</v>
      </c>
      <c r="W1314" s="5" t="s">
        <v>33</v>
      </c>
      <c r="X1314" s="5" t="s">
        <v>33</v>
      </c>
      <c r="Y1314" s="5" t="s">
        <v>33</v>
      </c>
    </row>
    <row r="1315" spans="1:25" x14ac:dyDescent="0.3">
      <c r="A1315" s="1">
        <v>4112564</v>
      </c>
      <c r="B1315" s="1" t="s">
        <v>31</v>
      </c>
      <c r="C1315" s="2"/>
      <c r="D1315" s="4" t="s">
        <v>73</v>
      </c>
      <c r="E1315" s="4">
        <v>4112564</v>
      </c>
      <c r="F1315" s="5" t="s">
        <v>33</v>
      </c>
      <c r="G1315" s="5" t="s">
        <v>33</v>
      </c>
      <c r="H1315" s="5" t="s">
        <v>33</v>
      </c>
      <c r="I1315" s="5" t="s">
        <v>33</v>
      </c>
      <c r="J1315" s="5" t="s">
        <v>33</v>
      </c>
      <c r="K1315" s="5" t="s">
        <v>33</v>
      </c>
      <c r="L1315" s="5" t="s">
        <v>33</v>
      </c>
      <c r="M1315" s="5" t="s">
        <v>33</v>
      </c>
      <c r="N1315" s="5" t="s">
        <v>33</v>
      </c>
      <c r="O1315" s="5" t="s">
        <v>33</v>
      </c>
      <c r="P1315" s="5" t="s">
        <v>33</v>
      </c>
      <c r="Q1315" s="5" t="s">
        <v>33</v>
      </c>
      <c r="R1315" s="5" t="s">
        <v>33</v>
      </c>
      <c r="S1315" s="5" t="s">
        <v>33</v>
      </c>
      <c r="T1315" s="5" t="s">
        <v>33</v>
      </c>
      <c r="U1315" s="5" t="s">
        <v>33</v>
      </c>
      <c r="V1315" s="5" t="s">
        <v>33</v>
      </c>
      <c r="W1315" s="5" t="s">
        <v>33</v>
      </c>
      <c r="X1315" s="5" t="s">
        <v>33</v>
      </c>
      <c r="Y1315" s="5" t="s">
        <v>33</v>
      </c>
    </row>
    <row r="1316" spans="1:25" x14ac:dyDescent="0.3">
      <c r="A1316" s="1">
        <v>4008616</v>
      </c>
      <c r="B1316" s="1" t="s">
        <v>0</v>
      </c>
      <c r="C1316" s="2"/>
      <c r="D1316" s="4" t="s">
        <v>74</v>
      </c>
      <c r="E1316" s="4">
        <v>4008616</v>
      </c>
      <c r="F1316" s="5">
        <v>59897</v>
      </c>
      <c r="G1316" s="5">
        <v>524891</v>
      </c>
      <c r="H1316" s="5">
        <v>115320</v>
      </c>
      <c r="I1316" s="5">
        <v>204869</v>
      </c>
      <c r="J1316" s="5">
        <v>11981</v>
      </c>
      <c r="K1316" s="5">
        <v>0</v>
      </c>
      <c r="L1316" s="5">
        <v>916958</v>
      </c>
      <c r="M1316" s="5">
        <v>590119</v>
      </c>
      <c r="N1316" s="5">
        <v>34956</v>
      </c>
      <c r="O1316" s="5">
        <v>15329</v>
      </c>
      <c r="P1316" s="5">
        <v>7839</v>
      </c>
      <c r="Q1316" s="5">
        <v>2518</v>
      </c>
      <c r="R1316" s="5">
        <v>0</v>
      </c>
      <c r="S1316" s="5">
        <v>18801</v>
      </c>
      <c r="T1316" s="5">
        <v>31342</v>
      </c>
      <c r="U1316" s="5">
        <v>22923</v>
      </c>
      <c r="V1316" s="5">
        <v>10386</v>
      </c>
      <c r="W1316" s="5">
        <v>1160</v>
      </c>
      <c r="X1316" s="5">
        <v>93297</v>
      </c>
      <c r="Y1316" s="5">
        <v>3203</v>
      </c>
    </row>
    <row r="1317" spans="1:25" x14ac:dyDescent="0.3">
      <c r="A1317" s="1">
        <v>4008616</v>
      </c>
      <c r="B1317" s="1" t="s">
        <v>1</v>
      </c>
      <c r="C1317" s="2"/>
      <c r="D1317" s="4" t="s">
        <v>74</v>
      </c>
      <c r="E1317" s="4">
        <v>4008616</v>
      </c>
      <c r="F1317" s="5">
        <v>34729</v>
      </c>
      <c r="G1317" s="5">
        <v>14723</v>
      </c>
      <c r="H1317" s="5">
        <v>170200</v>
      </c>
      <c r="I1317" s="5">
        <v>132373</v>
      </c>
      <c r="J1317" s="5">
        <v>29892</v>
      </c>
      <c r="K1317" s="5">
        <v>0</v>
      </c>
      <c r="L1317" s="5">
        <v>381917</v>
      </c>
      <c r="M1317" s="5">
        <v>655184</v>
      </c>
      <c r="N1317" s="5">
        <v>36297</v>
      </c>
      <c r="O1317" s="5">
        <v>12372</v>
      </c>
      <c r="P1317" s="5">
        <v>8710</v>
      </c>
      <c r="Q1317" s="5">
        <v>2546</v>
      </c>
      <c r="R1317" s="5">
        <v>0</v>
      </c>
      <c r="S1317" s="5">
        <v>16691</v>
      </c>
      <c r="T1317" s="5">
        <v>32546</v>
      </c>
      <c r="U1317" s="5">
        <v>24346</v>
      </c>
      <c r="V1317" s="5">
        <v>10794</v>
      </c>
      <c r="W1317" s="5">
        <v>928</v>
      </c>
      <c r="X1317" s="5">
        <v>81743</v>
      </c>
      <c r="Y1317" s="5">
        <v>2309</v>
      </c>
    </row>
    <row r="1318" spans="1:25" x14ac:dyDescent="0.3">
      <c r="A1318" s="1">
        <v>4008616</v>
      </c>
      <c r="B1318" s="1" t="s">
        <v>2</v>
      </c>
      <c r="C1318" s="2"/>
      <c r="D1318" s="4" t="s">
        <v>74</v>
      </c>
      <c r="E1318" s="4">
        <v>4008616</v>
      </c>
      <c r="F1318" s="5">
        <v>15045</v>
      </c>
      <c r="G1318" s="5">
        <v>51541</v>
      </c>
      <c r="H1318" s="5">
        <v>190528</v>
      </c>
      <c r="I1318" s="5">
        <v>125919</v>
      </c>
      <c r="J1318" s="5">
        <v>11589</v>
      </c>
      <c r="K1318" s="5">
        <v>0</v>
      </c>
      <c r="L1318" s="5">
        <v>394622</v>
      </c>
      <c r="M1318" s="5">
        <v>541456</v>
      </c>
      <c r="N1318" s="5">
        <v>33601</v>
      </c>
      <c r="O1318" s="5">
        <v>12691</v>
      </c>
      <c r="P1318" s="5">
        <v>7152</v>
      </c>
      <c r="Q1318" s="5">
        <v>2210</v>
      </c>
      <c r="R1318" s="5">
        <v>0</v>
      </c>
      <c r="S1318" s="5">
        <v>16019</v>
      </c>
      <c r="T1318" s="5">
        <v>31277</v>
      </c>
      <c r="U1318" s="5">
        <v>21572</v>
      </c>
      <c r="V1318" s="5">
        <v>11730</v>
      </c>
      <c r="W1318" s="5">
        <v>862</v>
      </c>
      <c r="X1318" s="5">
        <v>76800</v>
      </c>
      <c r="Y1318" s="5">
        <v>2508</v>
      </c>
    </row>
    <row r="1319" spans="1:25" x14ac:dyDescent="0.3">
      <c r="A1319" s="1">
        <v>4008616</v>
      </c>
      <c r="B1319" s="1" t="s">
        <v>3</v>
      </c>
      <c r="C1319" s="2"/>
      <c r="D1319" s="4" t="s">
        <v>74</v>
      </c>
      <c r="E1319" s="4">
        <v>4008616</v>
      </c>
      <c r="F1319" s="5">
        <v>11068</v>
      </c>
      <c r="G1319" s="5">
        <v>35992</v>
      </c>
      <c r="H1319" s="5">
        <v>103376</v>
      </c>
      <c r="I1319" s="5">
        <v>126882</v>
      </c>
      <c r="J1319" s="5">
        <v>12541</v>
      </c>
      <c r="K1319" s="5">
        <v>0</v>
      </c>
      <c r="L1319" s="5">
        <v>289859</v>
      </c>
      <c r="M1319" s="5">
        <v>419985</v>
      </c>
      <c r="N1319" s="5">
        <v>44885</v>
      </c>
      <c r="O1319" s="5">
        <v>13531</v>
      </c>
      <c r="P1319" s="5">
        <v>7981</v>
      </c>
      <c r="Q1319" s="5">
        <v>2190</v>
      </c>
      <c r="R1319" s="5">
        <v>0</v>
      </c>
      <c r="S1319" s="5">
        <v>14798</v>
      </c>
      <c r="T1319" s="5">
        <v>29780</v>
      </c>
      <c r="U1319" s="5">
        <v>21021</v>
      </c>
      <c r="V1319" s="5">
        <v>6801</v>
      </c>
      <c r="W1319" s="5">
        <v>587</v>
      </c>
      <c r="X1319" s="5">
        <v>78133</v>
      </c>
      <c r="Y1319" s="5">
        <v>2377</v>
      </c>
    </row>
    <row r="1320" spans="1:25" x14ac:dyDescent="0.3">
      <c r="A1320" s="1">
        <v>4008616</v>
      </c>
      <c r="B1320" s="1" t="s">
        <v>4</v>
      </c>
      <c r="C1320" s="2"/>
      <c r="D1320" s="4" t="s">
        <v>74</v>
      </c>
      <c r="E1320" s="4">
        <v>4008616</v>
      </c>
      <c r="F1320" s="5">
        <v>6675</v>
      </c>
      <c r="G1320" s="5">
        <v>31056</v>
      </c>
      <c r="H1320" s="5">
        <v>34188</v>
      </c>
      <c r="I1320" s="5">
        <v>89475</v>
      </c>
      <c r="J1320" s="5">
        <v>18059</v>
      </c>
      <c r="K1320" s="5">
        <v>0</v>
      </c>
      <c r="L1320" s="5">
        <v>179453</v>
      </c>
      <c r="M1320" s="5">
        <v>714257</v>
      </c>
      <c r="N1320" s="5">
        <v>48928</v>
      </c>
      <c r="O1320" s="5">
        <v>12587</v>
      </c>
      <c r="P1320" s="5">
        <v>9181</v>
      </c>
      <c r="Q1320" s="5">
        <v>2286</v>
      </c>
      <c r="R1320" s="5">
        <v>0</v>
      </c>
      <c r="S1320" s="5">
        <v>15561</v>
      </c>
      <c r="T1320" s="5">
        <v>24771</v>
      </c>
      <c r="U1320" s="5">
        <v>23580</v>
      </c>
      <c r="V1320" s="5">
        <v>8835</v>
      </c>
      <c r="W1320" s="5">
        <v>944</v>
      </c>
      <c r="X1320" s="5">
        <v>77336</v>
      </c>
      <c r="Y1320" s="5">
        <v>2019</v>
      </c>
    </row>
    <row r="1321" spans="1:25" x14ac:dyDescent="0.3">
      <c r="A1321" s="1">
        <v>4008616</v>
      </c>
      <c r="B1321" s="1" t="s">
        <v>5</v>
      </c>
      <c r="C1321" s="2"/>
      <c r="D1321" s="4" t="s">
        <v>74</v>
      </c>
      <c r="E1321" s="4">
        <v>4008616</v>
      </c>
      <c r="F1321" s="5">
        <v>5413</v>
      </c>
      <c r="G1321" s="5">
        <v>28849</v>
      </c>
      <c r="H1321" s="5">
        <v>23681</v>
      </c>
      <c r="I1321" s="5">
        <v>78897</v>
      </c>
      <c r="J1321" s="5">
        <v>3304</v>
      </c>
      <c r="K1321" s="5">
        <v>0</v>
      </c>
      <c r="L1321" s="5">
        <v>140144</v>
      </c>
      <c r="M1321" s="5">
        <v>855444</v>
      </c>
      <c r="N1321" s="5">
        <v>38337</v>
      </c>
      <c r="O1321" s="5">
        <v>13053</v>
      </c>
      <c r="P1321" s="5">
        <v>8927</v>
      </c>
      <c r="Q1321" s="5">
        <v>2243</v>
      </c>
      <c r="R1321" s="5">
        <v>0</v>
      </c>
      <c r="S1321" s="5">
        <v>12962</v>
      </c>
      <c r="T1321" s="5">
        <v>20713</v>
      </c>
      <c r="U1321" s="5">
        <v>24275</v>
      </c>
      <c r="V1321" s="5">
        <v>4873</v>
      </c>
      <c r="W1321" s="5">
        <v>1339</v>
      </c>
      <c r="X1321" s="5">
        <v>91503</v>
      </c>
      <c r="Y1321" s="5">
        <v>1845</v>
      </c>
    </row>
    <row r="1322" spans="1:25" x14ac:dyDescent="0.3">
      <c r="A1322" s="1">
        <v>4008616</v>
      </c>
      <c r="B1322" s="1" t="s">
        <v>6</v>
      </c>
      <c r="C1322" s="2"/>
      <c r="D1322" s="4" t="s">
        <v>74</v>
      </c>
      <c r="E1322" s="4">
        <v>4008616</v>
      </c>
      <c r="F1322" s="5">
        <v>8796</v>
      </c>
      <c r="G1322" s="5">
        <v>9468</v>
      </c>
      <c r="H1322" s="5">
        <v>72446</v>
      </c>
      <c r="I1322" s="5">
        <v>85913</v>
      </c>
      <c r="J1322" s="5">
        <v>5639</v>
      </c>
      <c r="K1322" s="5">
        <v>0</v>
      </c>
      <c r="L1322" s="5">
        <v>182262</v>
      </c>
      <c r="M1322" s="5">
        <v>738160</v>
      </c>
      <c r="N1322" s="5">
        <v>52334</v>
      </c>
      <c r="O1322" s="5">
        <v>12914</v>
      </c>
      <c r="P1322" s="5">
        <v>7673</v>
      </c>
      <c r="Q1322" s="5">
        <v>94</v>
      </c>
      <c r="R1322" s="5">
        <v>0</v>
      </c>
      <c r="S1322" s="5">
        <v>22591</v>
      </c>
      <c r="T1322" s="5">
        <v>19841</v>
      </c>
      <c r="U1322" s="5">
        <v>24263</v>
      </c>
      <c r="V1322" s="5">
        <v>4036</v>
      </c>
      <c r="W1322" s="5">
        <v>422</v>
      </c>
      <c r="X1322" s="5">
        <v>80911</v>
      </c>
      <c r="Y1322" s="5">
        <v>1519</v>
      </c>
    </row>
    <row r="1323" spans="1:25" x14ac:dyDescent="0.3">
      <c r="A1323" s="1">
        <v>4008616</v>
      </c>
      <c r="B1323" s="1" t="s">
        <v>7</v>
      </c>
      <c r="C1323" s="2"/>
      <c r="D1323" s="4" t="s">
        <v>74</v>
      </c>
      <c r="E1323" s="4">
        <v>4008616</v>
      </c>
      <c r="F1323" s="5">
        <v>6809</v>
      </c>
      <c r="G1323" s="5">
        <v>238879</v>
      </c>
      <c r="H1323" s="5">
        <v>92507</v>
      </c>
      <c r="I1323" s="5">
        <v>104929</v>
      </c>
      <c r="J1323" s="5">
        <v>4243</v>
      </c>
      <c r="K1323" s="5">
        <v>0</v>
      </c>
      <c r="L1323" s="5">
        <v>447368</v>
      </c>
      <c r="M1323" s="5">
        <v>571653</v>
      </c>
      <c r="N1323" s="5">
        <v>30781</v>
      </c>
      <c r="O1323" s="5">
        <v>14081</v>
      </c>
      <c r="P1323" s="5">
        <v>7617</v>
      </c>
      <c r="Q1323" s="5">
        <v>103</v>
      </c>
      <c r="R1323" s="5">
        <v>57</v>
      </c>
      <c r="S1323" s="5">
        <v>32647</v>
      </c>
      <c r="T1323" s="5">
        <v>19894</v>
      </c>
      <c r="U1323" s="5">
        <v>23873</v>
      </c>
      <c r="V1323" s="5">
        <v>3229</v>
      </c>
      <c r="W1323" s="5">
        <v>897</v>
      </c>
      <c r="X1323" s="5">
        <v>84928</v>
      </c>
      <c r="Y1323" s="5">
        <v>2553</v>
      </c>
    </row>
    <row r="1324" spans="1:25" x14ac:dyDescent="0.3">
      <c r="A1324" s="1">
        <v>4008616</v>
      </c>
      <c r="B1324" s="1" t="s">
        <v>8</v>
      </c>
      <c r="C1324" s="2"/>
      <c r="D1324" s="4" t="s">
        <v>74</v>
      </c>
      <c r="E1324" s="4">
        <v>4008616</v>
      </c>
      <c r="F1324" s="5">
        <v>280</v>
      </c>
      <c r="G1324" s="5">
        <v>10087</v>
      </c>
      <c r="H1324" s="5">
        <v>57753</v>
      </c>
      <c r="I1324" s="5">
        <v>76480</v>
      </c>
      <c r="J1324" s="5">
        <v>3542</v>
      </c>
      <c r="K1324" s="5">
        <v>0</v>
      </c>
      <c r="L1324" s="5">
        <v>148142</v>
      </c>
      <c r="M1324" s="5">
        <v>726589</v>
      </c>
      <c r="N1324" s="5">
        <v>29305</v>
      </c>
      <c r="O1324" s="5">
        <v>12736</v>
      </c>
      <c r="P1324" s="5">
        <v>8220</v>
      </c>
      <c r="Q1324" s="5">
        <v>134</v>
      </c>
      <c r="R1324" s="5">
        <v>62</v>
      </c>
      <c r="S1324" s="5">
        <v>12311</v>
      </c>
      <c r="T1324" s="5">
        <v>20242</v>
      </c>
      <c r="U1324" s="5">
        <v>24081</v>
      </c>
      <c r="V1324" s="5">
        <v>3557</v>
      </c>
      <c r="W1324" s="5">
        <v>785</v>
      </c>
      <c r="X1324" s="5">
        <v>78144</v>
      </c>
      <c r="Y1324" s="5">
        <v>1507</v>
      </c>
    </row>
    <row r="1325" spans="1:25" x14ac:dyDescent="0.3">
      <c r="A1325" s="1">
        <v>4008616</v>
      </c>
      <c r="B1325" s="1" t="s">
        <v>9</v>
      </c>
      <c r="C1325" s="2"/>
      <c r="D1325" s="4" t="s">
        <v>74</v>
      </c>
      <c r="E1325" s="4">
        <v>4008616</v>
      </c>
      <c r="F1325" s="5">
        <v>8384</v>
      </c>
      <c r="G1325" s="5">
        <v>21546</v>
      </c>
      <c r="H1325" s="5">
        <v>18062</v>
      </c>
      <c r="I1325" s="5">
        <v>79376</v>
      </c>
      <c r="J1325" s="5">
        <v>12882</v>
      </c>
      <c r="K1325" s="5">
        <v>0</v>
      </c>
      <c r="L1325" s="5">
        <v>140250</v>
      </c>
      <c r="M1325" s="5">
        <v>686607</v>
      </c>
      <c r="N1325" s="5">
        <v>31904</v>
      </c>
      <c r="O1325" s="5">
        <v>11976</v>
      </c>
      <c r="P1325" s="5">
        <v>6954</v>
      </c>
      <c r="Q1325" s="5">
        <v>0</v>
      </c>
      <c r="R1325" s="5">
        <v>0</v>
      </c>
      <c r="S1325" s="5">
        <v>12436</v>
      </c>
      <c r="T1325" s="5">
        <v>20021</v>
      </c>
      <c r="U1325" s="5">
        <v>24146</v>
      </c>
      <c r="V1325" s="5">
        <v>3648</v>
      </c>
      <c r="W1325" s="5">
        <v>1087</v>
      </c>
      <c r="X1325" s="5">
        <v>77645</v>
      </c>
      <c r="Y1325" s="5">
        <v>2508</v>
      </c>
    </row>
    <row r="1326" spans="1:25" x14ac:dyDescent="0.3">
      <c r="A1326" s="1">
        <v>4008616</v>
      </c>
      <c r="B1326" s="1" t="s">
        <v>10</v>
      </c>
      <c r="C1326" s="2"/>
      <c r="D1326" s="4" t="s">
        <v>74</v>
      </c>
      <c r="E1326" s="4">
        <v>4008616</v>
      </c>
      <c r="F1326" s="5">
        <v>7301</v>
      </c>
      <c r="G1326" s="5">
        <v>15237</v>
      </c>
      <c r="H1326" s="5">
        <v>11255</v>
      </c>
      <c r="I1326" s="5">
        <v>93039</v>
      </c>
      <c r="J1326" s="5">
        <v>14119</v>
      </c>
      <c r="K1326" s="5">
        <v>3718</v>
      </c>
      <c r="L1326" s="5">
        <v>144668</v>
      </c>
      <c r="M1326" s="5">
        <v>725152</v>
      </c>
      <c r="N1326" s="5">
        <v>33951</v>
      </c>
      <c r="O1326" s="5">
        <v>11155</v>
      </c>
      <c r="P1326" s="5">
        <v>6578</v>
      </c>
      <c r="Q1326" s="5">
        <v>0</v>
      </c>
      <c r="R1326" s="5">
        <v>0</v>
      </c>
      <c r="S1326" s="5">
        <v>12369</v>
      </c>
      <c r="T1326" s="5">
        <v>15696</v>
      </c>
      <c r="U1326" s="5">
        <v>28058</v>
      </c>
      <c r="V1326" s="5">
        <v>3552</v>
      </c>
      <c r="W1326" s="5">
        <v>947</v>
      </c>
      <c r="X1326" s="5">
        <v>78162</v>
      </c>
      <c r="Y1326" s="5">
        <v>2317</v>
      </c>
    </row>
    <row r="1327" spans="1:25" x14ac:dyDescent="0.3">
      <c r="A1327" s="1">
        <v>4008616</v>
      </c>
      <c r="B1327" s="1" t="s">
        <v>11</v>
      </c>
      <c r="C1327" s="2"/>
      <c r="D1327" s="4" t="s">
        <v>74</v>
      </c>
      <c r="E1327" s="4">
        <v>4008616</v>
      </c>
      <c r="F1327" s="5">
        <v>6952</v>
      </c>
      <c r="G1327" s="5">
        <v>29936</v>
      </c>
      <c r="H1327" s="5">
        <v>24590</v>
      </c>
      <c r="I1327" s="5">
        <v>66094</v>
      </c>
      <c r="J1327" s="5">
        <v>20667</v>
      </c>
      <c r="K1327" s="5">
        <v>0</v>
      </c>
      <c r="L1327" s="5">
        <v>148239</v>
      </c>
      <c r="M1327" s="5">
        <v>953195</v>
      </c>
      <c r="N1327" s="5">
        <v>25337</v>
      </c>
      <c r="O1327" s="5">
        <v>10423</v>
      </c>
      <c r="P1327" s="5">
        <v>6583</v>
      </c>
      <c r="Q1327" s="5">
        <v>0</v>
      </c>
      <c r="R1327" s="5">
        <v>0</v>
      </c>
      <c r="S1327" s="5">
        <v>13736</v>
      </c>
      <c r="T1327" s="5">
        <v>18998</v>
      </c>
      <c r="U1327" s="5">
        <v>29457</v>
      </c>
      <c r="V1327" s="5">
        <v>3678</v>
      </c>
      <c r="W1327" s="5">
        <v>977</v>
      </c>
      <c r="X1327" s="5">
        <v>76873</v>
      </c>
      <c r="Y1327" s="5">
        <v>2366</v>
      </c>
    </row>
    <row r="1328" spans="1:25" x14ac:dyDescent="0.3">
      <c r="A1328" s="1">
        <v>4008616</v>
      </c>
      <c r="B1328" s="1" t="s">
        <v>12</v>
      </c>
      <c r="C1328" s="2"/>
      <c r="D1328" s="4" t="s">
        <v>74</v>
      </c>
      <c r="E1328" s="4">
        <v>4008616</v>
      </c>
      <c r="F1328" s="5">
        <v>2330</v>
      </c>
      <c r="G1328" s="5">
        <v>15332</v>
      </c>
      <c r="H1328" s="5">
        <v>38162</v>
      </c>
      <c r="I1328" s="5">
        <v>92468</v>
      </c>
      <c r="J1328" s="5">
        <v>11745</v>
      </c>
      <c r="K1328" s="5">
        <v>0</v>
      </c>
      <c r="L1328" s="5">
        <v>160036</v>
      </c>
      <c r="M1328" s="5">
        <v>895737</v>
      </c>
      <c r="N1328" s="5">
        <v>26607</v>
      </c>
      <c r="O1328" s="5">
        <v>9040</v>
      </c>
      <c r="P1328" s="5">
        <v>7277</v>
      </c>
      <c r="Q1328" s="5">
        <v>0</v>
      </c>
      <c r="R1328" s="5">
        <v>0</v>
      </c>
      <c r="S1328" s="5">
        <v>13262</v>
      </c>
      <c r="T1328" s="5">
        <v>17611</v>
      </c>
      <c r="U1328" s="5">
        <v>29460</v>
      </c>
      <c r="V1328" s="5">
        <v>3400</v>
      </c>
      <c r="W1328" s="5">
        <v>806</v>
      </c>
      <c r="X1328" s="5">
        <v>68731</v>
      </c>
      <c r="Y1328" s="5">
        <v>2274</v>
      </c>
    </row>
    <row r="1329" spans="1:25" x14ac:dyDescent="0.3">
      <c r="A1329" s="1">
        <v>4008616</v>
      </c>
      <c r="B1329" s="1" t="s">
        <v>13</v>
      </c>
      <c r="C1329" s="2"/>
      <c r="D1329" s="4" t="s">
        <v>74</v>
      </c>
      <c r="E1329" s="4">
        <v>4008616</v>
      </c>
      <c r="F1329" s="5">
        <v>15937</v>
      </c>
      <c r="G1329" s="5">
        <v>103933</v>
      </c>
      <c r="H1329" s="5">
        <v>20165</v>
      </c>
      <c r="I1329" s="5">
        <v>93944</v>
      </c>
      <c r="J1329" s="5">
        <v>3423</v>
      </c>
      <c r="K1329" s="5">
        <v>0</v>
      </c>
      <c r="L1329" s="5">
        <v>237405</v>
      </c>
      <c r="M1329" s="5">
        <v>1071877</v>
      </c>
      <c r="N1329" s="5">
        <v>27958</v>
      </c>
      <c r="O1329" s="5">
        <v>6538</v>
      </c>
      <c r="P1329" s="5">
        <v>6494</v>
      </c>
      <c r="Q1329" s="5">
        <v>0</v>
      </c>
      <c r="R1329" s="5">
        <v>0</v>
      </c>
      <c r="S1329" s="5">
        <v>14864</v>
      </c>
      <c r="T1329" s="5">
        <v>14383</v>
      </c>
      <c r="U1329" s="5">
        <v>33938</v>
      </c>
      <c r="V1329" s="5">
        <v>3703</v>
      </c>
      <c r="W1329" s="5">
        <v>1115</v>
      </c>
      <c r="X1329" s="5">
        <v>73054</v>
      </c>
      <c r="Y1329" s="5">
        <v>2008</v>
      </c>
    </row>
    <row r="1330" spans="1:25" x14ac:dyDescent="0.3">
      <c r="A1330" s="1">
        <v>4008616</v>
      </c>
      <c r="B1330" s="1" t="s">
        <v>14</v>
      </c>
      <c r="C1330" s="2"/>
      <c r="D1330" s="4" t="s">
        <v>74</v>
      </c>
      <c r="E1330" s="4">
        <v>4008616</v>
      </c>
      <c r="F1330" s="5">
        <v>5165</v>
      </c>
      <c r="G1330" s="5">
        <v>10182</v>
      </c>
      <c r="H1330" s="5">
        <v>33411</v>
      </c>
      <c r="I1330" s="5">
        <v>81356</v>
      </c>
      <c r="J1330" s="5">
        <v>11399</v>
      </c>
      <c r="K1330" s="5" t="s">
        <v>33</v>
      </c>
      <c r="L1330" s="5">
        <v>141513</v>
      </c>
      <c r="M1330" s="5">
        <v>842669</v>
      </c>
      <c r="N1330" s="5">
        <v>23094</v>
      </c>
      <c r="O1330" s="5">
        <v>6002</v>
      </c>
      <c r="P1330" s="5">
        <v>5066</v>
      </c>
      <c r="Q1330" s="5" t="s">
        <v>33</v>
      </c>
      <c r="R1330" s="5" t="s">
        <v>33</v>
      </c>
      <c r="S1330" s="5">
        <v>11256</v>
      </c>
      <c r="T1330" s="5">
        <v>16315</v>
      </c>
      <c r="U1330" s="5">
        <v>30553</v>
      </c>
      <c r="V1330" s="5">
        <v>3233</v>
      </c>
      <c r="W1330" s="5">
        <v>1329</v>
      </c>
      <c r="X1330" s="5">
        <v>60158</v>
      </c>
      <c r="Y1330" s="5">
        <v>2350</v>
      </c>
    </row>
    <row r="1331" spans="1:25" x14ac:dyDescent="0.3">
      <c r="A1331" s="1">
        <v>4008616</v>
      </c>
      <c r="B1331" s="1" t="s">
        <v>15</v>
      </c>
      <c r="C1331" s="2"/>
      <c r="D1331" s="4" t="s">
        <v>74</v>
      </c>
      <c r="E1331" s="4">
        <v>4008616</v>
      </c>
      <c r="F1331" s="5">
        <v>17577</v>
      </c>
      <c r="G1331" s="5">
        <v>17230</v>
      </c>
      <c r="H1331" s="5">
        <v>40165</v>
      </c>
      <c r="I1331" s="5">
        <v>91259</v>
      </c>
      <c r="J1331" s="5">
        <v>6123</v>
      </c>
      <c r="K1331" s="5" t="s">
        <v>33</v>
      </c>
      <c r="L1331" s="5">
        <v>172354</v>
      </c>
      <c r="M1331" s="5">
        <v>789894</v>
      </c>
      <c r="N1331" s="5">
        <v>19742</v>
      </c>
      <c r="O1331" s="5">
        <v>5697</v>
      </c>
      <c r="P1331" s="5">
        <v>5512</v>
      </c>
      <c r="Q1331" s="5" t="s">
        <v>33</v>
      </c>
      <c r="R1331" s="5" t="s">
        <v>33</v>
      </c>
      <c r="S1331" s="5">
        <v>12771</v>
      </c>
      <c r="T1331" s="5">
        <v>19249</v>
      </c>
      <c r="U1331" s="5">
        <v>32211</v>
      </c>
      <c r="V1331" s="5">
        <v>3580</v>
      </c>
      <c r="W1331" s="5">
        <v>1739</v>
      </c>
      <c r="X1331" s="5">
        <v>57312</v>
      </c>
      <c r="Y1331" s="5">
        <v>1658</v>
      </c>
    </row>
    <row r="1332" spans="1:25" x14ac:dyDescent="0.3">
      <c r="A1332" s="1">
        <v>4008616</v>
      </c>
      <c r="B1332" s="1" t="s">
        <v>16</v>
      </c>
      <c r="C1332" s="2"/>
      <c r="D1332" s="4" t="s">
        <v>74</v>
      </c>
      <c r="E1332" s="4">
        <v>4008616</v>
      </c>
      <c r="F1332" s="5">
        <v>34198</v>
      </c>
      <c r="G1332" s="5">
        <v>11752</v>
      </c>
      <c r="H1332" s="5">
        <v>57910</v>
      </c>
      <c r="I1332" s="5">
        <v>69615</v>
      </c>
      <c r="J1332" s="5">
        <v>6760</v>
      </c>
      <c r="K1332" s="5" t="s">
        <v>33</v>
      </c>
      <c r="L1332" s="5">
        <v>180234</v>
      </c>
      <c r="M1332" s="5">
        <v>624940</v>
      </c>
      <c r="N1332" s="5">
        <v>16113</v>
      </c>
      <c r="O1332" s="5">
        <v>5369</v>
      </c>
      <c r="P1332" s="5">
        <v>5415</v>
      </c>
      <c r="Q1332" s="5" t="s">
        <v>33</v>
      </c>
      <c r="R1332" s="5" t="s">
        <v>33</v>
      </c>
      <c r="S1332" s="5">
        <v>15719</v>
      </c>
      <c r="T1332" s="5">
        <v>20415</v>
      </c>
      <c r="U1332" s="5">
        <v>26335</v>
      </c>
      <c r="V1332" s="5">
        <v>3303</v>
      </c>
      <c r="W1332" s="5">
        <v>928</v>
      </c>
      <c r="X1332" s="5">
        <v>58928</v>
      </c>
      <c r="Y1332" s="5">
        <v>1924</v>
      </c>
    </row>
    <row r="1333" spans="1:25" x14ac:dyDescent="0.3">
      <c r="A1333" s="1">
        <v>4008616</v>
      </c>
      <c r="B1333" s="1" t="s">
        <v>17</v>
      </c>
      <c r="C1333" s="2"/>
      <c r="D1333" s="4" t="s">
        <v>74</v>
      </c>
      <c r="E1333" s="4">
        <v>4008616</v>
      </c>
      <c r="F1333" s="5">
        <v>12969</v>
      </c>
      <c r="G1333" s="5">
        <v>21346</v>
      </c>
      <c r="H1333" s="5">
        <v>36192</v>
      </c>
      <c r="I1333" s="5">
        <v>76176</v>
      </c>
      <c r="J1333" s="5">
        <v>11424</v>
      </c>
      <c r="K1333" s="5" t="s">
        <v>33</v>
      </c>
      <c r="L1333" s="5">
        <v>158107</v>
      </c>
      <c r="M1333" s="5">
        <v>652220</v>
      </c>
      <c r="N1333" s="5">
        <v>21690</v>
      </c>
      <c r="O1333" s="5">
        <v>5516</v>
      </c>
      <c r="P1333" s="5">
        <v>4443</v>
      </c>
      <c r="Q1333" s="5" t="s">
        <v>33</v>
      </c>
      <c r="R1333" s="5" t="s">
        <v>33</v>
      </c>
      <c r="S1333" s="5">
        <v>12616</v>
      </c>
      <c r="T1333" s="5">
        <v>19843</v>
      </c>
      <c r="U1333" s="5">
        <v>24182</v>
      </c>
      <c r="V1333" s="5">
        <v>3106</v>
      </c>
      <c r="W1333" s="5">
        <v>1151</v>
      </c>
      <c r="X1333" s="5">
        <v>56551</v>
      </c>
      <c r="Y1333" s="5">
        <v>3107</v>
      </c>
    </row>
    <row r="1334" spans="1:25" x14ac:dyDescent="0.3">
      <c r="A1334" s="1">
        <v>4008616</v>
      </c>
      <c r="B1334" s="1" t="s">
        <v>18</v>
      </c>
      <c r="C1334" s="2"/>
      <c r="D1334" s="4" t="s">
        <v>74</v>
      </c>
      <c r="E1334" s="4">
        <v>4008616</v>
      </c>
      <c r="F1334" s="5">
        <v>5519</v>
      </c>
      <c r="G1334" s="5">
        <v>11310</v>
      </c>
      <c r="H1334" s="5">
        <v>12201</v>
      </c>
      <c r="I1334" s="5">
        <v>51411</v>
      </c>
      <c r="J1334" s="5">
        <v>7760</v>
      </c>
      <c r="K1334" s="5" t="s">
        <v>33</v>
      </c>
      <c r="L1334" s="5">
        <v>88201</v>
      </c>
      <c r="M1334" s="5">
        <v>800887</v>
      </c>
      <c r="N1334" s="5">
        <v>16194</v>
      </c>
      <c r="O1334" s="5">
        <v>4876</v>
      </c>
      <c r="P1334" s="5">
        <v>4463</v>
      </c>
      <c r="Q1334" s="5" t="s">
        <v>33</v>
      </c>
      <c r="R1334" s="5" t="s">
        <v>33</v>
      </c>
      <c r="S1334" s="5">
        <v>11738</v>
      </c>
      <c r="T1334" s="5">
        <v>20052</v>
      </c>
      <c r="U1334" s="5">
        <v>20746</v>
      </c>
      <c r="V1334" s="5">
        <v>3459</v>
      </c>
      <c r="W1334" s="5">
        <v>1309</v>
      </c>
      <c r="X1334" s="5">
        <v>49904</v>
      </c>
      <c r="Y1334" s="5">
        <v>2957</v>
      </c>
    </row>
    <row r="1335" spans="1:25" x14ac:dyDescent="0.3">
      <c r="A1335" s="1">
        <v>4008616</v>
      </c>
      <c r="B1335" s="1" t="s">
        <v>19</v>
      </c>
      <c r="C1335" s="2"/>
      <c r="D1335" s="4" t="s">
        <v>74</v>
      </c>
      <c r="E1335" s="4">
        <v>4008616</v>
      </c>
      <c r="F1335" s="5">
        <v>17677</v>
      </c>
      <c r="G1335" s="5">
        <v>14991</v>
      </c>
      <c r="H1335" s="5">
        <v>25335</v>
      </c>
      <c r="I1335" s="5">
        <v>71755</v>
      </c>
      <c r="J1335" s="5">
        <v>10565</v>
      </c>
      <c r="K1335" s="5" t="s">
        <v>33</v>
      </c>
      <c r="L1335" s="5">
        <v>140323</v>
      </c>
      <c r="M1335" s="5">
        <v>603350</v>
      </c>
      <c r="N1335" s="5">
        <v>29754</v>
      </c>
      <c r="O1335" s="5">
        <v>3007</v>
      </c>
      <c r="P1335" s="5">
        <v>7036</v>
      </c>
      <c r="Q1335" s="5" t="s">
        <v>33</v>
      </c>
      <c r="R1335" s="5" t="s">
        <v>33</v>
      </c>
      <c r="S1335" s="5">
        <v>9668</v>
      </c>
      <c r="T1335" s="5">
        <v>23904</v>
      </c>
      <c r="U1335" s="5">
        <v>15941</v>
      </c>
      <c r="V1335" s="5">
        <v>5987</v>
      </c>
      <c r="W1335" s="5">
        <v>2298</v>
      </c>
      <c r="X1335" s="5">
        <v>51638</v>
      </c>
      <c r="Y1335" s="5">
        <v>3471</v>
      </c>
    </row>
    <row r="1336" spans="1:25" x14ac:dyDescent="0.3">
      <c r="A1336" s="1">
        <v>4008616</v>
      </c>
      <c r="B1336" s="1" t="s">
        <v>20</v>
      </c>
      <c r="C1336" s="2"/>
      <c r="D1336" s="4" t="s">
        <v>74</v>
      </c>
      <c r="E1336" s="4">
        <v>4008616</v>
      </c>
      <c r="F1336" s="5">
        <v>3492</v>
      </c>
      <c r="G1336" s="5">
        <v>4022</v>
      </c>
      <c r="H1336" s="5">
        <v>6965</v>
      </c>
      <c r="I1336" s="5">
        <v>41461</v>
      </c>
      <c r="J1336" s="5">
        <v>1936</v>
      </c>
      <c r="K1336" s="5" t="s">
        <v>33</v>
      </c>
      <c r="L1336" s="5">
        <v>57876</v>
      </c>
      <c r="M1336" s="5">
        <v>531918</v>
      </c>
      <c r="N1336" s="5">
        <v>20986</v>
      </c>
      <c r="O1336" s="5">
        <v>2580</v>
      </c>
      <c r="P1336" s="5">
        <v>6144</v>
      </c>
      <c r="Q1336" s="5" t="s">
        <v>33</v>
      </c>
      <c r="R1336" s="5" t="s">
        <v>33</v>
      </c>
      <c r="S1336" s="5">
        <v>7812</v>
      </c>
      <c r="T1336" s="5">
        <v>23128</v>
      </c>
      <c r="U1336" s="5">
        <v>12574</v>
      </c>
      <c r="V1336" s="5">
        <v>6540</v>
      </c>
      <c r="W1336" s="5">
        <v>2907</v>
      </c>
      <c r="X1336" s="5">
        <v>51324</v>
      </c>
      <c r="Y1336" s="5">
        <v>4014</v>
      </c>
    </row>
    <row r="1337" spans="1:25" x14ac:dyDescent="0.3">
      <c r="A1337" s="1">
        <v>4008616</v>
      </c>
      <c r="B1337" s="1" t="s">
        <v>21</v>
      </c>
      <c r="C1337" s="2"/>
      <c r="D1337" s="4" t="s">
        <v>74</v>
      </c>
      <c r="E1337" s="4">
        <v>4008616</v>
      </c>
      <c r="F1337" s="5">
        <v>2231</v>
      </c>
      <c r="G1337" s="5">
        <v>1006</v>
      </c>
      <c r="H1337" s="5">
        <v>7184</v>
      </c>
      <c r="I1337" s="5">
        <v>29432</v>
      </c>
      <c r="J1337" s="5">
        <v>3631</v>
      </c>
      <c r="K1337" s="5" t="s">
        <v>33</v>
      </c>
      <c r="L1337" s="5">
        <v>43484</v>
      </c>
      <c r="M1337" s="5">
        <v>542388</v>
      </c>
      <c r="N1337" s="5">
        <v>12990</v>
      </c>
      <c r="O1337" s="5">
        <v>2535</v>
      </c>
      <c r="P1337" s="5">
        <v>5704</v>
      </c>
      <c r="Q1337" s="5" t="s">
        <v>33</v>
      </c>
      <c r="R1337" s="5" t="s">
        <v>33</v>
      </c>
      <c r="S1337" s="5">
        <v>8640</v>
      </c>
      <c r="T1337" s="5">
        <v>18669</v>
      </c>
      <c r="U1337" s="5">
        <v>13871</v>
      </c>
      <c r="V1337" s="5">
        <v>4281</v>
      </c>
      <c r="W1337" s="5">
        <v>9040</v>
      </c>
      <c r="X1337" s="5">
        <v>39601</v>
      </c>
      <c r="Y1337" s="5">
        <v>2217</v>
      </c>
    </row>
    <row r="1338" spans="1:25" x14ac:dyDescent="0.3">
      <c r="A1338" s="1">
        <v>4008616</v>
      </c>
      <c r="B1338" s="1" t="s">
        <v>22</v>
      </c>
      <c r="C1338" s="2"/>
      <c r="D1338" s="4" t="s">
        <v>74</v>
      </c>
      <c r="E1338" s="4">
        <v>4008616</v>
      </c>
      <c r="F1338" s="5">
        <v>393</v>
      </c>
      <c r="G1338" s="5">
        <v>2509</v>
      </c>
      <c r="H1338" s="5">
        <v>24629</v>
      </c>
      <c r="I1338" s="5">
        <v>33953</v>
      </c>
      <c r="J1338" s="5">
        <v>11837</v>
      </c>
      <c r="K1338" s="5" t="s">
        <v>33</v>
      </c>
      <c r="L1338" s="5">
        <v>73321</v>
      </c>
      <c r="M1338" s="5">
        <v>499797</v>
      </c>
      <c r="N1338" s="5">
        <v>12958</v>
      </c>
      <c r="O1338" s="5">
        <v>3261</v>
      </c>
      <c r="P1338" s="5">
        <v>5687</v>
      </c>
      <c r="Q1338" s="5" t="s">
        <v>33</v>
      </c>
      <c r="R1338" s="5" t="s">
        <v>33</v>
      </c>
      <c r="S1338" s="5">
        <v>12424</v>
      </c>
      <c r="T1338" s="5">
        <v>20041</v>
      </c>
      <c r="U1338" s="5">
        <v>12377</v>
      </c>
      <c r="V1338" s="5">
        <v>4663</v>
      </c>
      <c r="W1338" s="5">
        <v>5984</v>
      </c>
      <c r="X1338" s="5">
        <v>37263</v>
      </c>
      <c r="Y1338" s="5">
        <v>716</v>
      </c>
    </row>
    <row r="1339" spans="1:25" x14ac:dyDescent="0.3">
      <c r="A1339" s="1">
        <v>4008616</v>
      </c>
      <c r="B1339" s="1" t="s">
        <v>23</v>
      </c>
      <c r="C1339" s="2"/>
      <c r="D1339" s="4" t="s">
        <v>74</v>
      </c>
      <c r="E1339" s="4">
        <v>4008616</v>
      </c>
      <c r="F1339" s="5">
        <v>14</v>
      </c>
      <c r="G1339" s="5">
        <v>2177</v>
      </c>
      <c r="H1339" s="5">
        <v>23603</v>
      </c>
      <c r="I1339" s="5">
        <v>45601</v>
      </c>
      <c r="J1339" s="5">
        <v>19834</v>
      </c>
      <c r="K1339" s="5" t="s">
        <v>33</v>
      </c>
      <c r="L1339" s="5">
        <v>91229</v>
      </c>
      <c r="M1339" s="5">
        <v>492113</v>
      </c>
      <c r="N1339" s="5">
        <v>9469</v>
      </c>
      <c r="O1339" s="5">
        <v>3161</v>
      </c>
      <c r="P1339" s="5">
        <v>3106</v>
      </c>
      <c r="Q1339" s="5" t="s">
        <v>33</v>
      </c>
      <c r="R1339" s="5" t="s">
        <v>33</v>
      </c>
      <c r="S1339" s="5">
        <v>12272</v>
      </c>
      <c r="T1339" s="5">
        <v>17917</v>
      </c>
      <c r="U1339" s="5">
        <v>17035</v>
      </c>
      <c r="V1339" s="5">
        <v>4765</v>
      </c>
      <c r="W1339" s="5">
        <v>7017</v>
      </c>
      <c r="X1339" s="5">
        <v>34237</v>
      </c>
      <c r="Y1339" s="5">
        <v>1469</v>
      </c>
    </row>
    <row r="1340" spans="1:25" x14ac:dyDescent="0.3">
      <c r="A1340" s="1">
        <v>4008616</v>
      </c>
      <c r="B1340" s="1" t="s">
        <v>24</v>
      </c>
      <c r="C1340" s="2"/>
      <c r="D1340" s="4" t="s">
        <v>74</v>
      </c>
      <c r="E1340" s="4">
        <v>4008616</v>
      </c>
      <c r="F1340" s="5">
        <v>0</v>
      </c>
      <c r="G1340" s="5">
        <v>19081</v>
      </c>
      <c r="H1340" s="5">
        <v>17212</v>
      </c>
      <c r="I1340" s="5">
        <v>47910</v>
      </c>
      <c r="J1340" s="5">
        <v>6401</v>
      </c>
      <c r="K1340" s="5" t="s">
        <v>33</v>
      </c>
      <c r="L1340" s="5">
        <v>90604</v>
      </c>
      <c r="M1340" s="5">
        <v>420851</v>
      </c>
      <c r="N1340" s="5">
        <v>21757</v>
      </c>
      <c r="O1340" s="5">
        <v>3075</v>
      </c>
      <c r="P1340" s="5">
        <v>3354</v>
      </c>
      <c r="Q1340" s="5" t="s">
        <v>33</v>
      </c>
      <c r="R1340" s="5" t="s">
        <v>33</v>
      </c>
      <c r="S1340" s="5">
        <v>15115</v>
      </c>
      <c r="T1340" s="5">
        <v>17779</v>
      </c>
      <c r="U1340" s="5">
        <v>16843</v>
      </c>
      <c r="V1340" s="5">
        <v>4704</v>
      </c>
      <c r="W1340" s="5">
        <v>6008</v>
      </c>
      <c r="X1340" s="5">
        <v>37235</v>
      </c>
      <c r="Y1340" s="5">
        <v>1207</v>
      </c>
    </row>
    <row r="1341" spans="1:25" x14ac:dyDescent="0.3">
      <c r="A1341" s="1">
        <v>4008616</v>
      </c>
      <c r="B1341" s="1" t="s">
        <v>25</v>
      </c>
      <c r="C1341" s="2"/>
      <c r="D1341" s="4" t="s">
        <v>74</v>
      </c>
      <c r="E1341" s="4">
        <v>4008616</v>
      </c>
      <c r="F1341" s="5">
        <v>838</v>
      </c>
      <c r="G1341" s="5">
        <v>5114</v>
      </c>
      <c r="H1341" s="5">
        <v>15497</v>
      </c>
      <c r="I1341" s="5">
        <v>72450</v>
      </c>
      <c r="J1341" s="5">
        <v>8543</v>
      </c>
      <c r="K1341" s="5" t="s">
        <v>33</v>
      </c>
      <c r="L1341" s="5">
        <v>102442</v>
      </c>
      <c r="M1341" s="5">
        <v>412176</v>
      </c>
      <c r="N1341" s="5">
        <v>25025</v>
      </c>
      <c r="O1341" s="5">
        <v>3215</v>
      </c>
      <c r="P1341" s="5">
        <v>2608</v>
      </c>
      <c r="Q1341" s="5" t="s">
        <v>33</v>
      </c>
      <c r="R1341" s="5" t="s">
        <v>33</v>
      </c>
      <c r="S1341" s="5">
        <v>12928</v>
      </c>
      <c r="T1341" s="5">
        <v>18405</v>
      </c>
      <c r="U1341" s="5">
        <v>23229</v>
      </c>
      <c r="V1341" s="5">
        <v>4241</v>
      </c>
      <c r="W1341" s="5">
        <v>5402</v>
      </c>
      <c r="X1341" s="5">
        <v>44264</v>
      </c>
      <c r="Y1341" s="5">
        <v>754</v>
      </c>
    </row>
    <row r="1342" spans="1:25" x14ac:dyDescent="0.3">
      <c r="A1342" s="1">
        <v>4008616</v>
      </c>
      <c r="B1342" s="1" t="s">
        <v>26</v>
      </c>
      <c r="C1342" s="2"/>
      <c r="D1342" s="4" t="s">
        <v>74</v>
      </c>
      <c r="E1342" s="4">
        <v>4008616</v>
      </c>
      <c r="F1342" s="5">
        <v>475</v>
      </c>
      <c r="G1342" s="5">
        <v>114</v>
      </c>
      <c r="H1342" s="5">
        <v>2874</v>
      </c>
      <c r="I1342" s="5">
        <v>25006</v>
      </c>
      <c r="J1342" s="5">
        <v>2472</v>
      </c>
      <c r="K1342" s="5" t="s">
        <v>33</v>
      </c>
      <c r="L1342" s="5">
        <v>30941</v>
      </c>
      <c r="M1342" s="5">
        <v>445587</v>
      </c>
      <c r="N1342" s="5">
        <v>19383</v>
      </c>
      <c r="O1342" s="5">
        <v>3896</v>
      </c>
      <c r="P1342" s="5">
        <v>3528</v>
      </c>
      <c r="Q1342" s="5" t="s">
        <v>33</v>
      </c>
      <c r="R1342" s="5" t="s">
        <v>33</v>
      </c>
      <c r="S1342" s="5">
        <v>12848</v>
      </c>
      <c r="T1342" s="5">
        <v>22779</v>
      </c>
      <c r="U1342" s="5">
        <v>17913</v>
      </c>
      <c r="V1342" s="5">
        <v>4573</v>
      </c>
      <c r="W1342" s="5">
        <v>5650</v>
      </c>
      <c r="X1342" s="5">
        <v>49252</v>
      </c>
      <c r="Y1342" s="5">
        <v>415</v>
      </c>
    </row>
    <row r="1343" spans="1:25" x14ac:dyDescent="0.3">
      <c r="A1343" s="1">
        <v>4008616</v>
      </c>
      <c r="B1343" s="1" t="s">
        <v>27</v>
      </c>
      <c r="C1343" s="2"/>
      <c r="D1343" s="4" t="s">
        <v>74</v>
      </c>
      <c r="E1343" s="4">
        <v>4008616</v>
      </c>
      <c r="F1343" s="5">
        <v>0</v>
      </c>
      <c r="G1343" s="5">
        <v>3442</v>
      </c>
      <c r="H1343" s="5">
        <v>11132</v>
      </c>
      <c r="I1343" s="5">
        <v>28188</v>
      </c>
      <c r="J1343" s="5">
        <v>6649</v>
      </c>
      <c r="K1343" s="5" t="s">
        <v>33</v>
      </c>
      <c r="L1343" s="5">
        <v>49411</v>
      </c>
      <c r="M1343" s="5">
        <v>467676</v>
      </c>
      <c r="N1343" s="5">
        <v>15295</v>
      </c>
      <c r="O1343" s="5">
        <v>2909</v>
      </c>
      <c r="P1343" s="5">
        <v>2804</v>
      </c>
      <c r="Q1343" s="5" t="s">
        <v>33</v>
      </c>
      <c r="R1343" s="5" t="s">
        <v>33</v>
      </c>
      <c r="S1343" s="5">
        <v>11188</v>
      </c>
      <c r="T1343" s="5">
        <v>23427</v>
      </c>
      <c r="U1343" s="5">
        <v>14360</v>
      </c>
      <c r="V1343" s="5">
        <v>2771</v>
      </c>
      <c r="W1343" s="5">
        <v>3877</v>
      </c>
      <c r="X1343" s="5">
        <v>54029</v>
      </c>
      <c r="Y1343" s="5">
        <v>628</v>
      </c>
    </row>
    <row r="1344" spans="1:25" x14ac:dyDescent="0.3">
      <c r="A1344" s="1">
        <v>4008616</v>
      </c>
      <c r="B1344" s="1" t="s">
        <v>28</v>
      </c>
      <c r="C1344" s="2"/>
      <c r="D1344" s="4" t="s">
        <v>74</v>
      </c>
      <c r="E1344" s="4">
        <v>4008616</v>
      </c>
      <c r="F1344" s="5">
        <v>0</v>
      </c>
      <c r="G1344" s="5">
        <v>3279</v>
      </c>
      <c r="H1344" s="5">
        <v>32771</v>
      </c>
      <c r="I1344" s="5">
        <v>20408</v>
      </c>
      <c r="J1344" s="5">
        <v>5700</v>
      </c>
      <c r="K1344" s="5" t="s">
        <v>33</v>
      </c>
      <c r="L1344" s="5">
        <v>62159</v>
      </c>
      <c r="M1344" s="5">
        <v>404755</v>
      </c>
      <c r="N1344" s="5">
        <v>10252</v>
      </c>
      <c r="O1344" s="5">
        <v>1506</v>
      </c>
      <c r="P1344" s="5">
        <v>3249</v>
      </c>
      <c r="Q1344" s="5" t="s">
        <v>33</v>
      </c>
      <c r="R1344" s="5" t="s">
        <v>33</v>
      </c>
      <c r="S1344" s="5">
        <v>9510</v>
      </c>
      <c r="T1344" s="5">
        <v>23381</v>
      </c>
      <c r="U1344" s="5">
        <v>15373</v>
      </c>
      <c r="V1344" s="5">
        <v>2301</v>
      </c>
      <c r="W1344" s="5">
        <v>2882</v>
      </c>
      <c r="X1344" s="5">
        <v>57123</v>
      </c>
      <c r="Y1344" s="5">
        <v>778</v>
      </c>
    </row>
    <row r="1345" spans="1:25" x14ac:dyDescent="0.3">
      <c r="A1345" s="1">
        <v>4008616</v>
      </c>
      <c r="B1345" s="1" t="s">
        <v>29</v>
      </c>
      <c r="C1345" s="2"/>
      <c r="D1345" s="4" t="s">
        <v>74</v>
      </c>
      <c r="E1345" s="4">
        <v>4008616</v>
      </c>
      <c r="F1345" s="5">
        <v>0</v>
      </c>
      <c r="G1345" s="5">
        <v>3640</v>
      </c>
      <c r="H1345" s="5">
        <v>6221</v>
      </c>
      <c r="I1345" s="5">
        <v>25298</v>
      </c>
      <c r="J1345" s="5">
        <v>10023</v>
      </c>
      <c r="K1345" s="5" t="s">
        <v>33</v>
      </c>
      <c r="L1345" s="5">
        <v>45182</v>
      </c>
      <c r="M1345" s="5">
        <v>405366</v>
      </c>
      <c r="N1345" s="5">
        <v>4317</v>
      </c>
      <c r="O1345" s="5">
        <v>2493</v>
      </c>
      <c r="P1345" s="5">
        <v>3707</v>
      </c>
      <c r="Q1345" s="5" t="s">
        <v>33</v>
      </c>
      <c r="R1345" s="5" t="s">
        <v>33</v>
      </c>
      <c r="S1345" s="5">
        <v>9478</v>
      </c>
      <c r="T1345" s="5">
        <v>22273</v>
      </c>
      <c r="U1345" s="5">
        <v>17432</v>
      </c>
      <c r="V1345" s="5">
        <v>2374</v>
      </c>
      <c r="W1345" s="5">
        <v>3748</v>
      </c>
      <c r="X1345" s="5">
        <v>47074</v>
      </c>
      <c r="Y1345" s="5">
        <v>835</v>
      </c>
    </row>
    <row r="1346" spans="1:25" x14ac:dyDescent="0.3">
      <c r="A1346" s="1">
        <v>4008616</v>
      </c>
      <c r="B1346" s="1" t="s">
        <v>30</v>
      </c>
      <c r="C1346" s="2"/>
      <c r="D1346" s="4" t="s">
        <v>74</v>
      </c>
      <c r="E1346" s="4">
        <v>4008616</v>
      </c>
      <c r="F1346" s="5">
        <v>0</v>
      </c>
      <c r="G1346" s="5">
        <v>2311</v>
      </c>
      <c r="H1346" s="5">
        <v>19468</v>
      </c>
      <c r="I1346" s="5">
        <v>22240</v>
      </c>
      <c r="J1346" s="5">
        <v>8931</v>
      </c>
      <c r="K1346" s="5" t="s">
        <v>33</v>
      </c>
      <c r="L1346" s="5">
        <v>52950</v>
      </c>
      <c r="M1346" s="5">
        <v>400288</v>
      </c>
      <c r="N1346" s="5">
        <v>10364</v>
      </c>
      <c r="O1346" s="5">
        <v>2531</v>
      </c>
      <c r="P1346" s="5">
        <v>3952</v>
      </c>
      <c r="Q1346" s="5" t="s">
        <v>33</v>
      </c>
      <c r="R1346" s="5" t="s">
        <v>33</v>
      </c>
      <c r="S1346" s="5">
        <v>8682</v>
      </c>
      <c r="T1346" s="5">
        <v>20238</v>
      </c>
      <c r="U1346" s="5">
        <v>15412</v>
      </c>
      <c r="V1346" s="5">
        <v>2340</v>
      </c>
      <c r="W1346" s="5">
        <v>3450</v>
      </c>
      <c r="X1346" s="5">
        <v>43860</v>
      </c>
      <c r="Y1346" s="5">
        <v>979</v>
      </c>
    </row>
    <row r="1347" spans="1:25" x14ac:dyDescent="0.3">
      <c r="A1347" s="1">
        <v>4008616</v>
      </c>
      <c r="B1347" s="1" t="s">
        <v>31</v>
      </c>
      <c r="C1347" s="2"/>
      <c r="D1347" s="4" t="s">
        <v>74</v>
      </c>
      <c r="E1347" s="4">
        <v>4008616</v>
      </c>
      <c r="F1347" s="5">
        <v>0</v>
      </c>
      <c r="G1347" s="5">
        <v>3042</v>
      </c>
      <c r="H1347" s="5">
        <v>16583</v>
      </c>
      <c r="I1347" s="5">
        <v>17702</v>
      </c>
      <c r="J1347" s="5">
        <v>5129</v>
      </c>
      <c r="K1347" s="5" t="s">
        <v>33</v>
      </c>
      <c r="L1347" s="5">
        <v>42456</v>
      </c>
      <c r="M1347" s="5">
        <v>379650</v>
      </c>
      <c r="N1347" s="5">
        <v>10358</v>
      </c>
      <c r="O1347" s="5">
        <v>2375</v>
      </c>
      <c r="P1347" s="5">
        <v>3007</v>
      </c>
      <c r="Q1347" s="5" t="s">
        <v>33</v>
      </c>
      <c r="R1347" s="5" t="s">
        <v>33</v>
      </c>
      <c r="S1347" s="5">
        <v>8587</v>
      </c>
      <c r="T1347" s="5">
        <v>17237</v>
      </c>
      <c r="U1347" s="5">
        <v>16225</v>
      </c>
      <c r="V1347" s="5">
        <v>2002</v>
      </c>
      <c r="W1347" s="5">
        <v>2721</v>
      </c>
      <c r="X1347" s="5">
        <v>36164</v>
      </c>
      <c r="Y1347" s="5">
        <v>541</v>
      </c>
    </row>
    <row r="1348" spans="1:25" x14ac:dyDescent="0.3">
      <c r="A1348" s="1">
        <v>4057085</v>
      </c>
      <c r="B1348" s="1" t="s">
        <v>0</v>
      </c>
      <c r="C1348" s="2"/>
      <c r="D1348" s="4" t="s">
        <v>75</v>
      </c>
      <c r="E1348" s="4">
        <v>4057085</v>
      </c>
      <c r="F1348" s="5">
        <v>25121</v>
      </c>
      <c r="G1348" s="5">
        <v>7987</v>
      </c>
      <c r="H1348" s="5">
        <v>21757</v>
      </c>
      <c r="I1348" s="5">
        <v>75219</v>
      </c>
      <c r="J1348" s="5">
        <v>2043</v>
      </c>
      <c r="K1348" s="5">
        <v>0</v>
      </c>
      <c r="L1348" s="5">
        <v>132127</v>
      </c>
      <c r="M1348" s="5">
        <v>327030</v>
      </c>
      <c r="N1348" s="5">
        <v>3686</v>
      </c>
      <c r="O1348" s="5">
        <v>7646</v>
      </c>
      <c r="P1348" s="5">
        <v>989</v>
      </c>
      <c r="Q1348" s="5">
        <v>1200</v>
      </c>
      <c r="R1348" s="5">
        <v>0</v>
      </c>
      <c r="S1348" s="5">
        <v>9500</v>
      </c>
      <c r="T1348" s="5">
        <v>8948</v>
      </c>
      <c r="U1348" s="5">
        <v>12723</v>
      </c>
      <c r="V1348" s="5">
        <v>13273</v>
      </c>
      <c r="W1348" s="5">
        <v>249</v>
      </c>
      <c r="X1348" s="5">
        <v>36485</v>
      </c>
      <c r="Y1348" s="5">
        <v>486</v>
      </c>
    </row>
    <row r="1349" spans="1:25" x14ac:dyDescent="0.3">
      <c r="A1349" s="1">
        <v>4057085</v>
      </c>
      <c r="B1349" s="1" t="s">
        <v>1</v>
      </c>
      <c r="C1349" s="2"/>
      <c r="D1349" s="4" t="s">
        <v>75</v>
      </c>
      <c r="E1349" s="4">
        <v>4057085</v>
      </c>
      <c r="F1349" s="5">
        <v>14695</v>
      </c>
      <c r="G1349" s="5">
        <v>2339</v>
      </c>
      <c r="H1349" s="5">
        <v>1437</v>
      </c>
      <c r="I1349" s="5">
        <v>51417</v>
      </c>
      <c r="J1349" s="5">
        <v>2092</v>
      </c>
      <c r="K1349" s="5">
        <v>0</v>
      </c>
      <c r="L1349" s="5">
        <v>71980</v>
      </c>
      <c r="M1349" s="5">
        <v>346930</v>
      </c>
      <c r="N1349" s="5">
        <v>5332</v>
      </c>
      <c r="O1349" s="5">
        <v>7244</v>
      </c>
      <c r="P1349" s="5">
        <v>1219</v>
      </c>
      <c r="Q1349" s="5">
        <v>1187</v>
      </c>
      <c r="R1349" s="5">
        <v>0</v>
      </c>
      <c r="S1349" s="5">
        <v>8818</v>
      </c>
      <c r="T1349" s="5">
        <v>11949</v>
      </c>
      <c r="U1349" s="5">
        <v>11593</v>
      </c>
      <c r="V1349" s="5">
        <v>11309</v>
      </c>
      <c r="W1349" s="5">
        <v>185</v>
      </c>
      <c r="X1349" s="5">
        <v>41417</v>
      </c>
      <c r="Y1349" s="5">
        <v>318</v>
      </c>
    </row>
    <row r="1350" spans="1:25" x14ac:dyDescent="0.3">
      <c r="A1350" s="1">
        <v>4057085</v>
      </c>
      <c r="B1350" s="1" t="s">
        <v>2</v>
      </c>
      <c r="C1350" s="2"/>
      <c r="D1350" s="4" t="s">
        <v>75</v>
      </c>
      <c r="E1350" s="4">
        <v>4057085</v>
      </c>
      <c r="F1350" s="5">
        <v>5408</v>
      </c>
      <c r="G1350" s="5">
        <v>7722</v>
      </c>
      <c r="H1350" s="5">
        <v>5956</v>
      </c>
      <c r="I1350" s="5">
        <v>45497</v>
      </c>
      <c r="J1350" s="5">
        <v>1576</v>
      </c>
      <c r="K1350" s="5">
        <v>0</v>
      </c>
      <c r="L1350" s="5">
        <v>66159</v>
      </c>
      <c r="M1350" s="5">
        <v>360158</v>
      </c>
      <c r="N1350" s="5">
        <v>5544</v>
      </c>
      <c r="O1350" s="5">
        <v>7350</v>
      </c>
      <c r="P1350" s="5">
        <v>1088</v>
      </c>
      <c r="Q1350" s="5">
        <v>1056</v>
      </c>
      <c r="R1350" s="5">
        <v>0</v>
      </c>
      <c r="S1350" s="5">
        <v>7413</v>
      </c>
      <c r="T1350" s="5">
        <v>9441</v>
      </c>
      <c r="U1350" s="5">
        <v>9829</v>
      </c>
      <c r="V1350" s="5">
        <v>8384</v>
      </c>
      <c r="W1350" s="5">
        <v>206</v>
      </c>
      <c r="X1350" s="5">
        <v>36599</v>
      </c>
      <c r="Y1350" s="5">
        <v>291</v>
      </c>
    </row>
    <row r="1351" spans="1:25" x14ac:dyDescent="0.3">
      <c r="A1351" s="1">
        <v>4057085</v>
      </c>
      <c r="B1351" s="1" t="s">
        <v>3</v>
      </c>
      <c r="C1351" s="2"/>
      <c r="D1351" s="4" t="s">
        <v>75</v>
      </c>
      <c r="E1351" s="4">
        <v>4057085</v>
      </c>
      <c r="F1351" s="5">
        <v>3619</v>
      </c>
      <c r="G1351" s="5">
        <v>302857</v>
      </c>
      <c r="H1351" s="5">
        <v>18924</v>
      </c>
      <c r="I1351" s="5">
        <v>31681</v>
      </c>
      <c r="J1351" s="5">
        <v>2695</v>
      </c>
      <c r="K1351" s="5">
        <v>0</v>
      </c>
      <c r="L1351" s="5">
        <v>359775</v>
      </c>
      <c r="M1351" s="5">
        <v>314779</v>
      </c>
      <c r="N1351" s="5">
        <v>10333</v>
      </c>
      <c r="O1351" s="5">
        <v>8274</v>
      </c>
      <c r="P1351" s="5">
        <v>981</v>
      </c>
      <c r="Q1351" s="5">
        <v>873</v>
      </c>
      <c r="R1351" s="5">
        <v>0</v>
      </c>
      <c r="S1351" s="5">
        <v>5329</v>
      </c>
      <c r="T1351" s="5">
        <v>7297</v>
      </c>
      <c r="U1351" s="5">
        <v>11180</v>
      </c>
      <c r="V1351" s="5">
        <v>6855</v>
      </c>
      <c r="W1351" s="5">
        <v>293</v>
      </c>
      <c r="X1351" s="5">
        <v>38380</v>
      </c>
      <c r="Y1351" s="5">
        <v>310</v>
      </c>
    </row>
    <row r="1352" spans="1:25" x14ac:dyDescent="0.3">
      <c r="A1352" s="1">
        <v>4057085</v>
      </c>
      <c r="B1352" s="1" t="s">
        <v>4</v>
      </c>
      <c r="C1352" s="2"/>
      <c r="D1352" s="4" t="s">
        <v>75</v>
      </c>
      <c r="E1352" s="4">
        <v>4057085</v>
      </c>
      <c r="F1352" s="5">
        <v>2078</v>
      </c>
      <c r="G1352" s="5">
        <v>2722</v>
      </c>
      <c r="H1352" s="5">
        <v>12547</v>
      </c>
      <c r="I1352" s="5">
        <v>11079</v>
      </c>
      <c r="J1352" s="5">
        <v>4487</v>
      </c>
      <c r="K1352" s="5">
        <v>0</v>
      </c>
      <c r="L1352" s="5">
        <v>32914</v>
      </c>
      <c r="M1352" s="5">
        <v>329877</v>
      </c>
      <c r="N1352" s="5">
        <v>9462</v>
      </c>
      <c r="O1352" s="5">
        <v>13396</v>
      </c>
      <c r="P1352" s="5">
        <v>931</v>
      </c>
      <c r="Q1352" s="5">
        <v>866</v>
      </c>
      <c r="R1352" s="5">
        <v>0</v>
      </c>
      <c r="S1352" s="5">
        <v>5303</v>
      </c>
      <c r="T1352" s="5">
        <v>5218</v>
      </c>
      <c r="U1352" s="5">
        <v>8252</v>
      </c>
      <c r="V1352" s="5">
        <v>5303</v>
      </c>
      <c r="W1352" s="5">
        <v>519</v>
      </c>
      <c r="X1352" s="5">
        <v>36095</v>
      </c>
      <c r="Y1352" s="5">
        <v>319</v>
      </c>
    </row>
    <row r="1353" spans="1:25" x14ac:dyDescent="0.3">
      <c r="A1353" s="1">
        <v>4057085</v>
      </c>
      <c r="B1353" s="1" t="s">
        <v>5</v>
      </c>
      <c r="C1353" s="2"/>
      <c r="D1353" s="4" t="s">
        <v>75</v>
      </c>
      <c r="E1353" s="4">
        <v>4057085</v>
      </c>
      <c r="F1353" s="5">
        <v>2641</v>
      </c>
      <c r="G1353" s="5">
        <v>745</v>
      </c>
      <c r="H1353" s="5">
        <v>15544</v>
      </c>
      <c r="I1353" s="5">
        <v>32651</v>
      </c>
      <c r="J1353" s="5">
        <v>998</v>
      </c>
      <c r="K1353" s="5">
        <v>0</v>
      </c>
      <c r="L1353" s="5">
        <v>52579</v>
      </c>
      <c r="M1353" s="5">
        <v>376938</v>
      </c>
      <c r="N1353" s="5">
        <v>14041</v>
      </c>
      <c r="O1353" s="5">
        <v>13567</v>
      </c>
      <c r="P1353" s="5">
        <v>822</v>
      </c>
      <c r="Q1353" s="5">
        <v>754</v>
      </c>
      <c r="R1353" s="5">
        <v>0</v>
      </c>
      <c r="S1353" s="5">
        <v>4885</v>
      </c>
      <c r="T1353" s="5">
        <v>6788</v>
      </c>
      <c r="U1353" s="5">
        <v>8432</v>
      </c>
      <c r="V1353" s="5">
        <v>1229</v>
      </c>
      <c r="W1353" s="5">
        <v>489</v>
      </c>
      <c r="X1353" s="5">
        <v>42215</v>
      </c>
      <c r="Y1353" s="5">
        <v>250</v>
      </c>
    </row>
    <row r="1354" spans="1:25" x14ac:dyDescent="0.3">
      <c r="A1354" s="1">
        <v>4057085</v>
      </c>
      <c r="B1354" s="1" t="s">
        <v>6</v>
      </c>
      <c r="C1354" s="2"/>
      <c r="D1354" s="4" t="s">
        <v>75</v>
      </c>
      <c r="E1354" s="4">
        <v>4057085</v>
      </c>
      <c r="F1354" s="5">
        <v>1877</v>
      </c>
      <c r="G1354" s="5">
        <v>9109</v>
      </c>
      <c r="H1354" s="5">
        <v>5716</v>
      </c>
      <c r="I1354" s="5">
        <v>26176</v>
      </c>
      <c r="J1354" s="5">
        <v>1840</v>
      </c>
      <c r="K1354" s="5">
        <v>0</v>
      </c>
      <c r="L1354" s="5">
        <v>44718</v>
      </c>
      <c r="M1354" s="5">
        <v>329537</v>
      </c>
      <c r="N1354" s="5">
        <v>22930</v>
      </c>
      <c r="O1354" s="5">
        <v>12411</v>
      </c>
      <c r="P1354" s="5">
        <v>947</v>
      </c>
      <c r="Q1354" s="5">
        <v>39</v>
      </c>
      <c r="R1354" s="5">
        <v>0</v>
      </c>
      <c r="S1354" s="5">
        <v>4908</v>
      </c>
      <c r="T1354" s="5">
        <v>4856</v>
      </c>
      <c r="U1354" s="5">
        <v>9508</v>
      </c>
      <c r="V1354" s="5">
        <v>1938</v>
      </c>
      <c r="W1354" s="5">
        <v>530</v>
      </c>
      <c r="X1354" s="5">
        <v>48316</v>
      </c>
      <c r="Y1354" s="5">
        <v>258</v>
      </c>
    </row>
    <row r="1355" spans="1:25" x14ac:dyDescent="0.3">
      <c r="A1355" s="1">
        <v>4057085</v>
      </c>
      <c r="B1355" s="1" t="s">
        <v>7</v>
      </c>
      <c r="C1355" s="2"/>
      <c r="D1355" s="4" t="s">
        <v>75</v>
      </c>
      <c r="E1355" s="4">
        <v>4057085</v>
      </c>
      <c r="F1355" s="5">
        <v>1692</v>
      </c>
      <c r="G1355" s="5">
        <v>3535</v>
      </c>
      <c r="H1355" s="5">
        <v>8028</v>
      </c>
      <c r="I1355" s="5">
        <v>46953</v>
      </c>
      <c r="J1355" s="5">
        <v>502</v>
      </c>
      <c r="K1355" s="5">
        <v>0</v>
      </c>
      <c r="L1355" s="5">
        <v>60710</v>
      </c>
      <c r="M1355" s="5">
        <v>298832</v>
      </c>
      <c r="N1355" s="5">
        <v>14740</v>
      </c>
      <c r="O1355" s="5">
        <v>12384</v>
      </c>
      <c r="P1355" s="5">
        <v>864</v>
      </c>
      <c r="Q1355" s="5">
        <v>10</v>
      </c>
      <c r="R1355" s="5">
        <v>5</v>
      </c>
      <c r="S1355" s="5">
        <v>4875</v>
      </c>
      <c r="T1355" s="5">
        <v>4724</v>
      </c>
      <c r="U1355" s="5">
        <v>8314</v>
      </c>
      <c r="V1355" s="5">
        <v>2619</v>
      </c>
      <c r="W1355" s="5">
        <v>659</v>
      </c>
      <c r="X1355" s="5">
        <v>44454</v>
      </c>
      <c r="Y1355" s="5">
        <v>472</v>
      </c>
    </row>
    <row r="1356" spans="1:25" x14ac:dyDescent="0.3">
      <c r="A1356" s="1">
        <v>4057085</v>
      </c>
      <c r="B1356" s="1" t="s">
        <v>8</v>
      </c>
      <c r="C1356" s="2"/>
      <c r="D1356" s="4" t="s">
        <v>75</v>
      </c>
      <c r="E1356" s="4">
        <v>4057085</v>
      </c>
      <c r="F1356" s="5">
        <v>3817</v>
      </c>
      <c r="G1356" s="5">
        <v>10172</v>
      </c>
      <c r="H1356" s="5">
        <v>1937</v>
      </c>
      <c r="I1356" s="5">
        <v>15850</v>
      </c>
      <c r="J1356" s="5">
        <v>6906</v>
      </c>
      <c r="K1356" s="5">
        <v>0</v>
      </c>
      <c r="L1356" s="5">
        <v>38684</v>
      </c>
      <c r="M1356" s="5">
        <v>330969</v>
      </c>
      <c r="N1356" s="5">
        <v>-953</v>
      </c>
      <c r="O1356" s="5">
        <v>19158</v>
      </c>
      <c r="P1356" s="5">
        <v>967</v>
      </c>
      <c r="Q1356" s="5">
        <v>13</v>
      </c>
      <c r="R1356" s="5">
        <v>6</v>
      </c>
      <c r="S1356" s="5">
        <v>5094</v>
      </c>
      <c r="T1356" s="5">
        <v>5409</v>
      </c>
      <c r="U1356" s="5">
        <v>8847</v>
      </c>
      <c r="V1356" s="5">
        <v>4079</v>
      </c>
      <c r="W1356" s="5">
        <v>734</v>
      </c>
      <c r="X1356" s="5">
        <v>45210</v>
      </c>
      <c r="Y1356" s="5">
        <v>173</v>
      </c>
    </row>
    <row r="1357" spans="1:25" x14ac:dyDescent="0.3">
      <c r="A1357" s="1">
        <v>4057085</v>
      </c>
      <c r="B1357" s="1" t="s">
        <v>9</v>
      </c>
      <c r="C1357" s="2"/>
      <c r="D1357" s="4" t="s">
        <v>75</v>
      </c>
      <c r="E1357" s="4">
        <v>4057085</v>
      </c>
      <c r="F1357" s="5">
        <v>1814</v>
      </c>
      <c r="G1357" s="5">
        <v>10268</v>
      </c>
      <c r="H1357" s="5">
        <v>-1975</v>
      </c>
      <c r="I1357" s="5">
        <v>29492</v>
      </c>
      <c r="J1357" s="5">
        <v>6672</v>
      </c>
      <c r="K1357" s="5">
        <v>0</v>
      </c>
      <c r="L1357" s="5">
        <v>46271</v>
      </c>
      <c r="M1357" s="5">
        <v>331270</v>
      </c>
      <c r="N1357" s="5">
        <v>20017</v>
      </c>
      <c r="O1357" s="5">
        <v>11355</v>
      </c>
      <c r="P1357" s="5">
        <v>1215</v>
      </c>
      <c r="Q1357" s="5">
        <v>0</v>
      </c>
      <c r="R1357" s="5">
        <v>0</v>
      </c>
      <c r="S1357" s="5">
        <v>5410</v>
      </c>
      <c r="T1357" s="5">
        <v>6504</v>
      </c>
      <c r="U1357" s="5">
        <v>8328</v>
      </c>
      <c r="V1357" s="5">
        <v>4346</v>
      </c>
      <c r="W1357" s="5">
        <v>721</v>
      </c>
      <c r="X1357" s="5">
        <v>43342</v>
      </c>
      <c r="Y1357" s="5">
        <v>509</v>
      </c>
    </row>
    <row r="1358" spans="1:25" x14ac:dyDescent="0.3">
      <c r="A1358" s="1">
        <v>4057085</v>
      </c>
      <c r="B1358" s="1" t="s">
        <v>10</v>
      </c>
      <c r="C1358" s="2"/>
      <c r="D1358" s="4" t="s">
        <v>75</v>
      </c>
      <c r="E1358" s="4">
        <v>4057085</v>
      </c>
      <c r="F1358" s="5">
        <v>1903</v>
      </c>
      <c r="G1358" s="5">
        <v>1759</v>
      </c>
      <c r="H1358" s="5">
        <v>9003</v>
      </c>
      <c r="I1358" s="5">
        <v>38506</v>
      </c>
      <c r="J1358" s="5">
        <v>17857</v>
      </c>
      <c r="K1358" s="5">
        <v>1024</v>
      </c>
      <c r="L1358" s="5">
        <v>70052</v>
      </c>
      <c r="M1358" s="5">
        <v>338669</v>
      </c>
      <c r="N1358" s="5">
        <v>4906</v>
      </c>
      <c r="O1358" s="5">
        <v>9621</v>
      </c>
      <c r="P1358" s="5">
        <v>655</v>
      </c>
      <c r="Q1358" s="5">
        <v>0</v>
      </c>
      <c r="R1358" s="5">
        <v>0</v>
      </c>
      <c r="S1358" s="5">
        <v>4649</v>
      </c>
      <c r="T1358" s="5">
        <v>4204</v>
      </c>
      <c r="U1358" s="5">
        <v>10380</v>
      </c>
      <c r="V1358" s="5">
        <v>1019</v>
      </c>
      <c r="W1358" s="5">
        <v>624</v>
      </c>
      <c r="X1358" s="5">
        <v>44678</v>
      </c>
      <c r="Y1358" s="5">
        <v>510</v>
      </c>
    </row>
    <row r="1359" spans="1:25" x14ac:dyDescent="0.3">
      <c r="A1359" s="1">
        <v>4057085</v>
      </c>
      <c r="B1359" s="1" t="s">
        <v>11</v>
      </c>
      <c r="C1359" s="2"/>
      <c r="D1359" s="4" t="s">
        <v>75</v>
      </c>
      <c r="E1359" s="4">
        <v>4057085</v>
      </c>
      <c r="F1359" s="5">
        <v>2578</v>
      </c>
      <c r="G1359" s="5">
        <v>1928</v>
      </c>
      <c r="H1359" s="5">
        <v>1849</v>
      </c>
      <c r="I1359" s="5">
        <v>23696</v>
      </c>
      <c r="J1359" s="5">
        <v>3395</v>
      </c>
      <c r="K1359" s="5">
        <v>0</v>
      </c>
      <c r="L1359" s="5">
        <v>33447</v>
      </c>
      <c r="M1359" s="5">
        <v>463383</v>
      </c>
      <c r="N1359" s="5">
        <v>5685</v>
      </c>
      <c r="O1359" s="5">
        <v>8242</v>
      </c>
      <c r="P1359" s="5">
        <v>769</v>
      </c>
      <c r="Q1359" s="5">
        <v>0</v>
      </c>
      <c r="R1359" s="5">
        <v>0</v>
      </c>
      <c r="S1359" s="5">
        <v>4857</v>
      </c>
      <c r="T1359" s="5">
        <v>3847</v>
      </c>
      <c r="U1359" s="5">
        <v>9841</v>
      </c>
      <c r="V1359" s="5">
        <v>976</v>
      </c>
      <c r="W1359" s="5">
        <v>669</v>
      </c>
      <c r="X1359" s="5">
        <v>45947</v>
      </c>
      <c r="Y1359" s="5">
        <v>593</v>
      </c>
    </row>
    <row r="1360" spans="1:25" x14ac:dyDescent="0.3">
      <c r="A1360" s="1">
        <v>4057085</v>
      </c>
      <c r="B1360" s="1" t="s">
        <v>12</v>
      </c>
      <c r="C1360" s="2"/>
      <c r="D1360" s="4" t="s">
        <v>75</v>
      </c>
      <c r="E1360" s="4">
        <v>4057085</v>
      </c>
      <c r="F1360" s="5">
        <v>33105</v>
      </c>
      <c r="G1360" s="5">
        <v>5679</v>
      </c>
      <c r="H1360" s="5">
        <v>258</v>
      </c>
      <c r="I1360" s="5">
        <v>19411</v>
      </c>
      <c r="J1360" s="5">
        <v>860</v>
      </c>
      <c r="K1360" s="5">
        <v>0</v>
      </c>
      <c r="L1360" s="5">
        <v>59314</v>
      </c>
      <c r="M1360" s="5">
        <v>362883</v>
      </c>
      <c r="N1360" s="5">
        <v>6779</v>
      </c>
      <c r="O1360" s="5">
        <v>6858</v>
      </c>
      <c r="P1360" s="5">
        <v>815</v>
      </c>
      <c r="Q1360" s="5">
        <v>0</v>
      </c>
      <c r="R1360" s="5">
        <v>0</v>
      </c>
      <c r="S1360" s="5">
        <v>4987</v>
      </c>
      <c r="T1360" s="5">
        <v>5086</v>
      </c>
      <c r="U1360" s="5">
        <v>18785</v>
      </c>
      <c r="V1360" s="5">
        <v>863</v>
      </c>
      <c r="W1360" s="5">
        <v>642</v>
      </c>
      <c r="X1360" s="5">
        <v>38738</v>
      </c>
      <c r="Y1360" s="5">
        <v>449</v>
      </c>
    </row>
    <row r="1361" spans="1:25" x14ac:dyDescent="0.3">
      <c r="A1361" s="1">
        <v>4057085</v>
      </c>
      <c r="B1361" s="1" t="s">
        <v>13</v>
      </c>
      <c r="C1361" s="2"/>
      <c r="D1361" s="4" t="s">
        <v>75</v>
      </c>
      <c r="E1361" s="4">
        <v>4057085</v>
      </c>
      <c r="F1361" s="5">
        <v>6521</v>
      </c>
      <c r="G1361" s="5">
        <v>702</v>
      </c>
      <c r="H1361" s="5">
        <v>266</v>
      </c>
      <c r="I1361" s="5">
        <v>8890</v>
      </c>
      <c r="J1361" s="5">
        <v>908</v>
      </c>
      <c r="K1361" s="5">
        <v>0</v>
      </c>
      <c r="L1361" s="5">
        <v>17287</v>
      </c>
      <c r="M1361" s="5">
        <v>310786</v>
      </c>
      <c r="N1361" s="5">
        <v>2967</v>
      </c>
      <c r="O1361" s="5">
        <v>7723</v>
      </c>
      <c r="P1361" s="5">
        <v>736</v>
      </c>
      <c r="Q1361" s="5">
        <v>0</v>
      </c>
      <c r="R1361" s="5">
        <v>0</v>
      </c>
      <c r="S1361" s="5">
        <v>2817</v>
      </c>
      <c r="T1361" s="5">
        <v>2008</v>
      </c>
      <c r="U1361" s="5">
        <v>8691</v>
      </c>
      <c r="V1361" s="5">
        <v>747</v>
      </c>
      <c r="W1361" s="5">
        <v>648</v>
      </c>
      <c r="X1361" s="5">
        <v>56104</v>
      </c>
      <c r="Y1361" s="5">
        <v>339</v>
      </c>
    </row>
    <row r="1362" spans="1:25" x14ac:dyDescent="0.3">
      <c r="A1362" s="1">
        <v>4057085</v>
      </c>
      <c r="B1362" s="1" t="s">
        <v>14</v>
      </c>
      <c r="C1362" s="2"/>
      <c r="D1362" s="4" t="s">
        <v>75</v>
      </c>
      <c r="E1362" s="4">
        <v>4057085</v>
      </c>
      <c r="F1362" s="5">
        <v>7466</v>
      </c>
      <c r="G1362" s="5">
        <v>747</v>
      </c>
      <c r="H1362" s="5">
        <v>2017</v>
      </c>
      <c r="I1362" s="5">
        <v>19372</v>
      </c>
      <c r="J1362" s="5">
        <v>2777</v>
      </c>
      <c r="K1362" s="5" t="s">
        <v>33</v>
      </c>
      <c r="L1362" s="5">
        <v>32379</v>
      </c>
      <c r="M1362" s="5">
        <v>387641</v>
      </c>
      <c r="N1362" s="5">
        <v>4937</v>
      </c>
      <c r="O1362" s="5">
        <v>6399</v>
      </c>
      <c r="P1362" s="5">
        <v>554</v>
      </c>
      <c r="Q1362" s="5" t="s">
        <v>33</v>
      </c>
      <c r="R1362" s="5" t="s">
        <v>33</v>
      </c>
      <c r="S1362" s="5">
        <v>4110</v>
      </c>
      <c r="T1362" s="5">
        <v>3755</v>
      </c>
      <c r="U1362" s="5">
        <v>12369</v>
      </c>
      <c r="V1362" s="5">
        <v>739</v>
      </c>
      <c r="W1362" s="5">
        <v>722</v>
      </c>
      <c r="X1362" s="5">
        <v>34068</v>
      </c>
      <c r="Y1362" s="5">
        <v>372</v>
      </c>
    </row>
    <row r="1363" spans="1:25" x14ac:dyDescent="0.3">
      <c r="A1363" s="1">
        <v>4057085</v>
      </c>
      <c r="B1363" s="1" t="s">
        <v>15</v>
      </c>
      <c r="C1363" s="2"/>
      <c r="D1363" s="4" t="s">
        <v>75</v>
      </c>
      <c r="E1363" s="4">
        <v>4057085</v>
      </c>
      <c r="F1363" s="5">
        <v>9911</v>
      </c>
      <c r="G1363" s="5">
        <v>1728</v>
      </c>
      <c r="H1363" s="5">
        <v>4270</v>
      </c>
      <c r="I1363" s="5">
        <v>28093</v>
      </c>
      <c r="J1363" s="5">
        <v>1712</v>
      </c>
      <c r="K1363" s="5" t="s">
        <v>33</v>
      </c>
      <c r="L1363" s="5">
        <v>45715</v>
      </c>
      <c r="M1363" s="5">
        <v>405147</v>
      </c>
      <c r="N1363" s="5">
        <v>11896</v>
      </c>
      <c r="O1363" s="5">
        <v>7267</v>
      </c>
      <c r="P1363" s="5">
        <v>680</v>
      </c>
      <c r="Q1363" s="5" t="s">
        <v>33</v>
      </c>
      <c r="R1363" s="5" t="s">
        <v>33</v>
      </c>
      <c r="S1363" s="5">
        <v>5140</v>
      </c>
      <c r="T1363" s="5">
        <v>5302</v>
      </c>
      <c r="U1363" s="5">
        <v>15378</v>
      </c>
      <c r="V1363" s="5">
        <v>945</v>
      </c>
      <c r="W1363" s="5">
        <v>991</v>
      </c>
      <c r="X1363" s="5">
        <v>33497</v>
      </c>
      <c r="Y1363" s="5">
        <v>148</v>
      </c>
    </row>
    <row r="1364" spans="1:25" x14ac:dyDescent="0.3">
      <c r="A1364" s="1">
        <v>4057085</v>
      </c>
      <c r="B1364" s="1" t="s">
        <v>16</v>
      </c>
      <c r="C1364" s="2"/>
      <c r="D1364" s="4" t="s">
        <v>75</v>
      </c>
      <c r="E1364" s="4">
        <v>4057085</v>
      </c>
      <c r="F1364" s="5">
        <v>16581</v>
      </c>
      <c r="G1364" s="5">
        <v>6492</v>
      </c>
      <c r="H1364" s="5">
        <v>1478</v>
      </c>
      <c r="I1364" s="5">
        <v>21291</v>
      </c>
      <c r="J1364" s="5">
        <v>2217</v>
      </c>
      <c r="K1364" s="5" t="s">
        <v>33</v>
      </c>
      <c r="L1364" s="5">
        <v>48059</v>
      </c>
      <c r="M1364" s="5">
        <v>355298</v>
      </c>
      <c r="N1364" s="5">
        <v>10748</v>
      </c>
      <c r="O1364" s="5">
        <v>6705</v>
      </c>
      <c r="P1364" s="5">
        <v>757</v>
      </c>
      <c r="Q1364" s="5" t="s">
        <v>33</v>
      </c>
      <c r="R1364" s="5" t="s">
        <v>33</v>
      </c>
      <c r="S1364" s="5">
        <v>5779</v>
      </c>
      <c r="T1364" s="5">
        <v>6340</v>
      </c>
      <c r="U1364" s="5">
        <v>11879</v>
      </c>
      <c r="V1364" s="5">
        <v>1017</v>
      </c>
      <c r="W1364" s="5">
        <v>552</v>
      </c>
      <c r="X1364" s="5">
        <v>38913</v>
      </c>
      <c r="Y1364" s="5">
        <v>283</v>
      </c>
    </row>
    <row r="1365" spans="1:25" x14ac:dyDescent="0.3">
      <c r="A1365" s="1">
        <v>4057085</v>
      </c>
      <c r="B1365" s="1" t="s">
        <v>17</v>
      </c>
      <c r="C1365" s="2"/>
      <c r="D1365" s="4" t="s">
        <v>75</v>
      </c>
      <c r="E1365" s="4">
        <v>4057085</v>
      </c>
      <c r="F1365" s="5">
        <v>6723</v>
      </c>
      <c r="G1365" s="5">
        <v>5269</v>
      </c>
      <c r="H1365" s="5">
        <v>1318</v>
      </c>
      <c r="I1365" s="5">
        <v>25405</v>
      </c>
      <c r="J1365" s="5">
        <v>3924</v>
      </c>
      <c r="K1365" s="5" t="s">
        <v>33</v>
      </c>
      <c r="L1365" s="5">
        <v>42638</v>
      </c>
      <c r="M1365" s="5">
        <v>272382</v>
      </c>
      <c r="N1365" s="5">
        <v>7876</v>
      </c>
      <c r="O1365" s="5">
        <v>5875</v>
      </c>
      <c r="P1365" s="5">
        <v>650</v>
      </c>
      <c r="Q1365" s="5" t="s">
        <v>33</v>
      </c>
      <c r="R1365" s="5" t="s">
        <v>33</v>
      </c>
      <c r="S1365" s="5">
        <v>5742</v>
      </c>
      <c r="T1365" s="5">
        <v>6039</v>
      </c>
      <c r="U1365" s="5">
        <v>8662</v>
      </c>
      <c r="V1365" s="5">
        <v>892</v>
      </c>
      <c r="W1365" s="5">
        <v>813</v>
      </c>
      <c r="X1365" s="5">
        <v>34481</v>
      </c>
      <c r="Y1365" s="5">
        <v>557</v>
      </c>
    </row>
    <row r="1366" spans="1:25" x14ac:dyDescent="0.3">
      <c r="A1366" s="1">
        <v>4057085</v>
      </c>
      <c r="B1366" s="1" t="s">
        <v>18</v>
      </c>
      <c r="C1366" s="2"/>
      <c r="D1366" s="4" t="s">
        <v>75</v>
      </c>
      <c r="E1366" s="4">
        <v>4057085</v>
      </c>
      <c r="F1366" s="5">
        <v>2172</v>
      </c>
      <c r="G1366" s="5">
        <v>4811</v>
      </c>
      <c r="H1366" s="5">
        <v>4124</v>
      </c>
      <c r="I1366" s="5">
        <v>26032</v>
      </c>
      <c r="J1366" s="5">
        <v>3485</v>
      </c>
      <c r="K1366" s="5" t="s">
        <v>33</v>
      </c>
      <c r="L1366" s="5">
        <v>40624</v>
      </c>
      <c r="M1366" s="5">
        <v>373001</v>
      </c>
      <c r="N1366" s="5">
        <v>8126</v>
      </c>
      <c r="O1366" s="5">
        <v>6036</v>
      </c>
      <c r="P1366" s="5">
        <v>451</v>
      </c>
      <c r="Q1366" s="5" t="s">
        <v>33</v>
      </c>
      <c r="R1366" s="5" t="s">
        <v>33</v>
      </c>
      <c r="S1366" s="5">
        <v>5501</v>
      </c>
      <c r="T1366" s="5">
        <v>6973</v>
      </c>
      <c r="U1366" s="5">
        <v>11042</v>
      </c>
      <c r="V1366" s="5">
        <v>1212</v>
      </c>
      <c r="W1366" s="5">
        <v>787</v>
      </c>
      <c r="X1366" s="5">
        <v>26269</v>
      </c>
      <c r="Y1366" s="5">
        <v>569</v>
      </c>
    </row>
    <row r="1367" spans="1:25" x14ac:dyDescent="0.3">
      <c r="A1367" s="1">
        <v>4057085</v>
      </c>
      <c r="B1367" s="1" t="s">
        <v>19</v>
      </c>
      <c r="C1367" s="2"/>
      <c r="D1367" s="4" t="s">
        <v>75</v>
      </c>
      <c r="E1367" s="4">
        <v>4057085</v>
      </c>
      <c r="F1367" s="5">
        <v>9712</v>
      </c>
      <c r="G1367" s="5">
        <v>2845</v>
      </c>
      <c r="H1367" s="5">
        <v>631</v>
      </c>
      <c r="I1367" s="5">
        <v>21342</v>
      </c>
      <c r="J1367" s="5">
        <v>2852</v>
      </c>
      <c r="K1367" s="5" t="s">
        <v>33</v>
      </c>
      <c r="L1367" s="5">
        <v>37382</v>
      </c>
      <c r="M1367" s="5">
        <v>323944</v>
      </c>
      <c r="N1367" s="5">
        <v>5118</v>
      </c>
      <c r="O1367" s="5">
        <v>5904</v>
      </c>
      <c r="P1367" s="5">
        <v>606</v>
      </c>
      <c r="Q1367" s="5" t="s">
        <v>33</v>
      </c>
      <c r="R1367" s="5" t="s">
        <v>33</v>
      </c>
      <c r="S1367" s="5">
        <v>5260</v>
      </c>
      <c r="T1367" s="5">
        <v>7143</v>
      </c>
      <c r="U1367" s="5">
        <v>6392</v>
      </c>
      <c r="V1367" s="5">
        <v>1944</v>
      </c>
      <c r="W1367" s="5">
        <v>615</v>
      </c>
      <c r="X1367" s="5">
        <v>28909</v>
      </c>
      <c r="Y1367" s="5">
        <v>913</v>
      </c>
    </row>
    <row r="1368" spans="1:25" x14ac:dyDescent="0.3">
      <c r="A1368" s="1">
        <v>4057085</v>
      </c>
      <c r="B1368" s="1" t="s">
        <v>20</v>
      </c>
      <c r="C1368" s="2"/>
      <c r="D1368" s="4" t="s">
        <v>75</v>
      </c>
      <c r="E1368" s="4">
        <v>4057085</v>
      </c>
      <c r="F1368" s="5">
        <v>1520</v>
      </c>
      <c r="G1368" s="5">
        <v>10223</v>
      </c>
      <c r="H1368" s="5">
        <v>310</v>
      </c>
      <c r="I1368" s="5">
        <v>19328</v>
      </c>
      <c r="J1368" s="5">
        <v>181</v>
      </c>
      <c r="K1368" s="5" t="s">
        <v>33</v>
      </c>
      <c r="L1368" s="5">
        <v>31563</v>
      </c>
      <c r="M1368" s="5">
        <v>253249</v>
      </c>
      <c r="N1368" s="5">
        <v>3577</v>
      </c>
      <c r="O1368" s="5">
        <v>5294</v>
      </c>
      <c r="P1368" s="5">
        <v>562</v>
      </c>
      <c r="Q1368" s="5" t="s">
        <v>33</v>
      </c>
      <c r="R1368" s="5" t="s">
        <v>33</v>
      </c>
      <c r="S1368" s="5">
        <v>3704</v>
      </c>
      <c r="T1368" s="5">
        <v>5642</v>
      </c>
      <c r="U1368" s="5">
        <v>5547</v>
      </c>
      <c r="V1368" s="5">
        <v>1678</v>
      </c>
      <c r="W1368" s="5">
        <v>1510</v>
      </c>
      <c r="X1368" s="5">
        <v>30292</v>
      </c>
      <c r="Y1368" s="5">
        <v>1257</v>
      </c>
    </row>
    <row r="1369" spans="1:25" x14ac:dyDescent="0.3">
      <c r="A1369" s="1">
        <v>4057085</v>
      </c>
      <c r="B1369" s="1" t="s">
        <v>21</v>
      </c>
      <c r="C1369" s="2"/>
      <c r="D1369" s="4" t="s">
        <v>75</v>
      </c>
      <c r="E1369" s="4">
        <v>4057085</v>
      </c>
      <c r="F1369" s="5">
        <v>270</v>
      </c>
      <c r="G1369" s="5">
        <v>1177</v>
      </c>
      <c r="H1369" s="5">
        <v>1234</v>
      </c>
      <c r="I1369" s="5">
        <v>6680</v>
      </c>
      <c r="J1369" s="5">
        <v>476</v>
      </c>
      <c r="K1369" s="5" t="s">
        <v>33</v>
      </c>
      <c r="L1369" s="5">
        <v>9837</v>
      </c>
      <c r="M1369" s="5">
        <v>255133</v>
      </c>
      <c r="N1369" s="5">
        <v>3131</v>
      </c>
      <c r="O1369" s="5">
        <v>5854</v>
      </c>
      <c r="P1369" s="5">
        <v>863</v>
      </c>
      <c r="Q1369" s="5" t="s">
        <v>33</v>
      </c>
      <c r="R1369" s="5" t="s">
        <v>33</v>
      </c>
      <c r="S1369" s="5">
        <v>3805</v>
      </c>
      <c r="T1369" s="5">
        <v>3602</v>
      </c>
      <c r="U1369" s="5">
        <v>4812</v>
      </c>
      <c r="V1369" s="5">
        <v>1411</v>
      </c>
      <c r="W1369" s="5">
        <v>3626</v>
      </c>
      <c r="X1369" s="5">
        <v>29778</v>
      </c>
      <c r="Y1369" s="5">
        <v>617</v>
      </c>
    </row>
    <row r="1370" spans="1:25" x14ac:dyDescent="0.3">
      <c r="A1370" s="1">
        <v>4057085</v>
      </c>
      <c r="B1370" s="1" t="s">
        <v>22</v>
      </c>
      <c r="C1370" s="2"/>
      <c r="D1370" s="4" t="s">
        <v>75</v>
      </c>
      <c r="E1370" s="4">
        <v>4057085</v>
      </c>
      <c r="F1370" s="5">
        <v>116</v>
      </c>
      <c r="G1370" s="5">
        <v>1581</v>
      </c>
      <c r="H1370" s="5">
        <v>3465</v>
      </c>
      <c r="I1370" s="5">
        <v>9137</v>
      </c>
      <c r="J1370" s="5">
        <v>13</v>
      </c>
      <c r="K1370" s="5" t="s">
        <v>33</v>
      </c>
      <c r="L1370" s="5">
        <v>14313</v>
      </c>
      <c r="M1370" s="5">
        <v>241163</v>
      </c>
      <c r="N1370" s="5">
        <v>4663</v>
      </c>
      <c r="O1370" s="5">
        <v>5672</v>
      </c>
      <c r="P1370" s="5">
        <v>591</v>
      </c>
      <c r="Q1370" s="5" t="s">
        <v>33</v>
      </c>
      <c r="R1370" s="5" t="s">
        <v>33</v>
      </c>
      <c r="S1370" s="5">
        <v>5123</v>
      </c>
      <c r="T1370" s="5">
        <v>4604</v>
      </c>
      <c r="U1370" s="5">
        <v>5056</v>
      </c>
      <c r="V1370" s="5">
        <v>1540</v>
      </c>
      <c r="W1370" s="5">
        <v>3182</v>
      </c>
      <c r="X1370" s="5">
        <v>20102</v>
      </c>
      <c r="Y1370" s="5">
        <v>353</v>
      </c>
    </row>
    <row r="1371" spans="1:25" x14ac:dyDescent="0.3">
      <c r="A1371" s="1">
        <v>4057085</v>
      </c>
      <c r="B1371" s="1" t="s">
        <v>23</v>
      </c>
      <c r="C1371" s="2"/>
      <c r="D1371" s="4" t="s">
        <v>75</v>
      </c>
      <c r="E1371" s="4">
        <v>4057085</v>
      </c>
      <c r="F1371" s="5">
        <v>140</v>
      </c>
      <c r="G1371" s="5">
        <v>308</v>
      </c>
      <c r="H1371" s="5">
        <v>449</v>
      </c>
      <c r="I1371" s="5">
        <v>22379</v>
      </c>
      <c r="J1371" s="5">
        <v>2550</v>
      </c>
      <c r="K1371" s="5" t="s">
        <v>33</v>
      </c>
      <c r="L1371" s="5">
        <v>25827</v>
      </c>
      <c r="M1371" s="5">
        <v>239456</v>
      </c>
      <c r="N1371" s="5">
        <v>5406</v>
      </c>
      <c r="O1371" s="5">
        <v>5584</v>
      </c>
      <c r="P1371" s="5">
        <v>-65</v>
      </c>
      <c r="Q1371" s="5" t="s">
        <v>33</v>
      </c>
      <c r="R1371" s="5" t="s">
        <v>33</v>
      </c>
      <c r="S1371" s="5">
        <v>4801</v>
      </c>
      <c r="T1371" s="5">
        <v>4751</v>
      </c>
      <c r="U1371" s="5">
        <v>5359</v>
      </c>
      <c r="V1371" s="5">
        <v>4370</v>
      </c>
      <c r="W1371" s="5">
        <v>1753</v>
      </c>
      <c r="X1371" s="5">
        <v>19454</v>
      </c>
      <c r="Y1371" s="5">
        <v>299</v>
      </c>
    </row>
    <row r="1372" spans="1:25" x14ac:dyDescent="0.3">
      <c r="A1372" s="1">
        <v>4057085</v>
      </c>
      <c r="B1372" s="1" t="s">
        <v>24</v>
      </c>
      <c r="C1372" s="2"/>
      <c r="D1372" s="4" t="s">
        <v>75</v>
      </c>
      <c r="E1372" s="4">
        <v>4057085</v>
      </c>
      <c r="F1372" s="5">
        <v>0</v>
      </c>
      <c r="G1372" s="5">
        <v>1174</v>
      </c>
      <c r="H1372" s="5">
        <v>558</v>
      </c>
      <c r="I1372" s="5">
        <v>12940</v>
      </c>
      <c r="J1372" s="5">
        <v>848</v>
      </c>
      <c r="K1372" s="5" t="s">
        <v>33</v>
      </c>
      <c r="L1372" s="5">
        <v>15520</v>
      </c>
      <c r="M1372" s="5">
        <v>207999</v>
      </c>
      <c r="N1372" s="5">
        <v>3036</v>
      </c>
      <c r="O1372" s="5">
        <v>6053</v>
      </c>
      <c r="P1372" s="5">
        <v>1333</v>
      </c>
      <c r="Q1372" s="5" t="s">
        <v>33</v>
      </c>
      <c r="R1372" s="5" t="s">
        <v>33</v>
      </c>
      <c r="S1372" s="5">
        <v>4592</v>
      </c>
      <c r="T1372" s="5">
        <v>5349</v>
      </c>
      <c r="U1372" s="5">
        <v>4308</v>
      </c>
      <c r="V1372" s="5">
        <v>4305</v>
      </c>
      <c r="W1372" s="5">
        <v>1672</v>
      </c>
      <c r="X1372" s="5">
        <v>24417</v>
      </c>
      <c r="Y1372" s="5">
        <v>492</v>
      </c>
    </row>
    <row r="1373" spans="1:25" x14ac:dyDescent="0.3">
      <c r="A1373" s="1">
        <v>4057085</v>
      </c>
      <c r="B1373" s="1" t="s">
        <v>25</v>
      </c>
      <c r="C1373" s="2"/>
      <c r="D1373" s="4" t="s">
        <v>75</v>
      </c>
      <c r="E1373" s="4">
        <v>4057085</v>
      </c>
      <c r="F1373" s="5">
        <v>367</v>
      </c>
      <c r="G1373" s="5">
        <v>8029</v>
      </c>
      <c r="H1373" s="5">
        <v>1883</v>
      </c>
      <c r="I1373" s="5">
        <v>12958</v>
      </c>
      <c r="J1373" s="5">
        <v>902</v>
      </c>
      <c r="K1373" s="5" t="s">
        <v>33</v>
      </c>
      <c r="L1373" s="5">
        <v>24140</v>
      </c>
      <c r="M1373" s="5">
        <v>213353</v>
      </c>
      <c r="N1373" s="5">
        <v>4969</v>
      </c>
      <c r="O1373" s="5">
        <v>6515</v>
      </c>
      <c r="P1373" s="5">
        <v>188</v>
      </c>
      <c r="Q1373" s="5" t="s">
        <v>33</v>
      </c>
      <c r="R1373" s="5" t="s">
        <v>33</v>
      </c>
      <c r="S1373" s="5">
        <v>4037</v>
      </c>
      <c r="T1373" s="5">
        <v>6193</v>
      </c>
      <c r="U1373" s="5">
        <v>7944</v>
      </c>
      <c r="V1373" s="5">
        <v>2495</v>
      </c>
      <c r="W1373" s="5">
        <v>1237</v>
      </c>
      <c r="X1373" s="5">
        <v>24390</v>
      </c>
      <c r="Y1373" s="5">
        <v>524</v>
      </c>
    </row>
    <row r="1374" spans="1:25" x14ac:dyDescent="0.3">
      <c r="A1374" s="1">
        <v>4057085</v>
      </c>
      <c r="B1374" s="1" t="s">
        <v>26</v>
      </c>
      <c r="C1374" s="2"/>
      <c r="D1374" s="4" t="s">
        <v>75</v>
      </c>
      <c r="E1374" s="4">
        <v>4057085</v>
      </c>
      <c r="F1374" s="5">
        <v>548</v>
      </c>
      <c r="G1374" s="5">
        <v>481</v>
      </c>
      <c r="H1374" s="5">
        <v>404</v>
      </c>
      <c r="I1374" s="5">
        <v>10178</v>
      </c>
      <c r="J1374" s="5">
        <v>285</v>
      </c>
      <c r="K1374" s="5" t="s">
        <v>33</v>
      </c>
      <c r="L1374" s="5">
        <v>11896</v>
      </c>
      <c r="M1374" s="5">
        <v>231806</v>
      </c>
      <c r="N1374" s="5">
        <v>6331</v>
      </c>
      <c r="O1374" s="5">
        <v>7137</v>
      </c>
      <c r="P1374" s="5">
        <v>646</v>
      </c>
      <c r="Q1374" s="5" t="s">
        <v>33</v>
      </c>
      <c r="R1374" s="5" t="s">
        <v>33</v>
      </c>
      <c r="S1374" s="5">
        <v>5274</v>
      </c>
      <c r="T1374" s="5">
        <v>6640</v>
      </c>
      <c r="U1374" s="5">
        <v>5965</v>
      </c>
      <c r="V1374" s="5">
        <v>3108</v>
      </c>
      <c r="W1374" s="5">
        <v>1911</v>
      </c>
      <c r="X1374" s="5">
        <v>24122</v>
      </c>
      <c r="Y1374" s="5">
        <v>449</v>
      </c>
    </row>
    <row r="1375" spans="1:25" x14ac:dyDescent="0.3">
      <c r="A1375" s="1">
        <v>4057085</v>
      </c>
      <c r="B1375" s="1" t="s">
        <v>27</v>
      </c>
      <c r="C1375" s="2"/>
      <c r="D1375" s="4" t="s">
        <v>75</v>
      </c>
      <c r="E1375" s="4">
        <v>4057085</v>
      </c>
      <c r="F1375" s="5">
        <v>0</v>
      </c>
      <c r="G1375" s="5">
        <v>2650</v>
      </c>
      <c r="H1375" s="5">
        <v>739</v>
      </c>
      <c r="I1375" s="5">
        <v>10538</v>
      </c>
      <c r="J1375" s="5">
        <v>8284</v>
      </c>
      <c r="K1375" s="5" t="s">
        <v>33</v>
      </c>
      <c r="L1375" s="5">
        <v>22210</v>
      </c>
      <c r="M1375" s="5">
        <v>223544</v>
      </c>
      <c r="N1375" s="5">
        <v>5726</v>
      </c>
      <c r="O1375" s="5">
        <v>7321</v>
      </c>
      <c r="P1375" s="5">
        <v>417</v>
      </c>
      <c r="Q1375" s="5" t="s">
        <v>33</v>
      </c>
      <c r="R1375" s="5" t="s">
        <v>33</v>
      </c>
      <c r="S1375" s="5">
        <v>3809</v>
      </c>
      <c r="T1375" s="5">
        <v>5991</v>
      </c>
      <c r="U1375" s="5">
        <v>7534</v>
      </c>
      <c r="V1375" s="5">
        <v>3251</v>
      </c>
      <c r="W1375" s="5">
        <v>1062</v>
      </c>
      <c r="X1375" s="5">
        <v>29217</v>
      </c>
      <c r="Y1375" s="5">
        <v>879</v>
      </c>
    </row>
    <row r="1376" spans="1:25" x14ac:dyDescent="0.3">
      <c r="A1376" s="1">
        <v>4057085</v>
      </c>
      <c r="B1376" s="1" t="s">
        <v>28</v>
      </c>
      <c r="C1376" s="2"/>
      <c r="D1376" s="4" t="s">
        <v>75</v>
      </c>
      <c r="E1376" s="4">
        <v>4057085</v>
      </c>
      <c r="F1376" s="5">
        <v>0</v>
      </c>
      <c r="G1376" s="5">
        <v>2519</v>
      </c>
      <c r="H1376" s="5">
        <v>3387</v>
      </c>
      <c r="I1376" s="5">
        <v>7758</v>
      </c>
      <c r="J1376" s="5">
        <v>1670</v>
      </c>
      <c r="K1376" s="5" t="s">
        <v>33</v>
      </c>
      <c r="L1376" s="5">
        <v>15334</v>
      </c>
      <c r="M1376" s="5">
        <v>153950</v>
      </c>
      <c r="N1376" s="5">
        <v>6178</v>
      </c>
      <c r="O1376" s="5">
        <v>7440</v>
      </c>
      <c r="P1376" s="5">
        <v>530</v>
      </c>
      <c r="Q1376" s="5" t="s">
        <v>33</v>
      </c>
      <c r="R1376" s="5" t="s">
        <v>33</v>
      </c>
      <c r="S1376" s="5">
        <v>3211</v>
      </c>
      <c r="T1376" s="5">
        <v>6087</v>
      </c>
      <c r="U1376" s="5">
        <v>8370</v>
      </c>
      <c r="V1376" s="5">
        <v>2463</v>
      </c>
      <c r="W1376" s="5">
        <v>355</v>
      </c>
      <c r="X1376" s="5">
        <v>32483</v>
      </c>
      <c r="Y1376" s="5">
        <v>1022</v>
      </c>
    </row>
    <row r="1377" spans="1:25" x14ac:dyDescent="0.3">
      <c r="A1377" s="1">
        <v>4057085</v>
      </c>
      <c r="B1377" s="1" t="s">
        <v>29</v>
      </c>
      <c r="C1377" s="2"/>
      <c r="D1377" s="4" t="s">
        <v>75</v>
      </c>
      <c r="E1377" s="4">
        <v>4057085</v>
      </c>
      <c r="F1377" s="5">
        <v>0</v>
      </c>
      <c r="G1377" s="5">
        <v>203</v>
      </c>
      <c r="H1377" s="5">
        <v>135</v>
      </c>
      <c r="I1377" s="5">
        <v>5514</v>
      </c>
      <c r="J1377" s="5">
        <v>219</v>
      </c>
      <c r="K1377" s="5" t="s">
        <v>33</v>
      </c>
      <c r="L1377" s="5">
        <v>6071</v>
      </c>
      <c r="M1377" s="5">
        <v>230236</v>
      </c>
      <c r="N1377" s="5">
        <v>6050</v>
      </c>
      <c r="O1377" s="5">
        <v>7616</v>
      </c>
      <c r="P1377" s="5">
        <v>449</v>
      </c>
      <c r="Q1377" s="5" t="s">
        <v>33</v>
      </c>
      <c r="R1377" s="5" t="s">
        <v>33</v>
      </c>
      <c r="S1377" s="5">
        <v>4057</v>
      </c>
      <c r="T1377" s="5">
        <v>6057</v>
      </c>
      <c r="U1377" s="5">
        <v>7536</v>
      </c>
      <c r="V1377" s="5">
        <v>2943</v>
      </c>
      <c r="W1377" s="5">
        <v>444</v>
      </c>
      <c r="X1377" s="5">
        <v>31295</v>
      </c>
      <c r="Y1377" s="5">
        <v>559</v>
      </c>
    </row>
    <row r="1378" spans="1:25" x14ac:dyDescent="0.3">
      <c r="A1378" s="1">
        <v>4057085</v>
      </c>
      <c r="B1378" s="1" t="s">
        <v>30</v>
      </c>
      <c r="C1378" s="2"/>
      <c r="D1378" s="4" t="s">
        <v>75</v>
      </c>
      <c r="E1378" s="4">
        <v>4057085</v>
      </c>
      <c r="F1378" s="5">
        <v>0</v>
      </c>
      <c r="G1378" s="5">
        <v>632</v>
      </c>
      <c r="H1378" s="5">
        <v>1097</v>
      </c>
      <c r="I1378" s="5">
        <v>4925</v>
      </c>
      <c r="J1378" s="5">
        <v>340</v>
      </c>
      <c r="K1378" s="5" t="s">
        <v>33</v>
      </c>
      <c r="L1378" s="5">
        <v>6995</v>
      </c>
      <c r="M1378" s="5">
        <v>244715</v>
      </c>
      <c r="N1378" s="5">
        <v>6669</v>
      </c>
      <c r="O1378" s="5">
        <v>7827</v>
      </c>
      <c r="P1378" s="5">
        <v>630</v>
      </c>
      <c r="Q1378" s="5" t="s">
        <v>33</v>
      </c>
      <c r="R1378" s="5" t="s">
        <v>33</v>
      </c>
      <c r="S1378" s="5">
        <v>3612</v>
      </c>
      <c r="T1378" s="5">
        <v>7218</v>
      </c>
      <c r="U1378" s="5">
        <v>7492</v>
      </c>
      <c r="V1378" s="5">
        <v>2960</v>
      </c>
      <c r="W1378" s="5">
        <v>262</v>
      </c>
      <c r="X1378" s="5">
        <v>17597</v>
      </c>
      <c r="Y1378" s="5">
        <v>527</v>
      </c>
    </row>
    <row r="1379" spans="1:25" x14ac:dyDescent="0.3">
      <c r="A1379" s="1">
        <v>4057085</v>
      </c>
      <c r="B1379" s="1" t="s">
        <v>31</v>
      </c>
      <c r="C1379" s="2"/>
      <c r="D1379" s="4" t="s">
        <v>75</v>
      </c>
      <c r="E1379" s="4">
        <v>4057085</v>
      </c>
      <c r="F1379" s="5">
        <v>0</v>
      </c>
      <c r="G1379" s="5">
        <v>1176</v>
      </c>
      <c r="H1379" s="5">
        <v>5954</v>
      </c>
      <c r="I1379" s="5">
        <v>8916</v>
      </c>
      <c r="J1379" s="5">
        <v>1343</v>
      </c>
      <c r="K1379" s="5" t="s">
        <v>33</v>
      </c>
      <c r="L1379" s="5">
        <v>17390</v>
      </c>
      <c r="M1379" s="5">
        <v>201578</v>
      </c>
      <c r="N1379" s="5">
        <v>4966</v>
      </c>
      <c r="O1379" s="5">
        <v>9649</v>
      </c>
      <c r="P1379" s="5">
        <v>502</v>
      </c>
      <c r="Q1379" s="5" t="s">
        <v>33</v>
      </c>
      <c r="R1379" s="5" t="s">
        <v>33</v>
      </c>
      <c r="S1379" s="5">
        <v>4656</v>
      </c>
      <c r="T1379" s="5">
        <v>7376</v>
      </c>
      <c r="U1379" s="5">
        <v>7460</v>
      </c>
      <c r="V1379" s="5">
        <v>1780</v>
      </c>
      <c r="W1379" s="5">
        <v>286</v>
      </c>
      <c r="X1379" s="5">
        <v>35145</v>
      </c>
      <c r="Y1379" s="5">
        <v>412</v>
      </c>
    </row>
    <row r="1380" spans="1:25" x14ac:dyDescent="0.3">
      <c r="A1380" s="1">
        <v>4199135</v>
      </c>
      <c r="B1380" s="1" t="s">
        <v>0</v>
      </c>
      <c r="C1380" s="2"/>
      <c r="D1380" s="4" t="s">
        <v>76</v>
      </c>
      <c r="E1380" s="4">
        <v>4199135</v>
      </c>
      <c r="F1380" s="5">
        <v>60437</v>
      </c>
      <c r="G1380" s="5">
        <v>48758</v>
      </c>
      <c r="H1380" s="5">
        <v>162500</v>
      </c>
      <c r="I1380" s="5">
        <v>197018</v>
      </c>
      <c r="J1380" s="5">
        <v>9507</v>
      </c>
      <c r="K1380" s="5">
        <v>0</v>
      </c>
      <c r="L1380" s="5">
        <v>478220</v>
      </c>
      <c r="M1380" s="5">
        <v>793434</v>
      </c>
      <c r="N1380" s="5">
        <v>29868</v>
      </c>
      <c r="O1380" s="5">
        <v>21386</v>
      </c>
      <c r="P1380" s="5">
        <v>7860</v>
      </c>
      <c r="Q1380" s="5">
        <v>2870</v>
      </c>
      <c r="R1380" s="5">
        <v>0</v>
      </c>
      <c r="S1380" s="5">
        <v>21825</v>
      </c>
      <c r="T1380" s="5">
        <v>21566</v>
      </c>
      <c r="U1380" s="5">
        <v>22539</v>
      </c>
      <c r="V1380" s="5">
        <v>11735</v>
      </c>
      <c r="W1380" s="5">
        <v>328</v>
      </c>
      <c r="X1380" s="5">
        <v>85052</v>
      </c>
      <c r="Y1380" s="5">
        <v>2729</v>
      </c>
    </row>
    <row r="1381" spans="1:25" x14ac:dyDescent="0.3">
      <c r="A1381" s="1">
        <v>4199135</v>
      </c>
      <c r="B1381" s="1" t="s">
        <v>1</v>
      </c>
      <c r="C1381" s="2"/>
      <c r="D1381" s="4" t="s">
        <v>76</v>
      </c>
      <c r="E1381" s="4">
        <v>4199135</v>
      </c>
      <c r="F1381" s="5">
        <v>36477</v>
      </c>
      <c r="G1381" s="5">
        <v>25692</v>
      </c>
      <c r="H1381" s="5">
        <v>66981</v>
      </c>
      <c r="I1381" s="5">
        <v>99693</v>
      </c>
      <c r="J1381" s="5">
        <v>8000</v>
      </c>
      <c r="K1381" s="5">
        <v>0</v>
      </c>
      <c r="L1381" s="5">
        <v>236842</v>
      </c>
      <c r="M1381" s="5">
        <v>846482</v>
      </c>
      <c r="N1381" s="5">
        <v>23780</v>
      </c>
      <c r="O1381" s="5">
        <v>22015</v>
      </c>
      <c r="P1381" s="5">
        <v>9793</v>
      </c>
      <c r="Q1381" s="5">
        <v>3199</v>
      </c>
      <c r="R1381" s="5">
        <v>0</v>
      </c>
      <c r="S1381" s="5">
        <v>19761</v>
      </c>
      <c r="T1381" s="5">
        <v>23690</v>
      </c>
      <c r="U1381" s="5">
        <v>20385</v>
      </c>
      <c r="V1381" s="5">
        <v>13737</v>
      </c>
      <c r="W1381" s="5">
        <v>260</v>
      </c>
      <c r="X1381" s="5">
        <v>70447</v>
      </c>
      <c r="Y1381" s="5">
        <v>2512</v>
      </c>
    </row>
    <row r="1382" spans="1:25" x14ac:dyDescent="0.3">
      <c r="A1382" s="1">
        <v>4199135</v>
      </c>
      <c r="B1382" s="1" t="s">
        <v>2</v>
      </c>
      <c r="C1382" s="2"/>
      <c r="D1382" s="4" t="s">
        <v>76</v>
      </c>
      <c r="E1382" s="4">
        <v>4199135</v>
      </c>
      <c r="F1382" s="5">
        <v>72906</v>
      </c>
      <c r="G1382" s="5">
        <v>64099</v>
      </c>
      <c r="H1382" s="5">
        <v>102086</v>
      </c>
      <c r="I1382" s="5">
        <v>104057</v>
      </c>
      <c r="J1382" s="5">
        <v>9173</v>
      </c>
      <c r="K1382" s="5">
        <v>0</v>
      </c>
      <c r="L1382" s="5">
        <v>352320</v>
      </c>
      <c r="M1382" s="5">
        <v>859784</v>
      </c>
      <c r="N1382" s="5">
        <v>29701</v>
      </c>
      <c r="O1382" s="5">
        <v>20147</v>
      </c>
      <c r="P1382" s="5">
        <v>7445</v>
      </c>
      <c r="Q1382" s="5">
        <v>2749</v>
      </c>
      <c r="R1382" s="5">
        <v>0</v>
      </c>
      <c r="S1382" s="5">
        <v>17286</v>
      </c>
      <c r="T1382" s="5">
        <v>20416</v>
      </c>
      <c r="U1382" s="5">
        <v>18884</v>
      </c>
      <c r="V1382" s="5">
        <v>10426</v>
      </c>
      <c r="W1382" s="5">
        <v>173</v>
      </c>
      <c r="X1382" s="5">
        <v>75634</v>
      </c>
      <c r="Y1382" s="5">
        <v>2303</v>
      </c>
    </row>
    <row r="1383" spans="1:25" x14ac:dyDescent="0.3">
      <c r="A1383" s="1">
        <v>4199135</v>
      </c>
      <c r="B1383" s="1" t="s">
        <v>3</v>
      </c>
      <c r="C1383" s="2"/>
      <c r="D1383" s="4" t="s">
        <v>76</v>
      </c>
      <c r="E1383" s="4">
        <v>4199135</v>
      </c>
      <c r="F1383" s="5">
        <v>11623</v>
      </c>
      <c r="G1383" s="5">
        <v>36644</v>
      </c>
      <c r="H1383" s="5">
        <v>242073</v>
      </c>
      <c r="I1383" s="5">
        <v>103503</v>
      </c>
      <c r="J1383" s="5">
        <v>7414</v>
      </c>
      <c r="K1383" s="5">
        <v>0</v>
      </c>
      <c r="L1383" s="5">
        <v>401258</v>
      </c>
      <c r="M1383" s="5">
        <v>907307</v>
      </c>
      <c r="N1383" s="5">
        <v>23346</v>
      </c>
      <c r="O1383" s="5">
        <v>22439</v>
      </c>
      <c r="P1383" s="5">
        <v>6336</v>
      </c>
      <c r="Q1383" s="5">
        <v>2792</v>
      </c>
      <c r="R1383" s="5">
        <v>0</v>
      </c>
      <c r="S1383" s="5">
        <v>16749</v>
      </c>
      <c r="T1383" s="5">
        <v>15850</v>
      </c>
      <c r="U1383" s="5">
        <v>16632</v>
      </c>
      <c r="V1383" s="5">
        <v>9509</v>
      </c>
      <c r="W1383" s="5">
        <v>227</v>
      </c>
      <c r="X1383" s="5">
        <v>78649</v>
      </c>
      <c r="Y1383" s="5">
        <v>2085</v>
      </c>
    </row>
    <row r="1384" spans="1:25" x14ac:dyDescent="0.3">
      <c r="A1384" s="1">
        <v>4199135</v>
      </c>
      <c r="B1384" s="1" t="s">
        <v>4</v>
      </c>
      <c r="C1384" s="2"/>
      <c r="D1384" s="4" t="s">
        <v>76</v>
      </c>
      <c r="E1384" s="4">
        <v>4199135</v>
      </c>
      <c r="F1384" s="5">
        <v>6248</v>
      </c>
      <c r="G1384" s="5">
        <v>80940</v>
      </c>
      <c r="H1384" s="5">
        <v>46643</v>
      </c>
      <c r="I1384" s="5">
        <v>84301</v>
      </c>
      <c r="J1384" s="5">
        <v>13263</v>
      </c>
      <c r="K1384" s="5">
        <v>0</v>
      </c>
      <c r="L1384" s="5">
        <v>231396</v>
      </c>
      <c r="M1384" s="5">
        <v>1010790</v>
      </c>
      <c r="N1384" s="5">
        <v>36202</v>
      </c>
      <c r="O1384" s="5">
        <v>30108</v>
      </c>
      <c r="P1384" s="5">
        <v>6988</v>
      </c>
      <c r="Q1384" s="5">
        <v>2823</v>
      </c>
      <c r="R1384" s="5">
        <v>0</v>
      </c>
      <c r="S1384" s="5">
        <v>16478</v>
      </c>
      <c r="T1384" s="5">
        <v>17568</v>
      </c>
      <c r="U1384" s="5">
        <v>17159</v>
      </c>
      <c r="V1384" s="5">
        <v>13672</v>
      </c>
      <c r="W1384" s="5">
        <v>364</v>
      </c>
      <c r="X1384" s="5">
        <v>86477</v>
      </c>
      <c r="Y1384" s="5">
        <v>2380</v>
      </c>
    </row>
    <row r="1385" spans="1:25" x14ac:dyDescent="0.3">
      <c r="A1385" s="1">
        <v>4199135</v>
      </c>
      <c r="B1385" s="1" t="s">
        <v>5</v>
      </c>
      <c r="C1385" s="2"/>
      <c r="D1385" s="4" t="s">
        <v>76</v>
      </c>
      <c r="E1385" s="4">
        <v>4199135</v>
      </c>
      <c r="F1385" s="5">
        <v>4115</v>
      </c>
      <c r="G1385" s="5">
        <v>43084</v>
      </c>
      <c r="H1385" s="5">
        <v>38850</v>
      </c>
      <c r="I1385" s="5">
        <v>78551</v>
      </c>
      <c r="J1385" s="5">
        <v>2729</v>
      </c>
      <c r="K1385" s="5">
        <v>0</v>
      </c>
      <c r="L1385" s="5">
        <v>167329</v>
      </c>
      <c r="M1385" s="5">
        <v>1185038</v>
      </c>
      <c r="N1385" s="5">
        <v>36622</v>
      </c>
      <c r="O1385" s="5">
        <v>23426</v>
      </c>
      <c r="P1385" s="5">
        <v>7263</v>
      </c>
      <c r="Q1385" s="5">
        <v>2623</v>
      </c>
      <c r="R1385" s="5">
        <v>0</v>
      </c>
      <c r="S1385" s="5">
        <v>16500</v>
      </c>
      <c r="T1385" s="5">
        <v>17181</v>
      </c>
      <c r="U1385" s="5">
        <v>18046</v>
      </c>
      <c r="V1385" s="5">
        <v>8046</v>
      </c>
      <c r="W1385" s="5">
        <v>418</v>
      </c>
      <c r="X1385" s="5">
        <v>78843</v>
      </c>
      <c r="Y1385" s="5">
        <v>1881</v>
      </c>
    </row>
    <row r="1386" spans="1:25" x14ac:dyDescent="0.3">
      <c r="A1386" s="1">
        <v>4199135</v>
      </c>
      <c r="B1386" s="1" t="s">
        <v>6</v>
      </c>
      <c r="C1386" s="2"/>
      <c r="D1386" s="4" t="s">
        <v>76</v>
      </c>
      <c r="E1386" s="4">
        <v>4199135</v>
      </c>
      <c r="F1386" s="5">
        <v>9454</v>
      </c>
      <c r="G1386" s="5">
        <v>28694</v>
      </c>
      <c r="H1386" s="5">
        <v>55343</v>
      </c>
      <c r="I1386" s="5">
        <v>74664</v>
      </c>
      <c r="J1386" s="5">
        <v>5004</v>
      </c>
      <c r="K1386" s="5">
        <v>0</v>
      </c>
      <c r="L1386" s="5">
        <v>173160</v>
      </c>
      <c r="M1386" s="5">
        <v>1087805</v>
      </c>
      <c r="N1386" s="5">
        <v>34444</v>
      </c>
      <c r="O1386" s="5">
        <v>22228</v>
      </c>
      <c r="P1386" s="5">
        <v>5518</v>
      </c>
      <c r="Q1386" s="5">
        <v>202</v>
      </c>
      <c r="R1386" s="5">
        <v>0</v>
      </c>
      <c r="S1386" s="5">
        <v>18747</v>
      </c>
      <c r="T1386" s="5">
        <v>15468</v>
      </c>
      <c r="U1386" s="5">
        <v>17710</v>
      </c>
      <c r="V1386" s="5">
        <v>12601</v>
      </c>
      <c r="W1386" s="5">
        <v>337</v>
      </c>
      <c r="X1386" s="5">
        <v>100760</v>
      </c>
      <c r="Y1386" s="5">
        <v>1504</v>
      </c>
    </row>
    <row r="1387" spans="1:25" x14ac:dyDescent="0.3">
      <c r="A1387" s="1">
        <v>4199135</v>
      </c>
      <c r="B1387" s="1" t="s">
        <v>7</v>
      </c>
      <c r="C1387" s="2"/>
      <c r="D1387" s="4" t="s">
        <v>76</v>
      </c>
      <c r="E1387" s="4">
        <v>4199135</v>
      </c>
      <c r="F1387" s="5">
        <v>5175</v>
      </c>
      <c r="G1387" s="5">
        <v>61474</v>
      </c>
      <c r="H1387" s="5">
        <v>32275</v>
      </c>
      <c r="I1387" s="5">
        <v>68737</v>
      </c>
      <c r="J1387" s="5">
        <v>4628</v>
      </c>
      <c r="K1387" s="5">
        <v>0</v>
      </c>
      <c r="L1387" s="5">
        <v>172289</v>
      </c>
      <c r="M1387" s="5">
        <v>982467</v>
      </c>
      <c r="N1387" s="5">
        <v>37110</v>
      </c>
      <c r="O1387" s="5">
        <v>20391</v>
      </c>
      <c r="P1387" s="5">
        <v>6165</v>
      </c>
      <c r="Q1387" s="5">
        <v>60</v>
      </c>
      <c r="R1387" s="5">
        <v>33</v>
      </c>
      <c r="S1387" s="5">
        <v>16016</v>
      </c>
      <c r="T1387" s="5">
        <v>16139</v>
      </c>
      <c r="U1387" s="5">
        <v>17283</v>
      </c>
      <c r="V1387" s="5">
        <v>11679</v>
      </c>
      <c r="W1387" s="5">
        <v>645</v>
      </c>
      <c r="X1387" s="5">
        <v>84821</v>
      </c>
      <c r="Y1387" s="5">
        <v>2286</v>
      </c>
    </row>
    <row r="1388" spans="1:25" x14ac:dyDescent="0.3">
      <c r="A1388" s="1">
        <v>4199135</v>
      </c>
      <c r="B1388" s="1" t="s">
        <v>8</v>
      </c>
      <c r="C1388" s="2"/>
      <c r="D1388" s="4" t="s">
        <v>76</v>
      </c>
      <c r="E1388" s="4">
        <v>4199135</v>
      </c>
      <c r="F1388" s="5">
        <v>80</v>
      </c>
      <c r="G1388" s="5">
        <v>22228</v>
      </c>
      <c r="H1388" s="5">
        <v>61531</v>
      </c>
      <c r="I1388" s="5">
        <v>73923</v>
      </c>
      <c r="J1388" s="5">
        <v>3681</v>
      </c>
      <c r="K1388" s="5">
        <v>0</v>
      </c>
      <c r="L1388" s="5">
        <v>161444</v>
      </c>
      <c r="M1388" s="5">
        <v>1147820</v>
      </c>
      <c r="N1388" s="5">
        <v>29302</v>
      </c>
      <c r="O1388" s="5">
        <v>20872</v>
      </c>
      <c r="P1388" s="5">
        <v>5562</v>
      </c>
      <c r="Q1388" s="5">
        <v>77</v>
      </c>
      <c r="R1388" s="5">
        <v>36</v>
      </c>
      <c r="S1388" s="5">
        <v>15904</v>
      </c>
      <c r="T1388" s="5">
        <v>15742</v>
      </c>
      <c r="U1388" s="5">
        <v>17135</v>
      </c>
      <c r="V1388" s="5">
        <v>13044</v>
      </c>
      <c r="W1388" s="5">
        <v>746</v>
      </c>
      <c r="X1388" s="5">
        <v>73294</v>
      </c>
      <c r="Y1388" s="5">
        <v>1502</v>
      </c>
    </row>
    <row r="1389" spans="1:25" x14ac:dyDescent="0.3">
      <c r="A1389" s="1">
        <v>4199135</v>
      </c>
      <c r="B1389" s="1" t="s">
        <v>9</v>
      </c>
      <c r="C1389" s="2"/>
      <c r="D1389" s="4" t="s">
        <v>76</v>
      </c>
      <c r="E1389" s="4">
        <v>4199135</v>
      </c>
      <c r="F1389" s="5">
        <v>9595</v>
      </c>
      <c r="G1389" s="5">
        <v>37985</v>
      </c>
      <c r="H1389" s="5">
        <v>36025</v>
      </c>
      <c r="I1389" s="5">
        <v>65611</v>
      </c>
      <c r="J1389" s="5">
        <v>10203</v>
      </c>
      <c r="K1389" s="5">
        <v>0</v>
      </c>
      <c r="L1389" s="5">
        <v>159420</v>
      </c>
      <c r="M1389" s="5">
        <v>1109271</v>
      </c>
      <c r="N1389" s="5">
        <v>30368</v>
      </c>
      <c r="O1389" s="5">
        <v>10966</v>
      </c>
      <c r="P1389" s="5">
        <v>6631</v>
      </c>
      <c r="Q1389" s="5">
        <v>0</v>
      </c>
      <c r="R1389" s="5">
        <v>0</v>
      </c>
      <c r="S1389" s="5">
        <v>14860</v>
      </c>
      <c r="T1389" s="5">
        <v>14944</v>
      </c>
      <c r="U1389" s="5">
        <v>15036</v>
      </c>
      <c r="V1389" s="5">
        <v>10956</v>
      </c>
      <c r="W1389" s="5">
        <v>1218</v>
      </c>
      <c r="X1389" s="5">
        <v>79779</v>
      </c>
      <c r="Y1389" s="5">
        <v>1942</v>
      </c>
    </row>
    <row r="1390" spans="1:25" x14ac:dyDescent="0.3">
      <c r="A1390" s="1">
        <v>4199135</v>
      </c>
      <c r="B1390" s="1" t="s">
        <v>10</v>
      </c>
      <c r="C1390" s="2"/>
      <c r="D1390" s="4" t="s">
        <v>76</v>
      </c>
      <c r="E1390" s="4">
        <v>4199135</v>
      </c>
      <c r="F1390" s="5">
        <v>5138</v>
      </c>
      <c r="G1390" s="5">
        <v>80046</v>
      </c>
      <c r="H1390" s="5">
        <v>26536</v>
      </c>
      <c r="I1390" s="5">
        <v>80933</v>
      </c>
      <c r="J1390" s="5">
        <v>11834</v>
      </c>
      <c r="K1390" s="5">
        <v>3425</v>
      </c>
      <c r="L1390" s="5">
        <v>207913</v>
      </c>
      <c r="M1390" s="5">
        <v>1054109</v>
      </c>
      <c r="N1390" s="5">
        <v>28551</v>
      </c>
      <c r="O1390" s="5">
        <v>10333</v>
      </c>
      <c r="P1390" s="5">
        <v>5767</v>
      </c>
      <c r="Q1390" s="5">
        <v>0</v>
      </c>
      <c r="R1390" s="5">
        <v>0</v>
      </c>
      <c r="S1390" s="5">
        <v>18114</v>
      </c>
      <c r="T1390" s="5">
        <v>11473</v>
      </c>
      <c r="U1390" s="5">
        <v>20083</v>
      </c>
      <c r="V1390" s="5">
        <v>11780</v>
      </c>
      <c r="W1390" s="5">
        <v>1058</v>
      </c>
      <c r="X1390" s="5">
        <v>67869</v>
      </c>
      <c r="Y1390" s="5">
        <v>1845</v>
      </c>
    </row>
    <row r="1391" spans="1:25" x14ac:dyDescent="0.3">
      <c r="A1391" s="1">
        <v>4199135</v>
      </c>
      <c r="B1391" s="1" t="s">
        <v>11</v>
      </c>
      <c r="C1391" s="2"/>
      <c r="D1391" s="4" t="s">
        <v>76</v>
      </c>
      <c r="E1391" s="4">
        <v>4199135</v>
      </c>
      <c r="F1391" s="5">
        <v>6422</v>
      </c>
      <c r="G1391" s="5">
        <v>9352</v>
      </c>
      <c r="H1391" s="5">
        <v>28790</v>
      </c>
      <c r="I1391" s="5">
        <v>61761</v>
      </c>
      <c r="J1391" s="5">
        <v>16262</v>
      </c>
      <c r="K1391" s="5">
        <v>0</v>
      </c>
      <c r="L1391" s="5">
        <v>122587</v>
      </c>
      <c r="M1391" s="5">
        <v>1564916</v>
      </c>
      <c r="N1391" s="5">
        <v>21607</v>
      </c>
      <c r="O1391" s="5">
        <v>8872</v>
      </c>
      <c r="P1391" s="5">
        <v>5405</v>
      </c>
      <c r="Q1391" s="5">
        <v>0</v>
      </c>
      <c r="R1391" s="5">
        <v>0</v>
      </c>
      <c r="S1391" s="5">
        <v>14841</v>
      </c>
      <c r="T1391" s="5">
        <v>14583</v>
      </c>
      <c r="U1391" s="5">
        <v>18309</v>
      </c>
      <c r="V1391" s="5">
        <v>6847</v>
      </c>
      <c r="W1391" s="5">
        <v>1038</v>
      </c>
      <c r="X1391" s="5">
        <v>64150</v>
      </c>
      <c r="Y1391" s="5">
        <v>1765</v>
      </c>
    </row>
    <row r="1392" spans="1:25" x14ac:dyDescent="0.3">
      <c r="A1392" s="1">
        <v>4199135</v>
      </c>
      <c r="B1392" s="1" t="s">
        <v>12</v>
      </c>
      <c r="C1392" s="2"/>
      <c r="D1392" s="4" t="s">
        <v>76</v>
      </c>
      <c r="E1392" s="4">
        <v>4199135</v>
      </c>
      <c r="F1392" s="5" t="s">
        <v>33</v>
      </c>
      <c r="G1392" s="5" t="s">
        <v>33</v>
      </c>
      <c r="H1392" s="5" t="s">
        <v>33</v>
      </c>
      <c r="I1392" s="5" t="s">
        <v>33</v>
      </c>
      <c r="J1392" s="5" t="s">
        <v>33</v>
      </c>
      <c r="K1392" s="5" t="s">
        <v>33</v>
      </c>
      <c r="L1392" s="5" t="s">
        <v>33</v>
      </c>
      <c r="M1392" s="5" t="s">
        <v>33</v>
      </c>
      <c r="N1392" s="5" t="s">
        <v>33</v>
      </c>
      <c r="O1392" s="5" t="s">
        <v>33</v>
      </c>
      <c r="P1392" s="5" t="s">
        <v>33</v>
      </c>
      <c r="Q1392" s="5" t="s">
        <v>33</v>
      </c>
      <c r="R1392" s="5" t="s">
        <v>33</v>
      </c>
      <c r="S1392" s="5" t="s">
        <v>33</v>
      </c>
      <c r="T1392" s="5" t="s">
        <v>33</v>
      </c>
      <c r="U1392" s="5" t="s">
        <v>33</v>
      </c>
      <c r="V1392" s="5" t="s">
        <v>33</v>
      </c>
      <c r="W1392" s="5" t="s">
        <v>33</v>
      </c>
      <c r="X1392" s="5" t="s">
        <v>33</v>
      </c>
      <c r="Y1392" s="5" t="s">
        <v>33</v>
      </c>
    </row>
    <row r="1393" spans="1:25" x14ac:dyDescent="0.3">
      <c r="A1393" s="1">
        <v>4199135</v>
      </c>
      <c r="B1393" s="1" t="s">
        <v>13</v>
      </c>
      <c r="C1393" s="2"/>
      <c r="D1393" s="4" t="s">
        <v>76</v>
      </c>
      <c r="E1393" s="4">
        <v>4199135</v>
      </c>
      <c r="F1393" s="5" t="s">
        <v>33</v>
      </c>
      <c r="G1393" s="5" t="s">
        <v>33</v>
      </c>
      <c r="H1393" s="5" t="s">
        <v>33</v>
      </c>
      <c r="I1393" s="5" t="s">
        <v>33</v>
      </c>
      <c r="J1393" s="5" t="s">
        <v>33</v>
      </c>
      <c r="K1393" s="5" t="s">
        <v>33</v>
      </c>
      <c r="L1393" s="5" t="s">
        <v>33</v>
      </c>
      <c r="M1393" s="5" t="s">
        <v>33</v>
      </c>
      <c r="N1393" s="5" t="s">
        <v>33</v>
      </c>
      <c r="O1393" s="5" t="s">
        <v>33</v>
      </c>
      <c r="P1393" s="5" t="s">
        <v>33</v>
      </c>
      <c r="Q1393" s="5" t="s">
        <v>33</v>
      </c>
      <c r="R1393" s="5" t="s">
        <v>33</v>
      </c>
      <c r="S1393" s="5" t="s">
        <v>33</v>
      </c>
      <c r="T1393" s="5" t="s">
        <v>33</v>
      </c>
      <c r="U1393" s="5" t="s">
        <v>33</v>
      </c>
      <c r="V1393" s="5" t="s">
        <v>33</v>
      </c>
      <c r="W1393" s="5" t="s">
        <v>33</v>
      </c>
      <c r="X1393" s="5" t="s">
        <v>33</v>
      </c>
      <c r="Y1393" s="5" t="s">
        <v>33</v>
      </c>
    </row>
    <row r="1394" spans="1:25" x14ac:dyDescent="0.3">
      <c r="A1394" s="1">
        <v>4199135</v>
      </c>
      <c r="B1394" s="1" t="s">
        <v>14</v>
      </c>
      <c r="C1394" s="2"/>
      <c r="D1394" s="4" t="s">
        <v>76</v>
      </c>
      <c r="E1394" s="4">
        <v>4199135</v>
      </c>
      <c r="F1394" s="5" t="s">
        <v>33</v>
      </c>
      <c r="G1394" s="5" t="s">
        <v>33</v>
      </c>
      <c r="H1394" s="5" t="s">
        <v>33</v>
      </c>
      <c r="I1394" s="5" t="s">
        <v>33</v>
      </c>
      <c r="J1394" s="5" t="s">
        <v>33</v>
      </c>
      <c r="K1394" s="5" t="s">
        <v>33</v>
      </c>
      <c r="L1394" s="5" t="s">
        <v>33</v>
      </c>
      <c r="M1394" s="5" t="s">
        <v>33</v>
      </c>
      <c r="N1394" s="5" t="s">
        <v>33</v>
      </c>
      <c r="O1394" s="5" t="s">
        <v>33</v>
      </c>
      <c r="P1394" s="5" t="s">
        <v>33</v>
      </c>
      <c r="Q1394" s="5" t="s">
        <v>33</v>
      </c>
      <c r="R1394" s="5" t="s">
        <v>33</v>
      </c>
      <c r="S1394" s="5" t="s">
        <v>33</v>
      </c>
      <c r="T1394" s="5" t="s">
        <v>33</v>
      </c>
      <c r="U1394" s="5" t="s">
        <v>33</v>
      </c>
      <c r="V1394" s="5" t="s">
        <v>33</v>
      </c>
      <c r="W1394" s="5" t="s">
        <v>33</v>
      </c>
      <c r="X1394" s="5" t="s">
        <v>33</v>
      </c>
      <c r="Y1394" s="5" t="s">
        <v>33</v>
      </c>
    </row>
    <row r="1395" spans="1:25" x14ac:dyDescent="0.3">
      <c r="A1395" s="1">
        <v>4199135</v>
      </c>
      <c r="B1395" s="1" t="s">
        <v>15</v>
      </c>
      <c r="C1395" s="2"/>
      <c r="D1395" s="4" t="s">
        <v>76</v>
      </c>
      <c r="E1395" s="4">
        <v>4199135</v>
      </c>
      <c r="F1395" s="5" t="s">
        <v>33</v>
      </c>
      <c r="G1395" s="5" t="s">
        <v>33</v>
      </c>
      <c r="H1395" s="5" t="s">
        <v>33</v>
      </c>
      <c r="I1395" s="5" t="s">
        <v>33</v>
      </c>
      <c r="J1395" s="5" t="s">
        <v>33</v>
      </c>
      <c r="K1395" s="5" t="s">
        <v>33</v>
      </c>
      <c r="L1395" s="5" t="s">
        <v>33</v>
      </c>
      <c r="M1395" s="5" t="s">
        <v>33</v>
      </c>
      <c r="N1395" s="5" t="s">
        <v>33</v>
      </c>
      <c r="O1395" s="5" t="s">
        <v>33</v>
      </c>
      <c r="P1395" s="5" t="s">
        <v>33</v>
      </c>
      <c r="Q1395" s="5" t="s">
        <v>33</v>
      </c>
      <c r="R1395" s="5" t="s">
        <v>33</v>
      </c>
      <c r="S1395" s="5" t="s">
        <v>33</v>
      </c>
      <c r="T1395" s="5" t="s">
        <v>33</v>
      </c>
      <c r="U1395" s="5" t="s">
        <v>33</v>
      </c>
      <c r="V1395" s="5" t="s">
        <v>33</v>
      </c>
      <c r="W1395" s="5" t="s">
        <v>33</v>
      </c>
      <c r="X1395" s="5" t="s">
        <v>33</v>
      </c>
      <c r="Y1395" s="5" t="s">
        <v>33</v>
      </c>
    </row>
    <row r="1396" spans="1:25" x14ac:dyDescent="0.3">
      <c r="A1396" s="1">
        <v>4199135</v>
      </c>
      <c r="B1396" s="1" t="s">
        <v>16</v>
      </c>
      <c r="C1396" s="2"/>
      <c r="D1396" s="4" t="s">
        <v>76</v>
      </c>
      <c r="E1396" s="4">
        <v>4199135</v>
      </c>
      <c r="F1396" s="5" t="s">
        <v>33</v>
      </c>
      <c r="G1396" s="5" t="s">
        <v>33</v>
      </c>
      <c r="H1396" s="5" t="s">
        <v>33</v>
      </c>
      <c r="I1396" s="5" t="s">
        <v>33</v>
      </c>
      <c r="J1396" s="5" t="s">
        <v>33</v>
      </c>
      <c r="K1396" s="5" t="s">
        <v>33</v>
      </c>
      <c r="L1396" s="5" t="s">
        <v>33</v>
      </c>
      <c r="M1396" s="5" t="s">
        <v>33</v>
      </c>
      <c r="N1396" s="5" t="s">
        <v>33</v>
      </c>
      <c r="O1396" s="5" t="s">
        <v>33</v>
      </c>
      <c r="P1396" s="5" t="s">
        <v>33</v>
      </c>
      <c r="Q1396" s="5" t="s">
        <v>33</v>
      </c>
      <c r="R1396" s="5" t="s">
        <v>33</v>
      </c>
      <c r="S1396" s="5" t="s">
        <v>33</v>
      </c>
      <c r="T1396" s="5" t="s">
        <v>33</v>
      </c>
      <c r="U1396" s="5" t="s">
        <v>33</v>
      </c>
      <c r="V1396" s="5" t="s">
        <v>33</v>
      </c>
      <c r="W1396" s="5" t="s">
        <v>33</v>
      </c>
      <c r="X1396" s="5" t="s">
        <v>33</v>
      </c>
      <c r="Y1396" s="5" t="s">
        <v>33</v>
      </c>
    </row>
    <row r="1397" spans="1:25" x14ac:dyDescent="0.3">
      <c r="A1397" s="1">
        <v>4199135</v>
      </c>
      <c r="B1397" s="1" t="s">
        <v>17</v>
      </c>
      <c r="C1397" s="2"/>
      <c r="D1397" s="4" t="s">
        <v>76</v>
      </c>
      <c r="E1397" s="4">
        <v>4199135</v>
      </c>
      <c r="F1397" s="5" t="s">
        <v>33</v>
      </c>
      <c r="G1397" s="5" t="s">
        <v>33</v>
      </c>
      <c r="H1397" s="5" t="s">
        <v>33</v>
      </c>
      <c r="I1397" s="5" t="s">
        <v>33</v>
      </c>
      <c r="J1397" s="5" t="s">
        <v>33</v>
      </c>
      <c r="K1397" s="5" t="s">
        <v>33</v>
      </c>
      <c r="L1397" s="5" t="s">
        <v>33</v>
      </c>
      <c r="M1397" s="5" t="s">
        <v>33</v>
      </c>
      <c r="N1397" s="5" t="s">
        <v>33</v>
      </c>
      <c r="O1397" s="5" t="s">
        <v>33</v>
      </c>
      <c r="P1397" s="5" t="s">
        <v>33</v>
      </c>
      <c r="Q1397" s="5" t="s">
        <v>33</v>
      </c>
      <c r="R1397" s="5" t="s">
        <v>33</v>
      </c>
      <c r="S1397" s="5" t="s">
        <v>33</v>
      </c>
      <c r="T1397" s="5" t="s">
        <v>33</v>
      </c>
      <c r="U1397" s="5" t="s">
        <v>33</v>
      </c>
      <c r="V1397" s="5" t="s">
        <v>33</v>
      </c>
      <c r="W1397" s="5" t="s">
        <v>33</v>
      </c>
      <c r="X1397" s="5" t="s">
        <v>33</v>
      </c>
      <c r="Y1397" s="5" t="s">
        <v>33</v>
      </c>
    </row>
    <row r="1398" spans="1:25" x14ac:dyDescent="0.3">
      <c r="A1398" s="1">
        <v>4199135</v>
      </c>
      <c r="B1398" s="1" t="s">
        <v>18</v>
      </c>
      <c r="C1398" s="2"/>
      <c r="D1398" s="4" t="s">
        <v>76</v>
      </c>
      <c r="E1398" s="4">
        <v>4199135</v>
      </c>
      <c r="F1398" s="5" t="s">
        <v>33</v>
      </c>
      <c r="G1398" s="5" t="s">
        <v>33</v>
      </c>
      <c r="H1398" s="5" t="s">
        <v>33</v>
      </c>
      <c r="I1398" s="5" t="s">
        <v>33</v>
      </c>
      <c r="J1398" s="5" t="s">
        <v>33</v>
      </c>
      <c r="K1398" s="5" t="s">
        <v>33</v>
      </c>
      <c r="L1398" s="5" t="s">
        <v>33</v>
      </c>
      <c r="M1398" s="5" t="s">
        <v>33</v>
      </c>
      <c r="N1398" s="5" t="s">
        <v>33</v>
      </c>
      <c r="O1398" s="5" t="s">
        <v>33</v>
      </c>
      <c r="P1398" s="5" t="s">
        <v>33</v>
      </c>
      <c r="Q1398" s="5" t="s">
        <v>33</v>
      </c>
      <c r="R1398" s="5" t="s">
        <v>33</v>
      </c>
      <c r="S1398" s="5" t="s">
        <v>33</v>
      </c>
      <c r="T1398" s="5" t="s">
        <v>33</v>
      </c>
      <c r="U1398" s="5" t="s">
        <v>33</v>
      </c>
      <c r="V1398" s="5" t="s">
        <v>33</v>
      </c>
      <c r="W1398" s="5" t="s">
        <v>33</v>
      </c>
      <c r="X1398" s="5" t="s">
        <v>33</v>
      </c>
      <c r="Y1398" s="5" t="s">
        <v>33</v>
      </c>
    </row>
    <row r="1399" spans="1:25" x14ac:dyDescent="0.3">
      <c r="A1399" s="1">
        <v>4199135</v>
      </c>
      <c r="B1399" s="1" t="s">
        <v>19</v>
      </c>
      <c r="C1399" s="2"/>
      <c r="D1399" s="4" t="s">
        <v>76</v>
      </c>
      <c r="E1399" s="4">
        <v>4199135</v>
      </c>
      <c r="F1399" s="5" t="s">
        <v>33</v>
      </c>
      <c r="G1399" s="5" t="s">
        <v>33</v>
      </c>
      <c r="H1399" s="5" t="s">
        <v>33</v>
      </c>
      <c r="I1399" s="5" t="s">
        <v>33</v>
      </c>
      <c r="J1399" s="5" t="s">
        <v>33</v>
      </c>
      <c r="K1399" s="5" t="s">
        <v>33</v>
      </c>
      <c r="L1399" s="5" t="s">
        <v>33</v>
      </c>
      <c r="M1399" s="5" t="s">
        <v>33</v>
      </c>
      <c r="N1399" s="5" t="s">
        <v>33</v>
      </c>
      <c r="O1399" s="5" t="s">
        <v>33</v>
      </c>
      <c r="P1399" s="5" t="s">
        <v>33</v>
      </c>
      <c r="Q1399" s="5" t="s">
        <v>33</v>
      </c>
      <c r="R1399" s="5" t="s">
        <v>33</v>
      </c>
      <c r="S1399" s="5" t="s">
        <v>33</v>
      </c>
      <c r="T1399" s="5" t="s">
        <v>33</v>
      </c>
      <c r="U1399" s="5" t="s">
        <v>33</v>
      </c>
      <c r="V1399" s="5" t="s">
        <v>33</v>
      </c>
      <c r="W1399" s="5" t="s">
        <v>33</v>
      </c>
      <c r="X1399" s="5" t="s">
        <v>33</v>
      </c>
      <c r="Y1399" s="5" t="s">
        <v>33</v>
      </c>
    </row>
    <row r="1400" spans="1:25" x14ac:dyDescent="0.3">
      <c r="A1400" s="1">
        <v>4199135</v>
      </c>
      <c r="B1400" s="1" t="s">
        <v>20</v>
      </c>
      <c r="C1400" s="2"/>
      <c r="D1400" s="4" t="s">
        <v>76</v>
      </c>
      <c r="E1400" s="4">
        <v>4199135</v>
      </c>
      <c r="F1400" s="5" t="s">
        <v>33</v>
      </c>
      <c r="G1400" s="5" t="s">
        <v>33</v>
      </c>
      <c r="H1400" s="5" t="s">
        <v>33</v>
      </c>
      <c r="I1400" s="5" t="s">
        <v>33</v>
      </c>
      <c r="J1400" s="5" t="s">
        <v>33</v>
      </c>
      <c r="K1400" s="5" t="s">
        <v>33</v>
      </c>
      <c r="L1400" s="5" t="s">
        <v>33</v>
      </c>
      <c r="M1400" s="5" t="s">
        <v>33</v>
      </c>
      <c r="N1400" s="5" t="s">
        <v>33</v>
      </c>
      <c r="O1400" s="5" t="s">
        <v>33</v>
      </c>
      <c r="P1400" s="5" t="s">
        <v>33</v>
      </c>
      <c r="Q1400" s="5" t="s">
        <v>33</v>
      </c>
      <c r="R1400" s="5" t="s">
        <v>33</v>
      </c>
      <c r="S1400" s="5" t="s">
        <v>33</v>
      </c>
      <c r="T1400" s="5" t="s">
        <v>33</v>
      </c>
      <c r="U1400" s="5" t="s">
        <v>33</v>
      </c>
      <c r="V1400" s="5" t="s">
        <v>33</v>
      </c>
      <c r="W1400" s="5" t="s">
        <v>33</v>
      </c>
      <c r="X1400" s="5" t="s">
        <v>33</v>
      </c>
      <c r="Y1400" s="5" t="s">
        <v>33</v>
      </c>
    </row>
    <row r="1401" spans="1:25" x14ac:dyDescent="0.3">
      <c r="A1401" s="1">
        <v>4199135</v>
      </c>
      <c r="B1401" s="1" t="s">
        <v>21</v>
      </c>
      <c r="C1401" s="2"/>
      <c r="D1401" s="4" t="s">
        <v>76</v>
      </c>
      <c r="E1401" s="4">
        <v>4199135</v>
      </c>
      <c r="F1401" s="5" t="s">
        <v>33</v>
      </c>
      <c r="G1401" s="5" t="s">
        <v>33</v>
      </c>
      <c r="H1401" s="5" t="s">
        <v>33</v>
      </c>
      <c r="I1401" s="5" t="s">
        <v>33</v>
      </c>
      <c r="J1401" s="5" t="s">
        <v>33</v>
      </c>
      <c r="K1401" s="5" t="s">
        <v>33</v>
      </c>
      <c r="L1401" s="5" t="s">
        <v>33</v>
      </c>
      <c r="M1401" s="5" t="s">
        <v>33</v>
      </c>
      <c r="N1401" s="5" t="s">
        <v>33</v>
      </c>
      <c r="O1401" s="5" t="s">
        <v>33</v>
      </c>
      <c r="P1401" s="5" t="s">
        <v>33</v>
      </c>
      <c r="Q1401" s="5" t="s">
        <v>33</v>
      </c>
      <c r="R1401" s="5" t="s">
        <v>33</v>
      </c>
      <c r="S1401" s="5" t="s">
        <v>33</v>
      </c>
      <c r="T1401" s="5" t="s">
        <v>33</v>
      </c>
      <c r="U1401" s="5" t="s">
        <v>33</v>
      </c>
      <c r="V1401" s="5" t="s">
        <v>33</v>
      </c>
      <c r="W1401" s="5" t="s">
        <v>33</v>
      </c>
      <c r="X1401" s="5" t="s">
        <v>33</v>
      </c>
      <c r="Y1401" s="5" t="s">
        <v>33</v>
      </c>
    </row>
    <row r="1402" spans="1:25" x14ac:dyDescent="0.3">
      <c r="A1402" s="1">
        <v>4199135</v>
      </c>
      <c r="B1402" s="1" t="s">
        <v>22</v>
      </c>
      <c r="C1402" s="2"/>
      <c r="D1402" s="4" t="s">
        <v>76</v>
      </c>
      <c r="E1402" s="4">
        <v>4199135</v>
      </c>
      <c r="F1402" s="5" t="s">
        <v>33</v>
      </c>
      <c r="G1402" s="5" t="s">
        <v>33</v>
      </c>
      <c r="H1402" s="5" t="s">
        <v>33</v>
      </c>
      <c r="I1402" s="5" t="s">
        <v>33</v>
      </c>
      <c r="J1402" s="5" t="s">
        <v>33</v>
      </c>
      <c r="K1402" s="5" t="s">
        <v>33</v>
      </c>
      <c r="L1402" s="5" t="s">
        <v>33</v>
      </c>
      <c r="M1402" s="5" t="s">
        <v>33</v>
      </c>
      <c r="N1402" s="5" t="s">
        <v>33</v>
      </c>
      <c r="O1402" s="5" t="s">
        <v>33</v>
      </c>
      <c r="P1402" s="5" t="s">
        <v>33</v>
      </c>
      <c r="Q1402" s="5" t="s">
        <v>33</v>
      </c>
      <c r="R1402" s="5" t="s">
        <v>33</v>
      </c>
      <c r="S1402" s="5" t="s">
        <v>33</v>
      </c>
      <c r="T1402" s="5" t="s">
        <v>33</v>
      </c>
      <c r="U1402" s="5" t="s">
        <v>33</v>
      </c>
      <c r="V1402" s="5" t="s">
        <v>33</v>
      </c>
      <c r="W1402" s="5" t="s">
        <v>33</v>
      </c>
      <c r="X1402" s="5" t="s">
        <v>33</v>
      </c>
      <c r="Y1402" s="5" t="s">
        <v>33</v>
      </c>
    </row>
    <row r="1403" spans="1:25" x14ac:dyDescent="0.3">
      <c r="A1403" s="1">
        <v>4199135</v>
      </c>
      <c r="B1403" s="1" t="s">
        <v>23</v>
      </c>
      <c r="C1403" s="2"/>
      <c r="D1403" s="4" t="s">
        <v>76</v>
      </c>
      <c r="E1403" s="4">
        <v>4199135</v>
      </c>
      <c r="F1403" s="5" t="s">
        <v>33</v>
      </c>
      <c r="G1403" s="5" t="s">
        <v>33</v>
      </c>
      <c r="H1403" s="5" t="s">
        <v>33</v>
      </c>
      <c r="I1403" s="5" t="s">
        <v>33</v>
      </c>
      <c r="J1403" s="5" t="s">
        <v>33</v>
      </c>
      <c r="K1403" s="5" t="s">
        <v>33</v>
      </c>
      <c r="L1403" s="5" t="s">
        <v>33</v>
      </c>
      <c r="M1403" s="5" t="s">
        <v>33</v>
      </c>
      <c r="N1403" s="5" t="s">
        <v>33</v>
      </c>
      <c r="O1403" s="5" t="s">
        <v>33</v>
      </c>
      <c r="P1403" s="5" t="s">
        <v>33</v>
      </c>
      <c r="Q1403" s="5" t="s">
        <v>33</v>
      </c>
      <c r="R1403" s="5" t="s">
        <v>33</v>
      </c>
      <c r="S1403" s="5" t="s">
        <v>33</v>
      </c>
      <c r="T1403" s="5" t="s">
        <v>33</v>
      </c>
      <c r="U1403" s="5" t="s">
        <v>33</v>
      </c>
      <c r="V1403" s="5" t="s">
        <v>33</v>
      </c>
      <c r="W1403" s="5" t="s">
        <v>33</v>
      </c>
      <c r="X1403" s="5" t="s">
        <v>33</v>
      </c>
      <c r="Y1403" s="5" t="s">
        <v>33</v>
      </c>
    </row>
    <row r="1404" spans="1:25" x14ac:dyDescent="0.3">
      <c r="A1404" s="1">
        <v>4199135</v>
      </c>
      <c r="B1404" s="1" t="s">
        <v>24</v>
      </c>
      <c r="C1404" s="2"/>
      <c r="D1404" s="4" t="s">
        <v>76</v>
      </c>
      <c r="E1404" s="4">
        <v>4199135</v>
      </c>
      <c r="F1404" s="5" t="s">
        <v>33</v>
      </c>
      <c r="G1404" s="5" t="s">
        <v>33</v>
      </c>
      <c r="H1404" s="5" t="s">
        <v>33</v>
      </c>
      <c r="I1404" s="5" t="s">
        <v>33</v>
      </c>
      <c r="J1404" s="5" t="s">
        <v>33</v>
      </c>
      <c r="K1404" s="5" t="s">
        <v>33</v>
      </c>
      <c r="L1404" s="5" t="s">
        <v>33</v>
      </c>
      <c r="M1404" s="5" t="s">
        <v>33</v>
      </c>
      <c r="N1404" s="5" t="s">
        <v>33</v>
      </c>
      <c r="O1404" s="5" t="s">
        <v>33</v>
      </c>
      <c r="P1404" s="5" t="s">
        <v>33</v>
      </c>
      <c r="Q1404" s="5" t="s">
        <v>33</v>
      </c>
      <c r="R1404" s="5" t="s">
        <v>33</v>
      </c>
      <c r="S1404" s="5" t="s">
        <v>33</v>
      </c>
      <c r="T1404" s="5" t="s">
        <v>33</v>
      </c>
      <c r="U1404" s="5" t="s">
        <v>33</v>
      </c>
      <c r="V1404" s="5" t="s">
        <v>33</v>
      </c>
      <c r="W1404" s="5" t="s">
        <v>33</v>
      </c>
      <c r="X1404" s="5" t="s">
        <v>33</v>
      </c>
      <c r="Y1404" s="5" t="s">
        <v>33</v>
      </c>
    </row>
    <row r="1405" spans="1:25" x14ac:dyDescent="0.3">
      <c r="A1405" s="1">
        <v>4199135</v>
      </c>
      <c r="B1405" s="1" t="s">
        <v>25</v>
      </c>
      <c r="C1405" s="2"/>
      <c r="D1405" s="4" t="s">
        <v>76</v>
      </c>
      <c r="E1405" s="4">
        <v>4199135</v>
      </c>
      <c r="F1405" s="5" t="s">
        <v>33</v>
      </c>
      <c r="G1405" s="5" t="s">
        <v>33</v>
      </c>
      <c r="H1405" s="5" t="s">
        <v>33</v>
      </c>
      <c r="I1405" s="5" t="s">
        <v>33</v>
      </c>
      <c r="J1405" s="5" t="s">
        <v>33</v>
      </c>
      <c r="K1405" s="5" t="s">
        <v>33</v>
      </c>
      <c r="L1405" s="5" t="s">
        <v>33</v>
      </c>
      <c r="M1405" s="5" t="s">
        <v>33</v>
      </c>
      <c r="N1405" s="5" t="s">
        <v>33</v>
      </c>
      <c r="O1405" s="5" t="s">
        <v>33</v>
      </c>
      <c r="P1405" s="5" t="s">
        <v>33</v>
      </c>
      <c r="Q1405" s="5" t="s">
        <v>33</v>
      </c>
      <c r="R1405" s="5" t="s">
        <v>33</v>
      </c>
      <c r="S1405" s="5" t="s">
        <v>33</v>
      </c>
      <c r="T1405" s="5" t="s">
        <v>33</v>
      </c>
      <c r="U1405" s="5" t="s">
        <v>33</v>
      </c>
      <c r="V1405" s="5" t="s">
        <v>33</v>
      </c>
      <c r="W1405" s="5" t="s">
        <v>33</v>
      </c>
      <c r="X1405" s="5" t="s">
        <v>33</v>
      </c>
      <c r="Y1405" s="5" t="s">
        <v>33</v>
      </c>
    </row>
    <row r="1406" spans="1:25" x14ac:dyDescent="0.3">
      <c r="A1406" s="1">
        <v>4199135</v>
      </c>
      <c r="B1406" s="1" t="s">
        <v>26</v>
      </c>
      <c r="C1406" s="2"/>
      <c r="D1406" s="4" t="s">
        <v>76</v>
      </c>
      <c r="E1406" s="4">
        <v>4199135</v>
      </c>
      <c r="F1406" s="5" t="s">
        <v>33</v>
      </c>
      <c r="G1406" s="5" t="s">
        <v>33</v>
      </c>
      <c r="H1406" s="5" t="s">
        <v>33</v>
      </c>
      <c r="I1406" s="5" t="s">
        <v>33</v>
      </c>
      <c r="J1406" s="5" t="s">
        <v>33</v>
      </c>
      <c r="K1406" s="5" t="s">
        <v>33</v>
      </c>
      <c r="L1406" s="5" t="s">
        <v>33</v>
      </c>
      <c r="M1406" s="5" t="s">
        <v>33</v>
      </c>
      <c r="N1406" s="5" t="s">
        <v>33</v>
      </c>
      <c r="O1406" s="5" t="s">
        <v>33</v>
      </c>
      <c r="P1406" s="5" t="s">
        <v>33</v>
      </c>
      <c r="Q1406" s="5" t="s">
        <v>33</v>
      </c>
      <c r="R1406" s="5" t="s">
        <v>33</v>
      </c>
      <c r="S1406" s="5" t="s">
        <v>33</v>
      </c>
      <c r="T1406" s="5" t="s">
        <v>33</v>
      </c>
      <c r="U1406" s="5" t="s">
        <v>33</v>
      </c>
      <c r="V1406" s="5" t="s">
        <v>33</v>
      </c>
      <c r="W1406" s="5" t="s">
        <v>33</v>
      </c>
      <c r="X1406" s="5" t="s">
        <v>33</v>
      </c>
      <c r="Y1406" s="5" t="s">
        <v>33</v>
      </c>
    </row>
    <row r="1407" spans="1:25" x14ac:dyDescent="0.3">
      <c r="A1407" s="1">
        <v>4199135</v>
      </c>
      <c r="B1407" s="1" t="s">
        <v>27</v>
      </c>
      <c r="C1407" s="2"/>
      <c r="D1407" s="4" t="s">
        <v>76</v>
      </c>
      <c r="E1407" s="4">
        <v>4199135</v>
      </c>
      <c r="F1407" s="5" t="s">
        <v>33</v>
      </c>
      <c r="G1407" s="5" t="s">
        <v>33</v>
      </c>
      <c r="H1407" s="5" t="s">
        <v>33</v>
      </c>
      <c r="I1407" s="5" t="s">
        <v>33</v>
      </c>
      <c r="J1407" s="5" t="s">
        <v>33</v>
      </c>
      <c r="K1407" s="5" t="s">
        <v>33</v>
      </c>
      <c r="L1407" s="5" t="s">
        <v>33</v>
      </c>
      <c r="M1407" s="5" t="s">
        <v>33</v>
      </c>
      <c r="N1407" s="5" t="s">
        <v>33</v>
      </c>
      <c r="O1407" s="5" t="s">
        <v>33</v>
      </c>
      <c r="P1407" s="5" t="s">
        <v>33</v>
      </c>
      <c r="Q1407" s="5" t="s">
        <v>33</v>
      </c>
      <c r="R1407" s="5" t="s">
        <v>33</v>
      </c>
      <c r="S1407" s="5" t="s">
        <v>33</v>
      </c>
      <c r="T1407" s="5" t="s">
        <v>33</v>
      </c>
      <c r="U1407" s="5" t="s">
        <v>33</v>
      </c>
      <c r="V1407" s="5" t="s">
        <v>33</v>
      </c>
      <c r="W1407" s="5" t="s">
        <v>33</v>
      </c>
      <c r="X1407" s="5" t="s">
        <v>33</v>
      </c>
      <c r="Y1407" s="5" t="s">
        <v>33</v>
      </c>
    </row>
    <row r="1408" spans="1:25" x14ac:dyDescent="0.3">
      <c r="A1408" s="1">
        <v>4199135</v>
      </c>
      <c r="B1408" s="1" t="s">
        <v>28</v>
      </c>
      <c r="C1408" s="2"/>
      <c r="D1408" s="4" t="s">
        <v>76</v>
      </c>
      <c r="E1408" s="4">
        <v>4199135</v>
      </c>
      <c r="F1408" s="5" t="s">
        <v>33</v>
      </c>
      <c r="G1408" s="5" t="s">
        <v>33</v>
      </c>
      <c r="H1408" s="5" t="s">
        <v>33</v>
      </c>
      <c r="I1408" s="5" t="s">
        <v>33</v>
      </c>
      <c r="J1408" s="5" t="s">
        <v>33</v>
      </c>
      <c r="K1408" s="5" t="s">
        <v>33</v>
      </c>
      <c r="L1408" s="5" t="s">
        <v>33</v>
      </c>
      <c r="M1408" s="5" t="s">
        <v>33</v>
      </c>
      <c r="N1408" s="5" t="s">
        <v>33</v>
      </c>
      <c r="O1408" s="5" t="s">
        <v>33</v>
      </c>
      <c r="P1408" s="5" t="s">
        <v>33</v>
      </c>
      <c r="Q1408" s="5" t="s">
        <v>33</v>
      </c>
      <c r="R1408" s="5" t="s">
        <v>33</v>
      </c>
      <c r="S1408" s="5" t="s">
        <v>33</v>
      </c>
      <c r="T1408" s="5" t="s">
        <v>33</v>
      </c>
      <c r="U1408" s="5" t="s">
        <v>33</v>
      </c>
      <c r="V1408" s="5" t="s">
        <v>33</v>
      </c>
      <c r="W1408" s="5" t="s">
        <v>33</v>
      </c>
      <c r="X1408" s="5" t="s">
        <v>33</v>
      </c>
      <c r="Y1408" s="5" t="s">
        <v>33</v>
      </c>
    </row>
    <row r="1409" spans="1:25" x14ac:dyDescent="0.3">
      <c r="A1409" s="1">
        <v>4199135</v>
      </c>
      <c r="B1409" s="1" t="s">
        <v>29</v>
      </c>
      <c r="C1409" s="2"/>
      <c r="D1409" s="4" t="s">
        <v>76</v>
      </c>
      <c r="E1409" s="4">
        <v>4199135</v>
      </c>
      <c r="F1409" s="5" t="s">
        <v>33</v>
      </c>
      <c r="G1409" s="5" t="s">
        <v>33</v>
      </c>
      <c r="H1409" s="5" t="s">
        <v>33</v>
      </c>
      <c r="I1409" s="5" t="s">
        <v>33</v>
      </c>
      <c r="J1409" s="5" t="s">
        <v>33</v>
      </c>
      <c r="K1409" s="5" t="s">
        <v>33</v>
      </c>
      <c r="L1409" s="5" t="s">
        <v>33</v>
      </c>
      <c r="M1409" s="5" t="s">
        <v>33</v>
      </c>
      <c r="N1409" s="5" t="s">
        <v>33</v>
      </c>
      <c r="O1409" s="5" t="s">
        <v>33</v>
      </c>
      <c r="P1409" s="5" t="s">
        <v>33</v>
      </c>
      <c r="Q1409" s="5" t="s">
        <v>33</v>
      </c>
      <c r="R1409" s="5" t="s">
        <v>33</v>
      </c>
      <c r="S1409" s="5" t="s">
        <v>33</v>
      </c>
      <c r="T1409" s="5" t="s">
        <v>33</v>
      </c>
      <c r="U1409" s="5" t="s">
        <v>33</v>
      </c>
      <c r="V1409" s="5" t="s">
        <v>33</v>
      </c>
      <c r="W1409" s="5" t="s">
        <v>33</v>
      </c>
      <c r="X1409" s="5" t="s">
        <v>33</v>
      </c>
      <c r="Y1409" s="5" t="s">
        <v>33</v>
      </c>
    </row>
    <row r="1410" spans="1:25" x14ac:dyDescent="0.3">
      <c r="A1410" s="1">
        <v>4199135</v>
      </c>
      <c r="B1410" s="1" t="s">
        <v>30</v>
      </c>
      <c r="C1410" s="2"/>
      <c r="D1410" s="4" t="s">
        <v>76</v>
      </c>
      <c r="E1410" s="4">
        <v>4199135</v>
      </c>
      <c r="F1410" s="5" t="s">
        <v>33</v>
      </c>
      <c r="G1410" s="5" t="s">
        <v>33</v>
      </c>
      <c r="H1410" s="5" t="s">
        <v>33</v>
      </c>
      <c r="I1410" s="5" t="s">
        <v>33</v>
      </c>
      <c r="J1410" s="5" t="s">
        <v>33</v>
      </c>
      <c r="K1410" s="5" t="s">
        <v>33</v>
      </c>
      <c r="L1410" s="5" t="s">
        <v>33</v>
      </c>
      <c r="M1410" s="5" t="s">
        <v>33</v>
      </c>
      <c r="N1410" s="5" t="s">
        <v>33</v>
      </c>
      <c r="O1410" s="5" t="s">
        <v>33</v>
      </c>
      <c r="P1410" s="5" t="s">
        <v>33</v>
      </c>
      <c r="Q1410" s="5" t="s">
        <v>33</v>
      </c>
      <c r="R1410" s="5" t="s">
        <v>33</v>
      </c>
      <c r="S1410" s="5" t="s">
        <v>33</v>
      </c>
      <c r="T1410" s="5" t="s">
        <v>33</v>
      </c>
      <c r="U1410" s="5" t="s">
        <v>33</v>
      </c>
      <c r="V1410" s="5" t="s">
        <v>33</v>
      </c>
      <c r="W1410" s="5" t="s">
        <v>33</v>
      </c>
      <c r="X1410" s="5" t="s">
        <v>33</v>
      </c>
      <c r="Y1410" s="5" t="s">
        <v>33</v>
      </c>
    </row>
    <row r="1411" spans="1:25" x14ac:dyDescent="0.3">
      <c r="A1411" s="1">
        <v>4199135</v>
      </c>
      <c r="B1411" s="1" t="s">
        <v>31</v>
      </c>
      <c r="C1411" s="2"/>
      <c r="D1411" s="4" t="s">
        <v>76</v>
      </c>
      <c r="E1411" s="4">
        <v>4199135</v>
      </c>
      <c r="F1411" s="5" t="s">
        <v>33</v>
      </c>
      <c r="G1411" s="5" t="s">
        <v>33</v>
      </c>
      <c r="H1411" s="5" t="s">
        <v>33</v>
      </c>
      <c r="I1411" s="5" t="s">
        <v>33</v>
      </c>
      <c r="J1411" s="5" t="s">
        <v>33</v>
      </c>
      <c r="K1411" s="5" t="s">
        <v>33</v>
      </c>
      <c r="L1411" s="5" t="s">
        <v>33</v>
      </c>
      <c r="M1411" s="5" t="s">
        <v>33</v>
      </c>
      <c r="N1411" s="5" t="s">
        <v>33</v>
      </c>
      <c r="O1411" s="5" t="s">
        <v>33</v>
      </c>
      <c r="P1411" s="5" t="s">
        <v>33</v>
      </c>
      <c r="Q1411" s="5" t="s">
        <v>33</v>
      </c>
      <c r="R1411" s="5" t="s">
        <v>33</v>
      </c>
      <c r="S1411" s="5" t="s">
        <v>33</v>
      </c>
      <c r="T1411" s="5" t="s">
        <v>33</v>
      </c>
      <c r="U1411" s="5" t="s">
        <v>33</v>
      </c>
      <c r="V1411" s="5" t="s">
        <v>33</v>
      </c>
      <c r="W1411" s="5" t="s">
        <v>33</v>
      </c>
      <c r="X1411" s="5" t="s">
        <v>33</v>
      </c>
      <c r="Y1411" s="5" t="s">
        <v>33</v>
      </c>
    </row>
    <row r="1412" spans="1:25" x14ac:dyDescent="0.3">
      <c r="A1412" s="1">
        <v>4057089</v>
      </c>
      <c r="B1412" s="1" t="s">
        <v>0</v>
      </c>
      <c r="C1412" s="2"/>
      <c r="D1412" s="4" t="s">
        <v>77</v>
      </c>
      <c r="E1412" s="4">
        <v>4057089</v>
      </c>
      <c r="F1412" s="5">
        <v>435</v>
      </c>
      <c r="G1412" s="5">
        <v>62996</v>
      </c>
      <c r="H1412" s="5">
        <v>66835</v>
      </c>
      <c r="I1412" s="5">
        <v>60569</v>
      </c>
      <c r="J1412" s="5">
        <v>12772</v>
      </c>
      <c r="K1412" s="5">
        <v>0</v>
      </c>
      <c r="L1412" s="5">
        <v>203607</v>
      </c>
      <c r="M1412" s="5">
        <v>244326</v>
      </c>
      <c r="N1412" s="5">
        <v>42993</v>
      </c>
      <c r="O1412" s="5">
        <v>125239</v>
      </c>
      <c r="P1412" s="5">
        <v>5095</v>
      </c>
      <c r="Q1412" s="5">
        <v>3705</v>
      </c>
      <c r="R1412" s="5">
        <v>0</v>
      </c>
      <c r="S1412" s="5">
        <v>8735</v>
      </c>
      <c r="T1412" s="5">
        <v>26834</v>
      </c>
      <c r="U1412" s="5">
        <v>8456</v>
      </c>
      <c r="V1412" s="5">
        <v>1404</v>
      </c>
      <c r="W1412" s="5">
        <v>52</v>
      </c>
      <c r="X1412" s="5">
        <v>96804</v>
      </c>
      <c r="Y1412" s="5">
        <v>7436</v>
      </c>
    </row>
    <row r="1413" spans="1:25" x14ac:dyDescent="0.3">
      <c r="A1413" s="1">
        <v>4057089</v>
      </c>
      <c r="B1413" s="1" t="s">
        <v>1</v>
      </c>
      <c r="C1413" s="2"/>
      <c r="D1413" s="4" t="s">
        <v>77</v>
      </c>
      <c r="E1413" s="4">
        <v>4057089</v>
      </c>
      <c r="F1413" s="5">
        <v>2931</v>
      </c>
      <c r="G1413" s="5">
        <v>48137</v>
      </c>
      <c r="H1413" s="5">
        <v>125843</v>
      </c>
      <c r="I1413" s="5">
        <v>77615</v>
      </c>
      <c r="J1413" s="5">
        <v>19180</v>
      </c>
      <c r="K1413" s="5">
        <v>0</v>
      </c>
      <c r="L1413" s="5">
        <v>273708</v>
      </c>
      <c r="M1413" s="5">
        <v>303115</v>
      </c>
      <c r="N1413" s="5">
        <v>43717</v>
      </c>
      <c r="O1413" s="5">
        <v>133496</v>
      </c>
      <c r="P1413" s="5">
        <v>4725</v>
      </c>
      <c r="Q1413" s="5">
        <v>0</v>
      </c>
      <c r="R1413" s="5">
        <v>0</v>
      </c>
      <c r="S1413" s="5">
        <v>9171</v>
      </c>
      <c r="T1413" s="5">
        <v>30125</v>
      </c>
      <c r="U1413" s="5">
        <v>12878</v>
      </c>
      <c r="V1413" s="5">
        <v>1512</v>
      </c>
      <c r="W1413" s="5">
        <v>27</v>
      </c>
      <c r="X1413" s="5">
        <v>108037</v>
      </c>
      <c r="Y1413" s="5">
        <v>6663</v>
      </c>
    </row>
    <row r="1414" spans="1:25" x14ac:dyDescent="0.3">
      <c r="A1414" s="1">
        <v>4057089</v>
      </c>
      <c r="B1414" s="1" t="s">
        <v>2</v>
      </c>
      <c r="C1414" s="2"/>
      <c r="D1414" s="4" t="s">
        <v>77</v>
      </c>
      <c r="E1414" s="4">
        <v>4057089</v>
      </c>
      <c r="F1414" s="5">
        <v>1279</v>
      </c>
      <c r="G1414" s="5">
        <v>77406</v>
      </c>
      <c r="H1414" s="5">
        <v>48982</v>
      </c>
      <c r="I1414" s="5">
        <v>104586</v>
      </c>
      <c r="J1414" s="5">
        <v>26549</v>
      </c>
      <c r="K1414" s="5">
        <v>0</v>
      </c>
      <c r="L1414" s="5">
        <v>258803</v>
      </c>
      <c r="M1414" s="5">
        <v>266669</v>
      </c>
      <c r="N1414" s="5">
        <v>51102</v>
      </c>
      <c r="O1414" s="5">
        <v>127114</v>
      </c>
      <c r="P1414" s="5">
        <v>4901</v>
      </c>
      <c r="Q1414" s="5">
        <v>0</v>
      </c>
      <c r="R1414" s="5">
        <v>0</v>
      </c>
      <c r="S1414" s="5">
        <v>11446</v>
      </c>
      <c r="T1414" s="5">
        <v>28908</v>
      </c>
      <c r="U1414" s="5">
        <v>14004</v>
      </c>
      <c r="V1414" s="5">
        <v>1559</v>
      </c>
      <c r="W1414" s="5">
        <v>0</v>
      </c>
      <c r="X1414" s="5">
        <v>94097</v>
      </c>
      <c r="Y1414" s="5">
        <v>5046</v>
      </c>
    </row>
    <row r="1415" spans="1:25" x14ac:dyDescent="0.3">
      <c r="A1415" s="1">
        <v>4057089</v>
      </c>
      <c r="B1415" s="1" t="s">
        <v>3</v>
      </c>
      <c r="C1415" s="2"/>
      <c r="D1415" s="4" t="s">
        <v>77</v>
      </c>
      <c r="E1415" s="4">
        <v>4057089</v>
      </c>
      <c r="F1415" s="5">
        <v>747</v>
      </c>
      <c r="G1415" s="5">
        <v>105325</v>
      </c>
      <c r="H1415" s="5">
        <v>60430</v>
      </c>
      <c r="I1415" s="5">
        <v>85473</v>
      </c>
      <c r="J1415" s="5">
        <v>10283</v>
      </c>
      <c r="K1415" s="5">
        <v>0</v>
      </c>
      <c r="L1415" s="5">
        <v>262258</v>
      </c>
      <c r="M1415" s="5">
        <v>286336</v>
      </c>
      <c r="N1415" s="5">
        <v>52298</v>
      </c>
      <c r="O1415" s="5">
        <v>121767</v>
      </c>
      <c r="P1415" s="5">
        <v>5561</v>
      </c>
      <c r="Q1415" s="5">
        <v>0</v>
      </c>
      <c r="R1415" s="5">
        <v>0</v>
      </c>
      <c r="S1415" s="5">
        <v>14359</v>
      </c>
      <c r="T1415" s="5">
        <v>28252</v>
      </c>
      <c r="U1415" s="5">
        <v>15625</v>
      </c>
      <c r="V1415" s="5">
        <v>1621</v>
      </c>
      <c r="W1415" s="5">
        <v>0</v>
      </c>
      <c r="X1415" s="5">
        <v>97575</v>
      </c>
      <c r="Y1415" s="5">
        <v>5326</v>
      </c>
    </row>
    <row r="1416" spans="1:25" x14ac:dyDescent="0.3">
      <c r="A1416" s="1">
        <v>4057089</v>
      </c>
      <c r="B1416" s="1" t="s">
        <v>4</v>
      </c>
      <c r="C1416" s="2"/>
      <c r="D1416" s="4" t="s">
        <v>77</v>
      </c>
      <c r="E1416" s="4">
        <v>4057089</v>
      </c>
      <c r="F1416" s="5">
        <v>899</v>
      </c>
      <c r="G1416" s="5">
        <v>689985</v>
      </c>
      <c r="H1416" s="5">
        <v>100247</v>
      </c>
      <c r="I1416" s="5">
        <v>58332</v>
      </c>
      <c r="J1416" s="5">
        <v>5344</v>
      </c>
      <c r="K1416" s="5">
        <v>0</v>
      </c>
      <c r="L1416" s="5">
        <v>854807</v>
      </c>
      <c r="M1416" s="5">
        <v>293287</v>
      </c>
      <c r="N1416" s="5">
        <v>49955</v>
      </c>
      <c r="O1416" s="5">
        <v>121768</v>
      </c>
      <c r="P1416" s="5">
        <v>3574</v>
      </c>
      <c r="Q1416" s="5">
        <v>0</v>
      </c>
      <c r="R1416" s="5">
        <v>0</v>
      </c>
      <c r="S1416" s="5">
        <v>13292</v>
      </c>
      <c r="T1416" s="5">
        <v>23589</v>
      </c>
      <c r="U1416" s="5">
        <v>13961</v>
      </c>
      <c r="V1416" s="5">
        <v>1713</v>
      </c>
      <c r="W1416" s="5">
        <v>1</v>
      </c>
      <c r="X1416" s="5">
        <v>100920</v>
      </c>
      <c r="Y1416" s="5">
        <v>5467</v>
      </c>
    </row>
    <row r="1417" spans="1:25" x14ac:dyDescent="0.3">
      <c r="A1417" s="1">
        <v>4057089</v>
      </c>
      <c r="B1417" s="1" t="s">
        <v>5</v>
      </c>
      <c r="C1417" s="2"/>
      <c r="D1417" s="4" t="s">
        <v>77</v>
      </c>
      <c r="E1417" s="4">
        <v>4057089</v>
      </c>
      <c r="F1417" s="5">
        <v>2428</v>
      </c>
      <c r="G1417" s="5">
        <v>327341</v>
      </c>
      <c r="H1417" s="5">
        <v>94400</v>
      </c>
      <c r="I1417" s="5">
        <v>56626</v>
      </c>
      <c r="J1417" s="5">
        <v>4786</v>
      </c>
      <c r="K1417" s="5">
        <v>0</v>
      </c>
      <c r="L1417" s="5">
        <v>485582</v>
      </c>
      <c r="M1417" s="5">
        <v>369909</v>
      </c>
      <c r="N1417" s="5">
        <v>63728</v>
      </c>
      <c r="O1417" s="5">
        <v>116469</v>
      </c>
      <c r="P1417" s="5">
        <v>8137</v>
      </c>
      <c r="Q1417" s="5">
        <v>0</v>
      </c>
      <c r="R1417" s="5">
        <v>0</v>
      </c>
      <c r="S1417" s="5">
        <v>15113</v>
      </c>
      <c r="T1417" s="5">
        <v>30249</v>
      </c>
      <c r="U1417" s="5">
        <v>15741</v>
      </c>
      <c r="V1417" s="5">
        <v>1765</v>
      </c>
      <c r="W1417" s="5">
        <v>0</v>
      </c>
      <c r="X1417" s="5">
        <v>93509</v>
      </c>
      <c r="Y1417" s="5">
        <v>5843</v>
      </c>
    </row>
    <row r="1418" spans="1:25" x14ac:dyDescent="0.3">
      <c r="A1418" s="1">
        <v>4057089</v>
      </c>
      <c r="B1418" s="1" t="s">
        <v>6</v>
      </c>
      <c r="C1418" s="2"/>
      <c r="D1418" s="4" t="s">
        <v>77</v>
      </c>
      <c r="E1418" s="4">
        <v>4057089</v>
      </c>
      <c r="F1418" s="5">
        <v>1207</v>
      </c>
      <c r="G1418" s="5">
        <v>137958</v>
      </c>
      <c r="H1418" s="5">
        <v>51781</v>
      </c>
      <c r="I1418" s="5">
        <v>26896</v>
      </c>
      <c r="J1418" s="5">
        <v>5727</v>
      </c>
      <c r="K1418" s="5">
        <v>0</v>
      </c>
      <c r="L1418" s="5">
        <v>223568</v>
      </c>
      <c r="M1418" s="5">
        <v>335852</v>
      </c>
      <c r="N1418" s="5">
        <v>60796</v>
      </c>
      <c r="O1418" s="5">
        <v>95826</v>
      </c>
      <c r="P1418" s="5">
        <v>4689</v>
      </c>
      <c r="Q1418" s="5">
        <v>0</v>
      </c>
      <c r="R1418" s="5">
        <v>0</v>
      </c>
      <c r="S1418" s="5">
        <v>13664</v>
      </c>
      <c r="T1418" s="5">
        <v>28249</v>
      </c>
      <c r="U1418" s="5">
        <v>12619</v>
      </c>
      <c r="V1418" s="5">
        <v>1827</v>
      </c>
      <c r="W1418" s="5">
        <v>0</v>
      </c>
      <c r="X1418" s="5">
        <v>98102</v>
      </c>
      <c r="Y1418" s="5">
        <v>5763</v>
      </c>
    </row>
    <row r="1419" spans="1:25" x14ac:dyDescent="0.3">
      <c r="A1419" s="1">
        <v>4057089</v>
      </c>
      <c r="B1419" s="1" t="s">
        <v>7</v>
      </c>
      <c r="C1419" s="2"/>
      <c r="D1419" s="4" t="s">
        <v>77</v>
      </c>
      <c r="E1419" s="4">
        <v>4057089</v>
      </c>
      <c r="F1419" s="5">
        <v>3765</v>
      </c>
      <c r="G1419" s="5">
        <v>42033</v>
      </c>
      <c r="H1419" s="5">
        <v>143980</v>
      </c>
      <c r="I1419" s="5">
        <v>43335</v>
      </c>
      <c r="J1419" s="5">
        <v>5093</v>
      </c>
      <c r="K1419" s="5">
        <v>0</v>
      </c>
      <c r="L1419" s="5">
        <v>238206</v>
      </c>
      <c r="M1419" s="5">
        <v>304978</v>
      </c>
      <c r="N1419" s="5">
        <v>59883</v>
      </c>
      <c r="O1419" s="5">
        <v>91528</v>
      </c>
      <c r="P1419" s="5">
        <v>4938</v>
      </c>
      <c r="Q1419" s="5">
        <v>0</v>
      </c>
      <c r="R1419" s="5">
        <v>0</v>
      </c>
      <c r="S1419" s="5">
        <v>13001</v>
      </c>
      <c r="T1419" s="5">
        <v>25967</v>
      </c>
      <c r="U1419" s="5">
        <v>12457</v>
      </c>
      <c r="V1419" s="5">
        <v>1893</v>
      </c>
      <c r="W1419" s="5">
        <v>0</v>
      </c>
      <c r="X1419" s="5">
        <v>104849</v>
      </c>
      <c r="Y1419" s="5">
        <v>6122</v>
      </c>
    </row>
    <row r="1420" spans="1:25" x14ac:dyDescent="0.3">
      <c r="A1420" s="1">
        <v>4057089</v>
      </c>
      <c r="B1420" s="1" t="s">
        <v>8</v>
      </c>
      <c r="C1420" s="2"/>
      <c r="D1420" s="4" t="s">
        <v>77</v>
      </c>
      <c r="E1420" s="4">
        <v>4057089</v>
      </c>
      <c r="F1420" s="5">
        <v>-930</v>
      </c>
      <c r="G1420" s="5">
        <v>165114</v>
      </c>
      <c r="H1420" s="5">
        <v>55063</v>
      </c>
      <c r="I1420" s="5">
        <v>32977</v>
      </c>
      <c r="J1420" s="5">
        <v>7631</v>
      </c>
      <c r="K1420" s="5">
        <v>0</v>
      </c>
      <c r="L1420" s="5">
        <v>259855</v>
      </c>
      <c r="M1420" s="5">
        <v>333236</v>
      </c>
      <c r="N1420" s="5">
        <v>59902</v>
      </c>
      <c r="O1420" s="5">
        <v>75123</v>
      </c>
      <c r="P1420" s="5">
        <v>5444</v>
      </c>
      <c r="Q1420" s="5">
        <v>0</v>
      </c>
      <c r="R1420" s="5">
        <v>0</v>
      </c>
      <c r="S1420" s="5">
        <v>13373</v>
      </c>
      <c r="T1420" s="5">
        <v>22745</v>
      </c>
      <c r="U1420" s="5">
        <v>13107</v>
      </c>
      <c r="V1420" s="5">
        <v>1900</v>
      </c>
      <c r="W1420" s="5">
        <v>1</v>
      </c>
      <c r="X1420" s="5">
        <v>98180</v>
      </c>
      <c r="Y1420" s="5">
        <v>6041</v>
      </c>
    </row>
    <row r="1421" spans="1:25" x14ac:dyDescent="0.3">
      <c r="A1421" s="1">
        <v>4057089</v>
      </c>
      <c r="B1421" s="1" t="s">
        <v>9</v>
      </c>
      <c r="C1421" s="2"/>
      <c r="D1421" s="4" t="s">
        <v>77</v>
      </c>
      <c r="E1421" s="4">
        <v>4057089</v>
      </c>
      <c r="F1421" s="5">
        <v>1542</v>
      </c>
      <c r="G1421" s="5">
        <v>21165</v>
      </c>
      <c r="H1421" s="5">
        <v>50114</v>
      </c>
      <c r="I1421" s="5">
        <v>25881</v>
      </c>
      <c r="J1421" s="5">
        <v>4399</v>
      </c>
      <c r="K1421" s="5">
        <v>0</v>
      </c>
      <c r="L1421" s="5">
        <v>103102</v>
      </c>
      <c r="M1421" s="5">
        <v>277385</v>
      </c>
      <c r="N1421" s="5">
        <v>53588</v>
      </c>
      <c r="O1421" s="5">
        <v>65773</v>
      </c>
      <c r="P1421" s="5">
        <v>4576</v>
      </c>
      <c r="Q1421" s="5">
        <v>0</v>
      </c>
      <c r="R1421" s="5">
        <v>0</v>
      </c>
      <c r="S1421" s="5">
        <v>12064</v>
      </c>
      <c r="T1421" s="5">
        <v>26472</v>
      </c>
      <c r="U1421" s="5">
        <v>12217</v>
      </c>
      <c r="V1421" s="5">
        <v>1727</v>
      </c>
      <c r="W1421" s="5">
        <v>1</v>
      </c>
      <c r="X1421" s="5">
        <v>93458</v>
      </c>
      <c r="Y1421" s="5">
        <v>5820</v>
      </c>
    </row>
    <row r="1422" spans="1:25" x14ac:dyDescent="0.3">
      <c r="A1422" s="1">
        <v>4057089</v>
      </c>
      <c r="B1422" s="1" t="s">
        <v>10</v>
      </c>
      <c r="C1422" s="2"/>
      <c r="D1422" s="4" t="s">
        <v>77</v>
      </c>
      <c r="E1422" s="4">
        <v>4057089</v>
      </c>
      <c r="F1422" s="5">
        <v>2856</v>
      </c>
      <c r="G1422" s="5">
        <v>88500</v>
      </c>
      <c r="H1422" s="5">
        <v>21216</v>
      </c>
      <c r="I1422" s="5">
        <v>46421</v>
      </c>
      <c r="J1422" s="5">
        <v>5100</v>
      </c>
      <c r="K1422" s="5">
        <v>0</v>
      </c>
      <c r="L1422" s="5">
        <v>164093</v>
      </c>
      <c r="M1422" s="5">
        <v>250693</v>
      </c>
      <c r="N1422" s="5">
        <v>46351</v>
      </c>
      <c r="O1422" s="5">
        <v>59130</v>
      </c>
      <c r="P1422" s="5">
        <v>5954</v>
      </c>
      <c r="Q1422" s="5">
        <v>0</v>
      </c>
      <c r="R1422" s="5">
        <v>0</v>
      </c>
      <c r="S1422" s="5">
        <v>13839</v>
      </c>
      <c r="T1422" s="5">
        <v>23654</v>
      </c>
      <c r="U1422" s="5">
        <v>11258</v>
      </c>
      <c r="V1422" s="5">
        <v>1712</v>
      </c>
      <c r="W1422" s="5">
        <v>1</v>
      </c>
      <c r="X1422" s="5">
        <v>86645</v>
      </c>
      <c r="Y1422" s="5">
        <v>6151</v>
      </c>
    </row>
    <row r="1423" spans="1:25" x14ac:dyDescent="0.3">
      <c r="A1423" s="1">
        <v>4057089</v>
      </c>
      <c r="B1423" s="1" t="s">
        <v>11</v>
      </c>
      <c r="C1423" s="2"/>
      <c r="D1423" s="4" t="s">
        <v>77</v>
      </c>
      <c r="E1423" s="4">
        <v>4057089</v>
      </c>
      <c r="F1423" s="5">
        <v>9786</v>
      </c>
      <c r="G1423" s="5">
        <v>81089</v>
      </c>
      <c r="H1423" s="5">
        <v>77647</v>
      </c>
      <c r="I1423" s="5">
        <v>34218</v>
      </c>
      <c r="J1423" s="5">
        <v>12932</v>
      </c>
      <c r="K1423" s="5">
        <v>0</v>
      </c>
      <c r="L1423" s="5">
        <v>215672</v>
      </c>
      <c r="M1423" s="5">
        <v>324319</v>
      </c>
      <c r="N1423" s="5">
        <v>46214</v>
      </c>
      <c r="O1423" s="5">
        <v>46296</v>
      </c>
      <c r="P1423" s="5">
        <v>5477</v>
      </c>
      <c r="Q1423" s="5">
        <v>0</v>
      </c>
      <c r="R1423" s="5">
        <v>0</v>
      </c>
      <c r="S1423" s="5">
        <v>12752</v>
      </c>
      <c r="T1423" s="5">
        <v>24107</v>
      </c>
      <c r="U1423" s="5">
        <v>10406</v>
      </c>
      <c r="V1423" s="5">
        <v>2109</v>
      </c>
      <c r="W1423" s="5">
        <v>4</v>
      </c>
      <c r="X1423" s="5">
        <v>76613</v>
      </c>
      <c r="Y1423" s="5">
        <v>5735</v>
      </c>
    </row>
    <row r="1424" spans="1:25" x14ac:dyDescent="0.3">
      <c r="A1424" s="1">
        <v>4057089</v>
      </c>
      <c r="B1424" s="1" t="s">
        <v>12</v>
      </c>
      <c r="C1424" s="2"/>
      <c r="D1424" s="4" t="s">
        <v>77</v>
      </c>
      <c r="E1424" s="4">
        <v>4057089</v>
      </c>
      <c r="F1424" s="5">
        <v>4047</v>
      </c>
      <c r="G1424" s="5">
        <v>74947</v>
      </c>
      <c r="H1424" s="5">
        <v>10697</v>
      </c>
      <c r="I1424" s="5">
        <v>34706</v>
      </c>
      <c r="J1424" s="5">
        <v>5595</v>
      </c>
      <c r="K1424" s="5">
        <v>0</v>
      </c>
      <c r="L1424" s="5">
        <v>129991</v>
      </c>
      <c r="M1424" s="5">
        <v>238401</v>
      </c>
      <c r="N1424" s="5">
        <v>43262</v>
      </c>
      <c r="O1424" s="5">
        <v>53926</v>
      </c>
      <c r="P1424" s="5">
        <v>5762</v>
      </c>
      <c r="Q1424" s="5">
        <v>0</v>
      </c>
      <c r="R1424" s="5">
        <v>0</v>
      </c>
      <c r="S1424" s="5">
        <v>12385</v>
      </c>
      <c r="T1424" s="5">
        <v>28126</v>
      </c>
      <c r="U1424" s="5">
        <v>9666</v>
      </c>
      <c r="V1424" s="5">
        <v>838</v>
      </c>
      <c r="W1424" s="5">
        <v>12</v>
      </c>
      <c r="X1424" s="5">
        <v>77159</v>
      </c>
      <c r="Y1424" s="5">
        <v>5799</v>
      </c>
    </row>
    <row r="1425" spans="1:25" x14ac:dyDescent="0.3">
      <c r="A1425" s="1">
        <v>4057089</v>
      </c>
      <c r="B1425" s="1" t="s">
        <v>13</v>
      </c>
      <c r="C1425" s="2"/>
      <c r="D1425" s="4" t="s">
        <v>77</v>
      </c>
      <c r="E1425" s="4">
        <v>4057089</v>
      </c>
      <c r="F1425" s="5">
        <v>1106</v>
      </c>
      <c r="G1425" s="5">
        <v>26185</v>
      </c>
      <c r="H1425" s="5">
        <v>9837</v>
      </c>
      <c r="I1425" s="5">
        <v>36511</v>
      </c>
      <c r="J1425" s="5">
        <v>4238</v>
      </c>
      <c r="K1425" s="5">
        <v>0</v>
      </c>
      <c r="L1425" s="5">
        <v>77878</v>
      </c>
      <c r="M1425" s="5">
        <v>258111</v>
      </c>
      <c r="N1425" s="5">
        <v>46777</v>
      </c>
      <c r="O1425" s="5">
        <v>48156</v>
      </c>
      <c r="P1425" s="5">
        <v>5023</v>
      </c>
      <c r="Q1425" s="5">
        <v>0</v>
      </c>
      <c r="R1425" s="5">
        <v>0</v>
      </c>
      <c r="S1425" s="5">
        <v>13951</v>
      </c>
      <c r="T1425" s="5">
        <v>26027</v>
      </c>
      <c r="U1425" s="5">
        <v>9657</v>
      </c>
      <c r="V1425" s="5">
        <v>743</v>
      </c>
      <c r="W1425" s="5">
        <v>17</v>
      </c>
      <c r="X1425" s="5">
        <v>71767</v>
      </c>
      <c r="Y1425" s="5">
        <v>5556</v>
      </c>
    </row>
    <row r="1426" spans="1:25" x14ac:dyDescent="0.3">
      <c r="A1426" s="1">
        <v>4057089</v>
      </c>
      <c r="B1426" s="1" t="s">
        <v>14</v>
      </c>
      <c r="C1426" s="2"/>
      <c r="D1426" s="4" t="s">
        <v>77</v>
      </c>
      <c r="E1426" s="4">
        <v>4057089</v>
      </c>
      <c r="F1426" s="5">
        <v>20</v>
      </c>
      <c r="G1426" s="5">
        <v>37989</v>
      </c>
      <c r="H1426" s="5">
        <v>5187</v>
      </c>
      <c r="I1426" s="5">
        <v>29518</v>
      </c>
      <c r="J1426" s="5">
        <v>4185</v>
      </c>
      <c r="K1426" s="5" t="s">
        <v>33</v>
      </c>
      <c r="L1426" s="5">
        <v>76899</v>
      </c>
      <c r="M1426" s="5">
        <v>315204</v>
      </c>
      <c r="N1426" s="5">
        <v>41119</v>
      </c>
      <c r="O1426" s="5">
        <v>43084</v>
      </c>
      <c r="P1426" s="5">
        <v>3974</v>
      </c>
      <c r="Q1426" s="5" t="s">
        <v>33</v>
      </c>
      <c r="R1426" s="5" t="s">
        <v>33</v>
      </c>
      <c r="S1426" s="5">
        <v>13839</v>
      </c>
      <c r="T1426" s="5">
        <v>16018</v>
      </c>
      <c r="U1426" s="5">
        <v>7467</v>
      </c>
      <c r="V1426" s="5">
        <v>638</v>
      </c>
      <c r="W1426" s="5">
        <v>14</v>
      </c>
      <c r="X1426" s="5">
        <v>69327</v>
      </c>
      <c r="Y1426" s="5">
        <v>5169</v>
      </c>
    </row>
    <row r="1427" spans="1:25" x14ac:dyDescent="0.3">
      <c r="A1427" s="1">
        <v>4057089</v>
      </c>
      <c r="B1427" s="1" t="s">
        <v>15</v>
      </c>
      <c r="C1427" s="2"/>
      <c r="D1427" s="4" t="s">
        <v>77</v>
      </c>
      <c r="E1427" s="4">
        <v>4057089</v>
      </c>
      <c r="F1427" s="5">
        <v>-55</v>
      </c>
      <c r="G1427" s="5">
        <v>28305</v>
      </c>
      <c r="H1427" s="5">
        <v>7865</v>
      </c>
      <c r="I1427" s="5">
        <v>30893</v>
      </c>
      <c r="J1427" s="5">
        <v>7035</v>
      </c>
      <c r="K1427" s="5" t="s">
        <v>33</v>
      </c>
      <c r="L1427" s="5">
        <v>74044</v>
      </c>
      <c r="M1427" s="5">
        <v>252886</v>
      </c>
      <c r="N1427" s="5">
        <v>40631</v>
      </c>
      <c r="O1427" s="5">
        <v>46702</v>
      </c>
      <c r="P1427" s="5">
        <v>3327</v>
      </c>
      <c r="Q1427" s="5" t="s">
        <v>33</v>
      </c>
      <c r="R1427" s="5" t="s">
        <v>33</v>
      </c>
      <c r="S1427" s="5">
        <v>12287</v>
      </c>
      <c r="T1427" s="5">
        <v>14581</v>
      </c>
      <c r="U1427" s="5">
        <v>6681</v>
      </c>
      <c r="V1427" s="5">
        <v>570</v>
      </c>
      <c r="W1427" s="5">
        <v>15</v>
      </c>
      <c r="X1427" s="5">
        <v>63671</v>
      </c>
      <c r="Y1427" s="5">
        <v>4534</v>
      </c>
    </row>
    <row r="1428" spans="1:25" x14ac:dyDescent="0.3">
      <c r="A1428" s="1">
        <v>4057089</v>
      </c>
      <c r="B1428" s="1" t="s">
        <v>16</v>
      </c>
      <c r="C1428" s="2"/>
      <c r="D1428" s="4" t="s">
        <v>77</v>
      </c>
      <c r="E1428" s="4">
        <v>4057089</v>
      </c>
      <c r="F1428" s="5">
        <v>425</v>
      </c>
      <c r="G1428" s="5">
        <v>13516</v>
      </c>
      <c r="H1428" s="5">
        <v>5892</v>
      </c>
      <c r="I1428" s="5">
        <v>24702</v>
      </c>
      <c r="J1428" s="5">
        <v>3811</v>
      </c>
      <c r="K1428" s="5" t="s">
        <v>33</v>
      </c>
      <c r="L1428" s="5">
        <v>48346</v>
      </c>
      <c r="M1428" s="5">
        <v>250431</v>
      </c>
      <c r="N1428" s="5">
        <v>39542</v>
      </c>
      <c r="O1428" s="5">
        <v>43934</v>
      </c>
      <c r="P1428" s="5">
        <v>2633</v>
      </c>
      <c r="Q1428" s="5" t="s">
        <v>33</v>
      </c>
      <c r="R1428" s="5" t="s">
        <v>33</v>
      </c>
      <c r="S1428" s="5">
        <v>10707</v>
      </c>
      <c r="T1428" s="5">
        <v>13413</v>
      </c>
      <c r="U1428" s="5">
        <v>5572</v>
      </c>
      <c r="V1428" s="5">
        <v>551</v>
      </c>
      <c r="W1428" s="5">
        <v>16</v>
      </c>
      <c r="X1428" s="5">
        <v>59164</v>
      </c>
      <c r="Y1428" s="5">
        <v>4437</v>
      </c>
    </row>
    <row r="1429" spans="1:25" x14ac:dyDescent="0.3">
      <c r="A1429" s="1">
        <v>4057089</v>
      </c>
      <c r="B1429" s="1" t="s">
        <v>17</v>
      </c>
      <c r="C1429" s="2"/>
      <c r="D1429" s="4" t="s">
        <v>77</v>
      </c>
      <c r="E1429" s="4">
        <v>4057089</v>
      </c>
      <c r="F1429" s="5">
        <v>464</v>
      </c>
      <c r="G1429" s="5">
        <v>28159</v>
      </c>
      <c r="H1429" s="5">
        <v>5895</v>
      </c>
      <c r="I1429" s="5">
        <v>30138</v>
      </c>
      <c r="J1429" s="5">
        <v>3509</v>
      </c>
      <c r="K1429" s="5" t="s">
        <v>33</v>
      </c>
      <c r="L1429" s="5">
        <v>68164</v>
      </c>
      <c r="M1429" s="5">
        <v>245653</v>
      </c>
      <c r="N1429" s="5">
        <v>34766</v>
      </c>
      <c r="O1429" s="5">
        <v>42906</v>
      </c>
      <c r="P1429" s="5">
        <v>2453</v>
      </c>
      <c r="Q1429" s="5" t="s">
        <v>33</v>
      </c>
      <c r="R1429" s="5" t="s">
        <v>33</v>
      </c>
      <c r="S1429" s="5">
        <v>10173</v>
      </c>
      <c r="T1429" s="5">
        <v>10420</v>
      </c>
      <c r="U1429" s="5">
        <v>8558</v>
      </c>
      <c r="V1429" s="5">
        <v>377</v>
      </c>
      <c r="W1429" s="5">
        <v>156</v>
      </c>
      <c r="X1429" s="5">
        <v>70220</v>
      </c>
      <c r="Y1429" s="5">
        <v>2792</v>
      </c>
    </row>
    <row r="1430" spans="1:25" x14ac:dyDescent="0.3">
      <c r="A1430" s="1">
        <v>4057089</v>
      </c>
      <c r="B1430" s="1" t="s">
        <v>18</v>
      </c>
      <c r="C1430" s="2"/>
      <c r="D1430" s="4" t="s">
        <v>77</v>
      </c>
      <c r="E1430" s="4">
        <v>4057089</v>
      </c>
      <c r="F1430" s="5">
        <v>749</v>
      </c>
      <c r="G1430" s="5">
        <v>24111</v>
      </c>
      <c r="H1430" s="5">
        <v>6023</v>
      </c>
      <c r="I1430" s="5">
        <v>33774</v>
      </c>
      <c r="J1430" s="5">
        <v>5288</v>
      </c>
      <c r="K1430" s="5" t="s">
        <v>33</v>
      </c>
      <c r="L1430" s="5">
        <v>69945</v>
      </c>
      <c r="M1430" s="5">
        <v>236448</v>
      </c>
      <c r="N1430" s="5">
        <v>42328</v>
      </c>
      <c r="O1430" s="5">
        <v>12302</v>
      </c>
      <c r="P1430" s="5">
        <v>3509</v>
      </c>
      <c r="Q1430" s="5" t="s">
        <v>33</v>
      </c>
      <c r="R1430" s="5" t="s">
        <v>33</v>
      </c>
      <c r="S1430" s="5">
        <v>10055</v>
      </c>
      <c r="T1430" s="5">
        <v>13405</v>
      </c>
      <c r="U1430" s="5">
        <v>10670</v>
      </c>
      <c r="V1430" s="5">
        <v>562</v>
      </c>
      <c r="W1430" s="5">
        <v>429</v>
      </c>
      <c r="X1430" s="5">
        <v>60652</v>
      </c>
      <c r="Y1430" s="5">
        <v>4057</v>
      </c>
    </row>
    <row r="1431" spans="1:25" x14ac:dyDescent="0.3">
      <c r="A1431" s="1">
        <v>4057089</v>
      </c>
      <c r="B1431" s="1" t="s">
        <v>19</v>
      </c>
      <c r="C1431" s="2"/>
      <c r="D1431" s="4" t="s">
        <v>77</v>
      </c>
      <c r="E1431" s="4">
        <v>4057089</v>
      </c>
      <c r="F1431" s="5">
        <v>113</v>
      </c>
      <c r="G1431" s="5">
        <v>24596</v>
      </c>
      <c r="H1431" s="5">
        <v>14066</v>
      </c>
      <c r="I1431" s="5">
        <v>22521</v>
      </c>
      <c r="J1431" s="5">
        <v>5557</v>
      </c>
      <c r="K1431" s="5" t="s">
        <v>33</v>
      </c>
      <c r="L1431" s="5">
        <v>66853</v>
      </c>
      <c r="M1431" s="5">
        <v>246196</v>
      </c>
      <c r="N1431" s="5">
        <v>38349</v>
      </c>
      <c r="O1431" s="5">
        <v>7241</v>
      </c>
      <c r="P1431" s="5">
        <v>2798</v>
      </c>
      <c r="Q1431" s="5" t="s">
        <v>33</v>
      </c>
      <c r="R1431" s="5" t="s">
        <v>33</v>
      </c>
      <c r="S1431" s="5">
        <v>11233</v>
      </c>
      <c r="T1431" s="5">
        <v>12826</v>
      </c>
      <c r="U1431" s="5">
        <v>8777</v>
      </c>
      <c r="V1431" s="5">
        <v>460</v>
      </c>
      <c r="W1431" s="5">
        <v>430</v>
      </c>
      <c r="X1431" s="5">
        <v>51513</v>
      </c>
      <c r="Y1431" s="5">
        <v>3965</v>
      </c>
    </row>
    <row r="1432" spans="1:25" x14ac:dyDescent="0.3">
      <c r="A1432" s="1">
        <v>4057089</v>
      </c>
      <c r="B1432" s="1" t="s">
        <v>20</v>
      </c>
      <c r="C1432" s="2"/>
      <c r="D1432" s="4" t="s">
        <v>77</v>
      </c>
      <c r="E1432" s="4">
        <v>4057089</v>
      </c>
      <c r="F1432" s="5">
        <v>640</v>
      </c>
      <c r="G1432" s="5">
        <v>29500</v>
      </c>
      <c r="H1432" s="5">
        <v>3303</v>
      </c>
      <c r="I1432" s="5">
        <v>21699</v>
      </c>
      <c r="J1432" s="5">
        <v>2176</v>
      </c>
      <c r="K1432" s="5" t="s">
        <v>33</v>
      </c>
      <c r="L1432" s="5">
        <v>57318</v>
      </c>
      <c r="M1432" s="5">
        <v>193421</v>
      </c>
      <c r="N1432" s="5">
        <v>37124</v>
      </c>
      <c r="O1432" s="5">
        <v>3922</v>
      </c>
      <c r="P1432" s="5">
        <v>2760</v>
      </c>
      <c r="Q1432" s="5" t="s">
        <v>33</v>
      </c>
      <c r="R1432" s="5" t="s">
        <v>33</v>
      </c>
      <c r="S1432" s="5">
        <v>8351</v>
      </c>
      <c r="T1432" s="5">
        <v>11747</v>
      </c>
      <c r="U1432" s="5">
        <v>9529</v>
      </c>
      <c r="V1432" s="5">
        <v>421</v>
      </c>
      <c r="W1432" s="5">
        <v>450</v>
      </c>
      <c r="X1432" s="5">
        <v>54595</v>
      </c>
      <c r="Y1432" s="5">
        <v>3014</v>
      </c>
    </row>
    <row r="1433" spans="1:25" x14ac:dyDescent="0.3">
      <c r="A1433" s="1">
        <v>4057089</v>
      </c>
      <c r="B1433" s="1" t="s">
        <v>21</v>
      </c>
      <c r="C1433" s="2"/>
      <c r="D1433" s="4" t="s">
        <v>77</v>
      </c>
      <c r="E1433" s="4">
        <v>4057089</v>
      </c>
      <c r="F1433" s="5">
        <v>6130</v>
      </c>
      <c r="G1433" s="5">
        <v>14399</v>
      </c>
      <c r="H1433" s="5">
        <v>6563</v>
      </c>
      <c r="I1433" s="5">
        <v>23652</v>
      </c>
      <c r="J1433" s="5">
        <v>5740</v>
      </c>
      <c r="K1433" s="5" t="s">
        <v>33</v>
      </c>
      <c r="L1433" s="5">
        <v>56483</v>
      </c>
      <c r="M1433" s="5">
        <v>195703</v>
      </c>
      <c r="N1433" s="5">
        <v>39498</v>
      </c>
      <c r="O1433" s="5">
        <v>2849</v>
      </c>
      <c r="P1433" s="5">
        <v>2469</v>
      </c>
      <c r="Q1433" s="5" t="s">
        <v>33</v>
      </c>
      <c r="R1433" s="5" t="s">
        <v>33</v>
      </c>
      <c r="S1433" s="5">
        <v>9560</v>
      </c>
      <c r="T1433" s="5">
        <v>9476</v>
      </c>
      <c r="U1433" s="5">
        <v>9983</v>
      </c>
      <c r="V1433" s="5">
        <v>438</v>
      </c>
      <c r="W1433" s="5">
        <v>407</v>
      </c>
      <c r="X1433" s="5">
        <v>48544</v>
      </c>
      <c r="Y1433" s="5">
        <v>2862</v>
      </c>
    </row>
    <row r="1434" spans="1:25" x14ac:dyDescent="0.3">
      <c r="A1434" s="1">
        <v>4057089</v>
      </c>
      <c r="B1434" s="1" t="s">
        <v>22</v>
      </c>
      <c r="C1434" s="2"/>
      <c r="D1434" s="4" t="s">
        <v>77</v>
      </c>
      <c r="E1434" s="4">
        <v>4057089</v>
      </c>
      <c r="F1434" s="5">
        <v>2599</v>
      </c>
      <c r="G1434" s="5">
        <v>20763</v>
      </c>
      <c r="H1434" s="5">
        <v>16268</v>
      </c>
      <c r="I1434" s="5">
        <v>28778</v>
      </c>
      <c r="J1434" s="5">
        <v>7129</v>
      </c>
      <c r="K1434" s="5" t="s">
        <v>33</v>
      </c>
      <c r="L1434" s="5">
        <v>75536</v>
      </c>
      <c r="M1434" s="5">
        <v>206270</v>
      </c>
      <c r="N1434" s="5">
        <v>37118</v>
      </c>
      <c r="O1434" s="5">
        <v>4060</v>
      </c>
      <c r="P1434" s="5">
        <v>2939</v>
      </c>
      <c r="Q1434" s="5" t="s">
        <v>33</v>
      </c>
      <c r="R1434" s="5" t="s">
        <v>33</v>
      </c>
      <c r="S1434" s="5">
        <v>7907</v>
      </c>
      <c r="T1434" s="5">
        <v>8442</v>
      </c>
      <c r="U1434" s="5">
        <v>9124</v>
      </c>
      <c r="V1434" s="5">
        <v>380</v>
      </c>
      <c r="W1434" s="5">
        <v>354</v>
      </c>
      <c r="X1434" s="5">
        <v>45196</v>
      </c>
      <c r="Y1434" s="5">
        <v>2610</v>
      </c>
    </row>
    <row r="1435" spans="1:25" x14ac:dyDescent="0.3">
      <c r="A1435" s="1">
        <v>4057089</v>
      </c>
      <c r="B1435" s="1" t="s">
        <v>23</v>
      </c>
      <c r="C1435" s="2"/>
      <c r="D1435" s="4" t="s">
        <v>77</v>
      </c>
      <c r="E1435" s="4">
        <v>4057089</v>
      </c>
      <c r="F1435" s="5">
        <v>777</v>
      </c>
      <c r="G1435" s="5">
        <v>26200</v>
      </c>
      <c r="H1435" s="5">
        <v>16064</v>
      </c>
      <c r="I1435" s="5">
        <v>21206</v>
      </c>
      <c r="J1435" s="5">
        <v>8361</v>
      </c>
      <c r="K1435" s="5" t="s">
        <v>33</v>
      </c>
      <c r="L1435" s="5">
        <v>72607</v>
      </c>
      <c r="M1435" s="5">
        <v>194693</v>
      </c>
      <c r="N1435" s="5">
        <v>34582</v>
      </c>
      <c r="O1435" s="5">
        <v>2887</v>
      </c>
      <c r="P1435" s="5">
        <v>2396</v>
      </c>
      <c r="Q1435" s="5" t="s">
        <v>33</v>
      </c>
      <c r="R1435" s="5" t="s">
        <v>33</v>
      </c>
      <c r="S1435" s="5">
        <v>6669</v>
      </c>
      <c r="T1435" s="5">
        <v>9552</v>
      </c>
      <c r="U1435" s="5">
        <v>9884</v>
      </c>
      <c r="V1435" s="5">
        <v>330</v>
      </c>
      <c r="W1435" s="5">
        <v>198</v>
      </c>
      <c r="X1435" s="5">
        <v>43327</v>
      </c>
      <c r="Y1435" s="5">
        <v>2413</v>
      </c>
    </row>
    <row r="1436" spans="1:25" x14ac:dyDescent="0.3">
      <c r="A1436" s="1">
        <v>4057089</v>
      </c>
      <c r="B1436" s="1" t="s">
        <v>24</v>
      </c>
      <c r="C1436" s="2"/>
      <c r="D1436" s="4" t="s">
        <v>77</v>
      </c>
      <c r="E1436" s="4">
        <v>4057089</v>
      </c>
      <c r="F1436" s="5">
        <v>0</v>
      </c>
      <c r="G1436" s="5">
        <v>22388</v>
      </c>
      <c r="H1436" s="5">
        <v>6078</v>
      </c>
      <c r="I1436" s="5">
        <v>28359</v>
      </c>
      <c r="J1436" s="5">
        <v>435</v>
      </c>
      <c r="K1436" s="5" t="s">
        <v>33</v>
      </c>
      <c r="L1436" s="5">
        <v>57260</v>
      </c>
      <c r="M1436" s="5">
        <v>155421</v>
      </c>
      <c r="N1436" s="5">
        <v>33350</v>
      </c>
      <c r="O1436" s="5">
        <v>1201</v>
      </c>
      <c r="P1436" s="5">
        <v>2735</v>
      </c>
      <c r="Q1436" s="5" t="s">
        <v>33</v>
      </c>
      <c r="R1436" s="5" t="s">
        <v>33</v>
      </c>
      <c r="S1436" s="5">
        <v>6008</v>
      </c>
      <c r="T1436" s="5">
        <v>10368</v>
      </c>
      <c r="U1436" s="5">
        <v>10111</v>
      </c>
      <c r="V1436" s="5">
        <v>415</v>
      </c>
      <c r="W1436" s="5">
        <v>1183</v>
      </c>
      <c r="X1436" s="5">
        <v>48130</v>
      </c>
      <c r="Y1436" s="5">
        <v>1603</v>
      </c>
    </row>
    <row r="1437" spans="1:25" x14ac:dyDescent="0.3">
      <c r="A1437" s="1">
        <v>4057089</v>
      </c>
      <c r="B1437" s="1" t="s">
        <v>25</v>
      </c>
      <c r="C1437" s="2"/>
      <c r="D1437" s="4" t="s">
        <v>77</v>
      </c>
      <c r="E1437" s="4">
        <v>4057089</v>
      </c>
      <c r="F1437" s="5">
        <v>0</v>
      </c>
      <c r="G1437" s="5">
        <v>25831</v>
      </c>
      <c r="H1437" s="5">
        <v>5260</v>
      </c>
      <c r="I1437" s="5">
        <v>22093</v>
      </c>
      <c r="J1437" s="5">
        <v>5786</v>
      </c>
      <c r="K1437" s="5" t="s">
        <v>33</v>
      </c>
      <c r="L1437" s="5">
        <v>58970</v>
      </c>
      <c r="M1437" s="5">
        <v>164396</v>
      </c>
      <c r="N1437" s="5">
        <v>34709</v>
      </c>
      <c r="O1437" s="5">
        <v>1013</v>
      </c>
      <c r="P1437" s="5">
        <v>3128</v>
      </c>
      <c r="Q1437" s="5" t="s">
        <v>33</v>
      </c>
      <c r="R1437" s="5" t="s">
        <v>33</v>
      </c>
      <c r="S1437" s="5">
        <v>5800</v>
      </c>
      <c r="T1437" s="5">
        <v>8557</v>
      </c>
      <c r="U1437" s="5">
        <v>8832</v>
      </c>
      <c r="V1437" s="5">
        <v>535</v>
      </c>
      <c r="W1437" s="5">
        <v>1258</v>
      </c>
      <c r="X1437" s="5">
        <v>44315</v>
      </c>
      <c r="Y1437" s="5">
        <v>1594</v>
      </c>
    </row>
    <row r="1438" spans="1:25" x14ac:dyDescent="0.3">
      <c r="A1438" s="1">
        <v>4057089</v>
      </c>
      <c r="B1438" s="1" t="s">
        <v>26</v>
      </c>
      <c r="C1438" s="2"/>
      <c r="D1438" s="4" t="s">
        <v>77</v>
      </c>
      <c r="E1438" s="4">
        <v>4057089</v>
      </c>
      <c r="F1438" s="5">
        <v>0</v>
      </c>
      <c r="G1438" s="5">
        <v>37972</v>
      </c>
      <c r="H1438" s="5">
        <v>1422</v>
      </c>
      <c r="I1438" s="5">
        <v>19630</v>
      </c>
      <c r="J1438" s="5">
        <v>4638</v>
      </c>
      <c r="K1438" s="5" t="s">
        <v>33</v>
      </c>
      <c r="L1438" s="5">
        <v>63662</v>
      </c>
      <c r="M1438" s="5">
        <v>175645</v>
      </c>
      <c r="N1438" s="5">
        <v>32318</v>
      </c>
      <c r="O1438" s="5">
        <v>1745</v>
      </c>
      <c r="P1438" s="5">
        <v>3076</v>
      </c>
      <c r="Q1438" s="5" t="s">
        <v>33</v>
      </c>
      <c r="R1438" s="5" t="s">
        <v>33</v>
      </c>
      <c r="S1438" s="5">
        <v>5255</v>
      </c>
      <c r="T1438" s="5">
        <v>10232</v>
      </c>
      <c r="U1438" s="5">
        <v>9483</v>
      </c>
      <c r="V1438" s="5">
        <v>585</v>
      </c>
      <c r="W1438" s="5">
        <v>656</v>
      </c>
      <c r="X1438" s="5">
        <v>42107</v>
      </c>
      <c r="Y1438" s="5">
        <v>1112</v>
      </c>
    </row>
    <row r="1439" spans="1:25" x14ac:dyDescent="0.3">
      <c r="A1439" s="1">
        <v>4057089</v>
      </c>
      <c r="B1439" s="1" t="s">
        <v>27</v>
      </c>
      <c r="C1439" s="2"/>
      <c r="D1439" s="4" t="s">
        <v>77</v>
      </c>
      <c r="E1439" s="4">
        <v>4057089</v>
      </c>
      <c r="F1439" s="5">
        <v>0</v>
      </c>
      <c r="G1439" s="5">
        <v>12703</v>
      </c>
      <c r="H1439" s="5">
        <v>2328</v>
      </c>
      <c r="I1439" s="5">
        <v>15763</v>
      </c>
      <c r="J1439" s="5">
        <v>1931</v>
      </c>
      <c r="K1439" s="5" t="s">
        <v>33</v>
      </c>
      <c r="L1439" s="5">
        <v>32726</v>
      </c>
      <c r="M1439" s="5">
        <v>155289</v>
      </c>
      <c r="N1439" s="5">
        <v>32761</v>
      </c>
      <c r="O1439" s="5">
        <v>2166</v>
      </c>
      <c r="P1439" s="5">
        <v>2154</v>
      </c>
      <c r="Q1439" s="5" t="s">
        <v>33</v>
      </c>
      <c r="R1439" s="5" t="s">
        <v>33</v>
      </c>
      <c r="S1439" s="5">
        <v>5536</v>
      </c>
      <c r="T1439" s="5">
        <v>9713</v>
      </c>
      <c r="U1439" s="5">
        <v>10986</v>
      </c>
      <c r="V1439" s="5">
        <v>1238</v>
      </c>
      <c r="W1439" s="5">
        <v>1630</v>
      </c>
      <c r="X1439" s="5">
        <v>47326</v>
      </c>
      <c r="Y1439" s="5">
        <v>2074</v>
      </c>
    </row>
    <row r="1440" spans="1:25" x14ac:dyDescent="0.3">
      <c r="A1440" s="1">
        <v>4057089</v>
      </c>
      <c r="B1440" s="1" t="s">
        <v>28</v>
      </c>
      <c r="C1440" s="2"/>
      <c r="D1440" s="4" t="s">
        <v>77</v>
      </c>
      <c r="E1440" s="4">
        <v>4057089</v>
      </c>
      <c r="F1440" s="5">
        <v>0</v>
      </c>
      <c r="G1440" s="5">
        <v>24778</v>
      </c>
      <c r="H1440" s="5">
        <v>6356</v>
      </c>
      <c r="I1440" s="5">
        <v>19206</v>
      </c>
      <c r="J1440" s="5">
        <v>5286</v>
      </c>
      <c r="K1440" s="5" t="s">
        <v>33</v>
      </c>
      <c r="L1440" s="5">
        <v>55627</v>
      </c>
      <c r="M1440" s="5">
        <v>181539</v>
      </c>
      <c r="N1440" s="5">
        <v>37848</v>
      </c>
      <c r="O1440" s="5">
        <v>3070</v>
      </c>
      <c r="P1440" s="5">
        <v>3266</v>
      </c>
      <c r="Q1440" s="5" t="s">
        <v>33</v>
      </c>
      <c r="R1440" s="5" t="s">
        <v>33</v>
      </c>
      <c r="S1440" s="5">
        <v>5638</v>
      </c>
      <c r="T1440" s="5">
        <v>9605</v>
      </c>
      <c r="U1440" s="5">
        <v>11226</v>
      </c>
      <c r="V1440" s="5">
        <v>2001</v>
      </c>
      <c r="W1440" s="5">
        <v>1897</v>
      </c>
      <c r="X1440" s="5">
        <v>56503</v>
      </c>
      <c r="Y1440" s="5">
        <v>2214</v>
      </c>
    </row>
    <row r="1441" spans="1:25" x14ac:dyDescent="0.3">
      <c r="A1441" s="1">
        <v>4057089</v>
      </c>
      <c r="B1441" s="1" t="s">
        <v>29</v>
      </c>
      <c r="C1441" s="2"/>
      <c r="D1441" s="4" t="s">
        <v>77</v>
      </c>
      <c r="E1441" s="4">
        <v>4057089</v>
      </c>
      <c r="F1441" s="5">
        <v>0</v>
      </c>
      <c r="G1441" s="5">
        <v>9740</v>
      </c>
      <c r="H1441" s="5">
        <v>16308</v>
      </c>
      <c r="I1441" s="5">
        <v>18073</v>
      </c>
      <c r="J1441" s="5">
        <v>12222</v>
      </c>
      <c r="K1441" s="5" t="s">
        <v>33</v>
      </c>
      <c r="L1441" s="5">
        <v>56343</v>
      </c>
      <c r="M1441" s="5">
        <v>169628</v>
      </c>
      <c r="N1441" s="5">
        <v>34162</v>
      </c>
      <c r="O1441" s="5">
        <v>3147</v>
      </c>
      <c r="P1441" s="5">
        <v>2570</v>
      </c>
      <c r="Q1441" s="5" t="s">
        <v>33</v>
      </c>
      <c r="R1441" s="5" t="s">
        <v>33</v>
      </c>
      <c r="S1441" s="5">
        <v>6052</v>
      </c>
      <c r="T1441" s="5">
        <v>10382</v>
      </c>
      <c r="U1441" s="5">
        <v>10306</v>
      </c>
      <c r="V1441" s="5">
        <v>2199</v>
      </c>
      <c r="W1441" s="5">
        <v>1644</v>
      </c>
      <c r="X1441" s="5">
        <v>55735</v>
      </c>
      <c r="Y1441" s="5">
        <v>2129</v>
      </c>
    </row>
    <row r="1442" spans="1:25" x14ac:dyDescent="0.3">
      <c r="A1442" s="1">
        <v>4057089</v>
      </c>
      <c r="B1442" s="1" t="s">
        <v>30</v>
      </c>
      <c r="C1442" s="2"/>
      <c r="D1442" s="4" t="s">
        <v>77</v>
      </c>
      <c r="E1442" s="4">
        <v>4057089</v>
      </c>
      <c r="F1442" s="5">
        <v>0</v>
      </c>
      <c r="G1442" s="5">
        <v>13019</v>
      </c>
      <c r="H1442" s="5">
        <v>1807</v>
      </c>
      <c r="I1442" s="5">
        <v>16512</v>
      </c>
      <c r="J1442" s="5">
        <v>5898</v>
      </c>
      <c r="K1442" s="5" t="s">
        <v>33</v>
      </c>
      <c r="L1442" s="5">
        <v>37236</v>
      </c>
      <c r="M1442" s="5">
        <v>157445</v>
      </c>
      <c r="N1442" s="5">
        <v>27855</v>
      </c>
      <c r="O1442" s="5">
        <v>3111</v>
      </c>
      <c r="P1442" s="5">
        <v>2296</v>
      </c>
      <c r="Q1442" s="5" t="s">
        <v>33</v>
      </c>
      <c r="R1442" s="5" t="s">
        <v>33</v>
      </c>
      <c r="S1442" s="5">
        <v>6345</v>
      </c>
      <c r="T1442" s="5">
        <v>9809</v>
      </c>
      <c r="U1442" s="5">
        <v>9014</v>
      </c>
      <c r="V1442" s="5">
        <v>2537</v>
      </c>
      <c r="W1442" s="5">
        <v>896</v>
      </c>
      <c r="X1442" s="5">
        <v>49221</v>
      </c>
      <c r="Y1442" s="5">
        <v>1807</v>
      </c>
    </row>
    <row r="1443" spans="1:25" x14ac:dyDescent="0.3">
      <c r="A1443" s="1">
        <v>4057089</v>
      </c>
      <c r="B1443" s="1" t="s">
        <v>31</v>
      </c>
      <c r="C1443" s="2"/>
      <c r="D1443" s="4" t="s">
        <v>77</v>
      </c>
      <c r="E1443" s="4">
        <v>4057089</v>
      </c>
      <c r="F1443" s="5">
        <v>0</v>
      </c>
      <c r="G1443" s="5">
        <v>8034</v>
      </c>
      <c r="H1443" s="5">
        <v>1194</v>
      </c>
      <c r="I1443" s="5">
        <v>19251</v>
      </c>
      <c r="J1443" s="5">
        <v>4141</v>
      </c>
      <c r="K1443" s="5" t="s">
        <v>33</v>
      </c>
      <c r="L1443" s="5">
        <v>32620</v>
      </c>
      <c r="M1443" s="5">
        <v>166160</v>
      </c>
      <c r="N1443" s="5">
        <v>38086</v>
      </c>
      <c r="O1443" s="5">
        <v>3936</v>
      </c>
      <c r="P1443" s="5">
        <v>2253</v>
      </c>
      <c r="Q1443" s="5" t="s">
        <v>33</v>
      </c>
      <c r="R1443" s="5" t="s">
        <v>33</v>
      </c>
      <c r="S1443" s="5">
        <v>5837</v>
      </c>
      <c r="T1443" s="5">
        <v>7882</v>
      </c>
      <c r="U1443" s="5">
        <v>8484</v>
      </c>
      <c r="V1443" s="5">
        <v>2109</v>
      </c>
      <c r="W1443" s="5">
        <v>733</v>
      </c>
      <c r="X1443" s="5">
        <v>45666</v>
      </c>
      <c r="Y1443" s="5">
        <v>1790</v>
      </c>
    </row>
    <row r="1444" spans="1:25" x14ac:dyDescent="0.3">
      <c r="A1444" s="1">
        <v>4072456</v>
      </c>
      <c r="B1444" s="1" t="s">
        <v>0</v>
      </c>
      <c r="C1444" s="2"/>
      <c r="D1444" s="4" t="s">
        <v>78</v>
      </c>
      <c r="E1444" s="4">
        <v>4072456</v>
      </c>
      <c r="F1444" s="5">
        <v>80280</v>
      </c>
      <c r="G1444" s="5">
        <v>128216</v>
      </c>
      <c r="H1444" s="5">
        <v>24189</v>
      </c>
      <c r="I1444" s="5">
        <v>140268</v>
      </c>
      <c r="J1444" s="5">
        <v>21280</v>
      </c>
      <c r="K1444" s="5">
        <v>0</v>
      </c>
      <c r="L1444" s="5">
        <v>394232</v>
      </c>
      <c r="M1444" s="5">
        <v>529417</v>
      </c>
      <c r="N1444" s="5">
        <v>66977</v>
      </c>
      <c r="O1444" s="5">
        <v>64349</v>
      </c>
      <c r="P1444" s="5">
        <v>6036</v>
      </c>
      <c r="Q1444" s="5">
        <v>5556</v>
      </c>
      <c r="R1444" s="5">
        <v>0</v>
      </c>
      <c r="S1444" s="5">
        <v>31474</v>
      </c>
      <c r="T1444" s="5">
        <v>38352</v>
      </c>
      <c r="U1444" s="5">
        <v>22555</v>
      </c>
      <c r="V1444" s="5">
        <v>28943</v>
      </c>
      <c r="W1444" s="5">
        <v>773</v>
      </c>
      <c r="X1444" s="5">
        <v>120878</v>
      </c>
      <c r="Y1444" s="5">
        <v>10513</v>
      </c>
    </row>
    <row r="1445" spans="1:25" x14ac:dyDescent="0.3">
      <c r="A1445" s="1">
        <v>4072456</v>
      </c>
      <c r="B1445" s="1" t="s">
        <v>1</v>
      </c>
      <c r="C1445" s="2"/>
      <c r="D1445" s="4" t="s">
        <v>78</v>
      </c>
      <c r="E1445" s="4">
        <v>4072456</v>
      </c>
      <c r="F1445" s="5">
        <v>177739</v>
      </c>
      <c r="G1445" s="5">
        <v>136227</v>
      </c>
      <c r="H1445" s="5">
        <v>27683</v>
      </c>
      <c r="I1445" s="5">
        <v>124036</v>
      </c>
      <c r="J1445" s="5">
        <v>64279</v>
      </c>
      <c r="K1445" s="5">
        <v>0</v>
      </c>
      <c r="L1445" s="5">
        <v>529964</v>
      </c>
      <c r="M1445" s="5">
        <v>573630</v>
      </c>
      <c r="N1445" s="5">
        <v>76847</v>
      </c>
      <c r="O1445" s="5">
        <v>83451</v>
      </c>
      <c r="P1445" s="5">
        <v>5041</v>
      </c>
      <c r="Q1445" s="5">
        <v>6646</v>
      </c>
      <c r="R1445" s="5">
        <v>0</v>
      </c>
      <c r="S1445" s="5">
        <v>30458</v>
      </c>
      <c r="T1445" s="5">
        <v>30805</v>
      </c>
      <c r="U1445" s="5">
        <v>22357</v>
      </c>
      <c r="V1445" s="5">
        <v>43283</v>
      </c>
      <c r="W1445" s="5">
        <v>693</v>
      </c>
      <c r="X1445" s="5">
        <v>150176</v>
      </c>
      <c r="Y1445" s="5">
        <v>12114</v>
      </c>
    </row>
    <row r="1446" spans="1:25" x14ac:dyDescent="0.3">
      <c r="A1446" s="1">
        <v>4072456</v>
      </c>
      <c r="B1446" s="1" t="s">
        <v>2</v>
      </c>
      <c r="C1446" s="2"/>
      <c r="D1446" s="4" t="s">
        <v>78</v>
      </c>
      <c r="E1446" s="4">
        <v>4072456</v>
      </c>
      <c r="F1446" s="5">
        <v>33761</v>
      </c>
      <c r="G1446" s="5">
        <v>145260</v>
      </c>
      <c r="H1446" s="5">
        <v>17125</v>
      </c>
      <c r="I1446" s="5">
        <v>111477</v>
      </c>
      <c r="J1446" s="5">
        <v>36685</v>
      </c>
      <c r="K1446" s="5">
        <v>0</v>
      </c>
      <c r="L1446" s="5">
        <v>344307</v>
      </c>
      <c r="M1446" s="5">
        <v>524245</v>
      </c>
      <c r="N1446" s="5">
        <v>81250</v>
      </c>
      <c r="O1446" s="5">
        <v>82589</v>
      </c>
      <c r="P1446" s="5">
        <v>3310</v>
      </c>
      <c r="Q1446" s="5">
        <v>6720</v>
      </c>
      <c r="R1446" s="5">
        <v>0</v>
      </c>
      <c r="S1446" s="5">
        <v>27350</v>
      </c>
      <c r="T1446" s="5">
        <v>28721</v>
      </c>
      <c r="U1446" s="5">
        <v>20531</v>
      </c>
      <c r="V1446" s="5">
        <v>43008</v>
      </c>
      <c r="W1446" s="5">
        <v>574</v>
      </c>
      <c r="X1446" s="5">
        <v>147596</v>
      </c>
      <c r="Y1446" s="5">
        <v>9084</v>
      </c>
    </row>
    <row r="1447" spans="1:25" x14ac:dyDescent="0.3">
      <c r="A1447" s="1">
        <v>4072456</v>
      </c>
      <c r="B1447" s="1" t="s">
        <v>3</v>
      </c>
      <c r="C1447" s="2"/>
      <c r="D1447" s="4" t="s">
        <v>78</v>
      </c>
      <c r="E1447" s="4">
        <v>4072456</v>
      </c>
      <c r="F1447" s="5">
        <v>23310</v>
      </c>
      <c r="G1447" s="5">
        <v>214004</v>
      </c>
      <c r="H1447" s="5">
        <v>21445</v>
      </c>
      <c r="I1447" s="5">
        <v>110062</v>
      </c>
      <c r="J1447" s="5">
        <v>37941</v>
      </c>
      <c r="K1447" s="5">
        <v>0</v>
      </c>
      <c r="L1447" s="5">
        <v>406762</v>
      </c>
      <c r="M1447" s="5">
        <v>487912</v>
      </c>
      <c r="N1447" s="5">
        <v>85266</v>
      </c>
      <c r="O1447" s="5">
        <v>69471</v>
      </c>
      <c r="P1447" s="5">
        <v>3056</v>
      </c>
      <c r="Q1447" s="5">
        <v>5263</v>
      </c>
      <c r="R1447" s="5">
        <v>0</v>
      </c>
      <c r="S1447" s="5">
        <v>28279</v>
      </c>
      <c r="T1447" s="5">
        <v>27692</v>
      </c>
      <c r="U1447" s="5">
        <v>19997</v>
      </c>
      <c r="V1447" s="5">
        <v>49104</v>
      </c>
      <c r="W1447" s="5">
        <v>487</v>
      </c>
      <c r="X1447" s="5">
        <v>160026</v>
      </c>
      <c r="Y1447" s="5">
        <v>8071</v>
      </c>
    </row>
    <row r="1448" spans="1:25" x14ac:dyDescent="0.3">
      <c r="A1448" s="1">
        <v>4072456</v>
      </c>
      <c r="B1448" s="1" t="s">
        <v>4</v>
      </c>
      <c r="C1448" s="2"/>
      <c r="D1448" s="4" t="s">
        <v>78</v>
      </c>
      <c r="E1448" s="4">
        <v>4072456</v>
      </c>
      <c r="F1448" s="5">
        <v>60709</v>
      </c>
      <c r="G1448" s="5">
        <v>785426</v>
      </c>
      <c r="H1448" s="5">
        <v>17091</v>
      </c>
      <c r="I1448" s="5">
        <v>159751</v>
      </c>
      <c r="J1448" s="5">
        <v>60480</v>
      </c>
      <c r="K1448" s="5">
        <v>0</v>
      </c>
      <c r="L1448" s="5">
        <v>1083456</v>
      </c>
      <c r="M1448" s="5">
        <v>512460</v>
      </c>
      <c r="N1448" s="5">
        <v>79089</v>
      </c>
      <c r="O1448" s="5">
        <v>72502</v>
      </c>
      <c r="P1448" s="5">
        <v>3128</v>
      </c>
      <c r="Q1448" s="5">
        <v>6932</v>
      </c>
      <c r="R1448" s="5">
        <v>0</v>
      </c>
      <c r="S1448" s="5">
        <v>25045</v>
      </c>
      <c r="T1448" s="5">
        <v>28378</v>
      </c>
      <c r="U1448" s="5">
        <v>20274</v>
      </c>
      <c r="V1448" s="5">
        <v>32898</v>
      </c>
      <c r="W1448" s="5">
        <v>470</v>
      </c>
      <c r="X1448" s="5">
        <v>153851</v>
      </c>
      <c r="Y1448" s="5">
        <v>6955</v>
      </c>
    </row>
    <row r="1449" spans="1:25" x14ac:dyDescent="0.3">
      <c r="A1449" s="1">
        <v>4072456</v>
      </c>
      <c r="B1449" s="1" t="s">
        <v>5</v>
      </c>
      <c r="C1449" s="2"/>
      <c r="D1449" s="4" t="s">
        <v>78</v>
      </c>
      <c r="E1449" s="4">
        <v>4072456</v>
      </c>
      <c r="F1449" s="5">
        <v>47806</v>
      </c>
      <c r="G1449" s="5">
        <v>302797</v>
      </c>
      <c r="H1449" s="5">
        <v>13934</v>
      </c>
      <c r="I1449" s="5">
        <v>137982</v>
      </c>
      <c r="J1449" s="5">
        <v>20323</v>
      </c>
      <c r="K1449" s="5">
        <v>0</v>
      </c>
      <c r="L1449" s="5">
        <v>522841</v>
      </c>
      <c r="M1449" s="5">
        <v>588322</v>
      </c>
      <c r="N1449" s="5">
        <v>92646</v>
      </c>
      <c r="O1449" s="5">
        <v>61013</v>
      </c>
      <c r="P1449" s="5">
        <v>3355</v>
      </c>
      <c r="Q1449" s="5">
        <v>5878</v>
      </c>
      <c r="R1449" s="5">
        <v>0</v>
      </c>
      <c r="S1449" s="5">
        <v>24138</v>
      </c>
      <c r="T1449" s="5">
        <v>27031</v>
      </c>
      <c r="U1449" s="5">
        <v>19055</v>
      </c>
      <c r="V1449" s="5">
        <v>17553</v>
      </c>
      <c r="W1449" s="5">
        <v>403</v>
      </c>
      <c r="X1449" s="5">
        <v>155933</v>
      </c>
      <c r="Y1449" s="5">
        <v>5966</v>
      </c>
    </row>
    <row r="1450" spans="1:25" x14ac:dyDescent="0.3">
      <c r="A1450" s="1">
        <v>4072456</v>
      </c>
      <c r="B1450" s="1" t="s">
        <v>6</v>
      </c>
      <c r="C1450" s="2"/>
      <c r="D1450" s="4" t="s">
        <v>78</v>
      </c>
      <c r="E1450" s="4">
        <v>4072456</v>
      </c>
      <c r="F1450" s="5">
        <v>41832</v>
      </c>
      <c r="G1450" s="5">
        <v>174016</v>
      </c>
      <c r="H1450" s="5">
        <v>19788</v>
      </c>
      <c r="I1450" s="5">
        <v>89550</v>
      </c>
      <c r="J1450" s="5">
        <v>25656</v>
      </c>
      <c r="K1450" s="5">
        <v>0</v>
      </c>
      <c r="L1450" s="5">
        <v>350842</v>
      </c>
      <c r="M1450" s="5">
        <v>563360</v>
      </c>
      <c r="N1450" s="5">
        <v>85814</v>
      </c>
      <c r="O1450" s="5">
        <v>50082</v>
      </c>
      <c r="P1450" s="5">
        <v>3904</v>
      </c>
      <c r="Q1450" s="5">
        <v>4602</v>
      </c>
      <c r="R1450" s="5">
        <v>0</v>
      </c>
      <c r="S1450" s="5">
        <v>26106</v>
      </c>
      <c r="T1450" s="5">
        <v>27509</v>
      </c>
      <c r="U1450" s="5">
        <v>19211</v>
      </c>
      <c r="V1450" s="5">
        <v>13659</v>
      </c>
      <c r="W1450" s="5">
        <v>423</v>
      </c>
      <c r="X1450" s="5">
        <v>150082</v>
      </c>
      <c r="Y1450" s="5">
        <v>5675</v>
      </c>
    </row>
    <row r="1451" spans="1:25" x14ac:dyDescent="0.3">
      <c r="A1451" s="1">
        <v>4072456</v>
      </c>
      <c r="B1451" s="1" t="s">
        <v>7</v>
      </c>
      <c r="C1451" s="2"/>
      <c r="D1451" s="4" t="s">
        <v>78</v>
      </c>
      <c r="E1451" s="4">
        <v>4072456</v>
      </c>
      <c r="F1451" s="5">
        <v>17758</v>
      </c>
      <c r="G1451" s="5">
        <v>87204</v>
      </c>
      <c r="H1451" s="5">
        <v>4785</v>
      </c>
      <c r="I1451" s="5">
        <v>62107</v>
      </c>
      <c r="J1451" s="5">
        <v>21428</v>
      </c>
      <c r="K1451" s="5">
        <v>0</v>
      </c>
      <c r="L1451" s="5">
        <v>193282</v>
      </c>
      <c r="M1451" s="5">
        <v>526462</v>
      </c>
      <c r="N1451" s="5">
        <v>88721</v>
      </c>
      <c r="O1451" s="5">
        <v>36883</v>
      </c>
      <c r="P1451" s="5">
        <v>4318</v>
      </c>
      <c r="Q1451" s="5">
        <v>3027</v>
      </c>
      <c r="R1451" s="5">
        <v>0</v>
      </c>
      <c r="S1451" s="5">
        <v>24508</v>
      </c>
      <c r="T1451" s="5">
        <v>24268</v>
      </c>
      <c r="U1451" s="5">
        <v>18789</v>
      </c>
      <c r="V1451" s="5">
        <v>11576</v>
      </c>
      <c r="W1451" s="5">
        <v>497</v>
      </c>
      <c r="X1451" s="5">
        <v>147862</v>
      </c>
      <c r="Y1451" s="5">
        <v>5294</v>
      </c>
    </row>
    <row r="1452" spans="1:25" x14ac:dyDescent="0.3">
      <c r="A1452" s="1">
        <v>4072456</v>
      </c>
      <c r="B1452" s="1" t="s">
        <v>8</v>
      </c>
      <c r="C1452" s="2"/>
      <c r="D1452" s="4" t="s">
        <v>78</v>
      </c>
      <c r="E1452" s="4">
        <v>4072456</v>
      </c>
      <c r="F1452" s="5">
        <v>9390</v>
      </c>
      <c r="G1452" s="5">
        <v>227108</v>
      </c>
      <c r="H1452" s="5">
        <v>8084</v>
      </c>
      <c r="I1452" s="5">
        <v>75699</v>
      </c>
      <c r="J1452" s="5">
        <v>17829</v>
      </c>
      <c r="K1452" s="5">
        <v>0</v>
      </c>
      <c r="L1452" s="5">
        <v>338111</v>
      </c>
      <c r="M1452" s="5">
        <v>513867</v>
      </c>
      <c r="N1452" s="5">
        <v>88015</v>
      </c>
      <c r="O1452" s="5">
        <v>30258</v>
      </c>
      <c r="P1452" s="5">
        <v>3779</v>
      </c>
      <c r="Q1452" s="5">
        <v>2517</v>
      </c>
      <c r="R1452" s="5">
        <v>0</v>
      </c>
      <c r="S1452" s="5">
        <v>22854</v>
      </c>
      <c r="T1452" s="5">
        <v>25428</v>
      </c>
      <c r="U1452" s="5">
        <v>18655</v>
      </c>
      <c r="V1452" s="5">
        <v>14911</v>
      </c>
      <c r="W1452" s="5">
        <v>527</v>
      </c>
      <c r="X1452" s="5">
        <v>168829</v>
      </c>
      <c r="Y1452" s="5">
        <v>4875</v>
      </c>
    </row>
    <row r="1453" spans="1:25" x14ac:dyDescent="0.3">
      <c r="A1453" s="1">
        <v>4072456</v>
      </c>
      <c r="B1453" s="1" t="s">
        <v>9</v>
      </c>
      <c r="C1453" s="2"/>
      <c r="D1453" s="4" t="s">
        <v>78</v>
      </c>
      <c r="E1453" s="4">
        <v>4072456</v>
      </c>
      <c r="F1453" s="5">
        <v>27595</v>
      </c>
      <c r="G1453" s="5">
        <v>1170139</v>
      </c>
      <c r="H1453" s="5">
        <v>38072</v>
      </c>
      <c r="I1453" s="5">
        <v>76115</v>
      </c>
      <c r="J1453" s="5">
        <v>25429</v>
      </c>
      <c r="K1453" s="5">
        <v>0</v>
      </c>
      <c r="L1453" s="5">
        <v>1337349</v>
      </c>
      <c r="M1453" s="5">
        <v>458715</v>
      </c>
      <c r="N1453" s="5">
        <v>79011</v>
      </c>
      <c r="O1453" s="5">
        <v>26091</v>
      </c>
      <c r="P1453" s="5">
        <v>4436</v>
      </c>
      <c r="Q1453" s="5">
        <v>2463</v>
      </c>
      <c r="R1453" s="5">
        <v>0</v>
      </c>
      <c r="S1453" s="5">
        <v>24124</v>
      </c>
      <c r="T1453" s="5">
        <v>21806</v>
      </c>
      <c r="U1453" s="5">
        <v>18606</v>
      </c>
      <c r="V1453" s="5">
        <v>11995</v>
      </c>
      <c r="W1453" s="5">
        <v>678</v>
      </c>
      <c r="X1453" s="5">
        <v>148905</v>
      </c>
      <c r="Y1453" s="5">
        <v>3834</v>
      </c>
    </row>
    <row r="1454" spans="1:25" x14ac:dyDescent="0.3">
      <c r="A1454" s="1">
        <v>4072456</v>
      </c>
      <c r="B1454" s="1" t="s">
        <v>10</v>
      </c>
      <c r="C1454" s="2"/>
      <c r="D1454" s="4" t="s">
        <v>78</v>
      </c>
      <c r="E1454" s="4">
        <v>4072456</v>
      </c>
      <c r="F1454" s="5">
        <v>10617</v>
      </c>
      <c r="G1454" s="5">
        <v>501292</v>
      </c>
      <c r="H1454" s="5">
        <v>12590</v>
      </c>
      <c r="I1454" s="5">
        <v>81641</v>
      </c>
      <c r="J1454" s="5">
        <v>50406</v>
      </c>
      <c r="K1454" s="5">
        <v>0</v>
      </c>
      <c r="L1454" s="5">
        <v>656546</v>
      </c>
      <c r="M1454" s="5">
        <v>425232</v>
      </c>
      <c r="N1454" s="5">
        <v>63208</v>
      </c>
      <c r="O1454" s="5">
        <v>22597</v>
      </c>
      <c r="P1454" s="5">
        <v>2586</v>
      </c>
      <c r="Q1454" s="5">
        <v>2497</v>
      </c>
      <c r="R1454" s="5">
        <v>0</v>
      </c>
      <c r="S1454" s="5">
        <v>22504</v>
      </c>
      <c r="T1454" s="5">
        <v>24248</v>
      </c>
      <c r="U1454" s="5">
        <v>17555</v>
      </c>
      <c r="V1454" s="5">
        <v>8504</v>
      </c>
      <c r="W1454" s="5">
        <v>975</v>
      </c>
      <c r="X1454" s="5">
        <v>137445</v>
      </c>
      <c r="Y1454" s="5">
        <v>4648</v>
      </c>
    </row>
    <row r="1455" spans="1:25" x14ac:dyDescent="0.3">
      <c r="A1455" s="1">
        <v>4072456</v>
      </c>
      <c r="B1455" s="1" t="s">
        <v>11</v>
      </c>
      <c r="C1455" s="2"/>
      <c r="D1455" s="4" t="s">
        <v>78</v>
      </c>
      <c r="E1455" s="4">
        <v>4072456</v>
      </c>
      <c r="F1455" s="5">
        <v>24291</v>
      </c>
      <c r="G1455" s="5">
        <v>71890</v>
      </c>
      <c r="H1455" s="5">
        <v>18921</v>
      </c>
      <c r="I1455" s="5">
        <v>105092</v>
      </c>
      <c r="J1455" s="5">
        <v>30901</v>
      </c>
      <c r="K1455" s="5">
        <v>0</v>
      </c>
      <c r="L1455" s="5">
        <v>251095</v>
      </c>
      <c r="M1455" s="5">
        <v>461199</v>
      </c>
      <c r="N1455" s="5">
        <v>66382</v>
      </c>
      <c r="O1455" s="5">
        <v>22605</v>
      </c>
      <c r="P1455" s="5">
        <v>2043</v>
      </c>
      <c r="Q1455" s="5">
        <v>2584</v>
      </c>
      <c r="R1455" s="5">
        <v>200</v>
      </c>
      <c r="S1455" s="5">
        <v>19897</v>
      </c>
      <c r="T1455" s="5">
        <v>22885</v>
      </c>
      <c r="U1455" s="5">
        <v>15780</v>
      </c>
      <c r="V1455" s="5">
        <v>4586</v>
      </c>
      <c r="W1455" s="5">
        <v>965</v>
      </c>
      <c r="X1455" s="5">
        <v>148685</v>
      </c>
      <c r="Y1455" s="5">
        <v>7720</v>
      </c>
    </row>
    <row r="1456" spans="1:25" x14ac:dyDescent="0.3">
      <c r="A1456" s="1">
        <v>4072456</v>
      </c>
      <c r="B1456" s="1" t="s">
        <v>12</v>
      </c>
      <c r="C1456" s="2"/>
      <c r="D1456" s="4" t="s">
        <v>78</v>
      </c>
      <c r="E1456" s="4">
        <v>4072456</v>
      </c>
      <c r="F1456" s="5">
        <v>9437</v>
      </c>
      <c r="G1456" s="5">
        <v>84060</v>
      </c>
      <c r="H1456" s="5">
        <v>20176</v>
      </c>
      <c r="I1456" s="5">
        <v>85087</v>
      </c>
      <c r="J1456" s="5">
        <v>14656</v>
      </c>
      <c r="K1456" s="5">
        <v>2236</v>
      </c>
      <c r="L1456" s="5">
        <v>215651</v>
      </c>
      <c r="M1456" s="5">
        <v>431104</v>
      </c>
      <c r="N1456" s="5">
        <v>60152</v>
      </c>
      <c r="O1456" s="5">
        <v>22418</v>
      </c>
      <c r="P1456" s="5">
        <v>1946</v>
      </c>
      <c r="Q1456" s="5">
        <v>2880</v>
      </c>
      <c r="R1456" s="5">
        <v>206</v>
      </c>
      <c r="S1456" s="5">
        <v>19444</v>
      </c>
      <c r="T1456" s="5">
        <v>22175</v>
      </c>
      <c r="U1456" s="5">
        <v>14236</v>
      </c>
      <c r="V1456" s="5">
        <v>3419</v>
      </c>
      <c r="W1456" s="5">
        <v>855</v>
      </c>
      <c r="X1456" s="5">
        <v>134321</v>
      </c>
      <c r="Y1456" s="5">
        <v>6395</v>
      </c>
    </row>
    <row r="1457" spans="1:25" x14ac:dyDescent="0.3">
      <c r="A1457" s="1">
        <v>4072456</v>
      </c>
      <c r="B1457" s="1" t="s">
        <v>13</v>
      </c>
      <c r="C1457" s="2"/>
      <c r="D1457" s="4" t="s">
        <v>78</v>
      </c>
      <c r="E1457" s="4">
        <v>4072456</v>
      </c>
      <c r="F1457" s="5">
        <v>7563</v>
      </c>
      <c r="G1457" s="5">
        <v>217461</v>
      </c>
      <c r="H1457" s="5">
        <v>40333</v>
      </c>
      <c r="I1457" s="5">
        <v>94898</v>
      </c>
      <c r="J1457" s="5">
        <v>16793</v>
      </c>
      <c r="K1457" s="5">
        <v>0</v>
      </c>
      <c r="L1457" s="5">
        <v>377047</v>
      </c>
      <c r="M1457" s="5">
        <v>338333</v>
      </c>
      <c r="N1457" s="5">
        <v>53708</v>
      </c>
      <c r="O1457" s="5">
        <v>18303</v>
      </c>
      <c r="P1457" s="5">
        <v>1784</v>
      </c>
      <c r="Q1457" s="5">
        <v>0</v>
      </c>
      <c r="R1457" s="5">
        <v>0</v>
      </c>
      <c r="S1457" s="5">
        <v>20542</v>
      </c>
      <c r="T1457" s="5">
        <v>23548</v>
      </c>
      <c r="U1457" s="5">
        <v>15162</v>
      </c>
      <c r="V1457" s="5">
        <v>2327</v>
      </c>
      <c r="W1457" s="5">
        <v>783</v>
      </c>
      <c r="X1457" s="5">
        <v>124885</v>
      </c>
      <c r="Y1457" s="5">
        <v>4793</v>
      </c>
    </row>
    <row r="1458" spans="1:25" x14ac:dyDescent="0.3">
      <c r="A1458" s="1">
        <v>4072456</v>
      </c>
      <c r="B1458" s="1" t="s">
        <v>14</v>
      </c>
      <c r="C1458" s="2"/>
      <c r="D1458" s="4" t="s">
        <v>78</v>
      </c>
      <c r="E1458" s="4">
        <v>4072456</v>
      </c>
      <c r="F1458" s="5">
        <v>4498</v>
      </c>
      <c r="G1458" s="5">
        <v>201877</v>
      </c>
      <c r="H1458" s="5">
        <v>17937</v>
      </c>
      <c r="I1458" s="5">
        <v>64945</v>
      </c>
      <c r="J1458" s="5">
        <v>8876</v>
      </c>
      <c r="K1458" s="5" t="s">
        <v>33</v>
      </c>
      <c r="L1458" s="5">
        <v>298132</v>
      </c>
      <c r="M1458" s="5">
        <v>355361</v>
      </c>
      <c r="N1458" s="5">
        <v>57609</v>
      </c>
      <c r="O1458" s="5">
        <v>13831</v>
      </c>
      <c r="P1458" s="5">
        <v>1942</v>
      </c>
      <c r="Q1458" s="5" t="s">
        <v>33</v>
      </c>
      <c r="R1458" s="5" t="s">
        <v>33</v>
      </c>
      <c r="S1458" s="5">
        <v>25663</v>
      </c>
      <c r="T1458" s="5">
        <v>28211</v>
      </c>
      <c r="U1458" s="5">
        <v>19821</v>
      </c>
      <c r="V1458" s="5">
        <v>1463</v>
      </c>
      <c r="W1458" s="5">
        <v>1012</v>
      </c>
      <c r="X1458" s="5">
        <v>119451</v>
      </c>
      <c r="Y1458" s="5">
        <v>2555</v>
      </c>
    </row>
    <row r="1459" spans="1:25" x14ac:dyDescent="0.3">
      <c r="A1459" s="1">
        <v>4072456</v>
      </c>
      <c r="B1459" s="1" t="s">
        <v>15</v>
      </c>
      <c r="C1459" s="2"/>
      <c r="D1459" s="4" t="s">
        <v>78</v>
      </c>
      <c r="E1459" s="4">
        <v>4072456</v>
      </c>
      <c r="F1459" s="5">
        <v>2649</v>
      </c>
      <c r="G1459" s="5">
        <v>44633</v>
      </c>
      <c r="H1459" s="5">
        <v>8356</v>
      </c>
      <c r="I1459" s="5">
        <v>68476</v>
      </c>
      <c r="J1459" s="5">
        <v>48102</v>
      </c>
      <c r="K1459" s="5" t="s">
        <v>33</v>
      </c>
      <c r="L1459" s="5">
        <v>172215</v>
      </c>
      <c r="M1459" s="5">
        <v>310520</v>
      </c>
      <c r="N1459" s="5">
        <v>57232</v>
      </c>
      <c r="O1459" s="5">
        <v>18708</v>
      </c>
      <c r="P1459" s="5">
        <v>1926</v>
      </c>
      <c r="Q1459" s="5" t="s">
        <v>33</v>
      </c>
      <c r="R1459" s="5" t="s">
        <v>33</v>
      </c>
      <c r="S1459" s="5">
        <v>25220</v>
      </c>
      <c r="T1459" s="5">
        <v>22319</v>
      </c>
      <c r="U1459" s="5">
        <v>17837</v>
      </c>
      <c r="V1459" s="5">
        <v>1160</v>
      </c>
      <c r="W1459" s="5">
        <v>1350</v>
      </c>
      <c r="X1459" s="5">
        <v>116341</v>
      </c>
      <c r="Y1459" s="5">
        <v>2051</v>
      </c>
    </row>
    <row r="1460" spans="1:25" x14ac:dyDescent="0.3">
      <c r="A1460" s="1">
        <v>4072456</v>
      </c>
      <c r="B1460" s="1" t="s">
        <v>16</v>
      </c>
      <c r="C1460" s="2"/>
      <c r="D1460" s="4" t="s">
        <v>78</v>
      </c>
      <c r="E1460" s="4">
        <v>4072456</v>
      </c>
      <c r="F1460" s="5">
        <v>3238</v>
      </c>
      <c r="G1460" s="5">
        <v>62591</v>
      </c>
      <c r="H1460" s="5">
        <v>28460</v>
      </c>
      <c r="I1460" s="5">
        <v>54715</v>
      </c>
      <c r="J1460" s="5">
        <v>2710</v>
      </c>
      <c r="K1460" s="5" t="s">
        <v>33</v>
      </c>
      <c r="L1460" s="5">
        <v>151716</v>
      </c>
      <c r="M1460" s="5">
        <v>288262</v>
      </c>
      <c r="N1460" s="5">
        <v>58501</v>
      </c>
      <c r="O1460" s="5">
        <v>13754</v>
      </c>
      <c r="P1460" s="5">
        <v>1533</v>
      </c>
      <c r="Q1460" s="5" t="s">
        <v>33</v>
      </c>
      <c r="R1460" s="5" t="s">
        <v>33</v>
      </c>
      <c r="S1460" s="5">
        <v>23679</v>
      </c>
      <c r="T1460" s="5">
        <v>23128</v>
      </c>
      <c r="U1460" s="5">
        <v>17361</v>
      </c>
      <c r="V1460" s="5">
        <v>1288</v>
      </c>
      <c r="W1460" s="5">
        <v>1644</v>
      </c>
      <c r="X1460" s="5">
        <v>106012</v>
      </c>
      <c r="Y1460" s="5">
        <v>2228</v>
      </c>
    </row>
    <row r="1461" spans="1:25" x14ac:dyDescent="0.3">
      <c r="A1461" s="1">
        <v>4072456</v>
      </c>
      <c r="B1461" s="1" t="s">
        <v>17</v>
      </c>
      <c r="C1461" s="2"/>
      <c r="D1461" s="4" t="s">
        <v>78</v>
      </c>
      <c r="E1461" s="4">
        <v>4072456</v>
      </c>
      <c r="F1461" s="5">
        <v>4375</v>
      </c>
      <c r="G1461" s="5">
        <v>56748</v>
      </c>
      <c r="H1461" s="5">
        <v>7107</v>
      </c>
      <c r="I1461" s="5">
        <v>71893</v>
      </c>
      <c r="J1461" s="5">
        <v>3698</v>
      </c>
      <c r="K1461" s="5" t="s">
        <v>33</v>
      </c>
      <c r="L1461" s="5">
        <v>143821</v>
      </c>
      <c r="M1461" s="5">
        <v>280606</v>
      </c>
      <c r="N1461" s="5">
        <v>51781</v>
      </c>
      <c r="O1461" s="5">
        <v>10490</v>
      </c>
      <c r="P1461" s="5">
        <v>1392</v>
      </c>
      <c r="Q1461" s="5" t="s">
        <v>33</v>
      </c>
      <c r="R1461" s="5" t="s">
        <v>33</v>
      </c>
      <c r="S1461" s="5">
        <v>23805</v>
      </c>
      <c r="T1461" s="5">
        <v>35637</v>
      </c>
      <c r="U1461" s="5">
        <v>17380</v>
      </c>
      <c r="V1461" s="5">
        <v>1169</v>
      </c>
      <c r="W1461" s="5">
        <v>1791</v>
      </c>
      <c r="X1461" s="5">
        <v>91821</v>
      </c>
      <c r="Y1461" s="5">
        <v>2525</v>
      </c>
    </row>
    <row r="1462" spans="1:25" x14ac:dyDescent="0.3">
      <c r="A1462" s="1">
        <v>4072456</v>
      </c>
      <c r="B1462" s="1" t="s">
        <v>18</v>
      </c>
      <c r="C1462" s="2"/>
      <c r="D1462" s="4" t="s">
        <v>78</v>
      </c>
      <c r="E1462" s="4">
        <v>4072456</v>
      </c>
      <c r="F1462" s="5">
        <v>8340</v>
      </c>
      <c r="G1462" s="5">
        <v>417482</v>
      </c>
      <c r="H1462" s="5">
        <v>12873</v>
      </c>
      <c r="I1462" s="5">
        <v>69934</v>
      </c>
      <c r="J1462" s="5">
        <v>4531</v>
      </c>
      <c r="K1462" s="5" t="s">
        <v>33</v>
      </c>
      <c r="L1462" s="5">
        <v>513159</v>
      </c>
      <c r="M1462" s="5">
        <v>304072</v>
      </c>
      <c r="N1462" s="5">
        <v>47499</v>
      </c>
      <c r="O1462" s="5">
        <v>9489</v>
      </c>
      <c r="P1462" s="5">
        <v>1810</v>
      </c>
      <c r="Q1462" s="5" t="s">
        <v>33</v>
      </c>
      <c r="R1462" s="5" t="s">
        <v>33</v>
      </c>
      <c r="S1462" s="5">
        <v>25773</v>
      </c>
      <c r="T1462" s="5">
        <v>21898</v>
      </c>
      <c r="U1462" s="5">
        <v>18197</v>
      </c>
      <c r="V1462" s="5">
        <v>1631</v>
      </c>
      <c r="W1462" s="5">
        <v>2402</v>
      </c>
      <c r="X1462" s="5">
        <v>65313</v>
      </c>
      <c r="Y1462" s="5">
        <v>3648</v>
      </c>
    </row>
    <row r="1463" spans="1:25" x14ac:dyDescent="0.3">
      <c r="A1463" s="1">
        <v>4072456</v>
      </c>
      <c r="B1463" s="1" t="s">
        <v>19</v>
      </c>
      <c r="C1463" s="2"/>
      <c r="D1463" s="4" t="s">
        <v>78</v>
      </c>
      <c r="E1463" s="4">
        <v>4072456</v>
      </c>
      <c r="F1463" s="5">
        <v>9552</v>
      </c>
      <c r="G1463" s="5">
        <v>155676</v>
      </c>
      <c r="H1463" s="5">
        <v>10540</v>
      </c>
      <c r="I1463" s="5">
        <v>58017</v>
      </c>
      <c r="J1463" s="5">
        <v>14659</v>
      </c>
      <c r="K1463" s="5" t="s">
        <v>33</v>
      </c>
      <c r="L1463" s="5">
        <v>248444</v>
      </c>
      <c r="M1463" s="5">
        <v>335683</v>
      </c>
      <c r="N1463" s="5">
        <v>48531</v>
      </c>
      <c r="O1463" s="5">
        <v>9216</v>
      </c>
      <c r="P1463" s="5">
        <v>1500</v>
      </c>
      <c r="Q1463" s="5" t="s">
        <v>33</v>
      </c>
      <c r="R1463" s="5" t="s">
        <v>33</v>
      </c>
      <c r="S1463" s="5">
        <v>25448</v>
      </c>
      <c r="T1463" s="5">
        <v>21301</v>
      </c>
      <c r="U1463" s="5">
        <v>20627</v>
      </c>
      <c r="V1463" s="5">
        <v>1757</v>
      </c>
      <c r="W1463" s="5">
        <v>5984</v>
      </c>
      <c r="X1463" s="5">
        <v>75669</v>
      </c>
      <c r="Y1463" s="5">
        <v>3133</v>
      </c>
    </row>
    <row r="1464" spans="1:25" x14ac:dyDescent="0.3">
      <c r="A1464" s="1">
        <v>4072456</v>
      </c>
      <c r="B1464" s="1" t="s">
        <v>20</v>
      </c>
      <c r="C1464" s="2"/>
      <c r="D1464" s="4" t="s">
        <v>78</v>
      </c>
      <c r="E1464" s="4">
        <v>4072456</v>
      </c>
      <c r="F1464" s="5">
        <v>35604</v>
      </c>
      <c r="G1464" s="5">
        <v>20519</v>
      </c>
      <c r="H1464" s="5">
        <v>3636</v>
      </c>
      <c r="I1464" s="5">
        <v>64698</v>
      </c>
      <c r="J1464" s="5">
        <v>10183</v>
      </c>
      <c r="K1464" s="5" t="s">
        <v>33</v>
      </c>
      <c r="L1464" s="5">
        <v>134640</v>
      </c>
      <c r="M1464" s="5">
        <v>284780</v>
      </c>
      <c r="N1464" s="5">
        <v>40647</v>
      </c>
      <c r="O1464" s="5">
        <v>8915</v>
      </c>
      <c r="P1464" s="5">
        <v>1150</v>
      </c>
      <c r="Q1464" s="5" t="s">
        <v>33</v>
      </c>
      <c r="R1464" s="5" t="s">
        <v>33</v>
      </c>
      <c r="S1464" s="5">
        <v>19371</v>
      </c>
      <c r="T1464" s="5">
        <v>18027</v>
      </c>
      <c r="U1464" s="5">
        <v>21396</v>
      </c>
      <c r="V1464" s="5">
        <v>2206</v>
      </c>
      <c r="W1464" s="5">
        <v>6666</v>
      </c>
      <c r="X1464" s="5">
        <v>77589</v>
      </c>
      <c r="Y1464" s="5">
        <v>2763</v>
      </c>
    </row>
    <row r="1465" spans="1:25" x14ac:dyDescent="0.3">
      <c r="A1465" s="1">
        <v>4072456</v>
      </c>
      <c r="B1465" s="1" t="s">
        <v>21</v>
      </c>
      <c r="C1465" s="2"/>
      <c r="D1465" s="4" t="s">
        <v>78</v>
      </c>
      <c r="E1465" s="4">
        <v>4072456</v>
      </c>
      <c r="F1465" s="5">
        <v>12138</v>
      </c>
      <c r="G1465" s="5">
        <v>14453</v>
      </c>
      <c r="H1465" s="5">
        <v>4499</v>
      </c>
      <c r="I1465" s="5">
        <v>51374</v>
      </c>
      <c r="J1465" s="5">
        <v>6759</v>
      </c>
      <c r="K1465" s="5" t="s">
        <v>33</v>
      </c>
      <c r="L1465" s="5">
        <v>89224</v>
      </c>
      <c r="M1465" s="5">
        <v>268511</v>
      </c>
      <c r="N1465" s="5">
        <v>49847</v>
      </c>
      <c r="O1465" s="5">
        <v>8529</v>
      </c>
      <c r="P1465" s="5">
        <v>939</v>
      </c>
      <c r="Q1465" s="5" t="s">
        <v>33</v>
      </c>
      <c r="R1465" s="5" t="s">
        <v>33</v>
      </c>
      <c r="S1465" s="5">
        <v>18219</v>
      </c>
      <c r="T1465" s="5">
        <v>17626</v>
      </c>
      <c r="U1465" s="5">
        <v>18360</v>
      </c>
      <c r="V1465" s="5">
        <v>3130</v>
      </c>
      <c r="W1465" s="5">
        <v>4768</v>
      </c>
      <c r="X1465" s="5">
        <v>74400</v>
      </c>
      <c r="Y1465" s="5">
        <v>2586</v>
      </c>
    </row>
    <row r="1466" spans="1:25" x14ac:dyDescent="0.3">
      <c r="A1466" s="1">
        <v>4072456</v>
      </c>
      <c r="B1466" s="1" t="s">
        <v>22</v>
      </c>
      <c r="C1466" s="2"/>
      <c r="D1466" s="4" t="s">
        <v>78</v>
      </c>
      <c r="E1466" s="4">
        <v>4072456</v>
      </c>
      <c r="F1466" s="5">
        <v>2142</v>
      </c>
      <c r="G1466" s="5">
        <v>37428</v>
      </c>
      <c r="H1466" s="5">
        <v>3007</v>
      </c>
      <c r="I1466" s="5">
        <v>40909</v>
      </c>
      <c r="J1466" s="5">
        <v>3321</v>
      </c>
      <c r="K1466" s="5" t="s">
        <v>33</v>
      </c>
      <c r="L1466" s="5">
        <v>86807</v>
      </c>
      <c r="M1466" s="5">
        <v>255512</v>
      </c>
      <c r="N1466" s="5">
        <v>49112</v>
      </c>
      <c r="O1466" s="5">
        <v>8101</v>
      </c>
      <c r="P1466" s="5">
        <v>1347</v>
      </c>
      <c r="Q1466" s="5" t="s">
        <v>33</v>
      </c>
      <c r="R1466" s="5" t="s">
        <v>33</v>
      </c>
      <c r="S1466" s="5">
        <v>17276</v>
      </c>
      <c r="T1466" s="5">
        <v>17683</v>
      </c>
      <c r="U1466" s="5">
        <v>18823</v>
      </c>
      <c r="V1466" s="5">
        <v>2730</v>
      </c>
      <c r="W1466" s="5">
        <v>3502</v>
      </c>
      <c r="X1466" s="5">
        <v>78203</v>
      </c>
      <c r="Y1466" s="5">
        <v>2749</v>
      </c>
    </row>
    <row r="1467" spans="1:25" x14ac:dyDescent="0.3">
      <c r="A1467" s="1">
        <v>4072456</v>
      </c>
      <c r="B1467" s="1" t="s">
        <v>23</v>
      </c>
      <c r="C1467" s="2"/>
      <c r="D1467" s="4" t="s">
        <v>78</v>
      </c>
      <c r="E1467" s="4">
        <v>4072456</v>
      </c>
      <c r="F1467" s="5">
        <v>2145</v>
      </c>
      <c r="G1467" s="5">
        <v>33957</v>
      </c>
      <c r="H1467" s="5">
        <v>9431</v>
      </c>
      <c r="I1467" s="5">
        <v>52858</v>
      </c>
      <c r="J1467" s="5">
        <v>6539</v>
      </c>
      <c r="K1467" s="5" t="s">
        <v>33</v>
      </c>
      <c r="L1467" s="5">
        <v>104930</v>
      </c>
      <c r="M1467" s="5">
        <v>247630</v>
      </c>
      <c r="N1467" s="5">
        <v>51456</v>
      </c>
      <c r="O1467" s="5">
        <v>6410</v>
      </c>
      <c r="P1467" s="5">
        <v>1361</v>
      </c>
      <c r="Q1467" s="5" t="s">
        <v>33</v>
      </c>
      <c r="R1467" s="5" t="s">
        <v>33</v>
      </c>
      <c r="S1467" s="5">
        <v>17806</v>
      </c>
      <c r="T1467" s="5">
        <v>15857</v>
      </c>
      <c r="U1467" s="5">
        <v>16767</v>
      </c>
      <c r="V1467" s="5">
        <v>2173</v>
      </c>
      <c r="W1467" s="5">
        <v>3283</v>
      </c>
      <c r="X1467" s="5">
        <v>77654</v>
      </c>
      <c r="Y1467" s="5">
        <v>2820</v>
      </c>
    </row>
    <row r="1468" spans="1:25" x14ac:dyDescent="0.3">
      <c r="A1468" s="1">
        <v>4072456</v>
      </c>
      <c r="B1468" s="1" t="s">
        <v>24</v>
      </c>
      <c r="C1468" s="2"/>
      <c r="D1468" s="4" t="s">
        <v>78</v>
      </c>
      <c r="E1468" s="4">
        <v>4072456</v>
      </c>
      <c r="F1468" s="5">
        <v>2405</v>
      </c>
      <c r="G1468" s="5">
        <v>22954</v>
      </c>
      <c r="H1468" s="5">
        <v>13356</v>
      </c>
      <c r="I1468" s="5">
        <v>49004</v>
      </c>
      <c r="J1468" s="5">
        <v>6975</v>
      </c>
      <c r="K1468" s="5" t="s">
        <v>33</v>
      </c>
      <c r="L1468" s="5">
        <v>94694</v>
      </c>
      <c r="M1468" s="5">
        <v>234317</v>
      </c>
      <c r="N1468" s="5">
        <v>56713</v>
      </c>
      <c r="O1468" s="5">
        <v>4847</v>
      </c>
      <c r="P1468" s="5">
        <v>1643</v>
      </c>
      <c r="Q1468" s="5" t="s">
        <v>33</v>
      </c>
      <c r="R1468" s="5" t="s">
        <v>33</v>
      </c>
      <c r="S1468" s="5">
        <v>17853</v>
      </c>
      <c r="T1468" s="5">
        <v>16825</v>
      </c>
      <c r="U1468" s="5">
        <v>14835</v>
      </c>
      <c r="V1468" s="5">
        <v>3721</v>
      </c>
      <c r="W1468" s="5">
        <v>3300</v>
      </c>
      <c r="X1468" s="5">
        <v>75022</v>
      </c>
      <c r="Y1468" s="5">
        <v>3258</v>
      </c>
    </row>
    <row r="1469" spans="1:25" x14ac:dyDescent="0.3">
      <c r="A1469" s="1">
        <v>4072456</v>
      </c>
      <c r="B1469" s="1" t="s">
        <v>25</v>
      </c>
      <c r="C1469" s="2"/>
      <c r="D1469" s="4" t="s">
        <v>78</v>
      </c>
      <c r="E1469" s="4">
        <v>4072456</v>
      </c>
      <c r="F1469" s="5">
        <v>9241</v>
      </c>
      <c r="G1469" s="5">
        <v>34552</v>
      </c>
      <c r="H1469" s="5">
        <v>8964</v>
      </c>
      <c r="I1469" s="5">
        <v>44960</v>
      </c>
      <c r="J1469" s="5">
        <v>20304</v>
      </c>
      <c r="K1469" s="5" t="s">
        <v>33</v>
      </c>
      <c r="L1469" s="5">
        <v>118021</v>
      </c>
      <c r="M1469" s="5">
        <v>224291</v>
      </c>
      <c r="N1469" s="5">
        <v>50271</v>
      </c>
      <c r="O1469" s="5">
        <v>4770</v>
      </c>
      <c r="P1469" s="5">
        <v>1670</v>
      </c>
      <c r="Q1469" s="5" t="s">
        <v>33</v>
      </c>
      <c r="R1469" s="5" t="s">
        <v>33</v>
      </c>
      <c r="S1469" s="5">
        <v>19450</v>
      </c>
      <c r="T1469" s="5">
        <v>17571</v>
      </c>
      <c r="U1469" s="5">
        <v>15597</v>
      </c>
      <c r="V1469" s="5">
        <v>4869</v>
      </c>
      <c r="W1469" s="5">
        <v>2194</v>
      </c>
      <c r="X1469" s="5">
        <v>99648</v>
      </c>
      <c r="Y1469" s="5">
        <v>2956</v>
      </c>
    </row>
    <row r="1470" spans="1:25" x14ac:dyDescent="0.3">
      <c r="A1470" s="1">
        <v>4072456</v>
      </c>
      <c r="B1470" s="1" t="s">
        <v>26</v>
      </c>
      <c r="C1470" s="2"/>
      <c r="D1470" s="4" t="s">
        <v>78</v>
      </c>
      <c r="E1470" s="4">
        <v>4072456</v>
      </c>
      <c r="F1470" s="5">
        <v>0</v>
      </c>
      <c r="G1470" s="5">
        <v>56182</v>
      </c>
      <c r="H1470" s="5">
        <v>9645</v>
      </c>
      <c r="I1470" s="5">
        <v>43963</v>
      </c>
      <c r="J1470" s="5">
        <v>17045</v>
      </c>
      <c r="K1470" s="5" t="s">
        <v>33</v>
      </c>
      <c r="L1470" s="5">
        <v>126835</v>
      </c>
      <c r="M1470" s="5">
        <v>218171</v>
      </c>
      <c r="N1470" s="5">
        <v>54526</v>
      </c>
      <c r="O1470" s="5">
        <v>4444</v>
      </c>
      <c r="P1470" s="5">
        <v>2043</v>
      </c>
      <c r="Q1470" s="5" t="s">
        <v>33</v>
      </c>
      <c r="R1470" s="5" t="s">
        <v>33</v>
      </c>
      <c r="S1470" s="5">
        <v>21770</v>
      </c>
      <c r="T1470" s="5">
        <v>18601</v>
      </c>
      <c r="U1470" s="5">
        <v>16318</v>
      </c>
      <c r="V1470" s="5">
        <v>6039</v>
      </c>
      <c r="W1470" s="5">
        <v>1359</v>
      </c>
      <c r="X1470" s="5">
        <v>78591</v>
      </c>
      <c r="Y1470" s="5">
        <v>3379</v>
      </c>
    </row>
    <row r="1471" spans="1:25" x14ac:dyDescent="0.3">
      <c r="A1471" s="1">
        <v>4072456</v>
      </c>
      <c r="B1471" s="1" t="s">
        <v>27</v>
      </c>
      <c r="C1471" s="2"/>
      <c r="D1471" s="4" t="s">
        <v>78</v>
      </c>
      <c r="E1471" s="4">
        <v>4072456</v>
      </c>
      <c r="F1471" s="5">
        <v>270</v>
      </c>
      <c r="G1471" s="5">
        <v>24633</v>
      </c>
      <c r="H1471" s="5">
        <v>10702</v>
      </c>
      <c r="I1471" s="5">
        <v>46816</v>
      </c>
      <c r="J1471" s="5">
        <v>22643</v>
      </c>
      <c r="K1471" s="5" t="s">
        <v>33</v>
      </c>
      <c r="L1471" s="5">
        <v>105065</v>
      </c>
      <c r="M1471" s="5">
        <v>205379</v>
      </c>
      <c r="N1471" s="5">
        <v>58052</v>
      </c>
      <c r="O1471" s="5">
        <v>4164</v>
      </c>
      <c r="P1471" s="5">
        <v>2258</v>
      </c>
      <c r="Q1471" s="5" t="s">
        <v>33</v>
      </c>
      <c r="R1471" s="5" t="s">
        <v>33</v>
      </c>
      <c r="S1471" s="5">
        <v>20543</v>
      </c>
      <c r="T1471" s="5">
        <v>17755</v>
      </c>
      <c r="U1471" s="5">
        <v>16160</v>
      </c>
      <c r="V1471" s="5">
        <v>5091</v>
      </c>
      <c r="W1471" s="5">
        <v>1664</v>
      </c>
      <c r="X1471" s="5">
        <v>74867</v>
      </c>
      <c r="Y1471" s="5">
        <v>3099</v>
      </c>
    </row>
    <row r="1472" spans="1:25" x14ac:dyDescent="0.3">
      <c r="A1472" s="1">
        <v>4072456</v>
      </c>
      <c r="B1472" s="1" t="s">
        <v>28</v>
      </c>
      <c r="C1472" s="2"/>
      <c r="D1472" s="4" t="s">
        <v>78</v>
      </c>
      <c r="E1472" s="4">
        <v>4072456</v>
      </c>
      <c r="F1472" s="5">
        <v>0</v>
      </c>
      <c r="G1472" s="5">
        <v>35624</v>
      </c>
      <c r="H1472" s="5">
        <v>8754</v>
      </c>
      <c r="I1472" s="5">
        <v>51975</v>
      </c>
      <c r="J1472" s="5">
        <v>4303</v>
      </c>
      <c r="K1472" s="5" t="s">
        <v>33</v>
      </c>
      <c r="L1472" s="5">
        <v>100655</v>
      </c>
      <c r="M1472" s="5">
        <v>203281</v>
      </c>
      <c r="N1472" s="5">
        <v>56099</v>
      </c>
      <c r="O1472" s="5">
        <v>3948</v>
      </c>
      <c r="P1472" s="5">
        <v>3188</v>
      </c>
      <c r="Q1472" s="5" t="s">
        <v>33</v>
      </c>
      <c r="R1472" s="5" t="s">
        <v>33</v>
      </c>
      <c r="S1472" s="5">
        <v>21703</v>
      </c>
      <c r="T1472" s="5">
        <v>18481</v>
      </c>
      <c r="U1472" s="5">
        <v>20312</v>
      </c>
      <c r="V1472" s="5">
        <v>4818</v>
      </c>
      <c r="W1472" s="5">
        <v>1541</v>
      </c>
      <c r="X1472" s="5">
        <v>67196</v>
      </c>
      <c r="Y1472" s="5">
        <v>3154</v>
      </c>
    </row>
    <row r="1473" spans="1:25" x14ac:dyDescent="0.3">
      <c r="A1473" s="1">
        <v>4072456</v>
      </c>
      <c r="B1473" s="1" t="s">
        <v>29</v>
      </c>
      <c r="C1473" s="2"/>
      <c r="D1473" s="4" t="s">
        <v>78</v>
      </c>
      <c r="E1473" s="4">
        <v>4072456</v>
      </c>
      <c r="F1473" s="5">
        <v>0</v>
      </c>
      <c r="G1473" s="5">
        <v>18921</v>
      </c>
      <c r="H1473" s="5">
        <v>5394</v>
      </c>
      <c r="I1473" s="5">
        <v>51444</v>
      </c>
      <c r="J1473" s="5">
        <v>3539</v>
      </c>
      <c r="K1473" s="5" t="s">
        <v>33</v>
      </c>
      <c r="L1473" s="5">
        <v>79299</v>
      </c>
      <c r="M1473" s="5">
        <v>135963</v>
      </c>
      <c r="N1473" s="5">
        <v>55102</v>
      </c>
      <c r="O1473" s="5">
        <v>3906</v>
      </c>
      <c r="P1473" s="5">
        <v>3333</v>
      </c>
      <c r="Q1473" s="5" t="s">
        <v>33</v>
      </c>
      <c r="R1473" s="5" t="s">
        <v>33</v>
      </c>
      <c r="S1473" s="5">
        <v>21504</v>
      </c>
      <c r="T1473" s="5">
        <v>17925</v>
      </c>
      <c r="U1473" s="5">
        <v>20118</v>
      </c>
      <c r="V1473" s="5">
        <v>4736</v>
      </c>
      <c r="W1473" s="5">
        <v>1018</v>
      </c>
      <c r="X1473" s="5">
        <v>61118</v>
      </c>
      <c r="Y1473" s="5">
        <v>2820</v>
      </c>
    </row>
    <row r="1474" spans="1:25" x14ac:dyDescent="0.3">
      <c r="A1474" s="1">
        <v>4072456</v>
      </c>
      <c r="B1474" s="1" t="s">
        <v>30</v>
      </c>
      <c r="C1474" s="2"/>
      <c r="D1474" s="4" t="s">
        <v>78</v>
      </c>
      <c r="E1474" s="4">
        <v>4072456</v>
      </c>
      <c r="F1474" s="5">
        <v>0</v>
      </c>
      <c r="G1474" s="5">
        <v>17934</v>
      </c>
      <c r="H1474" s="5">
        <v>12634</v>
      </c>
      <c r="I1474" s="5">
        <v>51938</v>
      </c>
      <c r="J1474" s="5">
        <v>1385</v>
      </c>
      <c r="K1474" s="5" t="s">
        <v>33</v>
      </c>
      <c r="L1474" s="5">
        <v>83892</v>
      </c>
      <c r="M1474" s="5">
        <v>121047</v>
      </c>
      <c r="N1474" s="5">
        <v>43681</v>
      </c>
      <c r="O1474" s="5">
        <v>4167</v>
      </c>
      <c r="P1474" s="5">
        <v>2656</v>
      </c>
      <c r="Q1474" s="5" t="s">
        <v>33</v>
      </c>
      <c r="R1474" s="5" t="s">
        <v>33</v>
      </c>
      <c r="S1474" s="5">
        <v>18273</v>
      </c>
      <c r="T1474" s="5">
        <v>18685</v>
      </c>
      <c r="U1474" s="5">
        <v>16546</v>
      </c>
      <c r="V1474" s="5">
        <v>3448</v>
      </c>
      <c r="W1474" s="5">
        <v>409</v>
      </c>
      <c r="X1474" s="5">
        <v>55314</v>
      </c>
      <c r="Y1474" s="5">
        <v>2510</v>
      </c>
    </row>
    <row r="1475" spans="1:25" x14ac:dyDescent="0.3">
      <c r="A1475" s="1">
        <v>4072456</v>
      </c>
      <c r="B1475" s="1" t="s">
        <v>31</v>
      </c>
      <c r="C1475" s="2"/>
      <c r="D1475" s="4" t="s">
        <v>78</v>
      </c>
      <c r="E1475" s="4">
        <v>4072456</v>
      </c>
      <c r="F1475" s="5">
        <v>0</v>
      </c>
      <c r="G1475" s="5">
        <v>12254</v>
      </c>
      <c r="H1475" s="5">
        <v>2921</v>
      </c>
      <c r="I1475" s="5">
        <v>50473</v>
      </c>
      <c r="J1475" s="5">
        <v>1380</v>
      </c>
      <c r="K1475" s="5" t="s">
        <v>33</v>
      </c>
      <c r="L1475" s="5">
        <v>67028</v>
      </c>
      <c r="M1475" s="5">
        <v>138147</v>
      </c>
      <c r="N1475" s="5">
        <v>54874</v>
      </c>
      <c r="O1475" s="5">
        <v>4167</v>
      </c>
      <c r="P1475" s="5">
        <v>2556</v>
      </c>
      <c r="Q1475" s="5" t="s">
        <v>33</v>
      </c>
      <c r="R1475" s="5" t="s">
        <v>33</v>
      </c>
      <c r="S1475" s="5">
        <v>17011</v>
      </c>
      <c r="T1475" s="5">
        <v>23287</v>
      </c>
      <c r="U1475" s="5">
        <v>14579</v>
      </c>
      <c r="V1475" s="5">
        <v>2314</v>
      </c>
      <c r="W1475" s="5">
        <v>477</v>
      </c>
      <c r="X1475" s="5">
        <v>52291</v>
      </c>
      <c r="Y1475" s="5">
        <v>3236</v>
      </c>
    </row>
    <row r="1476" spans="1:25" x14ac:dyDescent="0.3">
      <c r="A1476" s="1">
        <v>4000843</v>
      </c>
      <c r="B1476" s="1" t="s">
        <v>0</v>
      </c>
      <c r="C1476" s="2"/>
      <c r="D1476" s="4" t="s">
        <v>79</v>
      </c>
      <c r="E1476" s="4">
        <v>4000843</v>
      </c>
      <c r="F1476" s="5">
        <v>967</v>
      </c>
      <c r="G1476" s="5">
        <v>26800</v>
      </c>
      <c r="H1476" s="5">
        <v>32331</v>
      </c>
      <c r="I1476" s="5">
        <v>106062</v>
      </c>
      <c r="J1476" s="5">
        <v>6996</v>
      </c>
      <c r="K1476" s="5">
        <v>0</v>
      </c>
      <c r="L1476" s="5">
        <v>173155</v>
      </c>
      <c r="M1476" s="5">
        <v>273622</v>
      </c>
      <c r="N1476" s="5">
        <v>17884</v>
      </c>
      <c r="O1476" s="5">
        <v>42811</v>
      </c>
      <c r="P1476" s="5">
        <v>1943</v>
      </c>
      <c r="Q1476" s="5">
        <v>3124</v>
      </c>
      <c r="R1476" s="5">
        <v>0</v>
      </c>
      <c r="S1476" s="5">
        <v>18249</v>
      </c>
      <c r="T1476" s="5">
        <v>16859</v>
      </c>
      <c r="U1476" s="5">
        <v>13429</v>
      </c>
      <c r="V1476" s="5">
        <v>26864</v>
      </c>
      <c r="W1476" s="5">
        <v>395</v>
      </c>
      <c r="X1476" s="5">
        <v>92028</v>
      </c>
      <c r="Y1476" s="5">
        <v>4359</v>
      </c>
    </row>
    <row r="1477" spans="1:25" x14ac:dyDescent="0.3">
      <c r="A1477" s="1">
        <v>4000843</v>
      </c>
      <c r="B1477" s="1" t="s">
        <v>1</v>
      </c>
      <c r="C1477" s="2"/>
      <c r="D1477" s="4" t="s">
        <v>79</v>
      </c>
      <c r="E1477" s="4">
        <v>4000843</v>
      </c>
      <c r="F1477" s="5">
        <v>249</v>
      </c>
      <c r="G1477" s="5">
        <v>24497</v>
      </c>
      <c r="H1477" s="5">
        <v>28958</v>
      </c>
      <c r="I1477" s="5">
        <v>78353</v>
      </c>
      <c r="J1477" s="5">
        <v>5866</v>
      </c>
      <c r="K1477" s="5">
        <v>0</v>
      </c>
      <c r="L1477" s="5">
        <v>137922</v>
      </c>
      <c r="M1477" s="5">
        <v>263444</v>
      </c>
      <c r="N1477" s="5">
        <v>27151</v>
      </c>
      <c r="O1477" s="5">
        <v>43760</v>
      </c>
      <c r="P1477" s="5">
        <v>2560</v>
      </c>
      <c r="Q1477" s="5">
        <v>3195</v>
      </c>
      <c r="R1477" s="5">
        <v>0</v>
      </c>
      <c r="S1477" s="5">
        <v>19214</v>
      </c>
      <c r="T1477" s="5">
        <v>17027</v>
      </c>
      <c r="U1477" s="5">
        <v>13096</v>
      </c>
      <c r="V1477" s="5">
        <v>39618</v>
      </c>
      <c r="W1477" s="5">
        <v>355</v>
      </c>
      <c r="X1477" s="5">
        <v>89831</v>
      </c>
      <c r="Y1477" s="5">
        <v>4147</v>
      </c>
    </row>
    <row r="1478" spans="1:25" x14ac:dyDescent="0.3">
      <c r="A1478" s="1">
        <v>4000843</v>
      </c>
      <c r="B1478" s="1" t="s">
        <v>2</v>
      </c>
      <c r="C1478" s="2"/>
      <c r="D1478" s="4" t="s">
        <v>79</v>
      </c>
      <c r="E1478" s="4">
        <v>4000843</v>
      </c>
      <c r="F1478" s="5">
        <v>1483</v>
      </c>
      <c r="G1478" s="5">
        <v>28903</v>
      </c>
      <c r="H1478" s="5">
        <v>10838</v>
      </c>
      <c r="I1478" s="5">
        <v>77273</v>
      </c>
      <c r="J1478" s="5">
        <v>8710</v>
      </c>
      <c r="K1478" s="5">
        <v>0</v>
      </c>
      <c r="L1478" s="5">
        <v>127206</v>
      </c>
      <c r="M1478" s="5">
        <v>223937</v>
      </c>
      <c r="N1478" s="5">
        <v>30006</v>
      </c>
      <c r="O1478" s="5">
        <v>43809</v>
      </c>
      <c r="P1478" s="5">
        <v>3536</v>
      </c>
      <c r="Q1478" s="5">
        <v>3144</v>
      </c>
      <c r="R1478" s="5">
        <v>0</v>
      </c>
      <c r="S1478" s="5">
        <v>18918</v>
      </c>
      <c r="T1478" s="5">
        <v>16154</v>
      </c>
      <c r="U1478" s="5">
        <v>12350</v>
      </c>
      <c r="V1478" s="5">
        <v>41835</v>
      </c>
      <c r="W1478" s="5">
        <v>309</v>
      </c>
      <c r="X1478" s="5">
        <v>81375</v>
      </c>
      <c r="Y1478" s="5">
        <v>3653</v>
      </c>
    </row>
    <row r="1479" spans="1:25" x14ac:dyDescent="0.3">
      <c r="A1479" s="1">
        <v>4000843</v>
      </c>
      <c r="B1479" s="1" t="s">
        <v>3</v>
      </c>
      <c r="C1479" s="2"/>
      <c r="D1479" s="4" t="s">
        <v>79</v>
      </c>
      <c r="E1479" s="4">
        <v>4000843</v>
      </c>
      <c r="F1479" s="5">
        <v>514</v>
      </c>
      <c r="G1479" s="5">
        <v>84589</v>
      </c>
      <c r="H1479" s="5">
        <v>19357</v>
      </c>
      <c r="I1479" s="5">
        <v>70091</v>
      </c>
      <c r="J1479" s="5">
        <v>8133</v>
      </c>
      <c r="K1479" s="5">
        <v>0</v>
      </c>
      <c r="L1479" s="5">
        <v>182684</v>
      </c>
      <c r="M1479" s="5">
        <v>242342</v>
      </c>
      <c r="N1479" s="5">
        <v>34821</v>
      </c>
      <c r="O1479" s="5">
        <v>34632</v>
      </c>
      <c r="P1479" s="5">
        <v>2739</v>
      </c>
      <c r="Q1479" s="5">
        <v>2677</v>
      </c>
      <c r="R1479" s="5">
        <v>0</v>
      </c>
      <c r="S1479" s="5">
        <v>18237</v>
      </c>
      <c r="T1479" s="5">
        <v>16635</v>
      </c>
      <c r="U1479" s="5">
        <v>12344</v>
      </c>
      <c r="V1479" s="5">
        <v>31427</v>
      </c>
      <c r="W1479" s="5">
        <v>274</v>
      </c>
      <c r="X1479" s="5">
        <v>78012</v>
      </c>
      <c r="Y1479" s="5">
        <v>3434</v>
      </c>
    </row>
    <row r="1480" spans="1:25" x14ac:dyDescent="0.3">
      <c r="A1480" s="1">
        <v>4000843</v>
      </c>
      <c r="B1480" s="1" t="s">
        <v>4</v>
      </c>
      <c r="C1480" s="2"/>
      <c r="D1480" s="4" t="s">
        <v>79</v>
      </c>
      <c r="E1480" s="4">
        <v>4000843</v>
      </c>
      <c r="F1480" s="5">
        <v>158</v>
      </c>
      <c r="G1480" s="5">
        <v>103209</v>
      </c>
      <c r="H1480" s="5">
        <v>10837</v>
      </c>
      <c r="I1480" s="5">
        <v>68176</v>
      </c>
      <c r="J1480" s="5">
        <v>9977</v>
      </c>
      <c r="K1480" s="5">
        <v>0</v>
      </c>
      <c r="L1480" s="5">
        <v>192357</v>
      </c>
      <c r="M1480" s="5">
        <v>235911</v>
      </c>
      <c r="N1480" s="5">
        <v>31933</v>
      </c>
      <c r="O1480" s="5">
        <v>37080</v>
      </c>
      <c r="P1480" s="5">
        <v>2490</v>
      </c>
      <c r="Q1480" s="5">
        <v>2973</v>
      </c>
      <c r="R1480" s="5">
        <v>0</v>
      </c>
      <c r="S1480" s="5">
        <v>16041</v>
      </c>
      <c r="T1480" s="5">
        <v>15803</v>
      </c>
      <c r="U1480" s="5">
        <v>12314</v>
      </c>
      <c r="V1480" s="5">
        <v>36440</v>
      </c>
      <c r="W1480" s="5">
        <v>263</v>
      </c>
      <c r="X1480" s="5">
        <v>76614</v>
      </c>
      <c r="Y1480" s="5">
        <v>3065</v>
      </c>
    </row>
    <row r="1481" spans="1:25" x14ac:dyDescent="0.3">
      <c r="A1481" s="1">
        <v>4000843</v>
      </c>
      <c r="B1481" s="1" t="s">
        <v>5</v>
      </c>
      <c r="C1481" s="2"/>
      <c r="D1481" s="4" t="s">
        <v>79</v>
      </c>
      <c r="E1481" s="4">
        <v>4000843</v>
      </c>
      <c r="F1481" s="5">
        <v>-81</v>
      </c>
      <c r="G1481" s="5">
        <v>32223</v>
      </c>
      <c r="H1481" s="5">
        <v>13853</v>
      </c>
      <c r="I1481" s="5">
        <v>52029</v>
      </c>
      <c r="J1481" s="5">
        <v>14440</v>
      </c>
      <c r="K1481" s="5">
        <v>0</v>
      </c>
      <c r="L1481" s="5">
        <v>112464</v>
      </c>
      <c r="M1481" s="5">
        <v>306608</v>
      </c>
      <c r="N1481" s="5">
        <v>32563</v>
      </c>
      <c r="O1481" s="5">
        <v>34144</v>
      </c>
      <c r="P1481" s="5">
        <v>3793</v>
      </c>
      <c r="Q1481" s="5">
        <v>2675</v>
      </c>
      <c r="R1481" s="5">
        <v>0</v>
      </c>
      <c r="S1481" s="5">
        <v>16595</v>
      </c>
      <c r="T1481" s="5">
        <v>15706</v>
      </c>
      <c r="U1481" s="5">
        <v>12119</v>
      </c>
      <c r="V1481" s="5">
        <v>21176</v>
      </c>
      <c r="W1481" s="5">
        <v>219</v>
      </c>
      <c r="X1481" s="5">
        <v>71929</v>
      </c>
      <c r="Y1481" s="5">
        <v>2686</v>
      </c>
    </row>
    <row r="1482" spans="1:25" x14ac:dyDescent="0.3">
      <c r="A1482" s="1">
        <v>4000843</v>
      </c>
      <c r="B1482" s="1" t="s">
        <v>6</v>
      </c>
      <c r="C1482" s="2"/>
      <c r="D1482" s="4" t="s">
        <v>79</v>
      </c>
      <c r="E1482" s="4">
        <v>4000843</v>
      </c>
      <c r="F1482" s="5">
        <v>3533</v>
      </c>
      <c r="G1482" s="5">
        <v>35071</v>
      </c>
      <c r="H1482" s="5">
        <v>22617</v>
      </c>
      <c r="I1482" s="5">
        <v>59334</v>
      </c>
      <c r="J1482" s="5">
        <v>10731</v>
      </c>
      <c r="K1482" s="5">
        <v>0</v>
      </c>
      <c r="L1482" s="5">
        <v>131286</v>
      </c>
      <c r="M1482" s="5">
        <v>269248</v>
      </c>
      <c r="N1482" s="5">
        <v>30484</v>
      </c>
      <c r="O1482" s="5">
        <v>21406</v>
      </c>
      <c r="P1482" s="5">
        <v>-146</v>
      </c>
      <c r="Q1482" s="5">
        <v>2091</v>
      </c>
      <c r="R1482" s="5">
        <v>0</v>
      </c>
      <c r="S1482" s="5">
        <v>15047</v>
      </c>
      <c r="T1482" s="5">
        <v>13957</v>
      </c>
      <c r="U1482" s="5">
        <v>12307</v>
      </c>
      <c r="V1482" s="5">
        <v>14906</v>
      </c>
      <c r="W1482" s="5">
        <v>224</v>
      </c>
      <c r="X1482" s="5">
        <v>71967</v>
      </c>
      <c r="Y1482" s="5">
        <v>2570</v>
      </c>
    </row>
    <row r="1483" spans="1:25" x14ac:dyDescent="0.3">
      <c r="A1483" s="1">
        <v>4000843</v>
      </c>
      <c r="B1483" s="1" t="s">
        <v>7</v>
      </c>
      <c r="C1483" s="2"/>
      <c r="D1483" s="4" t="s">
        <v>79</v>
      </c>
      <c r="E1483" s="4">
        <v>4000843</v>
      </c>
      <c r="F1483" s="5">
        <v>1315</v>
      </c>
      <c r="G1483" s="5">
        <v>41850</v>
      </c>
      <c r="H1483" s="5">
        <v>16685</v>
      </c>
      <c r="I1483" s="5">
        <v>49313</v>
      </c>
      <c r="J1483" s="5">
        <v>8223</v>
      </c>
      <c r="K1483" s="5">
        <v>0</v>
      </c>
      <c r="L1483" s="5">
        <v>117386</v>
      </c>
      <c r="M1483" s="5">
        <v>268981</v>
      </c>
      <c r="N1483" s="5">
        <v>29089</v>
      </c>
      <c r="O1483" s="5">
        <v>17166</v>
      </c>
      <c r="P1483" s="5">
        <v>2775</v>
      </c>
      <c r="Q1483" s="5">
        <v>1369</v>
      </c>
      <c r="R1483" s="5">
        <v>0</v>
      </c>
      <c r="S1483" s="5">
        <v>14390</v>
      </c>
      <c r="T1483" s="5">
        <v>13805</v>
      </c>
      <c r="U1483" s="5">
        <v>15114</v>
      </c>
      <c r="V1483" s="5">
        <v>1470</v>
      </c>
      <c r="W1483" s="5">
        <v>262</v>
      </c>
      <c r="X1483" s="5">
        <v>72836</v>
      </c>
      <c r="Y1483" s="5">
        <v>2508</v>
      </c>
    </row>
    <row r="1484" spans="1:25" x14ac:dyDescent="0.3">
      <c r="A1484" s="1">
        <v>4000843</v>
      </c>
      <c r="B1484" s="1" t="s">
        <v>8</v>
      </c>
      <c r="C1484" s="2"/>
      <c r="D1484" s="4" t="s">
        <v>79</v>
      </c>
      <c r="E1484" s="4">
        <v>4000843</v>
      </c>
      <c r="F1484" s="5">
        <v>9113</v>
      </c>
      <c r="G1484" s="5">
        <v>38914</v>
      </c>
      <c r="H1484" s="5">
        <v>14966</v>
      </c>
      <c r="I1484" s="5">
        <v>48779</v>
      </c>
      <c r="J1484" s="5">
        <v>7537</v>
      </c>
      <c r="K1484" s="5">
        <v>0</v>
      </c>
      <c r="L1484" s="5">
        <v>119309</v>
      </c>
      <c r="M1484" s="5">
        <v>310148</v>
      </c>
      <c r="N1484" s="5">
        <v>33641</v>
      </c>
      <c r="O1484" s="5">
        <v>17398</v>
      </c>
      <c r="P1484" s="5">
        <v>2280</v>
      </c>
      <c r="Q1484" s="5">
        <v>1186</v>
      </c>
      <c r="R1484" s="5">
        <v>0</v>
      </c>
      <c r="S1484" s="5">
        <v>15084</v>
      </c>
      <c r="T1484" s="5">
        <v>13731</v>
      </c>
      <c r="U1484" s="5">
        <v>18840</v>
      </c>
      <c r="V1484" s="5">
        <v>3164</v>
      </c>
      <c r="W1484" s="5">
        <v>276</v>
      </c>
      <c r="X1484" s="5">
        <v>68133</v>
      </c>
      <c r="Y1484" s="5">
        <v>2372</v>
      </c>
    </row>
    <row r="1485" spans="1:25" x14ac:dyDescent="0.3">
      <c r="A1485" s="1">
        <v>4000843</v>
      </c>
      <c r="B1485" s="1" t="s">
        <v>9</v>
      </c>
      <c r="C1485" s="2"/>
      <c r="D1485" s="4" t="s">
        <v>79</v>
      </c>
      <c r="E1485" s="4">
        <v>4000843</v>
      </c>
      <c r="F1485" s="5">
        <v>1349</v>
      </c>
      <c r="G1485" s="5">
        <v>338456</v>
      </c>
      <c r="H1485" s="5">
        <v>19977</v>
      </c>
      <c r="I1485" s="5">
        <v>43019</v>
      </c>
      <c r="J1485" s="5">
        <v>24503</v>
      </c>
      <c r="K1485" s="5">
        <v>0</v>
      </c>
      <c r="L1485" s="5">
        <v>427304</v>
      </c>
      <c r="M1485" s="5">
        <v>311696</v>
      </c>
      <c r="N1485" s="5">
        <v>26920</v>
      </c>
      <c r="O1485" s="5">
        <v>17769</v>
      </c>
      <c r="P1485" s="5">
        <v>2726</v>
      </c>
      <c r="Q1485" s="5">
        <v>1030</v>
      </c>
      <c r="R1485" s="5">
        <v>0</v>
      </c>
      <c r="S1485" s="5">
        <v>17214</v>
      </c>
      <c r="T1485" s="5">
        <v>13030</v>
      </c>
      <c r="U1485" s="5">
        <v>16753</v>
      </c>
      <c r="V1485" s="5">
        <v>1607</v>
      </c>
      <c r="W1485" s="5">
        <v>389</v>
      </c>
      <c r="X1485" s="5">
        <v>59372</v>
      </c>
      <c r="Y1485" s="5">
        <v>2534</v>
      </c>
    </row>
    <row r="1486" spans="1:25" x14ac:dyDescent="0.3">
      <c r="A1486" s="1">
        <v>4000843</v>
      </c>
      <c r="B1486" s="1" t="s">
        <v>10</v>
      </c>
      <c r="C1486" s="2"/>
      <c r="D1486" s="4" t="s">
        <v>79</v>
      </c>
      <c r="E1486" s="4">
        <v>4000843</v>
      </c>
      <c r="F1486" s="5">
        <v>48</v>
      </c>
      <c r="G1486" s="5">
        <v>270332</v>
      </c>
      <c r="H1486" s="5">
        <v>15855</v>
      </c>
      <c r="I1486" s="5">
        <v>52688</v>
      </c>
      <c r="J1486" s="5">
        <v>14314</v>
      </c>
      <c r="K1486" s="5">
        <v>0</v>
      </c>
      <c r="L1486" s="5">
        <v>353237</v>
      </c>
      <c r="M1486" s="5">
        <v>289048</v>
      </c>
      <c r="N1486" s="5">
        <v>25781</v>
      </c>
      <c r="O1486" s="5">
        <v>18381</v>
      </c>
      <c r="P1486" s="5">
        <v>2194</v>
      </c>
      <c r="Q1486" s="5">
        <v>1229</v>
      </c>
      <c r="R1486" s="5">
        <v>0</v>
      </c>
      <c r="S1486" s="5">
        <v>15337</v>
      </c>
      <c r="T1486" s="5">
        <v>15413</v>
      </c>
      <c r="U1486" s="5">
        <v>15199</v>
      </c>
      <c r="V1486" s="5">
        <v>1389</v>
      </c>
      <c r="W1486" s="5">
        <v>483</v>
      </c>
      <c r="X1486" s="5">
        <v>63853</v>
      </c>
      <c r="Y1486" s="5">
        <v>3123</v>
      </c>
    </row>
    <row r="1487" spans="1:25" x14ac:dyDescent="0.3">
      <c r="A1487" s="1">
        <v>4000843</v>
      </c>
      <c r="B1487" s="1" t="s">
        <v>11</v>
      </c>
      <c r="C1487" s="2"/>
      <c r="D1487" s="4" t="s">
        <v>79</v>
      </c>
      <c r="E1487" s="4">
        <v>4000843</v>
      </c>
      <c r="F1487" s="5">
        <v>22118</v>
      </c>
      <c r="G1487" s="5">
        <v>161579</v>
      </c>
      <c r="H1487" s="5">
        <v>5645</v>
      </c>
      <c r="I1487" s="5">
        <v>76434</v>
      </c>
      <c r="J1487" s="5">
        <v>17883</v>
      </c>
      <c r="K1487" s="5">
        <v>0</v>
      </c>
      <c r="L1487" s="5">
        <v>283659</v>
      </c>
      <c r="M1487" s="5">
        <v>396960</v>
      </c>
      <c r="N1487" s="5">
        <v>29297</v>
      </c>
      <c r="O1487" s="5">
        <v>31749</v>
      </c>
      <c r="P1487" s="5">
        <v>3114</v>
      </c>
      <c r="Q1487" s="5">
        <v>110</v>
      </c>
      <c r="R1487" s="5">
        <v>0</v>
      </c>
      <c r="S1487" s="5">
        <v>14804</v>
      </c>
      <c r="T1487" s="5">
        <v>19102</v>
      </c>
      <c r="U1487" s="5">
        <v>15241</v>
      </c>
      <c r="V1487" s="5">
        <v>585</v>
      </c>
      <c r="W1487" s="5">
        <v>372</v>
      </c>
      <c r="X1487" s="5">
        <v>91318</v>
      </c>
      <c r="Y1487" s="5">
        <v>3914</v>
      </c>
    </row>
    <row r="1488" spans="1:25" x14ac:dyDescent="0.3">
      <c r="A1488" s="1">
        <v>4000843</v>
      </c>
      <c r="B1488" s="1" t="s">
        <v>12</v>
      </c>
      <c r="C1488" s="2"/>
      <c r="D1488" s="4" t="s">
        <v>79</v>
      </c>
      <c r="E1488" s="4">
        <v>4000843</v>
      </c>
      <c r="F1488" s="5">
        <v>0</v>
      </c>
      <c r="G1488" s="5">
        <v>21446</v>
      </c>
      <c r="H1488" s="5">
        <v>3217</v>
      </c>
      <c r="I1488" s="5">
        <v>53729</v>
      </c>
      <c r="J1488" s="5">
        <v>3805</v>
      </c>
      <c r="K1488" s="5">
        <v>0</v>
      </c>
      <c r="L1488" s="5">
        <v>82196</v>
      </c>
      <c r="M1488" s="5">
        <v>468768</v>
      </c>
      <c r="N1488" s="5">
        <v>27250</v>
      </c>
      <c r="O1488" s="5">
        <v>32027</v>
      </c>
      <c r="P1488" s="5">
        <v>2835</v>
      </c>
      <c r="Q1488" s="5">
        <v>0</v>
      </c>
      <c r="R1488" s="5">
        <v>0</v>
      </c>
      <c r="S1488" s="5">
        <v>17110</v>
      </c>
      <c r="T1488" s="5">
        <v>19162</v>
      </c>
      <c r="U1488" s="5">
        <v>16846</v>
      </c>
      <c r="V1488" s="5">
        <v>438</v>
      </c>
      <c r="W1488" s="5">
        <v>595</v>
      </c>
      <c r="X1488" s="5">
        <v>94224</v>
      </c>
      <c r="Y1488" s="5">
        <v>3271</v>
      </c>
    </row>
    <row r="1489" spans="1:25" x14ac:dyDescent="0.3">
      <c r="A1489" s="1">
        <v>4000843</v>
      </c>
      <c r="B1489" s="1" t="s">
        <v>13</v>
      </c>
      <c r="C1489" s="2"/>
      <c r="D1489" s="4" t="s">
        <v>79</v>
      </c>
      <c r="E1489" s="4">
        <v>4000843</v>
      </c>
      <c r="F1489" s="5">
        <v>24</v>
      </c>
      <c r="G1489" s="5">
        <v>32124</v>
      </c>
      <c r="H1489" s="5">
        <v>19079</v>
      </c>
      <c r="I1489" s="5">
        <v>61666</v>
      </c>
      <c r="J1489" s="5">
        <v>2974</v>
      </c>
      <c r="K1489" s="5">
        <v>0</v>
      </c>
      <c r="L1489" s="5">
        <v>115866</v>
      </c>
      <c r="M1489" s="5">
        <v>519192</v>
      </c>
      <c r="N1489" s="5">
        <v>28052</v>
      </c>
      <c r="O1489" s="5">
        <v>35171</v>
      </c>
      <c r="P1489" s="5">
        <v>3942</v>
      </c>
      <c r="Q1489" s="5">
        <v>0</v>
      </c>
      <c r="R1489" s="5">
        <v>0</v>
      </c>
      <c r="S1489" s="5">
        <v>18179</v>
      </c>
      <c r="T1489" s="5">
        <v>20554</v>
      </c>
      <c r="U1489" s="5">
        <v>20181</v>
      </c>
      <c r="V1489" s="5">
        <v>590</v>
      </c>
      <c r="W1489" s="5">
        <v>682</v>
      </c>
      <c r="X1489" s="5">
        <v>99407</v>
      </c>
      <c r="Y1489" s="5">
        <v>4113</v>
      </c>
    </row>
    <row r="1490" spans="1:25" x14ac:dyDescent="0.3">
      <c r="A1490" s="1">
        <v>4000843</v>
      </c>
      <c r="B1490" s="1" t="s">
        <v>14</v>
      </c>
      <c r="C1490" s="2"/>
      <c r="D1490" s="4" t="s">
        <v>79</v>
      </c>
      <c r="E1490" s="4">
        <v>4000843</v>
      </c>
      <c r="F1490" s="5">
        <v>0</v>
      </c>
      <c r="G1490" s="5">
        <v>130046</v>
      </c>
      <c r="H1490" s="5">
        <v>40981</v>
      </c>
      <c r="I1490" s="5">
        <v>76575</v>
      </c>
      <c r="J1490" s="5">
        <v>3064</v>
      </c>
      <c r="K1490" s="5" t="s">
        <v>33</v>
      </c>
      <c r="L1490" s="5">
        <v>250665</v>
      </c>
      <c r="M1490" s="5">
        <v>475312</v>
      </c>
      <c r="N1490" s="5">
        <v>24984</v>
      </c>
      <c r="O1490" s="5">
        <v>25735</v>
      </c>
      <c r="P1490" s="5">
        <v>2878</v>
      </c>
      <c r="Q1490" s="5" t="s">
        <v>33</v>
      </c>
      <c r="R1490" s="5" t="s">
        <v>33</v>
      </c>
      <c r="S1490" s="5">
        <v>16428</v>
      </c>
      <c r="T1490" s="5">
        <v>22344</v>
      </c>
      <c r="U1490" s="5">
        <v>18879</v>
      </c>
      <c r="V1490" s="5">
        <v>681</v>
      </c>
      <c r="W1490" s="5">
        <v>788</v>
      </c>
      <c r="X1490" s="5">
        <v>83388</v>
      </c>
      <c r="Y1490" s="5">
        <v>3370</v>
      </c>
    </row>
    <row r="1491" spans="1:25" x14ac:dyDescent="0.3">
      <c r="A1491" s="1">
        <v>4000843</v>
      </c>
      <c r="B1491" s="1" t="s">
        <v>15</v>
      </c>
      <c r="C1491" s="2"/>
      <c r="D1491" s="4" t="s">
        <v>79</v>
      </c>
      <c r="E1491" s="4">
        <v>4000843</v>
      </c>
      <c r="F1491" s="5">
        <v>7</v>
      </c>
      <c r="G1491" s="5">
        <v>19633</v>
      </c>
      <c r="H1491" s="5">
        <v>17783</v>
      </c>
      <c r="I1491" s="5">
        <v>49056</v>
      </c>
      <c r="J1491" s="5">
        <v>1267</v>
      </c>
      <c r="K1491" s="5" t="s">
        <v>33</v>
      </c>
      <c r="L1491" s="5">
        <v>87745</v>
      </c>
      <c r="M1491" s="5">
        <v>397449</v>
      </c>
      <c r="N1491" s="5">
        <v>25420</v>
      </c>
      <c r="O1491" s="5">
        <v>18984</v>
      </c>
      <c r="P1491" s="5">
        <v>3305</v>
      </c>
      <c r="Q1491" s="5" t="s">
        <v>33</v>
      </c>
      <c r="R1491" s="5" t="s">
        <v>33</v>
      </c>
      <c r="S1491" s="5">
        <v>16510</v>
      </c>
      <c r="T1491" s="5">
        <v>18778</v>
      </c>
      <c r="U1491" s="5">
        <v>17292</v>
      </c>
      <c r="V1491" s="5">
        <v>772</v>
      </c>
      <c r="W1491" s="5">
        <v>951</v>
      </c>
      <c r="X1491" s="5">
        <v>70346</v>
      </c>
      <c r="Y1491" s="5">
        <v>3558</v>
      </c>
    </row>
    <row r="1492" spans="1:25" x14ac:dyDescent="0.3">
      <c r="A1492" s="1">
        <v>4000843</v>
      </c>
      <c r="B1492" s="1" t="s">
        <v>16</v>
      </c>
      <c r="C1492" s="2"/>
      <c r="D1492" s="4" t="s">
        <v>79</v>
      </c>
      <c r="E1492" s="4">
        <v>4000843</v>
      </c>
      <c r="F1492" s="5">
        <v>38</v>
      </c>
      <c r="G1492" s="5">
        <v>43090</v>
      </c>
      <c r="H1492" s="5">
        <v>5333</v>
      </c>
      <c r="I1492" s="5">
        <v>48485</v>
      </c>
      <c r="J1492" s="5">
        <v>2571</v>
      </c>
      <c r="K1492" s="5" t="s">
        <v>33</v>
      </c>
      <c r="L1492" s="5">
        <v>99518</v>
      </c>
      <c r="M1492" s="5">
        <v>362619</v>
      </c>
      <c r="N1492" s="5">
        <v>22869</v>
      </c>
      <c r="O1492" s="5">
        <v>15763</v>
      </c>
      <c r="P1492" s="5">
        <v>3432</v>
      </c>
      <c r="Q1492" s="5" t="s">
        <v>33</v>
      </c>
      <c r="R1492" s="5" t="s">
        <v>33</v>
      </c>
      <c r="S1492" s="5">
        <v>14357</v>
      </c>
      <c r="T1492" s="5">
        <v>17239</v>
      </c>
      <c r="U1492" s="5">
        <v>16732</v>
      </c>
      <c r="V1492" s="5">
        <v>896</v>
      </c>
      <c r="W1492" s="5">
        <v>857</v>
      </c>
      <c r="X1492" s="5">
        <v>62301</v>
      </c>
      <c r="Y1492" s="5">
        <v>3294</v>
      </c>
    </row>
    <row r="1493" spans="1:25" x14ac:dyDescent="0.3">
      <c r="A1493" s="1">
        <v>4000843</v>
      </c>
      <c r="B1493" s="1" t="s">
        <v>17</v>
      </c>
      <c r="C1493" s="2"/>
      <c r="D1493" s="4" t="s">
        <v>79</v>
      </c>
      <c r="E1493" s="4">
        <v>4000843</v>
      </c>
      <c r="F1493" s="5">
        <v>0</v>
      </c>
      <c r="G1493" s="5">
        <v>27837</v>
      </c>
      <c r="H1493" s="5">
        <v>36213</v>
      </c>
      <c r="I1493" s="5">
        <v>64067</v>
      </c>
      <c r="J1493" s="5">
        <v>3273</v>
      </c>
      <c r="K1493" s="5" t="s">
        <v>33</v>
      </c>
      <c r="L1493" s="5">
        <v>131389</v>
      </c>
      <c r="M1493" s="5">
        <v>340958</v>
      </c>
      <c r="N1493" s="5">
        <v>21209</v>
      </c>
      <c r="O1493" s="5">
        <v>20665</v>
      </c>
      <c r="P1493" s="5">
        <v>3478</v>
      </c>
      <c r="Q1493" s="5" t="s">
        <v>33</v>
      </c>
      <c r="R1493" s="5" t="s">
        <v>33</v>
      </c>
      <c r="S1493" s="5">
        <v>17268</v>
      </c>
      <c r="T1493" s="5">
        <v>18683</v>
      </c>
      <c r="U1493" s="5">
        <v>14197</v>
      </c>
      <c r="V1493" s="5">
        <v>1285</v>
      </c>
      <c r="W1493" s="5">
        <v>1589</v>
      </c>
      <c r="X1493" s="5">
        <v>61360</v>
      </c>
      <c r="Y1493" s="5">
        <v>1016</v>
      </c>
    </row>
    <row r="1494" spans="1:25" x14ac:dyDescent="0.3">
      <c r="A1494" s="1">
        <v>4000843</v>
      </c>
      <c r="B1494" s="1" t="s">
        <v>18</v>
      </c>
      <c r="C1494" s="2"/>
      <c r="D1494" s="4" t="s">
        <v>79</v>
      </c>
      <c r="E1494" s="4">
        <v>4000843</v>
      </c>
      <c r="F1494" s="5">
        <v>36</v>
      </c>
      <c r="G1494" s="5">
        <v>38959</v>
      </c>
      <c r="H1494" s="5">
        <v>15406</v>
      </c>
      <c r="I1494" s="5">
        <v>43909</v>
      </c>
      <c r="J1494" s="5">
        <v>4330</v>
      </c>
      <c r="K1494" s="5" t="s">
        <v>33</v>
      </c>
      <c r="L1494" s="5">
        <v>102640</v>
      </c>
      <c r="M1494" s="5">
        <v>350867</v>
      </c>
      <c r="N1494" s="5">
        <v>20685</v>
      </c>
      <c r="O1494" s="5">
        <v>21841</v>
      </c>
      <c r="P1494" s="5">
        <v>3645</v>
      </c>
      <c r="Q1494" s="5" t="s">
        <v>33</v>
      </c>
      <c r="R1494" s="5" t="s">
        <v>33</v>
      </c>
      <c r="S1494" s="5">
        <v>15075</v>
      </c>
      <c r="T1494" s="5">
        <v>18215</v>
      </c>
      <c r="U1494" s="5">
        <v>16453</v>
      </c>
      <c r="V1494" s="5">
        <v>991</v>
      </c>
      <c r="W1494" s="5">
        <v>2107</v>
      </c>
      <c r="X1494" s="5">
        <v>59487</v>
      </c>
      <c r="Y1494" s="5">
        <v>489</v>
      </c>
    </row>
    <row r="1495" spans="1:25" x14ac:dyDescent="0.3">
      <c r="A1495" s="1">
        <v>4000843</v>
      </c>
      <c r="B1495" s="1" t="s">
        <v>19</v>
      </c>
      <c r="C1495" s="2"/>
      <c r="D1495" s="4" t="s">
        <v>79</v>
      </c>
      <c r="E1495" s="4">
        <v>4000843</v>
      </c>
      <c r="F1495" s="5">
        <v>0</v>
      </c>
      <c r="G1495" s="5">
        <v>20349</v>
      </c>
      <c r="H1495" s="5">
        <v>28027</v>
      </c>
      <c r="I1495" s="5">
        <v>50199</v>
      </c>
      <c r="J1495" s="5">
        <v>4489</v>
      </c>
      <c r="K1495" s="5" t="s">
        <v>33</v>
      </c>
      <c r="L1495" s="5">
        <v>103064</v>
      </c>
      <c r="M1495" s="5">
        <v>372766</v>
      </c>
      <c r="N1495" s="5">
        <v>15205</v>
      </c>
      <c r="O1495" s="5">
        <v>15494</v>
      </c>
      <c r="P1495" s="5">
        <v>3773</v>
      </c>
      <c r="Q1495" s="5" t="s">
        <v>33</v>
      </c>
      <c r="R1495" s="5" t="s">
        <v>33</v>
      </c>
      <c r="S1495" s="5">
        <v>11833</v>
      </c>
      <c r="T1495" s="5">
        <v>13681</v>
      </c>
      <c r="U1495" s="5">
        <v>14026</v>
      </c>
      <c r="V1495" s="5">
        <v>682</v>
      </c>
      <c r="W1495" s="5">
        <v>1502</v>
      </c>
      <c r="X1495" s="5">
        <v>54979</v>
      </c>
      <c r="Y1495" s="5">
        <v>809</v>
      </c>
    </row>
    <row r="1496" spans="1:25" x14ac:dyDescent="0.3">
      <c r="A1496" s="1">
        <v>4000843</v>
      </c>
      <c r="B1496" s="1" t="s">
        <v>20</v>
      </c>
      <c r="C1496" s="2"/>
      <c r="D1496" s="4" t="s">
        <v>79</v>
      </c>
      <c r="E1496" s="4">
        <v>4000843</v>
      </c>
      <c r="F1496" s="5">
        <v>0</v>
      </c>
      <c r="G1496" s="5">
        <v>11602</v>
      </c>
      <c r="H1496" s="5">
        <v>4940</v>
      </c>
      <c r="I1496" s="5">
        <v>36941</v>
      </c>
      <c r="J1496" s="5">
        <v>363</v>
      </c>
      <c r="K1496" s="5" t="s">
        <v>33</v>
      </c>
      <c r="L1496" s="5">
        <v>53846</v>
      </c>
      <c r="M1496" s="5">
        <v>318169</v>
      </c>
      <c r="N1496" s="5">
        <v>14737</v>
      </c>
      <c r="O1496" s="5">
        <v>15244</v>
      </c>
      <c r="P1496" s="5">
        <v>4118</v>
      </c>
      <c r="Q1496" s="5" t="s">
        <v>33</v>
      </c>
      <c r="R1496" s="5" t="s">
        <v>33</v>
      </c>
      <c r="S1496" s="5">
        <v>13744</v>
      </c>
      <c r="T1496" s="5">
        <v>14104</v>
      </c>
      <c r="U1496" s="5">
        <v>11084</v>
      </c>
      <c r="V1496" s="5">
        <v>581</v>
      </c>
      <c r="W1496" s="5">
        <v>1431</v>
      </c>
      <c r="X1496" s="5">
        <v>50960</v>
      </c>
      <c r="Y1496" s="5">
        <v>413</v>
      </c>
    </row>
    <row r="1497" spans="1:25" x14ac:dyDescent="0.3">
      <c r="A1497" s="1">
        <v>4000843</v>
      </c>
      <c r="B1497" s="1" t="s">
        <v>21</v>
      </c>
      <c r="C1497" s="2"/>
      <c r="D1497" s="4" t="s">
        <v>79</v>
      </c>
      <c r="E1497" s="4">
        <v>4000843</v>
      </c>
      <c r="F1497" s="5">
        <v>0</v>
      </c>
      <c r="G1497" s="5">
        <v>11528</v>
      </c>
      <c r="H1497" s="5">
        <v>7476</v>
      </c>
      <c r="I1497" s="5">
        <v>38360</v>
      </c>
      <c r="J1497" s="5">
        <v>6014</v>
      </c>
      <c r="K1497" s="5" t="s">
        <v>33</v>
      </c>
      <c r="L1497" s="5">
        <v>63378</v>
      </c>
      <c r="M1497" s="5">
        <v>257715</v>
      </c>
      <c r="N1497" s="5">
        <v>13810</v>
      </c>
      <c r="O1497" s="5">
        <v>12853</v>
      </c>
      <c r="P1497" s="5">
        <v>3560</v>
      </c>
      <c r="Q1497" s="5" t="s">
        <v>33</v>
      </c>
      <c r="R1497" s="5" t="s">
        <v>33</v>
      </c>
      <c r="S1497" s="5">
        <v>13394</v>
      </c>
      <c r="T1497" s="5">
        <v>15166</v>
      </c>
      <c r="U1497" s="5">
        <v>11629</v>
      </c>
      <c r="V1497" s="5">
        <v>371</v>
      </c>
      <c r="W1497" s="5">
        <v>1805</v>
      </c>
      <c r="X1497" s="5">
        <v>49464</v>
      </c>
      <c r="Y1497" s="5">
        <v>138</v>
      </c>
    </row>
    <row r="1498" spans="1:25" x14ac:dyDescent="0.3">
      <c r="A1498" s="1">
        <v>4000843</v>
      </c>
      <c r="B1498" s="1" t="s">
        <v>22</v>
      </c>
      <c r="C1498" s="2"/>
      <c r="D1498" s="4" t="s">
        <v>79</v>
      </c>
      <c r="E1498" s="4">
        <v>4000843</v>
      </c>
      <c r="F1498" s="5">
        <v>0</v>
      </c>
      <c r="G1498" s="5">
        <v>9450</v>
      </c>
      <c r="H1498" s="5">
        <v>10184</v>
      </c>
      <c r="I1498" s="5">
        <v>50709</v>
      </c>
      <c r="J1498" s="5">
        <v>3492</v>
      </c>
      <c r="K1498" s="5" t="s">
        <v>33</v>
      </c>
      <c r="L1498" s="5">
        <v>73836</v>
      </c>
      <c r="M1498" s="5">
        <v>222909</v>
      </c>
      <c r="N1498" s="5">
        <v>16229</v>
      </c>
      <c r="O1498" s="5">
        <v>6654</v>
      </c>
      <c r="P1498" s="5">
        <v>3461</v>
      </c>
      <c r="Q1498" s="5" t="s">
        <v>33</v>
      </c>
      <c r="R1498" s="5" t="s">
        <v>33</v>
      </c>
      <c r="S1498" s="5">
        <v>9737</v>
      </c>
      <c r="T1498" s="5">
        <v>13254</v>
      </c>
      <c r="U1498" s="5">
        <v>12739</v>
      </c>
      <c r="V1498" s="5">
        <v>301</v>
      </c>
      <c r="W1498" s="5">
        <v>2660</v>
      </c>
      <c r="X1498" s="5">
        <v>64346</v>
      </c>
      <c r="Y1498" s="5">
        <v>2549</v>
      </c>
    </row>
    <row r="1499" spans="1:25" x14ac:dyDescent="0.3">
      <c r="A1499" s="1">
        <v>4000843</v>
      </c>
      <c r="B1499" s="1" t="s">
        <v>23</v>
      </c>
      <c r="C1499" s="2"/>
      <c r="D1499" s="4" t="s">
        <v>79</v>
      </c>
      <c r="E1499" s="4">
        <v>4000843</v>
      </c>
      <c r="F1499" s="5">
        <v>0</v>
      </c>
      <c r="G1499" s="5">
        <v>12895</v>
      </c>
      <c r="H1499" s="5">
        <v>9792</v>
      </c>
      <c r="I1499" s="5">
        <v>37267</v>
      </c>
      <c r="J1499" s="5">
        <v>2894</v>
      </c>
      <c r="K1499" s="5" t="s">
        <v>33</v>
      </c>
      <c r="L1499" s="5">
        <v>62849</v>
      </c>
      <c r="M1499" s="5">
        <v>201672</v>
      </c>
      <c r="N1499" s="5">
        <v>14298</v>
      </c>
      <c r="O1499" s="5">
        <v>4556</v>
      </c>
      <c r="P1499" s="5">
        <v>2444</v>
      </c>
      <c r="Q1499" s="5" t="s">
        <v>33</v>
      </c>
      <c r="R1499" s="5" t="s">
        <v>33</v>
      </c>
      <c r="S1499" s="5">
        <v>7640</v>
      </c>
      <c r="T1499" s="5">
        <v>12567</v>
      </c>
      <c r="U1499" s="5">
        <v>12535</v>
      </c>
      <c r="V1499" s="5">
        <v>412</v>
      </c>
      <c r="W1499" s="5">
        <v>2002</v>
      </c>
      <c r="X1499" s="5">
        <v>70544</v>
      </c>
      <c r="Y1499" s="5">
        <v>1405</v>
      </c>
    </row>
    <row r="1500" spans="1:25" x14ac:dyDescent="0.3">
      <c r="A1500" s="1">
        <v>4000843</v>
      </c>
      <c r="B1500" s="1" t="s">
        <v>24</v>
      </c>
      <c r="C1500" s="2"/>
      <c r="D1500" s="4" t="s">
        <v>79</v>
      </c>
      <c r="E1500" s="4">
        <v>4000843</v>
      </c>
      <c r="F1500" s="5">
        <v>0</v>
      </c>
      <c r="G1500" s="5">
        <v>8514</v>
      </c>
      <c r="H1500" s="5">
        <v>2903</v>
      </c>
      <c r="I1500" s="5">
        <v>26903</v>
      </c>
      <c r="J1500" s="5">
        <v>2449</v>
      </c>
      <c r="K1500" s="5" t="s">
        <v>33</v>
      </c>
      <c r="L1500" s="5">
        <v>40769</v>
      </c>
      <c r="M1500" s="5">
        <v>188934</v>
      </c>
      <c r="N1500" s="5">
        <v>12627</v>
      </c>
      <c r="O1500" s="5">
        <v>3937</v>
      </c>
      <c r="P1500" s="5">
        <v>1716</v>
      </c>
      <c r="Q1500" s="5" t="s">
        <v>33</v>
      </c>
      <c r="R1500" s="5" t="s">
        <v>33</v>
      </c>
      <c r="S1500" s="5">
        <v>8663</v>
      </c>
      <c r="T1500" s="5">
        <v>10645</v>
      </c>
      <c r="U1500" s="5">
        <v>11558</v>
      </c>
      <c r="V1500" s="5">
        <v>1504</v>
      </c>
      <c r="W1500" s="5">
        <v>9149</v>
      </c>
      <c r="X1500" s="5">
        <v>50420</v>
      </c>
      <c r="Y1500" s="5">
        <v>1452</v>
      </c>
    </row>
    <row r="1501" spans="1:25" x14ac:dyDescent="0.3">
      <c r="A1501" s="1">
        <v>4000843</v>
      </c>
      <c r="B1501" s="1" t="s">
        <v>25</v>
      </c>
      <c r="C1501" s="2"/>
      <c r="D1501" s="4" t="s">
        <v>79</v>
      </c>
      <c r="E1501" s="4">
        <v>4000843</v>
      </c>
      <c r="F1501" s="5">
        <v>0</v>
      </c>
      <c r="G1501" s="5">
        <v>18694</v>
      </c>
      <c r="H1501" s="5">
        <v>6675</v>
      </c>
      <c r="I1501" s="5">
        <v>31198</v>
      </c>
      <c r="J1501" s="5">
        <v>3259</v>
      </c>
      <c r="K1501" s="5" t="s">
        <v>33</v>
      </c>
      <c r="L1501" s="5">
        <v>59825</v>
      </c>
      <c r="M1501" s="5">
        <v>187306</v>
      </c>
      <c r="N1501" s="5">
        <v>14335</v>
      </c>
      <c r="O1501" s="5">
        <v>4071</v>
      </c>
      <c r="P1501" s="5">
        <v>2184</v>
      </c>
      <c r="Q1501" s="5" t="s">
        <v>33</v>
      </c>
      <c r="R1501" s="5" t="s">
        <v>33</v>
      </c>
      <c r="S1501" s="5">
        <v>9289</v>
      </c>
      <c r="T1501" s="5">
        <v>12919</v>
      </c>
      <c r="U1501" s="5">
        <v>11546</v>
      </c>
      <c r="V1501" s="5">
        <v>1120</v>
      </c>
      <c r="W1501" s="5">
        <v>2437</v>
      </c>
      <c r="X1501" s="5">
        <v>39760</v>
      </c>
      <c r="Y1501" s="5">
        <v>1987</v>
      </c>
    </row>
    <row r="1502" spans="1:25" x14ac:dyDescent="0.3">
      <c r="A1502" s="1">
        <v>4000843</v>
      </c>
      <c r="B1502" s="1" t="s">
        <v>26</v>
      </c>
      <c r="C1502" s="2"/>
      <c r="D1502" s="4" t="s">
        <v>79</v>
      </c>
      <c r="E1502" s="4">
        <v>4000843</v>
      </c>
      <c r="F1502" s="5">
        <v>216</v>
      </c>
      <c r="G1502" s="5">
        <v>46519</v>
      </c>
      <c r="H1502" s="5">
        <v>8433</v>
      </c>
      <c r="I1502" s="5">
        <v>41300</v>
      </c>
      <c r="J1502" s="5">
        <v>7061</v>
      </c>
      <c r="K1502" s="5" t="s">
        <v>33</v>
      </c>
      <c r="L1502" s="5">
        <v>103530</v>
      </c>
      <c r="M1502" s="5">
        <v>214148</v>
      </c>
      <c r="N1502" s="5">
        <v>18042</v>
      </c>
      <c r="O1502" s="5">
        <v>4178</v>
      </c>
      <c r="P1502" s="5">
        <v>2742</v>
      </c>
      <c r="Q1502" s="5" t="s">
        <v>33</v>
      </c>
      <c r="R1502" s="5" t="s">
        <v>33</v>
      </c>
      <c r="S1502" s="5">
        <v>10409</v>
      </c>
      <c r="T1502" s="5">
        <v>14180</v>
      </c>
      <c r="U1502" s="5">
        <v>13021</v>
      </c>
      <c r="V1502" s="5">
        <v>1624</v>
      </c>
      <c r="W1502" s="5">
        <v>1054</v>
      </c>
      <c r="X1502" s="5">
        <v>51555</v>
      </c>
      <c r="Y1502" s="5">
        <v>2412</v>
      </c>
    </row>
    <row r="1503" spans="1:25" x14ac:dyDescent="0.3">
      <c r="A1503" s="1">
        <v>4000843</v>
      </c>
      <c r="B1503" s="1" t="s">
        <v>27</v>
      </c>
      <c r="C1503" s="2"/>
      <c r="D1503" s="4" t="s">
        <v>79</v>
      </c>
      <c r="E1503" s="4">
        <v>4000843</v>
      </c>
      <c r="F1503" s="5">
        <v>0</v>
      </c>
      <c r="G1503" s="5">
        <v>17838</v>
      </c>
      <c r="H1503" s="5">
        <v>8988</v>
      </c>
      <c r="I1503" s="5">
        <v>40744</v>
      </c>
      <c r="J1503" s="5">
        <v>4822</v>
      </c>
      <c r="K1503" s="5" t="s">
        <v>33</v>
      </c>
      <c r="L1503" s="5">
        <v>72391</v>
      </c>
      <c r="M1503" s="5">
        <v>210136</v>
      </c>
      <c r="N1503" s="5">
        <v>15217</v>
      </c>
      <c r="O1503" s="5">
        <v>4006</v>
      </c>
      <c r="P1503" s="5">
        <v>2670</v>
      </c>
      <c r="Q1503" s="5" t="s">
        <v>33</v>
      </c>
      <c r="R1503" s="5" t="s">
        <v>33</v>
      </c>
      <c r="S1503" s="5">
        <v>9394</v>
      </c>
      <c r="T1503" s="5">
        <v>13085</v>
      </c>
      <c r="U1503" s="5">
        <v>13213</v>
      </c>
      <c r="V1503" s="5">
        <v>1542</v>
      </c>
      <c r="W1503" s="5">
        <v>851</v>
      </c>
      <c r="X1503" s="5">
        <v>39731</v>
      </c>
      <c r="Y1503" s="5">
        <v>2240</v>
      </c>
    </row>
    <row r="1504" spans="1:25" x14ac:dyDescent="0.3">
      <c r="A1504" s="1">
        <v>4000843</v>
      </c>
      <c r="B1504" s="1" t="s">
        <v>28</v>
      </c>
      <c r="C1504" s="2"/>
      <c r="D1504" s="4" t="s">
        <v>79</v>
      </c>
      <c r="E1504" s="4">
        <v>4000843</v>
      </c>
      <c r="F1504" s="5" t="s">
        <v>33</v>
      </c>
      <c r="G1504" s="5" t="s">
        <v>33</v>
      </c>
      <c r="H1504" s="5" t="s">
        <v>33</v>
      </c>
      <c r="I1504" s="5" t="s">
        <v>33</v>
      </c>
      <c r="J1504" s="5" t="s">
        <v>33</v>
      </c>
      <c r="K1504" s="5" t="s">
        <v>33</v>
      </c>
      <c r="L1504" s="5" t="s">
        <v>33</v>
      </c>
      <c r="M1504" s="5" t="s">
        <v>33</v>
      </c>
      <c r="N1504" s="5" t="s">
        <v>33</v>
      </c>
      <c r="O1504" s="5" t="s">
        <v>33</v>
      </c>
      <c r="P1504" s="5" t="s">
        <v>33</v>
      </c>
      <c r="Q1504" s="5" t="s">
        <v>33</v>
      </c>
      <c r="R1504" s="5" t="s">
        <v>33</v>
      </c>
      <c r="S1504" s="5" t="s">
        <v>33</v>
      </c>
      <c r="T1504" s="5" t="s">
        <v>33</v>
      </c>
      <c r="U1504" s="5" t="s">
        <v>33</v>
      </c>
      <c r="V1504" s="5" t="s">
        <v>33</v>
      </c>
      <c r="W1504" s="5" t="s">
        <v>33</v>
      </c>
      <c r="X1504" s="5" t="s">
        <v>33</v>
      </c>
      <c r="Y1504" s="5" t="s">
        <v>33</v>
      </c>
    </row>
    <row r="1505" spans="1:25" x14ac:dyDescent="0.3">
      <c r="A1505" s="1">
        <v>4000843</v>
      </c>
      <c r="B1505" s="1" t="s">
        <v>29</v>
      </c>
      <c r="C1505" s="2"/>
      <c r="D1505" s="4" t="s">
        <v>79</v>
      </c>
      <c r="E1505" s="4">
        <v>4000843</v>
      </c>
      <c r="F1505" s="5" t="s">
        <v>33</v>
      </c>
      <c r="G1505" s="5" t="s">
        <v>33</v>
      </c>
      <c r="H1505" s="5" t="s">
        <v>33</v>
      </c>
      <c r="I1505" s="5" t="s">
        <v>33</v>
      </c>
      <c r="J1505" s="5" t="s">
        <v>33</v>
      </c>
      <c r="K1505" s="5" t="s">
        <v>33</v>
      </c>
      <c r="L1505" s="5" t="s">
        <v>33</v>
      </c>
      <c r="M1505" s="5" t="s">
        <v>33</v>
      </c>
      <c r="N1505" s="5" t="s">
        <v>33</v>
      </c>
      <c r="O1505" s="5" t="s">
        <v>33</v>
      </c>
      <c r="P1505" s="5" t="s">
        <v>33</v>
      </c>
      <c r="Q1505" s="5" t="s">
        <v>33</v>
      </c>
      <c r="R1505" s="5" t="s">
        <v>33</v>
      </c>
      <c r="S1505" s="5" t="s">
        <v>33</v>
      </c>
      <c r="T1505" s="5" t="s">
        <v>33</v>
      </c>
      <c r="U1505" s="5" t="s">
        <v>33</v>
      </c>
      <c r="V1505" s="5" t="s">
        <v>33</v>
      </c>
      <c r="W1505" s="5" t="s">
        <v>33</v>
      </c>
      <c r="X1505" s="5" t="s">
        <v>33</v>
      </c>
      <c r="Y1505" s="5" t="s">
        <v>33</v>
      </c>
    </row>
    <row r="1506" spans="1:25" x14ac:dyDescent="0.3">
      <c r="A1506" s="1">
        <v>4000843</v>
      </c>
      <c r="B1506" s="1" t="s">
        <v>30</v>
      </c>
      <c r="C1506" s="2"/>
      <c r="D1506" s="4" t="s">
        <v>79</v>
      </c>
      <c r="E1506" s="4">
        <v>4000843</v>
      </c>
      <c r="F1506" s="5" t="s">
        <v>33</v>
      </c>
      <c r="G1506" s="5" t="s">
        <v>33</v>
      </c>
      <c r="H1506" s="5" t="s">
        <v>33</v>
      </c>
      <c r="I1506" s="5" t="s">
        <v>33</v>
      </c>
      <c r="J1506" s="5" t="s">
        <v>33</v>
      </c>
      <c r="K1506" s="5" t="s">
        <v>33</v>
      </c>
      <c r="L1506" s="5" t="s">
        <v>33</v>
      </c>
      <c r="M1506" s="5" t="s">
        <v>33</v>
      </c>
      <c r="N1506" s="5" t="s">
        <v>33</v>
      </c>
      <c r="O1506" s="5" t="s">
        <v>33</v>
      </c>
      <c r="P1506" s="5" t="s">
        <v>33</v>
      </c>
      <c r="Q1506" s="5" t="s">
        <v>33</v>
      </c>
      <c r="R1506" s="5" t="s">
        <v>33</v>
      </c>
      <c r="S1506" s="5" t="s">
        <v>33</v>
      </c>
      <c r="T1506" s="5" t="s">
        <v>33</v>
      </c>
      <c r="U1506" s="5" t="s">
        <v>33</v>
      </c>
      <c r="V1506" s="5" t="s">
        <v>33</v>
      </c>
      <c r="W1506" s="5" t="s">
        <v>33</v>
      </c>
      <c r="X1506" s="5" t="s">
        <v>33</v>
      </c>
      <c r="Y1506" s="5" t="s">
        <v>33</v>
      </c>
    </row>
    <row r="1507" spans="1:25" x14ac:dyDescent="0.3">
      <c r="A1507" s="1">
        <v>4000843</v>
      </c>
      <c r="B1507" s="1" t="s">
        <v>31</v>
      </c>
      <c r="C1507" s="2"/>
      <c r="D1507" s="4" t="s">
        <v>79</v>
      </c>
      <c r="E1507" s="4">
        <v>4000843</v>
      </c>
      <c r="F1507" s="5" t="s">
        <v>33</v>
      </c>
      <c r="G1507" s="5" t="s">
        <v>33</v>
      </c>
      <c r="H1507" s="5" t="s">
        <v>33</v>
      </c>
      <c r="I1507" s="5" t="s">
        <v>33</v>
      </c>
      <c r="J1507" s="5" t="s">
        <v>33</v>
      </c>
      <c r="K1507" s="5" t="s">
        <v>33</v>
      </c>
      <c r="L1507" s="5" t="s">
        <v>33</v>
      </c>
      <c r="M1507" s="5" t="s">
        <v>33</v>
      </c>
      <c r="N1507" s="5" t="s">
        <v>33</v>
      </c>
      <c r="O1507" s="5" t="s">
        <v>33</v>
      </c>
      <c r="P1507" s="5" t="s">
        <v>33</v>
      </c>
      <c r="Q1507" s="5" t="s">
        <v>33</v>
      </c>
      <c r="R1507" s="5" t="s">
        <v>33</v>
      </c>
      <c r="S1507" s="5" t="s">
        <v>33</v>
      </c>
      <c r="T1507" s="5" t="s">
        <v>33</v>
      </c>
      <c r="U1507" s="5" t="s">
        <v>33</v>
      </c>
      <c r="V1507" s="5" t="s">
        <v>33</v>
      </c>
      <c r="W1507" s="5" t="s">
        <v>33</v>
      </c>
      <c r="X1507" s="5" t="s">
        <v>33</v>
      </c>
      <c r="Y1507" s="5" t="s">
        <v>33</v>
      </c>
    </row>
    <row r="1508" spans="1:25" x14ac:dyDescent="0.3">
      <c r="A1508" s="1">
        <v>4060026</v>
      </c>
      <c r="B1508" s="1" t="s">
        <v>0</v>
      </c>
      <c r="C1508" s="2"/>
      <c r="D1508" s="4" t="s">
        <v>80</v>
      </c>
      <c r="E1508" s="4">
        <v>4060026</v>
      </c>
      <c r="F1508" s="5">
        <v>3</v>
      </c>
      <c r="G1508" s="5">
        <v>0</v>
      </c>
      <c r="H1508" s="5">
        <v>177</v>
      </c>
      <c r="I1508" s="5">
        <v>8003</v>
      </c>
      <c r="J1508" s="5">
        <v>57</v>
      </c>
      <c r="K1508" s="5">
        <v>0</v>
      </c>
      <c r="L1508" s="5">
        <v>8240</v>
      </c>
      <c r="M1508" s="5">
        <v>23961</v>
      </c>
      <c r="N1508" s="5">
        <v>0</v>
      </c>
      <c r="O1508" s="5">
        <v>8689</v>
      </c>
      <c r="P1508" s="5">
        <v>51</v>
      </c>
      <c r="Q1508" s="5">
        <v>34</v>
      </c>
      <c r="R1508" s="5">
        <v>0</v>
      </c>
      <c r="S1508" s="5">
        <v>1434</v>
      </c>
      <c r="T1508" s="5">
        <v>3364</v>
      </c>
      <c r="U1508" s="5">
        <v>4089</v>
      </c>
      <c r="V1508" s="5">
        <v>5963</v>
      </c>
      <c r="W1508" s="5">
        <v>52</v>
      </c>
      <c r="X1508" s="5">
        <v>6467</v>
      </c>
      <c r="Y1508" s="5">
        <v>95</v>
      </c>
    </row>
    <row r="1509" spans="1:25" x14ac:dyDescent="0.3">
      <c r="A1509" s="1">
        <v>4060026</v>
      </c>
      <c r="B1509" s="1" t="s">
        <v>1</v>
      </c>
      <c r="C1509" s="2"/>
      <c r="D1509" s="4" t="s">
        <v>80</v>
      </c>
      <c r="E1509" s="4">
        <v>4060026</v>
      </c>
      <c r="F1509" s="5">
        <v>13</v>
      </c>
      <c r="G1509" s="5">
        <v>604</v>
      </c>
      <c r="H1509" s="5">
        <v>360</v>
      </c>
      <c r="I1509" s="5">
        <v>6901</v>
      </c>
      <c r="J1509" s="5">
        <v>175</v>
      </c>
      <c r="K1509" s="5">
        <v>0</v>
      </c>
      <c r="L1509" s="5">
        <v>8053</v>
      </c>
      <c r="M1509" s="5">
        <v>18783</v>
      </c>
      <c r="N1509" s="5">
        <v>0</v>
      </c>
      <c r="O1509" s="5">
        <v>9023</v>
      </c>
      <c r="P1509" s="5">
        <v>141</v>
      </c>
      <c r="Q1509" s="5">
        <v>27</v>
      </c>
      <c r="R1509" s="5">
        <v>0</v>
      </c>
      <c r="S1509" s="5">
        <v>1444</v>
      </c>
      <c r="T1509" s="5">
        <v>3234</v>
      </c>
      <c r="U1509" s="5">
        <v>3651</v>
      </c>
      <c r="V1509" s="5">
        <v>5148</v>
      </c>
      <c r="W1509" s="5">
        <v>46</v>
      </c>
      <c r="X1509" s="5">
        <v>6104</v>
      </c>
      <c r="Y1509" s="5">
        <v>76</v>
      </c>
    </row>
    <row r="1510" spans="1:25" x14ac:dyDescent="0.3">
      <c r="A1510" s="1">
        <v>4060026</v>
      </c>
      <c r="B1510" s="1" t="s">
        <v>2</v>
      </c>
      <c r="C1510" s="2"/>
      <c r="D1510" s="4" t="s">
        <v>80</v>
      </c>
      <c r="E1510" s="4">
        <v>4060026</v>
      </c>
      <c r="F1510" s="5">
        <v>49</v>
      </c>
      <c r="G1510" s="5">
        <v>2226</v>
      </c>
      <c r="H1510" s="5">
        <v>130</v>
      </c>
      <c r="I1510" s="5">
        <v>7327</v>
      </c>
      <c r="J1510" s="5">
        <v>271</v>
      </c>
      <c r="K1510" s="5">
        <v>0</v>
      </c>
      <c r="L1510" s="5">
        <v>10003</v>
      </c>
      <c r="M1510" s="5">
        <v>17048</v>
      </c>
      <c r="N1510" s="5">
        <v>0</v>
      </c>
      <c r="O1510" s="5">
        <v>8808</v>
      </c>
      <c r="P1510" s="5">
        <v>172</v>
      </c>
      <c r="Q1510" s="5">
        <v>25</v>
      </c>
      <c r="R1510" s="5">
        <v>0</v>
      </c>
      <c r="S1510" s="5">
        <v>1342</v>
      </c>
      <c r="T1510" s="5">
        <v>3021</v>
      </c>
      <c r="U1510" s="5">
        <v>2810</v>
      </c>
      <c r="V1510" s="5">
        <v>4203</v>
      </c>
      <c r="W1510" s="5">
        <v>0</v>
      </c>
      <c r="X1510" s="5">
        <v>5852</v>
      </c>
      <c r="Y1510" s="5">
        <v>76</v>
      </c>
    </row>
    <row r="1511" spans="1:25" x14ac:dyDescent="0.3">
      <c r="A1511" s="1">
        <v>4060026</v>
      </c>
      <c r="B1511" s="1" t="s">
        <v>3</v>
      </c>
      <c r="C1511" s="2"/>
      <c r="D1511" s="4" t="s">
        <v>80</v>
      </c>
      <c r="E1511" s="4">
        <v>4060026</v>
      </c>
      <c r="F1511" s="5">
        <v>33</v>
      </c>
      <c r="G1511" s="5">
        <v>0</v>
      </c>
      <c r="H1511" s="5">
        <v>782</v>
      </c>
      <c r="I1511" s="5">
        <v>7911</v>
      </c>
      <c r="J1511" s="5">
        <v>92</v>
      </c>
      <c r="K1511" s="5">
        <v>0</v>
      </c>
      <c r="L1511" s="5">
        <v>8817</v>
      </c>
      <c r="M1511" s="5">
        <v>16882</v>
      </c>
      <c r="N1511" s="5">
        <v>0</v>
      </c>
      <c r="O1511" s="5">
        <v>8126</v>
      </c>
      <c r="P1511" s="5">
        <v>118</v>
      </c>
      <c r="Q1511" s="5">
        <v>20</v>
      </c>
      <c r="R1511" s="5">
        <v>0</v>
      </c>
      <c r="S1511" s="5">
        <v>1309</v>
      </c>
      <c r="T1511" s="5">
        <v>2405</v>
      </c>
      <c r="U1511" s="5">
        <v>3067</v>
      </c>
      <c r="V1511" s="5">
        <v>3739</v>
      </c>
      <c r="W1511" s="5">
        <v>993</v>
      </c>
      <c r="X1511" s="5">
        <v>5464</v>
      </c>
      <c r="Y1511" s="5">
        <v>82</v>
      </c>
    </row>
    <row r="1512" spans="1:25" x14ac:dyDescent="0.3">
      <c r="A1512" s="1">
        <v>4060026</v>
      </c>
      <c r="B1512" s="1" t="s">
        <v>4</v>
      </c>
      <c r="C1512" s="2"/>
      <c r="D1512" s="4" t="s">
        <v>80</v>
      </c>
      <c r="E1512" s="4">
        <v>4060026</v>
      </c>
      <c r="F1512" s="5">
        <v>42</v>
      </c>
      <c r="G1512" s="5">
        <v>0</v>
      </c>
      <c r="H1512" s="5">
        <v>275</v>
      </c>
      <c r="I1512" s="5">
        <v>7246</v>
      </c>
      <c r="J1512" s="5">
        <v>100</v>
      </c>
      <c r="K1512" s="5">
        <v>0</v>
      </c>
      <c r="L1512" s="5">
        <v>7663</v>
      </c>
      <c r="M1512" s="5">
        <v>19572</v>
      </c>
      <c r="N1512" s="5">
        <v>0</v>
      </c>
      <c r="O1512" s="5">
        <v>7688</v>
      </c>
      <c r="P1512" s="5">
        <v>338</v>
      </c>
      <c r="Q1512" s="5">
        <v>17</v>
      </c>
      <c r="R1512" s="5">
        <v>0</v>
      </c>
      <c r="S1512" s="5">
        <v>1482</v>
      </c>
      <c r="T1512" s="5">
        <v>2198</v>
      </c>
      <c r="U1512" s="5">
        <v>3619</v>
      </c>
      <c r="V1512" s="5">
        <v>4772</v>
      </c>
      <c r="W1512" s="5">
        <v>1201</v>
      </c>
      <c r="X1512" s="5">
        <v>5319</v>
      </c>
      <c r="Y1512" s="5">
        <v>79</v>
      </c>
    </row>
    <row r="1513" spans="1:25" x14ac:dyDescent="0.3">
      <c r="A1513" s="1">
        <v>4060026</v>
      </c>
      <c r="B1513" s="1" t="s">
        <v>5</v>
      </c>
      <c r="C1513" s="2"/>
      <c r="D1513" s="4" t="s">
        <v>80</v>
      </c>
      <c r="E1513" s="4">
        <v>4060026</v>
      </c>
      <c r="F1513" s="5">
        <v>23</v>
      </c>
      <c r="G1513" s="5">
        <v>0</v>
      </c>
      <c r="H1513" s="5">
        <v>1272</v>
      </c>
      <c r="I1513" s="5">
        <v>4903</v>
      </c>
      <c r="J1513" s="5">
        <v>90</v>
      </c>
      <c r="K1513" s="5">
        <v>0</v>
      </c>
      <c r="L1513" s="5">
        <v>6288</v>
      </c>
      <c r="M1513" s="5">
        <v>28077</v>
      </c>
      <c r="N1513" s="5">
        <v>0</v>
      </c>
      <c r="O1513" s="5">
        <v>7328</v>
      </c>
      <c r="P1513" s="5">
        <v>60</v>
      </c>
      <c r="Q1513" s="5">
        <v>48</v>
      </c>
      <c r="R1513" s="5">
        <v>0</v>
      </c>
      <c r="S1513" s="5">
        <v>1332</v>
      </c>
      <c r="T1513" s="5">
        <v>2627</v>
      </c>
      <c r="U1513" s="5">
        <v>3084</v>
      </c>
      <c r="V1513" s="5">
        <v>3733</v>
      </c>
      <c r="W1513" s="5">
        <v>1013</v>
      </c>
      <c r="X1513" s="5">
        <v>5385</v>
      </c>
      <c r="Y1513" s="5">
        <v>71</v>
      </c>
    </row>
    <row r="1514" spans="1:25" x14ac:dyDescent="0.3">
      <c r="A1514" s="1">
        <v>4060026</v>
      </c>
      <c r="B1514" s="1" t="s">
        <v>6</v>
      </c>
      <c r="C1514" s="2"/>
      <c r="D1514" s="4" t="s">
        <v>80</v>
      </c>
      <c r="E1514" s="4">
        <v>4060026</v>
      </c>
      <c r="F1514" s="5">
        <v>72</v>
      </c>
      <c r="G1514" s="5">
        <v>0</v>
      </c>
      <c r="H1514" s="5">
        <v>3376</v>
      </c>
      <c r="I1514" s="5">
        <v>4521</v>
      </c>
      <c r="J1514" s="5">
        <v>126</v>
      </c>
      <c r="K1514" s="5">
        <v>0</v>
      </c>
      <c r="L1514" s="5">
        <v>8096</v>
      </c>
      <c r="M1514" s="5">
        <v>18040</v>
      </c>
      <c r="N1514" s="5">
        <v>0</v>
      </c>
      <c r="O1514" s="5">
        <v>7132</v>
      </c>
      <c r="P1514" s="5">
        <v>38</v>
      </c>
      <c r="Q1514" s="5">
        <v>24</v>
      </c>
      <c r="R1514" s="5">
        <v>0</v>
      </c>
      <c r="S1514" s="5">
        <v>1210</v>
      </c>
      <c r="T1514" s="5">
        <v>2108</v>
      </c>
      <c r="U1514" s="5">
        <v>2895</v>
      </c>
      <c r="V1514" s="5">
        <v>3924</v>
      </c>
      <c r="W1514" s="5">
        <v>619</v>
      </c>
      <c r="X1514" s="5">
        <v>4913</v>
      </c>
      <c r="Y1514" s="5">
        <v>47</v>
      </c>
    </row>
    <row r="1515" spans="1:25" x14ac:dyDescent="0.3">
      <c r="A1515" s="1">
        <v>4060026</v>
      </c>
      <c r="B1515" s="1" t="s">
        <v>7</v>
      </c>
      <c r="C1515" s="2"/>
      <c r="D1515" s="4" t="s">
        <v>80</v>
      </c>
      <c r="E1515" s="4">
        <v>4060026</v>
      </c>
      <c r="F1515" s="5">
        <v>730</v>
      </c>
      <c r="G1515" s="5">
        <v>0</v>
      </c>
      <c r="H1515" s="5">
        <v>88</v>
      </c>
      <c r="I1515" s="5">
        <v>7484</v>
      </c>
      <c r="J1515" s="5">
        <v>110</v>
      </c>
      <c r="K1515" s="5">
        <v>0</v>
      </c>
      <c r="L1515" s="5">
        <v>8412</v>
      </c>
      <c r="M1515" s="5">
        <v>24251</v>
      </c>
      <c r="N1515" s="5">
        <v>0</v>
      </c>
      <c r="O1515" s="5">
        <v>6278</v>
      </c>
      <c r="P1515" s="5">
        <v>75</v>
      </c>
      <c r="Q1515" s="5">
        <v>21</v>
      </c>
      <c r="R1515" s="5">
        <v>0</v>
      </c>
      <c r="S1515" s="5">
        <v>1155</v>
      </c>
      <c r="T1515" s="5">
        <v>2037</v>
      </c>
      <c r="U1515" s="5">
        <v>2764</v>
      </c>
      <c r="V1515" s="5">
        <v>3521</v>
      </c>
      <c r="W1515" s="5">
        <v>549</v>
      </c>
      <c r="X1515" s="5">
        <v>5424</v>
      </c>
      <c r="Y1515" s="5">
        <v>42</v>
      </c>
    </row>
    <row r="1516" spans="1:25" x14ac:dyDescent="0.3">
      <c r="A1516" s="1">
        <v>4060026</v>
      </c>
      <c r="B1516" s="1" t="s">
        <v>8</v>
      </c>
      <c r="C1516" s="2"/>
      <c r="D1516" s="4" t="s">
        <v>80</v>
      </c>
      <c r="E1516" s="4">
        <v>4060026</v>
      </c>
      <c r="F1516" s="5">
        <v>0</v>
      </c>
      <c r="G1516" s="5">
        <v>0</v>
      </c>
      <c r="H1516" s="5">
        <v>69</v>
      </c>
      <c r="I1516" s="5">
        <v>2952</v>
      </c>
      <c r="J1516" s="5">
        <v>100</v>
      </c>
      <c r="K1516" s="5">
        <v>0</v>
      </c>
      <c r="L1516" s="5">
        <v>3121</v>
      </c>
      <c r="M1516" s="5">
        <v>27362</v>
      </c>
      <c r="N1516" s="5">
        <v>0</v>
      </c>
      <c r="O1516" s="5">
        <v>5226</v>
      </c>
      <c r="P1516" s="5">
        <v>159</v>
      </c>
      <c r="Q1516" s="5">
        <v>18</v>
      </c>
      <c r="R1516" s="5">
        <v>0</v>
      </c>
      <c r="S1516" s="5">
        <v>928</v>
      </c>
      <c r="T1516" s="5">
        <v>1650</v>
      </c>
      <c r="U1516" s="5">
        <v>2552</v>
      </c>
      <c r="V1516" s="5">
        <v>3273</v>
      </c>
      <c r="W1516" s="5">
        <v>499</v>
      </c>
      <c r="X1516" s="5">
        <v>5225</v>
      </c>
      <c r="Y1516" s="5">
        <v>11</v>
      </c>
    </row>
    <row r="1517" spans="1:25" x14ac:dyDescent="0.3">
      <c r="A1517" s="1">
        <v>4060026</v>
      </c>
      <c r="B1517" s="1" t="s">
        <v>9</v>
      </c>
      <c r="C1517" s="2"/>
      <c r="D1517" s="4" t="s">
        <v>80</v>
      </c>
      <c r="E1517" s="4">
        <v>4060026</v>
      </c>
      <c r="F1517" s="5">
        <v>0</v>
      </c>
      <c r="G1517" s="5">
        <v>0</v>
      </c>
      <c r="H1517" s="5">
        <v>55</v>
      </c>
      <c r="I1517" s="5">
        <v>5839</v>
      </c>
      <c r="J1517" s="5">
        <v>148</v>
      </c>
      <c r="K1517" s="5">
        <v>0</v>
      </c>
      <c r="L1517" s="5">
        <v>6042</v>
      </c>
      <c r="M1517" s="5">
        <v>32589</v>
      </c>
      <c r="N1517" s="5">
        <v>0</v>
      </c>
      <c r="O1517" s="5">
        <v>5887</v>
      </c>
      <c r="P1517" s="5">
        <v>134</v>
      </c>
      <c r="Q1517" s="5">
        <v>18</v>
      </c>
      <c r="R1517" s="5">
        <v>0</v>
      </c>
      <c r="S1517" s="5">
        <v>1088</v>
      </c>
      <c r="T1517" s="5">
        <v>1001</v>
      </c>
      <c r="U1517" s="5">
        <v>2583</v>
      </c>
      <c r="V1517" s="5">
        <v>2142</v>
      </c>
      <c r="W1517" s="5">
        <v>358</v>
      </c>
      <c r="X1517" s="5">
        <v>4766</v>
      </c>
      <c r="Y1517" s="5">
        <v>11</v>
      </c>
    </row>
    <row r="1518" spans="1:25" x14ac:dyDescent="0.3">
      <c r="A1518" s="1">
        <v>4060026</v>
      </c>
      <c r="B1518" s="1" t="s">
        <v>10</v>
      </c>
      <c r="C1518" s="2"/>
      <c r="D1518" s="4" t="s">
        <v>80</v>
      </c>
      <c r="E1518" s="4">
        <v>4060026</v>
      </c>
      <c r="F1518" s="5">
        <v>76</v>
      </c>
      <c r="G1518" s="5">
        <v>0</v>
      </c>
      <c r="H1518" s="5">
        <v>44</v>
      </c>
      <c r="I1518" s="5">
        <v>10732</v>
      </c>
      <c r="J1518" s="5">
        <v>27</v>
      </c>
      <c r="K1518" s="5">
        <v>0</v>
      </c>
      <c r="L1518" s="5">
        <v>10879</v>
      </c>
      <c r="M1518" s="5">
        <v>35148</v>
      </c>
      <c r="N1518" s="5">
        <v>0</v>
      </c>
      <c r="O1518" s="5">
        <v>5407</v>
      </c>
      <c r="P1518" s="5">
        <v>114</v>
      </c>
      <c r="Q1518" s="5">
        <v>18</v>
      </c>
      <c r="R1518" s="5">
        <v>0</v>
      </c>
      <c r="S1518" s="5">
        <v>1047</v>
      </c>
      <c r="T1518" s="5">
        <v>810</v>
      </c>
      <c r="U1518" s="5">
        <v>2448</v>
      </c>
      <c r="V1518" s="5">
        <v>1287</v>
      </c>
      <c r="W1518" s="5">
        <v>242</v>
      </c>
      <c r="X1518" s="5">
        <v>6500</v>
      </c>
      <c r="Y1518" s="5">
        <v>11</v>
      </c>
    </row>
    <row r="1519" spans="1:25" x14ac:dyDescent="0.3">
      <c r="A1519" s="1">
        <v>4060026</v>
      </c>
      <c r="B1519" s="1" t="s">
        <v>11</v>
      </c>
      <c r="C1519" s="2"/>
      <c r="D1519" s="4" t="s">
        <v>80</v>
      </c>
      <c r="E1519" s="4">
        <v>4060026</v>
      </c>
      <c r="F1519" s="5">
        <v>55</v>
      </c>
      <c r="G1519" s="5">
        <v>0</v>
      </c>
      <c r="H1519" s="5">
        <v>5</v>
      </c>
      <c r="I1519" s="5">
        <v>6672</v>
      </c>
      <c r="J1519" s="5">
        <v>26</v>
      </c>
      <c r="K1519" s="5">
        <v>0</v>
      </c>
      <c r="L1519" s="5">
        <v>6758</v>
      </c>
      <c r="M1519" s="5">
        <v>40030</v>
      </c>
      <c r="N1519" s="5">
        <v>0</v>
      </c>
      <c r="O1519" s="5">
        <v>4287</v>
      </c>
      <c r="P1519" s="5">
        <v>79</v>
      </c>
      <c r="Q1519" s="5">
        <v>20</v>
      </c>
      <c r="R1519" s="5">
        <v>0</v>
      </c>
      <c r="S1519" s="5">
        <v>1065</v>
      </c>
      <c r="T1519" s="5">
        <v>876</v>
      </c>
      <c r="U1519" s="5">
        <v>2617</v>
      </c>
      <c r="V1519" s="5">
        <v>904</v>
      </c>
      <c r="W1519" s="5">
        <v>80</v>
      </c>
      <c r="X1519" s="5">
        <v>5355</v>
      </c>
      <c r="Y1519" s="5">
        <v>10</v>
      </c>
    </row>
    <row r="1520" spans="1:25" x14ac:dyDescent="0.3">
      <c r="A1520" s="1">
        <v>4060026</v>
      </c>
      <c r="B1520" s="1" t="s">
        <v>12</v>
      </c>
      <c r="C1520" s="2"/>
      <c r="D1520" s="4" t="s">
        <v>80</v>
      </c>
      <c r="E1520" s="4">
        <v>4060026</v>
      </c>
      <c r="F1520" s="5">
        <v>0</v>
      </c>
      <c r="G1520" s="5">
        <v>10</v>
      </c>
      <c r="H1520" s="5">
        <v>186</v>
      </c>
      <c r="I1520" s="5">
        <v>5342</v>
      </c>
      <c r="J1520" s="5">
        <v>92</v>
      </c>
      <c r="K1520" s="5">
        <v>0</v>
      </c>
      <c r="L1520" s="5">
        <v>5631</v>
      </c>
      <c r="M1520" s="5">
        <v>43726</v>
      </c>
      <c r="N1520" s="5">
        <v>2</v>
      </c>
      <c r="O1520" s="5">
        <v>2019</v>
      </c>
      <c r="P1520" s="5">
        <v>87</v>
      </c>
      <c r="Q1520" s="5">
        <v>20</v>
      </c>
      <c r="R1520" s="5">
        <v>0</v>
      </c>
      <c r="S1520" s="5">
        <v>877</v>
      </c>
      <c r="T1520" s="5">
        <v>930</v>
      </c>
      <c r="U1520" s="5">
        <v>2293</v>
      </c>
      <c r="V1520" s="5">
        <v>1063</v>
      </c>
      <c r="W1520" s="5">
        <v>57</v>
      </c>
      <c r="X1520" s="5">
        <v>4251</v>
      </c>
      <c r="Y1520" s="5">
        <v>21</v>
      </c>
    </row>
    <row r="1521" spans="1:25" x14ac:dyDescent="0.3">
      <c r="A1521" s="1">
        <v>4060026</v>
      </c>
      <c r="B1521" s="1" t="s">
        <v>13</v>
      </c>
      <c r="C1521" s="2"/>
      <c r="D1521" s="4" t="s">
        <v>80</v>
      </c>
      <c r="E1521" s="4">
        <v>4060026</v>
      </c>
      <c r="F1521" s="5">
        <v>0</v>
      </c>
      <c r="G1521" s="5">
        <v>0</v>
      </c>
      <c r="H1521" s="5">
        <v>1446</v>
      </c>
      <c r="I1521" s="5">
        <v>3122</v>
      </c>
      <c r="J1521" s="5">
        <v>27</v>
      </c>
      <c r="K1521" s="5">
        <v>0</v>
      </c>
      <c r="L1521" s="5">
        <v>4595</v>
      </c>
      <c r="M1521" s="5">
        <v>45259</v>
      </c>
      <c r="N1521" s="5">
        <v>4</v>
      </c>
      <c r="O1521" s="5">
        <v>4269</v>
      </c>
      <c r="P1521" s="5">
        <v>121</v>
      </c>
      <c r="Q1521" s="5">
        <v>15</v>
      </c>
      <c r="R1521" s="5">
        <v>0</v>
      </c>
      <c r="S1521" s="5">
        <v>877</v>
      </c>
      <c r="T1521" s="5">
        <v>848</v>
      </c>
      <c r="U1521" s="5">
        <v>2593</v>
      </c>
      <c r="V1521" s="5">
        <v>1005</v>
      </c>
      <c r="W1521" s="5">
        <v>83</v>
      </c>
      <c r="X1521" s="5">
        <v>4268</v>
      </c>
      <c r="Y1521" s="5">
        <v>9</v>
      </c>
    </row>
    <row r="1522" spans="1:25" x14ac:dyDescent="0.3">
      <c r="A1522" s="1">
        <v>4060026</v>
      </c>
      <c r="B1522" s="1" t="s">
        <v>14</v>
      </c>
      <c r="C1522" s="2"/>
      <c r="D1522" s="4" t="s">
        <v>80</v>
      </c>
      <c r="E1522" s="4">
        <v>4060026</v>
      </c>
      <c r="F1522" s="5">
        <v>23</v>
      </c>
      <c r="G1522" s="5">
        <v>0</v>
      </c>
      <c r="H1522" s="5">
        <v>8</v>
      </c>
      <c r="I1522" s="5">
        <v>4499</v>
      </c>
      <c r="J1522" s="5">
        <v>22</v>
      </c>
      <c r="K1522" s="5" t="s">
        <v>33</v>
      </c>
      <c r="L1522" s="5">
        <v>4552</v>
      </c>
      <c r="M1522" s="5">
        <v>37174</v>
      </c>
      <c r="N1522" s="5">
        <v>2</v>
      </c>
      <c r="O1522" s="5">
        <v>2129</v>
      </c>
      <c r="P1522" s="5">
        <v>93</v>
      </c>
      <c r="Q1522" s="5" t="s">
        <v>33</v>
      </c>
      <c r="R1522" s="5" t="s">
        <v>33</v>
      </c>
      <c r="S1522" s="5">
        <v>935</v>
      </c>
      <c r="T1522" s="5">
        <v>803</v>
      </c>
      <c r="U1522" s="5">
        <v>2012</v>
      </c>
      <c r="V1522" s="5">
        <v>1522</v>
      </c>
      <c r="W1522" s="5">
        <v>138</v>
      </c>
      <c r="X1522" s="5">
        <v>3979</v>
      </c>
      <c r="Y1522" s="5">
        <v>32</v>
      </c>
    </row>
    <row r="1523" spans="1:25" x14ac:dyDescent="0.3">
      <c r="A1523" s="1">
        <v>4060026</v>
      </c>
      <c r="B1523" s="1" t="s">
        <v>15</v>
      </c>
      <c r="C1523" s="2"/>
      <c r="D1523" s="4" t="s">
        <v>80</v>
      </c>
      <c r="E1523" s="4">
        <v>4060026</v>
      </c>
      <c r="F1523" s="5">
        <v>0</v>
      </c>
      <c r="G1523" s="5">
        <v>0</v>
      </c>
      <c r="H1523" s="5">
        <v>1046</v>
      </c>
      <c r="I1523" s="5">
        <v>4435</v>
      </c>
      <c r="J1523" s="5">
        <v>6</v>
      </c>
      <c r="K1523" s="5" t="s">
        <v>33</v>
      </c>
      <c r="L1523" s="5">
        <v>5486</v>
      </c>
      <c r="M1523" s="5">
        <v>35015</v>
      </c>
      <c r="N1523" s="5">
        <v>3</v>
      </c>
      <c r="O1523" s="5">
        <v>1912</v>
      </c>
      <c r="P1523" s="5">
        <v>94</v>
      </c>
      <c r="Q1523" s="5" t="s">
        <v>33</v>
      </c>
      <c r="R1523" s="5" t="s">
        <v>33</v>
      </c>
      <c r="S1523" s="5">
        <v>920</v>
      </c>
      <c r="T1523" s="5">
        <v>672</v>
      </c>
      <c r="U1523" s="5">
        <v>1552</v>
      </c>
      <c r="V1523" s="5">
        <v>2038</v>
      </c>
      <c r="W1523" s="5">
        <v>128</v>
      </c>
      <c r="X1523" s="5">
        <v>3932</v>
      </c>
      <c r="Y1523" s="5">
        <v>41</v>
      </c>
    </row>
    <row r="1524" spans="1:25" x14ac:dyDescent="0.3">
      <c r="A1524" s="1">
        <v>4060026</v>
      </c>
      <c r="B1524" s="1" t="s">
        <v>16</v>
      </c>
      <c r="C1524" s="2"/>
      <c r="D1524" s="4" t="s">
        <v>80</v>
      </c>
      <c r="E1524" s="4">
        <v>4060026</v>
      </c>
      <c r="F1524" s="5">
        <v>33</v>
      </c>
      <c r="G1524" s="5">
        <v>0</v>
      </c>
      <c r="H1524" s="5">
        <v>915</v>
      </c>
      <c r="I1524" s="5">
        <v>3260</v>
      </c>
      <c r="J1524" s="5">
        <v>387</v>
      </c>
      <c r="K1524" s="5" t="s">
        <v>33</v>
      </c>
      <c r="L1524" s="5">
        <v>4596</v>
      </c>
      <c r="M1524" s="5">
        <v>36230</v>
      </c>
      <c r="N1524" s="5">
        <v>0</v>
      </c>
      <c r="O1524" s="5">
        <v>1713</v>
      </c>
      <c r="P1524" s="5">
        <v>120</v>
      </c>
      <c r="Q1524" s="5" t="s">
        <v>33</v>
      </c>
      <c r="R1524" s="5" t="s">
        <v>33</v>
      </c>
      <c r="S1524" s="5">
        <v>1038</v>
      </c>
      <c r="T1524" s="5">
        <v>704</v>
      </c>
      <c r="U1524" s="5">
        <v>1431</v>
      </c>
      <c r="V1524" s="5">
        <v>1878</v>
      </c>
      <c r="W1524" s="5">
        <v>129</v>
      </c>
      <c r="X1524" s="5">
        <v>4040</v>
      </c>
      <c r="Y1524" s="5">
        <v>41</v>
      </c>
    </row>
    <row r="1525" spans="1:25" x14ac:dyDescent="0.3">
      <c r="A1525" s="1">
        <v>4060026</v>
      </c>
      <c r="B1525" s="1" t="s">
        <v>17</v>
      </c>
      <c r="C1525" s="2"/>
      <c r="D1525" s="4" t="s">
        <v>80</v>
      </c>
      <c r="E1525" s="4">
        <v>4060026</v>
      </c>
      <c r="F1525" s="5">
        <v>0</v>
      </c>
      <c r="G1525" s="5">
        <v>0</v>
      </c>
      <c r="H1525" s="5">
        <v>56</v>
      </c>
      <c r="I1525" s="5">
        <v>3381</v>
      </c>
      <c r="J1525" s="5">
        <v>255</v>
      </c>
      <c r="K1525" s="5" t="s">
        <v>33</v>
      </c>
      <c r="L1525" s="5">
        <v>3692</v>
      </c>
      <c r="M1525" s="5">
        <v>31186</v>
      </c>
      <c r="N1525" s="5">
        <v>3</v>
      </c>
      <c r="O1525" s="5">
        <v>2052</v>
      </c>
      <c r="P1525" s="5">
        <v>80</v>
      </c>
      <c r="Q1525" s="5" t="s">
        <v>33</v>
      </c>
      <c r="R1525" s="5" t="s">
        <v>33</v>
      </c>
      <c r="S1525" s="5">
        <v>957</v>
      </c>
      <c r="T1525" s="5">
        <v>796</v>
      </c>
      <c r="U1525" s="5">
        <v>953</v>
      </c>
      <c r="V1525" s="5">
        <v>1644</v>
      </c>
      <c r="W1525" s="5">
        <v>36</v>
      </c>
      <c r="X1525" s="5">
        <v>3343</v>
      </c>
      <c r="Y1525" s="5">
        <v>45</v>
      </c>
    </row>
    <row r="1526" spans="1:25" x14ac:dyDescent="0.3">
      <c r="A1526" s="1">
        <v>4060026</v>
      </c>
      <c r="B1526" s="1" t="s">
        <v>18</v>
      </c>
      <c r="C1526" s="2"/>
      <c r="D1526" s="4" t="s">
        <v>80</v>
      </c>
      <c r="E1526" s="4">
        <v>4060026</v>
      </c>
      <c r="F1526" s="5">
        <v>0</v>
      </c>
      <c r="G1526" s="5">
        <v>199</v>
      </c>
      <c r="H1526" s="5">
        <v>54</v>
      </c>
      <c r="I1526" s="5">
        <v>4506</v>
      </c>
      <c r="J1526" s="5">
        <v>408</v>
      </c>
      <c r="K1526" s="5" t="s">
        <v>33</v>
      </c>
      <c r="L1526" s="5">
        <v>5167</v>
      </c>
      <c r="M1526" s="5">
        <v>44709</v>
      </c>
      <c r="N1526" s="5">
        <v>98</v>
      </c>
      <c r="O1526" s="5">
        <v>1731</v>
      </c>
      <c r="P1526" s="5">
        <v>101</v>
      </c>
      <c r="Q1526" s="5" t="s">
        <v>33</v>
      </c>
      <c r="R1526" s="5" t="s">
        <v>33</v>
      </c>
      <c r="S1526" s="5">
        <v>795</v>
      </c>
      <c r="T1526" s="5">
        <v>852</v>
      </c>
      <c r="U1526" s="5">
        <v>1293</v>
      </c>
      <c r="V1526" s="5">
        <v>2038</v>
      </c>
      <c r="W1526" s="5">
        <v>36</v>
      </c>
      <c r="X1526" s="5">
        <v>3566</v>
      </c>
      <c r="Y1526" s="5">
        <v>37</v>
      </c>
    </row>
    <row r="1527" spans="1:25" x14ac:dyDescent="0.3">
      <c r="A1527" s="1">
        <v>4060026</v>
      </c>
      <c r="B1527" s="1" t="s">
        <v>19</v>
      </c>
      <c r="C1527" s="2"/>
      <c r="D1527" s="4" t="s">
        <v>80</v>
      </c>
      <c r="E1527" s="4">
        <v>4060026</v>
      </c>
      <c r="F1527" s="5">
        <v>0</v>
      </c>
      <c r="G1527" s="5">
        <v>0</v>
      </c>
      <c r="H1527" s="5">
        <v>519</v>
      </c>
      <c r="I1527" s="5">
        <v>5549</v>
      </c>
      <c r="J1527" s="5">
        <v>301</v>
      </c>
      <c r="K1527" s="5" t="s">
        <v>33</v>
      </c>
      <c r="L1527" s="5">
        <v>6369</v>
      </c>
      <c r="M1527" s="5">
        <v>30705</v>
      </c>
      <c r="N1527" s="5">
        <v>93</v>
      </c>
      <c r="O1527" s="5">
        <v>2106</v>
      </c>
      <c r="P1527" s="5">
        <v>123</v>
      </c>
      <c r="Q1527" s="5" t="s">
        <v>33</v>
      </c>
      <c r="R1527" s="5" t="s">
        <v>33</v>
      </c>
      <c r="S1527" s="5">
        <v>838</v>
      </c>
      <c r="T1527" s="5">
        <v>658</v>
      </c>
      <c r="U1527" s="5">
        <v>979</v>
      </c>
      <c r="V1527" s="5">
        <v>2167</v>
      </c>
      <c r="W1527" s="5">
        <v>39</v>
      </c>
      <c r="X1527" s="5">
        <v>3943</v>
      </c>
      <c r="Y1527" s="5">
        <v>45</v>
      </c>
    </row>
    <row r="1528" spans="1:25" x14ac:dyDescent="0.3">
      <c r="A1528" s="1">
        <v>4060026</v>
      </c>
      <c r="B1528" s="1" t="s">
        <v>20</v>
      </c>
      <c r="C1528" s="2"/>
      <c r="D1528" s="4" t="s">
        <v>80</v>
      </c>
      <c r="E1528" s="4">
        <v>4060026</v>
      </c>
      <c r="F1528" s="5">
        <v>0</v>
      </c>
      <c r="G1528" s="5">
        <v>200</v>
      </c>
      <c r="H1528" s="5">
        <v>122</v>
      </c>
      <c r="I1528" s="5">
        <v>3324</v>
      </c>
      <c r="J1528" s="5">
        <v>13</v>
      </c>
      <c r="K1528" s="5" t="s">
        <v>33</v>
      </c>
      <c r="L1528" s="5">
        <v>3660</v>
      </c>
      <c r="M1528" s="5">
        <v>31512</v>
      </c>
      <c r="N1528" s="5">
        <v>274</v>
      </c>
      <c r="O1528" s="5">
        <v>1958</v>
      </c>
      <c r="P1528" s="5">
        <v>158</v>
      </c>
      <c r="Q1528" s="5" t="s">
        <v>33</v>
      </c>
      <c r="R1528" s="5" t="s">
        <v>33</v>
      </c>
      <c r="S1528" s="5">
        <v>657</v>
      </c>
      <c r="T1528" s="5">
        <v>734</v>
      </c>
      <c r="U1528" s="5">
        <v>929</v>
      </c>
      <c r="V1528" s="5">
        <v>1967</v>
      </c>
      <c r="W1528" s="5">
        <v>66</v>
      </c>
      <c r="X1528" s="5">
        <v>4687</v>
      </c>
      <c r="Y1528" s="5">
        <v>91</v>
      </c>
    </row>
    <row r="1529" spans="1:25" x14ac:dyDescent="0.3">
      <c r="A1529" s="1">
        <v>4060026</v>
      </c>
      <c r="B1529" s="1" t="s">
        <v>21</v>
      </c>
      <c r="C1529" s="2"/>
      <c r="D1529" s="4" t="s">
        <v>80</v>
      </c>
      <c r="E1529" s="4">
        <v>4060026</v>
      </c>
      <c r="F1529" s="5">
        <v>0</v>
      </c>
      <c r="G1529" s="5">
        <v>0</v>
      </c>
      <c r="H1529" s="5">
        <v>141</v>
      </c>
      <c r="I1529" s="5">
        <v>3790</v>
      </c>
      <c r="J1529" s="5">
        <v>187</v>
      </c>
      <c r="K1529" s="5" t="s">
        <v>33</v>
      </c>
      <c r="L1529" s="5">
        <v>4117</v>
      </c>
      <c r="M1529" s="5">
        <v>25241</v>
      </c>
      <c r="N1529" s="5">
        <v>527</v>
      </c>
      <c r="O1529" s="5">
        <v>1915</v>
      </c>
      <c r="P1529" s="5">
        <v>34</v>
      </c>
      <c r="Q1529" s="5" t="s">
        <v>33</v>
      </c>
      <c r="R1529" s="5" t="s">
        <v>33</v>
      </c>
      <c r="S1529" s="5">
        <v>718</v>
      </c>
      <c r="T1529" s="5">
        <v>567</v>
      </c>
      <c r="U1529" s="5">
        <v>1117</v>
      </c>
      <c r="V1529" s="5">
        <v>1126</v>
      </c>
      <c r="W1529" s="5">
        <v>32</v>
      </c>
      <c r="X1529" s="5">
        <v>3947</v>
      </c>
      <c r="Y1529" s="5">
        <v>112</v>
      </c>
    </row>
    <row r="1530" spans="1:25" x14ac:dyDescent="0.3">
      <c r="A1530" s="1">
        <v>4060026</v>
      </c>
      <c r="B1530" s="1" t="s">
        <v>22</v>
      </c>
      <c r="C1530" s="2"/>
      <c r="D1530" s="4" t="s">
        <v>80</v>
      </c>
      <c r="E1530" s="4">
        <v>4060026</v>
      </c>
      <c r="F1530" s="5">
        <v>14</v>
      </c>
      <c r="G1530" s="5">
        <v>260</v>
      </c>
      <c r="H1530" s="5">
        <v>215</v>
      </c>
      <c r="I1530" s="5">
        <v>3379</v>
      </c>
      <c r="J1530" s="5">
        <v>51</v>
      </c>
      <c r="K1530" s="5" t="s">
        <v>33</v>
      </c>
      <c r="L1530" s="5">
        <v>3920</v>
      </c>
      <c r="M1530" s="5">
        <v>25366</v>
      </c>
      <c r="N1530" s="5">
        <v>622</v>
      </c>
      <c r="O1530" s="5">
        <v>2036</v>
      </c>
      <c r="P1530" s="5">
        <v>157</v>
      </c>
      <c r="Q1530" s="5" t="s">
        <v>33</v>
      </c>
      <c r="R1530" s="5" t="s">
        <v>33</v>
      </c>
      <c r="S1530" s="5">
        <v>705</v>
      </c>
      <c r="T1530" s="5">
        <v>745</v>
      </c>
      <c r="U1530" s="5">
        <v>1140</v>
      </c>
      <c r="V1530" s="5">
        <v>881</v>
      </c>
      <c r="W1530" s="5">
        <v>51</v>
      </c>
      <c r="X1530" s="5">
        <v>2847</v>
      </c>
      <c r="Y1530" s="5">
        <v>106</v>
      </c>
    </row>
    <row r="1531" spans="1:25" x14ac:dyDescent="0.3">
      <c r="A1531" s="1">
        <v>4060026</v>
      </c>
      <c r="B1531" s="1" t="s">
        <v>23</v>
      </c>
      <c r="C1531" s="2"/>
      <c r="D1531" s="4" t="s">
        <v>80</v>
      </c>
      <c r="E1531" s="4">
        <v>4060026</v>
      </c>
      <c r="F1531" s="5">
        <v>0</v>
      </c>
      <c r="G1531" s="5">
        <v>-159</v>
      </c>
      <c r="H1531" s="5">
        <v>722</v>
      </c>
      <c r="I1531" s="5">
        <v>4325</v>
      </c>
      <c r="J1531" s="5">
        <v>255</v>
      </c>
      <c r="K1531" s="5" t="s">
        <v>33</v>
      </c>
      <c r="L1531" s="5">
        <v>5144</v>
      </c>
      <c r="M1531" s="5">
        <v>26151</v>
      </c>
      <c r="N1531" s="5">
        <v>514</v>
      </c>
      <c r="O1531" s="5">
        <v>1362</v>
      </c>
      <c r="P1531" s="5">
        <v>83</v>
      </c>
      <c r="Q1531" s="5" t="s">
        <v>33</v>
      </c>
      <c r="R1531" s="5" t="s">
        <v>33</v>
      </c>
      <c r="S1531" s="5">
        <v>677</v>
      </c>
      <c r="T1531" s="5">
        <v>724</v>
      </c>
      <c r="U1531" s="5">
        <v>1242</v>
      </c>
      <c r="V1531" s="5">
        <v>821</v>
      </c>
      <c r="W1531" s="5">
        <v>55</v>
      </c>
      <c r="X1531" s="5">
        <v>3161</v>
      </c>
      <c r="Y1531" s="5">
        <v>119</v>
      </c>
    </row>
    <row r="1532" spans="1:25" x14ac:dyDescent="0.3">
      <c r="A1532" s="1">
        <v>4060026</v>
      </c>
      <c r="B1532" s="1" t="s">
        <v>24</v>
      </c>
      <c r="C1532" s="2"/>
      <c r="D1532" s="4" t="s">
        <v>80</v>
      </c>
      <c r="E1532" s="4">
        <v>4060026</v>
      </c>
      <c r="F1532" s="5">
        <v>27</v>
      </c>
      <c r="G1532" s="5">
        <v>-77</v>
      </c>
      <c r="H1532" s="5">
        <v>208</v>
      </c>
      <c r="I1532" s="5">
        <v>2114</v>
      </c>
      <c r="J1532" s="5">
        <v>64</v>
      </c>
      <c r="K1532" s="5" t="s">
        <v>33</v>
      </c>
      <c r="L1532" s="5">
        <v>2336</v>
      </c>
      <c r="M1532" s="5">
        <v>23540</v>
      </c>
      <c r="N1532" s="5">
        <v>385</v>
      </c>
      <c r="O1532" s="5">
        <v>1146</v>
      </c>
      <c r="P1532" s="5">
        <v>72</v>
      </c>
      <c r="Q1532" s="5" t="s">
        <v>33</v>
      </c>
      <c r="R1532" s="5" t="s">
        <v>33</v>
      </c>
      <c r="S1532" s="5">
        <v>669</v>
      </c>
      <c r="T1532" s="5">
        <v>669</v>
      </c>
      <c r="U1532" s="5">
        <v>1266</v>
      </c>
      <c r="V1532" s="5">
        <v>1168</v>
      </c>
      <c r="W1532" s="5">
        <v>50</v>
      </c>
      <c r="X1532" s="5">
        <v>2525</v>
      </c>
      <c r="Y1532" s="5">
        <v>111</v>
      </c>
    </row>
    <row r="1533" spans="1:25" x14ac:dyDescent="0.3">
      <c r="A1533" s="1">
        <v>4060026</v>
      </c>
      <c r="B1533" s="1" t="s">
        <v>25</v>
      </c>
      <c r="C1533" s="2"/>
      <c r="D1533" s="4" t="s">
        <v>80</v>
      </c>
      <c r="E1533" s="4">
        <v>4060026</v>
      </c>
      <c r="F1533" s="5">
        <v>34</v>
      </c>
      <c r="G1533" s="5">
        <v>-30</v>
      </c>
      <c r="H1533" s="5">
        <v>174</v>
      </c>
      <c r="I1533" s="5">
        <v>2013</v>
      </c>
      <c r="J1533" s="5">
        <v>152</v>
      </c>
      <c r="K1533" s="5" t="s">
        <v>33</v>
      </c>
      <c r="L1533" s="5">
        <v>2343</v>
      </c>
      <c r="M1533" s="5">
        <v>22268</v>
      </c>
      <c r="N1533" s="5">
        <v>446</v>
      </c>
      <c r="O1533" s="5">
        <v>1498</v>
      </c>
      <c r="P1533" s="5">
        <v>49</v>
      </c>
      <c r="Q1533" s="5" t="s">
        <v>33</v>
      </c>
      <c r="R1533" s="5" t="s">
        <v>33</v>
      </c>
      <c r="S1533" s="5">
        <v>616</v>
      </c>
      <c r="T1533" s="5">
        <v>595</v>
      </c>
      <c r="U1533" s="5">
        <v>1206</v>
      </c>
      <c r="V1533" s="5">
        <v>740</v>
      </c>
      <c r="W1533" s="5">
        <v>75</v>
      </c>
      <c r="X1533" s="5">
        <v>2753</v>
      </c>
      <c r="Y1533" s="5">
        <v>93</v>
      </c>
    </row>
    <row r="1534" spans="1:25" x14ac:dyDescent="0.3">
      <c r="A1534" s="1">
        <v>4060026</v>
      </c>
      <c r="B1534" s="1" t="s">
        <v>26</v>
      </c>
      <c r="C1534" s="2"/>
      <c r="D1534" s="4" t="s">
        <v>80</v>
      </c>
      <c r="E1534" s="4">
        <v>4060026</v>
      </c>
      <c r="F1534" s="5" t="s">
        <v>33</v>
      </c>
      <c r="G1534" s="5" t="s">
        <v>33</v>
      </c>
      <c r="H1534" s="5" t="s">
        <v>33</v>
      </c>
      <c r="I1534" s="5" t="s">
        <v>33</v>
      </c>
      <c r="J1534" s="5" t="s">
        <v>33</v>
      </c>
      <c r="K1534" s="5" t="s">
        <v>33</v>
      </c>
      <c r="L1534" s="5" t="s">
        <v>33</v>
      </c>
      <c r="M1534" s="5" t="s">
        <v>33</v>
      </c>
      <c r="N1534" s="5" t="s">
        <v>33</v>
      </c>
      <c r="O1534" s="5" t="s">
        <v>33</v>
      </c>
      <c r="P1534" s="5" t="s">
        <v>33</v>
      </c>
      <c r="Q1534" s="5" t="s">
        <v>33</v>
      </c>
      <c r="R1534" s="5" t="s">
        <v>33</v>
      </c>
      <c r="S1534" s="5" t="s">
        <v>33</v>
      </c>
      <c r="T1534" s="5" t="s">
        <v>33</v>
      </c>
      <c r="U1534" s="5" t="s">
        <v>33</v>
      </c>
      <c r="V1534" s="5" t="s">
        <v>33</v>
      </c>
      <c r="W1534" s="5" t="s">
        <v>33</v>
      </c>
      <c r="X1534" s="5" t="s">
        <v>33</v>
      </c>
      <c r="Y1534" s="5" t="s">
        <v>33</v>
      </c>
    </row>
    <row r="1535" spans="1:25" x14ac:dyDescent="0.3">
      <c r="A1535" s="1">
        <v>4060026</v>
      </c>
      <c r="B1535" s="1" t="s">
        <v>27</v>
      </c>
      <c r="C1535" s="2"/>
      <c r="D1535" s="4" t="s">
        <v>80</v>
      </c>
      <c r="E1535" s="4">
        <v>4060026</v>
      </c>
      <c r="F1535" s="5" t="s">
        <v>33</v>
      </c>
      <c r="G1535" s="5" t="s">
        <v>33</v>
      </c>
      <c r="H1535" s="5" t="s">
        <v>33</v>
      </c>
      <c r="I1535" s="5" t="s">
        <v>33</v>
      </c>
      <c r="J1535" s="5" t="s">
        <v>33</v>
      </c>
      <c r="K1535" s="5" t="s">
        <v>33</v>
      </c>
      <c r="L1535" s="5" t="s">
        <v>33</v>
      </c>
      <c r="M1535" s="5" t="s">
        <v>33</v>
      </c>
      <c r="N1535" s="5" t="s">
        <v>33</v>
      </c>
      <c r="O1535" s="5" t="s">
        <v>33</v>
      </c>
      <c r="P1535" s="5" t="s">
        <v>33</v>
      </c>
      <c r="Q1535" s="5" t="s">
        <v>33</v>
      </c>
      <c r="R1535" s="5" t="s">
        <v>33</v>
      </c>
      <c r="S1535" s="5" t="s">
        <v>33</v>
      </c>
      <c r="T1535" s="5" t="s">
        <v>33</v>
      </c>
      <c r="U1535" s="5" t="s">
        <v>33</v>
      </c>
      <c r="V1535" s="5" t="s">
        <v>33</v>
      </c>
      <c r="W1535" s="5" t="s">
        <v>33</v>
      </c>
      <c r="X1535" s="5" t="s">
        <v>33</v>
      </c>
      <c r="Y1535" s="5" t="s">
        <v>33</v>
      </c>
    </row>
    <row r="1536" spans="1:25" x14ac:dyDescent="0.3">
      <c r="A1536" s="1">
        <v>4060026</v>
      </c>
      <c r="B1536" s="1" t="s">
        <v>28</v>
      </c>
      <c r="C1536" s="2"/>
      <c r="D1536" s="4" t="s">
        <v>80</v>
      </c>
      <c r="E1536" s="4">
        <v>4060026</v>
      </c>
      <c r="F1536" s="5" t="s">
        <v>33</v>
      </c>
      <c r="G1536" s="5" t="s">
        <v>33</v>
      </c>
      <c r="H1536" s="5" t="s">
        <v>33</v>
      </c>
      <c r="I1536" s="5" t="s">
        <v>33</v>
      </c>
      <c r="J1536" s="5" t="s">
        <v>33</v>
      </c>
      <c r="K1536" s="5" t="s">
        <v>33</v>
      </c>
      <c r="L1536" s="5" t="s">
        <v>33</v>
      </c>
      <c r="M1536" s="5" t="s">
        <v>33</v>
      </c>
      <c r="N1536" s="5" t="s">
        <v>33</v>
      </c>
      <c r="O1536" s="5" t="s">
        <v>33</v>
      </c>
      <c r="P1536" s="5" t="s">
        <v>33</v>
      </c>
      <c r="Q1536" s="5" t="s">
        <v>33</v>
      </c>
      <c r="R1536" s="5" t="s">
        <v>33</v>
      </c>
      <c r="S1536" s="5" t="s">
        <v>33</v>
      </c>
      <c r="T1536" s="5" t="s">
        <v>33</v>
      </c>
      <c r="U1536" s="5" t="s">
        <v>33</v>
      </c>
      <c r="V1536" s="5" t="s">
        <v>33</v>
      </c>
      <c r="W1536" s="5" t="s">
        <v>33</v>
      </c>
      <c r="X1536" s="5" t="s">
        <v>33</v>
      </c>
      <c r="Y1536" s="5" t="s">
        <v>33</v>
      </c>
    </row>
    <row r="1537" spans="1:25" x14ac:dyDescent="0.3">
      <c r="A1537" s="1">
        <v>4060026</v>
      </c>
      <c r="B1537" s="1" t="s">
        <v>29</v>
      </c>
      <c r="C1537" s="2"/>
      <c r="D1537" s="4" t="s">
        <v>80</v>
      </c>
      <c r="E1537" s="4">
        <v>4060026</v>
      </c>
      <c r="F1537" s="5" t="s">
        <v>33</v>
      </c>
      <c r="G1537" s="5" t="s">
        <v>33</v>
      </c>
      <c r="H1537" s="5" t="s">
        <v>33</v>
      </c>
      <c r="I1537" s="5" t="s">
        <v>33</v>
      </c>
      <c r="J1537" s="5" t="s">
        <v>33</v>
      </c>
      <c r="K1537" s="5" t="s">
        <v>33</v>
      </c>
      <c r="L1537" s="5" t="s">
        <v>33</v>
      </c>
      <c r="M1537" s="5" t="s">
        <v>33</v>
      </c>
      <c r="N1537" s="5" t="s">
        <v>33</v>
      </c>
      <c r="O1537" s="5" t="s">
        <v>33</v>
      </c>
      <c r="P1537" s="5" t="s">
        <v>33</v>
      </c>
      <c r="Q1537" s="5" t="s">
        <v>33</v>
      </c>
      <c r="R1537" s="5" t="s">
        <v>33</v>
      </c>
      <c r="S1537" s="5" t="s">
        <v>33</v>
      </c>
      <c r="T1537" s="5" t="s">
        <v>33</v>
      </c>
      <c r="U1537" s="5" t="s">
        <v>33</v>
      </c>
      <c r="V1537" s="5" t="s">
        <v>33</v>
      </c>
      <c r="W1537" s="5" t="s">
        <v>33</v>
      </c>
      <c r="X1537" s="5" t="s">
        <v>33</v>
      </c>
      <c r="Y1537" s="5" t="s">
        <v>33</v>
      </c>
    </row>
    <row r="1538" spans="1:25" x14ac:dyDescent="0.3">
      <c r="A1538" s="1">
        <v>4060026</v>
      </c>
      <c r="B1538" s="1" t="s">
        <v>30</v>
      </c>
      <c r="C1538" s="2"/>
      <c r="D1538" s="4" t="s">
        <v>80</v>
      </c>
      <c r="E1538" s="4">
        <v>4060026</v>
      </c>
      <c r="F1538" s="5" t="s">
        <v>33</v>
      </c>
      <c r="G1538" s="5" t="s">
        <v>33</v>
      </c>
      <c r="H1538" s="5" t="s">
        <v>33</v>
      </c>
      <c r="I1538" s="5" t="s">
        <v>33</v>
      </c>
      <c r="J1538" s="5" t="s">
        <v>33</v>
      </c>
      <c r="K1538" s="5" t="s">
        <v>33</v>
      </c>
      <c r="L1538" s="5" t="s">
        <v>33</v>
      </c>
      <c r="M1538" s="5" t="s">
        <v>33</v>
      </c>
      <c r="N1538" s="5" t="s">
        <v>33</v>
      </c>
      <c r="O1538" s="5" t="s">
        <v>33</v>
      </c>
      <c r="P1538" s="5" t="s">
        <v>33</v>
      </c>
      <c r="Q1538" s="5" t="s">
        <v>33</v>
      </c>
      <c r="R1538" s="5" t="s">
        <v>33</v>
      </c>
      <c r="S1538" s="5" t="s">
        <v>33</v>
      </c>
      <c r="T1538" s="5" t="s">
        <v>33</v>
      </c>
      <c r="U1538" s="5" t="s">
        <v>33</v>
      </c>
      <c r="V1538" s="5" t="s">
        <v>33</v>
      </c>
      <c r="W1538" s="5" t="s">
        <v>33</v>
      </c>
      <c r="X1538" s="5" t="s">
        <v>33</v>
      </c>
      <c r="Y1538" s="5" t="s">
        <v>33</v>
      </c>
    </row>
    <row r="1539" spans="1:25" x14ac:dyDescent="0.3">
      <c r="A1539" s="1">
        <v>4060026</v>
      </c>
      <c r="B1539" s="1" t="s">
        <v>31</v>
      </c>
      <c r="C1539" s="2"/>
      <c r="D1539" s="4" t="s">
        <v>80</v>
      </c>
      <c r="E1539" s="4">
        <v>4060026</v>
      </c>
      <c r="F1539" s="5" t="s">
        <v>33</v>
      </c>
      <c r="G1539" s="5" t="s">
        <v>33</v>
      </c>
      <c r="H1539" s="5" t="s">
        <v>33</v>
      </c>
      <c r="I1539" s="5" t="s">
        <v>33</v>
      </c>
      <c r="J1539" s="5" t="s">
        <v>33</v>
      </c>
      <c r="K1539" s="5" t="s">
        <v>33</v>
      </c>
      <c r="L1539" s="5" t="s">
        <v>33</v>
      </c>
      <c r="M1539" s="5" t="s">
        <v>33</v>
      </c>
      <c r="N1539" s="5" t="s">
        <v>33</v>
      </c>
      <c r="O1539" s="5" t="s">
        <v>33</v>
      </c>
      <c r="P1539" s="5" t="s">
        <v>33</v>
      </c>
      <c r="Q1539" s="5" t="s">
        <v>33</v>
      </c>
      <c r="R1539" s="5" t="s">
        <v>33</v>
      </c>
      <c r="S1539" s="5" t="s">
        <v>33</v>
      </c>
      <c r="T1539" s="5" t="s">
        <v>33</v>
      </c>
      <c r="U1539" s="5" t="s">
        <v>33</v>
      </c>
      <c r="V1539" s="5" t="s">
        <v>33</v>
      </c>
      <c r="W1539" s="5" t="s">
        <v>33</v>
      </c>
      <c r="X1539" s="5" t="s">
        <v>33</v>
      </c>
      <c r="Y1539" s="5" t="s">
        <v>33</v>
      </c>
    </row>
    <row r="1540" spans="1:25" x14ac:dyDescent="0.3">
      <c r="A1540" s="1">
        <v>4056997</v>
      </c>
      <c r="B1540" s="1" t="s">
        <v>0</v>
      </c>
      <c r="C1540" s="2"/>
      <c r="D1540" s="4" t="s">
        <v>81</v>
      </c>
      <c r="E1540" s="4">
        <v>4056997</v>
      </c>
      <c r="F1540" s="5">
        <v>307201</v>
      </c>
      <c r="G1540" s="5">
        <v>2927765</v>
      </c>
      <c r="H1540" s="5">
        <v>943031</v>
      </c>
      <c r="I1540" s="5">
        <v>1733466</v>
      </c>
      <c r="J1540" s="5">
        <v>231045</v>
      </c>
      <c r="K1540" s="5">
        <v>0</v>
      </c>
      <c r="L1540" s="5">
        <v>5962881</v>
      </c>
      <c r="M1540" s="5">
        <v>3733385</v>
      </c>
      <c r="N1540" s="5">
        <v>197355</v>
      </c>
      <c r="O1540" s="5">
        <v>48335</v>
      </c>
      <c r="P1540" s="5">
        <v>26402</v>
      </c>
      <c r="Q1540" s="5">
        <v>0</v>
      </c>
      <c r="R1540" s="5">
        <v>0</v>
      </c>
      <c r="S1540" s="5">
        <v>87788</v>
      </c>
      <c r="T1540" s="5">
        <v>406182</v>
      </c>
      <c r="U1540" s="5">
        <v>87143</v>
      </c>
      <c r="V1540" s="5">
        <v>51268</v>
      </c>
      <c r="W1540" s="5">
        <v>2008</v>
      </c>
      <c r="X1540" s="5">
        <v>303650</v>
      </c>
      <c r="Y1540" s="5">
        <v>11328</v>
      </c>
    </row>
    <row r="1541" spans="1:25" x14ac:dyDescent="0.3">
      <c r="A1541" s="1">
        <v>4056997</v>
      </c>
      <c r="B1541" s="1" t="s">
        <v>1</v>
      </c>
      <c r="C1541" s="2"/>
      <c r="D1541" s="4" t="s">
        <v>81</v>
      </c>
      <c r="E1541" s="4">
        <v>4056997</v>
      </c>
      <c r="F1541" s="5">
        <v>169047</v>
      </c>
      <c r="G1541" s="5">
        <v>2349919</v>
      </c>
      <c r="H1541" s="5">
        <v>453975</v>
      </c>
      <c r="I1541" s="5">
        <v>1602529</v>
      </c>
      <c r="J1541" s="5">
        <v>227053</v>
      </c>
      <c r="K1541" s="5">
        <v>0</v>
      </c>
      <c r="L1541" s="5">
        <v>4981208</v>
      </c>
      <c r="M1541" s="5">
        <v>3723979</v>
      </c>
      <c r="N1541" s="5">
        <v>215491</v>
      </c>
      <c r="O1541" s="5">
        <v>46779</v>
      </c>
      <c r="P1541" s="5">
        <v>27090</v>
      </c>
      <c r="Q1541" s="5">
        <v>0</v>
      </c>
      <c r="R1541" s="5">
        <v>0</v>
      </c>
      <c r="S1541" s="5">
        <v>86024</v>
      </c>
      <c r="T1541" s="5">
        <v>195030</v>
      </c>
      <c r="U1541" s="5">
        <v>89531</v>
      </c>
      <c r="V1541" s="5">
        <v>52744</v>
      </c>
      <c r="W1541" s="5">
        <v>4065</v>
      </c>
      <c r="X1541" s="5">
        <v>321621</v>
      </c>
      <c r="Y1541" s="5">
        <v>12055</v>
      </c>
    </row>
    <row r="1542" spans="1:25" x14ac:dyDescent="0.3">
      <c r="A1542" s="1">
        <v>4056997</v>
      </c>
      <c r="B1542" s="1" t="s">
        <v>2</v>
      </c>
      <c r="C1542" s="2"/>
      <c r="D1542" s="4" t="s">
        <v>81</v>
      </c>
      <c r="E1542" s="4">
        <v>4056997</v>
      </c>
      <c r="F1542" s="5">
        <v>153997</v>
      </c>
      <c r="G1542" s="5">
        <v>1213321</v>
      </c>
      <c r="H1542" s="5">
        <v>359278</v>
      </c>
      <c r="I1542" s="5">
        <v>1455591</v>
      </c>
      <c r="J1542" s="5">
        <v>246931</v>
      </c>
      <c r="K1542" s="5">
        <v>0</v>
      </c>
      <c r="L1542" s="5">
        <v>3430062</v>
      </c>
      <c r="M1542" s="5">
        <v>3946683</v>
      </c>
      <c r="N1542" s="5">
        <v>271047</v>
      </c>
      <c r="O1542" s="5">
        <v>46639</v>
      </c>
      <c r="P1542" s="5">
        <v>52030</v>
      </c>
      <c r="Q1542" s="5">
        <v>0</v>
      </c>
      <c r="R1542" s="5">
        <v>0</v>
      </c>
      <c r="S1542" s="5">
        <v>85797</v>
      </c>
      <c r="T1542" s="5">
        <v>1360998</v>
      </c>
      <c r="U1542" s="5">
        <v>97736</v>
      </c>
      <c r="V1542" s="5">
        <v>57440</v>
      </c>
      <c r="W1542" s="5">
        <v>8069</v>
      </c>
      <c r="X1542" s="5">
        <v>430377</v>
      </c>
      <c r="Y1542" s="5">
        <v>13323</v>
      </c>
    </row>
    <row r="1543" spans="1:25" x14ac:dyDescent="0.3">
      <c r="A1543" s="1">
        <v>4056997</v>
      </c>
      <c r="B1543" s="1" t="s">
        <v>3</v>
      </c>
      <c r="C1543" s="2"/>
      <c r="D1543" s="4" t="s">
        <v>81</v>
      </c>
      <c r="E1543" s="4">
        <v>4056997</v>
      </c>
      <c r="F1543" s="5">
        <v>135282</v>
      </c>
      <c r="G1543" s="5">
        <v>2757031</v>
      </c>
      <c r="H1543" s="5">
        <v>450157</v>
      </c>
      <c r="I1543" s="5">
        <v>1205032</v>
      </c>
      <c r="J1543" s="5">
        <v>210956</v>
      </c>
      <c r="K1543" s="5">
        <v>0</v>
      </c>
      <c r="L1543" s="5">
        <v>4758459</v>
      </c>
      <c r="M1543" s="5">
        <v>3681707</v>
      </c>
      <c r="N1543" s="5">
        <v>287211</v>
      </c>
      <c r="O1543" s="5">
        <v>51366</v>
      </c>
      <c r="P1543" s="5">
        <v>27093</v>
      </c>
      <c r="Q1543" s="5">
        <v>0</v>
      </c>
      <c r="R1543" s="5">
        <v>0</v>
      </c>
      <c r="S1543" s="5">
        <v>88156</v>
      </c>
      <c r="T1543" s="5">
        <v>183146</v>
      </c>
      <c r="U1543" s="5">
        <v>103438</v>
      </c>
      <c r="V1543" s="5">
        <v>53636</v>
      </c>
      <c r="W1543" s="5">
        <v>3730</v>
      </c>
      <c r="X1543" s="5">
        <v>321581</v>
      </c>
      <c r="Y1543" s="5">
        <v>14051</v>
      </c>
    </row>
    <row r="1544" spans="1:25" x14ac:dyDescent="0.3">
      <c r="A1544" s="1">
        <v>4056997</v>
      </c>
      <c r="B1544" s="1" t="s">
        <v>4</v>
      </c>
      <c r="C1544" s="2"/>
      <c r="D1544" s="4" t="s">
        <v>81</v>
      </c>
      <c r="E1544" s="4">
        <v>4056997</v>
      </c>
      <c r="F1544" s="5">
        <v>79924</v>
      </c>
      <c r="G1544" s="5">
        <v>1382309</v>
      </c>
      <c r="H1544" s="5">
        <v>347636</v>
      </c>
      <c r="I1544" s="5">
        <v>1085860</v>
      </c>
      <c r="J1544" s="5">
        <v>192772</v>
      </c>
      <c r="K1544" s="5">
        <v>0</v>
      </c>
      <c r="L1544" s="5">
        <v>3050526</v>
      </c>
      <c r="M1544" s="5">
        <v>4568235</v>
      </c>
      <c r="N1544" s="5">
        <v>296851</v>
      </c>
      <c r="O1544" s="5">
        <v>73837</v>
      </c>
      <c r="P1544" s="5">
        <v>29673</v>
      </c>
      <c r="Q1544" s="5">
        <v>0</v>
      </c>
      <c r="R1544" s="5">
        <v>0</v>
      </c>
      <c r="S1544" s="5">
        <v>90076</v>
      </c>
      <c r="T1544" s="5">
        <v>184694</v>
      </c>
      <c r="U1544" s="5">
        <v>110574</v>
      </c>
      <c r="V1544" s="5">
        <v>102185</v>
      </c>
      <c r="W1544" s="5">
        <v>4597</v>
      </c>
      <c r="X1544" s="5">
        <v>333103</v>
      </c>
      <c r="Y1544" s="5">
        <v>14207</v>
      </c>
    </row>
    <row r="1545" spans="1:25" x14ac:dyDescent="0.3">
      <c r="A1545" s="1">
        <v>4056997</v>
      </c>
      <c r="B1545" s="1" t="s">
        <v>5</v>
      </c>
      <c r="C1545" s="2"/>
      <c r="D1545" s="4" t="s">
        <v>81</v>
      </c>
      <c r="E1545" s="4">
        <v>4056997</v>
      </c>
      <c r="F1545" s="5">
        <v>69028</v>
      </c>
      <c r="G1545" s="5">
        <v>1928283</v>
      </c>
      <c r="H1545" s="5">
        <v>290960</v>
      </c>
      <c r="I1545" s="5">
        <v>737597</v>
      </c>
      <c r="J1545" s="5">
        <v>128367</v>
      </c>
      <c r="K1545" s="5">
        <v>0</v>
      </c>
      <c r="L1545" s="5">
        <v>3192210</v>
      </c>
      <c r="M1545" s="5">
        <v>4558165</v>
      </c>
      <c r="N1545" s="5">
        <v>276229</v>
      </c>
      <c r="O1545" s="5">
        <v>73735</v>
      </c>
      <c r="P1545" s="5">
        <v>24983</v>
      </c>
      <c r="Q1545" s="5">
        <v>0</v>
      </c>
      <c r="R1545" s="5">
        <v>0</v>
      </c>
      <c r="S1545" s="5">
        <v>89138</v>
      </c>
      <c r="T1545" s="5">
        <v>179448</v>
      </c>
      <c r="U1545" s="5">
        <v>118415</v>
      </c>
      <c r="V1545" s="5">
        <v>149974</v>
      </c>
      <c r="W1545" s="5">
        <v>3287</v>
      </c>
      <c r="X1545" s="5">
        <v>342962</v>
      </c>
      <c r="Y1545" s="5">
        <v>11129</v>
      </c>
    </row>
    <row r="1546" spans="1:25" x14ac:dyDescent="0.3">
      <c r="A1546" s="1">
        <v>4056997</v>
      </c>
      <c r="B1546" s="1" t="s">
        <v>6</v>
      </c>
      <c r="C1546" s="2"/>
      <c r="D1546" s="4" t="s">
        <v>81</v>
      </c>
      <c r="E1546" s="4">
        <v>4056997</v>
      </c>
      <c r="F1546" s="5">
        <v>175984</v>
      </c>
      <c r="G1546" s="5">
        <v>2325822</v>
      </c>
      <c r="H1546" s="5">
        <v>158259</v>
      </c>
      <c r="I1546" s="5">
        <v>581682</v>
      </c>
      <c r="J1546" s="5">
        <v>90804</v>
      </c>
      <c r="K1546" s="5">
        <v>0</v>
      </c>
      <c r="L1546" s="5">
        <v>3332551</v>
      </c>
      <c r="M1546" s="5">
        <v>4121704</v>
      </c>
      <c r="N1546" s="5">
        <v>283571</v>
      </c>
      <c r="O1546" s="5">
        <v>63402</v>
      </c>
      <c r="P1546" s="5">
        <v>27451</v>
      </c>
      <c r="Q1546" s="5">
        <v>0</v>
      </c>
      <c r="R1546" s="5">
        <v>0</v>
      </c>
      <c r="S1546" s="5">
        <v>60871</v>
      </c>
      <c r="T1546" s="5">
        <v>204941</v>
      </c>
      <c r="U1546" s="5">
        <v>134779</v>
      </c>
      <c r="V1546" s="5">
        <v>137369</v>
      </c>
      <c r="W1546" s="5">
        <v>4799</v>
      </c>
      <c r="X1546" s="5">
        <v>395842</v>
      </c>
      <c r="Y1546" s="5">
        <v>11220</v>
      </c>
    </row>
    <row r="1547" spans="1:25" x14ac:dyDescent="0.3">
      <c r="A1547" s="1">
        <v>4056997</v>
      </c>
      <c r="B1547" s="1" t="s">
        <v>7</v>
      </c>
      <c r="C1547" s="2"/>
      <c r="D1547" s="4" t="s">
        <v>81</v>
      </c>
      <c r="E1547" s="4">
        <v>4056997</v>
      </c>
      <c r="F1547" s="5">
        <v>233442</v>
      </c>
      <c r="G1547" s="5">
        <v>2865713</v>
      </c>
      <c r="H1547" s="5">
        <v>193147</v>
      </c>
      <c r="I1547" s="5">
        <v>668540</v>
      </c>
      <c r="J1547" s="5">
        <v>153514</v>
      </c>
      <c r="K1547" s="5">
        <v>0</v>
      </c>
      <c r="L1547" s="5">
        <v>4114356</v>
      </c>
      <c r="M1547" s="5">
        <v>4614022</v>
      </c>
      <c r="N1547" s="5">
        <v>296762</v>
      </c>
      <c r="O1547" s="5">
        <v>70783</v>
      </c>
      <c r="P1547" s="5">
        <v>30656</v>
      </c>
      <c r="Q1547" s="5">
        <v>0</v>
      </c>
      <c r="R1547" s="5">
        <v>0</v>
      </c>
      <c r="S1547" s="5">
        <v>81557</v>
      </c>
      <c r="T1547" s="5">
        <v>204807</v>
      </c>
      <c r="U1547" s="5">
        <v>144003</v>
      </c>
      <c r="V1547" s="5">
        <v>135728</v>
      </c>
      <c r="W1547" s="5">
        <v>9286</v>
      </c>
      <c r="X1547" s="5">
        <v>410830</v>
      </c>
      <c r="Y1547" s="5">
        <v>12383</v>
      </c>
    </row>
    <row r="1548" spans="1:25" x14ac:dyDescent="0.3">
      <c r="A1548" s="1">
        <v>4056997</v>
      </c>
      <c r="B1548" s="1" t="s">
        <v>8</v>
      </c>
      <c r="C1548" s="2"/>
      <c r="D1548" s="4" t="s">
        <v>81</v>
      </c>
      <c r="E1548" s="4">
        <v>4056997</v>
      </c>
      <c r="F1548" s="5">
        <v>206912</v>
      </c>
      <c r="G1548" s="5">
        <v>1734360</v>
      </c>
      <c r="H1548" s="5">
        <v>259370</v>
      </c>
      <c r="I1548" s="5">
        <v>585858</v>
      </c>
      <c r="J1548" s="5">
        <v>73907</v>
      </c>
      <c r="K1548" s="5">
        <v>0</v>
      </c>
      <c r="L1548" s="5">
        <v>2860408</v>
      </c>
      <c r="M1548" s="5">
        <v>5335619</v>
      </c>
      <c r="N1548" s="5">
        <v>296994</v>
      </c>
      <c r="O1548" s="5">
        <v>59770</v>
      </c>
      <c r="P1548" s="5">
        <v>30812</v>
      </c>
      <c r="Q1548" s="5">
        <v>0</v>
      </c>
      <c r="R1548" s="5">
        <v>0</v>
      </c>
      <c r="S1548" s="5">
        <v>82516</v>
      </c>
      <c r="T1548" s="5">
        <v>201499</v>
      </c>
      <c r="U1548" s="5">
        <v>136794</v>
      </c>
      <c r="V1548" s="5">
        <v>145032</v>
      </c>
      <c r="W1548" s="5">
        <v>14371</v>
      </c>
      <c r="X1548" s="5">
        <v>343251</v>
      </c>
      <c r="Y1548" s="5">
        <v>13593</v>
      </c>
    </row>
    <row r="1549" spans="1:25" x14ac:dyDescent="0.3">
      <c r="A1549" s="1">
        <v>4056997</v>
      </c>
      <c r="B1549" s="1" t="s">
        <v>9</v>
      </c>
      <c r="C1549" s="2"/>
      <c r="D1549" s="4" t="s">
        <v>81</v>
      </c>
      <c r="E1549" s="4">
        <v>4056997</v>
      </c>
      <c r="F1549" s="5">
        <v>61960</v>
      </c>
      <c r="G1549" s="5">
        <v>227723</v>
      </c>
      <c r="H1549" s="5">
        <v>122869</v>
      </c>
      <c r="I1549" s="5">
        <v>484257</v>
      </c>
      <c r="J1549" s="5">
        <v>48357</v>
      </c>
      <c r="K1549" s="5">
        <v>0</v>
      </c>
      <c r="L1549" s="5">
        <v>945166</v>
      </c>
      <c r="M1549" s="5">
        <v>5329775</v>
      </c>
      <c r="N1549" s="5">
        <v>307228</v>
      </c>
      <c r="O1549" s="5">
        <v>47146</v>
      </c>
      <c r="P1549" s="5">
        <v>29664</v>
      </c>
      <c r="Q1549" s="5">
        <v>0</v>
      </c>
      <c r="R1549" s="5">
        <v>0</v>
      </c>
      <c r="S1549" s="5">
        <v>85720</v>
      </c>
      <c r="T1549" s="5">
        <v>179358</v>
      </c>
      <c r="U1549" s="5">
        <v>134299</v>
      </c>
      <c r="V1549" s="5">
        <v>133958</v>
      </c>
      <c r="W1549" s="5">
        <v>9514</v>
      </c>
      <c r="X1549" s="5">
        <v>312540</v>
      </c>
      <c r="Y1549" s="5">
        <v>15462</v>
      </c>
    </row>
    <row r="1550" spans="1:25" x14ac:dyDescent="0.3">
      <c r="A1550" s="1">
        <v>4056997</v>
      </c>
      <c r="B1550" s="1" t="s">
        <v>10</v>
      </c>
      <c r="C1550" s="2"/>
      <c r="D1550" s="4" t="s">
        <v>81</v>
      </c>
      <c r="E1550" s="4">
        <v>4056997</v>
      </c>
      <c r="F1550" s="5">
        <v>57830</v>
      </c>
      <c r="G1550" s="5">
        <v>1758874</v>
      </c>
      <c r="H1550" s="5">
        <v>315751</v>
      </c>
      <c r="I1550" s="5">
        <v>461621</v>
      </c>
      <c r="J1550" s="5">
        <v>57962</v>
      </c>
      <c r="K1550" s="5">
        <v>0</v>
      </c>
      <c r="L1550" s="5">
        <v>2652039</v>
      </c>
      <c r="M1550" s="5">
        <v>6539195</v>
      </c>
      <c r="N1550" s="5">
        <v>273751</v>
      </c>
      <c r="O1550" s="5">
        <v>31533</v>
      </c>
      <c r="P1550" s="5">
        <v>26507</v>
      </c>
      <c r="Q1550" s="5">
        <v>0</v>
      </c>
      <c r="R1550" s="5">
        <v>0</v>
      </c>
      <c r="S1550" s="5">
        <v>78132</v>
      </c>
      <c r="T1550" s="5">
        <v>166702</v>
      </c>
      <c r="U1550" s="5">
        <v>149320</v>
      </c>
      <c r="V1550" s="5">
        <v>102721</v>
      </c>
      <c r="W1550" s="5">
        <v>8949</v>
      </c>
      <c r="X1550" s="5">
        <v>322455</v>
      </c>
      <c r="Y1550" s="5">
        <v>12753</v>
      </c>
    </row>
    <row r="1551" spans="1:25" x14ac:dyDescent="0.3">
      <c r="A1551" s="1">
        <v>4056997</v>
      </c>
      <c r="B1551" s="1" t="s">
        <v>11</v>
      </c>
      <c r="C1551" s="2"/>
      <c r="D1551" s="4" t="s">
        <v>81</v>
      </c>
      <c r="E1551" s="4">
        <v>4056997</v>
      </c>
      <c r="F1551" s="5">
        <v>22019</v>
      </c>
      <c r="G1551" s="5">
        <v>702139</v>
      </c>
      <c r="H1551" s="5">
        <v>241165</v>
      </c>
      <c r="I1551" s="5">
        <v>516337</v>
      </c>
      <c r="J1551" s="5">
        <v>60082</v>
      </c>
      <c r="K1551" s="5">
        <v>0</v>
      </c>
      <c r="L1551" s="5">
        <v>1541742</v>
      </c>
      <c r="M1551" s="5">
        <v>7073848</v>
      </c>
      <c r="N1551" s="5">
        <v>291318</v>
      </c>
      <c r="O1551" s="5">
        <v>35974</v>
      </c>
      <c r="P1551" s="5">
        <v>30733</v>
      </c>
      <c r="Q1551" s="5">
        <v>0</v>
      </c>
      <c r="R1551" s="5">
        <v>0</v>
      </c>
      <c r="S1551" s="5">
        <v>92505</v>
      </c>
      <c r="T1551" s="5">
        <v>179648</v>
      </c>
      <c r="U1551" s="5">
        <v>149421</v>
      </c>
      <c r="V1551" s="5">
        <v>102495</v>
      </c>
      <c r="W1551" s="5">
        <v>16278</v>
      </c>
      <c r="X1551" s="5">
        <v>195997</v>
      </c>
      <c r="Y1551" s="5">
        <v>12302</v>
      </c>
    </row>
    <row r="1552" spans="1:25" x14ac:dyDescent="0.3">
      <c r="A1552" s="1">
        <v>4056997</v>
      </c>
      <c r="B1552" s="1" t="s">
        <v>12</v>
      </c>
      <c r="C1552" s="2"/>
      <c r="D1552" s="4" t="s">
        <v>81</v>
      </c>
      <c r="E1552" s="4">
        <v>4056997</v>
      </c>
      <c r="F1552" s="5">
        <v>45325</v>
      </c>
      <c r="G1552" s="5">
        <v>1061588</v>
      </c>
      <c r="H1552" s="5">
        <v>158029</v>
      </c>
      <c r="I1552" s="5">
        <v>586437</v>
      </c>
      <c r="J1552" s="5">
        <v>59009</v>
      </c>
      <c r="K1552" s="5">
        <v>0</v>
      </c>
      <c r="L1552" s="5">
        <v>1910388</v>
      </c>
      <c r="M1552" s="5">
        <v>7029207</v>
      </c>
      <c r="N1552" s="5">
        <v>284966</v>
      </c>
      <c r="O1552" s="5">
        <v>36063</v>
      </c>
      <c r="P1552" s="5">
        <v>24756</v>
      </c>
      <c r="Q1552" s="5">
        <v>0</v>
      </c>
      <c r="R1552" s="5">
        <v>0</v>
      </c>
      <c r="S1552" s="5">
        <v>89190</v>
      </c>
      <c r="T1552" s="5">
        <v>189334</v>
      </c>
      <c r="U1552" s="5">
        <v>131894</v>
      </c>
      <c r="V1552" s="5">
        <v>86939</v>
      </c>
      <c r="W1552" s="5">
        <v>17525</v>
      </c>
      <c r="X1552" s="5">
        <v>328198</v>
      </c>
      <c r="Y1552" s="5">
        <v>12413</v>
      </c>
    </row>
    <row r="1553" spans="1:25" x14ac:dyDescent="0.3">
      <c r="A1553" s="1">
        <v>4056997</v>
      </c>
      <c r="B1553" s="1" t="s">
        <v>13</v>
      </c>
      <c r="C1553" s="2"/>
      <c r="D1553" s="4" t="s">
        <v>81</v>
      </c>
      <c r="E1553" s="4">
        <v>4056997</v>
      </c>
      <c r="F1553" s="5">
        <v>-53485</v>
      </c>
      <c r="G1553" s="5">
        <v>348060</v>
      </c>
      <c r="H1553" s="5">
        <v>229028</v>
      </c>
      <c r="I1553" s="5">
        <v>681743</v>
      </c>
      <c r="J1553" s="5">
        <v>48904</v>
      </c>
      <c r="K1553" s="5">
        <v>0</v>
      </c>
      <c r="L1553" s="5">
        <v>1254250</v>
      </c>
      <c r="M1553" s="5">
        <v>7406435</v>
      </c>
      <c r="N1553" s="5">
        <v>260579</v>
      </c>
      <c r="O1553" s="5">
        <v>41152</v>
      </c>
      <c r="P1553" s="5">
        <v>24186</v>
      </c>
      <c r="Q1553" s="5">
        <v>0</v>
      </c>
      <c r="R1553" s="5">
        <v>0</v>
      </c>
      <c r="S1553" s="5">
        <v>98311</v>
      </c>
      <c r="T1553" s="5">
        <v>192089</v>
      </c>
      <c r="U1553" s="5">
        <v>127096</v>
      </c>
      <c r="V1553" s="5">
        <v>77077</v>
      </c>
      <c r="W1553" s="5">
        <v>27819</v>
      </c>
      <c r="X1553" s="5">
        <v>427662</v>
      </c>
      <c r="Y1553" s="5">
        <v>11692</v>
      </c>
    </row>
    <row r="1554" spans="1:25" x14ac:dyDescent="0.3">
      <c r="A1554" s="1">
        <v>4056997</v>
      </c>
      <c r="B1554" s="1" t="s">
        <v>14</v>
      </c>
      <c r="C1554" s="2"/>
      <c r="D1554" s="4" t="s">
        <v>81</v>
      </c>
      <c r="E1554" s="4">
        <v>4056997</v>
      </c>
      <c r="F1554" s="5">
        <v>-190480</v>
      </c>
      <c r="G1554" s="5">
        <v>1379642</v>
      </c>
      <c r="H1554" s="5">
        <v>149785</v>
      </c>
      <c r="I1554" s="5">
        <v>581064</v>
      </c>
      <c r="J1554" s="5">
        <v>88358</v>
      </c>
      <c r="K1554" s="5" t="s">
        <v>33</v>
      </c>
      <c r="L1554" s="5">
        <v>2008369</v>
      </c>
      <c r="M1554" s="5">
        <v>5111765</v>
      </c>
      <c r="N1554" s="5">
        <v>270516</v>
      </c>
      <c r="O1554" s="5">
        <v>39092</v>
      </c>
      <c r="P1554" s="5">
        <v>17695</v>
      </c>
      <c r="Q1554" s="5" t="s">
        <v>33</v>
      </c>
      <c r="R1554" s="5" t="s">
        <v>33</v>
      </c>
      <c r="S1554" s="5">
        <v>87496</v>
      </c>
      <c r="T1554" s="5">
        <v>132446</v>
      </c>
      <c r="U1554" s="5">
        <v>112569</v>
      </c>
      <c r="V1554" s="5">
        <v>65681</v>
      </c>
      <c r="W1554" s="5">
        <v>15</v>
      </c>
      <c r="X1554" s="5">
        <v>461659</v>
      </c>
      <c r="Y1554" s="5">
        <v>4722</v>
      </c>
    </row>
    <row r="1555" spans="1:25" x14ac:dyDescent="0.3">
      <c r="A1555" s="1">
        <v>4056997</v>
      </c>
      <c r="B1555" s="1" t="s">
        <v>15</v>
      </c>
      <c r="C1555" s="2"/>
      <c r="D1555" s="4" t="s">
        <v>81</v>
      </c>
      <c r="E1555" s="4">
        <v>4056997</v>
      </c>
      <c r="F1555" s="5">
        <v>8700</v>
      </c>
      <c r="G1555" s="5">
        <v>308879</v>
      </c>
      <c r="H1555" s="5">
        <v>117250</v>
      </c>
      <c r="I1555" s="5">
        <v>471659</v>
      </c>
      <c r="J1555" s="5">
        <v>39835</v>
      </c>
      <c r="K1555" s="5" t="s">
        <v>33</v>
      </c>
      <c r="L1555" s="5">
        <v>967183</v>
      </c>
      <c r="M1555" s="5">
        <v>4643167</v>
      </c>
      <c r="N1555" s="5">
        <v>265718</v>
      </c>
      <c r="O1555" s="5">
        <v>37830</v>
      </c>
      <c r="P1555" s="5">
        <v>17542</v>
      </c>
      <c r="Q1555" s="5" t="s">
        <v>33</v>
      </c>
      <c r="R1555" s="5" t="s">
        <v>33</v>
      </c>
      <c r="S1555" s="5">
        <v>77447</v>
      </c>
      <c r="T1555" s="5">
        <v>168887</v>
      </c>
      <c r="U1555" s="5">
        <v>113883</v>
      </c>
      <c r="V1555" s="5">
        <v>61561</v>
      </c>
      <c r="W1555" s="5">
        <v>84</v>
      </c>
      <c r="X1555" s="5">
        <v>260618</v>
      </c>
      <c r="Y1555" s="5">
        <v>5845</v>
      </c>
    </row>
    <row r="1556" spans="1:25" x14ac:dyDescent="0.3">
      <c r="A1556" s="1">
        <v>4056997</v>
      </c>
      <c r="B1556" s="1" t="s">
        <v>16</v>
      </c>
      <c r="C1556" s="2"/>
      <c r="D1556" s="4" t="s">
        <v>81</v>
      </c>
      <c r="E1556" s="4">
        <v>4056997</v>
      </c>
      <c r="F1556" s="5">
        <v>478255</v>
      </c>
      <c r="G1556" s="5">
        <v>721037</v>
      </c>
      <c r="H1556" s="5">
        <v>123304</v>
      </c>
      <c r="I1556" s="5">
        <v>519718</v>
      </c>
      <c r="J1556" s="5">
        <v>60090</v>
      </c>
      <c r="K1556" s="5" t="s">
        <v>33</v>
      </c>
      <c r="L1556" s="5">
        <v>1902404</v>
      </c>
      <c r="M1556" s="5">
        <v>4226624</v>
      </c>
      <c r="N1556" s="5">
        <v>260679</v>
      </c>
      <c r="O1556" s="5">
        <v>37721</v>
      </c>
      <c r="P1556" s="5">
        <v>16355</v>
      </c>
      <c r="Q1556" s="5" t="s">
        <v>33</v>
      </c>
      <c r="R1556" s="5" t="s">
        <v>33</v>
      </c>
      <c r="S1556" s="5">
        <v>81558</v>
      </c>
      <c r="T1556" s="5">
        <v>155963</v>
      </c>
      <c r="U1556" s="5">
        <v>109494</v>
      </c>
      <c r="V1556" s="5">
        <v>62676</v>
      </c>
      <c r="W1556" s="5">
        <v>163</v>
      </c>
      <c r="X1556" s="5">
        <v>309291</v>
      </c>
      <c r="Y1556" s="5">
        <v>4079</v>
      </c>
    </row>
    <row r="1557" spans="1:25" x14ac:dyDescent="0.3">
      <c r="A1557" s="1">
        <v>4056997</v>
      </c>
      <c r="B1557" s="1" t="s">
        <v>17</v>
      </c>
      <c r="C1557" s="2"/>
      <c r="D1557" s="4" t="s">
        <v>81</v>
      </c>
      <c r="E1557" s="4">
        <v>4056997</v>
      </c>
      <c r="F1557" s="5">
        <v>132151</v>
      </c>
      <c r="G1557" s="5">
        <v>624963</v>
      </c>
      <c r="H1557" s="5">
        <v>100910</v>
      </c>
      <c r="I1557" s="5">
        <v>493408</v>
      </c>
      <c r="J1557" s="5">
        <v>75897</v>
      </c>
      <c r="K1557" s="5" t="s">
        <v>33</v>
      </c>
      <c r="L1557" s="5">
        <v>1425330</v>
      </c>
      <c r="M1557" s="5">
        <v>3499427</v>
      </c>
      <c r="N1557" s="5">
        <v>241786</v>
      </c>
      <c r="O1557" s="5">
        <v>31264</v>
      </c>
      <c r="P1557" s="5">
        <v>18423</v>
      </c>
      <c r="Q1557" s="5" t="s">
        <v>33</v>
      </c>
      <c r="R1557" s="5" t="s">
        <v>33</v>
      </c>
      <c r="S1557" s="5">
        <v>85143</v>
      </c>
      <c r="T1557" s="5">
        <v>155119</v>
      </c>
      <c r="U1557" s="5">
        <v>106926</v>
      </c>
      <c r="V1557" s="5">
        <v>76599</v>
      </c>
      <c r="W1557" s="5">
        <v>403</v>
      </c>
      <c r="X1557" s="5">
        <v>311508</v>
      </c>
      <c r="Y1557" s="5">
        <v>3994</v>
      </c>
    </row>
    <row r="1558" spans="1:25" x14ac:dyDescent="0.3">
      <c r="A1558" s="1">
        <v>4056997</v>
      </c>
      <c r="B1558" s="1" t="s">
        <v>18</v>
      </c>
      <c r="C1558" s="2"/>
      <c r="D1558" s="4" t="s">
        <v>81</v>
      </c>
      <c r="E1558" s="4">
        <v>4056997</v>
      </c>
      <c r="F1558" s="5">
        <v>21312</v>
      </c>
      <c r="G1558" s="5">
        <v>315107</v>
      </c>
      <c r="H1558" s="5">
        <v>122692</v>
      </c>
      <c r="I1558" s="5">
        <v>446966</v>
      </c>
      <c r="J1558" s="5">
        <v>86310</v>
      </c>
      <c r="K1558" s="5" t="s">
        <v>33</v>
      </c>
      <c r="L1558" s="5">
        <v>992388</v>
      </c>
      <c r="M1558" s="5">
        <v>3673753</v>
      </c>
      <c r="N1558" s="5">
        <v>205788</v>
      </c>
      <c r="O1558" s="5">
        <v>25858</v>
      </c>
      <c r="P1558" s="5">
        <v>17614</v>
      </c>
      <c r="Q1558" s="5" t="s">
        <v>33</v>
      </c>
      <c r="R1558" s="5" t="s">
        <v>33</v>
      </c>
      <c r="S1558" s="5">
        <v>90151</v>
      </c>
      <c r="T1558" s="5">
        <v>148291</v>
      </c>
      <c r="U1558" s="5">
        <v>101429</v>
      </c>
      <c r="V1558" s="5">
        <v>75989</v>
      </c>
      <c r="W1558" s="5">
        <v>70</v>
      </c>
      <c r="X1558" s="5">
        <v>258641</v>
      </c>
      <c r="Y1558" s="5">
        <v>5680</v>
      </c>
    </row>
    <row r="1559" spans="1:25" x14ac:dyDescent="0.3">
      <c r="A1559" s="1">
        <v>4056997</v>
      </c>
      <c r="B1559" s="1" t="s">
        <v>19</v>
      </c>
      <c r="C1559" s="2"/>
      <c r="D1559" s="4" t="s">
        <v>81</v>
      </c>
      <c r="E1559" s="4">
        <v>4056997</v>
      </c>
      <c r="F1559" s="5">
        <v>67029</v>
      </c>
      <c r="G1559" s="5">
        <v>209612</v>
      </c>
      <c r="H1559" s="5">
        <v>91421</v>
      </c>
      <c r="I1559" s="5">
        <v>465246</v>
      </c>
      <c r="J1559" s="5">
        <v>80524</v>
      </c>
      <c r="K1559" s="5" t="s">
        <v>33</v>
      </c>
      <c r="L1559" s="5">
        <v>913831</v>
      </c>
      <c r="M1559" s="5">
        <v>2707808</v>
      </c>
      <c r="N1559" s="5">
        <v>195262</v>
      </c>
      <c r="O1559" s="5">
        <v>27838</v>
      </c>
      <c r="P1559" s="5">
        <v>16768</v>
      </c>
      <c r="Q1559" s="5" t="s">
        <v>33</v>
      </c>
      <c r="R1559" s="5" t="s">
        <v>33</v>
      </c>
      <c r="S1559" s="5">
        <v>85009</v>
      </c>
      <c r="T1559" s="5">
        <v>155500</v>
      </c>
      <c r="U1559" s="5">
        <v>92635</v>
      </c>
      <c r="V1559" s="5">
        <v>77125</v>
      </c>
      <c r="W1559" s="5">
        <v>936</v>
      </c>
      <c r="X1559" s="5">
        <v>267553</v>
      </c>
      <c r="Y1559" s="5">
        <v>7996</v>
      </c>
    </row>
    <row r="1560" spans="1:25" x14ac:dyDescent="0.3">
      <c r="A1560" s="1">
        <v>4056997</v>
      </c>
      <c r="B1560" s="1" t="s">
        <v>20</v>
      </c>
      <c r="C1560" s="2"/>
      <c r="D1560" s="4" t="s">
        <v>81</v>
      </c>
      <c r="E1560" s="4">
        <v>4056997</v>
      </c>
      <c r="F1560" s="5">
        <v>26026</v>
      </c>
      <c r="G1560" s="5">
        <v>63257</v>
      </c>
      <c r="H1560" s="5">
        <v>70213</v>
      </c>
      <c r="I1560" s="5">
        <v>368449</v>
      </c>
      <c r="J1560" s="5">
        <v>109554</v>
      </c>
      <c r="K1560" s="5" t="s">
        <v>33</v>
      </c>
      <c r="L1560" s="5">
        <v>637499</v>
      </c>
      <c r="M1560" s="5">
        <v>2443665</v>
      </c>
      <c r="N1560" s="5">
        <v>206720</v>
      </c>
      <c r="O1560" s="5">
        <v>30750</v>
      </c>
      <c r="P1560" s="5">
        <v>16700</v>
      </c>
      <c r="Q1560" s="5" t="s">
        <v>33</v>
      </c>
      <c r="R1560" s="5" t="s">
        <v>33</v>
      </c>
      <c r="S1560" s="5">
        <v>88481</v>
      </c>
      <c r="T1560" s="5">
        <v>150278</v>
      </c>
      <c r="U1560" s="5">
        <v>101348</v>
      </c>
      <c r="V1560" s="5">
        <v>77438</v>
      </c>
      <c r="W1560" s="5">
        <v>1414</v>
      </c>
      <c r="X1560" s="5">
        <v>264571</v>
      </c>
      <c r="Y1560" s="5">
        <v>8356</v>
      </c>
    </row>
    <row r="1561" spans="1:25" x14ac:dyDescent="0.3">
      <c r="A1561" s="1">
        <v>4056997</v>
      </c>
      <c r="B1561" s="1" t="s">
        <v>21</v>
      </c>
      <c r="C1561" s="2"/>
      <c r="D1561" s="4" t="s">
        <v>81</v>
      </c>
      <c r="E1561" s="4">
        <v>4056997</v>
      </c>
      <c r="F1561" s="5">
        <v>58139</v>
      </c>
      <c r="G1561" s="5">
        <v>41578</v>
      </c>
      <c r="H1561" s="5">
        <v>33889</v>
      </c>
      <c r="I1561" s="5">
        <v>344669</v>
      </c>
      <c r="J1561" s="5">
        <v>81807</v>
      </c>
      <c r="K1561" s="5" t="s">
        <v>33</v>
      </c>
      <c r="L1561" s="5">
        <v>560081</v>
      </c>
      <c r="M1561" s="5">
        <v>2398788</v>
      </c>
      <c r="N1561" s="5">
        <v>208293</v>
      </c>
      <c r="O1561" s="5">
        <v>25593</v>
      </c>
      <c r="P1561" s="5">
        <v>20598</v>
      </c>
      <c r="Q1561" s="5" t="s">
        <v>33</v>
      </c>
      <c r="R1561" s="5" t="s">
        <v>33</v>
      </c>
      <c r="S1561" s="5">
        <v>85867</v>
      </c>
      <c r="T1561" s="5">
        <v>163837</v>
      </c>
      <c r="U1561" s="5">
        <v>103481</v>
      </c>
      <c r="V1561" s="5">
        <v>87148</v>
      </c>
      <c r="W1561" s="5">
        <v>161</v>
      </c>
      <c r="X1561" s="5">
        <v>237161</v>
      </c>
      <c r="Y1561" s="5">
        <v>7643</v>
      </c>
    </row>
    <row r="1562" spans="1:25" x14ac:dyDescent="0.3">
      <c r="A1562" s="1">
        <v>4056997</v>
      </c>
      <c r="B1562" s="1" t="s">
        <v>22</v>
      </c>
      <c r="C1562" s="2"/>
      <c r="D1562" s="4" t="s">
        <v>81</v>
      </c>
      <c r="E1562" s="4">
        <v>4056997</v>
      </c>
      <c r="F1562" s="5">
        <v>15808</v>
      </c>
      <c r="G1562" s="5">
        <v>167091</v>
      </c>
      <c r="H1562" s="5">
        <v>53526</v>
      </c>
      <c r="I1562" s="5">
        <v>288652</v>
      </c>
      <c r="J1562" s="5">
        <v>85369</v>
      </c>
      <c r="K1562" s="5" t="s">
        <v>33</v>
      </c>
      <c r="L1562" s="5">
        <v>610446</v>
      </c>
      <c r="M1562" s="5">
        <v>2423336</v>
      </c>
      <c r="N1562" s="5">
        <v>249084</v>
      </c>
      <c r="O1562" s="5">
        <v>24038</v>
      </c>
      <c r="P1562" s="5">
        <v>17756</v>
      </c>
      <c r="Q1562" s="5" t="s">
        <v>33</v>
      </c>
      <c r="R1562" s="5" t="s">
        <v>33</v>
      </c>
      <c r="S1562" s="5">
        <v>70106</v>
      </c>
      <c r="T1562" s="5">
        <v>117673</v>
      </c>
      <c r="U1562" s="5">
        <v>102505</v>
      </c>
      <c r="V1562" s="5">
        <v>84495</v>
      </c>
      <c r="W1562" s="5">
        <v>53</v>
      </c>
      <c r="X1562" s="5">
        <v>226253</v>
      </c>
      <c r="Y1562" s="5">
        <v>13196</v>
      </c>
    </row>
    <row r="1563" spans="1:25" x14ac:dyDescent="0.3">
      <c r="A1563" s="1">
        <v>4056997</v>
      </c>
      <c r="B1563" s="1" t="s">
        <v>23</v>
      </c>
      <c r="C1563" s="2"/>
      <c r="D1563" s="4" t="s">
        <v>81</v>
      </c>
      <c r="E1563" s="4">
        <v>4056997</v>
      </c>
      <c r="F1563" s="5">
        <v>25728</v>
      </c>
      <c r="G1563" s="5">
        <v>80133</v>
      </c>
      <c r="H1563" s="5">
        <v>127228</v>
      </c>
      <c r="I1563" s="5">
        <v>261517</v>
      </c>
      <c r="J1563" s="5">
        <v>71011</v>
      </c>
      <c r="K1563" s="5" t="s">
        <v>33</v>
      </c>
      <c r="L1563" s="5">
        <v>565616</v>
      </c>
      <c r="M1563" s="5">
        <v>2346920</v>
      </c>
      <c r="N1563" s="5">
        <v>239989</v>
      </c>
      <c r="O1563" s="5">
        <v>23260</v>
      </c>
      <c r="P1563" s="5">
        <v>15965</v>
      </c>
      <c r="Q1563" s="5" t="s">
        <v>33</v>
      </c>
      <c r="R1563" s="5" t="s">
        <v>33</v>
      </c>
      <c r="S1563" s="5">
        <v>65622</v>
      </c>
      <c r="T1563" s="5">
        <v>102731</v>
      </c>
      <c r="U1563" s="5">
        <v>108840</v>
      </c>
      <c r="V1563" s="5">
        <v>95116</v>
      </c>
      <c r="W1563" s="5">
        <v>78</v>
      </c>
      <c r="X1563" s="5">
        <v>247714</v>
      </c>
      <c r="Y1563" s="5">
        <v>11907</v>
      </c>
    </row>
    <row r="1564" spans="1:25" x14ac:dyDescent="0.3">
      <c r="A1564" s="1">
        <v>4056997</v>
      </c>
      <c r="B1564" s="1" t="s">
        <v>24</v>
      </c>
      <c r="C1564" s="2"/>
      <c r="D1564" s="4" t="s">
        <v>81</v>
      </c>
      <c r="E1564" s="4">
        <v>4056997</v>
      </c>
      <c r="F1564" s="5">
        <v>31323</v>
      </c>
      <c r="G1564" s="5">
        <v>127937</v>
      </c>
      <c r="H1564" s="5">
        <v>58398</v>
      </c>
      <c r="I1564" s="5">
        <v>254624</v>
      </c>
      <c r="J1564" s="5">
        <v>73863</v>
      </c>
      <c r="K1564" s="5" t="s">
        <v>33</v>
      </c>
      <c r="L1564" s="5">
        <v>642545</v>
      </c>
      <c r="M1564" s="5">
        <v>1953863</v>
      </c>
      <c r="N1564" s="5">
        <v>191795</v>
      </c>
      <c r="O1564" s="5">
        <v>26674</v>
      </c>
      <c r="P1564" s="5">
        <v>13456</v>
      </c>
      <c r="Q1564" s="5" t="s">
        <v>33</v>
      </c>
      <c r="R1564" s="5" t="s">
        <v>33</v>
      </c>
      <c r="S1564" s="5">
        <v>70839</v>
      </c>
      <c r="T1564" s="5">
        <v>111562</v>
      </c>
      <c r="U1564" s="5">
        <v>113578</v>
      </c>
      <c r="V1564" s="5">
        <v>88230</v>
      </c>
      <c r="W1564" s="5">
        <v>237</v>
      </c>
      <c r="X1564" s="5">
        <v>284745</v>
      </c>
      <c r="Y1564" s="5">
        <v>5345</v>
      </c>
    </row>
    <row r="1565" spans="1:25" x14ac:dyDescent="0.3">
      <c r="A1565" s="1">
        <v>4056997</v>
      </c>
      <c r="B1565" s="1" t="s">
        <v>25</v>
      </c>
      <c r="C1565" s="2"/>
      <c r="D1565" s="4" t="s">
        <v>81</v>
      </c>
      <c r="E1565" s="4">
        <v>4056997</v>
      </c>
      <c r="F1565" s="5">
        <v>17893</v>
      </c>
      <c r="G1565" s="5">
        <v>612101</v>
      </c>
      <c r="H1565" s="5">
        <v>141113</v>
      </c>
      <c r="I1565" s="5">
        <v>268311</v>
      </c>
      <c r="J1565" s="5">
        <v>83686</v>
      </c>
      <c r="K1565" s="5" t="s">
        <v>33</v>
      </c>
      <c r="L1565" s="5">
        <v>1256002</v>
      </c>
      <c r="M1565" s="5">
        <v>1986617</v>
      </c>
      <c r="N1565" s="5">
        <v>192098</v>
      </c>
      <c r="O1565" s="5">
        <v>21487</v>
      </c>
      <c r="P1565" s="5">
        <v>15092</v>
      </c>
      <c r="Q1565" s="5" t="s">
        <v>33</v>
      </c>
      <c r="R1565" s="5" t="s">
        <v>33</v>
      </c>
      <c r="S1565" s="5">
        <v>85659</v>
      </c>
      <c r="T1565" s="5">
        <v>117545</v>
      </c>
      <c r="U1565" s="5">
        <v>110976</v>
      </c>
      <c r="V1565" s="5">
        <v>85803</v>
      </c>
      <c r="W1565" s="5">
        <v>184</v>
      </c>
      <c r="X1565" s="5">
        <v>326698</v>
      </c>
      <c r="Y1565" s="5">
        <v>3253</v>
      </c>
    </row>
    <row r="1566" spans="1:25" x14ac:dyDescent="0.3">
      <c r="A1566" s="1">
        <v>4056997</v>
      </c>
      <c r="B1566" s="1" t="s">
        <v>26</v>
      </c>
      <c r="C1566" s="2"/>
      <c r="D1566" s="4" t="s">
        <v>81</v>
      </c>
      <c r="E1566" s="4">
        <v>4056997</v>
      </c>
      <c r="F1566" s="5">
        <v>87143</v>
      </c>
      <c r="G1566" s="5">
        <v>649919</v>
      </c>
      <c r="H1566" s="5">
        <v>140091</v>
      </c>
      <c r="I1566" s="5">
        <v>295925</v>
      </c>
      <c r="J1566" s="5">
        <v>87023</v>
      </c>
      <c r="K1566" s="5" t="s">
        <v>33</v>
      </c>
      <c r="L1566" s="5">
        <v>1506691</v>
      </c>
      <c r="M1566" s="5">
        <v>2029658</v>
      </c>
      <c r="N1566" s="5">
        <v>189693</v>
      </c>
      <c r="O1566" s="5">
        <v>28303</v>
      </c>
      <c r="P1566" s="5">
        <v>20872</v>
      </c>
      <c r="Q1566" s="5" t="s">
        <v>33</v>
      </c>
      <c r="R1566" s="5" t="s">
        <v>33</v>
      </c>
      <c r="S1566" s="5">
        <v>82916</v>
      </c>
      <c r="T1566" s="5">
        <v>130995</v>
      </c>
      <c r="U1566" s="5">
        <v>128772</v>
      </c>
      <c r="V1566" s="5">
        <v>99207</v>
      </c>
      <c r="W1566" s="5">
        <v>192</v>
      </c>
      <c r="X1566" s="5">
        <v>424054</v>
      </c>
      <c r="Y1566" s="5">
        <v>5176</v>
      </c>
    </row>
    <row r="1567" spans="1:25" x14ac:dyDescent="0.3">
      <c r="A1567" s="1">
        <v>4056997</v>
      </c>
      <c r="B1567" s="1" t="s">
        <v>27</v>
      </c>
      <c r="C1567" s="2"/>
      <c r="D1567" s="4" t="s">
        <v>81</v>
      </c>
      <c r="E1567" s="4">
        <v>4056997</v>
      </c>
      <c r="F1567" s="5">
        <v>14134</v>
      </c>
      <c r="G1567" s="5">
        <v>181979</v>
      </c>
      <c r="H1567" s="5">
        <v>75226</v>
      </c>
      <c r="I1567" s="5">
        <v>324065</v>
      </c>
      <c r="J1567" s="5">
        <v>189249</v>
      </c>
      <c r="K1567" s="5" t="s">
        <v>33</v>
      </c>
      <c r="L1567" s="5">
        <v>784653</v>
      </c>
      <c r="M1567" s="5">
        <v>2094812</v>
      </c>
      <c r="N1567" s="5">
        <v>206064</v>
      </c>
      <c r="O1567" s="5">
        <v>21983</v>
      </c>
      <c r="P1567" s="5">
        <v>20305</v>
      </c>
      <c r="Q1567" s="5" t="s">
        <v>33</v>
      </c>
      <c r="R1567" s="5" t="s">
        <v>33</v>
      </c>
      <c r="S1567" s="5">
        <v>83993</v>
      </c>
      <c r="T1567" s="5">
        <v>126874</v>
      </c>
      <c r="U1567" s="5">
        <v>119439</v>
      </c>
      <c r="V1567" s="5">
        <v>72726</v>
      </c>
      <c r="W1567" s="5">
        <v>170</v>
      </c>
      <c r="X1567" s="5">
        <v>281961</v>
      </c>
      <c r="Y1567" s="5">
        <v>5132</v>
      </c>
    </row>
    <row r="1568" spans="1:25" x14ac:dyDescent="0.3">
      <c r="A1568" s="1">
        <v>4056997</v>
      </c>
      <c r="B1568" s="1" t="s">
        <v>28</v>
      </c>
      <c r="C1568" s="2"/>
      <c r="D1568" s="4" t="s">
        <v>81</v>
      </c>
      <c r="E1568" s="4">
        <v>4056997</v>
      </c>
      <c r="F1568" s="5">
        <v>13466</v>
      </c>
      <c r="G1568" s="5">
        <v>399098</v>
      </c>
      <c r="H1568" s="5">
        <v>60163</v>
      </c>
      <c r="I1568" s="5">
        <v>351414</v>
      </c>
      <c r="J1568" s="5">
        <v>72178</v>
      </c>
      <c r="K1568" s="5" t="s">
        <v>33</v>
      </c>
      <c r="L1568" s="5">
        <v>1038982</v>
      </c>
      <c r="M1568" s="5">
        <v>2225558</v>
      </c>
      <c r="N1568" s="5">
        <v>255696</v>
      </c>
      <c r="O1568" s="5">
        <v>20457</v>
      </c>
      <c r="P1568" s="5">
        <v>25190</v>
      </c>
      <c r="Q1568" s="5" t="s">
        <v>33</v>
      </c>
      <c r="R1568" s="5" t="s">
        <v>33</v>
      </c>
      <c r="S1568" s="5">
        <v>123204</v>
      </c>
      <c r="T1568" s="5">
        <v>119194</v>
      </c>
      <c r="U1568" s="5">
        <v>133047</v>
      </c>
      <c r="V1568" s="5">
        <v>60894</v>
      </c>
      <c r="W1568" s="5">
        <v>356</v>
      </c>
      <c r="X1568" s="5">
        <v>327232</v>
      </c>
      <c r="Y1568" s="5">
        <v>4937</v>
      </c>
    </row>
    <row r="1569" spans="1:25" x14ac:dyDescent="0.3">
      <c r="A1569" s="1">
        <v>4056997</v>
      </c>
      <c r="B1569" s="1" t="s">
        <v>29</v>
      </c>
      <c r="C1569" s="2"/>
      <c r="D1569" s="4" t="s">
        <v>81</v>
      </c>
      <c r="E1569" s="4">
        <v>4056997</v>
      </c>
      <c r="F1569" s="5">
        <v>13537</v>
      </c>
      <c r="G1569" s="5">
        <v>172652</v>
      </c>
      <c r="H1569" s="5">
        <v>63392</v>
      </c>
      <c r="I1569" s="5">
        <v>405914</v>
      </c>
      <c r="J1569" s="5">
        <v>119004</v>
      </c>
      <c r="K1569" s="5" t="s">
        <v>33</v>
      </c>
      <c r="L1569" s="5">
        <v>774499</v>
      </c>
      <c r="M1569" s="5">
        <v>2205210</v>
      </c>
      <c r="N1569" s="5">
        <v>265419</v>
      </c>
      <c r="O1569" s="5">
        <v>18672</v>
      </c>
      <c r="P1569" s="5">
        <v>28269</v>
      </c>
      <c r="Q1569" s="5" t="s">
        <v>33</v>
      </c>
      <c r="R1569" s="5" t="s">
        <v>33</v>
      </c>
      <c r="S1569" s="5">
        <v>127996</v>
      </c>
      <c r="T1569" s="5">
        <v>109862</v>
      </c>
      <c r="U1569" s="5">
        <v>118147</v>
      </c>
      <c r="V1569" s="5">
        <v>47059</v>
      </c>
      <c r="W1569" s="5">
        <v>573</v>
      </c>
      <c r="X1569" s="5">
        <v>245301</v>
      </c>
      <c r="Y1569" s="5">
        <v>4527</v>
      </c>
    </row>
    <row r="1570" spans="1:25" x14ac:dyDescent="0.3">
      <c r="A1570" s="1">
        <v>4056997</v>
      </c>
      <c r="B1570" s="1" t="s">
        <v>30</v>
      </c>
      <c r="C1570" s="2"/>
      <c r="D1570" s="4" t="s">
        <v>81</v>
      </c>
      <c r="E1570" s="4">
        <v>4056997</v>
      </c>
      <c r="F1570" s="5">
        <v>1006</v>
      </c>
      <c r="G1570" s="5">
        <v>210590</v>
      </c>
      <c r="H1570" s="5">
        <v>53373</v>
      </c>
      <c r="I1570" s="5">
        <v>355447</v>
      </c>
      <c r="J1570" s="5">
        <v>128706</v>
      </c>
      <c r="K1570" s="5" t="s">
        <v>33</v>
      </c>
      <c r="L1570" s="5">
        <v>749121</v>
      </c>
      <c r="M1570" s="5">
        <v>2025997</v>
      </c>
      <c r="N1570" s="5">
        <v>252677</v>
      </c>
      <c r="O1570" s="5">
        <v>18141</v>
      </c>
      <c r="P1570" s="5">
        <v>27183</v>
      </c>
      <c r="Q1570" s="5" t="s">
        <v>33</v>
      </c>
      <c r="R1570" s="5" t="s">
        <v>33</v>
      </c>
      <c r="S1570" s="5">
        <v>123232</v>
      </c>
      <c r="T1570" s="5">
        <v>100920</v>
      </c>
      <c r="U1570" s="5">
        <v>108188</v>
      </c>
      <c r="V1570" s="5">
        <v>38787</v>
      </c>
      <c r="W1570" s="5">
        <v>3864</v>
      </c>
      <c r="X1570" s="5">
        <v>289982</v>
      </c>
      <c r="Y1570" s="5">
        <v>4692</v>
      </c>
    </row>
    <row r="1571" spans="1:25" x14ac:dyDescent="0.3">
      <c r="A1571" s="1">
        <v>4056997</v>
      </c>
      <c r="B1571" s="1" t="s">
        <v>31</v>
      </c>
      <c r="C1571" s="2"/>
      <c r="D1571" s="4" t="s">
        <v>81</v>
      </c>
      <c r="E1571" s="4">
        <v>4056997</v>
      </c>
      <c r="F1571" s="5">
        <v>733</v>
      </c>
      <c r="G1571" s="5">
        <v>240076</v>
      </c>
      <c r="H1571" s="5">
        <v>93716</v>
      </c>
      <c r="I1571" s="5">
        <v>266995</v>
      </c>
      <c r="J1571" s="5">
        <v>47679</v>
      </c>
      <c r="K1571" s="5" t="s">
        <v>33</v>
      </c>
      <c r="L1571" s="5">
        <v>649199</v>
      </c>
      <c r="M1571" s="5">
        <v>1908600</v>
      </c>
      <c r="N1571" s="5">
        <v>253828</v>
      </c>
      <c r="O1571" s="5">
        <v>17677</v>
      </c>
      <c r="P1571" s="5">
        <v>23059</v>
      </c>
      <c r="Q1571" s="5" t="s">
        <v>33</v>
      </c>
      <c r="R1571" s="5" t="s">
        <v>33</v>
      </c>
      <c r="S1571" s="5">
        <v>125067</v>
      </c>
      <c r="T1571" s="5">
        <v>91809</v>
      </c>
      <c r="U1571" s="5">
        <v>109630</v>
      </c>
      <c r="V1571" s="5">
        <v>46101</v>
      </c>
      <c r="W1571" s="5">
        <v>344</v>
      </c>
      <c r="X1571" s="5">
        <v>275426</v>
      </c>
      <c r="Y1571" s="5">
        <v>4063</v>
      </c>
    </row>
    <row r="1572" spans="1:25" x14ac:dyDescent="0.3">
      <c r="A1572" s="1">
        <v>4057086</v>
      </c>
      <c r="B1572" s="1" t="s">
        <v>0</v>
      </c>
      <c r="C1572" s="2"/>
      <c r="D1572" s="4" t="s">
        <v>82</v>
      </c>
      <c r="E1572" s="4">
        <v>4057086</v>
      </c>
      <c r="F1572" s="5" t="s">
        <v>33</v>
      </c>
      <c r="G1572" s="5" t="s">
        <v>33</v>
      </c>
      <c r="H1572" s="5" t="s">
        <v>33</v>
      </c>
      <c r="I1572" s="5" t="s">
        <v>33</v>
      </c>
      <c r="J1572" s="5" t="s">
        <v>33</v>
      </c>
      <c r="K1572" s="5" t="s">
        <v>33</v>
      </c>
      <c r="L1572" s="5" t="s">
        <v>33</v>
      </c>
      <c r="M1572" s="5" t="s">
        <v>33</v>
      </c>
      <c r="N1572" s="5" t="s">
        <v>33</v>
      </c>
      <c r="O1572" s="5" t="s">
        <v>33</v>
      </c>
      <c r="P1572" s="5" t="s">
        <v>33</v>
      </c>
      <c r="Q1572" s="5" t="s">
        <v>33</v>
      </c>
      <c r="R1572" s="5" t="s">
        <v>33</v>
      </c>
      <c r="S1572" s="5" t="s">
        <v>33</v>
      </c>
      <c r="T1572" s="5" t="s">
        <v>33</v>
      </c>
      <c r="U1572" s="5" t="s">
        <v>33</v>
      </c>
      <c r="V1572" s="5" t="s">
        <v>33</v>
      </c>
      <c r="W1572" s="5" t="s">
        <v>33</v>
      </c>
      <c r="X1572" s="5" t="s">
        <v>33</v>
      </c>
      <c r="Y1572" s="5" t="s">
        <v>33</v>
      </c>
    </row>
    <row r="1573" spans="1:25" x14ac:dyDescent="0.3">
      <c r="A1573" s="1">
        <v>4057086</v>
      </c>
      <c r="B1573" s="1" t="s">
        <v>1</v>
      </c>
      <c r="C1573" s="2"/>
      <c r="D1573" s="4" t="s">
        <v>82</v>
      </c>
      <c r="E1573" s="4">
        <v>4057086</v>
      </c>
      <c r="F1573" s="5" t="s">
        <v>33</v>
      </c>
      <c r="G1573" s="5" t="s">
        <v>33</v>
      </c>
      <c r="H1573" s="5" t="s">
        <v>33</v>
      </c>
      <c r="I1573" s="5" t="s">
        <v>33</v>
      </c>
      <c r="J1573" s="5" t="s">
        <v>33</v>
      </c>
      <c r="K1573" s="5" t="s">
        <v>33</v>
      </c>
      <c r="L1573" s="5" t="s">
        <v>33</v>
      </c>
      <c r="M1573" s="5" t="s">
        <v>33</v>
      </c>
      <c r="N1573" s="5" t="s">
        <v>33</v>
      </c>
      <c r="O1573" s="5" t="s">
        <v>33</v>
      </c>
      <c r="P1573" s="5" t="s">
        <v>33</v>
      </c>
      <c r="Q1573" s="5" t="s">
        <v>33</v>
      </c>
      <c r="R1573" s="5" t="s">
        <v>33</v>
      </c>
      <c r="S1573" s="5" t="s">
        <v>33</v>
      </c>
      <c r="T1573" s="5" t="s">
        <v>33</v>
      </c>
      <c r="U1573" s="5" t="s">
        <v>33</v>
      </c>
      <c r="V1573" s="5" t="s">
        <v>33</v>
      </c>
      <c r="W1573" s="5" t="s">
        <v>33</v>
      </c>
      <c r="X1573" s="5" t="s">
        <v>33</v>
      </c>
      <c r="Y1573" s="5" t="s">
        <v>33</v>
      </c>
    </row>
    <row r="1574" spans="1:25" x14ac:dyDescent="0.3">
      <c r="A1574" s="1">
        <v>4057086</v>
      </c>
      <c r="B1574" s="1" t="s">
        <v>2</v>
      </c>
      <c r="C1574" s="2"/>
      <c r="D1574" s="4" t="s">
        <v>82</v>
      </c>
      <c r="E1574" s="4">
        <v>4057086</v>
      </c>
      <c r="F1574" s="5">
        <v>0</v>
      </c>
      <c r="G1574" s="5">
        <v>0</v>
      </c>
      <c r="H1574" s="5">
        <v>4207</v>
      </c>
      <c r="I1574" s="5">
        <v>4055</v>
      </c>
      <c r="J1574" s="5">
        <v>552</v>
      </c>
      <c r="K1574" s="5" t="s">
        <v>33</v>
      </c>
      <c r="L1574" s="5">
        <v>8813</v>
      </c>
      <c r="M1574" s="5">
        <v>61459</v>
      </c>
      <c r="N1574" s="5">
        <v>0</v>
      </c>
      <c r="O1574" s="5">
        <v>57</v>
      </c>
      <c r="P1574" s="5">
        <v>27</v>
      </c>
      <c r="Q1574" s="5" t="s">
        <v>33</v>
      </c>
      <c r="R1574" s="5" t="s">
        <v>33</v>
      </c>
      <c r="S1574" s="5">
        <v>1045</v>
      </c>
      <c r="T1574" s="5">
        <v>2395</v>
      </c>
      <c r="U1574" s="5">
        <v>1613</v>
      </c>
      <c r="V1574" s="5">
        <v>632</v>
      </c>
      <c r="W1574" s="5">
        <v>118</v>
      </c>
      <c r="X1574" s="5">
        <v>5964</v>
      </c>
      <c r="Y1574" s="5">
        <v>54</v>
      </c>
    </row>
    <row r="1575" spans="1:25" x14ac:dyDescent="0.3">
      <c r="A1575" s="1">
        <v>4057086</v>
      </c>
      <c r="B1575" s="1" t="s">
        <v>3</v>
      </c>
      <c r="C1575" s="2"/>
      <c r="D1575" s="4" t="s">
        <v>82</v>
      </c>
      <c r="E1575" s="4">
        <v>4057086</v>
      </c>
      <c r="F1575" s="5">
        <v>0</v>
      </c>
      <c r="G1575" s="5">
        <v>0</v>
      </c>
      <c r="H1575" s="5">
        <v>3434</v>
      </c>
      <c r="I1575" s="5">
        <v>8440</v>
      </c>
      <c r="J1575" s="5">
        <v>1272</v>
      </c>
      <c r="K1575" s="5" t="s">
        <v>33</v>
      </c>
      <c r="L1575" s="5">
        <v>13146</v>
      </c>
      <c r="M1575" s="5">
        <v>62378</v>
      </c>
      <c r="N1575" s="5">
        <v>0</v>
      </c>
      <c r="O1575" s="5">
        <v>59</v>
      </c>
      <c r="P1575" s="5">
        <v>31</v>
      </c>
      <c r="Q1575" s="5" t="s">
        <v>33</v>
      </c>
      <c r="R1575" s="5" t="s">
        <v>33</v>
      </c>
      <c r="S1575" s="5">
        <v>1139</v>
      </c>
      <c r="T1575" s="5">
        <v>2684</v>
      </c>
      <c r="U1575" s="5">
        <v>1583</v>
      </c>
      <c r="V1575" s="5">
        <v>871</v>
      </c>
      <c r="W1575" s="5">
        <v>139</v>
      </c>
      <c r="X1575" s="5">
        <v>6144</v>
      </c>
      <c r="Y1575" s="5">
        <v>71</v>
      </c>
    </row>
    <row r="1576" spans="1:25" x14ac:dyDescent="0.3">
      <c r="A1576" s="1">
        <v>4057086</v>
      </c>
      <c r="B1576" s="1" t="s">
        <v>4</v>
      </c>
      <c r="C1576" s="2"/>
      <c r="D1576" s="4" t="s">
        <v>82</v>
      </c>
      <c r="E1576" s="4">
        <v>4057086</v>
      </c>
      <c r="F1576" s="5">
        <v>0</v>
      </c>
      <c r="G1576" s="5">
        <v>0</v>
      </c>
      <c r="H1576" s="5">
        <v>61</v>
      </c>
      <c r="I1576" s="5">
        <v>2640</v>
      </c>
      <c r="J1576" s="5">
        <v>130</v>
      </c>
      <c r="K1576" s="5" t="s">
        <v>33</v>
      </c>
      <c r="L1576" s="5">
        <v>2832</v>
      </c>
      <c r="M1576" s="5">
        <v>57895</v>
      </c>
      <c r="N1576" s="5">
        <v>0</v>
      </c>
      <c r="O1576" s="5">
        <v>43</v>
      </c>
      <c r="P1576" s="5">
        <v>40</v>
      </c>
      <c r="Q1576" s="5" t="s">
        <v>33</v>
      </c>
      <c r="R1576" s="5" t="s">
        <v>33</v>
      </c>
      <c r="S1576" s="5">
        <v>1299</v>
      </c>
      <c r="T1576" s="5">
        <v>2473</v>
      </c>
      <c r="U1576" s="5">
        <v>1689</v>
      </c>
      <c r="V1576" s="5">
        <v>685</v>
      </c>
      <c r="W1576" s="5">
        <v>149</v>
      </c>
      <c r="X1576" s="5">
        <v>5907</v>
      </c>
      <c r="Y1576" s="5">
        <v>101</v>
      </c>
    </row>
    <row r="1577" spans="1:25" x14ac:dyDescent="0.3">
      <c r="A1577" s="1">
        <v>4057086</v>
      </c>
      <c r="B1577" s="1" t="s">
        <v>5</v>
      </c>
      <c r="C1577" s="2"/>
      <c r="D1577" s="4" t="s">
        <v>82</v>
      </c>
      <c r="E1577" s="4">
        <v>4057086</v>
      </c>
      <c r="F1577" s="5">
        <v>0</v>
      </c>
      <c r="G1577" s="5">
        <v>0</v>
      </c>
      <c r="H1577" s="5">
        <v>1655</v>
      </c>
      <c r="I1577" s="5">
        <v>5343</v>
      </c>
      <c r="J1577" s="5">
        <v>800</v>
      </c>
      <c r="K1577" s="5" t="s">
        <v>33</v>
      </c>
      <c r="L1577" s="5">
        <v>7798</v>
      </c>
      <c r="M1577" s="5">
        <v>56107</v>
      </c>
      <c r="N1577" s="5">
        <v>0</v>
      </c>
      <c r="O1577" s="5">
        <v>42</v>
      </c>
      <c r="P1577" s="5">
        <v>101</v>
      </c>
      <c r="Q1577" s="5" t="s">
        <v>33</v>
      </c>
      <c r="R1577" s="5" t="s">
        <v>33</v>
      </c>
      <c r="S1577" s="5">
        <v>1523</v>
      </c>
      <c r="T1577" s="5">
        <v>2347</v>
      </c>
      <c r="U1577" s="5">
        <v>1683</v>
      </c>
      <c r="V1577" s="5">
        <v>647</v>
      </c>
      <c r="W1577" s="5">
        <v>192</v>
      </c>
      <c r="X1577" s="5">
        <v>6545</v>
      </c>
      <c r="Y1577" s="5">
        <v>105</v>
      </c>
    </row>
    <row r="1578" spans="1:25" x14ac:dyDescent="0.3">
      <c r="A1578" s="1">
        <v>4057086</v>
      </c>
      <c r="B1578" s="1" t="s">
        <v>6</v>
      </c>
      <c r="C1578" s="2"/>
      <c r="D1578" s="4" t="s">
        <v>82</v>
      </c>
      <c r="E1578" s="4">
        <v>4057086</v>
      </c>
      <c r="F1578" s="5">
        <v>0</v>
      </c>
      <c r="G1578" s="5">
        <v>0</v>
      </c>
      <c r="H1578" s="5">
        <v>908</v>
      </c>
      <c r="I1578" s="5">
        <v>4285</v>
      </c>
      <c r="J1578" s="5">
        <v>3794</v>
      </c>
      <c r="K1578" s="5" t="s">
        <v>33</v>
      </c>
      <c r="L1578" s="5">
        <v>8987</v>
      </c>
      <c r="M1578" s="5">
        <v>57008</v>
      </c>
      <c r="N1578" s="5">
        <v>0</v>
      </c>
      <c r="O1578" s="5">
        <v>39</v>
      </c>
      <c r="P1578" s="5">
        <v>57</v>
      </c>
      <c r="Q1578" s="5" t="s">
        <v>33</v>
      </c>
      <c r="R1578" s="5" t="s">
        <v>33</v>
      </c>
      <c r="S1578" s="5">
        <v>1242</v>
      </c>
      <c r="T1578" s="5">
        <v>2045</v>
      </c>
      <c r="U1578" s="5">
        <v>1544</v>
      </c>
      <c r="V1578" s="5">
        <v>976</v>
      </c>
      <c r="W1578" s="5">
        <v>227</v>
      </c>
      <c r="X1578" s="5">
        <v>5070</v>
      </c>
      <c r="Y1578" s="5">
        <v>78</v>
      </c>
    </row>
    <row r="1579" spans="1:25" x14ac:dyDescent="0.3">
      <c r="A1579" s="1">
        <v>4057086</v>
      </c>
      <c r="B1579" s="1" t="s">
        <v>7</v>
      </c>
      <c r="C1579" s="2"/>
      <c r="D1579" s="4" t="s">
        <v>82</v>
      </c>
      <c r="E1579" s="4">
        <v>4057086</v>
      </c>
      <c r="F1579" s="5">
        <v>0</v>
      </c>
      <c r="G1579" s="5">
        <v>0</v>
      </c>
      <c r="H1579" s="5">
        <v>689</v>
      </c>
      <c r="I1579" s="5">
        <v>4649</v>
      </c>
      <c r="J1579" s="5">
        <v>1960</v>
      </c>
      <c r="K1579" s="5" t="s">
        <v>33</v>
      </c>
      <c r="L1579" s="5">
        <v>7298</v>
      </c>
      <c r="M1579" s="5">
        <v>64502</v>
      </c>
      <c r="N1579" s="5">
        <v>0</v>
      </c>
      <c r="O1579" s="5">
        <v>96</v>
      </c>
      <c r="P1579" s="5">
        <v>137</v>
      </c>
      <c r="Q1579" s="5" t="s">
        <v>33</v>
      </c>
      <c r="R1579" s="5" t="s">
        <v>33</v>
      </c>
      <c r="S1579" s="5">
        <v>1104</v>
      </c>
      <c r="T1579" s="5">
        <v>2346</v>
      </c>
      <c r="U1579" s="5">
        <v>1585</v>
      </c>
      <c r="V1579" s="5">
        <v>764</v>
      </c>
      <c r="W1579" s="5">
        <v>281</v>
      </c>
      <c r="X1579" s="5">
        <v>4264</v>
      </c>
      <c r="Y1579" s="5">
        <v>70</v>
      </c>
    </row>
    <row r="1580" spans="1:25" x14ac:dyDescent="0.3">
      <c r="A1580" s="1">
        <v>4057086</v>
      </c>
      <c r="B1580" s="1" t="s">
        <v>8</v>
      </c>
      <c r="C1580" s="2"/>
      <c r="D1580" s="4" t="s">
        <v>82</v>
      </c>
      <c r="E1580" s="4">
        <v>4057086</v>
      </c>
      <c r="F1580" s="5">
        <v>0</v>
      </c>
      <c r="G1580" s="5">
        <v>0</v>
      </c>
      <c r="H1580" s="5">
        <v>111</v>
      </c>
      <c r="I1580" s="5">
        <v>2396</v>
      </c>
      <c r="J1580" s="5">
        <v>797</v>
      </c>
      <c r="K1580" s="5" t="s">
        <v>33</v>
      </c>
      <c r="L1580" s="5">
        <v>3303</v>
      </c>
      <c r="M1580" s="5">
        <v>70579</v>
      </c>
      <c r="N1580" s="5">
        <v>0</v>
      </c>
      <c r="O1580" s="5">
        <v>85</v>
      </c>
      <c r="P1580" s="5">
        <v>64</v>
      </c>
      <c r="Q1580" s="5" t="s">
        <v>33</v>
      </c>
      <c r="R1580" s="5" t="s">
        <v>33</v>
      </c>
      <c r="S1580" s="5">
        <v>1088</v>
      </c>
      <c r="T1580" s="5">
        <v>2408</v>
      </c>
      <c r="U1580" s="5">
        <v>1584</v>
      </c>
      <c r="V1580" s="5">
        <v>800</v>
      </c>
      <c r="W1580" s="5">
        <v>278</v>
      </c>
      <c r="X1580" s="5">
        <v>5281</v>
      </c>
      <c r="Y1580" s="5">
        <v>73</v>
      </c>
    </row>
    <row r="1581" spans="1:25" x14ac:dyDescent="0.3">
      <c r="A1581" s="1">
        <v>4057086</v>
      </c>
      <c r="B1581" s="1" t="s">
        <v>9</v>
      </c>
      <c r="C1581" s="2"/>
      <c r="D1581" s="4" t="s">
        <v>82</v>
      </c>
      <c r="E1581" s="4">
        <v>4057086</v>
      </c>
      <c r="F1581" s="5">
        <v>0</v>
      </c>
      <c r="G1581" s="5">
        <v>0</v>
      </c>
      <c r="H1581" s="5">
        <v>773</v>
      </c>
      <c r="I1581" s="5">
        <v>2493</v>
      </c>
      <c r="J1581" s="5">
        <v>667</v>
      </c>
      <c r="K1581" s="5" t="s">
        <v>33</v>
      </c>
      <c r="L1581" s="5">
        <v>3933</v>
      </c>
      <c r="M1581" s="5">
        <v>75022</v>
      </c>
      <c r="N1581" s="5">
        <v>0</v>
      </c>
      <c r="O1581" s="5">
        <v>88</v>
      </c>
      <c r="P1581" s="5">
        <v>63</v>
      </c>
      <c r="Q1581" s="5" t="s">
        <v>33</v>
      </c>
      <c r="R1581" s="5" t="s">
        <v>33</v>
      </c>
      <c r="S1581" s="5">
        <v>1255</v>
      </c>
      <c r="T1581" s="5">
        <v>2504</v>
      </c>
      <c r="U1581" s="5">
        <v>1556</v>
      </c>
      <c r="V1581" s="5">
        <v>599</v>
      </c>
      <c r="W1581" s="5">
        <v>60</v>
      </c>
      <c r="X1581" s="5">
        <v>3871</v>
      </c>
      <c r="Y1581" s="5">
        <v>154</v>
      </c>
    </row>
    <row r="1582" spans="1:25" x14ac:dyDescent="0.3">
      <c r="A1582" s="1">
        <v>4057086</v>
      </c>
      <c r="B1582" s="1" t="s">
        <v>10</v>
      </c>
      <c r="C1582" s="2"/>
      <c r="D1582" s="4" t="s">
        <v>82</v>
      </c>
      <c r="E1582" s="4">
        <v>4057086</v>
      </c>
      <c r="F1582" s="5">
        <v>0</v>
      </c>
      <c r="G1582" s="5">
        <v>0</v>
      </c>
      <c r="H1582" s="5">
        <v>2</v>
      </c>
      <c r="I1582" s="5">
        <v>2429</v>
      </c>
      <c r="J1582" s="5">
        <v>90</v>
      </c>
      <c r="K1582" s="5" t="s">
        <v>33</v>
      </c>
      <c r="L1582" s="5">
        <v>2520</v>
      </c>
      <c r="M1582" s="5">
        <v>64377</v>
      </c>
      <c r="N1582" s="5">
        <v>0</v>
      </c>
      <c r="O1582" s="5">
        <v>50</v>
      </c>
      <c r="P1582" s="5">
        <v>30</v>
      </c>
      <c r="Q1582" s="5" t="s">
        <v>33</v>
      </c>
      <c r="R1582" s="5" t="s">
        <v>33</v>
      </c>
      <c r="S1582" s="5">
        <v>1421</v>
      </c>
      <c r="T1582" s="5">
        <v>2264</v>
      </c>
      <c r="U1582" s="5">
        <v>1949</v>
      </c>
      <c r="V1582" s="5">
        <v>543</v>
      </c>
      <c r="W1582" s="5">
        <v>73</v>
      </c>
      <c r="X1582" s="5">
        <v>5788</v>
      </c>
      <c r="Y1582" s="5">
        <v>107</v>
      </c>
    </row>
    <row r="1583" spans="1:25" x14ac:dyDescent="0.3">
      <c r="A1583" s="1">
        <v>4057086</v>
      </c>
      <c r="B1583" s="1" t="s">
        <v>11</v>
      </c>
      <c r="C1583" s="2"/>
      <c r="D1583" s="4" t="s">
        <v>82</v>
      </c>
      <c r="E1583" s="4">
        <v>4057086</v>
      </c>
      <c r="F1583" s="5">
        <v>0</v>
      </c>
      <c r="G1583" s="5">
        <v>0</v>
      </c>
      <c r="H1583" s="5">
        <v>14</v>
      </c>
      <c r="I1583" s="5">
        <v>3486</v>
      </c>
      <c r="J1583" s="5">
        <v>489</v>
      </c>
      <c r="K1583" s="5" t="s">
        <v>33</v>
      </c>
      <c r="L1583" s="5">
        <v>3989</v>
      </c>
      <c r="M1583" s="5">
        <v>56196</v>
      </c>
      <c r="N1583" s="5">
        <v>0</v>
      </c>
      <c r="O1583" s="5">
        <v>40</v>
      </c>
      <c r="P1583" s="5">
        <v>47</v>
      </c>
      <c r="Q1583" s="5" t="s">
        <v>33</v>
      </c>
      <c r="R1583" s="5" t="s">
        <v>33</v>
      </c>
      <c r="S1583" s="5">
        <v>1371</v>
      </c>
      <c r="T1583" s="5">
        <v>2008</v>
      </c>
      <c r="U1583" s="5">
        <v>1482</v>
      </c>
      <c r="V1583" s="5">
        <v>510</v>
      </c>
      <c r="W1583" s="5">
        <v>39</v>
      </c>
      <c r="X1583" s="5">
        <v>3592</v>
      </c>
      <c r="Y1583" s="5">
        <v>92</v>
      </c>
    </row>
    <row r="1584" spans="1:25" x14ac:dyDescent="0.3">
      <c r="A1584" s="1">
        <v>4057086</v>
      </c>
      <c r="B1584" s="1" t="s">
        <v>12</v>
      </c>
      <c r="C1584" s="2"/>
      <c r="D1584" s="4" t="s">
        <v>82</v>
      </c>
      <c r="E1584" s="4">
        <v>4057086</v>
      </c>
      <c r="F1584" s="5">
        <v>0</v>
      </c>
      <c r="G1584" s="5">
        <v>0</v>
      </c>
      <c r="H1584" s="5">
        <v>16</v>
      </c>
      <c r="I1584" s="5">
        <v>4116</v>
      </c>
      <c r="J1584" s="5">
        <v>472</v>
      </c>
      <c r="K1584" s="5" t="s">
        <v>33</v>
      </c>
      <c r="L1584" s="5">
        <v>4604</v>
      </c>
      <c r="M1584" s="5">
        <v>37141</v>
      </c>
      <c r="N1584" s="5">
        <v>0</v>
      </c>
      <c r="O1584" s="5">
        <v>22</v>
      </c>
      <c r="P1584" s="5">
        <v>109</v>
      </c>
      <c r="Q1584" s="5" t="s">
        <v>33</v>
      </c>
      <c r="R1584" s="5" t="s">
        <v>33</v>
      </c>
      <c r="S1584" s="5">
        <v>1197</v>
      </c>
      <c r="T1584" s="5">
        <v>1709</v>
      </c>
      <c r="U1584" s="5">
        <v>1374</v>
      </c>
      <c r="V1584" s="5">
        <v>515</v>
      </c>
      <c r="W1584" s="5">
        <v>114</v>
      </c>
      <c r="X1584" s="5">
        <v>3486</v>
      </c>
      <c r="Y1584" s="5">
        <v>98</v>
      </c>
    </row>
    <row r="1585" spans="1:25" x14ac:dyDescent="0.3">
      <c r="A1585" s="1">
        <v>4057086</v>
      </c>
      <c r="B1585" s="1" t="s">
        <v>13</v>
      </c>
      <c r="C1585" s="2"/>
      <c r="D1585" s="4" t="s">
        <v>82</v>
      </c>
      <c r="E1585" s="4">
        <v>4057086</v>
      </c>
      <c r="F1585" s="5">
        <v>0</v>
      </c>
      <c r="G1585" s="5">
        <v>0</v>
      </c>
      <c r="H1585" s="5">
        <v>64</v>
      </c>
      <c r="I1585" s="5">
        <v>3649</v>
      </c>
      <c r="J1585" s="5">
        <v>829</v>
      </c>
      <c r="K1585" s="5" t="s">
        <v>33</v>
      </c>
      <c r="L1585" s="5">
        <v>4542</v>
      </c>
      <c r="M1585" s="5">
        <v>30606</v>
      </c>
      <c r="N1585" s="5">
        <v>0</v>
      </c>
      <c r="O1585" s="5">
        <v>17</v>
      </c>
      <c r="P1585" s="5">
        <v>177</v>
      </c>
      <c r="Q1585" s="5" t="s">
        <v>33</v>
      </c>
      <c r="R1585" s="5" t="s">
        <v>33</v>
      </c>
      <c r="S1585" s="5">
        <v>1066</v>
      </c>
      <c r="T1585" s="5">
        <v>1762</v>
      </c>
      <c r="U1585" s="5">
        <v>1331</v>
      </c>
      <c r="V1585" s="5">
        <v>456</v>
      </c>
      <c r="W1585" s="5">
        <v>144</v>
      </c>
      <c r="X1585" s="5">
        <v>3049</v>
      </c>
      <c r="Y1585" s="5">
        <v>160</v>
      </c>
    </row>
    <row r="1586" spans="1:25" x14ac:dyDescent="0.3">
      <c r="A1586" s="1">
        <v>4057086</v>
      </c>
      <c r="B1586" s="1" t="s">
        <v>14</v>
      </c>
      <c r="C1586" s="2"/>
      <c r="D1586" s="4" t="s">
        <v>82</v>
      </c>
      <c r="E1586" s="4">
        <v>4057086</v>
      </c>
      <c r="F1586" s="5">
        <v>0</v>
      </c>
      <c r="G1586" s="5">
        <v>0</v>
      </c>
      <c r="H1586" s="5">
        <v>694</v>
      </c>
      <c r="I1586" s="5">
        <v>5171</v>
      </c>
      <c r="J1586" s="5">
        <v>103</v>
      </c>
      <c r="K1586" s="5" t="s">
        <v>33</v>
      </c>
      <c r="L1586" s="5">
        <v>5969</v>
      </c>
      <c r="M1586" s="5">
        <v>29720</v>
      </c>
      <c r="N1586" s="5">
        <v>0</v>
      </c>
      <c r="O1586" s="5">
        <v>16</v>
      </c>
      <c r="P1586" s="5">
        <v>112</v>
      </c>
      <c r="Q1586" s="5" t="s">
        <v>33</v>
      </c>
      <c r="R1586" s="5" t="s">
        <v>33</v>
      </c>
      <c r="S1586" s="5">
        <v>1075</v>
      </c>
      <c r="T1586" s="5">
        <v>1853</v>
      </c>
      <c r="U1586" s="5">
        <v>1226</v>
      </c>
      <c r="V1586" s="5">
        <v>474</v>
      </c>
      <c r="W1586" s="5">
        <v>24</v>
      </c>
      <c r="X1586" s="5">
        <v>2892</v>
      </c>
      <c r="Y1586" s="5">
        <v>78</v>
      </c>
    </row>
    <row r="1587" spans="1:25" x14ac:dyDescent="0.3">
      <c r="A1587" s="1">
        <v>4057086</v>
      </c>
      <c r="B1587" s="1" t="s">
        <v>15</v>
      </c>
      <c r="C1587" s="2"/>
      <c r="D1587" s="4" t="s">
        <v>82</v>
      </c>
      <c r="E1587" s="4">
        <v>4057086</v>
      </c>
      <c r="F1587" s="5">
        <v>0</v>
      </c>
      <c r="G1587" s="5">
        <v>0</v>
      </c>
      <c r="H1587" s="5">
        <v>2</v>
      </c>
      <c r="I1587" s="5">
        <v>3052</v>
      </c>
      <c r="J1587" s="5">
        <v>237</v>
      </c>
      <c r="K1587" s="5" t="s">
        <v>33</v>
      </c>
      <c r="L1587" s="5">
        <v>3291</v>
      </c>
      <c r="M1587" s="5">
        <v>26729</v>
      </c>
      <c r="N1587" s="5">
        <v>0</v>
      </c>
      <c r="O1587" s="5">
        <v>13</v>
      </c>
      <c r="P1587" s="5">
        <v>19</v>
      </c>
      <c r="Q1587" s="5" t="s">
        <v>33</v>
      </c>
      <c r="R1587" s="5" t="s">
        <v>33</v>
      </c>
      <c r="S1587" s="5">
        <v>966</v>
      </c>
      <c r="T1587" s="5">
        <v>1578</v>
      </c>
      <c r="U1587" s="5">
        <v>1281</v>
      </c>
      <c r="V1587" s="5">
        <v>383</v>
      </c>
      <c r="W1587" s="5">
        <v>22</v>
      </c>
      <c r="X1587" s="5">
        <v>2696</v>
      </c>
      <c r="Y1587" s="5">
        <v>50</v>
      </c>
    </row>
    <row r="1588" spans="1:25" x14ac:dyDescent="0.3">
      <c r="A1588" s="1">
        <v>4057086</v>
      </c>
      <c r="B1588" s="1" t="s">
        <v>16</v>
      </c>
      <c r="C1588" s="2"/>
      <c r="D1588" s="4" t="s">
        <v>82</v>
      </c>
      <c r="E1588" s="4">
        <v>4057086</v>
      </c>
      <c r="F1588" s="5">
        <v>0</v>
      </c>
      <c r="G1588" s="5">
        <v>0</v>
      </c>
      <c r="H1588" s="5">
        <v>24</v>
      </c>
      <c r="I1588" s="5">
        <v>2411</v>
      </c>
      <c r="J1588" s="5">
        <v>515</v>
      </c>
      <c r="K1588" s="5" t="s">
        <v>33</v>
      </c>
      <c r="L1588" s="5">
        <v>2950</v>
      </c>
      <c r="M1588" s="5">
        <v>25085</v>
      </c>
      <c r="N1588" s="5">
        <v>0</v>
      </c>
      <c r="O1588" s="5">
        <v>18</v>
      </c>
      <c r="P1588" s="5">
        <v>41</v>
      </c>
      <c r="Q1588" s="5" t="s">
        <v>33</v>
      </c>
      <c r="R1588" s="5" t="s">
        <v>33</v>
      </c>
      <c r="S1588" s="5">
        <v>908</v>
      </c>
      <c r="T1588" s="5">
        <v>1336</v>
      </c>
      <c r="U1588" s="5">
        <v>1247</v>
      </c>
      <c r="V1588" s="5">
        <v>382</v>
      </c>
      <c r="W1588" s="5">
        <v>10</v>
      </c>
      <c r="X1588" s="5">
        <v>2462</v>
      </c>
      <c r="Y1588" s="5">
        <v>65</v>
      </c>
    </row>
    <row r="1589" spans="1:25" x14ac:dyDescent="0.3">
      <c r="A1589" s="1">
        <v>4057086</v>
      </c>
      <c r="B1589" s="1" t="s">
        <v>17</v>
      </c>
      <c r="C1589" s="2"/>
      <c r="D1589" s="4" t="s">
        <v>82</v>
      </c>
      <c r="E1589" s="4">
        <v>4057086</v>
      </c>
      <c r="F1589" s="5">
        <v>0</v>
      </c>
      <c r="G1589" s="5">
        <v>0</v>
      </c>
      <c r="H1589" s="5">
        <v>1718</v>
      </c>
      <c r="I1589" s="5">
        <v>2853</v>
      </c>
      <c r="J1589" s="5">
        <v>287</v>
      </c>
      <c r="K1589" s="5" t="s">
        <v>33</v>
      </c>
      <c r="L1589" s="5">
        <v>4858</v>
      </c>
      <c r="M1589" s="5">
        <v>26498</v>
      </c>
      <c r="N1589" s="5">
        <v>0</v>
      </c>
      <c r="O1589" s="5">
        <v>20</v>
      </c>
      <c r="P1589" s="5">
        <v>44</v>
      </c>
      <c r="Q1589" s="5" t="s">
        <v>33</v>
      </c>
      <c r="R1589" s="5" t="s">
        <v>33</v>
      </c>
      <c r="S1589" s="5">
        <v>910</v>
      </c>
      <c r="T1589" s="5">
        <v>1281</v>
      </c>
      <c r="U1589" s="5">
        <v>1106</v>
      </c>
      <c r="V1589" s="5">
        <v>487</v>
      </c>
      <c r="W1589" s="5">
        <v>3</v>
      </c>
      <c r="X1589" s="5">
        <v>2086</v>
      </c>
      <c r="Y1589" s="5">
        <v>38</v>
      </c>
    </row>
    <row r="1590" spans="1:25" x14ac:dyDescent="0.3">
      <c r="A1590" s="1">
        <v>4057086</v>
      </c>
      <c r="B1590" s="1" t="s">
        <v>18</v>
      </c>
      <c r="C1590" s="2"/>
      <c r="D1590" s="4" t="s">
        <v>82</v>
      </c>
      <c r="E1590" s="4">
        <v>4057086</v>
      </c>
      <c r="F1590" s="5" t="s">
        <v>33</v>
      </c>
      <c r="G1590" s="5" t="s">
        <v>33</v>
      </c>
      <c r="H1590" s="5" t="s">
        <v>33</v>
      </c>
      <c r="I1590" s="5" t="s">
        <v>33</v>
      </c>
      <c r="J1590" s="5" t="s">
        <v>33</v>
      </c>
      <c r="K1590" s="5" t="s">
        <v>33</v>
      </c>
      <c r="L1590" s="5" t="s">
        <v>33</v>
      </c>
      <c r="M1590" s="5" t="s">
        <v>33</v>
      </c>
      <c r="N1590" s="5" t="s">
        <v>33</v>
      </c>
      <c r="O1590" s="5" t="s">
        <v>33</v>
      </c>
      <c r="P1590" s="5" t="s">
        <v>33</v>
      </c>
      <c r="Q1590" s="5" t="s">
        <v>33</v>
      </c>
      <c r="R1590" s="5" t="s">
        <v>33</v>
      </c>
      <c r="S1590" s="5" t="s">
        <v>33</v>
      </c>
      <c r="T1590" s="5" t="s">
        <v>33</v>
      </c>
      <c r="U1590" s="5" t="s">
        <v>33</v>
      </c>
      <c r="V1590" s="5" t="s">
        <v>33</v>
      </c>
      <c r="W1590" s="5" t="s">
        <v>33</v>
      </c>
      <c r="X1590" s="5" t="s">
        <v>33</v>
      </c>
      <c r="Y1590" s="5" t="s">
        <v>33</v>
      </c>
    </row>
    <row r="1591" spans="1:25" x14ac:dyDescent="0.3">
      <c r="A1591" s="1">
        <v>4057086</v>
      </c>
      <c r="B1591" s="1" t="s">
        <v>19</v>
      </c>
      <c r="C1591" s="2"/>
      <c r="D1591" s="4" t="s">
        <v>82</v>
      </c>
      <c r="E1591" s="4">
        <v>4057086</v>
      </c>
      <c r="F1591" s="5" t="s">
        <v>33</v>
      </c>
      <c r="G1591" s="5" t="s">
        <v>33</v>
      </c>
      <c r="H1591" s="5" t="s">
        <v>33</v>
      </c>
      <c r="I1591" s="5" t="s">
        <v>33</v>
      </c>
      <c r="J1591" s="5" t="s">
        <v>33</v>
      </c>
      <c r="K1591" s="5" t="s">
        <v>33</v>
      </c>
      <c r="L1591" s="5" t="s">
        <v>33</v>
      </c>
      <c r="M1591" s="5" t="s">
        <v>33</v>
      </c>
      <c r="N1591" s="5" t="s">
        <v>33</v>
      </c>
      <c r="O1591" s="5" t="s">
        <v>33</v>
      </c>
      <c r="P1591" s="5" t="s">
        <v>33</v>
      </c>
      <c r="Q1591" s="5" t="s">
        <v>33</v>
      </c>
      <c r="R1591" s="5" t="s">
        <v>33</v>
      </c>
      <c r="S1591" s="5" t="s">
        <v>33</v>
      </c>
      <c r="T1591" s="5" t="s">
        <v>33</v>
      </c>
      <c r="U1591" s="5" t="s">
        <v>33</v>
      </c>
      <c r="V1591" s="5" t="s">
        <v>33</v>
      </c>
      <c r="W1591" s="5" t="s">
        <v>33</v>
      </c>
      <c r="X1591" s="5" t="s">
        <v>33</v>
      </c>
      <c r="Y1591" s="5" t="s">
        <v>33</v>
      </c>
    </row>
    <row r="1592" spans="1:25" x14ac:dyDescent="0.3">
      <c r="A1592" s="1">
        <v>4057086</v>
      </c>
      <c r="B1592" s="1" t="s">
        <v>20</v>
      </c>
      <c r="C1592" s="2"/>
      <c r="D1592" s="4" t="s">
        <v>82</v>
      </c>
      <c r="E1592" s="4">
        <v>4057086</v>
      </c>
      <c r="F1592" s="5" t="s">
        <v>33</v>
      </c>
      <c r="G1592" s="5" t="s">
        <v>33</v>
      </c>
      <c r="H1592" s="5" t="s">
        <v>33</v>
      </c>
      <c r="I1592" s="5" t="s">
        <v>33</v>
      </c>
      <c r="J1592" s="5" t="s">
        <v>33</v>
      </c>
      <c r="K1592" s="5" t="s">
        <v>33</v>
      </c>
      <c r="L1592" s="5" t="s">
        <v>33</v>
      </c>
      <c r="M1592" s="5" t="s">
        <v>33</v>
      </c>
      <c r="N1592" s="5" t="s">
        <v>33</v>
      </c>
      <c r="O1592" s="5" t="s">
        <v>33</v>
      </c>
      <c r="P1592" s="5" t="s">
        <v>33</v>
      </c>
      <c r="Q1592" s="5" t="s">
        <v>33</v>
      </c>
      <c r="R1592" s="5" t="s">
        <v>33</v>
      </c>
      <c r="S1592" s="5" t="s">
        <v>33</v>
      </c>
      <c r="T1592" s="5" t="s">
        <v>33</v>
      </c>
      <c r="U1592" s="5" t="s">
        <v>33</v>
      </c>
      <c r="V1592" s="5" t="s">
        <v>33</v>
      </c>
      <c r="W1592" s="5" t="s">
        <v>33</v>
      </c>
      <c r="X1592" s="5" t="s">
        <v>33</v>
      </c>
      <c r="Y1592" s="5" t="s">
        <v>33</v>
      </c>
    </row>
    <row r="1593" spans="1:25" x14ac:dyDescent="0.3">
      <c r="A1593" s="1">
        <v>4057086</v>
      </c>
      <c r="B1593" s="1" t="s">
        <v>21</v>
      </c>
      <c r="C1593" s="2"/>
      <c r="D1593" s="4" t="s">
        <v>82</v>
      </c>
      <c r="E1593" s="4">
        <v>4057086</v>
      </c>
      <c r="F1593" s="5" t="s">
        <v>33</v>
      </c>
      <c r="G1593" s="5" t="s">
        <v>33</v>
      </c>
      <c r="H1593" s="5" t="s">
        <v>33</v>
      </c>
      <c r="I1593" s="5" t="s">
        <v>33</v>
      </c>
      <c r="J1593" s="5" t="s">
        <v>33</v>
      </c>
      <c r="K1593" s="5" t="s">
        <v>33</v>
      </c>
      <c r="L1593" s="5" t="s">
        <v>33</v>
      </c>
      <c r="M1593" s="5" t="s">
        <v>33</v>
      </c>
      <c r="N1593" s="5" t="s">
        <v>33</v>
      </c>
      <c r="O1593" s="5" t="s">
        <v>33</v>
      </c>
      <c r="P1593" s="5" t="s">
        <v>33</v>
      </c>
      <c r="Q1593" s="5" t="s">
        <v>33</v>
      </c>
      <c r="R1593" s="5" t="s">
        <v>33</v>
      </c>
      <c r="S1593" s="5" t="s">
        <v>33</v>
      </c>
      <c r="T1593" s="5" t="s">
        <v>33</v>
      </c>
      <c r="U1593" s="5" t="s">
        <v>33</v>
      </c>
      <c r="V1593" s="5" t="s">
        <v>33</v>
      </c>
      <c r="W1593" s="5" t="s">
        <v>33</v>
      </c>
      <c r="X1593" s="5" t="s">
        <v>33</v>
      </c>
      <c r="Y1593" s="5" t="s">
        <v>33</v>
      </c>
    </row>
    <row r="1594" spans="1:25" x14ac:dyDescent="0.3">
      <c r="A1594" s="1">
        <v>4057086</v>
      </c>
      <c r="B1594" s="1" t="s">
        <v>22</v>
      </c>
      <c r="C1594" s="2"/>
      <c r="D1594" s="4" t="s">
        <v>82</v>
      </c>
      <c r="E1594" s="4">
        <v>4057086</v>
      </c>
      <c r="F1594" s="5" t="s">
        <v>33</v>
      </c>
      <c r="G1594" s="5" t="s">
        <v>33</v>
      </c>
      <c r="H1594" s="5" t="s">
        <v>33</v>
      </c>
      <c r="I1594" s="5" t="s">
        <v>33</v>
      </c>
      <c r="J1594" s="5" t="s">
        <v>33</v>
      </c>
      <c r="K1594" s="5" t="s">
        <v>33</v>
      </c>
      <c r="L1594" s="5" t="s">
        <v>33</v>
      </c>
      <c r="M1594" s="5" t="s">
        <v>33</v>
      </c>
      <c r="N1594" s="5" t="s">
        <v>33</v>
      </c>
      <c r="O1594" s="5" t="s">
        <v>33</v>
      </c>
      <c r="P1594" s="5" t="s">
        <v>33</v>
      </c>
      <c r="Q1594" s="5" t="s">
        <v>33</v>
      </c>
      <c r="R1594" s="5" t="s">
        <v>33</v>
      </c>
      <c r="S1594" s="5" t="s">
        <v>33</v>
      </c>
      <c r="T1594" s="5" t="s">
        <v>33</v>
      </c>
      <c r="U1594" s="5" t="s">
        <v>33</v>
      </c>
      <c r="V1594" s="5" t="s">
        <v>33</v>
      </c>
      <c r="W1594" s="5" t="s">
        <v>33</v>
      </c>
      <c r="X1594" s="5" t="s">
        <v>33</v>
      </c>
      <c r="Y1594" s="5" t="s">
        <v>33</v>
      </c>
    </row>
    <row r="1595" spans="1:25" x14ac:dyDescent="0.3">
      <c r="A1595" s="1">
        <v>4057086</v>
      </c>
      <c r="B1595" s="1" t="s">
        <v>23</v>
      </c>
      <c r="C1595" s="2"/>
      <c r="D1595" s="4" t="s">
        <v>82</v>
      </c>
      <c r="E1595" s="4">
        <v>4057086</v>
      </c>
      <c r="F1595" s="5" t="s">
        <v>33</v>
      </c>
      <c r="G1595" s="5" t="s">
        <v>33</v>
      </c>
      <c r="H1595" s="5" t="s">
        <v>33</v>
      </c>
      <c r="I1595" s="5" t="s">
        <v>33</v>
      </c>
      <c r="J1595" s="5" t="s">
        <v>33</v>
      </c>
      <c r="K1595" s="5" t="s">
        <v>33</v>
      </c>
      <c r="L1595" s="5" t="s">
        <v>33</v>
      </c>
      <c r="M1595" s="5" t="s">
        <v>33</v>
      </c>
      <c r="N1595" s="5" t="s">
        <v>33</v>
      </c>
      <c r="O1595" s="5" t="s">
        <v>33</v>
      </c>
      <c r="P1595" s="5" t="s">
        <v>33</v>
      </c>
      <c r="Q1595" s="5" t="s">
        <v>33</v>
      </c>
      <c r="R1595" s="5" t="s">
        <v>33</v>
      </c>
      <c r="S1595" s="5" t="s">
        <v>33</v>
      </c>
      <c r="T1595" s="5" t="s">
        <v>33</v>
      </c>
      <c r="U1595" s="5" t="s">
        <v>33</v>
      </c>
      <c r="V1595" s="5" t="s">
        <v>33</v>
      </c>
      <c r="W1595" s="5" t="s">
        <v>33</v>
      </c>
      <c r="X1595" s="5" t="s">
        <v>33</v>
      </c>
      <c r="Y1595" s="5" t="s">
        <v>33</v>
      </c>
    </row>
    <row r="1596" spans="1:25" x14ac:dyDescent="0.3">
      <c r="A1596" s="1">
        <v>4057086</v>
      </c>
      <c r="B1596" s="1" t="s">
        <v>24</v>
      </c>
      <c r="C1596" s="2"/>
      <c r="D1596" s="4" t="s">
        <v>82</v>
      </c>
      <c r="E1596" s="4">
        <v>4057086</v>
      </c>
      <c r="F1596" s="5" t="s">
        <v>33</v>
      </c>
      <c r="G1596" s="5" t="s">
        <v>33</v>
      </c>
      <c r="H1596" s="5" t="s">
        <v>33</v>
      </c>
      <c r="I1596" s="5" t="s">
        <v>33</v>
      </c>
      <c r="J1596" s="5" t="s">
        <v>33</v>
      </c>
      <c r="K1596" s="5" t="s">
        <v>33</v>
      </c>
      <c r="L1596" s="5" t="s">
        <v>33</v>
      </c>
      <c r="M1596" s="5" t="s">
        <v>33</v>
      </c>
      <c r="N1596" s="5" t="s">
        <v>33</v>
      </c>
      <c r="O1596" s="5" t="s">
        <v>33</v>
      </c>
      <c r="P1596" s="5" t="s">
        <v>33</v>
      </c>
      <c r="Q1596" s="5" t="s">
        <v>33</v>
      </c>
      <c r="R1596" s="5" t="s">
        <v>33</v>
      </c>
      <c r="S1596" s="5" t="s">
        <v>33</v>
      </c>
      <c r="T1596" s="5" t="s">
        <v>33</v>
      </c>
      <c r="U1596" s="5" t="s">
        <v>33</v>
      </c>
      <c r="V1596" s="5" t="s">
        <v>33</v>
      </c>
      <c r="W1596" s="5" t="s">
        <v>33</v>
      </c>
      <c r="X1596" s="5" t="s">
        <v>33</v>
      </c>
      <c r="Y1596" s="5" t="s">
        <v>33</v>
      </c>
    </row>
    <row r="1597" spans="1:25" x14ac:dyDescent="0.3">
      <c r="A1597" s="1">
        <v>4057086</v>
      </c>
      <c r="B1597" s="1" t="s">
        <v>25</v>
      </c>
      <c r="C1597" s="2"/>
      <c r="D1597" s="4" t="s">
        <v>82</v>
      </c>
      <c r="E1597" s="4">
        <v>4057086</v>
      </c>
      <c r="F1597" s="5" t="s">
        <v>33</v>
      </c>
      <c r="G1597" s="5" t="s">
        <v>33</v>
      </c>
      <c r="H1597" s="5" t="s">
        <v>33</v>
      </c>
      <c r="I1597" s="5" t="s">
        <v>33</v>
      </c>
      <c r="J1597" s="5" t="s">
        <v>33</v>
      </c>
      <c r="K1597" s="5" t="s">
        <v>33</v>
      </c>
      <c r="L1597" s="5" t="s">
        <v>33</v>
      </c>
      <c r="M1597" s="5" t="s">
        <v>33</v>
      </c>
      <c r="N1597" s="5" t="s">
        <v>33</v>
      </c>
      <c r="O1597" s="5" t="s">
        <v>33</v>
      </c>
      <c r="P1597" s="5" t="s">
        <v>33</v>
      </c>
      <c r="Q1597" s="5" t="s">
        <v>33</v>
      </c>
      <c r="R1597" s="5" t="s">
        <v>33</v>
      </c>
      <c r="S1597" s="5" t="s">
        <v>33</v>
      </c>
      <c r="T1597" s="5" t="s">
        <v>33</v>
      </c>
      <c r="U1597" s="5" t="s">
        <v>33</v>
      </c>
      <c r="V1597" s="5" t="s">
        <v>33</v>
      </c>
      <c r="W1597" s="5" t="s">
        <v>33</v>
      </c>
      <c r="X1597" s="5" t="s">
        <v>33</v>
      </c>
      <c r="Y1597" s="5" t="s">
        <v>33</v>
      </c>
    </row>
    <row r="1598" spans="1:25" x14ac:dyDescent="0.3">
      <c r="A1598" s="1">
        <v>4057086</v>
      </c>
      <c r="B1598" s="1" t="s">
        <v>26</v>
      </c>
      <c r="C1598" s="2"/>
      <c r="D1598" s="4" t="s">
        <v>82</v>
      </c>
      <c r="E1598" s="4">
        <v>4057086</v>
      </c>
      <c r="F1598" s="5" t="s">
        <v>33</v>
      </c>
      <c r="G1598" s="5" t="s">
        <v>33</v>
      </c>
      <c r="H1598" s="5" t="s">
        <v>33</v>
      </c>
      <c r="I1598" s="5" t="s">
        <v>33</v>
      </c>
      <c r="J1598" s="5" t="s">
        <v>33</v>
      </c>
      <c r="K1598" s="5" t="s">
        <v>33</v>
      </c>
      <c r="L1598" s="5" t="s">
        <v>33</v>
      </c>
      <c r="M1598" s="5" t="s">
        <v>33</v>
      </c>
      <c r="N1598" s="5" t="s">
        <v>33</v>
      </c>
      <c r="O1598" s="5" t="s">
        <v>33</v>
      </c>
      <c r="P1598" s="5" t="s">
        <v>33</v>
      </c>
      <c r="Q1598" s="5" t="s">
        <v>33</v>
      </c>
      <c r="R1598" s="5" t="s">
        <v>33</v>
      </c>
      <c r="S1598" s="5" t="s">
        <v>33</v>
      </c>
      <c r="T1598" s="5" t="s">
        <v>33</v>
      </c>
      <c r="U1598" s="5" t="s">
        <v>33</v>
      </c>
      <c r="V1598" s="5" t="s">
        <v>33</v>
      </c>
      <c r="W1598" s="5" t="s">
        <v>33</v>
      </c>
      <c r="X1598" s="5" t="s">
        <v>33</v>
      </c>
      <c r="Y1598" s="5" t="s">
        <v>33</v>
      </c>
    </row>
    <row r="1599" spans="1:25" x14ac:dyDescent="0.3">
      <c r="A1599" s="1">
        <v>4057086</v>
      </c>
      <c r="B1599" s="1" t="s">
        <v>27</v>
      </c>
      <c r="C1599" s="2"/>
      <c r="D1599" s="4" t="s">
        <v>82</v>
      </c>
      <c r="E1599" s="4">
        <v>4057086</v>
      </c>
      <c r="F1599" s="5" t="s">
        <v>33</v>
      </c>
      <c r="G1599" s="5" t="s">
        <v>33</v>
      </c>
      <c r="H1599" s="5" t="s">
        <v>33</v>
      </c>
      <c r="I1599" s="5" t="s">
        <v>33</v>
      </c>
      <c r="J1599" s="5" t="s">
        <v>33</v>
      </c>
      <c r="K1599" s="5" t="s">
        <v>33</v>
      </c>
      <c r="L1599" s="5" t="s">
        <v>33</v>
      </c>
      <c r="M1599" s="5" t="s">
        <v>33</v>
      </c>
      <c r="N1599" s="5" t="s">
        <v>33</v>
      </c>
      <c r="O1599" s="5" t="s">
        <v>33</v>
      </c>
      <c r="P1599" s="5" t="s">
        <v>33</v>
      </c>
      <c r="Q1599" s="5" t="s">
        <v>33</v>
      </c>
      <c r="R1599" s="5" t="s">
        <v>33</v>
      </c>
      <c r="S1599" s="5" t="s">
        <v>33</v>
      </c>
      <c r="T1599" s="5" t="s">
        <v>33</v>
      </c>
      <c r="U1599" s="5" t="s">
        <v>33</v>
      </c>
      <c r="V1599" s="5" t="s">
        <v>33</v>
      </c>
      <c r="W1599" s="5" t="s">
        <v>33</v>
      </c>
      <c r="X1599" s="5" t="s">
        <v>33</v>
      </c>
      <c r="Y1599" s="5" t="s">
        <v>33</v>
      </c>
    </row>
    <row r="1600" spans="1:25" x14ac:dyDescent="0.3">
      <c r="A1600" s="1">
        <v>4057086</v>
      </c>
      <c r="B1600" s="1" t="s">
        <v>28</v>
      </c>
      <c r="C1600" s="2"/>
      <c r="D1600" s="4" t="s">
        <v>82</v>
      </c>
      <c r="E1600" s="4">
        <v>4057086</v>
      </c>
      <c r="F1600" s="5" t="s">
        <v>33</v>
      </c>
      <c r="G1600" s="5" t="s">
        <v>33</v>
      </c>
      <c r="H1600" s="5" t="s">
        <v>33</v>
      </c>
      <c r="I1600" s="5" t="s">
        <v>33</v>
      </c>
      <c r="J1600" s="5" t="s">
        <v>33</v>
      </c>
      <c r="K1600" s="5" t="s">
        <v>33</v>
      </c>
      <c r="L1600" s="5" t="s">
        <v>33</v>
      </c>
      <c r="M1600" s="5" t="s">
        <v>33</v>
      </c>
      <c r="N1600" s="5" t="s">
        <v>33</v>
      </c>
      <c r="O1600" s="5" t="s">
        <v>33</v>
      </c>
      <c r="P1600" s="5" t="s">
        <v>33</v>
      </c>
      <c r="Q1600" s="5" t="s">
        <v>33</v>
      </c>
      <c r="R1600" s="5" t="s">
        <v>33</v>
      </c>
      <c r="S1600" s="5" t="s">
        <v>33</v>
      </c>
      <c r="T1600" s="5" t="s">
        <v>33</v>
      </c>
      <c r="U1600" s="5" t="s">
        <v>33</v>
      </c>
      <c r="V1600" s="5" t="s">
        <v>33</v>
      </c>
      <c r="W1600" s="5" t="s">
        <v>33</v>
      </c>
      <c r="X1600" s="5" t="s">
        <v>33</v>
      </c>
      <c r="Y1600" s="5" t="s">
        <v>33</v>
      </c>
    </row>
    <row r="1601" spans="1:25" x14ac:dyDescent="0.3">
      <c r="A1601" s="1">
        <v>4057086</v>
      </c>
      <c r="B1601" s="1" t="s">
        <v>29</v>
      </c>
      <c r="C1601" s="2"/>
      <c r="D1601" s="4" t="s">
        <v>82</v>
      </c>
      <c r="E1601" s="4">
        <v>4057086</v>
      </c>
      <c r="F1601" s="5" t="s">
        <v>33</v>
      </c>
      <c r="G1601" s="5" t="s">
        <v>33</v>
      </c>
      <c r="H1601" s="5" t="s">
        <v>33</v>
      </c>
      <c r="I1601" s="5" t="s">
        <v>33</v>
      </c>
      <c r="J1601" s="5" t="s">
        <v>33</v>
      </c>
      <c r="K1601" s="5" t="s">
        <v>33</v>
      </c>
      <c r="L1601" s="5" t="s">
        <v>33</v>
      </c>
      <c r="M1601" s="5" t="s">
        <v>33</v>
      </c>
      <c r="N1601" s="5" t="s">
        <v>33</v>
      </c>
      <c r="O1601" s="5" t="s">
        <v>33</v>
      </c>
      <c r="P1601" s="5" t="s">
        <v>33</v>
      </c>
      <c r="Q1601" s="5" t="s">
        <v>33</v>
      </c>
      <c r="R1601" s="5" t="s">
        <v>33</v>
      </c>
      <c r="S1601" s="5" t="s">
        <v>33</v>
      </c>
      <c r="T1601" s="5" t="s">
        <v>33</v>
      </c>
      <c r="U1601" s="5" t="s">
        <v>33</v>
      </c>
      <c r="V1601" s="5" t="s">
        <v>33</v>
      </c>
      <c r="W1601" s="5" t="s">
        <v>33</v>
      </c>
      <c r="X1601" s="5" t="s">
        <v>33</v>
      </c>
      <c r="Y1601" s="5" t="s">
        <v>33</v>
      </c>
    </row>
    <row r="1602" spans="1:25" x14ac:dyDescent="0.3">
      <c r="A1602" s="1">
        <v>4057086</v>
      </c>
      <c r="B1602" s="1" t="s">
        <v>30</v>
      </c>
      <c r="C1602" s="2"/>
      <c r="D1602" s="4" t="s">
        <v>82</v>
      </c>
      <c r="E1602" s="4">
        <v>4057086</v>
      </c>
      <c r="F1602" s="5" t="s">
        <v>33</v>
      </c>
      <c r="G1602" s="5" t="s">
        <v>33</v>
      </c>
      <c r="H1602" s="5" t="s">
        <v>33</v>
      </c>
      <c r="I1602" s="5" t="s">
        <v>33</v>
      </c>
      <c r="J1602" s="5" t="s">
        <v>33</v>
      </c>
      <c r="K1602" s="5" t="s">
        <v>33</v>
      </c>
      <c r="L1602" s="5" t="s">
        <v>33</v>
      </c>
      <c r="M1602" s="5" t="s">
        <v>33</v>
      </c>
      <c r="N1602" s="5" t="s">
        <v>33</v>
      </c>
      <c r="O1602" s="5" t="s">
        <v>33</v>
      </c>
      <c r="P1602" s="5" t="s">
        <v>33</v>
      </c>
      <c r="Q1602" s="5" t="s">
        <v>33</v>
      </c>
      <c r="R1602" s="5" t="s">
        <v>33</v>
      </c>
      <c r="S1602" s="5" t="s">
        <v>33</v>
      </c>
      <c r="T1602" s="5" t="s">
        <v>33</v>
      </c>
      <c r="U1602" s="5" t="s">
        <v>33</v>
      </c>
      <c r="V1602" s="5" t="s">
        <v>33</v>
      </c>
      <c r="W1602" s="5" t="s">
        <v>33</v>
      </c>
      <c r="X1602" s="5" t="s">
        <v>33</v>
      </c>
      <c r="Y1602" s="5" t="s">
        <v>33</v>
      </c>
    </row>
    <row r="1603" spans="1:25" x14ac:dyDescent="0.3">
      <c r="A1603" s="1">
        <v>4057086</v>
      </c>
      <c r="B1603" s="1" t="s">
        <v>31</v>
      </c>
      <c r="C1603" s="2"/>
      <c r="D1603" s="4" t="s">
        <v>82</v>
      </c>
      <c r="E1603" s="4">
        <v>4057086</v>
      </c>
      <c r="F1603" s="5" t="s">
        <v>33</v>
      </c>
      <c r="G1603" s="5" t="s">
        <v>33</v>
      </c>
      <c r="H1603" s="5" t="s">
        <v>33</v>
      </c>
      <c r="I1603" s="5" t="s">
        <v>33</v>
      </c>
      <c r="J1603" s="5" t="s">
        <v>33</v>
      </c>
      <c r="K1603" s="5" t="s">
        <v>33</v>
      </c>
      <c r="L1603" s="5" t="s">
        <v>33</v>
      </c>
      <c r="M1603" s="5" t="s">
        <v>33</v>
      </c>
      <c r="N1603" s="5" t="s">
        <v>33</v>
      </c>
      <c r="O1603" s="5" t="s">
        <v>33</v>
      </c>
      <c r="P1603" s="5" t="s">
        <v>33</v>
      </c>
      <c r="Q1603" s="5" t="s">
        <v>33</v>
      </c>
      <c r="R1603" s="5" t="s">
        <v>33</v>
      </c>
      <c r="S1603" s="5" t="s">
        <v>33</v>
      </c>
      <c r="T1603" s="5" t="s">
        <v>33</v>
      </c>
      <c r="U1603" s="5" t="s">
        <v>33</v>
      </c>
      <c r="V1603" s="5" t="s">
        <v>33</v>
      </c>
      <c r="W1603" s="5" t="s">
        <v>33</v>
      </c>
      <c r="X1603" s="5" t="s">
        <v>33</v>
      </c>
      <c r="Y1603" s="5" t="s">
        <v>33</v>
      </c>
    </row>
    <row r="1604" spans="1:25" x14ac:dyDescent="0.3">
      <c r="A1604" s="1">
        <v>4004152</v>
      </c>
      <c r="B1604" s="1" t="s">
        <v>0</v>
      </c>
      <c r="C1604" s="2"/>
      <c r="D1604" s="4" t="s">
        <v>83</v>
      </c>
      <c r="E1604" s="4">
        <v>4004152</v>
      </c>
      <c r="F1604" s="5">
        <v>55873</v>
      </c>
      <c r="G1604" s="5">
        <v>2279299</v>
      </c>
      <c r="H1604" s="5">
        <v>480789</v>
      </c>
      <c r="I1604" s="5">
        <v>834401</v>
      </c>
      <c r="J1604" s="5">
        <v>348438</v>
      </c>
      <c r="K1604" s="5">
        <v>0</v>
      </c>
      <c r="L1604" s="5">
        <v>3998799</v>
      </c>
      <c r="M1604" s="5">
        <v>3000222</v>
      </c>
      <c r="N1604" s="5">
        <v>317449</v>
      </c>
      <c r="O1604" s="5">
        <v>51146</v>
      </c>
      <c r="P1604" s="5">
        <v>91323</v>
      </c>
      <c r="Q1604" s="5">
        <v>0</v>
      </c>
      <c r="R1604" s="5">
        <v>0</v>
      </c>
      <c r="S1604" s="5">
        <v>139518</v>
      </c>
      <c r="T1604" s="5">
        <v>166192</v>
      </c>
      <c r="U1604" s="5">
        <v>118904</v>
      </c>
      <c r="V1604" s="5">
        <v>85285</v>
      </c>
      <c r="W1604" s="5">
        <v>53330</v>
      </c>
      <c r="X1604" s="5">
        <v>285892</v>
      </c>
      <c r="Y1604" s="5">
        <v>17730</v>
      </c>
    </row>
    <row r="1605" spans="1:25" x14ac:dyDescent="0.3">
      <c r="A1605" s="1">
        <v>4004152</v>
      </c>
      <c r="B1605" s="1" t="s">
        <v>1</v>
      </c>
      <c r="C1605" s="2"/>
      <c r="D1605" s="4" t="s">
        <v>83</v>
      </c>
      <c r="E1605" s="4">
        <v>4004152</v>
      </c>
      <c r="F1605" s="5">
        <v>40787</v>
      </c>
      <c r="G1605" s="5">
        <v>2424066</v>
      </c>
      <c r="H1605" s="5">
        <v>283882</v>
      </c>
      <c r="I1605" s="5">
        <v>545957</v>
      </c>
      <c r="J1605" s="5">
        <v>130009</v>
      </c>
      <c r="K1605" s="5">
        <v>0</v>
      </c>
      <c r="L1605" s="5">
        <v>3424700</v>
      </c>
      <c r="M1605" s="5">
        <v>3197902</v>
      </c>
      <c r="N1605" s="5">
        <v>299993</v>
      </c>
      <c r="O1605" s="5">
        <v>47916</v>
      </c>
      <c r="P1605" s="5">
        <v>82482</v>
      </c>
      <c r="Q1605" s="5">
        <v>0</v>
      </c>
      <c r="R1605" s="5">
        <v>0</v>
      </c>
      <c r="S1605" s="5">
        <v>129229</v>
      </c>
      <c r="T1605" s="5">
        <v>172359</v>
      </c>
      <c r="U1605" s="5">
        <v>127025</v>
      </c>
      <c r="V1605" s="5">
        <v>89831</v>
      </c>
      <c r="W1605" s="5">
        <v>52578</v>
      </c>
      <c r="X1605" s="5">
        <v>335056</v>
      </c>
      <c r="Y1605" s="5">
        <v>15975</v>
      </c>
    </row>
    <row r="1606" spans="1:25" x14ac:dyDescent="0.3">
      <c r="A1606" s="1">
        <v>4004152</v>
      </c>
      <c r="B1606" s="1" t="s">
        <v>2</v>
      </c>
      <c r="C1606" s="2"/>
      <c r="D1606" s="4" t="s">
        <v>83</v>
      </c>
      <c r="E1606" s="4">
        <v>4004152</v>
      </c>
      <c r="F1606" s="5">
        <v>19400</v>
      </c>
      <c r="G1606" s="5">
        <v>554538</v>
      </c>
      <c r="H1606" s="5">
        <v>297025</v>
      </c>
      <c r="I1606" s="5">
        <v>568705</v>
      </c>
      <c r="J1606" s="5">
        <v>89968</v>
      </c>
      <c r="K1606" s="5">
        <v>0</v>
      </c>
      <c r="L1606" s="5">
        <v>1529636</v>
      </c>
      <c r="M1606" s="5">
        <v>3041058</v>
      </c>
      <c r="N1606" s="5">
        <v>302304</v>
      </c>
      <c r="O1606" s="5">
        <v>36371</v>
      </c>
      <c r="P1606" s="5">
        <v>68676</v>
      </c>
      <c r="Q1606" s="5">
        <v>0</v>
      </c>
      <c r="R1606" s="5">
        <v>0</v>
      </c>
      <c r="S1606" s="5">
        <v>119105</v>
      </c>
      <c r="T1606" s="5">
        <v>149568</v>
      </c>
      <c r="U1606" s="5">
        <v>137123</v>
      </c>
      <c r="V1606" s="5">
        <v>83472</v>
      </c>
      <c r="W1606" s="5">
        <v>58694</v>
      </c>
      <c r="X1606" s="5">
        <v>397378</v>
      </c>
      <c r="Y1606" s="5">
        <v>13328</v>
      </c>
    </row>
    <row r="1607" spans="1:25" x14ac:dyDescent="0.3">
      <c r="A1607" s="1">
        <v>4004152</v>
      </c>
      <c r="B1607" s="1" t="s">
        <v>3</v>
      </c>
      <c r="C1607" s="2"/>
      <c r="D1607" s="4" t="s">
        <v>83</v>
      </c>
      <c r="E1607" s="4">
        <v>4004152</v>
      </c>
      <c r="F1607" s="5">
        <v>10848</v>
      </c>
      <c r="G1607" s="5">
        <v>1388817</v>
      </c>
      <c r="H1607" s="5">
        <v>360958</v>
      </c>
      <c r="I1607" s="5">
        <v>521749</v>
      </c>
      <c r="J1607" s="5">
        <v>102345</v>
      </c>
      <c r="K1607" s="5">
        <v>0</v>
      </c>
      <c r="L1607" s="5">
        <v>2384718</v>
      </c>
      <c r="M1607" s="5">
        <v>3050364</v>
      </c>
      <c r="N1607" s="5">
        <v>357004</v>
      </c>
      <c r="O1607" s="5">
        <v>46886</v>
      </c>
      <c r="P1607" s="5">
        <v>92428</v>
      </c>
      <c r="Q1607" s="5">
        <v>0</v>
      </c>
      <c r="R1607" s="5">
        <v>0</v>
      </c>
      <c r="S1607" s="5">
        <v>124312</v>
      </c>
      <c r="T1607" s="5">
        <v>177931</v>
      </c>
      <c r="U1607" s="5">
        <v>154466</v>
      </c>
      <c r="V1607" s="5">
        <v>98184</v>
      </c>
      <c r="W1607" s="5">
        <v>63588</v>
      </c>
      <c r="X1607" s="5">
        <v>456705</v>
      </c>
      <c r="Y1607" s="5">
        <v>16137</v>
      </c>
    </row>
    <row r="1608" spans="1:25" x14ac:dyDescent="0.3">
      <c r="A1608" s="1">
        <v>4004152</v>
      </c>
      <c r="B1608" s="1" t="s">
        <v>4</v>
      </c>
      <c r="C1608" s="2"/>
      <c r="D1608" s="4" t="s">
        <v>83</v>
      </c>
      <c r="E1608" s="4">
        <v>4004152</v>
      </c>
      <c r="F1608" s="5">
        <v>11688</v>
      </c>
      <c r="G1608" s="5">
        <v>1081088</v>
      </c>
      <c r="H1608" s="5">
        <v>326941</v>
      </c>
      <c r="I1608" s="5">
        <v>432873</v>
      </c>
      <c r="J1608" s="5">
        <v>89184</v>
      </c>
      <c r="K1608" s="5">
        <v>0</v>
      </c>
      <c r="L1608" s="5">
        <v>1941774</v>
      </c>
      <c r="M1608" s="5">
        <v>3261053</v>
      </c>
      <c r="N1608" s="5">
        <v>352710</v>
      </c>
      <c r="O1608" s="5">
        <v>31046</v>
      </c>
      <c r="P1608" s="5">
        <v>77233</v>
      </c>
      <c r="Q1608" s="5">
        <v>0</v>
      </c>
      <c r="R1608" s="5">
        <v>0</v>
      </c>
      <c r="S1608" s="5">
        <v>117675</v>
      </c>
      <c r="T1608" s="5">
        <v>159131</v>
      </c>
      <c r="U1608" s="5">
        <v>154823</v>
      </c>
      <c r="V1608" s="5">
        <v>94667</v>
      </c>
      <c r="W1608" s="5">
        <v>56593</v>
      </c>
      <c r="X1608" s="5">
        <v>449702</v>
      </c>
      <c r="Y1608" s="5">
        <v>14190</v>
      </c>
    </row>
    <row r="1609" spans="1:25" x14ac:dyDescent="0.3">
      <c r="A1609" s="1">
        <v>4004152</v>
      </c>
      <c r="B1609" s="1" t="s">
        <v>5</v>
      </c>
      <c r="C1609" s="2"/>
      <c r="D1609" s="4" t="s">
        <v>83</v>
      </c>
      <c r="E1609" s="4">
        <v>4004152</v>
      </c>
      <c r="F1609" s="5">
        <v>40115</v>
      </c>
      <c r="G1609" s="5">
        <v>598039</v>
      </c>
      <c r="H1609" s="5">
        <v>281411</v>
      </c>
      <c r="I1609" s="5">
        <v>414508</v>
      </c>
      <c r="J1609" s="5">
        <v>98667</v>
      </c>
      <c r="K1609" s="5">
        <v>0</v>
      </c>
      <c r="L1609" s="5">
        <v>1432741</v>
      </c>
      <c r="M1609" s="5">
        <v>3899283</v>
      </c>
      <c r="N1609" s="5">
        <v>372981</v>
      </c>
      <c r="O1609" s="5">
        <v>45452</v>
      </c>
      <c r="P1609" s="5">
        <v>87084</v>
      </c>
      <c r="Q1609" s="5">
        <v>0</v>
      </c>
      <c r="R1609" s="5">
        <v>0</v>
      </c>
      <c r="S1609" s="5">
        <v>125768</v>
      </c>
      <c r="T1609" s="5">
        <v>176334</v>
      </c>
      <c r="U1609" s="5">
        <v>154531</v>
      </c>
      <c r="V1609" s="5">
        <v>88588</v>
      </c>
      <c r="W1609" s="5">
        <v>55105</v>
      </c>
      <c r="X1609" s="5">
        <v>430049</v>
      </c>
      <c r="Y1609" s="5">
        <v>18125</v>
      </c>
    </row>
    <row r="1610" spans="1:25" x14ac:dyDescent="0.3">
      <c r="A1610" s="1">
        <v>4004152</v>
      </c>
      <c r="B1610" s="1" t="s">
        <v>6</v>
      </c>
      <c r="C1610" s="2"/>
      <c r="D1610" s="4" t="s">
        <v>83</v>
      </c>
      <c r="E1610" s="4">
        <v>4004152</v>
      </c>
      <c r="F1610" s="5">
        <v>10269</v>
      </c>
      <c r="G1610" s="5">
        <v>464941</v>
      </c>
      <c r="H1610" s="5">
        <v>314998</v>
      </c>
      <c r="I1610" s="5">
        <v>351116</v>
      </c>
      <c r="J1610" s="5">
        <v>88852</v>
      </c>
      <c r="K1610" s="5">
        <v>0</v>
      </c>
      <c r="L1610" s="5">
        <v>1230176</v>
      </c>
      <c r="M1610" s="5">
        <v>3523233</v>
      </c>
      <c r="N1610" s="5">
        <v>278506</v>
      </c>
      <c r="O1610" s="5">
        <v>45601</v>
      </c>
      <c r="P1610" s="5">
        <v>61446</v>
      </c>
      <c r="Q1610" s="5">
        <v>0</v>
      </c>
      <c r="R1610" s="5">
        <v>0</v>
      </c>
      <c r="S1610" s="5">
        <v>109433</v>
      </c>
      <c r="T1610" s="5">
        <v>128227</v>
      </c>
      <c r="U1610" s="5">
        <v>135041</v>
      </c>
      <c r="V1610" s="5">
        <v>72749</v>
      </c>
      <c r="W1610" s="5">
        <v>43330</v>
      </c>
      <c r="X1610" s="5">
        <v>432142</v>
      </c>
      <c r="Y1610" s="5">
        <v>13349</v>
      </c>
    </row>
    <row r="1611" spans="1:25" x14ac:dyDescent="0.3">
      <c r="A1611" s="1">
        <v>4004152</v>
      </c>
      <c r="B1611" s="1" t="s">
        <v>7</v>
      </c>
      <c r="C1611" s="2"/>
      <c r="D1611" s="4" t="s">
        <v>83</v>
      </c>
      <c r="E1611" s="4">
        <v>4004152</v>
      </c>
      <c r="F1611" s="5">
        <v>9333</v>
      </c>
      <c r="G1611" s="5">
        <v>1521663</v>
      </c>
      <c r="H1611" s="5">
        <v>271303</v>
      </c>
      <c r="I1611" s="5">
        <v>386417</v>
      </c>
      <c r="J1611" s="5">
        <v>86790</v>
      </c>
      <c r="K1611" s="5">
        <v>0</v>
      </c>
      <c r="L1611" s="5">
        <v>2275505</v>
      </c>
      <c r="M1611" s="5">
        <v>3366511</v>
      </c>
      <c r="N1611" s="5">
        <v>305823</v>
      </c>
      <c r="O1611" s="5">
        <v>32264</v>
      </c>
      <c r="P1611" s="5">
        <v>62273</v>
      </c>
      <c r="Q1611" s="5">
        <v>0</v>
      </c>
      <c r="R1611" s="5">
        <v>0</v>
      </c>
      <c r="S1611" s="5">
        <v>98544</v>
      </c>
      <c r="T1611" s="5">
        <v>140993</v>
      </c>
      <c r="U1611" s="5">
        <v>142003</v>
      </c>
      <c r="V1611" s="5">
        <v>67714</v>
      </c>
      <c r="W1611" s="5">
        <v>43588</v>
      </c>
      <c r="X1611" s="5">
        <v>393325</v>
      </c>
      <c r="Y1611" s="5">
        <v>13247</v>
      </c>
    </row>
    <row r="1612" spans="1:25" x14ac:dyDescent="0.3">
      <c r="A1612" s="1">
        <v>4004152</v>
      </c>
      <c r="B1612" s="1" t="s">
        <v>8</v>
      </c>
      <c r="C1612" s="2"/>
      <c r="D1612" s="4" t="s">
        <v>83</v>
      </c>
      <c r="E1612" s="4">
        <v>4004152</v>
      </c>
      <c r="F1612" s="5">
        <v>92301</v>
      </c>
      <c r="G1612" s="5">
        <v>934296</v>
      </c>
      <c r="H1612" s="5">
        <v>190531</v>
      </c>
      <c r="I1612" s="5">
        <v>391609</v>
      </c>
      <c r="J1612" s="5">
        <v>54917</v>
      </c>
      <c r="K1612" s="5">
        <v>0</v>
      </c>
      <c r="L1612" s="5">
        <v>1663655</v>
      </c>
      <c r="M1612" s="5">
        <v>4253896</v>
      </c>
      <c r="N1612" s="5">
        <v>365855</v>
      </c>
      <c r="O1612" s="5">
        <v>37144</v>
      </c>
      <c r="P1612" s="5">
        <v>72223</v>
      </c>
      <c r="Q1612" s="5">
        <v>0</v>
      </c>
      <c r="R1612" s="5">
        <v>0</v>
      </c>
      <c r="S1612" s="5">
        <v>114853</v>
      </c>
      <c r="T1612" s="5">
        <v>150747</v>
      </c>
      <c r="U1612" s="5">
        <v>174575</v>
      </c>
      <c r="V1612" s="5">
        <v>59416</v>
      </c>
      <c r="W1612" s="5">
        <v>45122</v>
      </c>
      <c r="X1612" s="5">
        <v>388987</v>
      </c>
      <c r="Y1612" s="5">
        <v>14549</v>
      </c>
    </row>
    <row r="1613" spans="1:25" x14ac:dyDescent="0.3">
      <c r="A1613" s="1">
        <v>4004152</v>
      </c>
      <c r="B1613" s="1" t="s">
        <v>9</v>
      </c>
      <c r="C1613" s="2"/>
      <c r="D1613" s="4" t="s">
        <v>83</v>
      </c>
      <c r="E1613" s="4">
        <v>4004152</v>
      </c>
      <c r="F1613" s="5">
        <v>9709</v>
      </c>
      <c r="G1613" s="5">
        <v>739321</v>
      </c>
      <c r="H1613" s="5">
        <v>324229</v>
      </c>
      <c r="I1613" s="5">
        <v>360740</v>
      </c>
      <c r="J1613" s="5">
        <v>62396</v>
      </c>
      <c r="K1613" s="5">
        <v>0</v>
      </c>
      <c r="L1613" s="5">
        <v>1496395</v>
      </c>
      <c r="M1613" s="5">
        <v>4405602</v>
      </c>
      <c r="N1613" s="5">
        <v>350402</v>
      </c>
      <c r="O1613" s="5">
        <v>43083</v>
      </c>
      <c r="P1613" s="5">
        <v>74531</v>
      </c>
      <c r="Q1613" s="5">
        <v>0</v>
      </c>
      <c r="R1613" s="5">
        <v>0</v>
      </c>
      <c r="S1613" s="5">
        <v>109305</v>
      </c>
      <c r="T1613" s="5">
        <v>156188</v>
      </c>
      <c r="U1613" s="5">
        <v>161324</v>
      </c>
      <c r="V1613" s="5">
        <v>39058</v>
      </c>
      <c r="W1613" s="5">
        <v>44211</v>
      </c>
      <c r="X1613" s="5">
        <v>378097</v>
      </c>
      <c r="Y1613" s="5">
        <v>15402</v>
      </c>
    </row>
    <row r="1614" spans="1:25" x14ac:dyDescent="0.3">
      <c r="A1614" s="1">
        <v>4004152</v>
      </c>
      <c r="B1614" s="1" t="s">
        <v>10</v>
      </c>
      <c r="C1614" s="2"/>
      <c r="D1614" s="4" t="s">
        <v>83</v>
      </c>
      <c r="E1614" s="4">
        <v>4004152</v>
      </c>
      <c r="F1614" s="5">
        <v>25347</v>
      </c>
      <c r="G1614" s="5">
        <v>769200</v>
      </c>
      <c r="H1614" s="5">
        <v>144911</v>
      </c>
      <c r="I1614" s="5">
        <v>348144</v>
      </c>
      <c r="J1614" s="5">
        <v>70534</v>
      </c>
      <c r="K1614" s="5">
        <v>0</v>
      </c>
      <c r="L1614" s="5">
        <v>1358136</v>
      </c>
      <c r="M1614" s="5">
        <v>4000199</v>
      </c>
      <c r="N1614" s="5">
        <v>262532</v>
      </c>
      <c r="O1614" s="5">
        <v>41245</v>
      </c>
      <c r="P1614" s="5">
        <v>54161</v>
      </c>
      <c r="Q1614" s="5">
        <v>0</v>
      </c>
      <c r="R1614" s="5">
        <v>0</v>
      </c>
      <c r="S1614" s="5">
        <v>92596</v>
      </c>
      <c r="T1614" s="5">
        <v>121262</v>
      </c>
      <c r="U1614" s="5">
        <v>150384</v>
      </c>
      <c r="V1614" s="5">
        <v>33717</v>
      </c>
      <c r="W1614" s="5">
        <v>35980</v>
      </c>
      <c r="X1614" s="5">
        <v>381172</v>
      </c>
      <c r="Y1614" s="5">
        <v>12854</v>
      </c>
    </row>
    <row r="1615" spans="1:25" x14ac:dyDescent="0.3">
      <c r="A1615" s="1">
        <v>4004152</v>
      </c>
      <c r="B1615" s="1" t="s">
        <v>11</v>
      </c>
      <c r="C1615" s="2"/>
      <c r="D1615" s="4" t="s">
        <v>83</v>
      </c>
      <c r="E1615" s="4">
        <v>4004152</v>
      </c>
      <c r="F1615" s="5">
        <v>13083</v>
      </c>
      <c r="G1615" s="5">
        <v>1351185</v>
      </c>
      <c r="H1615" s="5">
        <v>194391</v>
      </c>
      <c r="I1615" s="5">
        <v>514211</v>
      </c>
      <c r="J1615" s="5">
        <v>80577</v>
      </c>
      <c r="K1615" s="5">
        <v>0</v>
      </c>
      <c r="L1615" s="5">
        <v>2153448</v>
      </c>
      <c r="M1615" s="5">
        <v>4532061</v>
      </c>
      <c r="N1615" s="5">
        <v>310675</v>
      </c>
      <c r="O1615" s="5">
        <v>38683</v>
      </c>
      <c r="P1615" s="5">
        <v>58114</v>
      </c>
      <c r="Q1615" s="5">
        <v>0</v>
      </c>
      <c r="R1615" s="5">
        <v>0</v>
      </c>
      <c r="S1615" s="5">
        <v>101455</v>
      </c>
      <c r="T1615" s="5">
        <v>140606</v>
      </c>
      <c r="U1615" s="5">
        <v>160945</v>
      </c>
      <c r="V1615" s="5">
        <v>44899</v>
      </c>
      <c r="W1615" s="5">
        <v>45763</v>
      </c>
      <c r="X1615" s="5">
        <v>355890</v>
      </c>
      <c r="Y1615" s="5">
        <v>14632</v>
      </c>
    </row>
    <row r="1616" spans="1:25" x14ac:dyDescent="0.3">
      <c r="A1616" s="1">
        <v>4004152</v>
      </c>
      <c r="B1616" s="1" t="s">
        <v>12</v>
      </c>
      <c r="C1616" s="2"/>
      <c r="D1616" s="4" t="s">
        <v>83</v>
      </c>
      <c r="E1616" s="4">
        <v>4004152</v>
      </c>
      <c r="F1616" s="5">
        <v>7514</v>
      </c>
      <c r="G1616" s="5">
        <v>150625</v>
      </c>
      <c r="H1616" s="5">
        <v>285299</v>
      </c>
      <c r="I1616" s="5">
        <v>407627</v>
      </c>
      <c r="J1616" s="5">
        <v>59293</v>
      </c>
      <c r="K1616" s="5">
        <v>0</v>
      </c>
      <c r="L1616" s="5">
        <v>910358</v>
      </c>
      <c r="M1616" s="5">
        <v>3989754</v>
      </c>
      <c r="N1616" s="5">
        <v>296033</v>
      </c>
      <c r="O1616" s="5">
        <v>40898</v>
      </c>
      <c r="P1616" s="5">
        <v>64595</v>
      </c>
      <c r="Q1616" s="5">
        <v>0</v>
      </c>
      <c r="R1616" s="5">
        <v>0</v>
      </c>
      <c r="S1616" s="5">
        <v>96739</v>
      </c>
      <c r="T1616" s="5">
        <v>157443</v>
      </c>
      <c r="U1616" s="5">
        <v>138944</v>
      </c>
      <c r="V1616" s="5">
        <v>43525</v>
      </c>
      <c r="W1616" s="5">
        <v>46165</v>
      </c>
      <c r="X1616" s="5">
        <v>359882</v>
      </c>
      <c r="Y1616" s="5">
        <v>15458</v>
      </c>
    </row>
    <row r="1617" spans="1:25" x14ac:dyDescent="0.3">
      <c r="A1617" s="1">
        <v>4004152</v>
      </c>
      <c r="B1617" s="1" t="s">
        <v>13</v>
      </c>
      <c r="C1617" s="2"/>
      <c r="D1617" s="4" t="s">
        <v>83</v>
      </c>
      <c r="E1617" s="4">
        <v>4004152</v>
      </c>
      <c r="F1617" s="5">
        <v>14704</v>
      </c>
      <c r="G1617" s="5">
        <v>514112</v>
      </c>
      <c r="H1617" s="5">
        <v>354613</v>
      </c>
      <c r="I1617" s="5">
        <v>764564</v>
      </c>
      <c r="J1617" s="5">
        <v>173388</v>
      </c>
      <c r="K1617" s="5">
        <v>0</v>
      </c>
      <c r="L1617" s="5">
        <v>1821381</v>
      </c>
      <c r="M1617" s="5">
        <v>3652436</v>
      </c>
      <c r="N1617" s="5">
        <v>301556</v>
      </c>
      <c r="O1617" s="5">
        <v>49188</v>
      </c>
      <c r="P1617" s="5">
        <v>62415</v>
      </c>
      <c r="Q1617" s="5">
        <v>0</v>
      </c>
      <c r="R1617" s="5">
        <v>0</v>
      </c>
      <c r="S1617" s="5">
        <v>98429</v>
      </c>
      <c r="T1617" s="5">
        <v>158933</v>
      </c>
      <c r="U1617" s="5">
        <v>144204</v>
      </c>
      <c r="V1617" s="5">
        <v>45030</v>
      </c>
      <c r="W1617" s="5">
        <v>49231</v>
      </c>
      <c r="X1617" s="5">
        <v>368736</v>
      </c>
      <c r="Y1617" s="5">
        <v>14234</v>
      </c>
    </row>
    <row r="1618" spans="1:25" x14ac:dyDescent="0.3">
      <c r="A1618" s="1">
        <v>4004152</v>
      </c>
      <c r="B1618" s="1" t="s">
        <v>14</v>
      </c>
      <c r="C1618" s="2"/>
      <c r="D1618" s="4" t="s">
        <v>83</v>
      </c>
      <c r="E1618" s="4">
        <v>4004152</v>
      </c>
      <c r="F1618" s="5">
        <v>3720</v>
      </c>
      <c r="G1618" s="5">
        <v>595261</v>
      </c>
      <c r="H1618" s="5">
        <v>145801</v>
      </c>
      <c r="I1618" s="5">
        <v>270719</v>
      </c>
      <c r="J1618" s="5">
        <v>31371</v>
      </c>
      <c r="K1618" s="5" t="s">
        <v>33</v>
      </c>
      <c r="L1618" s="5">
        <v>1046872</v>
      </c>
      <c r="M1618" s="5">
        <v>3257349</v>
      </c>
      <c r="N1618" s="5">
        <v>318544</v>
      </c>
      <c r="O1618" s="5">
        <v>33935</v>
      </c>
      <c r="P1618" s="5">
        <v>63124</v>
      </c>
      <c r="Q1618" s="5" t="s">
        <v>33</v>
      </c>
      <c r="R1618" s="5" t="s">
        <v>33</v>
      </c>
      <c r="S1618" s="5">
        <v>90094</v>
      </c>
      <c r="T1618" s="5">
        <v>140875</v>
      </c>
      <c r="U1618" s="5">
        <v>135820</v>
      </c>
      <c r="V1618" s="5">
        <v>40157</v>
      </c>
      <c r="W1618" s="5">
        <v>46375</v>
      </c>
      <c r="X1618" s="5">
        <v>349034</v>
      </c>
      <c r="Y1618" s="5">
        <v>15194</v>
      </c>
    </row>
    <row r="1619" spans="1:25" x14ac:dyDescent="0.3">
      <c r="A1619" s="1">
        <v>4004152</v>
      </c>
      <c r="B1619" s="1" t="s">
        <v>15</v>
      </c>
      <c r="C1619" s="2"/>
      <c r="D1619" s="4" t="s">
        <v>83</v>
      </c>
      <c r="E1619" s="4">
        <v>4004152</v>
      </c>
      <c r="F1619" s="5">
        <v>2330</v>
      </c>
      <c r="G1619" s="5">
        <v>98838</v>
      </c>
      <c r="H1619" s="5">
        <v>222254</v>
      </c>
      <c r="I1619" s="5">
        <v>277553</v>
      </c>
      <c r="J1619" s="5">
        <v>50432</v>
      </c>
      <c r="K1619" s="5" t="s">
        <v>33</v>
      </c>
      <c r="L1619" s="5">
        <v>651407</v>
      </c>
      <c r="M1619" s="5">
        <v>2471465</v>
      </c>
      <c r="N1619" s="5">
        <v>283538</v>
      </c>
      <c r="O1619" s="5">
        <v>31453</v>
      </c>
      <c r="P1619" s="5">
        <v>52592</v>
      </c>
      <c r="Q1619" s="5" t="s">
        <v>33</v>
      </c>
      <c r="R1619" s="5" t="s">
        <v>33</v>
      </c>
      <c r="S1619" s="5">
        <v>82794</v>
      </c>
      <c r="T1619" s="5">
        <v>137521</v>
      </c>
      <c r="U1619" s="5">
        <v>128770</v>
      </c>
      <c r="V1619" s="5">
        <v>34309</v>
      </c>
      <c r="W1619" s="5">
        <v>48607</v>
      </c>
      <c r="X1619" s="5">
        <v>324524</v>
      </c>
      <c r="Y1619" s="5">
        <v>14875</v>
      </c>
    </row>
    <row r="1620" spans="1:25" x14ac:dyDescent="0.3">
      <c r="A1620" s="1">
        <v>4004152</v>
      </c>
      <c r="B1620" s="1" t="s">
        <v>16</v>
      </c>
      <c r="C1620" s="2"/>
      <c r="D1620" s="4" t="s">
        <v>83</v>
      </c>
      <c r="E1620" s="4">
        <v>4004152</v>
      </c>
      <c r="F1620" s="5">
        <v>6563</v>
      </c>
      <c r="G1620" s="5">
        <v>633458</v>
      </c>
      <c r="H1620" s="5">
        <v>162777</v>
      </c>
      <c r="I1620" s="5">
        <v>256960</v>
      </c>
      <c r="J1620" s="5">
        <v>35859</v>
      </c>
      <c r="K1620" s="5" t="s">
        <v>33</v>
      </c>
      <c r="L1620" s="5">
        <v>1095617</v>
      </c>
      <c r="M1620" s="5">
        <v>2130026</v>
      </c>
      <c r="N1620" s="5">
        <v>241193</v>
      </c>
      <c r="O1620" s="5">
        <v>29397</v>
      </c>
      <c r="P1620" s="5">
        <v>38339</v>
      </c>
      <c r="Q1620" s="5" t="s">
        <v>33</v>
      </c>
      <c r="R1620" s="5" t="s">
        <v>33</v>
      </c>
      <c r="S1620" s="5">
        <v>76821</v>
      </c>
      <c r="T1620" s="5">
        <v>112810</v>
      </c>
      <c r="U1620" s="5">
        <v>126719</v>
      </c>
      <c r="V1620" s="5">
        <v>35872</v>
      </c>
      <c r="W1620" s="5">
        <v>44263</v>
      </c>
      <c r="X1620" s="5">
        <v>272572</v>
      </c>
      <c r="Y1620" s="5">
        <v>12886</v>
      </c>
    </row>
    <row r="1621" spans="1:25" x14ac:dyDescent="0.3">
      <c r="A1621" s="1">
        <v>4004152</v>
      </c>
      <c r="B1621" s="1" t="s">
        <v>17</v>
      </c>
      <c r="C1621" s="2"/>
      <c r="D1621" s="4" t="s">
        <v>83</v>
      </c>
      <c r="E1621" s="4">
        <v>4004152</v>
      </c>
      <c r="F1621" s="5">
        <v>7243</v>
      </c>
      <c r="G1621" s="5">
        <v>170577</v>
      </c>
      <c r="H1621" s="5">
        <v>199787</v>
      </c>
      <c r="I1621" s="5">
        <v>261370</v>
      </c>
      <c r="J1621" s="5">
        <v>22857</v>
      </c>
      <c r="K1621" s="5" t="s">
        <v>33</v>
      </c>
      <c r="L1621" s="5">
        <v>661834</v>
      </c>
      <c r="M1621" s="5">
        <v>1937318</v>
      </c>
      <c r="N1621" s="5">
        <v>310462</v>
      </c>
      <c r="O1621" s="5">
        <v>37882</v>
      </c>
      <c r="P1621" s="5">
        <v>42686</v>
      </c>
      <c r="Q1621" s="5" t="s">
        <v>33</v>
      </c>
      <c r="R1621" s="5" t="s">
        <v>33</v>
      </c>
      <c r="S1621" s="5">
        <v>78648</v>
      </c>
      <c r="T1621" s="5">
        <v>115744</v>
      </c>
      <c r="U1621" s="5">
        <v>120558</v>
      </c>
      <c r="V1621" s="5">
        <v>40642</v>
      </c>
      <c r="W1621" s="5">
        <v>47401</v>
      </c>
      <c r="X1621" s="5">
        <v>271991</v>
      </c>
      <c r="Y1621" s="5">
        <v>13639</v>
      </c>
    </row>
    <row r="1622" spans="1:25" x14ac:dyDescent="0.3">
      <c r="A1622" s="1">
        <v>4004152</v>
      </c>
      <c r="B1622" s="1" t="s">
        <v>18</v>
      </c>
      <c r="C1622" s="2"/>
      <c r="D1622" s="4" t="s">
        <v>83</v>
      </c>
      <c r="E1622" s="4">
        <v>4004152</v>
      </c>
      <c r="F1622" s="5">
        <v>19349</v>
      </c>
      <c r="G1622" s="5">
        <v>337722</v>
      </c>
      <c r="H1622" s="5">
        <v>180972</v>
      </c>
      <c r="I1622" s="5">
        <v>274423</v>
      </c>
      <c r="J1622" s="5">
        <v>28903</v>
      </c>
      <c r="K1622" s="5" t="s">
        <v>33</v>
      </c>
      <c r="L1622" s="5">
        <v>841369</v>
      </c>
      <c r="M1622" s="5">
        <v>1935519</v>
      </c>
      <c r="N1622" s="5">
        <v>260522</v>
      </c>
      <c r="O1622" s="5">
        <v>22663</v>
      </c>
      <c r="P1622" s="5">
        <v>40698</v>
      </c>
      <c r="Q1622" s="5" t="s">
        <v>33</v>
      </c>
      <c r="R1622" s="5" t="s">
        <v>33</v>
      </c>
      <c r="S1622" s="5">
        <v>74812</v>
      </c>
      <c r="T1622" s="5">
        <v>111974</v>
      </c>
      <c r="U1622" s="5">
        <v>124688</v>
      </c>
      <c r="V1622" s="5">
        <v>41224</v>
      </c>
      <c r="W1622" s="5">
        <v>41749</v>
      </c>
      <c r="X1622" s="5">
        <v>278205</v>
      </c>
      <c r="Y1622" s="5">
        <v>13154</v>
      </c>
    </row>
    <row r="1623" spans="1:25" x14ac:dyDescent="0.3">
      <c r="A1623" s="1">
        <v>4004152</v>
      </c>
      <c r="B1623" s="1" t="s">
        <v>19</v>
      </c>
      <c r="C1623" s="2"/>
      <c r="D1623" s="4" t="s">
        <v>83</v>
      </c>
      <c r="E1623" s="4">
        <v>4004152</v>
      </c>
      <c r="F1623" s="5">
        <v>1368</v>
      </c>
      <c r="G1623" s="5">
        <v>288823</v>
      </c>
      <c r="H1623" s="5">
        <v>182912</v>
      </c>
      <c r="I1623" s="5">
        <v>288605</v>
      </c>
      <c r="J1623" s="5">
        <v>33328</v>
      </c>
      <c r="K1623" s="5" t="s">
        <v>33</v>
      </c>
      <c r="L1623" s="5">
        <v>795035</v>
      </c>
      <c r="M1623" s="5">
        <v>1847909</v>
      </c>
      <c r="N1623" s="5">
        <v>239368</v>
      </c>
      <c r="O1623" s="5">
        <v>21006</v>
      </c>
      <c r="P1623" s="5">
        <v>41198</v>
      </c>
      <c r="Q1623" s="5" t="s">
        <v>33</v>
      </c>
      <c r="R1623" s="5" t="s">
        <v>33</v>
      </c>
      <c r="S1623" s="5">
        <v>76690</v>
      </c>
      <c r="T1623" s="5">
        <v>113470</v>
      </c>
      <c r="U1623" s="5">
        <v>105861</v>
      </c>
      <c r="V1623" s="5">
        <v>50896</v>
      </c>
      <c r="W1623" s="5">
        <v>40395</v>
      </c>
      <c r="X1623" s="5">
        <v>264883</v>
      </c>
      <c r="Y1623" s="5">
        <v>11560</v>
      </c>
    </row>
    <row r="1624" spans="1:25" x14ac:dyDescent="0.3">
      <c r="A1624" s="1">
        <v>4004152</v>
      </c>
      <c r="B1624" s="1" t="s">
        <v>20</v>
      </c>
      <c r="C1624" s="2"/>
      <c r="D1624" s="4" t="s">
        <v>83</v>
      </c>
      <c r="E1624" s="4">
        <v>4004152</v>
      </c>
      <c r="F1624" s="5">
        <v>46</v>
      </c>
      <c r="G1624" s="5">
        <v>69203</v>
      </c>
      <c r="H1624" s="5">
        <v>91574</v>
      </c>
      <c r="I1624" s="5">
        <v>267459</v>
      </c>
      <c r="J1624" s="5">
        <v>71813</v>
      </c>
      <c r="K1624" s="5" t="s">
        <v>33</v>
      </c>
      <c r="L1624" s="5">
        <v>500095</v>
      </c>
      <c r="M1624" s="5">
        <v>1540316</v>
      </c>
      <c r="N1624" s="5">
        <v>272110</v>
      </c>
      <c r="O1624" s="5">
        <v>22818</v>
      </c>
      <c r="P1624" s="5">
        <v>32206</v>
      </c>
      <c r="Q1624" s="5" t="s">
        <v>33</v>
      </c>
      <c r="R1624" s="5" t="s">
        <v>33</v>
      </c>
      <c r="S1624" s="5">
        <v>75982</v>
      </c>
      <c r="T1624" s="5">
        <v>98774</v>
      </c>
      <c r="U1624" s="5">
        <v>110262</v>
      </c>
      <c r="V1624" s="5">
        <v>44408</v>
      </c>
      <c r="W1624" s="5">
        <v>33639</v>
      </c>
      <c r="X1624" s="5">
        <v>264661</v>
      </c>
      <c r="Y1624" s="5">
        <v>11448</v>
      </c>
    </row>
    <row r="1625" spans="1:25" x14ac:dyDescent="0.3">
      <c r="A1625" s="1">
        <v>4004152</v>
      </c>
      <c r="B1625" s="1" t="s">
        <v>21</v>
      </c>
      <c r="C1625" s="2"/>
      <c r="D1625" s="4" t="s">
        <v>83</v>
      </c>
      <c r="E1625" s="4">
        <v>4004152</v>
      </c>
      <c r="F1625" s="5">
        <v>75064</v>
      </c>
      <c r="G1625" s="5">
        <v>50691</v>
      </c>
      <c r="H1625" s="5">
        <v>49138</v>
      </c>
      <c r="I1625" s="5">
        <v>210671</v>
      </c>
      <c r="J1625" s="5">
        <v>87778</v>
      </c>
      <c r="K1625" s="5" t="s">
        <v>33</v>
      </c>
      <c r="L1625" s="5">
        <v>471595</v>
      </c>
      <c r="M1625" s="5">
        <v>1530716</v>
      </c>
      <c r="N1625" s="5">
        <v>226707</v>
      </c>
      <c r="O1625" s="5">
        <v>29215</v>
      </c>
      <c r="P1625" s="5">
        <v>28255</v>
      </c>
      <c r="Q1625" s="5" t="s">
        <v>33</v>
      </c>
      <c r="R1625" s="5" t="s">
        <v>33</v>
      </c>
      <c r="S1625" s="5">
        <v>78669</v>
      </c>
      <c r="T1625" s="5">
        <v>97547</v>
      </c>
      <c r="U1625" s="5">
        <v>129392</v>
      </c>
      <c r="V1625" s="5">
        <v>52101</v>
      </c>
      <c r="W1625" s="5">
        <v>30959</v>
      </c>
      <c r="X1625" s="5">
        <v>274912</v>
      </c>
      <c r="Y1625" s="5">
        <v>1660</v>
      </c>
    </row>
    <row r="1626" spans="1:25" x14ac:dyDescent="0.3">
      <c r="A1626" s="1">
        <v>4004152</v>
      </c>
      <c r="B1626" s="1" t="s">
        <v>22</v>
      </c>
      <c r="C1626" s="2"/>
      <c r="D1626" s="4" t="s">
        <v>83</v>
      </c>
      <c r="E1626" s="4">
        <v>4004152</v>
      </c>
      <c r="F1626" s="5">
        <v>24842</v>
      </c>
      <c r="G1626" s="5">
        <v>28783</v>
      </c>
      <c r="H1626" s="5">
        <v>41450</v>
      </c>
      <c r="I1626" s="5">
        <v>222982</v>
      </c>
      <c r="J1626" s="5">
        <v>135593</v>
      </c>
      <c r="K1626" s="5" t="s">
        <v>33</v>
      </c>
      <c r="L1626" s="5">
        <v>453732</v>
      </c>
      <c r="M1626" s="5">
        <v>1383488</v>
      </c>
      <c r="N1626" s="5">
        <v>213261</v>
      </c>
      <c r="O1626" s="5">
        <v>26053</v>
      </c>
      <c r="P1626" s="5">
        <v>24631</v>
      </c>
      <c r="Q1626" s="5" t="s">
        <v>33</v>
      </c>
      <c r="R1626" s="5" t="s">
        <v>33</v>
      </c>
      <c r="S1626" s="5">
        <v>56200</v>
      </c>
      <c r="T1626" s="5">
        <v>85904</v>
      </c>
      <c r="U1626" s="5">
        <v>91691</v>
      </c>
      <c r="V1626" s="5">
        <v>70864</v>
      </c>
      <c r="W1626" s="5">
        <v>28576</v>
      </c>
      <c r="X1626" s="5">
        <v>224202</v>
      </c>
      <c r="Y1626" s="5">
        <v>3367</v>
      </c>
    </row>
    <row r="1627" spans="1:25" x14ac:dyDescent="0.3">
      <c r="A1627" s="1">
        <v>4004152</v>
      </c>
      <c r="B1627" s="1" t="s">
        <v>23</v>
      </c>
      <c r="C1627" s="2"/>
      <c r="D1627" s="4" t="s">
        <v>83</v>
      </c>
      <c r="E1627" s="4">
        <v>4004152</v>
      </c>
      <c r="F1627" s="5">
        <v>7325</v>
      </c>
      <c r="G1627" s="5">
        <v>66334</v>
      </c>
      <c r="H1627" s="5">
        <v>45744</v>
      </c>
      <c r="I1627" s="5">
        <v>182483</v>
      </c>
      <c r="J1627" s="5">
        <v>46829</v>
      </c>
      <c r="K1627" s="5" t="s">
        <v>33</v>
      </c>
      <c r="L1627" s="5">
        <v>349994</v>
      </c>
      <c r="M1627" s="5">
        <v>1417231</v>
      </c>
      <c r="N1627" s="5">
        <v>211735</v>
      </c>
      <c r="O1627" s="5">
        <v>21437</v>
      </c>
      <c r="P1627" s="5">
        <v>20005</v>
      </c>
      <c r="Q1627" s="5" t="s">
        <v>33</v>
      </c>
      <c r="R1627" s="5" t="s">
        <v>33</v>
      </c>
      <c r="S1627" s="5">
        <v>50445</v>
      </c>
      <c r="T1627" s="5">
        <v>79806</v>
      </c>
      <c r="U1627" s="5">
        <v>75894</v>
      </c>
      <c r="V1627" s="5">
        <v>64283</v>
      </c>
      <c r="W1627" s="5">
        <v>33557</v>
      </c>
      <c r="X1627" s="5">
        <v>325012</v>
      </c>
      <c r="Y1627" s="5">
        <v>3856</v>
      </c>
    </row>
    <row r="1628" spans="1:25" x14ac:dyDescent="0.3">
      <c r="A1628" s="1">
        <v>4004152</v>
      </c>
      <c r="B1628" s="1" t="s">
        <v>24</v>
      </c>
      <c r="C1628" s="2"/>
      <c r="D1628" s="4" t="s">
        <v>83</v>
      </c>
      <c r="E1628" s="4">
        <v>4004152</v>
      </c>
      <c r="F1628" s="5">
        <v>11395</v>
      </c>
      <c r="G1628" s="5">
        <v>377532</v>
      </c>
      <c r="H1628" s="5">
        <v>79568</v>
      </c>
      <c r="I1628" s="5">
        <v>220032</v>
      </c>
      <c r="J1628" s="5">
        <v>39831</v>
      </c>
      <c r="K1628" s="5" t="s">
        <v>33</v>
      </c>
      <c r="L1628" s="5">
        <v>728359</v>
      </c>
      <c r="M1628" s="5">
        <v>1417959</v>
      </c>
      <c r="N1628" s="5">
        <v>182982</v>
      </c>
      <c r="O1628" s="5">
        <v>25855</v>
      </c>
      <c r="P1628" s="5">
        <v>20968</v>
      </c>
      <c r="Q1628" s="5" t="s">
        <v>33</v>
      </c>
      <c r="R1628" s="5" t="s">
        <v>33</v>
      </c>
      <c r="S1628" s="5">
        <v>48558</v>
      </c>
      <c r="T1628" s="5">
        <v>66611</v>
      </c>
      <c r="U1628" s="5">
        <v>80335</v>
      </c>
      <c r="V1628" s="5">
        <v>66883</v>
      </c>
      <c r="W1628" s="5">
        <v>20702</v>
      </c>
      <c r="X1628" s="5">
        <v>313610</v>
      </c>
      <c r="Y1628" s="5">
        <v>11527</v>
      </c>
    </row>
    <row r="1629" spans="1:25" x14ac:dyDescent="0.3">
      <c r="A1629" s="1">
        <v>4004152</v>
      </c>
      <c r="B1629" s="1" t="s">
        <v>25</v>
      </c>
      <c r="C1629" s="2"/>
      <c r="D1629" s="4" t="s">
        <v>83</v>
      </c>
      <c r="E1629" s="4">
        <v>4004152</v>
      </c>
      <c r="F1629" s="5">
        <v>9244</v>
      </c>
      <c r="G1629" s="5">
        <v>255140</v>
      </c>
      <c r="H1629" s="5">
        <v>70419</v>
      </c>
      <c r="I1629" s="5">
        <v>230925</v>
      </c>
      <c r="J1629" s="5">
        <v>41735</v>
      </c>
      <c r="K1629" s="5" t="s">
        <v>33</v>
      </c>
      <c r="L1629" s="5">
        <v>608195</v>
      </c>
      <c r="M1629" s="5">
        <v>1403791</v>
      </c>
      <c r="N1629" s="5">
        <v>184684</v>
      </c>
      <c r="O1629" s="5">
        <v>20237</v>
      </c>
      <c r="P1629" s="5">
        <v>17158</v>
      </c>
      <c r="Q1629" s="5" t="s">
        <v>33</v>
      </c>
      <c r="R1629" s="5" t="s">
        <v>33</v>
      </c>
      <c r="S1629" s="5">
        <v>53740</v>
      </c>
      <c r="T1629" s="5">
        <v>62177</v>
      </c>
      <c r="U1629" s="5">
        <v>76622</v>
      </c>
      <c r="V1629" s="5">
        <v>38660</v>
      </c>
      <c r="W1629" s="5">
        <v>15262</v>
      </c>
      <c r="X1629" s="5">
        <v>357401</v>
      </c>
      <c r="Y1629" s="5">
        <v>11133</v>
      </c>
    </row>
    <row r="1630" spans="1:25" x14ac:dyDescent="0.3">
      <c r="A1630" s="1">
        <v>4004152</v>
      </c>
      <c r="B1630" s="1" t="s">
        <v>26</v>
      </c>
      <c r="C1630" s="2"/>
      <c r="D1630" s="4" t="s">
        <v>83</v>
      </c>
      <c r="E1630" s="4">
        <v>4004152</v>
      </c>
      <c r="F1630" s="5">
        <v>667</v>
      </c>
      <c r="G1630" s="5">
        <v>108128</v>
      </c>
      <c r="H1630" s="5">
        <v>85976</v>
      </c>
      <c r="I1630" s="5">
        <v>237258</v>
      </c>
      <c r="J1630" s="5">
        <v>81082</v>
      </c>
      <c r="K1630" s="5" t="s">
        <v>33</v>
      </c>
      <c r="L1630" s="5">
        <v>513181</v>
      </c>
      <c r="M1630" s="5">
        <v>1644152</v>
      </c>
      <c r="N1630" s="5">
        <v>207064</v>
      </c>
      <c r="O1630" s="5">
        <v>24396</v>
      </c>
      <c r="P1630" s="5">
        <v>16415</v>
      </c>
      <c r="Q1630" s="5" t="s">
        <v>33</v>
      </c>
      <c r="R1630" s="5" t="s">
        <v>33</v>
      </c>
      <c r="S1630" s="5">
        <v>46282</v>
      </c>
      <c r="T1630" s="5">
        <v>60458</v>
      </c>
      <c r="U1630" s="5">
        <v>76844</v>
      </c>
      <c r="V1630" s="5">
        <v>48396</v>
      </c>
      <c r="W1630" s="5">
        <v>11118</v>
      </c>
      <c r="X1630" s="5">
        <v>302966</v>
      </c>
      <c r="Y1630" s="5">
        <v>11633</v>
      </c>
    </row>
    <row r="1631" spans="1:25" x14ac:dyDescent="0.3">
      <c r="A1631" s="1">
        <v>4004152</v>
      </c>
      <c r="B1631" s="1" t="s">
        <v>27</v>
      </c>
      <c r="C1631" s="2"/>
      <c r="D1631" s="4" t="s">
        <v>83</v>
      </c>
      <c r="E1631" s="4">
        <v>4004152</v>
      </c>
      <c r="F1631" s="5">
        <v>3075</v>
      </c>
      <c r="G1631" s="5">
        <v>78840</v>
      </c>
      <c r="H1631" s="5">
        <v>93908</v>
      </c>
      <c r="I1631" s="5">
        <v>218316</v>
      </c>
      <c r="J1631" s="5">
        <v>61641</v>
      </c>
      <c r="K1631" s="5" t="s">
        <v>33</v>
      </c>
      <c r="L1631" s="5">
        <v>456187</v>
      </c>
      <c r="M1631" s="5">
        <v>1708827</v>
      </c>
      <c r="N1631" s="5">
        <v>147279</v>
      </c>
      <c r="O1631" s="5">
        <v>34359</v>
      </c>
      <c r="P1631" s="5">
        <v>17341</v>
      </c>
      <c r="Q1631" s="5" t="s">
        <v>33</v>
      </c>
      <c r="R1631" s="5" t="s">
        <v>33</v>
      </c>
      <c r="S1631" s="5">
        <v>45531</v>
      </c>
      <c r="T1631" s="5">
        <v>57608</v>
      </c>
      <c r="U1631" s="5">
        <v>70070</v>
      </c>
      <c r="V1631" s="5">
        <v>34069</v>
      </c>
      <c r="W1631" s="5">
        <v>14289</v>
      </c>
      <c r="X1631" s="5">
        <v>243595</v>
      </c>
      <c r="Y1631" s="5">
        <v>12482</v>
      </c>
    </row>
    <row r="1632" spans="1:25" x14ac:dyDescent="0.3">
      <c r="A1632" s="1">
        <v>4004152</v>
      </c>
      <c r="B1632" s="1" t="s">
        <v>28</v>
      </c>
      <c r="C1632" s="2"/>
      <c r="D1632" s="4" t="s">
        <v>83</v>
      </c>
      <c r="E1632" s="4">
        <v>4004152</v>
      </c>
      <c r="F1632" s="5">
        <v>1046</v>
      </c>
      <c r="G1632" s="5">
        <v>78315</v>
      </c>
      <c r="H1632" s="5">
        <v>68284</v>
      </c>
      <c r="I1632" s="5">
        <v>257387</v>
      </c>
      <c r="J1632" s="5">
        <v>54804</v>
      </c>
      <c r="K1632" s="5" t="s">
        <v>33</v>
      </c>
      <c r="L1632" s="5">
        <v>459957</v>
      </c>
      <c r="M1632" s="5">
        <v>1810599</v>
      </c>
      <c r="N1632" s="5">
        <v>205320</v>
      </c>
      <c r="O1632" s="5">
        <v>23807</v>
      </c>
      <c r="P1632" s="5">
        <v>16866</v>
      </c>
      <c r="Q1632" s="5" t="s">
        <v>33</v>
      </c>
      <c r="R1632" s="5" t="s">
        <v>33</v>
      </c>
      <c r="S1632" s="5">
        <v>45163</v>
      </c>
      <c r="T1632" s="5">
        <v>61103</v>
      </c>
      <c r="U1632" s="5">
        <v>-64598</v>
      </c>
      <c r="V1632" s="5">
        <v>33486</v>
      </c>
      <c r="W1632" s="5">
        <v>15109</v>
      </c>
      <c r="X1632" s="5">
        <v>280501</v>
      </c>
      <c r="Y1632" s="5">
        <v>11723</v>
      </c>
    </row>
    <row r="1633" spans="1:25" x14ac:dyDescent="0.3">
      <c r="A1633" s="1">
        <v>4004152</v>
      </c>
      <c r="B1633" s="1" t="s">
        <v>29</v>
      </c>
      <c r="C1633" s="2"/>
      <c r="D1633" s="4" t="s">
        <v>83</v>
      </c>
      <c r="E1633" s="4">
        <v>4004152</v>
      </c>
      <c r="F1633" s="5">
        <v>181</v>
      </c>
      <c r="G1633" s="5">
        <v>-97404</v>
      </c>
      <c r="H1633" s="5">
        <v>86837</v>
      </c>
      <c r="I1633" s="5">
        <v>267195</v>
      </c>
      <c r="J1633" s="5">
        <v>51552</v>
      </c>
      <c r="K1633" s="5" t="s">
        <v>33</v>
      </c>
      <c r="L1633" s="5">
        <v>308360</v>
      </c>
      <c r="M1633" s="5">
        <v>1881459</v>
      </c>
      <c r="N1633" s="5">
        <v>199880</v>
      </c>
      <c r="O1633" s="5">
        <v>6749</v>
      </c>
      <c r="P1633" s="5">
        <v>13664</v>
      </c>
      <c r="Q1633" s="5" t="s">
        <v>33</v>
      </c>
      <c r="R1633" s="5" t="s">
        <v>33</v>
      </c>
      <c r="S1633" s="5">
        <v>40543</v>
      </c>
      <c r="T1633" s="5">
        <v>53983</v>
      </c>
      <c r="U1633" s="5">
        <v>71430</v>
      </c>
      <c r="V1633" s="5">
        <v>35034</v>
      </c>
      <c r="W1633" s="5">
        <v>14201</v>
      </c>
      <c r="X1633" s="5">
        <v>186155</v>
      </c>
      <c r="Y1633" s="5">
        <v>12777</v>
      </c>
    </row>
    <row r="1634" spans="1:25" x14ac:dyDescent="0.3">
      <c r="A1634" s="1">
        <v>4004152</v>
      </c>
      <c r="B1634" s="1" t="s">
        <v>30</v>
      </c>
      <c r="C1634" s="2"/>
      <c r="D1634" s="4" t="s">
        <v>83</v>
      </c>
      <c r="E1634" s="4">
        <v>4004152</v>
      </c>
      <c r="F1634" s="5">
        <v>14254</v>
      </c>
      <c r="G1634" s="5">
        <v>1790499</v>
      </c>
      <c r="H1634" s="5">
        <v>120632</v>
      </c>
      <c r="I1634" s="5">
        <v>300833</v>
      </c>
      <c r="J1634" s="5">
        <v>68816</v>
      </c>
      <c r="K1634" s="5" t="s">
        <v>33</v>
      </c>
      <c r="L1634" s="5">
        <v>2295034</v>
      </c>
      <c r="M1634" s="5">
        <v>1751679</v>
      </c>
      <c r="N1634" s="5">
        <v>150421</v>
      </c>
      <c r="O1634" s="5">
        <v>15445</v>
      </c>
      <c r="P1634" s="5">
        <v>14257</v>
      </c>
      <c r="Q1634" s="5" t="s">
        <v>33</v>
      </c>
      <c r="R1634" s="5" t="s">
        <v>33</v>
      </c>
      <c r="S1634" s="5">
        <v>37112</v>
      </c>
      <c r="T1634" s="5">
        <v>55905</v>
      </c>
      <c r="U1634" s="5">
        <v>64885</v>
      </c>
      <c r="V1634" s="5">
        <v>35023</v>
      </c>
      <c r="W1634" s="5">
        <v>13784</v>
      </c>
      <c r="X1634" s="5">
        <v>182446</v>
      </c>
      <c r="Y1634" s="5">
        <v>13097</v>
      </c>
    </row>
    <row r="1635" spans="1:25" x14ac:dyDescent="0.3">
      <c r="A1635" s="1">
        <v>4004152</v>
      </c>
      <c r="B1635" s="1" t="s">
        <v>31</v>
      </c>
      <c r="C1635" s="2"/>
      <c r="D1635" s="4" t="s">
        <v>83</v>
      </c>
      <c r="E1635" s="4">
        <v>4004152</v>
      </c>
      <c r="F1635" s="5">
        <v>3936</v>
      </c>
      <c r="G1635" s="5">
        <v>42080</v>
      </c>
      <c r="H1635" s="5">
        <v>79370</v>
      </c>
      <c r="I1635" s="5">
        <v>332273</v>
      </c>
      <c r="J1635" s="5">
        <v>78245</v>
      </c>
      <c r="K1635" s="5" t="s">
        <v>33</v>
      </c>
      <c r="L1635" s="5">
        <v>535904</v>
      </c>
      <c r="M1635" s="5">
        <v>1773417</v>
      </c>
      <c r="N1635" s="5">
        <v>164145</v>
      </c>
      <c r="O1635" s="5">
        <v>20435</v>
      </c>
      <c r="P1635" s="5">
        <v>12868</v>
      </c>
      <c r="Q1635" s="5" t="s">
        <v>33</v>
      </c>
      <c r="R1635" s="5" t="s">
        <v>33</v>
      </c>
      <c r="S1635" s="5">
        <v>39790</v>
      </c>
      <c r="T1635" s="5">
        <v>56584</v>
      </c>
      <c r="U1635" s="5">
        <v>97228</v>
      </c>
      <c r="V1635" s="5">
        <v>32233</v>
      </c>
      <c r="W1635" s="5">
        <v>12223</v>
      </c>
      <c r="X1635" s="5">
        <v>184904</v>
      </c>
      <c r="Y1635" s="5">
        <v>13281</v>
      </c>
    </row>
    <row r="1636" spans="1:25" x14ac:dyDescent="0.3">
      <c r="A1636" s="1">
        <v>4063057</v>
      </c>
      <c r="B1636" s="1" t="s">
        <v>0</v>
      </c>
      <c r="C1636" s="2"/>
      <c r="D1636" s="4" t="s">
        <v>84</v>
      </c>
      <c r="E1636" s="4">
        <v>4063057</v>
      </c>
      <c r="F1636" s="5">
        <v>0</v>
      </c>
      <c r="G1636" s="5">
        <v>0</v>
      </c>
      <c r="H1636" s="5">
        <v>225</v>
      </c>
      <c r="I1636" s="5">
        <v>1622</v>
      </c>
      <c r="J1636" s="5">
        <v>601</v>
      </c>
      <c r="K1636" s="5">
        <v>0</v>
      </c>
      <c r="L1636" s="5">
        <v>2449</v>
      </c>
      <c r="M1636" s="5">
        <v>12095</v>
      </c>
      <c r="N1636" s="5">
        <v>273</v>
      </c>
      <c r="O1636" s="5">
        <v>74</v>
      </c>
      <c r="P1636" s="5">
        <v>28</v>
      </c>
      <c r="Q1636" s="5">
        <v>0</v>
      </c>
      <c r="R1636" s="5">
        <v>0</v>
      </c>
      <c r="S1636" s="5">
        <v>1728</v>
      </c>
      <c r="T1636" s="5">
        <v>692</v>
      </c>
      <c r="U1636" s="5">
        <v>495</v>
      </c>
      <c r="V1636" s="5">
        <v>0</v>
      </c>
      <c r="W1636" s="5">
        <v>40</v>
      </c>
      <c r="X1636" s="5">
        <v>7912</v>
      </c>
      <c r="Y1636" s="5">
        <v>235</v>
      </c>
    </row>
    <row r="1637" spans="1:25" x14ac:dyDescent="0.3">
      <c r="A1637" s="1">
        <v>4063057</v>
      </c>
      <c r="B1637" s="1" t="s">
        <v>1</v>
      </c>
      <c r="C1637" s="2"/>
      <c r="D1637" s="4" t="s">
        <v>84</v>
      </c>
      <c r="E1637" s="4">
        <v>4063057</v>
      </c>
      <c r="F1637" s="5">
        <v>0</v>
      </c>
      <c r="G1637" s="5">
        <v>0</v>
      </c>
      <c r="H1637" s="5">
        <v>452</v>
      </c>
      <c r="I1637" s="5">
        <v>5725</v>
      </c>
      <c r="J1637" s="5">
        <v>268</v>
      </c>
      <c r="K1637" s="5">
        <v>0</v>
      </c>
      <c r="L1637" s="5">
        <v>6445</v>
      </c>
      <c r="M1637" s="5">
        <v>11859</v>
      </c>
      <c r="N1637" s="5">
        <v>187</v>
      </c>
      <c r="O1637" s="5">
        <v>62</v>
      </c>
      <c r="P1637" s="5">
        <v>23</v>
      </c>
      <c r="Q1637" s="5">
        <v>0</v>
      </c>
      <c r="R1637" s="5">
        <v>0</v>
      </c>
      <c r="S1637" s="5">
        <v>1734</v>
      </c>
      <c r="T1637" s="5">
        <v>792</v>
      </c>
      <c r="U1637" s="5">
        <v>690</v>
      </c>
      <c r="V1637" s="5">
        <v>0</v>
      </c>
      <c r="W1637" s="5">
        <v>25</v>
      </c>
      <c r="X1637" s="5">
        <v>7631</v>
      </c>
      <c r="Y1637" s="5">
        <v>168</v>
      </c>
    </row>
    <row r="1638" spans="1:25" x14ac:dyDescent="0.3">
      <c r="A1638" s="1">
        <v>4063057</v>
      </c>
      <c r="B1638" s="1" t="s">
        <v>2</v>
      </c>
      <c r="C1638" s="2"/>
      <c r="D1638" s="4" t="s">
        <v>84</v>
      </c>
      <c r="E1638" s="4">
        <v>4063057</v>
      </c>
      <c r="F1638" s="5">
        <v>0</v>
      </c>
      <c r="G1638" s="5">
        <v>0</v>
      </c>
      <c r="H1638" s="5">
        <v>0</v>
      </c>
      <c r="I1638" s="5">
        <v>5431</v>
      </c>
      <c r="J1638" s="5">
        <v>642</v>
      </c>
      <c r="K1638" s="5">
        <v>0</v>
      </c>
      <c r="L1638" s="5">
        <v>6073</v>
      </c>
      <c r="M1638" s="5">
        <v>10970</v>
      </c>
      <c r="N1638" s="5">
        <v>210</v>
      </c>
      <c r="O1638" s="5">
        <v>66</v>
      </c>
      <c r="P1638" s="5">
        <v>15</v>
      </c>
      <c r="Q1638" s="5">
        <v>0</v>
      </c>
      <c r="R1638" s="5">
        <v>0</v>
      </c>
      <c r="S1638" s="5">
        <v>1477</v>
      </c>
      <c r="T1638" s="5">
        <v>645</v>
      </c>
      <c r="U1638" s="5">
        <v>765</v>
      </c>
      <c r="V1638" s="5">
        <v>0</v>
      </c>
      <c r="W1638" s="5">
        <v>92</v>
      </c>
      <c r="X1638" s="5">
        <v>6694</v>
      </c>
      <c r="Y1638" s="5">
        <v>216</v>
      </c>
    </row>
    <row r="1639" spans="1:25" x14ac:dyDescent="0.3">
      <c r="A1639" s="1">
        <v>4063057</v>
      </c>
      <c r="B1639" s="1" t="s">
        <v>3</v>
      </c>
      <c r="C1639" s="2"/>
      <c r="D1639" s="4" t="s">
        <v>84</v>
      </c>
      <c r="E1639" s="4">
        <v>4063057</v>
      </c>
      <c r="F1639" s="5">
        <v>0</v>
      </c>
      <c r="G1639" s="5">
        <v>21</v>
      </c>
      <c r="H1639" s="5">
        <v>0</v>
      </c>
      <c r="I1639" s="5">
        <v>5057</v>
      </c>
      <c r="J1639" s="5">
        <v>517</v>
      </c>
      <c r="K1639" s="5">
        <v>0</v>
      </c>
      <c r="L1639" s="5">
        <v>5595</v>
      </c>
      <c r="M1639" s="5">
        <v>10654</v>
      </c>
      <c r="N1639" s="5">
        <v>194</v>
      </c>
      <c r="O1639" s="5">
        <v>177</v>
      </c>
      <c r="P1639" s="5">
        <v>10</v>
      </c>
      <c r="Q1639" s="5">
        <v>0</v>
      </c>
      <c r="R1639" s="5">
        <v>0</v>
      </c>
      <c r="S1639" s="5">
        <v>1788</v>
      </c>
      <c r="T1639" s="5">
        <v>532</v>
      </c>
      <c r="U1639" s="5">
        <v>789</v>
      </c>
      <c r="V1639" s="5">
        <v>0</v>
      </c>
      <c r="W1639" s="5">
        <v>78</v>
      </c>
      <c r="X1639" s="5">
        <v>7691</v>
      </c>
      <c r="Y1639" s="5">
        <v>227</v>
      </c>
    </row>
    <row r="1640" spans="1:25" x14ac:dyDescent="0.3">
      <c r="A1640" s="1">
        <v>4063057</v>
      </c>
      <c r="B1640" s="1" t="s">
        <v>4</v>
      </c>
      <c r="C1640" s="2"/>
      <c r="D1640" s="4" t="s">
        <v>84</v>
      </c>
      <c r="E1640" s="4">
        <v>4063057</v>
      </c>
      <c r="F1640" s="5">
        <v>0</v>
      </c>
      <c r="G1640" s="5">
        <v>16</v>
      </c>
      <c r="H1640" s="5">
        <v>1484</v>
      </c>
      <c r="I1640" s="5">
        <v>4808</v>
      </c>
      <c r="J1640" s="5">
        <v>1146</v>
      </c>
      <c r="K1640" s="5">
        <v>0</v>
      </c>
      <c r="L1640" s="5">
        <v>7453</v>
      </c>
      <c r="M1640" s="5">
        <v>10642</v>
      </c>
      <c r="N1640" s="5">
        <v>237</v>
      </c>
      <c r="O1640" s="5">
        <v>136</v>
      </c>
      <c r="P1640" s="5">
        <v>49</v>
      </c>
      <c r="Q1640" s="5">
        <v>0</v>
      </c>
      <c r="R1640" s="5">
        <v>0</v>
      </c>
      <c r="S1640" s="5">
        <v>1612</v>
      </c>
      <c r="T1640" s="5">
        <v>473</v>
      </c>
      <c r="U1640" s="5">
        <v>775</v>
      </c>
      <c r="V1640" s="5">
        <v>0</v>
      </c>
      <c r="W1640" s="5">
        <v>114</v>
      </c>
      <c r="X1640" s="5">
        <v>8611</v>
      </c>
      <c r="Y1640" s="5">
        <v>333</v>
      </c>
    </row>
    <row r="1641" spans="1:25" x14ac:dyDescent="0.3">
      <c r="A1641" s="1">
        <v>4063057</v>
      </c>
      <c r="B1641" s="1" t="s">
        <v>5</v>
      </c>
      <c r="C1641" s="2"/>
      <c r="D1641" s="4" t="s">
        <v>84</v>
      </c>
      <c r="E1641" s="4">
        <v>4063057</v>
      </c>
      <c r="F1641" s="5">
        <v>0</v>
      </c>
      <c r="G1641" s="5">
        <v>0</v>
      </c>
      <c r="H1641" s="5">
        <v>126</v>
      </c>
      <c r="I1641" s="5">
        <v>1654</v>
      </c>
      <c r="J1641" s="5">
        <v>640</v>
      </c>
      <c r="K1641" s="5">
        <v>0</v>
      </c>
      <c r="L1641" s="5">
        <v>2420</v>
      </c>
      <c r="M1641" s="5">
        <v>10043</v>
      </c>
      <c r="N1641" s="5">
        <v>218</v>
      </c>
      <c r="O1641" s="5">
        <v>44</v>
      </c>
      <c r="P1641" s="5">
        <v>17</v>
      </c>
      <c r="Q1641" s="5">
        <v>0</v>
      </c>
      <c r="R1641" s="5">
        <v>0</v>
      </c>
      <c r="S1641" s="5">
        <v>1368</v>
      </c>
      <c r="T1641" s="5">
        <v>643</v>
      </c>
      <c r="U1641" s="5">
        <v>787</v>
      </c>
      <c r="V1641" s="5">
        <v>0</v>
      </c>
      <c r="W1641" s="5">
        <v>68</v>
      </c>
      <c r="X1641" s="5">
        <v>7793</v>
      </c>
      <c r="Y1641" s="5">
        <v>300</v>
      </c>
    </row>
    <row r="1642" spans="1:25" x14ac:dyDescent="0.3">
      <c r="A1642" s="1">
        <v>4063057</v>
      </c>
      <c r="B1642" s="1" t="s">
        <v>6</v>
      </c>
      <c r="C1642" s="2"/>
      <c r="D1642" s="4" t="s">
        <v>84</v>
      </c>
      <c r="E1642" s="4">
        <v>4063057</v>
      </c>
      <c r="F1642" s="5">
        <v>0</v>
      </c>
      <c r="G1642" s="5">
        <v>0</v>
      </c>
      <c r="H1642" s="5">
        <v>480</v>
      </c>
      <c r="I1642" s="5">
        <v>1576</v>
      </c>
      <c r="J1642" s="5">
        <v>44</v>
      </c>
      <c r="K1642" s="5">
        <v>0</v>
      </c>
      <c r="L1642" s="5">
        <v>2100</v>
      </c>
      <c r="M1642" s="5">
        <v>13514</v>
      </c>
      <c r="N1642" s="5">
        <v>230</v>
      </c>
      <c r="O1642" s="5">
        <v>23</v>
      </c>
      <c r="P1642" s="5">
        <v>8</v>
      </c>
      <c r="Q1642" s="5">
        <v>0</v>
      </c>
      <c r="R1642" s="5">
        <v>0</v>
      </c>
      <c r="S1642" s="5">
        <v>1347</v>
      </c>
      <c r="T1642" s="5">
        <v>591</v>
      </c>
      <c r="U1642" s="5">
        <v>797</v>
      </c>
      <c r="V1642" s="5">
        <v>0</v>
      </c>
      <c r="W1642" s="5">
        <v>20</v>
      </c>
      <c r="X1642" s="5">
        <v>9874</v>
      </c>
      <c r="Y1642" s="5">
        <v>140</v>
      </c>
    </row>
    <row r="1643" spans="1:25" x14ac:dyDescent="0.3">
      <c r="A1643" s="1">
        <v>4063057</v>
      </c>
      <c r="B1643" s="1" t="s">
        <v>7</v>
      </c>
      <c r="C1643" s="2"/>
      <c r="D1643" s="4" t="s">
        <v>84</v>
      </c>
      <c r="E1643" s="4">
        <v>4063057</v>
      </c>
      <c r="F1643" s="5">
        <v>0</v>
      </c>
      <c r="G1643" s="5">
        <v>0</v>
      </c>
      <c r="H1643" s="5">
        <v>1482</v>
      </c>
      <c r="I1643" s="5">
        <v>2888</v>
      </c>
      <c r="J1643" s="5">
        <v>283</v>
      </c>
      <c r="K1643" s="5">
        <v>0</v>
      </c>
      <c r="L1643" s="5">
        <v>4653</v>
      </c>
      <c r="M1643" s="5">
        <v>12216</v>
      </c>
      <c r="N1643" s="5">
        <v>221</v>
      </c>
      <c r="O1643" s="5">
        <v>41</v>
      </c>
      <c r="P1643" s="5">
        <v>16</v>
      </c>
      <c r="Q1643" s="5">
        <v>0</v>
      </c>
      <c r="R1643" s="5">
        <v>0</v>
      </c>
      <c r="S1643" s="5">
        <v>1481</v>
      </c>
      <c r="T1643" s="5">
        <v>553</v>
      </c>
      <c r="U1643" s="5">
        <v>884</v>
      </c>
      <c r="V1643" s="5">
        <v>0</v>
      </c>
      <c r="W1643" s="5">
        <v>27</v>
      </c>
      <c r="X1643" s="5">
        <v>6824</v>
      </c>
      <c r="Y1643" s="5">
        <v>50</v>
      </c>
    </row>
    <row r="1644" spans="1:25" x14ac:dyDescent="0.3">
      <c r="A1644" s="1">
        <v>4063057</v>
      </c>
      <c r="B1644" s="1" t="s">
        <v>8</v>
      </c>
      <c r="C1644" s="2"/>
      <c r="D1644" s="4" t="s">
        <v>84</v>
      </c>
      <c r="E1644" s="4">
        <v>4063057</v>
      </c>
      <c r="F1644" s="5">
        <v>0</v>
      </c>
      <c r="G1644" s="5">
        <v>0</v>
      </c>
      <c r="H1644" s="5">
        <v>652</v>
      </c>
      <c r="I1644" s="5">
        <v>3277</v>
      </c>
      <c r="J1644" s="5">
        <v>1189</v>
      </c>
      <c r="K1644" s="5">
        <v>0</v>
      </c>
      <c r="L1644" s="5">
        <v>5118</v>
      </c>
      <c r="M1644" s="5">
        <v>13643</v>
      </c>
      <c r="N1644" s="5">
        <v>291</v>
      </c>
      <c r="O1644" s="5">
        <v>50</v>
      </c>
      <c r="P1644" s="5">
        <v>20</v>
      </c>
      <c r="Q1644" s="5">
        <v>0</v>
      </c>
      <c r="R1644" s="5">
        <v>0</v>
      </c>
      <c r="S1644" s="5">
        <v>1169</v>
      </c>
      <c r="T1644" s="5">
        <v>575</v>
      </c>
      <c r="U1644" s="5">
        <v>901</v>
      </c>
      <c r="V1644" s="5">
        <v>0</v>
      </c>
      <c r="W1644" s="5">
        <v>36</v>
      </c>
      <c r="X1644" s="5">
        <v>7791</v>
      </c>
      <c r="Y1644" s="5">
        <v>122</v>
      </c>
    </row>
    <row r="1645" spans="1:25" x14ac:dyDescent="0.3">
      <c r="A1645" s="1">
        <v>4063057</v>
      </c>
      <c r="B1645" s="1" t="s">
        <v>9</v>
      </c>
      <c r="C1645" s="2"/>
      <c r="D1645" s="4" t="s">
        <v>84</v>
      </c>
      <c r="E1645" s="4">
        <v>4063057</v>
      </c>
      <c r="F1645" s="5">
        <v>0</v>
      </c>
      <c r="G1645" s="5">
        <v>0</v>
      </c>
      <c r="H1645" s="5">
        <v>285</v>
      </c>
      <c r="I1645" s="5">
        <v>1116</v>
      </c>
      <c r="J1645" s="5">
        <v>286</v>
      </c>
      <c r="K1645" s="5">
        <v>0</v>
      </c>
      <c r="L1645" s="5">
        <v>1686</v>
      </c>
      <c r="M1645" s="5">
        <v>13094</v>
      </c>
      <c r="N1645" s="5">
        <v>49</v>
      </c>
      <c r="O1645" s="5">
        <v>28</v>
      </c>
      <c r="P1645" s="5">
        <v>38</v>
      </c>
      <c r="Q1645" s="5">
        <v>0</v>
      </c>
      <c r="R1645" s="5">
        <v>0</v>
      </c>
      <c r="S1645" s="5">
        <v>1083</v>
      </c>
      <c r="T1645" s="5">
        <v>744</v>
      </c>
      <c r="U1645" s="5">
        <v>1094</v>
      </c>
      <c r="V1645" s="5">
        <v>0</v>
      </c>
      <c r="W1645" s="5">
        <v>-40</v>
      </c>
      <c r="X1645" s="5">
        <v>7926</v>
      </c>
      <c r="Y1645" s="5">
        <v>61</v>
      </c>
    </row>
    <row r="1646" spans="1:25" x14ac:dyDescent="0.3">
      <c r="A1646" s="1">
        <v>4063057</v>
      </c>
      <c r="B1646" s="1" t="s">
        <v>10</v>
      </c>
      <c r="C1646" s="2"/>
      <c r="D1646" s="4" t="s">
        <v>84</v>
      </c>
      <c r="E1646" s="4">
        <v>4063057</v>
      </c>
      <c r="F1646" s="5">
        <v>0</v>
      </c>
      <c r="G1646" s="5">
        <v>0</v>
      </c>
      <c r="H1646" s="5">
        <v>8</v>
      </c>
      <c r="I1646" s="5">
        <v>935</v>
      </c>
      <c r="J1646" s="5">
        <v>59</v>
      </c>
      <c r="K1646" s="5">
        <v>0</v>
      </c>
      <c r="L1646" s="5">
        <v>1001</v>
      </c>
      <c r="M1646" s="5">
        <v>12853</v>
      </c>
      <c r="N1646" s="5">
        <v>0</v>
      </c>
      <c r="O1646" s="5">
        <v>22</v>
      </c>
      <c r="P1646" s="5">
        <v>50</v>
      </c>
      <c r="Q1646" s="5">
        <v>0</v>
      </c>
      <c r="R1646" s="5">
        <v>0</v>
      </c>
      <c r="S1646" s="5">
        <v>1162</v>
      </c>
      <c r="T1646" s="5">
        <v>828</v>
      </c>
      <c r="U1646" s="5">
        <v>1123</v>
      </c>
      <c r="V1646" s="5">
        <v>0</v>
      </c>
      <c r="W1646" s="5">
        <v>-8</v>
      </c>
      <c r="X1646" s="5">
        <v>7286</v>
      </c>
      <c r="Y1646" s="5">
        <v>48</v>
      </c>
    </row>
    <row r="1647" spans="1:25" x14ac:dyDescent="0.3">
      <c r="A1647" s="1">
        <v>4063057</v>
      </c>
      <c r="B1647" s="1" t="s">
        <v>11</v>
      </c>
      <c r="C1647" s="2"/>
      <c r="D1647" s="4" t="s">
        <v>84</v>
      </c>
      <c r="E1647" s="4">
        <v>4063057</v>
      </c>
      <c r="F1647" s="5">
        <v>0</v>
      </c>
      <c r="G1647" s="5">
        <v>-99</v>
      </c>
      <c r="H1647" s="5">
        <v>3</v>
      </c>
      <c r="I1647" s="5">
        <v>1412</v>
      </c>
      <c r="J1647" s="5">
        <v>276</v>
      </c>
      <c r="K1647" s="5">
        <v>0</v>
      </c>
      <c r="L1647" s="5">
        <v>1592</v>
      </c>
      <c r="M1647" s="5">
        <v>12062</v>
      </c>
      <c r="N1647" s="5">
        <v>0</v>
      </c>
      <c r="O1647" s="5">
        <v>20</v>
      </c>
      <c r="P1647" s="5">
        <v>11</v>
      </c>
      <c r="Q1647" s="5">
        <v>0</v>
      </c>
      <c r="R1647" s="5">
        <v>0</v>
      </c>
      <c r="S1647" s="5">
        <v>1117</v>
      </c>
      <c r="T1647" s="5">
        <v>794</v>
      </c>
      <c r="U1647" s="5">
        <v>1121</v>
      </c>
      <c r="V1647" s="5">
        <v>0</v>
      </c>
      <c r="W1647" s="5">
        <v>-36</v>
      </c>
      <c r="X1647" s="5">
        <v>6817</v>
      </c>
      <c r="Y1647" s="5">
        <v>48</v>
      </c>
    </row>
    <row r="1648" spans="1:25" x14ac:dyDescent="0.3">
      <c r="A1648" s="1">
        <v>4063057</v>
      </c>
      <c r="B1648" s="1" t="s">
        <v>12</v>
      </c>
      <c r="C1648" s="2"/>
      <c r="D1648" s="4" t="s">
        <v>84</v>
      </c>
      <c r="E1648" s="4">
        <v>4063057</v>
      </c>
      <c r="F1648" s="5">
        <v>0</v>
      </c>
      <c r="G1648" s="5">
        <v>1202</v>
      </c>
      <c r="H1648" s="5">
        <v>483</v>
      </c>
      <c r="I1648" s="5">
        <v>1372</v>
      </c>
      <c r="J1648" s="5">
        <v>380</v>
      </c>
      <c r="K1648" s="5">
        <v>0</v>
      </c>
      <c r="L1648" s="5">
        <v>3437</v>
      </c>
      <c r="M1648" s="5">
        <v>12099</v>
      </c>
      <c r="N1648" s="5">
        <v>0</v>
      </c>
      <c r="O1648" s="5">
        <v>18</v>
      </c>
      <c r="P1648" s="5">
        <v>50</v>
      </c>
      <c r="Q1648" s="5">
        <v>0</v>
      </c>
      <c r="R1648" s="5">
        <v>0</v>
      </c>
      <c r="S1648" s="5">
        <v>1049</v>
      </c>
      <c r="T1648" s="5">
        <v>737</v>
      </c>
      <c r="U1648" s="5">
        <v>914</v>
      </c>
      <c r="V1648" s="5">
        <v>0</v>
      </c>
      <c r="W1648" s="5">
        <v>-56</v>
      </c>
      <c r="X1648" s="5">
        <v>5714</v>
      </c>
      <c r="Y1648" s="5">
        <v>30</v>
      </c>
    </row>
    <row r="1649" spans="1:25" x14ac:dyDescent="0.3">
      <c r="A1649" s="1">
        <v>4063057</v>
      </c>
      <c r="B1649" s="1" t="s">
        <v>13</v>
      </c>
      <c r="C1649" s="2"/>
      <c r="D1649" s="4" t="s">
        <v>84</v>
      </c>
      <c r="E1649" s="4">
        <v>4063057</v>
      </c>
      <c r="F1649" s="5">
        <v>0</v>
      </c>
      <c r="G1649" s="5">
        <v>0</v>
      </c>
      <c r="H1649" s="5">
        <v>52</v>
      </c>
      <c r="I1649" s="5">
        <v>1743</v>
      </c>
      <c r="J1649" s="5">
        <v>945</v>
      </c>
      <c r="K1649" s="5">
        <v>0</v>
      </c>
      <c r="L1649" s="5">
        <v>2740</v>
      </c>
      <c r="M1649" s="5">
        <v>21454</v>
      </c>
      <c r="N1649" s="5">
        <v>0</v>
      </c>
      <c r="O1649" s="5">
        <v>16</v>
      </c>
      <c r="P1649" s="5">
        <v>83</v>
      </c>
      <c r="Q1649" s="5">
        <v>0</v>
      </c>
      <c r="R1649" s="5">
        <v>0</v>
      </c>
      <c r="S1649" s="5">
        <v>926</v>
      </c>
      <c r="T1649" s="5">
        <v>550</v>
      </c>
      <c r="U1649" s="5">
        <v>900</v>
      </c>
      <c r="V1649" s="5">
        <v>0</v>
      </c>
      <c r="W1649" s="5">
        <v>-53</v>
      </c>
      <c r="X1649" s="5">
        <v>4739</v>
      </c>
      <c r="Y1649" s="5">
        <v>72</v>
      </c>
    </row>
    <row r="1650" spans="1:25" x14ac:dyDescent="0.3">
      <c r="A1650" s="1">
        <v>4063057</v>
      </c>
      <c r="B1650" s="1" t="s">
        <v>14</v>
      </c>
      <c r="C1650" s="2"/>
      <c r="D1650" s="4" t="s">
        <v>84</v>
      </c>
      <c r="E1650" s="4">
        <v>4063057</v>
      </c>
      <c r="F1650" s="5">
        <v>0</v>
      </c>
      <c r="G1650" s="5">
        <v>0</v>
      </c>
      <c r="H1650" s="5">
        <v>59</v>
      </c>
      <c r="I1650" s="5">
        <v>1297</v>
      </c>
      <c r="J1650" s="5">
        <v>1502</v>
      </c>
      <c r="K1650" s="5" t="s">
        <v>33</v>
      </c>
      <c r="L1650" s="5">
        <v>2858</v>
      </c>
      <c r="M1650" s="5">
        <v>9018</v>
      </c>
      <c r="N1650" s="5">
        <v>0</v>
      </c>
      <c r="O1650" s="5">
        <v>17</v>
      </c>
      <c r="P1650" s="5">
        <v>67</v>
      </c>
      <c r="Q1650" s="5" t="s">
        <v>33</v>
      </c>
      <c r="R1650" s="5" t="s">
        <v>33</v>
      </c>
      <c r="S1650" s="5">
        <v>967</v>
      </c>
      <c r="T1650" s="5">
        <v>234</v>
      </c>
      <c r="U1650" s="5">
        <v>803</v>
      </c>
      <c r="V1650" s="5">
        <v>0</v>
      </c>
      <c r="W1650" s="5">
        <v>-24</v>
      </c>
      <c r="X1650" s="5">
        <v>4753</v>
      </c>
      <c r="Y1650" s="5">
        <v>57</v>
      </c>
    </row>
    <row r="1651" spans="1:25" x14ac:dyDescent="0.3">
      <c r="A1651" s="1">
        <v>4063057</v>
      </c>
      <c r="B1651" s="1" t="s">
        <v>15</v>
      </c>
      <c r="C1651" s="2"/>
      <c r="D1651" s="4" t="s">
        <v>84</v>
      </c>
      <c r="E1651" s="4">
        <v>4063057</v>
      </c>
      <c r="F1651" s="5">
        <v>30</v>
      </c>
      <c r="G1651" s="5">
        <v>0</v>
      </c>
      <c r="H1651" s="5">
        <v>799</v>
      </c>
      <c r="I1651" s="5">
        <v>2382</v>
      </c>
      <c r="J1651" s="5">
        <v>12519</v>
      </c>
      <c r="K1651" s="5" t="s">
        <v>33</v>
      </c>
      <c r="L1651" s="5">
        <v>15729</v>
      </c>
      <c r="M1651" s="5">
        <v>15993</v>
      </c>
      <c r="N1651" s="5">
        <v>0</v>
      </c>
      <c r="O1651" s="5">
        <v>16</v>
      </c>
      <c r="P1651" s="5">
        <v>2</v>
      </c>
      <c r="Q1651" s="5" t="s">
        <v>33</v>
      </c>
      <c r="R1651" s="5" t="s">
        <v>33</v>
      </c>
      <c r="S1651" s="5">
        <v>608</v>
      </c>
      <c r="T1651" s="5">
        <v>366</v>
      </c>
      <c r="U1651" s="5">
        <v>818</v>
      </c>
      <c r="V1651" s="5">
        <v>0</v>
      </c>
      <c r="W1651" s="5">
        <v>-36</v>
      </c>
      <c r="X1651" s="5">
        <v>5186</v>
      </c>
      <c r="Y1651" s="5">
        <v>37</v>
      </c>
    </row>
    <row r="1652" spans="1:25" x14ac:dyDescent="0.3">
      <c r="A1652" s="1">
        <v>4063057</v>
      </c>
      <c r="B1652" s="1" t="s">
        <v>16</v>
      </c>
      <c r="C1652" s="2"/>
      <c r="D1652" s="4" t="s">
        <v>84</v>
      </c>
      <c r="E1652" s="4">
        <v>4063057</v>
      </c>
      <c r="F1652" s="5">
        <v>0</v>
      </c>
      <c r="G1652" s="5">
        <v>0</v>
      </c>
      <c r="H1652" s="5">
        <v>83</v>
      </c>
      <c r="I1652" s="5">
        <v>1288</v>
      </c>
      <c r="J1652" s="5">
        <v>481</v>
      </c>
      <c r="K1652" s="5" t="s">
        <v>33</v>
      </c>
      <c r="L1652" s="5">
        <v>1851</v>
      </c>
      <c r="M1652" s="5">
        <v>15381</v>
      </c>
      <c r="N1652" s="5">
        <v>0</v>
      </c>
      <c r="O1652" s="5">
        <v>8</v>
      </c>
      <c r="P1652" s="5">
        <v>25</v>
      </c>
      <c r="Q1652" s="5" t="s">
        <v>33</v>
      </c>
      <c r="R1652" s="5" t="s">
        <v>33</v>
      </c>
      <c r="S1652" s="5">
        <v>586</v>
      </c>
      <c r="T1652" s="5">
        <v>220</v>
      </c>
      <c r="U1652" s="5">
        <v>703</v>
      </c>
      <c r="V1652" s="5">
        <v>0</v>
      </c>
      <c r="W1652" s="5">
        <v>-26</v>
      </c>
      <c r="X1652" s="5">
        <v>5511</v>
      </c>
      <c r="Y1652" s="5">
        <v>28</v>
      </c>
    </row>
    <row r="1653" spans="1:25" x14ac:dyDescent="0.3">
      <c r="A1653" s="1">
        <v>4063057</v>
      </c>
      <c r="B1653" s="1" t="s">
        <v>17</v>
      </c>
      <c r="C1653" s="2"/>
      <c r="D1653" s="4" t="s">
        <v>84</v>
      </c>
      <c r="E1653" s="4">
        <v>4063057</v>
      </c>
      <c r="F1653" s="5" t="s">
        <v>33</v>
      </c>
      <c r="G1653" s="5" t="s">
        <v>33</v>
      </c>
      <c r="H1653" s="5" t="s">
        <v>33</v>
      </c>
      <c r="I1653" s="5" t="s">
        <v>33</v>
      </c>
      <c r="J1653" s="5" t="s">
        <v>33</v>
      </c>
      <c r="K1653" s="5" t="s">
        <v>33</v>
      </c>
      <c r="L1653" s="5" t="s">
        <v>33</v>
      </c>
      <c r="M1653" s="5" t="s">
        <v>33</v>
      </c>
      <c r="N1653" s="5" t="s">
        <v>33</v>
      </c>
      <c r="O1653" s="5" t="s">
        <v>33</v>
      </c>
      <c r="P1653" s="5" t="s">
        <v>33</v>
      </c>
      <c r="Q1653" s="5" t="s">
        <v>33</v>
      </c>
      <c r="R1653" s="5" t="s">
        <v>33</v>
      </c>
      <c r="S1653" s="5" t="s">
        <v>33</v>
      </c>
      <c r="T1653" s="5" t="s">
        <v>33</v>
      </c>
      <c r="U1653" s="5" t="s">
        <v>33</v>
      </c>
      <c r="V1653" s="5" t="s">
        <v>33</v>
      </c>
      <c r="W1653" s="5" t="s">
        <v>33</v>
      </c>
      <c r="X1653" s="5" t="s">
        <v>33</v>
      </c>
      <c r="Y1653" s="5" t="s">
        <v>33</v>
      </c>
    </row>
    <row r="1654" spans="1:25" x14ac:dyDescent="0.3">
      <c r="A1654" s="1">
        <v>4063057</v>
      </c>
      <c r="B1654" s="1" t="s">
        <v>18</v>
      </c>
      <c r="C1654" s="2"/>
      <c r="D1654" s="4" t="s">
        <v>84</v>
      </c>
      <c r="E1654" s="4">
        <v>4063057</v>
      </c>
      <c r="F1654" s="5" t="s">
        <v>33</v>
      </c>
      <c r="G1654" s="5" t="s">
        <v>33</v>
      </c>
      <c r="H1654" s="5" t="s">
        <v>33</v>
      </c>
      <c r="I1654" s="5" t="s">
        <v>33</v>
      </c>
      <c r="J1654" s="5" t="s">
        <v>33</v>
      </c>
      <c r="K1654" s="5" t="s">
        <v>33</v>
      </c>
      <c r="L1654" s="5" t="s">
        <v>33</v>
      </c>
      <c r="M1654" s="5" t="s">
        <v>33</v>
      </c>
      <c r="N1654" s="5" t="s">
        <v>33</v>
      </c>
      <c r="O1654" s="5" t="s">
        <v>33</v>
      </c>
      <c r="P1654" s="5" t="s">
        <v>33</v>
      </c>
      <c r="Q1654" s="5" t="s">
        <v>33</v>
      </c>
      <c r="R1654" s="5" t="s">
        <v>33</v>
      </c>
      <c r="S1654" s="5" t="s">
        <v>33</v>
      </c>
      <c r="T1654" s="5" t="s">
        <v>33</v>
      </c>
      <c r="U1654" s="5" t="s">
        <v>33</v>
      </c>
      <c r="V1654" s="5" t="s">
        <v>33</v>
      </c>
      <c r="W1654" s="5" t="s">
        <v>33</v>
      </c>
      <c r="X1654" s="5" t="s">
        <v>33</v>
      </c>
      <c r="Y1654" s="5" t="s">
        <v>33</v>
      </c>
    </row>
    <row r="1655" spans="1:25" x14ac:dyDescent="0.3">
      <c r="A1655" s="1">
        <v>4063057</v>
      </c>
      <c r="B1655" s="1" t="s">
        <v>19</v>
      </c>
      <c r="C1655" s="2"/>
      <c r="D1655" s="4" t="s">
        <v>84</v>
      </c>
      <c r="E1655" s="4">
        <v>4063057</v>
      </c>
      <c r="F1655" s="5" t="s">
        <v>33</v>
      </c>
      <c r="G1655" s="5" t="s">
        <v>33</v>
      </c>
      <c r="H1655" s="5" t="s">
        <v>33</v>
      </c>
      <c r="I1655" s="5" t="s">
        <v>33</v>
      </c>
      <c r="J1655" s="5" t="s">
        <v>33</v>
      </c>
      <c r="K1655" s="5" t="s">
        <v>33</v>
      </c>
      <c r="L1655" s="5" t="s">
        <v>33</v>
      </c>
      <c r="M1655" s="5" t="s">
        <v>33</v>
      </c>
      <c r="N1655" s="5" t="s">
        <v>33</v>
      </c>
      <c r="O1655" s="5" t="s">
        <v>33</v>
      </c>
      <c r="P1655" s="5" t="s">
        <v>33</v>
      </c>
      <c r="Q1655" s="5" t="s">
        <v>33</v>
      </c>
      <c r="R1655" s="5" t="s">
        <v>33</v>
      </c>
      <c r="S1655" s="5" t="s">
        <v>33</v>
      </c>
      <c r="T1655" s="5" t="s">
        <v>33</v>
      </c>
      <c r="U1655" s="5" t="s">
        <v>33</v>
      </c>
      <c r="V1655" s="5" t="s">
        <v>33</v>
      </c>
      <c r="W1655" s="5" t="s">
        <v>33</v>
      </c>
      <c r="X1655" s="5" t="s">
        <v>33</v>
      </c>
      <c r="Y1655" s="5" t="s">
        <v>33</v>
      </c>
    </row>
    <row r="1656" spans="1:25" x14ac:dyDescent="0.3">
      <c r="A1656" s="1">
        <v>4063057</v>
      </c>
      <c r="B1656" s="1" t="s">
        <v>20</v>
      </c>
      <c r="C1656" s="2"/>
      <c r="D1656" s="4" t="s">
        <v>84</v>
      </c>
      <c r="E1656" s="4">
        <v>4063057</v>
      </c>
      <c r="F1656" s="5" t="s">
        <v>33</v>
      </c>
      <c r="G1656" s="5" t="s">
        <v>33</v>
      </c>
      <c r="H1656" s="5" t="s">
        <v>33</v>
      </c>
      <c r="I1656" s="5" t="s">
        <v>33</v>
      </c>
      <c r="J1656" s="5" t="s">
        <v>33</v>
      </c>
      <c r="K1656" s="5" t="s">
        <v>33</v>
      </c>
      <c r="L1656" s="5" t="s">
        <v>33</v>
      </c>
      <c r="M1656" s="5" t="s">
        <v>33</v>
      </c>
      <c r="N1656" s="5" t="s">
        <v>33</v>
      </c>
      <c r="O1656" s="5" t="s">
        <v>33</v>
      </c>
      <c r="P1656" s="5" t="s">
        <v>33</v>
      </c>
      <c r="Q1656" s="5" t="s">
        <v>33</v>
      </c>
      <c r="R1656" s="5" t="s">
        <v>33</v>
      </c>
      <c r="S1656" s="5" t="s">
        <v>33</v>
      </c>
      <c r="T1656" s="5" t="s">
        <v>33</v>
      </c>
      <c r="U1656" s="5" t="s">
        <v>33</v>
      </c>
      <c r="V1656" s="5" t="s">
        <v>33</v>
      </c>
      <c r="W1656" s="5" t="s">
        <v>33</v>
      </c>
      <c r="X1656" s="5" t="s">
        <v>33</v>
      </c>
      <c r="Y1656" s="5" t="s">
        <v>33</v>
      </c>
    </row>
    <row r="1657" spans="1:25" x14ac:dyDescent="0.3">
      <c r="A1657" s="1">
        <v>4063057</v>
      </c>
      <c r="B1657" s="1" t="s">
        <v>21</v>
      </c>
      <c r="C1657" s="2"/>
      <c r="D1657" s="4" t="s">
        <v>84</v>
      </c>
      <c r="E1657" s="4">
        <v>4063057</v>
      </c>
      <c r="F1657" s="5" t="s">
        <v>33</v>
      </c>
      <c r="G1657" s="5" t="s">
        <v>33</v>
      </c>
      <c r="H1657" s="5" t="s">
        <v>33</v>
      </c>
      <c r="I1657" s="5" t="s">
        <v>33</v>
      </c>
      <c r="J1657" s="5" t="s">
        <v>33</v>
      </c>
      <c r="K1657" s="5" t="s">
        <v>33</v>
      </c>
      <c r="L1657" s="5" t="s">
        <v>33</v>
      </c>
      <c r="M1657" s="5" t="s">
        <v>33</v>
      </c>
      <c r="N1657" s="5" t="s">
        <v>33</v>
      </c>
      <c r="O1657" s="5" t="s">
        <v>33</v>
      </c>
      <c r="P1657" s="5" t="s">
        <v>33</v>
      </c>
      <c r="Q1657" s="5" t="s">
        <v>33</v>
      </c>
      <c r="R1657" s="5" t="s">
        <v>33</v>
      </c>
      <c r="S1657" s="5" t="s">
        <v>33</v>
      </c>
      <c r="T1657" s="5" t="s">
        <v>33</v>
      </c>
      <c r="U1657" s="5" t="s">
        <v>33</v>
      </c>
      <c r="V1657" s="5" t="s">
        <v>33</v>
      </c>
      <c r="W1657" s="5" t="s">
        <v>33</v>
      </c>
      <c r="X1657" s="5" t="s">
        <v>33</v>
      </c>
      <c r="Y1657" s="5" t="s">
        <v>33</v>
      </c>
    </row>
    <row r="1658" spans="1:25" x14ac:dyDescent="0.3">
      <c r="A1658" s="1">
        <v>4063057</v>
      </c>
      <c r="B1658" s="1" t="s">
        <v>22</v>
      </c>
      <c r="C1658" s="2"/>
      <c r="D1658" s="4" t="s">
        <v>84</v>
      </c>
      <c r="E1658" s="4">
        <v>4063057</v>
      </c>
      <c r="F1658" s="5" t="s">
        <v>33</v>
      </c>
      <c r="G1658" s="5" t="s">
        <v>33</v>
      </c>
      <c r="H1658" s="5" t="s">
        <v>33</v>
      </c>
      <c r="I1658" s="5" t="s">
        <v>33</v>
      </c>
      <c r="J1658" s="5" t="s">
        <v>33</v>
      </c>
      <c r="K1658" s="5" t="s">
        <v>33</v>
      </c>
      <c r="L1658" s="5" t="s">
        <v>33</v>
      </c>
      <c r="M1658" s="5" t="s">
        <v>33</v>
      </c>
      <c r="N1658" s="5" t="s">
        <v>33</v>
      </c>
      <c r="O1658" s="5" t="s">
        <v>33</v>
      </c>
      <c r="P1658" s="5" t="s">
        <v>33</v>
      </c>
      <c r="Q1658" s="5" t="s">
        <v>33</v>
      </c>
      <c r="R1658" s="5" t="s">
        <v>33</v>
      </c>
      <c r="S1658" s="5" t="s">
        <v>33</v>
      </c>
      <c r="T1658" s="5" t="s">
        <v>33</v>
      </c>
      <c r="U1658" s="5" t="s">
        <v>33</v>
      </c>
      <c r="V1658" s="5" t="s">
        <v>33</v>
      </c>
      <c r="W1658" s="5" t="s">
        <v>33</v>
      </c>
      <c r="X1658" s="5" t="s">
        <v>33</v>
      </c>
      <c r="Y1658" s="5" t="s">
        <v>33</v>
      </c>
    </row>
    <row r="1659" spans="1:25" x14ac:dyDescent="0.3">
      <c r="A1659" s="1">
        <v>4063057</v>
      </c>
      <c r="B1659" s="1" t="s">
        <v>23</v>
      </c>
      <c r="C1659" s="2"/>
      <c r="D1659" s="4" t="s">
        <v>84</v>
      </c>
      <c r="E1659" s="4">
        <v>4063057</v>
      </c>
      <c r="F1659" s="5" t="s">
        <v>33</v>
      </c>
      <c r="G1659" s="5" t="s">
        <v>33</v>
      </c>
      <c r="H1659" s="5" t="s">
        <v>33</v>
      </c>
      <c r="I1659" s="5" t="s">
        <v>33</v>
      </c>
      <c r="J1659" s="5" t="s">
        <v>33</v>
      </c>
      <c r="K1659" s="5" t="s">
        <v>33</v>
      </c>
      <c r="L1659" s="5" t="s">
        <v>33</v>
      </c>
      <c r="M1659" s="5" t="s">
        <v>33</v>
      </c>
      <c r="N1659" s="5" t="s">
        <v>33</v>
      </c>
      <c r="O1659" s="5" t="s">
        <v>33</v>
      </c>
      <c r="P1659" s="5" t="s">
        <v>33</v>
      </c>
      <c r="Q1659" s="5" t="s">
        <v>33</v>
      </c>
      <c r="R1659" s="5" t="s">
        <v>33</v>
      </c>
      <c r="S1659" s="5" t="s">
        <v>33</v>
      </c>
      <c r="T1659" s="5" t="s">
        <v>33</v>
      </c>
      <c r="U1659" s="5" t="s">
        <v>33</v>
      </c>
      <c r="V1659" s="5" t="s">
        <v>33</v>
      </c>
      <c r="W1659" s="5" t="s">
        <v>33</v>
      </c>
      <c r="X1659" s="5" t="s">
        <v>33</v>
      </c>
      <c r="Y1659" s="5" t="s">
        <v>33</v>
      </c>
    </row>
    <row r="1660" spans="1:25" x14ac:dyDescent="0.3">
      <c r="A1660" s="1">
        <v>4063057</v>
      </c>
      <c r="B1660" s="1" t="s">
        <v>24</v>
      </c>
      <c r="C1660" s="2"/>
      <c r="D1660" s="4" t="s">
        <v>84</v>
      </c>
      <c r="E1660" s="4">
        <v>4063057</v>
      </c>
      <c r="F1660" s="5" t="s">
        <v>33</v>
      </c>
      <c r="G1660" s="5" t="s">
        <v>33</v>
      </c>
      <c r="H1660" s="5" t="s">
        <v>33</v>
      </c>
      <c r="I1660" s="5" t="s">
        <v>33</v>
      </c>
      <c r="J1660" s="5" t="s">
        <v>33</v>
      </c>
      <c r="K1660" s="5" t="s">
        <v>33</v>
      </c>
      <c r="L1660" s="5" t="s">
        <v>33</v>
      </c>
      <c r="M1660" s="5" t="s">
        <v>33</v>
      </c>
      <c r="N1660" s="5" t="s">
        <v>33</v>
      </c>
      <c r="O1660" s="5" t="s">
        <v>33</v>
      </c>
      <c r="P1660" s="5" t="s">
        <v>33</v>
      </c>
      <c r="Q1660" s="5" t="s">
        <v>33</v>
      </c>
      <c r="R1660" s="5" t="s">
        <v>33</v>
      </c>
      <c r="S1660" s="5" t="s">
        <v>33</v>
      </c>
      <c r="T1660" s="5" t="s">
        <v>33</v>
      </c>
      <c r="U1660" s="5" t="s">
        <v>33</v>
      </c>
      <c r="V1660" s="5" t="s">
        <v>33</v>
      </c>
      <c r="W1660" s="5" t="s">
        <v>33</v>
      </c>
      <c r="X1660" s="5" t="s">
        <v>33</v>
      </c>
      <c r="Y1660" s="5" t="s">
        <v>33</v>
      </c>
    </row>
    <row r="1661" spans="1:25" x14ac:dyDescent="0.3">
      <c r="A1661" s="1">
        <v>4063057</v>
      </c>
      <c r="B1661" s="1" t="s">
        <v>25</v>
      </c>
      <c r="C1661" s="2"/>
      <c r="D1661" s="4" t="s">
        <v>84</v>
      </c>
      <c r="E1661" s="4">
        <v>4063057</v>
      </c>
      <c r="F1661" s="5" t="s">
        <v>33</v>
      </c>
      <c r="G1661" s="5" t="s">
        <v>33</v>
      </c>
      <c r="H1661" s="5" t="s">
        <v>33</v>
      </c>
      <c r="I1661" s="5" t="s">
        <v>33</v>
      </c>
      <c r="J1661" s="5" t="s">
        <v>33</v>
      </c>
      <c r="K1661" s="5" t="s">
        <v>33</v>
      </c>
      <c r="L1661" s="5" t="s">
        <v>33</v>
      </c>
      <c r="M1661" s="5" t="s">
        <v>33</v>
      </c>
      <c r="N1661" s="5" t="s">
        <v>33</v>
      </c>
      <c r="O1661" s="5" t="s">
        <v>33</v>
      </c>
      <c r="P1661" s="5" t="s">
        <v>33</v>
      </c>
      <c r="Q1661" s="5" t="s">
        <v>33</v>
      </c>
      <c r="R1661" s="5" t="s">
        <v>33</v>
      </c>
      <c r="S1661" s="5" t="s">
        <v>33</v>
      </c>
      <c r="T1661" s="5" t="s">
        <v>33</v>
      </c>
      <c r="U1661" s="5" t="s">
        <v>33</v>
      </c>
      <c r="V1661" s="5" t="s">
        <v>33</v>
      </c>
      <c r="W1661" s="5" t="s">
        <v>33</v>
      </c>
      <c r="X1661" s="5" t="s">
        <v>33</v>
      </c>
      <c r="Y1661" s="5" t="s">
        <v>33</v>
      </c>
    </row>
    <row r="1662" spans="1:25" x14ac:dyDescent="0.3">
      <c r="A1662" s="1">
        <v>4063057</v>
      </c>
      <c r="B1662" s="1" t="s">
        <v>26</v>
      </c>
      <c r="C1662" s="2"/>
      <c r="D1662" s="4" t="s">
        <v>84</v>
      </c>
      <c r="E1662" s="4">
        <v>4063057</v>
      </c>
      <c r="F1662" s="5" t="s">
        <v>33</v>
      </c>
      <c r="G1662" s="5" t="s">
        <v>33</v>
      </c>
      <c r="H1662" s="5" t="s">
        <v>33</v>
      </c>
      <c r="I1662" s="5" t="s">
        <v>33</v>
      </c>
      <c r="J1662" s="5" t="s">
        <v>33</v>
      </c>
      <c r="K1662" s="5" t="s">
        <v>33</v>
      </c>
      <c r="L1662" s="5" t="s">
        <v>33</v>
      </c>
      <c r="M1662" s="5" t="s">
        <v>33</v>
      </c>
      <c r="N1662" s="5" t="s">
        <v>33</v>
      </c>
      <c r="O1662" s="5" t="s">
        <v>33</v>
      </c>
      <c r="P1662" s="5" t="s">
        <v>33</v>
      </c>
      <c r="Q1662" s="5" t="s">
        <v>33</v>
      </c>
      <c r="R1662" s="5" t="s">
        <v>33</v>
      </c>
      <c r="S1662" s="5" t="s">
        <v>33</v>
      </c>
      <c r="T1662" s="5" t="s">
        <v>33</v>
      </c>
      <c r="U1662" s="5" t="s">
        <v>33</v>
      </c>
      <c r="V1662" s="5" t="s">
        <v>33</v>
      </c>
      <c r="W1662" s="5" t="s">
        <v>33</v>
      </c>
      <c r="X1662" s="5" t="s">
        <v>33</v>
      </c>
      <c r="Y1662" s="5" t="s">
        <v>33</v>
      </c>
    </row>
    <row r="1663" spans="1:25" x14ac:dyDescent="0.3">
      <c r="A1663" s="1">
        <v>4063057</v>
      </c>
      <c r="B1663" s="1" t="s">
        <v>27</v>
      </c>
      <c r="C1663" s="2"/>
      <c r="D1663" s="4" t="s">
        <v>84</v>
      </c>
      <c r="E1663" s="4">
        <v>4063057</v>
      </c>
      <c r="F1663" s="5" t="s">
        <v>33</v>
      </c>
      <c r="G1663" s="5" t="s">
        <v>33</v>
      </c>
      <c r="H1663" s="5" t="s">
        <v>33</v>
      </c>
      <c r="I1663" s="5" t="s">
        <v>33</v>
      </c>
      <c r="J1663" s="5" t="s">
        <v>33</v>
      </c>
      <c r="K1663" s="5" t="s">
        <v>33</v>
      </c>
      <c r="L1663" s="5" t="s">
        <v>33</v>
      </c>
      <c r="M1663" s="5" t="s">
        <v>33</v>
      </c>
      <c r="N1663" s="5" t="s">
        <v>33</v>
      </c>
      <c r="O1663" s="5" t="s">
        <v>33</v>
      </c>
      <c r="P1663" s="5" t="s">
        <v>33</v>
      </c>
      <c r="Q1663" s="5" t="s">
        <v>33</v>
      </c>
      <c r="R1663" s="5" t="s">
        <v>33</v>
      </c>
      <c r="S1663" s="5" t="s">
        <v>33</v>
      </c>
      <c r="T1663" s="5" t="s">
        <v>33</v>
      </c>
      <c r="U1663" s="5" t="s">
        <v>33</v>
      </c>
      <c r="V1663" s="5" t="s">
        <v>33</v>
      </c>
      <c r="W1663" s="5" t="s">
        <v>33</v>
      </c>
      <c r="X1663" s="5" t="s">
        <v>33</v>
      </c>
      <c r="Y1663" s="5" t="s">
        <v>33</v>
      </c>
    </row>
    <row r="1664" spans="1:25" x14ac:dyDescent="0.3">
      <c r="A1664" s="1">
        <v>4063057</v>
      </c>
      <c r="B1664" s="1" t="s">
        <v>28</v>
      </c>
      <c r="C1664" s="2"/>
      <c r="D1664" s="4" t="s">
        <v>84</v>
      </c>
      <c r="E1664" s="4">
        <v>4063057</v>
      </c>
      <c r="F1664" s="5" t="s">
        <v>33</v>
      </c>
      <c r="G1664" s="5" t="s">
        <v>33</v>
      </c>
      <c r="H1664" s="5" t="s">
        <v>33</v>
      </c>
      <c r="I1664" s="5" t="s">
        <v>33</v>
      </c>
      <c r="J1664" s="5" t="s">
        <v>33</v>
      </c>
      <c r="K1664" s="5" t="s">
        <v>33</v>
      </c>
      <c r="L1664" s="5" t="s">
        <v>33</v>
      </c>
      <c r="M1664" s="5" t="s">
        <v>33</v>
      </c>
      <c r="N1664" s="5" t="s">
        <v>33</v>
      </c>
      <c r="O1664" s="5" t="s">
        <v>33</v>
      </c>
      <c r="P1664" s="5" t="s">
        <v>33</v>
      </c>
      <c r="Q1664" s="5" t="s">
        <v>33</v>
      </c>
      <c r="R1664" s="5" t="s">
        <v>33</v>
      </c>
      <c r="S1664" s="5" t="s">
        <v>33</v>
      </c>
      <c r="T1664" s="5" t="s">
        <v>33</v>
      </c>
      <c r="U1664" s="5" t="s">
        <v>33</v>
      </c>
      <c r="V1664" s="5" t="s">
        <v>33</v>
      </c>
      <c r="W1664" s="5" t="s">
        <v>33</v>
      </c>
      <c r="X1664" s="5" t="s">
        <v>33</v>
      </c>
      <c r="Y1664" s="5" t="s">
        <v>33</v>
      </c>
    </row>
    <row r="1665" spans="1:25" x14ac:dyDescent="0.3">
      <c r="A1665" s="1">
        <v>4063057</v>
      </c>
      <c r="B1665" s="1" t="s">
        <v>29</v>
      </c>
      <c r="C1665" s="2"/>
      <c r="D1665" s="4" t="s">
        <v>84</v>
      </c>
      <c r="E1665" s="4">
        <v>4063057</v>
      </c>
      <c r="F1665" s="5" t="s">
        <v>33</v>
      </c>
      <c r="G1665" s="5" t="s">
        <v>33</v>
      </c>
      <c r="H1665" s="5" t="s">
        <v>33</v>
      </c>
      <c r="I1665" s="5" t="s">
        <v>33</v>
      </c>
      <c r="J1665" s="5" t="s">
        <v>33</v>
      </c>
      <c r="K1665" s="5" t="s">
        <v>33</v>
      </c>
      <c r="L1665" s="5" t="s">
        <v>33</v>
      </c>
      <c r="M1665" s="5" t="s">
        <v>33</v>
      </c>
      <c r="N1665" s="5" t="s">
        <v>33</v>
      </c>
      <c r="O1665" s="5" t="s">
        <v>33</v>
      </c>
      <c r="P1665" s="5" t="s">
        <v>33</v>
      </c>
      <c r="Q1665" s="5" t="s">
        <v>33</v>
      </c>
      <c r="R1665" s="5" t="s">
        <v>33</v>
      </c>
      <c r="S1665" s="5" t="s">
        <v>33</v>
      </c>
      <c r="T1665" s="5" t="s">
        <v>33</v>
      </c>
      <c r="U1665" s="5" t="s">
        <v>33</v>
      </c>
      <c r="V1665" s="5" t="s">
        <v>33</v>
      </c>
      <c r="W1665" s="5" t="s">
        <v>33</v>
      </c>
      <c r="X1665" s="5" t="s">
        <v>33</v>
      </c>
      <c r="Y1665" s="5" t="s">
        <v>33</v>
      </c>
    </row>
    <row r="1666" spans="1:25" x14ac:dyDescent="0.3">
      <c r="A1666" s="1">
        <v>4063057</v>
      </c>
      <c r="B1666" s="1" t="s">
        <v>30</v>
      </c>
      <c r="C1666" s="2"/>
      <c r="D1666" s="4" t="s">
        <v>84</v>
      </c>
      <c r="E1666" s="4">
        <v>4063057</v>
      </c>
      <c r="F1666" s="5" t="s">
        <v>33</v>
      </c>
      <c r="G1666" s="5" t="s">
        <v>33</v>
      </c>
      <c r="H1666" s="5" t="s">
        <v>33</v>
      </c>
      <c r="I1666" s="5" t="s">
        <v>33</v>
      </c>
      <c r="J1666" s="5" t="s">
        <v>33</v>
      </c>
      <c r="K1666" s="5" t="s">
        <v>33</v>
      </c>
      <c r="L1666" s="5" t="s">
        <v>33</v>
      </c>
      <c r="M1666" s="5" t="s">
        <v>33</v>
      </c>
      <c r="N1666" s="5" t="s">
        <v>33</v>
      </c>
      <c r="O1666" s="5" t="s">
        <v>33</v>
      </c>
      <c r="P1666" s="5" t="s">
        <v>33</v>
      </c>
      <c r="Q1666" s="5" t="s">
        <v>33</v>
      </c>
      <c r="R1666" s="5" t="s">
        <v>33</v>
      </c>
      <c r="S1666" s="5" t="s">
        <v>33</v>
      </c>
      <c r="T1666" s="5" t="s">
        <v>33</v>
      </c>
      <c r="U1666" s="5" t="s">
        <v>33</v>
      </c>
      <c r="V1666" s="5" t="s">
        <v>33</v>
      </c>
      <c r="W1666" s="5" t="s">
        <v>33</v>
      </c>
      <c r="X1666" s="5" t="s">
        <v>33</v>
      </c>
      <c r="Y1666" s="5" t="s">
        <v>33</v>
      </c>
    </row>
    <row r="1667" spans="1:25" x14ac:dyDescent="0.3">
      <c r="A1667" s="1">
        <v>4063057</v>
      </c>
      <c r="B1667" s="1" t="s">
        <v>31</v>
      </c>
      <c r="C1667" s="2"/>
      <c r="D1667" s="4" t="s">
        <v>84</v>
      </c>
      <c r="E1667" s="4">
        <v>4063057</v>
      </c>
      <c r="F1667" s="5" t="s">
        <v>33</v>
      </c>
      <c r="G1667" s="5" t="s">
        <v>33</v>
      </c>
      <c r="H1667" s="5" t="s">
        <v>33</v>
      </c>
      <c r="I1667" s="5" t="s">
        <v>33</v>
      </c>
      <c r="J1667" s="5" t="s">
        <v>33</v>
      </c>
      <c r="K1667" s="5" t="s">
        <v>33</v>
      </c>
      <c r="L1667" s="5" t="s">
        <v>33</v>
      </c>
      <c r="M1667" s="5" t="s">
        <v>33</v>
      </c>
      <c r="N1667" s="5" t="s">
        <v>33</v>
      </c>
      <c r="O1667" s="5" t="s">
        <v>33</v>
      </c>
      <c r="P1667" s="5" t="s">
        <v>33</v>
      </c>
      <c r="Q1667" s="5" t="s">
        <v>33</v>
      </c>
      <c r="R1667" s="5" t="s">
        <v>33</v>
      </c>
      <c r="S1667" s="5" t="s">
        <v>33</v>
      </c>
      <c r="T1667" s="5" t="s">
        <v>33</v>
      </c>
      <c r="U1667" s="5" t="s">
        <v>33</v>
      </c>
      <c r="V1667" s="5" t="s">
        <v>33</v>
      </c>
      <c r="W1667" s="5" t="s">
        <v>33</v>
      </c>
      <c r="X1667" s="5" t="s">
        <v>33</v>
      </c>
      <c r="Y1667" s="5" t="s">
        <v>33</v>
      </c>
    </row>
    <row r="1668" spans="1:25" x14ac:dyDescent="0.3">
      <c r="A1668" s="1">
        <v>4056999</v>
      </c>
      <c r="B1668" s="1" t="s">
        <v>0</v>
      </c>
      <c r="C1668" s="2"/>
      <c r="D1668" s="4" t="s">
        <v>85</v>
      </c>
      <c r="E1668" s="4">
        <v>4056999</v>
      </c>
      <c r="F1668" s="5">
        <v>5143</v>
      </c>
      <c r="G1668" s="5">
        <v>6906</v>
      </c>
      <c r="H1668" s="5">
        <v>9012</v>
      </c>
      <c r="I1668" s="5">
        <v>64955</v>
      </c>
      <c r="J1668" s="5">
        <v>5321</v>
      </c>
      <c r="K1668" s="5">
        <v>0</v>
      </c>
      <c r="L1668" s="5">
        <v>91337</v>
      </c>
      <c r="M1668" s="5">
        <v>355583</v>
      </c>
      <c r="N1668" s="5">
        <v>9186</v>
      </c>
      <c r="O1668" s="5">
        <v>114015</v>
      </c>
      <c r="P1668" s="5">
        <v>3569</v>
      </c>
      <c r="Q1668" s="5">
        <v>2912</v>
      </c>
      <c r="R1668" s="5">
        <v>0</v>
      </c>
      <c r="S1668" s="5">
        <v>5345</v>
      </c>
      <c r="T1668" s="5">
        <v>32999</v>
      </c>
      <c r="U1668" s="5">
        <v>7803</v>
      </c>
      <c r="V1668" s="5">
        <v>2359</v>
      </c>
      <c r="W1668" s="5">
        <v>15</v>
      </c>
      <c r="X1668" s="5">
        <v>29984</v>
      </c>
      <c r="Y1668" s="5">
        <v>9045</v>
      </c>
    </row>
    <row r="1669" spans="1:25" x14ac:dyDescent="0.3">
      <c r="A1669" s="1">
        <v>4056999</v>
      </c>
      <c r="B1669" s="1" t="s">
        <v>1</v>
      </c>
      <c r="C1669" s="2"/>
      <c r="D1669" s="4" t="s">
        <v>85</v>
      </c>
      <c r="E1669" s="4">
        <v>4056999</v>
      </c>
      <c r="F1669" s="5">
        <v>4804</v>
      </c>
      <c r="G1669" s="5">
        <v>24402</v>
      </c>
      <c r="H1669" s="5">
        <v>10170</v>
      </c>
      <c r="I1669" s="5">
        <v>61080</v>
      </c>
      <c r="J1669" s="5">
        <v>8453</v>
      </c>
      <c r="K1669" s="5">
        <v>0</v>
      </c>
      <c r="L1669" s="5">
        <v>108977</v>
      </c>
      <c r="M1669" s="5">
        <v>363654</v>
      </c>
      <c r="N1669" s="5">
        <v>6445</v>
      </c>
      <c r="O1669" s="5">
        <v>98904</v>
      </c>
      <c r="P1669" s="5">
        <v>3370</v>
      </c>
      <c r="Q1669" s="5">
        <v>3118</v>
      </c>
      <c r="R1669" s="5">
        <v>0</v>
      </c>
      <c r="S1669" s="5">
        <v>6397</v>
      </c>
      <c r="T1669" s="5">
        <v>31679</v>
      </c>
      <c r="U1669" s="5">
        <v>7105</v>
      </c>
      <c r="V1669" s="5">
        <v>2478</v>
      </c>
      <c r="W1669" s="5">
        <v>8</v>
      </c>
      <c r="X1669" s="5">
        <v>31671</v>
      </c>
      <c r="Y1669" s="5">
        <v>8110</v>
      </c>
    </row>
    <row r="1670" spans="1:25" x14ac:dyDescent="0.3">
      <c r="A1670" s="1">
        <v>4056999</v>
      </c>
      <c r="B1670" s="1" t="s">
        <v>2</v>
      </c>
      <c r="C1670" s="2"/>
      <c r="D1670" s="4" t="s">
        <v>85</v>
      </c>
      <c r="E1670" s="4">
        <v>4056999</v>
      </c>
      <c r="F1670" s="5">
        <v>6554</v>
      </c>
      <c r="G1670" s="5">
        <v>28885</v>
      </c>
      <c r="H1670" s="5">
        <v>10032</v>
      </c>
      <c r="I1670" s="5">
        <v>48367</v>
      </c>
      <c r="J1670" s="5">
        <v>13500</v>
      </c>
      <c r="K1670" s="5">
        <v>0</v>
      </c>
      <c r="L1670" s="5">
        <v>123645</v>
      </c>
      <c r="M1670" s="5">
        <v>315242</v>
      </c>
      <c r="N1670" s="5">
        <v>8080</v>
      </c>
      <c r="O1670" s="5">
        <v>95421</v>
      </c>
      <c r="P1670" s="5">
        <v>3188</v>
      </c>
      <c r="Q1670" s="5">
        <v>2931</v>
      </c>
      <c r="R1670" s="5">
        <v>0</v>
      </c>
      <c r="S1670" s="5">
        <v>6403</v>
      </c>
      <c r="T1670" s="5">
        <v>29929</v>
      </c>
      <c r="U1670" s="5">
        <v>5479</v>
      </c>
      <c r="V1670" s="5">
        <v>2483</v>
      </c>
      <c r="W1670" s="5">
        <v>77</v>
      </c>
      <c r="X1670" s="5">
        <v>33392</v>
      </c>
      <c r="Y1670" s="5">
        <v>7738</v>
      </c>
    </row>
    <row r="1671" spans="1:25" x14ac:dyDescent="0.3">
      <c r="A1671" s="1">
        <v>4056999</v>
      </c>
      <c r="B1671" s="1" t="s">
        <v>3</v>
      </c>
      <c r="C1671" s="2"/>
      <c r="D1671" s="4" t="s">
        <v>85</v>
      </c>
      <c r="E1671" s="4">
        <v>4056999</v>
      </c>
      <c r="F1671" s="5">
        <v>8696</v>
      </c>
      <c r="G1671" s="5">
        <v>17008</v>
      </c>
      <c r="H1671" s="5">
        <v>7639</v>
      </c>
      <c r="I1671" s="5">
        <v>52948</v>
      </c>
      <c r="J1671" s="5">
        <v>17974</v>
      </c>
      <c r="K1671" s="5">
        <v>0</v>
      </c>
      <c r="L1671" s="5">
        <v>104265</v>
      </c>
      <c r="M1671" s="5">
        <v>295015</v>
      </c>
      <c r="N1671" s="5">
        <v>7339</v>
      </c>
      <c r="O1671" s="5">
        <v>91887</v>
      </c>
      <c r="P1671" s="5">
        <v>3764</v>
      </c>
      <c r="Q1671" s="5">
        <v>2613</v>
      </c>
      <c r="R1671" s="5">
        <v>0</v>
      </c>
      <c r="S1671" s="5">
        <v>5829</v>
      </c>
      <c r="T1671" s="5">
        <v>29331</v>
      </c>
      <c r="U1671" s="5">
        <v>7523</v>
      </c>
      <c r="V1671" s="5">
        <v>2452</v>
      </c>
      <c r="W1671" s="5">
        <v>122</v>
      </c>
      <c r="X1671" s="5">
        <v>31595</v>
      </c>
      <c r="Y1671" s="5">
        <v>7518</v>
      </c>
    </row>
    <row r="1672" spans="1:25" x14ac:dyDescent="0.3">
      <c r="A1672" s="1">
        <v>4056999</v>
      </c>
      <c r="B1672" s="1" t="s">
        <v>4</v>
      </c>
      <c r="C1672" s="2"/>
      <c r="D1672" s="4" t="s">
        <v>85</v>
      </c>
      <c r="E1672" s="4">
        <v>4056999</v>
      </c>
      <c r="F1672" s="5">
        <v>5694</v>
      </c>
      <c r="G1672" s="5">
        <v>37539</v>
      </c>
      <c r="H1672" s="5">
        <v>15396</v>
      </c>
      <c r="I1672" s="5">
        <v>36390</v>
      </c>
      <c r="J1672" s="5">
        <v>13886</v>
      </c>
      <c r="K1672" s="5">
        <v>0</v>
      </c>
      <c r="L1672" s="5">
        <v>108905</v>
      </c>
      <c r="M1672" s="5">
        <v>316415</v>
      </c>
      <c r="N1672" s="5">
        <v>6848</v>
      </c>
      <c r="O1672" s="5">
        <v>94343</v>
      </c>
      <c r="P1672" s="5">
        <v>3952</v>
      </c>
      <c r="Q1672" s="5">
        <v>2492</v>
      </c>
      <c r="R1672" s="5">
        <v>0</v>
      </c>
      <c r="S1672" s="5">
        <v>6531</v>
      </c>
      <c r="T1672" s="5">
        <v>26010</v>
      </c>
      <c r="U1672" s="5">
        <v>9145</v>
      </c>
      <c r="V1672" s="5">
        <v>2572</v>
      </c>
      <c r="W1672" s="5">
        <v>28</v>
      </c>
      <c r="X1672" s="5">
        <v>36508</v>
      </c>
      <c r="Y1672" s="5">
        <v>7337</v>
      </c>
    </row>
    <row r="1673" spans="1:25" x14ac:dyDescent="0.3">
      <c r="A1673" s="1">
        <v>4056999</v>
      </c>
      <c r="B1673" s="1" t="s">
        <v>5</v>
      </c>
      <c r="C1673" s="2"/>
      <c r="D1673" s="4" t="s">
        <v>85</v>
      </c>
      <c r="E1673" s="4">
        <v>4056999</v>
      </c>
      <c r="F1673" s="5">
        <v>15689</v>
      </c>
      <c r="G1673" s="5">
        <v>9617</v>
      </c>
      <c r="H1673" s="5">
        <v>17076</v>
      </c>
      <c r="I1673" s="5">
        <v>41479</v>
      </c>
      <c r="J1673" s="5">
        <v>21344</v>
      </c>
      <c r="K1673" s="5">
        <v>0</v>
      </c>
      <c r="L1673" s="5">
        <v>105205</v>
      </c>
      <c r="M1673" s="5">
        <v>323973</v>
      </c>
      <c r="N1673" s="5">
        <v>8592</v>
      </c>
      <c r="O1673" s="5">
        <v>88484</v>
      </c>
      <c r="P1673" s="5">
        <v>4282</v>
      </c>
      <c r="Q1673" s="5">
        <v>2634</v>
      </c>
      <c r="R1673" s="5">
        <v>0</v>
      </c>
      <c r="S1673" s="5">
        <v>7010</v>
      </c>
      <c r="T1673" s="5">
        <v>26677</v>
      </c>
      <c r="U1673" s="5">
        <v>8949</v>
      </c>
      <c r="V1673" s="5">
        <v>3375</v>
      </c>
      <c r="W1673" s="5">
        <v>23</v>
      </c>
      <c r="X1673" s="5">
        <v>38714</v>
      </c>
      <c r="Y1673" s="5">
        <v>7926</v>
      </c>
    </row>
    <row r="1674" spans="1:25" x14ac:dyDescent="0.3">
      <c r="A1674" s="1">
        <v>4056999</v>
      </c>
      <c r="B1674" s="1" t="s">
        <v>6</v>
      </c>
      <c r="C1674" s="2"/>
      <c r="D1674" s="4" t="s">
        <v>85</v>
      </c>
      <c r="E1674" s="4">
        <v>4056999</v>
      </c>
      <c r="F1674" s="5">
        <v>21877</v>
      </c>
      <c r="G1674" s="5">
        <v>21724</v>
      </c>
      <c r="H1674" s="5">
        <v>37535</v>
      </c>
      <c r="I1674" s="5">
        <v>51951</v>
      </c>
      <c r="J1674" s="5">
        <v>11047</v>
      </c>
      <c r="K1674" s="5">
        <v>0</v>
      </c>
      <c r="L1674" s="5">
        <v>144135</v>
      </c>
      <c r="M1674" s="5">
        <v>317929</v>
      </c>
      <c r="N1674" s="5">
        <v>9118</v>
      </c>
      <c r="O1674" s="5">
        <v>82578</v>
      </c>
      <c r="P1674" s="5">
        <v>4785</v>
      </c>
      <c r="Q1674" s="5">
        <v>886</v>
      </c>
      <c r="R1674" s="5">
        <v>0</v>
      </c>
      <c r="S1674" s="5">
        <v>9032</v>
      </c>
      <c r="T1674" s="5">
        <v>24862</v>
      </c>
      <c r="U1674" s="5">
        <v>8549</v>
      </c>
      <c r="V1674" s="5">
        <v>3771</v>
      </c>
      <c r="W1674" s="5">
        <v>3</v>
      </c>
      <c r="X1674" s="5">
        <v>46323</v>
      </c>
      <c r="Y1674" s="5">
        <v>5593</v>
      </c>
    </row>
    <row r="1675" spans="1:25" x14ac:dyDescent="0.3">
      <c r="A1675" s="1">
        <v>4056999</v>
      </c>
      <c r="B1675" s="1" t="s">
        <v>7</v>
      </c>
      <c r="C1675" s="2"/>
      <c r="D1675" s="4" t="s">
        <v>85</v>
      </c>
      <c r="E1675" s="4">
        <v>4056999</v>
      </c>
      <c r="F1675" s="5">
        <v>2159</v>
      </c>
      <c r="G1675" s="5">
        <v>124352</v>
      </c>
      <c r="H1675" s="5">
        <v>10260</v>
      </c>
      <c r="I1675" s="5">
        <v>32109</v>
      </c>
      <c r="J1675" s="5">
        <v>2275</v>
      </c>
      <c r="K1675" s="5">
        <v>0</v>
      </c>
      <c r="L1675" s="5">
        <v>171155</v>
      </c>
      <c r="M1675" s="5">
        <v>186879</v>
      </c>
      <c r="N1675" s="5">
        <v>3085</v>
      </c>
      <c r="O1675" s="5">
        <v>44852</v>
      </c>
      <c r="P1675" s="5">
        <v>1970</v>
      </c>
      <c r="Q1675" s="5">
        <v>-2</v>
      </c>
      <c r="R1675" s="5">
        <v>0</v>
      </c>
      <c r="S1675" s="5">
        <v>4529</v>
      </c>
      <c r="T1675" s="5">
        <v>14715</v>
      </c>
      <c r="U1675" s="5">
        <v>5631</v>
      </c>
      <c r="V1675" s="5">
        <v>1886</v>
      </c>
      <c r="W1675" s="5">
        <v>0</v>
      </c>
      <c r="X1675" s="5">
        <v>19999</v>
      </c>
      <c r="Y1675" s="5">
        <v>2503</v>
      </c>
    </row>
    <row r="1676" spans="1:25" x14ac:dyDescent="0.3">
      <c r="A1676" s="1">
        <v>4056999</v>
      </c>
      <c r="B1676" s="1" t="s">
        <v>8</v>
      </c>
      <c r="C1676" s="2"/>
      <c r="D1676" s="4" t="s">
        <v>85</v>
      </c>
      <c r="E1676" s="4">
        <v>4056999</v>
      </c>
      <c r="F1676" s="5">
        <v>1049</v>
      </c>
      <c r="G1676" s="5">
        <v>13526</v>
      </c>
      <c r="H1676" s="5">
        <v>1006</v>
      </c>
      <c r="I1676" s="5">
        <v>11220</v>
      </c>
      <c r="J1676" s="5">
        <v>3236</v>
      </c>
      <c r="K1676" s="5">
        <v>0</v>
      </c>
      <c r="L1676" s="5">
        <v>30037</v>
      </c>
      <c r="M1676" s="5">
        <v>142080</v>
      </c>
      <c r="N1676" s="5">
        <v>2227</v>
      </c>
      <c r="O1676" s="5">
        <v>31823</v>
      </c>
      <c r="P1676" s="5">
        <v>1133</v>
      </c>
      <c r="Q1676" s="5">
        <v>0</v>
      </c>
      <c r="R1676" s="5">
        <v>0</v>
      </c>
      <c r="S1676" s="5">
        <v>1888</v>
      </c>
      <c r="T1676" s="5">
        <v>9457</v>
      </c>
      <c r="U1676" s="5">
        <v>3717</v>
      </c>
      <c r="V1676" s="5">
        <v>1245</v>
      </c>
      <c r="W1676" s="5">
        <v>0</v>
      </c>
      <c r="X1676" s="5">
        <v>10054</v>
      </c>
      <c r="Y1676" s="5">
        <v>1539</v>
      </c>
    </row>
    <row r="1677" spans="1:25" x14ac:dyDescent="0.3">
      <c r="A1677" s="1">
        <v>4056999</v>
      </c>
      <c r="B1677" s="1" t="s">
        <v>9</v>
      </c>
      <c r="C1677" s="2"/>
      <c r="D1677" s="4" t="s">
        <v>85</v>
      </c>
      <c r="E1677" s="4">
        <v>4056999</v>
      </c>
      <c r="F1677" s="5">
        <v>1016</v>
      </c>
      <c r="G1677" s="5">
        <v>4718</v>
      </c>
      <c r="H1677" s="5">
        <v>7869</v>
      </c>
      <c r="I1677" s="5">
        <v>17303</v>
      </c>
      <c r="J1677" s="5">
        <v>2298</v>
      </c>
      <c r="K1677" s="5">
        <v>0</v>
      </c>
      <c r="L1677" s="5">
        <v>33204</v>
      </c>
      <c r="M1677" s="5">
        <v>150728</v>
      </c>
      <c r="N1677" s="5">
        <v>1805</v>
      </c>
      <c r="O1677" s="5">
        <v>23062</v>
      </c>
      <c r="P1677" s="5">
        <v>1228</v>
      </c>
      <c r="Q1677" s="5">
        <v>0</v>
      </c>
      <c r="R1677" s="5">
        <v>0</v>
      </c>
      <c r="S1677" s="5">
        <v>1979</v>
      </c>
      <c r="T1677" s="5">
        <v>8680</v>
      </c>
      <c r="U1677" s="5">
        <v>3774</v>
      </c>
      <c r="V1677" s="5">
        <v>1258</v>
      </c>
      <c r="W1677" s="5">
        <v>0</v>
      </c>
      <c r="X1677" s="5">
        <v>11145</v>
      </c>
      <c r="Y1677" s="5">
        <v>1371</v>
      </c>
    </row>
    <row r="1678" spans="1:25" x14ac:dyDescent="0.3">
      <c r="A1678" s="1">
        <v>4056999</v>
      </c>
      <c r="B1678" s="1" t="s">
        <v>10</v>
      </c>
      <c r="C1678" s="2"/>
      <c r="D1678" s="4" t="s">
        <v>85</v>
      </c>
      <c r="E1678" s="4">
        <v>4056999</v>
      </c>
      <c r="F1678" s="5">
        <v>1931</v>
      </c>
      <c r="G1678" s="5">
        <v>6349</v>
      </c>
      <c r="H1678" s="5">
        <v>1173</v>
      </c>
      <c r="I1678" s="5">
        <v>13431</v>
      </c>
      <c r="J1678" s="5">
        <v>4171</v>
      </c>
      <c r="K1678" s="5">
        <v>0</v>
      </c>
      <c r="L1678" s="5">
        <v>27055</v>
      </c>
      <c r="M1678" s="5">
        <v>142156</v>
      </c>
      <c r="N1678" s="5">
        <v>1916</v>
      </c>
      <c r="O1678" s="5">
        <v>26191</v>
      </c>
      <c r="P1678" s="5">
        <v>1158</v>
      </c>
      <c r="Q1678" s="5">
        <v>0</v>
      </c>
      <c r="R1678" s="5">
        <v>0</v>
      </c>
      <c r="S1678" s="5">
        <v>2453</v>
      </c>
      <c r="T1678" s="5">
        <v>8242</v>
      </c>
      <c r="U1678" s="5">
        <v>3763</v>
      </c>
      <c r="V1678" s="5">
        <v>1129</v>
      </c>
      <c r="W1678" s="5">
        <v>0</v>
      </c>
      <c r="X1678" s="5">
        <v>11799</v>
      </c>
      <c r="Y1678" s="5">
        <v>1164</v>
      </c>
    </row>
    <row r="1679" spans="1:25" x14ac:dyDescent="0.3">
      <c r="A1679" s="1">
        <v>4056999</v>
      </c>
      <c r="B1679" s="1" t="s">
        <v>11</v>
      </c>
      <c r="C1679" s="2"/>
      <c r="D1679" s="4" t="s">
        <v>85</v>
      </c>
      <c r="E1679" s="4">
        <v>4056999</v>
      </c>
      <c r="F1679" s="5">
        <v>2474</v>
      </c>
      <c r="G1679" s="5">
        <v>3391</v>
      </c>
      <c r="H1679" s="5">
        <v>961</v>
      </c>
      <c r="I1679" s="5">
        <v>9473</v>
      </c>
      <c r="J1679" s="5">
        <v>4541</v>
      </c>
      <c r="K1679" s="5">
        <v>0</v>
      </c>
      <c r="L1679" s="5">
        <v>20841</v>
      </c>
      <c r="M1679" s="5">
        <v>155299</v>
      </c>
      <c r="N1679" s="5">
        <v>2415</v>
      </c>
      <c r="O1679" s="5">
        <v>23824</v>
      </c>
      <c r="P1679" s="5">
        <v>1076</v>
      </c>
      <c r="Q1679" s="5">
        <v>0</v>
      </c>
      <c r="R1679" s="5">
        <v>0</v>
      </c>
      <c r="S1679" s="5">
        <v>2378</v>
      </c>
      <c r="T1679" s="5">
        <v>9486</v>
      </c>
      <c r="U1679" s="5">
        <v>3422</v>
      </c>
      <c r="V1679" s="5">
        <v>737</v>
      </c>
      <c r="W1679" s="5">
        <v>4</v>
      </c>
      <c r="X1679" s="5">
        <v>12588</v>
      </c>
      <c r="Y1679" s="5">
        <v>1400</v>
      </c>
    </row>
    <row r="1680" spans="1:25" x14ac:dyDescent="0.3">
      <c r="A1680" s="1">
        <v>4056999</v>
      </c>
      <c r="B1680" s="1" t="s">
        <v>12</v>
      </c>
      <c r="C1680" s="2"/>
      <c r="D1680" s="4" t="s">
        <v>85</v>
      </c>
      <c r="E1680" s="4">
        <v>4056999</v>
      </c>
      <c r="F1680" s="5">
        <v>791</v>
      </c>
      <c r="G1680" s="5">
        <v>6748</v>
      </c>
      <c r="H1680" s="5">
        <v>967</v>
      </c>
      <c r="I1680" s="5">
        <v>9359</v>
      </c>
      <c r="J1680" s="5">
        <v>3330</v>
      </c>
      <c r="K1680" s="5">
        <v>0</v>
      </c>
      <c r="L1680" s="5">
        <v>21195</v>
      </c>
      <c r="M1680" s="5">
        <v>149447</v>
      </c>
      <c r="N1680" s="5">
        <v>2333</v>
      </c>
      <c r="O1680" s="5">
        <v>17800</v>
      </c>
      <c r="P1680" s="5">
        <v>1064</v>
      </c>
      <c r="Q1680" s="5">
        <v>0</v>
      </c>
      <c r="R1680" s="5">
        <v>0</v>
      </c>
      <c r="S1680" s="5">
        <v>2345</v>
      </c>
      <c r="T1680" s="5">
        <v>8068</v>
      </c>
      <c r="U1680" s="5">
        <v>3253</v>
      </c>
      <c r="V1680" s="5">
        <v>657</v>
      </c>
      <c r="W1680" s="5">
        <v>24</v>
      </c>
      <c r="X1680" s="5">
        <v>13284</v>
      </c>
      <c r="Y1680" s="5">
        <v>1216</v>
      </c>
    </row>
    <row r="1681" spans="1:25" x14ac:dyDescent="0.3">
      <c r="A1681" s="1">
        <v>4056999</v>
      </c>
      <c r="B1681" s="1" t="s">
        <v>13</v>
      </c>
      <c r="C1681" s="2"/>
      <c r="D1681" s="4" t="s">
        <v>85</v>
      </c>
      <c r="E1681" s="4">
        <v>4056999</v>
      </c>
      <c r="F1681" s="5">
        <v>925</v>
      </c>
      <c r="G1681" s="5">
        <v>4138</v>
      </c>
      <c r="H1681" s="5">
        <v>678</v>
      </c>
      <c r="I1681" s="5">
        <v>13503</v>
      </c>
      <c r="J1681" s="5">
        <v>3088</v>
      </c>
      <c r="K1681" s="5">
        <v>0</v>
      </c>
      <c r="L1681" s="5">
        <v>22333</v>
      </c>
      <c r="M1681" s="5">
        <v>140674</v>
      </c>
      <c r="N1681" s="5">
        <v>2113</v>
      </c>
      <c r="O1681" s="5">
        <v>15020</v>
      </c>
      <c r="P1681" s="5">
        <v>1280</v>
      </c>
      <c r="Q1681" s="5">
        <v>0</v>
      </c>
      <c r="R1681" s="5">
        <v>0</v>
      </c>
      <c r="S1681" s="5">
        <v>2348</v>
      </c>
      <c r="T1681" s="5">
        <v>7835</v>
      </c>
      <c r="U1681" s="5">
        <v>3027</v>
      </c>
      <c r="V1681" s="5">
        <v>610</v>
      </c>
      <c r="W1681" s="5">
        <v>18</v>
      </c>
      <c r="X1681" s="5">
        <v>13023</v>
      </c>
      <c r="Y1681" s="5">
        <v>1024</v>
      </c>
    </row>
    <row r="1682" spans="1:25" x14ac:dyDescent="0.3">
      <c r="A1682" s="1">
        <v>4056999</v>
      </c>
      <c r="B1682" s="1" t="s">
        <v>14</v>
      </c>
      <c r="C1682" s="2"/>
      <c r="D1682" s="4" t="s">
        <v>85</v>
      </c>
      <c r="E1682" s="4">
        <v>4056999</v>
      </c>
      <c r="F1682" s="5">
        <v>783</v>
      </c>
      <c r="G1682" s="5">
        <v>1872</v>
      </c>
      <c r="H1682" s="5">
        <v>1061</v>
      </c>
      <c r="I1682" s="5">
        <v>11096</v>
      </c>
      <c r="J1682" s="5">
        <v>3834</v>
      </c>
      <c r="K1682" s="5" t="s">
        <v>33</v>
      </c>
      <c r="L1682" s="5">
        <v>18646</v>
      </c>
      <c r="M1682" s="5">
        <v>150256</v>
      </c>
      <c r="N1682" s="5">
        <v>2504</v>
      </c>
      <c r="O1682" s="5">
        <v>15043</v>
      </c>
      <c r="P1682" s="5">
        <v>1407</v>
      </c>
      <c r="Q1682" s="5" t="s">
        <v>33</v>
      </c>
      <c r="R1682" s="5" t="s">
        <v>33</v>
      </c>
      <c r="S1682" s="5">
        <v>1727</v>
      </c>
      <c r="T1682" s="5">
        <v>7800</v>
      </c>
      <c r="U1682" s="5">
        <v>2900</v>
      </c>
      <c r="V1682" s="5">
        <v>672</v>
      </c>
      <c r="W1682" s="5">
        <v>4</v>
      </c>
      <c r="X1682" s="5">
        <v>13116</v>
      </c>
      <c r="Y1682" s="5">
        <v>942</v>
      </c>
    </row>
    <row r="1683" spans="1:25" x14ac:dyDescent="0.3">
      <c r="A1683" s="1">
        <v>4056999</v>
      </c>
      <c r="B1683" s="1" t="s">
        <v>15</v>
      </c>
      <c r="C1683" s="2"/>
      <c r="D1683" s="4" t="s">
        <v>85</v>
      </c>
      <c r="E1683" s="4">
        <v>4056999</v>
      </c>
      <c r="F1683" s="5">
        <v>772</v>
      </c>
      <c r="G1683" s="5">
        <v>3813</v>
      </c>
      <c r="H1683" s="5">
        <v>2339</v>
      </c>
      <c r="I1683" s="5">
        <v>11706</v>
      </c>
      <c r="J1683" s="5">
        <v>3348</v>
      </c>
      <c r="K1683" s="5" t="s">
        <v>33</v>
      </c>
      <c r="L1683" s="5">
        <v>21978</v>
      </c>
      <c r="M1683" s="5">
        <v>144308</v>
      </c>
      <c r="N1683" s="5">
        <v>1487</v>
      </c>
      <c r="O1683" s="5">
        <v>14080</v>
      </c>
      <c r="P1683" s="5">
        <v>1576</v>
      </c>
      <c r="Q1683" s="5" t="s">
        <v>33</v>
      </c>
      <c r="R1683" s="5" t="s">
        <v>33</v>
      </c>
      <c r="S1683" s="5">
        <v>1309</v>
      </c>
      <c r="T1683" s="5">
        <v>7314</v>
      </c>
      <c r="U1683" s="5">
        <v>3100</v>
      </c>
      <c r="V1683" s="5">
        <v>571</v>
      </c>
      <c r="W1683" s="5">
        <v>5</v>
      </c>
      <c r="X1683" s="5">
        <v>12265</v>
      </c>
      <c r="Y1683" s="5">
        <v>944</v>
      </c>
    </row>
    <row r="1684" spans="1:25" x14ac:dyDescent="0.3">
      <c r="A1684" s="1">
        <v>4056999</v>
      </c>
      <c r="B1684" s="1" t="s">
        <v>16</v>
      </c>
      <c r="C1684" s="2"/>
      <c r="D1684" s="4" t="s">
        <v>85</v>
      </c>
      <c r="E1684" s="4">
        <v>4056999</v>
      </c>
      <c r="F1684" s="5">
        <v>1511</v>
      </c>
      <c r="G1684" s="5">
        <v>2114</v>
      </c>
      <c r="H1684" s="5">
        <v>336</v>
      </c>
      <c r="I1684" s="5">
        <v>6617</v>
      </c>
      <c r="J1684" s="5">
        <v>2991</v>
      </c>
      <c r="K1684" s="5" t="s">
        <v>33</v>
      </c>
      <c r="L1684" s="5">
        <v>13568</v>
      </c>
      <c r="M1684" s="5">
        <v>197511</v>
      </c>
      <c r="N1684" s="5">
        <v>1785</v>
      </c>
      <c r="O1684" s="5">
        <v>13653</v>
      </c>
      <c r="P1684" s="5">
        <v>1130</v>
      </c>
      <c r="Q1684" s="5" t="s">
        <v>33</v>
      </c>
      <c r="R1684" s="5" t="s">
        <v>33</v>
      </c>
      <c r="S1684" s="5">
        <v>1044</v>
      </c>
      <c r="T1684" s="5">
        <v>6375</v>
      </c>
      <c r="U1684" s="5">
        <v>2861</v>
      </c>
      <c r="V1684" s="5">
        <v>523</v>
      </c>
      <c r="W1684" s="5">
        <v>0</v>
      </c>
      <c r="X1684" s="5">
        <v>13033</v>
      </c>
      <c r="Y1684" s="5">
        <v>905</v>
      </c>
    </row>
    <row r="1685" spans="1:25" x14ac:dyDescent="0.3">
      <c r="A1685" s="1">
        <v>4056999</v>
      </c>
      <c r="B1685" s="1" t="s">
        <v>17</v>
      </c>
      <c r="C1685" s="2"/>
      <c r="D1685" s="4" t="s">
        <v>85</v>
      </c>
      <c r="E1685" s="4">
        <v>4056999</v>
      </c>
      <c r="F1685" s="5">
        <v>1696</v>
      </c>
      <c r="G1685" s="5">
        <v>3869</v>
      </c>
      <c r="H1685" s="5">
        <v>1342</v>
      </c>
      <c r="I1685" s="5">
        <v>8470</v>
      </c>
      <c r="J1685" s="5">
        <v>2324</v>
      </c>
      <c r="K1685" s="5" t="s">
        <v>33</v>
      </c>
      <c r="L1685" s="5">
        <v>17701</v>
      </c>
      <c r="M1685" s="5">
        <v>193613</v>
      </c>
      <c r="N1685" s="5">
        <v>1728</v>
      </c>
      <c r="O1685" s="5">
        <v>14142</v>
      </c>
      <c r="P1685" s="5">
        <v>1078</v>
      </c>
      <c r="Q1685" s="5" t="s">
        <v>33</v>
      </c>
      <c r="R1685" s="5" t="s">
        <v>33</v>
      </c>
      <c r="S1685" s="5">
        <v>805</v>
      </c>
      <c r="T1685" s="5">
        <v>6346</v>
      </c>
      <c r="U1685" s="5">
        <v>2613</v>
      </c>
      <c r="V1685" s="5">
        <v>535</v>
      </c>
      <c r="W1685" s="5">
        <v>1</v>
      </c>
      <c r="X1685" s="5">
        <v>10067</v>
      </c>
      <c r="Y1685" s="5">
        <v>780</v>
      </c>
    </row>
    <row r="1686" spans="1:25" x14ac:dyDescent="0.3">
      <c r="A1686" s="1">
        <v>4056999</v>
      </c>
      <c r="B1686" s="1" t="s">
        <v>18</v>
      </c>
      <c r="C1686" s="2"/>
      <c r="D1686" s="4" t="s">
        <v>85</v>
      </c>
      <c r="E1686" s="4">
        <v>4056999</v>
      </c>
      <c r="F1686" s="5">
        <v>3586</v>
      </c>
      <c r="G1686" s="5">
        <v>1065</v>
      </c>
      <c r="H1686" s="5">
        <v>804</v>
      </c>
      <c r="I1686" s="5">
        <v>6853</v>
      </c>
      <c r="J1686" s="5">
        <v>1618</v>
      </c>
      <c r="K1686" s="5" t="s">
        <v>33</v>
      </c>
      <c r="L1686" s="5">
        <v>13927</v>
      </c>
      <c r="M1686" s="5">
        <v>201220</v>
      </c>
      <c r="N1686" s="5">
        <v>1373</v>
      </c>
      <c r="O1686" s="5">
        <v>13198</v>
      </c>
      <c r="P1686" s="5">
        <v>932</v>
      </c>
      <c r="Q1686" s="5" t="s">
        <v>33</v>
      </c>
      <c r="R1686" s="5" t="s">
        <v>33</v>
      </c>
      <c r="S1686" s="5">
        <v>1486</v>
      </c>
      <c r="T1686" s="5">
        <v>4956</v>
      </c>
      <c r="U1686" s="5">
        <v>2683</v>
      </c>
      <c r="V1686" s="5">
        <v>554</v>
      </c>
      <c r="W1686" s="5">
        <v>0</v>
      </c>
      <c r="X1686" s="5">
        <v>11048</v>
      </c>
      <c r="Y1686" s="5">
        <v>778</v>
      </c>
    </row>
    <row r="1687" spans="1:25" x14ac:dyDescent="0.3">
      <c r="A1687" s="1">
        <v>4056999</v>
      </c>
      <c r="B1687" s="1" t="s">
        <v>19</v>
      </c>
      <c r="C1687" s="2"/>
      <c r="D1687" s="4" t="s">
        <v>85</v>
      </c>
      <c r="E1687" s="4">
        <v>4056999</v>
      </c>
      <c r="F1687" s="5">
        <v>1347</v>
      </c>
      <c r="G1687" s="5">
        <v>1234</v>
      </c>
      <c r="H1687" s="5">
        <v>339</v>
      </c>
      <c r="I1687" s="5">
        <v>6959</v>
      </c>
      <c r="J1687" s="5">
        <v>1379</v>
      </c>
      <c r="K1687" s="5" t="s">
        <v>33</v>
      </c>
      <c r="L1687" s="5">
        <v>11258</v>
      </c>
      <c r="M1687" s="5">
        <v>213791</v>
      </c>
      <c r="N1687" s="5">
        <v>1759</v>
      </c>
      <c r="O1687" s="5">
        <v>11459</v>
      </c>
      <c r="P1687" s="5">
        <v>799</v>
      </c>
      <c r="Q1687" s="5" t="s">
        <v>33</v>
      </c>
      <c r="R1687" s="5" t="s">
        <v>33</v>
      </c>
      <c r="S1687" s="5">
        <v>973</v>
      </c>
      <c r="T1687" s="5">
        <v>4134</v>
      </c>
      <c r="U1687" s="5">
        <v>2621</v>
      </c>
      <c r="V1687" s="5">
        <v>536</v>
      </c>
      <c r="W1687" s="5">
        <v>0</v>
      </c>
      <c r="X1687" s="5">
        <v>10010</v>
      </c>
      <c r="Y1687" s="5">
        <v>740</v>
      </c>
    </row>
    <row r="1688" spans="1:25" x14ac:dyDescent="0.3">
      <c r="A1688" s="1">
        <v>4056999</v>
      </c>
      <c r="B1688" s="1" t="s">
        <v>20</v>
      </c>
      <c r="C1688" s="2"/>
      <c r="D1688" s="4" t="s">
        <v>85</v>
      </c>
      <c r="E1688" s="4">
        <v>4056999</v>
      </c>
      <c r="F1688" s="5">
        <v>1070</v>
      </c>
      <c r="G1688" s="5">
        <v>465</v>
      </c>
      <c r="H1688" s="5">
        <v>-67</v>
      </c>
      <c r="I1688" s="5">
        <v>7070</v>
      </c>
      <c r="J1688" s="5">
        <v>1698</v>
      </c>
      <c r="K1688" s="5" t="s">
        <v>33</v>
      </c>
      <c r="L1688" s="5">
        <v>10236</v>
      </c>
      <c r="M1688" s="5">
        <v>183660</v>
      </c>
      <c r="N1688" s="5">
        <v>1529</v>
      </c>
      <c r="O1688" s="5">
        <v>10130</v>
      </c>
      <c r="P1688" s="5">
        <v>670</v>
      </c>
      <c r="Q1688" s="5" t="s">
        <v>33</v>
      </c>
      <c r="R1688" s="5" t="s">
        <v>33</v>
      </c>
      <c r="S1688" s="5">
        <v>1022</v>
      </c>
      <c r="T1688" s="5">
        <v>4106</v>
      </c>
      <c r="U1688" s="5">
        <v>2406</v>
      </c>
      <c r="V1688" s="5">
        <v>420</v>
      </c>
      <c r="W1688" s="5">
        <v>0</v>
      </c>
      <c r="X1688" s="5">
        <v>13341</v>
      </c>
      <c r="Y1688" s="5">
        <v>1093</v>
      </c>
    </row>
    <row r="1689" spans="1:25" x14ac:dyDescent="0.3">
      <c r="A1689" s="1">
        <v>4056999</v>
      </c>
      <c r="B1689" s="1" t="s">
        <v>21</v>
      </c>
      <c r="C1689" s="2"/>
      <c r="D1689" s="4" t="s">
        <v>85</v>
      </c>
      <c r="E1689" s="4">
        <v>4056999</v>
      </c>
      <c r="F1689" s="5">
        <v>2495</v>
      </c>
      <c r="G1689" s="5">
        <v>687</v>
      </c>
      <c r="H1689" s="5">
        <v>1091</v>
      </c>
      <c r="I1689" s="5">
        <v>10069</v>
      </c>
      <c r="J1689" s="5">
        <v>1586</v>
      </c>
      <c r="K1689" s="5" t="s">
        <v>33</v>
      </c>
      <c r="L1689" s="5">
        <v>15928</v>
      </c>
      <c r="M1689" s="5">
        <v>121524</v>
      </c>
      <c r="N1689" s="5">
        <v>1342</v>
      </c>
      <c r="O1689" s="5">
        <v>8948</v>
      </c>
      <c r="P1689" s="5">
        <v>441</v>
      </c>
      <c r="Q1689" s="5" t="s">
        <v>33</v>
      </c>
      <c r="R1689" s="5" t="s">
        <v>33</v>
      </c>
      <c r="S1689" s="5">
        <v>1141</v>
      </c>
      <c r="T1689" s="5">
        <v>2874</v>
      </c>
      <c r="U1689" s="5">
        <v>2279</v>
      </c>
      <c r="V1689" s="5">
        <v>294</v>
      </c>
      <c r="W1689" s="5">
        <v>0</v>
      </c>
      <c r="X1689" s="5">
        <v>17081</v>
      </c>
      <c r="Y1689" s="5">
        <v>973</v>
      </c>
    </row>
    <row r="1690" spans="1:25" x14ac:dyDescent="0.3">
      <c r="A1690" s="1">
        <v>4056999</v>
      </c>
      <c r="B1690" s="1" t="s">
        <v>22</v>
      </c>
      <c r="C1690" s="2"/>
      <c r="D1690" s="4" t="s">
        <v>85</v>
      </c>
      <c r="E1690" s="4">
        <v>4056999</v>
      </c>
      <c r="F1690" s="5">
        <v>3478</v>
      </c>
      <c r="G1690" s="5">
        <v>5417</v>
      </c>
      <c r="H1690" s="5">
        <v>3757</v>
      </c>
      <c r="I1690" s="5">
        <v>6022</v>
      </c>
      <c r="J1690" s="5">
        <v>1547</v>
      </c>
      <c r="K1690" s="5" t="s">
        <v>33</v>
      </c>
      <c r="L1690" s="5">
        <v>20222</v>
      </c>
      <c r="M1690" s="5">
        <v>100986</v>
      </c>
      <c r="N1690" s="5">
        <v>988</v>
      </c>
      <c r="O1690" s="5">
        <v>10720</v>
      </c>
      <c r="P1690" s="5">
        <v>402</v>
      </c>
      <c r="Q1690" s="5" t="s">
        <v>33</v>
      </c>
      <c r="R1690" s="5" t="s">
        <v>33</v>
      </c>
      <c r="S1690" s="5">
        <v>1090</v>
      </c>
      <c r="T1690" s="5">
        <v>2566</v>
      </c>
      <c r="U1690" s="5">
        <v>2689</v>
      </c>
      <c r="V1690" s="5">
        <v>318</v>
      </c>
      <c r="W1690" s="5">
        <v>2</v>
      </c>
      <c r="X1690" s="5">
        <v>12061</v>
      </c>
      <c r="Y1690" s="5">
        <v>1231</v>
      </c>
    </row>
    <row r="1691" spans="1:25" x14ac:dyDescent="0.3">
      <c r="A1691" s="1">
        <v>4056999</v>
      </c>
      <c r="B1691" s="1" t="s">
        <v>23</v>
      </c>
      <c r="C1691" s="2"/>
      <c r="D1691" s="4" t="s">
        <v>85</v>
      </c>
      <c r="E1691" s="4">
        <v>4056999</v>
      </c>
      <c r="F1691" s="5">
        <v>123</v>
      </c>
      <c r="G1691" s="5">
        <v>2629</v>
      </c>
      <c r="H1691" s="5">
        <v>531</v>
      </c>
      <c r="I1691" s="5">
        <v>8861</v>
      </c>
      <c r="J1691" s="5">
        <v>378</v>
      </c>
      <c r="K1691" s="5" t="s">
        <v>33</v>
      </c>
      <c r="L1691" s="5">
        <v>12523</v>
      </c>
      <c r="M1691" s="5">
        <v>100941</v>
      </c>
      <c r="N1691" s="5">
        <v>1156</v>
      </c>
      <c r="O1691" s="5">
        <v>10553</v>
      </c>
      <c r="P1691" s="5">
        <v>280</v>
      </c>
      <c r="Q1691" s="5" t="s">
        <v>33</v>
      </c>
      <c r="R1691" s="5" t="s">
        <v>33</v>
      </c>
      <c r="S1691" s="5">
        <v>1082</v>
      </c>
      <c r="T1691" s="5">
        <v>2337</v>
      </c>
      <c r="U1691" s="5">
        <v>2765</v>
      </c>
      <c r="V1691" s="5">
        <v>290</v>
      </c>
      <c r="W1691" s="5">
        <v>28</v>
      </c>
      <c r="X1691" s="5">
        <v>12755</v>
      </c>
      <c r="Y1691" s="5">
        <v>970</v>
      </c>
    </row>
    <row r="1692" spans="1:25" x14ac:dyDescent="0.3">
      <c r="A1692" s="1">
        <v>4056999</v>
      </c>
      <c r="B1692" s="1" t="s">
        <v>24</v>
      </c>
      <c r="C1692" s="2"/>
      <c r="D1692" s="4" t="s">
        <v>85</v>
      </c>
      <c r="E1692" s="4">
        <v>4056999</v>
      </c>
      <c r="F1692" s="5">
        <v>1149</v>
      </c>
      <c r="G1692" s="5">
        <v>664</v>
      </c>
      <c r="H1692" s="5">
        <v>787</v>
      </c>
      <c r="I1692" s="5">
        <v>9208</v>
      </c>
      <c r="J1692" s="5">
        <v>1595</v>
      </c>
      <c r="K1692" s="5" t="s">
        <v>33</v>
      </c>
      <c r="L1692" s="5">
        <v>13402</v>
      </c>
      <c r="M1692" s="5">
        <v>88604</v>
      </c>
      <c r="N1692" s="5">
        <v>922</v>
      </c>
      <c r="O1692" s="5">
        <v>9590</v>
      </c>
      <c r="P1692" s="5">
        <v>284</v>
      </c>
      <c r="Q1692" s="5" t="s">
        <v>33</v>
      </c>
      <c r="R1692" s="5" t="s">
        <v>33</v>
      </c>
      <c r="S1692" s="5">
        <v>1006</v>
      </c>
      <c r="T1692" s="5">
        <v>2199</v>
      </c>
      <c r="U1692" s="5">
        <v>2489</v>
      </c>
      <c r="V1692" s="5">
        <v>311</v>
      </c>
      <c r="W1692" s="5">
        <v>12</v>
      </c>
      <c r="X1692" s="5">
        <v>13621</v>
      </c>
      <c r="Y1692" s="5">
        <v>1088</v>
      </c>
    </row>
    <row r="1693" spans="1:25" x14ac:dyDescent="0.3">
      <c r="A1693" s="1">
        <v>4056999</v>
      </c>
      <c r="B1693" s="1" t="s">
        <v>25</v>
      </c>
      <c r="C1693" s="2"/>
      <c r="D1693" s="4" t="s">
        <v>85</v>
      </c>
      <c r="E1693" s="4">
        <v>4056999</v>
      </c>
      <c r="F1693" s="5">
        <v>2487</v>
      </c>
      <c r="G1693" s="5">
        <v>913</v>
      </c>
      <c r="H1693" s="5">
        <v>770</v>
      </c>
      <c r="I1693" s="5">
        <v>9954</v>
      </c>
      <c r="J1693" s="5">
        <v>2079</v>
      </c>
      <c r="K1693" s="5" t="s">
        <v>33</v>
      </c>
      <c r="L1693" s="5">
        <v>16204</v>
      </c>
      <c r="M1693" s="5">
        <v>79899</v>
      </c>
      <c r="N1693" s="5">
        <v>1028</v>
      </c>
      <c r="O1693" s="5">
        <v>10040</v>
      </c>
      <c r="P1693" s="5">
        <v>334</v>
      </c>
      <c r="Q1693" s="5" t="s">
        <v>33</v>
      </c>
      <c r="R1693" s="5" t="s">
        <v>33</v>
      </c>
      <c r="S1693" s="5">
        <v>1197</v>
      </c>
      <c r="T1693" s="5">
        <v>2379</v>
      </c>
      <c r="U1693" s="5">
        <v>2358</v>
      </c>
      <c r="V1693" s="5">
        <v>253</v>
      </c>
      <c r="W1693" s="5">
        <v>28</v>
      </c>
      <c r="X1693" s="5">
        <v>12751</v>
      </c>
      <c r="Y1693" s="5">
        <v>1058</v>
      </c>
    </row>
    <row r="1694" spans="1:25" x14ac:dyDescent="0.3">
      <c r="A1694" s="1">
        <v>4056999</v>
      </c>
      <c r="B1694" s="1" t="s">
        <v>26</v>
      </c>
      <c r="C1694" s="2"/>
      <c r="D1694" s="4" t="s">
        <v>85</v>
      </c>
      <c r="E1694" s="4">
        <v>4056999</v>
      </c>
      <c r="F1694" s="5">
        <v>1556</v>
      </c>
      <c r="G1694" s="5">
        <v>1869</v>
      </c>
      <c r="H1694" s="5">
        <v>3171</v>
      </c>
      <c r="I1694" s="5">
        <v>6942</v>
      </c>
      <c r="J1694" s="5">
        <v>1685</v>
      </c>
      <c r="K1694" s="5" t="s">
        <v>33</v>
      </c>
      <c r="L1694" s="5">
        <v>15224</v>
      </c>
      <c r="M1694" s="5">
        <v>79772</v>
      </c>
      <c r="N1694" s="5">
        <v>1057</v>
      </c>
      <c r="O1694" s="5">
        <v>10468</v>
      </c>
      <c r="P1694" s="5">
        <v>307</v>
      </c>
      <c r="Q1694" s="5" t="s">
        <v>33</v>
      </c>
      <c r="R1694" s="5" t="s">
        <v>33</v>
      </c>
      <c r="S1694" s="5">
        <v>1215</v>
      </c>
      <c r="T1694" s="5">
        <v>2211</v>
      </c>
      <c r="U1694" s="5">
        <v>2603</v>
      </c>
      <c r="V1694" s="5">
        <v>227</v>
      </c>
      <c r="W1694" s="5">
        <v>0</v>
      </c>
      <c r="X1694" s="5">
        <v>12537</v>
      </c>
      <c r="Y1694" s="5">
        <v>1084</v>
      </c>
    </row>
    <row r="1695" spans="1:25" x14ac:dyDescent="0.3">
      <c r="A1695" s="1">
        <v>4056999</v>
      </c>
      <c r="B1695" s="1" t="s">
        <v>27</v>
      </c>
      <c r="C1695" s="2"/>
      <c r="D1695" s="4" t="s">
        <v>85</v>
      </c>
      <c r="E1695" s="4">
        <v>4056999</v>
      </c>
      <c r="F1695" s="5">
        <v>520</v>
      </c>
      <c r="G1695" s="5">
        <v>286</v>
      </c>
      <c r="H1695" s="5">
        <v>352</v>
      </c>
      <c r="I1695" s="5">
        <v>8290</v>
      </c>
      <c r="J1695" s="5">
        <v>2195</v>
      </c>
      <c r="K1695" s="5" t="s">
        <v>33</v>
      </c>
      <c r="L1695" s="5">
        <v>11643</v>
      </c>
      <c r="M1695" s="5">
        <v>75637</v>
      </c>
      <c r="N1695" s="5">
        <v>1577</v>
      </c>
      <c r="O1695" s="5">
        <v>10910</v>
      </c>
      <c r="P1695" s="5">
        <v>193</v>
      </c>
      <c r="Q1695" s="5" t="s">
        <v>33</v>
      </c>
      <c r="R1695" s="5" t="s">
        <v>33</v>
      </c>
      <c r="S1695" s="5">
        <v>1286</v>
      </c>
      <c r="T1695" s="5">
        <v>2131</v>
      </c>
      <c r="U1695" s="5">
        <v>2539</v>
      </c>
      <c r="V1695" s="5">
        <v>214</v>
      </c>
      <c r="W1695" s="5">
        <v>3</v>
      </c>
      <c r="X1695" s="5">
        <v>12473</v>
      </c>
      <c r="Y1695" s="5">
        <v>984</v>
      </c>
    </row>
    <row r="1696" spans="1:25" x14ac:dyDescent="0.3">
      <c r="A1696" s="1">
        <v>4056999</v>
      </c>
      <c r="B1696" s="1" t="s">
        <v>28</v>
      </c>
      <c r="C1696" s="2"/>
      <c r="D1696" s="4" t="s">
        <v>85</v>
      </c>
      <c r="E1696" s="4">
        <v>4056999</v>
      </c>
      <c r="F1696" s="5">
        <v>1246</v>
      </c>
      <c r="G1696" s="5">
        <v>2812</v>
      </c>
      <c r="H1696" s="5">
        <v>1543</v>
      </c>
      <c r="I1696" s="5">
        <v>7231</v>
      </c>
      <c r="J1696" s="5">
        <v>1970</v>
      </c>
      <c r="K1696" s="5" t="s">
        <v>33</v>
      </c>
      <c r="L1696" s="5">
        <v>14802</v>
      </c>
      <c r="M1696" s="5">
        <v>79210</v>
      </c>
      <c r="N1696" s="5">
        <v>1330</v>
      </c>
      <c r="O1696" s="5">
        <v>11435</v>
      </c>
      <c r="P1696" s="5">
        <v>227</v>
      </c>
      <c r="Q1696" s="5" t="s">
        <v>33</v>
      </c>
      <c r="R1696" s="5" t="s">
        <v>33</v>
      </c>
      <c r="S1696" s="5">
        <v>1426</v>
      </c>
      <c r="T1696" s="5">
        <v>2090</v>
      </c>
      <c r="U1696" s="5">
        <v>2549</v>
      </c>
      <c r="V1696" s="5">
        <v>177</v>
      </c>
      <c r="W1696" s="5">
        <v>3</v>
      </c>
      <c r="X1696" s="5">
        <v>10929</v>
      </c>
      <c r="Y1696" s="5">
        <v>920</v>
      </c>
    </row>
    <row r="1697" spans="1:25" x14ac:dyDescent="0.3">
      <c r="A1697" s="1">
        <v>4056999</v>
      </c>
      <c r="B1697" s="1" t="s">
        <v>29</v>
      </c>
      <c r="C1697" s="2"/>
      <c r="D1697" s="4" t="s">
        <v>85</v>
      </c>
      <c r="E1697" s="4">
        <v>4056999</v>
      </c>
      <c r="F1697" s="5">
        <v>101</v>
      </c>
      <c r="G1697" s="5">
        <v>2837</v>
      </c>
      <c r="H1697" s="5">
        <v>1706</v>
      </c>
      <c r="I1697" s="5">
        <v>4054</v>
      </c>
      <c r="J1697" s="5">
        <v>6988</v>
      </c>
      <c r="K1697" s="5" t="s">
        <v>33</v>
      </c>
      <c r="L1697" s="5">
        <v>15687</v>
      </c>
      <c r="M1697" s="5">
        <v>87213</v>
      </c>
      <c r="N1697" s="5">
        <v>962</v>
      </c>
      <c r="O1697" s="5">
        <v>10776</v>
      </c>
      <c r="P1697" s="5">
        <v>256</v>
      </c>
      <c r="Q1697" s="5" t="s">
        <v>33</v>
      </c>
      <c r="R1697" s="5" t="s">
        <v>33</v>
      </c>
      <c r="S1697" s="5">
        <v>1505</v>
      </c>
      <c r="T1697" s="5">
        <v>2378</v>
      </c>
      <c r="U1697" s="5">
        <v>2266</v>
      </c>
      <c r="V1697" s="5">
        <v>193</v>
      </c>
      <c r="W1697" s="5">
        <v>10</v>
      </c>
      <c r="X1697" s="5">
        <v>11241</v>
      </c>
      <c r="Y1697" s="5">
        <v>1037</v>
      </c>
    </row>
    <row r="1698" spans="1:25" x14ac:dyDescent="0.3">
      <c r="A1698" s="1">
        <v>4056999</v>
      </c>
      <c r="B1698" s="1" t="s">
        <v>30</v>
      </c>
      <c r="C1698" s="2"/>
      <c r="D1698" s="4" t="s">
        <v>85</v>
      </c>
      <c r="E1698" s="4">
        <v>4056999</v>
      </c>
      <c r="F1698" s="5">
        <v>425</v>
      </c>
      <c r="G1698" s="5">
        <v>919</v>
      </c>
      <c r="H1698" s="5">
        <v>1566</v>
      </c>
      <c r="I1698" s="5">
        <v>10666</v>
      </c>
      <c r="J1698" s="5">
        <v>2641</v>
      </c>
      <c r="K1698" s="5" t="s">
        <v>33</v>
      </c>
      <c r="L1698" s="5">
        <v>16216</v>
      </c>
      <c r="M1698" s="5">
        <v>84639</v>
      </c>
      <c r="N1698" s="5">
        <v>1202</v>
      </c>
      <c r="O1698" s="5">
        <v>10438</v>
      </c>
      <c r="P1698" s="5">
        <v>261</v>
      </c>
      <c r="Q1698" s="5" t="s">
        <v>33</v>
      </c>
      <c r="R1698" s="5" t="s">
        <v>33</v>
      </c>
      <c r="S1698" s="5">
        <v>1207</v>
      </c>
      <c r="T1698" s="5">
        <v>2686</v>
      </c>
      <c r="U1698" s="5">
        <v>2094</v>
      </c>
      <c r="V1698" s="5">
        <v>388</v>
      </c>
      <c r="W1698" s="5">
        <v>24</v>
      </c>
      <c r="X1698" s="5">
        <v>12575</v>
      </c>
      <c r="Y1698" s="5">
        <v>935</v>
      </c>
    </row>
    <row r="1699" spans="1:25" x14ac:dyDescent="0.3">
      <c r="A1699" s="1">
        <v>4056999</v>
      </c>
      <c r="B1699" s="1" t="s">
        <v>31</v>
      </c>
      <c r="C1699" s="2"/>
      <c r="D1699" s="4" t="s">
        <v>85</v>
      </c>
      <c r="E1699" s="4">
        <v>4056999</v>
      </c>
      <c r="F1699" s="5">
        <v>395</v>
      </c>
      <c r="G1699" s="5">
        <v>332</v>
      </c>
      <c r="H1699" s="5">
        <v>738</v>
      </c>
      <c r="I1699" s="5">
        <v>8360</v>
      </c>
      <c r="J1699" s="5">
        <v>1240</v>
      </c>
      <c r="K1699" s="5" t="s">
        <v>33</v>
      </c>
      <c r="L1699" s="5">
        <v>11065</v>
      </c>
      <c r="M1699" s="5">
        <v>74029</v>
      </c>
      <c r="N1699" s="5">
        <v>1434</v>
      </c>
      <c r="O1699" s="5">
        <v>6626</v>
      </c>
      <c r="P1699" s="5">
        <v>438</v>
      </c>
      <c r="Q1699" s="5" t="s">
        <v>33</v>
      </c>
      <c r="R1699" s="5" t="s">
        <v>33</v>
      </c>
      <c r="S1699" s="5">
        <v>1517</v>
      </c>
      <c r="T1699" s="5">
        <v>3448</v>
      </c>
      <c r="U1699" s="5">
        <v>2142</v>
      </c>
      <c r="V1699" s="5">
        <v>822</v>
      </c>
      <c r="W1699" s="5">
        <v>37</v>
      </c>
      <c r="X1699" s="5">
        <v>12415</v>
      </c>
      <c r="Y1699" s="5">
        <v>632</v>
      </c>
    </row>
    <row r="1700" spans="1:25" x14ac:dyDescent="0.3">
      <c r="A1700" s="1">
        <v>4625922</v>
      </c>
      <c r="B1700" s="1" t="s">
        <v>0</v>
      </c>
      <c r="C1700" s="2"/>
      <c r="D1700" s="4" t="s">
        <v>86</v>
      </c>
      <c r="E1700" s="4">
        <v>4625922</v>
      </c>
      <c r="F1700" s="5">
        <v>0</v>
      </c>
      <c r="G1700" s="5">
        <v>0</v>
      </c>
      <c r="H1700" s="5">
        <v>32628</v>
      </c>
      <c r="I1700" s="5">
        <v>127</v>
      </c>
      <c r="J1700" s="5">
        <v>0</v>
      </c>
      <c r="K1700" s="5">
        <v>0</v>
      </c>
      <c r="L1700" s="5">
        <v>32756</v>
      </c>
      <c r="M1700" s="5">
        <v>0</v>
      </c>
      <c r="N1700" s="5">
        <v>0</v>
      </c>
      <c r="O1700" s="5">
        <v>835</v>
      </c>
      <c r="P1700" s="5">
        <v>265</v>
      </c>
      <c r="Q1700" s="5">
        <v>0</v>
      </c>
      <c r="R1700" s="5">
        <v>0</v>
      </c>
      <c r="S1700" s="5">
        <v>193</v>
      </c>
      <c r="T1700" s="5">
        <v>60</v>
      </c>
      <c r="U1700" s="5">
        <v>0</v>
      </c>
      <c r="V1700" s="5">
        <v>0</v>
      </c>
      <c r="W1700" s="5">
        <v>0</v>
      </c>
      <c r="X1700" s="5">
        <v>5298</v>
      </c>
      <c r="Y1700" s="5">
        <v>0</v>
      </c>
    </row>
    <row r="1701" spans="1:25" x14ac:dyDescent="0.3">
      <c r="A1701" s="1">
        <v>4625922</v>
      </c>
      <c r="B1701" s="1" t="s">
        <v>1</v>
      </c>
      <c r="C1701" s="2"/>
      <c r="D1701" s="4" t="s">
        <v>86</v>
      </c>
      <c r="E1701" s="4">
        <v>4625922</v>
      </c>
      <c r="F1701" s="5">
        <v>0</v>
      </c>
      <c r="G1701" s="5">
        <v>0</v>
      </c>
      <c r="H1701" s="5">
        <v>11558</v>
      </c>
      <c r="I1701" s="5">
        <v>6403</v>
      </c>
      <c r="J1701" s="5">
        <v>24</v>
      </c>
      <c r="K1701" s="5">
        <v>0</v>
      </c>
      <c r="L1701" s="5">
        <v>17985</v>
      </c>
      <c r="M1701" s="5">
        <v>0</v>
      </c>
      <c r="N1701" s="5">
        <v>0</v>
      </c>
      <c r="O1701" s="5">
        <v>916</v>
      </c>
      <c r="P1701" s="5">
        <v>21</v>
      </c>
      <c r="Q1701" s="5">
        <v>0</v>
      </c>
      <c r="R1701" s="5">
        <v>0</v>
      </c>
      <c r="S1701" s="5">
        <v>218</v>
      </c>
      <c r="T1701" s="5">
        <v>111</v>
      </c>
      <c r="U1701" s="5">
        <v>0</v>
      </c>
      <c r="V1701" s="5">
        <v>0</v>
      </c>
      <c r="W1701" s="5">
        <v>2</v>
      </c>
      <c r="X1701" s="5">
        <v>4465</v>
      </c>
      <c r="Y1701" s="5">
        <v>0</v>
      </c>
    </row>
    <row r="1702" spans="1:25" x14ac:dyDescent="0.3">
      <c r="A1702" s="1">
        <v>4625922</v>
      </c>
      <c r="B1702" s="1" t="s">
        <v>2</v>
      </c>
      <c r="C1702" s="2"/>
      <c r="D1702" s="4" t="s">
        <v>86</v>
      </c>
      <c r="E1702" s="4">
        <v>4625922</v>
      </c>
      <c r="F1702" s="5">
        <v>0</v>
      </c>
      <c r="G1702" s="5">
        <v>0</v>
      </c>
      <c r="H1702" s="5">
        <v>0</v>
      </c>
      <c r="I1702" s="5">
        <v>12210</v>
      </c>
      <c r="J1702" s="5">
        <v>0</v>
      </c>
      <c r="K1702" s="5">
        <v>0</v>
      </c>
      <c r="L1702" s="5">
        <v>12210</v>
      </c>
      <c r="M1702" s="5">
        <v>0</v>
      </c>
      <c r="N1702" s="5">
        <v>0</v>
      </c>
      <c r="O1702" s="5">
        <v>73</v>
      </c>
      <c r="P1702" s="5">
        <v>3</v>
      </c>
      <c r="Q1702" s="5">
        <v>0</v>
      </c>
      <c r="R1702" s="5">
        <v>0</v>
      </c>
      <c r="S1702" s="5">
        <v>385</v>
      </c>
      <c r="T1702" s="5">
        <v>488</v>
      </c>
      <c r="U1702" s="5">
        <v>0</v>
      </c>
      <c r="V1702" s="5">
        <v>0</v>
      </c>
      <c r="W1702" s="5">
        <v>0</v>
      </c>
      <c r="X1702" s="5">
        <v>736</v>
      </c>
      <c r="Y1702" s="5">
        <v>0</v>
      </c>
    </row>
    <row r="1703" spans="1:25" x14ac:dyDescent="0.3">
      <c r="A1703" s="1">
        <v>4625922</v>
      </c>
      <c r="B1703" s="1" t="s">
        <v>3</v>
      </c>
      <c r="C1703" s="2"/>
      <c r="D1703" s="4" t="s">
        <v>86</v>
      </c>
      <c r="E1703" s="4">
        <v>4625922</v>
      </c>
      <c r="F1703" s="5">
        <v>0</v>
      </c>
      <c r="G1703" s="5">
        <v>0</v>
      </c>
      <c r="H1703" s="5">
        <v>0</v>
      </c>
      <c r="I1703" s="5">
        <v>39342</v>
      </c>
      <c r="J1703" s="5">
        <v>0</v>
      </c>
      <c r="K1703" s="5">
        <v>0</v>
      </c>
      <c r="L1703" s="5">
        <v>39342</v>
      </c>
      <c r="M1703" s="5">
        <v>0</v>
      </c>
      <c r="N1703" s="5">
        <v>0</v>
      </c>
      <c r="O1703" s="5">
        <v>-78</v>
      </c>
      <c r="P1703" s="5">
        <v>0</v>
      </c>
      <c r="Q1703" s="5">
        <v>0</v>
      </c>
      <c r="R1703" s="5">
        <v>0</v>
      </c>
      <c r="S1703" s="5">
        <v>180</v>
      </c>
      <c r="T1703" s="5">
        <v>66</v>
      </c>
      <c r="U1703" s="5">
        <v>0</v>
      </c>
      <c r="V1703" s="5">
        <v>0</v>
      </c>
      <c r="W1703" s="5">
        <v>0</v>
      </c>
      <c r="X1703" s="5">
        <v>-13087</v>
      </c>
      <c r="Y1703" s="5">
        <v>0</v>
      </c>
    </row>
    <row r="1704" spans="1:25" x14ac:dyDescent="0.3">
      <c r="A1704" s="1">
        <v>4625922</v>
      </c>
      <c r="B1704" s="1" t="s">
        <v>4</v>
      </c>
      <c r="C1704" s="2"/>
      <c r="D1704" s="4" t="s">
        <v>86</v>
      </c>
      <c r="E1704" s="4">
        <v>4625922</v>
      </c>
      <c r="F1704" s="5" t="s">
        <v>33</v>
      </c>
      <c r="G1704" s="5" t="s">
        <v>33</v>
      </c>
      <c r="H1704" s="5" t="s">
        <v>33</v>
      </c>
      <c r="I1704" s="5" t="s">
        <v>33</v>
      </c>
      <c r="J1704" s="5" t="s">
        <v>33</v>
      </c>
      <c r="K1704" s="5" t="s">
        <v>33</v>
      </c>
      <c r="L1704" s="5" t="s">
        <v>33</v>
      </c>
      <c r="M1704" s="5" t="s">
        <v>33</v>
      </c>
      <c r="N1704" s="5" t="s">
        <v>33</v>
      </c>
      <c r="O1704" s="5" t="s">
        <v>33</v>
      </c>
      <c r="P1704" s="5" t="s">
        <v>33</v>
      </c>
      <c r="Q1704" s="5" t="s">
        <v>33</v>
      </c>
      <c r="R1704" s="5" t="s">
        <v>33</v>
      </c>
      <c r="S1704" s="5" t="s">
        <v>33</v>
      </c>
      <c r="T1704" s="5" t="s">
        <v>33</v>
      </c>
      <c r="U1704" s="5" t="s">
        <v>33</v>
      </c>
      <c r="V1704" s="5" t="s">
        <v>33</v>
      </c>
      <c r="W1704" s="5" t="s">
        <v>33</v>
      </c>
      <c r="X1704" s="5" t="s">
        <v>33</v>
      </c>
      <c r="Y1704" s="5" t="s">
        <v>33</v>
      </c>
    </row>
    <row r="1705" spans="1:25" x14ac:dyDescent="0.3">
      <c r="A1705" s="1">
        <v>4625922</v>
      </c>
      <c r="B1705" s="1" t="s">
        <v>5</v>
      </c>
      <c r="C1705" s="2"/>
      <c r="D1705" s="4" t="s">
        <v>86</v>
      </c>
      <c r="E1705" s="4">
        <v>4625922</v>
      </c>
      <c r="F1705" s="5" t="s">
        <v>33</v>
      </c>
      <c r="G1705" s="5" t="s">
        <v>33</v>
      </c>
      <c r="H1705" s="5" t="s">
        <v>33</v>
      </c>
      <c r="I1705" s="5" t="s">
        <v>33</v>
      </c>
      <c r="J1705" s="5" t="s">
        <v>33</v>
      </c>
      <c r="K1705" s="5" t="s">
        <v>33</v>
      </c>
      <c r="L1705" s="5" t="s">
        <v>33</v>
      </c>
      <c r="M1705" s="5" t="s">
        <v>33</v>
      </c>
      <c r="N1705" s="5" t="s">
        <v>33</v>
      </c>
      <c r="O1705" s="5" t="s">
        <v>33</v>
      </c>
      <c r="P1705" s="5" t="s">
        <v>33</v>
      </c>
      <c r="Q1705" s="5" t="s">
        <v>33</v>
      </c>
      <c r="R1705" s="5" t="s">
        <v>33</v>
      </c>
      <c r="S1705" s="5" t="s">
        <v>33</v>
      </c>
      <c r="T1705" s="5" t="s">
        <v>33</v>
      </c>
      <c r="U1705" s="5" t="s">
        <v>33</v>
      </c>
      <c r="V1705" s="5" t="s">
        <v>33</v>
      </c>
      <c r="W1705" s="5" t="s">
        <v>33</v>
      </c>
      <c r="X1705" s="5" t="s">
        <v>33</v>
      </c>
      <c r="Y1705" s="5" t="s">
        <v>33</v>
      </c>
    </row>
    <row r="1706" spans="1:25" x14ac:dyDescent="0.3">
      <c r="A1706" s="1">
        <v>4625922</v>
      </c>
      <c r="B1706" s="1" t="s">
        <v>6</v>
      </c>
      <c r="C1706" s="2"/>
      <c r="D1706" s="4" t="s">
        <v>86</v>
      </c>
      <c r="E1706" s="4">
        <v>4625922</v>
      </c>
      <c r="F1706" s="5" t="s">
        <v>33</v>
      </c>
      <c r="G1706" s="5" t="s">
        <v>33</v>
      </c>
      <c r="H1706" s="5" t="s">
        <v>33</v>
      </c>
      <c r="I1706" s="5" t="s">
        <v>33</v>
      </c>
      <c r="J1706" s="5" t="s">
        <v>33</v>
      </c>
      <c r="K1706" s="5" t="s">
        <v>33</v>
      </c>
      <c r="L1706" s="5" t="s">
        <v>33</v>
      </c>
      <c r="M1706" s="5" t="s">
        <v>33</v>
      </c>
      <c r="N1706" s="5" t="s">
        <v>33</v>
      </c>
      <c r="O1706" s="5" t="s">
        <v>33</v>
      </c>
      <c r="P1706" s="5" t="s">
        <v>33</v>
      </c>
      <c r="Q1706" s="5" t="s">
        <v>33</v>
      </c>
      <c r="R1706" s="5" t="s">
        <v>33</v>
      </c>
      <c r="S1706" s="5" t="s">
        <v>33</v>
      </c>
      <c r="T1706" s="5" t="s">
        <v>33</v>
      </c>
      <c r="U1706" s="5" t="s">
        <v>33</v>
      </c>
      <c r="V1706" s="5" t="s">
        <v>33</v>
      </c>
      <c r="W1706" s="5" t="s">
        <v>33</v>
      </c>
      <c r="X1706" s="5" t="s">
        <v>33</v>
      </c>
      <c r="Y1706" s="5" t="s">
        <v>33</v>
      </c>
    </row>
    <row r="1707" spans="1:25" x14ac:dyDescent="0.3">
      <c r="A1707" s="1">
        <v>4625922</v>
      </c>
      <c r="B1707" s="1" t="s">
        <v>7</v>
      </c>
      <c r="C1707" s="2"/>
      <c r="D1707" s="4" t="s">
        <v>86</v>
      </c>
      <c r="E1707" s="4">
        <v>4625922</v>
      </c>
      <c r="F1707" s="5" t="s">
        <v>33</v>
      </c>
      <c r="G1707" s="5" t="s">
        <v>33</v>
      </c>
      <c r="H1707" s="5" t="s">
        <v>33</v>
      </c>
      <c r="I1707" s="5" t="s">
        <v>33</v>
      </c>
      <c r="J1707" s="5" t="s">
        <v>33</v>
      </c>
      <c r="K1707" s="5" t="s">
        <v>33</v>
      </c>
      <c r="L1707" s="5" t="s">
        <v>33</v>
      </c>
      <c r="M1707" s="5" t="s">
        <v>33</v>
      </c>
      <c r="N1707" s="5" t="s">
        <v>33</v>
      </c>
      <c r="O1707" s="5" t="s">
        <v>33</v>
      </c>
      <c r="P1707" s="5" t="s">
        <v>33</v>
      </c>
      <c r="Q1707" s="5" t="s">
        <v>33</v>
      </c>
      <c r="R1707" s="5" t="s">
        <v>33</v>
      </c>
      <c r="S1707" s="5" t="s">
        <v>33</v>
      </c>
      <c r="T1707" s="5" t="s">
        <v>33</v>
      </c>
      <c r="U1707" s="5" t="s">
        <v>33</v>
      </c>
      <c r="V1707" s="5" t="s">
        <v>33</v>
      </c>
      <c r="W1707" s="5" t="s">
        <v>33</v>
      </c>
      <c r="X1707" s="5" t="s">
        <v>33</v>
      </c>
      <c r="Y1707" s="5" t="s">
        <v>33</v>
      </c>
    </row>
    <row r="1708" spans="1:25" x14ac:dyDescent="0.3">
      <c r="A1708" s="1">
        <v>4625922</v>
      </c>
      <c r="B1708" s="1" t="s">
        <v>8</v>
      </c>
      <c r="C1708" s="2"/>
      <c r="D1708" s="4" t="s">
        <v>86</v>
      </c>
      <c r="E1708" s="4">
        <v>4625922</v>
      </c>
      <c r="F1708" s="5" t="s">
        <v>33</v>
      </c>
      <c r="G1708" s="5" t="s">
        <v>33</v>
      </c>
      <c r="H1708" s="5" t="s">
        <v>33</v>
      </c>
      <c r="I1708" s="5" t="s">
        <v>33</v>
      </c>
      <c r="J1708" s="5" t="s">
        <v>33</v>
      </c>
      <c r="K1708" s="5" t="s">
        <v>33</v>
      </c>
      <c r="L1708" s="5" t="s">
        <v>33</v>
      </c>
      <c r="M1708" s="5" t="s">
        <v>33</v>
      </c>
      <c r="N1708" s="5" t="s">
        <v>33</v>
      </c>
      <c r="O1708" s="5" t="s">
        <v>33</v>
      </c>
      <c r="P1708" s="5" t="s">
        <v>33</v>
      </c>
      <c r="Q1708" s="5" t="s">
        <v>33</v>
      </c>
      <c r="R1708" s="5" t="s">
        <v>33</v>
      </c>
      <c r="S1708" s="5" t="s">
        <v>33</v>
      </c>
      <c r="T1708" s="5" t="s">
        <v>33</v>
      </c>
      <c r="U1708" s="5" t="s">
        <v>33</v>
      </c>
      <c r="V1708" s="5" t="s">
        <v>33</v>
      </c>
      <c r="W1708" s="5" t="s">
        <v>33</v>
      </c>
      <c r="X1708" s="5" t="s">
        <v>33</v>
      </c>
      <c r="Y1708" s="5" t="s">
        <v>33</v>
      </c>
    </row>
    <row r="1709" spans="1:25" x14ac:dyDescent="0.3">
      <c r="A1709" s="1">
        <v>4625922</v>
      </c>
      <c r="B1709" s="1" t="s">
        <v>9</v>
      </c>
      <c r="C1709" s="2"/>
      <c r="D1709" s="4" t="s">
        <v>86</v>
      </c>
      <c r="E1709" s="4">
        <v>4625922</v>
      </c>
      <c r="F1709" s="5" t="s">
        <v>33</v>
      </c>
      <c r="G1709" s="5" t="s">
        <v>33</v>
      </c>
      <c r="H1709" s="5" t="s">
        <v>33</v>
      </c>
      <c r="I1709" s="5" t="s">
        <v>33</v>
      </c>
      <c r="J1709" s="5" t="s">
        <v>33</v>
      </c>
      <c r="K1709" s="5" t="s">
        <v>33</v>
      </c>
      <c r="L1709" s="5" t="s">
        <v>33</v>
      </c>
      <c r="M1709" s="5" t="s">
        <v>33</v>
      </c>
      <c r="N1709" s="5" t="s">
        <v>33</v>
      </c>
      <c r="O1709" s="5" t="s">
        <v>33</v>
      </c>
      <c r="P1709" s="5" t="s">
        <v>33</v>
      </c>
      <c r="Q1709" s="5" t="s">
        <v>33</v>
      </c>
      <c r="R1709" s="5" t="s">
        <v>33</v>
      </c>
      <c r="S1709" s="5" t="s">
        <v>33</v>
      </c>
      <c r="T1709" s="5" t="s">
        <v>33</v>
      </c>
      <c r="U1709" s="5" t="s">
        <v>33</v>
      </c>
      <c r="V1709" s="5" t="s">
        <v>33</v>
      </c>
      <c r="W1709" s="5" t="s">
        <v>33</v>
      </c>
      <c r="X1709" s="5" t="s">
        <v>33</v>
      </c>
      <c r="Y1709" s="5" t="s">
        <v>33</v>
      </c>
    </row>
    <row r="1710" spans="1:25" x14ac:dyDescent="0.3">
      <c r="A1710" s="1">
        <v>4625922</v>
      </c>
      <c r="B1710" s="1" t="s">
        <v>10</v>
      </c>
      <c r="C1710" s="2"/>
      <c r="D1710" s="4" t="s">
        <v>86</v>
      </c>
      <c r="E1710" s="4">
        <v>4625922</v>
      </c>
      <c r="F1710" s="5" t="s">
        <v>33</v>
      </c>
      <c r="G1710" s="5" t="s">
        <v>33</v>
      </c>
      <c r="H1710" s="5" t="s">
        <v>33</v>
      </c>
      <c r="I1710" s="5" t="s">
        <v>33</v>
      </c>
      <c r="J1710" s="5" t="s">
        <v>33</v>
      </c>
      <c r="K1710" s="5" t="s">
        <v>33</v>
      </c>
      <c r="L1710" s="5" t="s">
        <v>33</v>
      </c>
      <c r="M1710" s="5" t="s">
        <v>33</v>
      </c>
      <c r="N1710" s="5" t="s">
        <v>33</v>
      </c>
      <c r="O1710" s="5" t="s">
        <v>33</v>
      </c>
      <c r="P1710" s="5" t="s">
        <v>33</v>
      </c>
      <c r="Q1710" s="5" t="s">
        <v>33</v>
      </c>
      <c r="R1710" s="5" t="s">
        <v>33</v>
      </c>
      <c r="S1710" s="5" t="s">
        <v>33</v>
      </c>
      <c r="T1710" s="5" t="s">
        <v>33</v>
      </c>
      <c r="U1710" s="5" t="s">
        <v>33</v>
      </c>
      <c r="V1710" s="5" t="s">
        <v>33</v>
      </c>
      <c r="W1710" s="5" t="s">
        <v>33</v>
      </c>
      <c r="X1710" s="5" t="s">
        <v>33</v>
      </c>
      <c r="Y1710" s="5" t="s">
        <v>33</v>
      </c>
    </row>
    <row r="1711" spans="1:25" x14ac:dyDescent="0.3">
      <c r="A1711" s="1">
        <v>4625922</v>
      </c>
      <c r="B1711" s="1" t="s">
        <v>11</v>
      </c>
      <c r="C1711" s="2"/>
      <c r="D1711" s="4" t="s">
        <v>86</v>
      </c>
      <c r="E1711" s="4">
        <v>4625922</v>
      </c>
      <c r="F1711" s="5" t="s">
        <v>33</v>
      </c>
      <c r="G1711" s="5" t="s">
        <v>33</v>
      </c>
      <c r="H1711" s="5" t="s">
        <v>33</v>
      </c>
      <c r="I1711" s="5" t="s">
        <v>33</v>
      </c>
      <c r="J1711" s="5" t="s">
        <v>33</v>
      </c>
      <c r="K1711" s="5" t="s">
        <v>33</v>
      </c>
      <c r="L1711" s="5" t="s">
        <v>33</v>
      </c>
      <c r="M1711" s="5" t="s">
        <v>33</v>
      </c>
      <c r="N1711" s="5" t="s">
        <v>33</v>
      </c>
      <c r="O1711" s="5" t="s">
        <v>33</v>
      </c>
      <c r="P1711" s="5" t="s">
        <v>33</v>
      </c>
      <c r="Q1711" s="5" t="s">
        <v>33</v>
      </c>
      <c r="R1711" s="5" t="s">
        <v>33</v>
      </c>
      <c r="S1711" s="5" t="s">
        <v>33</v>
      </c>
      <c r="T1711" s="5" t="s">
        <v>33</v>
      </c>
      <c r="U1711" s="5" t="s">
        <v>33</v>
      </c>
      <c r="V1711" s="5" t="s">
        <v>33</v>
      </c>
      <c r="W1711" s="5" t="s">
        <v>33</v>
      </c>
      <c r="X1711" s="5" t="s">
        <v>33</v>
      </c>
      <c r="Y1711" s="5" t="s">
        <v>33</v>
      </c>
    </row>
    <row r="1712" spans="1:25" x14ac:dyDescent="0.3">
      <c r="A1712" s="1">
        <v>4625922</v>
      </c>
      <c r="B1712" s="1" t="s">
        <v>12</v>
      </c>
      <c r="C1712" s="2"/>
      <c r="D1712" s="4" t="s">
        <v>86</v>
      </c>
      <c r="E1712" s="4">
        <v>4625922</v>
      </c>
      <c r="F1712" s="5" t="s">
        <v>33</v>
      </c>
      <c r="G1712" s="5" t="s">
        <v>33</v>
      </c>
      <c r="H1712" s="5" t="s">
        <v>33</v>
      </c>
      <c r="I1712" s="5" t="s">
        <v>33</v>
      </c>
      <c r="J1712" s="5" t="s">
        <v>33</v>
      </c>
      <c r="K1712" s="5" t="s">
        <v>33</v>
      </c>
      <c r="L1712" s="5" t="s">
        <v>33</v>
      </c>
      <c r="M1712" s="5" t="s">
        <v>33</v>
      </c>
      <c r="N1712" s="5" t="s">
        <v>33</v>
      </c>
      <c r="O1712" s="5" t="s">
        <v>33</v>
      </c>
      <c r="P1712" s="5" t="s">
        <v>33</v>
      </c>
      <c r="Q1712" s="5" t="s">
        <v>33</v>
      </c>
      <c r="R1712" s="5" t="s">
        <v>33</v>
      </c>
      <c r="S1712" s="5" t="s">
        <v>33</v>
      </c>
      <c r="T1712" s="5" t="s">
        <v>33</v>
      </c>
      <c r="U1712" s="5" t="s">
        <v>33</v>
      </c>
      <c r="V1712" s="5" t="s">
        <v>33</v>
      </c>
      <c r="W1712" s="5" t="s">
        <v>33</v>
      </c>
      <c r="X1712" s="5" t="s">
        <v>33</v>
      </c>
      <c r="Y1712" s="5" t="s">
        <v>33</v>
      </c>
    </row>
    <row r="1713" spans="1:25" x14ac:dyDescent="0.3">
      <c r="A1713" s="1">
        <v>4625922</v>
      </c>
      <c r="B1713" s="1" t="s">
        <v>13</v>
      </c>
      <c r="C1713" s="2"/>
      <c r="D1713" s="4" t="s">
        <v>86</v>
      </c>
      <c r="E1713" s="4">
        <v>4625922</v>
      </c>
      <c r="F1713" s="5" t="s">
        <v>33</v>
      </c>
      <c r="G1713" s="5" t="s">
        <v>33</v>
      </c>
      <c r="H1713" s="5" t="s">
        <v>33</v>
      </c>
      <c r="I1713" s="5" t="s">
        <v>33</v>
      </c>
      <c r="J1713" s="5" t="s">
        <v>33</v>
      </c>
      <c r="K1713" s="5" t="s">
        <v>33</v>
      </c>
      <c r="L1713" s="5" t="s">
        <v>33</v>
      </c>
      <c r="M1713" s="5" t="s">
        <v>33</v>
      </c>
      <c r="N1713" s="5" t="s">
        <v>33</v>
      </c>
      <c r="O1713" s="5" t="s">
        <v>33</v>
      </c>
      <c r="P1713" s="5" t="s">
        <v>33</v>
      </c>
      <c r="Q1713" s="5" t="s">
        <v>33</v>
      </c>
      <c r="R1713" s="5" t="s">
        <v>33</v>
      </c>
      <c r="S1713" s="5" t="s">
        <v>33</v>
      </c>
      <c r="T1713" s="5" t="s">
        <v>33</v>
      </c>
      <c r="U1713" s="5" t="s">
        <v>33</v>
      </c>
      <c r="V1713" s="5" t="s">
        <v>33</v>
      </c>
      <c r="W1713" s="5" t="s">
        <v>33</v>
      </c>
      <c r="X1713" s="5" t="s">
        <v>33</v>
      </c>
      <c r="Y1713" s="5" t="s">
        <v>33</v>
      </c>
    </row>
    <row r="1714" spans="1:25" x14ac:dyDescent="0.3">
      <c r="A1714" s="1">
        <v>4625922</v>
      </c>
      <c r="B1714" s="1" t="s">
        <v>14</v>
      </c>
      <c r="C1714" s="2"/>
      <c r="D1714" s="4" t="s">
        <v>86</v>
      </c>
      <c r="E1714" s="4">
        <v>4625922</v>
      </c>
      <c r="F1714" s="5" t="s">
        <v>33</v>
      </c>
      <c r="G1714" s="5" t="s">
        <v>33</v>
      </c>
      <c r="H1714" s="5" t="s">
        <v>33</v>
      </c>
      <c r="I1714" s="5" t="s">
        <v>33</v>
      </c>
      <c r="J1714" s="5" t="s">
        <v>33</v>
      </c>
      <c r="K1714" s="5" t="s">
        <v>33</v>
      </c>
      <c r="L1714" s="5" t="s">
        <v>33</v>
      </c>
      <c r="M1714" s="5" t="s">
        <v>33</v>
      </c>
      <c r="N1714" s="5" t="s">
        <v>33</v>
      </c>
      <c r="O1714" s="5" t="s">
        <v>33</v>
      </c>
      <c r="P1714" s="5" t="s">
        <v>33</v>
      </c>
      <c r="Q1714" s="5" t="s">
        <v>33</v>
      </c>
      <c r="R1714" s="5" t="s">
        <v>33</v>
      </c>
      <c r="S1714" s="5" t="s">
        <v>33</v>
      </c>
      <c r="T1714" s="5" t="s">
        <v>33</v>
      </c>
      <c r="U1714" s="5" t="s">
        <v>33</v>
      </c>
      <c r="V1714" s="5" t="s">
        <v>33</v>
      </c>
      <c r="W1714" s="5" t="s">
        <v>33</v>
      </c>
      <c r="X1714" s="5" t="s">
        <v>33</v>
      </c>
      <c r="Y1714" s="5" t="s">
        <v>33</v>
      </c>
    </row>
    <row r="1715" spans="1:25" x14ac:dyDescent="0.3">
      <c r="A1715" s="1">
        <v>4625922</v>
      </c>
      <c r="B1715" s="1" t="s">
        <v>15</v>
      </c>
      <c r="C1715" s="2"/>
      <c r="D1715" s="4" t="s">
        <v>86</v>
      </c>
      <c r="E1715" s="4">
        <v>4625922</v>
      </c>
      <c r="F1715" s="5" t="s">
        <v>33</v>
      </c>
      <c r="G1715" s="5" t="s">
        <v>33</v>
      </c>
      <c r="H1715" s="5" t="s">
        <v>33</v>
      </c>
      <c r="I1715" s="5" t="s">
        <v>33</v>
      </c>
      <c r="J1715" s="5" t="s">
        <v>33</v>
      </c>
      <c r="K1715" s="5" t="s">
        <v>33</v>
      </c>
      <c r="L1715" s="5" t="s">
        <v>33</v>
      </c>
      <c r="M1715" s="5" t="s">
        <v>33</v>
      </c>
      <c r="N1715" s="5" t="s">
        <v>33</v>
      </c>
      <c r="O1715" s="5" t="s">
        <v>33</v>
      </c>
      <c r="P1715" s="5" t="s">
        <v>33</v>
      </c>
      <c r="Q1715" s="5" t="s">
        <v>33</v>
      </c>
      <c r="R1715" s="5" t="s">
        <v>33</v>
      </c>
      <c r="S1715" s="5" t="s">
        <v>33</v>
      </c>
      <c r="T1715" s="5" t="s">
        <v>33</v>
      </c>
      <c r="U1715" s="5" t="s">
        <v>33</v>
      </c>
      <c r="V1715" s="5" t="s">
        <v>33</v>
      </c>
      <c r="W1715" s="5" t="s">
        <v>33</v>
      </c>
      <c r="X1715" s="5" t="s">
        <v>33</v>
      </c>
      <c r="Y1715" s="5" t="s">
        <v>33</v>
      </c>
    </row>
    <row r="1716" spans="1:25" x14ac:dyDescent="0.3">
      <c r="A1716" s="1">
        <v>4625922</v>
      </c>
      <c r="B1716" s="1" t="s">
        <v>16</v>
      </c>
      <c r="C1716" s="2"/>
      <c r="D1716" s="4" t="s">
        <v>86</v>
      </c>
      <c r="E1716" s="4">
        <v>4625922</v>
      </c>
      <c r="F1716" s="5" t="s">
        <v>33</v>
      </c>
      <c r="G1716" s="5" t="s">
        <v>33</v>
      </c>
      <c r="H1716" s="5" t="s">
        <v>33</v>
      </c>
      <c r="I1716" s="5" t="s">
        <v>33</v>
      </c>
      <c r="J1716" s="5" t="s">
        <v>33</v>
      </c>
      <c r="K1716" s="5" t="s">
        <v>33</v>
      </c>
      <c r="L1716" s="5" t="s">
        <v>33</v>
      </c>
      <c r="M1716" s="5" t="s">
        <v>33</v>
      </c>
      <c r="N1716" s="5" t="s">
        <v>33</v>
      </c>
      <c r="O1716" s="5" t="s">
        <v>33</v>
      </c>
      <c r="P1716" s="5" t="s">
        <v>33</v>
      </c>
      <c r="Q1716" s="5" t="s">
        <v>33</v>
      </c>
      <c r="R1716" s="5" t="s">
        <v>33</v>
      </c>
      <c r="S1716" s="5" t="s">
        <v>33</v>
      </c>
      <c r="T1716" s="5" t="s">
        <v>33</v>
      </c>
      <c r="U1716" s="5" t="s">
        <v>33</v>
      </c>
      <c r="V1716" s="5" t="s">
        <v>33</v>
      </c>
      <c r="W1716" s="5" t="s">
        <v>33</v>
      </c>
      <c r="X1716" s="5" t="s">
        <v>33</v>
      </c>
      <c r="Y1716" s="5" t="s">
        <v>33</v>
      </c>
    </row>
    <row r="1717" spans="1:25" x14ac:dyDescent="0.3">
      <c r="A1717" s="1">
        <v>4625922</v>
      </c>
      <c r="B1717" s="1" t="s">
        <v>17</v>
      </c>
      <c r="C1717" s="2"/>
      <c r="D1717" s="4" t="s">
        <v>86</v>
      </c>
      <c r="E1717" s="4">
        <v>4625922</v>
      </c>
      <c r="F1717" s="5" t="s">
        <v>33</v>
      </c>
      <c r="G1717" s="5" t="s">
        <v>33</v>
      </c>
      <c r="H1717" s="5" t="s">
        <v>33</v>
      </c>
      <c r="I1717" s="5" t="s">
        <v>33</v>
      </c>
      <c r="J1717" s="5" t="s">
        <v>33</v>
      </c>
      <c r="K1717" s="5" t="s">
        <v>33</v>
      </c>
      <c r="L1717" s="5" t="s">
        <v>33</v>
      </c>
      <c r="M1717" s="5" t="s">
        <v>33</v>
      </c>
      <c r="N1717" s="5" t="s">
        <v>33</v>
      </c>
      <c r="O1717" s="5" t="s">
        <v>33</v>
      </c>
      <c r="P1717" s="5" t="s">
        <v>33</v>
      </c>
      <c r="Q1717" s="5" t="s">
        <v>33</v>
      </c>
      <c r="R1717" s="5" t="s">
        <v>33</v>
      </c>
      <c r="S1717" s="5" t="s">
        <v>33</v>
      </c>
      <c r="T1717" s="5" t="s">
        <v>33</v>
      </c>
      <c r="U1717" s="5" t="s">
        <v>33</v>
      </c>
      <c r="V1717" s="5" t="s">
        <v>33</v>
      </c>
      <c r="W1717" s="5" t="s">
        <v>33</v>
      </c>
      <c r="X1717" s="5" t="s">
        <v>33</v>
      </c>
      <c r="Y1717" s="5" t="s">
        <v>33</v>
      </c>
    </row>
    <row r="1718" spans="1:25" x14ac:dyDescent="0.3">
      <c r="A1718" s="1">
        <v>4625922</v>
      </c>
      <c r="B1718" s="1" t="s">
        <v>18</v>
      </c>
      <c r="C1718" s="2"/>
      <c r="D1718" s="4" t="s">
        <v>86</v>
      </c>
      <c r="E1718" s="4">
        <v>4625922</v>
      </c>
      <c r="F1718" s="5" t="s">
        <v>33</v>
      </c>
      <c r="G1718" s="5" t="s">
        <v>33</v>
      </c>
      <c r="H1718" s="5" t="s">
        <v>33</v>
      </c>
      <c r="I1718" s="5" t="s">
        <v>33</v>
      </c>
      <c r="J1718" s="5" t="s">
        <v>33</v>
      </c>
      <c r="K1718" s="5" t="s">
        <v>33</v>
      </c>
      <c r="L1718" s="5" t="s">
        <v>33</v>
      </c>
      <c r="M1718" s="5" t="s">
        <v>33</v>
      </c>
      <c r="N1718" s="5" t="s">
        <v>33</v>
      </c>
      <c r="O1718" s="5" t="s">
        <v>33</v>
      </c>
      <c r="P1718" s="5" t="s">
        <v>33</v>
      </c>
      <c r="Q1718" s="5" t="s">
        <v>33</v>
      </c>
      <c r="R1718" s="5" t="s">
        <v>33</v>
      </c>
      <c r="S1718" s="5" t="s">
        <v>33</v>
      </c>
      <c r="T1718" s="5" t="s">
        <v>33</v>
      </c>
      <c r="U1718" s="5" t="s">
        <v>33</v>
      </c>
      <c r="V1718" s="5" t="s">
        <v>33</v>
      </c>
      <c r="W1718" s="5" t="s">
        <v>33</v>
      </c>
      <c r="X1718" s="5" t="s">
        <v>33</v>
      </c>
      <c r="Y1718" s="5" t="s">
        <v>33</v>
      </c>
    </row>
    <row r="1719" spans="1:25" x14ac:dyDescent="0.3">
      <c r="A1719" s="1">
        <v>4625922</v>
      </c>
      <c r="B1719" s="1" t="s">
        <v>19</v>
      </c>
      <c r="C1719" s="2"/>
      <c r="D1719" s="4" t="s">
        <v>86</v>
      </c>
      <c r="E1719" s="4">
        <v>4625922</v>
      </c>
      <c r="F1719" s="5" t="s">
        <v>33</v>
      </c>
      <c r="G1719" s="5" t="s">
        <v>33</v>
      </c>
      <c r="H1719" s="5" t="s">
        <v>33</v>
      </c>
      <c r="I1719" s="5" t="s">
        <v>33</v>
      </c>
      <c r="J1719" s="5" t="s">
        <v>33</v>
      </c>
      <c r="K1719" s="5" t="s">
        <v>33</v>
      </c>
      <c r="L1719" s="5" t="s">
        <v>33</v>
      </c>
      <c r="M1719" s="5" t="s">
        <v>33</v>
      </c>
      <c r="N1719" s="5" t="s">
        <v>33</v>
      </c>
      <c r="O1719" s="5" t="s">
        <v>33</v>
      </c>
      <c r="P1719" s="5" t="s">
        <v>33</v>
      </c>
      <c r="Q1719" s="5" t="s">
        <v>33</v>
      </c>
      <c r="R1719" s="5" t="s">
        <v>33</v>
      </c>
      <c r="S1719" s="5" t="s">
        <v>33</v>
      </c>
      <c r="T1719" s="5" t="s">
        <v>33</v>
      </c>
      <c r="U1719" s="5" t="s">
        <v>33</v>
      </c>
      <c r="V1719" s="5" t="s">
        <v>33</v>
      </c>
      <c r="W1719" s="5" t="s">
        <v>33</v>
      </c>
      <c r="X1719" s="5" t="s">
        <v>33</v>
      </c>
      <c r="Y1719" s="5" t="s">
        <v>33</v>
      </c>
    </row>
    <row r="1720" spans="1:25" x14ac:dyDescent="0.3">
      <c r="A1720" s="1">
        <v>4625922</v>
      </c>
      <c r="B1720" s="1" t="s">
        <v>20</v>
      </c>
      <c r="C1720" s="2"/>
      <c r="D1720" s="4" t="s">
        <v>86</v>
      </c>
      <c r="E1720" s="4">
        <v>4625922</v>
      </c>
      <c r="F1720" s="5" t="s">
        <v>33</v>
      </c>
      <c r="G1720" s="5" t="s">
        <v>33</v>
      </c>
      <c r="H1720" s="5" t="s">
        <v>33</v>
      </c>
      <c r="I1720" s="5" t="s">
        <v>33</v>
      </c>
      <c r="J1720" s="5" t="s">
        <v>33</v>
      </c>
      <c r="K1720" s="5" t="s">
        <v>33</v>
      </c>
      <c r="L1720" s="5" t="s">
        <v>33</v>
      </c>
      <c r="M1720" s="5" t="s">
        <v>33</v>
      </c>
      <c r="N1720" s="5" t="s">
        <v>33</v>
      </c>
      <c r="O1720" s="5" t="s">
        <v>33</v>
      </c>
      <c r="P1720" s="5" t="s">
        <v>33</v>
      </c>
      <c r="Q1720" s="5" t="s">
        <v>33</v>
      </c>
      <c r="R1720" s="5" t="s">
        <v>33</v>
      </c>
      <c r="S1720" s="5" t="s">
        <v>33</v>
      </c>
      <c r="T1720" s="5" t="s">
        <v>33</v>
      </c>
      <c r="U1720" s="5" t="s">
        <v>33</v>
      </c>
      <c r="V1720" s="5" t="s">
        <v>33</v>
      </c>
      <c r="W1720" s="5" t="s">
        <v>33</v>
      </c>
      <c r="X1720" s="5" t="s">
        <v>33</v>
      </c>
      <c r="Y1720" s="5" t="s">
        <v>33</v>
      </c>
    </row>
    <row r="1721" spans="1:25" x14ac:dyDescent="0.3">
      <c r="A1721" s="1">
        <v>4625922</v>
      </c>
      <c r="B1721" s="1" t="s">
        <v>21</v>
      </c>
      <c r="C1721" s="2"/>
      <c r="D1721" s="4" t="s">
        <v>86</v>
      </c>
      <c r="E1721" s="4">
        <v>4625922</v>
      </c>
      <c r="F1721" s="5" t="s">
        <v>33</v>
      </c>
      <c r="G1721" s="5" t="s">
        <v>33</v>
      </c>
      <c r="H1721" s="5" t="s">
        <v>33</v>
      </c>
      <c r="I1721" s="5" t="s">
        <v>33</v>
      </c>
      <c r="J1721" s="5" t="s">
        <v>33</v>
      </c>
      <c r="K1721" s="5" t="s">
        <v>33</v>
      </c>
      <c r="L1721" s="5" t="s">
        <v>33</v>
      </c>
      <c r="M1721" s="5" t="s">
        <v>33</v>
      </c>
      <c r="N1721" s="5" t="s">
        <v>33</v>
      </c>
      <c r="O1721" s="5" t="s">
        <v>33</v>
      </c>
      <c r="P1721" s="5" t="s">
        <v>33</v>
      </c>
      <c r="Q1721" s="5" t="s">
        <v>33</v>
      </c>
      <c r="R1721" s="5" t="s">
        <v>33</v>
      </c>
      <c r="S1721" s="5" t="s">
        <v>33</v>
      </c>
      <c r="T1721" s="5" t="s">
        <v>33</v>
      </c>
      <c r="U1721" s="5" t="s">
        <v>33</v>
      </c>
      <c r="V1721" s="5" t="s">
        <v>33</v>
      </c>
      <c r="W1721" s="5" t="s">
        <v>33</v>
      </c>
      <c r="X1721" s="5" t="s">
        <v>33</v>
      </c>
      <c r="Y1721" s="5" t="s">
        <v>33</v>
      </c>
    </row>
    <row r="1722" spans="1:25" x14ac:dyDescent="0.3">
      <c r="A1722" s="1">
        <v>4625922</v>
      </c>
      <c r="B1722" s="1" t="s">
        <v>22</v>
      </c>
      <c r="C1722" s="2"/>
      <c r="D1722" s="4" t="s">
        <v>86</v>
      </c>
      <c r="E1722" s="4">
        <v>4625922</v>
      </c>
      <c r="F1722" s="5" t="s">
        <v>33</v>
      </c>
      <c r="G1722" s="5" t="s">
        <v>33</v>
      </c>
      <c r="H1722" s="5" t="s">
        <v>33</v>
      </c>
      <c r="I1722" s="5" t="s">
        <v>33</v>
      </c>
      <c r="J1722" s="5" t="s">
        <v>33</v>
      </c>
      <c r="K1722" s="5" t="s">
        <v>33</v>
      </c>
      <c r="L1722" s="5" t="s">
        <v>33</v>
      </c>
      <c r="M1722" s="5" t="s">
        <v>33</v>
      </c>
      <c r="N1722" s="5" t="s">
        <v>33</v>
      </c>
      <c r="O1722" s="5" t="s">
        <v>33</v>
      </c>
      <c r="P1722" s="5" t="s">
        <v>33</v>
      </c>
      <c r="Q1722" s="5" t="s">
        <v>33</v>
      </c>
      <c r="R1722" s="5" t="s">
        <v>33</v>
      </c>
      <c r="S1722" s="5" t="s">
        <v>33</v>
      </c>
      <c r="T1722" s="5" t="s">
        <v>33</v>
      </c>
      <c r="U1722" s="5" t="s">
        <v>33</v>
      </c>
      <c r="V1722" s="5" t="s">
        <v>33</v>
      </c>
      <c r="W1722" s="5" t="s">
        <v>33</v>
      </c>
      <c r="X1722" s="5" t="s">
        <v>33</v>
      </c>
      <c r="Y1722" s="5" t="s">
        <v>33</v>
      </c>
    </row>
    <row r="1723" spans="1:25" x14ac:dyDescent="0.3">
      <c r="A1723" s="1">
        <v>4625922</v>
      </c>
      <c r="B1723" s="1" t="s">
        <v>23</v>
      </c>
      <c r="C1723" s="2"/>
      <c r="D1723" s="4" t="s">
        <v>86</v>
      </c>
      <c r="E1723" s="4">
        <v>4625922</v>
      </c>
      <c r="F1723" s="5" t="s">
        <v>33</v>
      </c>
      <c r="G1723" s="5" t="s">
        <v>33</v>
      </c>
      <c r="H1723" s="5" t="s">
        <v>33</v>
      </c>
      <c r="I1723" s="5" t="s">
        <v>33</v>
      </c>
      <c r="J1723" s="5" t="s">
        <v>33</v>
      </c>
      <c r="K1723" s="5" t="s">
        <v>33</v>
      </c>
      <c r="L1723" s="5" t="s">
        <v>33</v>
      </c>
      <c r="M1723" s="5" t="s">
        <v>33</v>
      </c>
      <c r="N1723" s="5" t="s">
        <v>33</v>
      </c>
      <c r="O1723" s="5" t="s">
        <v>33</v>
      </c>
      <c r="P1723" s="5" t="s">
        <v>33</v>
      </c>
      <c r="Q1723" s="5" t="s">
        <v>33</v>
      </c>
      <c r="R1723" s="5" t="s">
        <v>33</v>
      </c>
      <c r="S1723" s="5" t="s">
        <v>33</v>
      </c>
      <c r="T1723" s="5" t="s">
        <v>33</v>
      </c>
      <c r="U1723" s="5" t="s">
        <v>33</v>
      </c>
      <c r="V1723" s="5" t="s">
        <v>33</v>
      </c>
      <c r="W1723" s="5" t="s">
        <v>33</v>
      </c>
      <c r="X1723" s="5" t="s">
        <v>33</v>
      </c>
      <c r="Y1723" s="5" t="s">
        <v>33</v>
      </c>
    </row>
    <row r="1724" spans="1:25" x14ac:dyDescent="0.3">
      <c r="A1724" s="1">
        <v>4625922</v>
      </c>
      <c r="B1724" s="1" t="s">
        <v>24</v>
      </c>
      <c r="C1724" s="2"/>
      <c r="D1724" s="4" t="s">
        <v>86</v>
      </c>
      <c r="E1724" s="4">
        <v>4625922</v>
      </c>
      <c r="F1724" s="5" t="s">
        <v>33</v>
      </c>
      <c r="G1724" s="5" t="s">
        <v>33</v>
      </c>
      <c r="H1724" s="5" t="s">
        <v>33</v>
      </c>
      <c r="I1724" s="5" t="s">
        <v>33</v>
      </c>
      <c r="J1724" s="5" t="s">
        <v>33</v>
      </c>
      <c r="K1724" s="5" t="s">
        <v>33</v>
      </c>
      <c r="L1724" s="5" t="s">
        <v>33</v>
      </c>
      <c r="M1724" s="5" t="s">
        <v>33</v>
      </c>
      <c r="N1724" s="5" t="s">
        <v>33</v>
      </c>
      <c r="O1724" s="5" t="s">
        <v>33</v>
      </c>
      <c r="P1724" s="5" t="s">
        <v>33</v>
      </c>
      <c r="Q1724" s="5" t="s">
        <v>33</v>
      </c>
      <c r="R1724" s="5" t="s">
        <v>33</v>
      </c>
      <c r="S1724" s="5" t="s">
        <v>33</v>
      </c>
      <c r="T1724" s="5" t="s">
        <v>33</v>
      </c>
      <c r="U1724" s="5" t="s">
        <v>33</v>
      </c>
      <c r="V1724" s="5" t="s">
        <v>33</v>
      </c>
      <c r="W1724" s="5" t="s">
        <v>33</v>
      </c>
      <c r="X1724" s="5" t="s">
        <v>33</v>
      </c>
      <c r="Y1724" s="5" t="s">
        <v>33</v>
      </c>
    </row>
    <row r="1725" spans="1:25" x14ac:dyDescent="0.3">
      <c r="A1725" s="1">
        <v>4625922</v>
      </c>
      <c r="B1725" s="1" t="s">
        <v>25</v>
      </c>
      <c r="C1725" s="2"/>
      <c r="D1725" s="4" t="s">
        <v>86</v>
      </c>
      <c r="E1725" s="4">
        <v>4625922</v>
      </c>
      <c r="F1725" s="5" t="s">
        <v>33</v>
      </c>
      <c r="G1725" s="5" t="s">
        <v>33</v>
      </c>
      <c r="H1725" s="5" t="s">
        <v>33</v>
      </c>
      <c r="I1725" s="5" t="s">
        <v>33</v>
      </c>
      <c r="J1725" s="5" t="s">
        <v>33</v>
      </c>
      <c r="K1725" s="5" t="s">
        <v>33</v>
      </c>
      <c r="L1725" s="5" t="s">
        <v>33</v>
      </c>
      <c r="M1725" s="5" t="s">
        <v>33</v>
      </c>
      <c r="N1725" s="5" t="s">
        <v>33</v>
      </c>
      <c r="O1725" s="5" t="s">
        <v>33</v>
      </c>
      <c r="P1725" s="5" t="s">
        <v>33</v>
      </c>
      <c r="Q1725" s="5" t="s">
        <v>33</v>
      </c>
      <c r="R1725" s="5" t="s">
        <v>33</v>
      </c>
      <c r="S1725" s="5" t="s">
        <v>33</v>
      </c>
      <c r="T1725" s="5" t="s">
        <v>33</v>
      </c>
      <c r="U1725" s="5" t="s">
        <v>33</v>
      </c>
      <c r="V1725" s="5" t="s">
        <v>33</v>
      </c>
      <c r="W1725" s="5" t="s">
        <v>33</v>
      </c>
      <c r="X1725" s="5" t="s">
        <v>33</v>
      </c>
      <c r="Y1725" s="5" t="s">
        <v>33</v>
      </c>
    </row>
    <row r="1726" spans="1:25" x14ac:dyDescent="0.3">
      <c r="A1726" s="1">
        <v>4625922</v>
      </c>
      <c r="B1726" s="1" t="s">
        <v>26</v>
      </c>
      <c r="C1726" s="2"/>
      <c r="D1726" s="4" t="s">
        <v>86</v>
      </c>
      <c r="E1726" s="4">
        <v>4625922</v>
      </c>
      <c r="F1726" s="5" t="s">
        <v>33</v>
      </c>
      <c r="G1726" s="5" t="s">
        <v>33</v>
      </c>
      <c r="H1726" s="5" t="s">
        <v>33</v>
      </c>
      <c r="I1726" s="5" t="s">
        <v>33</v>
      </c>
      <c r="J1726" s="5" t="s">
        <v>33</v>
      </c>
      <c r="K1726" s="5" t="s">
        <v>33</v>
      </c>
      <c r="L1726" s="5" t="s">
        <v>33</v>
      </c>
      <c r="M1726" s="5" t="s">
        <v>33</v>
      </c>
      <c r="N1726" s="5" t="s">
        <v>33</v>
      </c>
      <c r="O1726" s="5" t="s">
        <v>33</v>
      </c>
      <c r="P1726" s="5" t="s">
        <v>33</v>
      </c>
      <c r="Q1726" s="5" t="s">
        <v>33</v>
      </c>
      <c r="R1726" s="5" t="s">
        <v>33</v>
      </c>
      <c r="S1726" s="5" t="s">
        <v>33</v>
      </c>
      <c r="T1726" s="5" t="s">
        <v>33</v>
      </c>
      <c r="U1726" s="5" t="s">
        <v>33</v>
      </c>
      <c r="V1726" s="5" t="s">
        <v>33</v>
      </c>
      <c r="W1726" s="5" t="s">
        <v>33</v>
      </c>
      <c r="X1726" s="5" t="s">
        <v>33</v>
      </c>
      <c r="Y1726" s="5" t="s">
        <v>33</v>
      </c>
    </row>
    <row r="1727" spans="1:25" x14ac:dyDescent="0.3">
      <c r="A1727" s="1">
        <v>4625922</v>
      </c>
      <c r="B1727" s="1" t="s">
        <v>27</v>
      </c>
      <c r="C1727" s="2"/>
      <c r="D1727" s="4" t="s">
        <v>86</v>
      </c>
      <c r="E1727" s="4">
        <v>4625922</v>
      </c>
      <c r="F1727" s="5" t="s">
        <v>33</v>
      </c>
      <c r="G1727" s="5" t="s">
        <v>33</v>
      </c>
      <c r="H1727" s="5" t="s">
        <v>33</v>
      </c>
      <c r="I1727" s="5" t="s">
        <v>33</v>
      </c>
      <c r="J1727" s="5" t="s">
        <v>33</v>
      </c>
      <c r="K1727" s="5" t="s">
        <v>33</v>
      </c>
      <c r="L1727" s="5" t="s">
        <v>33</v>
      </c>
      <c r="M1727" s="5" t="s">
        <v>33</v>
      </c>
      <c r="N1727" s="5" t="s">
        <v>33</v>
      </c>
      <c r="O1727" s="5" t="s">
        <v>33</v>
      </c>
      <c r="P1727" s="5" t="s">
        <v>33</v>
      </c>
      <c r="Q1727" s="5" t="s">
        <v>33</v>
      </c>
      <c r="R1727" s="5" t="s">
        <v>33</v>
      </c>
      <c r="S1727" s="5" t="s">
        <v>33</v>
      </c>
      <c r="T1727" s="5" t="s">
        <v>33</v>
      </c>
      <c r="U1727" s="5" t="s">
        <v>33</v>
      </c>
      <c r="V1727" s="5" t="s">
        <v>33</v>
      </c>
      <c r="W1727" s="5" t="s">
        <v>33</v>
      </c>
      <c r="X1727" s="5" t="s">
        <v>33</v>
      </c>
      <c r="Y1727" s="5" t="s">
        <v>33</v>
      </c>
    </row>
    <row r="1728" spans="1:25" x14ac:dyDescent="0.3">
      <c r="A1728" s="1">
        <v>4625922</v>
      </c>
      <c r="B1728" s="1" t="s">
        <v>28</v>
      </c>
      <c r="C1728" s="2"/>
      <c r="D1728" s="4" t="s">
        <v>86</v>
      </c>
      <c r="E1728" s="4">
        <v>4625922</v>
      </c>
      <c r="F1728" s="5" t="s">
        <v>33</v>
      </c>
      <c r="G1728" s="5" t="s">
        <v>33</v>
      </c>
      <c r="H1728" s="5" t="s">
        <v>33</v>
      </c>
      <c r="I1728" s="5" t="s">
        <v>33</v>
      </c>
      <c r="J1728" s="5" t="s">
        <v>33</v>
      </c>
      <c r="K1728" s="5" t="s">
        <v>33</v>
      </c>
      <c r="L1728" s="5" t="s">
        <v>33</v>
      </c>
      <c r="M1728" s="5" t="s">
        <v>33</v>
      </c>
      <c r="N1728" s="5" t="s">
        <v>33</v>
      </c>
      <c r="O1728" s="5" t="s">
        <v>33</v>
      </c>
      <c r="P1728" s="5" t="s">
        <v>33</v>
      </c>
      <c r="Q1728" s="5" t="s">
        <v>33</v>
      </c>
      <c r="R1728" s="5" t="s">
        <v>33</v>
      </c>
      <c r="S1728" s="5" t="s">
        <v>33</v>
      </c>
      <c r="T1728" s="5" t="s">
        <v>33</v>
      </c>
      <c r="U1728" s="5" t="s">
        <v>33</v>
      </c>
      <c r="V1728" s="5" t="s">
        <v>33</v>
      </c>
      <c r="W1728" s="5" t="s">
        <v>33</v>
      </c>
      <c r="X1728" s="5" t="s">
        <v>33</v>
      </c>
      <c r="Y1728" s="5" t="s">
        <v>33</v>
      </c>
    </row>
    <row r="1729" spans="1:25" x14ac:dyDescent="0.3">
      <c r="A1729" s="1">
        <v>4625922</v>
      </c>
      <c r="B1729" s="1" t="s">
        <v>29</v>
      </c>
      <c r="C1729" s="2"/>
      <c r="D1729" s="4" t="s">
        <v>86</v>
      </c>
      <c r="E1729" s="4">
        <v>4625922</v>
      </c>
      <c r="F1729" s="5" t="s">
        <v>33</v>
      </c>
      <c r="G1729" s="5" t="s">
        <v>33</v>
      </c>
      <c r="H1729" s="5" t="s">
        <v>33</v>
      </c>
      <c r="I1729" s="5" t="s">
        <v>33</v>
      </c>
      <c r="J1729" s="5" t="s">
        <v>33</v>
      </c>
      <c r="K1729" s="5" t="s">
        <v>33</v>
      </c>
      <c r="L1729" s="5" t="s">
        <v>33</v>
      </c>
      <c r="M1729" s="5" t="s">
        <v>33</v>
      </c>
      <c r="N1729" s="5" t="s">
        <v>33</v>
      </c>
      <c r="O1729" s="5" t="s">
        <v>33</v>
      </c>
      <c r="P1729" s="5" t="s">
        <v>33</v>
      </c>
      <c r="Q1729" s="5" t="s">
        <v>33</v>
      </c>
      <c r="R1729" s="5" t="s">
        <v>33</v>
      </c>
      <c r="S1729" s="5" t="s">
        <v>33</v>
      </c>
      <c r="T1729" s="5" t="s">
        <v>33</v>
      </c>
      <c r="U1729" s="5" t="s">
        <v>33</v>
      </c>
      <c r="V1729" s="5" t="s">
        <v>33</v>
      </c>
      <c r="W1729" s="5" t="s">
        <v>33</v>
      </c>
      <c r="X1729" s="5" t="s">
        <v>33</v>
      </c>
      <c r="Y1729" s="5" t="s">
        <v>33</v>
      </c>
    </row>
    <row r="1730" spans="1:25" x14ac:dyDescent="0.3">
      <c r="A1730" s="1">
        <v>4625922</v>
      </c>
      <c r="B1730" s="1" t="s">
        <v>30</v>
      </c>
      <c r="C1730" s="2"/>
      <c r="D1730" s="4" t="s">
        <v>86</v>
      </c>
      <c r="E1730" s="4">
        <v>4625922</v>
      </c>
      <c r="F1730" s="5" t="s">
        <v>33</v>
      </c>
      <c r="G1730" s="5" t="s">
        <v>33</v>
      </c>
      <c r="H1730" s="5" t="s">
        <v>33</v>
      </c>
      <c r="I1730" s="5" t="s">
        <v>33</v>
      </c>
      <c r="J1730" s="5" t="s">
        <v>33</v>
      </c>
      <c r="K1730" s="5" t="s">
        <v>33</v>
      </c>
      <c r="L1730" s="5" t="s">
        <v>33</v>
      </c>
      <c r="M1730" s="5" t="s">
        <v>33</v>
      </c>
      <c r="N1730" s="5" t="s">
        <v>33</v>
      </c>
      <c r="O1730" s="5" t="s">
        <v>33</v>
      </c>
      <c r="P1730" s="5" t="s">
        <v>33</v>
      </c>
      <c r="Q1730" s="5" t="s">
        <v>33</v>
      </c>
      <c r="R1730" s="5" t="s">
        <v>33</v>
      </c>
      <c r="S1730" s="5" t="s">
        <v>33</v>
      </c>
      <c r="T1730" s="5" t="s">
        <v>33</v>
      </c>
      <c r="U1730" s="5" t="s">
        <v>33</v>
      </c>
      <c r="V1730" s="5" t="s">
        <v>33</v>
      </c>
      <c r="W1730" s="5" t="s">
        <v>33</v>
      </c>
      <c r="X1730" s="5" t="s">
        <v>33</v>
      </c>
      <c r="Y1730" s="5" t="s">
        <v>33</v>
      </c>
    </row>
    <row r="1731" spans="1:25" x14ac:dyDescent="0.3">
      <c r="A1731" s="1">
        <v>4625922</v>
      </c>
      <c r="B1731" s="1" t="s">
        <v>31</v>
      </c>
      <c r="C1731" s="2"/>
      <c r="D1731" s="4" t="s">
        <v>86</v>
      </c>
      <c r="E1731" s="4">
        <v>4625922</v>
      </c>
      <c r="F1731" s="5" t="s">
        <v>33</v>
      </c>
      <c r="G1731" s="5" t="s">
        <v>33</v>
      </c>
      <c r="H1731" s="5" t="s">
        <v>33</v>
      </c>
      <c r="I1731" s="5" t="s">
        <v>33</v>
      </c>
      <c r="J1731" s="5" t="s">
        <v>33</v>
      </c>
      <c r="K1731" s="5" t="s">
        <v>33</v>
      </c>
      <c r="L1731" s="5" t="s">
        <v>33</v>
      </c>
      <c r="M1731" s="5" t="s">
        <v>33</v>
      </c>
      <c r="N1731" s="5" t="s">
        <v>33</v>
      </c>
      <c r="O1731" s="5" t="s">
        <v>33</v>
      </c>
      <c r="P1731" s="5" t="s">
        <v>33</v>
      </c>
      <c r="Q1731" s="5" t="s">
        <v>33</v>
      </c>
      <c r="R1731" s="5" t="s">
        <v>33</v>
      </c>
      <c r="S1731" s="5" t="s">
        <v>33</v>
      </c>
      <c r="T1731" s="5" t="s">
        <v>33</v>
      </c>
      <c r="U1731" s="5" t="s">
        <v>33</v>
      </c>
      <c r="V1731" s="5" t="s">
        <v>33</v>
      </c>
      <c r="W1731" s="5" t="s">
        <v>33</v>
      </c>
      <c r="X1731" s="5" t="s">
        <v>33</v>
      </c>
      <c r="Y1731" s="5" t="s">
        <v>33</v>
      </c>
    </row>
    <row r="1732" spans="1:25" x14ac:dyDescent="0.3">
      <c r="A1732" s="1">
        <v>4057000</v>
      </c>
      <c r="B1732" s="1" t="s">
        <v>0</v>
      </c>
      <c r="C1732" s="2"/>
      <c r="D1732" s="4" t="s">
        <v>87</v>
      </c>
      <c r="E1732" s="4">
        <v>4057000</v>
      </c>
      <c r="F1732" s="5">
        <v>18834</v>
      </c>
      <c r="G1732" s="5">
        <v>124091</v>
      </c>
      <c r="H1732" s="5">
        <v>24329</v>
      </c>
      <c r="I1732" s="5">
        <v>142135</v>
      </c>
      <c r="J1732" s="5">
        <v>23520</v>
      </c>
      <c r="K1732" s="5">
        <v>0</v>
      </c>
      <c r="L1732" s="5">
        <v>332910</v>
      </c>
      <c r="M1732" s="5">
        <v>585368</v>
      </c>
      <c r="N1732" s="5">
        <v>58416</v>
      </c>
      <c r="O1732" s="5">
        <v>20407</v>
      </c>
      <c r="P1732" s="5">
        <v>4315</v>
      </c>
      <c r="Q1732" s="5">
        <v>0</v>
      </c>
      <c r="R1732" s="5">
        <v>0</v>
      </c>
      <c r="S1732" s="5">
        <v>11760</v>
      </c>
      <c r="T1732" s="5">
        <v>27082</v>
      </c>
      <c r="U1732" s="5">
        <v>12988</v>
      </c>
      <c r="V1732" s="5">
        <v>14918</v>
      </c>
      <c r="W1732" s="5">
        <v>1563</v>
      </c>
      <c r="X1732" s="5">
        <v>109984</v>
      </c>
      <c r="Y1732" s="5">
        <v>2138</v>
      </c>
    </row>
    <row r="1733" spans="1:25" x14ac:dyDescent="0.3">
      <c r="A1733" s="1">
        <v>4057000</v>
      </c>
      <c r="B1733" s="1" t="s">
        <v>1</v>
      </c>
      <c r="C1733" s="2"/>
      <c r="D1733" s="4" t="s">
        <v>87</v>
      </c>
      <c r="E1733" s="4">
        <v>4057000</v>
      </c>
      <c r="F1733" s="5">
        <v>2490</v>
      </c>
      <c r="G1733" s="5">
        <v>93289</v>
      </c>
      <c r="H1733" s="5">
        <v>19518</v>
      </c>
      <c r="I1733" s="5">
        <v>135989</v>
      </c>
      <c r="J1733" s="5">
        <v>28321</v>
      </c>
      <c r="K1733" s="5">
        <v>0</v>
      </c>
      <c r="L1733" s="5">
        <v>279607</v>
      </c>
      <c r="M1733" s="5">
        <v>654728</v>
      </c>
      <c r="N1733" s="5">
        <v>70275</v>
      </c>
      <c r="O1733" s="5">
        <v>19922</v>
      </c>
      <c r="P1733" s="5">
        <v>5690</v>
      </c>
      <c r="Q1733" s="5">
        <v>0</v>
      </c>
      <c r="R1733" s="5">
        <v>0</v>
      </c>
      <c r="S1733" s="5">
        <v>20003</v>
      </c>
      <c r="T1733" s="5">
        <v>26377</v>
      </c>
      <c r="U1733" s="5">
        <v>23182</v>
      </c>
      <c r="V1733" s="5">
        <v>19537</v>
      </c>
      <c r="W1733" s="5">
        <v>2322</v>
      </c>
      <c r="X1733" s="5">
        <v>102432</v>
      </c>
      <c r="Y1733" s="5">
        <v>1724</v>
      </c>
    </row>
    <row r="1734" spans="1:25" x14ac:dyDescent="0.3">
      <c r="A1734" s="1">
        <v>4057000</v>
      </c>
      <c r="B1734" s="1" t="s">
        <v>2</v>
      </c>
      <c r="C1734" s="2"/>
      <c r="D1734" s="4" t="s">
        <v>87</v>
      </c>
      <c r="E1734" s="4">
        <v>4057000</v>
      </c>
      <c r="F1734" s="5">
        <v>2230</v>
      </c>
      <c r="G1734" s="5">
        <v>70070</v>
      </c>
      <c r="H1734" s="5">
        <v>18640</v>
      </c>
      <c r="I1734" s="5">
        <v>63408</v>
      </c>
      <c r="J1734" s="5">
        <v>14843</v>
      </c>
      <c r="K1734" s="5">
        <v>0</v>
      </c>
      <c r="L1734" s="5">
        <v>169190</v>
      </c>
      <c r="M1734" s="5">
        <v>643471</v>
      </c>
      <c r="N1734" s="5">
        <v>75746</v>
      </c>
      <c r="O1734" s="5">
        <v>20134</v>
      </c>
      <c r="P1734" s="5">
        <v>6550</v>
      </c>
      <c r="Q1734" s="5">
        <v>0</v>
      </c>
      <c r="R1734" s="5">
        <v>0</v>
      </c>
      <c r="S1734" s="5">
        <v>22195</v>
      </c>
      <c r="T1734" s="5">
        <v>25835</v>
      </c>
      <c r="U1734" s="5">
        <v>26321</v>
      </c>
      <c r="V1734" s="5">
        <v>27078</v>
      </c>
      <c r="W1734" s="5">
        <v>1391</v>
      </c>
      <c r="X1734" s="5">
        <v>91773</v>
      </c>
      <c r="Y1734" s="5">
        <v>916</v>
      </c>
    </row>
    <row r="1735" spans="1:25" x14ac:dyDescent="0.3">
      <c r="A1735" s="1">
        <v>4057000</v>
      </c>
      <c r="B1735" s="1" t="s">
        <v>3</v>
      </c>
      <c r="C1735" s="2"/>
      <c r="D1735" s="4" t="s">
        <v>87</v>
      </c>
      <c r="E1735" s="4">
        <v>4057000</v>
      </c>
      <c r="F1735" s="5">
        <v>937</v>
      </c>
      <c r="G1735" s="5">
        <v>109689</v>
      </c>
      <c r="H1735" s="5">
        <v>16402</v>
      </c>
      <c r="I1735" s="5">
        <v>57848</v>
      </c>
      <c r="J1735" s="5">
        <v>13261</v>
      </c>
      <c r="K1735" s="5">
        <v>0</v>
      </c>
      <c r="L1735" s="5">
        <v>198136</v>
      </c>
      <c r="M1735" s="5">
        <v>635391</v>
      </c>
      <c r="N1735" s="5">
        <v>67061</v>
      </c>
      <c r="O1735" s="5">
        <v>20593</v>
      </c>
      <c r="P1735" s="5">
        <v>6367</v>
      </c>
      <c r="Q1735" s="5">
        <v>0</v>
      </c>
      <c r="R1735" s="5">
        <v>0</v>
      </c>
      <c r="S1735" s="5">
        <v>21900</v>
      </c>
      <c r="T1735" s="5">
        <v>23556</v>
      </c>
      <c r="U1735" s="5">
        <v>25341</v>
      </c>
      <c r="V1735" s="5">
        <v>23677</v>
      </c>
      <c r="W1735" s="5">
        <v>1132</v>
      </c>
      <c r="X1735" s="5">
        <v>84621</v>
      </c>
      <c r="Y1735" s="5">
        <v>577</v>
      </c>
    </row>
    <row r="1736" spans="1:25" x14ac:dyDescent="0.3">
      <c r="A1736" s="1">
        <v>4057000</v>
      </c>
      <c r="B1736" s="1" t="s">
        <v>4</v>
      </c>
      <c r="C1736" s="2"/>
      <c r="D1736" s="4" t="s">
        <v>87</v>
      </c>
      <c r="E1736" s="4">
        <v>4057000</v>
      </c>
      <c r="F1736" s="5">
        <v>113</v>
      </c>
      <c r="G1736" s="5">
        <v>500366</v>
      </c>
      <c r="H1736" s="5">
        <v>184474</v>
      </c>
      <c r="I1736" s="5">
        <v>56040</v>
      </c>
      <c r="J1736" s="5">
        <v>7874</v>
      </c>
      <c r="K1736" s="5">
        <v>0</v>
      </c>
      <c r="L1736" s="5">
        <v>748868</v>
      </c>
      <c r="M1736" s="5">
        <v>643410</v>
      </c>
      <c r="N1736" s="5">
        <v>70852</v>
      </c>
      <c r="O1736" s="5">
        <v>20033</v>
      </c>
      <c r="P1736" s="5">
        <v>5774</v>
      </c>
      <c r="Q1736" s="5">
        <v>0</v>
      </c>
      <c r="R1736" s="5">
        <v>0</v>
      </c>
      <c r="S1736" s="5">
        <v>21202</v>
      </c>
      <c r="T1736" s="5">
        <v>24476</v>
      </c>
      <c r="U1736" s="5">
        <v>24629</v>
      </c>
      <c r="V1736" s="5">
        <v>30098</v>
      </c>
      <c r="W1736" s="5">
        <v>1391</v>
      </c>
      <c r="X1736" s="5">
        <v>90973</v>
      </c>
      <c r="Y1736" s="5">
        <v>616</v>
      </c>
    </row>
    <row r="1737" spans="1:25" x14ac:dyDescent="0.3">
      <c r="A1737" s="1">
        <v>4057000</v>
      </c>
      <c r="B1737" s="1" t="s">
        <v>5</v>
      </c>
      <c r="C1737" s="2"/>
      <c r="D1737" s="4" t="s">
        <v>87</v>
      </c>
      <c r="E1737" s="4">
        <v>4057000</v>
      </c>
      <c r="F1737" s="5">
        <v>1633</v>
      </c>
      <c r="G1737" s="5">
        <v>43368</v>
      </c>
      <c r="H1737" s="5">
        <v>48531</v>
      </c>
      <c r="I1737" s="5">
        <v>61302</v>
      </c>
      <c r="J1737" s="5">
        <v>21025</v>
      </c>
      <c r="K1737" s="5">
        <v>0</v>
      </c>
      <c r="L1737" s="5">
        <v>175859</v>
      </c>
      <c r="M1737" s="5">
        <v>773398</v>
      </c>
      <c r="N1737" s="5">
        <v>73287</v>
      </c>
      <c r="O1737" s="5">
        <v>19013</v>
      </c>
      <c r="P1737" s="5">
        <v>6220</v>
      </c>
      <c r="Q1737" s="5">
        <v>0</v>
      </c>
      <c r="R1737" s="5">
        <v>0</v>
      </c>
      <c r="S1737" s="5">
        <v>20447</v>
      </c>
      <c r="T1737" s="5">
        <v>26396</v>
      </c>
      <c r="U1737" s="5">
        <v>25421</v>
      </c>
      <c r="V1737" s="5">
        <v>25819</v>
      </c>
      <c r="W1737" s="5">
        <v>1460</v>
      </c>
      <c r="X1737" s="5">
        <v>81100</v>
      </c>
      <c r="Y1737" s="5">
        <v>640</v>
      </c>
    </row>
    <row r="1738" spans="1:25" x14ac:dyDescent="0.3">
      <c r="A1738" s="1">
        <v>4057000</v>
      </c>
      <c r="B1738" s="1" t="s">
        <v>6</v>
      </c>
      <c r="C1738" s="2"/>
      <c r="D1738" s="4" t="s">
        <v>87</v>
      </c>
      <c r="E1738" s="4">
        <v>4057000</v>
      </c>
      <c r="F1738" s="5">
        <v>49</v>
      </c>
      <c r="G1738" s="5">
        <v>51154</v>
      </c>
      <c r="H1738" s="5">
        <v>50423</v>
      </c>
      <c r="I1738" s="5">
        <v>71849</v>
      </c>
      <c r="J1738" s="5">
        <v>8328</v>
      </c>
      <c r="K1738" s="5">
        <v>0</v>
      </c>
      <c r="L1738" s="5">
        <v>181804</v>
      </c>
      <c r="M1738" s="5">
        <v>672344</v>
      </c>
      <c r="N1738" s="5">
        <v>53421</v>
      </c>
      <c r="O1738" s="5">
        <v>15964</v>
      </c>
      <c r="P1738" s="5">
        <v>4828</v>
      </c>
      <c r="Q1738" s="5">
        <v>0</v>
      </c>
      <c r="R1738" s="5">
        <v>0</v>
      </c>
      <c r="S1738" s="5">
        <v>18915</v>
      </c>
      <c r="T1738" s="5">
        <v>24000</v>
      </c>
      <c r="U1738" s="5">
        <v>21295</v>
      </c>
      <c r="V1738" s="5">
        <v>35993</v>
      </c>
      <c r="W1738" s="5">
        <v>1186</v>
      </c>
      <c r="X1738" s="5">
        <v>79055</v>
      </c>
      <c r="Y1738" s="5">
        <v>1044</v>
      </c>
    </row>
    <row r="1739" spans="1:25" x14ac:dyDescent="0.3">
      <c r="A1739" s="1">
        <v>4057000</v>
      </c>
      <c r="B1739" s="1" t="s">
        <v>7</v>
      </c>
      <c r="C1739" s="2"/>
      <c r="D1739" s="4" t="s">
        <v>87</v>
      </c>
      <c r="E1739" s="4">
        <v>4057000</v>
      </c>
      <c r="F1739" s="5">
        <v>973</v>
      </c>
      <c r="G1739" s="5">
        <v>325366</v>
      </c>
      <c r="H1739" s="5">
        <v>70712</v>
      </c>
      <c r="I1739" s="5">
        <v>75131</v>
      </c>
      <c r="J1739" s="5">
        <v>8957</v>
      </c>
      <c r="K1739" s="5">
        <v>0</v>
      </c>
      <c r="L1739" s="5">
        <v>481139</v>
      </c>
      <c r="M1739" s="5">
        <v>673515</v>
      </c>
      <c r="N1739" s="5">
        <v>66506</v>
      </c>
      <c r="O1739" s="5">
        <v>11591</v>
      </c>
      <c r="P1739" s="5">
        <v>5125</v>
      </c>
      <c r="Q1739" s="5">
        <v>0</v>
      </c>
      <c r="R1739" s="5">
        <v>0</v>
      </c>
      <c r="S1739" s="5">
        <v>18655</v>
      </c>
      <c r="T1739" s="5">
        <v>22051</v>
      </c>
      <c r="U1739" s="5">
        <v>21201</v>
      </c>
      <c r="V1739" s="5">
        <v>37818</v>
      </c>
      <c r="W1739" s="5">
        <v>993</v>
      </c>
      <c r="X1739" s="5">
        <v>75274</v>
      </c>
      <c r="Y1739" s="5">
        <v>621</v>
      </c>
    </row>
    <row r="1740" spans="1:25" x14ac:dyDescent="0.3">
      <c r="A1740" s="1">
        <v>4057000</v>
      </c>
      <c r="B1740" s="1" t="s">
        <v>8</v>
      </c>
      <c r="C1740" s="2"/>
      <c r="D1740" s="4" t="s">
        <v>87</v>
      </c>
      <c r="E1740" s="4">
        <v>4057000</v>
      </c>
      <c r="F1740" s="5">
        <v>1831</v>
      </c>
      <c r="G1740" s="5">
        <v>150813</v>
      </c>
      <c r="H1740" s="5">
        <v>34293</v>
      </c>
      <c r="I1740" s="5">
        <v>69623</v>
      </c>
      <c r="J1740" s="5">
        <v>8347</v>
      </c>
      <c r="K1740" s="5">
        <v>0</v>
      </c>
      <c r="L1740" s="5">
        <v>264908</v>
      </c>
      <c r="M1740" s="5">
        <v>806560</v>
      </c>
      <c r="N1740" s="5">
        <v>73881</v>
      </c>
      <c r="O1740" s="5">
        <v>8226</v>
      </c>
      <c r="P1740" s="5">
        <v>6845</v>
      </c>
      <c r="Q1740" s="5">
        <v>0</v>
      </c>
      <c r="R1740" s="5">
        <v>0</v>
      </c>
      <c r="S1740" s="5">
        <v>19482</v>
      </c>
      <c r="T1740" s="5">
        <v>23810</v>
      </c>
      <c r="U1740" s="5">
        <v>21704</v>
      </c>
      <c r="V1740" s="5">
        <v>30088</v>
      </c>
      <c r="W1740" s="5">
        <v>1149</v>
      </c>
      <c r="X1740" s="5">
        <v>71749</v>
      </c>
      <c r="Y1740" s="5">
        <v>786</v>
      </c>
    </row>
    <row r="1741" spans="1:25" x14ac:dyDescent="0.3">
      <c r="A1741" s="1">
        <v>4057000</v>
      </c>
      <c r="B1741" s="1" t="s">
        <v>9</v>
      </c>
      <c r="C1741" s="2"/>
      <c r="D1741" s="4" t="s">
        <v>87</v>
      </c>
      <c r="E1741" s="4">
        <v>4057000</v>
      </c>
      <c r="F1741" s="5">
        <v>12661</v>
      </c>
      <c r="G1741" s="5">
        <v>156957</v>
      </c>
      <c r="H1741" s="5">
        <v>20930</v>
      </c>
      <c r="I1741" s="5">
        <v>55028</v>
      </c>
      <c r="J1741" s="5">
        <v>9621</v>
      </c>
      <c r="K1741" s="5">
        <v>0</v>
      </c>
      <c r="L1741" s="5">
        <v>255197</v>
      </c>
      <c r="M1741" s="5">
        <v>896541</v>
      </c>
      <c r="N1741" s="5">
        <v>56216</v>
      </c>
      <c r="O1741" s="5">
        <v>7743</v>
      </c>
      <c r="P1741" s="5">
        <v>4507</v>
      </c>
      <c r="Q1741" s="5">
        <v>0</v>
      </c>
      <c r="R1741" s="5">
        <v>0</v>
      </c>
      <c r="S1741" s="5">
        <v>17709</v>
      </c>
      <c r="T1741" s="5">
        <v>22108</v>
      </c>
      <c r="U1741" s="5">
        <v>21721</v>
      </c>
      <c r="V1741" s="5">
        <v>21288</v>
      </c>
      <c r="W1741" s="5">
        <v>1061</v>
      </c>
      <c r="X1741" s="5">
        <v>70857</v>
      </c>
      <c r="Y1741" s="5">
        <v>544</v>
      </c>
    </row>
    <row r="1742" spans="1:25" x14ac:dyDescent="0.3">
      <c r="A1742" s="1">
        <v>4057000</v>
      </c>
      <c r="B1742" s="1" t="s">
        <v>10</v>
      </c>
      <c r="C1742" s="2"/>
      <c r="D1742" s="4" t="s">
        <v>87</v>
      </c>
      <c r="E1742" s="4">
        <v>4057000</v>
      </c>
      <c r="F1742" s="5">
        <v>187</v>
      </c>
      <c r="G1742" s="5">
        <v>610448</v>
      </c>
      <c r="H1742" s="5">
        <v>16179</v>
      </c>
      <c r="I1742" s="5">
        <v>47086</v>
      </c>
      <c r="J1742" s="5">
        <v>8773</v>
      </c>
      <c r="K1742" s="5">
        <v>0</v>
      </c>
      <c r="L1742" s="5">
        <v>682674</v>
      </c>
      <c r="M1742" s="5">
        <v>705731</v>
      </c>
      <c r="N1742" s="5">
        <v>48244</v>
      </c>
      <c r="O1742" s="5">
        <v>6275</v>
      </c>
      <c r="P1742" s="5">
        <v>3081</v>
      </c>
      <c r="Q1742" s="5">
        <v>0</v>
      </c>
      <c r="R1742" s="5">
        <v>0</v>
      </c>
      <c r="S1742" s="5">
        <v>16939</v>
      </c>
      <c r="T1742" s="5">
        <v>20165</v>
      </c>
      <c r="U1742" s="5">
        <v>21243</v>
      </c>
      <c r="V1742" s="5">
        <v>29773</v>
      </c>
      <c r="W1742" s="5">
        <v>878</v>
      </c>
      <c r="X1742" s="5">
        <v>72978</v>
      </c>
      <c r="Y1742" s="5">
        <v>562</v>
      </c>
    </row>
    <row r="1743" spans="1:25" x14ac:dyDescent="0.3">
      <c r="A1743" s="1">
        <v>4057000</v>
      </c>
      <c r="B1743" s="1" t="s">
        <v>11</v>
      </c>
      <c r="C1743" s="2"/>
      <c r="D1743" s="4" t="s">
        <v>87</v>
      </c>
      <c r="E1743" s="4">
        <v>4057000</v>
      </c>
      <c r="F1743" s="5">
        <v>0</v>
      </c>
      <c r="G1743" s="5">
        <v>67744</v>
      </c>
      <c r="H1743" s="5">
        <v>26730</v>
      </c>
      <c r="I1743" s="5">
        <v>36073</v>
      </c>
      <c r="J1743" s="5">
        <v>12860</v>
      </c>
      <c r="K1743" s="5">
        <v>0</v>
      </c>
      <c r="L1743" s="5">
        <v>143407</v>
      </c>
      <c r="M1743" s="5">
        <v>787229</v>
      </c>
      <c r="N1743" s="5">
        <v>52931</v>
      </c>
      <c r="O1743" s="5">
        <v>6191</v>
      </c>
      <c r="P1743" s="5">
        <v>2643</v>
      </c>
      <c r="Q1743" s="5">
        <v>0</v>
      </c>
      <c r="R1743" s="5">
        <v>0</v>
      </c>
      <c r="S1743" s="5">
        <v>17230</v>
      </c>
      <c r="T1743" s="5">
        <v>19711</v>
      </c>
      <c r="U1743" s="5">
        <v>21873</v>
      </c>
      <c r="V1743" s="5">
        <v>25715</v>
      </c>
      <c r="W1743" s="5">
        <v>1116</v>
      </c>
      <c r="X1743" s="5">
        <v>87390</v>
      </c>
      <c r="Y1743" s="5">
        <v>594</v>
      </c>
    </row>
    <row r="1744" spans="1:25" x14ac:dyDescent="0.3">
      <c r="A1744" s="1">
        <v>4057000</v>
      </c>
      <c r="B1744" s="1" t="s">
        <v>12</v>
      </c>
      <c r="C1744" s="2"/>
      <c r="D1744" s="4" t="s">
        <v>87</v>
      </c>
      <c r="E1744" s="4">
        <v>4057000</v>
      </c>
      <c r="F1744" s="5">
        <v>0</v>
      </c>
      <c r="G1744" s="5">
        <v>75486</v>
      </c>
      <c r="H1744" s="5">
        <v>13971</v>
      </c>
      <c r="I1744" s="5">
        <v>52414</v>
      </c>
      <c r="J1744" s="5">
        <v>14300</v>
      </c>
      <c r="K1744" s="5">
        <v>0</v>
      </c>
      <c r="L1744" s="5">
        <v>156170</v>
      </c>
      <c r="M1744" s="5">
        <v>685607</v>
      </c>
      <c r="N1744" s="5">
        <v>44450</v>
      </c>
      <c r="O1744" s="5">
        <v>7128</v>
      </c>
      <c r="P1744" s="5">
        <v>2775</v>
      </c>
      <c r="Q1744" s="5">
        <v>0</v>
      </c>
      <c r="R1744" s="5">
        <v>0</v>
      </c>
      <c r="S1744" s="5">
        <v>17843</v>
      </c>
      <c r="T1744" s="5">
        <v>20955</v>
      </c>
      <c r="U1744" s="5">
        <v>22386</v>
      </c>
      <c r="V1744" s="5">
        <v>23740</v>
      </c>
      <c r="W1744" s="5">
        <v>1397</v>
      </c>
      <c r="X1744" s="5">
        <v>88637</v>
      </c>
      <c r="Y1744" s="5">
        <v>491</v>
      </c>
    </row>
    <row r="1745" spans="1:25" x14ac:dyDescent="0.3">
      <c r="A1745" s="1">
        <v>4057000</v>
      </c>
      <c r="B1745" s="1" t="s">
        <v>13</v>
      </c>
      <c r="C1745" s="2"/>
      <c r="D1745" s="4" t="s">
        <v>87</v>
      </c>
      <c r="E1745" s="4">
        <v>4057000</v>
      </c>
      <c r="F1745" s="5">
        <v>0</v>
      </c>
      <c r="G1745" s="5">
        <v>45540</v>
      </c>
      <c r="H1745" s="5">
        <v>10069</v>
      </c>
      <c r="I1745" s="5">
        <v>53551</v>
      </c>
      <c r="J1745" s="5">
        <v>6945</v>
      </c>
      <c r="K1745" s="5">
        <v>0</v>
      </c>
      <c r="L1745" s="5">
        <v>116105</v>
      </c>
      <c r="M1745" s="5">
        <v>648417</v>
      </c>
      <c r="N1745" s="5">
        <v>45563</v>
      </c>
      <c r="O1745" s="5">
        <v>6921</v>
      </c>
      <c r="P1745" s="5">
        <v>2787</v>
      </c>
      <c r="Q1745" s="5">
        <v>0</v>
      </c>
      <c r="R1745" s="5">
        <v>0</v>
      </c>
      <c r="S1745" s="5">
        <v>16189</v>
      </c>
      <c r="T1745" s="5">
        <v>18150</v>
      </c>
      <c r="U1745" s="5">
        <v>20162</v>
      </c>
      <c r="V1745" s="5">
        <v>18695</v>
      </c>
      <c r="W1745" s="5">
        <v>1462</v>
      </c>
      <c r="X1745" s="5">
        <v>89394</v>
      </c>
      <c r="Y1745" s="5">
        <v>645</v>
      </c>
    </row>
    <row r="1746" spans="1:25" x14ac:dyDescent="0.3">
      <c r="A1746" s="1">
        <v>4057000</v>
      </c>
      <c r="B1746" s="1" t="s">
        <v>14</v>
      </c>
      <c r="C1746" s="2"/>
      <c r="D1746" s="4" t="s">
        <v>87</v>
      </c>
      <c r="E1746" s="4">
        <v>4057000</v>
      </c>
      <c r="F1746" s="5">
        <v>0</v>
      </c>
      <c r="G1746" s="5">
        <v>125586</v>
      </c>
      <c r="H1746" s="5">
        <v>8875</v>
      </c>
      <c r="I1746" s="5">
        <v>46620</v>
      </c>
      <c r="J1746" s="5">
        <v>7487</v>
      </c>
      <c r="K1746" s="5" t="s">
        <v>33</v>
      </c>
      <c r="L1746" s="5">
        <v>188568</v>
      </c>
      <c r="M1746" s="5">
        <v>550550</v>
      </c>
      <c r="N1746" s="5">
        <v>48489</v>
      </c>
      <c r="O1746" s="5">
        <v>6098</v>
      </c>
      <c r="P1746" s="5">
        <v>3450</v>
      </c>
      <c r="Q1746" s="5" t="s">
        <v>33</v>
      </c>
      <c r="R1746" s="5" t="s">
        <v>33</v>
      </c>
      <c r="S1746" s="5">
        <v>15502</v>
      </c>
      <c r="T1746" s="5">
        <v>20387</v>
      </c>
      <c r="U1746" s="5">
        <v>18543</v>
      </c>
      <c r="V1746" s="5">
        <v>17110</v>
      </c>
      <c r="W1746" s="5">
        <v>1332</v>
      </c>
      <c r="X1746" s="5">
        <v>81898</v>
      </c>
      <c r="Y1746" s="5">
        <v>824</v>
      </c>
    </row>
    <row r="1747" spans="1:25" x14ac:dyDescent="0.3">
      <c r="A1747" s="1">
        <v>4057000</v>
      </c>
      <c r="B1747" s="1" t="s">
        <v>15</v>
      </c>
      <c r="C1747" s="2"/>
      <c r="D1747" s="4" t="s">
        <v>87</v>
      </c>
      <c r="E1747" s="4">
        <v>4057000</v>
      </c>
      <c r="F1747" s="5">
        <v>0</v>
      </c>
      <c r="G1747" s="5">
        <v>67094</v>
      </c>
      <c r="H1747" s="5">
        <v>13053</v>
      </c>
      <c r="I1747" s="5">
        <v>54511</v>
      </c>
      <c r="J1747" s="5">
        <v>5992</v>
      </c>
      <c r="K1747" s="5" t="s">
        <v>33</v>
      </c>
      <c r="L1747" s="5">
        <v>140651</v>
      </c>
      <c r="M1747" s="5">
        <v>468892</v>
      </c>
      <c r="N1747" s="5">
        <v>47810</v>
      </c>
      <c r="O1747" s="5">
        <v>6052</v>
      </c>
      <c r="P1747" s="5">
        <v>3209</v>
      </c>
      <c r="Q1747" s="5" t="s">
        <v>33</v>
      </c>
      <c r="R1747" s="5" t="s">
        <v>33</v>
      </c>
      <c r="S1747" s="5">
        <v>13572</v>
      </c>
      <c r="T1747" s="5">
        <v>17341</v>
      </c>
      <c r="U1747" s="5">
        <v>19569</v>
      </c>
      <c r="V1747" s="5">
        <v>15721</v>
      </c>
      <c r="W1747" s="5">
        <v>1166</v>
      </c>
      <c r="X1747" s="5">
        <v>68713</v>
      </c>
      <c r="Y1747" s="5">
        <v>717</v>
      </c>
    </row>
    <row r="1748" spans="1:25" x14ac:dyDescent="0.3">
      <c r="A1748" s="1">
        <v>4057000</v>
      </c>
      <c r="B1748" s="1" t="s">
        <v>16</v>
      </c>
      <c r="C1748" s="2"/>
      <c r="D1748" s="4" t="s">
        <v>87</v>
      </c>
      <c r="E1748" s="4">
        <v>4057000</v>
      </c>
      <c r="F1748" s="5">
        <v>0</v>
      </c>
      <c r="G1748" s="5">
        <v>26078</v>
      </c>
      <c r="H1748" s="5">
        <v>12087</v>
      </c>
      <c r="I1748" s="5">
        <v>37864</v>
      </c>
      <c r="J1748" s="5">
        <v>7375</v>
      </c>
      <c r="K1748" s="5" t="s">
        <v>33</v>
      </c>
      <c r="L1748" s="5">
        <v>83403</v>
      </c>
      <c r="M1748" s="5">
        <v>398997</v>
      </c>
      <c r="N1748" s="5">
        <v>48582</v>
      </c>
      <c r="O1748" s="5">
        <v>6390</v>
      </c>
      <c r="P1748" s="5">
        <v>3492</v>
      </c>
      <c r="Q1748" s="5" t="s">
        <v>33</v>
      </c>
      <c r="R1748" s="5" t="s">
        <v>33</v>
      </c>
      <c r="S1748" s="5">
        <v>14041</v>
      </c>
      <c r="T1748" s="5">
        <v>17777</v>
      </c>
      <c r="U1748" s="5">
        <v>18976</v>
      </c>
      <c r="V1748" s="5">
        <v>14411</v>
      </c>
      <c r="W1748" s="5">
        <v>1264</v>
      </c>
      <c r="X1748" s="5">
        <v>53310</v>
      </c>
      <c r="Y1748" s="5">
        <v>684</v>
      </c>
    </row>
    <row r="1749" spans="1:25" x14ac:dyDescent="0.3">
      <c r="A1749" s="1">
        <v>4057000</v>
      </c>
      <c r="B1749" s="1" t="s">
        <v>17</v>
      </c>
      <c r="C1749" s="2"/>
      <c r="D1749" s="4" t="s">
        <v>87</v>
      </c>
      <c r="E1749" s="4">
        <v>4057000</v>
      </c>
      <c r="F1749" s="5">
        <v>0</v>
      </c>
      <c r="G1749" s="5">
        <v>259737</v>
      </c>
      <c r="H1749" s="5">
        <v>37311</v>
      </c>
      <c r="I1749" s="5">
        <v>49291</v>
      </c>
      <c r="J1749" s="5">
        <v>5684</v>
      </c>
      <c r="K1749" s="5" t="s">
        <v>33</v>
      </c>
      <c r="L1749" s="5">
        <v>352023</v>
      </c>
      <c r="M1749" s="5">
        <v>367401</v>
      </c>
      <c r="N1749" s="5">
        <v>53912</v>
      </c>
      <c r="O1749" s="5">
        <v>5317</v>
      </c>
      <c r="P1749" s="5">
        <v>2757</v>
      </c>
      <c r="Q1749" s="5" t="s">
        <v>33</v>
      </c>
      <c r="R1749" s="5" t="s">
        <v>33</v>
      </c>
      <c r="S1749" s="5">
        <v>12926</v>
      </c>
      <c r="T1749" s="5">
        <v>18012</v>
      </c>
      <c r="U1749" s="5">
        <v>16886</v>
      </c>
      <c r="V1749" s="5">
        <v>13608</v>
      </c>
      <c r="W1749" s="5">
        <v>1292</v>
      </c>
      <c r="X1749" s="5">
        <v>44082</v>
      </c>
      <c r="Y1749" s="5">
        <v>741</v>
      </c>
    </row>
    <row r="1750" spans="1:25" x14ac:dyDescent="0.3">
      <c r="A1750" s="1">
        <v>4057000</v>
      </c>
      <c r="B1750" s="1" t="s">
        <v>18</v>
      </c>
      <c r="C1750" s="2"/>
      <c r="D1750" s="4" t="s">
        <v>87</v>
      </c>
      <c r="E1750" s="4">
        <v>4057000</v>
      </c>
      <c r="F1750" s="5">
        <v>0</v>
      </c>
      <c r="G1750" s="5">
        <v>6558</v>
      </c>
      <c r="H1750" s="5">
        <v>23663</v>
      </c>
      <c r="I1750" s="5">
        <v>30934</v>
      </c>
      <c r="J1750" s="5">
        <v>3404</v>
      </c>
      <c r="K1750" s="5" t="s">
        <v>33</v>
      </c>
      <c r="L1750" s="5">
        <v>64560</v>
      </c>
      <c r="M1750" s="5">
        <v>334382</v>
      </c>
      <c r="N1750" s="5">
        <v>41104</v>
      </c>
      <c r="O1750" s="5">
        <v>5711</v>
      </c>
      <c r="P1750" s="5">
        <v>3078</v>
      </c>
      <c r="Q1750" s="5" t="s">
        <v>33</v>
      </c>
      <c r="R1750" s="5" t="s">
        <v>33</v>
      </c>
      <c r="S1750" s="5">
        <v>12351</v>
      </c>
      <c r="T1750" s="5">
        <v>15545</v>
      </c>
      <c r="U1750" s="5">
        <v>16693</v>
      </c>
      <c r="V1750" s="5">
        <v>13047</v>
      </c>
      <c r="W1750" s="5">
        <v>985</v>
      </c>
      <c r="X1750" s="5">
        <v>41102</v>
      </c>
      <c r="Y1750" s="5">
        <v>465</v>
      </c>
    </row>
    <row r="1751" spans="1:25" x14ac:dyDescent="0.3">
      <c r="A1751" s="1">
        <v>4057000</v>
      </c>
      <c r="B1751" s="1" t="s">
        <v>19</v>
      </c>
      <c r="C1751" s="2"/>
      <c r="D1751" s="4" t="s">
        <v>87</v>
      </c>
      <c r="E1751" s="4">
        <v>4057000</v>
      </c>
      <c r="F1751" s="5">
        <v>0</v>
      </c>
      <c r="G1751" s="5">
        <v>16380</v>
      </c>
      <c r="H1751" s="5">
        <v>5579</v>
      </c>
      <c r="I1751" s="5">
        <v>33448</v>
      </c>
      <c r="J1751" s="5">
        <v>3556</v>
      </c>
      <c r="K1751" s="5" t="s">
        <v>33</v>
      </c>
      <c r="L1751" s="5">
        <v>58964</v>
      </c>
      <c r="M1751" s="5">
        <v>326437</v>
      </c>
      <c r="N1751" s="5">
        <v>39163</v>
      </c>
      <c r="O1751" s="5">
        <v>5736</v>
      </c>
      <c r="P1751" s="5">
        <v>1570</v>
      </c>
      <c r="Q1751" s="5" t="s">
        <v>33</v>
      </c>
      <c r="R1751" s="5" t="s">
        <v>33</v>
      </c>
      <c r="S1751" s="5">
        <v>11693</v>
      </c>
      <c r="T1751" s="5">
        <v>14530</v>
      </c>
      <c r="U1751" s="5">
        <v>15362</v>
      </c>
      <c r="V1751" s="5">
        <v>13049</v>
      </c>
      <c r="W1751" s="5">
        <v>973</v>
      </c>
      <c r="X1751" s="5">
        <v>42128</v>
      </c>
      <c r="Y1751" s="5">
        <v>1019</v>
      </c>
    </row>
    <row r="1752" spans="1:25" x14ac:dyDescent="0.3">
      <c r="A1752" s="1">
        <v>4057000</v>
      </c>
      <c r="B1752" s="1" t="s">
        <v>20</v>
      </c>
      <c r="C1752" s="2"/>
      <c r="D1752" s="4" t="s">
        <v>87</v>
      </c>
      <c r="E1752" s="4">
        <v>4057000</v>
      </c>
      <c r="F1752" s="5">
        <v>0</v>
      </c>
      <c r="G1752" s="5">
        <v>21428</v>
      </c>
      <c r="H1752" s="5">
        <v>9852</v>
      </c>
      <c r="I1752" s="5">
        <v>32806</v>
      </c>
      <c r="J1752" s="5">
        <v>6411</v>
      </c>
      <c r="K1752" s="5" t="s">
        <v>33</v>
      </c>
      <c r="L1752" s="5">
        <v>70497</v>
      </c>
      <c r="M1752" s="5">
        <v>293159</v>
      </c>
      <c r="N1752" s="5">
        <v>40537</v>
      </c>
      <c r="O1752" s="5">
        <v>4766</v>
      </c>
      <c r="P1752" s="5">
        <v>1920</v>
      </c>
      <c r="Q1752" s="5" t="s">
        <v>33</v>
      </c>
      <c r="R1752" s="5" t="s">
        <v>33</v>
      </c>
      <c r="S1752" s="5">
        <v>10571</v>
      </c>
      <c r="T1752" s="5">
        <v>14256</v>
      </c>
      <c r="U1752" s="5">
        <v>15496</v>
      </c>
      <c r="V1752" s="5">
        <v>11059</v>
      </c>
      <c r="W1752" s="5">
        <v>1368</v>
      </c>
      <c r="X1752" s="5">
        <v>44318</v>
      </c>
      <c r="Y1752" s="5">
        <v>1117</v>
      </c>
    </row>
    <row r="1753" spans="1:25" x14ac:dyDescent="0.3">
      <c r="A1753" s="1">
        <v>4057000</v>
      </c>
      <c r="B1753" s="1" t="s">
        <v>21</v>
      </c>
      <c r="C1753" s="2"/>
      <c r="D1753" s="4" t="s">
        <v>87</v>
      </c>
      <c r="E1753" s="4">
        <v>4057000</v>
      </c>
      <c r="F1753" s="5">
        <v>0</v>
      </c>
      <c r="G1753" s="5">
        <v>21238</v>
      </c>
      <c r="H1753" s="5">
        <v>4372</v>
      </c>
      <c r="I1753" s="5">
        <v>34106</v>
      </c>
      <c r="J1753" s="5">
        <v>6182</v>
      </c>
      <c r="K1753" s="5" t="s">
        <v>33</v>
      </c>
      <c r="L1753" s="5">
        <v>65898</v>
      </c>
      <c r="M1753" s="5">
        <v>271485</v>
      </c>
      <c r="N1753" s="5">
        <v>36479</v>
      </c>
      <c r="O1753" s="5">
        <v>4734</v>
      </c>
      <c r="P1753" s="5">
        <v>3313</v>
      </c>
      <c r="Q1753" s="5" t="s">
        <v>33</v>
      </c>
      <c r="R1753" s="5" t="s">
        <v>33</v>
      </c>
      <c r="S1753" s="5">
        <v>9938</v>
      </c>
      <c r="T1753" s="5">
        <v>16356</v>
      </c>
      <c r="U1753" s="5">
        <v>16660</v>
      </c>
      <c r="V1753" s="5">
        <v>10327</v>
      </c>
      <c r="W1753" s="5">
        <v>1256</v>
      </c>
      <c r="X1753" s="5">
        <v>45886</v>
      </c>
      <c r="Y1753" s="5">
        <v>1138</v>
      </c>
    </row>
    <row r="1754" spans="1:25" x14ac:dyDescent="0.3">
      <c r="A1754" s="1">
        <v>4057000</v>
      </c>
      <c r="B1754" s="1" t="s">
        <v>22</v>
      </c>
      <c r="C1754" s="2"/>
      <c r="D1754" s="4" t="s">
        <v>87</v>
      </c>
      <c r="E1754" s="4">
        <v>4057000</v>
      </c>
      <c r="F1754" s="5">
        <v>0</v>
      </c>
      <c r="G1754" s="5">
        <v>2132</v>
      </c>
      <c r="H1754" s="5">
        <v>3014</v>
      </c>
      <c r="I1754" s="5">
        <v>24147</v>
      </c>
      <c r="J1754" s="5">
        <v>17431</v>
      </c>
      <c r="K1754" s="5" t="s">
        <v>33</v>
      </c>
      <c r="L1754" s="5">
        <v>46724</v>
      </c>
      <c r="M1754" s="5">
        <v>265545</v>
      </c>
      <c r="N1754" s="5">
        <v>32497</v>
      </c>
      <c r="O1754" s="5">
        <v>3697</v>
      </c>
      <c r="P1754" s="5">
        <v>1617</v>
      </c>
      <c r="Q1754" s="5" t="s">
        <v>33</v>
      </c>
      <c r="R1754" s="5" t="s">
        <v>33</v>
      </c>
      <c r="S1754" s="5">
        <v>9372</v>
      </c>
      <c r="T1754" s="5">
        <v>12911</v>
      </c>
      <c r="U1754" s="5">
        <v>13390</v>
      </c>
      <c r="V1754" s="5">
        <v>9752</v>
      </c>
      <c r="W1754" s="5">
        <v>1074</v>
      </c>
      <c r="X1754" s="5">
        <v>41172</v>
      </c>
      <c r="Y1754" s="5">
        <v>963</v>
      </c>
    </row>
    <row r="1755" spans="1:25" x14ac:dyDescent="0.3">
      <c r="A1755" s="1">
        <v>4057000</v>
      </c>
      <c r="B1755" s="1" t="s">
        <v>23</v>
      </c>
      <c r="C1755" s="2"/>
      <c r="D1755" s="4" t="s">
        <v>87</v>
      </c>
      <c r="E1755" s="4">
        <v>4057000</v>
      </c>
      <c r="F1755" s="5">
        <v>0</v>
      </c>
      <c r="G1755" s="5">
        <v>26172</v>
      </c>
      <c r="H1755" s="5">
        <v>7295</v>
      </c>
      <c r="I1755" s="5">
        <v>25584</v>
      </c>
      <c r="J1755" s="5">
        <v>5171</v>
      </c>
      <c r="K1755" s="5" t="s">
        <v>33</v>
      </c>
      <c r="L1755" s="5">
        <v>64221</v>
      </c>
      <c r="M1755" s="5">
        <v>267110</v>
      </c>
      <c r="N1755" s="5">
        <v>33811</v>
      </c>
      <c r="O1755" s="5">
        <v>3419</v>
      </c>
      <c r="P1755" s="5">
        <v>1752</v>
      </c>
      <c r="Q1755" s="5" t="s">
        <v>33</v>
      </c>
      <c r="R1755" s="5" t="s">
        <v>33</v>
      </c>
      <c r="S1755" s="5">
        <v>8346</v>
      </c>
      <c r="T1755" s="5">
        <v>14960</v>
      </c>
      <c r="U1755" s="5">
        <v>10412</v>
      </c>
      <c r="V1755" s="5">
        <v>8442</v>
      </c>
      <c r="W1755" s="5">
        <v>585</v>
      </c>
      <c r="X1755" s="5">
        <v>44716</v>
      </c>
      <c r="Y1755" s="5">
        <v>526</v>
      </c>
    </row>
    <row r="1756" spans="1:25" x14ac:dyDescent="0.3">
      <c r="A1756" s="1">
        <v>4057000</v>
      </c>
      <c r="B1756" s="1" t="s">
        <v>24</v>
      </c>
      <c r="C1756" s="2"/>
      <c r="D1756" s="4" t="s">
        <v>87</v>
      </c>
      <c r="E1756" s="4">
        <v>4057000</v>
      </c>
      <c r="F1756" s="5">
        <v>0</v>
      </c>
      <c r="G1756" s="5">
        <v>16789</v>
      </c>
      <c r="H1756" s="5">
        <v>1659</v>
      </c>
      <c r="I1756" s="5">
        <v>32064</v>
      </c>
      <c r="J1756" s="5">
        <v>10588</v>
      </c>
      <c r="K1756" s="5" t="s">
        <v>33</v>
      </c>
      <c r="L1756" s="5">
        <v>61100</v>
      </c>
      <c r="M1756" s="5">
        <v>263094</v>
      </c>
      <c r="N1756" s="5">
        <v>34777</v>
      </c>
      <c r="O1756" s="5">
        <v>3540</v>
      </c>
      <c r="P1756" s="5">
        <v>1920</v>
      </c>
      <c r="Q1756" s="5" t="s">
        <v>33</v>
      </c>
      <c r="R1756" s="5" t="s">
        <v>33</v>
      </c>
      <c r="S1756" s="5">
        <v>9005</v>
      </c>
      <c r="T1756" s="5">
        <v>13928</v>
      </c>
      <c r="U1756" s="5">
        <v>11185</v>
      </c>
      <c r="V1756" s="5">
        <v>7807</v>
      </c>
      <c r="W1756" s="5">
        <v>278</v>
      </c>
      <c r="X1756" s="5">
        <v>42323</v>
      </c>
      <c r="Y1756" s="5">
        <v>1293</v>
      </c>
    </row>
    <row r="1757" spans="1:25" x14ac:dyDescent="0.3">
      <c r="A1757" s="1">
        <v>4057000</v>
      </c>
      <c r="B1757" s="1" t="s">
        <v>25</v>
      </c>
      <c r="C1757" s="2"/>
      <c r="D1757" s="4" t="s">
        <v>87</v>
      </c>
      <c r="E1757" s="4">
        <v>4057000</v>
      </c>
      <c r="F1757" s="5">
        <v>0</v>
      </c>
      <c r="G1757" s="5">
        <v>50286</v>
      </c>
      <c r="H1757" s="5">
        <v>2441</v>
      </c>
      <c r="I1757" s="5">
        <v>29924</v>
      </c>
      <c r="J1757" s="5">
        <v>6521</v>
      </c>
      <c r="K1757" s="5" t="s">
        <v>33</v>
      </c>
      <c r="L1757" s="5">
        <v>89173</v>
      </c>
      <c r="M1757" s="5">
        <v>238762</v>
      </c>
      <c r="N1757" s="5">
        <v>31271</v>
      </c>
      <c r="O1757" s="5">
        <v>3632</v>
      </c>
      <c r="P1757" s="5">
        <v>1892</v>
      </c>
      <c r="Q1757" s="5" t="s">
        <v>33</v>
      </c>
      <c r="R1757" s="5" t="s">
        <v>33</v>
      </c>
      <c r="S1757" s="5">
        <v>7033</v>
      </c>
      <c r="T1757" s="5">
        <v>12026</v>
      </c>
      <c r="U1757" s="5">
        <v>9488</v>
      </c>
      <c r="V1757" s="5">
        <v>7634</v>
      </c>
      <c r="W1757" s="5">
        <v>114</v>
      </c>
      <c r="X1757" s="5">
        <v>40963</v>
      </c>
      <c r="Y1757" s="5">
        <v>1511</v>
      </c>
    </row>
    <row r="1758" spans="1:25" x14ac:dyDescent="0.3">
      <c r="A1758" s="1">
        <v>4057000</v>
      </c>
      <c r="B1758" s="1" t="s">
        <v>26</v>
      </c>
      <c r="C1758" s="2"/>
      <c r="D1758" s="4" t="s">
        <v>87</v>
      </c>
      <c r="E1758" s="4">
        <v>4057000</v>
      </c>
      <c r="F1758" s="5">
        <v>0</v>
      </c>
      <c r="G1758" s="5">
        <v>29102</v>
      </c>
      <c r="H1758" s="5">
        <v>6584</v>
      </c>
      <c r="I1758" s="5">
        <v>28828</v>
      </c>
      <c r="J1758" s="5">
        <v>9021</v>
      </c>
      <c r="K1758" s="5" t="s">
        <v>33</v>
      </c>
      <c r="L1758" s="5">
        <v>73535</v>
      </c>
      <c r="M1758" s="5">
        <v>246307</v>
      </c>
      <c r="N1758" s="5">
        <v>31521</v>
      </c>
      <c r="O1758" s="5">
        <v>4155</v>
      </c>
      <c r="P1758" s="5">
        <v>1809</v>
      </c>
      <c r="Q1758" s="5" t="s">
        <v>33</v>
      </c>
      <c r="R1758" s="5" t="s">
        <v>33</v>
      </c>
      <c r="S1758" s="5">
        <v>7118</v>
      </c>
      <c r="T1758" s="5">
        <v>11196</v>
      </c>
      <c r="U1758" s="5">
        <v>9009</v>
      </c>
      <c r="V1758" s="5">
        <v>7194</v>
      </c>
      <c r="W1758" s="5">
        <v>102</v>
      </c>
      <c r="X1758" s="5">
        <v>42423</v>
      </c>
      <c r="Y1758" s="5">
        <v>1479</v>
      </c>
    </row>
    <row r="1759" spans="1:25" x14ac:dyDescent="0.3">
      <c r="A1759" s="1">
        <v>4057000</v>
      </c>
      <c r="B1759" s="1" t="s">
        <v>27</v>
      </c>
      <c r="C1759" s="2"/>
      <c r="D1759" s="4" t="s">
        <v>87</v>
      </c>
      <c r="E1759" s="4">
        <v>4057000</v>
      </c>
      <c r="F1759" s="5">
        <v>0</v>
      </c>
      <c r="G1759" s="5">
        <v>5448</v>
      </c>
      <c r="H1759" s="5">
        <v>6079</v>
      </c>
      <c r="I1759" s="5">
        <v>32216</v>
      </c>
      <c r="J1759" s="5">
        <v>5066</v>
      </c>
      <c r="K1759" s="5" t="s">
        <v>33</v>
      </c>
      <c r="L1759" s="5">
        <v>48807</v>
      </c>
      <c r="M1759" s="5">
        <v>242349</v>
      </c>
      <c r="N1759" s="5">
        <v>26918</v>
      </c>
      <c r="O1759" s="5">
        <v>4553</v>
      </c>
      <c r="P1759" s="5">
        <v>1862</v>
      </c>
      <c r="Q1759" s="5" t="s">
        <v>33</v>
      </c>
      <c r="R1759" s="5" t="s">
        <v>33</v>
      </c>
      <c r="S1759" s="5">
        <v>6779</v>
      </c>
      <c r="T1759" s="5">
        <v>11704</v>
      </c>
      <c r="U1759" s="5">
        <v>8251</v>
      </c>
      <c r="V1759" s="5">
        <v>6611</v>
      </c>
      <c r="W1759" s="5">
        <v>84</v>
      </c>
      <c r="X1759" s="5">
        <v>40538</v>
      </c>
      <c r="Y1759" s="5">
        <v>1463</v>
      </c>
    </row>
    <row r="1760" spans="1:25" x14ac:dyDescent="0.3">
      <c r="A1760" s="1">
        <v>4057000</v>
      </c>
      <c r="B1760" s="1" t="s">
        <v>28</v>
      </c>
      <c r="C1760" s="2"/>
      <c r="D1760" s="4" t="s">
        <v>87</v>
      </c>
      <c r="E1760" s="4">
        <v>4057000</v>
      </c>
      <c r="F1760" s="5">
        <v>0</v>
      </c>
      <c r="G1760" s="5">
        <v>29091</v>
      </c>
      <c r="H1760" s="5">
        <v>7877</v>
      </c>
      <c r="I1760" s="5">
        <v>25645</v>
      </c>
      <c r="J1760" s="5">
        <v>4628</v>
      </c>
      <c r="K1760" s="5" t="s">
        <v>33</v>
      </c>
      <c r="L1760" s="5">
        <v>67241</v>
      </c>
      <c r="M1760" s="5">
        <v>240513</v>
      </c>
      <c r="N1760" s="5">
        <v>31653</v>
      </c>
      <c r="O1760" s="5">
        <v>4634</v>
      </c>
      <c r="P1760" s="5">
        <v>1937</v>
      </c>
      <c r="Q1760" s="5" t="s">
        <v>33</v>
      </c>
      <c r="R1760" s="5" t="s">
        <v>33</v>
      </c>
      <c r="S1760" s="5">
        <v>5975</v>
      </c>
      <c r="T1760" s="5">
        <v>10096</v>
      </c>
      <c r="U1760" s="5">
        <v>-11794</v>
      </c>
      <c r="V1760" s="5">
        <v>6295</v>
      </c>
      <c r="W1760" s="5">
        <v>143</v>
      </c>
      <c r="X1760" s="5">
        <v>37772</v>
      </c>
      <c r="Y1760" s="5">
        <v>1783</v>
      </c>
    </row>
    <row r="1761" spans="1:25" x14ac:dyDescent="0.3">
      <c r="A1761" s="1">
        <v>4057000</v>
      </c>
      <c r="B1761" s="1" t="s">
        <v>29</v>
      </c>
      <c r="C1761" s="2"/>
      <c r="D1761" s="4" t="s">
        <v>87</v>
      </c>
      <c r="E1761" s="4">
        <v>4057000</v>
      </c>
      <c r="F1761" s="5">
        <v>0</v>
      </c>
      <c r="G1761" s="5">
        <v>18024</v>
      </c>
      <c r="H1761" s="5">
        <v>4355</v>
      </c>
      <c r="I1761" s="5">
        <v>28372</v>
      </c>
      <c r="J1761" s="5">
        <v>4833</v>
      </c>
      <c r="K1761" s="5" t="s">
        <v>33</v>
      </c>
      <c r="L1761" s="5">
        <v>55583</v>
      </c>
      <c r="M1761" s="5">
        <v>216802</v>
      </c>
      <c r="N1761" s="5">
        <v>31771</v>
      </c>
      <c r="O1761" s="5">
        <v>4341</v>
      </c>
      <c r="P1761" s="5">
        <v>1955</v>
      </c>
      <c r="Q1761" s="5" t="s">
        <v>33</v>
      </c>
      <c r="R1761" s="5" t="s">
        <v>33</v>
      </c>
      <c r="S1761" s="5">
        <v>5233</v>
      </c>
      <c r="T1761" s="5">
        <v>9859</v>
      </c>
      <c r="U1761" s="5">
        <v>8690</v>
      </c>
      <c r="V1761" s="5">
        <v>5680</v>
      </c>
      <c r="W1761" s="5">
        <v>460</v>
      </c>
      <c r="X1761" s="5">
        <v>36104</v>
      </c>
      <c r="Y1761" s="5">
        <v>1905</v>
      </c>
    </row>
    <row r="1762" spans="1:25" x14ac:dyDescent="0.3">
      <c r="A1762" s="1">
        <v>4057000</v>
      </c>
      <c r="B1762" s="1" t="s">
        <v>30</v>
      </c>
      <c r="C1762" s="2"/>
      <c r="D1762" s="4" t="s">
        <v>87</v>
      </c>
      <c r="E1762" s="4">
        <v>4057000</v>
      </c>
      <c r="F1762" s="5">
        <v>0</v>
      </c>
      <c r="G1762" s="5">
        <v>26459</v>
      </c>
      <c r="H1762" s="5">
        <v>21313</v>
      </c>
      <c r="I1762" s="5">
        <v>36530</v>
      </c>
      <c r="J1762" s="5">
        <v>5282</v>
      </c>
      <c r="K1762" s="5" t="s">
        <v>33</v>
      </c>
      <c r="L1762" s="5">
        <v>89584</v>
      </c>
      <c r="M1762" s="5">
        <v>200159</v>
      </c>
      <c r="N1762" s="5">
        <v>32641</v>
      </c>
      <c r="O1762" s="5">
        <v>4659</v>
      </c>
      <c r="P1762" s="5">
        <v>1677</v>
      </c>
      <c r="Q1762" s="5" t="s">
        <v>33</v>
      </c>
      <c r="R1762" s="5" t="s">
        <v>33</v>
      </c>
      <c r="S1762" s="5">
        <v>4880</v>
      </c>
      <c r="T1762" s="5">
        <v>8309</v>
      </c>
      <c r="U1762" s="5">
        <v>6413</v>
      </c>
      <c r="V1762" s="5">
        <v>5778</v>
      </c>
      <c r="W1762" s="5">
        <v>1376</v>
      </c>
      <c r="X1762" s="5">
        <v>35064</v>
      </c>
      <c r="Y1762" s="5">
        <v>1668</v>
      </c>
    </row>
    <row r="1763" spans="1:25" x14ac:dyDescent="0.3">
      <c r="A1763" s="1">
        <v>4057000</v>
      </c>
      <c r="B1763" s="1" t="s">
        <v>31</v>
      </c>
      <c r="C1763" s="2"/>
      <c r="D1763" s="4" t="s">
        <v>87</v>
      </c>
      <c r="E1763" s="4">
        <v>4057000</v>
      </c>
      <c r="F1763" s="5">
        <v>0</v>
      </c>
      <c r="G1763" s="5">
        <v>11717</v>
      </c>
      <c r="H1763" s="5">
        <v>6501</v>
      </c>
      <c r="I1763" s="5">
        <v>23290</v>
      </c>
      <c r="J1763" s="5">
        <v>6929</v>
      </c>
      <c r="K1763" s="5" t="s">
        <v>33</v>
      </c>
      <c r="L1763" s="5">
        <v>48437</v>
      </c>
      <c r="M1763" s="5">
        <v>200958</v>
      </c>
      <c r="N1763" s="5">
        <v>29666</v>
      </c>
      <c r="O1763" s="5">
        <v>4073</v>
      </c>
      <c r="P1763" s="5">
        <v>1573</v>
      </c>
      <c r="Q1763" s="5" t="s">
        <v>33</v>
      </c>
      <c r="R1763" s="5" t="s">
        <v>33</v>
      </c>
      <c r="S1763" s="5">
        <v>5272</v>
      </c>
      <c r="T1763" s="5">
        <v>9194</v>
      </c>
      <c r="U1763" s="5">
        <v>17255</v>
      </c>
      <c r="V1763" s="5">
        <v>5993</v>
      </c>
      <c r="W1763" s="5">
        <v>1954</v>
      </c>
      <c r="X1763" s="5">
        <v>35192</v>
      </c>
      <c r="Y1763" s="5">
        <v>1486</v>
      </c>
    </row>
    <row r="1764" spans="1:25" x14ac:dyDescent="0.3">
      <c r="A1764" s="1">
        <v>4060446</v>
      </c>
      <c r="B1764" s="1" t="s">
        <v>0</v>
      </c>
      <c r="C1764" s="2"/>
      <c r="D1764" s="4" t="s">
        <v>88</v>
      </c>
      <c r="E1764" s="4">
        <v>4060446</v>
      </c>
      <c r="F1764" s="5" t="s">
        <v>33</v>
      </c>
      <c r="G1764" s="5" t="s">
        <v>33</v>
      </c>
      <c r="H1764" s="5" t="s">
        <v>33</v>
      </c>
      <c r="I1764" s="5" t="s">
        <v>33</v>
      </c>
      <c r="J1764" s="5" t="s">
        <v>33</v>
      </c>
      <c r="K1764" s="5" t="s">
        <v>33</v>
      </c>
      <c r="L1764" s="5" t="s">
        <v>33</v>
      </c>
      <c r="M1764" s="5" t="s">
        <v>33</v>
      </c>
      <c r="N1764" s="5" t="s">
        <v>33</v>
      </c>
      <c r="O1764" s="5" t="s">
        <v>33</v>
      </c>
      <c r="P1764" s="5" t="s">
        <v>33</v>
      </c>
      <c r="Q1764" s="5" t="s">
        <v>33</v>
      </c>
      <c r="R1764" s="5" t="s">
        <v>33</v>
      </c>
      <c r="S1764" s="5" t="s">
        <v>33</v>
      </c>
      <c r="T1764" s="5" t="s">
        <v>33</v>
      </c>
      <c r="U1764" s="5" t="s">
        <v>33</v>
      </c>
      <c r="V1764" s="5" t="s">
        <v>33</v>
      </c>
      <c r="W1764" s="5" t="s">
        <v>33</v>
      </c>
      <c r="X1764" s="5" t="s">
        <v>33</v>
      </c>
      <c r="Y1764" s="5" t="s">
        <v>33</v>
      </c>
    </row>
    <row r="1765" spans="1:25" x14ac:dyDescent="0.3">
      <c r="A1765" s="1">
        <v>4060446</v>
      </c>
      <c r="B1765" s="1" t="s">
        <v>1</v>
      </c>
      <c r="C1765" s="2"/>
      <c r="D1765" s="4" t="s">
        <v>88</v>
      </c>
      <c r="E1765" s="4">
        <v>4060446</v>
      </c>
      <c r="F1765" s="5">
        <v>0</v>
      </c>
      <c r="G1765" s="5">
        <v>2608</v>
      </c>
      <c r="H1765" s="5">
        <v>3078</v>
      </c>
      <c r="I1765" s="5">
        <v>50730</v>
      </c>
      <c r="J1765" s="5">
        <v>7327</v>
      </c>
      <c r="K1765" s="5">
        <v>0</v>
      </c>
      <c r="L1765" s="5">
        <v>63743</v>
      </c>
      <c r="M1765" s="5">
        <v>196867</v>
      </c>
      <c r="N1765" s="5">
        <v>8311</v>
      </c>
      <c r="O1765" s="5">
        <v>1706</v>
      </c>
      <c r="P1765" s="5">
        <v>2886</v>
      </c>
      <c r="Q1765" s="5">
        <v>0</v>
      </c>
      <c r="R1765" s="5">
        <v>0</v>
      </c>
      <c r="S1765" s="5">
        <v>4594</v>
      </c>
      <c r="T1765" s="5">
        <v>11366</v>
      </c>
      <c r="U1765" s="5">
        <v>7544</v>
      </c>
      <c r="V1765" s="5">
        <v>1457</v>
      </c>
      <c r="W1765" s="5">
        <v>184</v>
      </c>
      <c r="X1765" s="5">
        <v>21993</v>
      </c>
      <c r="Y1765" s="5">
        <v>450</v>
      </c>
    </row>
    <row r="1766" spans="1:25" x14ac:dyDescent="0.3">
      <c r="A1766" s="1">
        <v>4060446</v>
      </c>
      <c r="B1766" s="1" t="s">
        <v>2</v>
      </c>
      <c r="C1766" s="2"/>
      <c r="D1766" s="4" t="s">
        <v>88</v>
      </c>
      <c r="E1766" s="4">
        <v>4060446</v>
      </c>
      <c r="F1766" s="5">
        <v>0</v>
      </c>
      <c r="G1766" s="5">
        <v>3222</v>
      </c>
      <c r="H1766" s="5">
        <v>4918</v>
      </c>
      <c r="I1766" s="5">
        <v>39504</v>
      </c>
      <c r="J1766" s="5">
        <v>8757</v>
      </c>
      <c r="K1766" s="5">
        <v>0</v>
      </c>
      <c r="L1766" s="5">
        <v>56401</v>
      </c>
      <c r="M1766" s="5">
        <v>161607</v>
      </c>
      <c r="N1766" s="5">
        <v>8589</v>
      </c>
      <c r="O1766" s="5">
        <v>1316</v>
      </c>
      <c r="P1766" s="5">
        <v>2194</v>
      </c>
      <c r="Q1766" s="5">
        <v>0</v>
      </c>
      <c r="R1766" s="5">
        <v>0</v>
      </c>
      <c r="S1766" s="5">
        <v>2853</v>
      </c>
      <c r="T1766" s="5">
        <v>11246</v>
      </c>
      <c r="U1766" s="5">
        <v>7932</v>
      </c>
      <c r="V1766" s="5">
        <v>1177</v>
      </c>
      <c r="W1766" s="5">
        <v>226</v>
      </c>
      <c r="X1766" s="5">
        <v>20097</v>
      </c>
      <c r="Y1766" s="5">
        <v>641</v>
      </c>
    </row>
    <row r="1767" spans="1:25" x14ac:dyDescent="0.3">
      <c r="A1767" s="1">
        <v>4060446</v>
      </c>
      <c r="B1767" s="1" t="s">
        <v>3</v>
      </c>
      <c r="C1767" s="2"/>
      <c r="D1767" s="4" t="s">
        <v>88</v>
      </c>
      <c r="E1767" s="4">
        <v>4060446</v>
      </c>
      <c r="F1767" s="5">
        <v>0</v>
      </c>
      <c r="G1767" s="5">
        <v>4708</v>
      </c>
      <c r="H1767" s="5">
        <v>12642</v>
      </c>
      <c r="I1767" s="5">
        <v>28760</v>
      </c>
      <c r="J1767" s="5">
        <v>6565</v>
      </c>
      <c r="K1767" s="5">
        <v>0</v>
      </c>
      <c r="L1767" s="5">
        <v>52675</v>
      </c>
      <c r="M1767" s="5">
        <v>147099</v>
      </c>
      <c r="N1767" s="5">
        <v>6459</v>
      </c>
      <c r="O1767" s="5">
        <v>1716</v>
      </c>
      <c r="P1767" s="5">
        <v>2097</v>
      </c>
      <c r="Q1767" s="5">
        <v>0</v>
      </c>
      <c r="R1767" s="5">
        <v>0</v>
      </c>
      <c r="S1767" s="5">
        <v>1912</v>
      </c>
      <c r="T1767" s="5">
        <v>10958</v>
      </c>
      <c r="U1767" s="5">
        <v>8967</v>
      </c>
      <c r="V1767" s="5">
        <v>1364</v>
      </c>
      <c r="W1767" s="5">
        <v>173</v>
      </c>
      <c r="X1767" s="5">
        <v>18739</v>
      </c>
      <c r="Y1767" s="5">
        <v>468</v>
      </c>
    </row>
    <row r="1768" spans="1:25" x14ac:dyDescent="0.3">
      <c r="A1768" s="1">
        <v>4060446</v>
      </c>
      <c r="B1768" s="1" t="s">
        <v>4</v>
      </c>
      <c r="C1768" s="2"/>
      <c r="D1768" s="4" t="s">
        <v>88</v>
      </c>
      <c r="E1768" s="4">
        <v>4060446</v>
      </c>
      <c r="F1768" s="5">
        <v>0</v>
      </c>
      <c r="G1768" s="5">
        <v>4815</v>
      </c>
      <c r="H1768" s="5">
        <v>7264</v>
      </c>
      <c r="I1768" s="5">
        <v>26191</v>
      </c>
      <c r="J1768" s="5">
        <v>13394</v>
      </c>
      <c r="K1768" s="5">
        <v>0</v>
      </c>
      <c r="L1768" s="5">
        <v>51664</v>
      </c>
      <c r="M1768" s="5">
        <v>177226</v>
      </c>
      <c r="N1768" s="5">
        <v>7684</v>
      </c>
      <c r="O1768" s="5">
        <v>1365</v>
      </c>
      <c r="P1768" s="5">
        <v>4490</v>
      </c>
      <c r="Q1768" s="5">
        <v>0</v>
      </c>
      <c r="R1768" s="5">
        <v>0</v>
      </c>
      <c r="S1768" s="5">
        <v>2122</v>
      </c>
      <c r="T1768" s="5">
        <v>9916</v>
      </c>
      <c r="U1768" s="5">
        <v>7463</v>
      </c>
      <c r="V1768" s="5">
        <v>1303</v>
      </c>
      <c r="W1768" s="5">
        <v>177</v>
      </c>
      <c r="X1768" s="5">
        <v>19511</v>
      </c>
      <c r="Y1768" s="5">
        <v>347</v>
      </c>
    </row>
    <row r="1769" spans="1:25" x14ac:dyDescent="0.3">
      <c r="A1769" s="1">
        <v>4060446</v>
      </c>
      <c r="B1769" s="1" t="s">
        <v>5</v>
      </c>
      <c r="C1769" s="2"/>
      <c r="D1769" s="4" t="s">
        <v>88</v>
      </c>
      <c r="E1769" s="4">
        <v>4060446</v>
      </c>
      <c r="F1769" s="5">
        <v>0</v>
      </c>
      <c r="G1769" s="5">
        <v>3527</v>
      </c>
      <c r="H1769" s="5">
        <v>7087</v>
      </c>
      <c r="I1769" s="5">
        <v>33750</v>
      </c>
      <c r="J1769" s="5">
        <v>7252</v>
      </c>
      <c r="K1769" s="5">
        <v>0</v>
      </c>
      <c r="L1769" s="5">
        <v>51616</v>
      </c>
      <c r="M1769" s="5">
        <v>251387</v>
      </c>
      <c r="N1769" s="5">
        <v>9919</v>
      </c>
      <c r="O1769" s="5">
        <v>936</v>
      </c>
      <c r="P1769" s="5">
        <v>1909</v>
      </c>
      <c r="Q1769" s="5">
        <v>0</v>
      </c>
      <c r="R1769" s="5">
        <v>0</v>
      </c>
      <c r="S1769" s="5">
        <v>3006</v>
      </c>
      <c r="T1769" s="5">
        <v>11830</v>
      </c>
      <c r="U1769" s="5">
        <v>7192</v>
      </c>
      <c r="V1769" s="5">
        <v>1212</v>
      </c>
      <c r="W1769" s="5">
        <v>143</v>
      </c>
      <c r="X1769" s="5">
        <v>17938</v>
      </c>
      <c r="Y1769" s="5">
        <v>389</v>
      </c>
    </row>
    <row r="1770" spans="1:25" x14ac:dyDescent="0.3">
      <c r="A1770" s="1">
        <v>4060446</v>
      </c>
      <c r="B1770" s="1" t="s">
        <v>6</v>
      </c>
      <c r="C1770" s="2"/>
      <c r="D1770" s="4" t="s">
        <v>88</v>
      </c>
      <c r="E1770" s="4">
        <v>4060446</v>
      </c>
      <c r="F1770" s="5">
        <v>0</v>
      </c>
      <c r="G1770" s="5">
        <v>7487</v>
      </c>
      <c r="H1770" s="5">
        <v>5904</v>
      </c>
      <c r="I1770" s="5">
        <v>37173</v>
      </c>
      <c r="J1770" s="5">
        <v>8453</v>
      </c>
      <c r="K1770" s="5">
        <v>0</v>
      </c>
      <c r="L1770" s="5">
        <v>59017</v>
      </c>
      <c r="M1770" s="5">
        <v>264232</v>
      </c>
      <c r="N1770" s="5">
        <v>8875</v>
      </c>
      <c r="O1770" s="5">
        <v>1289</v>
      </c>
      <c r="P1770" s="5">
        <v>1304</v>
      </c>
      <c r="Q1770" s="5">
        <v>0</v>
      </c>
      <c r="R1770" s="5">
        <v>0</v>
      </c>
      <c r="S1770" s="5">
        <v>2455</v>
      </c>
      <c r="T1770" s="5">
        <v>8093</v>
      </c>
      <c r="U1770" s="5">
        <v>8795</v>
      </c>
      <c r="V1770" s="5">
        <v>1357</v>
      </c>
      <c r="W1770" s="5">
        <v>153</v>
      </c>
      <c r="X1770" s="5">
        <v>18215</v>
      </c>
      <c r="Y1770" s="5">
        <v>405</v>
      </c>
    </row>
    <row r="1771" spans="1:25" x14ac:dyDescent="0.3">
      <c r="A1771" s="1">
        <v>4060446</v>
      </c>
      <c r="B1771" s="1" t="s">
        <v>7</v>
      </c>
      <c r="C1771" s="2"/>
      <c r="D1771" s="4" t="s">
        <v>88</v>
      </c>
      <c r="E1771" s="4">
        <v>4060446</v>
      </c>
      <c r="F1771" s="5">
        <v>0</v>
      </c>
      <c r="G1771" s="5">
        <v>2076</v>
      </c>
      <c r="H1771" s="5">
        <v>8701</v>
      </c>
      <c r="I1771" s="5">
        <v>29207</v>
      </c>
      <c r="J1771" s="5">
        <v>5994</v>
      </c>
      <c r="K1771" s="5">
        <v>0</v>
      </c>
      <c r="L1771" s="5">
        <v>45979</v>
      </c>
      <c r="M1771" s="5">
        <v>272075</v>
      </c>
      <c r="N1771" s="5">
        <v>9449</v>
      </c>
      <c r="O1771" s="5">
        <v>999</v>
      </c>
      <c r="P1771" s="5">
        <v>2001</v>
      </c>
      <c r="Q1771" s="5">
        <v>0</v>
      </c>
      <c r="R1771" s="5">
        <v>0</v>
      </c>
      <c r="S1771" s="5">
        <v>2364</v>
      </c>
      <c r="T1771" s="5">
        <v>7337</v>
      </c>
      <c r="U1771" s="5">
        <v>8338</v>
      </c>
      <c r="V1771" s="5">
        <v>1452</v>
      </c>
      <c r="W1771" s="5">
        <v>156</v>
      </c>
      <c r="X1771" s="5">
        <v>17840</v>
      </c>
      <c r="Y1771" s="5">
        <v>462</v>
      </c>
    </row>
    <row r="1772" spans="1:25" x14ac:dyDescent="0.3">
      <c r="A1772" s="1">
        <v>4060446</v>
      </c>
      <c r="B1772" s="1" t="s">
        <v>8</v>
      </c>
      <c r="C1772" s="2"/>
      <c r="D1772" s="4" t="s">
        <v>88</v>
      </c>
      <c r="E1772" s="4">
        <v>4060446</v>
      </c>
      <c r="F1772" s="5">
        <v>0</v>
      </c>
      <c r="G1772" s="5">
        <v>5190</v>
      </c>
      <c r="H1772" s="5">
        <v>5351</v>
      </c>
      <c r="I1772" s="5">
        <v>22576</v>
      </c>
      <c r="J1772" s="5">
        <v>6126</v>
      </c>
      <c r="K1772" s="5">
        <v>0</v>
      </c>
      <c r="L1772" s="5">
        <v>39243</v>
      </c>
      <c r="M1772" s="5">
        <v>268832</v>
      </c>
      <c r="N1772" s="5">
        <v>9241</v>
      </c>
      <c r="O1772" s="5">
        <v>968</v>
      </c>
      <c r="P1772" s="5">
        <v>1607</v>
      </c>
      <c r="Q1772" s="5">
        <v>0</v>
      </c>
      <c r="R1772" s="5">
        <v>0</v>
      </c>
      <c r="S1772" s="5">
        <v>2332</v>
      </c>
      <c r="T1772" s="5">
        <v>8514</v>
      </c>
      <c r="U1772" s="5">
        <v>4939</v>
      </c>
      <c r="V1772" s="5">
        <v>1196</v>
      </c>
      <c r="W1772" s="5">
        <v>106</v>
      </c>
      <c r="X1772" s="5">
        <v>17238</v>
      </c>
      <c r="Y1772" s="5">
        <v>304</v>
      </c>
    </row>
    <row r="1773" spans="1:25" x14ac:dyDescent="0.3">
      <c r="A1773" s="1">
        <v>4060446</v>
      </c>
      <c r="B1773" s="1" t="s">
        <v>9</v>
      </c>
      <c r="C1773" s="2"/>
      <c r="D1773" s="4" t="s">
        <v>88</v>
      </c>
      <c r="E1773" s="4">
        <v>4060446</v>
      </c>
      <c r="F1773" s="5">
        <v>0</v>
      </c>
      <c r="G1773" s="5">
        <v>11317</v>
      </c>
      <c r="H1773" s="5">
        <v>4973</v>
      </c>
      <c r="I1773" s="5">
        <v>18164</v>
      </c>
      <c r="J1773" s="5">
        <v>6279</v>
      </c>
      <c r="K1773" s="5">
        <v>0</v>
      </c>
      <c r="L1773" s="5">
        <v>40734</v>
      </c>
      <c r="M1773" s="5">
        <v>215325</v>
      </c>
      <c r="N1773" s="5">
        <v>15673</v>
      </c>
      <c r="O1773" s="5">
        <v>744</v>
      </c>
      <c r="P1773" s="5">
        <v>1630</v>
      </c>
      <c r="Q1773" s="5">
        <v>0</v>
      </c>
      <c r="R1773" s="5">
        <v>0</v>
      </c>
      <c r="S1773" s="5">
        <v>2124</v>
      </c>
      <c r="T1773" s="5">
        <v>6329</v>
      </c>
      <c r="U1773" s="5">
        <v>3001</v>
      </c>
      <c r="V1773" s="5">
        <v>1658</v>
      </c>
      <c r="W1773" s="5">
        <v>127</v>
      </c>
      <c r="X1773" s="5">
        <v>17804</v>
      </c>
      <c r="Y1773" s="5">
        <v>168</v>
      </c>
    </row>
    <row r="1774" spans="1:25" x14ac:dyDescent="0.3">
      <c r="A1774" s="1">
        <v>4060446</v>
      </c>
      <c r="B1774" s="1" t="s">
        <v>10</v>
      </c>
      <c r="C1774" s="2"/>
      <c r="D1774" s="4" t="s">
        <v>88</v>
      </c>
      <c r="E1774" s="4">
        <v>4060446</v>
      </c>
      <c r="F1774" s="5">
        <v>0</v>
      </c>
      <c r="G1774" s="5">
        <v>92733</v>
      </c>
      <c r="H1774" s="5">
        <v>3870</v>
      </c>
      <c r="I1774" s="5">
        <v>23526</v>
      </c>
      <c r="J1774" s="5">
        <v>5228</v>
      </c>
      <c r="K1774" s="5">
        <v>0</v>
      </c>
      <c r="L1774" s="5">
        <v>125356</v>
      </c>
      <c r="M1774" s="5">
        <v>196682</v>
      </c>
      <c r="N1774" s="5">
        <v>13379</v>
      </c>
      <c r="O1774" s="5">
        <v>796</v>
      </c>
      <c r="P1774" s="5">
        <v>1601</v>
      </c>
      <c r="Q1774" s="5">
        <v>0</v>
      </c>
      <c r="R1774" s="5">
        <v>0</v>
      </c>
      <c r="S1774" s="5">
        <v>2106</v>
      </c>
      <c r="T1774" s="5">
        <v>6307</v>
      </c>
      <c r="U1774" s="5">
        <v>6095</v>
      </c>
      <c r="V1774" s="5">
        <v>2471</v>
      </c>
      <c r="W1774" s="5">
        <v>111</v>
      </c>
      <c r="X1774" s="5">
        <v>15778</v>
      </c>
      <c r="Y1774" s="5">
        <v>104</v>
      </c>
    </row>
    <row r="1775" spans="1:25" x14ac:dyDescent="0.3">
      <c r="A1775" s="1">
        <v>4060446</v>
      </c>
      <c r="B1775" s="1" t="s">
        <v>11</v>
      </c>
      <c r="C1775" s="2"/>
      <c r="D1775" s="4" t="s">
        <v>88</v>
      </c>
      <c r="E1775" s="4">
        <v>4060446</v>
      </c>
      <c r="F1775" s="5">
        <v>0</v>
      </c>
      <c r="G1775" s="5">
        <v>3334</v>
      </c>
      <c r="H1775" s="5">
        <v>5843</v>
      </c>
      <c r="I1775" s="5">
        <v>32769</v>
      </c>
      <c r="J1775" s="5">
        <v>4153</v>
      </c>
      <c r="K1775" s="5">
        <v>0</v>
      </c>
      <c r="L1775" s="5">
        <v>46099</v>
      </c>
      <c r="M1775" s="5">
        <v>294527</v>
      </c>
      <c r="N1775" s="5">
        <v>10118</v>
      </c>
      <c r="O1775" s="5">
        <v>821</v>
      </c>
      <c r="P1775" s="5">
        <v>1558</v>
      </c>
      <c r="Q1775" s="5">
        <v>0</v>
      </c>
      <c r="R1775" s="5">
        <v>0</v>
      </c>
      <c r="S1775" s="5">
        <v>1866</v>
      </c>
      <c r="T1775" s="5">
        <v>5007</v>
      </c>
      <c r="U1775" s="5">
        <v>5328</v>
      </c>
      <c r="V1775" s="5">
        <v>3036</v>
      </c>
      <c r="W1775" s="5">
        <v>102</v>
      </c>
      <c r="X1775" s="5">
        <v>13211</v>
      </c>
      <c r="Y1775" s="5">
        <v>114</v>
      </c>
    </row>
    <row r="1776" spans="1:25" x14ac:dyDescent="0.3">
      <c r="A1776" s="1">
        <v>4060446</v>
      </c>
      <c r="B1776" s="1" t="s">
        <v>12</v>
      </c>
      <c r="C1776" s="2"/>
      <c r="D1776" s="4" t="s">
        <v>88</v>
      </c>
      <c r="E1776" s="4">
        <v>4060446</v>
      </c>
      <c r="F1776" s="5">
        <v>0</v>
      </c>
      <c r="G1776" s="5">
        <v>6513</v>
      </c>
      <c r="H1776" s="5">
        <v>3397</v>
      </c>
      <c r="I1776" s="5">
        <v>24152</v>
      </c>
      <c r="J1776" s="5">
        <v>3780</v>
      </c>
      <c r="K1776" s="5">
        <v>0</v>
      </c>
      <c r="L1776" s="5">
        <v>37843</v>
      </c>
      <c r="M1776" s="5">
        <v>217866</v>
      </c>
      <c r="N1776" s="5">
        <v>14052</v>
      </c>
      <c r="O1776" s="5">
        <v>776</v>
      </c>
      <c r="P1776" s="5">
        <v>1443</v>
      </c>
      <c r="Q1776" s="5">
        <v>0</v>
      </c>
      <c r="R1776" s="5">
        <v>0</v>
      </c>
      <c r="S1776" s="5">
        <v>1631</v>
      </c>
      <c r="T1776" s="5">
        <v>5045</v>
      </c>
      <c r="U1776" s="5">
        <v>3976</v>
      </c>
      <c r="V1776" s="5">
        <v>2413</v>
      </c>
      <c r="W1776" s="5">
        <v>82</v>
      </c>
      <c r="X1776" s="5">
        <v>16098</v>
      </c>
      <c r="Y1776" s="5">
        <v>161</v>
      </c>
    </row>
    <row r="1777" spans="1:25" x14ac:dyDescent="0.3">
      <c r="A1777" s="1">
        <v>4060446</v>
      </c>
      <c r="B1777" s="1" t="s">
        <v>13</v>
      </c>
      <c r="C1777" s="2"/>
      <c r="D1777" s="4" t="s">
        <v>88</v>
      </c>
      <c r="E1777" s="4">
        <v>4060446</v>
      </c>
      <c r="F1777" s="5">
        <v>0</v>
      </c>
      <c r="G1777" s="5">
        <v>6532</v>
      </c>
      <c r="H1777" s="5">
        <v>4276</v>
      </c>
      <c r="I1777" s="5">
        <v>33259</v>
      </c>
      <c r="J1777" s="5">
        <v>2928</v>
      </c>
      <c r="K1777" s="5">
        <v>0</v>
      </c>
      <c r="L1777" s="5">
        <v>46996</v>
      </c>
      <c r="M1777" s="5">
        <v>216428</v>
      </c>
      <c r="N1777" s="5">
        <v>13234</v>
      </c>
      <c r="O1777" s="5">
        <v>1065</v>
      </c>
      <c r="P1777" s="5">
        <v>1336</v>
      </c>
      <c r="Q1777" s="5">
        <v>0</v>
      </c>
      <c r="R1777" s="5">
        <v>0</v>
      </c>
      <c r="S1777" s="5">
        <v>2274</v>
      </c>
      <c r="T1777" s="5">
        <v>4932</v>
      </c>
      <c r="U1777" s="5">
        <v>3504</v>
      </c>
      <c r="V1777" s="5">
        <v>2502</v>
      </c>
      <c r="W1777" s="5">
        <v>0</v>
      </c>
      <c r="X1777" s="5">
        <v>11687</v>
      </c>
      <c r="Y1777" s="5">
        <v>167</v>
      </c>
    </row>
    <row r="1778" spans="1:25" x14ac:dyDescent="0.3">
      <c r="A1778" s="1">
        <v>4060446</v>
      </c>
      <c r="B1778" s="1" t="s">
        <v>14</v>
      </c>
      <c r="C1778" s="2"/>
      <c r="D1778" s="4" t="s">
        <v>88</v>
      </c>
      <c r="E1778" s="4">
        <v>4060446</v>
      </c>
      <c r="F1778" s="5">
        <v>0</v>
      </c>
      <c r="G1778" s="5">
        <v>20498</v>
      </c>
      <c r="H1778" s="5">
        <v>2524</v>
      </c>
      <c r="I1778" s="5">
        <v>27098</v>
      </c>
      <c r="J1778" s="5">
        <v>5963</v>
      </c>
      <c r="K1778" s="5" t="s">
        <v>33</v>
      </c>
      <c r="L1778" s="5">
        <v>56083</v>
      </c>
      <c r="M1778" s="5">
        <v>175801</v>
      </c>
      <c r="N1778" s="5">
        <v>10326</v>
      </c>
      <c r="O1778" s="5">
        <v>939</v>
      </c>
      <c r="P1778" s="5">
        <v>1474</v>
      </c>
      <c r="Q1778" s="5" t="s">
        <v>33</v>
      </c>
      <c r="R1778" s="5" t="s">
        <v>33</v>
      </c>
      <c r="S1778" s="5">
        <v>2090</v>
      </c>
      <c r="T1778" s="5">
        <v>4511</v>
      </c>
      <c r="U1778" s="5">
        <v>3236</v>
      </c>
      <c r="V1778" s="5">
        <v>2459</v>
      </c>
      <c r="W1778" s="5">
        <v>0</v>
      </c>
      <c r="X1778" s="5">
        <v>9918</v>
      </c>
      <c r="Y1778" s="5">
        <v>194</v>
      </c>
    </row>
    <row r="1779" spans="1:25" x14ac:dyDescent="0.3">
      <c r="A1779" s="1">
        <v>4060446</v>
      </c>
      <c r="B1779" s="1" t="s">
        <v>15</v>
      </c>
      <c r="C1779" s="2"/>
      <c r="D1779" s="4" t="s">
        <v>88</v>
      </c>
      <c r="E1779" s="4">
        <v>4060446</v>
      </c>
      <c r="F1779" s="5" t="s">
        <v>33</v>
      </c>
      <c r="G1779" s="5" t="s">
        <v>33</v>
      </c>
      <c r="H1779" s="5" t="s">
        <v>33</v>
      </c>
      <c r="I1779" s="5" t="s">
        <v>33</v>
      </c>
      <c r="J1779" s="5" t="s">
        <v>33</v>
      </c>
      <c r="K1779" s="5" t="s">
        <v>33</v>
      </c>
      <c r="L1779" s="5" t="s">
        <v>33</v>
      </c>
      <c r="M1779" s="5" t="s">
        <v>33</v>
      </c>
      <c r="N1779" s="5" t="s">
        <v>33</v>
      </c>
      <c r="O1779" s="5" t="s">
        <v>33</v>
      </c>
      <c r="P1779" s="5" t="s">
        <v>33</v>
      </c>
      <c r="Q1779" s="5" t="s">
        <v>33</v>
      </c>
      <c r="R1779" s="5" t="s">
        <v>33</v>
      </c>
      <c r="S1779" s="5" t="s">
        <v>33</v>
      </c>
      <c r="T1779" s="5" t="s">
        <v>33</v>
      </c>
      <c r="U1779" s="5" t="s">
        <v>33</v>
      </c>
      <c r="V1779" s="5" t="s">
        <v>33</v>
      </c>
      <c r="W1779" s="5" t="s">
        <v>33</v>
      </c>
      <c r="X1779" s="5" t="s">
        <v>33</v>
      </c>
      <c r="Y1779" s="5" t="s">
        <v>33</v>
      </c>
    </row>
    <row r="1780" spans="1:25" x14ac:dyDescent="0.3">
      <c r="A1780" s="1">
        <v>4060446</v>
      </c>
      <c r="B1780" s="1" t="s">
        <v>16</v>
      </c>
      <c r="C1780" s="2"/>
      <c r="D1780" s="4" t="s">
        <v>88</v>
      </c>
      <c r="E1780" s="4">
        <v>4060446</v>
      </c>
      <c r="F1780" s="5" t="s">
        <v>33</v>
      </c>
      <c r="G1780" s="5" t="s">
        <v>33</v>
      </c>
      <c r="H1780" s="5" t="s">
        <v>33</v>
      </c>
      <c r="I1780" s="5" t="s">
        <v>33</v>
      </c>
      <c r="J1780" s="5" t="s">
        <v>33</v>
      </c>
      <c r="K1780" s="5" t="s">
        <v>33</v>
      </c>
      <c r="L1780" s="5" t="s">
        <v>33</v>
      </c>
      <c r="M1780" s="5" t="s">
        <v>33</v>
      </c>
      <c r="N1780" s="5" t="s">
        <v>33</v>
      </c>
      <c r="O1780" s="5" t="s">
        <v>33</v>
      </c>
      <c r="P1780" s="5" t="s">
        <v>33</v>
      </c>
      <c r="Q1780" s="5" t="s">
        <v>33</v>
      </c>
      <c r="R1780" s="5" t="s">
        <v>33</v>
      </c>
      <c r="S1780" s="5" t="s">
        <v>33</v>
      </c>
      <c r="T1780" s="5" t="s">
        <v>33</v>
      </c>
      <c r="U1780" s="5" t="s">
        <v>33</v>
      </c>
      <c r="V1780" s="5" t="s">
        <v>33</v>
      </c>
      <c r="W1780" s="5" t="s">
        <v>33</v>
      </c>
      <c r="X1780" s="5" t="s">
        <v>33</v>
      </c>
      <c r="Y1780" s="5" t="s">
        <v>33</v>
      </c>
    </row>
    <row r="1781" spans="1:25" x14ac:dyDescent="0.3">
      <c r="A1781" s="1">
        <v>4060446</v>
      </c>
      <c r="B1781" s="1" t="s">
        <v>17</v>
      </c>
      <c r="C1781" s="2"/>
      <c r="D1781" s="4" t="s">
        <v>88</v>
      </c>
      <c r="E1781" s="4">
        <v>4060446</v>
      </c>
      <c r="F1781" s="5" t="s">
        <v>33</v>
      </c>
      <c r="G1781" s="5" t="s">
        <v>33</v>
      </c>
      <c r="H1781" s="5" t="s">
        <v>33</v>
      </c>
      <c r="I1781" s="5" t="s">
        <v>33</v>
      </c>
      <c r="J1781" s="5" t="s">
        <v>33</v>
      </c>
      <c r="K1781" s="5" t="s">
        <v>33</v>
      </c>
      <c r="L1781" s="5" t="s">
        <v>33</v>
      </c>
      <c r="M1781" s="5" t="s">
        <v>33</v>
      </c>
      <c r="N1781" s="5" t="s">
        <v>33</v>
      </c>
      <c r="O1781" s="5" t="s">
        <v>33</v>
      </c>
      <c r="P1781" s="5" t="s">
        <v>33</v>
      </c>
      <c r="Q1781" s="5" t="s">
        <v>33</v>
      </c>
      <c r="R1781" s="5" t="s">
        <v>33</v>
      </c>
      <c r="S1781" s="5" t="s">
        <v>33</v>
      </c>
      <c r="T1781" s="5" t="s">
        <v>33</v>
      </c>
      <c r="U1781" s="5" t="s">
        <v>33</v>
      </c>
      <c r="V1781" s="5" t="s">
        <v>33</v>
      </c>
      <c r="W1781" s="5" t="s">
        <v>33</v>
      </c>
      <c r="X1781" s="5" t="s">
        <v>33</v>
      </c>
      <c r="Y1781" s="5" t="s">
        <v>33</v>
      </c>
    </row>
    <row r="1782" spans="1:25" x14ac:dyDescent="0.3">
      <c r="A1782" s="1">
        <v>4060446</v>
      </c>
      <c r="B1782" s="1" t="s">
        <v>18</v>
      </c>
      <c r="C1782" s="2"/>
      <c r="D1782" s="4" t="s">
        <v>88</v>
      </c>
      <c r="E1782" s="4">
        <v>4060446</v>
      </c>
      <c r="F1782" s="5" t="s">
        <v>33</v>
      </c>
      <c r="G1782" s="5" t="s">
        <v>33</v>
      </c>
      <c r="H1782" s="5" t="s">
        <v>33</v>
      </c>
      <c r="I1782" s="5" t="s">
        <v>33</v>
      </c>
      <c r="J1782" s="5" t="s">
        <v>33</v>
      </c>
      <c r="K1782" s="5" t="s">
        <v>33</v>
      </c>
      <c r="L1782" s="5" t="s">
        <v>33</v>
      </c>
      <c r="M1782" s="5" t="s">
        <v>33</v>
      </c>
      <c r="N1782" s="5" t="s">
        <v>33</v>
      </c>
      <c r="O1782" s="5" t="s">
        <v>33</v>
      </c>
      <c r="P1782" s="5" t="s">
        <v>33</v>
      </c>
      <c r="Q1782" s="5" t="s">
        <v>33</v>
      </c>
      <c r="R1782" s="5" t="s">
        <v>33</v>
      </c>
      <c r="S1782" s="5" t="s">
        <v>33</v>
      </c>
      <c r="T1782" s="5" t="s">
        <v>33</v>
      </c>
      <c r="U1782" s="5" t="s">
        <v>33</v>
      </c>
      <c r="V1782" s="5" t="s">
        <v>33</v>
      </c>
      <c r="W1782" s="5" t="s">
        <v>33</v>
      </c>
      <c r="X1782" s="5" t="s">
        <v>33</v>
      </c>
      <c r="Y1782" s="5" t="s">
        <v>33</v>
      </c>
    </row>
    <row r="1783" spans="1:25" x14ac:dyDescent="0.3">
      <c r="A1783" s="1">
        <v>4060446</v>
      </c>
      <c r="B1783" s="1" t="s">
        <v>19</v>
      </c>
      <c r="C1783" s="2"/>
      <c r="D1783" s="4" t="s">
        <v>88</v>
      </c>
      <c r="E1783" s="4">
        <v>4060446</v>
      </c>
      <c r="F1783" s="5" t="s">
        <v>33</v>
      </c>
      <c r="G1783" s="5" t="s">
        <v>33</v>
      </c>
      <c r="H1783" s="5" t="s">
        <v>33</v>
      </c>
      <c r="I1783" s="5" t="s">
        <v>33</v>
      </c>
      <c r="J1783" s="5" t="s">
        <v>33</v>
      </c>
      <c r="K1783" s="5" t="s">
        <v>33</v>
      </c>
      <c r="L1783" s="5" t="s">
        <v>33</v>
      </c>
      <c r="M1783" s="5" t="s">
        <v>33</v>
      </c>
      <c r="N1783" s="5" t="s">
        <v>33</v>
      </c>
      <c r="O1783" s="5" t="s">
        <v>33</v>
      </c>
      <c r="P1783" s="5" t="s">
        <v>33</v>
      </c>
      <c r="Q1783" s="5" t="s">
        <v>33</v>
      </c>
      <c r="R1783" s="5" t="s">
        <v>33</v>
      </c>
      <c r="S1783" s="5" t="s">
        <v>33</v>
      </c>
      <c r="T1783" s="5" t="s">
        <v>33</v>
      </c>
      <c r="U1783" s="5" t="s">
        <v>33</v>
      </c>
      <c r="V1783" s="5" t="s">
        <v>33</v>
      </c>
      <c r="W1783" s="5" t="s">
        <v>33</v>
      </c>
      <c r="X1783" s="5" t="s">
        <v>33</v>
      </c>
      <c r="Y1783" s="5" t="s">
        <v>33</v>
      </c>
    </row>
    <row r="1784" spans="1:25" x14ac:dyDescent="0.3">
      <c r="A1784" s="1">
        <v>4060446</v>
      </c>
      <c r="B1784" s="1" t="s">
        <v>20</v>
      </c>
      <c r="C1784" s="2"/>
      <c r="D1784" s="4" t="s">
        <v>88</v>
      </c>
      <c r="E1784" s="4">
        <v>4060446</v>
      </c>
      <c r="F1784" s="5" t="s">
        <v>33</v>
      </c>
      <c r="G1784" s="5" t="s">
        <v>33</v>
      </c>
      <c r="H1784" s="5" t="s">
        <v>33</v>
      </c>
      <c r="I1784" s="5" t="s">
        <v>33</v>
      </c>
      <c r="J1784" s="5" t="s">
        <v>33</v>
      </c>
      <c r="K1784" s="5" t="s">
        <v>33</v>
      </c>
      <c r="L1784" s="5" t="s">
        <v>33</v>
      </c>
      <c r="M1784" s="5" t="s">
        <v>33</v>
      </c>
      <c r="N1784" s="5" t="s">
        <v>33</v>
      </c>
      <c r="O1784" s="5" t="s">
        <v>33</v>
      </c>
      <c r="P1784" s="5" t="s">
        <v>33</v>
      </c>
      <c r="Q1784" s="5" t="s">
        <v>33</v>
      </c>
      <c r="R1784" s="5" t="s">
        <v>33</v>
      </c>
      <c r="S1784" s="5" t="s">
        <v>33</v>
      </c>
      <c r="T1784" s="5" t="s">
        <v>33</v>
      </c>
      <c r="U1784" s="5" t="s">
        <v>33</v>
      </c>
      <c r="V1784" s="5" t="s">
        <v>33</v>
      </c>
      <c r="W1784" s="5" t="s">
        <v>33</v>
      </c>
      <c r="X1784" s="5" t="s">
        <v>33</v>
      </c>
      <c r="Y1784" s="5" t="s">
        <v>33</v>
      </c>
    </row>
    <row r="1785" spans="1:25" x14ac:dyDescent="0.3">
      <c r="A1785" s="1">
        <v>4060446</v>
      </c>
      <c r="B1785" s="1" t="s">
        <v>21</v>
      </c>
      <c r="C1785" s="2"/>
      <c r="D1785" s="4" t="s">
        <v>88</v>
      </c>
      <c r="E1785" s="4">
        <v>4060446</v>
      </c>
      <c r="F1785" s="5" t="s">
        <v>33</v>
      </c>
      <c r="G1785" s="5" t="s">
        <v>33</v>
      </c>
      <c r="H1785" s="5" t="s">
        <v>33</v>
      </c>
      <c r="I1785" s="5" t="s">
        <v>33</v>
      </c>
      <c r="J1785" s="5" t="s">
        <v>33</v>
      </c>
      <c r="K1785" s="5" t="s">
        <v>33</v>
      </c>
      <c r="L1785" s="5" t="s">
        <v>33</v>
      </c>
      <c r="M1785" s="5" t="s">
        <v>33</v>
      </c>
      <c r="N1785" s="5" t="s">
        <v>33</v>
      </c>
      <c r="O1785" s="5" t="s">
        <v>33</v>
      </c>
      <c r="P1785" s="5" t="s">
        <v>33</v>
      </c>
      <c r="Q1785" s="5" t="s">
        <v>33</v>
      </c>
      <c r="R1785" s="5" t="s">
        <v>33</v>
      </c>
      <c r="S1785" s="5" t="s">
        <v>33</v>
      </c>
      <c r="T1785" s="5" t="s">
        <v>33</v>
      </c>
      <c r="U1785" s="5" t="s">
        <v>33</v>
      </c>
      <c r="V1785" s="5" t="s">
        <v>33</v>
      </c>
      <c r="W1785" s="5" t="s">
        <v>33</v>
      </c>
      <c r="X1785" s="5" t="s">
        <v>33</v>
      </c>
      <c r="Y1785" s="5" t="s">
        <v>33</v>
      </c>
    </row>
    <row r="1786" spans="1:25" x14ac:dyDescent="0.3">
      <c r="A1786" s="1">
        <v>4060446</v>
      </c>
      <c r="B1786" s="1" t="s">
        <v>22</v>
      </c>
      <c r="C1786" s="2"/>
      <c r="D1786" s="4" t="s">
        <v>88</v>
      </c>
      <c r="E1786" s="4">
        <v>4060446</v>
      </c>
      <c r="F1786" s="5" t="s">
        <v>33</v>
      </c>
      <c r="G1786" s="5" t="s">
        <v>33</v>
      </c>
      <c r="H1786" s="5" t="s">
        <v>33</v>
      </c>
      <c r="I1786" s="5" t="s">
        <v>33</v>
      </c>
      <c r="J1786" s="5" t="s">
        <v>33</v>
      </c>
      <c r="K1786" s="5" t="s">
        <v>33</v>
      </c>
      <c r="L1786" s="5" t="s">
        <v>33</v>
      </c>
      <c r="M1786" s="5" t="s">
        <v>33</v>
      </c>
      <c r="N1786" s="5" t="s">
        <v>33</v>
      </c>
      <c r="O1786" s="5" t="s">
        <v>33</v>
      </c>
      <c r="P1786" s="5" t="s">
        <v>33</v>
      </c>
      <c r="Q1786" s="5" t="s">
        <v>33</v>
      </c>
      <c r="R1786" s="5" t="s">
        <v>33</v>
      </c>
      <c r="S1786" s="5" t="s">
        <v>33</v>
      </c>
      <c r="T1786" s="5" t="s">
        <v>33</v>
      </c>
      <c r="U1786" s="5" t="s">
        <v>33</v>
      </c>
      <c r="V1786" s="5" t="s">
        <v>33</v>
      </c>
      <c r="W1786" s="5" t="s">
        <v>33</v>
      </c>
      <c r="X1786" s="5" t="s">
        <v>33</v>
      </c>
      <c r="Y1786" s="5" t="s">
        <v>33</v>
      </c>
    </row>
    <row r="1787" spans="1:25" x14ac:dyDescent="0.3">
      <c r="A1787" s="1">
        <v>4060446</v>
      </c>
      <c r="B1787" s="1" t="s">
        <v>23</v>
      </c>
      <c r="C1787" s="2"/>
      <c r="D1787" s="4" t="s">
        <v>88</v>
      </c>
      <c r="E1787" s="4">
        <v>4060446</v>
      </c>
      <c r="F1787" s="5" t="s">
        <v>33</v>
      </c>
      <c r="G1787" s="5" t="s">
        <v>33</v>
      </c>
      <c r="H1787" s="5" t="s">
        <v>33</v>
      </c>
      <c r="I1787" s="5" t="s">
        <v>33</v>
      </c>
      <c r="J1787" s="5" t="s">
        <v>33</v>
      </c>
      <c r="K1787" s="5" t="s">
        <v>33</v>
      </c>
      <c r="L1787" s="5" t="s">
        <v>33</v>
      </c>
      <c r="M1787" s="5" t="s">
        <v>33</v>
      </c>
      <c r="N1787" s="5" t="s">
        <v>33</v>
      </c>
      <c r="O1787" s="5" t="s">
        <v>33</v>
      </c>
      <c r="P1787" s="5" t="s">
        <v>33</v>
      </c>
      <c r="Q1787" s="5" t="s">
        <v>33</v>
      </c>
      <c r="R1787" s="5" t="s">
        <v>33</v>
      </c>
      <c r="S1787" s="5" t="s">
        <v>33</v>
      </c>
      <c r="T1787" s="5" t="s">
        <v>33</v>
      </c>
      <c r="U1787" s="5" t="s">
        <v>33</v>
      </c>
      <c r="V1787" s="5" t="s">
        <v>33</v>
      </c>
      <c r="W1787" s="5" t="s">
        <v>33</v>
      </c>
      <c r="X1787" s="5" t="s">
        <v>33</v>
      </c>
      <c r="Y1787" s="5" t="s">
        <v>33</v>
      </c>
    </row>
    <row r="1788" spans="1:25" x14ac:dyDescent="0.3">
      <c r="A1788" s="1">
        <v>4060446</v>
      </c>
      <c r="B1788" s="1" t="s">
        <v>24</v>
      </c>
      <c r="C1788" s="2"/>
      <c r="D1788" s="4" t="s">
        <v>88</v>
      </c>
      <c r="E1788" s="4">
        <v>4060446</v>
      </c>
      <c r="F1788" s="5" t="s">
        <v>33</v>
      </c>
      <c r="G1788" s="5" t="s">
        <v>33</v>
      </c>
      <c r="H1788" s="5" t="s">
        <v>33</v>
      </c>
      <c r="I1788" s="5" t="s">
        <v>33</v>
      </c>
      <c r="J1788" s="5" t="s">
        <v>33</v>
      </c>
      <c r="K1788" s="5" t="s">
        <v>33</v>
      </c>
      <c r="L1788" s="5" t="s">
        <v>33</v>
      </c>
      <c r="M1788" s="5" t="s">
        <v>33</v>
      </c>
      <c r="N1788" s="5" t="s">
        <v>33</v>
      </c>
      <c r="O1788" s="5" t="s">
        <v>33</v>
      </c>
      <c r="P1788" s="5" t="s">
        <v>33</v>
      </c>
      <c r="Q1788" s="5" t="s">
        <v>33</v>
      </c>
      <c r="R1788" s="5" t="s">
        <v>33</v>
      </c>
      <c r="S1788" s="5" t="s">
        <v>33</v>
      </c>
      <c r="T1788" s="5" t="s">
        <v>33</v>
      </c>
      <c r="U1788" s="5" t="s">
        <v>33</v>
      </c>
      <c r="V1788" s="5" t="s">
        <v>33</v>
      </c>
      <c r="W1788" s="5" t="s">
        <v>33</v>
      </c>
      <c r="X1788" s="5" t="s">
        <v>33</v>
      </c>
      <c r="Y1788" s="5" t="s">
        <v>33</v>
      </c>
    </row>
    <row r="1789" spans="1:25" x14ac:dyDescent="0.3">
      <c r="A1789" s="1">
        <v>4060446</v>
      </c>
      <c r="B1789" s="1" t="s">
        <v>25</v>
      </c>
      <c r="C1789" s="2"/>
      <c r="D1789" s="4" t="s">
        <v>88</v>
      </c>
      <c r="E1789" s="4">
        <v>4060446</v>
      </c>
      <c r="F1789" s="5" t="s">
        <v>33</v>
      </c>
      <c r="G1789" s="5" t="s">
        <v>33</v>
      </c>
      <c r="H1789" s="5" t="s">
        <v>33</v>
      </c>
      <c r="I1789" s="5" t="s">
        <v>33</v>
      </c>
      <c r="J1789" s="5" t="s">
        <v>33</v>
      </c>
      <c r="K1789" s="5" t="s">
        <v>33</v>
      </c>
      <c r="L1789" s="5" t="s">
        <v>33</v>
      </c>
      <c r="M1789" s="5" t="s">
        <v>33</v>
      </c>
      <c r="N1789" s="5" t="s">
        <v>33</v>
      </c>
      <c r="O1789" s="5" t="s">
        <v>33</v>
      </c>
      <c r="P1789" s="5" t="s">
        <v>33</v>
      </c>
      <c r="Q1789" s="5" t="s">
        <v>33</v>
      </c>
      <c r="R1789" s="5" t="s">
        <v>33</v>
      </c>
      <c r="S1789" s="5" t="s">
        <v>33</v>
      </c>
      <c r="T1789" s="5" t="s">
        <v>33</v>
      </c>
      <c r="U1789" s="5" t="s">
        <v>33</v>
      </c>
      <c r="V1789" s="5" t="s">
        <v>33</v>
      </c>
      <c r="W1789" s="5" t="s">
        <v>33</v>
      </c>
      <c r="X1789" s="5" t="s">
        <v>33</v>
      </c>
      <c r="Y1789" s="5" t="s">
        <v>33</v>
      </c>
    </row>
    <row r="1790" spans="1:25" x14ac:dyDescent="0.3">
      <c r="A1790" s="1">
        <v>4060446</v>
      </c>
      <c r="B1790" s="1" t="s">
        <v>26</v>
      </c>
      <c r="C1790" s="2"/>
      <c r="D1790" s="4" t="s">
        <v>88</v>
      </c>
      <c r="E1790" s="4">
        <v>4060446</v>
      </c>
      <c r="F1790" s="5" t="s">
        <v>33</v>
      </c>
      <c r="G1790" s="5" t="s">
        <v>33</v>
      </c>
      <c r="H1790" s="5" t="s">
        <v>33</v>
      </c>
      <c r="I1790" s="5" t="s">
        <v>33</v>
      </c>
      <c r="J1790" s="5" t="s">
        <v>33</v>
      </c>
      <c r="K1790" s="5" t="s">
        <v>33</v>
      </c>
      <c r="L1790" s="5" t="s">
        <v>33</v>
      </c>
      <c r="M1790" s="5" t="s">
        <v>33</v>
      </c>
      <c r="N1790" s="5" t="s">
        <v>33</v>
      </c>
      <c r="O1790" s="5" t="s">
        <v>33</v>
      </c>
      <c r="P1790" s="5" t="s">
        <v>33</v>
      </c>
      <c r="Q1790" s="5" t="s">
        <v>33</v>
      </c>
      <c r="R1790" s="5" t="s">
        <v>33</v>
      </c>
      <c r="S1790" s="5" t="s">
        <v>33</v>
      </c>
      <c r="T1790" s="5" t="s">
        <v>33</v>
      </c>
      <c r="U1790" s="5" t="s">
        <v>33</v>
      </c>
      <c r="V1790" s="5" t="s">
        <v>33</v>
      </c>
      <c r="W1790" s="5" t="s">
        <v>33</v>
      </c>
      <c r="X1790" s="5" t="s">
        <v>33</v>
      </c>
      <c r="Y1790" s="5" t="s">
        <v>33</v>
      </c>
    </row>
    <row r="1791" spans="1:25" x14ac:dyDescent="0.3">
      <c r="A1791" s="1">
        <v>4060446</v>
      </c>
      <c r="B1791" s="1" t="s">
        <v>27</v>
      </c>
      <c r="C1791" s="2"/>
      <c r="D1791" s="4" t="s">
        <v>88</v>
      </c>
      <c r="E1791" s="4">
        <v>4060446</v>
      </c>
      <c r="F1791" s="5" t="s">
        <v>33</v>
      </c>
      <c r="G1791" s="5" t="s">
        <v>33</v>
      </c>
      <c r="H1791" s="5" t="s">
        <v>33</v>
      </c>
      <c r="I1791" s="5" t="s">
        <v>33</v>
      </c>
      <c r="J1791" s="5" t="s">
        <v>33</v>
      </c>
      <c r="K1791" s="5" t="s">
        <v>33</v>
      </c>
      <c r="L1791" s="5" t="s">
        <v>33</v>
      </c>
      <c r="M1791" s="5" t="s">
        <v>33</v>
      </c>
      <c r="N1791" s="5" t="s">
        <v>33</v>
      </c>
      <c r="O1791" s="5" t="s">
        <v>33</v>
      </c>
      <c r="P1791" s="5" t="s">
        <v>33</v>
      </c>
      <c r="Q1791" s="5" t="s">
        <v>33</v>
      </c>
      <c r="R1791" s="5" t="s">
        <v>33</v>
      </c>
      <c r="S1791" s="5" t="s">
        <v>33</v>
      </c>
      <c r="T1791" s="5" t="s">
        <v>33</v>
      </c>
      <c r="U1791" s="5" t="s">
        <v>33</v>
      </c>
      <c r="V1791" s="5" t="s">
        <v>33</v>
      </c>
      <c r="W1791" s="5" t="s">
        <v>33</v>
      </c>
      <c r="X1791" s="5" t="s">
        <v>33</v>
      </c>
      <c r="Y1791" s="5" t="s">
        <v>33</v>
      </c>
    </row>
    <row r="1792" spans="1:25" x14ac:dyDescent="0.3">
      <c r="A1792" s="1">
        <v>4060446</v>
      </c>
      <c r="B1792" s="1" t="s">
        <v>28</v>
      </c>
      <c r="C1792" s="2"/>
      <c r="D1792" s="4" t="s">
        <v>88</v>
      </c>
      <c r="E1792" s="4">
        <v>4060446</v>
      </c>
      <c r="F1792" s="5" t="s">
        <v>33</v>
      </c>
      <c r="G1792" s="5" t="s">
        <v>33</v>
      </c>
      <c r="H1792" s="5" t="s">
        <v>33</v>
      </c>
      <c r="I1792" s="5" t="s">
        <v>33</v>
      </c>
      <c r="J1792" s="5" t="s">
        <v>33</v>
      </c>
      <c r="K1792" s="5" t="s">
        <v>33</v>
      </c>
      <c r="L1792" s="5" t="s">
        <v>33</v>
      </c>
      <c r="M1792" s="5" t="s">
        <v>33</v>
      </c>
      <c r="N1792" s="5" t="s">
        <v>33</v>
      </c>
      <c r="O1792" s="5" t="s">
        <v>33</v>
      </c>
      <c r="P1792" s="5" t="s">
        <v>33</v>
      </c>
      <c r="Q1792" s="5" t="s">
        <v>33</v>
      </c>
      <c r="R1792" s="5" t="s">
        <v>33</v>
      </c>
      <c r="S1792" s="5" t="s">
        <v>33</v>
      </c>
      <c r="T1792" s="5" t="s">
        <v>33</v>
      </c>
      <c r="U1792" s="5" t="s">
        <v>33</v>
      </c>
      <c r="V1792" s="5" t="s">
        <v>33</v>
      </c>
      <c r="W1792" s="5" t="s">
        <v>33</v>
      </c>
      <c r="X1792" s="5" t="s">
        <v>33</v>
      </c>
      <c r="Y1792" s="5" t="s">
        <v>33</v>
      </c>
    </row>
    <row r="1793" spans="1:25" x14ac:dyDescent="0.3">
      <c r="A1793" s="1">
        <v>4060446</v>
      </c>
      <c r="B1793" s="1" t="s">
        <v>29</v>
      </c>
      <c r="C1793" s="2"/>
      <c r="D1793" s="4" t="s">
        <v>88</v>
      </c>
      <c r="E1793" s="4">
        <v>4060446</v>
      </c>
      <c r="F1793" s="5" t="s">
        <v>33</v>
      </c>
      <c r="G1793" s="5" t="s">
        <v>33</v>
      </c>
      <c r="H1793" s="5" t="s">
        <v>33</v>
      </c>
      <c r="I1793" s="5" t="s">
        <v>33</v>
      </c>
      <c r="J1793" s="5" t="s">
        <v>33</v>
      </c>
      <c r="K1793" s="5" t="s">
        <v>33</v>
      </c>
      <c r="L1793" s="5" t="s">
        <v>33</v>
      </c>
      <c r="M1793" s="5" t="s">
        <v>33</v>
      </c>
      <c r="N1793" s="5" t="s">
        <v>33</v>
      </c>
      <c r="O1793" s="5" t="s">
        <v>33</v>
      </c>
      <c r="P1793" s="5" t="s">
        <v>33</v>
      </c>
      <c r="Q1793" s="5" t="s">
        <v>33</v>
      </c>
      <c r="R1793" s="5" t="s">
        <v>33</v>
      </c>
      <c r="S1793" s="5" t="s">
        <v>33</v>
      </c>
      <c r="T1793" s="5" t="s">
        <v>33</v>
      </c>
      <c r="U1793" s="5" t="s">
        <v>33</v>
      </c>
      <c r="V1793" s="5" t="s">
        <v>33</v>
      </c>
      <c r="W1793" s="5" t="s">
        <v>33</v>
      </c>
      <c r="X1793" s="5" t="s">
        <v>33</v>
      </c>
      <c r="Y1793" s="5" t="s">
        <v>33</v>
      </c>
    </row>
    <row r="1794" spans="1:25" x14ac:dyDescent="0.3">
      <c r="A1794" s="1">
        <v>4060446</v>
      </c>
      <c r="B1794" s="1" t="s">
        <v>30</v>
      </c>
      <c r="C1794" s="2"/>
      <c r="D1794" s="4" t="s">
        <v>88</v>
      </c>
      <c r="E1794" s="4">
        <v>4060446</v>
      </c>
      <c r="F1794" s="5" t="s">
        <v>33</v>
      </c>
      <c r="G1794" s="5" t="s">
        <v>33</v>
      </c>
      <c r="H1794" s="5" t="s">
        <v>33</v>
      </c>
      <c r="I1794" s="5" t="s">
        <v>33</v>
      </c>
      <c r="J1794" s="5" t="s">
        <v>33</v>
      </c>
      <c r="K1794" s="5" t="s">
        <v>33</v>
      </c>
      <c r="L1794" s="5" t="s">
        <v>33</v>
      </c>
      <c r="M1794" s="5" t="s">
        <v>33</v>
      </c>
      <c r="N1794" s="5" t="s">
        <v>33</v>
      </c>
      <c r="O1794" s="5" t="s">
        <v>33</v>
      </c>
      <c r="P1794" s="5" t="s">
        <v>33</v>
      </c>
      <c r="Q1794" s="5" t="s">
        <v>33</v>
      </c>
      <c r="R1794" s="5" t="s">
        <v>33</v>
      </c>
      <c r="S1794" s="5" t="s">
        <v>33</v>
      </c>
      <c r="T1794" s="5" t="s">
        <v>33</v>
      </c>
      <c r="U1794" s="5" t="s">
        <v>33</v>
      </c>
      <c r="V1794" s="5" t="s">
        <v>33</v>
      </c>
      <c r="W1794" s="5" t="s">
        <v>33</v>
      </c>
      <c r="X1794" s="5" t="s">
        <v>33</v>
      </c>
      <c r="Y1794" s="5" t="s">
        <v>33</v>
      </c>
    </row>
    <row r="1795" spans="1:25" x14ac:dyDescent="0.3">
      <c r="A1795" s="1">
        <v>4060446</v>
      </c>
      <c r="B1795" s="1" t="s">
        <v>31</v>
      </c>
      <c r="C1795" s="2"/>
      <c r="D1795" s="4" t="s">
        <v>88</v>
      </c>
      <c r="E1795" s="4">
        <v>4060446</v>
      </c>
      <c r="F1795" s="5" t="s">
        <v>33</v>
      </c>
      <c r="G1795" s="5" t="s">
        <v>33</v>
      </c>
      <c r="H1795" s="5" t="s">
        <v>33</v>
      </c>
      <c r="I1795" s="5" t="s">
        <v>33</v>
      </c>
      <c r="J1795" s="5" t="s">
        <v>33</v>
      </c>
      <c r="K1795" s="5" t="s">
        <v>33</v>
      </c>
      <c r="L1795" s="5" t="s">
        <v>33</v>
      </c>
      <c r="M1795" s="5" t="s">
        <v>33</v>
      </c>
      <c r="N1795" s="5" t="s">
        <v>33</v>
      </c>
      <c r="O1795" s="5" t="s">
        <v>33</v>
      </c>
      <c r="P1795" s="5" t="s">
        <v>33</v>
      </c>
      <c r="Q1795" s="5" t="s">
        <v>33</v>
      </c>
      <c r="R1795" s="5" t="s">
        <v>33</v>
      </c>
      <c r="S1795" s="5" t="s">
        <v>33</v>
      </c>
      <c r="T1795" s="5" t="s">
        <v>33</v>
      </c>
      <c r="U1795" s="5" t="s">
        <v>33</v>
      </c>
      <c r="V1795" s="5" t="s">
        <v>33</v>
      </c>
      <c r="W1795" s="5" t="s">
        <v>33</v>
      </c>
      <c r="X1795" s="5" t="s">
        <v>33</v>
      </c>
      <c r="Y1795" s="5" t="s">
        <v>33</v>
      </c>
    </row>
    <row r="1796" spans="1:25" x14ac:dyDescent="0.3">
      <c r="A1796" s="1">
        <v>4057001</v>
      </c>
      <c r="B1796" s="1" t="s">
        <v>0</v>
      </c>
      <c r="C1796" s="2"/>
      <c r="D1796" s="4" t="s">
        <v>89</v>
      </c>
      <c r="E1796" s="4">
        <v>4057001</v>
      </c>
      <c r="F1796" s="5" t="s">
        <v>33</v>
      </c>
      <c r="G1796" s="5" t="s">
        <v>33</v>
      </c>
      <c r="H1796" s="5" t="s">
        <v>33</v>
      </c>
      <c r="I1796" s="5" t="s">
        <v>33</v>
      </c>
      <c r="J1796" s="5" t="s">
        <v>33</v>
      </c>
      <c r="K1796" s="5" t="s">
        <v>33</v>
      </c>
      <c r="L1796" s="5" t="s">
        <v>33</v>
      </c>
      <c r="M1796" s="5" t="s">
        <v>33</v>
      </c>
      <c r="N1796" s="5" t="s">
        <v>33</v>
      </c>
      <c r="O1796" s="5" t="s">
        <v>33</v>
      </c>
      <c r="P1796" s="5" t="s">
        <v>33</v>
      </c>
      <c r="Q1796" s="5" t="s">
        <v>33</v>
      </c>
      <c r="R1796" s="5" t="s">
        <v>33</v>
      </c>
      <c r="S1796" s="5" t="s">
        <v>33</v>
      </c>
      <c r="T1796" s="5" t="s">
        <v>33</v>
      </c>
      <c r="U1796" s="5" t="s">
        <v>33</v>
      </c>
      <c r="V1796" s="5" t="s">
        <v>33</v>
      </c>
      <c r="W1796" s="5" t="s">
        <v>33</v>
      </c>
      <c r="X1796" s="5" t="s">
        <v>33</v>
      </c>
      <c r="Y1796" s="5" t="s">
        <v>33</v>
      </c>
    </row>
    <row r="1797" spans="1:25" x14ac:dyDescent="0.3">
      <c r="A1797" s="1">
        <v>4057001</v>
      </c>
      <c r="B1797" s="1" t="s">
        <v>1</v>
      </c>
      <c r="C1797" s="2"/>
      <c r="D1797" s="4" t="s">
        <v>89</v>
      </c>
      <c r="E1797" s="4">
        <v>4057001</v>
      </c>
      <c r="F1797" s="5">
        <v>0</v>
      </c>
      <c r="G1797" s="5">
        <v>22666</v>
      </c>
      <c r="H1797" s="5">
        <v>173873</v>
      </c>
      <c r="I1797" s="5">
        <v>121632</v>
      </c>
      <c r="J1797" s="5">
        <v>23249</v>
      </c>
      <c r="K1797" s="5">
        <v>0</v>
      </c>
      <c r="L1797" s="5">
        <v>341420</v>
      </c>
      <c r="M1797" s="5">
        <v>1056459</v>
      </c>
      <c r="N1797" s="5">
        <v>36902</v>
      </c>
      <c r="O1797" s="5">
        <v>7837</v>
      </c>
      <c r="P1797" s="5">
        <v>8455</v>
      </c>
      <c r="Q1797" s="5">
        <v>0</v>
      </c>
      <c r="R1797" s="5">
        <v>0</v>
      </c>
      <c r="S1797" s="5">
        <v>25456</v>
      </c>
      <c r="T1797" s="5">
        <v>23533</v>
      </c>
      <c r="U1797" s="5">
        <v>20609</v>
      </c>
      <c r="V1797" s="5">
        <v>14462</v>
      </c>
      <c r="W1797" s="5">
        <v>1227</v>
      </c>
      <c r="X1797" s="5">
        <v>137867</v>
      </c>
      <c r="Y1797" s="5">
        <v>728</v>
      </c>
    </row>
    <row r="1798" spans="1:25" x14ac:dyDescent="0.3">
      <c r="A1798" s="1">
        <v>4057001</v>
      </c>
      <c r="B1798" s="1" t="s">
        <v>2</v>
      </c>
      <c r="C1798" s="2"/>
      <c r="D1798" s="4" t="s">
        <v>89</v>
      </c>
      <c r="E1798" s="4">
        <v>4057001</v>
      </c>
      <c r="F1798" s="5">
        <v>0</v>
      </c>
      <c r="G1798" s="5">
        <v>26822</v>
      </c>
      <c r="H1798" s="5">
        <v>72397</v>
      </c>
      <c r="I1798" s="5">
        <v>142278</v>
      </c>
      <c r="J1798" s="5">
        <v>35257</v>
      </c>
      <c r="K1798" s="5">
        <v>0</v>
      </c>
      <c r="L1798" s="5">
        <v>276754</v>
      </c>
      <c r="M1798" s="5">
        <v>897972</v>
      </c>
      <c r="N1798" s="5">
        <v>41306</v>
      </c>
      <c r="O1798" s="5">
        <v>6952</v>
      </c>
      <c r="P1798" s="5">
        <v>7764</v>
      </c>
      <c r="Q1798" s="5">
        <v>0</v>
      </c>
      <c r="R1798" s="5">
        <v>0</v>
      </c>
      <c r="S1798" s="5">
        <v>24060</v>
      </c>
      <c r="T1798" s="5">
        <v>19780</v>
      </c>
      <c r="U1798" s="5">
        <v>21730</v>
      </c>
      <c r="V1798" s="5">
        <v>14412</v>
      </c>
      <c r="W1798" s="5">
        <v>228</v>
      </c>
      <c r="X1798" s="5">
        <v>105836</v>
      </c>
      <c r="Y1798" s="5">
        <v>1038</v>
      </c>
    </row>
    <row r="1799" spans="1:25" x14ac:dyDescent="0.3">
      <c r="A1799" s="1">
        <v>4057001</v>
      </c>
      <c r="B1799" s="1" t="s">
        <v>3</v>
      </c>
      <c r="C1799" s="2"/>
      <c r="D1799" s="4" t="s">
        <v>89</v>
      </c>
      <c r="E1799" s="4">
        <v>4057001</v>
      </c>
      <c r="F1799" s="5">
        <v>0</v>
      </c>
      <c r="G1799" s="5">
        <v>24338</v>
      </c>
      <c r="H1799" s="5">
        <v>54466</v>
      </c>
      <c r="I1799" s="5">
        <v>135186</v>
      </c>
      <c r="J1799" s="5">
        <v>27304</v>
      </c>
      <c r="K1799" s="5">
        <v>0</v>
      </c>
      <c r="L1799" s="5">
        <v>241295</v>
      </c>
      <c r="M1799" s="5">
        <v>775974</v>
      </c>
      <c r="N1799" s="5">
        <v>38110</v>
      </c>
      <c r="O1799" s="5">
        <v>7543</v>
      </c>
      <c r="P1799" s="5">
        <v>7876</v>
      </c>
      <c r="Q1799" s="5">
        <v>0</v>
      </c>
      <c r="R1799" s="5">
        <v>0</v>
      </c>
      <c r="S1799" s="5">
        <v>25511</v>
      </c>
      <c r="T1799" s="5">
        <v>19031</v>
      </c>
      <c r="U1799" s="5">
        <v>22280</v>
      </c>
      <c r="V1799" s="5">
        <v>14686</v>
      </c>
      <c r="W1799" s="5">
        <v>0</v>
      </c>
      <c r="X1799" s="5">
        <v>96846</v>
      </c>
      <c r="Y1799" s="5">
        <v>949</v>
      </c>
    </row>
    <row r="1800" spans="1:25" x14ac:dyDescent="0.3">
      <c r="A1800" s="1">
        <v>4057001</v>
      </c>
      <c r="B1800" s="1" t="s">
        <v>4</v>
      </c>
      <c r="C1800" s="2"/>
      <c r="D1800" s="4" t="s">
        <v>89</v>
      </c>
      <c r="E1800" s="4">
        <v>4057001</v>
      </c>
      <c r="F1800" s="5">
        <v>0</v>
      </c>
      <c r="G1800" s="5">
        <v>31842</v>
      </c>
      <c r="H1800" s="5">
        <v>50686</v>
      </c>
      <c r="I1800" s="5">
        <v>140426</v>
      </c>
      <c r="J1800" s="5">
        <v>44051</v>
      </c>
      <c r="K1800" s="5">
        <v>0</v>
      </c>
      <c r="L1800" s="5">
        <v>267005</v>
      </c>
      <c r="M1800" s="5">
        <v>940605</v>
      </c>
      <c r="N1800" s="5">
        <v>38304</v>
      </c>
      <c r="O1800" s="5">
        <v>9910</v>
      </c>
      <c r="P1800" s="5">
        <v>8384</v>
      </c>
      <c r="Q1800" s="5">
        <v>0</v>
      </c>
      <c r="R1800" s="5">
        <v>0</v>
      </c>
      <c r="S1800" s="5">
        <v>26769</v>
      </c>
      <c r="T1800" s="5">
        <v>18922</v>
      </c>
      <c r="U1800" s="5">
        <v>21632</v>
      </c>
      <c r="V1800" s="5">
        <v>15447</v>
      </c>
      <c r="W1800" s="5">
        <v>0</v>
      </c>
      <c r="X1800" s="5">
        <v>98161</v>
      </c>
      <c r="Y1800" s="5">
        <v>1040</v>
      </c>
    </row>
    <row r="1801" spans="1:25" x14ac:dyDescent="0.3">
      <c r="A1801" s="1">
        <v>4057001</v>
      </c>
      <c r="B1801" s="1" t="s">
        <v>5</v>
      </c>
      <c r="C1801" s="2"/>
      <c r="D1801" s="4" t="s">
        <v>89</v>
      </c>
      <c r="E1801" s="4">
        <v>4057001</v>
      </c>
      <c r="F1801" s="5">
        <v>0</v>
      </c>
      <c r="G1801" s="5">
        <v>42008</v>
      </c>
      <c r="H1801" s="5">
        <v>52271</v>
      </c>
      <c r="I1801" s="5">
        <v>140716</v>
      </c>
      <c r="J1801" s="5">
        <v>35513</v>
      </c>
      <c r="K1801" s="5">
        <v>0</v>
      </c>
      <c r="L1801" s="5">
        <v>270509</v>
      </c>
      <c r="M1801" s="5">
        <v>1397465</v>
      </c>
      <c r="N1801" s="5">
        <v>39630</v>
      </c>
      <c r="O1801" s="5">
        <v>10159</v>
      </c>
      <c r="P1801" s="5">
        <v>7351</v>
      </c>
      <c r="Q1801" s="5">
        <v>0</v>
      </c>
      <c r="R1801" s="5">
        <v>0</v>
      </c>
      <c r="S1801" s="5">
        <v>27169</v>
      </c>
      <c r="T1801" s="5">
        <v>18730</v>
      </c>
      <c r="U1801" s="5">
        <v>25726</v>
      </c>
      <c r="V1801" s="5">
        <v>15109</v>
      </c>
      <c r="W1801" s="5">
        <v>0</v>
      </c>
      <c r="X1801" s="5">
        <v>99159</v>
      </c>
      <c r="Y1801" s="5">
        <v>803</v>
      </c>
    </row>
    <row r="1802" spans="1:25" x14ac:dyDescent="0.3">
      <c r="A1802" s="1">
        <v>4057001</v>
      </c>
      <c r="B1802" s="1" t="s">
        <v>6</v>
      </c>
      <c r="C1802" s="2"/>
      <c r="D1802" s="4" t="s">
        <v>89</v>
      </c>
      <c r="E1802" s="4">
        <v>4057001</v>
      </c>
      <c r="F1802" s="5">
        <v>0</v>
      </c>
      <c r="G1802" s="5">
        <v>38763</v>
      </c>
      <c r="H1802" s="5">
        <v>81474</v>
      </c>
      <c r="I1802" s="5">
        <v>115327</v>
      </c>
      <c r="J1802" s="5">
        <v>37256</v>
      </c>
      <c r="K1802" s="5">
        <v>0</v>
      </c>
      <c r="L1802" s="5">
        <v>272820</v>
      </c>
      <c r="M1802" s="5">
        <v>1418023</v>
      </c>
      <c r="N1802" s="5">
        <v>47699</v>
      </c>
      <c r="O1802" s="5">
        <v>9746</v>
      </c>
      <c r="P1802" s="5">
        <v>8692</v>
      </c>
      <c r="Q1802" s="5">
        <v>0</v>
      </c>
      <c r="R1802" s="5">
        <v>0</v>
      </c>
      <c r="S1802" s="5">
        <v>21224</v>
      </c>
      <c r="T1802" s="5">
        <v>19058</v>
      </c>
      <c r="U1802" s="5">
        <v>33777</v>
      </c>
      <c r="V1802" s="5">
        <v>12392</v>
      </c>
      <c r="W1802" s="5">
        <v>0</v>
      </c>
      <c r="X1802" s="5">
        <v>87731</v>
      </c>
      <c r="Y1802" s="5">
        <v>1073</v>
      </c>
    </row>
    <row r="1803" spans="1:25" x14ac:dyDescent="0.3">
      <c r="A1803" s="1">
        <v>4057001</v>
      </c>
      <c r="B1803" s="1" t="s">
        <v>7</v>
      </c>
      <c r="C1803" s="2"/>
      <c r="D1803" s="4" t="s">
        <v>89</v>
      </c>
      <c r="E1803" s="4">
        <v>4057001</v>
      </c>
      <c r="F1803" s="5">
        <v>0</v>
      </c>
      <c r="G1803" s="5">
        <v>55634</v>
      </c>
      <c r="H1803" s="5">
        <v>68696</v>
      </c>
      <c r="I1803" s="5">
        <v>95088</v>
      </c>
      <c r="J1803" s="5">
        <v>36560</v>
      </c>
      <c r="K1803" s="5">
        <v>0</v>
      </c>
      <c r="L1803" s="5">
        <v>255979</v>
      </c>
      <c r="M1803" s="5">
        <v>1521500</v>
      </c>
      <c r="N1803" s="5">
        <v>51819</v>
      </c>
      <c r="O1803" s="5">
        <v>7698</v>
      </c>
      <c r="P1803" s="5">
        <v>7533</v>
      </c>
      <c r="Q1803" s="5">
        <v>0</v>
      </c>
      <c r="R1803" s="5">
        <v>0</v>
      </c>
      <c r="S1803" s="5">
        <v>17936</v>
      </c>
      <c r="T1803" s="5">
        <v>19336</v>
      </c>
      <c r="U1803" s="5">
        <v>23846</v>
      </c>
      <c r="V1803" s="5">
        <v>10904</v>
      </c>
      <c r="W1803" s="5">
        <v>1299</v>
      </c>
      <c r="X1803" s="5">
        <v>86799</v>
      </c>
      <c r="Y1803" s="5">
        <v>900</v>
      </c>
    </row>
    <row r="1804" spans="1:25" x14ac:dyDescent="0.3">
      <c r="A1804" s="1">
        <v>4057001</v>
      </c>
      <c r="B1804" s="1" t="s">
        <v>8</v>
      </c>
      <c r="C1804" s="2"/>
      <c r="D1804" s="4" t="s">
        <v>89</v>
      </c>
      <c r="E1804" s="4">
        <v>4057001</v>
      </c>
      <c r="F1804" s="5">
        <v>0</v>
      </c>
      <c r="G1804" s="5">
        <v>47710</v>
      </c>
      <c r="H1804" s="5">
        <v>18043</v>
      </c>
      <c r="I1804" s="5">
        <v>74354</v>
      </c>
      <c r="J1804" s="5">
        <v>30569</v>
      </c>
      <c r="K1804" s="5">
        <v>0</v>
      </c>
      <c r="L1804" s="5">
        <v>170675</v>
      </c>
      <c r="M1804" s="5">
        <v>1469099</v>
      </c>
      <c r="N1804" s="5">
        <v>51442</v>
      </c>
      <c r="O1804" s="5">
        <v>9646</v>
      </c>
      <c r="P1804" s="5">
        <v>8188</v>
      </c>
      <c r="Q1804" s="5">
        <v>0</v>
      </c>
      <c r="R1804" s="5">
        <v>0</v>
      </c>
      <c r="S1804" s="5">
        <v>15916</v>
      </c>
      <c r="T1804" s="5">
        <v>20658</v>
      </c>
      <c r="U1804" s="5">
        <v>17335</v>
      </c>
      <c r="V1804" s="5">
        <v>9908</v>
      </c>
      <c r="W1804" s="5">
        <v>927</v>
      </c>
      <c r="X1804" s="5">
        <v>92476</v>
      </c>
      <c r="Y1804" s="5">
        <v>1295</v>
      </c>
    </row>
    <row r="1805" spans="1:25" x14ac:dyDescent="0.3">
      <c r="A1805" s="1">
        <v>4057001</v>
      </c>
      <c r="B1805" s="1" t="s">
        <v>9</v>
      </c>
      <c r="C1805" s="2"/>
      <c r="D1805" s="4" t="s">
        <v>89</v>
      </c>
      <c r="E1805" s="4">
        <v>4057001</v>
      </c>
      <c r="F1805" s="5">
        <v>0</v>
      </c>
      <c r="G1805" s="5">
        <v>36577</v>
      </c>
      <c r="H1805" s="5">
        <v>59202</v>
      </c>
      <c r="I1805" s="5">
        <v>61241</v>
      </c>
      <c r="J1805" s="5">
        <v>18965</v>
      </c>
      <c r="K1805" s="5">
        <v>0</v>
      </c>
      <c r="L1805" s="5">
        <v>175986</v>
      </c>
      <c r="M1805" s="5">
        <v>1080713</v>
      </c>
      <c r="N1805" s="5">
        <v>45922</v>
      </c>
      <c r="O1805" s="5">
        <v>6352</v>
      </c>
      <c r="P1805" s="5">
        <v>9995</v>
      </c>
      <c r="Q1805" s="5">
        <v>0</v>
      </c>
      <c r="R1805" s="5">
        <v>0</v>
      </c>
      <c r="S1805" s="5">
        <v>13622</v>
      </c>
      <c r="T1805" s="5">
        <v>19977</v>
      </c>
      <c r="U1805" s="5">
        <v>13436</v>
      </c>
      <c r="V1805" s="5">
        <v>10982</v>
      </c>
      <c r="W1805" s="5">
        <v>1185</v>
      </c>
      <c r="X1805" s="5">
        <v>97347</v>
      </c>
      <c r="Y1805" s="5">
        <v>899</v>
      </c>
    </row>
    <row r="1806" spans="1:25" x14ac:dyDescent="0.3">
      <c r="A1806" s="1">
        <v>4057001</v>
      </c>
      <c r="B1806" s="1" t="s">
        <v>10</v>
      </c>
      <c r="C1806" s="2"/>
      <c r="D1806" s="4" t="s">
        <v>89</v>
      </c>
      <c r="E1806" s="4">
        <v>4057001</v>
      </c>
      <c r="F1806" s="5">
        <v>0</v>
      </c>
      <c r="G1806" s="5">
        <v>48287</v>
      </c>
      <c r="H1806" s="5">
        <v>27392</v>
      </c>
      <c r="I1806" s="5">
        <v>50360</v>
      </c>
      <c r="J1806" s="5">
        <v>154928</v>
      </c>
      <c r="K1806" s="5">
        <v>0</v>
      </c>
      <c r="L1806" s="5">
        <v>280967</v>
      </c>
      <c r="M1806" s="5">
        <v>860867</v>
      </c>
      <c r="N1806" s="5">
        <v>40348</v>
      </c>
      <c r="O1806" s="5">
        <v>5767</v>
      </c>
      <c r="P1806" s="5">
        <v>7031</v>
      </c>
      <c r="Q1806" s="5">
        <v>0</v>
      </c>
      <c r="R1806" s="5">
        <v>0</v>
      </c>
      <c r="S1806" s="5">
        <v>12427</v>
      </c>
      <c r="T1806" s="5">
        <v>16711</v>
      </c>
      <c r="U1806" s="5">
        <v>14852</v>
      </c>
      <c r="V1806" s="5">
        <v>24020</v>
      </c>
      <c r="W1806" s="5">
        <v>1185</v>
      </c>
      <c r="X1806" s="5">
        <v>82637</v>
      </c>
      <c r="Y1806" s="5">
        <v>1820</v>
      </c>
    </row>
    <row r="1807" spans="1:25" x14ac:dyDescent="0.3">
      <c r="A1807" s="1">
        <v>4057001</v>
      </c>
      <c r="B1807" s="1" t="s">
        <v>11</v>
      </c>
      <c r="C1807" s="2"/>
      <c r="D1807" s="4" t="s">
        <v>89</v>
      </c>
      <c r="E1807" s="4">
        <v>4057001</v>
      </c>
      <c r="F1807" s="5">
        <v>0</v>
      </c>
      <c r="G1807" s="5">
        <v>30759</v>
      </c>
      <c r="H1807" s="5">
        <v>13911</v>
      </c>
      <c r="I1807" s="5">
        <v>39786</v>
      </c>
      <c r="J1807" s="5">
        <v>12002</v>
      </c>
      <c r="K1807" s="5">
        <v>0</v>
      </c>
      <c r="L1807" s="5">
        <v>96458</v>
      </c>
      <c r="M1807" s="5">
        <v>1372810</v>
      </c>
      <c r="N1807" s="5">
        <v>46590</v>
      </c>
      <c r="O1807" s="5">
        <v>5231</v>
      </c>
      <c r="P1807" s="5">
        <v>5713</v>
      </c>
      <c r="Q1807" s="5">
        <v>0</v>
      </c>
      <c r="R1807" s="5">
        <v>0</v>
      </c>
      <c r="S1807" s="5">
        <v>11126</v>
      </c>
      <c r="T1807" s="5">
        <v>14733</v>
      </c>
      <c r="U1807" s="5">
        <v>15871</v>
      </c>
      <c r="V1807" s="5">
        <v>31968</v>
      </c>
      <c r="W1807" s="5">
        <v>224</v>
      </c>
      <c r="X1807" s="5">
        <v>77466</v>
      </c>
      <c r="Y1807" s="5">
        <v>1634</v>
      </c>
    </row>
    <row r="1808" spans="1:25" x14ac:dyDescent="0.3">
      <c r="A1808" s="1">
        <v>4057001</v>
      </c>
      <c r="B1808" s="1" t="s">
        <v>12</v>
      </c>
      <c r="C1808" s="2"/>
      <c r="D1808" s="4" t="s">
        <v>89</v>
      </c>
      <c r="E1808" s="4">
        <v>4057001</v>
      </c>
      <c r="F1808" s="5">
        <v>0</v>
      </c>
      <c r="G1808" s="5">
        <v>29578</v>
      </c>
      <c r="H1808" s="5">
        <v>9931</v>
      </c>
      <c r="I1808" s="5">
        <v>52532</v>
      </c>
      <c r="J1808" s="5">
        <v>14054</v>
      </c>
      <c r="K1808" s="5">
        <v>0</v>
      </c>
      <c r="L1808" s="5">
        <v>106095</v>
      </c>
      <c r="M1808" s="5">
        <v>922128</v>
      </c>
      <c r="N1808" s="5">
        <v>41000</v>
      </c>
      <c r="O1808" s="5">
        <v>4520</v>
      </c>
      <c r="P1808" s="5">
        <v>5845</v>
      </c>
      <c r="Q1808" s="5">
        <v>0</v>
      </c>
      <c r="R1808" s="5">
        <v>0</v>
      </c>
      <c r="S1808" s="5">
        <v>10667</v>
      </c>
      <c r="T1808" s="5">
        <v>14908</v>
      </c>
      <c r="U1808" s="5">
        <v>12255</v>
      </c>
      <c r="V1808" s="5">
        <v>21952</v>
      </c>
      <c r="W1808" s="5">
        <v>650</v>
      </c>
      <c r="X1808" s="5">
        <v>71007</v>
      </c>
      <c r="Y1808" s="5">
        <v>454</v>
      </c>
    </row>
    <row r="1809" spans="1:25" x14ac:dyDescent="0.3">
      <c r="A1809" s="1">
        <v>4057001</v>
      </c>
      <c r="B1809" s="1" t="s">
        <v>13</v>
      </c>
      <c r="C1809" s="2"/>
      <c r="D1809" s="4" t="s">
        <v>89</v>
      </c>
      <c r="E1809" s="4">
        <v>4057001</v>
      </c>
      <c r="F1809" s="5">
        <v>0</v>
      </c>
      <c r="G1809" s="5">
        <v>20435</v>
      </c>
      <c r="H1809" s="5">
        <v>28457</v>
      </c>
      <c r="I1809" s="5">
        <v>47495</v>
      </c>
      <c r="J1809" s="5">
        <v>34651</v>
      </c>
      <c r="K1809" s="5">
        <v>0</v>
      </c>
      <c r="L1809" s="5">
        <v>131038</v>
      </c>
      <c r="M1809" s="5">
        <v>899617</v>
      </c>
      <c r="N1809" s="5">
        <v>37904</v>
      </c>
      <c r="O1809" s="5">
        <v>4236</v>
      </c>
      <c r="P1809" s="5">
        <v>5253</v>
      </c>
      <c r="Q1809" s="5">
        <v>0</v>
      </c>
      <c r="R1809" s="5">
        <v>0</v>
      </c>
      <c r="S1809" s="5">
        <v>9040</v>
      </c>
      <c r="T1809" s="5">
        <v>13131</v>
      </c>
      <c r="U1809" s="5">
        <v>12317</v>
      </c>
      <c r="V1809" s="5">
        <v>15135</v>
      </c>
      <c r="W1809" s="5">
        <v>201</v>
      </c>
      <c r="X1809" s="5">
        <v>60107</v>
      </c>
      <c r="Y1809" s="5">
        <v>444</v>
      </c>
    </row>
    <row r="1810" spans="1:25" x14ac:dyDescent="0.3">
      <c r="A1810" s="1">
        <v>4057001</v>
      </c>
      <c r="B1810" s="1" t="s">
        <v>14</v>
      </c>
      <c r="C1810" s="2"/>
      <c r="D1810" s="4" t="s">
        <v>89</v>
      </c>
      <c r="E1810" s="4">
        <v>4057001</v>
      </c>
      <c r="F1810" s="5">
        <v>0</v>
      </c>
      <c r="G1810" s="5">
        <v>19111</v>
      </c>
      <c r="H1810" s="5">
        <v>11362</v>
      </c>
      <c r="I1810" s="5">
        <v>58957</v>
      </c>
      <c r="J1810" s="5">
        <v>20101</v>
      </c>
      <c r="K1810" s="5" t="s">
        <v>33</v>
      </c>
      <c r="L1810" s="5">
        <v>109530</v>
      </c>
      <c r="M1810" s="5">
        <v>782099</v>
      </c>
      <c r="N1810" s="5">
        <v>34670</v>
      </c>
      <c r="O1810" s="5">
        <v>3971</v>
      </c>
      <c r="P1810" s="5">
        <v>3861</v>
      </c>
      <c r="Q1810" s="5" t="s">
        <v>33</v>
      </c>
      <c r="R1810" s="5" t="s">
        <v>33</v>
      </c>
      <c r="S1810" s="5">
        <v>9550</v>
      </c>
      <c r="T1810" s="5">
        <v>13492</v>
      </c>
      <c r="U1810" s="5">
        <v>11149</v>
      </c>
      <c r="V1810" s="5">
        <v>0</v>
      </c>
      <c r="W1810" s="5">
        <v>12289</v>
      </c>
      <c r="X1810" s="5">
        <v>58402</v>
      </c>
      <c r="Y1810" s="5">
        <v>524</v>
      </c>
    </row>
    <row r="1811" spans="1:25" x14ac:dyDescent="0.3">
      <c r="A1811" s="1">
        <v>4057001</v>
      </c>
      <c r="B1811" s="1" t="s">
        <v>15</v>
      </c>
      <c r="C1811" s="2"/>
      <c r="D1811" s="4" t="s">
        <v>89</v>
      </c>
      <c r="E1811" s="4">
        <v>4057001</v>
      </c>
      <c r="F1811" s="5">
        <v>0</v>
      </c>
      <c r="G1811" s="5">
        <v>65293</v>
      </c>
      <c r="H1811" s="5">
        <v>13400</v>
      </c>
      <c r="I1811" s="5">
        <v>56320</v>
      </c>
      <c r="J1811" s="5">
        <v>11564</v>
      </c>
      <c r="K1811" s="5" t="s">
        <v>33</v>
      </c>
      <c r="L1811" s="5">
        <v>146577</v>
      </c>
      <c r="M1811" s="5">
        <v>651530</v>
      </c>
      <c r="N1811" s="5">
        <v>30171</v>
      </c>
      <c r="O1811" s="5">
        <v>3532</v>
      </c>
      <c r="P1811" s="5">
        <v>4574</v>
      </c>
      <c r="Q1811" s="5" t="s">
        <v>33</v>
      </c>
      <c r="R1811" s="5" t="s">
        <v>33</v>
      </c>
      <c r="S1811" s="5">
        <v>8404</v>
      </c>
      <c r="T1811" s="5">
        <v>12597</v>
      </c>
      <c r="U1811" s="5">
        <v>10732</v>
      </c>
      <c r="V1811" s="5">
        <v>0</v>
      </c>
      <c r="W1811" s="5">
        <v>10935</v>
      </c>
      <c r="X1811" s="5">
        <v>52247</v>
      </c>
      <c r="Y1811" s="5">
        <v>505</v>
      </c>
    </row>
    <row r="1812" spans="1:25" x14ac:dyDescent="0.3">
      <c r="A1812" s="1">
        <v>4057001</v>
      </c>
      <c r="B1812" s="1" t="s">
        <v>16</v>
      </c>
      <c r="C1812" s="2"/>
      <c r="D1812" s="4" t="s">
        <v>89</v>
      </c>
      <c r="E1812" s="4">
        <v>4057001</v>
      </c>
      <c r="F1812" s="5">
        <v>0</v>
      </c>
      <c r="G1812" s="5">
        <v>13838</v>
      </c>
      <c r="H1812" s="5">
        <v>6767</v>
      </c>
      <c r="I1812" s="5">
        <v>37075</v>
      </c>
      <c r="J1812" s="5">
        <v>12932</v>
      </c>
      <c r="K1812" s="5" t="s">
        <v>33</v>
      </c>
      <c r="L1812" s="5">
        <v>70613</v>
      </c>
      <c r="M1812" s="5">
        <v>578627</v>
      </c>
      <c r="N1812" s="5">
        <v>24879</v>
      </c>
      <c r="O1812" s="5">
        <v>3275</v>
      </c>
      <c r="P1812" s="5">
        <v>3714</v>
      </c>
      <c r="Q1812" s="5" t="s">
        <v>33</v>
      </c>
      <c r="R1812" s="5" t="s">
        <v>33</v>
      </c>
      <c r="S1812" s="5">
        <v>7802</v>
      </c>
      <c r="T1812" s="5">
        <v>9417</v>
      </c>
      <c r="U1812" s="5">
        <v>10055</v>
      </c>
      <c r="V1812" s="5">
        <v>0</v>
      </c>
      <c r="W1812" s="5">
        <v>9472</v>
      </c>
      <c r="X1812" s="5">
        <v>51663</v>
      </c>
      <c r="Y1812" s="5">
        <v>496</v>
      </c>
    </row>
    <row r="1813" spans="1:25" x14ac:dyDescent="0.3">
      <c r="A1813" s="1">
        <v>4057001</v>
      </c>
      <c r="B1813" s="1" t="s">
        <v>17</v>
      </c>
      <c r="C1813" s="2"/>
      <c r="D1813" s="4" t="s">
        <v>89</v>
      </c>
      <c r="E1813" s="4">
        <v>4057001</v>
      </c>
      <c r="F1813" s="5">
        <v>0</v>
      </c>
      <c r="G1813" s="5">
        <v>16165</v>
      </c>
      <c r="H1813" s="5">
        <v>24839</v>
      </c>
      <c r="I1813" s="5">
        <v>35783</v>
      </c>
      <c r="J1813" s="5">
        <v>9428</v>
      </c>
      <c r="K1813" s="5" t="s">
        <v>33</v>
      </c>
      <c r="L1813" s="5">
        <v>86214</v>
      </c>
      <c r="M1813" s="5">
        <v>494482</v>
      </c>
      <c r="N1813" s="5">
        <v>24880</v>
      </c>
      <c r="O1813" s="5">
        <v>2809</v>
      </c>
      <c r="P1813" s="5">
        <v>3890</v>
      </c>
      <c r="Q1813" s="5" t="s">
        <v>33</v>
      </c>
      <c r="R1813" s="5" t="s">
        <v>33</v>
      </c>
      <c r="S1813" s="5">
        <v>7669</v>
      </c>
      <c r="T1813" s="5">
        <v>11957</v>
      </c>
      <c r="U1813" s="5">
        <v>9891</v>
      </c>
      <c r="V1813" s="5">
        <v>0</v>
      </c>
      <c r="W1813" s="5">
        <v>9886</v>
      </c>
      <c r="X1813" s="5">
        <v>33521</v>
      </c>
      <c r="Y1813" s="5">
        <v>684</v>
      </c>
    </row>
    <row r="1814" spans="1:25" x14ac:dyDescent="0.3">
      <c r="A1814" s="1">
        <v>4057001</v>
      </c>
      <c r="B1814" s="1" t="s">
        <v>18</v>
      </c>
      <c r="C1814" s="2"/>
      <c r="D1814" s="4" t="s">
        <v>89</v>
      </c>
      <c r="E1814" s="4">
        <v>4057001</v>
      </c>
      <c r="F1814" s="5">
        <v>0</v>
      </c>
      <c r="G1814" s="5">
        <v>6223</v>
      </c>
      <c r="H1814" s="5">
        <v>10892</v>
      </c>
      <c r="I1814" s="5">
        <v>61467</v>
      </c>
      <c r="J1814" s="5">
        <v>9376</v>
      </c>
      <c r="K1814" s="5" t="s">
        <v>33</v>
      </c>
      <c r="L1814" s="5">
        <v>87959</v>
      </c>
      <c r="M1814" s="5">
        <v>521046</v>
      </c>
      <c r="N1814" s="5">
        <v>22521</v>
      </c>
      <c r="O1814" s="5">
        <v>3421</v>
      </c>
      <c r="P1814" s="5">
        <v>3464</v>
      </c>
      <c r="Q1814" s="5" t="s">
        <v>33</v>
      </c>
      <c r="R1814" s="5" t="s">
        <v>33</v>
      </c>
      <c r="S1814" s="5">
        <v>8049</v>
      </c>
      <c r="T1814" s="5">
        <v>12435</v>
      </c>
      <c r="U1814" s="5">
        <v>10113</v>
      </c>
      <c r="V1814" s="5">
        <v>0</v>
      </c>
      <c r="W1814" s="5">
        <v>8557</v>
      </c>
      <c r="X1814" s="5">
        <v>30534</v>
      </c>
      <c r="Y1814" s="5">
        <v>838</v>
      </c>
    </row>
    <row r="1815" spans="1:25" x14ac:dyDescent="0.3">
      <c r="A1815" s="1">
        <v>4057001</v>
      </c>
      <c r="B1815" s="1" t="s">
        <v>19</v>
      </c>
      <c r="C1815" s="2"/>
      <c r="D1815" s="4" t="s">
        <v>89</v>
      </c>
      <c r="E1815" s="4">
        <v>4057001</v>
      </c>
      <c r="F1815" s="5">
        <v>0</v>
      </c>
      <c r="G1815" s="5">
        <v>7591</v>
      </c>
      <c r="H1815" s="5">
        <v>19276</v>
      </c>
      <c r="I1815" s="5">
        <v>41211</v>
      </c>
      <c r="J1815" s="5">
        <v>6949</v>
      </c>
      <c r="K1815" s="5" t="s">
        <v>33</v>
      </c>
      <c r="L1815" s="5">
        <v>75026</v>
      </c>
      <c r="M1815" s="5">
        <v>520253</v>
      </c>
      <c r="N1815" s="5">
        <v>24377</v>
      </c>
      <c r="O1815" s="5">
        <v>3023</v>
      </c>
      <c r="P1815" s="5">
        <v>4031</v>
      </c>
      <c r="Q1815" s="5" t="s">
        <v>33</v>
      </c>
      <c r="R1815" s="5" t="s">
        <v>33</v>
      </c>
      <c r="S1815" s="5">
        <v>8100</v>
      </c>
      <c r="T1815" s="5">
        <v>14121</v>
      </c>
      <c r="U1815" s="5">
        <v>11171</v>
      </c>
      <c r="V1815" s="5">
        <v>0</v>
      </c>
      <c r="W1815" s="5">
        <v>9874</v>
      </c>
      <c r="X1815" s="5">
        <v>29385</v>
      </c>
      <c r="Y1815" s="5">
        <v>975</v>
      </c>
    </row>
    <row r="1816" spans="1:25" x14ac:dyDescent="0.3">
      <c r="A1816" s="1">
        <v>4057001</v>
      </c>
      <c r="B1816" s="1" t="s">
        <v>20</v>
      </c>
      <c r="C1816" s="2"/>
      <c r="D1816" s="4" t="s">
        <v>89</v>
      </c>
      <c r="E1816" s="4">
        <v>4057001</v>
      </c>
      <c r="F1816" s="5">
        <v>0</v>
      </c>
      <c r="G1816" s="5">
        <v>5514</v>
      </c>
      <c r="H1816" s="5">
        <v>20343</v>
      </c>
      <c r="I1816" s="5">
        <v>27011</v>
      </c>
      <c r="J1816" s="5">
        <v>6030</v>
      </c>
      <c r="K1816" s="5" t="s">
        <v>33</v>
      </c>
      <c r="L1816" s="5">
        <v>58898</v>
      </c>
      <c r="M1816" s="5">
        <v>393838</v>
      </c>
      <c r="N1816" s="5">
        <v>17798</v>
      </c>
      <c r="O1816" s="5">
        <v>3136</v>
      </c>
      <c r="P1816" s="5">
        <v>3490</v>
      </c>
      <c r="Q1816" s="5" t="s">
        <v>33</v>
      </c>
      <c r="R1816" s="5" t="s">
        <v>33</v>
      </c>
      <c r="S1816" s="5">
        <v>8157</v>
      </c>
      <c r="T1816" s="5">
        <v>10593</v>
      </c>
      <c r="U1816" s="5">
        <v>9346</v>
      </c>
      <c r="V1816" s="5">
        <v>0</v>
      </c>
      <c r="W1816" s="5">
        <v>9379</v>
      </c>
      <c r="X1816" s="5">
        <v>43338</v>
      </c>
      <c r="Y1816" s="5">
        <v>708</v>
      </c>
    </row>
    <row r="1817" spans="1:25" x14ac:dyDescent="0.3">
      <c r="A1817" s="1">
        <v>4057001</v>
      </c>
      <c r="B1817" s="1" t="s">
        <v>21</v>
      </c>
      <c r="C1817" s="2"/>
      <c r="D1817" s="4" t="s">
        <v>89</v>
      </c>
      <c r="E1817" s="4">
        <v>4057001</v>
      </c>
      <c r="F1817" s="5">
        <v>0</v>
      </c>
      <c r="G1817" s="5">
        <v>8325</v>
      </c>
      <c r="H1817" s="5">
        <v>11569</v>
      </c>
      <c r="I1817" s="5">
        <v>74533</v>
      </c>
      <c r="J1817" s="5">
        <v>10767</v>
      </c>
      <c r="K1817" s="5" t="s">
        <v>33</v>
      </c>
      <c r="L1817" s="5">
        <v>105194</v>
      </c>
      <c r="M1817" s="5">
        <v>381194</v>
      </c>
      <c r="N1817" s="5">
        <v>12955</v>
      </c>
      <c r="O1817" s="5">
        <v>4228</v>
      </c>
      <c r="P1817" s="5">
        <v>3562</v>
      </c>
      <c r="Q1817" s="5" t="s">
        <v>33</v>
      </c>
      <c r="R1817" s="5" t="s">
        <v>33</v>
      </c>
      <c r="S1817" s="5">
        <v>7132</v>
      </c>
      <c r="T1817" s="5">
        <v>8738</v>
      </c>
      <c r="U1817" s="5">
        <v>9406</v>
      </c>
      <c r="V1817" s="5">
        <v>0</v>
      </c>
      <c r="W1817" s="5">
        <v>10497</v>
      </c>
      <c r="X1817" s="5">
        <v>45682</v>
      </c>
      <c r="Y1817" s="5">
        <v>1053</v>
      </c>
    </row>
    <row r="1818" spans="1:25" x14ac:dyDescent="0.3">
      <c r="A1818" s="1">
        <v>4057001</v>
      </c>
      <c r="B1818" s="1" t="s">
        <v>22</v>
      </c>
      <c r="C1818" s="2"/>
      <c r="D1818" s="4" t="s">
        <v>89</v>
      </c>
      <c r="E1818" s="4">
        <v>4057001</v>
      </c>
      <c r="F1818" s="5">
        <v>0</v>
      </c>
      <c r="G1818" s="5">
        <v>6219</v>
      </c>
      <c r="H1818" s="5">
        <v>25363</v>
      </c>
      <c r="I1818" s="5">
        <v>38687</v>
      </c>
      <c r="J1818" s="5">
        <v>10703</v>
      </c>
      <c r="K1818" s="5" t="s">
        <v>33</v>
      </c>
      <c r="L1818" s="5">
        <v>80972</v>
      </c>
      <c r="M1818" s="5">
        <v>439047</v>
      </c>
      <c r="N1818" s="5">
        <v>16673</v>
      </c>
      <c r="O1818" s="5">
        <v>3631</v>
      </c>
      <c r="P1818" s="5">
        <v>3560</v>
      </c>
      <c r="Q1818" s="5" t="s">
        <v>33</v>
      </c>
      <c r="R1818" s="5" t="s">
        <v>33</v>
      </c>
      <c r="S1818" s="5">
        <v>7708</v>
      </c>
      <c r="T1818" s="5">
        <v>9734</v>
      </c>
      <c r="U1818" s="5">
        <v>9627</v>
      </c>
      <c r="V1818" s="5">
        <v>0</v>
      </c>
      <c r="W1818" s="5">
        <v>9272</v>
      </c>
      <c r="X1818" s="5">
        <v>51059</v>
      </c>
      <c r="Y1818" s="5">
        <v>1050</v>
      </c>
    </row>
    <row r="1819" spans="1:25" x14ac:dyDescent="0.3">
      <c r="A1819" s="1">
        <v>4057001</v>
      </c>
      <c r="B1819" s="1" t="s">
        <v>23</v>
      </c>
      <c r="C1819" s="2"/>
      <c r="D1819" s="4" t="s">
        <v>89</v>
      </c>
      <c r="E1819" s="4">
        <v>4057001</v>
      </c>
      <c r="F1819" s="5">
        <v>0</v>
      </c>
      <c r="G1819" s="5">
        <v>8998</v>
      </c>
      <c r="H1819" s="5">
        <v>27534</v>
      </c>
      <c r="I1819" s="5">
        <v>51049</v>
      </c>
      <c r="J1819" s="5">
        <v>11410</v>
      </c>
      <c r="K1819" s="5" t="s">
        <v>33</v>
      </c>
      <c r="L1819" s="5">
        <v>98991</v>
      </c>
      <c r="M1819" s="5">
        <v>428222</v>
      </c>
      <c r="N1819" s="5">
        <v>16147</v>
      </c>
      <c r="O1819" s="5">
        <v>3320</v>
      </c>
      <c r="P1819" s="5">
        <v>5347</v>
      </c>
      <c r="Q1819" s="5" t="s">
        <v>33</v>
      </c>
      <c r="R1819" s="5" t="s">
        <v>33</v>
      </c>
      <c r="S1819" s="5">
        <v>7834</v>
      </c>
      <c r="T1819" s="5">
        <v>8973</v>
      </c>
      <c r="U1819" s="5">
        <v>10249</v>
      </c>
      <c r="V1819" s="5">
        <v>0</v>
      </c>
      <c r="W1819" s="5">
        <v>5031</v>
      </c>
      <c r="X1819" s="5">
        <v>55691</v>
      </c>
      <c r="Y1819" s="5">
        <v>1290</v>
      </c>
    </row>
    <row r="1820" spans="1:25" x14ac:dyDescent="0.3">
      <c r="A1820" s="1">
        <v>4057001</v>
      </c>
      <c r="B1820" s="1" t="s">
        <v>24</v>
      </c>
      <c r="C1820" s="2"/>
      <c r="D1820" s="4" t="s">
        <v>89</v>
      </c>
      <c r="E1820" s="4">
        <v>4057001</v>
      </c>
      <c r="F1820" s="5">
        <v>0</v>
      </c>
      <c r="G1820" s="5">
        <v>10112</v>
      </c>
      <c r="H1820" s="5">
        <v>49852</v>
      </c>
      <c r="I1820" s="5">
        <v>55149</v>
      </c>
      <c r="J1820" s="5">
        <v>9061</v>
      </c>
      <c r="K1820" s="5" t="s">
        <v>33</v>
      </c>
      <c r="L1820" s="5">
        <v>124175</v>
      </c>
      <c r="M1820" s="5">
        <v>393050</v>
      </c>
      <c r="N1820" s="5">
        <v>17686</v>
      </c>
      <c r="O1820" s="5">
        <v>3720</v>
      </c>
      <c r="P1820" s="5">
        <v>4296</v>
      </c>
      <c r="Q1820" s="5" t="s">
        <v>33</v>
      </c>
      <c r="R1820" s="5" t="s">
        <v>33</v>
      </c>
      <c r="S1820" s="5">
        <v>8345</v>
      </c>
      <c r="T1820" s="5">
        <v>8399</v>
      </c>
      <c r="U1820" s="5">
        <v>9647</v>
      </c>
      <c r="V1820" s="5">
        <v>0</v>
      </c>
      <c r="W1820" s="5">
        <v>2826</v>
      </c>
      <c r="X1820" s="5">
        <v>55859</v>
      </c>
      <c r="Y1820" s="5">
        <v>498</v>
      </c>
    </row>
    <row r="1821" spans="1:25" x14ac:dyDescent="0.3">
      <c r="A1821" s="1">
        <v>4057001</v>
      </c>
      <c r="B1821" s="1" t="s">
        <v>25</v>
      </c>
      <c r="C1821" s="2"/>
      <c r="D1821" s="4" t="s">
        <v>89</v>
      </c>
      <c r="E1821" s="4">
        <v>4057001</v>
      </c>
      <c r="F1821" s="5">
        <v>0</v>
      </c>
      <c r="G1821" s="5">
        <v>16677</v>
      </c>
      <c r="H1821" s="5">
        <v>38907</v>
      </c>
      <c r="I1821" s="5">
        <v>50106</v>
      </c>
      <c r="J1821" s="5">
        <v>6463</v>
      </c>
      <c r="K1821" s="5" t="s">
        <v>33</v>
      </c>
      <c r="L1821" s="5">
        <v>112153</v>
      </c>
      <c r="M1821" s="5">
        <v>370272</v>
      </c>
      <c r="N1821" s="5">
        <v>14862</v>
      </c>
      <c r="O1821" s="5">
        <v>3931</v>
      </c>
      <c r="P1821" s="5">
        <v>4645</v>
      </c>
      <c r="Q1821" s="5" t="s">
        <v>33</v>
      </c>
      <c r="R1821" s="5" t="s">
        <v>33</v>
      </c>
      <c r="S1821" s="5">
        <v>7591</v>
      </c>
      <c r="T1821" s="5">
        <v>8332</v>
      </c>
      <c r="U1821" s="5">
        <v>9020</v>
      </c>
      <c r="V1821" s="5">
        <v>0</v>
      </c>
      <c r="W1821" s="5">
        <v>3070</v>
      </c>
      <c r="X1821" s="5">
        <v>44258</v>
      </c>
      <c r="Y1821" s="5">
        <v>352</v>
      </c>
    </row>
    <row r="1822" spans="1:25" x14ac:dyDescent="0.3">
      <c r="A1822" s="1">
        <v>4057001</v>
      </c>
      <c r="B1822" s="1" t="s">
        <v>26</v>
      </c>
      <c r="C1822" s="2"/>
      <c r="D1822" s="4" t="s">
        <v>89</v>
      </c>
      <c r="E1822" s="4">
        <v>4057001</v>
      </c>
      <c r="F1822" s="5">
        <v>0</v>
      </c>
      <c r="G1822" s="5">
        <v>10265</v>
      </c>
      <c r="H1822" s="5">
        <v>30685</v>
      </c>
      <c r="I1822" s="5">
        <v>57997</v>
      </c>
      <c r="J1822" s="5">
        <v>14071</v>
      </c>
      <c r="K1822" s="5" t="s">
        <v>33</v>
      </c>
      <c r="L1822" s="5">
        <v>113018</v>
      </c>
      <c r="M1822" s="5">
        <v>386068</v>
      </c>
      <c r="N1822" s="5">
        <v>16345</v>
      </c>
      <c r="O1822" s="5">
        <v>3518</v>
      </c>
      <c r="P1822" s="5">
        <v>3469</v>
      </c>
      <c r="Q1822" s="5" t="s">
        <v>33</v>
      </c>
      <c r="R1822" s="5" t="s">
        <v>33</v>
      </c>
      <c r="S1822" s="5">
        <v>7100</v>
      </c>
      <c r="T1822" s="5">
        <v>7852</v>
      </c>
      <c r="U1822" s="5">
        <v>6068</v>
      </c>
      <c r="V1822" s="5">
        <v>0</v>
      </c>
      <c r="W1822" s="5">
        <v>3864</v>
      </c>
      <c r="X1822" s="5">
        <v>38351</v>
      </c>
      <c r="Y1822" s="5">
        <v>254</v>
      </c>
    </row>
    <row r="1823" spans="1:25" x14ac:dyDescent="0.3">
      <c r="A1823" s="1">
        <v>4057001</v>
      </c>
      <c r="B1823" s="1" t="s">
        <v>27</v>
      </c>
      <c r="C1823" s="2"/>
      <c r="D1823" s="4" t="s">
        <v>89</v>
      </c>
      <c r="E1823" s="4">
        <v>4057001</v>
      </c>
      <c r="F1823" s="5">
        <v>0</v>
      </c>
      <c r="G1823" s="5">
        <v>8129</v>
      </c>
      <c r="H1823" s="5">
        <v>20520</v>
      </c>
      <c r="I1823" s="5">
        <v>46322</v>
      </c>
      <c r="J1823" s="5">
        <v>8649</v>
      </c>
      <c r="K1823" s="5" t="s">
        <v>33</v>
      </c>
      <c r="L1823" s="5">
        <v>83620</v>
      </c>
      <c r="M1823" s="5">
        <v>317451</v>
      </c>
      <c r="N1823" s="5">
        <v>18192</v>
      </c>
      <c r="O1823" s="5">
        <v>3313</v>
      </c>
      <c r="P1823" s="5">
        <v>3574</v>
      </c>
      <c r="Q1823" s="5" t="s">
        <v>33</v>
      </c>
      <c r="R1823" s="5" t="s">
        <v>33</v>
      </c>
      <c r="S1823" s="5">
        <v>6735</v>
      </c>
      <c r="T1823" s="5">
        <v>7636</v>
      </c>
      <c r="U1823" s="5">
        <v>7419</v>
      </c>
      <c r="V1823" s="5">
        <v>0</v>
      </c>
      <c r="W1823" s="5">
        <v>2137</v>
      </c>
      <c r="X1823" s="5">
        <v>39678</v>
      </c>
      <c r="Y1823" s="5">
        <v>249</v>
      </c>
    </row>
    <row r="1824" spans="1:25" x14ac:dyDescent="0.3">
      <c r="A1824" s="1">
        <v>4057001</v>
      </c>
      <c r="B1824" s="1" t="s">
        <v>28</v>
      </c>
      <c r="C1824" s="2"/>
      <c r="D1824" s="4" t="s">
        <v>89</v>
      </c>
      <c r="E1824" s="4">
        <v>4057001</v>
      </c>
      <c r="F1824" s="5">
        <v>0</v>
      </c>
      <c r="G1824" s="5">
        <v>4367</v>
      </c>
      <c r="H1824" s="5">
        <v>18070</v>
      </c>
      <c r="I1824" s="5">
        <v>26106</v>
      </c>
      <c r="J1824" s="5">
        <v>6261</v>
      </c>
      <c r="K1824" s="5" t="s">
        <v>33</v>
      </c>
      <c r="L1824" s="5">
        <v>54803</v>
      </c>
      <c r="M1824" s="5">
        <v>304443</v>
      </c>
      <c r="N1824" s="5">
        <v>16787</v>
      </c>
      <c r="O1824" s="5">
        <v>3572</v>
      </c>
      <c r="P1824" s="5">
        <v>2976</v>
      </c>
      <c r="Q1824" s="5" t="s">
        <v>33</v>
      </c>
      <c r="R1824" s="5" t="s">
        <v>33</v>
      </c>
      <c r="S1824" s="5">
        <v>6325</v>
      </c>
      <c r="T1824" s="5">
        <v>6453</v>
      </c>
      <c r="U1824" s="5">
        <v>8660</v>
      </c>
      <c r="V1824" s="5">
        <v>0</v>
      </c>
      <c r="W1824" s="5">
        <v>1934</v>
      </c>
      <c r="X1824" s="5">
        <v>38257</v>
      </c>
      <c r="Y1824" s="5">
        <v>194</v>
      </c>
    </row>
    <row r="1825" spans="1:25" x14ac:dyDescent="0.3">
      <c r="A1825" s="1">
        <v>4057001</v>
      </c>
      <c r="B1825" s="1" t="s">
        <v>29</v>
      </c>
      <c r="C1825" s="2"/>
      <c r="D1825" s="4" t="s">
        <v>89</v>
      </c>
      <c r="E1825" s="4">
        <v>4057001</v>
      </c>
      <c r="F1825" s="5">
        <v>0</v>
      </c>
      <c r="G1825" s="5">
        <v>4133</v>
      </c>
      <c r="H1825" s="5">
        <v>59991</v>
      </c>
      <c r="I1825" s="5">
        <v>41670</v>
      </c>
      <c r="J1825" s="5">
        <v>4972</v>
      </c>
      <c r="K1825" s="5" t="s">
        <v>33</v>
      </c>
      <c r="L1825" s="5">
        <v>110766</v>
      </c>
      <c r="M1825" s="5">
        <v>305888</v>
      </c>
      <c r="N1825" s="5">
        <v>15319</v>
      </c>
      <c r="O1825" s="5">
        <v>2515</v>
      </c>
      <c r="P1825" s="5">
        <v>2011</v>
      </c>
      <c r="Q1825" s="5" t="s">
        <v>33</v>
      </c>
      <c r="R1825" s="5" t="s">
        <v>33</v>
      </c>
      <c r="S1825" s="5">
        <v>5540</v>
      </c>
      <c r="T1825" s="5">
        <v>4861</v>
      </c>
      <c r="U1825" s="5">
        <v>6258</v>
      </c>
      <c r="V1825" s="5">
        <v>0</v>
      </c>
      <c r="W1825" s="5">
        <v>1709</v>
      </c>
      <c r="X1825" s="5">
        <v>34107</v>
      </c>
      <c r="Y1825" s="5">
        <v>186</v>
      </c>
    </row>
    <row r="1826" spans="1:25" x14ac:dyDescent="0.3">
      <c r="A1826" s="1">
        <v>4057001</v>
      </c>
      <c r="B1826" s="1" t="s">
        <v>30</v>
      </c>
      <c r="C1826" s="2"/>
      <c r="D1826" s="4" t="s">
        <v>89</v>
      </c>
      <c r="E1826" s="4">
        <v>4057001</v>
      </c>
      <c r="F1826" s="5">
        <v>0</v>
      </c>
      <c r="G1826" s="5">
        <v>9372</v>
      </c>
      <c r="H1826" s="5">
        <v>17953</v>
      </c>
      <c r="I1826" s="5">
        <v>26162</v>
      </c>
      <c r="J1826" s="5">
        <v>7901</v>
      </c>
      <c r="K1826" s="5" t="s">
        <v>33</v>
      </c>
      <c r="L1826" s="5">
        <v>61389</v>
      </c>
      <c r="M1826" s="5">
        <v>239069</v>
      </c>
      <c r="N1826" s="5">
        <v>13671</v>
      </c>
      <c r="O1826" s="5">
        <v>2543</v>
      </c>
      <c r="P1826" s="5">
        <v>1844</v>
      </c>
      <c r="Q1826" s="5" t="s">
        <v>33</v>
      </c>
      <c r="R1826" s="5" t="s">
        <v>33</v>
      </c>
      <c r="S1826" s="5">
        <v>5527</v>
      </c>
      <c r="T1826" s="5">
        <v>4938</v>
      </c>
      <c r="U1826" s="5">
        <v>5841</v>
      </c>
      <c r="V1826" s="5">
        <v>0</v>
      </c>
      <c r="W1826" s="5">
        <v>1421</v>
      </c>
      <c r="X1826" s="5">
        <v>31130</v>
      </c>
      <c r="Y1826" s="5">
        <v>162</v>
      </c>
    </row>
    <row r="1827" spans="1:25" x14ac:dyDescent="0.3">
      <c r="A1827" s="1">
        <v>4057001</v>
      </c>
      <c r="B1827" s="1" t="s">
        <v>31</v>
      </c>
      <c r="C1827" s="2"/>
      <c r="D1827" s="4" t="s">
        <v>89</v>
      </c>
      <c r="E1827" s="4">
        <v>4057001</v>
      </c>
      <c r="F1827" s="5">
        <v>0</v>
      </c>
      <c r="G1827" s="5">
        <v>13286</v>
      </c>
      <c r="H1827" s="5">
        <v>9048</v>
      </c>
      <c r="I1827" s="5">
        <v>23078</v>
      </c>
      <c r="J1827" s="5">
        <v>5267</v>
      </c>
      <c r="K1827" s="5" t="s">
        <v>33</v>
      </c>
      <c r="L1827" s="5">
        <v>50679</v>
      </c>
      <c r="M1827" s="5">
        <v>212054</v>
      </c>
      <c r="N1827" s="5">
        <v>13139</v>
      </c>
      <c r="O1827" s="5">
        <v>2497</v>
      </c>
      <c r="P1827" s="5">
        <v>2311</v>
      </c>
      <c r="Q1827" s="5" t="s">
        <v>33</v>
      </c>
      <c r="R1827" s="5" t="s">
        <v>33</v>
      </c>
      <c r="S1827" s="5">
        <v>5528</v>
      </c>
      <c r="T1827" s="5">
        <v>5628</v>
      </c>
      <c r="U1827" s="5">
        <v>6288</v>
      </c>
      <c r="V1827" s="5">
        <v>0</v>
      </c>
      <c r="W1827" s="5">
        <v>1651</v>
      </c>
      <c r="X1827" s="5">
        <v>31101</v>
      </c>
      <c r="Y1827" s="5">
        <v>206</v>
      </c>
    </row>
    <row r="1828" spans="1:25" x14ac:dyDescent="0.3">
      <c r="A1828" s="1">
        <v>4057002</v>
      </c>
      <c r="B1828" s="1" t="s">
        <v>0</v>
      </c>
      <c r="C1828" s="2"/>
      <c r="D1828" s="4" t="s">
        <v>90</v>
      </c>
      <c r="E1828" s="4">
        <v>4057002</v>
      </c>
      <c r="F1828" s="5">
        <v>12358</v>
      </c>
      <c r="G1828" s="5">
        <v>55474</v>
      </c>
      <c r="H1828" s="5">
        <v>43687</v>
      </c>
      <c r="I1828" s="5">
        <v>110063</v>
      </c>
      <c r="J1828" s="5">
        <v>28342</v>
      </c>
      <c r="K1828" s="5">
        <v>0</v>
      </c>
      <c r="L1828" s="5">
        <v>249923</v>
      </c>
      <c r="M1828" s="5">
        <v>508487</v>
      </c>
      <c r="N1828" s="5">
        <v>30967</v>
      </c>
      <c r="O1828" s="5">
        <v>19153</v>
      </c>
      <c r="P1828" s="5">
        <v>3794</v>
      </c>
      <c r="Q1828" s="5">
        <v>611</v>
      </c>
      <c r="R1828" s="5">
        <v>0</v>
      </c>
      <c r="S1828" s="5">
        <v>28761</v>
      </c>
      <c r="T1828" s="5">
        <v>23023</v>
      </c>
      <c r="U1828" s="5">
        <v>18226</v>
      </c>
      <c r="V1828" s="5">
        <v>48761</v>
      </c>
      <c r="W1828" s="5">
        <v>0</v>
      </c>
      <c r="X1828" s="5">
        <v>150638</v>
      </c>
      <c r="Y1828" s="5">
        <v>7238</v>
      </c>
    </row>
    <row r="1829" spans="1:25" x14ac:dyDescent="0.3">
      <c r="A1829" s="1">
        <v>4057002</v>
      </c>
      <c r="B1829" s="1" t="s">
        <v>1</v>
      </c>
      <c r="C1829" s="2"/>
      <c r="D1829" s="4" t="s">
        <v>90</v>
      </c>
      <c r="E1829" s="4">
        <v>4057002</v>
      </c>
      <c r="F1829" s="5">
        <v>13871</v>
      </c>
      <c r="G1829" s="5">
        <v>73662</v>
      </c>
      <c r="H1829" s="5">
        <v>45132</v>
      </c>
      <c r="I1829" s="5">
        <v>104245</v>
      </c>
      <c r="J1829" s="5">
        <v>31201</v>
      </c>
      <c r="K1829" s="5">
        <v>0</v>
      </c>
      <c r="L1829" s="5">
        <v>268111</v>
      </c>
      <c r="M1829" s="5">
        <v>534313</v>
      </c>
      <c r="N1829" s="5">
        <v>32905</v>
      </c>
      <c r="O1829" s="5">
        <v>18707</v>
      </c>
      <c r="P1829" s="5">
        <v>4336</v>
      </c>
      <c r="Q1829" s="5">
        <v>412</v>
      </c>
      <c r="R1829" s="5">
        <v>0</v>
      </c>
      <c r="S1829" s="5">
        <v>29920</v>
      </c>
      <c r="T1829" s="5">
        <v>24952</v>
      </c>
      <c r="U1829" s="5">
        <v>20208</v>
      </c>
      <c r="V1829" s="5">
        <v>44258</v>
      </c>
      <c r="W1829" s="5">
        <v>0</v>
      </c>
      <c r="X1829" s="5">
        <v>152317</v>
      </c>
      <c r="Y1829" s="5">
        <v>6842</v>
      </c>
    </row>
    <row r="1830" spans="1:25" x14ac:dyDescent="0.3">
      <c r="A1830" s="1">
        <v>4057002</v>
      </c>
      <c r="B1830" s="1" t="s">
        <v>2</v>
      </c>
      <c r="C1830" s="2"/>
      <c r="D1830" s="4" t="s">
        <v>90</v>
      </c>
      <c r="E1830" s="4">
        <v>4057002</v>
      </c>
      <c r="F1830" s="5">
        <v>8252</v>
      </c>
      <c r="G1830" s="5">
        <v>71999</v>
      </c>
      <c r="H1830" s="5">
        <v>48021</v>
      </c>
      <c r="I1830" s="5">
        <v>91493</v>
      </c>
      <c r="J1830" s="5">
        <v>25551</v>
      </c>
      <c r="K1830" s="5">
        <v>0</v>
      </c>
      <c r="L1830" s="5">
        <v>245317</v>
      </c>
      <c r="M1830" s="5">
        <v>511957</v>
      </c>
      <c r="N1830" s="5">
        <v>31703</v>
      </c>
      <c r="O1830" s="5">
        <v>21347</v>
      </c>
      <c r="P1830" s="5">
        <v>3932</v>
      </c>
      <c r="Q1830" s="5">
        <v>0</v>
      </c>
      <c r="R1830" s="5">
        <v>0</v>
      </c>
      <c r="S1830" s="5">
        <v>32031</v>
      </c>
      <c r="T1830" s="5">
        <v>18612</v>
      </c>
      <c r="U1830" s="5">
        <v>22428</v>
      </c>
      <c r="V1830" s="5">
        <v>46084</v>
      </c>
      <c r="W1830" s="5">
        <v>0</v>
      </c>
      <c r="X1830" s="5">
        <v>135953</v>
      </c>
      <c r="Y1830" s="5">
        <v>6738</v>
      </c>
    </row>
    <row r="1831" spans="1:25" x14ac:dyDescent="0.3">
      <c r="A1831" s="1">
        <v>4057002</v>
      </c>
      <c r="B1831" s="1" t="s">
        <v>3</v>
      </c>
      <c r="C1831" s="2"/>
      <c r="D1831" s="4" t="s">
        <v>90</v>
      </c>
      <c r="E1831" s="4">
        <v>4057002</v>
      </c>
      <c r="F1831" s="5">
        <v>2442</v>
      </c>
      <c r="G1831" s="5">
        <v>144783</v>
      </c>
      <c r="H1831" s="5">
        <v>49498</v>
      </c>
      <c r="I1831" s="5">
        <v>77748</v>
      </c>
      <c r="J1831" s="5">
        <v>30139</v>
      </c>
      <c r="K1831" s="5">
        <v>0</v>
      </c>
      <c r="L1831" s="5">
        <v>304610</v>
      </c>
      <c r="M1831" s="5">
        <v>479099</v>
      </c>
      <c r="N1831" s="5">
        <v>36306</v>
      </c>
      <c r="O1831" s="5">
        <v>20943</v>
      </c>
      <c r="P1831" s="5">
        <v>4465</v>
      </c>
      <c r="Q1831" s="5">
        <v>0</v>
      </c>
      <c r="R1831" s="5">
        <v>0</v>
      </c>
      <c r="S1831" s="5">
        <v>30001</v>
      </c>
      <c r="T1831" s="5">
        <v>20032</v>
      </c>
      <c r="U1831" s="5">
        <v>20845</v>
      </c>
      <c r="V1831" s="5">
        <v>42924</v>
      </c>
      <c r="W1831" s="5">
        <v>0</v>
      </c>
      <c r="X1831" s="5">
        <v>140616</v>
      </c>
      <c r="Y1831" s="5">
        <v>6271</v>
      </c>
    </row>
    <row r="1832" spans="1:25" x14ac:dyDescent="0.3">
      <c r="A1832" s="1">
        <v>4057002</v>
      </c>
      <c r="B1832" s="1" t="s">
        <v>4</v>
      </c>
      <c r="C1832" s="2"/>
      <c r="D1832" s="4" t="s">
        <v>90</v>
      </c>
      <c r="E1832" s="4">
        <v>4057002</v>
      </c>
      <c r="F1832" s="5">
        <v>3943</v>
      </c>
      <c r="G1832" s="5">
        <v>151939</v>
      </c>
      <c r="H1832" s="5">
        <v>66247</v>
      </c>
      <c r="I1832" s="5">
        <v>77325</v>
      </c>
      <c r="J1832" s="5">
        <v>26492</v>
      </c>
      <c r="K1832" s="5">
        <v>0</v>
      </c>
      <c r="L1832" s="5">
        <v>325946</v>
      </c>
      <c r="M1832" s="5">
        <v>487391</v>
      </c>
      <c r="N1832" s="5">
        <v>36240</v>
      </c>
      <c r="O1832" s="5">
        <v>20042</v>
      </c>
      <c r="P1832" s="5">
        <v>7311</v>
      </c>
      <c r="Q1832" s="5">
        <v>0</v>
      </c>
      <c r="R1832" s="5">
        <v>0</v>
      </c>
      <c r="S1832" s="5">
        <v>28328</v>
      </c>
      <c r="T1832" s="5">
        <v>20030</v>
      </c>
      <c r="U1832" s="5">
        <v>21157</v>
      </c>
      <c r="V1832" s="5">
        <v>39575</v>
      </c>
      <c r="W1832" s="5">
        <v>80</v>
      </c>
      <c r="X1832" s="5">
        <v>134553</v>
      </c>
      <c r="Y1832" s="5">
        <v>5817</v>
      </c>
    </row>
    <row r="1833" spans="1:25" x14ac:dyDescent="0.3">
      <c r="A1833" s="1">
        <v>4057002</v>
      </c>
      <c r="B1833" s="1" t="s">
        <v>5</v>
      </c>
      <c r="C1833" s="2"/>
      <c r="D1833" s="4" t="s">
        <v>90</v>
      </c>
      <c r="E1833" s="4">
        <v>4057002</v>
      </c>
      <c r="F1833" s="5">
        <v>2508</v>
      </c>
      <c r="G1833" s="5">
        <v>66674</v>
      </c>
      <c r="H1833" s="5">
        <v>46722</v>
      </c>
      <c r="I1833" s="5">
        <v>69497</v>
      </c>
      <c r="J1833" s="5">
        <v>34484</v>
      </c>
      <c r="K1833" s="5">
        <v>0</v>
      </c>
      <c r="L1833" s="5">
        <v>219885</v>
      </c>
      <c r="M1833" s="5">
        <v>525301</v>
      </c>
      <c r="N1833" s="5">
        <v>32327</v>
      </c>
      <c r="O1833" s="5">
        <v>19225</v>
      </c>
      <c r="P1833" s="5">
        <v>8110</v>
      </c>
      <c r="Q1833" s="5">
        <v>0</v>
      </c>
      <c r="R1833" s="5">
        <v>0</v>
      </c>
      <c r="S1833" s="5">
        <v>25968</v>
      </c>
      <c r="T1833" s="5">
        <v>20338</v>
      </c>
      <c r="U1833" s="5">
        <v>25549</v>
      </c>
      <c r="V1833" s="5">
        <v>35814</v>
      </c>
      <c r="W1833" s="5">
        <v>0</v>
      </c>
      <c r="X1833" s="5">
        <v>148425</v>
      </c>
      <c r="Y1833" s="5">
        <v>7508</v>
      </c>
    </row>
    <row r="1834" spans="1:25" x14ac:dyDescent="0.3">
      <c r="A1834" s="1">
        <v>4057002</v>
      </c>
      <c r="B1834" s="1" t="s">
        <v>6</v>
      </c>
      <c r="C1834" s="2"/>
      <c r="D1834" s="4" t="s">
        <v>90</v>
      </c>
      <c r="E1834" s="4">
        <v>4057002</v>
      </c>
      <c r="F1834" s="5">
        <v>10807</v>
      </c>
      <c r="G1834" s="5">
        <v>75682</v>
      </c>
      <c r="H1834" s="5">
        <v>45517</v>
      </c>
      <c r="I1834" s="5">
        <v>57666</v>
      </c>
      <c r="J1834" s="5">
        <v>32588</v>
      </c>
      <c r="K1834" s="5">
        <v>0</v>
      </c>
      <c r="L1834" s="5">
        <v>222260</v>
      </c>
      <c r="M1834" s="5">
        <v>455217</v>
      </c>
      <c r="N1834" s="5">
        <v>33091</v>
      </c>
      <c r="O1834" s="5">
        <v>18174</v>
      </c>
      <c r="P1834" s="5">
        <v>8276</v>
      </c>
      <c r="Q1834" s="5">
        <v>0</v>
      </c>
      <c r="R1834" s="5">
        <v>0</v>
      </c>
      <c r="S1834" s="5">
        <v>25869</v>
      </c>
      <c r="T1834" s="5">
        <v>21110</v>
      </c>
      <c r="U1834" s="5">
        <v>21841</v>
      </c>
      <c r="V1834" s="5">
        <v>44062</v>
      </c>
      <c r="W1834" s="5">
        <v>0</v>
      </c>
      <c r="X1834" s="5">
        <v>145768</v>
      </c>
      <c r="Y1834" s="5">
        <v>5252</v>
      </c>
    </row>
    <row r="1835" spans="1:25" x14ac:dyDescent="0.3">
      <c r="A1835" s="1">
        <v>4057002</v>
      </c>
      <c r="B1835" s="1" t="s">
        <v>7</v>
      </c>
      <c r="C1835" s="2"/>
      <c r="D1835" s="4" t="s">
        <v>90</v>
      </c>
      <c r="E1835" s="4">
        <v>4057002</v>
      </c>
      <c r="F1835" s="5">
        <v>9817</v>
      </c>
      <c r="G1835" s="5">
        <v>405428</v>
      </c>
      <c r="H1835" s="5">
        <v>61341</v>
      </c>
      <c r="I1835" s="5">
        <v>28734</v>
      </c>
      <c r="J1835" s="5">
        <v>35603</v>
      </c>
      <c r="K1835" s="5">
        <v>0</v>
      </c>
      <c r="L1835" s="5">
        <v>540923</v>
      </c>
      <c r="M1835" s="5">
        <v>348501</v>
      </c>
      <c r="N1835" s="5">
        <v>35841</v>
      </c>
      <c r="O1835" s="5">
        <v>18815</v>
      </c>
      <c r="P1835" s="5">
        <v>10236</v>
      </c>
      <c r="Q1835" s="5">
        <v>0</v>
      </c>
      <c r="R1835" s="5">
        <v>0</v>
      </c>
      <c r="S1835" s="5">
        <v>25484</v>
      </c>
      <c r="T1835" s="5">
        <v>22892</v>
      </c>
      <c r="U1835" s="5">
        <v>19523</v>
      </c>
      <c r="V1835" s="5">
        <v>35123</v>
      </c>
      <c r="W1835" s="5">
        <v>0</v>
      </c>
      <c r="X1835" s="5">
        <v>148937</v>
      </c>
      <c r="Y1835" s="5">
        <v>5161</v>
      </c>
    </row>
    <row r="1836" spans="1:25" x14ac:dyDescent="0.3">
      <c r="A1836" s="1">
        <v>4057002</v>
      </c>
      <c r="B1836" s="1" t="s">
        <v>8</v>
      </c>
      <c r="C1836" s="2"/>
      <c r="D1836" s="4" t="s">
        <v>90</v>
      </c>
      <c r="E1836" s="4">
        <v>4057002</v>
      </c>
      <c r="F1836" s="5">
        <v>6853</v>
      </c>
      <c r="G1836" s="5">
        <v>56661</v>
      </c>
      <c r="H1836" s="5">
        <v>26464</v>
      </c>
      <c r="I1836" s="5">
        <v>68504</v>
      </c>
      <c r="J1836" s="5">
        <v>27571</v>
      </c>
      <c r="K1836" s="5">
        <v>0</v>
      </c>
      <c r="L1836" s="5">
        <v>186053</v>
      </c>
      <c r="M1836" s="5">
        <v>384898</v>
      </c>
      <c r="N1836" s="5">
        <v>43376</v>
      </c>
      <c r="O1836" s="5">
        <v>19286</v>
      </c>
      <c r="P1836" s="5">
        <v>7305</v>
      </c>
      <c r="Q1836" s="5">
        <v>0</v>
      </c>
      <c r="R1836" s="5">
        <v>0</v>
      </c>
      <c r="S1836" s="5">
        <v>24957</v>
      </c>
      <c r="T1836" s="5">
        <v>20901</v>
      </c>
      <c r="U1836" s="5">
        <v>20095</v>
      </c>
      <c r="V1836" s="5">
        <v>45177</v>
      </c>
      <c r="W1836" s="5">
        <v>0</v>
      </c>
      <c r="X1836" s="5">
        <v>138585</v>
      </c>
      <c r="Y1836" s="5">
        <v>4522</v>
      </c>
    </row>
    <row r="1837" spans="1:25" x14ac:dyDescent="0.3">
      <c r="A1837" s="1">
        <v>4057002</v>
      </c>
      <c r="B1837" s="1" t="s">
        <v>9</v>
      </c>
      <c r="C1837" s="2"/>
      <c r="D1837" s="4" t="s">
        <v>90</v>
      </c>
      <c r="E1837" s="4">
        <v>4057002</v>
      </c>
      <c r="F1837" s="5">
        <v>6357</v>
      </c>
      <c r="G1837" s="5">
        <v>57588</v>
      </c>
      <c r="H1837" s="5">
        <v>96335</v>
      </c>
      <c r="I1837" s="5">
        <v>59881</v>
      </c>
      <c r="J1837" s="5">
        <v>14410</v>
      </c>
      <c r="K1837" s="5">
        <v>0</v>
      </c>
      <c r="L1837" s="5">
        <v>234570</v>
      </c>
      <c r="M1837" s="5">
        <v>402163</v>
      </c>
      <c r="N1837" s="5">
        <v>38415</v>
      </c>
      <c r="O1837" s="5">
        <v>16418</v>
      </c>
      <c r="P1837" s="5">
        <v>7188</v>
      </c>
      <c r="Q1837" s="5">
        <v>0</v>
      </c>
      <c r="R1837" s="5">
        <v>0</v>
      </c>
      <c r="S1837" s="5">
        <v>24498</v>
      </c>
      <c r="T1837" s="5">
        <v>21310</v>
      </c>
      <c r="U1837" s="5">
        <v>22066</v>
      </c>
      <c r="V1837" s="5">
        <v>53208</v>
      </c>
      <c r="W1837" s="5">
        <v>0</v>
      </c>
      <c r="X1837" s="5">
        <v>103772</v>
      </c>
      <c r="Y1837" s="5">
        <v>4183</v>
      </c>
    </row>
    <row r="1838" spans="1:25" x14ac:dyDescent="0.3">
      <c r="A1838" s="1">
        <v>4057002</v>
      </c>
      <c r="B1838" s="1" t="s">
        <v>10</v>
      </c>
      <c r="C1838" s="2"/>
      <c r="D1838" s="4" t="s">
        <v>90</v>
      </c>
      <c r="E1838" s="4">
        <v>4057002</v>
      </c>
      <c r="F1838" s="5">
        <v>6286</v>
      </c>
      <c r="G1838" s="5">
        <v>45678</v>
      </c>
      <c r="H1838" s="5">
        <v>27379</v>
      </c>
      <c r="I1838" s="5">
        <v>88889</v>
      </c>
      <c r="J1838" s="5">
        <v>16155</v>
      </c>
      <c r="K1838" s="5">
        <v>0</v>
      </c>
      <c r="L1838" s="5">
        <v>184388</v>
      </c>
      <c r="M1838" s="5">
        <v>428095</v>
      </c>
      <c r="N1838" s="5">
        <v>37435</v>
      </c>
      <c r="O1838" s="5">
        <v>16582</v>
      </c>
      <c r="P1838" s="5">
        <v>6909</v>
      </c>
      <c r="Q1838" s="5">
        <v>0</v>
      </c>
      <c r="R1838" s="5">
        <v>0</v>
      </c>
      <c r="S1838" s="5">
        <v>24294</v>
      </c>
      <c r="T1838" s="5">
        <v>21168</v>
      </c>
      <c r="U1838" s="5">
        <v>24139</v>
      </c>
      <c r="V1838" s="5">
        <v>41870</v>
      </c>
      <c r="W1838" s="5">
        <v>0</v>
      </c>
      <c r="X1838" s="5">
        <v>103967</v>
      </c>
      <c r="Y1838" s="5">
        <v>3947</v>
      </c>
    </row>
    <row r="1839" spans="1:25" x14ac:dyDescent="0.3">
      <c r="A1839" s="1">
        <v>4057002</v>
      </c>
      <c r="B1839" s="1" t="s">
        <v>11</v>
      </c>
      <c r="C1839" s="2"/>
      <c r="D1839" s="4" t="s">
        <v>90</v>
      </c>
      <c r="E1839" s="4">
        <v>4057002</v>
      </c>
      <c r="F1839" s="5">
        <v>9497</v>
      </c>
      <c r="G1839" s="5">
        <v>109390</v>
      </c>
      <c r="H1839" s="5">
        <v>62016</v>
      </c>
      <c r="I1839" s="5">
        <v>90972</v>
      </c>
      <c r="J1839" s="5">
        <v>26895</v>
      </c>
      <c r="K1839" s="5">
        <v>0</v>
      </c>
      <c r="L1839" s="5">
        <v>298770</v>
      </c>
      <c r="M1839" s="5">
        <v>383844</v>
      </c>
      <c r="N1839" s="5">
        <v>36353</v>
      </c>
      <c r="O1839" s="5">
        <v>16630</v>
      </c>
      <c r="P1839" s="5">
        <v>6958</v>
      </c>
      <c r="Q1839" s="5">
        <v>0</v>
      </c>
      <c r="R1839" s="5">
        <v>0</v>
      </c>
      <c r="S1839" s="5">
        <v>25043</v>
      </c>
      <c r="T1839" s="5">
        <v>21179</v>
      </c>
      <c r="U1839" s="5">
        <v>21551</v>
      </c>
      <c r="V1839" s="5">
        <v>28834</v>
      </c>
      <c r="W1839" s="5">
        <v>0</v>
      </c>
      <c r="X1839" s="5">
        <v>105275</v>
      </c>
      <c r="Y1839" s="5">
        <v>4149</v>
      </c>
    </row>
    <row r="1840" spans="1:25" x14ac:dyDescent="0.3">
      <c r="A1840" s="1">
        <v>4057002</v>
      </c>
      <c r="B1840" s="1" t="s">
        <v>12</v>
      </c>
      <c r="C1840" s="2"/>
      <c r="D1840" s="4" t="s">
        <v>90</v>
      </c>
      <c r="E1840" s="4">
        <v>4057002</v>
      </c>
      <c r="F1840" s="5">
        <v>6495</v>
      </c>
      <c r="G1840" s="5">
        <v>56759</v>
      </c>
      <c r="H1840" s="5">
        <v>80256</v>
      </c>
      <c r="I1840" s="5">
        <v>92412</v>
      </c>
      <c r="J1840" s="5">
        <v>23524</v>
      </c>
      <c r="K1840" s="5">
        <v>0</v>
      </c>
      <c r="L1840" s="5">
        <v>259446</v>
      </c>
      <c r="M1840" s="5">
        <v>349770</v>
      </c>
      <c r="N1840" s="5">
        <v>38941</v>
      </c>
      <c r="O1840" s="5">
        <v>20522</v>
      </c>
      <c r="P1840" s="5">
        <v>6137</v>
      </c>
      <c r="Q1840" s="5">
        <v>0</v>
      </c>
      <c r="R1840" s="5">
        <v>0</v>
      </c>
      <c r="S1840" s="5">
        <v>25299</v>
      </c>
      <c r="T1840" s="5">
        <v>19313</v>
      </c>
      <c r="U1840" s="5">
        <v>16066</v>
      </c>
      <c r="V1840" s="5">
        <v>23098</v>
      </c>
      <c r="W1840" s="5">
        <v>0</v>
      </c>
      <c r="X1840" s="5">
        <v>97639</v>
      </c>
      <c r="Y1840" s="5">
        <v>3772</v>
      </c>
    </row>
    <row r="1841" spans="1:25" x14ac:dyDescent="0.3">
      <c r="A1841" s="1">
        <v>4057002</v>
      </c>
      <c r="B1841" s="1" t="s">
        <v>13</v>
      </c>
      <c r="C1841" s="2"/>
      <c r="D1841" s="4" t="s">
        <v>90</v>
      </c>
      <c r="E1841" s="4">
        <v>4057002</v>
      </c>
      <c r="F1841" s="5">
        <v>4631</v>
      </c>
      <c r="G1841" s="5">
        <v>52532</v>
      </c>
      <c r="H1841" s="5">
        <v>28816</v>
      </c>
      <c r="I1841" s="5">
        <v>65608</v>
      </c>
      <c r="J1841" s="5">
        <v>18901</v>
      </c>
      <c r="K1841" s="5">
        <v>0</v>
      </c>
      <c r="L1841" s="5">
        <v>170489</v>
      </c>
      <c r="M1841" s="5">
        <v>412716</v>
      </c>
      <c r="N1841" s="5">
        <v>37379</v>
      </c>
      <c r="O1841" s="5">
        <v>17822</v>
      </c>
      <c r="P1841" s="5">
        <v>5848</v>
      </c>
      <c r="Q1841" s="5">
        <v>0</v>
      </c>
      <c r="R1841" s="5">
        <v>0</v>
      </c>
      <c r="S1841" s="5">
        <v>24461</v>
      </c>
      <c r="T1841" s="5">
        <v>17523</v>
      </c>
      <c r="U1841" s="5">
        <v>18787</v>
      </c>
      <c r="V1841" s="5">
        <v>10184</v>
      </c>
      <c r="W1841" s="5">
        <v>0</v>
      </c>
      <c r="X1841" s="5">
        <v>82758</v>
      </c>
      <c r="Y1841" s="5">
        <v>3969</v>
      </c>
    </row>
    <row r="1842" spans="1:25" x14ac:dyDescent="0.3">
      <c r="A1842" s="1">
        <v>4057002</v>
      </c>
      <c r="B1842" s="1" t="s">
        <v>14</v>
      </c>
      <c r="C1842" s="2"/>
      <c r="D1842" s="4" t="s">
        <v>90</v>
      </c>
      <c r="E1842" s="4">
        <v>4057002</v>
      </c>
      <c r="F1842" s="5">
        <v>13949</v>
      </c>
      <c r="G1842" s="5">
        <v>83896</v>
      </c>
      <c r="H1842" s="5">
        <v>27229</v>
      </c>
      <c r="I1842" s="5">
        <v>64756</v>
      </c>
      <c r="J1842" s="5">
        <v>13432</v>
      </c>
      <c r="K1842" s="5" t="s">
        <v>33</v>
      </c>
      <c r="L1842" s="5">
        <v>203261</v>
      </c>
      <c r="M1842" s="5">
        <v>362902</v>
      </c>
      <c r="N1842" s="5">
        <v>34155</v>
      </c>
      <c r="O1842" s="5">
        <v>16612</v>
      </c>
      <c r="P1842" s="5">
        <v>5378</v>
      </c>
      <c r="Q1842" s="5" t="s">
        <v>33</v>
      </c>
      <c r="R1842" s="5" t="s">
        <v>33</v>
      </c>
      <c r="S1842" s="5">
        <v>21793</v>
      </c>
      <c r="T1842" s="5">
        <v>16532</v>
      </c>
      <c r="U1842" s="5">
        <v>16095</v>
      </c>
      <c r="V1842" s="5">
        <v>9620</v>
      </c>
      <c r="W1842" s="5">
        <v>0</v>
      </c>
      <c r="X1842" s="5">
        <v>78251</v>
      </c>
      <c r="Y1842" s="5">
        <v>3474</v>
      </c>
    </row>
    <row r="1843" spans="1:25" x14ac:dyDescent="0.3">
      <c r="A1843" s="1">
        <v>4057002</v>
      </c>
      <c r="B1843" s="1" t="s">
        <v>15</v>
      </c>
      <c r="C1843" s="2"/>
      <c r="D1843" s="4" t="s">
        <v>90</v>
      </c>
      <c r="E1843" s="4">
        <v>4057002</v>
      </c>
      <c r="F1843" s="5">
        <v>5332</v>
      </c>
      <c r="G1843" s="5">
        <v>26408</v>
      </c>
      <c r="H1843" s="5">
        <v>35352</v>
      </c>
      <c r="I1843" s="5">
        <v>56632</v>
      </c>
      <c r="J1843" s="5">
        <v>16685</v>
      </c>
      <c r="K1843" s="5" t="s">
        <v>33</v>
      </c>
      <c r="L1843" s="5">
        <v>140409</v>
      </c>
      <c r="M1843" s="5">
        <v>374998</v>
      </c>
      <c r="N1843" s="5">
        <v>32581</v>
      </c>
      <c r="O1843" s="5">
        <v>17808</v>
      </c>
      <c r="P1843" s="5">
        <v>6028</v>
      </c>
      <c r="Q1843" s="5" t="s">
        <v>33</v>
      </c>
      <c r="R1843" s="5" t="s">
        <v>33</v>
      </c>
      <c r="S1843" s="5">
        <v>22080</v>
      </c>
      <c r="T1843" s="5">
        <v>17269</v>
      </c>
      <c r="U1843" s="5">
        <v>17445</v>
      </c>
      <c r="V1843" s="5">
        <v>8398</v>
      </c>
      <c r="W1843" s="5">
        <v>0</v>
      </c>
      <c r="X1843" s="5">
        <v>82600</v>
      </c>
      <c r="Y1843" s="5">
        <v>2526</v>
      </c>
    </row>
    <row r="1844" spans="1:25" x14ac:dyDescent="0.3">
      <c r="A1844" s="1">
        <v>4057002</v>
      </c>
      <c r="B1844" s="1" t="s">
        <v>16</v>
      </c>
      <c r="C1844" s="2"/>
      <c r="D1844" s="4" t="s">
        <v>90</v>
      </c>
      <c r="E1844" s="4">
        <v>4057002</v>
      </c>
      <c r="F1844" s="5">
        <v>5458</v>
      </c>
      <c r="G1844" s="5">
        <v>26940</v>
      </c>
      <c r="H1844" s="5">
        <v>42775</v>
      </c>
      <c r="I1844" s="5">
        <v>55937</v>
      </c>
      <c r="J1844" s="5">
        <v>18866</v>
      </c>
      <c r="K1844" s="5" t="s">
        <v>33</v>
      </c>
      <c r="L1844" s="5">
        <v>149976</v>
      </c>
      <c r="M1844" s="5">
        <v>351559</v>
      </c>
      <c r="N1844" s="5">
        <v>34411</v>
      </c>
      <c r="O1844" s="5">
        <v>13716</v>
      </c>
      <c r="P1844" s="5">
        <v>5797</v>
      </c>
      <c r="Q1844" s="5" t="s">
        <v>33</v>
      </c>
      <c r="R1844" s="5" t="s">
        <v>33</v>
      </c>
      <c r="S1844" s="5">
        <v>23852</v>
      </c>
      <c r="T1844" s="5">
        <v>20192</v>
      </c>
      <c r="U1844" s="5">
        <v>17875</v>
      </c>
      <c r="V1844" s="5">
        <v>8064</v>
      </c>
      <c r="W1844" s="5">
        <v>0</v>
      </c>
      <c r="X1844" s="5">
        <v>62604</v>
      </c>
      <c r="Y1844" s="5">
        <v>2398</v>
      </c>
    </row>
    <row r="1845" spans="1:25" x14ac:dyDescent="0.3">
      <c r="A1845" s="1">
        <v>4057002</v>
      </c>
      <c r="B1845" s="1" t="s">
        <v>17</v>
      </c>
      <c r="C1845" s="2"/>
      <c r="D1845" s="4" t="s">
        <v>90</v>
      </c>
      <c r="E1845" s="4">
        <v>4057002</v>
      </c>
      <c r="F1845" s="5">
        <v>6506</v>
      </c>
      <c r="G1845" s="5">
        <v>12737</v>
      </c>
      <c r="H1845" s="5">
        <v>29818</v>
      </c>
      <c r="I1845" s="5">
        <v>54721</v>
      </c>
      <c r="J1845" s="5">
        <v>17974</v>
      </c>
      <c r="K1845" s="5" t="s">
        <v>33</v>
      </c>
      <c r="L1845" s="5">
        <v>121756</v>
      </c>
      <c r="M1845" s="5">
        <v>444961</v>
      </c>
      <c r="N1845" s="5">
        <v>30239</v>
      </c>
      <c r="O1845" s="5">
        <v>10879</v>
      </c>
      <c r="P1845" s="5">
        <v>4581</v>
      </c>
      <c r="Q1845" s="5" t="s">
        <v>33</v>
      </c>
      <c r="R1845" s="5" t="s">
        <v>33</v>
      </c>
      <c r="S1845" s="5">
        <v>23807</v>
      </c>
      <c r="T1845" s="5">
        <v>18137</v>
      </c>
      <c r="U1845" s="5">
        <v>16421</v>
      </c>
      <c r="V1845" s="5">
        <v>8591</v>
      </c>
      <c r="W1845" s="5">
        <v>0</v>
      </c>
      <c r="X1845" s="5">
        <v>61688</v>
      </c>
      <c r="Y1845" s="5">
        <v>1643</v>
      </c>
    </row>
    <row r="1846" spans="1:25" x14ac:dyDescent="0.3">
      <c r="A1846" s="1">
        <v>4057002</v>
      </c>
      <c r="B1846" s="1" t="s">
        <v>18</v>
      </c>
      <c r="C1846" s="2"/>
      <c r="D1846" s="4" t="s">
        <v>90</v>
      </c>
      <c r="E1846" s="4">
        <v>4057002</v>
      </c>
      <c r="F1846" s="5">
        <v>9398</v>
      </c>
      <c r="G1846" s="5">
        <v>65239</v>
      </c>
      <c r="H1846" s="5">
        <v>51489</v>
      </c>
      <c r="I1846" s="5">
        <v>54151</v>
      </c>
      <c r="J1846" s="5">
        <v>27392</v>
      </c>
      <c r="K1846" s="5" t="s">
        <v>33</v>
      </c>
      <c r="L1846" s="5">
        <v>207669</v>
      </c>
      <c r="M1846" s="5">
        <v>543827</v>
      </c>
      <c r="N1846" s="5">
        <v>29344</v>
      </c>
      <c r="O1846" s="5">
        <v>9407</v>
      </c>
      <c r="P1846" s="5">
        <v>6457</v>
      </c>
      <c r="Q1846" s="5" t="s">
        <v>33</v>
      </c>
      <c r="R1846" s="5" t="s">
        <v>33</v>
      </c>
      <c r="S1846" s="5">
        <v>23179</v>
      </c>
      <c r="T1846" s="5">
        <v>18807</v>
      </c>
      <c r="U1846" s="5">
        <v>17447</v>
      </c>
      <c r="V1846" s="5">
        <v>8750</v>
      </c>
      <c r="W1846" s="5">
        <v>0</v>
      </c>
      <c r="X1846" s="5">
        <v>57072</v>
      </c>
      <c r="Y1846" s="5">
        <v>1269</v>
      </c>
    </row>
    <row r="1847" spans="1:25" x14ac:dyDescent="0.3">
      <c r="A1847" s="1">
        <v>4057002</v>
      </c>
      <c r="B1847" s="1" t="s">
        <v>19</v>
      </c>
      <c r="C1847" s="2"/>
      <c r="D1847" s="4" t="s">
        <v>90</v>
      </c>
      <c r="E1847" s="4">
        <v>4057002</v>
      </c>
      <c r="F1847" s="5">
        <v>24565</v>
      </c>
      <c r="G1847" s="5">
        <v>11798</v>
      </c>
      <c r="H1847" s="5">
        <v>10060</v>
      </c>
      <c r="I1847" s="5">
        <v>31182</v>
      </c>
      <c r="J1847" s="5">
        <v>11785</v>
      </c>
      <c r="K1847" s="5" t="s">
        <v>33</v>
      </c>
      <c r="L1847" s="5">
        <v>89390</v>
      </c>
      <c r="M1847" s="5">
        <v>408832</v>
      </c>
      <c r="N1847" s="5">
        <v>20989</v>
      </c>
      <c r="O1847" s="5">
        <v>7707</v>
      </c>
      <c r="P1847" s="5">
        <v>5189</v>
      </c>
      <c r="Q1847" s="5" t="s">
        <v>33</v>
      </c>
      <c r="R1847" s="5" t="s">
        <v>33</v>
      </c>
      <c r="S1847" s="5">
        <v>23629</v>
      </c>
      <c r="T1847" s="5">
        <v>19085</v>
      </c>
      <c r="U1847" s="5">
        <v>13380</v>
      </c>
      <c r="V1847" s="5">
        <v>8866</v>
      </c>
      <c r="W1847" s="5">
        <v>0</v>
      </c>
      <c r="X1847" s="5">
        <v>56185</v>
      </c>
      <c r="Y1847" s="5">
        <v>1709</v>
      </c>
    </row>
    <row r="1848" spans="1:25" x14ac:dyDescent="0.3">
      <c r="A1848" s="1">
        <v>4057002</v>
      </c>
      <c r="B1848" s="1" t="s">
        <v>20</v>
      </c>
      <c r="C1848" s="2"/>
      <c r="D1848" s="4" t="s">
        <v>90</v>
      </c>
      <c r="E1848" s="4">
        <v>4057002</v>
      </c>
      <c r="F1848" s="5">
        <v>2194</v>
      </c>
      <c r="G1848" s="5">
        <v>8827</v>
      </c>
      <c r="H1848" s="5">
        <v>15507</v>
      </c>
      <c r="I1848" s="5">
        <v>55985</v>
      </c>
      <c r="J1848" s="5">
        <v>3095</v>
      </c>
      <c r="K1848" s="5" t="s">
        <v>33</v>
      </c>
      <c r="L1848" s="5">
        <v>85608</v>
      </c>
      <c r="M1848" s="5">
        <v>230724</v>
      </c>
      <c r="N1848" s="5">
        <v>20685</v>
      </c>
      <c r="O1848" s="5">
        <v>9479</v>
      </c>
      <c r="P1848" s="5">
        <v>4298</v>
      </c>
      <c r="Q1848" s="5" t="s">
        <v>33</v>
      </c>
      <c r="R1848" s="5" t="s">
        <v>33</v>
      </c>
      <c r="S1848" s="5">
        <v>25884</v>
      </c>
      <c r="T1848" s="5">
        <v>15163</v>
      </c>
      <c r="U1848" s="5">
        <v>13203</v>
      </c>
      <c r="V1848" s="5">
        <v>7336</v>
      </c>
      <c r="W1848" s="5">
        <v>0</v>
      </c>
      <c r="X1848" s="5">
        <v>57634</v>
      </c>
      <c r="Y1848" s="5">
        <v>1921</v>
      </c>
    </row>
    <row r="1849" spans="1:25" x14ac:dyDescent="0.3">
      <c r="A1849" s="1">
        <v>4057002</v>
      </c>
      <c r="B1849" s="1" t="s">
        <v>21</v>
      </c>
      <c r="C1849" s="2"/>
      <c r="D1849" s="4" t="s">
        <v>90</v>
      </c>
      <c r="E1849" s="4">
        <v>4057002</v>
      </c>
      <c r="F1849" s="5">
        <v>4130</v>
      </c>
      <c r="G1849" s="5">
        <v>10866</v>
      </c>
      <c r="H1849" s="5">
        <v>11886</v>
      </c>
      <c r="I1849" s="5">
        <v>23448</v>
      </c>
      <c r="J1849" s="5">
        <v>12388</v>
      </c>
      <c r="K1849" s="5" t="s">
        <v>33</v>
      </c>
      <c r="L1849" s="5">
        <v>62718</v>
      </c>
      <c r="M1849" s="5">
        <v>683655</v>
      </c>
      <c r="N1849" s="5">
        <v>20090</v>
      </c>
      <c r="O1849" s="5">
        <v>12193</v>
      </c>
      <c r="P1849" s="5">
        <v>3909</v>
      </c>
      <c r="Q1849" s="5" t="s">
        <v>33</v>
      </c>
      <c r="R1849" s="5" t="s">
        <v>33</v>
      </c>
      <c r="S1849" s="5">
        <v>22914</v>
      </c>
      <c r="T1849" s="5">
        <v>16108</v>
      </c>
      <c r="U1849" s="5">
        <v>13144</v>
      </c>
      <c r="V1849" s="5">
        <v>5194</v>
      </c>
      <c r="W1849" s="5">
        <v>341</v>
      </c>
      <c r="X1849" s="5">
        <v>56236</v>
      </c>
      <c r="Y1849" s="5">
        <v>1766</v>
      </c>
    </row>
    <row r="1850" spans="1:25" x14ac:dyDescent="0.3">
      <c r="A1850" s="1">
        <v>4057002</v>
      </c>
      <c r="B1850" s="1" t="s">
        <v>22</v>
      </c>
      <c r="C1850" s="2"/>
      <c r="D1850" s="4" t="s">
        <v>90</v>
      </c>
      <c r="E1850" s="4">
        <v>4057002</v>
      </c>
      <c r="F1850" s="5">
        <v>19190</v>
      </c>
      <c r="G1850" s="5">
        <v>13030</v>
      </c>
      <c r="H1850" s="5">
        <v>11029</v>
      </c>
      <c r="I1850" s="5">
        <v>31636</v>
      </c>
      <c r="J1850" s="5">
        <v>12214</v>
      </c>
      <c r="K1850" s="5" t="s">
        <v>33</v>
      </c>
      <c r="L1850" s="5">
        <v>87099</v>
      </c>
      <c r="M1850" s="5">
        <v>319385</v>
      </c>
      <c r="N1850" s="5">
        <v>23069</v>
      </c>
      <c r="O1850" s="5">
        <v>9866</v>
      </c>
      <c r="P1850" s="5">
        <v>4860</v>
      </c>
      <c r="Q1850" s="5" t="s">
        <v>33</v>
      </c>
      <c r="R1850" s="5" t="s">
        <v>33</v>
      </c>
      <c r="S1850" s="5">
        <v>19450</v>
      </c>
      <c r="T1850" s="5">
        <v>19508</v>
      </c>
      <c r="U1850" s="5">
        <v>13188</v>
      </c>
      <c r="V1850" s="5">
        <v>4956</v>
      </c>
      <c r="W1850" s="5">
        <v>0</v>
      </c>
      <c r="X1850" s="5">
        <v>55052</v>
      </c>
      <c r="Y1850" s="5">
        <v>1285</v>
      </c>
    </row>
    <row r="1851" spans="1:25" x14ac:dyDescent="0.3">
      <c r="A1851" s="1">
        <v>4057002</v>
      </c>
      <c r="B1851" s="1" t="s">
        <v>23</v>
      </c>
      <c r="C1851" s="2"/>
      <c r="D1851" s="4" t="s">
        <v>90</v>
      </c>
      <c r="E1851" s="4">
        <v>4057002</v>
      </c>
      <c r="F1851" s="5">
        <v>236</v>
      </c>
      <c r="G1851" s="5">
        <v>11655</v>
      </c>
      <c r="H1851" s="5">
        <v>8426</v>
      </c>
      <c r="I1851" s="5">
        <v>43038</v>
      </c>
      <c r="J1851" s="5">
        <v>7663</v>
      </c>
      <c r="K1851" s="5" t="s">
        <v>33</v>
      </c>
      <c r="L1851" s="5">
        <v>71018</v>
      </c>
      <c r="M1851" s="5">
        <v>163235</v>
      </c>
      <c r="N1851" s="5">
        <v>18839</v>
      </c>
      <c r="O1851" s="5">
        <v>7470</v>
      </c>
      <c r="P1851" s="5">
        <v>4692</v>
      </c>
      <c r="Q1851" s="5" t="s">
        <v>33</v>
      </c>
      <c r="R1851" s="5" t="s">
        <v>33</v>
      </c>
      <c r="S1851" s="5">
        <v>18092</v>
      </c>
      <c r="T1851" s="5">
        <v>17794</v>
      </c>
      <c r="U1851" s="5">
        <v>14652</v>
      </c>
      <c r="V1851" s="5">
        <v>5666</v>
      </c>
      <c r="W1851" s="5">
        <v>0</v>
      </c>
      <c r="X1851" s="5">
        <v>49066</v>
      </c>
      <c r="Y1851" s="5">
        <v>1407</v>
      </c>
    </row>
    <row r="1852" spans="1:25" x14ac:dyDescent="0.3">
      <c r="A1852" s="1">
        <v>4057002</v>
      </c>
      <c r="B1852" s="1" t="s">
        <v>24</v>
      </c>
      <c r="C1852" s="2"/>
      <c r="D1852" s="4" t="s">
        <v>90</v>
      </c>
      <c r="E1852" s="4">
        <v>4057002</v>
      </c>
      <c r="F1852" s="5">
        <v>782</v>
      </c>
      <c r="G1852" s="5">
        <v>47454</v>
      </c>
      <c r="H1852" s="5">
        <v>9865</v>
      </c>
      <c r="I1852" s="5">
        <v>46096</v>
      </c>
      <c r="J1852" s="5">
        <v>9200</v>
      </c>
      <c r="K1852" s="5" t="s">
        <v>33</v>
      </c>
      <c r="L1852" s="5">
        <v>113398</v>
      </c>
      <c r="M1852" s="5">
        <v>147281</v>
      </c>
      <c r="N1852" s="5">
        <v>18274</v>
      </c>
      <c r="O1852" s="5">
        <v>4560</v>
      </c>
      <c r="P1852" s="5">
        <v>3037</v>
      </c>
      <c r="Q1852" s="5" t="s">
        <v>33</v>
      </c>
      <c r="R1852" s="5" t="s">
        <v>33</v>
      </c>
      <c r="S1852" s="5">
        <v>14047</v>
      </c>
      <c r="T1852" s="5">
        <v>13540</v>
      </c>
      <c r="U1852" s="5">
        <v>13004</v>
      </c>
      <c r="V1852" s="5">
        <v>4296</v>
      </c>
      <c r="W1852" s="5">
        <v>0</v>
      </c>
      <c r="X1852" s="5">
        <v>60093</v>
      </c>
      <c r="Y1852" s="5">
        <v>1102</v>
      </c>
    </row>
    <row r="1853" spans="1:25" x14ac:dyDescent="0.3">
      <c r="A1853" s="1">
        <v>4057002</v>
      </c>
      <c r="B1853" s="1" t="s">
        <v>25</v>
      </c>
      <c r="C1853" s="2"/>
      <c r="D1853" s="4" t="s">
        <v>90</v>
      </c>
      <c r="E1853" s="4">
        <v>4057002</v>
      </c>
      <c r="F1853" s="5">
        <v>112</v>
      </c>
      <c r="G1853" s="5">
        <v>77315</v>
      </c>
      <c r="H1853" s="5">
        <v>12697</v>
      </c>
      <c r="I1853" s="5">
        <v>47097</v>
      </c>
      <c r="J1853" s="5">
        <v>18309</v>
      </c>
      <c r="K1853" s="5" t="s">
        <v>33</v>
      </c>
      <c r="L1853" s="5">
        <v>155529</v>
      </c>
      <c r="M1853" s="5">
        <v>176245</v>
      </c>
      <c r="N1853" s="5">
        <v>22137</v>
      </c>
      <c r="O1853" s="5">
        <v>6104</v>
      </c>
      <c r="P1853" s="5">
        <v>4444</v>
      </c>
      <c r="Q1853" s="5" t="s">
        <v>33</v>
      </c>
      <c r="R1853" s="5" t="s">
        <v>33</v>
      </c>
      <c r="S1853" s="5">
        <v>12738</v>
      </c>
      <c r="T1853" s="5">
        <v>15775</v>
      </c>
      <c r="U1853" s="5">
        <v>12372</v>
      </c>
      <c r="V1853" s="5">
        <v>3943</v>
      </c>
      <c r="W1853" s="5">
        <v>0</v>
      </c>
      <c r="X1853" s="5">
        <v>54955</v>
      </c>
      <c r="Y1853" s="5">
        <v>1134</v>
      </c>
    </row>
    <row r="1854" spans="1:25" x14ac:dyDescent="0.3">
      <c r="A1854" s="1">
        <v>4057002</v>
      </c>
      <c r="B1854" s="1" t="s">
        <v>26</v>
      </c>
      <c r="C1854" s="2"/>
      <c r="D1854" s="4" t="s">
        <v>90</v>
      </c>
      <c r="E1854" s="4">
        <v>4057002</v>
      </c>
      <c r="F1854" s="5">
        <v>1863</v>
      </c>
      <c r="G1854" s="5">
        <v>15556</v>
      </c>
      <c r="H1854" s="5">
        <v>4297</v>
      </c>
      <c r="I1854" s="5">
        <v>43293</v>
      </c>
      <c r="J1854" s="5">
        <v>6642</v>
      </c>
      <c r="K1854" s="5" t="s">
        <v>33</v>
      </c>
      <c r="L1854" s="5">
        <v>71651</v>
      </c>
      <c r="M1854" s="5">
        <v>169025</v>
      </c>
      <c r="N1854" s="5">
        <v>23271</v>
      </c>
      <c r="O1854" s="5">
        <v>6568</v>
      </c>
      <c r="P1854" s="5">
        <v>3715</v>
      </c>
      <c r="Q1854" s="5" t="s">
        <v>33</v>
      </c>
      <c r="R1854" s="5" t="s">
        <v>33</v>
      </c>
      <c r="S1854" s="5">
        <v>11938</v>
      </c>
      <c r="T1854" s="5">
        <v>14992</v>
      </c>
      <c r="U1854" s="5">
        <v>11556</v>
      </c>
      <c r="V1854" s="5">
        <v>3693</v>
      </c>
      <c r="W1854" s="5">
        <v>0</v>
      </c>
      <c r="X1854" s="5">
        <v>51690</v>
      </c>
      <c r="Y1854" s="5">
        <v>1158</v>
      </c>
    </row>
    <row r="1855" spans="1:25" x14ac:dyDescent="0.3">
      <c r="A1855" s="1">
        <v>4057002</v>
      </c>
      <c r="B1855" s="1" t="s">
        <v>27</v>
      </c>
      <c r="C1855" s="2"/>
      <c r="D1855" s="4" t="s">
        <v>90</v>
      </c>
      <c r="E1855" s="4">
        <v>4057002</v>
      </c>
      <c r="F1855" s="5">
        <v>1297</v>
      </c>
      <c r="G1855" s="5">
        <v>59109</v>
      </c>
      <c r="H1855" s="5">
        <v>8909</v>
      </c>
      <c r="I1855" s="5">
        <v>38402</v>
      </c>
      <c r="J1855" s="5">
        <v>15480</v>
      </c>
      <c r="K1855" s="5" t="s">
        <v>33</v>
      </c>
      <c r="L1855" s="5">
        <v>123196</v>
      </c>
      <c r="M1855" s="5">
        <v>176565</v>
      </c>
      <c r="N1855" s="5">
        <v>18898</v>
      </c>
      <c r="O1855" s="5">
        <v>5669</v>
      </c>
      <c r="P1855" s="5">
        <v>3000</v>
      </c>
      <c r="Q1855" s="5" t="s">
        <v>33</v>
      </c>
      <c r="R1855" s="5" t="s">
        <v>33</v>
      </c>
      <c r="S1855" s="5">
        <v>11063</v>
      </c>
      <c r="T1855" s="5">
        <v>12822</v>
      </c>
      <c r="U1855" s="5">
        <v>11706</v>
      </c>
      <c r="V1855" s="5">
        <v>3554</v>
      </c>
      <c r="W1855" s="5">
        <v>0</v>
      </c>
      <c r="X1855" s="5">
        <v>48309</v>
      </c>
      <c r="Y1855" s="5">
        <v>1168</v>
      </c>
    </row>
    <row r="1856" spans="1:25" x14ac:dyDescent="0.3">
      <c r="A1856" s="1">
        <v>4057002</v>
      </c>
      <c r="B1856" s="1" t="s">
        <v>28</v>
      </c>
      <c r="C1856" s="2"/>
      <c r="D1856" s="4" t="s">
        <v>90</v>
      </c>
      <c r="E1856" s="4">
        <v>4057002</v>
      </c>
      <c r="F1856" s="5">
        <v>299</v>
      </c>
      <c r="G1856" s="5">
        <v>20667</v>
      </c>
      <c r="H1856" s="5">
        <v>11425</v>
      </c>
      <c r="I1856" s="5">
        <v>34784</v>
      </c>
      <c r="J1856" s="5">
        <v>33070</v>
      </c>
      <c r="K1856" s="5" t="s">
        <v>33</v>
      </c>
      <c r="L1856" s="5">
        <v>100246</v>
      </c>
      <c r="M1856" s="5">
        <v>154812</v>
      </c>
      <c r="N1856" s="5">
        <v>21063</v>
      </c>
      <c r="O1856" s="5">
        <v>6053</v>
      </c>
      <c r="P1856" s="5">
        <v>5570</v>
      </c>
      <c r="Q1856" s="5" t="s">
        <v>33</v>
      </c>
      <c r="R1856" s="5" t="s">
        <v>33</v>
      </c>
      <c r="S1856" s="5">
        <v>10940</v>
      </c>
      <c r="T1856" s="5">
        <v>16638</v>
      </c>
      <c r="U1856" s="5">
        <v>10827</v>
      </c>
      <c r="V1856" s="5">
        <v>3932</v>
      </c>
      <c r="W1856" s="5">
        <v>0</v>
      </c>
      <c r="X1856" s="5">
        <v>47029</v>
      </c>
      <c r="Y1856" s="5">
        <v>1099</v>
      </c>
    </row>
    <row r="1857" spans="1:25" x14ac:dyDescent="0.3">
      <c r="A1857" s="1">
        <v>4057002</v>
      </c>
      <c r="B1857" s="1" t="s">
        <v>29</v>
      </c>
      <c r="C1857" s="2"/>
      <c r="D1857" s="4" t="s">
        <v>90</v>
      </c>
      <c r="E1857" s="4">
        <v>4057002</v>
      </c>
      <c r="F1857" s="5">
        <v>71</v>
      </c>
      <c r="G1857" s="5">
        <v>22238</v>
      </c>
      <c r="H1857" s="5">
        <v>4960</v>
      </c>
      <c r="I1857" s="5">
        <v>30156</v>
      </c>
      <c r="J1857" s="5">
        <v>9431</v>
      </c>
      <c r="K1857" s="5" t="s">
        <v>33</v>
      </c>
      <c r="L1857" s="5">
        <v>66856</v>
      </c>
      <c r="M1857" s="5">
        <v>147124</v>
      </c>
      <c r="N1857" s="5">
        <v>19601</v>
      </c>
      <c r="O1857" s="5">
        <v>6045</v>
      </c>
      <c r="P1857" s="5">
        <v>3741</v>
      </c>
      <c r="Q1857" s="5" t="s">
        <v>33</v>
      </c>
      <c r="R1857" s="5" t="s">
        <v>33</v>
      </c>
      <c r="S1857" s="5">
        <v>9666</v>
      </c>
      <c r="T1857" s="5">
        <v>15921</v>
      </c>
      <c r="U1857" s="5">
        <v>10496</v>
      </c>
      <c r="V1857" s="5">
        <v>4025</v>
      </c>
      <c r="W1857" s="5">
        <v>0</v>
      </c>
      <c r="X1857" s="5">
        <v>38220</v>
      </c>
      <c r="Y1857" s="5">
        <v>816</v>
      </c>
    </row>
    <row r="1858" spans="1:25" x14ac:dyDescent="0.3">
      <c r="A1858" s="1">
        <v>4057002</v>
      </c>
      <c r="B1858" s="1" t="s">
        <v>30</v>
      </c>
      <c r="C1858" s="2"/>
      <c r="D1858" s="4" t="s">
        <v>90</v>
      </c>
      <c r="E1858" s="4">
        <v>4057002</v>
      </c>
      <c r="F1858" s="5">
        <v>52</v>
      </c>
      <c r="G1858" s="5">
        <v>9632</v>
      </c>
      <c r="H1858" s="5">
        <v>8459</v>
      </c>
      <c r="I1858" s="5">
        <v>28536</v>
      </c>
      <c r="J1858" s="5">
        <v>5314</v>
      </c>
      <c r="K1858" s="5" t="s">
        <v>33</v>
      </c>
      <c r="L1858" s="5">
        <v>51993</v>
      </c>
      <c r="M1858" s="5">
        <v>148676</v>
      </c>
      <c r="N1858" s="5">
        <v>19397</v>
      </c>
      <c r="O1858" s="5">
        <v>5817</v>
      </c>
      <c r="P1858" s="5">
        <v>2598</v>
      </c>
      <c r="Q1858" s="5" t="s">
        <v>33</v>
      </c>
      <c r="R1858" s="5" t="s">
        <v>33</v>
      </c>
      <c r="S1858" s="5">
        <v>8852</v>
      </c>
      <c r="T1858" s="5">
        <v>11385</v>
      </c>
      <c r="U1858" s="5">
        <v>10253</v>
      </c>
      <c r="V1858" s="5">
        <v>4886</v>
      </c>
      <c r="W1858" s="5">
        <v>0</v>
      </c>
      <c r="X1858" s="5">
        <v>40406</v>
      </c>
      <c r="Y1858" s="5">
        <v>814</v>
      </c>
    </row>
    <row r="1859" spans="1:25" x14ac:dyDescent="0.3">
      <c r="A1859" s="1">
        <v>4057002</v>
      </c>
      <c r="B1859" s="1" t="s">
        <v>31</v>
      </c>
      <c r="C1859" s="2"/>
      <c r="D1859" s="4" t="s">
        <v>90</v>
      </c>
      <c r="E1859" s="4">
        <v>4057002</v>
      </c>
      <c r="F1859" s="5">
        <v>425</v>
      </c>
      <c r="G1859" s="5">
        <v>26365</v>
      </c>
      <c r="H1859" s="5">
        <v>20254</v>
      </c>
      <c r="I1859" s="5">
        <v>17338</v>
      </c>
      <c r="J1859" s="5">
        <v>3963</v>
      </c>
      <c r="K1859" s="5" t="s">
        <v>33</v>
      </c>
      <c r="L1859" s="5">
        <v>83595</v>
      </c>
      <c r="M1859" s="5">
        <v>138076</v>
      </c>
      <c r="N1859" s="5">
        <v>20634</v>
      </c>
      <c r="O1859" s="5">
        <v>4315</v>
      </c>
      <c r="P1859" s="5">
        <v>3464</v>
      </c>
      <c r="Q1859" s="5" t="s">
        <v>33</v>
      </c>
      <c r="R1859" s="5" t="s">
        <v>33</v>
      </c>
      <c r="S1859" s="5">
        <v>8960</v>
      </c>
      <c r="T1859" s="5">
        <v>9856</v>
      </c>
      <c r="U1859" s="5">
        <v>9575</v>
      </c>
      <c r="V1859" s="5">
        <v>4613</v>
      </c>
      <c r="W1859" s="5">
        <v>0</v>
      </c>
      <c r="X1859" s="5">
        <v>34195</v>
      </c>
      <c r="Y1859" s="5">
        <v>793</v>
      </c>
    </row>
    <row r="1860" spans="1:25" x14ac:dyDescent="0.3">
      <c r="A1860" s="1">
        <v>4057003</v>
      </c>
      <c r="B1860" s="1" t="s">
        <v>0</v>
      </c>
      <c r="C1860" s="2"/>
      <c r="D1860" s="4" t="s">
        <v>91</v>
      </c>
      <c r="E1860" s="4">
        <v>4057003</v>
      </c>
      <c r="F1860" s="5">
        <v>52124</v>
      </c>
      <c r="G1860" s="5">
        <v>301841</v>
      </c>
      <c r="H1860" s="5">
        <v>94740</v>
      </c>
      <c r="I1860" s="5">
        <v>216142</v>
      </c>
      <c r="J1860" s="5">
        <v>9109</v>
      </c>
      <c r="K1860" s="5">
        <v>0</v>
      </c>
      <c r="L1860" s="5">
        <v>673956</v>
      </c>
      <c r="M1860" s="5">
        <v>884167</v>
      </c>
      <c r="N1860" s="5">
        <v>151804</v>
      </c>
      <c r="O1860" s="5">
        <v>151119</v>
      </c>
      <c r="P1860" s="5">
        <v>16576</v>
      </c>
      <c r="Q1860" s="5">
        <v>4452</v>
      </c>
      <c r="R1860" s="5">
        <v>0</v>
      </c>
      <c r="S1860" s="5">
        <v>28738</v>
      </c>
      <c r="T1860" s="5">
        <v>53128</v>
      </c>
      <c r="U1860" s="5">
        <v>18689</v>
      </c>
      <c r="V1860" s="5">
        <v>30442</v>
      </c>
      <c r="W1860" s="5">
        <v>272</v>
      </c>
      <c r="X1860" s="5">
        <v>92108</v>
      </c>
      <c r="Y1860" s="5">
        <v>9731</v>
      </c>
    </row>
    <row r="1861" spans="1:25" x14ac:dyDescent="0.3">
      <c r="A1861" s="1">
        <v>4057003</v>
      </c>
      <c r="B1861" s="1" t="s">
        <v>1</v>
      </c>
      <c r="C1861" s="2"/>
      <c r="D1861" s="4" t="s">
        <v>91</v>
      </c>
      <c r="E1861" s="4">
        <v>4057003</v>
      </c>
      <c r="F1861" s="5">
        <v>42693</v>
      </c>
      <c r="G1861" s="5">
        <v>499949</v>
      </c>
      <c r="H1861" s="5">
        <v>106773</v>
      </c>
      <c r="I1861" s="5">
        <v>210730</v>
      </c>
      <c r="J1861" s="5">
        <v>23572</v>
      </c>
      <c r="K1861" s="5">
        <v>0</v>
      </c>
      <c r="L1861" s="5">
        <v>883717</v>
      </c>
      <c r="M1861" s="5">
        <v>984131</v>
      </c>
      <c r="N1861" s="5">
        <v>159838</v>
      </c>
      <c r="O1861" s="5">
        <v>104307</v>
      </c>
      <c r="P1861" s="5">
        <v>15916</v>
      </c>
      <c r="Q1861" s="5">
        <v>4958</v>
      </c>
      <c r="R1861" s="5">
        <v>0</v>
      </c>
      <c r="S1861" s="5">
        <v>29988</v>
      </c>
      <c r="T1861" s="5">
        <v>51412</v>
      </c>
      <c r="U1861" s="5">
        <v>15725</v>
      </c>
      <c r="V1861" s="5">
        <v>27488</v>
      </c>
      <c r="W1861" s="5">
        <v>215</v>
      </c>
      <c r="X1861" s="5">
        <v>84222</v>
      </c>
      <c r="Y1861" s="5">
        <v>10921</v>
      </c>
    </row>
    <row r="1862" spans="1:25" x14ac:dyDescent="0.3">
      <c r="A1862" s="1">
        <v>4057003</v>
      </c>
      <c r="B1862" s="1" t="s">
        <v>2</v>
      </c>
      <c r="C1862" s="2"/>
      <c r="D1862" s="4" t="s">
        <v>91</v>
      </c>
      <c r="E1862" s="4">
        <v>4057003</v>
      </c>
      <c r="F1862" s="5">
        <v>65047</v>
      </c>
      <c r="G1862" s="5">
        <v>488842</v>
      </c>
      <c r="H1862" s="5">
        <v>73541</v>
      </c>
      <c r="I1862" s="5">
        <v>187563</v>
      </c>
      <c r="J1862" s="5">
        <v>8416</v>
      </c>
      <c r="K1862" s="5">
        <v>0</v>
      </c>
      <c r="L1862" s="5">
        <v>823409</v>
      </c>
      <c r="M1862" s="5">
        <v>882321</v>
      </c>
      <c r="N1862" s="5">
        <v>148878</v>
      </c>
      <c r="O1862" s="5">
        <v>131327</v>
      </c>
      <c r="P1862" s="5">
        <v>9554</v>
      </c>
      <c r="Q1862" s="5">
        <v>4949</v>
      </c>
      <c r="R1862" s="5">
        <v>0</v>
      </c>
      <c r="S1862" s="5">
        <v>26161</v>
      </c>
      <c r="T1862" s="5">
        <v>41078</v>
      </c>
      <c r="U1862" s="5">
        <v>15024</v>
      </c>
      <c r="V1862" s="5">
        <v>25384</v>
      </c>
      <c r="W1862" s="5">
        <v>211</v>
      </c>
      <c r="X1862" s="5">
        <v>98745</v>
      </c>
      <c r="Y1862" s="5">
        <v>8886</v>
      </c>
    </row>
    <row r="1863" spans="1:25" x14ac:dyDescent="0.3">
      <c r="A1863" s="1">
        <v>4057003</v>
      </c>
      <c r="B1863" s="1" t="s">
        <v>3</v>
      </c>
      <c r="C1863" s="2"/>
      <c r="D1863" s="4" t="s">
        <v>91</v>
      </c>
      <c r="E1863" s="4">
        <v>4057003</v>
      </c>
      <c r="F1863" s="5">
        <v>30104</v>
      </c>
      <c r="G1863" s="5">
        <v>250417</v>
      </c>
      <c r="H1863" s="5">
        <v>84043</v>
      </c>
      <c r="I1863" s="5">
        <v>120617</v>
      </c>
      <c r="J1863" s="5">
        <v>5090</v>
      </c>
      <c r="K1863" s="5">
        <v>0</v>
      </c>
      <c r="L1863" s="5">
        <v>490271</v>
      </c>
      <c r="M1863" s="5">
        <v>967605</v>
      </c>
      <c r="N1863" s="5">
        <v>145831</v>
      </c>
      <c r="O1863" s="5">
        <v>85776</v>
      </c>
      <c r="P1863" s="5">
        <v>12542</v>
      </c>
      <c r="Q1863" s="5">
        <v>4007</v>
      </c>
      <c r="R1863" s="5">
        <v>0</v>
      </c>
      <c r="S1863" s="5">
        <v>30370</v>
      </c>
      <c r="T1863" s="5">
        <v>37300</v>
      </c>
      <c r="U1863" s="5">
        <v>15399</v>
      </c>
      <c r="V1863" s="5">
        <v>21929</v>
      </c>
      <c r="W1863" s="5">
        <v>66</v>
      </c>
      <c r="X1863" s="5">
        <v>104731</v>
      </c>
      <c r="Y1863" s="5">
        <v>9967</v>
      </c>
    </row>
    <row r="1864" spans="1:25" x14ac:dyDescent="0.3">
      <c r="A1864" s="1">
        <v>4057003</v>
      </c>
      <c r="B1864" s="1" t="s">
        <v>4</v>
      </c>
      <c r="C1864" s="2"/>
      <c r="D1864" s="4" t="s">
        <v>91</v>
      </c>
      <c r="E1864" s="4">
        <v>4057003</v>
      </c>
      <c r="F1864" s="5">
        <v>23582</v>
      </c>
      <c r="G1864" s="5">
        <v>153210</v>
      </c>
      <c r="H1864" s="5">
        <v>57599</v>
      </c>
      <c r="I1864" s="5">
        <v>106776</v>
      </c>
      <c r="J1864" s="5">
        <v>10671</v>
      </c>
      <c r="K1864" s="5">
        <v>0</v>
      </c>
      <c r="L1864" s="5">
        <v>351838</v>
      </c>
      <c r="M1864" s="5">
        <v>1044446</v>
      </c>
      <c r="N1864" s="5">
        <v>157975</v>
      </c>
      <c r="O1864" s="5">
        <v>71708</v>
      </c>
      <c r="P1864" s="5">
        <v>15422</v>
      </c>
      <c r="Q1864" s="5">
        <v>3858</v>
      </c>
      <c r="R1864" s="5">
        <v>0</v>
      </c>
      <c r="S1864" s="5">
        <v>27575</v>
      </c>
      <c r="T1864" s="5">
        <v>29109</v>
      </c>
      <c r="U1864" s="5">
        <v>15383</v>
      </c>
      <c r="V1864" s="5">
        <v>19819</v>
      </c>
      <c r="W1864" s="5">
        <v>314</v>
      </c>
      <c r="X1864" s="5">
        <v>106005</v>
      </c>
      <c r="Y1864" s="5">
        <v>9448</v>
      </c>
    </row>
    <row r="1865" spans="1:25" x14ac:dyDescent="0.3">
      <c r="A1865" s="1">
        <v>4057003</v>
      </c>
      <c r="B1865" s="1" t="s">
        <v>5</v>
      </c>
      <c r="C1865" s="2"/>
      <c r="D1865" s="4" t="s">
        <v>91</v>
      </c>
      <c r="E1865" s="4">
        <v>4057003</v>
      </c>
      <c r="F1865" s="5">
        <v>15008</v>
      </c>
      <c r="G1865" s="5">
        <v>223155</v>
      </c>
      <c r="H1865" s="5">
        <v>61566</v>
      </c>
      <c r="I1865" s="5">
        <v>87507</v>
      </c>
      <c r="J1865" s="5">
        <v>13533</v>
      </c>
      <c r="K1865" s="5">
        <v>0</v>
      </c>
      <c r="L1865" s="5">
        <v>400769</v>
      </c>
      <c r="M1865" s="5">
        <v>1121608</v>
      </c>
      <c r="N1865" s="5">
        <v>165142</v>
      </c>
      <c r="O1865" s="5">
        <v>67064</v>
      </c>
      <c r="P1865" s="5">
        <v>15995</v>
      </c>
      <c r="Q1865" s="5">
        <v>4281</v>
      </c>
      <c r="R1865" s="5">
        <v>0</v>
      </c>
      <c r="S1865" s="5">
        <v>25812</v>
      </c>
      <c r="T1865" s="5">
        <v>38710</v>
      </c>
      <c r="U1865" s="5">
        <v>16054</v>
      </c>
      <c r="V1865" s="5">
        <v>14317</v>
      </c>
      <c r="W1865" s="5">
        <v>212</v>
      </c>
      <c r="X1865" s="5">
        <v>117591</v>
      </c>
      <c r="Y1865" s="5">
        <v>8658</v>
      </c>
    </row>
    <row r="1866" spans="1:25" x14ac:dyDescent="0.3">
      <c r="A1866" s="1">
        <v>4057003</v>
      </c>
      <c r="B1866" s="1" t="s">
        <v>6</v>
      </c>
      <c r="C1866" s="2"/>
      <c r="D1866" s="4" t="s">
        <v>91</v>
      </c>
      <c r="E1866" s="4">
        <v>4057003</v>
      </c>
      <c r="F1866" s="5">
        <v>13468</v>
      </c>
      <c r="G1866" s="5">
        <v>232011</v>
      </c>
      <c r="H1866" s="5">
        <v>45588</v>
      </c>
      <c r="I1866" s="5">
        <v>91758</v>
      </c>
      <c r="J1866" s="5">
        <v>14744</v>
      </c>
      <c r="K1866" s="5">
        <v>0</v>
      </c>
      <c r="L1866" s="5">
        <v>397569</v>
      </c>
      <c r="M1866" s="5">
        <v>1277269</v>
      </c>
      <c r="N1866" s="5">
        <v>143185</v>
      </c>
      <c r="O1866" s="5">
        <v>41102</v>
      </c>
      <c r="P1866" s="5">
        <v>13899</v>
      </c>
      <c r="Q1866" s="5">
        <v>3258</v>
      </c>
      <c r="R1866" s="5">
        <v>0</v>
      </c>
      <c r="S1866" s="5">
        <v>23140</v>
      </c>
      <c r="T1866" s="5">
        <v>32327</v>
      </c>
      <c r="U1866" s="5">
        <v>15722</v>
      </c>
      <c r="V1866" s="5">
        <v>31205</v>
      </c>
      <c r="W1866" s="5">
        <v>99</v>
      </c>
      <c r="X1866" s="5">
        <v>109101</v>
      </c>
      <c r="Y1866" s="5">
        <v>6481</v>
      </c>
    </row>
    <row r="1867" spans="1:25" x14ac:dyDescent="0.3">
      <c r="A1867" s="1">
        <v>4057003</v>
      </c>
      <c r="B1867" s="1" t="s">
        <v>7</v>
      </c>
      <c r="C1867" s="2"/>
      <c r="D1867" s="4" t="s">
        <v>91</v>
      </c>
      <c r="E1867" s="4">
        <v>4057003</v>
      </c>
      <c r="F1867" s="5">
        <v>16659</v>
      </c>
      <c r="G1867" s="5">
        <v>142374</v>
      </c>
      <c r="H1867" s="5">
        <v>61717</v>
      </c>
      <c r="I1867" s="5">
        <v>101313</v>
      </c>
      <c r="J1867" s="5">
        <v>5934</v>
      </c>
      <c r="K1867" s="5">
        <v>0</v>
      </c>
      <c r="L1867" s="5">
        <v>327997</v>
      </c>
      <c r="M1867" s="5">
        <v>1227468</v>
      </c>
      <c r="N1867" s="5">
        <v>127388</v>
      </c>
      <c r="O1867" s="5">
        <v>28464</v>
      </c>
      <c r="P1867" s="5">
        <v>11562</v>
      </c>
      <c r="Q1867" s="5">
        <v>5603</v>
      </c>
      <c r="R1867" s="5">
        <v>0</v>
      </c>
      <c r="S1867" s="5">
        <v>24496</v>
      </c>
      <c r="T1867" s="5">
        <v>29557</v>
      </c>
      <c r="U1867" s="5">
        <v>18333</v>
      </c>
      <c r="V1867" s="5">
        <v>20798</v>
      </c>
      <c r="W1867" s="5">
        <v>224</v>
      </c>
      <c r="X1867" s="5">
        <v>123454</v>
      </c>
      <c r="Y1867" s="5">
        <v>4056</v>
      </c>
    </row>
    <row r="1868" spans="1:25" x14ac:dyDescent="0.3">
      <c r="A1868" s="1">
        <v>4057003</v>
      </c>
      <c r="B1868" s="1" t="s">
        <v>8</v>
      </c>
      <c r="C1868" s="2"/>
      <c r="D1868" s="4" t="s">
        <v>91</v>
      </c>
      <c r="E1868" s="4">
        <v>4057003</v>
      </c>
      <c r="F1868" s="5">
        <v>11654</v>
      </c>
      <c r="G1868" s="5">
        <v>235768</v>
      </c>
      <c r="H1868" s="5">
        <v>39799</v>
      </c>
      <c r="I1868" s="5">
        <v>83642</v>
      </c>
      <c r="J1868" s="5">
        <v>4128</v>
      </c>
      <c r="K1868" s="5">
        <v>0</v>
      </c>
      <c r="L1868" s="5">
        <v>374992</v>
      </c>
      <c r="M1868" s="5">
        <v>1189257</v>
      </c>
      <c r="N1868" s="5">
        <v>176822</v>
      </c>
      <c r="O1868" s="5">
        <v>20915</v>
      </c>
      <c r="P1868" s="5">
        <v>13589</v>
      </c>
      <c r="Q1868" s="5">
        <v>5249</v>
      </c>
      <c r="R1868" s="5">
        <v>0</v>
      </c>
      <c r="S1868" s="5">
        <v>15192</v>
      </c>
      <c r="T1868" s="5">
        <v>35040</v>
      </c>
      <c r="U1868" s="5">
        <v>20638</v>
      </c>
      <c r="V1868" s="5">
        <v>15813</v>
      </c>
      <c r="W1868" s="5">
        <v>122</v>
      </c>
      <c r="X1868" s="5">
        <v>124746</v>
      </c>
      <c r="Y1868" s="5">
        <v>4433</v>
      </c>
    </row>
    <row r="1869" spans="1:25" x14ac:dyDescent="0.3">
      <c r="A1869" s="1">
        <v>4057003</v>
      </c>
      <c r="B1869" s="1" t="s">
        <v>9</v>
      </c>
      <c r="C1869" s="2"/>
      <c r="D1869" s="4" t="s">
        <v>91</v>
      </c>
      <c r="E1869" s="4">
        <v>4057003</v>
      </c>
      <c r="F1869" s="5">
        <v>15758</v>
      </c>
      <c r="G1869" s="5">
        <v>165478</v>
      </c>
      <c r="H1869" s="5">
        <v>38667</v>
      </c>
      <c r="I1869" s="5">
        <v>64272</v>
      </c>
      <c r="J1869" s="5">
        <v>3280</v>
      </c>
      <c r="K1869" s="5">
        <v>0</v>
      </c>
      <c r="L1869" s="5">
        <v>287455</v>
      </c>
      <c r="M1869" s="5">
        <v>1238938</v>
      </c>
      <c r="N1869" s="5">
        <v>166468</v>
      </c>
      <c r="O1869" s="5">
        <v>-4205</v>
      </c>
      <c r="P1869" s="5">
        <v>12862</v>
      </c>
      <c r="Q1869" s="5">
        <v>3402</v>
      </c>
      <c r="R1869" s="5">
        <v>0</v>
      </c>
      <c r="S1869" s="5">
        <v>35017</v>
      </c>
      <c r="T1869" s="5">
        <v>36295</v>
      </c>
      <c r="U1869" s="5">
        <v>19785</v>
      </c>
      <c r="V1869" s="5">
        <v>7843</v>
      </c>
      <c r="W1869" s="5">
        <v>4</v>
      </c>
      <c r="X1869" s="5">
        <v>139506</v>
      </c>
      <c r="Y1869" s="5">
        <v>6781</v>
      </c>
    </row>
    <row r="1870" spans="1:25" x14ac:dyDescent="0.3">
      <c r="A1870" s="1">
        <v>4057003</v>
      </c>
      <c r="B1870" s="1" t="s">
        <v>10</v>
      </c>
      <c r="C1870" s="2"/>
      <c r="D1870" s="4" t="s">
        <v>91</v>
      </c>
      <c r="E1870" s="4">
        <v>4057003</v>
      </c>
      <c r="F1870" s="5">
        <v>8927</v>
      </c>
      <c r="G1870" s="5">
        <v>128469</v>
      </c>
      <c r="H1870" s="5">
        <v>43516</v>
      </c>
      <c r="I1870" s="5">
        <v>95250</v>
      </c>
      <c r="J1870" s="5">
        <v>7285</v>
      </c>
      <c r="K1870" s="5">
        <v>0</v>
      </c>
      <c r="L1870" s="5">
        <v>283447</v>
      </c>
      <c r="M1870" s="5">
        <v>1102254</v>
      </c>
      <c r="N1870" s="5">
        <v>164258</v>
      </c>
      <c r="O1870" s="5">
        <v>-26582</v>
      </c>
      <c r="P1870" s="5">
        <v>14123</v>
      </c>
      <c r="Q1870" s="5">
        <v>2515</v>
      </c>
      <c r="R1870" s="5">
        <v>0</v>
      </c>
      <c r="S1870" s="5">
        <v>32474</v>
      </c>
      <c r="T1870" s="5">
        <v>34399</v>
      </c>
      <c r="U1870" s="5">
        <v>19954</v>
      </c>
      <c r="V1870" s="5">
        <v>4468</v>
      </c>
      <c r="W1870" s="5">
        <v>3</v>
      </c>
      <c r="X1870" s="5">
        <v>126020</v>
      </c>
      <c r="Y1870" s="5">
        <v>5256</v>
      </c>
    </row>
    <row r="1871" spans="1:25" x14ac:dyDescent="0.3">
      <c r="A1871" s="1">
        <v>4057003</v>
      </c>
      <c r="B1871" s="1" t="s">
        <v>11</v>
      </c>
      <c r="C1871" s="2"/>
      <c r="D1871" s="4" t="s">
        <v>91</v>
      </c>
      <c r="E1871" s="4">
        <v>4057003</v>
      </c>
      <c r="F1871" s="5">
        <v>11545</v>
      </c>
      <c r="G1871" s="5">
        <v>65741</v>
      </c>
      <c r="H1871" s="5">
        <v>42381</v>
      </c>
      <c r="I1871" s="5">
        <v>124235</v>
      </c>
      <c r="J1871" s="5">
        <v>12332</v>
      </c>
      <c r="K1871" s="5">
        <v>0</v>
      </c>
      <c r="L1871" s="5">
        <v>256234</v>
      </c>
      <c r="M1871" s="5">
        <v>1261155</v>
      </c>
      <c r="N1871" s="5">
        <v>157090</v>
      </c>
      <c r="O1871" s="5">
        <v>-25537</v>
      </c>
      <c r="P1871" s="5">
        <v>13304</v>
      </c>
      <c r="Q1871" s="5">
        <v>2307</v>
      </c>
      <c r="R1871" s="5">
        <v>0</v>
      </c>
      <c r="S1871" s="5">
        <v>26491</v>
      </c>
      <c r="T1871" s="5">
        <v>44313</v>
      </c>
      <c r="U1871" s="5">
        <v>21318</v>
      </c>
      <c r="V1871" s="5">
        <v>3201</v>
      </c>
      <c r="W1871" s="5">
        <v>2</v>
      </c>
      <c r="X1871" s="5">
        <v>116462</v>
      </c>
      <c r="Y1871" s="5">
        <v>4921</v>
      </c>
    </row>
    <row r="1872" spans="1:25" x14ac:dyDescent="0.3">
      <c r="A1872" s="1">
        <v>4057003</v>
      </c>
      <c r="B1872" s="1" t="s">
        <v>12</v>
      </c>
      <c r="C1872" s="2"/>
      <c r="D1872" s="4" t="s">
        <v>91</v>
      </c>
      <c r="E1872" s="4">
        <v>4057003</v>
      </c>
      <c r="F1872" s="5">
        <v>10457</v>
      </c>
      <c r="G1872" s="5">
        <v>180543</v>
      </c>
      <c r="H1872" s="5">
        <v>35817</v>
      </c>
      <c r="I1872" s="5">
        <v>119054</v>
      </c>
      <c r="J1872" s="5">
        <v>4685</v>
      </c>
      <c r="K1872" s="5">
        <v>0</v>
      </c>
      <c r="L1872" s="5">
        <v>350556</v>
      </c>
      <c r="M1872" s="5">
        <v>1089216</v>
      </c>
      <c r="N1872" s="5">
        <v>161096</v>
      </c>
      <c r="O1872" s="5">
        <v>-23277</v>
      </c>
      <c r="P1872" s="5">
        <v>13634</v>
      </c>
      <c r="Q1872" s="5">
        <v>3261</v>
      </c>
      <c r="R1872" s="5">
        <v>0</v>
      </c>
      <c r="S1872" s="5">
        <v>22799</v>
      </c>
      <c r="T1872" s="5">
        <v>37749</v>
      </c>
      <c r="U1872" s="5">
        <v>22185</v>
      </c>
      <c r="V1872" s="5">
        <v>2920</v>
      </c>
      <c r="W1872" s="5">
        <v>1</v>
      </c>
      <c r="X1872" s="5">
        <v>118854</v>
      </c>
      <c r="Y1872" s="5">
        <v>4384</v>
      </c>
    </row>
    <row r="1873" spans="1:25" x14ac:dyDescent="0.3">
      <c r="A1873" s="1">
        <v>4057003</v>
      </c>
      <c r="B1873" s="1" t="s">
        <v>13</v>
      </c>
      <c r="C1873" s="2"/>
      <c r="D1873" s="4" t="s">
        <v>91</v>
      </c>
      <c r="E1873" s="4">
        <v>4057003</v>
      </c>
      <c r="F1873" s="5">
        <v>51776</v>
      </c>
      <c r="G1873" s="5">
        <v>296230</v>
      </c>
      <c r="H1873" s="5">
        <v>25629</v>
      </c>
      <c r="I1873" s="5">
        <v>91891</v>
      </c>
      <c r="J1873" s="5">
        <v>2696</v>
      </c>
      <c r="K1873" s="5">
        <v>0</v>
      </c>
      <c r="L1873" s="5">
        <v>468222</v>
      </c>
      <c r="M1873" s="5">
        <v>1012518</v>
      </c>
      <c r="N1873" s="5">
        <v>136729</v>
      </c>
      <c r="O1873" s="5">
        <v>-29100</v>
      </c>
      <c r="P1873" s="5">
        <v>10361</v>
      </c>
      <c r="Q1873" s="5">
        <v>2706</v>
      </c>
      <c r="R1873" s="5">
        <v>0</v>
      </c>
      <c r="S1873" s="5">
        <v>22160</v>
      </c>
      <c r="T1873" s="5">
        <v>37439</v>
      </c>
      <c r="U1873" s="5">
        <v>21822</v>
      </c>
      <c r="V1873" s="5">
        <v>2541</v>
      </c>
      <c r="W1873" s="5">
        <v>1</v>
      </c>
      <c r="X1873" s="5">
        <v>114829</v>
      </c>
      <c r="Y1873" s="5">
        <v>6337</v>
      </c>
    </row>
    <row r="1874" spans="1:25" x14ac:dyDescent="0.3">
      <c r="A1874" s="1">
        <v>4057003</v>
      </c>
      <c r="B1874" s="1" t="s">
        <v>14</v>
      </c>
      <c r="C1874" s="2"/>
      <c r="D1874" s="4" t="s">
        <v>91</v>
      </c>
      <c r="E1874" s="4">
        <v>4057003</v>
      </c>
      <c r="F1874" s="5">
        <v>23548</v>
      </c>
      <c r="G1874" s="5">
        <v>34887</v>
      </c>
      <c r="H1874" s="5">
        <v>32638</v>
      </c>
      <c r="I1874" s="5">
        <v>59612</v>
      </c>
      <c r="J1874" s="5">
        <v>2136</v>
      </c>
      <c r="K1874" s="5" t="s">
        <v>33</v>
      </c>
      <c r="L1874" s="5">
        <v>152821</v>
      </c>
      <c r="M1874" s="5">
        <v>908261</v>
      </c>
      <c r="N1874" s="5">
        <v>141447</v>
      </c>
      <c r="O1874" s="5">
        <v>-38530</v>
      </c>
      <c r="P1874" s="5">
        <v>9113</v>
      </c>
      <c r="Q1874" s="5" t="s">
        <v>33</v>
      </c>
      <c r="R1874" s="5" t="s">
        <v>33</v>
      </c>
      <c r="S1874" s="5">
        <v>25279</v>
      </c>
      <c r="T1874" s="5">
        <v>46090</v>
      </c>
      <c r="U1874" s="5">
        <v>23274</v>
      </c>
      <c r="V1874" s="5">
        <v>2293</v>
      </c>
      <c r="W1874" s="5">
        <v>24</v>
      </c>
      <c r="X1874" s="5">
        <v>107131</v>
      </c>
      <c r="Y1874" s="5">
        <v>6260</v>
      </c>
    </row>
    <row r="1875" spans="1:25" x14ac:dyDescent="0.3">
      <c r="A1875" s="1">
        <v>4057003</v>
      </c>
      <c r="B1875" s="1" t="s">
        <v>15</v>
      </c>
      <c r="C1875" s="2"/>
      <c r="D1875" s="4" t="s">
        <v>91</v>
      </c>
      <c r="E1875" s="4">
        <v>4057003</v>
      </c>
      <c r="F1875" s="5">
        <v>11933</v>
      </c>
      <c r="G1875" s="5">
        <v>253636</v>
      </c>
      <c r="H1875" s="5">
        <v>13006</v>
      </c>
      <c r="I1875" s="5">
        <v>44225</v>
      </c>
      <c r="J1875" s="5">
        <v>3162</v>
      </c>
      <c r="K1875" s="5" t="s">
        <v>33</v>
      </c>
      <c r="L1875" s="5">
        <v>325962</v>
      </c>
      <c r="M1875" s="5">
        <v>827975</v>
      </c>
      <c r="N1875" s="5">
        <v>123666</v>
      </c>
      <c r="O1875" s="5">
        <v>-33813</v>
      </c>
      <c r="P1875" s="5">
        <v>6256</v>
      </c>
      <c r="Q1875" s="5" t="s">
        <v>33</v>
      </c>
      <c r="R1875" s="5" t="s">
        <v>33</v>
      </c>
      <c r="S1875" s="5">
        <v>18416</v>
      </c>
      <c r="T1875" s="5">
        <v>33968</v>
      </c>
      <c r="U1875" s="5">
        <v>23866</v>
      </c>
      <c r="V1875" s="5">
        <v>1740</v>
      </c>
      <c r="W1875" s="5">
        <v>29</v>
      </c>
      <c r="X1875" s="5">
        <v>118317</v>
      </c>
      <c r="Y1875" s="5">
        <v>4414</v>
      </c>
    </row>
    <row r="1876" spans="1:25" x14ac:dyDescent="0.3">
      <c r="A1876" s="1">
        <v>4057003</v>
      </c>
      <c r="B1876" s="1" t="s">
        <v>16</v>
      </c>
      <c r="C1876" s="2"/>
      <c r="D1876" s="4" t="s">
        <v>91</v>
      </c>
      <c r="E1876" s="4">
        <v>4057003</v>
      </c>
      <c r="F1876" s="5">
        <v>22756</v>
      </c>
      <c r="G1876" s="5">
        <v>113374</v>
      </c>
      <c r="H1876" s="5">
        <v>34487</v>
      </c>
      <c r="I1876" s="5">
        <v>50796</v>
      </c>
      <c r="J1876" s="5">
        <v>2204</v>
      </c>
      <c r="K1876" s="5" t="s">
        <v>33</v>
      </c>
      <c r="L1876" s="5">
        <v>223617</v>
      </c>
      <c r="M1876" s="5">
        <v>829964</v>
      </c>
      <c r="N1876" s="5">
        <v>119584</v>
      </c>
      <c r="O1876" s="5">
        <v>-32305</v>
      </c>
      <c r="P1876" s="5">
        <v>5574</v>
      </c>
      <c r="Q1876" s="5" t="s">
        <v>33</v>
      </c>
      <c r="R1876" s="5" t="s">
        <v>33</v>
      </c>
      <c r="S1876" s="5">
        <v>19270</v>
      </c>
      <c r="T1876" s="5">
        <v>26394</v>
      </c>
      <c r="U1876" s="5">
        <v>19672</v>
      </c>
      <c r="V1876" s="5">
        <v>2039</v>
      </c>
      <c r="W1876" s="5">
        <v>28</v>
      </c>
      <c r="X1876" s="5">
        <v>108454</v>
      </c>
      <c r="Y1876" s="5">
        <v>6728</v>
      </c>
    </row>
    <row r="1877" spans="1:25" x14ac:dyDescent="0.3">
      <c r="A1877" s="1">
        <v>4057003</v>
      </c>
      <c r="B1877" s="1" t="s">
        <v>17</v>
      </c>
      <c r="C1877" s="2"/>
      <c r="D1877" s="4" t="s">
        <v>91</v>
      </c>
      <c r="E1877" s="4">
        <v>4057003</v>
      </c>
      <c r="F1877" s="5">
        <v>20036</v>
      </c>
      <c r="G1877" s="5">
        <v>12398</v>
      </c>
      <c r="H1877" s="5">
        <v>16694</v>
      </c>
      <c r="I1877" s="5">
        <v>42637</v>
      </c>
      <c r="J1877" s="5">
        <v>2094</v>
      </c>
      <c r="K1877" s="5" t="s">
        <v>33</v>
      </c>
      <c r="L1877" s="5">
        <v>93859</v>
      </c>
      <c r="M1877" s="5">
        <v>815955</v>
      </c>
      <c r="N1877" s="5">
        <v>118418</v>
      </c>
      <c r="O1877" s="5">
        <v>-26894</v>
      </c>
      <c r="P1877" s="5">
        <v>4985</v>
      </c>
      <c r="Q1877" s="5" t="s">
        <v>33</v>
      </c>
      <c r="R1877" s="5" t="s">
        <v>33</v>
      </c>
      <c r="S1877" s="5">
        <v>22709</v>
      </c>
      <c r="T1877" s="5">
        <v>21757</v>
      </c>
      <c r="U1877" s="5">
        <v>21094</v>
      </c>
      <c r="V1877" s="5">
        <v>1552</v>
      </c>
      <c r="W1877" s="5">
        <v>46</v>
      </c>
      <c r="X1877" s="5">
        <v>123095</v>
      </c>
      <c r="Y1877" s="5">
        <v>6441</v>
      </c>
    </row>
    <row r="1878" spans="1:25" x14ac:dyDescent="0.3">
      <c r="A1878" s="1">
        <v>4057003</v>
      </c>
      <c r="B1878" s="1" t="s">
        <v>18</v>
      </c>
      <c r="C1878" s="2"/>
      <c r="D1878" s="4" t="s">
        <v>91</v>
      </c>
      <c r="E1878" s="4">
        <v>4057003</v>
      </c>
      <c r="F1878" s="5">
        <v>6774</v>
      </c>
      <c r="G1878" s="5">
        <v>39349</v>
      </c>
      <c r="H1878" s="5">
        <v>12602</v>
      </c>
      <c r="I1878" s="5">
        <v>50963</v>
      </c>
      <c r="J1878" s="5">
        <v>3249</v>
      </c>
      <c r="K1878" s="5" t="s">
        <v>33</v>
      </c>
      <c r="L1878" s="5">
        <v>112937</v>
      </c>
      <c r="M1878" s="5">
        <v>4105118</v>
      </c>
      <c r="N1878" s="5">
        <v>93569</v>
      </c>
      <c r="O1878" s="5">
        <v>-24639</v>
      </c>
      <c r="P1878" s="5">
        <v>5577</v>
      </c>
      <c r="Q1878" s="5" t="s">
        <v>33</v>
      </c>
      <c r="R1878" s="5" t="s">
        <v>33</v>
      </c>
      <c r="S1878" s="5">
        <v>31217</v>
      </c>
      <c r="T1878" s="5">
        <v>23427</v>
      </c>
      <c r="U1878" s="5">
        <v>24796</v>
      </c>
      <c r="V1878" s="5">
        <v>3140</v>
      </c>
      <c r="W1878" s="5">
        <v>118</v>
      </c>
      <c r="X1878" s="5">
        <v>92766</v>
      </c>
      <c r="Y1878" s="5">
        <v>4689</v>
      </c>
    </row>
    <row r="1879" spans="1:25" x14ac:dyDescent="0.3">
      <c r="A1879" s="1">
        <v>4057003</v>
      </c>
      <c r="B1879" s="1" t="s">
        <v>19</v>
      </c>
      <c r="C1879" s="2"/>
      <c r="D1879" s="4" t="s">
        <v>91</v>
      </c>
      <c r="E1879" s="4">
        <v>4057003</v>
      </c>
      <c r="F1879" s="5">
        <v>6581</v>
      </c>
      <c r="G1879" s="5">
        <v>177501</v>
      </c>
      <c r="H1879" s="5">
        <v>22087</v>
      </c>
      <c r="I1879" s="5">
        <v>57799</v>
      </c>
      <c r="J1879" s="5">
        <v>2647</v>
      </c>
      <c r="K1879" s="5" t="s">
        <v>33</v>
      </c>
      <c r="L1879" s="5">
        <v>266614</v>
      </c>
      <c r="M1879" s="5">
        <v>1025452</v>
      </c>
      <c r="N1879" s="5">
        <v>188959</v>
      </c>
      <c r="O1879" s="5">
        <v>-28042</v>
      </c>
      <c r="P1879" s="5">
        <v>6693</v>
      </c>
      <c r="Q1879" s="5" t="s">
        <v>33</v>
      </c>
      <c r="R1879" s="5" t="s">
        <v>33</v>
      </c>
      <c r="S1879" s="5">
        <v>24691</v>
      </c>
      <c r="T1879" s="5">
        <v>19395</v>
      </c>
      <c r="U1879" s="5">
        <v>23240</v>
      </c>
      <c r="V1879" s="5">
        <v>4436</v>
      </c>
      <c r="W1879" s="5">
        <v>713</v>
      </c>
      <c r="X1879" s="5">
        <v>95655</v>
      </c>
      <c r="Y1879" s="5">
        <v>4807</v>
      </c>
    </row>
    <row r="1880" spans="1:25" x14ac:dyDescent="0.3">
      <c r="A1880" s="1">
        <v>4057003</v>
      </c>
      <c r="B1880" s="1" t="s">
        <v>20</v>
      </c>
      <c r="C1880" s="2"/>
      <c r="D1880" s="4" t="s">
        <v>91</v>
      </c>
      <c r="E1880" s="4">
        <v>4057003</v>
      </c>
      <c r="F1880" s="5">
        <v>6410</v>
      </c>
      <c r="G1880" s="5">
        <v>34479</v>
      </c>
      <c r="H1880" s="5">
        <v>21259</v>
      </c>
      <c r="I1880" s="5">
        <v>61542</v>
      </c>
      <c r="J1880" s="5">
        <v>9415</v>
      </c>
      <c r="K1880" s="5" t="s">
        <v>33</v>
      </c>
      <c r="L1880" s="5">
        <v>133105</v>
      </c>
      <c r="M1880" s="5">
        <v>801762</v>
      </c>
      <c r="N1880" s="5">
        <v>106011</v>
      </c>
      <c r="O1880" s="5">
        <v>-31327</v>
      </c>
      <c r="P1880" s="5">
        <v>6094</v>
      </c>
      <c r="Q1880" s="5" t="s">
        <v>33</v>
      </c>
      <c r="R1880" s="5" t="s">
        <v>33</v>
      </c>
      <c r="S1880" s="5">
        <v>22799</v>
      </c>
      <c r="T1880" s="5">
        <v>18702</v>
      </c>
      <c r="U1880" s="5">
        <v>24187</v>
      </c>
      <c r="V1880" s="5">
        <v>4935</v>
      </c>
      <c r="W1880" s="5">
        <v>2579</v>
      </c>
      <c r="X1880" s="5">
        <v>97841</v>
      </c>
      <c r="Y1880" s="5">
        <v>4524</v>
      </c>
    </row>
    <row r="1881" spans="1:25" x14ac:dyDescent="0.3">
      <c r="A1881" s="1">
        <v>4057003</v>
      </c>
      <c r="B1881" s="1" t="s">
        <v>21</v>
      </c>
      <c r="C1881" s="2"/>
      <c r="D1881" s="4" t="s">
        <v>91</v>
      </c>
      <c r="E1881" s="4">
        <v>4057003</v>
      </c>
      <c r="F1881" s="5">
        <v>1838</v>
      </c>
      <c r="G1881" s="5">
        <v>23580</v>
      </c>
      <c r="H1881" s="5">
        <v>7049</v>
      </c>
      <c r="I1881" s="5">
        <v>44711</v>
      </c>
      <c r="J1881" s="5">
        <v>3820</v>
      </c>
      <c r="K1881" s="5" t="s">
        <v>33</v>
      </c>
      <c r="L1881" s="5">
        <v>80998</v>
      </c>
      <c r="M1881" s="5">
        <v>719770</v>
      </c>
      <c r="N1881" s="5">
        <v>122573</v>
      </c>
      <c r="O1881" s="5">
        <v>-31768</v>
      </c>
      <c r="P1881" s="5">
        <v>7957</v>
      </c>
      <c r="Q1881" s="5" t="s">
        <v>33</v>
      </c>
      <c r="R1881" s="5" t="s">
        <v>33</v>
      </c>
      <c r="S1881" s="5">
        <v>23745</v>
      </c>
      <c r="T1881" s="5">
        <v>21370</v>
      </c>
      <c r="U1881" s="5">
        <v>20518</v>
      </c>
      <c r="V1881" s="5">
        <v>12170</v>
      </c>
      <c r="W1881" s="5">
        <v>333</v>
      </c>
      <c r="X1881" s="5">
        <v>74727</v>
      </c>
      <c r="Y1881" s="5">
        <v>5694</v>
      </c>
    </row>
    <row r="1882" spans="1:25" x14ac:dyDescent="0.3">
      <c r="A1882" s="1">
        <v>4057003</v>
      </c>
      <c r="B1882" s="1" t="s">
        <v>22</v>
      </c>
      <c r="C1882" s="2"/>
      <c r="D1882" s="4" t="s">
        <v>91</v>
      </c>
      <c r="E1882" s="4">
        <v>4057003</v>
      </c>
      <c r="F1882" s="5">
        <v>2256</v>
      </c>
      <c r="G1882" s="5">
        <v>28833</v>
      </c>
      <c r="H1882" s="5">
        <v>34948</v>
      </c>
      <c r="I1882" s="5">
        <v>52659</v>
      </c>
      <c r="J1882" s="5">
        <v>589</v>
      </c>
      <c r="K1882" s="5" t="s">
        <v>33</v>
      </c>
      <c r="L1882" s="5">
        <v>119285</v>
      </c>
      <c r="M1882" s="5">
        <v>659054</v>
      </c>
      <c r="N1882" s="5">
        <v>84804</v>
      </c>
      <c r="O1882" s="5">
        <v>-34688</v>
      </c>
      <c r="P1882" s="5">
        <v>7563</v>
      </c>
      <c r="Q1882" s="5" t="s">
        <v>33</v>
      </c>
      <c r="R1882" s="5" t="s">
        <v>33</v>
      </c>
      <c r="S1882" s="5">
        <v>21063</v>
      </c>
      <c r="T1882" s="5">
        <v>20740</v>
      </c>
      <c r="U1882" s="5">
        <v>23236</v>
      </c>
      <c r="V1882" s="5">
        <v>9147</v>
      </c>
      <c r="W1882" s="5">
        <v>1112</v>
      </c>
      <c r="X1882" s="5">
        <v>99299</v>
      </c>
      <c r="Y1882" s="5">
        <v>4672</v>
      </c>
    </row>
    <row r="1883" spans="1:25" x14ac:dyDescent="0.3">
      <c r="A1883" s="1">
        <v>4057003</v>
      </c>
      <c r="B1883" s="1" t="s">
        <v>23</v>
      </c>
      <c r="C1883" s="2"/>
      <c r="D1883" s="4" t="s">
        <v>91</v>
      </c>
      <c r="E1883" s="4">
        <v>4057003</v>
      </c>
      <c r="F1883" s="5">
        <v>0</v>
      </c>
      <c r="G1883" s="5">
        <v>36509</v>
      </c>
      <c r="H1883" s="5">
        <v>16455</v>
      </c>
      <c r="I1883" s="5">
        <v>40009</v>
      </c>
      <c r="J1883" s="5">
        <v>3745</v>
      </c>
      <c r="K1883" s="5" t="s">
        <v>33</v>
      </c>
      <c r="L1883" s="5">
        <v>96718</v>
      </c>
      <c r="M1883" s="5">
        <v>589560</v>
      </c>
      <c r="N1883" s="5">
        <v>85021</v>
      </c>
      <c r="O1883" s="5">
        <v>-34881</v>
      </c>
      <c r="P1883" s="5">
        <v>8031</v>
      </c>
      <c r="Q1883" s="5" t="s">
        <v>33</v>
      </c>
      <c r="R1883" s="5" t="s">
        <v>33</v>
      </c>
      <c r="S1883" s="5">
        <v>19885</v>
      </c>
      <c r="T1883" s="5">
        <v>18077</v>
      </c>
      <c r="U1883" s="5">
        <v>20266</v>
      </c>
      <c r="V1883" s="5">
        <v>8206</v>
      </c>
      <c r="W1883" s="5">
        <v>2443</v>
      </c>
      <c r="X1883" s="5">
        <v>86035</v>
      </c>
      <c r="Y1883" s="5">
        <v>4171</v>
      </c>
    </row>
    <row r="1884" spans="1:25" x14ac:dyDescent="0.3">
      <c r="A1884" s="1">
        <v>4057003</v>
      </c>
      <c r="B1884" s="1" t="s">
        <v>24</v>
      </c>
      <c r="C1884" s="2"/>
      <c r="D1884" s="4" t="s">
        <v>91</v>
      </c>
      <c r="E1884" s="4">
        <v>4057003</v>
      </c>
      <c r="F1884" s="5">
        <v>0</v>
      </c>
      <c r="G1884" s="5">
        <v>38802</v>
      </c>
      <c r="H1884" s="5">
        <v>24581</v>
      </c>
      <c r="I1884" s="5">
        <v>31432</v>
      </c>
      <c r="J1884" s="5">
        <v>2150</v>
      </c>
      <c r="K1884" s="5" t="s">
        <v>33</v>
      </c>
      <c r="L1884" s="5">
        <v>97023</v>
      </c>
      <c r="M1884" s="5">
        <v>553155</v>
      </c>
      <c r="N1884" s="5">
        <v>106246</v>
      </c>
      <c r="O1884" s="5">
        <v>-37592</v>
      </c>
      <c r="P1884" s="5">
        <v>10546</v>
      </c>
      <c r="Q1884" s="5" t="s">
        <v>33</v>
      </c>
      <c r="R1884" s="5" t="s">
        <v>33</v>
      </c>
      <c r="S1884" s="5">
        <v>19616</v>
      </c>
      <c r="T1884" s="5">
        <v>21387</v>
      </c>
      <c r="U1884" s="5">
        <v>16331</v>
      </c>
      <c r="V1884" s="5">
        <v>7418</v>
      </c>
      <c r="W1884" s="5">
        <v>2929</v>
      </c>
      <c r="X1884" s="5">
        <v>93485</v>
      </c>
      <c r="Y1884" s="5">
        <v>3633</v>
      </c>
    </row>
    <row r="1885" spans="1:25" x14ac:dyDescent="0.3">
      <c r="A1885" s="1">
        <v>4057003</v>
      </c>
      <c r="B1885" s="1" t="s">
        <v>25</v>
      </c>
      <c r="C1885" s="2"/>
      <c r="D1885" s="4" t="s">
        <v>91</v>
      </c>
      <c r="E1885" s="4">
        <v>4057003</v>
      </c>
      <c r="F1885" s="5">
        <v>-6</v>
      </c>
      <c r="G1885" s="5">
        <v>65193</v>
      </c>
      <c r="H1885" s="5">
        <v>11335</v>
      </c>
      <c r="I1885" s="5">
        <v>47239</v>
      </c>
      <c r="J1885" s="5">
        <v>3171</v>
      </c>
      <c r="K1885" s="5" t="s">
        <v>33</v>
      </c>
      <c r="L1885" s="5">
        <v>127252</v>
      </c>
      <c r="M1885" s="5">
        <v>541979</v>
      </c>
      <c r="N1885" s="5">
        <v>103791</v>
      </c>
      <c r="O1885" s="5">
        <v>-40687</v>
      </c>
      <c r="P1885" s="5">
        <v>11405</v>
      </c>
      <c r="Q1885" s="5" t="s">
        <v>33</v>
      </c>
      <c r="R1885" s="5" t="s">
        <v>33</v>
      </c>
      <c r="S1885" s="5">
        <v>19277</v>
      </c>
      <c r="T1885" s="5">
        <v>21378</v>
      </c>
      <c r="U1885" s="5">
        <v>15590</v>
      </c>
      <c r="V1885" s="5">
        <v>6100</v>
      </c>
      <c r="W1885" s="5">
        <v>3066</v>
      </c>
      <c r="X1885" s="5">
        <v>80676</v>
      </c>
      <c r="Y1885" s="5">
        <v>2849</v>
      </c>
    </row>
    <row r="1886" spans="1:25" x14ac:dyDescent="0.3">
      <c r="A1886" s="1">
        <v>4057003</v>
      </c>
      <c r="B1886" s="1" t="s">
        <v>26</v>
      </c>
      <c r="C1886" s="2"/>
      <c r="D1886" s="4" t="s">
        <v>91</v>
      </c>
      <c r="E1886" s="4">
        <v>4057003</v>
      </c>
      <c r="F1886" s="5">
        <v>97</v>
      </c>
      <c r="G1886" s="5">
        <v>76402</v>
      </c>
      <c r="H1886" s="5">
        <v>12391</v>
      </c>
      <c r="I1886" s="5">
        <v>41637</v>
      </c>
      <c r="J1886" s="5">
        <v>8113</v>
      </c>
      <c r="K1886" s="5" t="s">
        <v>33</v>
      </c>
      <c r="L1886" s="5">
        <v>138640</v>
      </c>
      <c r="M1886" s="5">
        <v>519909</v>
      </c>
      <c r="N1886" s="5">
        <v>110356</v>
      </c>
      <c r="O1886" s="5">
        <v>-38076</v>
      </c>
      <c r="P1886" s="5">
        <v>9691</v>
      </c>
      <c r="Q1886" s="5" t="s">
        <v>33</v>
      </c>
      <c r="R1886" s="5" t="s">
        <v>33</v>
      </c>
      <c r="S1886" s="5">
        <v>18419</v>
      </c>
      <c r="T1886" s="5">
        <v>19900</v>
      </c>
      <c r="U1886" s="5">
        <v>15836</v>
      </c>
      <c r="V1886" s="5">
        <v>4803</v>
      </c>
      <c r="W1886" s="5">
        <v>2459</v>
      </c>
      <c r="X1886" s="5">
        <v>69672</v>
      </c>
      <c r="Y1886" s="5">
        <v>2689</v>
      </c>
    </row>
    <row r="1887" spans="1:25" x14ac:dyDescent="0.3">
      <c r="A1887" s="1">
        <v>4057003</v>
      </c>
      <c r="B1887" s="1" t="s">
        <v>27</v>
      </c>
      <c r="C1887" s="2"/>
      <c r="D1887" s="4" t="s">
        <v>91</v>
      </c>
      <c r="E1887" s="4">
        <v>4057003</v>
      </c>
      <c r="F1887" s="5">
        <v>31</v>
      </c>
      <c r="G1887" s="5">
        <v>41798</v>
      </c>
      <c r="H1887" s="5">
        <v>13876</v>
      </c>
      <c r="I1887" s="5">
        <v>34747</v>
      </c>
      <c r="J1887" s="5">
        <v>874</v>
      </c>
      <c r="K1887" s="5" t="s">
        <v>33</v>
      </c>
      <c r="L1887" s="5">
        <v>91327</v>
      </c>
      <c r="M1887" s="5">
        <v>568108</v>
      </c>
      <c r="N1887" s="5">
        <v>138111</v>
      </c>
      <c r="O1887" s="5">
        <v>-38832</v>
      </c>
      <c r="P1887" s="5">
        <v>10337</v>
      </c>
      <c r="Q1887" s="5" t="s">
        <v>33</v>
      </c>
      <c r="R1887" s="5" t="s">
        <v>33</v>
      </c>
      <c r="S1887" s="5">
        <v>18797</v>
      </c>
      <c r="T1887" s="5">
        <v>20659</v>
      </c>
      <c r="U1887" s="5">
        <v>17138</v>
      </c>
      <c r="V1887" s="5">
        <v>4553</v>
      </c>
      <c r="W1887" s="5">
        <v>3028</v>
      </c>
      <c r="X1887" s="5">
        <v>66140</v>
      </c>
      <c r="Y1887" s="5">
        <v>3040</v>
      </c>
    </row>
    <row r="1888" spans="1:25" x14ac:dyDescent="0.3">
      <c r="A1888" s="1">
        <v>4057003</v>
      </c>
      <c r="B1888" s="1" t="s">
        <v>28</v>
      </c>
      <c r="C1888" s="2"/>
      <c r="D1888" s="4" t="s">
        <v>91</v>
      </c>
      <c r="E1888" s="4">
        <v>4057003</v>
      </c>
      <c r="F1888" s="5">
        <v>0</v>
      </c>
      <c r="G1888" s="5">
        <v>57669</v>
      </c>
      <c r="H1888" s="5">
        <v>37029</v>
      </c>
      <c r="I1888" s="5">
        <v>36619</v>
      </c>
      <c r="J1888" s="5">
        <v>199</v>
      </c>
      <c r="K1888" s="5" t="s">
        <v>33</v>
      </c>
      <c r="L1888" s="5">
        <v>131517</v>
      </c>
      <c r="M1888" s="5">
        <v>550911</v>
      </c>
      <c r="N1888" s="5">
        <v>83651</v>
      </c>
      <c r="O1888" s="5">
        <v>-36299</v>
      </c>
      <c r="P1888" s="5">
        <v>10561</v>
      </c>
      <c r="Q1888" s="5" t="s">
        <v>33</v>
      </c>
      <c r="R1888" s="5" t="s">
        <v>33</v>
      </c>
      <c r="S1888" s="5">
        <v>17663</v>
      </c>
      <c r="T1888" s="5">
        <v>20045</v>
      </c>
      <c r="U1888" s="5">
        <v>15150</v>
      </c>
      <c r="V1888" s="5">
        <v>4373</v>
      </c>
      <c r="W1888" s="5">
        <v>3337</v>
      </c>
      <c r="X1888" s="5">
        <v>60925</v>
      </c>
      <c r="Y1888" s="5">
        <v>2843</v>
      </c>
    </row>
    <row r="1889" spans="1:25" x14ac:dyDescent="0.3">
      <c r="A1889" s="1">
        <v>4057003</v>
      </c>
      <c r="B1889" s="1" t="s">
        <v>29</v>
      </c>
      <c r="C1889" s="2"/>
      <c r="D1889" s="4" t="s">
        <v>91</v>
      </c>
      <c r="E1889" s="4">
        <v>4057003</v>
      </c>
      <c r="F1889" s="5">
        <v>0</v>
      </c>
      <c r="G1889" s="5">
        <v>16285</v>
      </c>
      <c r="H1889" s="5">
        <v>7073</v>
      </c>
      <c r="I1889" s="5">
        <v>37850</v>
      </c>
      <c r="J1889" s="5">
        <v>1044</v>
      </c>
      <c r="K1889" s="5" t="s">
        <v>33</v>
      </c>
      <c r="L1889" s="5">
        <v>62626</v>
      </c>
      <c r="M1889" s="5">
        <v>394324</v>
      </c>
      <c r="N1889" s="5">
        <v>101781</v>
      </c>
      <c r="O1889" s="5">
        <v>-38678</v>
      </c>
      <c r="P1889" s="5">
        <v>9475</v>
      </c>
      <c r="Q1889" s="5" t="s">
        <v>33</v>
      </c>
      <c r="R1889" s="5" t="s">
        <v>33</v>
      </c>
      <c r="S1889" s="5">
        <v>16373</v>
      </c>
      <c r="T1889" s="5">
        <v>20222</v>
      </c>
      <c r="U1889" s="5">
        <v>14394</v>
      </c>
      <c r="V1889" s="5">
        <v>4609</v>
      </c>
      <c r="W1889" s="5">
        <v>2903</v>
      </c>
      <c r="X1889" s="5">
        <v>58646</v>
      </c>
      <c r="Y1889" s="5">
        <v>3044</v>
      </c>
    </row>
    <row r="1890" spans="1:25" x14ac:dyDescent="0.3">
      <c r="A1890" s="1">
        <v>4057003</v>
      </c>
      <c r="B1890" s="1" t="s">
        <v>30</v>
      </c>
      <c r="C1890" s="2"/>
      <c r="D1890" s="4" t="s">
        <v>91</v>
      </c>
      <c r="E1890" s="4">
        <v>4057003</v>
      </c>
      <c r="F1890" s="5">
        <v>0</v>
      </c>
      <c r="G1890" s="5">
        <v>171133</v>
      </c>
      <c r="H1890" s="5">
        <v>41174</v>
      </c>
      <c r="I1890" s="5">
        <v>35162</v>
      </c>
      <c r="J1890" s="5">
        <v>8026</v>
      </c>
      <c r="K1890" s="5" t="s">
        <v>33</v>
      </c>
      <c r="L1890" s="5">
        <v>855649</v>
      </c>
      <c r="M1890" s="5">
        <v>384113</v>
      </c>
      <c r="N1890" s="5">
        <v>73025</v>
      </c>
      <c r="O1890" s="5">
        <v>-28188</v>
      </c>
      <c r="P1890" s="5">
        <v>9835</v>
      </c>
      <c r="Q1890" s="5" t="s">
        <v>33</v>
      </c>
      <c r="R1890" s="5" t="s">
        <v>33</v>
      </c>
      <c r="S1890" s="5">
        <v>17174</v>
      </c>
      <c r="T1890" s="5">
        <v>18685</v>
      </c>
      <c r="U1890" s="5">
        <v>19067</v>
      </c>
      <c r="V1890" s="5">
        <v>3894</v>
      </c>
      <c r="W1890" s="5">
        <v>2499</v>
      </c>
      <c r="X1890" s="5">
        <v>47556</v>
      </c>
      <c r="Y1890" s="5">
        <v>2679</v>
      </c>
    </row>
    <row r="1891" spans="1:25" x14ac:dyDescent="0.3">
      <c r="A1891" s="1">
        <v>4057003</v>
      </c>
      <c r="B1891" s="1" t="s">
        <v>31</v>
      </c>
      <c r="C1891" s="2"/>
      <c r="D1891" s="4" t="s">
        <v>91</v>
      </c>
      <c r="E1891" s="4">
        <v>4057003</v>
      </c>
      <c r="F1891" s="5">
        <v>0</v>
      </c>
      <c r="G1891" s="5">
        <v>69742</v>
      </c>
      <c r="H1891" s="5">
        <v>16529</v>
      </c>
      <c r="I1891" s="5">
        <v>31007</v>
      </c>
      <c r="J1891" s="5">
        <v>1319</v>
      </c>
      <c r="K1891" s="5" t="s">
        <v>33</v>
      </c>
      <c r="L1891" s="5">
        <v>118598</v>
      </c>
      <c r="M1891" s="5">
        <v>385230</v>
      </c>
      <c r="N1891" s="5">
        <v>60432</v>
      </c>
      <c r="O1891" s="5">
        <v>-28336</v>
      </c>
      <c r="P1891" s="5">
        <v>9105</v>
      </c>
      <c r="Q1891" s="5" t="s">
        <v>33</v>
      </c>
      <c r="R1891" s="5" t="s">
        <v>33</v>
      </c>
      <c r="S1891" s="5">
        <v>15277</v>
      </c>
      <c r="T1891" s="5">
        <v>17556</v>
      </c>
      <c r="U1891" s="5">
        <v>13568</v>
      </c>
      <c r="V1891" s="5">
        <v>3428</v>
      </c>
      <c r="W1891" s="5">
        <v>2345</v>
      </c>
      <c r="X1891" s="5">
        <v>50131</v>
      </c>
      <c r="Y1891" s="5">
        <v>2451</v>
      </c>
    </row>
    <row r="1892" spans="1:25" x14ac:dyDescent="0.3">
      <c r="A1892" s="1">
        <v>4024697</v>
      </c>
      <c r="B1892" s="1" t="s">
        <v>0</v>
      </c>
      <c r="C1892" s="2"/>
      <c r="D1892" s="4" t="s">
        <v>92</v>
      </c>
      <c r="E1892" s="4">
        <v>4024697</v>
      </c>
      <c r="F1892" s="5">
        <v>44784</v>
      </c>
      <c r="G1892" s="5">
        <v>148922</v>
      </c>
      <c r="H1892" s="5">
        <v>7715</v>
      </c>
      <c r="I1892" s="5">
        <v>71916</v>
      </c>
      <c r="J1892" s="5">
        <v>15125</v>
      </c>
      <c r="K1892" s="5">
        <v>0</v>
      </c>
      <c r="L1892" s="5">
        <v>288462</v>
      </c>
      <c r="M1892" s="5">
        <v>520148</v>
      </c>
      <c r="N1892" s="5">
        <v>110123</v>
      </c>
      <c r="O1892" s="5">
        <v>42255</v>
      </c>
      <c r="P1892" s="5">
        <v>4155</v>
      </c>
      <c r="Q1892" s="5">
        <v>6103</v>
      </c>
      <c r="R1892" s="5">
        <v>0</v>
      </c>
      <c r="S1892" s="5">
        <v>15490</v>
      </c>
      <c r="T1892" s="5">
        <v>47751</v>
      </c>
      <c r="U1892" s="5">
        <v>19799</v>
      </c>
      <c r="V1892" s="5">
        <v>4069</v>
      </c>
      <c r="W1892" s="5">
        <v>0</v>
      </c>
      <c r="X1892" s="5">
        <v>139202</v>
      </c>
      <c r="Y1892" s="5">
        <v>4486</v>
      </c>
    </row>
    <row r="1893" spans="1:25" x14ac:dyDescent="0.3">
      <c r="A1893" s="1">
        <v>4024697</v>
      </c>
      <c r="B1893" s="1" t="s">
        <v>1</v>
      </c>
      <c r="C1893" s="2"/>
      <c r="D1893" s="4" t="s">
        <v>92</v>
      </c>
      <c r="E1893" s="4">
        <v>4024697</v>
      </c>
      <c r="F1893" s="5">
        <v>5749</v>
      </c>
      <c r="G1893" s="5">
        <v>760441</v>
      </c>
      <c r="H1893" s="5">
        <v>14558</v>
      </c>
      <c r="I1893" s="5">
        <v>60473</v>
      </c>
      <c r="J1893" s="5">
        <v>11733</v>
      </c>
      <c r="K1893" s="5">
        <v>0</v>
      </c>
      <c r="L1893" s="5">
        <v>852953</v>
      </c>
      <c r="M1893" s="5">
        <v>549989</v>
      </c>
      <c r="N1893" s="5">
        <v>114102</v>
      </c>
      <c r="O1893" s="5">
        <v>43829</v>
      </c>
      <c r="P1893" s="5">
        <v>3228</v>
      </c>
      <c r="Q1893" s="5">
        <v>6537</v>
      </c>
      <c r="R1893" s="5">
        <v>0</v>
      </c>
      <c r="S1893" s="5">
        <v>15358</v>
      </c>
      <c r="T1893" s="5">
        <v>28372</v>
      </c>
      <c r="U1893" s="5">
        <v>20827</v>
      </c>
      <c r="V1893" s="5">
        <v>1661</v>
      </c>
      <c r="W1893" s="5">
        <v>0</v>
      </c>
      <c r="X1893" s="5">
        <v>139067</v>
      </c>
      <c r="Y1893" s="5">
        <v>4742</v>
      </c>
    </row>
    <row r="1894" spans="1:25" x14ac:dyDescent="0.3">
      <c r="A1894" s="1">
        <v>4024697</v>
      </c>
      <c r="B1894" s="1" t="s">
        <v>2</v>
      </c>
      <c r="C1894" s="2"/>
      <c r="D1894" s="4" t="s">
        <v>92</v>
      </c>
      <c r="E1894" s="4">
        <v>4024697</v>
      </c>
      <c r="F1894" s="5">
        <v>9279</v>
      </c>
      <c r="G1894" s="5">
        <v>357918</v>
      </c>
      <c r="H1894" s="5">
        <v>4794</v>
      </c>
      <c r="I1894" s="5">
        <v>67746</v>
      </c>
      <c r="J1894" s="5">
        <v>22581</v>
      </c>
      <c r="K1894" s="5">
        <v>0</v>
      </c>
      <c r="L1894" s="5">
        <v>462319</v>
      </c>
      <c r="M1894" s="5">
        <v>514718</v>
      </c>
      <c r="N1894" s="5">
        <v>96632</v>
      </c>
      <c r="O1894" s="5">
        <v>36951</v>
      </c>
      <c r="P1894" s="5">
        <v>3328</v>
      </c>
      <c r="Q1894" s="5">
        <v>5445</v>
      </c>
      <c r="R1894" s="5">
        <v>0</v>
      </c>
      <c r="S1894" s="5">
        <v>18043</v>
      </c>
      <c r="T1894" s="5">
        <v>25200</v>
      </c>
      <c r="U1894" s="5">
        <v>21889</v>
      </c>
      <c r="V1894" s="5">
        <v>1905</v>
      </c>
      <c r="W1894" s="5">
        <v>0</v>
      </c>
      <c r="X1894" s="5">
        <v>125932</v>
      </c>
      <c r="Y1894" s="5">
        <v>4574</v>
      </c>
    </row>
    <row r="1895" spans="1:25" x14ac:dyDescent="0.3">
      <c r="A1895" s="1">
        <v>4024697</v>
      </c>
      <c r="B1895" s="1" t="s">
        <v>3</v>
      </c>
      <c r="C1895" s="2"/>
      <c r="D1895" s="4" t="s">
        <v>92</v>
      </c>
      <c r="E1895" s="4">
        <v>4024697</v>
      </c>
      <c r="F1895" s="5">
        <v>4013</v>
      </c>
      <c r="G1895" s="5">
        <v>268262</v>
      </c>
      <c r="H1895" s="5">
        <v>88063</v>
      </c>
      <c r="I1895" s="5">
        <v>69591</v>
      </c>
      <c r="J1895" s="5">
        <v>42336</v>
      </c>
      <c r="K1895" s="5">
        <v>0</v>
      </c>
      <c r="L1895" s="5">
        <v>472265</v>
      </c>
      <c r="M1895" s="5">
        <v>496479</v>
      </c>
      <c r="N1895" s="5">
        <v>96905</v>
      </c>
      <c r="O1895" s="5">
        <v>24748</v>
      </c>
      <c r="P1895" s="5">
        <v>3230</v>
      </c>
      <c r="Q1895" s="5">
        <v>3583</v>
      </c>
      <c r="R1895" s="5">
        <v>0</v>
      </c>
      <c r="S1895" s="5">
        <v>15389</v>
      </c>
      <c r="T1895" s="5">
        <v>25685</v>
      </c>
      <c r="U1895" s="5">
        <v>20773</v>
      </c>
      <c r="V1895" s="5">
        <v>1661</v>
      </c>
      <c r="W1895" s="5">
        <v>0</v>
      </c>
      <c r="X1895" s="5">
        <v>129092</v>
      </c>
      <c r="Y1895" s="5">
        <v>4566</v>
      </c>
    </row>
    <row r="1896" spans="1:25" x14ac:dyDescent="0.3">
      <c r="A1896" s="1">
        <v>4024697</v>
      </c>
      <c r="B1896" s="1" t="s">
        <v>4</v>
      </c>
      <c r="C1896" s="2"/>
      <c r="D1896" s="4" t="s">
        <v>92</v>
      </c>
      <c r="E1896" s="4">
        <v>4024697</v>
      </c>
      <c r="F1896" s="5">
        <v>2061</v>
      </c>
      <c r="G1896" s="5">
        <v>320954</v>
      </c>
      <c r="H1896" s="5">
        <v>28160</v>
      </c>
      <c r="I1896" s="5">
        <v>63910</v>
      </c>
      <c r="J1896" s="5">
        <v>15820</v>
      </c>
      <c r="K1896" s="5">
        <v>0</v>
      </c>
      <c r="L1896" s="5">
        <v>430905</v>
      </c>
      <c r="M1896" s="5">
        <v>517943</v>
      </c>
      <c r="N1896" s="5">
        <v>98700</v>
      </c>
      <c r="O1896" s="5">
        <v>7635</v>
      </c>
      <c r="P1896" s="5">
        <v>2619</v>
      </c>
      <c r="Q1896" s="5">
        <v>54</v>
      </c>
      <c r="R1896" s="5">
        <v>0</v>
      </c>
      <c r="S1896" s="5">
        <v>13376</v>
      </c>
      <c r="T1896" s="5">
        <v>25988</v>
      </c>
      <c r="U1896" s="5">
        <v>21360</v>
      </c>
      <c r="V1896" s="5">
        <v>1590</v>
      </c>
      <c r="W1896" s="5">
        <v>0</v>
      </c>
      <c r="X1896" s="5">
        <v>122801</v>
      </c>
      <c r="Y1896" s="5">
        <v>4268</v>
      </c>
    </row>
    <row r="1897" spans="1:25" x14ac:dyDescent="0.3">
      <c r="A1897" s="1">
        <v>4024697</v>
      </c>
      <c r="B1897" s="1" t="s">
        <v>5</v>
      </c>
      <c r="C1897" s="2"/>
      <c r="D1897" s="4" t="s">
        <v>92</v>
      </c>
      <c r="E1897" s="4">
        <v>4024697</v>
      </c>
      <c r="F1897" s="5">
        <v>1136</v>
      </c>
      <c r="G1897" s="5">
        <v>129559</v>
      </c>
      <c r="H1897" s="5">
        <v>12609</v>
      </c>
      <c r="I1897" s="5">
        <v>58730</v>
      </c>
      <c r="J1897" s="5">
        <v>12913</v>
      </c>
      <c r="K1897" s="5">
        <v>0</v>
      </c>
      <c r="L1897" s="5">
        <v>214947</v>
      </c>
      <c r="M1897" s="5">
        <v>580308</v>
      </c>
      <c r="N1897" s="5">
        <v>80644</v>
      </c>
      <c r="O1897" s="5">
        <v>8061</v>
      </c>
      <c r="P1897" s="5">
        <v>3548</v>
      </c>
      <c r="Q1897" s="5">
        <v>162</v>
      </c>
      <c r="R1897" s="5">
        <v>0</v>
      </c>
      <c r="S1897" s="5">
        <v>12822</v>
      </c>
      <c r="T1897" s="5">
        <v>24911</v>
      </c>
      <c r="U1897" s="5">
        <v>21399</v>
      </c>
      <c r="V1897" s="5">
        <v>1963</v>
      </c>
      <c r="W1897" s="5">
        <v>0</v>
      </c>
      <c r="X1897" s="5">
        <v>121836</v>
      </c>
      <c r="Y1897" s="5">
        <v>4146</v>
      </c>
    </row>
    <row r="1898" spans="1:25" x14ac:dyDescent="0.3">
      <c r="A1898" s="1">
        <v>4024697</v>
      </c>
      <c r="B1898" s="1" t="s">
        <v>6</v>
      </c>
      <c r="C1898" s="2"/>
      <c r="D1898" s="4" t="s">
        <v>92</v>
      </c>
      <c r="E1898" s="4">
        <v>4024697</v>
      </c>
      <c r="F1898" s="5">
        <v>8040</v>
      </c>
      <c r="G1898" s="5">
        <v>56721</v>
      </c>
      <c r="H1898" s="5">
        <v>8988</v>
      </c>
      <c r="I1898" s="5">
        <v>42490</v>
      </c>
      <c r="J1898" s="5">
        <v>23715</v>
      </c>
      <c r="K1898" s="5">
        <v>0</v>
      </c>
      <c r="L1898" s="5">
        <v>139955</v>
      </c>
      <c r="M1898" s="5">
        <v>524026</v>
      </c>
      <c r="N1898" s="5">
        <v>83409</v>
      </c>
      <c r="O1898" s="5">
        <v>9016</v>
      </c>
      <c r="P1898" s="5">
        <v>2815</v>
      </c>
      <c r="Q1898" s="5">
        <v>188</v>
      </c>
      <c r="R1898" s="5">
        <v>0</v>
      </c>
      <c r="S1898" s="5">
        <v>14424</v>
      </c>
      <c r="T1898" s="5">
        <v>22482</v>
      </c>
      <c r="U1898" s="5">
        <v>20099</v>
      </c>
      <c r="V1898" s="5">
        <v>2227</v>
      </c>
      <c r="W1898" s="5">
        <v>0</v>
      </c>
      <c r="X1898" s="5">
        <v>135525</v>
      </c>
      <c r="Y1898" s="5">
        <v>4207</v>
      </c>
    </row>
    <row r="1899" spans="1:25" x14ac:dyDescent="0.3">
      <c r="A1899" s="1">
        <v>4024697</v>
      </c>
      <c r="B1899" s="1" t="s">
        <v>7</v>
      </c>
      <c r="C1899" s="2"/>
      <c r="D1899" s="4" t="s">
        <v>92</v>
      </c>
      <c r="E1899" s="4">
        <v>4024697</v>
      </c>
      <c r="F1899" s="5">
        <v>3801</v>
      </c>
      <c r="G1899" s="5">
        <v>36495</v>
      </c>
      <c r="H1899" s="5">
        <v>12544</v>
      </c>
      <c r="I1899" s="5">
        <v>49740</v>
      </c>
      <c r="J1899" s="5">
        <v>7118</v>
      </c>
      <c r="K1899" s="5">
        <v>0</v>
      </c>
      <c r="L1899" s="5">
        <v>109698</v>
      </c>
      <c r="M1899" s="5">
        <v>513672</v>
      </c>
      <c r="N1899" s="5">
        <v>70067</v>
      </c>
      <c r="O1899" s="5">
        <v>8345</v>
      </c>
      <c r="P1899" s="5">
        <v>2209</v>
      </c>
      <c r="Q1899" s="5">
        <v>121</v>
      </c>
      <c r="R1899" s="5">
        <v>0</v>
      </c>
      <c r="S1899" s="5">
        <v>14593</v>
      </c>
      <c r="T1899" s="5">
        <v>23692</v>
      </c>
      <c r="U1899" s="5">
        <v>19486</v>
      </c>
      <c r="V1899" s="5">
        <v>2100</v>
      </c>
      <c r="W1899" s="5">
        <v>0</v>
      </c>
      <c r="X1899" s="5">
        <v>120962</v>
      </c>
      <c r="Y1899" s="5">
        <v>3600</v>
      </c>
    </row>
    <row r="1900" spans="1:25" x14ac:dyDescent="0.3">
      <c r="A1900" s="1">
        <v>4024697</v>
      </c>
      <c r="B1900" s="1" t="s">
        <v>8</v>
      </c>
      <c r="C1900" s="2"/>
      <c r="D1900" s="4" t="s">
        <v>92</v>
      </c>
      <c r="E1900" s="4">
        <v>4024697</v>
      </c>
      <c r="F1900" s="5">
        <v>7294</v>
      </c>
      <c r="G1900" s="5">
        <v>212327</v>
      </c>
      <c r="H1900" s="5">
        <v>224</v>
      </c>
      <c r="I1900" s="5">
        <v>43902</v>
      </c>
      <c r="J1900" s="5">
        <v>12086</v>
      </c>
      <c r="K1900" s="5">
        <v>0</v>
      </c>
      <c r="L1900" s="5">
        <v>275833</v>
      </c>
      <c r="M1900" s="5">
        <v>478716</v>
      </c>
      <c r="N1900" s="5">
        <v>90912</v>
      </c>
      <c r="O1900" s="5">
        <v>8600</v>
      </c>
      <c r="P1900" s="5">
        <v>2901</v>
      </c>
      <c r="Q1900" s="5">
        <v>131</v>
      </c>
      <c r="R1900" s="5">
        <v>0</v>
      </c>
      <c r="S1900" s="5">
        <v>13444</v>
      </c>
      <c r="T1900" s="5">
        <v>21954</v>
      </c>
      <c r="U1900" s="5">
        <v>19651</v>
      </c>
      <c r="V1900" s="5">
        <v>2064</v>
      </c>
      <c r="W1900" s="5">
        <v>0</v>
      </c>
      <c r="X1900" s="5">
        <v>105597</v>
      </c>
      <c r="Y1900" s="5">
        <v>3386</v>
      </c>
    </row>
    <row r="1901" spans="1:25" x14ac:dyDescent="0.3">
      <c r="A1901" s="1">
        <v>4024697</v>
      </c>
      <c r="B1901" s="1" t="s">
        <v>9</v>
      </c>
      <c r="C1901" s="2"/>
      <c r="D1901" s="4" t="s">
        <v>92</v>
      </c>
      <c r="E1901" s="4">
        <v>4024697</v>
      </c>
      <c r="F1901" s="5">
        <v>7893</v>
      </c>
      <c r="G1901" s="5">
        <v>35165</v>
      </c>
      <c r="H1901" s="5">
        <v>14168</v>
      </c>
      <c r="I1901" s="5">
        <v>49446</v>
      </c>
      <c r="J1901" s="5">
        <v>5380</v>
      </c>
      <c r="K1901" s="5">
        <v>0</v>
      </c>
      <c r="L1901" s="5">
        <v>112053</v>
      </c>
      <c r="M1901" s="5">
        <v>428784</v>
      </c>
      <c r="N1901" s="5">
        <v>90867</v>
      </c>
      <c r="O1901" s="5">
        <v>8027</v>
      </c>
      <c r="P1901" s="5">
        <v>3234</v>
      </c>
      <c r="Q1901" s="5">
        <v>187</v>
      </c>
      <c r="R1901" s="5">
        <v>0</v>
      </c>
      <c r="S1901" s="5">
        <v>14443</v>
      </c>
      <c r="T1901" s="5">
        <v>21175</v>
      </c>
      <c r="U1901" s="5">
        <v>19752</v>
      </c>
      <c r="V1901" s="5">
        <v>1788</v>
      </c>
      <c r="W1901" s="5">
        <v>0</v>
      </c>
      <c r="X1901" s="5">
        <v>101108</v>
      </c>
      <c r="Y1901" s="5">
        <v>3607</v>
      </c>
    </row>
    <row r="1902" spans="1:25" x14ac:dyDescent="0.3">
      <c r="A1902" s="1">
        <v>4024697</v>
      </c>
      <c r="B1902" s="1" t="s">
        <v>10</v>
      </c>
      <c r="C1902" s="2"/>
      <c r="D1902" s="4" t="s">
        <v>92</v>
      </c>
      <c r="E1902" s="4">
        <v>4024697</v>
      </c>
      <c r="F1902" s="5">
        <v>3993</v>
      </c>
      <c r="G1902" s="5">
        <v>60468</v>
      </c>
      <c r="H1902" s="5">
        <v>1198</v>
      </c>
      <c r="I1902" s="5">
        <v>36304</v>
      </c>
      <c r="J1902" s="5">
        <v>21857</v>
      </c>
      <c r="K1902" s="5">
        <v>0</v>
      </c>
      <c r="L1902" s="5">
        <v>123819</v>
      </c>
      <c r="M1902" s="5">
        <v>371076</v>
      </c>
      <c r="N1902" s="5">
        <v>75644</v>
      </c>
      <c r="O1902" s="5">
        <v>7799</v>
      </c>
      <c r="P1902" s="5">
        <v>3085</v>
      </c>
      <c r="Q1902" s="5">
        <v>187</v>
      </c>
      <c r="R1902" s="5">
        <v>0</v>
      </c>
      <c r="S1902" s="5">
        <v>15091</v>
      </c>
      <c r="T1902" s="5">
        <v>20378</v>
      </c>
      <c r="U1902" s="5">
        <v>19323</v>
      </c>
      <c r="V1902" s="5">
        <v>1340</v>
      </c>
      <c r="W1902" s="5">
        <v>0</v>
      </c>
      <c r="X1902" s="5">
        <v>109132</v>
      </c>
      <c r="Y1902" s="5">
        <v>3224</v>
      </c>
    </row>
    <row r="1903" spans="1:25" x14ac:dyDescent="0.3">
      <c r="A1903" s="1">
        <v>4024697</v>
      </c>
      <c r="B1903" s="1" t="s">
        <v>11</v>
      </c>
      <c r="C1903" s="2"/>
      <c r="D1903" s="4" t="s">
        <v>92</v>
      </c>
      <c r="E1903" s="4">
        <v>4024697</v>
      </c>
      <c r="F1903" s="5">
        <v>691</v>
      </c>
      <c r="G1903" s="5">
        <v>31254</v>
      </c>
      <c r="H1903" s="5">
        <v>2290</v>
      </c>
      <c r="I1903" s="5">
        <v>44791</v>
      </c>
      <c r="J1903" s="5">
        <v>7052</v>
      </c>
      <c r="K1903" s="5">
        <v>0</v>
      </c>
      <c r="L1903" s="5">
        <v>86077</v>
      </c>
      <c r="M1903" s="5">
        <v>377308</v>
      </c>
      <c r="N1903" s="5">
        <v>66505</v>
      </c>
      <c r="O1903" s="5">
        <v>7564</v>
      </c>
      <c r="P1903" s="5">
        <v>3538</v>
      </c>
      <c r="Q1903" s="5">
        <v>89</v>
      </c>
      <c r="R1903" s="5">
        <v>0</v>
      </c>
      <c r="S1903" s="5">
        <v>16374</v>
      </c>
      <c r="T1903" s="5">
        <v>23198</v>
      </c>
      <c r="U1903" s="5">
        <v>19289</v>
      </c>
      <c r="V1903" s="5">
        <v>1701</v>
      </c>
      <c r="W1903" s="5">
        <v>0</v>
      </c>
      <c r="X1903" s="5">
        <v>95105</v>
      </c>
      <c r="Y1903" s="5">
        <v>3814</v>
      </c>
    </row>
    <row r="1904" spans="1:25" x14ac:dyDescent="0.3">
      <c r="A1904" s="1">
        <v>4024697</v>
      </c>
      <c r="B1904" s="1" t="s">
        <v>12</v>
      </c>
      <c r="C1904" s="2"/>
      <c r="D1904" s="4" t="s">
        <v>92</v>
      </c>
      <c r="E1904" s="4">
        <v>4024697</v>
      </c>
      <c r="F1904" s="5">
        <v>1948</v>
      </c>
      <c r="G1904" s="5">
        <v>239982</v>
      </c>
      <c r="H1904" s="5">
        <v>4590</v>
      </c>
      <c r="I1904" s="5">
        <v>49691</v>
      </c>
      <c r="J1904" s="5">
        <v>8375</v>
      </c>
      <c r="K1904" s="5">
        <v>0</v>
      </c>
      <c r="L1904" s="5">
        <v>304585</v>
      </c>
      <c r="M1904" s="5">
        <v>334721</v>
      </c>
      <c r="N1904" s="5">
        <v>62361</v>
      </c>
      <c r="O1904" s="5">
        <v>7486</v>
      </c>
      <c r="P1904" s="5">
        <v>2622</v>
      </c>
      <c r="Q1904" s="5">
        <v>117</v>
      </c>
      <c r="R1904" s="5">
        <v>0</v>
      </c>
      <c r="S1904" s="5">
        <v>14855</v>
      </c>
      <c r="T1904" s="5">
        <v>16776</v>
      </c>
      <c r="U1904" s="5">
        <v>18269</v>
      </c>
      <c r="V1904" s="5">
        <v>1949</v>
      </c>
      <c r="W1904" s="5">
        <v>0</v>
      </c>
      <c r="X1904" s="5">
        <v>89618</v>
      </c>
      <c r="Y1904" s="5">
        <v>3100</v>
      </c>
    </row>
    <row r="1905" spans="1:25" x14ac:dyDescent="0.3">
      <c r="A1905" s="1">
        <v>4024697</v>
      </c>
      <c r="B1905" s="1" t="s">
        <v>13</v>
      </c>
      <c r="C1905" s="2"/>
      <c r="D1905" s="4" t="s">
        <v>92</v>
      </c>
      <c r="E1905" s="4">
        <v>4024697</v>
      </c>
      <c r="F1905" s="5">
        <v>585</v>
      </c>
      <c r="G1905" s="5">
        <v>87802</v>
      </c>
      <c r="H1905" s="5">
        <v>2071</v>
      </c>
      <c r="I1905" s="5">
        <v>34070</v>
      </c>
      <c r="J1905" s="5">
        <v>6173</v>
      </c>
      <c r="K1905" s="5">
        <v>0</v>
      </c>
      <c r="L1905" s="5">
        <v>130701</v>
      </c>
      <c r="M1905" s="5">
        <v>358390</v>
      </c>
      <c r="N1905" s="5">
        <v>64929</v>
      </c>
      <c r="O1905" s="5">
        <v>7848</v>
      </c>
      <c r="P1905" s="5">
        <v>2326</v>
      </c>
      <c r="Q1905" s="5">
        <v>383</v>
      </c>
      <c r="R1905" s="5">
        <v>0</v>
      </c>
      <c r="S1905" s="5">
        <v>13580</v>
      </c>
      <c r="T1905" s="5">
        <v>21811</v>
      </c>
      <c r="U1905" s="5">
        <v>17563</v>
      </c>
      <c r="V1905" s="5">
        <v>2799</v>
      </c>
      <c r="W1905" s="5">
        <v>0</v>
      </c>
      <c r="X1905" s="5">
        <v>90546</v>
      </c>
      <c r="Y1905" s="5">
        <v>3258</v>
      </c>
    </row>
    <row r="1906" spans="1:25" x14ac:dyDescent="0.3">
      <c r="A1906" s="1">
        <v>4024697</v>
      </c>
      <c r="B1906" s="1" t="s">
        <v>14</v>
      </c>
      <c r="C1906" s="2"/>
      <c r="D1906" s="4" t="s">
        <v>92</v>
      </c>
      <c r="E1906" s="4">
        <v>4024697</v>
      </c>
      <c r="F1906" s="5">
        <v>878</v>
      </c>
      <c r="G1906" s="5">
        <v>66506</v>
      </c>
      <c r="H1906" s="5">
        <v>4145</v>
      </c>
      <c r="I1906" s="5">
        <v>33689</v>
      </c>
      <c r="J1906" s="5">
        <v>7760</v>
      </c>
      <c r="K1906" s="5" t="s">
        <v>33</v>
      </c>
      <c r="L1906" s="5">
        <v>112978</v>
      </c>
      <c r="M1906" s="5">
        <v>273334</v>
      </c>
      <c r="N1906" s="5">
        <v>53924</v>
      </c>
      <c r="O1906" s="5">
        <v>3937</v>
      </c>
      <c r="P1906" s="5">
        <v>1778</v>
      </c>
      <c r="Q1906" s="5" t="s">
        <v>33</v>
      </c>
      <c r="R1906" s="5" t="s">
        <v>33</v>
      </c>
      <c r="S1906" s="5">
        <v>13337</v>
      </c>
      <c r="T1906" s="5">
        <v>22254</v>
      </c>
      <c r="U1906" s="5">
        <v>16714</v>
      </c>
      <c r="V1906" s="5">
        <v>3155</v>
      </c>
      <c r="W1906" s="5">
        <v>0</v>
      </c>
      <c r="X1906" s="5">
        <v>82405</v>
      </c>
      <c r="Y1906" s="5">
        <v>4157</v>
      </c>
    </row>
    <row r="1907" spans="1:25" x14ac:dyDescent="0.3">
      <c r="A1907" s="1">
        <v>4024697</v>
      </c>
      <c r="B1907" s="1" t="s">
        <v>15</v>
      </c>
      <c r="C1907" s="2"/>
      <c r="D1907" s="4" t="s">
        <v>92</v>
      </c>
      <c r="E1907" s="4">
        <v>4024697</v>
      </c>
      <c r="F1907" s="5">
        <v>3822</v>
      </c>
      <c r="G1907" s="5">
        <v>183971</v>
      </c>
      <c r="H1907" s="5">
        <v>2386</v>
      </c>
      <c r="I1907" s="5">
        <v>43849</v>
      </c>
      <c r="J1907" s="5">
        <v>4928</v>
      </c>
      <c r="K1907" s="5" t="s">
        <v>33</v>
      </c>
      <c r="L1907" s="5">
        <v>238956</v>
      </c>
      <c r="M1907" s="5">
        <v>236368</v>
      </c>
      <c r="N1907" s="5">
        <v>52143</v>
      </c>
      <c r="O1907" s="5">
        <v>4912</v>
      </c>
      <c r="P1907" s="5">
        <v>3048</v>
      </c>
      <c r="Q1907" s="5" t="s">
        <v>33</v>
      </c>
      <c r="R1907" s="5" t="s">
        <v>33</v>
      </c>
      <c r="S1907" s="5">
        <v>14087</v>
      </c>
      <c r="T1907" s="5">
        <v>19163</v>
      </c>
      <c r="U1907" s="5">
        <v>16811</v>
      </c>
      <c r="V1907" s="5">
        <v>3645</v>
      </c>
      <c r="W1907" s="5">
        <v>0</v>
      </c>
      <c r="X1907" s="5">
        <v>67519</v>
      </c>
      <c r="Y1907" s="5">
        <v>3750</v>
      </c>
    </row>
    <row r="1908" spans="1:25" x14ac:dyDescent="0.3">
      <c r="A1908" s="1">
        <v>4024697</v>
      </c>
      <c r="B1908" s="1" t="s">
        <v>16</v>
      </c>
      <c r="C1908" s="2"/>
      <c r="D1908" s="4" t="s">
        <v>92</v>
      </c>
      <c r="E1908" s="4">
        <v>4024697</v>
      </c>
      <c r="F1908" s="5">
        <v>4708</v>
      </c>
      <c r="G1908" s="5">
        <v>34338</v>
      </c>
      <c r="H1908" s="5">
        <v>3519</v>
      </c>
      <c r="I1908" s="5">
        <v>29270</v>
      </c>
      <c r="J1908" s="5">
        <v>4481</v>
      </c>
      <c r="K1908" s="5" t="s">
        <v>33</v>
      </c>
      <c r="L1908" s="5">
        <v>76316</v>
      </c>
      <c r="M1908" s="5">
        <v>223293</v>
      </c>
      <c r="N1908" s="5">
        <v>54013</v>
      </c>
      <c r="O1908" s="5">
        <v>6126</v>
      </c>
      <c r="P1908" s="5">
        <v>2453</v>
      </c>
      <c r="Q1908" s="5" t="s">
        <v>33</v>
      </c>
      <c r="R1908" s="5" t="s">
        <v>33</v>
      </c>
      <c r="S1908" s="5">
        <v>14547</v>
      </c>
      <c r="T1908" s="5">
        <v>24472</v>
      </c>
      <c r="U1908" s="5">
        <v>15769</v>
      </c>
      <c r="V1908" s="5">
        <v>3226</v>
      </c>
      <c r="W1908" s="5">
        <v>35</v>
      </c>
      <c r="X1908" s="5">
        <v>60187</v>
      </c>
      <c r="Y1908" s="5">
        <v>3215</v>
      </c>
    </row>
    <row r="1909" spans="1:25" x14ac:dyDescent="0.3">
      <c r="A1909" s="1">
        <v>4024697</v>
      </c>
      <c r="B1909" s="1" t="s">
        <v>17</v>
      </c>
      <c r="C1909" s="2"/>
      <c r="D1909" s="4" t="s">
        <v>92</v>
      </c>
      <c r="E1909" s="4">
        <v>4024697</v>
      </c>
      <c r="F1909" s="5">
        <v>146</v>
      </c>
      <c r="G1909" s="5">
        <v>111111</v>
      </c>
      <c r="H1909" s="5">
        <v>11268</v>
      </c>
      <c r="I1909" s="5">
        <v>92162</v>
      </c>
      <c r="J1909" s="5">
        <v>11036</v>
      </c>
      <c r="K1909" s="5" t="s">
        <v>33</v>
      </c>
      <c r="L1909" s="5">
        <v>225722</v>
      </c>
      <c r="M1909" s="5">
        <v>218603</v>
      </c>
      <c r="N1909" s="5">
        <v>35962</v>
      </c>
      <c r="O1909" s="5">
        <v>3348</v>
      </c>
      <c r="P1909" s="5">
        <v>3043</v>
      </c>
      <c r="Q1909" s="5" t="s">
        <v>33</v>
      </c>
      <c r="R1909" s="5" t="s">
        <v>33</v>
      </c>
      <c r="S1909" s="5">
        <v>15192</v>
      </c>
      <c r="T1909" s="5">
        <v>20302</v>
      </c>
      <c r="U1909" s="5">
        <v>15119</v>
      </c>
      <c r="V1909" s="5">
        <v>3368</v>
      </c>
      <c r="W1909" s="5">
        <v>74</v>
      </c>
      <c r="X1909" s="5">
        <v>49751</v>
      </c>
      <c r="Y1909" s="5">
        <v>2758</v>
      </c>
    </row>
    <row r="1910" spans="1:25" x14ac:dyDescent="0.3">
      <c r="A1910" s="1">
        <v>4024697</v>
      </c>
      <c r="B1910" s="1" t="s">
        <v>18</v>
      </c>
      <c r="C1910" s="2"/>
      <c r="D1910" s="4" t="s">
        <v>92</v>
      </c>
      <c r="E1910" s="4">
        <v>4024697</v>
      </c>
      <c r="F1910" s="5">
        <v>763</v>
      </c>
      <c r="G1910" s="5">
        <v>34249</v>
      </c>
      <c r="H1910" s="5">
        <v>2682</v>
      </c>
      <c r="I1910" s="5">
        <v>15007</v>
      </c>
      <c r="J1910" s="5">
        <v>3351</v>
      </c>
      <c r="K1910" s="5" t="s">
        <v>33</v>
      </c>
      <c r="L1910" s="5">
        <v>56053</v>
      </c>
      <c r="M1910" s="5">
        <v>236429</v>
      </c>
      <c r="N1910" s="5">
        <v>55880</v>
      </c>
      <c r="O1910" s="5">
        <v>3298</v>
      </c>
      <c r="P1910" s="5">
        <v>2309</v>
      </c>
      <c r="Q1910" s="5" t="s">
        <v>33</v>
      </c>
      <c r="R1910" s="5" t="s">
        <v>33</v>
      </c>
      <c r="S1910" s="5">
        <v>12891</v>
      </c>
      <c r="T1910" s="5">
        <v>16167</v>
      </c>
      <c r="U1910" s="5">
        <v>17138</v>
      </c>
      <c r="V1910" s="5">
        <v>5462</v>
      </c>
      <c r="W1910" s="5">
        <v>2074</v>
      </c>
      <c r="X1910" s="5">
        <v>140052</v>
      </c>
      <c r="Y1910" s="5">
        <v>3430</v>
      </c>
    </row>
    <row r="1911" spans="1:25" x14ac:dyDescent="0.3">
      <c r="A1911" s="1">
        <v>4024697</v>
      </c>
      <c r="B1911" s="1" t="s">
        <v>19</v>
      </c>
      <c r="C1911" s="2"/>
      <c r="D1911" s="4" t="s">
        <v>92</v>
      </c>
      <c r="E1911" s="4">
        <v>4024697</v>
      </c>
      <c r="F1911" s="5">
        <v>1953</v>
      </c>
      <c r="G1911" s="5">
        <v>50103</v>
      </c>
      <c r="H1911" s="5">
        <v>4037</v>
      </c>
      <c r="I1911" s="5">
        <v>41111</v>
      </c>
      <c r="J1911" s="5">
        <v>11501</v>
      </c>
      <c r="K1911" s="5" t="s">
        <v>33</v>
      </c>
      <c r="L1911" s="5">
        <v>108705</v>
      </c>
      <c r="M1911" s="5">
        <v>230136</v>
      </c>
      <c r="N1911" s="5">
        <v>50134</v>
      </c>
      <c r="O1911" s="5">
        <v>3561</v>
      </c>
      <c r="P1911" s="5">
        <v>1931</v>
      </c>
      <c r="Q1911" s="5" t="s">
        <v>33</v>
      </c>
      <c r="R1911" s="5" t="s">
        <v>33</v>
      </c>
      <c r="S1911" s="5">
        <v>12522</v>
      </c>
      <c r="T1911" s="5">
        <v>18690</v>
      </c>
      <c r="U1911" s="5">
        <v>15807</v>
      </c>
      <c r="V1911" s="5">
        <v>7410</v>
      </c>
      <c r="W1911" s="5">
        <v>2233</v>
      </c>
      <c r="X1911" s="5">
        <v>140281</v>
      </c>
      <c r="Y1911" s="5">
        <v>3608</v>
      </c>
    </row>
    <row r="1912" spans="1:25" x14ac:dyDescent="0.3">
      <c r="A1912" s="1">
        <v>4024697</v>
      </c>
      <c r="B1912" s="1" t="s">
        <v>20</v>
      </c>
      <c r="C1912" s="2"/>
      <c r="D1912" s="4" t="s">
        <v>92</v>
      </c>
      <c r="E1912" s="4">
        <v>4024697</v>
      </c>
      <c r="F1912" s="5">
        <v>10507</v>
      </c>
      <c r="G1912" s="5">
        <v>7944</v>
      </c>
      <c r="H1912" s="5">
        <v>2080</v>
      </c>
      <c r="I1912" s="5">
        <v>42867</v>
      </c>
      <c r="J1912" s="5">
        <v>1832</v>
      </c>
      <c r="K1912" s="5" t="s">
        <v>33</v>
      </c>
      <c r="L1912" s="5">
        <v>65231</v>
      </c>
      <c r="M1912" s="5">
        <v>223407</v>
      </c>
      <c r="N1912" s="5">
        <v>46026</v>
      </c>
      <c r="O1912" s="5">
        <v>2234</v>
      </c>
      <c r="P1912" s="5">
        <v>4403</v>
      </c>
      <c r="Q1912" s="5" t="s">
        <v>33</v>
      </c>
      <c r="R1912" s="5" t="s">
        <v>33</v>
      </c>
      <c r="S1912" s="5">
        <v>11288</v>
      </c>
      <c r="T1912" s="5">
        <v>18590</v>
      </c>
      <c r="U1912" s="5">
        <v>14733</v>
      </c>
      <c r="V1912" s="5">
        <v>6762</v>
      </c>
      <c r="W1912" s="5">
        <v>2090</v>
      </c>
      <c r="X1912" s="5">
        <v>73183</v>
      </c>
      <c r="Y1912" s="5">
        <v>3919</v>
      </c>
    </row>
    <row r="1913" spans="1:25" x14ac:dyDescent="0.3">
      <c r="A1913" s="1">
        <v>4024697</v>
      </c>
      <c r="B1913" s="1" t="s">
        <v>21</v>
      </c>
      <c r="C1913" s="2"/>
      <c r="D1913" s="4" t="s">
        <v>92</v>
      </c>
      <c r="E1913" s="4">
        <v>4024697</v>
      </c>
      <c r="F1913" s="5">
        <v>18217</v>
      </c>
      <c r="G1913" s="5">
        <v>13120</v>
      </c>
      <c r="H1913" s="5">
        <v>2378</v>
      </c>
      <c r="I1913" s="5">
        <v>24076</v>
      </c>
      <c r="J1913" s="5">
        <v>13392</v>
      </c>
      <c r="K1913" s="5" t="s">
        <v>33</v>
      </c>
      <c r="L1913" s="5">
        <v>71183</v>
      </c>
      <c r="M1913" s="5">
        <v>207384</v>
      </c>
      <c r="N1913" s="5">
        <v>44178</v>
      </c>
      <c r="O1913" s="5">
        <v>1218</v>
      </c>
      <c r="P1913" s="5">
        <v>5333</v>
      </c>
      <c r="Q1913" s="5" t="s">
        <v>33</v>
      </c>
      <c r="R1913" s="5" t="s">
        <v>33</v>
      </c>
      <c r="S1913" s="5">
        <v>12324</v>
      </c>
      <c r="T1913" s="5">
        <v>17272</v>
      </c>
      <c r="U1913" s="5">
        <v>15642</v>
      </c>
      <c r="V1913" s="5">
        <v>5185</v>
      </c>
      <c r="W1913" s="5">
        <v>5252</v>
      </c>
      <c r="X1913" s="5">
        <v>82982</v>
      </c>
      <c r="Y1913" s="5">
        <v>1773</v>
      </c>
    </row>
    <row r="1914" spans="1:25" x14ac:dyDescent="0.3">
      <c r="A1914" s="1">
        <v>4024697</v>
      </c>
      <c r="B1914" s="1" t="s">
        <v>22</v>
      </c>
      <c r="C1914" s="2"/>
      <c r="D1914" s="4" t="s">
        <v>92</v>
      </c>
      <c r="E1914" s="4">
        <v>4024697</v>
      </c>
      <c r="F1914" s="5">
        <v>2683</v>
      </c>
      <c r="G1914" s="5">
        <v>8192</v>
      </c>
      <c r="H1914" s="5">
        <v>2758</v>
      </c>
      <c r="I1914" s="5">
        <v>35399</v>
      </c>
      <c r="J1914" s="5">
        <v>8801</v>
      </c>
      <c r="K1914" s="5" t="s">
        <v>33</v>
      </c>
      <c r="L1914" s="5">
        <v>57833</v>
      </c>
      <c r="M1914" s="5">
        <v>190846</v>
      </c>
      <c r="N1914" s="5">
        <v>47909</v>
      </c>
      <c r="O1914" s="5">
        <v>1170</v>
      </c>
      <c r="P1914" s="5">
        <v>5407</v>
      </c>
      <c r="Q1914" s="5" t="s">
        <v>33</v>
      </c>
      <c r="R1914" s="5" t="s">
        <v>33</v>
      </c>
      <c r="S1914" s="5">
        <v>10649</v>
      </c>
      <c r="T1914" s="5">
        <v>16975</v>
      </c>
      <c r="U1914" s="5">
        <v>15148</v>
      </c>
      <c r="V1914" s="5">
        <v>6158</v>
      </c>
      <c r="W1914" s="5">
        <v>3650</v>
      </c>
      <c r="X1914" s="5">
        <v>75738</v>
      </c>
      <c r="Y1914" s="5">
        <v>1814</v>
      </c>
    </row>
    <row r="1915" spans="1:25" x14ac:dyDescent="0.3">
      <c r="A1915" s="1">
        <v>4024697</v>
      </c>
      <c r="B1915" s="1" t="s">
        <v>23</v>
      </c>
      <c r="C1915" s="2"/>
      <c r="D1915" s="4" t="s">
        <v>92</v>
      </c>
      <c r="E1915" s="4">
        <v>4024697</v>
      </c>
      <c r="F1915" s="5">
        <v>2111</v>
      </c>
      <c r="G1915" s="5">
        <v>202576</v>
      </c>
      <c r="H1915" s="5">
        <v>5061</v>
      </c>
      <c r="I1915" s="5">
        <v>40876</v>
      </c>
      <c r="J1915" s="5">
        <v>13916</v>
      </c>
      <c r="K1915" s="5" t="s">
        <v>33</v>
      </c>
      <c r="L1915" s="5">
        <v>264540</v>
      </c>
      <c r="M1915" s="5">
        <v>202748</v>
      </c>
      <c r="N1915" s="5">
        <v>40446</v>
      </c>
      <c r="O1915" s="5">
        <v>1319</v>
      </c>
      <c r="P1915" s="5">
        <v>4699</v>
      </c>
      <c r="Q1915" s="5" t="s">
        <v>33</v>
      </c>
      <c r="R1915" s="5" t="s">
        <v>33</v>
      </c>
      <c r="S1915" s="5">
        <v>11667</v>
      </c>
      <c r="T1915" s="5">
        <v>16396</v>
      </c>
      <c r="U1915" s="5">
        <v>14362</v>
      </c>
      <c r="V1915" s="5">
        <v>4620</v>
      </c>
      <c r="W1915" s="5">
        <v>2905</v>
      </c>
      <c r="X1915" s="5">
        <v>69955</v>
      </c>
      <c r="Y1915" s="5">
        <v>1594</v>
      </c>
    </row>
    <row r="1916" spans="1:25" x14ac:dyDescent="0.3">
      <c r="A1916" s="1">
        <v>4024697</v>
      </c>
      <c r="B1916" s="1" t="s">
        <v>24</v>
      </c>
      <c r="C1916" s="2"/>
      <c r="D1916" s="4" t="s">
        <v>92</v>
      </c>
      <c r="E1916" s="4">
        <v>4024697</v>
      </c>
      <c r="F1916" s="5">
        <v>295</v>
      </c>
      <c r="G1916" s="5">
        <v>59616</v>
      </c>
      <c r="H1916" s="5">
        <v>5757</v>
      </c>
      <c r="I1916" s="5">
        <v>36523</v>
      </c>
      <c r="J1916" s="5">
        <v>12735</v>
      </c>
      <c r="K1916" s="5" t="s">
        <v>33</v>
      </c>
      <c r="L1916" s="5">
        <v>114926</v>
      </c>
      <c r="M1916" s="5">
        <v>203021</v>
      </c>
      <c r="N1916" s="5">
        <v>36256</v>
      </c>
      <c r="O1916" s="5">
        <v>1146</v>
      </c>
      <c r="P1916" s="5">
        <v>4651</v>
      </c>
      <c r="Q1916" s="5" t="s">
        <v>33</v>
      </c>
      <c r="R1916" s="5" t="s">
        <v>33</v>
      </c>
      <c r="S1916" s="5">
        <v>10508</v>
      </c>
      <c r="T1916" s="5">
        <v>16581</v>
      </c>
      <c r="U1916" s="5">
        <v>12464</v>
      </c>
      <c r="V1916" s="5">
        <v>2359</v>
      </c>
      <c r="W1916" s="5">
        <v>2979</v>
      </c>
      <c r="X1916" s="5">
        <v>56325</v>
      </c>
      <c r="Y1916" s="5">
        <v>1447</v>
      </c>
    </row>
    <row r="1917" spans="1:25" x14ac:dyDescent="0.3">
      <c r="A1917" s="1">
        <v>4024697</v>
      </c>
      <c r="B1917" s="1" t="s">
        <v>25</v>
      </c>
      <c r="C1917" s="2"/>
      <c r="D1917" s="4" t="s">
        <v>92</v>
      </c>
      <c r="E1917" s="4">
        <v>4024697</v>
      </c>
      <c r="F1917" s="5">
        <v>840</v>
      </c>
      <c r="G1917" s="5">
        <v>62356</v>
      </c>
      <c r="H1917" s="5">
        <v>12010</v>
      </c>
      <c r="I1917" s="5">
        <v>60080</v>
      </c>
      <c r="J1917" s="5">
        <v>12916</v>
      </c>
      <c r="K1917" s="5" t="s">
        <v>33</v>
      </c>
      <c r="L1917" s="5">
        <v>148202</v>
      </c>
      <c r="M1917" s="5">
        <v>201862</v>
      </c>
      <c r="N1917" s="5">
        <v>39991</v>
      </c>
      <c r="O1917" s="5">
        <v>1081</v>
      </c>
      <c r="P1917" s="5">
        <v>5006</v>
      </c>
      <c r="Q1917" s="5" t="s">
        <v>33</v>
      </c>
      <c r="R1917" s="5" t="s">
        <v>33</v>
      </c>
      <c r="S1917" s="5">
        <v>9045</v>
      </c>
      <c r="T1917" s="5">
        <v>17479</v>
      </c>
      <c r="U1917" s="5">
        <v>11938</v>
      </c>
      <c r="V1917" s="5">
        <v>4135</v>
      </c>
      <c r="W1917" s="5">
        <v>1157</v>
      </c>
      <c r="X1917" s="5">
        <v>47593</v>
      </c>
      <c r="Y1917" s="5">
        <v>1454</v>
      </c>
    </row>
    <row r="1918" spans="1:25" x14ac:dyDescent="0.3">
      <c r="A1918" s="1">
        <v>4024697</v>
      </c>
      <c r="B1918" s="1" t="s">
        <v>26</v>
      </c>
      <c r="C1918" s="2"/>
      <c r="D1918" s="4" t="s">
        <v>92</v>
      </c>
      <c r="E1918" s="4">
        <v>4024697</v>
      </c>
      <c r="F1918" s="5">
        <v>3259</v>
      </c>
      <c r="G1918" s="5">
        <v>37381</v>
      </c>
      <c r="H1918" s="5">
        <v>8515</v>
      </c>
      <c r="I1918" s="5">
        <v>28750</v>
      </c>
      <c r="J1918" s="5">
        <v>8627</v>
      </c>
      <c r="K1918" s="5" t="s">
        <v>33</v>
      </c>
      <c r="L1918" s="5">
        <v>86532</v>
      </c>
      <c r="M1918" s="5">
        <v>188561</v>
      </c>
      <c r="N1918" s="5">
        <v>42059</v>
      </c>
      <c r="O1918" s="5">
        <v>1069</v>
      </c>
      <c r="P1918" s="5">
        <v>4551</v>
      </c>
      <c r="Q1918" s="5" t="s">
        <v>33</v>
      </c>
      <c r="R1918" s="5" t="s">
        <v>33</v>
      </c>
      <c r="S1918" s="5">
        <v>9355</v>
      </c>
      <c r="T1918" s="5">
        <v>14364</v>
      </c>
      <c r="U1918" s="5">
        <v>12374</v>
      </c>
      <c r="V1918" s="5">
        <v>4918</v>
      </c>
      <c r="W1918" s="5">
        <v>0</v>
      </c>
      <c r="X1918" s="5">
        <v>45903</v>
      </c>
      <c r="Y1918" s="5">
        <v>1367</v>
      </c>
    </row>
    <row r="1919" spans="1:25" x14ac:dyDescent="0.3">
      <c r="A1919" s="1">
        <v>4024697</v>
      </c>
      <c r="B1919" s="1" t="s">
        <v>27</v>
      </c>
      <c r="C1919" s="2"/>
      <c r="D1919" s="4" t="s">
        <v>92</v>
      </c>
      <c r="E1919" s="4">
        <v>4024697</v>
      </c>
      <c r="F1919" s="5">
        <v>3759</v>
      </c>
      <c r="G1919" s="5">
        <v>21788</v>
      </c>
      <c r="H1919" s="5">
        <v>6643</v>
      </c>
      <c r="I1919" s="5">
        <v>32230</v>
      </c>
      <c r="J1919" s="5">
        <v>9150</v>
      </c>
      <c r="K1919" s="5" t="s">
        <v>33</v>
      </c>
      <c r="L1919" s="5">
        <v>73571</v>
      </c>
      <c r="M1919" s="5">
        <v>171983</v>
      </c>
      <c r="N1919" s="5">
        <v>33186</v>
      </c>
      <c r="O1919" s="5">
        <v>1316</v>
      </c>
      <c r="P1919" s="5">
        <v>4207</v>
      </c>
      <c r="Q1919" s="5" t="s">
        <v>33</v>
      </c>
      <c r="R1919" s="5" t="s">
        <v>33</v>
      </c>
      <c r="S1919" s="5">
        <v>8228</v>
      </c>
      <c r="T1919" s="5">
        <v>18773</v>
      </c>
      <c r="U1919" s="5">
        <v>12309</v>
      </c>
      <c r="V1919" s="5">
        <v>6696</v>
      </c>
      <c r="W1919" s="5">
        <v>0</v>
      </c>
      <c r="X1919" s="5">
        <v>46221</v>
      </c>
      <c r="Y1919" s="5">
        <v>1027</v>
      </c>
    </row>
    <row r="1920" spans="1:25" x14ac:dyDescent="0.3">
      <c r="A1920" s="1">
        <v>4024697</v>
      </c>
      <c r="B1920" s="1" t="s">
        <v>28</v>
      </c>
      <c r="C1920" s="2"/>
      <c r="D1920" s="4" t="s">
        <v>92</v>
      </c>
      <c r="E1920" s="4">
        <v>4024697</v>
      </c>
      <c r="F1920" s="5">
        <v>1100</v>
      </c>
      <c r="G1920" s="5">
        <v>16162</v>
      </c>
      <c r="H1920" s="5">
        <v>7107</v>
      </c>
      <c r="I1920" s="5">
        <v>26390</v>
      </c>
      <c r="J1920" s="5">
        <v>12521</v>
      </c>
      <c r="K1920" s="5" t="s">
        <v>33</v>
      </c>
      <c r="L1920" s="5">
        <v>63279</v>
      </c>
      <c r="M1920" s="5">
        <v>176458</v>
      </c>
      <c r="N1920" s="5">
        <v>35912</v>
      </c>
      <c r="O1920" s="5">
        <v>1369</v>
      </c>
      <c r="P1920" s="5">
        <v>3663</v>
      </c>
      <c r="Q1920" s="5" t="s">
        <v>33</v>
      </c>
      <c r="R1920" s="5" t="s">
        <v>33</v>
      </c>
      <c r="S1920" s="5">
        <v>8357</v>
      </c>
      <c r="T1920" s="5">
        <v>14062</v>
      </c>
      <c r="U1920" s="5">
        <v>12819</v>
      </c>
      <c r="V1920" s="5">
        <v>4726</v>
      </c>
      <c r="W1920" s="5">
        <v>0</v>
      </c>
      <c r="X1920" s="5">
        <v>44681</v>
      </c>
      <c r="Y1920" s="5">
        <v>1067</v>
      </c>
    </row>
    <row r="1921" spans="1:25" x14ac:dyDescent="0.3">
      <c r="A1921" s="1">
        <v>4024697</v>
      </c>
      <c r="B1921" s="1" t="s">
        <v>29</v>
      </c>
      <c r="C1921" s="2"/>
      <c r="D1921" s="4" t="s">
        <v>92</v>
      </c>
      <c r="E1921" s="4">
        <v>4024697</v>
      </c>
      <c r="F1921" s="5">
        <v>0</v>
      </c>
      <c r="G1921" s="5">
        <v>28259</v>
      </c>
      <c r="H1921" s="5">
        <v>4211</v>
      </c>
      <c r="I1921" s="5">
        <v>29527</v>
      </c>
      <c r="J1921" s="5">
        <v>13118</v>
      </c>
      <c r="K1921" s="5" t="s">
        <v>33</v>
      </c>
      <c r="L1921" s="5">
        <v>75114</v>
      </c>
      <c r="M1921" s="5">
        <v>160463</v>
      </c>
      <c r="N1921" s="5">
        <v>38547</v>
      </c>
      <c r="O1921" s="5">
        <v>1372</v>
      </c>
      <c r="P1921" s="5">
        <v>3543</v>
      </c>
      <c r="Q1921" s="5" t="s">
        <v>33</v>
      </c>
      <c r="R1921" s="5" t="s">
        <v>33</v>
      </c>
      <c r="S1921" s="5">
        <v>8708</v>
      </c>
      <c r="T1921" s="5">
        <v>14861</v>
      </c>
      <c r="U1921" s="5">
        <v>12452</v>
      </c>
      <c r="V1921" s="5">
        <v>5933</v>
      </c>
      <c r="W1921" s="5">
        <v>0</v>
      </c>
      <c r="X1921" s="5">
        <v>40991</v>
      </c>
      <c r="Y1921" s="5">
        <v>882</v>
      </c>
    </row>
    <row r="1922" spans="1:25" x14ac:dyDescent="0.3">
      <c r="A1922" s="1">
        <v>4024697</v>
      </c>
      <c r="B1922" s="1" t="s">
        <v>30</v>
      </c>
      <c r="C1922" s="2"/>
      <c r="D1922" s="4" t="s">
        <v>92</v>
      </c>
      <c r="E1922" s="4">
        <v>4024697</v>
      </c>
      <c r="F1922" s="5">
        <v>5406</v>
      </c>
      <c r="G1922" s="5">
        <v>28993</v>
      </c>
      <c r="H1922" s="5">
        <v>4473</v>
      </c>
      <c r="I1922" s="5">
        <v>29524</v>
      </c>
      <c r="J1922" s="5">
        <v>6642</v>
      </c>
      <c r="K1922" s="5" t="s">
        <v>33</v>
      </c>
      <c r="L1922" s="5">
        <v>75038</v>
      </c>
      <c r="M1922" s="5">
        <v>156972</v>
      </c>
      <c r="N1922" s="5">
        <v>38379</v>
      </c>
      <c r="O1922" s="5">
        <v>1414</v>
      </c>
      <c r="P1922" s="5">
        <v>3777</v>
      </c>
      <c r="Q1922" s="5" t="s">
        <v>33</v>
      </c>
      <c r="R1922" s="5" t="s">
        <v>33</v>
      </c>
      <c r="S1922" s="5">
        <v>7579</v>
      </c>
      <c r="T1922" s="5">
        <v>13483</v>
      </c>
      <c r="U1922" s="5">
        <v>12109</v>
      </c>
      <c r="V1922" s="5">
        <v>5576</v>
      </c>
      <c r="W1922" s="5">
        <v>0</v>
      </c>
      <c r="X1922" s="5">
        <v>36216</v>
      </c>
      <c r="Y1922" s="5">
        <v>901</v>
      </c>
    </row>
    <row r="1923" spans="1:25" x14ac:dyDescent="0.3">
      <c r="A1923" s="1">
        <v>4024697</v>
      </c>
      <c r="B1923" s="1" t="s">
        <v>31</v>
      </c>
      <c r="C1923" s="2"/>
      <c r="D1923" s="4" t="s">
        <v>92</v>
      </c>
      <c r="E1923" s="4">
        <v>4024697</v>
      </c>
      <c r="F1923" s="5">
        <v>0</v>
      </c>
      <c r="G1923" s="5">
        <v>13384</v>
      </c>
      <c r="H1923" s="5">
        <v>4397</v>
      </c>
      <c r="I1923" s="5">
        <v>30512</v>
      </c>
      <c r="J1923" s="5">
        <v>5975</v>
      </c>
      <c r="K1923" s="5" t="s">
        <v>33</v>
      </c>
      <c r="L1923" s="5">
        <v>54268</v>
      </c>
      <c r="M1923" s="5">
        <v>167426</v>
      </c>
      <c r="N1923" s="5">
        <v>35577</v>
      </c>
      <c r="O1923" s="5">
        <v>1826</v>
      </c>
      <c r="P1923" s="5">
        <v>3965</v>
      </c>
      <c r="Q1923" s="5" t="s">
        <v>33</v>
      </c>
      <c r="R1923" s="5" t="s">
        <v>33</v>
      </c>
      <c r="S1923" s="5">
        <v>8688</v>
      </c>
      <c r="T1923" s="5">
        <v>15798</v>
      </c>
      <c r="U1923" s="5">
        <v>12726</v>
      </c>
      <c r="V1923" s="5">
        <v>4638</v>
      </c>
      <c r="W1923" s="5">
        <v>0</v>
      </c>
      <c r="X1923" s="5">
        <v>29771</v>
      </c>
      <c r="Y1923" s="5">
        <v>927</v>
      </c>
    </row>
    <row r="1924" spans="1:25" x14ac:dyDescent="0.3">
      <c r="A1924" s="1">
        <v>4057087</v>
      </c>
      <c r="B1924" s="1" t="s">
        <v>0</v>
      </c>
      <c r="C1924" s="2"/>
      <c r="D1924" s="4" t="s">
        <v>93</v>
      </c>
      <c r="E1924" s="4">
        <v>4057087</v>
      </c>
      <c r="F1924" s="5">
        <v>23847</v>
      </c>
      <c r="G1924" s="5">
        <v>839253</v>
      </c>
      <c r="H1924" s="5">
        <v>0</v>
      </c>
      <c r="I1924" s="5">
        <v>224341</v>
      </c>
      <c r="J1924" s="5">
        <v>33599</v>
      </c>
      <c r="K1924" s="5">
        <v>0</v>
      </c>
      <c r="L1924" s="5">
        <v>1121040</v>
      </c>
      <c r="M1924" s="5">
        <v>488880</v>
      </c>
      <c r="N1924" s="5">
        <v>36006</v>
      </c>
      <c r="O1924" s="5">
        <v>343156</v>
      </c>
      <c r="P1924" s="5">
        <v>0</v>
      </c>
      <c r="Q1924" s="5">
        <v>3683</v>
      </c>
      <c r="R1924" s="5">
        <v>0</v>
      </c>
      <c r="S1924" s="5">
        <v>13980</v>
      </c>
      <c r="T1924" s="5">
        <v>18780</v>
      </c>
      <c r="U1924" s="5">
        <v>22428</v>
      </c>
      <c r="V1924" s="5">
        <v>45831</v>
      </c>
      <c r="W1924" s="5">
        <v>0</v>
      </c>
      <c r="X1924" s="5">
        <v>126052</v>
      </c>
      <c r="Y1924" s="5">
        <v>477</v>
      </c>
    </row>
    <row r="1925" spans="1:25" x14ac:dyDescent="0.3">
      <c r="A1925" s="1">
        <v>4057087</v>
      </c>
      <c r="B1925" s="1" t="s">
        <v>1</v>
      </c>
      <c r="C1925" s="2"/>
      <c r="D1925" s="4" t="s">
        <v>93</v>
      </c>
      <c r="E1925" s="4">
        <v>4057087</v>
      </c>
      <c r="F1925" s="5">
        <v>287</v>
      </c>
      <c r="G1925" s="5">
        <v>58850</v>
      </c>
      <c r="H1925" s="5">
        <v>0</v>
      </c>
      <c r="I1925" s="5">
        <v>260772</v>
      </c>
      <c r="J1925" s="5">
        <v>452</v>
      </c>
      <c r="K1925" s="5">
        <v>0</v>
      </c>
      <c r="L1925" s="5">
        <v>320361</v>
      </c>
      <c r="M1925" s="5">
        <v>512316</v>
      </c>
      <c r="N1925" s="5">
        <v>35687</v>
      </c>
      <c r="O1925" s="5">
        <v>355982</v>
      </c>
      <c r="P1925" s="5">
        <v>0</v>
      </c>
      <c r="Q1925" s="5">
        <v>3639</v>
      </c>
      <c r="R1925" s="5">
        <v>0</v>
      </c>
      <c r="S1925" s="5">
        <v>15705</v>
      </c>
      <c r="T1925" s="5">
        <v>18108</v>
      </c>
      <c r="U1925" s="5">
        <v>28757</v>
      </c>
      <c r="V1925" s="5">
        <v>35084</v>
      </c>
      <c r="W1925" s="5">
        <v>0</v>
      </c>
      <c r="X1925" s="5">
        <v>114536</v>
      </c>
      <c r="Y1925" s="5">
        <v>502</v>
      </c>
    </row>
    <row r="1926" spans="1:25" x14ac:dyDescent="0.3">
      <c r="A1926" s="1">
        <v>4057087</v>
      </c>
      <c r="B1926" s="1" t="s">
        <v>2</v>
      </c>
      <c r="C1926" s="2"/>
      <c r="D1926" s="4" t="s">
        <v>93</v>
      </c>
      <c r="E1926" s="4">
        <v>4057087</v>
      </c>
      <c r="F1926" s="5">
        <v>3706</v>
      </c>
      <c r="G1926" s="5">
        <v>936391</v>
      </c>
      <c r="H1926" s="5">
        <v>0</v>
      </c>
      <c r="I1926" s="5">
        <v>259309</v>
      </c>
      <c r="J1926" s="5">
        <v>54065</v>
      </c>
      <c r="K1926" s="5">
        <v>0</v>
      </c>
      <c r="L1926" s="5">
        <v>1293329</v>
      </c>
      <c r="M1926" s="5">
        <v>498668</v>
      </c>
      <c r="N1926" s="5">
        <v>36160</v>
      </c>
      <c r="O1926" s="5">
        <v>313416</v>
      </c>
      <c r="P1926" s="5">
        <v>0</v>
      </c>
      <c r="Q1926" s="5">
        <v>3051</v>
      </c>
      <c r="R1926" s="5">
        <v>0</v>
      </c>
      <c r="S1926" s="5">
        <v>11772</v>
      </c>
      <c r="T1926" s="5">
        <v>22606</v>
      </c>
      <c r="U1926" s="5">
        <v>25805</v>
      </c>
      <c r="V1926" s="5">
        <v>41492</v>
      </c>
      <c r="W1926" s="5">
        <v>0</v>
      </c>
      <c r="X1926" s="5">
        <v>116971</v>
      </c>
      <c r="Y1926" s="5">
        <v>602</v>
      </c>
    </row>
    <row r="1927" spans="1:25" x14ac:dyDescent="0.3">
      <c r="A1927" s="1">
        <v>4057087</v>
      </c>
      <c r="B1927" s="1" t="s">
        <v>3</v>
      </c>
      <c r="C1927" s="2"/>
      <c r="D1927" s="4" t="s">
        <v>93</v>
      </c>
      <c r="E1927" s="4">
        <v>4057087</v>
      </c>
      <c r="F1927" s="5">
        <v>917</v>
      </c>
      <c r="G1927" s="5">
        <v>40842</v>
      </c>
      <c r="H1927" s="5">
        <v>0</v>
      </c>
      <c r="I1927" s="5">
        <v>173459</v>
      </c>
      <c r="J1927" s="5">
        <v>13464</v>
      </c>
      <c r="K1927" s="5">
        <v>0</v>
      </c>
      <c r="L1927" s="5">
        <v>228681</v>
      </c>
      <c r="M1927" s="5">
        <v>481311</v>
      </c>
      <c r="N1927" s="5">
        <v>29908</v>
      </c>
      <c r="O1927" s="5">
        <v>362583</v>
      </c>
      <c r="P1927" s="5">
        <v>0</v>
      </c>
      <c r="Q1927" s="5">
        <v>2773</v>
      </c>
      <c r="R1927" s="5">
        <v>0</v>
      </c>
      <c r="S1927" s="5">
        <v>11923</v>
      </c>
      <c r="T1927" s="5">
        <v>18005</v>
      </c>
      <c r="U1927" s="5">
        <v>25303</v>
      </c>
      <c r="V1927" s="5">
        <v>47294</v>
      </c>
      <c r="W1927" s="5">
        <v>0</v>
      </c>
      <c r="X1927" s="5">
        <v>114593</v>
      </c>
      <c r="Y1927" s="5">
        <v>630</v>
      </c>
    </row>
    <row r="1928" spans="1:25" x14ac:dyDescent="0.3">
      <c r="A1928" s="1">
        <v>4057087</v>
      </c>
      <c r="B1928" s="1" t="s">
        <v>4</v>
      </c>
      <c r="C1928" s="2"/>
      <c r="D1928" s="4" t="s">
        <v>93</v>
      </c>
      <c r="E1928" s="4">
        <v>4057087</v>
      </c>
      <c r="F1928" s="5">
        <v>-367</v>
      </c>
      <c r="G1928" s="5">
        <v>183711</v>
      </c>
      <c r="H1928" s="5">
        <v>0</v>
      </c>
      <c r="I1928" s="5">
        <v>171110</v>
      </c>
      <c r="J1928" s="5">
        <v>19654</v>
      </c>
      <c r="K1928" s="5">
        <v>0</v>
      </c>
      <c r="L1928" s="5">
        <v>374108</v>
      </c>
      <c r="M1928" s="5">
        <v>484486</v>
      </c>
      <c r="N1928" s="5">
        <v>34014</v>
      </c>
      <c r="O1928" s="5">
        <v>330867</v>
      </c>
      <c r="P1928" s="5">
        <v>0</v>
      </c>
      <c r="Q1928" s="5">
        <v>2845</v>
      </c>
      <c r="R1928" s="5">
        <v>0</v>
      </c>
      <c r="S1928" s="5">
        <v>14266</v>
      </c>
      <c r="T1928" s="5">
        <v>19777</v>
      </c>
      <c r="U1928" s="5">
        <v>19872</v>
      </c>
      <c r="V1928" s="5">
        <v>46725</v>
      </c>
      <c r="W1928" s="5">
        <v>0</v>
      </c>
      <c r="X1928" s="5">
        <v>102903</v>
      </c>
      <c r="Y1928" s="5">
        <v>596</v>
      </c>
    </row>
    <row r="1929" spans="1:25" x14ac:dyDescent="0.3">
      <c r="A1929" s="1">
        <v>4057087</v>
      </c>
      <c r="B1929" s="1" t="s">
        <v>5</v>
      </c>
      <c r="C1929" s="2"/>
      <c r="D1929" s="4" t="s">
        <v>93</v>
      </c>
      <c r="E1929" s="4">
        <v>4057087</v>
      </c>
      <c r="F1929" s="5">
        <v>854</v>
      </c>
      <c r="G1929" s="5">
        <v>371506</v>
      </c>
      <c r="H1929" s="5">
        <v>0</v>
      </c>
      <c r="I1929" s="5">
        <v>182041</v>
      </c>
      <c r="J1929" s="5">
        <v>11253</v>
      </c>
      <c r="K1929" s="5">
        <v>0</v>
      </c>
      <c r="L1929" s="5">
        <v>565653</v>
      </c>
      <c r="M1929" s="5">
        <v>554103</v>
      </c>
      <c r="N1929" s="5">
        <v>40179</v>
      </c>
      <c r="O1929" s="5">
        <v>326345</v>
      </c>
      <c r="P1929" s="5">
        <v>0</v>
      </c>
      <c r="Q1929" s="5">
        <v>2566</v>
      </c>
      <c r="R1929" s="5">
        <v>0</v>
      </c>
      <c r="S1929" s="5">
        <v>12322</v>
      </c>
      <c r="T1929" s="5">
        <v>21085</v>
      </c>
      <c r="U1929" s="5">
        <v>22665</v>
      </c>
      <c r="V1929" s="5">
        <v>42555</v>
      </c>
      <c r="W1929" s="5">
        <v>0</v>
      </c>
      <c r="X1929" s="5">
        <v>97067</v>
      </c>
      <c r="Y1929" s="5">
        <v>837</v>
      </c>
    </row>
    <row r="1930" spans="1:25" x14ac:dyDescent="0.3">
      <c r="A1930" s="1">
        <v>4057087</v>
      </c>
      <c r="B1930" s="1" t="s">
        <v>6</v>
      </c>
      <c r="C1930" s="2"/>
      <c r="D1930" s="4" t="s">
        <v>93</v>
      </c>
      <c r="E1930" s="4">
        <v>4057087</v>
      </c>
      <c r="F1930" s="5">
        <v>23</v>
      </c>
      <c r="G1930" s="5">
        <v>131559</v>
      </c>
      <c r="H1930" s="5">
        <v>0</v>
      </c>
      <c r="I1930" s="5">
        <v>126320</v>
      </c>
      <c r="J1930" s="5">
        <v>9936</v>
      </c>
      <c r="K1930" s="5">
        <v>0</v>
      </c>
      <c r="L1930" s="5">
        <v>267838</v>
      </c>
      <c r="M1930" s="5">
        <v>599535</v>
      </c>
      <c r="N1930" s="5">
        <v>39616</v>
      </c>
      <c r="O1930" s="5">
        <v>304456</v>
      </c>
      <c r="P1930" s="5">
        <v>0</v>
      </c>
      <c r="Q1930" s="5">
        <v>3404</v>
      </c>
      <c r="R1930" s="5">
        <v>0</v>
      </c>
      <c r="S1930" s="5">
        <v>11622</v>
      </c>
      <c r="T1930" s="5">
        <v>20655</v>
      </c>
      <c r="U1930" s="5">
        <v>21688</v>
      </c>
      <c r="V1930" s="5">
        <v>39823</v>
      </c>
      <c r="W1930" s="5">
        <v>0</v>
      </c>
      <c r="X1930" s="5">
        <v>91879</v>
      </c>
      <c r="Y1930" s="5">
        <v>619</v>
      </c>
    </row>
    <row r="1931" spans="1:25" x14ac:dyDescent="0.3">
      <c r="A1931" s="1">
        <v>4057087</v>
      </c>
      <c r="B1931" s="1" t="s">
        <v>7</v>
      </c>
      <c r="C1931" s="2"/>
      <c r="D1931" s="4" t="s">
        <v>93</v>
      </c>
      <c r="E1931" s="4">
        <v>4057087</v>
      </c>
      <c r="F1931" s="5">
        <v>127</v>
      </c>
      <c r="G1931" s="5">
        <v>24744</v>
      </c>
      <c r="H1931" s="5">
        <v>0</v>
      </c>
      <c r="I1931" s="5">
        <v>148104</v>
      </c>
      <c r="J1931" s="5">
        <v>5760</v>
      </c>
      <c r="K1931" s="5">
        <v>0</v>
      </c>
      <c r="L1931" s="5">
        <v>178734</v>
      </c>
      <c r="M1931" s="5">
        <v>552456</v>
      </c>
      <c r="N1931" s="5">
        <v>40372</v>
      </c>
      <c r="O1931" s="5">
        <v>238324</v>
      </c>
      <c r="P1931" s="5">
        <v>0</v>
      </c>
      <c r="Q1931" s="5">
        <v>3336</v>
      </c>
      <c r="R1931" s="5">
        <v>0</v>
      </c>
      <c r="S1931" s="5">
        <v>11185</v>
      </c>
      <c r="T1931" s="5">
        <v>16248</v>
      </c>
      <c r="U1931" s="5">
        <v>18320</v>
      </c>
      <c r="V1931" s="5">
        <v>46605</v>
      </c>
      <c r="W1931" s="5">
        <v>0</v>
      </c>
      <c r="X1931" s="5">
        <v>86453</v>
      </c>
      <c r="Y1931" s="5">
        <v>697</v>
      </c>
    </row>
    <row r="1932" spans="1:25" x14ac:dyDescent="0.3">
      <c r="A1932" s="1">
        <v>4057087</v>
      </c>
      <c r="B1932" s="1" t="s">
        <v>8</v>
      </c>
      <c r="C1932" s="2"/>
      <c r="D1932" s="4" t="s">
        <v>93</v>
      </c>
      <c r="E1932" s="4">
        <v>4057087</v>
      </c>
      <c r="F1932" s="5">
        <v>225</v>
      </c>
      <c r="G1932" s="5">
        <v>57540</v>
      </c>
      <c r="H1932" s="5">
        <v>0</v>
      </c>
      <c r="I1932" s="5">
        <v>137327</v>
      </c>
      <c r="J1932" s="5">
        <v>10421</v>
      </c>
      <c r="K1932" s="5">
        <v>0</v>
      </c>
      <c r="L1932" s="5">
        <v>205513</v>
      </c>
      <c r="M1932" s="5">
        <v>611184</v>
      </c>
      <c r="N1932" s="5">
        <v>46149</v>
      </c>
      <c r="O1932" s="5">
        <v>222172</v>
      </c>
      <c r="P1932" s="5">
        <v>0</v>
      </c>
      <c r="Q1932" s="5">
        <v>3772</v>
      </c>
      <c r="R1932" s="5">
        <v>0</v>
      </c>
      <c r="S1932" s="5">
        <v>7226</v>
      </c>
      <c r="T1932" s="5">
        <v>17182</v>
      </c>
      <c r="U1932" s="5">
        <v>18262</v>
      </c>
      <c r="V1932" s="5">
        <v>43264</v>
      </c>
      <c r="W1932" s="5">
        <v>0</v>
      </c>
      <c r="X1932" s="5">
        <v>85836</v>
      </c>
      <c r="Y1932" s="5">
        <v>602</v>
      </c>
    </row>
    <row r="1933" spans="1:25" x14ac:dyDescent="0.3">
      <c r="A1933" s="1">
        <v>4057087</v>
      </c>
      <c r="B1933" s="1" t="s">
        <v>9</v>
      </c>
      <c r="C1933" s="2"/>
      <c r="D1933" s="4" t="s">
        <v>93</v>
      </c>
      <c r="E1933" s="4">
        <v>4057087</v>
      </c>
      <c r="F1933" s="5">
        <v>12204</v>
      </c>
      <c r="G1933" s="5">
        <v>241637</v>
      </c>
      <c r="H1933" s="5">
        <v>0</v>
      </c>
      <c r="I1933" s="5">
        <v>128761</v>
      </c>
      <c r="J1933" s="5">
        <v>21221</v>
      </c>
      <c r="K1933" s="5">
        <v>0</v>
      </c>
      <c r="L1933" s="5">
        <v>403822</v>
      </c>
      <c r="M1933" s="5">
        <v>624801</v>
      </c>
      <c r="N1933" s="5">
        <v>40254</v>
      </c>
      <c r="O1933" s="5">
        <v>181994</v>
      </c>
      <c r="P1933" s="5">
        <v>0</v>
      </c>
      <c r="Q1933" s="5">
        <v>3937</v>
      </c>
      <c r="R1933" s="5">
        <v>0</v>
      </c>
      <c r="S1933" s="5">
        <v>7157</v>
      </c>
      <c r="T1933" s="5">
        <v>18625</v>
      </c>
      <c r="U1933" s="5">
        <v>15455</v>
      </c>
      <c r="V1933" s="5">
        <v>48086</v>
      </c>
      <c r="W1933" s="5">
        <v>2</v>
      </c>
      <c r="X1933" s="5">
        <v>89189</v>
      </c>
      <c r="Y1933" s="5">
        <v>796</v>
      </c>
    </row>
    <row r="1934" spans="1:25" x14ac:dyDescent="0.3">
      <c r="A1934" s="1">
        <v>4057087</v>
      </c>
      <c r="B1934" s="1" t="s">
        <v>10</v>
      </c>
      <c r="C1934" s="2"/>
      <c r="D1934" s="4" t="s">
        <v>93</v>
      </c>
      <c r="E1934" s="4">
        <v>4057087</v>
      </c>
      <c r="F1934" s="5">
        <v>6549</v>
      </c>
      <c r="G1934" s="5">
        <v>685513</v>
      </c>
      <c r="H1934" s="5">
        <v>0</v>
      </c>
      <c r="I1934" s="5">
        <v>112145</v>
      </c>
      <c r="J1934" s="5">
        <v>20433</v>
      </c>
      <c r="K1934" s="5">
        <v>0</v>
      </c>
      <c r="L1934" s="5">
        <v>824641</v>
      </c>
      <c r="M1934" s="5">
        <v>636397</v>
      </c>
      <c r="N1934" s="5">
        <v>33910</v>
      </c>
      <c r="O1934" s="5">
        <v>134352</v>
      </c>
      <c r="P1934" s="5">
        <v>0</v>
      </c>
      <c r="Q1934" s="5">
        <v>3935</v>
      </c>
      <c r="R1934" s="5">
        <v>0</v>
      </c>
      <c r="S1934" s="5">
        <v>8271</v>
      </c>
      <c r="T1934" s="5">
        <v>14829</v>
      </c>
      <c r="U1934" s="5">
        <v>19651</v>
      </c>
      <c r="V1934" s="5">
        <v>36866</v>
      </c>
      <c r="W1934" s="5">
        <v>4</v>
      </c>
      <c r="X1934" s="5">
        <v>80274</v>
      </c>
      <c r="Y1934" s="5">
        <v>808</v>
      </c>
    </row>
    <row r="1935" spans="1:25" x14ac:dyDescent="0.3">
      <c r="A1935" s="1">
        <v>4057087</v>
      </c>
      <c r="B1935" s="1" t="s">
        <v>11</v>
      </c>
      <c r="C1935" s="2"/>
      <c r="D1935" s="4" t="s">
        <v>93</v>
      </c>
      <c r="E1935" s="4">
        <v>4057087</v>
      </c>
      <c r="F1935" s="5">
        <v>-178</v>
      </c>
      <c r="G1935" s="5">
        <v>68952</v>
      </c>
      <c r="H1935" s="5">
        <v>0</v>
      </c>
      <c r="I1935" s="5">
        <v>114730</v>
      </c>
      <c r="J1935" s="5">
        <v>8054</v>
      </c>
      <c r="K1935" s="5">
        <v>0</v>
      </c>
      <c r="L1935" s="5">
        <v>191557</v>
      </c>
      <c r="M1935" s="5">
        <v>624147</v>
      </c>
      <c r="N1935" s="5">
        <v>43108</v>
      </c>
      <c r="O1935" s="5">
        <v>92226</v>
      </c>
      <c r="P1935" s="5">
        <v>-20</v>
      </c>
      <c r="Q1935" s="5">
        <v>3122</v>
      </c>
      <c r="R1935" s="5">
        <v>0</v>
      </c>
      <c r="S1935" s="5">
        <v>5165</v>
      </c>
      <c r="T1935" s="5">
        <v>22525</v>
      </c>
      <c r="U1935" s="5">
        <v>20045</v>
      </c>
      <c r="V1935" s="5">
        <v>32148</v>
      </c>
      <c r="W1935" s="5">
        <v>0</v>
      </c>
      <c r="X1935" s="5">
        <v>77354</v>
      </c>
      <c r="Y1935" s="5">
        <v>913</v>
      </c>
    </row>
    <row r="1936" spans="1:25" x14ac:dyDescent="0.3">
      <c r="A1936" s="1">
        <v>4057087</v>
      </c>
      <c r="B1936" s="1" t="s">
        <v>12</v>
      </c>
      <c r="C1936" s="2"/>
      <c r="D1936" s="4" t="s">
        <v>93</v>
      </c>
      <c r="E1936" s="4">
        <v>4057087</v>
      </c>
      <c r="F1936" s="5">
        <v>301</v>
      </c>
      <c r="G1936" s="5">
        <v>53273</v>
      </c>
      <c r="H1936" s="5">
        <v>66525</v>
      </c>
      <c r="I1936" s="5">
        <v>103733</v>
      </c>
      <c r="J1936" s="5">
        <v>9568</v>
      </c>
      <c r="K1936" s="5">
        <v>0</v>
      </c>
      <c r="L1936" s="5">
        <v>233399</v>
      </c>
      <c r="M1936" s="5">
        <v>636100</v>
      </c>
      <c r="N1936" s="5">
        <v>35698</v>
      </c>
      <c r="O1936" s="5">
        <v>21855</v>
      </c>
      <c r="P1936" s="5">
        <v>3944</v>
      </c>
      <c r="Q1936" s="5">
        <v>3189</v>
      </c>
      <c r="R1936" s="5">
        <v>0</v>
      </c>
      <c r="S1936" s="5">
        <v>7544</v>
      </c>
      <c r="T1936" s="5">
        <v>24053</v>
      </c>
      <c r="U1936" s="5">
        <v>17339</v>
      </c>
      <c r="V1936" s="5">
        <v>32654</v>
      </c>
      <c r="W1936" s="5">
        <v>0</v>
      </c>
      <c r="X1936" s="5">
        <v>79011</v>
      </c>
      <c r="Y1936" s="5">
        <v>890</v>
      </c>
    </row>
    <row r="1937" spans="1:25" x14ac:dyDescent="0.3">
      <c r="A1937" s="1">
        <v>4057087</v>
      </c>
      <c r="B1937" s="1" t="s">
        <v>13</v>
      </c>
      <c r="C1937" s="2"/>
      <c r="D1937" s="4" t="s">
        <v>93</v>
      </c>
      <c r="E1937" s="4">
        <v>4057087</v>
      </c>
      <c r="F1937" s="5">
        <v>-17</v>
      </c>
      <c r="G1937" s="5">
        <v>33338</v>
      </c>
      <c r="H1937" s="5">
        <v>31760</v>
      </c>
      <c r="I1937" s="5">
        <v>94306</v>
      </c>
      <c r="J1937" s="5">
        <v>11985</v>
      </c>
      <c r="K1937" s="5">
        <v>0</v>
      </c>
      <c r="L1937" s="5">
        <v>171372</v>
      </c>
      <c r="M1937" s="5">
        <v>690712</v>
      </c>
      <c r="N1937" s="5">
        <v>29167</v>
      </c>
      <c r="O1937" s="5">
        <v>18608</v>
      </c>
      <c r="P1937" s="5">
        <v>3299</v>
      </c>
      <c r="Q1937" s="5">
        <v>2252</v>
      </c>
      <c r="R1937" s="5">
        <v>0</v>
      </c>
      <c r="S1937" s="5">
        <v>3006</v>
      </c>
      <c r="T1937" s="5">
        <v>19014</v>
      </c>
      <c r="U1937" s="5">
        <v>15923</v>
      </c>
      <c r="V1937" s="5">
        <v>36642</v>
      </c>
      <c r="W1937" s="5">
        <v>0</v>
      </c>
      <c r="X1937" s="5">
        <v>94709</v>
      </c>
      <c r="Y1937" s="5">
        <v>783</v>
      </c>
    </row>
    <row r="1938" spans="1:25" x14ac:dyDescent="0.3">
      <c r="A1938" s="1">
        <v>4057087</v>
      </c>
      <c r="B1938" s="1" t="s">
        <v>14</v>
      </c>
      <c r="C1938" s="2"/>
      <c r="D1938" s="4" t="s">
        <v>93</v>
      </c>
      <c r="E1938" s="4">
        <v>4057087</v>
      </c>
      <c r="F1938" s="5">
        <v>34</v>
      </c>
      <c r="G1938" s="5">
        <v>93627</v>
      </c>
      <c r="H1938" s="5">
        <v>25991</v>
      </c>
      <c r="I1938" s="5">
        <v>96043</v>
      </c>
      <c r="J1938" s="5">
        <v>20510</v>
      </c>
      <c r="K1938" s="5" t="s">
        <v>33</v>
      </c>
      <c r="L1938" s="5">
        <v>236206</v>
      </c>
      <c r="M1938" s="5">
        <v>487036</v>
      </c>
      <c r="N1938" s="5">
        <v>47392</v>
      </c>
      <c r="O1938" s="5">
        <v>22857</v>
      </c>
      <c r="P1938" s="5">
        <v>3091</v>
      </c>
      <c r="Q1938" s="5" t="s">
        <v>33</v>
      </c>
      <c r="R1938" s="5" t="s">
        <v>33</v>
      </c>
      <c r="S1938" s="5">
        <v>6958</v>
      </c>
      <c r="T1938" s="5">
        <v>17874</v>
      </c>
      <c r="U1938" s="5">
        <v>17251</v>
      </c>
      <c r="V1938" s="5">
        <v>30266</v>
      </c>
      <c r="W1938" s="5">
        <v>0</v>
      </c>
      <c r="X1938" s="5">
        <v>91404</v>
      </c>
      <c r="Y1938" s="5">
        <v>516</v>
      </c>
    </row>
    <row r="1939" spans="1:25" x14ac:dyDescent="0.3">
      <c r="A1939" s="1">
        <v>4057087</v>
      </c>
      <c r="B1939" s="1" t="s">
        <v>15</v>
      </c>
      <c r="C1939" s="2"/>
      <c r="D1939" s="4" t="s">
        <v>93</v>
      </c>
      <c r="E1939" s="4">
        <v>4057087</v>
      </c>
      <c r="F1939" s="5">
        <v>1669</v>
      </c>
      <c r="G1939" s="5">
        <v>425586</v>
      </c>
      <c r="H1939" s="5">
        <v>34742</v>
      </c>
      <c r="I1939" s="5">
        <v>100777</v>
      </c>
      <c r="J1939" s="5">
        <v>7377</v>
      </c>
      <c r="K1939" s="5" t="s">
        <v>33</v>
      </c>
      <c r="L1939" s="5">
        <v>570150</v>
      </c>
      <c r="M1939" s="5">
        <v>387886</v>
      </c>
      <c r="N1939" s="5">
        <v>42289</v>
      </c>
      <c r="O1939" s="5">
        <v>17274</v>
      </c>
      <c r="P1939" s="5">
        <v>3752</v>
      </c>
      <c r="Q1939" s="5" t="s">
        <v>33</v>
      </c>
      <c r="R1939" s="5" t="s">
        <v>33</v>
      </c>
      <c r="S1939" s="5">
        <v>7303</v>
      </c>
      <c r="T1939" s="5">
        <v>19696</v>
      </c>
      <c r="U1939" s="5">
        <v>16588</v>
      </c>
      <c r="V1939" s="5">
        <v>26199</v>
      </c>
      <c r="W1939" s="5">
        <v>0</v>
      </c>
      <c r="X1939" s="5">
        <v>98107</v>
      </c>
      <c r="Y1939" s="5">
        <v>482</v>
      </c>
    </row>
    <row r="1940" spans="1:25" x14ac:dyDescent="0.3">
      <c r="A1940" s="1">
        <v>4057087</v>
      </c>
      <c r="B1940" s="1" t="s">
        <v>16</v>
      </c>
      <c r="C1940" s="2"/>
      <c r="D1940" s="4" t="s">
        <v>93</v>
      </c>
      <c r="E1940" s="4">
        <v>4057087</v>
      </c>
      <c r="F1940" s="5">
        <v>-69</v>
      </c>
      <c r="G1940" s="5">
        <v>92860</v>
      </c>
      <c r="H1940" s="5">
        <v>36720</v>
      </c>
      <c r="I1940" s="5">
        <v>129276</v>
      </c>
      <c r="J1940" s="5">
        <v>12659</v>
      </c>
      <c r="K1940" s="5" t="s">
        <v>33</v>
      </c>
      <c r="L1940" s="5">
        <v>271446</v>
      </c>
      <c r="M1940" s="5">
        <v>389186</v>
      </c>
      <c r="N1940" s="5">
        <v>42421</v>
      </c>
      <c r="O1940" s="5">
        <v>18627</v>
      </c>
      <c r="P1940" s="5">
        <v>5131</v>
      </c>
      <c r="Q1940" s="5" t="s">
        <v>33</v>
      </c>
      <c r="R1940" s="5" t="s">
        <v>33</v>
      </c>
      <c r="S1940" s="5">
        <v>10228</v>
      </c>
      <c r="T1940" s="5">
        <v>20123</v>
      </c>
      <c r="U1940" s="5">
        <v>18146</v>
      </c>
      <c r="V1940" s="5">
        <v>25037</v>
      </c>
      <c r="W1940" s="5">
        <v>0</v>
      </c>
      <c r="X1940" s="5">
        <v>79941</v>
      </c>
      <c r="Y1940" s="5">
        <v>581</v>
      </c>
    </row>
    <row r="1941" spans="1:25" x14ac:dyDescent="0.3">
      <c r="A1941" s="1">
        <v>4057087</v>
      </c>
      <c r="B1941" s="1" t="s">
        <v>17</v>
      </c>
      <c r="C1941" s="2"/>
      <c r="D1941" s="4" t="s">
        <v>93</v>
      </c>
      <c r="E1941" s="4">
        <v>4057087</v>
      </c>
      <c r="F1941" s="5">
        <v>3411</v>
      </c>
      <c r="G1941" s="5">
        <v>22663</v>
      </c>
      <c r="H1941" s="5">
        <v>12765</v>
      </c>
      <c r="I1941" s="5">
        <v>74405</v>
      </c>
      <c r="J1941" s="5">
        <v>14123</v>
      </c>
      <c r="K1941" s="5" t="s">
        <v>33</v>
      </c>
      <c r="L1941" s="5">
        <v>127368</v>
      </c>
      <c r="M1941" s="5">
        <v>368284</v>
      </c>
      <c r="N1941" s="5">
        <v>49889</v>
      </c>
      <c r="O1941" s="5">
        <v>19283</v>
      </c>
      <c r="P1941" s="5">
        <v>6804</v>
      </c>
      <c r="Q1941" s="5" t="s">
        <v>33</v>
      </c>
      <c r="R1941" s="5" t="s">
        <v>33</v>
      </c>
      <c r="S1941" s="5">
        <v>14246</v>
      </c>
      <c r="T1941" s="5">
        <v>21356</v>
      </c>
      <c r="U1941" s="5">
        <v>20301</v>
      </c>
      <c r="V1941" s="5">
        <v>24339</v>
      </c>
      <c r="W1941" s="5">
        <v>106</v>
      </c>
      <c r="X1941" s="5">
        <v>63747</v>
      </c>
      <c r="Y1941" s="5">
        <v>418</v>
      </c>
    </row>
    <row r="1942" spans="1:25" x14ac:dyDescent="0.3">
      <c r="A1942" s="1">
        <v>4057087</v>
      </c>
      <c r="B1942" s="1" t="s">
        <v>18</v>
      </c>
      <c r="C1942" s="2"/>
      <c r="D1942" s="4" t="s">
        <v>93</v>
      </c>
      <c r="E1942" s="4">
        <v>4057087</v>
      </c>
      <c r="F1942" s="5">
        <v>389</v>
      </c>
      <c r="G1942" s="5">
        <v>45970</v>
      </c>
      <c r="H1942" s="5">
        <v>22509</v>
      </c>
      <c r="I1942" s="5">
        <v>47167</v>
      </c>
      <c r="J1942" s="5">
        <v>7231</v>
      </c>
      <c r="K1942" s="5" t="s">
        <v>33</v>
      </c>
      <c r="L1942" s="5">
        <v>123266</v>
      </c>
      <c r="M1942" s="5">
        <v>292405</v>
      </c>
      <c r="N1942" s="5">
        <v>33945</v>
      </c>
      <c r="O1942" s="5">
        <v>16586</v>
      </c>
      <c r="P1942" s="5">
        <v>3674</v>
      </c>
      <c r="Q1942" s="5" t="s">
        <v>33</v>
      </c>
      <c r="R1942" s="5" t="s">
        <v>33</v>
      </c>
      <c r="S1942" s="5">
        <v>10320</v>
      </c>
      <c r="T1942" s="5">
        <v>12316</v>
      </c>
      <c r="U1942" s="5">
        <v>15308</v>
      </c>
      <c r="V1942" s="5">
        <v>18165</v>
      </c>
      <c r="W1942" s="5">
        <v>106</v>
      </c>
      <c r="X1942" s="5">
        <v>34454</v>
      </c>
      <c r="Y1942" s="5">
        <v>129</v>
      </c>
    </row>
    <row r="1943" spans="1:25" x14ac:dyDescent="0.3">
      <c r="A1943" s="1">
        <v>4057087</v>
      </c>
      <c r="B1943" s="1" t="s">
        <v>19</v>
      </c>
      <c r="C1943" s="2"/>
      <c r="D1943" s="4" t="s">
        <v>93</v>
      </c>
      <c r="E1943" s="4">
        <v>4057087</v>
      </c>
      <c r="F1943" s="5">
        <v>75</v>
      </c>
      <c r="G1943" s="5">
        <v>8483</v>
      </c>
      <c r="H1943" s="5">
        <v>11634</v>
      </c>
      <c r="I1943" s="5">
        <v>47400</v>
      </c>
      <c r="J1943" s="5">
        <v>4524</v>
      </c>
      <c r="K1943" s="5" t="s">
        <v>33</v>
      </c>
      <c r="L1943" s="5">
        <v>72117</v>
      </c>
      <c r="M1943" s="5">
        <v>233069</v>
      </c>
      <c r="N1943" s="5">
        <v>26781</v>
      </c>
      <c r="O1943" s="5">
        <v>6097</v>
      </c>
      <c r="P1943" s="5">
        <v>3352</v>
      </c>
      <c r="Q1943" s="5" t="s">
        <v>33</v>
      </c>
      <c r="R1943" s="5" t="s">
        <v>33</v>
      </c>
      <c r="S1943" s="5">
        <v>8719</v>
      </c>
      <c r="T1943" s="5">
        <v>12032</v>
      </c>
      <c r="U1943" s="5">
        <v>11428</v>
      </c>
      <c r="V1943" s="5">
        <v>20555</v>
      </c>
      <c r="W1943" s="5">
        <v>159</v>
      </c>
      <c r="X1943" s="5">
        <v>38729</v>
      </c>
      <c r="Y1943" s="5">
        <v>136</v>
      </c>
    </row>
    <row r="1944" spans="1:25" x14ac:dyDescent="0.3">
      <c r="A1944" s="1">
        <v>4057087</v>
      </c>
      <c r="B1944" s="1" t="s">
        <v>20</v>
      </c>
      <c r="C1944" s="2"/>
      <c r="D1944" s="4" t="s">
        <v>93</v>
      </c>
      <c r="E1944" s="4">
        <v>4057087</v>
      </c>
      <c r="F1944" s="5">
        <v>0</v>
      </c>
      <c r="G1944" s="5">
        <v>6793</v>
      </c>
      <c r="H1944" s="5">
        <v>4917</v>
      </c>
      <c r="I1944" s="5">
        <v>46496</v>
      </c>
      <c r="J1944" s="5">
        <v>7880</v>
      </c>
      <c r="K1944" s="5" t="s">
        <v>33</v>
      </c>
      <c r="L1944" s="5">
        <v>66085</v>
      </c>
      <c r="M1944" s="5">
        <v>203898</v>
      </c>
      <c r="N1944" s="5">
        <v>26619</v>
      </c>
      <c r="O1944" s="5">
        <v>6063</v>
      </c>
      <c r="P1944" s="5">
        <v>3731</v>
      </c>
      <c r="Q1944" s="5" t="s">
        <v>33</v>
      </c>
      <c r="R1944" s="5" t="s">
        <v>33</v>
      </c>
      <c r="S1944" s="5">
        <v>9366</v>
      </c>
      <c r="T1944" s="5">
        <v>11962</v>
      </c>
      <c r="U1944" s="5">
        <v>12278</v>
      </c>
      <c r="V1944" s="5">
        <v>23596</v>
      </c>
      <c r="W1944" s="5">
        <v>309</v>
      </c>
      <c r="X1944" s="5">
        <v>45014</v>
      </c>
      <c r="Y1944" s="5">
        <v>2296</v>
      </c>
    </row>
    <row r="1945" spans="1:25" x14ac:dyDescent="0.3">
      <c r="A1945" s="1">
        <v>4057087</v>
      </c>
      <c r="B1945" s="1" t="s">
        <v>21</v>
      </c>
      <c r="C1945" s="2"/>
      <c r="D1945" s="4" t="s">
        <v>93</v>
      </c>
      <c r="E1945" s="4">
        <v>4057087</v>
      </c>
      <c r="F1945" s="5">
        <v>614</v>
      </c>
      <c r="G1945" s="5">
        <v>11171</v>
      </c>
      <c r="H1945" s="5">
        <v>8904</v>
      </c>
      <c r="I1945" s="5">
        <v>48027</v>
      </c>
      <c r="J1945" s="5">
        <v>3718</v>
      </c>
      <c r="K1945" s="5" t="s">
        <v>33</v>
      </c>
      <c r="L1945" s="5">
        <v>72434</v>
      </c>
      <c r="M1945" s="5">
        <v>211981</v>
      </c>
      <c r="N1945" s="5">
        <v>29142</v>
      </c>
      <c r="O1945" s="5">
        <v>7618</v>
      </c>
      <c r="P1945" s="5">
        <v>4369</v>
      </c>
      <c r="Q1945" s="5" t="s">
        <v>33</v>
      </c>
      <c r="R1945" s="5" t="s">
        <v>33</v>
      </c>
      <c r="S1945" s="5">
        <v>9038</v>
      </c>
      <c r="T1945" s="5">
        <v>14877</v>
      </c>
      <c r="U1945" s="5">
        <v>12739</v>
      </c>
      <c r="V1945" s="5">
        <v>26244</v>
      </c>
      <c r="W1945" s="5">
        <v>51</v>
      </c>
      <c r="X1945" s="5">
        <v>51951</v>
      </c>
      <c r="Y1945" s="5">
        <v>290</v>
      </c>
    </row>
    <row r="1946" spans="1:25" x14ac:dyDescent="0.3">
      <c r="A1946" s="1">
        <v>4057087</v>
      </c>
      <c r="B1946" s="1" t="s">
        <v>22</v>
      </c>
      <c r="C1946" s="2"/>
      <c r="D1946" s="4" t="s">
        <v>93</v>
      </c>
      <c r="E1946" s="4">
        <v>4057087</v>
      </c>
      <c r="F1946" s="5">
        <v>912</v>
      </c>
      <c r="G1946" s="5">
        <v>15843</v>
      </c>
      <c r="H1946" s="5">
        <v>14708</v>
      </c>
      <c r="I1946" s="5">
        <v>40823</v>
      </c>
      <c r="J1946" s="5">
        <v>2577</v>
      </c>
      <c r="K1946" s="5" t="s">
        <v>33</v>
      </c>
      <c r="L1946" s="5">
        <v>74863</v>
      </c>
      <c r="M1946" s="5">
        <v>209767</v>
      </c>
      <c r="N1946" s="5">
        <v>31515</v>
      </c>
      <c r="O1946" s="5">
        <v>5282</v>
      </c>
      <c r="P1946" s="5">
        <v>4027</v>
      </c>
      <c r="Q1946" s="5" t="s">
        <v>33</v>
      </c>
      <c r="R1946" s="5" t="s">
        <v>33</v>
      </c>
      <c r="S1946" s="5">
        <v>9757</v>
      </c>
      <c r="T1946" s="5">
        <v>13644</v>
      </c>
      <c r="U1946" s="5">
        <v>10429</v>
      </c>
      <c r="V1946" s="5">
        <v>1423</v>
      </c>
      <c r="W1946" s="5">
        <v>198</v>
      </c>
      <c r="X1946" s="5">
        <v>57470</v>
      </c>
      <c r="Y1946" s="5">
        <v>373</v>
      </c>
    </row>
    <row r="1947" spans="1:25" x14ac:dyDescent="0.3">
      <c r="A1947" s="1">
        <v>4057087</v>
      </c>
      <c r="B1947" s="1" t="s">
        <v>23</v>
      </c>
      <c r="C1947" s="2"/>
      <c r="D1947" s="4" t="s">
        <v>93</v>
      </c>
      <c r="E1947" s="4">
        <v>4057087</v>
      </c>
      <c r="F1947" s="5">
        <v>750</v>
      </c>
      <c r="G1947" s="5">
        <v>50958</v>
      </c>
      <c r="H1947" s="5">
        <v>19272</v>
      </c>
      <c r="I1947" s="5">
        <v>38693</v>
      </c>
      <c r="J1947" s="5">
        <v>8306</v>
      </c>
      <c r="K1947" s="5" t="s">
        <v>33</v>
      </c>
      <c r="L1947" s="5">
        <v>117979</v>
      </c>
      <c r="M1947" s="5">
        <v>204363</v>
      </c>
      <c r="N1947" s="5">
        <v>26572</v>
      </c>
      <c r="O1947" s="5">
        <v>4278</v>
      </c>
      <c r="P1947" s="5">
        <v>3332</v>
      </c>
      <c r="Q1947" s="5" t="s">
        <v>33</v>
      </c>
      <c r="R1947" s="5" t="s">
        <v>33</v>
      </c>
      <c r="S1947" s="5">
        <v>8836</v>
      </c>
      <c r="T1947" s="5">
        <v>12346</v>
      </c>
      <c r="U1947" s="5">
        <v>11239</v>
      </c>
      <c r="V1947" s="5">
        <v>263</v>
      </c>
      <c r="W1947" s="5">
        <v>178</v>
      </c>
      <c r="X1947" s="5">
        <v>53145</v>
      </c>
      <c r="Y1947" s="5">
        <v>733</v>
      </c>
    </row>
    <row r="1948" spans="1:25" x14ac:dyDescent="0.3">
      <c r="A1948" s="1">
        <v>4057087</v>
      </c>
      <c r="B1948" s="1" t="s">
        <v>24</v>
      </c>
      <c r="C1948" s="2"/>
      <c r="D1948" s="4" t="s">
        <v>93</v>
      </c>
      <c r="E1948" s="4">
        <v>4057087</v>
      </c>
      <c r="F1948" s="5">
        <v>2093</v>
      </c>
      <c r="G1948" s="5">
        <v>48197</v>
      </c>
      <c r="H1948" s="5">
        <v>20490</v>
      </c>
      <c r="I1948" s="5">
        <v>33322</v>
      </c>
      <c r="J1948" s="5">
        <v>6027</v>
      </c>
      <c r="K1948" s="5" t="s">
        <v>33</v>
      </c>
      <c r="L1948" s="5">
        <v>110129</v>
      </c>
      <c r="M1948" s="5">
        <v>202240</v>
      </c>
      <c r="N1948" s="5">
        <v>24829</v>
      </c>
      <c r="O1948" s="5">
        <v>2901</v>
      </c>
      <c r="P1948" s="5">
        <v>3171</v>
      </c>
      <c r="Q1948" s="5" t="s">
        <v>33</v>
      </c>
      <c r="R1948" s="5" t="s">
        <v>33</v>
      </c>
      <c r="S1948" s="5">
        <v>8967</v>
      </c>
      <c r="T1948" s="5">
        <v>12356</v>
      </c>
      <c r="U1948" s="5">
        <v>10323</v>
      </c>
      <c r="V1948" s="5">
        <v>129</v>
      </c>
      <c r="W1948" s="5">
        <v>52</v>
      </c>
      <c r="X1948" s="5">
        <v>51554</v>
      </c>
      <c r="Y1948" s="5">
        <v>559</v>
      </c>
    </row>
    <row r="1949" spans="1:25" x14ac:dyDescent="0.3">
      <c r="A1949" s="1">
        <v>4057087</v>
      </c>
      <c r="B1949" s="1" t="s">
        <v>25</v>
      </c>
      <c r="C1949" s="2"/>
      <c r="D1949" s="4" t="s">
        <v>93</v>
      </c>
      <c r="E1949" s="4">
        <v>4057087</v>
      </c>
      <c r="F1949" s="5">
        <v>982</v>
      </c>
      <c r="G1949" s="5">
        <v>45409</v>
      </c>
      <c r="H1949" s="5">
        <v>11581</v>
      </c>
      <c r="I1949" s="5">
        <v>35978</v>
      </c>
      <c r="J1949" s="5">
        <v>4929</v>
      </c>
      <c r="K1949" s="5" t="s">
        <v>33</v>
      </c>
      <c r="L1949" s="5">
        <v>98881</v>
      </c>
      <c r="M1949" s="5">
        <v>194080</v>
      </c>
      <c r="N1949" s="5">
        <v>29703</v>
      </c>
      <c r="O1949" s="5">
        <v>2783</v>
      </c>
      <c r="P1949" s="5">
        <v>3481</v>
      </c>
      <c r="Q1949" s="5" t="s">
        <v>33</v>
      </c>
      <c r="R1949" s="5" t="s">
        <v>33</v>
      </c>
      <c r="S1949" s="5">
        <v>9664</v>
      </c>
      <c r="T1949" s="5">
        <v>13365</v>
      </c>
      <c r="U1949" s="5">
        <v>10344</v>
      </c>
      <c r="V1949" s="5">
        <v>187</v>
      </c>
      <c r="W1949" s="5">
        <v>63</v>
      </c>
      <c r="X1949" s="5">
        <v>40665</v>
      </c>
      <c r="Y1949" s="5">
        <v>549</v>
      </c>
    </row>
    <row r="1950" spans="1:25" x14ac:dyDescent="0.3">
      <c r="A1950" s="1">
        <v>4057087</v>
      </c>
      <c r="B1950" s="1" t="s">
        <v>26</v>
      </c>
      <c r="C1950" s="2"/>
      <c r="D1950" s="4" t="s">
        <v>93</v>
      </c>
      <c r="E1950" s="4">
        <v>4057087</v>
      </c>
      <c r="F1950" s="5">
        <v>879</v>
      </c>
      <c r="G1950" s="5">
        <v>33062</v>
      </c>
      <c r="H1950" s="5">
        <v>13255</v>
      </c>
      <c r="I1950" s="5">
        <v>22336</v>
      </c>
      <c r="J1950" s="5">
        <v>6964</v>
      </c>
      <c r="K1950" s="5" t="s">
        <v>33</v>
      </c>
      <c r="L1950" s="5">
        <v>76496</v>
      </c>
      <c r="M1950" s="5">
        <v>213003</v>
      </c>
      <c r="N1950" s="5">
        <v>27991</v>
      </c>
      <c r="O1950" s="5">
        <v>3725</v>
      </c>
      <c r="P1950" s="5">
        <v>3002</v>
      </c>
      <c r="Q1950" s="5" t="s">
        <v>33</v>
      </c>
      <c r="R1950" s="5" t="s">
        <v>33</v>
      </c>
      <c r="S1950" s="5">
        <v>8863</v>
      </c>
      <c r="T1950" s="5">
        <v>12335</v>
      </c>
      <c r="U1950" s="5">
        <v>8921</v>
      </c>
      <c r="V1950" s="5">
        <v>437</v>
      </c>
      <c r="W1950" s="5">
        <v>25</v>
      </c>
      <c r="X1950" s="5">
        <v>41211</v>
      </c>
      <c r="Y1950" s="5">
        <v>566</v>
      </c>
    </row>
    <row r="1951" spans="1:25" x14ac:dyDescent="0.3">
      <c r="A1951" s="1">
        <v>4057087</v>
      </c>
      <c r="B1951" s="1" t="s">
        <v>27</v>
      </c>
      <c r="C1951" s="2"/>
      <c r="D1951" s="4" t="s">
        <v>93</v>
      </c>
      <c r="E1951" s="4">
        <v>4057087</v>
      </c>
      <c r="F1951" s="5" t="s">
        <v>33</v>
      </c>
      <c r="G1951" s="5" t="s">
        <v>33</v>
      </c>
      <c r="H1951" s="5" t="s">
        <v>33</v>
      </c>
      <c r="I1951" s="5" t="s">
        <v>33</v>
      </c>
      <c r="J1951" s="5" t="s">
        <v>33</v>
      </c>
      <c r="K1951" s="5" t="s">
        <v>33</v>
      </c>
      <c r="L1951" s="5" t="s">
        <v>33</v>
      </c>
      <c r="M1951" s="5" t="s">
        <v>33</v>
      </c>
      <c r="N1951" s="5" t="s">
        <v>33</v>
      </c>
      <c r="O1951" s="5" t="s">
        <v>33</v>
      </c>
      <c r="P1951" s="5" t="s">
        <v>33</v>
      </c>
      <c r="Q1951" s="5" t="s">
        <v>33</v>
      </c>
      <c r="R1951" s="5" t="s">
        <v>33</v>
      </c>
      <c r="S1951" s="5" t="s">
        <v>33</v>
      </c>
      <c r="T1951" s="5" t="s">
        <v>33</v>
      </c>
      <c r="U1951" s="5" t="s">
        <v>33</v>
      </c>
      <c r="V1951" s="5" t="s">
        <v>33</v>
      </c>
      <c r="W1951" s="5" t="s">
        <v>33</v>
      </c>
      <c r="X1951" s="5" t="s">
        <v>33</v>
      </c>
      <c r="Y1951" s="5" t="s">
        <v>33</v>
      </c>
    </row>
    <row r="1952" spans="1:25" x14ac:dyDescent="0.3">
      <c r="A1952" s="1">
        <v>4057087</v>
      </c>
      <c r="B1952" s="1" t="s">
        <v>28</v>
      </c>
      <c r="C1952" s="2"/>
      <c r="D1952" s="4" t="s">
        <v>93</v>
      </c>
      <c r="E1952" s="4">
        <v>4057087</v>
      </c>
      <c r="F1952" s="5" t="s">
        <v>33</v>
      </c>
      <c r="G1952" s="5" t="s">
        <v>33</v>
      </c>
      <c r="H1952" s="5" t="s">
        <v>33</v>
      </c>
      <c r="I1952" s="5" t="s">
        <v>33</v>
      </c>
      <c r="J1952" s="5" t="s">
        <v>33</v>
      </c>
      <c r="K1952" s="5" t="s">
        <v>33</v>
      </c>
      <c r="L1952" s="5" t="s">
        <v>33</v>
      </c>
      <c r="M1952" s="5" t="s">
        <v>33</v>
      </c>
      <c r="N1952" s="5" t="s">
        <v>33</v>
      </c>
      <c r="O1952" s="5" t="s">
        <v>33</v>
      </c>
      <c r="P1952" s="5" t="s">
        <v>33</v>
      </c>
      <c r="Q1952" s="5" t="s">
        <v>33</v>
      </c>
      <c r="R1952" s="5" t="s">
        <v>33</v>
      </c>
      <c r="S1952" s="5" t="s">
        <v>33</v>
      </c>
      <c r="T1952" s="5" t="s">
        <v>33</v>
      </c>
      <c r="U1952" s="5" t="s">
        <v>33</v>
      </c>
      <c r="V1952" s="5" t="s">
        <v>33</v>
      </c>
      <c r="W1952" s="5" t="s">
        <v>33</v>
      </c>
      <c r="X1952" s="5" t="s">
        <v>33</v>
      </c>
      <c r="Y1952" s="5" t="s">
        <v>33</v>
      </c>
    </row>
    <row r="1953" spans="1:25" x14ac:dyDescent="0.3">
      <c r="A1953" s="1">
        <v>4057087</v>
      </c>
      <c r="B1953" s="1" t="s">
        <v>29</v>
      </c>
      <c r="C1953" s="2"/>
      <c r="D1953" s="4" t="s">
        <v>93</v>
      </c>
      <c r="E1953" s="4">
        <v>4057087</v>
      </c>
      <c r="F1953" s="5" t="s">
        <v>33</v>
      </c>
      <c r="G1953" s="5" t="s">
        <v>33</v>
      </c>
      <c r="H1953" s="5" t="s">
        <v>33</v>
      </c>
      <c r="I1953" s="5" t="s">
        <v>33</v>
      </c>
      <c r="J1953" s="5" t="s">
        <v>33</v>
      </c>
      <c r="K1953" s="5" t="s">
        <v>33</v>
      </c>
      <c r="L1953" s="5" t="s">
        <v>33</v>
      </c>
      <c r="M1953" s="5" t="s">
        <v>33</v>
      </c>
      <c r="N1953" s="5" t="s">
        <v>33</v>
      </c>
      <c r="O1953" s="5" t="s">
        <v>33</v>
      </c>
      <c r="P1953" s="5" t="s">
        <v>33</v>
      </c>
      <c r="Q1953" s="5" t="s">
        <v>33</v>
      </c>
      <c r="R1953" s="5" t="s">
        <v>33</v>
      </c>
      <c r="S1953" s="5" t="s">
        <v>33</v>
      </c>
      <c r="T1953" s="5" t="s">
        <v>33</v>
      </c>
      <c r="U1953" s="5" t="s">
        <v>33</v>
      </c>
      <c r="V1953" s="5" t="s">
        <v>33</v>
      </c>
      <c r="W1953" s="5" t="s">
        <v>33</v>
      </c>
      <c r="X1953" s="5" t="s">
        <v>33</v>
      </c>
      <c r="Y1953" s="5" t="s">
        <v>33</v>
      </c>
    </row>
    <row r="1954" spans="1:25" x14ac:dyDescent="0.3">
      <c r="A1954" s="1">
        <v>4057087</v>
      </c>
      <c r="B1954" s="1" t="s">
        <v>30</v>
      </c>
      <c r="C1954" s="2"/>
      <c r="D1954" s="4" t="s">
        <v>93</v>
      </c>
      <c r="E1954" s="4">
        <v>4057087</v>
      </c>
      <c r="F1954" s="5" t="s">
        <v>33</v>
      </c>
      <c r="G1954" s="5" t="s">
        <v>33</v>
      </c>
      <c r="H1954" s="5" t="s">
        <v>33</v>
      </c>
      <c r="I1954" s="5" t="s">
        <v>33</v>
      </c>
      <c r="J1954" s="5" t="s">
        <v>33</v>
      </c>
      <c r="K1954" s="5" t="s">
        <v>33</v>
      </c>
      <c r="L1954" s="5" t="s">
        <v>33</v>
      </c>
      <c r="M1954" s="5" t="s">
        <v>33</v>
      </c>
      <c r="N1954" s="5" t="s">
        <v>33</v>
      </c>
      <c r="O1954" s="5" t="s">
        <v>33</v>
      </c>
      <c r="P1954" s="5" t="s">
        <v>33</v>
      </c>
      <c r="Q1954" s="5" t="s">
        <v>33</v>
      </c>
      <c r="R1954" s="5" t="s">
        <v>33</v>
      </c>
      <c r="S1954" s="5" t="s">
        <v>33</v>
      </c>
      <c r="T1954" s="5" t="s">
        <v>33</v>
      </c>
      <c r="U1954" s="5" t="s">
        <v>33</v>
      </c>
      <c r="V1954" s="5" t="s">
        <v>33</v>
      </c>
      <c r="W1954" s="5" t="s">
        <v>33</v>
      </c>
      <c r="X1954" s="5" t="s">
        <v>33</v>
      </c>
      <c r="Y1954" s="5" t="s">
        <v>33</v>
      </c>
    </row>
    <row r="1955" spans="1:25" x14ac:dyDescent="0.3">
      <c r="A1955" s="1">
        <v>4057087</v>
      </c>
      <c r="B1955" s="1" t="s">
        <v>31</v>
      </c>
      <c r="C1955" s="2"/>
      <c r="D1955" s="4" t="s">
        <v>93</v>
      </c>
      <c r="E1955" s="4">
        <v>4057087</v>
      </c>
      <c r="F1955" s="5" t="s">
        <v>33</v>
      </c>
      <c r="G1955" s="5" t="s">
        <v>33</v>
      </c>
      <c r="H1955" s="5" t="s">
        <v>33</v>
      </c>
      <c r="I1955" s="5" t="s">
        <v>33</v>
      </c>
      <c r="J1955" s="5" t="s">
        <v>33</v>
      </c>
      <c r="K1955" s="5" t="s">
        <v>33</v>
      </c>
      <c r="L1955" s="5" t="s">
        <v>33</v>
      </c>
      <c r="M1955" s="5" t="s">
        <v>33</v>
      </c>
      <c r="N1955" s="5" t="s">
        <v>33</v>
      </c>
      <c r="O1955" s="5" t="s">
        <v>33</v>
      </c>
      <c r="P1955" s="5" t="s">
        <v>33</v>
      </c>
      <c r="Q1955" s="5" t="s">
        <v>33</v>
      </c>
      <c r="R1955" s="5" t="s">
        <v>33</v>
      </c>
      <c r="S1955" s="5" t="s">
        <v>33</v>
      </c>
      <c r="T1955" s="5" t="s">
        <v>33</v>
      </c>
      <c r="U1955" s="5" t="s">
        <v>33</v>
      </c>
      <c r="V1955" s="5" t="s">
        <v>33</v>
      </c>
      <c r="W1955" s="5" t="s">
        <v>33</v>
      </c>
      <c r="X1955" s="5" t="s">
        <v>33</v>
      </c>
      <c r="Y1955" s="5" t="s">
        <v>33</v>
      </c>
    </row>
    <row r="1956" spans="1:25" x14ac:dyDescent="0.3">
      <c r="A1956" s="1">
        <v>4674873</v>
      </c>
      <c r="B1956" s="1" t="s">
        <v>0</v>
      </c>
      <c r="C1956" s="2"/>
      <c r="D1956" s="4" t="s">
        <v>94</v>
      </c>
      <c r="E1956" s="4">
        <v>4674873</v>
      </c>
      <c r="F1956" s="5">
        <v>0</v>
      </c>
      <c r="G1956" s="5">
        <v>0</v>
      </c>
      <c r="H1956" s="5">
        <v>305</v>
      </c>
      <c r="I1956" s="5">
        <v>0</v>
      </c>
      <c r="J1956" s="5">
        <v>0</v>
      </c>
      <c r="K1956" s="5">
        <v>0</v>
      </c>
      <c r="L1956" s="5">
        <v>305</v>
      </c>
      <c r="M1956" s="5">
        <v>0</v>
      </c>
      <c r="N1956" s="5">
        <v>0</v>
      </c>
      <c r="O1956" s="5">
        <v>55</v>
      </c>
      <c r="P1956" s="5">
        <v>36</v>
      </c>
      <c r="Q1956" s="5">
        <v>0</v>
      </c>
      <c r="R1956" s="5">
        <v>0</v>
      </c>
      <c r="S1956" s="5">
        <v>0</v>
      </c>
      <c r="T1956" s="5">
        <v>0</v>
      </c>
      <c r="U1956" s="5">
        <v>0</v>
      </c>
      <c r="V1956" s="5">
        <v>0</v>
      </c>
      <c r="W1956" s="5">
        <v>0</v>
      </c>
      <c r="X1956" s="5">
        <v>415</v>
      </c>
      <c r="Y1956" s="5">
        <v>3</v>
      </c>
    </row>
    <row r="1957" spans="1:25" x14ac:dyDescent="0.3">
      <c r="A1957" s="1">
        <v>4674873</v>
      </c>
      <c r="B1957" s="1" t="s">
        <v>1</v>
      </c>
      <c r="C1957" s="2"/>
      <c r="D1957" s="4" t="s">
        <v>94</v>
      </c>
      <c r="E1957" s="4">
        <v>4674873</v>
      </c>
      <c r="F1957" s="5">
        <v>0</v>
      </c>
      <c r="G1957" s="5">
        <v>0</v>
      </c>
      <c r="H1957" s="5">
        <v>0</v>
      </c>
      <c r="I1957" s="5">
        <v>0</v>
      </c>
      <c r="J1957" s="5">
        <v>0</v>
      </c>
      <c r="K1957" s="5">
        <v>0</v>
      </c>
      <c r="L1957" s="5">
        <v>0</v>
      </c>
      <c r="M1957" s="5">
        <v>0</v>
      </c>
      <c r="N1957" s="5">
        <v>0</v>
      </c>
      <c r="O1957" s="5">
        <v>49</v>
      </c>
      <c r="P1957" s="5">
        <v>23</v>
      </c>
      <c r="Q1957" s="5">
        <v>0</v>
      </c>
      <c r="R1957" s="5">
        <v>0</v>
      </c>
      <c r="S1957" s="5">
        <v>0</v>
      </c>
      <c r="T1957" s="5">
        <v>0</v>
      </c>
      <c r="U1957" s="5">
        <v>0</v>
      </c>
      <c r="V1957" s="5">
        <v>0</v>
      </c>
      <c r="W1957" s="5">
        <v>0</v>
      </c>
      <c r="X1957" s="5">
        <v>421</v>
      </c>
      <c r="Y1957" s="5">
        <v>3</v>
      </c>
    </row>
    <row r="1958" spans="1:25" x14ac:dyDescent="0.3">
      <c r="A1958" s="1">
        <v>4674873</v>
      </c>
      <c r="B1958" s="1" t="s">
        <v>2</v>
      </c>
      <c r="C1958" s="2"/>
      <c r="D1958" s="4" t="s">
        <v>94</v>
      </c>
      <c r="E1958" s="4">
        <v>4674873</v>
      </c>
      <c r="F1958" s="5">
        <v>0</v>
      </c>
      <c r="G1958" s="5">
        <v>0</v>
      </c>
      <c r="H1958" s="5">
        <v>9</v>
      </c>
      <c r="I1958" s="5">
        <v>0</v>
      </c>
      <c r="J1958" s="5">
        <v>0</v>
      </c>
      <c r="K1958" s="5">
        <v>0</v>
      </c>
      <c r="L1958" s="5">
        <v>9</v>
      </c>
      <c r="M1958" s="5">
        <v>0</v>
      </c>
      <c r="N1958" s="5">
        <v>0</v>
      </c>
      <c r="O1958" s="5">
        <v>44</v>
      </c>
      <c r="P1958" s="5">
        <v>90</v>
      </c>
      <c r="Q1958" s="5">
        <v>0</v>
      </c>
      <c r="R1958" s="5">
        <v>0</v>
      </c>
      <c r="S1958" s="5">
        <v>0</v>
      </c>
      <c r="T1958" s="5">
        <v>0</v>
      </c>
      <c r="U1958" s="5">
        <v>0</v>
      </c>
      <c r="V1958" s="5">
        <v>0</v>
      </c>
      <c r="W1958" s="5">
        <v>0</v>
      </c>
      <c r="X1958" s="5">
        <v>456</v>
      </c>
      <c r="Y1958" s="5">
        <v>3</v>
      </c>
    </row>
    <row r="1959" spans="1:25" x14ac:dyDescent="0.3">
      <c r="A1959" s="1">
        <v>4674873</v>
      </c>
      <c r="B1959" s="1" t="s">
        <v>3</v>
      </c>
      <c r="C1959" s="2"/>
      <c r="D1959" s="4" t="s">
        <v>94</v>
      </c>
      <c r="E1959" s="4">
        <v>4674873</v>
      </c>
      <c r="F1959" s="5">
        <v>0</v>
      </c>
      <c r="G1959" s="5">
        <v>0</v>
      </c>
      <c r="H1959" s="5">
        <v>29</v>
      </c>
      <c r="I1959" s="5">
        <v>0</v>
      </c>
      <c r="J1959" s="5">
        <v>0</v>
      </c>
      <c r="K1959" s="5">
        <v>0</v>
      </c>
      <c r="L1959" s="5">
        <v>29</v>
      </c>
      <c r="M1959" s="5">
        <v>0</v>
      </c>
      <c r="N1959" s="5">
        <v>0</v>
      </c>
      <c r="O1959" s="5">
        <v>35</v>
      </c>
      <c r="P1959" s="5">
        <v>19</v>
      </c>
      <c r="Q1959" s="5">
        <v>0</v>
      </c>
      <c r="R1959" s="5">
        <v>0</v>
      </c>
      <c r="S1959" s="5">
        <v>0</v>
      </c>
      <c r="T1959" s="5">
        <v>0</v>
      </c>
      <c r="U1959" s="5">
        <v>0</v>
      </c>
      <c r="V1959" s="5">
        <v>0</v>
      </c>
      <c r="W1959" s="5">
        <v>0</v>
      </c>
      <c r="X1959" s="5">
        <v>112</v>
      </c>
      <c r="Y1959" s="5">
        <v>1</v>
      </c>
    </row>
    <row r="1960" spans="1:25" x14ac:dyDescent="0.3">
      <c r="A1960" s="1">
        <v>4674873</v>
      </c>
      <c r="B1960" s="1" t="s">
        <v>4</v>
      </c>
      <c r="C1960" s="2"/>
      <c r="D1960" s="4" t="s">
        <v>94</v>
      </c>
      <c r="E1960" s="4">
        <v>4674873</v>
      </c>
      <c r="F1960" s="5" t="s">
        <v>33</v>
      </c>
      <c r="G1960" s="5" t="s">
        <v>33</v>
      </c>
      <c r="H1960" s="5" t="s">
        <v>33</v>
      </c>
      <c r="I1960" s="5" t="s">
        <v>33</v>
      </c>
      <c r="J1960" s="5" t="s">
        <v>33</v>
      </c>
      <c r="K1960" s="5" t="s">
        <v>33</v>
      </c>
      <c r="L1960" s="5" t="s">
        <v>33</v>
      </c>
      <c r="M1960" s="5" t="s">
        <v>33</v>
      </c>
      <c r="N1960" s="5" t="s">
        <v>33</v>
      </c>
      <c r="O1960" s="5" t="s">
        <v>33</v>
      </c>
      <c r="P1960" s="5" t="s">
        <v>33</v>
      </c>
      <c r="Q1960" s="5" t="s">
        <v>33</v>
      </c>
      <c r="R1960" s="5" t="s">
        <v>33</v>
      </c>
      <c r="S1960" s="5" t="s">
        <v>33</v>
      </c>
      <c r="T1960" s="5" t="s">
        <v>33</v>
      </c>
      <c r="U1960" s="5" t="s">
        <v>33</v>
      </c>
      <c r="V1960" s="5" t="s">
        <v>33</v>
      </c>
      <c r="W1960" s="5" t="s">
        <v>33</v>
      </c>
      <c r="X1960" s="5" t="s">
        <v>33</v>
      </c>
      <c r="Y1960" s="5" t="s">
        <v>33</v>
      </c>
    </row>
    <row r="1961" spans="1:25" x14ac:dyDescent="0.3">
      <c r="A1961" s="1">
        <v>4674873</v>
      </c>
      <c r="B1961" s="1" t="s">
        <v>5</v>
      </c>
      <c r="C1961" s="2"/>
      <c r="D1961" s="4" t="s">
        <v>94</v>
      </c>
      <c r="E1961" s="4">
        <v>4674873</v>
      </c>
      <c r="F1961" s="5" t="s">
        <v>33</v>
      </c>
      <c r="G1961" s="5" t="s">
        <v>33</v>
      </c>
      <c r="H1961" s="5" t="s">
        <v>33</v>
      </c>
      <c r="I1961" s="5" t="s">
        <v>33</v>
      </c>
      <c r="J1961" s="5" t="s">
        <v>33</v>
      </c>
      <c r="K1961" s="5" t="s">
        <v>33</v>
      </c>
      <c r="L1961" s="5" t="s">
        <v>33</v>
      </c>
      <c r="M1961" s="5" t="s">
        <v>33</v>
      </c>
      <c r="N1961" s="5" t="s">
        <v>33</v>
      </c>
      <c r="O1961" s="5" t="s">
        <v>33</v>
      </c>
      <c r="P1961" s="5" t="s">
        <v>33</v>
      </c>
      <c r="Q1961" s="5" t="s">
        <v>33</v>
      </c>
      <c r="R1961" s="5" t="s">
        <v>33</v>
      </c>
      <c r="S1961" s="5" t="s">
        <v>33</v>
      </c>
      <c r="T1961" s="5" t="s">
        <v>33</v>
      </c>
      <c r="U1961" s="5" t="s">
        <v>33</v>
      </c>
      <c r="V1961" s="5" t="s">
        <v>33</v>
      </c>
      <c r="W1961" s="5" t="s">
        <v>33</v>
      </c>
      <c r="X1961" s="5" t="s">
        <v>33</v>
      </c>
      <c r="Y1961" s="5" t="s">
        <v>33</v>
      </c>
    </row>
    <row r="1962" spans="1:25" x14ac:dyDescent="0.3">
      <c r="A1962" s="1">
        <v>4674873</v>
      </c>
      <c r="B1962" s="1" t="s">
        <v>6</v>
      </c>
      <c r="C1962" s="2"/>
      <c r="D1962" s="4" t="s">
        <v>94</v>
      </c>
      <c r="E1962" s="4">
        <v>4674873</v>
      </c>
      <c r="F1962" s="5" t="s">
        <v>33</v>
      </c>
      <c r="G1962" s="5" t="s">
        <v>33</v>
      </c>
      <c r="H1962" s="5" t="s">
        <v>33</v>
      </c>
      <c r="I1962" s="5" t="s">
        <v>33</v>
      </c>
      <c r="J1962" s="5" t="s">
        <v>33</v>
      </c>
      <c r="K1962" s="5" t="s">
        <v>33</v>
      </c>
      <c r="L1962" s="5" t="s">
        <v>33</v>
      </c>
      <c r="M1962" s="5" t="s">
        <v>33</v>
      </c>
      <c r="N1962" s="5" t="s">
        <v>33</v>
      </c>
      <c r="O1962" s="5" t="s">
        <v>33</v>
      </c>
      <c r="P1962" s="5" t="s">
        <v>33</v>
      </c>
      <c r="Q1962" s="5" t="s">
        <v>33</v>
      </c>
      <c r="R1962" s="5" t="s">
        <v>33</v>
      </c>
      <c r="S1962" s="5" t="s">
        <v>33</v>
      </c>
      <c r="T1962" s="5" t="s">
        <v>33</v>
      </c>
      <c r="U1962" s="5" t="s">
        <v>33</v>
      </c>
      <c r="V1962" s="5" t="s">
        <v>33</v>
      </c>
      <c r="W1962" s="5" t="s">
        <v>33</v>
      </c>
      <c r="X1962" s="5" t="s">
        <v>33</v>
      </c>
      <c r="Y1962" s="5" t="s">
        <v>33</v>
      </c>
    </row>
    <row r="1963" spans="1:25" x14ac:dyDescent="0.3">
      <c r="A1963" s="1">
        <v>4674873</v>
      </c>
      <c r="B1963" s="1" t="s">
        <v>7</v>
      </c>
      <c r="C1963" s="2"/>
      <c r="D1963" s="4" t="s">
        <v>94</v>
      </c>
      <c r="E1963" s="4">
        <v>4674873</v>
      </c>
      <c r="F1963" s="5" t="s">
        <v>33</v>
      </c>
      <c r="G1963" s="5" t="s">
        <v>33</v>
      </c>
      <c r="H1963" s="5" t="s">
        <v>33</v>
      </c>
      <c r="I1963" s="5" t="s">
        <v>33</v>
      </c>
      <c r="J1963" s="5" t="s">
        <v>33</v>
      </c>
      <c r="K1963" s="5" t="s">
        <v>33</v>
      </c>
      <c r="L1963" s="5" t="s">
        <v>33</v>
      </c>
      <c r="M1963" s="5" t="s">
        <v>33</v>
      </c>
      <c r="N1963" s="5" t="s">
        <v>33</v>
      </c>
      <c r="O1963" s="5" t="s">
        <v>33</v>
      </c>
      <c r="P1963" s="5" t="s">
        <v>33</v>
      </c>
      <c r="Q1963" s="5" t="s">
        <v>33</v>
      </c>
      <c r="R1963" s="5" t="s">
        <v>33</v>
      </c>
      <c r="S1963" s="5" t="s">
        <v>33</v>
      </c>
      <c r="T1963" s="5" t="s">
        <v>33</v>
      </c>
      <c r="U1963" s="5" t="s">
        <v>33</v>
      </c>
      <c r="V1963" s="5" t="s">
        <v>33</v>
      </c>
      <c r="W1963" s="5" t="s">
        <v>33</v>
      </c>
      <c r="X1963" s="5" t="s">
        <v>33</v>
      </c>
      <c r="Y1963" s="5" t="s">
        <v>33</v>
      </c>
    </row>
    <row r="1964" spans="1:25" x14ac:dyDescent="0.3">
      <c r="A1964" s="1">
        <v>4674873</v>
      </c>
      <c r="B1964" s="1" t="s">
        <v>8</v>
      </c>
      <c r="C1964" s="2"/>
      <c r="D1964" s="4" t="s">
        <v>94</v>
      </c>
      <c r="E1964" s="4">
        <v>4674873</v>
      </c>
      <c r="F1964" s="5" t="s">
        <v>33</v>
      </c>
      <c r="G1964" s="5" t="s">
        <v>33</v>
      </c>
      <c r="H1964" s="5" t="s">
        <v>33</v>
      </c>
      <c r="I1964" s="5" t="s">
        <v>33</v>
      </c>
      <c r="J1964" s="5" t="s">
        <v>33</v>
      </c>
      <c r="K1964" s="5" t="s">
        <v>33</v>
      </c>
      <c r="L1964" s="5" t="s">
        <v>33</v>
      </c>
      <c r="M1964" s="5" t="s">
        <v>33</v>
      </c>
      <c r="N1964" s="5" t="s">
        <v>33</v>
      </c>
      <c r="O1964" s="5" t="s">
        <v>33</v>
      </c>
      <c r="P1964" s="5" t="s">
        <v>33</v>
      </c>
      <c r="Q1964" s="5" t="s">
        <v>33</v>
      </c>
      <c r="R1964" s="5" t="s">
        <v>33</v>
      </c>
      <c r="S1964" s="5" t="s">
        <v>33</v>
      </c>
      <c r="T1964" s="5" t="s">
        <v>33</v>
      </c>
      <c r="U1964" s="5" t="s">
        <v>33</v>
      </c>
      <c r="V1964" s="5" t="s">
        <v>33</v>
      </c>
      <c r="W1964" s="5" t="s">
        <v>33</v>
      </c>
      <c r="X1964" s="5" t="s">
        <v>33</v>
      </c>
      <c r="Y1964" s="5" t="s">
        <v>33</v>
      </c>
    </row>
    <row r="1965" spans="1:25" x14ac:dyDescent="0.3">
      <c r="A1965" s="1">
        <v>4674873</v>
      </c>
      <c r="B1965" s="1" t="s">
        <v>9</v>
      </c>
      <c r="C1965" s="2"/>
      <c r="D1965" s="4" t="s">
        <v>94</v>
      </c>
      <c r="E1965" s="4">
        <v>4674873</v>
      </c>
      <c r="F1965" s="5" t="s">
        <v>33</v>
      </c>
      <c r="G1965" s="5" t="s">
        <v>33</v>
      </c>
      <c r="H1965" s="5" t="s">
        <v>33</v>
      </c>
      <c r="I1965" s="5" t="s">
        <v>33</v>
      </c>
      <c r="J1965" s="5" t="s">
        <v>33</v>
      </c>
      <c r="K1965" s="5" t="s">
        <v>33</v>
      </c>
      <c r="L1965" s="5" t="s">
        <v>33</v>
      </c>
      <c r="M1965" s="5" t="s">
        <v>33</v>
      </c>
      <c r="N1965" s="5" t="s">
        <v>33</v>
      </c>
      <c r="O1965" s="5" t="s">
        <v>33</v>
      </c>
      <c r="P1965" s="5" t="s">
        <v>33</v>
      </c>
      <c r="Q1965" s="5" t="s">
        <v>33</v>
      </c>
      <c r="R1965" s="5" t="s">
        <v>33</v>
      </c>
      <c r="S1965" s="5" t="s">
        <v>33</v>
      </c>
      <c r="T1965" s="5" t="s">
        <v>33</v>
      </c>
      <c r="U1965" s="5" t="s">
        <v>33</v>
      </c>
      <c r="V1965" s="5" t="s">
        <v>33</v>
      </c>
      <c r="W1965" s="5" t="s">
        <v>33</v>
      </c>
      <c r="X1965" s="5" t="s">
        <v>33</v>
      </c>
      <c r="Y1965" s="5" t="s">
        <v>33</v>
      </c>
    </row>
    <row r="1966" spans="1:25" x14ac:dyDescent="0.3">
      <c r="A1966" s="1">
        <v>4674873</v>
      </c>
      <c r="B1966" s="1" t="s">
        <v>10</v>
      </c>
      <c r="C1966" s="2"/>
      <c r="D1966" s="4" t="s">
        <v>94</v>
      </c>
      <c r="E1966" s="4">
        <v>4674873</v>
      </c>
      <c r="F1966" s="5" t="s">
        <v>33</v>
      </c>
      <c r="G1966" s="5" t="s">
        <v>33</v>
      </c>
      <c r="H1966" s="5" t="s">
        <v>33</v>
      </c>
      <c r="I1966" s="5" t="s">
        <v>33</v>
      </c>
      <c r="J1966" s="5" t="s">
        <v>33</v>
      </c>
      <c r="K1966" s="5" t="s">
        <v>33</v>
      </c>
      <c r="L1966" s="5" t="s">
        <v>33</v>
      </c>
      <c r="M1966" s="5" t="s">
        <v>33</v>
      </c>
      <c r="N1966" s="5" t="s">
        <v>33</v>
      </c>
      <c r="O1966" s="5" t="s">
        <v>33</v>
      </c>
      <c r="P1966" s="5" t="s">
        <v>33</v>
      </c>
      <c r="Q1966" s="5" t="s">
        <v>33</v>
      </c>
      <c r="R1966" s="5" t="s">
        <v>33</v>
      </c>
      <c r="S1966" s="5" t="s">
        <v>33</v>
      </c>
      <c r="T1966" s="5" t="s">
        <v>33</v>
      </c>
      <c r="U1966" s="5" t="s">
        <v>33</v>
      </c>
      <c r="V1966" s="5" t="s">
        <v>33</v>
      </c>
      <c r="W1966" s="5" t="s">
        <v>33</v>
      </c>
      <c r="X1966" s="5" t="s">
        <v>33</v>
      </c>
      <c r="Y1966" s="5" t="s">
        <v>33</v>
      </c>
    </row>
    <row r="1967" spans="1:25" x14ac:dyDescent="0.3">
      <c r="A1967" s="1">
        <v>4674873</v>
      </c>
      <c r="B1967" s="1" t="s">
        <v>11</v>
      </c>
      <c r="C1967" s="2"/>
      <c r="D1967" s="4" t="s">
        <v>94</v>
      </c>
      <c r="E1967" s="4">
        <v>4674873</v>
      </c>
      <c r="F1967" s="5" t="s">
        <v>33</v>
      </c>
      <c r="G1967" s="5" t="s">
        <v>33</v>
      </c>
      <c r="H1967" s="5" t="s">
        <v>33</v>
      </c>
      <c r="I1967" s="5" t="s">
        <v>33</v>
      </c>
      <c r="J1967" s="5" t="s">
        <v>33</v>
      </c>
      <c r="K1967" s="5" t="s">
        <v>33</v>
      </c>
      <c r="L1967" s="5" t="s">
        <v>33</v>
      </c>
      <c r="M1967" s="5" t="s">
        <v>33</v>
      </c>
      <c r="N1967" s="5" t="s">
        <v>33</v>
      </c>
      <c r="O1967" s="5" t="s">
        <v>33</v>
      </c>
      <c r="P1967" s="5" t="s">
        <v>33</v>
      </c>
      <c r="Q1967" s="5" t="s">
        <v>33</v>
      </c>
      <c r="R1967" s="5" t="s">
        <v>33</v>
      </c>
      <c r="S1967" s="5" t="s">
        <v>33</v>
      </c>
      <c r="T1967" s="5" t="s">
        <v>33</v>
      </c>
      <c r="U1967" s="5" t="s">
        <v>33</v>
      </c>
      <c r="V1967" s="5" t="s">
        <v>33</v>
      </c>
      <c r="W1967" s="5" t="s">
        <v>33</v>
      </c>
      <c r="X1967" s="5" t="s">
        <v>33</v>
      </c>
      <c r="Y1967" s="5" t="s">
        <v>33</v>
      </c>
    </row>
    <row r="1968" spans="1:25" x14ac:dyDescent="0.3">
      <c r="A1968" s="1">
        <v>4674873</v>
      </c>
      <c r="B1968" s="1" t="s">
        <v>12</v>
      </c>
      <c r="C1968" s="2"/>
      <c r="D1968" s="4" t="s">
        <v>94</v>
      </c>
      <c r="E1968" s="4">
        <v>4674873</v>
      </c>
      <c r="F1968" s="5" t="s">
        <v>33</v>
      </c>
      <c r="G1968" s="5" t="s">
        <v>33</v>
      </c>
      <c r="H1968" s="5" t="s">
        <v>33</v>
      </c>
      <c r="I1968" s="5" t="s">
        <v>33</v>
      </c>
      <c r="J1968" s="5" t="s">
        <v>33</v>
      </c>
      <c r="K1968" s="5" t="s">
        <v>33</v>
      </c>
      <c r="L1968" s="5" t="s">
        <v>33</v>
      </c>
      <c r="M1968" s="5" t="s">
        <v>33</v>
      </c>
      <c r="N1968" s="5" t="s">
        <v>33</v>
      </c>
      <c r="O1968" s="5" t="s">
        <v>33</v>
      </c>
      <c r="P1968" s="5" t="s">
        <v>33</v>
      </c>
      <c r="Q1968" s="5" t="s">
        <v>33</v>
      </c>
      <c r="R1968" s="5" t="s">
        <v>33</v>
      </c>
      <c r="S1968" s="5" t="s">
        <v>33</v>
      </c>
      <c r="T1968" s="5" t="s">
        <v>33</v>
      </c>
      <c r="U1968" s="5" t="s">
        <v>33</v>
      </c>
      <c r="V1968" s="5" t="s">
        <v>33</v>
      </c>
      <c r="W1968" s="5" t="s">
        <v>33</v>
      </c>
      <c r="X1968" s="5" t="s">
        <v>33</v>
      </c>
      <c r="Y1968" s="5" t="s">
        <v>33</v>
      </c>
    </row>
    <row r="1969" spans="1:25" x14ac:dyDescent="0.3">
      <c r="A1969" s="1">
        <v>4674873</v>
      </c>
      <c r="B1969" s="1" t="s">
        <v>13</v>
      </c>
      <c r="C1969" s="2"/>
      <c r="D1969" s="4" t="s">
        <v>94</v>
      </c>
      <c r="E1969" s="4">
        <v>4674873</v>
      </c>
      <c r="F1969" s="5" t="s">
        <v>33</v>
      </c>
      <c r="G1969" s="5" t="s">
        <v>33</v>
      </c>
      <c r="H1969" s="5" t="s">
        <v>33</v>
      </c>
      <c r="I1969" s="5" t="s">
        <v>33</v>
      </c>
      <c r="J1969" s="5" t="s">
        <v>33</v>
      </c>
      <c r="K1969" s="5" t="s">
        <v>33</v>
      </c>
      <c r="L1969" s="5" t="s">
        <v>33</v>
      </c>
      <c r="M1969" s="5" t="s">
        <v>33</v>
      </c>
      <c r="N1969" s="5" t="s">
        <v>33</v>
      </c>
      <c r="O1969" s="5" t="s">
        <v>33</v>
      </c>
      <c r="P1969" s="5" t="s">
        <v>33</v>
      </c>
      <c r="Q1969" s="5" t="s">
        <v>33</v>
      </c>
      <c r="R1969" s="5" t="s">
        <v>33</v>
      </c>
      <c r="S1969" s="5" t="s">
        <v>33</v>
      </c>
      <c r="T1969" s="5" t="s">
        <v>33</v>
      </c>
      <c r="U1969" s="5" t="s">
        <v>33</v>
      </c>
      <c r="V1969" s="5" t="s">
        <v>33</v>
      </c>
      <c r="W1969" s="5" t="s">
        <v>33</v>
      </c>
      <c r="X1969" s="5" t="s">
        <v>33</v>
      </c>
      <c r="Y1969" s="5" t="s">
        <v>33</v>
      </c>
    </row>
    <row r="1970" spans="1:25" x14ac:dyDescent="0.3">
      <c r="A1970" s="1">
        <v>4674873</v>
      </c>
      <c r="B1970" s="1" t="s">
        <v>14</v>
      </c>
      <c r="C1970" s="2"/>
      <c r="D1970" s="4" t="s">
        <v>94</v>
      </c>
      <c r="E1970" s="4">
        <v>4674873</v>
      </c>
      <c r="F1970" s="5" t="s">
        <v>33</v>
      </c>
      <c r="G1970" s="5" t="s">
        <v>33</v>
      </c>
      <c r="H1970" s="5" t="s">
        <v>33</v>
      </c>
      <c r="I1970" s="5" t="s">
        <v>33</v>
      </c>
      <c r="J1970" s="5" t="s">
        <v>33</v>
      </c>
      <c r="K1970" s="5" t="s">
        <v>33</v>
      </c>
      <c r="L1970" s="5" t="s">
        <v>33</v>
      </c>
      <c r="M1970" s="5" t="s">
        <v>33</v>
      </c>
      <c r="N1970" s="5" t="s">
        <v>33</v>
      </c>
      <c r="O1970" s="5" t="s">
        <v>33</v>
      </c>
      <c r="P1970" s="5" t="s">
        <v>33</v>
      </c>
      <c r="Q1970" s="5" t="s">
        <v>33</v>
      </c>
      <c r="R1970" s="5" t="s">
        <v>33</v>
      </c>
      <c r="S1970" s="5" t="s">
        <v>33</v>
      </c>
      <c r="T1970" s="5" t="s">
        <v>33</v>
      </c>
      <c r="U1970" s="5" t="s">
        <v>33</v>
      </c>
      <c r="V1970" s="5" t="s">
        <v>33</v>
      </c>
      <c r="W1970" s="5" t="s">
        <v>33</v>
      </c>
      <c r="X1970" s="5" t="s">
        <v>33</v>
      </c>
      <c r="Y1970" s="5" t="s">
        <v>33</v>
      </c>
    </row>
    <row r="1971" spans="1:25" x14ac:dyDescent="0.3">
      <c r="A1971" s="1">
        <v>4674873</v>
      </c>
      <c r="B1971" s="1" t="s">
        <v>15</v>
      </c>
      <c r="C1971" s="2"/>
      <c r="D1971" s="4" t="s">
        <v>94</v>
      </c>
      <c r="E1971" s="4">
        <v>4674873</v>
      </c>
      <c r="F1971" s="5" t="s">
        <v>33</v>
      </c>
      <c r="G1971" s="5" t="s">
        <v>33</v>
      </c>
      <c r="H1971" s="5" t="s">
        <v>33</v>
      </c>
      <c r="I1971" s="5" t="s">
        <v>33</v>
      </c>
      <c r="J1971" s="5" t="s">
        <v>33</v>
      </c>
      <c r="K1971" s="5" t="s">
        <v>33</v>
      </c>
      <c r="L1971" s="5" t="s">
        <v>33</v>
      </c>
      <c r="M1971" s="5" t="s">
        <v>33</v>
      </c>
      <c r="N1971" s="5" t="s">
        <v>33</v>
      </c>
      <c r="O1971" s="5" t="s">
        <v>33</v>
      </c>
      <c r="P1971" s="5" t="s">
        <v>33</v>
      </c>
      <c r="Q1971" s="5" t="s">
        <v>33</v>
      </c>
      <c r="R1971" s="5" t="s">
        <v>33</v>
      </c>
      <c r="S1971" s="5" t="s">
        <v>33</v>
      </c>
      <c r="T1971" s="5" t="s">
        <v>33</v>
      </c>
      <c r="U1971" s="5" t="s">
        <v>33</v>
      </c>
      <c r="V1971" s="5" t="s">
        <v>33</v>
      </c>
      <c r="W1971" s="5" t="s">
        <v>33</v>
      </c>
      <c r="X1971" s="5" t="s">
        <v>33</v>
      </c>
      <c r="Y1971" s="5" t="s">
        <v>33</v>
      </c>
    </row>
    <row r="1972" spans="1:25" x14ac:dyDescent="0.3">
      <c r="A1972" s="1">
        <v>4674873</v>
      </c>
      <c r="B1972" s="1" t="s">
        <v>16</v>
      </c>
      <c r="C1972" s="2"/>
      <c r="D1972" s="4" t="s">
        <v>94</v>
      </c>
      <c r="E1972" s="4">
        <v>4674873</v>
      </c>
      <c r="F1972" s="5" t="s">
        <v>33</v>
      </c>
      <c r="G1972" s="5" t="s">
        <v>33</v>
      </c>
      <c r="H1972" s="5" t="s">
        <v>33</v>
      </c>
      <c r="I1972" s="5" t="s">
        <v>33</v>
      </c>
      <c r="J1972" s="5" t="s">
        <v>33</v>
      </c>
      <c r="K1972" s="5" t="s">
        <v>33</v>
      </c>
      <c r="L1972" s="5" t="s">
        <v>33</v>
      </c>
      <c r="M1972" s="5" t="s">
        <v>33</v>
      </c>
      <c r="N1972" s="5" t="s">
        <v>33</v>
      </c>
      <c r="O1972" s="5" t="s">
        <v>33</v>
      </c>
      <c r="P1972" s="5" t="s">
        <v>33</v>
      </c>
      <c r="Q1972" s="5" t="s">
        <v>33</v>
      </c>
      <c r="R1972" s="5" t="s">
        <v>33</v>
      </c>
      <c r="S1972" s="5" t="s">
        <v>33</v>
      </c>
      <c r="T1972" s="5" t="s">
        <v>33</v>
      </c>
      <c r="U1972" s="5" t="s">
        <v>33</v>
      </c>
      <c r="V1972" s="5" t="s">
        <v>33</v>
      </c>
      <c r="W1972" s="5" t="s">
        <v>33</v>
      </c>
      <c r="X1972" s="5" t="s">
        <v>33</v>
      </c>
      <c r="Y1972" s="5" t="s">
        <v>33</v>
      </c>
    </row>
    <row r="1973" spans="1:25" x14ac:dyDescent="0.3">
      <c r="A1973" s="1">
        <v>4674873</v>
      </c>
      <c r="B1973" s="1" t="s">
        <v>17</v>
      </c>
      <c r="C1973" s="2"/>
      <c r="D1973" s="4" t="s">
        <v>94</v>
      </c>
      <c r="E1973" s="4">
        <v>4674873</v>
      </c>
      <c r="F1973" s="5" t="s">
        <v>33</v>
      </c>
      <c r="G1973" s="5" t="s">
        <v>33</v>
      </c>
      <c r="H1973" s="5" t="s">
        <v>33</v>
      </c>
      <c r="I1973" s="5" t="s">
        <v>33</v>
      </c>
      <c r="J1973" s="5" t="s">
        <v>33</v>
      </c>
      <c r="K1973" s="5" t="s">
        <v>33</v>
      </c>
      <c r="L1973" s="5" t="s">
        <v>33</v>
      </c>
      <c r="M1973" s="5" t="s">
        <v>33</v>
      </c>
      <c r="N1973" s="5" t="s">
        <v>33</v>
      </c>
      <c r="O1973" s="5" t="s">
        <v>33</v>
      </c>
      <c r="P1973" s="5" t="s">
        <v>33</v>
      </c>
      <c r="Q1973" s="5" t="s">
        <v>33</v>
      </c>
      <c r="R1973" s="5" t="s">
        <v>33</v>
      </c>
      <c r="S1973" s="5" t="s">
        <v>33</v>
      </c>
      <c r="T1973" s="5" t="s">
        <v>33</v>
      </c>
      <c r="U1973" s="5" t="s">
        <v>33</v>
      </c>
      <c r="V1973" s="5" t="s">
        <v>33</v>
      </c>
      <c r="W1973" s="5" t="s">
        <v>33</v>
      </c>
      <c r="X1973" s="5" t="s">
        <v>33</v>
      </c>
      <c r="Y1973" s="5" t="s">
        <v>33</v>
      </c>
    </row>
    <row r="1974" spans="1:25" x14ac:dyDescent="0.3">
      <c r="A1974" s="1">
        <v>4674873</v>
      </c>
      <c r="B1974" s="1" t="s">
        <v>18</v>
      </c>
      <c r="C1974" s="2"/>
      <c r="D1974" s="4" t="s">
        <v>94</v>
      </c>
      <c r="E1974" s="4">
        <v>4674873</v>
      </c>
      <c r="F1974" s="5" t="s">
        <v>33</v>
      </c>
      <c r="G1974" s="5" t="s">
        <v>33</v>
      </c>
      <c r="H1974" s="5" t="s">
        <v>33</v>
      </c>
      <c r="I1974" s="5" t="s">
        <v>33</v>
      </c>
      <c r="J1974" s="5" t="s">
        <v>33</v>
      </c>
      <c r="K1974" s="5" t="s">
        <v>33</v>
      </c>
      <c r="L1974" s="5" t="s">
        <v>33</v>
      </c>
      <c r="M1974" s="5" t="s">
        <v>33</v>
      </c>
      <c r="N1974" s="5" t="s">
        <v>33</v>
      </c>
      <c r="O1974" s="5" t="s">
        <v>33</v>
      </c>
      <c r="P1974" s="5" t="s">
        <v>33</v>
      </c>
      <c r="Q1974" s="5" t="s">
        <v>33</v>
      </c>
      <c r="R1974" s="5" t="s">
        <v>33</v>
      </c>
      <c r="S1974" s="5" t="s">
        <v>33</v>
      </c>
      <c r="T1974" s="5" t="s">
        <v>33</v>
      </c>
      <c r="U1974" s="5" t="s">
        <v>33</v>
      </c>
      <c r="V1974" s="5" t="s">
        <v>33</v>
      </c>
      <c r="W1974" s="5" t="s">
        <v>33</v>
      </c>
      <c r="X1974" s="5" t="s">
        <v>33</v>
      </c>
      <c r="Y1974" s="5" t="s">
        <v>33</v>
      </c>
    </row>
    <row r="1975" spans="1:25" x14ac:dyDescent="0.3">
      <c r="A1975" s="1">
        <v>4674873</v>
      </c>
      <c r="B1975" s="1" t="s">
        <v>19</v>
      </c>
      <c r="C1975" s="2"/>
      <c r="D1975" s="4" t="s">
        <v>94</v>
      </c>
      <c r="E1975" s="4">
        <v>4674873</v>
      </c>
      <c r="F1975" s="5" t="s">
        <v>33</v>
      </c>
      <c r="G1975" s="5" t="s">
        <v>33</v>
      </c>
      <c r="H1975" s="5" t="s">
        <v>33</v>
      </c>
      <c r="I1975" s="5" t="s">
        <v>33</v>
      </c>
      <c r="J1975" s="5" t="s">
        <v>33</v>
      </c>
      <c r="K1975" s="5" t="s">
        <v>33</v>
      </c>
      <c r="L1975" s="5" t="s">
        <v>33</v>
      </c>
      <c r="M1975" s="5" t="s">
        <v>33</v>
      </c>
      <c r="N1975" s="5" t="s">
        <v>33</v>
      </c>
      <c r="O1975" s="5" t="s">
        <v>33</v>
      </c>
      <c r="P1975" s="5" t="s">
        <v>33</v>
      </c>
      <c r="Q1975" s="5" t="s">
        <v>33</v>
      </c>
      <c r="R1975" s="5" t="s">
        <v>33</v>
      </c>
      <c r="S1975" s="5" t="s">
        <v>33</v>
      </c>
      <c r="T1975" s="5" t="s">
        <v>33</v>
      </c>
      <c r="U1975" s="5" t="s">
        <v>33</v>
      </c>
      <c r="V1975" s="5" t="s">
        <v>33</v>
      </c>
      <c r="W1975" s="5" t="s">
        <v>33</v>
      </c>
      <c r="X1975" s="5" t="s">
        <v>33</v>
      </c>
      <c r="Y1975" s="5" t="s">
        <v>33</v>
      </c>
    </row>
    <row r="1976" spans="1:25" x14ac:dyDescent="0.3">
      <c r="A1976" s="1">
        <v>4674873</v>
      </c>
      <c r="B1976" s="1" t="s">
        <v>20</v>
      </c>
      <c r="C1976" s="2"/>
      <c r="D1976" s="4" t="s">
        <v>94</v>
      </c>
      <c r="E1976" s="4">
        <v>4674873</v>
      </c>
      <c r="F1976" s="5" t="s">
        <v>33</v>
      </c>
      <c r="G1976" s="5" t="s">
        <v>33</v>
      </c>
      <c r="H1976" s="5" t="s">
        <v>33</v>
      </c>
      <c r="I1976" s="5" t="s">
        <v>33</v>
      </c>
      <c r="J1976" s="5" t="s">
        <v>33</v>
      </c>
      <c r="K1976" s="5" t="s">
        <v>33</v>
      </c>
      <c r="L1976" s="5" t="s">
        <v>33</v>
      </c>
      <c r="M1976" s="5" t="s">
        <v>33</v>
      </c>
      <c r="N1976" s="5" t="s">
        <v>33</v>
      </c>
      <c r="O1976" s="5" t="s">
        <v>33</v>
      </c>
      <c r="P1976" s="5" t="s">
        <v>33</v>
      </c>
      <c r="Q1976" s="5" t="s">
        <v>33</v>
      </c>
      <c r="R1976" s="5" t="s">
        <v>33</v>
      </c>
      <c r="S1976" s="5" t="s">
        <v>33</v>
      </c>
      <c r="T1976" s="5" t="s">
        <v>33</v>
      </c>
      <c r="U1976" s="5" t="s">
        <v>33</v>
      </c>
      <c r="V1976" s="5" t="s">
        <v>33</v>
      </c>
      <c r="W1976" s="5" t="s">
        <v>33</v>
      </c>
      <c r="X1976" s="5" t="s">
        <v>33</v>
      </c>
      <c r="Y1976" s="5" t="s">
        <v>33</v>
      </c>
    </row>
    <row r="1977" spans="1:25" x14ac:dyDescent="0.3">
      <c r="A1977" s="1">
        <v>4674873</v>
      </c>
      <c r="B1977" s="1" t="s">
        <v>21</v>
      </c>
      <c r="C1977" s="2"/>
      <c r="D1977" s="4" t="s">
        <v>94</v>
      </c>
      <c r="E1977" s="4">
        <v>4674873</v>
      </c>
      <c r="F1977" s="5" t="s">
        <v>33</v>
      </c>
      <c r="G1977" s="5" t="s">
        <v>33</v>
      </c>
      <c r="H1977" s="5" t="s">
        <v>33</v>
      </c>
      <c r="I1977" s="5" t="s">
        <v>33</v>
      </c>
      <c r="J1977" s="5" t="s">
        <v>33</v>
      </c>
      <c r="K1977" s="5" t="s">
        <v>33</v>
      </c>
      <c r="L1977" s="5" t="s">
        <v>33</v>
      </c>
      <c r="M1977" s="5" t="s">
        <v>33</v>
      </c>
      <c r="N1977" s="5" t="s">
        <v>33</v>
      </c>
      <c r="O1977" s="5" t="s">
        <v>33</v>
      </c>
      <c r="P1977" s="5" t="s">
        <v>33</v>
      </c>
      <c r="Q1977" s="5" t="s">
        <v>33</v>
      </c>
      <c r="R1977" s="5" t="s">
        <v>33</v>
      </c>
      <c r="S1977" s="5" t="s">
        <v>33</v>
      </c>
      <c r="T1977" s="5" t="s">
        <v>33</v>
      </c>
      <c r="U1977" s="5" t="s">
        <v>33</v>
      </c>
      <c r="V1977" s="5" t="s">
        <v>33</v>
      </c>
      <c r="W1977" s="5" t="s">
        <v>33</v>
      </c>
      <c r="X1977" s="5" t="s">
        <v>33</v>
      </c>
      <c r="Y1977" s="5" t="s">
        <v>33</v>
      </c>
    </row>
    <row r="1978" spans="1:25" x14ac:dyDescent="0.3">
      <c r="A1978" s="1">
        <v>4674873</v>
      </c>
      <c r="B1978" s="1" t="s">
        <v>22</v>
      </c>
      <c r="C1978" s="2"/>
      <c r="D1978" s="4" t="s">
        <v>94</v>
      </c>
      <c r="E1978" s="4">
        <v>4674873</v>
      </c>
      <c r="F1978" s="5" t="s">
        <v>33</v>
      </c>
      <c r="G1978" s="5" t="s">
        <v>33</v>
      </c>
      <c r="H1978" s="5" t="s">
        <v>33</v>
      </c>
      <c r="I1978" s="5" t="s">
        <v>33</v>
      </c>
      <c r="J1978" s="5" t="s">
        <v>33</v>
      </c>
      <c r="K1978" s="5" t="s">
        <v>33</v>
      </c>
      <c r="L1978" s="5" t="s">
        <v>33</v>
      </c>
      <c r="M1978" s="5" t="s">
        <v>33</v>
      </c>
      <c r="N1978" s="5" t="s">
        <v>33</v>
      </c>
      <c r="O1978" s="5" t="s">
        <v>33</v>
      </c>
      <c r="P1978" s="5" t="s">
        <v>33</v>
      </c>
      <c r="Q1978" s="5" t="s">
        <v>33</v>
      </c>
      <c r="R1978" s="5" t="s">
        <v>33</v>
      </c>
      <c r="S1978" s="5" t="s">
        <v>33</v>
      </c>
      <c r="T1978" s="5" t="s">
        <v>33</v>
      </c>
      <c r="U1978" s="5" t="s">
        <v>33</v>
      </c>
      <c r="V1978" s="5" t="s">
        <v>33</v>
      </c>
      <c r="W1978" s="5" t="s">
        <v>33</v>
      </c>
      <c r="X1978" s="5" t="s">
        <v>33</v>
      </c>
      <c r="Y1978" s="5" t="s">
        <v>33</v>
      </c>
    </row>
    <row r="1979" spans="1:25" x14ac:dyDescent="0.3">
      <c r="A1979" s="1">
        <v>4674873</v>
      </c>
      <c r="B1979" s="1" t="s">
        <v>23</v>
      </c>
      <c r="C1979" s="2"/>
      <c r="D1979" s="4" t="s">
        <v>94</v>
      </c>
      <c r="E1979" s="4">
        <v>4674873</v>
      </c>
      <c r="F1979" s="5" t="s">
        <v>33</v>
      </c>
      <c r="G1979" s="5" t="s">
        <v>33</v>
      </c>
      <c r="H1979" s="5" t="s">
        <v>33</v>
      </c>
      <c r="I1979" s="5" t="s">
        <v>33</v>
      </c>
      <c r="J1979" s="5" t="s">
        <v>33</v>
      </c>
      <c r="K1979" s="5" t="s">
        <v>33</v>
      </c>
      <c r="L1979" s="5" t="s">
        <v>33</v>
      </c>
      <c r="M1979" s="5" t="s">
        <v>33</v>
      </c>
      <c r="N1979" s="5" t="s">
        <v>33</v>
      </c>
      <c r="O1979" s="5" t="s">
        <v>33</v>
      </c>
      <c r="P1979" s="5" t="s">
        <v>33</v>
      </c>
      <c r="Q1979" s="5" t="s">
        <v>33</v>
      </c>
      <c r="R1979" s="5" t="s">
        <v>33</v>
      </c>
      <c r="S1979" s="5" t="s">
        <v>33</v>
      </c>
      <c r="T1979" s="5" t="s">
        <v>33</v>
      </c>
      <c r="U1979" s="5" t="s">
        <v>33</v>
      </c>
      <c r="V1979" s="5" t="s">
        <v>33</v>
      </c>
      <c r="W1979" s="5" t="s">
        <v>33</v>
      </c>
      <c r="X1979" s="5" t="s">
        <v>33</v>
      </c>
      <c r="Y1979" s="5" t="s">
        <v>33</v>
      </c>
    </row>
    <row r="1980" spans="1:25" x14ac:dyDescent="0.3">
      <c r="A1980" s="1">
        <v>4674873</v>
      </c>
      <c r="B1980" s="1" t="s">
        <v>24</v>
      </c>
      <c r="C1980" s="2"/>
      <c r="D1980" s="4" t="s">
        <v>94</v>
      </c>
      <c r="E1980" s="4">
        <v>4674873</v>
      </c>
      <c r="F1980" s="5" t="s">
        <v>33</v>
      </c>
      <c r="G1980" s="5" t="s">
        <v>33</v>
      </c>
      <c r="H1980" s="5" t="s">
        <v>33</v>
      </c>
      <c r="I1980" s="5" t="s">
        <v>33</v>
      </c>
      <c r="J1980" s="5" t="s">
        <v>33</v>
      </c>
      <c r="K1980" s="5" t="s">
        <v>33</v>
      </c>
      <c r="L1980" s="5" t="s">
        <v>33</v>
      </c>
      <c r="M1980" s="5" t="s">
        <v>33</v>
      </c>
      <c r="N1980" s="5" t="s">
        <v>33</v>
      </c>
      <c r="O1980" s="5" t="s">
        <v>33</v>
      </c>
      <c r="P1980" s="5" t="s">
        <v>33</v>
      </c>
      <c r="Q1980" s="5" t="s">
        <v>33</v>
      </c>
      <c r="R1980" s="5" t="s">
        <v>33</v>
      </c>
      <c r="S1980" s="5" t="s">
        <v>33</v>
      </c>
      <c r="T1980" s="5" t="s">
        <v>33</v>
      </c>
      <c r="U1980" s="5" t="s">
        <v>33</v>
      </c>
      <c r="V1980" s="5" t="s">
        <v>33</v>
      </c>
      <c r="W1980" s="5" t="s">
        <v>33</v>
      </c>
      <c r="X1980" s="5" t="s">
        <v>33</v>
      </c>
      <c r="Y1980" s="5" t="s">
        <v>33</v>
      </c>
    </row>
    <row r="1981" spans="1:25" x14ac:dyDescent="0.3">
      <c r="A1981" s="1">
        <v>4674873</v>
      </c>
      <c r="B1981" s="1" t="s">
        <v>25</v>
      </c>
      <c r="C1981" s="2"/>
      <c r="D1981" s="4" t="s">
        <v>94</v>
      </c>
      <c r="E1981" s="4">
        <v>4674873</v>
      </c>
      <c r="F1981" s="5" t="s">
        <v>33</v>
      </c>
      <c r="G1981" s="5" t="s">
        <v>33</v>
      </c>
      <c r="H1981" s="5" t="s">
        <v>33</v>
      </c>
      <c r="I1981" s="5" t="s">
        <v>33</v>
      </c>
      <c r="J1981" s="5" t="s">
        <v>33</v>
      </c>
      <c r="K1981" s="5" t="s">
        <v>33</v>
      </c>
      <c r="L1981" s="5" t="s">
        <v>33</v>
      </c>
      <c r="M1981" s="5" t="s">
        <v>33</v>
      </c>
      <c r="N1981" s="5" t="s">
        <v>33</v>
      </c>
      <c r="O1981" s="5" t="s">
        <v>33</v>
      </c>
      <c r="P1981" s="5" t="s">
        <v>33</v>
      </c>
      <c r="Q1981" s="5" t="s">
        <v>33</v>
      </c>
      <c r="R1981" s="5" t="s">
        <v>33</v>
      </c>
      <c r="S1981" s="5" t="s">
        <v>33</v>
      </c>
      <c r="T1981" s="5" t="s">
        <v>33</v>
      </c>
      <c r="U1981" s="5" t="s">
        <v>33</v>
      </c>
      <c r="V1981" s="5" t="s">
        <v>33</v>
      </c>
      <c r="W1981" s="5" t="s">
        <v>33</v>
      </c>
      <c r="X1981" s="5" t="s">
        <v>33</v>
      </c>
      <c r="Y1981" s="5" t="s">
        <v>33</v>
      </c>
    </row>
    <row r="1982" spans="1:25" x14ac:dyDescent="0.3">
      <c r="A1982" s="1">
        <v>4674873</v>
      </c>
      <c r="B1982" s="1" t="s">
        <v>26</v>
      </c>
      <c r="C1982" s="2"/>
      <c r="D1982" s="4" t="s">
        <v>94</v>
      </c>
      <c r="E1982" s="4">
        <v>4674873</v>
      </c>
      <c r="F1982" s="5" t="s">
        <v>33</v>
      </c>
      <c r="G1982" s="5" t="s">
        <v>33</v>
      </c>
      <c r="H1982" s="5" t="s">
        <v>33</v>
      </c>
      <c r="I1982" s="5" t="s">
        <v>33</v>
      </c>
      <c r="J1982" s="5" t="s">
        <v>33</v>
      </c>
      <c r="K1982" s="5" t="s">
        <v>33</v>
      </c>
      <c r="L1982" s="5" t="s">
        <v>33</v>
      </c>
      <c r="M1982" s="5" t="s">
        <v>33</v>
      </c>
      <c r="N1982" s="5" t="s">
        <v>33</v>
      </c>
      <c r="O1982" s="5" t="s">
        <v>33</v>
      </c>
      <c r="P1982" s="5" t="s">
        <v>33</v>
      </c>
      <c r="Q1982" s="5" t="s">
        <v>33</v>
      </c>
      <c r="R1982" s="5" t="s">
        <v>33</v>
      </c>
      <c r="S1982" s="5" t="s">
        <v>33</v>
      </c>
      <c r="T1982" s="5" t="s">
        <v>33</v>
      </c>
      <c r="U1982" s="5" t="s">
        <v>33</v>
      </c>
      <c r="V1982" s="5" t="s">
        <v>33</v>
      </c>
      <c r="W1982" s="5" t="s">
        <v>33</v>
      </c>
      <c r="X1982" s="5" t="s">
        <v>33</v>
      </c>
      <c r="Y1982" s="5" t="s">
        <v>33</v>
      </c>
    </row>
    <row r="1983" spans="1:25" x14ac:dyDescent="0.3">
      <c r="A1983" s="1">
        <v>4674873</v>
      </c>
      <c r="B1983" s="1" t="s">
        <v>27</v>
      </c>
      <c r="C1983" s="2"/>
      <c r="D1983" s="4" t="s">
        <v>94</v>
      </c>
      <c r="E1983" s="4">
        <v>4674873</v>
      </c>
      <c r="F1983" s="5" t="s">
        <v>33</v>
      </c>
      <c r="G1983" s="5" t="s">
        <v>33</v>
      </c>
      <c r="H1983" s="5" t="s">
        <v>33</v>
      </c>
      <c r="I1983" s="5" t="s">
        <v>33</v>
      </c>
      <c r="J1983" s="5" t="s">
        <v>33</v>
      </c>
      <c r="K1983" s="5" t="s">
        <v>33</v>
      </c>
      <c r="L1983" s="5" t="s">
        <v>33</v>
      </c>
      <c r="M1983" s="5" t="s">
        <v>33</v>
      </c>
      <c r="N1983" s="5" t="s">
        <v>33</v>
      </c>
      <c r="O1983" s="5" t="s">
        <v>33</v>
      </c>
      <c r="P1983" s="5" t="s">
        <v>33</v>
      </c>
      <c r="Q1983" s="5" t="s">
        <v>33</v>
      </c>
      <c r="R1983" s="5" t="s">
        <v>33</v>
      </c>
      <c r="S1983" s="5" t="s">
        <v>33</v>
      </c>
      <c r="T1983" s="5" t="s">
        <v>33</v>
      </c>
      <c r="U1983" s="5" t="s">
        <v>33</v>
      </c>
      <c r="V1983" s="5" t="s">
        <v>33</v>
      </c>
      <c r="W1983" s="5" t="s">
        <v>33</v>
      </c>
      <c r="X1983" s="5" t="s">
        <v>33</v>
      </c>
      <c r="Y1983" s="5" t="s">
        <v>33</v>
      </c>
    </row>
    <row r="1984" spans="1:25" x14ac:dyDescent="0.3">
      <c r="A1984" s="1">
        <v>4674873</v>
      </c>
      <c r="B1984" s="1" t="s">
        <v>28</v>
      </c>
      <c r="C1984" s="2"/>
      <c r="D1984" s="4" t="s">
        <v>94</v>
      </c>
      <c r="E1984" s="4">
        <v>4674873</v>
      </c>
      <c r="F1984" s="5" t="s">
        <v>33</v>
      </c>
      <c r="G1984" s="5" t="s">
        <v>33</v>
      </c>
      <c r="H1984" s="5" t="s">
        <v>33</v>
      </c>
      <c r="I1984" s="5" t="s">
        <v>33</v>
      </c>
      <c r="J1984" s="5" t="s">
        <v>33</v>
      </c>
      <c r="K1984" s="5" t="s">
        <v>33</v>
      </c>
      <c r="L1984" s="5" t="s">
        <v>33</v>
      </c>
      <c r="M1984" s="5" t="s">
        <v>33</v>
      </c>
      <c r="N1984" s="5" t="s">
        <v>33</v>
      </c>
      <c r="O1984" s="5" t="s">
        <v>33</v>
      </c>
      <c r="P1984" s="5" t="s">
        <v>33</v>
      </c>
      <c r="Q1984" s="5" t="s">
        <v>33</v>
      </c>
      <c r="R1984" s="5" t="s">
        <v>33</v>
      </c>
      <c r="S1984" s="5" t="s">
        <v>33</v>
      </c>
      <c r="T1984" s="5" t="s">
        <v>33</v>
      </c>
      <c r="U1984" s="5" t="s">
        <v>33</v>
      </c>
      <c r="V1984" s="5" t="s">
        <v>33</v>
      </c>
      <c r="W1984" s="5" t="s">
        <v>33</v>
      </c>
      <c r="X1984" s="5" t="s">
        <v>33</v>
      </c>
      <c r="Y1984" s="5" t="s">
        <v>33</v>
      </c>
    </row>
    <row r="1985" spans="1:25" x14ac:dyDescent="0.3">
      <c r="A1985" s="1">
        <v>4674873</v>
      </c>
      <c r="B1985" s="1" t="s">
        <v>29</v>
      </c>
      <c r="C1985" s="2"/>
      <c r="D1985" s="4" t="s">
        <v>94</v>
      </c>
      <c r="E1985" s="4">
        <v>4674873</v>
      </c>
      <c r="F1985" s="5" t="s">
        <v>33</v>
      </c>
      <c r="G1985" s="5" t="s">
        <v>33</v>
      </c>
      <c r="H1985" s="5" t="s">
        <v>33</v>
      </c>
      <c r="I1985" s="5" t="s">
        <v>33</v>
      </c>
      <c r="J1985" s="5" t="s">
        <v>33</v>
      </c>
      <c r="K1985" s="5" t="s">
        <v>33</v>
      </c>
      <c r="L1985" s="5" t="s">
        <v>33</v>
      </c>
      <c r="M1985" s="5" t="s">
        <v>33</v>
      </c>
      <c r="N1985" s="5" t="s">
        <v>33</v>
      </c>
      <c r="O1985" s="5" t="s">
        <v>33</v>
      </c>
      <c r="P1985" s="5" t="s">
        <v>33</v>
      </c>
      <c r="Q1985" s="5" t="s">
        <v>33</v>
      </c>
      <c r="R1985" s="5" t="s">
        <v>33</v>
      </c>
      <c r="S1985" s="5" t="s">
        <v>33</v>
      </c>
      <c r="T1985" s="5" t="s">
        <v>33</v>
      </c>
      <c r="U1985" s="5" t="s">
        <v>33</v>
      </c>
      <c r="V1985" s="5" t="s">
        <v>33</v>
      </c>
      <c r="W1985" s="5" t="s">
        <v>33</v>
      </c>
      <c r="X1985" s="5" t="s">
        <v>33</v>
      </c>
      <c r="Y1985" s="5" t="s">
        <v>33</v>
      </c>
    </row>
    <row r="1986" spans="1:25" x14ac:dyDescent="0.3">
      <c r="A1986" s="1">
        <v>4674873</v>
      </c>
      <c r="B1986" s="1" t="s">
        <v>30</v>
      </c>
      <c r="C1986" s="2"/>
      <c r="D1986" s="4" t="s">
        <v>94</v>
      </c>
      <c r="E1986" s="4">
        <v>4674873</v>
      </c>
      <c r="F1986" s="5" t="s">
        <v>33</v>
      </c>
      <c r="G1986" s="5" t="s">
        <v>33</v>
      </c>
      <c r="H1986" s="5" t="s">
        <v>33</v>
      </c>
      <c r="I1986" s="5" t="s">
        <v>33</v>
      </c>
      <c r="J1986" s="5" t="s">
        <v>33</v>
      </c>
      <c r="K1986" s="5" t="s">
        <v>33</v>
      </c>
      <c r="L1986" s="5" t="s">
        <v>33</v>
      </c>
      <c r="M1986" s="5" t="s">
        <v>33</v>
      </c>
      <c r="N1986" s="5" t="s">
        <v>33</v>
      </c>
      <c r="O1986" s="5" t="s">
        <v>33</v>
      </c>
      <c r="P1986" s="5" t="s">
        <v>33</v>
      </c>
      <c r="Q1986" s="5" t="s">
        <v>33</v>
      </c>
      <c r="R1986" s="5" t="s">
        <v>33</v>
      </c>
      <c r="S1986" s="5" t="s">
        <v>33</v>
      </c>
      <c r="T1986" s="5" t="s">
        <v>33</v>
      </c>
      <c r="U1986" s="5" t="s">
        <v>33</v>
      </c>
      <c r="V1986" s="5" t="s">
        <v>33</v>
      </c>
      <c r="W1986" s="5" t="s">
        <v>33</v>
      </c>
      <c r="X1986" s="5" t="s">
        <v>33</v>
      </c>
      <c r="Y1986" s="5" t="s">
        <v>33</v>
      </c>
    </row>
    <row r="1987" spans="1:25" x14ac:dyDescent="0.3">
      <c r="A1987" s="1">
        <v>4674873</v>
      </c>
      <c r="B1987" s="1" t="s">
        <v>31</v>
      </c>
      <c r="C1987" s="2"/>
      <c r="D1987" s="4" t="s">
        <v>94</v>
      </c>
      <c r="E1987" s="4">
        <v>4674873</v>
      </c>
      <c r="F1987" s="5" t="s">
        <v>33</v>
      </c>
      <c r="G1987" s="5" t="s">
        <v>33</v>
      </c>
      <c r="H1987" s="5" t="s">
        <v>33</v>
      </c>
      <c r="I1987" s="5" t="s">
        <v>33</v>
      </c>
      <c r="J1987" s="5" t="s">
        <v>33</v>
      </c>
      <c r="K1987" s="5" t="s">
        <v>33</v>
      </c>
      <c r="L1987" s="5" t="s">
        <v>33</v>
      </c>
      <c r="M1987" s="5" t="s">
        <v>33</v>
      </c>
      <c r="N1987" s="5" t="s">
        <v>33</v>
      </c>
      <c r="O1987" s="5" t="s">
        <v>33</v>
      </c>
      <c r="P1987" s="5" t="s">
        <v>33</v>
      </c>
      <c r="Q1987" s="5" t="s">
        <v>33</v>
      </c>
      <c r="R1987" s="5" t="s">
        <v>33</v>
      </c>
      <c r="S1987" s="5" t="s">
        <v>33</v>
      </c>
      <c r="T1987" s="5" t="s">
        <v>33</v>
      </c>
      <c r="U1987" s="5" t="s">
        <v>33</v>
      </c>
      <c r="V1987" s="5" t="s">
        <v>33</v>
      </c>
      <c r="W1987" s="5" t="s">
        <v>33</v>
      </c>
      <c r="X1987" s="5" t="s">
        <v>33</v>
      </c>
      <c r="Y1987" s="5" t="s">
        <v>33</v>
      </c>
    </row>
    <row r="1988" spans="1:25" x14ac:dyDescent="0.3">
      <c r="A1988" s="1">
        <v>4057004</v>
      </c>
      <c r="B1988" s="1" t="s">
        <v>0</v>
      </c>
      <c r="C1988" s="2"/>
      <c r="D1988" s="4" t="s">
        <v>95</v>
      </c>
      <c r="E1988" s="4">
        <v>4057004</v>
      </c>
      <c r="F1988" s="5">
        <v>30326</v>
      </c>
      <c r="G1988" s="5">
        <v>0</v>
      </c>
      <c r="H1988" s="5">
        <v>166170</v>
      </c>
      <c r="I1988" s="5">
        <v>319297</v>
      </c>
      <c r="J1988" s="5">
        <v>30959</v>
      </c>
      <c r="K1988" s="5">
        <v>0</v>
      </c>
      <c r="L1988" s="5">
        <v>546752</v>
      </c>
      <c r="M1988" s="5">
        <v>880479</v>
      </c>
      <c r="N1988" s="5">
        <v>33</v>
      </c>
      <c r="O1988" s="5">
        <v>9176</v>
      </c>
      <c r="P1988" s="5">
        <v>22665</v>
      </c>
      <c r="Q1988" s="5">
        <v>10</v>
      </c>
      <c r="R1988" s="5">
        <v>0</v>
      </c>
      <c r="S1988" s="5">
        <v>31851</v>
      </c>
      <c r="T1988" s="5">
        <v>141744</v>
      </c>
      <c r="U1988" s="5">
        <v>36606</v>
      </c>
      <c r="V1988" s="5">
        <v>116830</v>
      </c>
      <c r="W1988" s="5">
        <v>38</v>
      </c>
      <c r="X1988" s="5">
        <v>128852</v>
      </c>
      <c r="Y1988" s="5">
        <v>3268</v>
      </c>
    </row>
    <row r="1989" spans="1:25" x14ac:dyDescent="0.3">
      <c r="A1989" s="1">
        <v>4057004</v>
      </c>
      <c r="B1989" s="1" t="s">
        <v>1</v>
      </c>
      <c r="C1989" s="2"/>
      <c r="D1989" s="4" t="s">
        <v>95</v>
      </c>
      <c r="E1989" s="4">
        <v>4057004</v>
      </c>
      <c r="F1989" s="5">
        <v>18027</v>
      </c>
      <c r="G1989" s="5">
        <v>40363</v>
      </c>
      <c r="H1989" s="5">
        <v>90104</v>
      </c>
      <c r="I1989" s="5">
        <v>240663</v>
      </c>
      <c r="J1989" s="5">
        <v>34973</v>
      </c>
      <c r="K1989" s="5">
        <v>0</v>
      </c>
      <c r="L1989" s="5">
        <v>424130</v>
      </c>
      <c r="M1989" s="5">
        <v>911096</v>
      </c>
      <c r="N1989" s="5">
        <v>61</v>
      </c>
      <c r="O1989" s="5">
        <v>9391</v>
      </c>
      <c r="P1989" s="5">
        <v>18532</v>
      </c>
      <c r="Q1989" s="5">
        <v>9</v>
      </c>
      <c r="R1989" s="5">
        <v>0</v>
      </c>
      <c r="S1989" s="5">
        <v>31046</v>
      </c>
      <c r="T1989" s="5">
        <v>220001</v>
      </c>
      <c r="U1989" s="5">
        <v>36859</v>
      </c>
      <c r="V1989" s="5">
        <v>122391</v>
      </c>
      <c r="W1989" s="5">
        <v>223</v>
      </c>
      <c r="X1989" s="5">
        <v>56129</v>
      </c>
      <c r="Y1989" s="5">
        <v>2805</v>
      </c>
    </row>
    <row r="1990" spans="1:25" x14ac:dyDescent="0.3">
      <c r="A1990" s="1">
        <v>4057004</v>
      </c>
      <c r="B1990" s="1" t="s">
        <v>2</v>
      </c>
      <c r="C1990" s="2"/>
      <c r="D1990" s="4" t="s">
        <v>95</v>
      </c>
      <c r="E1990" s="4">
        <v>4057004</v>
      </c>
      <c r="F1990" s="5">
        <v>9630</v>
      </c>
      <c r="G1990" s="5">
        <v>66</v>
      </c>
      <c r="H1990" s="5">
        <v>170923</v>
      </c>
      <c r="I1990" s="5">
        <v>154814</v>
      </c>
      <c r="J1990" s="5">
        <v>26683</v>
      </c>
      <c r="K1990" s="5">
        <v>0</v>
      </c>
      <c r="L1990" s="5">
        <v>362116</v>
      </c>
      <c r="M1990" s="5">
        <v>825515</v>
      </c>
      <c r="N1990" s="5">
        <v>1207</v>
      </c>
      <c r="O1990" s="5">
        <v>10292</v>
      </c>
      <c r="P1990" s="5">
        <v>18630</v>
      </c>
      <c r="Q1990" s="5">
        <v>9</v>
      </c>
      <c r="R1990" s="5">
        <v>0</v>
      </c>
      <c r="S1990" s="5">
        <v>28367</v>
      </c>
      <c r="T1990" s="5">
        <v>65383</v>
      </c>
      <c r="U1990" s="5">
        <v>35110</v>
      </c>
      <c r="V1990" s="5">
        <v>129628</v>
      </c>
      <c r="W1990" s="5">
        <v>301</v>
      </c>
      <c r="X1990" s="5">
        <v>109931</v>
      </c>
      <c r="Y1990" s="5">
        <v>2696</v>
      </c>
    </row>
    <row r="1991" spans="1:25" x14ac:dyDescent="0.3">
      <c r="A1991" s="1">
        <v>4057004</v>
      </c>
      <c r="B1991" s="1" t="s">
        <v>3</v>
      </c>
      <c r="C1991" s="2"/>
      <c r="D1991" s="4" t="s">
        <v>95</v>
      </c>
      <c r="E1991" s="4">
        <v>4057004</v>
      </c>
      <c r="F1991" s="5">
        <v>8905</v>
      </c>
      <c r="G1991" s="5">
        <v>545</v>
      </c>
      <c r="H1991" s="5">
        <v>133376</v>
      </c>
      <c r="I1991" s="5">
        <v>204648</v>
      </c>
      <c r="J1991" s="5">
        <v>9201</v>
      </c>
      <c r="K1991" s="5">
        <v>0</v>
      </c>
      <c r="L1991" s="5">
        <v>356674</v>
      </c>
      <c r="M1991" s="5">
        <v>916842</v>
      </c>
      <c r="N1991" s="5">
        <v>1623</v>
      </c>
      <c r="O1991" s="5">
        <v>3659</v>
      </c>
      <c r="P1991" s="5">
        <v>15544</v>
      </c>
      <c r="Q1991" s="5">
        <v>8</v>
      </c>
      <c r="R1991" s="5">
        <v>0</v>
      </c>
      <c r="S1991" s="5">
        <v>26340</v>
      </c>
      <c r="T1991" s="5">
        <v>68961</v>
      </c>
      <c r="U1991" s="5">
        <v>36853</v>
      </c>
      <c r="V1991" s="5">
        <v>141494</v>
      </c>
      <c r="W1991" s="5">
        <v>103</v>
      </c>
      <c r="X1991" s="5">
        <v>109871</v>
      </c>
      <c r="Y1991" s="5">
        <v>1678</v>
      </c>
    </row>
    <row r="1992" spans="1:25" x14ac:dyDescent="0.3">
      <c r="A1992" s="1">
        <v>4057004</v>
      </c>
      <c r="B1992" s="1" t="s">
        <v>4</v>
      </c>
      <c r="C1992" s="2"/>
      <c r="D1992" s="4" t="s">
        <v>95</v>
      </c>
      <c r="E1992" s="4">
        <v>4057004</v>
      </c>
      <c r="F1992" s="5">
        <v>13947</v>
      </c>
      <c r="G1992" s="5">
        <v>1312</v>
      </c>
      <c r="H1992" s="5">
        <v>57133</v>
      </c>
      <c r="I1992" s="5">
        <v>206136</v>
      </c>
      <c r="J1992" s="5">
        <v>5261</v>
      </c>
      <c r="K1992" s="5">
        <v>0</v>
      </c>
      <c r="L1992" s="5">
        <v>283789</v>
      </c>
      <c r="M1992" s="5">
        <v>958291</v>
      </c>
      <c r="N1992" s="5">
        <v>1231</v>
      </c>
      <c r="O1992" s="5">
        <v>13939</v>
      </c>
      <c r="P1992" s="5">
        <v>16518</v>
      </c>
      <c r="Q1992" s="5">
        <v>9</v>
      </c>
      <c r="R1992" s="5">
        <v>0</v>
      </c>
      <c r="S1992" s="5">
        <v>31986</v>
      </c>
      <c r="T1992" s="5">
        <v>74083</v>
      </c>
      <c r="U1992" s="5">
        <v>37931</v>
      </c>
      <c r="V1992" s="5">
        <v>142013</v>
      </c>
      <c r="W1992" s="5">
        <v>25</v>
      </c>
      <c r="X1992" s="5">
        <v>90399</v>
      </c>
      <c r="Y1992" s="5">
        <v>1759</v>
      </c>
    </row>
    <row r="1993" spans="1:25" x14ac:dyDescent="0.3">
      <c r="A1993" s="1">
        <v>4057004</v>
      </c>
      <c r="B1993" s="1" t="s">
        <v>5</v>
      </c>
      <c r="C1993" s="2"/>
      <c r="D1993" s="4" t="s">
        <v>95</v>
      </c>
      <c r="E1993" s="4">
        <v>4057004</v>
      </c>
      <c r="F1993" s="5">
        <v>8842</v>
      </c>
      <c r="G1993" s="5">
        <v>4378</v>
      </c>
      <c r="H1993" s="5">
        <v>71056</v>
      </c>
      <c r="I1993" s="5">
        <v>173742</v>
      </c>
      <c r="J1993" s="5">
        <v>6111</v>
      </c>
      <c r="K1993" s="5">
        <v>0</v>
      </c>
      <c r="L1993" s="5">
        <v>264129</v>
      </c>
      <c r="M1993" s="5">
        <v>1005838</v>
      </c>
      <c r="N1993" s="5">
        <v>1120</v>
      </c>
      <c r="O1993" s="5">
        <v>14351</v>
      </c>
      <c r="P1993" s="5">
        <v>14591</v>
      </c>
      <c r="Q1993" s="5">
        <v>31</v>
      </c>
      <c r="R1993" s="5">
        <v>0</v>
      </c>
      <c r="S1993" s="5">
        <v>31433</v>
      </c>
      <c r="T1993" s="5">
        <v>55682</v>
      </c>
      <c r="U1993" s="5">
        <v>33640</v>
      </c>
      <c r="V1993" s="5">
        <v>134475</v>
      </c>
      <c r="W1993" s="5">
        <v>0</v>
      </c>
      <c r="X1993" s="5">
        <v>155698</v>
      </c>
      <c r="Y1993" s="5">
        <v>999</v>
      </c>
    </row>
    <row r="1994" spans="1:25" x14ac:dyDescent="0.3">
      <c r="A1994" s="1">
        <v>4057004</v>
      </c>
      <c r="B1994" s="1" t="s">
        <v>6</v>
      </c>
      <c r="C1994" s="2"/>
      <c r="D1994" s="4" t="s">
        <v>95</v>
      </c>
      <c r="E1994" s="4">
        <v>4057004</v>
      </c>
      <c r="F1994" s="5">
        <v>6061</v>
      </c>
      <c r="G1994" s="5">
        <v>3345</v>
      </c>
      <c r="H1994" s="5">
        <v>51416</v>
      </c>
      <c r="I1994" s="5">
        <v>151695</v>
      </c>
      <c r="J1994" s="5">
        <v>7832</v>
      </c>
      <c r="K1994" s="5">
        <v>0</v>
      </c>
      <c r="L1994" s="5">
        <v>220349</v>
      </c>
      <c r="M1994" s="5">
        <v>1002126</v>
      </c>
      <c r="N1994" s="5">
        <v>1107</v>
      </c>
      <c r="O1994" s="5">
        <v>13174</v>
      </c>
      <c r="P1994" s="5">
        <v>8699</v>
      </c>
      <c r="Q1994" s="5">
        <v>29</v>
      </c>
      <c r="R1994" s="5">
        <v>0</v>
      </c>
      <c r="S1994" s="5">
        <v>32508</v>
      </c>
      <c r="T1994" s="5">
        <v>69866</v>
      </c>
      <c r="U1994" s="5">
        <v>36629</v>
      </c>
      <c r="V1994" s="5">
        <v>132126</v>
      </c>
      <c r="W1994" s="5">
        <v>0</v>
      </c>
      <c r="X1994" s="5">
        <v>10160</v>
      </c>
      <c r="Y1994" s="5">
        <v>1946</v>
      </c>
    </row>
    <row r="1995" spans="1:25" x14ac:dyDescent="0.3">
      <c r="A1995" s="1">
        <v>4057004</v>
      </c>
      <c r="B1995" s="1" t="s">
        <v>7</v>
      </c>
      <c r="C1995" s="2"/>
      <c r="D1995" s="4" t="s">
        <v>95</v>
      </c>
      <c r="E1995" s="4">
        <v>4057004</v>
      </c>
      <c r="F1995" s="5">
        <v>151</v>
      </c>
      <c r="G1995" s="5">
        <v>2237</v>
      </c>
      <c r="H1995" s="5">
        <v>52988</v>
      </c>
      <c r="I1995" s="5">
        <v>583957</v>
      </c>
      <c r="J1995" s="5">
        <v>1513</v>
      </c>
      <c r="K1995" s="5">
        <v>0</v>
      </c>
      <c r="L1995" s="5">
        <v>640847</v>
      </c>
      <c r="M1995" s="5">
        <v>1071648</v>
      </c>
      <c r="N1995" s="5">
        <v>3361</v>
      </c>
      <c r="O1995" s="5">
        <v>11809</v>
      </c>
      <c r="P1995" s="5">
        <v>19669</v>
      </c>
      <c r="Q1995" s="5">
        <v>36</v>
      </c>
      <c r="R1995" s="5">
        <v>0</v>
      </c>
      <c r="S1995" s="5">
        <v>21773</v>
      </c>
      <c r="T1995" s="5">
        <v>173597</v>
      </c>
      <c r="U1995" s="5">
        <v>35453</v>
      </c>
      <c r="V1995" s="5">
        <v>133121</v>
      </c>
      <c r="W1995" s="5">
        <v>0</v>
      </c>
      <c r="X1995" s="5">
        <v>94866</v>
      </c>
      <c r="Y1995" s="5">
        <v>1531</v>
      </c>
    </row>
    <row r="1996" spans="1:25" x14ac:dyDescent="0.3">
      <c r="A1996" s="1">
        <v>4057004</v>
      </c>
      <c r="B1996" s="1" t="s">
        <v>8</v>
      </c>
      <c r="C1996" s="2"/>
      <c r="D1996" s="4" t="s">
        <v>95</v>
      </c>
      <c r="E1996" s="4">
        <v>4057004</v>
      </c>
      <c r="F1996" s="5">
        <v>10884</v>
      </c>
      <c r="G1996" s="5">
        <v>18</v>
      </c>
      <c r="H1996" s="5">
        <v>22472</v>
      </c>
      <c r="I1996" s="5">
        <v>96485</v>
      </c>
      <c r="J1996" s="5">
        <v>215</v>
      </c>
      <c r="K1996" s="5">
        <v>0</v>
      </c>
      <c r="L1996" s="5">
        <v>130074</v>
      </c>
      <c r="M1996" s="5">
        <v>1384941</v>
      </c>
      <c r="N1996" s="5">
        <v>1111</v>
      </c>
      <c r="O1996" s="5">
        <v>11650</v>
      </c>
      <c r="P1996" s="5">
        <v>11305</v>
      </c>
      <c r="Q1996" s="5">
        <v>82</v>
      </c>
      <c r="R1996" s="5">
        <v>0</v>
      </c>
      <c r="S1996" s="5">
        <v>32866</v>
      </c>
      <c r="T1996" s="5">
        <v>111070</v>
      </c>
      <c r="U1996" s="5">
        <v>35995</v>
      </c>
      <c r="V1996" s="5">
        <v>119589</v>
      </c>
      <c r="W1996" s="5">
        <v>0</v>
      </c>
      <c r="X1996" s="5">
        <v>97871</v>
      </c>
      <c r="Y1996" s="5">
        <v>3081</v>
      </c>
    </row>
    <row r="1997" spans="1:25" x14ac:dyDescent="0.3">
      <c r="A1997" s="1">
        <v>4057004</v>
      </c>
      <c r="B1997" s="1" t="s">
        <v>9</v>
      </c>
      <c r="C1997" s="2"/>
      <c r="D1997" s="4" t="s">
        <v>95</v>
      </c>
      <c r="E1997" s="4">
        <v>4057004</v>
      </c>
      <c r="F1997" s="5">
        <v>2464</v>
      </c>
      <c r="G1997" s="5">
        <v>1265</v>
      </c>
      <c r="H1997" s="5">
        <v>21824</v>
      </c>
      <c r="I1997" s="5">
        <v>144670</v>
      </c>
      <c r="J1997" s="5">
        <v>2783</v>
      </c>
      <c r="K1997" s="5">
        <v>0</v>
      </c>
      <c r="L1997" s="5">
        <v>173006</v>
      </c>
      <c r="M1997" s="5">
        <v>1739076</v>
      </c>
      <c r="N1997" s="5">
        <v>1549</v>
      </c>
      <c r="O1997" s="5">
        <v>12723</v>
      </c>
      <c r="P1997" s="5">
        <v>9794</v>
      </c>
      <c r="Q1997" s="5">
        <v>110</v>
      </c>
      <c r="R1997" s="5">
        <v>0</v>
      </c>
      <c r="S1997" s="5">
        <v>28081</v>
      </c>
      <c r="T1997" s="5">
        <v>61706</v>
      </c>
      <c r="U1997" s="5">
        <v>31515</v>
      </c>
      <c r="V1997" s="5">
        <v>108486</v>
      </c>
      <c r="W1997" s="5">
        <v>0</v>
      </c>
      <c r="X1997" s="5">
        <v>75599</v>
      </c>
      <c r="Y1997" s="5">
        <v>1420</v>
      </c>
    </row>
    <row r="1998" spans="1:25" x14ac:dyDescent="0.3">
      <c r="A1998" s="1">
        <v>4057004</v>
      </c>
      <c r="B1998" s="1" t="s">
        <v>10</v>
      </c>
      <c r="C1998" s="2"/>
      <c r="D1998" s="4" t="s">
        <v>95</v>
      </c>
      <c r="E1998" s="4">
        <v>4057004</v>
      </c>
      <c r="F1998" s="5">
        <v>2797</v>
      </c>
      <c r="G1998" s="5">
        <v>232</v>
      </c>
      <c r="H1998" s="5">
        <v>37879</v>
      </c>
      <c r="I1998" s="5">
        <v>143564</v>
      </c>
      <c r="J1998" s="5">
        <v>2941</v>
      </c>
      <c r="K1998" s="5">
        <v>0</v>
      </c>
      <c r="L1998" s="5">
        <v>187412</v>
      </c>
      <c r="M1998" s="5">
        <v>1785013</v>
      </c>
      <c r="N1998" s="5">
        <v>779</v>
      </c>
      <c r="O1998" s="5">
        <v>12602</v>
      </c>
      <c r="P1998" s="5">
        <v>12648</v>
      </c>
      <c r="Q1998" s="5">
        <v>86</v>
      </c>
      <c r="R1998" s="5">
        <v>0</v>
      </c>
      <c r="S1998" s="5">
        <v>36111</v>
      </c>
      <c r="T1998" s="5">
        <v>39834</v>
      </c>
      <c r="U1998" s="5">
        <v>32957</v>
      </c>
      <c r="V1998" s="5">
        <v>104875</v>
      </c>
      <c r="W1998" s="5">
        <v>0</v>
      </c>
      <c r="X1998" s="5">
        <v>65336</v>
      </c>
      <c r="Y1998" s="5">
        <v>1735</v>
      </c>
    </row>
    <row r="1999" spans="1:25" x14ac:dyDescent="0.3">
      <c r="A1999" s="1">
        <v>4057004</v>
      </c>
      <c r="B1999" s="1" t="s">
        <v>11</v>
      </c>
      <c r="C1999" s="2"/>
      <c r="D1999" s="4" t="s">
        <v>95</v>
      </c>
      <c r="E1999" s="4">
        <v>4057004</v>
      </c>
      <c r="F1999" s="5">
        <v>6107</v>
      </c>
      <c r="G1999" s="5">
        <v>147</v>
      </c>
      <c r="H1999" s="5">
        <v>42989</v>
      </c>
      <c r="I1999" s="5">
        <v>135739</v>
      </c>
      <c r="J1999" s="5">
        <v>6719</v>
      </c>
      <c r="K1999" s="5">
        <v>0</v>
      </c>
      <c r="L1999" s="5">
        <v>191700</v>
      </c>
      <c r="M1999" s="5">
        <v>2209805</v>
      </c>
      <c r="N1999" s="5">
        <v>1193</v>
      </c>
      <c r="O1999" s="5">
        <v>15148</v>
      </c>
      <c r="P1999" s="5">
        <v>10603</v>
      </c>
      <c r="Q1999" s="5">
        <v>40</v>
      </c>
      <c r="R1999" s="5">
        <v>0</v>
      </c>
      <c r="S1999" s="5">
        <v>47981</v>
      </c>
      <c r="T1999" s="5">
        <v>65134</v>
      </c>
      <c r="U1999" s="5">
        <v>38592</v>
      </c>
      <c r="V1999" s="5">
        <v>98281</v>
      </c>
      <c r="W1999" s="5">
        <v>0</v>
      </c>
      <c r="X1999" s="5">
        <v>20168</v>
      </c>
      <c r="Y1999" s="5">
        <v>1628</v>
      </c>
    </row>
    <row r="2000" spans="1:25" x14ac:dyDescent="0.3">
      <c r="A2000" s="1">
        <v>4057004</v>
      </c>
      <c r="B2000" s="1" t="s">
        <v>12</v>
      </c>
      <c r="C2000" s="2"/>
      <c r="D2000" s="4" t="s">
        <v>95</v>
      </c>
      <c r="E2000" s="4">
        <v>4057004</v>
      </c>
      <c r="F2000" s="5">
        <v>16826</v>
      </c>
      <c r="G2000" s="5">
        <v>476</v>
      </c>
      <c r="H2000" s="5">
        <v>52126</v>
      </c>
      <c r="I2000" s="5">
        <v>117041</v>
      </c>
      <c r="J2000" s="5">
        <v>12286</v>
      </c>
      <c r="K2000" s="5">
        <v>0</v>
      </c>
      <c r="L2000" s="5">
        <v>198756</v>
      </c>
      <c r="M2000" s="5">
        <v>1964242</v>
      </c>
      <c r="N2000" s="5">
        <v>2183</v>
      </c>
      <c r="O2000" s="5">
        <v>14185</v>
      </c>
      <c r="P2000" s="5">
        <v>14539</v>
      </c>
      <c r="Q2000" s="5">
        <v>70</v>
      </c>
      <c r="R2000" s="5">
        <v>0</v>
      </c>
      <c r="S2000" s="5">
        <v>46019</v>
      </c>
      <c r="T2000" s="5">
        <v>69482</v>
      </c>
      <c r="U2000" s="5">
        <v>37309</v>
      </c>
      <c r="V2000" s="5">
        <v>85131</v>
      </c>
      <c r="W2000" s="5">
        <v>0</v>
      </c>
      <c r="X2000" s="5">
        <v>48616</v>
      </c>
      <c r="Y2000" s="5">
        <v>1703</v>
      </c>
    </row>
    <row r="2001" spans="1:25" x14ac:dyDescent="0.3">
      <c r="A2001" s="1">
        <v>4057004</v>
      </c>
      <c r="B2001" s="1" t="s">
        <v>13</v>
      </c>
      <c r="C2001" s="2"/>
      <c r="D2001" s="4" t="s">
        <v>95</v>
      </c>
      <c r="E2001" s="4">
        <v>4057004</v>
      </c>
      <c r="F2001" s="5">
        <v>2312</v>
      </c>
      <c r="G2001" s="5">
        <v>1042</v>
      </c>
      <c r="H2001" s="5">
        <v>30660</v>
      </c>
      <c r="I2001" s="5">
        <v>144412</v>
      </c>
      <c r="J2001" s="5">
        <v>2359</v>
      </c>
      <c r="K2001" s="5">
        <v>0</v>
      </c>
      <c r="L2001" s="5">
        <v>180783</v>
      </c>
      <c r="M2001" s="5">
        <v>1529589</v>
      </c>
      <c r="N2001" s="5">
        <v>947</v>
      </c>
      <c r="O2001" s="5">
        <v>17005</v>
      </c>
      <c r="P2001" s="5">
        <v>11355</v>
      </c>
      <c r="Q2001" s="5">
        <v>73</v>
      </c>
      <c r="R2001" s="5">
        <v>0</v>
      </c>
      <c r="S2001" s="5">
        <v>46058</v>
      </c>
      <c r="T2001" s="5">
        <v>56763</v>
      </c>
      <c r="U2001" s="5">
        <v>35665</v>
      </c>
      <c r="V2001" s="5">
        <v>86181</v>
      </c>
      <c r="W2001" s="5">
        <v>0</v>
      </c>
      <c r="X2001" s="5">
        <v>57328</v>
      </c>
      <c r="Y2001" s="5">
        <v>1171</v>
      </c>
    </row>
    <row r="2002" spans="1:25" x14ac:dyDescent="0.3">
      <c r="A2002" s="1">
        <v>4057004</v>
      </c>
      <c r="B2002" s="1" t="s">
        <v>14</v>
      </c>
      <c r="C2002" s="2"/>
      <c r="D2002" s="4" t="s">
        <v>95</v>
      </c>
      <c r="E2002" s="4">
        <v>4057004</v>
      </c>
      <c r="F2002" s="5">
        <v>62</v>
      </c>
      <c r="G2002" s="5">
        <v>519</v>
      </c>
      <c r="H2002" s="5">
        <v>32369</v>
      </c>
      <c r="I2002" s="5">
        <v>148924</v>
      </c>
      <c r="J2002" s="5">
        <v>4138</v>
      </c>
      <c r="K2002" s="5" t="s">
        <v>33</v>
      </c>
      <c r="L2002" s="5">
        <v>186011</v>
      </c>
      <c r="M2002" s="5">
        <v>1441023</v>
      </c>
      <c r="N2002" s="5">
        <v>3810</v>
      </c>
      <c r="O2002" s="5">
        <v>21497</v>
      </c>
      <c r="P2002" s="5">
        <v>9098</v>
      </c>
      <c r="Q2002" s="5" t="s">
        <v>33</v>
      </c>
      <c r="R2002" s="5" t="s">
        <v>33</v>
      </c>
      <c r="S2002" s="5">
        <v>46504</v>
      </c>
      <c r="T2002" s="5">
        <v>71593</v>
      </c>
      <c r="U2002" s="5">
        <v>34479</v>
      </c>
      <c r="V2002" s="5">
        <v>89772</v>
      </c>
      <c r="W2002" s="5">
        <v>0</v>
      </c>
      <c r="X2002" s="5">
        <v>86506</v>
      </c>
      <c r="Y2002" s="5">
        <v>1144</v>
      </c>
    </row>
    <row r="2003" spans="1:25" x14ac:dyDescent="0.3">
      <c r="A2003" s="1">
        <v>4057004</v>
      </c>
      <c r="B2003" s="1" t="s">
        <v>15</v>
      </c>
      <c r="C2003" s="2"/>
      <c r="D2003" s="4" t="s">
        <v>95</v>
      </c>
      <c r="E2003" s="4">
        <v>4057004</v>
      </c>
      <c r="F2003" s="5">
        <v>22050</v>
      </c>
      <c r="G2003" s="5">
        <v>137</v>
      </c>
      <c r="H2003" s="5">
        <v>8248</v>
      </c>
      <c r="I2003" s="5">
        <v>116516</v>
      </c>
      <c r="J2003" s="5">
        <v>2177</v>
      </c>
      <c r="K2003" s="5" t="s">
        <v>33</v>
      </c>
      <c r="L2003" s="5">
        <v>149127</v>
      </c>
      <c r="M2003" s="5">
        <v>1175682</v>
      </c>
      <c r="N2003" s="5">
        <v>2496</v>
      </c>
      <c r="O2003" s="5">
        <v>16890</v>
      </c>
      <c r="P2003" s="5">
        <v>9377</v>
      </c>
      <c r="Q2003" s="5" t="s">
        <v>33</v>
      </c>
      <c r="R2003" s="5" t="s">
        <v>33</v>
      </c>
      <c r="S2003" s="5">
        <v>32887</v>
      </c>
      <c r="T2003" s="5">
        <v>82105</v>
      </c>
      <c r="U2003" s="5">
        <v>32662</v>
      </c>
      <c r="V2003" s="5">
        <v>81973</v>
      </c>
      <c r="W2003" s="5">
        <v>0</v>
      </c>
      <c r="X2003" s="5">
        <v>81068</v>
      </c>
      <c r="Y2003" s="5">
        <v>1972</v>
      </c>
    </row>
    <row r="2004" spans="1:25" x14ac:dyDescent="0.3">
      <c r="A2004" s="1">
        <v>4057004</v>
      </c>
      <c r="B2004" s="1" t="s">
        <v>16</v>
      </c>
      <c r="C2004" s="2"/>
      <c r="D2004" s="4" t="s">
        <v>95</v>
      </c>
      <c r="E2004" s="4">
        <v>4057004</v>
      </c>
      <c r="F2004" s="5">
        <v>175</v>
      </c>
      <c r="G2004" s="5">
        <v>98176</v>
      </c>
      <c r="H2004" s="5">
        <v>4684</v>
      </c>
      <c r="I2004" s="5">
        <v>86209</v>
      </c>
      <c r="J2004" s="5">
        <v>3291</v>
      </c>
      <c r="K2004" s="5" t="s">
        <v>33</v>
      </c>
      <c r="L2004" s="5">
        <v>192535</v>
      </c>
      <c r="M2004" s="5">
        <v>1507203</v>
      </c>
      <c r="N2004" s="5">
        <v>248</v>
      </c>
      <c r="O2004" s="5">
        <v>12734</v>
      </c>
      <c r="P2004" s="5">
        <v>7783</v>
      </c>
      <c r="Q2004" s="5" t="s">
        <v>33</v>
      </c>
      <c r="R2004" s="5" t="s">
        <v>33</v>
      </c>
      <c r="S2004" s="5">
        <v>47297</v>
      </c>
      <c r="T2004" s="5">
        <v>97686</v>
      </c>
      <c r="U2004" s="5">
        <v>61335</v>
      </c>
      <c r="V2004" s="5">
        <v>27463</v>
      </c>
      <c r="W2004" s="5">
        <v>0</v>
      </c>
      <c r="X2004" s="5">
        <v>109660</v>
      </c>
      <c r="Y2004" s="5">
        <v>1246</v>
      </c>
    </row>
    <row r="2005" spans="1:25" x14ac:dyDescent="0.3">
      <c r="A2005" s="1">
        <v>4057004</v>
      </c>
      <c r="B2005" s="1" t="s">
        <v>17</v>
      </c>
      <c r="C2005" s="2"/>
      <c r="D2005" s="4" t="s">
        <v>95</v>
      </c>
      <c r="E2005" s="4">
        <v>4057004</v>
      </c>
      <c r="F2005" s="5">
        <v>3988</v>
      </c>
      <c r="G2005" s="5">
        <v>576</v>
      </c>
      <c r="H2005" s="5">
        <v>27176</v>
      </c>
      <c r="I2005" s="5">
        <v>108672</v>
      </c>
      <c r="J2005" s="5">
        <v>2994</v>
      </c>
      <c r="K2005" s="5" t="s">
        <v>33</v>
      </c>
      <c r="L2005" s="5">
        <v>143406</v>
      </c>
      <c r="M2005" s="5">
        <v>1257432</v>
      </c>
      <c r="N2005" s="5">
        <v>1293</v>
      </c>
      <c r="O2005" s="5">
        <v>13615</v>
      </c>
      <c r="P2005" s="5">
        <v>9374</v>
      </c>
      <c r="Q2005" s="5" t="s">
        <v>33</v>
      </c>
      <c r="R2005" s="5" t="s">
        <v>33</v>
      </c>
      <c r="S2005" s="5">
        <v>42161</v>
      </c>
      <c r="T2005" s="5">
        <v>49531</v>
      </c>
      <c r="U2005" s="5">
        <v>34602</v>
      </c>
      <c r="V2005" s="5">
        <v>38290</v>
      </c>
      <c r="W2005" s="5">
        <v>0</v>
      </c>
      <c r="X2005" s="5">
        <v>74273</v>
      </c>
      <c r="Y2005" s="5">
        <v>331</v>
      </c>
    </row>
    <row r="2006" spans="1:25" x14ac:dyDescent="0.3">
      <c r="A2006" s="1">
        <v>4057004</v>
      </c>
      <c r="B2006" s="1" t="s">
        <v>18</v>
      </c>
      <c r="C2006" s="2"/>
      <c r="D2006" s="4" t="s">
        <v>95</v>
      </c>
      <c r="E2006" s="4">
        <v>4057004</v>
      </c>
      <c r="F2006" s="5">
        <v>6092</v>
      </c>
      <c r="G2006" s="5">
        <v>681</v>
      </c>
      <c r="H2006" s="5">
        <v>30591</v>
      </c>
      <c r="I2006" s="5">
        <v>127163</v>
      </c>
      <c r="J2006" s="5">
        <v>10789</v>
      </c>
      <c r="K2006" s="5" t="s">
        <v>33</v>
      </c>
      <c r="L2006" s="5">
        <v>175316</v>
      </c>
      <c r="M2006" s="5">
        <v>1076078</v>
      </c>
      <c r="N2006" s="5">
        <v>1012</v>
      </c>
      <c r="O2006" s="5">
        <v>17274</v>
      </c>
      <c r="P2006" s="5">
        <v>10949</v>
      </c>
      <c r="Q2006" s="5" t="s">
        <v>33</v>
      </c>
      <c r="R2006" s="5" t="s">
        <v>33</v>
      </c>
      <c r="S2006" s="5">
        <v>53496</v>
      </c>
      <c r="T2006" s="5">
        <v>54681</v>
      </c>
      <c r="U2006" s="5">
        <v>36534</v>
      </c>
      <c r="V2006" s="5">
        <v>38684</v>
      </c>
      <c r="W2006" s="5">
        <v>0</v>
      </c>
      <c r="X2006" s="5">
        <v>57507</v>
      </c>
      <c r="Y2006" s="5">
        <v>450</v>
      </c>
    </row>
    <row r="2007" spans="1:25" x14ac:dyDescent="0.3">
      <c r="A2007" s="1">
        <v>4057004</v>
      </c>
      <c r="B2007" s="1" t="s">
        <v>19</v>
      </c>
      <c r="C2007" s="2"/>
      <c r="D2007" s="4" t="s">
        <v>95</v>
      </c>
      <c r="E2007" s="4">
        <v>4057004</v>
      </c>
      <c r="F2007" s="5">
        <v>435</v>
      </c>
      <c r="G2007" s="5">
        <v>169</v>
      </c>
      <c r="H2007" s="5">
        <v>17836</v>
      </c>
      <c r="I2007" s="5">
        <v>107608</v>
      </c>
      <c r="J2007" s="5">
        <v>12848</v>
      </c>
      <c r="K2007" s="5" t="s">
        <v>33</v>
      </c>
      <c r="L2007" s="5">
        <v>138897</v>
      </c>
      <c r="M2007" s="5">
        <v>951495</v>
      </c>
      <c r="N2007" s="5">
        <v>13819</v>
      </c>
      <c r="O2007" s="5">
        <v>18857</v>
      </c>
      <c r="P2007" s="5">
        <v>8929</v>
      </c>
      <c r="Q2007" s="5" t="s">
        <v>33</v>
      </c>
      <c r="R2007" s="5" t="s">
        <v>33</v>
      </c>
      <c r="S2007" s="5">
        <v>46937</v>
      </c>
      <c r="T2007" s="5">
        <v>55418</v>
      </c>
      <c r="U2007" s="5">
        <v>60321</v>
      </c>
      <c r="V2007" s="5">
        <v>37030</v>
      </c>
      <c r="W2007" s="5">
        <v>0</v>
      </c>
      <c r="X2007" s="5">
        <v>79445</v>
      </c>
      <c r="Y2007" s="5">
        <v>408</v>
      </c>
    </row>
    <row r="2008" spans="1:25" x14ac:dyDescent="0.3">
      <c r="A2008" s="1">
        <v>4057004</v>
      </c>
      <c r="B2008" s="1" t="s">
        <v>20</v>
      </c>
      <c r="C2008" s="2"/>
      <c r="D2008" s="4" t="s">
        <v>95</v>
      </c>
      <c r="E2008" s="4">
        <v>4057004</v>
      </c>
      <c r="F2008" s="5">
        <v>8236</v>
      </c>
      <c r="G2008" s="5">
        <v>17000</v>
      </c>
      <c r="H2008" s="5">
        <v>3491</v>
      </c>
      <c r="I2008" s="5">
        <v>71113</v>
      </c>
      <c r="J2008" s="5">
        <v>8529</v>
      </c>
      <c r="K2008" s="5" t="s">
        <v>33</v>
      </c>
      <c r="L2008" s="5">
        <v>108370</v>
      </c>
      <c r="M2008" s="5">
        <v>961685</v>
      </c>
      <c r="N2008" s="5">
        <v>35193</v>
      </c>
      <c r="O2008" s="5">
        <v>19894</v>
      </c>
      <c r="P2008" s="5">
        <v>10533</v>
      </c>
      <c r="Q2008" s="5" t="s">
        <v>33</v>
      </c>
      <c r="R2008" s="5" t="s">
        <v>33</v>
      </c>
      <c r="S2008" s="5">
        <v>52990</v>
      </c>
      <c r="T2008" s="5">
        <v>45572</v>
      </c>
      <c r="U2008" s="5">
        <v>45722</v>
      </c>
      <c r="V2008" s="5">
        <v>36648</v>
      </c>
      <c r="W2008" s="5">
        <v>0</v>
      </c>
      <c r="X2008" s="5">
        <v>124955</v>
      </c>
      <c r="Y2008" s="5">
        <v>454</v>
      </c>
    </row>
    <row r="2009" spans="1:25" x14ac:dyDescent="0.3">
      <c r="A2009" s="1">
        <v>4057004</v>
      </c>
      <c r="B2009" s="1" t="s">
        <v>21</v>
      </c>
      <c r="C2009" s="2"/>
      <c r="D2009" s="4" t="s">
        <v>95</v>
      </c>
      <c r="E2009" s="4">
        <v>4057004</v>
      </c>
      <c r="F2009" s="5">
        <v>2934</v>
      </c>
      <c r="G2009" s="5">
        <v>25963</v>
      </c>
      <c r="H2009" s="5">
        <v>30912</v>
      </c>
      <c r="I2009" s="5">
        <v>146926</v>
      </c>
      <c r="J2009" s="5">
        <v>29947</v>
      </c>
      <c r="K2009" s="5" t="s">
        <v>33</v>
      </c>
      <c r="L2009" s="5">
        <v>236682</v>
      </c>
      <c r="M2009" s="5">
        <v>895381</v>
      </c>
      <c r="N2009" s="5">
        <v>43722</v>
      </c>
      <c r="O2009" s="5">
        <v>18442</v>
      </c>
      <c r="P2009" s="5">
        <v>8166</v>
      </c>
      <c r="Q2009" s="5" t="s">
        <v>33</v>
      </c>
      <c r="R2009" s="5" t="s">
        <v>33</v>
      </c>
      <c r="S2009" s="5">
        <v>44120</v>
      </c>
      <c r="T2009" s="5">
        <v>35397</v>
      </c>
      <c r="U2009" s="5">
        <v>33596</v>
      </c>
      <c r="V2009" s="5">
        <v>31958</v>
      </c>
      <c r="W2009" s="5">
        <v>1579</v>
      </c>
      <c r="X2009" s="5">
        <v>149083</v>
      </c>
      <c r="Y2009" s="5">
        <v>900</v>
      </c>
    </row>
    <row r="2010" spans="1:25" x14ac:dyDescent="0.3">
      <c r="A2010" s="1">
        <v>4057004</v>
      </c>
      <c r="B2010" s="1" t="s">
        <v>22</v>
      </c>
      <c r="C2010" s="2"/>
      <c r="D2010" s="4" t="s">
        <v>95</v>
      </c>
      <c r="E2010" s="4">
        <v>4057004</v>
      </c>
      <c r="F2010" s="5">
        <v>3970</v>
      </c>
      <c r="G2010" s="5">
        <v>14603</v>
      </c>
      <c r="H2010" s="5">
        <v>7342</v>
      </c>
      <c r="I2010" s="5">
        <v>119112</v>
      </c>
      <c r="J2010" s="5">
        <v>15743</v>
      </c>
      <c r="K2010" s="5" t="s">
        <v>33</v>
      </c>
      <c r="L2010" s="5">
        <v>160769</v>
      </c>
      <c r="M2010" s="5">
        <v>839898</v>
      </c>
      <c r="N2010" s="5">
        <v>54369</v>
      </c>
      <c r="O2010" s="5">
        <v>21314</v>
      </c>
      <c r="P2010" s="5">
        <v>7284</v>
      </c>
      <c r="Q2010" s="5" t="s">
        <v>33</v>
      </c>
      <c r="R2010" s="5" t="s">
        <v>33</v>
      </c>
      <c r="S2010" s="5">
        <v>35371</v>
      </c>
      <c r="T2010" s="5">
        <v>37161</v>
      </c>
      <c r="U2010" s="5">
        <v>34311</v>
      </c>
      <c r="V2010" s="5">
        <v>29257</v>
      </c>
      <c r="W2010" s="5">
        <v>3338</v>
      </c>
      <c r="X2010" s="5">
        <v>123055</v>
      </c>
      <c r="Y2010" s="5">
        <v>3495</v>
      </c>
    </row>
    <row r="2011" spans="1:25" x14ac:dyDescent="0.3">
      <c r="A2011" s="1">
        <v>4057004</v>
      </c>
      <c r="B2011" s="1" t="s">
        <v>23</v>
      </c>
      <c r="C2011" s="2"/>
      <c r="D2011" s="4" t="s">
        <v>95</v>
      </c>
      <c r="E2011" s="4">
        <v>4057004</v>
      </c>
      <c r="F2011" s="5">
        <v>7024</v>
      </c>
      <c r="G2011" s="5">
        <v>95693</v>
      </c>
      <c r="H2011" s="5">
        <v>15839</v>
      </c>
      <c r="I2011" s="5">
        <v>115764</v>
      </c>
      <c r="J2011" s="5">
        <v>37114</v>
      </c>
      <c r="K2011" s="5" t="s">
        <v>33</v>
      </c>
      <c r="L2011" s="5">
        <v>271433</v>
      </c>
      <c r="M2011" s="5">
        <v>851290</v>
      </c>
      <c r="N2011" s="5">
        <v>65383</v>
      </c>
      <c r="O2011" s="5">
        <v>31511</v>
      </c>
      <c r="P2011" s="5">
        <v>7994</v>
      </c>
      <c r="Q2011" s="5" t="s">
        <v>33</v>
      </c>
      <c r="R2011" s="5" t="s">
        <v>33</v>
      </c>
      <c r="S2011" s="5">
        <v>36103</v>
      </c>
      <c r="T2011" s="5">
        <v>41795</v>
      </c>
      <c r="U2011" s="5">
        <v>31857</v>
      </c>
      <c r="V2011" s="5">
        <v>29652</v>
      </c>
      <c r="W2011" s="5">
        <v>7502</v>
      </c>
      <c r="X2011" s="5">
        <v>186001</v>
      </c>
      <c r="Y2011" s="5">
        <v>4251</v>
      </c>
    </row>
    <row r="2012" spans="1:25" x14ac:dyDescent="0.3">
      <c r="A2012" s="1">
        <v>4057004</v>
      </c>
      <c r="B2012" s="1" t="s">
        <v>24</v>
      </c>
      <c r="C2012" s="2"/>
      <c r="D2012" s="4" t="s">
        <v>95</v>
      </c>
      <c r="E2012" s="4">
        <v>4057004</v>
      </c>
      <c r="F2012" s="5">
        <v>5510</v>
      </c>
      <c r="G2012" s="5">
        <v>65839</v>
      </c>
      <c r="H2012" s="5">
        <v>14407</v>
      </c>
      <c r="I2012" s="5">
        <v>116926</v>
      </c>
      <c r="J2012" s="5">
        <v>10951</v>
      </c>
      <c r="K2012" s="5" t="s">
        <v>33</v>
      </c>
      <c r="L2012" s="5">
        <v>213633</v>
      </c>
      <c r="M2012" s="5">
        <v>873436</v>
      </c>
      <c r="N2012" s="5">
        <v>71786</v>
      </c>
      <c r="O2012" s="5">
        <v>22493</v>
      </c>
      <c r="P2012" s="5">
        <v>6015</v>
      </c>
      <c r="Q2012" s="5" t="s">
        <v>33</v>
      </c>
      <c r="R2012" s="5" t="s">
        <v>33</v>
      </c>
      <c r="S2012" s="5">
        <v>31019</v>
      </c>
      <c r="T2012" s="5">
        <v>46984</v>
      </c>
      <c r="U2012" s="5">
        <v>31946</v>
      </c>
      <c r="V2012" s="5">
        <v>29664</v>
      </c>
      <c r="W2012" s="5">
        <v>7035</v>
      </c>
      <c r="X2012" s="5">
        <v>107618</v>
      </c>
      <c r="Y2012" s="5">
        <v>3422</v>
      </c>
    </row>
    <row r="2013" spans="1:25" x14ac:dyDescent="0.3">
      <c r="A2013" s="1">
        <v>4057004</v>
      </c>
      <c r="B2013" s="1" t="s">
        <v>25</v>
      </c>
      <c r="C2013" s="2"/>
      <c r="D2013" s="4" t="s">
        <v>95</v>
      </c>
      <c r="E2013" s="4">
        <v>4057004</v>
      </c>
      <c r="F2013" s="5">
        <v>4495</v>
      </c>
      <c r="G2013" s="5">
        <v>85141</v>
      </c>
      <c r="H2013" s="5">
        <v>21694</v>
      </c>
      <c r="I2013" s="5">
        <v>95776</v>
      </c>
      <c r="J2013" s="5">
        <v>8231</v>
      </c>
      <c r="K2013" s="5" t="s">
        <v>33</v>
      </c>
      <c r="L2013" s="5">
        <v>215337</v>
      </c>
      <c r="M2013" s="5">
        <v>798588</v>
      </c>
      <c r="N2013" s="5">
        <v>80129</v>
      </c>
      <c r="O2013" s="5">
        <v>20233</v>
      </c>
      <c r="P2013" s="5">
        <v>5948</v>
      </c>
      <c r="Q2013" s="5" t="s">
        <v>33</v>
      </c>
      <c r="R2013" s="5" t="s">
        <v>33</v>
      </c>
      <c r="S2013" s="5">
        <v>30648</v>
      </c>
      <c r="T2013" s="5">
        <v>43994</v>
      </c>
      <c r="U2013" s="5">
        <v>31915</v>
      </c>
      <c r="V2013" s="5">
        <v>28663</v>
      </c>
      <c r="W2013" s="5">
        <v>6039</v>
      </c>
      <c r="X2013" s="5">
        <v>151421</v>
      </c>
      <c r="Y2013" s="5">
        <v>2709</v>
      </c>
    </row>
    <row r="2014" spans="1:25" x14ac:dyDescent="0.3">
      <c r="A2014" s="1">
        <v>4057004</v>
      </c>
      <c r="B2014" s="1" t="s">
        <v>26</v>
      </c>
      <c r="C2014" s="2"/>
      <c r="D2014" s="4" t="s">
        <v>95</v>
      </c>
      <c r="E2014" s="4">
        <v>4057004</v>
      </c>
      <c r="F2014" s="5">
        <v>3489</v>
      </c>
      <c r="G2014" s="5">
        <v>132971</v>
      </c>
      <c r="H2014" s="5">
        <v>15873</v>
      </c>
      <c r="I2014" s="5">
        <v>103211</v>
      </c>
      <c r="J2014" s="5">
        <v>17099</v>
      </c>
      <c r="K2014" s="5" t="s">
        <v>33</v>
      </c>
      <c r="L2014" s="5">
        <v>272644</v>
      </c>
      <c r="M2014" s="5">
        <v>850804</v>
      </c>
      <c r="N2014" s="5">
        <v>87623</v>
      </c>
      <c r="O2014" s="5">
        <v>20986</v>
      </c>
      <c r="P2014" s="5">
        <v>6423</v>
      </c>
      <c r="Q2014" s="5" t="s">
        <v>33</v>
      </c>
      <c r="R2014" s="5" t="s">
        <v>33</v>
      </c>
      <c r="S2014" s="5">
        <v>27821</v>
      </c>
      <c r="T2014" s="5">
        <v>37860</v>
      </c>
      <c r="U2014" s="5">
        <v>30922</v>
      </c>
      <c r="V2014" s="5">
        <v>21133</v>
      </c>
      <c r="W2014" s="5">
        <v>894</v>
      </c>
      <c r="X2014" s="5">
        <v>101624</v>
      </c>
      <c r="Y2014" s="5">
        <v>3256</v>
      </c>
    </row>
    <row r="2015" spans="1:25" x14ac:dyDescent="0.3">
      <c r="A2015" s="1">
        <v>4057004</v>
      </c>
      <c r="B2015" s="1" t="s">
        <v>27</v>
      </c>
      <c r="C2015" s="2"/>
      <c r="D2015" s="4" t="s">
        <v>95</v>
      </c>
      <c r="E2015" s="4">
        <v>4057004</v>
      </c>
      <c r="F2015" s="5">
        <v>7015</v>
      </c>
      <c r="G2015" s="5">
        <v>45733</v>
      </c>
      <c r="H2015" s="5">
        <v>36018</v>
      </c>
      <c r="I2015" s="5">
        <v>98677</v>
      </c>
      <c r="J2015" s="5">
        <v>11918</v>
      </c>
      <c r="K2015" s="5" t="s">
        <v>33</v>
      </c>
      <c r="L2015" s="5">
        <v>199361</v>
      </c>
      <c r="M2015" s="5">
        <v>838512</v>
      </c>
      <c r="N2015" s="5">
        <v>88450</v>
      </c>
      <c r="O2015" s="5">
        <v>21798</v>
      </c>
      <c r="P2015" s="5">
        <v>5758</v>
      </c>
      <c r="Q2015" s="5" t="s">
        <v>33</v>
      </c>
      <c r="R2015" s="5" t="s">
        <v>33</v>
      </c>
      <c r="S2015" s="5">
        <v>26560</v>
      </c>
      <c r="T2015" s="5">
        <v>27727</v>
      </c>
      <c r="U2015" s="5">
        <v>29898</v>
      </c>
      <c r="V2015" s="5">
        <v>14419</v>
      </c>
      <c r="W2015" s="5">
        <v>646</v>
      </c>
      <c r="X2015" s="5">
        <v>97498</v>
      </c>
      <c r="Y2015" s="5">
        <v>2800</v>
      </c>
    </row>
    <row r="2016" spans="1:25" x14ac:dyDescent="0.3">
      <c r="A2016" s="1">
        <v>4057004</v>
      </c>
      <c r="B2016" s="1" t="s">
        <v>28</v>
      </c>
      <c r="C2016" s="2"/>
      <c r="D2016" s="4" t="s">
        <v>95</v>
      </c>
      <c r="E2016" s="4">
        <v>4057004</v>
      </c>
      <c r="F2016" s="5">
        <v>168</v>
      </c>
      <c r="G2016" s="5">
        <v>104292</v>
      </c>
      <c r="H2016" s="5">
        <v>34000</v>
      </c>
      <c r="I2016" s="5">
        <v>103108</v>
      </c>
      <c r="J2016" s="5">
        <v>13272</v>
      </c>
      <c r="K2016" s="5" t="s">
        <v>33</v>
      </c>
      <c r="L2016" s="5">
        <v>261755</v>
      </c>
      <c r="M2016" s="5">
        <v>833175</v>
      </c>
      <c r="N2016" s="5">
        <v>77457</v>
      </c>
      <c r="O2016" s="5">
        <v>22455</v>
      </c>
      <c r="P2016" s="5">
        <v>8436</v>
      </c>
      <c r="Q2016" s="5" t="s">
        <v>33</v>
      </c>
      <c r="R2016" s="5" t="s">
        <v>33</v>
      </c>
      <c r="S2016" s="5">
        <v>27111</v>
      </c>
      <c r="T2016" s="5">
        <v>28390</v>
      </c>
      <c r="U2016" s="5">
        <v>30142</v>
      </c>
      <c r="V2016" s="5">
        <v>14315</v>
      </c>
      <c r="W2016" s="5">
        <v>188</v>
      </c>
      <c r="X2016" s="5">
        <v>95714</v>
      </c>
      <c r="Y2016" s="5">
        <v>3167</v>
      </c>
    </row>
    <row r="2017" spans="1:25" x14ac:dyDescent="0.3">
      <c r="A2017" s="1">
        <v>4057004</v>
      </c>
      <c r="B2017" s="1" t="s">
        <v>29</v>
      </c>
      <c r="C2017" s="2"/>
      <c r="D2017" s="4" t="s">
        <v>95</v>
      </c>
      <c r="E2017" s="4">
        <v>4057004</v>
      </c>
      <c r="F2017" s="5">
        <v>4720</v>
      </c>
      <c r="G2017" s="5">
        <v>57961</v>
      </c>
      <c r="H2017" s="5">
        <v>94199</v>
      </c>
      <c r="I2017" s="5">
        <v>98404</v>
      </c>
      <c r="J2017" s="5">
        <v>13770</v>
      </c>
      <c r="K2017" s="5" t="s">
        <v>33</v>
      </c>
      <c r="L2017" s="5">
        <v>269053</v>
      </c>
      <c r="M2017" s="5">
        <v>667691</v>
      </c>
      <c r="N2017" s="5">
        <v>70481</v>
      </c>
      <c r="O2017" s="5">
        <v>21888</v>
      </c>
      <c r="P2017" s="5">
        <v>5270</v>
      </c>
      <c r="Q2017" s="5" t="s">
        <v>33</v>
      </c>
      <c r="R2017" s="5" t="s">
        <v>33</v>
      </c>
      <c r="S2017" s="5">
        <v>21644</v>
      </c>
      <c r="T2017" s="5">
        <v>29632</v>
      </c>
      <c r="U2017" s="5">
        <v>28013</v>
      </c>
      <c r="V2017" s="5">
        <v>11336</v>
      </c>
      <c r="W2017" s="5">
        <v>187</v>
      </c>
      <c r="X2017" s="5">
        <v>96633</v>
      </c>
      <c r="Y2017" s="5">
        <v>3209</v>
      </c>
    </row>
    <row r="2018" spans="1:25" x14ac:dyDescent="0.3">
      <c r="A2018" s="1">
        <v>4057004</v>
      </c>
      <c r="B2018" s="1" t="s">
        <v>30</v>
      </c>
      <c r="C2018" s="2"/>
      <c r="D2018" s="4" t="s">
        <v>95</v>
      </c>
      <c r="E2018" s="4">
        <v>4057004</v>
      </c>
      <c r="F2018" s="5">
        <v>6</v>
      </c>
      <c r="G2018" s="5">
        <v>115776</v>
      </c>
      <c r="H2018" s="5">
        <v>48803</v>
      </c>
      <c r="I2018" s="5">
        <v>101003</v>
      </c>
      <c r="J2018" s="5">
        <v>20339</v>
      </c>
      <c r="K2018" s="5" t="s">
        <v>33</v>
      </c>
      <c r="L2018" s="5">
        <v>285927</v>
      </c>
      <c r="M2018" s="5">
        <v>639919</v>
      </c>
      <c r="N2018" s="5">
        <v>79006</v>
      </c>
      <c r="O2018" s="5">
        <v>19631</v>
      </c>
      <c r="P2018" s="5">
        <v>5075</v>
      </c>
      <c r="Q2018" s="5" t="s">
        <v>33</v>
      </c>
      <c r="R2018" s="5" t="s">
        <v>33</v>
      </c>
      <c r="S2018" s="5">
        <v>28697</v>
      </c>
      <c r="T2018" s="5">
        <v>28382</v>
      </c>
      <c r="U2018" s="5">
        <v>25562</v>
      </c>
      <c r="V2018" s="5">
        <v>11058</v>
      </c>
      <c r="W2018" s="5">
        <v>8</v>
      </c>
      <c r="X2018" s="5">
        <v>94514</v>
      </c>
      <c r="Y2018" s="5">
        <v>3025</v>
      </c>
    </row>
    <row r="2019" spans="1:25" x14ac:dyDescent="0.3">
      <c r="A2019" s="1">
        <v>4057004</v>
      </c>
      <c r="B2019" s="1" t="s">
        <v>31</v>
      </c>
      <c r="C2019" s="2"/>
      <c r="D2019" s="4" t="s">
        <v>95</v>
      </c>
      <c r="E2019" s="4">
        <v>4057004</v>
      </c>
      <c r="F2019" s="5">
        <v>0</v>
      </c>
      <c r="G2019" s="5">
        <v>79914</v>
      </c>
      <c r="H2019" s="5">
        <v>27179</v>
      </c>
      <c r="I2019" s="5">
        <v>101704</v>
      </c>
      <c r="J2019" s="5">
        <v>8491</v>
      </c>
      <c r="K2019" s="5" t="s">
        <v>33</v>
      </c>
      <c r="L2019" s="5">
        <v>217288</v>
      </c>
      <c r="M2019" s="5">
        <v>563938</v>
      </c>
      <c r="N2019" s="5">
        <v>78722</v>
      </c>
      <c r="O2019" s="5">
        <v>19782</v>
      </c>
      <c r="P2019" s="5">
        <v>5715</v>
      </c>
      <c r="Q2019" s="5" t="s">
        <v>33</v>
      </c>
      <c r="R2019" s="5" t="s">
        <v>33</v>
      </c>
      <c r="S2019" s="5">
        <v>29760</v>
      </c>
      <c r="T2019" s="5">
        <v>31416</v>
      </c>
      <c r="U2019" s="5">
        <v>25627</v>
      </c>
      <c r="V2019" s="5">
        <v>11071</v>
      </c>
      <c r="W2019" s="5">
        <v>0</v>
      </c>
      <c r="X2019" s="5">
        <v>91635</v>
      </c>
      <c r="Y2019" s="5">
        <v>3254</v>
      </c>
    </row>
    <row r="2020" spans="1:25" x14ac:dyDescent="0.3">
      <c r="A2020" s="1">
        <v>4057006</v>
      </c>
      <c r="B2020" s="1" t="s">
        <v>0</v>
      </c>
      <c r="C2020" s="2"/>
      <c r="D2020" s="4" t="s">
        <v>96</v>
      </c>
      <c r="E2020" s="4">
        <v>4057006</v>
      </c>
      <c r="F2020" s="5">
        <v>13365</v>
      </c>
      <c r="G2020" s="5">
        <v>30416</v>
      </c>
      <c r="H2020" s="5">
        <v>49432</v>
      </c>
      <c r="I2020" s="5">
        <v>63742</v>
      </c>
      <c r="J2020" s="5">
        <v>4229</v>
      </c>
      <c r="K2020" s="5">
        <v>0</v>
      </c>
      <c r="L2020" s="5">
        <v>161184</v>
      </c>
      <c r="M2020" s="5">
        <v>254113</v>
      </c>
      <c r="N2020" s="5">
        <v>21613</v>
      </c>
      <c r="O2020" s="5">
        <v>45463</v>
      </c>
      <c r="P2020" s="5">
        <v>6988</v>
      </c>
      <c r="Q2020" s="5">
        <v>1085</v>
      </c>
      <c r="R2020" s="5">
        <v>0</v>
      </c>
      <c r="S2020" s="5">
        <v>10174</v>
      </c>
      <c r="T2020" s="5">
        <v>33369</v>
      </c>
      <c r="U2020" s="5">
        <v>6336</v>
      </c>
      <c r="V2020" s="5">
        <v>666</v>
      </c>
      <c r="W2020" s="5">
        <v>49</v>
      </c>
      <c r="X2020" s="5">
        <v>18241</v>
      </c>
      <c r="Y2020" s="5">
        <v>2653</v>
      </c>
    </row>
    <row r="2021" spans="1:25" x14ac:dyDescent="0.3">
      <c r="A2021" s="1">
        <v>4057006</v>
      </c>
      <c r="B2021" s="1" t="s">
        <v>1</v>
      </c>
      <c r="C2021" s="2"/>
      <c r="D2021" s="4" t="s">
        <v>96</v>
      </c>
      <c r="E2021" s="4">
        <v>4057006</v>
      </c>
      <c r="F2021" s="5">
        <v>9897</v>
      </c>
      <c r="G2021" s="5">
        <v>18389</v>
      </c>
      <c r="H2021" s="5">
        <v>28983</v>
      </c>
      <c r="I2021" s="5">
        <v>44255</v>
      </c>
      <c r="J2021" s="5">
        <v>6793</v>
      </c>
      <c r="K2021" s="5">
        <v>0</v>
      </c>
      <c r="L2021" s="5">
        <v>108316</v>
      </c>
      <c r="M2021" s="5">
        <v>280337</v>
      </c>
      <c r="N2021" s="5">
        <v>26214</v>
      </c>
      <c r="O2021" s="5">
        <v>31743</v>
      </c>
      <c r="P2021" s="5">
        <v>6715</v>
      </c>
      <c r="Q2021" s="5">
        <v>1156</v>
      </c>
      <c r="R2021" s="5">
        <v>0</v>
      </c>
      <c r="S2021" s="5">
        <v>9438</v>
      </c>
      <c r="T2021" s="5">
        <v>34252</v>
      </c>
      <c r="U2021" s="5">
        <v>5682</v>
      </c>
      <c r="V2021" s="5">
        <v>2856</v>
      </c>
      <c r="W2021" s="5">
        <v>64</v>
      </c>
      <c r="X2021" s="5">
        <v>18653</v>
      </c>
      <c r="Y2021" s="5">
        <v>3101</v>
      </c>
    </row>
    <row r="2022" spans="1:25" x14ac:dyDescent="0.3">
      <c r="A2022" s="1">
        <v>4057006</v>
      </c>
      <c r="B2022" s="1" t="s">
        <v>2</v>
      </c>
      <c r="C2022" s="2"/>
      <c r="D2022" s="4" t="s">
        <v>96</v>
      </c>
      <c r="E2022" s="4">
        <v>4057006</v>
      </c>
      <c r="F2022" s="5">
        <v>10997</v>
      </c>
      <c r="G2022" s="5">
        <v>13718</v>
      </c>
      <c r="H2022" s="5">
        <v>9400</v>
      </c>
      <c r="I2022" s="5">
        <v>39656</v>
      </c>
      <c r="J2022" s="5">
        <v>1611</v>
      </c>
      <c r="K2022" s="5">
        <v>0</v>
      </c>
      <c r="L2022" s="5">
        <v>75381</v>
      </c>
      <c r="M2022" s="5">
        <v>278844</v>
      </c>
      <c r="N2022" s="5">
        <v>22070</v>
      </c>
      <c r="O2022" s="5">
        <v>40789</v>
      </c>
      <c r="P2022" s="5">
        <v>3446</v>
      </c>
      <c r="Q2022" s="5">
        <v>1180</v>
      </c>
      <c r="R2022" s="5">
        <v>0</v>
      </c>
      <c r="S2022" s="5">
        <v>8120</v>
      </c>
      <c r="T2022" s="5">
        <v>40873</v>
      </c>
      <c r="U2022" s="5">
        <v>5920</v>
      </c>
      <c r="V2022" s="5">
        <v>14530</v>
      </c>
      <c r="W2022" s="5">
        <v>53</v>
      </c>
      <c r="X2022" s="5">
        <v>22244</v>
      </c>
      <c r="Y2022" s="5">
        <v>2609</v>
      </c>
    </row>
    <row r="2023" spans="1:25" x14ac:dyDescent="0.3">
      <c r="A2023" s="1">
        <v>4057006</v>
      </c>
      <c r="B2023" s="1" t="s">
        <v>3</v>
      </c>
      <c r="C2023" s="2"/>
      <c r="D2023" s="4" t="s">
        <v>96</v>
      </c>
      <c r="E2023" s="4">
        <v>4057006</v>
      </c>
      <c r="F2023" s="5">
        <v>7384</v>
      </c>
      <c r="G2023" s="5">
        <v>80284</v>
      </c>
      <c r="H2023" s="5">
        <v>8095</v>
      </c>
      <c r="I2023" s="5">
        <v>36074</v>
      </c>
      <c r="J2023" s="5">
        <v>1517</v>
      </c>
      <c r="K2023" s="5">
        <v>0</v>
      </c>
      <c r="L2023" s="5">
        <v>133354</v>
      </c>
      <c r="M2023" s="5">
        <v>285712</v>
      </c>
      <c r="N2023" s="5">
        <v>25963</v>
      </c>
      <c r="O2023" s="5">
        <v>31868</v>
      </c>
      <c r="P2023" s="5">
        <v>3059</v>
      </c>
      <c r="Q2023" s="5">
        <v>997</v>
      </c>
      <c r="R2023" s="5">
        <v>0</v>
      </c>
      <c r="S2023" s="5">
        <v>9148</v>
      </c>
      <c r="T2023" s="5">
        <v>40341</v>
      </c>
      <c r="U2023" s="5">
        <v>5707</v>
      </c>
      <c r="V2023" s="5">
        <v>6544</v>
      </c>
      <c r="W2023" s="5">
        <v>94</v>
      </c>
      <c r="X2023" s="5">
        <v>19007</v>
      </c>
      <c r="Y2023" s="5">
        <v>2704</v>
      </c>
    </row>
    <row r="2024" spans="1:25" x14ac:dyDescent="0.3">
      <c r="A2024" s="1">
        <v>4057006</v>
      </c>
      <c r="B2024" s="1" t="s">
        <v>4</v>
      </c>
      <c r="C2024" s="2"/>
      <c r="D2024" s="4" t="s">
        <v>96</v>
      </c>
      <c r="E2024" s="4">
        <v>4057006</v>
      </c>
      <c r="F2024" s="5">
        <v>4856</v>
      </c>
      <c r="G2024" s="5">
        <v>42861</v>
      </c>
      <c r="H2024" s="5">
        <v>11993</v>
      </c>
      <c r="I2024" s="5">
        <v>38204</v>
      </c>
      <c r="J2024" s="5">
        <v>1784</v>
      </c>
      <c r="K2024" s="5">
        <v>0</v>
      </c>
      <c r="L2024" s="5">
        <v>99698</v>
      </c>
      <c r="M2024" s="5">
        <v>336382</v>
      </c>
      <c r="N2024" s="5">
        <v>32359</v>
      </c>
      <c r="O2024" s="5">
        <v>24460</v>
      </c>
      <c r="P2024" s="5">
        <v>3375</v>
      </c>
      <c r="Q2024" s="5">
        <v>1015</v>
      </c>
      <c r="R2024" s="5">
        <v>0</v>
      </c>
      <c r="S2024" s="5">
        <v>8682</v>
      </c>
      <c r="T2024" s="5">
        <v>38688</v>
      </c>
      <c r="U2024" s="5">
        <v>6131</v>
      </c>
      <c r="V2024" s="5">
        <v>3909</v>
      </c>
      <c r="W2024" s="5">
        <v>47</v>
      </c>
      <c r="X2024" s="5">
        <v>20080</v>
      </c>
      <c r="Y2024" s="5">
        <v>2535</v>
      </c>
    </row>
    <row r="2025" spans="1:25" x14ac:dyDescent="0.3">
      <c r="A2025" s="1">
        <v>4057006</v>
      </c>
      <c r="B2025" s="1" t="s">
        <v>5</v>
      </c>
      <c r="C2025" s="2"/>
      <c r="D2025" s="4" t="s">
        <v>96</v>
      </c>
      <c r="E2025" s="4">
        <v>4057006</v>
      </c>
      <c r="F2025" s="5">
        <v>3941</v>
      </c>
      <c r="G2025" s="5">
        <v>150403</v>
      </c>
      <c r="H2025" s="5">
        <v>50613</v>
      </c>
      <c r="I2025" s="5">
        <v>41495</v>
      </c>
      <c r="J2025" s="5">
        <v>1963</v>
      </c>
      <c r="K2025" s="5">
        <v>0</v>
      </c>
      <c r="L2025" s="5">
        <v>248414</v>
      </c>
      <c r="M2025" s="5">
        <v>468451</v>
      </c>
      <c r="N2025" s="5">
        <v>29054</v>
      </c>
      <c r="O2025" s="5">
        <v>17626</v>
      </c>
      <c r="P2025" s="5">
        <v>4439</v>
      </c>
      <c r="Q2025" s="5">
        <v>1263</v>
      </c>
      <c r="R2025" s="5">
        <v>0</v>
      </c>
      <c r="S2025" s="5">
        <v>8705</v>
      </c>
      <c r="T2025" s="5">
        <v>36344</v>
      </c>
      <c r="U2025" s="5">
        <v>6201</v>
      </c>
      <c r="V2025" s="5">
        <v>4938</v>
      </c>
      <c r="W2025" s="5">
        <v>54</v>
      </c>
      <c r="X2025" s="5">
        <v>19826</v>
      </c>
      <c r="Y2025" s="5">
        <v>1976</v>
      </c>
    </row>
    <row r="2026" spans="1:25" x14ac:dyDescent="0.3">
      <c r="A2026" s="1">
        <v>4057006</v>
      </c>
      <c r="B2026" s="1" t="s">
        <v>6</v>
      </c>
      <c r="C2026" s="2"/>
      <c r="D2026" s="4" t="s">
        <v>96</v>
      </c>
      <c r="E2026" s="4">
        <v>4057006</v>
      </c>
      <c r="F2026" s="5">
        <v>3160</v>
      </c>
      <c r="G2026" s="5">
        <v>5922</v>
      </c>
      <c r="H2026" s="5">
        <v>13956</v>
      </c>
      <c r="I2026" s="5">
        <v>49458</v>
      </c>
      <c r="J2026" s="5">
        <v>1998</v>
      </c>
      <c r="K2026" s="5">
        <v>0</v>
      </c>
      <c r="L2026" s="5">
        <v>74495</v>
      </c>
      <c r="M2026" s="5">
        <v>406692</v>
      </c>
      <c r="N2026" s="5">
        <v>12835</v>
      </c>
      <c r="O2026" s="5">
        <v>11310</v>
      </c>
      <c r="P2026" s="5">
        <v>3074</v>
      </c>
      <c r="Q2026" s="5">
        <v>986</v>
      </c>
      <c r="R2026" s="5">
        <v>0</v>
      </c>
      <c r="S2026" s="5">
        <v>8167</v>
      </c>
      <c r="T2026" s="5">
        <v>31094</v>
      </c>
      <c r="U2026" s="5">
        <v>5734</v>
      </c>
      <c r="V2026" s="5">
        <v>3691</v>
      </c>
      <c r="W2026" s="5">
        <v>31</v>
      </c>
      <c r="X2026" s="5">
        <v>18190</v>
      </c>
      <c r="Y2026" s="5">
        <v>1600</v>
      </c>
    </row>
    <row r="2027" spans="1:25" x14ac:dyDescent="0.3">
      <c r="A2027" s="1">
        <v>4057006</v>
      </c>
      <c r="B2027" s="1" t="s">
        <v>7</v>
      </c>
      <c r="C2027" s="2"/>
      <c r="D2027" s="4" t="s">
        <v>96</v>
      </c>
      <c r="E2027" s="4">
        <v>4057006</v>
      </c>
      <c r="F2027" s="5">
        <v>3448</v>
      </c>
      <c r="G2027" s="5">
        <v>11059</v>
      </c>
      <c r="H2027" s="5">
        <v>36339</v>
      </c>
      <c r="I2027" s="5">
        <v>49857</v>
      </c>
      <c r="J2027" s="5">
        <v>1967</v>
      </c>
      <c r="K2027" s="5">
        <v>0</v>
      </c>
      <c r="L2027" s="5">
        <v>102670</v>
      </c>
      <c r="M2027" s="5">
        <v>361501</v>
      </c>
      <c r="N2027" s="5">
        <v>10200</v>
      </c>
      <c r="O2027" s="5">
        <v>8886</v>
      </c>
      <c r="P2027" s="5">
        <v>3317</v>
      </c>
      <c r="Q2027" s="5">
        <v>1194</v>
      </c>
      <c r="R2027" s="5">
        <v>0</v>
      </c>
      <c r="S2027" s="5">
        <v>9004</v>
      </c>
      <c r="T2027" s="5">
        <v>31369</v>
      </c>
      <c r="U2027" s="5">
        <v>6226</v>
      </c>
      <c r="V2027" s="5">
        <v>2997</v>
      </c>
      <c r="W2027" s="5">
        <v>0</v>
      </c>
      <c r="X2027" s="5">
        <v>18327</v>
      </c>
      <c r="Y2027" s="5">
        <v>1579</v>
      </c>
    </row>
    <row r="2028" spans="1:25" x14ac:dyDescent="0.3">
      <c r="A2028" s="1">
        <v>4057006</v>
      </c>
      <c r="B2028" s="1" t="s">
        <v>8</v>
      </c>
      <c r="C2028" s="2"/>
      <c r="D2028" s="4" t="s">
        <v>96</v>
      </c>
      <c r="E2028" s="4">
        <v>4057006</v>
      </c>
      <c r="F2028" s="5">
        <v>2068</v>
      </c>
      <c r="G2028" s="5">
        <v>5704</v>
      </c>
      <c r="H2028" s="5">
        <v>14025</v>
      </c>
      <c r="I2028" s="5">
        <v>30063</v>
      </c>
      <c r="J2028" s="5">
        <v>327</v>
      </c>
      <c r="K2028" s="5">
        <v>0</v>
      </c>
      <c r="L2028" s="5">
        <v>52188</v>
      </c>
      <c r="M2028" s="5">
        <v>473710</v>
      </c>
      <c r="N2028" s="5">
        <v>11383</v>
      </c>
      <c r="O2028" s="5">
        <v>7589</v>
      </c>
      <c r="P2028" s="5">
        <v>3246</v>
      </c>
      <c r="Q2028" s="5">
        <v>1240</v>
      </c>
      <c r="R2028" s="5">
        <v>0</v>
      </c>
      <c r="S2028" s="5">
        <v>9446</v>
      </c>
      <c r="T2028" s="5">
        <v>34923</v>
      </c>
      <c r="U2028" s="5">
        <v>7044</v>
      </c>
      <c r="V2028" s="5">
        <v>3537</v>
      </c>
      <c r="W2028" s="5">
        <v>0</v>
      </c>
      <c r="X2028" s="5">
        <v>18614</v>
      </c>
      <c r="Y2028" s="5">
        <v>1801</v>
      </c>
    </row>
    <row r="2029" spans="1:25" x14ac:dyDescent="0.3">
      <c r="A2029" s="1">
        <v>4057006</v>
      </c>
      <c r="B2029" s="1" t="s">
        <v>9</v>
      </c>
      <c r="C2029" s="2"/>
      <c r="D2029" s="4" t="s">
        <v>96</v>
      </c>
      <c r="E2029" s="4">
        <v>4057006</v>
      </c>
      <c r="F2029" s="5">
        <v>2700</v>
      </c>
      <c r="G2029" s="5">
        <v>7700</v>
      </c>
      <c r="H2029" s="5">
        <v>7674</v>
      </c>
      <c r="I2029" s="5">
        <v>28812</v>
      </c>
      <c r="J2029" s="5">
        <v>495</v>
      </c>
      <c r="K2029" s="5">
        <v>0</v>
      </c>
      <c r="L2029" s="5">
        <v>47381</v>
      </c>
      <c r="M2029" s="5">
        <v>461269</v>
      </c>
      <c r="N2029" s="5">
        <v>17369</v>
      </c>
      <c r="O2029" s="5">
        <v>-31</v>
      </c>
      <c r="P2029" s="5">
        <v>2796</v>
      </c>
      <c r="Q2029" s="5">
        <v>1375</v>
      </c>
      <c r="R2029" s="5">
        <v>0</v>
      </c>
      <c r="S2029" s="5">
        <v>15510</v>
      </c>
      <c r="T2029" s="5">
        <v>24132</v>
      </c>
      <c r="U2029" s="5">
        <v>6507</v>
      </c>
      <c r="V2029" s="5">
        <v>2794</v>
      </c>
      <c r="W2029" s="5">
        <v>0</v>
      </c>
      <c r="X2029" s="5">
        <v>22158</v>
      </c>
      <c r="Y2029" s="5">
        <v>1926</v>
      </c>
    </row>
    <row r="2030" spans="1:25" x14ac:dyDescent="0.3">
      <c r="A2030" s="1">
        <v>4057006</v>
      </c>
      <c r="B2030" s="1" t="s">
        <v>10</v>
      </c>
      <c r="C2030" s="2"/>
      <c r="D2030" s="4" t="s">
        <v>96</v>
      </c>
      <c r="E2030" s="4">
        <v>4057006</v>
      </c>
      <c r="F2030" s="5">
        <v>1567</v>
      </c>
      <c r="G2030" s="5">
        <v>16844</v>
      </c>
      <c r="H2030" s="5">
        <v>7721</v>
      </c>
      <c r="I2030" s="5">
        <v>51163</v>
      </c>
      <c r="J2030" s="5">
        <v>461</v>
      </c>
      <c r="K2030" s="5">
        <v>0</v>
      </c>
      <c r="L2030" s="5">
        <v>77757</v>
      </c>
      <c r="M2030" s="5">
        <v>445924</v>
      </c>
      <c r="N2030" s="5">
        <v>11933</v>
      </c>
      <c r="O2030" s="5">
        <v>-4124</v>
      </c>
      <c r="P2030" s="5">
        <v>3302</v>
      </c>
      <c r="Q2030" s="5">
        <v>1168</v>
      </c>
      <c r="R2030" s="5">
        <v>0</v>
      </c>
      <c r="S2030" s="5">
        <v>7586</v>
      </c>
      <c r="T2030" s="5">
        <v>22108</v>
      </c>
      <c r="U2030" s="5">
        <v>6892</v>
      </c>
      <c r="V2030" s="5">
        <v>1848</v>
      </c>
      <c r="W2030" s="5">
        <v>0</v>
      </c>
      <c r="X2030" s="5">
        <v>22501</v>
      </c>
      <c r="Y2030" s="5">
        <v>1546</v>
      </c>
    </row>
    <row r="2031" spans="1:25" x14ac:dyDescent="0.3">
      <c r="A2031" s="1">
        <v>4057006</v>
      </c>
      <c r="B2031" s="1" t="s">
        <v>11</v>
      </c>
      <c r="C2031" s="2"/>
      <c r="D2031" s="4" t="s">
        <v>96</v>
      </c>
      <c r="E2031" s="4">
        <v>4057006</v>
      </c>
      <c r="F2031" s="5">
        <v>3339</v>
      </c>
      <c r="G2031" s="5">
        <v>57275</v>
      </c>
      <c r="H2031" s="5">
        <v>31721</v>
      </c>
      <c r="I2031" s="5">
        <v>36156</v>
      </c>
      <c r="J2031" s="5">
        <v>2300</v>
      </c>
      <c r="K2031" s="5">
        <v>0</v>
      </c>
      <c r="L2031" s="5">
        <v>130790</v>
      </c>
      <c r="M2031" s="5">
        <v>474675</v>
      </c>
      <c r="N2031" s="5">
        <v>24635</v>
      </c>
      <c r="O2031" s="5">
        <v>2961</v>
      </c>
      <c r="P2031" s="5">
        <v>3778</v>
      </c>
      <c r="Q2031" s="5">
        <v>1026</v>
      </c>
      <c r="R2031" s="5">
        <v>0</v>
      </c>
      <c r="S2031" s="5">
        <v>8509</v>
      </c>
      <c r="T2031" s="5">
        <v>18093</v>
      </c>
      <c r="U2031" s="5">
        <v>7385</v>
      </c>
      <c r="V2031" s="5">
        <v>1670</v>
      </c>
      <c r="W2031" s="5">
        <v>0</v>
      </c>
      <c r="X2031" s="5">
        <v>20867</v>
      </c>
      <c r="Y2031" s="5">
        <v>1415</v>
      </c>
    </row>
    <row r="2032" spans="1:25" x14ac:dyDescent="0.3">
      <c r="A2032" s="1">
        <v>4057006</v>
      </c>
      <c r="B2032" s="1" t="s">
        <v>12</v>
      </c>
      <c r="C2032" s="2"/>
      <c r="D2032" s="4" t="s">
        <v>96</v>
      </c>
      <c r="E2032" s="4">
        <v>4057006</v>
      </c>
      <c r="F2032" s="5">
        <v>2060</v>
      </c>
      <c r="G2032" s="5">
        <v>7986</v>
      </c>
      <c r="H2032" s="5">
        <v>7457</v>
      </c>
      <c r="I2032" s="5">
        <v>41629</v>
      </c>
      <c r="J2032" s="5">
        <v>1186</v>
      </c>
      <c r="K2032" s="5">
        <v>0</v>
      </c>
      <c r="L2032" s="5">
        <v>60318</v>
      </c>
      <c r="M2032" s="5">
        <v>389684</v>
      </c>
      <c r="N2032" s="5">
        <v>13936</v>
      </c>
      <c r="O2032" s="5">
        <v>3908</v>
      </c>
      <c r="P2032" s="5">
        <v>4409</v>
      </c>
      <c r="Q2032" s="5">
        <v>1419</v>
      </c>
      <c r="R2032" s="5">
        <v>0</v>
      </c>
      <c r="S2032" s="5">
        <v>7473</v>
      </c>
      <c r="T2032" s="5">
        <v>17095</v>
      </c>
      <c r="U2032" s="5">
        <v>7711</v>
      </c>
      <c r="V2032" s="5">
        <v>2013</v>
      </c>
      <c r="W2032" s="5">
        <v>0</v>
      </c>
      <c r="X2032" s="5">
        <v>20244</v>
      </c>
      <c r="Y2032" s="5">
        <v>1530</v>
      </c>
    </row>
    <row r="2033" spans="1:25" x14ac:dyDescent="0.3">
      <c r="A2033" s="1">
        <v>4057006</v>
      </c>
      <c r="B2033" s="1" t="s">
        <v>13</v>
      </c>
      <c r="C2033" s="2"/>
      <c r="D2033" s="4" t="s">
        <v>96</v>
      </c>
      <c r="E2033" s="4">
        <v>4057006</v>
      </c>
      <c r="F2033" s="5">
        <v>1933</v>
      </c>
      <c r="G2033" s="5">
        <v>9800</v>
      </c>
      <c r="H2033" s="5">
        <v>8617</v>
      </c>
      <c r="I2033" s="5">
        <v>42670</v>
      </c>
      <c r="J2033" s="5">
        <v>1181</v>
      </c>
      <c r="K2033" s="5">
        <v>0</v>
      </c>
      <c r="L2033" s="5">
        <v>64202</v>
      </c>
      <c r="M2033" s="5">
        <v>370379</v>
      </c>
      <c r="N2033" s="5">
        <v>12443</v>
      </c>
      <c r="O2033" s="5">
        <v>1814</v>
      </c>
      <c r="P2033" s="5">
        <v>5070</v>
      </c>
      <c r="Q2033" s="5">
        <v>1200</v>
      </c>
      <c r="R2033" s="5">
        <v>0</v>
      </c>
      <c r="S2033" s="5">
        <v>6704</v>
      </c>
      <c r="T2033" s="5">
        <v>16428</v>
      </c>
      <c r="U2033" s="5">
        <v>7577</v>
      </c>
      <c r="V2033" s="5">
        <v>2256</v>
      </c>
      <c r="W2033" s="5">
        <v>0</v>
      </c>
      <c r="X2033" s="5">
        <v>22854</v>
      </c>
      <c r="Y2033" s="5">
        <v>1490</v>
      </c>
    </row>
    <row r="2034" spans="1:25" x14ac:dyDescent="0.3">
      <c r="A2034" s="1">
        <v>4057006</v>
      </c>
      <c r="B2034" s="1" t="s">
        <v>14</v>
      </c>
      <c r="C2034" s="2"/>
      <c r="D2034" s="4" t="s">
        <v>96</v>
      </c>
      <c r="E2034" s="4">
        <v>4057006</v>
      </c>
      <c r="F2034" s="5">
        <v>2243</v>
      </c>
      <c r="G2034" s="5">
        <v>10253</v>
      </c>
      <c r="H2034" s="5">
        <v>3483</v>
      </c>
      <c r="I2034" s="5">
        <v>25509</v>
      </c>
      <c r="J2034" s="5">
        <v>965</v>
      </c>
      <c r="K2034" s="5" t="s">
        <v>33</v>
      </c>
      <c r="L2034" s="5">
        <v>42453</v>
      </c>
      <c r="M2034" s="5">
        <v>342804</v>
      </c>
      <c r="N2034" s="5">
        <v>11564</v>
      </c>
      <c r="O2034" s="5">
        <v>-878</v>
      </c>
      <c r="P2034" s="5">
        <v>3518</v>
      </c>
      <c r="Q2034" s="5" t="s">
        <v>33</v>
      </c>
      <c r="R2034" s="5" t="s">
        <v>33</v>
      </c>
      <c r="S2034" s="5">
        <v>8091</v>
      </c>
      <c r="T2034" s="5">
        <v>13814</v>
      </c>
      <c r="U2034" s="5">
        <v>7888</v>
      </c>
      <c r="V2034" s="5">
        <v>1652</v>
      </c>
      <c r="W2034" s="5">
        <v>6</v>
      </c>
      <c r="X2034" s="5">
        <v>21454</v>
      </c>
      <c r="Y2034" s="5">
        <v>1755</v>
      </c>
    </row>
    <row r="2035" spans="1:25" x14ac:dyDescent="0.3">
      <c r="A2035" s="1">
        <v>4057006</v>
      </c>
      <c r="B2035" s="1" t="s">
        <v>15</v>
      </c>
      <c r="C2035" s="2"/>
      <c r="D2035" s="4" t="s">
        <v>96</v>
      </c>
      <c r="E2035" s="4">
        <v>4057006</v>
      </c>
      <c r="F2035" s="5">
        <v>3606</v>
      </c>
      <c r="G2035" s="5">
        <v>8769</v>
      </c>
      <c r="H2035" s="5">
        <v>5426</v>
      </c>
      <c r="I2035" s="5">
        <v>20329</v>
      </c>
      <c r="J2035" s="5">
        <v>1122</v>
      </c>
      <c r="K2035" s="5" t="s">
        <v>33</v>
      </c>
      <c r="L2035" s="5">
        <v>39253</v>
      </c>
      <c r="M2035" s="5">
        <v>260078</v>
      </c>
      <c r="N2035" s="5">
        <v>12896</v>
      </c>
      <c r="O2035" s="5">
        <v>-3478</v>
      </c>
      <c r="P2035" s="5">
        <v>2136</v>
      </c>
      <c r="Q2035" s="5" t="s">
        <v>33</v>
      </c>
      <c r="R2035" s="5" t="s">
        <v>33</v>
      </c>
      <c r="S2035" s="5">
        <v>6364</v>
      </c>
      <c r="T2035" s="5">
        <v>16277</v>
      </c>
      <c r="U2035" s="5">
        <v>8938</v>
      </c>
      <c r="V2035" s="5">
        <v>1318</v>
      </c>
      <c r="W2035" s="5">
        <v>11</v>
      </c>
      <c r="X2035" s="5">
        <v>22432</v>
      </c>
      <c r="Y2035" s="5">
        <v>1494</v>
      </c>
    </row>
    <row r="2036" spans="1:25" x14ac:dyDescent="0.3">
      <c r="A2036" s="1">
        <v>4057006</v>
      </c>
      <c r="B2036" s="1" t="s">
        <v>16</v>
      </c>
      <c r="C2036" s="2"/>
      <c r="D2036" s="4" t="s">
        <v>96</v>
      </c>
      <c r="E2036" s="4">
        <v>4057006</v>
      </c>
      <c r="F2036" s="5">
        <v>4055</v>
      </c>
      <c r="G2036" s="5">
        <v>199823</v>
      </c>
      <c r="H2036" s="5">
        <v>7979</v>
      </c>
      <c r="I2036" s="5">
        <v>16819</v>
      </c>
      <c r="J2036" s="5">
        <v>838</v>
      </c>
      <c r="K2036" s="5" t="s">
        <v>33</v>
      </c>
      <c r="L2036" s="5">
        <v>229513</v>
      </c>
      <c r="M2036" s="5">
        <v>232085</v>
      </c>
      <c r="N2036" s="5">
        <v>8428</v>
      </c>
      <c r="O2036" s="5">
        <v>-3268</v>
      </c>
      <c r="P2036" s="5">
        <v>2324</v>
      </c>
      <c r="Q2036" s="5" t="s">
        <v>33</v>
      </c>
      <c r="R2036" s="5" t="s">
        <v>33</v>
      </c>
      <c r="S2036" s="5">
        <v>6175</v>
      </c>
      <c r="T2036" s="5">
        <v>14565</v>
      </c>
      <c r="U2036" s="5">
        <v>7410</v>
      </c>
      <c r="V2036" s="5">
        <v>1253</v>
      </c>
      <c r="W2036" s="5">
        <v>7</v>
      </c>
      <c r="X2036" s="5">
        <v>19333</v>
      </c>
      <c r="Y2036" s="5">
        <v>2011</v>
      </c>
    </row>
    <row r="2037" spans="1:25" x14ac:dyDescent="0.3">
      <c r="A2037" s="1">
        <v>4057006</v>
      </c>
      <c r="B2037" s="1" t="s">
        <v>17</v>
      </c>
      <c r="C2037" s="2"/>
      <c r="D2037" s="4" t="s">
        <v>96</v>
      </c>
      <c r="E2037" s="4">
        <v>4057006</v>
      </c>
      <c r="F2037" s="5">
        <v>5609</v>
      </c>
      <c r="G2037" s="5">
        <v>4910</v>
      </c>
      <c r="H2037" s="5">
        <v>-28</v>
      </c>
      <c r="I2037" s="5">
        <v>18077</v>
      </c>
      <c r="J2037" s="5">
        <v>635</v>
      </c>
      <c r="K2037" s="5" t="s">
        <v>33</v>
      </c>
      <c r="L2037" s="5">
        <v>29204</v>
      </c>
      <c r="M2037" s="5">
        <v>213814</v>
      </c>
      <c r="N2037" s="5">
        <v>19983</v>
      </c>
      <c r="O2037" s="5">
        <v>-2699</v>
      </c>
      <c r="P2037" s="5">
        <v>2230</v>
      </c>
      <c r="Q2037" s="5" t="s">
        <v>33</v>
      </c>
      <c r="R2037" s="5" t="s">
        <v>33</v>
      </c>
      <c r="S2037" s="5">
        <v>8847</v>
      </c>
      <c r="T2037" s="5">
        <v>11019</v>
      </c>
      <c r="U2037" s="5">
        <v>8647</v>
      </c>
      <c r="V2037" s="5">
        <v>1187</v>
      </c>
      <c r="W2037" s="5">
        <v>5</v>
      </c>
      <c r="X2037" s="5">
        <v>24060</v>
      </c>
      <c r="Y2037" s="5">
        <v>1856</v>
      </c>
    </row>
    <row r="2038" spans="1:25" x14ac:dyDescent="0.3">
      <c r="A2038" s="1">
        <v>4057006</v>
      </c>
      <c r="B2038" s="1" t="s">
        <v>18</v>
      </c>
      <c r="C2038" s="2"/>
      <c r="D2038" s="4" t="s">
        <v>96</v>
      </c>
      <c r="E2038" s="4">
        <v>4057006</v>
      </c>
      <c r="F2038" s="5">
        <v>1145</v>
      </c>
      <c r="G2038" s="5">
        <v>1100</v>
      </c>
      <c r="H2038" s="5">
        <v>13687</v>
      </c>
      <c r="I2038" s="5">
        <v>21071</v>
      </c>
      <c r="J2038" s="5">
        <v>891</v>
      </c>
      <c r="K2038" s="5" t="s">
        <v>33</v>
      </c>
      <c r="L2038" s="5">
        <v>37894</v>
      </c>
      <c r="M2038" s="5">
        <v>1500958</v>
      </c>
      <c r="N2038" s="5">
        <v>9188</v>
      </c>
      <c r="O2038" s="5">
        <v>-187</v>
      </c>
      <c r="P2038" s="5">
        <v>2128</v>
      </c>
      <c r="Q2038" s="5" t="s">
        <v>33</v>
      </c>
      <c r="R2038" s="5" t="s">
        <v>33</v>
      </c>
      <c r="S2038" s="5">
        <v>7614</v>
      </c>
      <c r="T2038" s="5">
        <v>9634</v>
      </c>
      <c r="U2038" s="5">
        <v>8920</v>
      </c>
      <c r="V2038" s="5">
        <v>1734</v>
      </c>
      <c r="W2038" s="5">
        <v>14</v>
      </c>
      <c r="X2038" s="5">
        <v>22027</v>
      </c>
      <c r="Y2038" s="5">
        <v>1495</v>
      </c>
    </row>
    <row r="2039" spans="1:25" x14ac:dyDescent="0.3">
      <c r="A2039" s="1">
        <v>4057006</v>
      </c>
      <c r="B2039" s="1" t="s">
        <v>19</v>
      </c>
      <c r="C2039" s="2"/>
      <c r="D2039" s="4" t="s">
        <v>96</v>
      </c>
      <c r="E2039" s="4">
        <v>4057006</v>
      </c>
      <c r="F2039" s="5">
        <v>1715</v>
      </c>
      <c r="G2039" s="5">
        <v>3637</v>
      </c>
      <c r="H2039" s="5">
        <v>5893</v>
      </c>
      <c r="I2039" s="5">
        <v>22558</v>
      </c>
      <c r="J2039" s="5">
        <v>614</v>
      </c>
      <c r="K2039" s="5" t="s">
        <v>33</v>
      </c>
      <c r="L2039" s="5">
        <v>34418</v>
      </c>
      <c r="M2039" s="5">
        <v>243178</v>
      </c>
      <c r="N2039" s="5">
        <v>12425</v>
      </c>
      <c r="O2039" s="5">
        <v>-1957</v>
      </c>
      <c r="P2039" s="5">
        <v>2238</v>
      </c>
      <c r="Q2039" s="5" t="s">
        <v>33</v>
      </c>
      <c r="R2039" s="5" t="s">
        <v>33</v>
      </c>
      <c r="S2039" s="5">
        <v>7549</v>
      </c>
      <c r="T2039" s="5">
        <v>9504</v>
      </c>
      <c r="U2039" s="5">
        <v>8766</v>
      </c>
      <c r="V2039" s="5">
        <v>2049</v>
      </c>
      <c r="W2039" s="5">
        <v>225</v>
      </c>
      <c r="X2039" s="5">
        <v>20174</v>
      </c>
      <c r="Y2039" s="5">
        <v>1700</v>
      </c>
    </row>
    <row r="2040" spans="1:25" x14ac:dyDescent="0.3">
      <c r="A2040" s="1">
        <v>4057006</v>
      </c>
      <c r="B2040" s="1" t="s">
        <v>20</v>
      </c>
      <c r="C2040" s="2"/>
      <c r="D2040" s="4" t="s">
        <v>96</v>
      </c>
      <c r="E2040" s="4">
        <v>4057006</v>
      </c>
      <c r="F2040" s="5">
        <v>1767</v>
      </c>
      <c r="G2040" s="5">
        <v>1891</v>
      </c>
      <c r="H2040" s="5">
        <v>29360</v>
      </c>
      <c r="I2040" s="5">
        <v>26116</v>
      </c>
      <c r="J2040" s="5">
        <v>609</v>
      </c>
      <c r="K2040" s="5" t="s">
        <v>33</v>
      </c>
      <c r="L2040" s="5">
        <v>59743</v>
      </c>
      <c r="M2040" s="5">
        <v>200154</v>
      </c>
      <c r="N2040" s="5">
        <v>8376</v>
      </c>
      <c r="O2040" s="5">
        <v>-1764</v>
      </c>
      <c r="P2040" s="5">
        <v>1556</v>
      </c>
      <c r="Q2040" s="5" t="s">
        <v>33</v>
      </c>
      <c r="R2040" s="5" t="s">
        <v>33</v>
      </c>
      <c r="S2040" s="5">
        <v>12909</v>
      </c>
      <c r="T2040" s="5">
        <v>9855</v>
      </c>
      <c r="U2040" s="5">
        <v>8727</v>
      </c>
      <c r="V2040" s="5">
        <v>2940</v>
      </c>
      <c r="W2040" s="5">
        <v>787</v>
      </c>
      <c r="X2040" s="5">
        <v>22560</v>
      </c>
      <c r="Y2040" s="5">
        <v>1665</v>
      </c>
    </row>
    <row r="2041" spans="1:25" x14ac:dyDescent="0.3">
      <c r="A2041" s="1">
        <v>4057006</v>
      </c>
      <c r="B2041" s="1" t="s">
        <v>21</v>
      </c>
      <c r="C2041" s="2"/>
      <c r="D2041" s="4" t="s">
        <v>96</v>
      </c>
      <c r="E2041" s="4">
        <v>4057006</v>
      </c>
      <c r="F2041" s="5">
        <v>595</v>
      </c>
      <c r="G2041" s="5">
        <v>12945</v>
      </c>
      <c r="H2041" s="5">
        <v>23873</v>
      </c>
      <c r="I2041" s="5">
        <v>6188</v>
      </c>
      <c r="J2041" s="5">
        <v>2153</v>
      </c>
      <c r="K2041" s="5" t="s">
        <v>33</v>
      </c>
      <c r="L2041" s="5">
        <v>45753</v>
      </c>
      <c r="M2041" s="5">
        <v>195314</v>
      </c>
      <c r="N2041" s="5">
        <v>11831</v>
      </c>
      <c r="O2041" s="5">
        <v>-3015</v>
      </c>
      <c r="P2041" s="5">
        <v>2351</v>
      </c>
      <c r="Q2041" s="5" t="s">
        <v>33</v>
      </c>
      <c r="R2041" s="5" t="s">
        <v>33</v>
      </c>
      <c r="S2041" s="5">
        <v>7243</v>
      </c>
      <c r="T2041" s="5">
        <v>14390</v>
      </c>
      <c r="U2041" s="5">
        <v>7779</v>
      </c>
      <c r="V2041" s="5">
        <v>4898</v>
      </c>
      <c r="W2041" s="5">
        <v>340</v>
      </c>
      <c r="X2041" s="5">
        <v>20579</v>
      </c>
      <c r="Y2041" s="5">
        <v>1890</v>
      </c>
    </row>
    <row r="2042" spans="1:25" x14ac:dyDescent="0.3">
      <c r="A2042" s="1">
        <v>4057006</v>
      </c>
      <c r="B2042" s="1" t="s">
        <v>22</v>
      </c>
      <c r="C2042" s="2"/>
      <c r="D2042" s="4" t="s">
        <v>96</v>
      </c>
      <c r="E2042" s="4">
        <v>4057006</v>
      </c>
      <c r="F2042" s="5">
        <v>2</v>
      </c>
      <c r="G2042" s="5">
        <v>12133</v>
      </c>
      <c r="H2042" s="5">
        <v>40974</v>
      </c>
      <c r="I2042" s="5">
        <v>29187</v>
      </c>
      <c r="J2042" s="5">
        <v>513</v>
      </c>
      <c r="K2042" s="5" t="s">
        <v>33</v>
      </c>
      <c r="L2042" s="5">
        <v>83028</v>
      </c>
      <c r="M2042" s="5">
        <v>199989</v>
      </c>
      <c r="N2042" s="5">
        <v>10016</v>
      </c>
      <c r="O2042" s="5">
        <v>-140</v>
      </c>
      <c r="P2042" s="5">
        <v>2150</v>
      </c>
      <c r="Q2042" s="5" t="s">
        <v>33</v>
      </c>
      <c r="R2042" s="5" t="s">
        <v>33</v>
      </c>
      <c r="S2042" s="5">
        <v>7519</v>
      </c>
      <c r="T2042" s="5">
        <v>10309</v>
      </c>
      <c r="U2042" s="5">
        <v>8431</v>
      </c>
      <c r="V2042" s="5">
        <v>3843</v>
      </c>
      <c r="W2042" s="5">
        <v>410</v>
      </c>
      <c r="X2042" s="5">
        <v>22527</v>
      </c>
      <c r="Y2042" s="5">
        <v>1942</v>
      </c>
    </row>
    <row r="2043" spans="1:25" x14ac:dyDescent="0.3">
      <c r="A2043" s="1">
        <v>4057006</v>
      </c>
      <c r="B2043" s="1" t="s">
        <v>23</v>
      </c>
      <c r="C2043" s="2"/>
      <c r="D2043" s="4" t="s">
        <v>96</v>
      </c>
      <c r="E2043" s="4">
        <v>4057006</v>
      </c>
      <c r="F2043" s="5">
        <v>2</v>
      </c>
      <c r="G2043" s="5">
        <v>16561</v>
      </c>
      <c r="H2043" s="5">
        <v>2964</v>
      </c>
      <c r="I2043" s="5">
        <v>21550</v>
      </c>
      <c r="J2043" s="5">
        <v>928</v>
      </c>
      <c r="K2043" s="5" t="s">
        <v>33</v>
      </c>
      <c r="L2043" s="5">
        <v>42005</v>
      </c>
      <c r="M2043" s="5">
        <v>172404</v>
      </c>
      <c r="N2043" s="5">
        <v>18634</v>
      </c>
      <c r="O2043" s="5">
        <v>-595</v>
      </c>
      <c r="P2043" s="5">
        <v>2331</v>
      </c>
      <c r="Q2043" s="5" t="s">
        <v>33</v>
      </c>
      <c r="R2043" s="5" t="s">
        <v>33</v>
      </c>
      <c r="S2043" s="5">
        <v>6137</v>
      </c>
      <c r="T2043" s="5">
        <v>10317</v>
      </c>
      <c r="U2043" s="5">
        <v>8354</v>
      </c>
      <c r="V2043" s="5">
        <v>4782</v>
      </c>
      <c r="W2043" s="5">
        <v>536</v>
      </c>
      <c r="X2043" s="5">
        <v>21117</v>
      </c>
      <c r="Y2043" s="5">
        <v>1511</v>
      </c>
    </row>
    <row r="2044" spans="1:25" x14ac:dyDescent="0.3">
      <c r="A2044" s="1">
        <v>4057006</v>
      </c>
      <c r="B2044" s="1" t="s">
        <v>24</v>
      </c>
      <c r="C2044" s="2"/>
      <c r="D2044" s="4" t="s">
        <v>96</v>
      </c>
      <c r="E2044" s="4">
        <v>4057006</v>
      </c>
      <c r="F2044" s="5">
        <v>0</v>
      </c>
      <c r="G2044" s="5">
        <v>11759</v>
      </c>
      <c r="H2044" s="5">
        <v>3612</v>
      </c>
      <c r="I2044" s="5">
        <v>23393</v>
      </c>
      <c r="J2044" s="5">
        <v>935</v>
      </c>
      <c r="K2044" s="5" t="s">
        <v>33</v>
      </c>
      <c r="L2044" s="5">
        <v>39698</v>
      </c>
      <c r="M2044" s="5">
        <v>176362</v>
      </c>
      <c r="N2044" s="5">
        <v>13065</v>
      </c>
      <c r="O2044" s="5">
        <v>-1305</v>
      </c>
      <c r="P2044" s="5">
        <v>2140</v>
      </c>
      <c r="Q2044" s="5" t="s">
        <v>33</v>
      </c>
      <c r="R2044" s="5" t="s">
        <v>33</v>
      </c>
      <c r="S2044" s="5">
        <v>7398</v>
      </c>
      <c r="T2044" s="5">
        <v>11288</v>
      </c>
      <c r="U2044" s="5">
        <v>7067</v>
      </c>
      <c r="V2044" s="5">
        <v>2332</v>
      </c>
      <c r="W2044" s="5">
        <v>561</v>
      </c>
      <c r="X2044" s="5">
        <v>21646</v>
      </c>
      <c r="Y2044" s="5">
        <v>1384</v>
      </c>
    </row>
    <row r="2045" spans="1:25" x14ac:dyDescent="0.3">
      <c r="A2045" s="1">
        <v>4057006</v>
      </c>
      <c r="B2045" s="1" t="s">
        <v>25</v>
      </c>
      <c r="C2045" s="2"/>
      <c r="D2045" s="4" t="s">
        <v>96</v>
      </c>
      <c r="E2045" s="4">
        <v>4057006</v>
      </c>
      <c r="F2045" s="5">
        <v>1</v>
      </c>
      <c r="G2045" s="5">
        <v>16396</v>
      </c>
      <c r="H2045" s="5">
        <v>8831</v>
      </c>
      <c r="I2045" s="5">
        <v>21717</v>
      </c>
      <c r="J2045" s="5">
        <v>526</v>
      </c>
      <c r="K2045" s="5" t="s">
        <v>33</v>
      </c>
      <c r="L2045" s="5">
        <v>47471</v>
      </c>
      <c r="M2045" s="5">
        <v>163737</v>
      </c>
      <c r="N2045" s="5">
        <v>15512</v>
      </c>
      <c r="O2045" s="5">
        <v>-2242</v>
      </c>
      <c r="P2045" s="5">
        <v>2355</v>
      </c>
      <c r="Q2045" s="5" t="s">
        <v>33</v>
      </c>
      <c r="R2045" s="5" t="s">
        <v>33</v>
      </c>
      <c r="S2045" s="5">
        <v>7366</v>
      </c>
      <c r="T2045" s="5">
        <v>12927</v>
      </c>
      <c r="U2045" s="5">
        <v>6303</v>
      </c>
      <c r="V2045" s="5">
        <v>1904</v>
      </c>
      <c r="W2045" s="5">
        <v>734</v>
      </c>
      <c r="X2045" s="5">
        <v>18071</v>
      </c>
      <c r="Y2045" s="5">
        <v>1173</v>
      </c>
    </row>
    <row r="2046" spans="1:25" x14ac:dyDescent="0.3">
      <c r="A2046" s="1">
        <v>4057006</v>
      </c>
      <c r="B2046" s="1" t="s">
        <v>26</v>
      </c>
      <c r="C2046" s="2"/>
      <c r="D2046" s="4" t="s">
        <v>96</v>
      </c>
      <c r="E2046" s="4">
        <v>4057006</v>
      </c>
      <c r="F2046" s="5">
        <v>1</v>
      </c>
      <c r="G2046" s="5">
        <v>9082</v>
      </c>
      <c r="H2046" s="5">
        <v>7630</v>
      </c>
      <c r="I2046" s="5">
        <v>19327</v>
      </c>
      <c r="J2046" s="5">
        <v>58</v>
      </c>
      <c r="K2046" s="5" t="s">
        <v>33</v>
      </c>
      <c r="L2046" s="5">
        <v>36099</v>
      </c>
      <c r="M2046" s="5">
        <v>163843</v>
      </c>
      <c r="N2046" s="5">
        <v>14001</v>
      </c>
      <c r="O2046" s="5">
        <v>-1475</v>
      </c>
      <c r="P2046" s="5">
        <v>2150</v>
      </c>
      <c r="Q2046" s="5" t="s">
        <v>33</v>
      </c>
      <c r="R2046" s="5" t="s">
        <v>33</v>
      </c>
      <c r="S2046" s="5">
        <v>8031</v>
      </c>
      <c r="T2046" s="5">
        <v>11545</v>
      </c>
      <c r="U2046" s="5">
        <v>5835</v>
      </c>
      <c r="V2046" s="5">
        <v>1665</v>
      </c>
      <c r="W2046" s="5">
        <v>694</v>
      </c>
      <c r="X2046" s="5">
        <v>17006</v>
      </c>
      <c r="Y2046" s="5">
        <v>991</v>
      </c>
    </row>
    <row r="2047" spans="1:25" x14ac:dyDescent="0.3">
      <c r="A2047" s="1">
        <v>4057006</v>
      </c>
      <c r="B2047" s="1" t="s">
        <v>27</v>
      </c>
      <c r="C2047" s="2"/>
      <c r="D2047" s="4" t="s">
        <v>96</v>
      </c>
      <c r="E2047" s="4">
        <v>4057006</v>
      </c>
      <c r="F2047" s="5">
        <v>0</v>
      </c>
      <c r="G2047" s="5">
        <v>4048</v>
      </c>
      <c r="H2047" s="5">
        <v>5553</v>
      </c>
      <c r="I2047" s="5">
        <v>18330</v>
      </c>
      <c r="J2047" s="5">
        <v>1929</v>
      </c>
      <c r="K2047" s="5" t="s">
        <v>33</v>
      </c>
      <c r="L2047" s="5">
        <v>29861</v>
      </c>
      <c r="M2047" s="5">
        <v>182017</v>
      </c>
      <c r="N2047" s="5">
        <v>9289</v>
      </c>
      <c r="O2047" s="5">
        <v>-1987</v>
      </c>
      <c r="P2047" s="5">
        <v>1684</v>
      </c>
      <c r="Q2047" s="5" t="s">
        <v>33</v>
      </c>
      <c r="R2047" s="5" t="s">
        <v>33</v>
      </c>
      <c r="S2047" s="5">
        <v>7472</v>
      </c>
      <c r="T2047" s="5">
        <v>10180</v>
      </c>
      <c r="U2047" s="5">
        <v>6231</v>
      </c>
      <c r="V2047" s="5">
        <v>1627</v>
      </c>
      <c r="W2047" s="5">
        <v>819</v>
      </c>
      <c r="X2047" s="5">
        <v>15090</v>
      </c>
      <c r="Y2047" s="5">
        <v>1078</v>
      </c>
    </row>
    <row r="2048" spans="1:25" x14ac:dyDescent="0.3">
      <c r="A2048" s="1">
        <v>4057006</v>
      </c>
      <c r="B2048" s="1" t="s">
        <v>28</v>
      </c>
      <c r="C2048" s="2"/>
      <c r="D2048" s="4" t="s">
        <v>96</v>
      </c>
      <c r="E2048" s="4">
        <v>4057006</v>
      </c>
      <c r="F2048" s="5">
        <v>0</v>
      </c>
      <c r="G2048" s="5">
        <v>3735</v>
      </c>
      <c r="H2048" s="5">
        <v>8734</v>
      </c>
      <c r="I2048" s="5">
        <v>18325</v>
      </c>
      <c r="J2048" s="5">
        <v>1022</v>
      </c>
      <c r="K2048" s="5" t="s">
        <v>33</v>
      </c>
      <c r="L2048" s="5">
        <v>31816</v>
      </c>
      <c r="M2048" s="5">
        <v>167666</v>
      </c>
      <c r="N2048" s="5">
        <v>14069</v>
      </c>
      <c r="O2048" s="5">
        <v>-3655</v>
      </c>
      <c r="P2048" s="5">
        <v>2084</v>
      </c>
      <c r="Q2048" s="5" t="s">
        <v>33</v>
      </c>
      <c r="R2048" s="5" t="s">
        <v>33</v>
      </c>
      <c r="S2048" s="5">
        <v>6911</v>
      </c>
      <c r="T2048" s="5">
        <v>10227</v>
      </c>
      <c r="U2048" s="5">
        <v>6065</v>
      </c>
      <c r="V2048" s="5">
        <v>1659</v>
      </c>
      <c r="W2048" s="5">
        <v>652</v>
      </c>
      <c r="X2048" s="5">
        <v>13693</v>
      </c>
      <c r="Y2048" s="5">
        <v>959</v>
      </c>
    </row>
    <row r="2049" spans="1:25" x14ac:dyDescent="0.3">
      <c r="A2049" s="1">
        <v>4057006</v>
      </c>
      <c r="B2049" s="1" t="s">
        <v>29</v>
      </c>
      <c r="C2049" s="2"/>
      <c r="D2049" s="4" t="s">
        <v>96</v>
      </c>
      <c r="E2049" s="4">
        <v>4057006</v>
      </c>
      <c r="F2049" s="5">
        <v>0</v>
      </c>
      <c r="G2049" s="5">
        <v>5239</v>
      </c>
      <c r="H2049" s="5">
        <v>5714</v>
      </c>
      <c r="I2049" s="5">
        <v>19970</v>
      </c>
      <c r="J2049" s="5">
        <v>12630</v>
      </c>
      <c r="K2049" s="5" t="s">
        <v>33</v>
      </c>
      <c r="L2049" s="5">
        <v>43553</v>
      </c>
      <c r="M2049" s="5">
        <v>151119</v>
      </c>
      <c r="N2049" s="5">
        <v>11239</v>
      </c>
      <c r="O2049" s="5">
        <v>-2783</v>
      </c>
      <c r="P2049" s="5">
        <v>2445</v>
      </c>
      <c r="Q2049" s="5" t="s">
        <v>33</v>
      </c>
      <c r="R2049" s="5" t="s">
        <v>33</v>
      </c>
      <c r="S2049" s="5">
        <v>6166</v>
      </c>
      <c r="T2049" s="5">
        <v>10624</v>
      </c>
      <c r="U2049" s="5">
        <v>5485</v>
      </c>
      <c r="V2049" s="5">
        <v>1726</v>
      </c>
      <c r="W2049" s="5">
        <v>647</v>
      </c>
      <c r="X2049" s="5">
        <v>12884</v>
      </c>
      <c r="Y2049" s="5">
        <v>1039</v>
      </c>
    </row>
    <row r="2050" spans="1:25" x14ac:dyDescent="0.3">
      <c r="A2050" s="1">
        <v>4057006</v>
      </c>
      <c r="B2050" s="1" t="s">
        <v>30</v>
      </c>
      <c r="C2050" s="2"/>
      <c r="D2050" s="4" t="s">
        <v>96</v>
      </c>
      <c r="E2050" s="4">
        <v>4057006</v>
      </c>
      <c r="F2050" s="5">
        <v>2</v>
      </c>
      <c r="G2050" s="5">
        <v>5182</v>
      </c>
      <c r="H2050" s="5">
        <v>2763</v>
      </c>
      <c r="I2050" s="5">
        <v>16574</v>
      </c>
      <c r="J2050" s="5">
        <v>226</v>
      </c>
      <c r="K2050" s="5" t="s">
        <v>33</v>
      </c>
      <c r="L2050" s="5">
        <v>24746</v>
      </c>
      <c r="M2050" s="5">
        <v>133799</v>
      </c>
      <c r="N2050" s="5">
        <v>13423</v>
      </c>
      <c r="O2050" s="5">
        <v>-4625</v>
      </c>
      <c r="P2050" s="5">
        <v>2113</v>
      </c>
      <c r="Q2050" s="5" t="s">
        <v>33</v>
      </c>
      <c r="R2050" s="5" t="s">
        <v>33</v>
      </c>
      <c r="S2050" s="5">
        <v>5430</v>
      </c>
      <c r="T2050" s="5">
        <v>9467</v>
      </c>
      <c r="U2050" s="5">
        <v>5336</v>
      </c>
      <c r="V2050" s="5">
        <v>1522</v>
      </c>
      <c r="W2050" s="5">
        <v>543</v>
      </c>
      <c r="X2050" s="5">
        <v>12672</v>
      </c>
      <c r="Y2050" s="5">
        <v>1187</v>
      </c>
    </row>
    <row r="2051" spans="1:25" x14ac:dyDescent="0.3">
      <c r="A2051" s="1">
        <v>4057006</v>
      </c>
      <c r="B2051" s="1" t="s">
        <v>31</v>
      </c>
      <c r="C2051" s="2"/>
      <c r="D2051" s="4" t="s">
        <v>96</v>
      </c>
      <c r="E2051" s="4">
        <v>4057006</v>
      </c>
      <c r="F2051" s="5">
        <v>1</v>
      </c>
      <c r="G2051" s="5">
        <v>8764</v>
      </c>
      <c r="H2051" s="5">
        <v>1606</v>
      </c>
      <c r="I2051" s="5">
        <v>13675</v>
      </c>
      <c r="J2051" s="5">
        <v>216</v>
      </c>
      <c r="K2051" s="5" t="s">
        <v>33</v>
      </c>
      <c r="L2051" s="5">
        <v>24263</v>
      </c>
      <c r="M2051" s="5">
        <v>134368</v>
      </c>
      <c r="N2051" s="5">
        <v>12859</v>
      </c>
      <c r="O2051" s="5">
        <v>-6680</v>
      </c>
      <c r="P2051" s="5">
        <v>2408</v>
      </c>
      <c r="Q2051" s="5" t="s">
        <v>33</v>
      </c>
      <c r="R2051" s="5" t="s">
        <v>33</v>
      </c>
      <c r="S2051" s="5">
        <v>5022</v>
      </c>
      <c r="T2051" s="5">
        <v>9051</v>
      </c>
      <c r="U2051" s="5">
        <v>5105</v>
      </c>
      <c r="V2051" s="5">
        <v>1349</v>
      </c>
      <c r="W2051" s="5">
        <v>435</v>
      </c>
      <c r="X2051" s="5">
        <v>11214</v>
      </c>
      <c r="Y2051" s="5">
        <v>609</v>
      </c>
    </row>
    <row r="2052" spans="1:25" x14ac:dyDescent="0.3">
      <c r="A2052" s="1">
        <v>4042397</v>
      </c>
      <c r="B2052" s="1" t="s">
        <v>0</v>
      </c>
      <c r="C2052" s="2"/>
      <c r="D2052" s="4" t="s">
        <v>97</v>
      </c>
      <c r="E2052" s="4">
        <v>4042397</v>
      </c>
      <c r="F2052" s="5">
        <v>16407</v>
      </c>
      <c r="G2052" s="5">
        <v>232406</v>
      </c>
      <c r="H2052" s="5">
        <v>106441</v>
      </c>
      <c r="I2052" s="5">
        <v>165366</v>
      </c>
      <c r="J2052" s="5">
        <v>24995</v>
      </c>
      <c r="K2052" s="5">
        <v>0</v>
      </c>
      <c r="L2052" s="5">
        <v>545615</v>
      </c>
      <c r="M2052" s="5">
        <v>528579</v>
      </c>
      <c r="N2052" s="5">
        <v>92987</v>
      </c>
      <c r="O2052" s="5">
        <v>35939</v>
      </c>
      <c r="P2052" s="5">
        <v>13154</v>
      </c>
      <c r="Q2052" s="5">
        <v>3</v>
      </c>
      <c r="R2052" s="5">
        <v>0</v>
      </c>
      <c r="S2052" s="5">
        <v>29165</v>
      </c>
      <c r="T2052" s="5">
        <v>34681</v>
      </c>
      <c r="U2052" s="5">
        <v>36252</v>
      </c>
      <c r="V2052" s="5">
        <v>11487</v>
      </c>
      <c r="W2052" s="5">
        <v>1456</v>
      </c>
      <c r="X2052" s="5">
        <v>106736</v>
      </c>
      <c r="Y2052" s="5">
        <v>2140</v>
      </c>
    </row>
    <row r="2053" spans="1:25" x14ac:dyDescent="0.3">
      <c r="A2053" s="1">
        <v>4042397</v>
      </c>
      <c r="B2053" s="1" t="s">
        <v>1</v>
      </c>
      <c r="C2053" s="2"/>
      <c r="D2053" s="4" t="s">
        <v>97</v>
      </c>
      <c r="E2053" s="4">
        <v>4042397</v>
      </c>
      <c r="F2053" s="5">
        <v>7379</v>
      </c>
      <c r="G2053" s="5">
        <v>104555</v>
      </c>
      <c r="H2053" s="5">
        <v>123782</v>
      </c>
      <c r="I2053" s="5">
        <v>113265</v>
      </c>
      <c r="J2053" s="5">
        <v>29185</v>
      </c>
      <c r="K2053" s="5">
        <v>0</v>
      </c>
      <c r="L2053" s="5">
        <v>378166</v>
      </c>
      <c r="M2053" s="5">
        <v>611096</v>
      </c>
      <c r="N2053" s="5">
        <v>93321</v>
      </c>
      <c r="O2053" s="5">
        <v>27561</v>
      </c>
      <c r="P2053" s="5">
        <v>14289</v>
      </c>
      <c r="Q2053" s="5">
        <v>6</v>
      </c>
      <c r="R2053" s="5">
        <v>0</v>
      </c>
      <c r="S2053" s="5">
        <v>26577</v>
      </c>
      <c r="T2053" s="5">
        <v>34631</v>
      </c>
      <c r="U2053" s="5">
        <v>34751</v>
      </c>
      <c r="V2053" s="5">
        <v>16791</v>
      </c>
      <c r="W2053" s="5">
        <v>986</v>
      </c>
      <c r="X2053" s="5">
        <v>108551</v>
      </c>
      <c r="Y2053" s="5">
        <v>1630</v>
      </c>
    </row>
    <row r="2054" spans="1:25" x14ac:dyDescent="0.3">
      <c r="A2054" s="1">
        <v>4042397</v>
      </c>
      <c r="B2054" s="1" t="s">
        <v>2</v>
      </c>
      <c r="C2054" s="2"/>
      <c r="D2054" s="4" t="s">
        <v>97</v>
      </c>
      <c r="E2054" s="4">
        <v>4042397</v>
      </c>
      <c r="F2054" s="5">
        <v>27887</v>
      </c>
      <c r="G2054" s="5">
        <v>137916</v>
      </c>
      <c r="H2054" s="5">
        <v>61742</v>
      </c>
      <c r="I2054" s="5">
        <v>83549</v>
      </c>
      <c r="J2054" s="5">
        <v>9437</v>
      </c>
      <c r="K2054" s="5">
        <v>0</v>
      </c>
      <c r="L2054" s="5">
        <v>320531</v>
      </c>
      <c r="M2054" s="5">
        <v>597193</v>
      </c>
      <c r="N2054" s="5">
        <v>80377</v>
      </c>
      <c r="O2054" s="5">
        <v>23878</v>
      </c>
      <c r="P2054" s="5">
        <v>10719</v>
      </c>
      <c r="Q2054" s="5">
        <v>-160</v>
      </c>
      <c r="R2054" s="5">
        <v>0</v>
      </c>
      <c r="S2054" s="5">
        <v>24543</v>
      </c>
      <c r="T2054" s="5">
        <v>31619</v>
      </c>
      <c r="U2054" s="5">
        <v>32654</v>
      </c>
      <c r="V2054" s="5">
        <v>22093</v>
      </c>
      <c r="W2054" s="5">
        <v>792</v>
      </c>
      <c r="X2054" s="5">
        <v>107980</v>
      </c>
      <c r="Y2054" s="5">
        <v>1527</v>
      </c>
    </row>
    <row r="2055" spans="1:25" x14ac:dyDescent="0.3">
      <c r="A2055" s="1">
        <v>4042397</v>
      </c>
      <c r="B2055" s="1" t="s">
        <v>3</v>
      </c>
      <c r="C2055" s="2"/>
      <c r="D2055" s="4" t="s">
        <v>97</v>
      </c>
      <c r="E2055" s="4">
        <v>4042397</v>
      </c>
      <c r="F2055" s="5">
        <v>11706</v>
      </c>
      <c r="G2055" s="5">
        <v>219845</v>
      </c>
      <c r="H2055" s="5">
        <v>74824</v>
      </c>
      <c r="I2055" s="5">
        <v>105455</v>
      </c>
      <c r="J2055" s="5">
        <v>16685</v>
      </c>
      <c r="K2055" s="5">
        <v>0</v>
      </c>
      <c r="L2055" s="5">
        <v>428516</v>
      </c>
      <c r="M2055" s="5">
        <v>613090</v>
      </c>
      <c r="N2055" s="5">
        <v>82261</v>
      </c>
      <c r="O2055" s="5">
        <v>23316</v>
      </c>
      <c r="P2055" s="5">
        <v>8238</v>
      </c>
      <c r="Q2055" s="5">
        <v>-337</v>
      </c>
      <c r="R2055" s="5">
        <v>0</v>
      </c>
      <c r="S2055" s="5">
        <v>23345</v>
      </c>
      <c r="T2055" s="5">
        <v>33420</v>
      </c>
      <c r="U2055" s="5">
        <v>31630</v>
      </c>
      <c r="V2055" s="5">
        <v>22509</v>
      </c>
      <c r="W2055" s="5">
        <v>817</v>
      </c>
      <c r="X2055" s="5">
        <v>109017</v>
      </c>
      <c r="Y2055" s="5">
        <v>1074</v>
      </c>
    </row>
    <row r="2056" spans="1:25" x14ac:dyDescent="0.3">
      <c r="A2056" s="1">
        <v>4042397</v>
      </c>
      <c r="B2056" s="1" t="s">
        <v>4</v>
      </c>
      <c r="C2056" s="2"/>
      <c r="D2056" s="4" t="s">
        <v>97</v>
      </c>
      <c r="E2056" s="4">
        <v>4042397</v>
      </c>
      <c r="F2056" s="5">
        <v>13332</v>
      </c>
      <c r="G2056" s="5">
        <v>1049179</v>
      </c>
      <c r="H2056" s="5">
        <v>49166</v>
      </c>
      <c r="I2056" s="5">
        <v>77963</v>
      </c>
      <c r="J2056" s="5">
        <v>26648</v>
      </c>
      <c r="K2056" s="5">
        <v>0</v>
      </c>
      <c r="L2056" s="5">
        <v>1216288</v>
      </c>
      <c r="M2056" s="5">
        <v>671040</v>
      </c>
      <c r="N2056" s="5">
        <v>87940</v>
      </c>
      <c r="O2056" s="5">
        <v>22439</v>
      </c>
      <c r="P2056" s="5">
        <v>9344</v>
      </c>
      <c r="Q2056" s="5">
        <v>-308</v>
      </c>
      <c r="R2056" s="5">
        <v>0</v>
      </c>
      <c r="S2056" s="5">
        <v>21926</v>
      </c>
      <c r="T2056" s="5">
        <v>33698</v>
      </c>
      <c r="U2056" s="5">
        <v>31121</v>
      </c>
      <c r="V2056" s="5">
        <v>18532</v>
      </c>
      <c r="W2056" s="5">
        <v>307</v>
      </c>
      <c r="X2056" s="5">
        <v>118391</v>
      </c>
      <c r="Y2056" s="5">
        <v>2458</v>
      </c>
    </row>
    <row r="2057" spans="1:25" x14ac:dyDescent="0.3">
      <c r="A2057" s="1">
        <v>4042397</v>
      </c>
      <c r="B2057" s="1" t="s">
        <v>5</v>
      </c>
      <c r="C2057" s="2"/>
      <c r="D2057" s="4" t="s">
        <v>97</v>
      </c>
      <c r="E2057" s="4">
        <v>4042397</v>
      </c>
      <c r="F2057" s="5">
        <v>12448</v>
      </c>
      <c r="G2057" s="5">
        <v>696618</v>
      </c>
      <c r="H2057" s="5">
        <v>44056</v>
      </c>
      <c r="I2057" s="5">
        <v>87349</v>
      </c>
      <c r="J2057" s="5">
        <v>25644</v>
      </c>
      <c r="K2057" s="5">
        <v>0</v>
      </c>
      <c r="L2057" s="5">
        <v>866115</v>
      </c>
      <c r="M2057" s="5">
        <v>744945</v>
      </c>
      <c r="N2057" s="5">
        <v>83598</v>
      </c>
      <c r="O2057" s="5">
        <v>20842</v>
      </c>
      <c r="P2057" s="5">
        <v>9426</v>
      </c>
      <c r="Q2057" s="5">
        <v>-176</v>
      </c>
      <c r="R2057" s="5">
        <v>0</v>
      </c>
      <c r="S2057" s="5">
        <v>24044</v>
      </c>
      <c r="T2057" s="5">
        <v>35438</v>
      </c>
      <c r="U2057" s="5">
        <v>33323</v>
      </c>
      <c r="V2057" s="5">
        <v>18365</v>
      </c>
      <c r="W2057" s="5">
        <v>94</v>
      </c>
      <c r="X2057" s="5">
        <v>100637</v>
      </c>
      <c r="Y2057" s="5">
        <v>2457</v>
      </c>
    </row>
    <row r="2058" spans="1:25" x14ac:dyDescent="0.3">
      <c r="A2058" s="1">
        <v>4042397</v>
      </c>
      <c r="B2058" s="1" t="s">
        <v>6</v>
      </c>
      <c r="C2058" s="2"/>
      <c r="D2058" s="4" t="s">
        <v>97</v>
      </c>
      <c r="E2058" s="4">
        <v>4042397</v>
      </c>
      <c r="F2058" s="5">
        <v>11011</v>
      </c>
      <c r="G2058" s="5">
        <v>152182</v>
      </c>
      <c r="H2058" s="5">
        <v>42404</v>
      </c>
      <c r="I2058" s="5">
        <v>66870</v>
      </c>
      <c r="J2058" s="5">
        <v>10875</v>
      </c>
      <c r="K2058" s="5">
        <v>0</v>
      </c>
      <c r="L2058" s="5">
        <v>283343</v>
      </c>
      <c r="M2058" s="5">
        <v>679632</v>
      </c>
      <c r="N2058" s="5">
        <v>63125</v>
      </c>
      <c r="O2058" s="5">
        <v>19456</v>
      </c>
      <c r="P2058" s="5">
        <v>8180</v>
      </c>
      <c r="Q2058" s="5">
        <v>-160</v>
      </c>
      <c r="R2058" s="5">
        <v>0</v>
      </c>
      <c r="S2058" s="5">
        <v>20709</v>
      </c>
      <c r="T2058" s="5">
        <v>34528</v>
      </c>
      <c r="U2058" s="5">
        <v>26949</v>
      </c>
      <c r="V2058" s="5">
        <v>19563</v>
      </c>
      <c r="W2058" s="5">
        <v>42</v>
      </c>
      <c r="X2058" s="5">
        <v>108747</v>
      </c>
      <c r="Y2058" s="5">
        <v>5924</v>
      </c>
    </row>
    <row r="2059" spans="1:25" x14ac:dyDescent="0.3">
      <c r="A2059" s="1">
        <v>4042397</v>
      </c>
      <c r="B2059" s="1" t="s">
        <v>7</v>
      </c>
      <c r="C2059" s="2"/>
      <c r="D2059" s="4" t="s">
        <v>97</v>
      </c>
      <c r="E2059" s="4">
        <v>4042397</v>
      </c>
      <c r="F2059" s="5">
        <v>6214</v>
      </c>
      <c r="G2059" s="5">
        <v>230882</v>
      </c>
      <c r="H2059" s="5">
        <v>37752</v>
      </c>
      <c r="I2059" s="5">
        <v>82571</v>
      </c>
      <c r="J2059" s="5">
        <v>9277</v>
      </c>
      <c r="K2059" s="5">
        <v>0</v>
      </c>
      <c r="L2059" s="5">
        <v>366139</v>
      </c>
      <c r="M2059" s="5">
        <v>668353</v>
      </c>
      <c r="N2059" s="5">
        <v>86168</v>
      </c>
      <c r="O2059" s="5">
        <v>21687</v>
      </c>
      <c r="P2059" s="5">
        <v>7767</v>
      </c>
      <c r="Q2059" s="5">
        <v>1343</v>
      </c>
      <c r="R2059" s="5">
        <v>0</v>
      </c>
      <c r="S2059" s="5">
        <v>21307</v>
      </c>
      <c r="T2059" s="5">
        <v>34731</v>
      </c>
      <c r="U2059" s="5">
        <v>28303</v>
      </c>
      <c r="V2059" s="5">
        <v>14622</v>
      </c>
      <c r="W2059" s="5">
        <v>2</v>
      </c>
      <c r="X2059" s="5">
        <v>85446</v>
      </c>
      <c r="Y2059" s="5">
        <v>13868</v>
      </c>
    </row>
    <row r="2060" spans="1:25" x14ac:dyDescent="0.3">
      <c r="A2060" s="1">
        <v>4042397</v>
      </c>
      <c r="B2060" s="1" t="s">
        <v>8</v>
      </c>
      <c r="C2060" s="2"/>
      <c r="D2060" s="4" t="s">
        <v>97</v>
      </c>
      <c r="E2060" s="4">
        <v>4042397</v>
      </c>
      <c r="F2060" s="5">
        <v>9595</v>
      </c>
      <c r="G2060" s="5">
        <v>810385</v>
      </c>
      <c r="H2060" s="5">
        <v>32097</v>
      </c>
      <c r="I2060" s="5">
        <v>72040</v>
      </c>
      <c r="J2060" s="5">
        <v>21590</v>
      </c>
      <c r="K2060" s="5">
        <v>0</v>
      </c>
      <c r="L2060" s="5">
        <v>945706</v>
      </c>
      <c r="M2060" s="5">
        <v>690452</v>
      </c>
      <c r="N2060" s="5">
        <v>69563</v>
      </c>
      <c r="O2060" s="5">
        <v>20419</v>
      </c>
      <c r="P2060" s="5">
        <v>7295</v>
      </c>
      <c r="Q2060" s="5">
        <v>1412</v>
      </c>
      <c r="R2060" s="5">
        <v>0</v>
      </c>
      <c r="S2060" s="5">
        <v>19878</v>
      </c>
      <c r="T2060" s="5">
        <v>26467</v>
      </c>
      <c r="U2060" s="5">
        <v>28236</v>
      </c>
      <c r="V2060" s="5">
        <v>13800</v>
      </c>
      <c r="W2060" s="5">
        <v>33</v>
      </c>
      <c r="X2060" s="5">
        <v>91073</v>
      </c>
      <c r="Y2060" s="5">
        <v>12978</v>
      </c>
    </row>
    <row r="2061" spans="1:25" x14ac:dyDescent="0.3">
      <c r="A2061" s="1">
        <v>4042397</v>
      </c>
      <c r="B2061" s="1" t="s">
        <v>9</v>
      </c>
      <c r="C2061" s="2"/>
      <c r="D2061" s="4" t="s">
        <v>97</v>
      </c>
      <c r="E2061" s="4">
        <v>4042397</v>
      </c>
      <c r="F2061" s="5">
        <v>6098</v>
      </c>
      <c r="G2061" s="5">
        <v>501595</v>
      </c>
      <c r="H2061" s="5">
        <v>101193</v>
      </c>
      <c r="I2061" s="5">
        <v>69706</v>
      </c>
      <c r="J2061" s="5">
        <v>14370</v>
      </c>
      <c r="K2061" s="5">
        <v>0</v>
      </c>
      <c r="L2061" s="5">
        <v>693445</v>
      </c>
      <c r="M2061" s="5">
        <v>719126</v>
      </c>
      <c r="N2061" s="5">
        <v>62835</v>
      </c>
      <c r="O2061" s="5">
        <v>19803</v>
      </c>
      <c r="P2061" s="5">
        <v>6828</v>
      </c>
      <c r="Q2061" s="5">
        <v>1884</v>
      </c>
      <c r="R2061" s="5">
        <v>0</v>
      </c>
      <c r="S2061" s="5">
        <v>19672</v>
      </c>
      <c r="T2061" s="5">
        <v>26302</v>
      </c>
      <c r="U2061" s="5">
        <v>29195</v>
      </c>
      <c r="V2061" s="5">
        <v>12281</v>
      </c>
      <c r="W2061" s="5">
        <v>42</v>
      </c>
      <c r="X2061" s="5">
        <v>85318</v>
      </c>
      <c r="Y2061" s="5">
        <v>11850</v>
      </c>
    </row>
    <row r="2062" spans="1:25" x14ac:dyDescent="0.3">
      <c r="A2062" s="1">
        <v>4042397</v>
      </c>
      <c r="B2062" s="1" t="s">
        <v>10</v>
      </c>
      <c r="C2062" s="2"/>
      <c r="D2062" s="4" t="s">
        <v>97</v>
      </c>
      <c r="E2062" s="4">
        <v>4042397</v>
      </c>
      <c r="F2062" s="5">
        <v>39307</v>
      </c>
      <c r="G2062" s="5">
        <v>334173</v>
      </c>
      <c r="H2062" s="5">
        <v>30883</v>
      </c>
      <c r="I2062" s="5">
        <v>92004</v>
      </c>
      <c r="J2062" s="5">
        <v>8212</v>
      </c>
      <c r="K2062" s="5">
        <v>0</v>
      </c>
      <c r="L2062" s="5">
        <v>504579</v>
      </c>
      <c r="M2062" s="5">
        <v>675934</v>
      </c>
      <c r="N2062" s="5">
        <v>57758</v>
      </c>
      <c r="O2062" s="5">
        <v>11590</v>
      </c>
      <c r="P2062" s="5">
        <v>6667</v>
      </c>
      <c r="Q2062" s="5">
        <v>1639</v>
      </c>
      <c r="R2062" s="5">
        <v>0</v>
      </c>
      <c r="S2062" s="5">
        <v>19070</v>
      </c>
      <c r="T2062" s="5">
        <v>29395</v>
      </c>
      <c r="U2062" s="5">
        <v>25312</v>
      </c>
      <c r="V2062" s="5">
        <v>14343</v>
      </c>
      <c r="W2062" s="5">
        <v>60</v>
      </c>
      <c r="X2062" s="5">
        <v>77610</v>
      </c>
      <c r="Y2062" s="5">
        <v>9454</v>
      </c>
    </row>
    <row r="2063" spans="1:25" x14ac:dyDescent="0.3">
      <c r="A2063" s="1">
        <v>4042397</v>
      </c>
      <c r="B2063" s="1" t="s">
        <v>11</v>
      </c>
      <c r="C2063" s="2"/>
      <c r="D2063" s="4" t="s">
        <v>97</v>
      </c>
      <c r="E2063" s="4">
        <v>4042397</v>
      </c>
      <c r="F2063" s="5">
        <v>3165</v>
      </c>
      <c r="G2063" s="5">
        <v>359199</v>
      </c>
      <c r="H2063" s="5">
        <v>17247</v>
      </c>
      <c r="I2063" s="5">
        <v>185147</v>
      </c>
      <c r="J2063" s="5">
        <v>11078</v>
      </c>
      <c r="K2063" s="5">
        <v>0</v>
      </c>
      <c r="L2063" s="5">
        <v>575837</v>
      </c>
      <c r="M2063" s="5">
        <v>772070</v>
      </c>
      <c r="N2063" s="5">
        <v>51002</v>
      </c>
      <c r="O2063" s="5">
        <v>15167</v>
      </c>
      <c r="P2063" s="5">
        <v>4733</v>
      </c>
      <c r="Q2063" s="5">
        <v>38</v>
      </c>
      <c r="R2063" s="5">
        <v>0</v>
      </c>
      <c r="S2063" s="5">
        <v>18616</v>
      </c>
      <c r="T2063" s="5">
        <v>24629</v>
      </c>
      <c r="U2063" s="5">
        <v>22472</v>
      </c>
      <c r="V2063" s="5">
        <v>4918</v>
      </c>
      <c r="W2063" s="5">
        <v>58</v>
      </c>
      <c r="X2063" s="5">
        <v>67147</v>
      </c>
      <c r="Y2063" s="5">
        <v>8416</v>
      </c>
    </row>
    <row r="2064" spans="1:25" x14ac:dyDescent="0.3">
      <c r="A2064" s="1">
        <v>4042397</v>
      </c>
      <c r="B2064" s="1" t="s">
        <v>12</v>
      </c>
      <c r="C2064" s="2"/>
      <c r="D2064" s="4" t="s">
        <v>97</v>
      </c>
      <c r="E2064" s="4">
        <v>4042397</v>
      </c>
      <c r="F2064" s="5">
        <v>2263</v>
      </c>
      <c r="G2064" s="5">
        <v>174609</v>
      </c>
      <c r="H2064" s="5">
        <v>14641</v>
      </c>
      <c r="I2064" s="5">
        <v>28118</v>
      </c>
      <c r="J2064" s="5">
        <v>3596</v>
      </c>
      <c r="K2064" s="5">
        <v>0</v>
      </c>
      <c r="L2064" s="5">
        <v>223227</v>
      </c>
      <c r="M2064" s="5">
        <v>662114</v>
      </c>
      <c r="N2064" s="5">
        <v>52888</v>
      </c>
      <c r="O2064" s="5">
        <v>13588</v>
      </c>
      <c r="P2064" s="5">
        <v>4995</v>
      </c>
      <c r="Q2064" s="5">
        <v>6</v>
      </c>
      <c r="R2064" s="5">
        <v>0</v>
      </c>
      <c r="S2064" s="5">
        <v>16698</v>
      </c>
      <c r="T2064" s="5">
        <v>20942</v>
      </c>
      <c r="U2064" s="5">
        <v>20462</v>
      </c>
      <c r="V2064" s="5">
        <v>6267</v>
      </c>
      <c r="W2064" s="5">
        <v>49</v>
      </c>
      <c r="X2064" s="5">
        <v>62301</v>
      </c>
      <c r="Y2064" s="5">
        <v>6416</v>
      </c>
    </row>
    <row r="2065" spans="1:25" x14ac:dyDescent="0.3">
      <c r="A2065" s="1">
        <v>4042397</v>
      </c>
      <c r="B2065" s="1" t="s">
        <v>13</v>
      </c>
      <c r="C2065" s="2"/>
      <c r="D2065" s="4" t="s">
        <v>97</v>
      </c>
      <c r="E2065" s="4">
        <v>4042397</v>
      </c>
      <c r="F2065" s="5">
        <v>2573</v>
      </c>
      <c r="G2065" s="5">
        <v>28216</v>
      </c>
      <c r="H2065" s="5">
        <v>7767</v>
      </c>
      <c r="I2065" s="5">
        <v>37503</v>
      </c>
      <c r="J2065" s="5">
        <v>4668</v>
      </c>
      <c r="K2065" s="5">
        <v>0</v>
      </c>
      <c r="L2065" s="5">
        <v>80694</v>
      </c>
      <c r="M2065" s="5">
        <v>650602</v>
      </c>
      <c r="N2065" s="5">
        <v>39750</v>
      </c>
      <c r="O2065" s="5">
        <v>7522</v>
      </c>
      <c r="P2065" s="5">
        <v>5017</v>
      </c>
      <c r="Q2065" s="5">
        <v>2467</v>
      </c>
      <c r="R2065" s="5">
        <v>0</v>
      </c>
      <c r="S2065" s="5">
        <v>17252</v>
      </c>
      <c r="T2065" s="5">
        <v>21813</v>
      </c>
      <c r="U2065" s="5">
        <v>21016</v>
      </c>
      <c r="V2065" s="5">
        <v>4838</v>
      </c>
      <c r="W2065" s="5">
        <v>0</v>
      </c>
      <c r="X2065" s="5">
        <v>66640</v>
      </c>
      <c r="Y2065" s="5">
        <v>6297</v>
      </c>
    </row>
    <row r="2066" spans="1:25" x14ac:dyDescent="0.3">
      <c r="A2066" s="1">
        <v>4042397</v>
      </c>
      <c r="B2066" s="1" t="s">
        <v>14</v>
      </c>
      <c r="C2066" s="2"/>
      <c r="D2066" s="4" t="s">
        <v>97</v>
      </c>
      <c r="E2066" s="4">
        <v>4042397</v>
      </c>
      <c r="F2066" s="5">
        <v>5885</v>
      </c>
      <c r="G2066" s="5">
        <v>39425</v>
      </c>
      <c r="H2066" s="5">
        <v>12728</v>
      </c>
      <c r="I2066" s="5">
        <v>16344</v>
      </c>
      <c r="J2066" s="5">
        <v>8637</v>
      </c>
      <c r="K2066" s="5" t="s">
        <v>33</v>
      </c>
      <c r="L2066" s="5">
        <v>83135</v>
      </c>
      <c r="M2066" s="5">
        <v>671702</v>
      </c>
      <c r="N2066" s="5">
        <v>42746</v>
      </c>
      <c r="O2066" s="5">
        <v>16890</v>
      </c>
      <c r="P2066" s="5">
        <v>4054</v>
      </c>
      <c r="Q2066" s="5" t="s">
        <v>33</v>
      </c>
      <c r="R2066" s="5" t="s">
        <v>33</v>
      </c>
      <c r="S2066" s="5">
        <v>16736</v>
      </c>
      <c r="T2066" s="5">
        <v>20965</v>
      </c>
      <c r="U2066" s="5">
        <v>19710</v>
      </c>
      <c r="V2066" s="5">
        <v>4811</v>
      </c>
      <c r="W2066" s="5">
        <v>0</v>
      </c>
      <c r="X2066" s="5">
        <v>72364</v>
      </c>
      <c r="Y2066" s="5">
        <v>4491</v>
      </c>
    </row>
    <row r="2067" spans="1:25" x14ac:dyDescent="0.3">
      <c r="A2067" s="1">
        <v>4042397</v>
      </c>
      <c r="B2067" s="1" t="s">
        <v>15</v>
      </c>
      <c r="C2067" s="2"/>
      <c r="D2067" s="4" t="s">
        <v>97</v>
      </c>
      <c r="E2067" s="4">
        <v>4042397</v>
      </c>
      <c r="F2067" s="5">
        <v>11132</v>
      </c>
      <c r="G2067" s="5">
        <v>370130</v>
      </c>
      <c r="H2067" s="5">
        <v>10284</v>
      </c>
      <c r="I2067" s="5">
        <v>26868</v>
      </c>
      <c r="J2067" s="5">
        <v>3056</v>
      </c>
      <c r="K2067" s="5" t="s">
        <v>33</v>
      </c>
      <c r="L2067" s="5">
        <v>421469</v>
      </c>
      <c r="M2067" s="5">
        <v>463401</v>
      </c>
      <c r="N2067" s="5">
        <v>36619</v>
      </c>
      <c r="O2067" s="5">
        <v>14415</v>
      </c>
      <c r="P2067" s="5">
        <v>3761</v>
      </c>
      <c r="Q2067" s="5" t="s">
        <v>33</v>
      </c>
      <c r="R2067" s="5" t="s">
        <v>33</v>
      </c>
      <c r="S2067" s="5">
        <v>15206</v>
      </c>
      <c r="T2067" s="5">
        <v>17078</v>
      </c>
      <c r="U2067" s="5">
        <v>17296</v>
      </c>
      <c r="V2067" s="5">
        <v>5120</v>
      </c>
      <c r="W2067" s="5">
        <v>450</v>
      </c>
      <c r="X2067" s="5">
        <v>65873</v>
      </c>
      <c r="Y2067" s="5">
        <v>3434</v>
      </c>
    </row>
    <row r="2068" spans="1:25" x14ac:dyDescent="0.3">
      <c r="A2068" s="1">
        <v>4042397</v>
      </c>
      <c r="B2068" s="1" t="s">
        <v>16</v>
      </c>
      <c r="C2068" s="2"/>
      <c r="D2068" s="4" t="s">
        <v>97</v>
      </c>
      <c r="E2068" s="4">
        <v>4042397</v>
      </c>
      <c r="F2068" s="5">
        <v>4419</v>
      </c>
      <c r="G2068" s="5">
        <v>33500</v>
      </c>
      <c r="H2068" s="5">
        <v>28277</v>
      </c>
      <c r="I2068" s="5">
        <v>53535</v>
      </c>
      <c r="J2068" s="5">
        <v>11576</v>
      </c>
      <c r="K2068" s="5" t="s">
        <v>33</v>
      </c>
      <c r="L2068" s="5">
        <v>131078</v>
      </c>
      <c r="M2068" s="5">
        <v>426550</v>
      </c>
      <c r="N2068" s="5">
        <v>34345</v>
      </c>
      <c r="O2068" s="5">
        <v>14092</v>
      </c>
      <c r="P2068" s="5">
        <v>4811</v>
      </c>
      <c r="Q2068" s="5" t="s">
        <v>33</v>
      </c>
      <c r="R2068" s="5" t="s">
        <v>33</v>
      </c>
      <c r="S2068" s="5">
        <v>17165</v>
      </c>
      <c r="T2068" s="5">
        <v>18820</v>
      </c>
      <c r="U2068" s="5">
        <v>17036</v>
      </c>
      <c r="V2068" s="5">
        <v>4925</v>
      </c>
      <c r="W2068" s="5">
        <v>258</v>
      </c>
      <c r="X2068" s="5">
        <v>71866</v>
      </c>
      <c r="Y2068" s="5">
        <v>2295</v>
      </c>
    </row>
    <row r="2069" spans="1:25" x14ac:dyDescent="0.3">
      <c r="A2069" s="1">
        <v>4042397</v>
      </c>
      <c r="B2069" s="1" t="s">
        <v>17</v>
      </c>
      <c r="C2069" s="2"/>
      <c r="D2069" s="4" t="s">
        <v>97</v>
      </c>
      <c r="E2069" s="4">
        <v>4042397</v>
      </c>
      <c r="F2069" s="5">
        <v>2247</v>
      </c>
      <c r="G2069" s="5">
        <v>99258</v>
      </c>
      <c r="H2069" s="5">
        <v>5441</v>
      </c>
      <c r="I2069" s="5">
        <v>37758</v>
      </c>
      <c r="J2069" s="5">
        <v>5500</v>
      </c>
      <c r="K2069" s="5" t="s">
        <v>33</v>
      </c>
      <c r="L2069" s="5">
        <v>150204</v>
      </c>
      <c r="M2069" s="5">
        <v>430031</v>
      </c>
      <c r="N2069" s="5">
        <v>39383</v>
      </c>
      <c r="O2069" s="5">
        <v>12502</v>
      </c>
      <c r="P2069" s="5">
        <v>4803</v>
      </c>
      <c r="Q2069" s="5" t="s">
        <v>33</v>
      </c>
      <c r="R2069" s="5" t="s">
        <v>33</v>
      </c>
      <c r="S2069" s="5">
        <v>9248</v>
      </c>
      <c r="T2069" s="5">
        <v>15513</v>
      </c>
      <c r="U2069" s="5">
        <v>17747</v>
      </c>
      <c r="V2069" s="5">
        <v>2949</v>
      </c>
      <c r="W2069" s="5">
        <v>131</v>
      </c>
      <c r="X2069" s="5">
        <v>82988</v>
      </c>
      <c r="Y2069" s="5">
        <v>83</v>
      </c>
    </row>
    <row r="2070" spans="1:25" x14ac:dyDescent="0.3">
      <c r="A2070" s="1">
        <v>4042397</v>
      </c>
      <c r="B2070" s="1" t="s">
        <v>18</v>
      </c>
      <c r="C2070" s="2"/>
      <c r="D2070" s="4" t="s">
        <v>97</v>
      </c>
      <c r="E2070" s="4">
        <v>4042397</v>
      </c>
      <c r="F2070" s="5">
        <v>175</v>
      </c>
      <c r="G2070" s="5">
        <v>74546</v>
      </c>
      <c r="H2070" s="5">
        <v>10418</v>
      </c>
      <c r="I2070" s="5">
        <v>52075</v>
      </c>
      <c r="J2070" s="5">
        <v>8478</v>
      </c>
      <c r="K2070" s="5" t="s">
        <v>33</v>
      </c>
      <c r="L2070" s="5">
        <v>145692</v>
      </c>
      <c r="M2070" s="5">
        <v>415801</v>
      </c>
      <c r="N2070" s="5">
        <v>33558</v>
      </c>
      <c r="O2070" s="5">
        <v>5094</v>
      </c>
      <c r="P2070" s="5">
        <v>5338</v>
      </c>
      <c r="Q2070" s="5" t="s">
        <v>33</v>
      </c>
      <c r="R2070" s="5" t="s">
        <v>33</v>
      </c>
      <c r="S2070" s="5">
        <v>8654</v>
      </c>
      <c r="T2070" s="5">
        <v>14395</v>
      </c>
      <c r="U2070" s="5">
        <v>16962</v>
      </c>
      <c r="V2070" s="5">
        <v>1220</v>
      </c>
      <c r="W2070" s="5">
        <v>233</v>
      </c>
      <c r="X2070" s="5">
        <v>71726</v>
      </c>
      <c r="Y2070" s="5">
        <v>3729</v>
      </c>
    </row>
    <row r="2071" spans="1:25" x14ac:dyDescent="0.3">
      <c r="A2071" s="1">
        <v>4042397</v>
      </c>
      <c r="B2071" s="1" t="s">
        <v>19</v>
      </c>
      <c r="C2071" s="2"/>
      <c r="D2071" s="4" t="s">
        <v>97</v>
      </c>
      <c r="E2071" s="4">
        <v>4042397</v>
      </c>
      <c r="F2071" s="5">
        <v>3045</v>
      </c>
      <c r="G2071" s="5">
        <v>18003</v>
      </c>
      <c r="H2071" s="5">
        <v>16261</v>
      </c>
      <c r="I2071" s="5">
        <v>38822</v>
      </c>
      <c r="J2071" s="5">
        <v>24866</v>
      </c>
      <c r="K2071" s="5" t="s">
        <v>33</v>
      </c>
      <c r="L2071" s="5">
        <v>100997</v>
      </c>
      <c r="M2071" s="5">
        <v>408174</v>
      </c>
      <c r="N2071" s="5">
        <v>39154</v>
      </c>
      <c r="O2071" s="5">
        <v>5609</v>
      </c>
      <c r="P2071" s="5">
        <v>4075</v>
      </c>
      <c r="Q2071" s="5" t="s">
        <v>33</v>
      </c>
      <c r="R2071" s="5" t="s">
        <v>33</v>
      </c>
      <c r="S2071" s="5">
        <v>11850</v>
      </c>
      <c r="T2071" s="5">
        <v>16274</v>
      </c>
      <c r="U2071" s="5">
        <v>17887</v>
      </c>
      <c r="V2071" s="5">
        <v>1461</v>
      </c>
      <c r="W2071" s="5">
        <v>3398</v>
      </c>
      <c r="X2071" s="5">
        <v>46755</v>
      </c>
      <c r="Y2071" s="5">
        <v>2140</v>
      </c>
    </row>
    <row r="2072" spans="1:25" x14ac:dyDescent="0.3">
      <c r="A2072" s="1">
        <v>4042397</v>
      </c>
      <c r="B2072" s="1" t="s">
        <v>20</v>
      </c>
      <c r="C2072" s="2"/>
      <c r="D2072" s="4" t="s">
        <v>97</v>
      </c>
      <c r="E2072" s="4">
        <v>4042397</v>
      </c>
      <c r="F2072" s="5">
        <v>11825</v>
      </c>
      <c r="G2072" s="5">
        <v>92485</v>
      </c>
      <c r="H2072" s="5">
        <v>8396</v>
      </c>
      <c r="I2072" s="5">
        <v>40361</v>
      </c>
      <c r="J2072" s="5">
        <v>4938</v>
      </c>
      <c r="K2072" s="5" t="s">
        <v>33</v>
      </c>
      <c r="L2072" s="5">
        <v>158004</v>
      </c>
      <c r="M2072" s="5">
        <v>485338</v>
      </c>
      <c r="N2072" s="5">
        <v>34036</v>
      </c>
      <c r="O2072" s="5">
        <v>3500</v>
      </c>
      <c r="P2072" s="5">
        <v>5826</v>
      </c>
      <c r="Q2072" s="5" t="s">
        <v>33</v>
      </c>
      <c r="R2072" s="5" t="s">
        <v>33</v>
      </c>
      <c r="S2072" s="5">
        <v>11128</v>
      </c>
      <c r="T2072" s="5">
        <v>16696</v>
      </c>
      <c r="U2072" s="5">
        <v>18630</v>
      </c>
      <c r="V2072" s="5">
        <v>3247</v>
      </c>
      <c r="W2072" s="5">
        <v>4384</v>
      </c>
      <c r="X2072" s="5">
        <v>53129</v>
      </c>
      <c r="Y2072" s="5">
        <v>760</v>
      </c>
    </row>
    <row r="2073" spans="1:25" x14ac:dyDescent="0.3">
      <c r="A2073" s="1">
        <v>4042397</v>
      </c>
      <c r="B2073" s="1" t="s">
        <v>21</v>
      </c>
      <c r="C2073" s="2"/>
      <c r="D2073" s="4" t="s">
        <v>97</v>
      </c>
      <c r="E2073" s="4">
        <v>4042397</v>
      </c>
      <c r="F2073" s="5">
        <v>9</v>
      </c>
      <c r="G2073" s="5">
        <v>9017</v>
      </c>
      <c r="H2073" s="5">
        <v>10748</v>
      </c>
      <c r="I2073" s="5">
        <v>43740</v>
      </c>
      <c r="J2073" s="5">
        <v>2644</v>
      </c>
      <c r="K2073" s="5" t="s">
        <v>33</v>
      </c>
      <c r="L2073" s="5">
        <v>66159</v>
      </c>
      <c r="M2073" s="5">
        <v>366116</v>
      </c>
      <c r="N2073" s="5">
        <v>37076</v>
      </c>
      <c r="O2073" s="5">
        <v>3369</v>
      </c>
      <c r="P2073" s="5">
        <v>6576</v>
      </c>
      <c r="Q2073" s="5" t="s">
        <v>33</v>
      </c>
      <c r="R2073" s="5" t="s">
        <v>33</v>
      </c>
      <c r="S2073" s="5">
        <v>11387</v>
      </c>
      <c r="T2073" s="5">
        <v>18441</v>
      </c>
      <c r="U2073" s="5">
        <v>19802</v>
      </c>
      <c r="V2073" s="5">
        <v>3655</v>
      </c>
      <c r="W2073" s="5">
        <v>6554</v>
      </c>
      <c r="X2073" s="5">
        <v>54749</v>
      </c>
      <c r="Y2073" s="5">
        <v>1513</v>
      </c>
    </row>
    <row r="2074" spans="1:25" x14ac:dyDescent="0.3">
      <c r="A2074" s="1">
        <v>4042397</v>
      </c>
      <c r="B2074" s="1" t="s">
        <v>22</v>
      </c>
      <c r="C2074" s="2"/>
      <c r="D2074" s="4" t="s">
        <v>97</v>
      </c>
      <c r="E2074" s="4">
        <v>4042397</v>
      </c>
      <c r="F2074" s="5">
        <v>2</v>
      </c>
      <c r="G2074" s="5">
        <v>31299</v>
      </c>
      <c r="H2074" s="5">
        <v>12128</v>
      </c>
      <c r="I2074" s="5">
        <v>48453</v>
      </c>
      <c r="J2074" s="5">
        <v>6701</v>
      </c>
      <c r="K2074" s="5" t="s">
        <v>33</v>
      </c>
      <c r="L2074" s="5">
        <v>98582</v>
      </c>
      <c r="M2074" s="5">
        <v>281699</v>
      </c>
      <c r="N2074" s="5">
        <v>37418</v>
      </c>
      <c r="O2074" s="5">
        <v>2517</v>
      </c>
      <c r="P2074" s="5">
        <v>6817</v>
      </c>
      <c r="Q2074" s="5" t="s">
        <v>33</v>
      </c>
      <c r="R2074" s="5" t="s">
        <v>33</v>
      </c>
      <c r="S2074" s="5">
        <v>11189</v>
      </c>
      <c r="T2074" s="5">
        <v>18161</v>
      </c>
      <c r="U2074" s="5">
        <v>20025</v>
      </c>
      <c r="V2074" s="5">
        <v>4310</v>
      </c>
      <c r="W2074" s="5">
        <v>6115</v>
      </c>
      <c r="X2074" s="5">
        <v>56449</v>
      </c>
      <c r="Y2074" s="5">
        <v>2594</v>
      </c>
    </row>
    <row r="2075" spans="1:25" x14ac:dyDescent="0.3">
      <c r="A2075" s="1">
        <v>4042397</v>
      </c>
      <c r="B2075" s="1" t="s">
        <v>23</v>
      </c>
      <c r="C2075" s="2"/>
      <c r="D2075" s="4" t="s">
        <v>97</v>
      </c>
      <c r="E2075" s="4">
        <v>4042397</v>
      </c>
      <c r="F2075" s="5">
        <v>10</v>
      </c>
      <c r="G2075" s="5">
        <v>43450</v>
      </c>
      <c r="H2075" s="5">
        <v>9185</v>
      </c>
      <c r="I2075" s="5">
        <v>43533</v>
      </c>
      <c r="J2075" s="5">
        <v>8438</v>
      </c>
      <c r="K2075" s="5" t="s">
        <v>33</v>
      </c>
      <c r="L2075" s="5">
        <v>104616</v>
      </c>
      <c r="M2075" s="5">
        <v>281874</v>
      </c>
      <c r="N2075" s="5">
        <v>37291</v>
      </c>
      <c r="O2075" s="5">
        <v>2496</v>
      </c>
      <c r="P2075" s="5">
        <v>6294</v>
      </c>
      <c r="Q2075" s="5" t="s">
        <v>33</v>
      </c>
      <c r="R2075" s="5" t="s">
        <v>33</v>
      </c>
      <c r="S2075" s="5">
        <v>11395</v>
      </c>
      <c r="T2075" s="5">
        <v>19001</v>
      </c>
      <c r="U2075" s="5">
        <v>19887</v>
      </c>
      <c r="V2075" s="5">
        <v>4912</v>
      </c>
      <c r="W2075" s="5">
        <v>4506</v>
      </c>
      <c r="X2075" s="5">
        <v>58704</v>
      </c>
      <c r="Y2075" s="5">
        <v>1574</v>
      </c>
    </row>
    <row r="2076" spans="1:25" x14ac:dyDescent="0.3">
      <c r="A2076" s="1">
        <v>4042397</v>
      </c>
      <c r="B2076" s="1" t="s">
        <v>24</v>
      </c>
      <c r="C2076" s="2"/>
      <c r="D2076" s="4" t="s">
        <v>97</v>
      </c>
      <c r="E2076" s="4">
        <v>4042397</v>
      </c>
      <c r="F2076" s="5">
        <v>10</v>
      </c>
      <c r="G2076" s="5">
        <v>96791</v>
      </c>
      <c r="H2076" s="5">
        <v>12807</v>
      </c>
      <c r="I2076" s="5">
        <v>47912</v>
      </c>
      <c r="J2076" s="5">
        <v>10149</v>
      </c>
      <c r="K2076" s="5" t="s">
        <v>33</v>
      </c>
      <c r="L2076" s="5">
        <v>167670</v>
      </c>
      <c r="M2076" s="5">
        <v>279541</v>
      </c>
      <c r="N2076" s="5">
        <v>36107</v>
      </c>
      <c r="O2076" s="5">
        <v>2534</v>
      </c>
      <c r="P2076" s="5">
        <v>6448</v>
      </c>
      <c r="Q2076" s="5" t="s">
        <v>33</v>
      </c>
      <c r="R2076" s="5" t="s">
        <v>33</v>
      </c>
      <c r="S2076" s="5">
        <v>11020</v>
      </c>
      <c r="T2076" s="5">
        <v>18805</v>
      </c>
      <c r="U2076" s="5">
        <v>18897</v>
      </c>
      <c r="V2076" s="5">
        <v>6101</v>
      </c>
      <c r="W2076" s="5">
        <v>4384</v>
      </c>
      <c r="X2076" s="5">
        <v>58608</v>
      </c>
      <c r="Y2076" s="5">
        <v>1233</v>
      </c>
    </row>
    <row r="2077" spans="1:25" x14ac:dyDescent="0.3">
      <c r="A2077" s="1">
        <v>4042397</v>
      </c>
      <c r="B2077" s="1" t="s">
        <v>25</v>
      </c>
      <c r="C2077" s="2"/>
      <c r="D2077" s="4" t="s">
        <v>97</v>
      </c>
      <c r="E2077" s="4">
        <v>4042397</v>
      </c>
      <c r="F2077" s="5">
        <v>20</v>
      </c>
      <c r="G2077" s="5">
        <v>193912</v>
      </c>
      <c r="H2077" s="5">
        <v>6819</v>
      </c>
      <c r="I2077" s="5">
        <v>43071</v>
      </c>
      <c r="J2077" s="5">
        <v>5549</v>
      </c>
      <c r="K2077" s="5" t="s">
        <v>33</v>
      </c>
      <c r="L2077" s="5">
        <v>249372</v>
      </c>
      <c r="M2077" s="5">
        <v>248243</v>
      </c>
      <c r="N2077" s="5">
        <v>34439</v>
      </c>
      <c r="O2077" s="5">
        <v>1980</v>
      </c>
      <c r="P2077" s="5">
        <v>6419</v>
      </c>
      <c r="Q2077" s="5" t="s">
        <v>33</v>
      </c>
      <c r="R2077" s="5" t="s">
        <v>33</v>
      </c>
      <c r="S2077" s="5">
        <v>11966</v>
      </c>
      <c r="T2077" s="5">
        <v>24048</v>
      </c>
      <c r="U2077" s="5">
        <v>17359</v>
      </c>
      <c r="V2077" s="5">
        <v>6147</v>
      </c>
      <c r="W2077" s="5">
        <v>3374</v>
      </c>
      <c r="X2077" s="5">
        <v>56248</v>
      </c>
      <c r="Y2077" s="5">
        <v>1229</v>
      </c>
    </row>
    <row r="2078" spans="1:25" x14ac:dyDescent="0.3">
      <c r="A2078" s="1">
        <v>4042397</v>
      </c>
      <c r="B2078" s="1" t="s">
        <v>26</v>
      </c>
      <c r="C2078" s="2"/>
      <c r="D2078" s="4" t="s">
        <v>97</v>
      </c>
      <c r="E2078" s="4">
        <v>4042397</v>
      </c>
      <c r="F2078" s="5">
        <v>6</v>
      </c>
      <c r="G2078" s="5">
        <v>11941</v>
      </c>
      <c r="H2078" s="5">
        <v>6339</v>
      </c>
      <c r="I2078" s="5">
        <v>32791</v>
      </c>
      <c r="J2078" s="5">
        <v>5178</v>
      </c>
      <c r="K2078" s="5" t="s">
        <v>33</v>
      </c>
      <c r="L2078" s="5">
        <v>56255</v>
      </c>
      <c r="M2078" s="5">
        <v>229723</v>
      </c>
      <c r="N2078" s="5">
        <v>31911</v>
      </c>
      <c r="O2078" s="5">
        <v>2045</v>
      </c>
      <c r="P2078" s="5">
        <v>6215</v>
      </c>
      <c r="Q2078" s="5" t="s">
        <v>33</v>
      </c>
      <c r="R2078" s="5" t="s">
        <v>33</v>
      </c>
      <c r="S2078" s="5">
        <v>11258</v>
      </c>
      <c r="T2078" s="5">
        <v>20072</v>
      </c>
      <c r="U2078" s="5">
        <v>16848</v>
      </c>
      <c r="V2078" s="5">
        <v>3324</v>
      </c>
      <c r="W2078" s="5">
        <v>1961</v>
      </c>
      <c r="X2078" s="5">
        <v>53391</v>
      </c>
      <c r="Y2078" s="5">
        <v>1252</v>
      </c>
    </row>
    <row r="2079" spans="1:25" x14ac:dyDescent="0.3">
      <c r="A2079" s="1">
        <v>4042397</v>
      </c>
      <c r="B2079" s="1" t="s">
        <v>27</v>
      </c>
      <c r="C2079" s="2"/>
      <c r="D2079" s="4" t="s">
        <v>97</v>
      </c>
      <c r="E2079" s="4">
        <v>4042397</v>
      </c>
      <c r="F2079" s="5">
        <v>1</v>
      </c>
      <c r="G2079" s="5">
        <v>17823</v>
      </c>
      <c r="H2079" s="5">
        <v>13647</v>
      </c>
      <c r="I2079" s="5">
        <v>33224</v>
      </c>
      <c r="J2079" s="5">
        <v>5984</v>
      </c>
      <c r="K2079" s="5" t="s">
        <v>33</v>
      </c>
      <c r="L2079" s="5">
        <v>70679</v>
      </c>
      <c r="M2079" s="5">
        <v>217448</v>
      </c>
      <c r="N2079" s="5">
        <v>36307</v>
      </c>
      <c r="O2079" s="5">
        <v>1884</v>
      </c>
      <c r="P2079" s="5">
        <v>6196</v>
      </c>
      <c r="Q2079" s="5" t="s">
        <v>33</v>
      </c>
      <c r="R2079" s="5" t="s">
        <v>33</v>
      </c>
      <c r="S2079" s="5">
        <v>10619</v>
      </c>
      <c r="T2079" s="5">
        <v>17696</v>
      </c>
      <c r="U2079" s="5">
        <v>16467</v>
      </c>
      <c r="V2079" s="5">
        <v>3639</v>
      </c>
      <c r="W2079" s="5">
        <v>1375</v>
      </c>
      <c r="X2079" s="5">
        <v>43705</v>
      </c>
      <c r="Y2079" s="5">
        <v>919</v>
      </c>
    </row>
    <row r="2080" spans="1:25" x14ac:dyDescent="0.3">
      <c r="A2080" s="1">
        <v>4042397</v>
      </c>
      <c r="B2080" s="1" t="s">
        <v>28</v>
      </c>
      <c r="C2080" s="2"/>
      <c r="D2080" s="4" t="s">
        <v>97</v>
      </c>
      <c r="E2080" s="4">
        <v>4042397</v>
      </c>
      <c r="F2080" s="5">
        <v>2</v>
      </c>
      <c r="G2080" s="5">
        <v>31531</v>
      </c>
      <c r="H2080" s="5">
        <v>4250</v>
      </c>
      <c r="I2080" s="5">
        <v>28885</v>
      </c>
      <c r="J2080" s="5">
        <v>4700</v>
      </c>
      <c r="K2080" s="5" t="s">
        <v>33</v>
      </c>
      <c r="L2080" s="5">
        <v>69368</v>
      </c>
      <c r="M2080" s="5">
        <v>225730</v>
      </c>
      <c r="N2080" s="5">
        <v>35820</v>
      </c>
      <c r="O2080" s="5">
        <v>1876</v>
      </c>
      <c r="P2080" s="5">
        <v>5543</v>
      </c>
      <c r="Q2080" s="5" t="s">
        <v>33</v>
      </c>
      <c r="R2080" s="5" t="s">
        <v>33</v>
      </c>
      <c r="S2080" s="5">
        <v>10427</v>
      </c>
      <c r="T2080" s="5">
        <v>16470</v>
      </c>
      <c r="U2080" s="5">
        <v>16210</v>
      </c>
      <c r="V2080" s="5">
        <v>3556</v>
      </c>
      <c r="W2080" s="5">
        <v>1451</v>
      </c>
      <c r="X2080" s="5">
        <v>42439</v>
      </c>
      <c r="Y2080" s="5">
        <v>758</v>
      </c>
    </row>
    <row r="2081" spans="1:25" x14ac:dyDescent="0.3">
      <c r="A2081" s="1">
        <v>4042397</v>
      </c>
      <c r="B2081" s="1" t="s">
        <v>29</v>
      </c>
      <c r="C2081" s="2"/>
      <c r="D2081" s="4" t="s">
        <v>97</v>
      </c>
      <c r="E2081" s="4">
        <v>4042397</v>
      </c>
      <c r="F2081" s="5">
        <v>0</v>
      </c>
      <c r="G2081" s="5">
        <v>3160</v>
      </c>
      <c r="H2081" s="5">
        <v>4764</v>
      </c>
      <c r="I2081" s="5">
        <v>28009</v>
      </c>
      <c r="J2081" s="5">
        <v>4579</v>
      </c>
      <c r="K2081" s="5" t="s">
        <v>33</v>
      </c>
      <c r="L2081" s="5">
        <v>40513</v>
      </c>
      <c r="M2081" s="5">
        <v>217647</v>
      </c>
      <c r="N2081" s="5">
        <v>30511</v>
      </c>
      <c r="O2081" s="5">
        <v>3390</v>
      </c>
      <c r="P2081" s="5">
        <v>4851</v>
      </c>
      <c r="Q2081" s="5" t="s">
        <v>33</v>
      </c>
      <c r="R2081" s="5" t="s">
        <v>33</v>
      </c>
      <c r="S2081" s="5">
        <v>9999</v>
      </c>
      <c r="T2081" s="5">
        <v>14899</v>
      </c>
      <c r="U2081" s="5">
        <v>13895</v>
      </c>
      <c r="V2081" s="5">
        <v>3411</v>
      </c>
      <c r="W2081" s="5">
        <v>1211</v>
      </c>
      <c r="X2081" s="5">
        <v>35823</v>
      </c>
      <c r="Y2081" s="5">
        <v>765</v>
      </c>
    </row>
    <row r="2082" spans="1:25" x14ac:dyDescent="0.3">
      <c r="A2082" s="1">
        <v>4042397</v>
      </c>
      <c r="B2082" s="1" t="s">
        <v>30</v>
      </c>
      <c r="C2082" s="2"/>
      <c r="D2082" s="4" t="s">
        <v>97</v>
      </c>
      <c r="E2082" s="4">
        <v>4042397</v>
      </c>
      <c r="F2082" s="5">
        <v>1</v>
      </c>
      <c r="G2082" s="5">
        <v>3789</v>
      </c>
      <c r="H2082" s="5">
        <v>5642</v>
      </c>
      <c r="I2082" s="5">
        <v>29380</v>
      </c>
      <c r="J2082" s="5">
        <v>10603</v>
      </c>
      <c r="K2082" s="5" t="s">
        <v>33</v>
      </c>
      <c r="L2082" s="5">
        <v>49415</v>
      </c>
      <c r="M2082" s="5">
        <v>199451</v>
      </c>
      <c r="N2082" s="5">
        <v>27990</v>
      </c>
      <c r="O2082" s="5">
        <v>3208</v>
      </c>
      <c r="P2082" s="5">
        <v>4612</v>
      </c>
      <c r="Q2082" s="5" t="s">
        <v>33</v>
      </c>
      <c r="R2082" s="5" t="s">
        <v>33</v>
      </c>
      <c r="S2082" s="5">
        <v>9374</v>
      </c>
      <c r="T2082" s="5">
        <v>13128</v>
      </c>
      <c r="U2082" s="5">
        <v>12454</v>
      </c>
      <c r="V2082" s="5">
        <v>3297</v>
      </c>
      <c r="W2082" s="5">
        <v>1123</v>
      </c>
      <c r="X2082" s="5">
        <v>33540</v>
      </c>
      <c r="Y2082" s="5">
        <v>834</v>
      </c>
    </row>
    <row r="2083" spans="1:25" x14ac:dyDescent="0.3">
      <c r="A2083" s="1">
        <v>4042397</v>
      </c>
      <c r="B2083" s="1" t="s">
        <v>31</v>
      </c>
      <c r="C2083" s="2"/>
      <c r="D2083" s="4" t="s">
        <v>97</v>
      </c>
      <c r="E2083" s="4">
        <v>4042397</v>
      </c>
      <c r="F2083" s="5">
        <v>2</v>
      </c>
      <c r="G2083" s="5">
        <v>3405</v>
      </c>
      <c r="H2083" s="5">
        <v>6016</v>
      </c>
      <c r="I2083" s="5">
        <v>26508</v>
      </c>
      <c r="J2083" s="5">
        <v>4319</v>
      </c>
      <c r="K2083" s="5" t="s">
        <v>33</v>
      </c>
      <c r="L2083" s="5">
        <v>40250</v>
      </c>
      <c r="M2083" s="5">
        <v>229489</v>
      </c>
      <c r="N2083" s="5">
        <v>28820</v>
      </c>
      <c r="O2083" s="5">
        <v>2891</v>
      </c>
      <c r="P2083" s="5">
        <v>4195</v>
      </c>
      <c r="Q2083" s="5" t="s">
        <v>33</v>
      </c>
      <c r="R2083" s="5" t="s">
        <v>33</v>
      </c>
      <c r="S2083" s="5">
        <v>8004</v>
      </c>
      <c r="T2083" s="5">
        <v>12555</v>
      </c>
      <c r="U2083" s="5">
        <v>11629</v>
      </c>
      <c r="V2083" s="5">
        <v>2646</v>
      </c>
      <c r="W2083" s="5">
        <v>1297</v>
      </c>
      <c r="X2083" s="5">
        <v>35151</v>
      </c>
      <c r="Y2083" s="5">
        <v>861</v>
      </c>
    </row>
    <row r="2084" spans="1:25" x14ac:dyDescent="0.3">
      <c r="A2084" s="1">
        <v>4060895</v>
      </c>
      <c r="B2084" s="1" t="s">
        <v>0</v>
      </c>
      <c r="C2084" s="2"/>
      <c r="D2084" s="4" t="s">
        <v>98</v>
      </c>
      <c r="E2084" s="4">
        <v>4060895</v>
      </c>
      <c r="F2084" s="5">
        <v>1255</v>
      </c>
      <c r="G2084" s="5">
        <v>0</v>
      </c>
      <c r="H2084" s="5">
        <v>4399</v>
      </c>
      <c r="I2084" s="5">
        <v>19219</v>
      </c>
      <c r="J2084" s="5">
        <v>412</v>
      </c>
      <c r="K2084" s="5">
        <v>0</v>
      </c>
      <c r="L2084" s="5">
        <v>25285</v>
      </c>
      <c r="M2084" s="5">
        <v>124088</v>
      </c>
      <c r="N2084" s="5">
        <v>0</v>
      </c>
      <c r="O2084" s="5">
        <v>537</v>
      </c>
      <c r="P2084" s="5">
        <v>305</v>
      </c>
      <c r="Q2084" s="5">
        <v>0</v>
      </c>
      <c r="R2084" s="5">
        <v>0</v>
      </c>
      <c r="S2084" s="5">
        <v>1996</v>
      </c>
      <c r="T2084" s="5">
        <v>3958</v>
      </c>
      <c r="U2084" s="5">
        <v>1387</v>
      </c>
      <c r="V2084" s="5">
        <v>528</v>
      </c>
      <c r="W2084" s="5">
        <v>11</v>
      </c>
      <c r="X2084" s="5">
        <v>1335</v>
      </c>
      <c r="Y2084" s="5">
        <v>389</v>
      </c>
    </row>
    <row r="2085" spans="1:25" x14ac:dyDescent="0.3">
      <c r="A2085" s="1">
        <v>4060895</v>
      </c>
      <c r="B2085" s="1" t="s">
        <v>1</v>
      </c>
      <c r="C2085" s="2"/>
      <c r="D2085" s="4" t="s">
        <v>98</v>
      </c>
      <c r="E2085" s="4">
        <v>4060895</v>
      </c>
      <c r="F2085" s="5">
        <v>1085</v>
      </c>
      <c r="G2085" s="5">
        <v>0</v>
      </c>
      <c r="H2085" s="5">
        <v>1674</v>
      </c>
      <c r="I2085" s="5">
        <v>18477</v>
      </c>
      <c r="J2085" s="5">
        <v>235</v>
      </c>
      <c r="K2085" s="5">
        <v>0</v>
      </c>
      <c r="L2085" s="5">
        <v>21472</v>
      </c>
      <c r="M2085" s="5">
        <v>133875</v>
      </c>
      <c r="N2085" s="5">
        <v>0</v>
      </c>
      <c r="O2085" s="5">
        <v>612</v>
      </c>
      <c r="P2085" s="5">
        <v>243</v>
      </c>
      <c r="Q2085" s="5">
        <v>0</v>
      </c>
      <c r="R2085" s="5">
        <v>0</v>
      </c>
      <c r="S2085" s="5">
        <v>2034</v>
      </c>
      <c r="T2085" s="5">
        <v>4262</v>
      </c>
      <c r="U2085" s="5">
        <v>1308</v>
      </c>
      <c r="V2085" s="5">
        <v>466</v>
      </c>
      <c r="W2085" s="5">
        <v>14</v>
      </c>
      <c r="X2085" s="5">
        <v>1529</v>
      </c>
      <c r="Y2085" s="5">
        <v>363</v>
      </c>
    </row>
    <row r="2086" spans="1:25" x14ac:dyDescent="0.3">
      <c r="A2086" s="1">
        <v>4060895</v>
      </c>
      <c r="B2086" s="1" t="s">
        <v>2</v>
      </c>
      <c r="C2086" s="2"/>
      <c r="D2086" s="4" t="s">
        <v>98</v>
      </c>
      <c r="E2086" s="4">
        <v>4060895</v>
      </c>
      <c r="F2086" s="5">
        <v>1262</v>
      </c>
      <c r="G2086" s="5">
        <v>0</v>
      </c>
      <c r="H2086" s="5">
        <v>6819</v>
      </c>
      <c r="I2086" s="5">
        <v>9514</v>
      </c>
      <c r="J2086" s="5">
        <v>600</v>
      </c>
      <c r="K2086" s="5">
        <v>0</v>
      </c>
      <c r="L2086" s="5">
        <v>18196</v>
      </c>
      <c r="M2086" s="5">
        <v>125837</v>
      </c>
      <c r="N2086" s="5">
        <v>0</v>
      </c>
      <c r="O2086" s="5">
        <v>485</v>
      </c>
      <c r="P2086" s="5">
        <v>309</v>
      </c>
      <c r="Q2086" s="5">
        <v>0</v>
      </c>
      <c r="R2086" s="5">
        <v>0</v>
      </c>
      <c r="S2086" s="5">
        <v>2238</v>
      </c>
      <c r="T2086" s="5">
        <v>2993</v>
      </c>
      <c r="U2086" s="5">
        <v>1564</v>
      </c>
      <c r="V2086" s="5">
        <v>372</v>
      </c>
      <c r="W2086" s="5">
        <v>14</v>
      </c>
      <c r="X2086" s="5">
        <v>2186</v>
      </c>
      <c r="Y2086" s="5">
        <v>319</v>
      </c>
    </row>
    <row r="2087" spans="1:25" x14ac:dyDescent="0.3">
      <c r="A2087" s="1">
        <v>4060895</v>
      </c>
      <c r="B2087" s="1" t="s">
        <v>3</v>
      </c>
      <c r="C2087" s="2"/>
      <c r="D2087" s="4" t="s">
        <v>98</v>
      </c>
      <c r="E2087" s="4">
        <v>4060895</v>
      </c>
      <c r="F2087" s="5">
        <v>840</v>
      </c>
      <c r="G2087" s="5">
        <v>0</v>
      </c>
      <c r="H2087" s="5">
        <v>430</v>
      </c>
      <c r="I2087" s="5">
        <v>8475</v>
      </c>
      <c r="J2087" s="5">
        <v>315</v>
      </c>
      <c r="K2087" s="5">
        <v>0</v>
      </c>
      <c r="L2087" s="5">
        <v>10060</v>
      </c>
      <c r="M2087" s="5">
        <v>126566</v>
      </c>
      <c r="N2087" s="5">
        <v>0</v>
      </c>
      <c r="O2087" s="5">
        <v>373</v>
      </c>
      <c r="P2087" s="5">
        <v>355</v>
      </c>
      <c r="Q2087" s="5">
        <v>0</v>
      </c>
      <c r="R2087" s="5">
        <v>0</v>
      </c>
      <c r="S2087" s="5">
        <v>2242</v>
      </c>
      <c r="T2087" s="5">
        <v>3198</v>
      </c>
      <c r="U2087" s="5">
        <v>1488</v>
      </c>
      <c r="V2087" s="5">
        <v>109</v>
      </c>
      <c r="W2087" s="5">
        <v>10</v>
      </c>
      <c r="X2087" s="5">
        <v>2210</v>
      </c>
      <c r="Y2087" s="5">
        <v>363</v>
      </c>
    </row>
    <row r="2088" spans="1:25" x14ac:dyDescent="0.3">
      <c r="A2088" s="1">
        <v>4060895</v>
      </c>
      <c r="B2088" s="1" t="s">
        <v>4</v>
      </c>
      <c r="C2088" s="2"/>
      <c r="D2088" s="4" t="s">
        <v>98</v>
      </c>
      <c r="E2088" s="4">
        <v>4060895</v>
      </c>
      <c r="F2088" s="5">
        <v>531</v>
      </c>
      <c r="G2088" s="5">
        <v>0</v>
      </c>
      <c r="H2088" s="5">
        <v>1262</v>
      </c>
      <c r="I2088" s="5">
        <v>12122</v>
      </c>
      <c r="J2088" s="5">
        <v>44</v>
      </c>
      <c r="K2088" s="5">
        <v>0</v>
      </c>
      <c r="L2088" s="5">
        <v>13959</v>
      </c>
      <c r="M2088" s="5">
        <v>132145</v>
      </c>
      <c r="N2088" s="5">
        <v>0</v>
      </c>
      <c r="O2088" s="5">
        <v>317</v>
      </c>
      <c r="P2088" s="5">
        <v>240</v>
      </c>
      <c r="Q2088" s="5">
        <v>0</v>
      </c>
      <c r="R2088" s="5">
        <v>0</v>
      </c>
      <c r="S2088" s="5">
        <v>1443</v>
      </c>
      <c r="T2088" s="5">
        <v>2592</v>
      </c>
      <c r="U2088" s="5">
        <v>1446</v>
      </c>
      <c r="V2088" s="5">
        <v>112</v>
      </c>
      <c r="W2088" s="5">
        <v>12</v>
      </c>
      <c r="X2088" s="5">
        <v>2692</v>
      </c>
      <c r="Y2088" s="5">
        <v>233</v>
      </c>
    </row>
    <row r="2089" spans="1:25" x14ac:dyDescent="0.3">
      <c r="A2089" s="1">
        <v>4060895</v>
      </c>
      <c r="B2089" s="1" t="s">
        <v>5</v>
      </c>
      <c r="C2089" s="2"/>
      <c r="D2089" s="4" t="s">
        <v>98</v>
      </c>
      <c r="E2089" s="4">
        <v>4060895</v>
      </c>
      <c r="F2089" s="5">
        <v>7</v>
      </c>
      <c r="G2089" s="5">
        <v>0</v>
      </c>
      <c r="H2089" s="5">
        <v>2309</v>
      </c>
      <c r="I2089" s="5">
        <v>7045</v>
      </c>
      <c r="J2089" s="5">
        <v>38</v>
      </c>
      <c r="K2089" s="5">
        <v>0</v>
      </c>
      <c r="L2089" s="5">
        <v>9398</v>
      </c>
      <c r="M2089" s="5">
        <v>141721</v>
      </c>
      <c r="N2089" s="5">
        <v>0</v>
      </c>
      <c r="O2089" s="5">
        <v>221</v>
      </c>
      <c r="P2089" s="5">
        <v>376</v>
      </c>
      <c r="Q2089" s="5">
        <v>0</v>
      </c>
      <c r="R2089" s="5">
        <v>0</v>
      </c>
      <c r="S2089" s="5">
        <v>1037</v>
      </c>
      <c r="T2089" s="5">
        <v>2656</v>
      </c>
      <c r="U2089" s="5">
        <v>1492</v>
      </c>
      <c r="V2089" s="5">
        <v>57</v>
      </c>
      <c r="W2089" s="5">
        <v>15</v>
      </c>
      <c r="X2089" s="5">
        <v>1566</v>
      </c>
      <c r="Y2089" s="5">
        <v>342</v>
      </c>
    </row>
    <row r="2090" spans="1:25" x14ac:dyDescent="0.3">
      <c r="A2090" s="1">
        <v>4060895</v>
      </c>
      <c r="B2090" s="1" t="s">
        <v>6</v>
      </c>
      <c r="C2090" s="2"/>
      <c r="D2090" s="4" t="s">
        <v>98</v>
      </c>
      <c r="E2090" s="4">
        <v>4060895</v>
      </c>
      <c r="F2090" s="5">
        <v>17</v>
      </c>
      <c r="G2090" s="5">
        <v>0</v>
      </c>
      <c r="H2090" s="5">
        <v>5023</v>
      </c>
      <c r="I2090" s="5">
        <v>11563</v>
      </c>
      <c r="J2090" s="5">
        <v>129</v>
      </c>
      <c r="K2090" s="5">
        <v>0</v>
      </c>
      <c r="L2090" s="5">
        <v>16731</v>
      </c>
      <c r="M2090" s="5">
        <v>129015</v>
      </c>
      <c r="N2090" s="5">
        <v>0</v>
      </c>
      <c r="O2090" s="5">
        <v>307</v>
      </c>
      <c r="P2090" s="5">
        <v>245</v>
      </c>
      <c r="Q2090" s="5">
        <v>0</v>
      </c>
      <c r="R2090" s="5">
        <v>0</v>
      </c>
      <c r="S2090" s="5">
        <v>1470</v>
      </c>
      <c r="T2090" s="5">
        <v>3847</v>
      </c>
      <c r="U2090" s="5">
        <v>1497</v>
      </c>
      <c r="V2090" s="5">
        <v>53</v>
      </c>
      <c r="W2090" s="5">
        <v>7</v>
      </c>
      <c r="X2090" s="5">
        <v>1602</v>
      </c>
      <c r="Y2090" s="5">
        <v>188</v>
      </c>
    </row>
    <row r="2091" spans="1:25" x14ac:dyDescent="0.3">
      <c r="A2091" s="1">
        <v>4060895</v>
      </c>
      <c r="B2091" s="1" t="s">
        <v>7</v>
      </c>
      <c r="C2091" s="2"/>
      <c r="D2091" s="4" t="s">
        <v>98</v>
      </c>
      <c r="E2091" s="4">
        <v>4060895</v>
      </c>
      <c r="F2091" s="5">
        <v>208</v>
      </c>
      <c r="G2091" s="5">
        <v>0</v>
      </c>
      <c r="H2091" s="5">
        <v>1994</v>
      </c>
      <c r="I2091" s="5">
        <v>6135</v>
      </c>
      <c r="J2091" s="5">
        <v>118</v>
      </c>
      <c r="K2091" s="5">
        <v>0</v>
      </c>
      <c r="L2091" s="5">
        <v>8454</v>
      </c>
      <c r="M2091" s="5">
        <v>124518</v>
      </c>
      <c r="N2091" s="5">
        <v>0</v>
      </c>
      <c r="O2091" s="5">
        <v>290</v>
      </c>
      <c r="P2091" s="5">
        <v>224</v>
      </c>
      <c r="Q2091" s="5">
        <v>0</v>
      </c>
      <c r="R2091" s="5">
        <v>0</v>
      </c>
      <c r="S2091" s="5">
        <v>2533</v>
      </c>
      <c r="T2091" s="5">
        <v>2821</v>
      </c>
      <c r="U2091" s="5">
        <v>1553</v>
      </c>
      <c r="V2091" s="5">
        <v>59</v>
      </c>
      <c r="W2091" s="5">
        <v>0</v>
      </c>
      <c r="X2091" s="5">
        <v>1958</v>
      </c>
      <c r="Y2091" s="5">
        <v>577</v>
      </c>
    </row>
    <row r="2092" spans="1:25" x14ac:dyDescent="0.3">
      <c r="A2092" s="1">
        <v>4060895</v>
      </c>
      <c r="B2092" s="1" t="s">
        <v>8</v>
      </c>
      <c r="C2092" s="2"/>
      <c r="D2092" s="4" t="s">
        <v>98</v>
      </c>
      <c r="E2092" s="4">
        <v>4060895</v>
      </c>
      <c r="F2092" s="5">
        <v>30</v>
      </c>
      <c r="G2092" s="5">
        <v>0</v>
      </c>
      <c r="H2092" s="5">
        <v>1361</v>
      </c>
      <c r="I2092" s="5">
        <v>6120</v>
      </c>
      <c r="J2092" s="5">
        <v>103</v>
      </c>
      <c r="K2092" s="5">
        <v>0</v>
      </c>
      <c r="L2092" s="5">
        <v>7613</v>
      </c>
      <c r="M2092" s="5">
        <v>126738</v>
      </c>
      <c r="N2092" s="5">
        <v>0</v>
      </c>
      <c r="O2092" s="5">
        <v>260</v>
      </c>
      <c r="P2092" s="5">
        <v>218</v>
      </c>
      <c r="Q2092" s="5">
        <v>0</v>
      </c>
      <c r="R2092" s="5">
        <v>0</v>
      </c>
      <c r="S2092" s="5">
        <v>1784</v>
      </c>
      <c r="T2092" s="5">
        <v>3274</v>
      </c>
      <c r="U2092" s="5">
        <v>1635</v>
      </c>
      <c r="V2092" s="5">
        <v>59</v>
      </c>
      <c r="W2092" s="5">
        <v>0</v>
      </c>
      <c r="X2092" s="5">
        <v>1807</v>
      </c>
      <c r="Y2092" s="5">
        <v>121</v>
      </c>
    </row>
    <row r="2093" spans="1:25" x14ac:dyDescent="0.3">
      <c r="A2093" s="1">
        <v>4060895</v>
      </c>
      <c r="B2093" s="1" t="s">
        <v>9</v>
      </c>
      <c r="C2093" s="2"/>
      <c r="D2093" s="4" t="s">
        <v>98</v>
      </c>
      <c r="E2093" s="4">
        <v>4060895</v>
      </c>
      <c r="F2093" s="5">
        <v>121</v>
      </c>
      <c r="G2093" s="5">
        <v>0</v>
      </c>
      <c r="H2093" s="5">
        <v>1716</v>
      </c>
      <c r="I2093" s="5">
        <v>5128</v>
      </c>
      <c r="J2093" s="5">
        <v>32</v>
      </c>
      <c r="K2093" s="5">
        <v>0</v>
      </c>
      <c r="L2093" s="5">
        <v>6998</v>
      </c>
      <c r="M2093" s="5">
        <v>123835</v>
      </c>
      <c r="N2093" s="5">
        <v>0</v>
      </c>
      <c r="O2093" s="5">
        <v>310</v>
      </c>
      <c r="P2093" s="5">
        <v>225</v>
      </c>
      <c r="Q2093" s="5">
        <v>0</v>
      </c>
      <c r="R2093" s="5">
        <v>0</v>
      </c>
      <c r="S2093" s="5">
        <v>3071</v>
      </c>
      <c r="T2093" s="5">
        <v>-744</v>
      </c>
      <c r="U2093" s="5">
        <v>2207</v>
      </c>
      <c r="V2093" s="5">
        <v>124</v>
      </c>
      <c r="W2093" s="5">
        <v>0</v>
      </c>
      <c r="X2093" s="5">
        <v>2365</v>
      </c>
      <c r="Y2093" s="5">
        <v>193</v>
      </c>
    </row>
    <row r="2094" spans="1:25" x14ac:dyDescent="0.3">
      <c r="A2094" s="1">
        <v>4060895</v>
      </c>
      <c r="B2094" s="1" t="s">
        <v>10</v>
      </c>
      <c r="C2094" s="2"/>
      <c r="D2094" s="4" t="s">
        <v>98</v>
      </c>
      <c r="E2094" s="4">
        <v>4060895</v>
      </c>
      <c r="F2094" s="5">
        <v>-28</v>
      </c>
      <c r="G2094" s="5">
        <v>0</v>
      </c>
      <c r="H2094" s="5">
        <v>125</v>
      </c>
      <c r="I2094" s="5">
        <v>5038</v>
      </c>
      <c r="J2094" s="5">
        <v>194</v>
      </c>
      <c r="K2094" s="5">
        <v>0</v>
      </c>
      <c r="L2094" s="5">
        <v>5329</v>
      </c>
      <c r="M2094" s="5">
        <v>123546</v>
      </c>
      <c r="N2094" s="5">
        <v>0</v>
      </c>
      <c r="O2094" s="5">
        <v>253</v>
      </c>
      <c r="P2094" s="5">
        <v>218</v>
      </c>
      <c r="Q2094" s="5">
        <v>0</v>
      </c>
      <c r="R2094" s="5">
        <v>0</v>
      </c>
      <c r="S2094" s="5">
        <v>1803</v>
      </c>
      <c r="T2094" s="5">
        <v>6061</v>
      </c>
      <c r="U2094" s="5">
        <v>1750</v>
      </c>
      <c r="V2094" s="5">
        <v>136</v>
      </c>
      <c r="W2094" s="5">
        <v>0</v>
      </c>
      <c r="X2094" s="5">
        <v>2384</v>
      </c>
      <c r="Y2094" s="5">
        <v>180</v>
      </c>
    </row>
    <row r="2095" spans="1:25" x14ac:dyDescent="0.3">
      <c r="A2095" s="1">
        <v>4060895</v>
      </c>
      <c r="B2095" s="1" t="s">
        <v>11</v>
      </c>
      <c r="C2095" s="2"/>
      <c r="D2095" s="4" t="s">
        <v>98</v>
      </c>
      <c r="E2095" s="4">
        <v>4060895</v>
      </c>
      <c r="F2095" s="5">
        <v>221</v>
      </c>
      <c r="G2095" s="5">
        <v>0</v>
      </c>
      <c r="H2095" s="5">
        <v>181</v>
      </c>
      <c r="I2095" s="5">
        <v>5223</v>
      </c>
      <c r="J2095" s="5">
        <v>301</v>
      </c>
      <c r="K2095" s="5">
        <v>0</v>
      </c>
      <c r="L2095" s="5">
        <v>5925</v>
      </c>
      <c r="M2095" s="5">
        <v>92230</v>
      </c>
      <c r="N2095" s="5">
        <v>0</v>
      </c>
      <c r="O2095" s="5">
        <v>295</v>
      </c>
      <c r="P2095" s="5">
        <v>248</v>
      </c>
      <c r="Q2095" s="5">
        <v>0</v>
      </c>
      <c r="R2095" s="5">
        <v>0</v>
      </c>
      <c r="S2095" s="5">
        <v>1644</v>
      </c>
      <c r="T2095" s="5">
        <v>2797</v>
      </c>
      <c r="U2095" s="5">
        <v>1824</v>
      </c>
      <c r="V2095" s="5">
        <v>124</v>
      </c>
      <c r="W2095" s="5">
        <v>0</v>
      </c>
      <c r="X2095" s="5">
        <v>2211</v>
      </c>
      <c r="Y2095" s="5">
        <v>188</v>
      </c>
    </row>
    <row r="2096" spans="1:25" x14ac:dyDescent="0.3">
      <c r="A2096" s="1">
        <v>4060895</v>
      </c>
      <c r="B2096" s="1" t="s">
        <v>12</v>
      </c>
      <c r="C2096" s="2"/>
      <c r="D2096" s="4" t="s">
        <v>98</v>
      </c>
      <c r="E2096" s="4">
        <v>4060895</v>
      </c>
      <c r="F2096" s="5">
        <v>167</v>
      </c>
      <c r="G2096" s="5">
        <v>0</v>
      </c>
      <c r="H2096" s="5">
        <v>569</v>
      </c>
      <c r="I2096" s="5">
        <v>6455</v>
      </c>
      <c r="J2096" s="5">
        <v>292</v>
      </c>
      <c r="K2096" s="5">
        <v>0</v>
      </c>
      <c r="L2096" s="5">
        <v>7484</v>
      </c>
      <c r="M2096" s="5">
        <v>75843</v>
      </c>
      <c r="N2096" s="5">
        <v>0</v>
      </c>
      <c r="O2096" s="5">
        <v>247</v>
      </c>
      <c r="P2096" s="5">
        <v>184</v>
      </c>
      <c r="Q2096" s="5">
        <v>0</v>
      </c>
      <c r="R2096" s="5">
        <v>0</v>
      </c>
      <c r="S2096" s="5">
        <v>1516</v>
      </c>
      <c r="T2096" s="5">
        <v>2121</v>
      </c>
      <c r="U2096" s="5">
        <v>1797</v>
      </c>
      <c r="V2096" s="5">
        <v>161</v>
      </c>
      <c r="W2096" s="5">
        <v>0</v>
      </c>
      <c r="X2096" s="5">
        <v>2408</v>
      </c>
      <c r="Y2096" s="5">
        <v>169</v>
      </c>
    </row>
    <row r="2097" spans="1:25" x14ac:dyDescent="0.3">
      <c r="A2097" s="1">
        <v>4060895</v>
      </c>
      <c r="B2097" s="1" t="s">
        <v>13</v>
      </c>
      <c r="C2097" s="2"/>
      <c r="D2097" s="4" t="s">
        <v>98</v>
      </c>
      <c r="E2097" s="4">
        <v>4060895</v>
      </c>
      <c r="F2097" s="5">
        <v>157</v>
      </c>
      <c r="G2097" s="5">
        <v>0</v>
      </c>
      <c r="H2097" s="5">
        <v>188</v>
      </c>
      <c r="I2097" s="5">
        <v>7141</v>
      </c>
      <c r="J2097" s="5">
        <v>108</v>
      </c>
      <c r="K2097" s="5">
        <v>0</v>
      </c>
      <c r="L2097" s="5">
        <v>7594</v>
      </c>
      <c r="M2097" s="5">
        <v>70404</v>
      </c>
      <c r="N2097" s="5">
        <v>0</v>
      </c>
      <c r="O2097" s="5">
        <v>254</v>
      </c>
      <c r="P2097" s="5">
        <v>242</v>
      </c>
      <c r="Q2097" s="5">
        <v>0</v>
      </c>
      <c r="R2097" s="5">
        <v>0</v>
      </c>
      <c r="S2097" s="5">
        <v>721</v>
      </c>
      <c r="T2097" s="5">
        <v>2639</v>
      </c>
      <c r="U2097" s="5">
        <v>2570</v>
      </c>
      <c r="V2097" s="5">
        <v>158</v>
      </c>
      <c r="W2097" s="5">
        <v>0</v>
      </c>
      <c r="X2097" s="5">
        <v>3018</v>
      </c>
      <c r="Y2097" s="5">
        <v>277</v>
      </c>
    </row>
    <row r="2098" spans="1:25" x14ac:dyDescent="0.3">
      <c r="A2098" s="1">
        <v>4060895</v>
      </c>
      <c r="B2098" s="1" t="s">
        <v>14</v>
      </c>
      <c r="C2098" s="2"/>
      <c r="D2098" s="4" t="s">
        <v>98</v>
      </c>
      <c r="E2098" s="4">
        <v>4060895</v>
      </c>
      <c r="F2098" s="5">
        <v>152</v>
      </c>
      <c r="G2098" s="5">
        <v>0</v>
      </c>
      <c r="H2098" s="5">
        <v>188</v>
      </c>
      <c r="I2098" s="5">
        <v>3883</v>
      </c>
      <c r="J2098" s="5">
        <v>72</v>
      </c>
      <c r="K2098" s="5" t="s">
        <v>33</v>
      </c>
      <c r="L2098" s="5">
        <v>4295</v>
      </c>
      <c r="M2098" s="5">
        <v>70131</v>
      </c>
      <c r="N2098" s="5">
        <v>0</v>
      </c>
      <c r="O2098" s="5">
        <v>270</v>
      </c>
      <c r="P2098" s="5">
        <v>163</v>
      </c>
      <c r="Q2098" s="5" t="s">
        <v>33</v>
      </c>
      <c r="R2098" s="5" t="s">
        <v>33</v>
      </c>
      <c r="S2098" s="5">
        <v>1998</v>
      </c>
      <c r="T2098" s="5">
        <v>2316</v>
      </c>
      <c r="U2098" s="5">
        <v>2013</v>
      </c>
      <c r="V2098" s="5">
        <v>109</v>
      </c>
      <c r="W2098" s="5">
        <v>0</v>
      </c>
      <c r="X2098" s="5">
        <v>2497</v>
      </c>
      <c r="Y2098" s="5">
        <v>170</v>
      </c>
    </row>
    <row r="2099" spans="1:25" x14ac:dyDescent="0.3">
      <c r="A2099" s="1">
        <v>4060895</v>
      </c>
      <c r="B2099" s="1" t="s">
        <v>15</v>
      </c>
      <c r="C2099" s="2"/>
      <c r="D2099" s="4" t="s">
        <v>98</v>
      </c>
      <c r="E2099" s="4">
        <v>4060895</v>
      </c>
      <c r="F2099" s="5">
        <v>190</v>
      </c>
      <c r="G2099" s="5">
        <v>0</v>
      </c>
      <c r="H2099" s="5">
        <v>274</v>
      </c>
      <c r="I2099" s="5">
        <v>3580</v>
      </c>
      <c r="J2099" s="5">
        <v>103</v>
      </c>
      <c r="K2099" s="5" t="s">
        <v>33</v>
      </c>
      <c r="L2099" s="5">
        <v>4147</v>
      </c>
      <c r="M2099" s="5">
        <v>62019</v>
      </c>
      <c r="N2099" s="5">
        <v>0</v>
      </c>
      <c r="O2099" s="5">
        <v>237</v>
      </c>
      <c r="P2099" s="5">
        <v>146</v>
      </c>
      <c r="Q2099" s="5" t="s">
        <v>33</v>
      </c>
      <c r="R2099" s="5" t="s">
        <v>33</v>
      </c>
      <c r="S2099" s="5">
        <v>2096</v>
      </c>
      <c r="T2099" s="5">
        <v>2913</v>
      </c>
      <c r="U2099" s="5">
        <v>1972</v>
      </c>
      <c r="V2099" s="5">
        <v>117</v>
      </c>
      <c r="W2099" s="5">
        <v>0</v>
      </c>
      <c r="X2099" s="5">
        <v>2911</v>
      </c>
      <c r="Y2099" s="5">
        <v>219</v>
      </c>
    </row>
    <row r="2100" spans="1:25" x14ac:dyDescent="0.3">
      <c r="A2100" s="1">
        <v>4060895</v>
      </c>
      <c r="B2100" s="1" t="s">
        <v>16</v>
      </c>
      <c r="C2100" s="2"/>
      <c r="D2100" s="4" t="s">
        <v>98</v>
      </c>
      <c r="E2100" s="4">
        <v>4060895</v>
      </c>
      <c r="F2100" s="5">
        <v>488</v>
      </c>
      <c r="G2100" s="5">
        <v>0</v>
      </c>
      <c r="H2100" s="5">
        <v>1066</v>
      </c>
      <c r="I2100" s="5">
        <v>2718</v>
      </c>
      <c r="J2100" s="5">
        <v>139</v>
      </c>
      <c r="K2100" s="5" t="s">
        <v>33</v>
      </c>
      <c r="L2100" s="5">
        <v>4412</v>
      </c>
      <c r="M2100" s="5">
        <v>60640</v>
      </c>
      <c r="N2100" s="5">
        <v>0</v>
      </c>
      <c r="O2100" s="5">
        <v>224</v>
      </c>
      <c r="P2100" s="5">
        <v>142</v>
      </c>
      <c r="Q2100" s="5" t="s">
        <v>33</v>
      </c>
      <c r="R2100" s="5" t="s">
        <v>33</v>
      </c>
      <c r="S2100" s="5">
        <v>2038</v>
      </c>
      <c r="T2100" s="5">
        <v>2239</v>
      </c>
      <c r="U2100" s="5">
        <v>1644</v>
      </c>
      <c r="V2100" s="5">
        <v>140</v>
      </c>
      <c r="W2100" s="5">
        <v>0</v>
      </c>
      <c r="X2100" s="5">
        <v>2578</v>
      </c>
      <c r="Y2100" s="5">
        <v>411</v>
      </c>
    </row>
    <row r="2101" spans="1:25" x14ac:dyDescent="0.3">
      <c r="A2101" s="1">
        <v>4060895</v>
      </c>
      <c r="B2101" s="1" t="s">
        <v>17</v>
      </c>
      <c r="C2101" s="2"/>
      <c r="D2101" s="4" t="s">
        <v>98</v>
      </c>
      <c r="E2101" s="4">
        <v>4060895</v>
      </c>
      <c r="F2101" s="5">
        <v>739</v>
      </c>
      <c r="G2101" s="5">
        <v>0</v>
      </c>
      <c r="H2101" s="5">
        <v>259</v>
      </c>
      <c r="I2101" s="5">
        <v>2749</v>
      </c>
      <c r="J2101" s="5">
        <v>176</v>
      </c>
      <c r="K2101" s="5" t="s">
        <v>33</v>
      </c>
      <c r="L2101" s="5">
        <v>3922</v>
      </c>
      <c r="M2101" s="5">
        <v>58203</v>
      </c>
      <c r="N2101" s="5">
        <v>0</v>
      </c>
      <c r="O2101" s="5">
        <v>134</v>
      </c>
      <c r="P2101" s="5">
        <v>93</v>
      </c>
      <c r="Q2101" s="5" t="s">
        <v>33</v>
      </c>
      <c r="R2101" s="5" t="s">
        <v>33</v>
      </c>
      <c r="S2101" s="5">
        <v>1875</v>
      </c>
      <c r="T2101" s="5">
        <v>2165</v>
      </c>
      <c r="U2101" s="5">
        <v>1823</v>
      </c>
      <c r="V2101" s="5">
        <v>95</v>
      </c>
      <c r="W2101" s="5">
        <v>1</v>
      </c>
      <c r="X2101" s="5">
        <v>2890</v>
      </c>
      <c r="Y2101" s="5">
        <v>263</v>
      </c>
    </row>
    <row r="2102" spans="1:25" x14ac:dyDescent="0.3">
      <c r="A2102" s="1">
        <v>4060895</v>
      </c>
      <c r="B2102" s="1" t="s">
        <v>18</v>
      </c>
      <c r="C2102" s="2"/>
      <c r="D2102" s="4" t="s">
        <v>98</v>
      </c>
      <c r="E2102" s="4">
        <v>4060895</v>
      </c>
      <c r="F2102" s="5">
        <v>122</v>
      </c>
      <c r="G2102" s="5">
        <v>0</v>
      </c>
      <c r="H2102" s="5">
        <v>401</v>
      </c>
      <c r="I2102" s="5">
        <v>3789</v>
      </c>
      <c r="J2102" s="5">
        <v>203</v>
      </c>
      <c r="K2102" s="5" t="s">
        <v>33</v>
      </c>
      <c r="L2102" s="5">
        <v>4515</v>
      </c>
      <c r="M2102" s="5">
        <v>54802</v>
      </c>
      <c r="N2102" s="5">
        <v>0</v>
      </c>
      <c r="O2102" s="5">
        <v>306</v>
      </c>
      <c r="P2102" s="5">
        <v>62</v>
      </c>
      <c r="Q2102" s="5" t="s">
        <v>33</v>
      </c>
      <c r="R2102" s="5" t="s">
        <v>33</v>
      </c>
      <c r="S2102" s="5">
        <v>2631</v>
      </c>
      <c r="T2102" s="5">
        <v>1760</v>
      </c>
      <c r="U2102" s="5">
        <v>1654</v>
      </c>
      <c r="V2102" s="5">
        <v>212</v>
      </c>
      <c r="W2102" s="5">
        <v>1</v>
      </c>
      <c r="X2102" s="5">
        <v>2634</v>
      </c>
      <c r="Y2102" s="5">
        <v>378</v>
      </c>
    </row>
    <row r="2103" spans="1:25" x14ac:dyDescent="0.3">
      <c r="A2103" s="1">
        <v>4060895</v>
      </c>
      <c r="B2103" s="1" t="s">
        <v>19</v>
      </c>
      <c r="C2103" s="2"/>
      <c r="D2103" s="4" t="s">
        <v>98</v>
      </c>
      <c r="E2103" s="4">
        <v>4060895</v>
      </c>
      <c r="F2103" s="5">
        <v>307</v>
      </c>
      <c r="G2103" s="5">
        <v>0</v>
      </c>
      <c r="H2103" s="5">
        <v>575</v>
      </c>
      <c r="I2103" s="5">
        <v>4346</v>
      </c>
      <c r="J2103" s="5">
        <v>3</v>
      </c>
      <c r="K2103" s="5" t="s">
        <v>33</v>
      </c>
      <c r="L2103" s="5">
        <v>5231</v>
      </c>
      <c r="M2103" s="5">
        <v>59120</v>
      </c>
      <c r="N2103" s="5">
        <v>0</v>
      </c>
      <c r="O2103" s="5">
        <v>319</v>
      </c>
      <c r="P2103" s="5">
        <v>122</v>
      </c>
      <c r="Q2103" s="5" t="s">
        <v>33</v>
      </c>
      <c r="R2103" s="5" t="s">
        <v>33</v>
      </c>
      <c r="S2103" s="5">
        <v>2462</v>
      </c>
      <c r="T2103" s="5">
        <v>1454</v>
      </c>
      <c r="U2103" s="5">
        <v>1931</v>
      </c>
      <c r="V2103" s="5">
        <v>282</v>
      </c>
      <c r="W2103" s="5">
        <v>48</v>
      </c>
      <c r="X2103" s="5">
        <v>3098</v>
      </c>
      <c r="Y2103" s="5">
        <v>282</v>
      </c>
    </row>
    <row r="2104" spans="1:25" x14ac:dyDescent="0.3">
      <c r="A2104" s="1">
        <v>4060895</v>
      </c>
      <c r="B2104" s="1" t="s">
        <v>20</v>
      </c>
      <c r="C2104" s="2"/>
      <c r="D2104" s="4" t="s">
        <v>98</v>
      </c>
      <c r="E2104" s="4">
        <v>4060895</v>
      </c>
      <c r="F2104" s="5">
        <v>301</v>
      </c>
      <c r="G2104" s="5">
        <v>0</v>
      </c>
      <c r="H2104" s="5">
        <v>115</v>
      </c>
      <c r="I2104" s="5">
        <v>5210</v>
      </c>
      <c r="J2104" s="5">
        <v>71</v>
      </c>
      <c r="K2104" s="5" t="s">
        <v>33</v>
      </c>
      <c r="L2104" s="5">
        <v>5697</v>
      </c>
      <c r="M2104" s="5">
        <v>56673</v>
      </c>
      <c r="N2104" s="5">
        <v>0</v>
      </c>
      <c r="O2104" s="5">
        <v>286</v>
      </c>
      <c r="P2104" s="5">
        <v>100</v>
      </c>
      <c r="Q2104" s="5" t="s">
        <v>33</v>
      </c>
      <c r="R2104" s="5" t="s">
        <v>33</v>
      </c>
      <c r="S2104" s="5">
        <v>2540</v>
      </c>
      <c r="T2104" s="5">
        <v>1636</v>
      </c>
      <c r="U2104" s="5">
        <v>2166</v>
      </c>
      <c r="V2104" s="5">
        <v>514</v>
      </c>
      <c r="W2104" s="5">
        <v>210</v>
      </c>
      <c r="X2104" s="5">
        <v>3304</v>
      </c>
      <c r="Y2104" s="5">
        <v>623</v>
      </c>
    </row>
    <row r="2105" spans="1:25" x14ac:dyDescent="0.3">
      <c r="A2105" s="1">
        <v>4060895</v>
      </c>
      <c r="B2105" s="1" t="s">
        <v>21</v>
      </c>
      <c r="C2105" s="2"/>
      <c r="D2105" s="4" t="s">
        <v>98</v>
      </c>
      <c r="E2105" s="4">
        <v>4060895</v>
      </c>
      <c r="F2105" s="5">
        <v>76</v>
      </c>
      <c r="G2105" s="5">
        <v>0</v>
      </c>
      <c r="H2105" s="5">
        <v>1197</v>
      </c>
      <c r="I2105" s="5">
        <v>2928</v>
      </c>
      <c r="J2105" s="5">
        <v>32</v>
      </c>
      <c r="K2105" s="5" t="s">
        <v>33</v>
      </c>
      <c r="L2105" s="5">
        <v>4234</v>
      </c>
      <c r="M2105" s="5">
        <v>54624</v>
      </c>
      <c r="N2105" s="5">
        <v>0</v>
      </c>
      <c r="O2105" s="5">
        <v>302</v>
      </c>
      <c r="P2105" s="5">
        <v>106</v>
      </c>
      <c r="Q2105" s="5" t="s">
        <v>33</v>
      </c>
      <c r="R2105" s="5" t="s">
        <v>33</v>
      </c>
      <c r="S2105" s="5">
        <v>2748</v>
      </c>
      <c r="T2105" s="5">
        <v>2494</v>
      </c>
      <c r="U2105" s="5">
        <v>1808</v>
      </c>
      <c r="V2105" s="5">
        <v>847</v>
      </c>
      <c r="W2105" s="5">
        <v>1</v>
      </c>
      <c r="X2105" s="5">
        <v>3223</v>
      </c>
      <c r="Y2105" s="5">
        <v>313</v>
      </c>
    </row>
    <row r="2106" spans="1:25" x14ac:dyDescent="0.3">
      <c r="A2106" s="1">
        <v>4060895</v>
      </c>
      <c r="B2106" s="1" t="s">
        <v>22</v>
      </c>
      <c r="C2106" s="2"/>
      <c r="D2106" s="4" t="s">
        <v>98</v>
      </c>
      <c r="E2106" s="4">
        <v>4060895</v>
      </c>
      <c r="F2106" s="5">
        <v>0</v>
      </c>
      <c r="G2106" s="5">
        <v>0</v>
      </c>
      <c r="H2106" s="5">
        <v>1199</v>
      </c>
      <c r="I2106" s="5">
        <v>4406</v>
      </c>
      <c r="J2106" s="5">
        <v>356</v>
      </c>
      <c r="K2106" s="5" t="s">
        <v>33</v>
      </c>
      <c r="L2106" s="5">
        <v>5961</v>
      </c>
      <c r="M2106" s="5">
        <v>57949</v>
      </c>
      <c r="N2106" s="5">
        <v>0</v>
      </c>
      <c r="O2106" s="5">
        <v>353</v>
      </c>
      <c r="P2106" s="5">
        <v>165</v>
      </c>
      <c r="Q2106" s="5" t="s">
        <v>33</v>
      </c>
      <c r="R2106" s="5" t="s">
        <v>33</v>
      </c>
      <c r="S2106" s="5">
        <v>2468</v>
      </c>
      <c r="T2106" s="5">
        <v>1552</v>
      </c>
      <c r="U2106" s="5">
        <v>1576</v>
      </c>
      <c r="V2106" s="5">
        <v>766</v>
      </c>
      <c r="W2106" s="5">
        <v>1</v>
      </c>
      <c r="X2106" s="5">
        <v>3351</v>
      </c>
      <c r="Y2106" s="5">
        <v>266</v>
      </c>
    </row>
    <row r="2107" spans="1:25" x14ac:dyDescent="0.3">
      <c r="A2107" s="1">
        <v>4060895</v>
      </c>
      <c r="B2107" s="1" t="s">
        <v>23</v>
      </c>
      <c r="C2107" s="2"/>
      <c r="D2107" s="4" t="s">
        <v>98</v>
      </c>
      <c r="E2107" s="4">
        <v>4060895</v>
      </c>
      <c r="F2107" s="5">
        <v>0</v>
      </c>
      <c r="G2107" s="5">
        <v>0</v>
      </c>
      <c r="H2107" s="5">
        <v>133</v>
      </c>
      <c r="I2107" s="5">
        <v>5582</v>
      </c>
      <c r="J2107" s="5">
        <v>5</v>
      </c>
      <c r="K2107" s="5" t="s">
        <v>33</v>
      </c>
      <c r="L2107" s="5">
        <v>5721</v>
      </c>
      <c r="M2107" s="5">
        <v>59528</v>
      </c>
      <c r="N2107" s="5">
        <v>0</v>
      </c>
      <c r="O2107" s="5">
        <v>323</v>
      </c>
      <c r="P2107" s="5">
        <v>141</v>
      </c>
      <c r="Q2107" s="5" t="s">
        <v>33</v>
      </c>
      <c r="R2107" s="5" t="s">
        <v>33</v>
      </c>
      <c r="S2107" s="5">
        <v>4302</v>
      </c>
      <c r="T2107" s="5">
        <v>2263</v>
      </c>
      <c r="U2107" s="5">
        <v>1281</v>
      </c>
      <c r="V2107" s="5">
        <v>718</v>
      </c>
      <c r="W2107" s="5">
        <v>0</v>
      </c>
      <c r="X2107" s="5">
        <v>3527</v>
      </c>
      <c r="Y2107" s="5">
        <v>231</v>
      </c>
    </row>
    <row r="2108" spans="1:25" x14ac:dyDescent="0.3">
      <c r="A2108" s="1">
        <v>4060895</v>
      </c>
      <c r="B2108" s="1" t="s">
        <v>24</v>
      </c>
      <c r="C2108" s="2"/>
      <c r="D2108" s="4" t="s">
        <v>98</v>
      </c>
      <c r="E2108" s="4">
        <v>4060895</v>
      </c>
      <c r="F2108" s="5">
        <v>0</v>
      </c>
      <c r="G2108" s="5">
        <v>0</v>
      </c>
      <c r="H2108" s="5">
        <v>1484</v>
      </c>
      <c r="I2108" s="5">
        <v>3299</v>
      </c>
      <c r="J2108" s="5">
        <v>12</v>
      </c>
      <c r="K2108" s="5" t="s">
        <v>33</v>
      </c>
      <c r="L2108" s="5">
        <v>4795</v>
      </c>
      <c r="M2108" s="5">
        <v>58738</v>
      </c>
      <c r="N2108" s="5">
        <v>0</v>
      </c>
      <c r="O2108" s="5">
        <v>337</v>
      </c>
      <c r="P2108" s="5">
        <v>193</v>
      </c>
      <c r="Q2108" s="5" t="s">
        <v>33</v>
      </c>
      <c r="R2108" s="5" t="s">
        <v>33</v>
      </c>
      <c r="S2108" s="5">
        <v>1951</v>
      </c>
      <c r="T2108" s="5">
        <v>2027</v>
      </c>
      <c r="U2108" s="5">
        <v>1198</v>
      </c>
      <c r="V2108" s="5">
        <v>508</v>
      </c>
      <c r="W2108" s="5">
        <v>0</v>
      </c>
      <c r="X2108" s="5">
        <v>3304</v>
      </c>
      <c r="Y2108" s="5">
        <v>180</v>
      </c>
    </row>
    <row r="2109" spans="1:25" x14ac:dyDescent="0.3">
      <c r="A2109" s="1">
        <v>4060895</v>
      </c>
      <c r="B2109" s="1" t="s">
        <v>25</v>
      </c>
      <c r="C2109" s="2"/>
      <c r="D2109" s="4" t="s">
        <v>98</v>
      </c>
      <c r="E2109" s="4">
        <v>4060895</v>
      </c>
      <c r="F2109" s="5">
        <v>0</v>
      </c>
      <c r="G2109" s="5">
        <v>0</v>
      </c>
      <c r="H2109" s="5">
        <v>1026</v>
      </c>
      <c r="I2109" s="5">
        <v>4498</v>
      </c>
      <c r="J2109" s="5">
        <v>12</v>
      </c>
      <c r="K2109" s="5" t="s">
        <v>33</v>
      </c>
      <c r="L2109" s="5">
        <v>5536</v>
      </c>
      <c r="M2109" s="5">
        <v>61171</v>
      </c>
      <c r="N2109" s="5">
        <v>0</v>
      </c>
      <c r="O2109" s="5">
        <v>315</v>
      </c>
      <c r="P2109" s="5">
        <v>208</v>
      </c>
      <c r="Q2109" s="5" t="s">
        <v>33</v>
      </c>
      <c r="R2109" s="5" t="s">
        <v>33</v>
      </c>
      <c r="S2109" s="5">
        <v>1919</v>
      </c>
      <c r="T2109" s="5">
        <v>2039</v>
      </c>
      <c r="U2109" s="5">
        <v>1244</v>
      </c>
      <c r="V2109" s="5">
        <v>418</v>
      </c>
      <c r="W2109" s="5">
        <v>4</v>
      </c>
      <c r="X2109" s="5">
        <v>2824</v>
      </c>
      <c r="Y2109" s="5">
        <v>258</v>
      </c>
    </row>
    <row r="2110" spans="1:25" x14ac:dyDescent="0.3">
      <c r="A2110" s="1">
        <v>4060895</v>
      </c>
      <c r="B2110" s="1" t="s">
        <v>26</v>
      </c>
      <c r="C2110" s="2"/>
      <c r="D2110" s="4" t="s">
        <v>98</v>
      </c>
      <c r="E2110" s="4">
        <v>4060895</v>
      </c>
      <c r="F2110" s="5" t="s">
        <v>33</v>
      </c>
      <c r="G2110" s="5" t="s">
        <v>33</v>
      </c>
      <c r="H2110" s="5" t="s">
        <v>33</v>
      </c>
      <c r="I2110" s="5" t="s">
        <v>33</v>
      </c>
      <c r="J2110" s="5" t="s">
        <v>33</v>
      </c>
      <c r="K2110" s="5" t="s">
        <v>33</v>
      </c>
      <c r="L2110" s="5" t="s">
        <v>33</v>
      </c>
      <c r="M2110" s="5" t="s">
        <v>33</v>
      </c>
      <c r="N2110" s="5" t="s">
        <v>33</v>
      </c>
      <c r="O2110" s="5" t="s">
        <v>33</v>
      </c>
      <c r="P2110" s="5" t="s">
        <v>33</v>
      </c>
      <c r="Q2110" s="5" t="s">
        <v>33</v>
      </c>
      <c r="R2110" s="5" t="s">
        <v>33</v>
      </c>
      <c r="S2110" s="5" t="s">
        <v>33</v>
      </c>
      <c r="T2110" s="5" t="s">
        <v>33</v>
      </c>
      <c r="U2110" s="5" t="s">
        <v>33</v>
      </c>
      <c r="V2110" s="5" t="s">
        <v>33</v>
      </c>
      <c r="W2110" s="5" t="s">
        <v>33</v>
      </c>
      <c r="X2110" s="5" t="s">
        <v>33</v>
      </c>
      <c r="Y2110" s="5" t="s">
        <v>33</v>
      </c>
    </row>
    <row r="2111" spans="1:25" x14ac:dyDescent="0.3">
      <c r="A2111" s="1">
        <v>4060895</v>
      </c>
      <c r="B2111" s="1" t="s">
        <v>27</v>
      </c>
      <c r="C2111" s="2"/>
      <c r="D2111" s="4" t="s">
        <v>98</v>
      </c>
      <c r="E2111" s="4">
        <v>4060895</v>
      </c>
      <c r="F2111" s="5" t="s">
        <v>33</v>
      </c>
      <c r="G2111" s="5" t="s">
        <v>33</v>
      </c>
      <c r="H2111" s="5" t="s">
        <v>33</v>
      </c>
      <c r="I2111" s="5" t="s">
        <v>33</v>
      </c>
      <c r="J2111" s="5" t="s">
        <v>33</v>
      </c>
      <c r="K2111" s="5" t="s">
        <v>33</v>
      </c>
      <c r="L2111" s="5" t="s">
        <v>33</v>
      </c>
      <c r="M2111" s="5" t="s">
        <v>33</v>
      </c>
      <c r="N2111" s="5" t="s">
        <v>33</v>
      </c>
      <c r="O2111" s="5" t="s">
        <v>33</v>
      </c>
      <c r="P2111" s="5" t="s">
        <v>33</v>
      </c>
      <c r="Q2111" s="5" t="s">
        <v>33</v>
      </c>
      <c r="R2111" s="5" t="s">
        <v>33</v>
      </c>
      <c r="S2111" s="5" t="s">
        <v>33</v>
      </c>
      <c r="T2111" s="5" t="s">
        <v>33</v>
      </c>
      <c r="U2111" s="5" t="s">
        <v>33</v>
      </c>
      <c r="V2111" s="5" t="s">
        <v>33</v>
      </c>
      <c r="W2111" s="5" t="s">
        <v>33</v>
      </c>
      <c r="X2111" s="5" t="s">
        <v>33</v>
      </c>
      <c r="Y2111" s="5" t="s">
        <v>33</v>
      </c>
    </row>
    <row r="2112" spans="1:25" x14ac:dyDescent="0.3">
      <c r="A2112" s="1">
        <v>4060895</v>
      </c>
      <c r="B2112" s="1" t="s">
        <v>28</v>
      </c>
      <c r="C2112" s="2"/>
      <c r="D2112" s="4" t="s">
        <v>98</v>
      </c>
      <c r="E2112" s="4">
        <v>4060895</v>
      </c>
      <c r="F2112" s="5" t="s">
        <v>33</v>
      </c>
      <c r="G2112" s="5" t="s">
        <v>33</v>
      </c>
      <c r="H2112" s="5" t="s">
        <v>33</v>
      </c>
      <c r="I2112" s="5" t="s">
        <v>33</v>
      </c>
      <c r="J2112" s="5" t="s">
        <v>33</v>
      </c>
      <c r="K2112" s="5" t="s">
        <v>33</v>
      </c>
      <c r="L2112" s="5" t="s">
        <v>33</v>
      </c>
      <c r="M2112" s="5" t="s">
        <v>33</v>
      </c>
      <c r="N2112" s="5" t="s">
        <v>33</v>
      </c>
      <c r="O2112" s="5" t="s">
        <v>33</v>
      </c>
      <c r="P2112" s="5" t="s">
        <v>33</v>
      </c>
      <c r="Q2112" s="5" t="s">
        <v>33</v>
      </c>
      <c r="R2112" s="5" t="s">
        <v>33</v>
      </c>
      <c r="S2112" s="5" t="s">
        <v>33</v>
      </c>
      <c r="T2112" s="5" t="s">
        <v>33</v>
      </c>
      <c r="U2112" s="5" t="s">
        <v>33</v>
      </c>
      <c r="V2112" s="5" t="s">
        <v>33</v>
      </c>
      <c r="W2112" s="5" t="s">
        <v>33</v>
      </c>
      <c r="X2112" s="5" t="s">
        <v>33</v>
      </c>
      <c r="Y2112" s="5" t="s">
        <v>33</v>
      </c>
    </row>
    <row r="2113" spans="1:25" x14ac:dyDescent="0.3">
      <c r="A2113" s="1">
        <v>4060895</v>
      </c>
      <c r="B2113" s="1" t="s">
        <v>29</v>
      </c>
      <c r="C2113" s="2"/>
      <c r="D2113" s="4" t="s">
        <v>98</v>
      </c>
      <c r="E2113" s="4">
        <v>4060895</v>
      </c>
      <c r="F2113" s="5" t="s">
        <v>33</v>
      </c>
      <c r="G2113" s="5" t="s">
        <v>33</v>
      </c>
      <c r="H2113" s="5" t="s">
        <v>33</v>
      </c>
      <c r="I2113" s="5" t="s">
        <v>33</v>
      </c>
      <c r="J2113" s="5" t="s">
        <v>33</v>
      </c>
      <c r="K2113" s="5" t="s">
        <v>33</v>
      </c>
      <c r="L2113" s="5" t="s">
        <v>33</v>
      </c>
      <c r="M2113" s="5" t="s">
        <v>33</v>
      </c>
      <c r="N2113" s="5" t="s">
        <v>33</v>
      </c>
      <c r="O2113" s="5" t="s">
        <v>33</v>
      </c>
      <c r="P2113" s="5" t="s">
        <v>33</v>
      </c>
      <c r="Q2113" s="5" t="s">
        <v>33</v>
      </c>
      <c r="R2113" s="5" t="s">
        <v>33</v>
      </c>
      <c r="S2113" s="5" t="s">
        <v>33</v>
      </c>
      <c r="T2113" s="5" t="s">
        <v>33</v>
      </c>
      <c r="U2113" s="5" t="s">
        <v>33</v>
      </c>
      <c r="V2113" s="5" t="s">
        <v>33</v>
      </c>
      <c r="W2113" s="5" t="s">
        <v>33</v>
      </c>
      <c r="X2113" s="5" t="s">
        <v>33</v>
      </c>
      <c r="Y2113" s="5" t="s">
        <v>33</v>
      </c>
    </row>
    <row r="2114" spans="1:25" x14ac:dyDescent="0.3">
      <c r="A2114" s="1">
        <v>4060895</v>
      </c>
      <c r="B2114" s="1" t="s">
        <v>30</v>
      </c>
      <c r="C2114" s="2"/>
      <c r="D2114" s="4" t="s">
        <v>98</v>
      </c>
      <c r="E2114" s="4">
        <v>4060895</v>
      </c>
      <c r="F2114" s="5" t="s">
        <v>33</v>
      </c>
      <c r="G2114" s="5" t="s">
        <v>33</v>
      </c>
      <c r="H2114" s="5" t="s">
        <v>33</v>
      </c>
      <c r="I2114" s="5" t="s">
        <v>33</v>
      </c>
      <c r="J2114" s="5" t="s">
        <v>33</v>
      </c>
      <c r="K2114" s="5" t="s">
        <v>33</v>
      </c>
      <c r="L2114" s="5" t="s">
        <v>33</v>
      </c>
      <c r="M2114" s="5" t="s">
        <v>33</v>
      </c>
      <c r="N2114" s="5" t="s">
        <v>33</v>
      </c>
      <c r="O2114" s="5" t="s">
        <v>33</v>
      </c>
      <c r="P2114" s="5" t="s">
        <v>33</v>
      </c>
      <c r="Q2114" s="5" t="s">
        <v>33</v>
      </c>
      <c r="R2114" s="5" t="s">
        <v>33</v>
      </c>
      <c r="S2114" s="5" t="s">
        <v>33</v>
      </c>
      <c r="T2114" s="5" t="s">
        <v>33</v>
      </c>
      <c r="U2114" s="5" t="s">
        <v>33</v>
      </c>
      <c r="V2114" s="5" t="s">
        <v>33</v>
      </c>
      <c r="W2114" s="5" t="s">
        <v>33</v>
      </c>
      <c r="X2114" s="5" t="s">
        <v>33</v>
      </c>
      <c r="Y2114" s="5" t="s">
        <v>33</v>
      </c>
    </row>
    <row r="2115" spans="1:25" x14ac:dyDescent="0.3">
      <c r="A2115" s="1">
        <v>4060895</v>
      </c>
      <c r="B2115" s="1" t="s">
        <v>31</v>
      </c>
      <c r="C2115" s="2"/>
      <c r="D2115" s="4" t="s">
        <v>98</v>
      </c>
      <c r="E2115" s="4">
        <v>4060895</v>
      </c>
      <c r="F2115" s="5" t="s">
        <v>33</v>
      </c>
      <c r="G2115" s="5" t="s">
        <v>33</v>
      </c>
      <c r="H2115" s="5" t="s">
        <v>33</v>
      </c>
      <c r="I2115" s="5" t="s">
        <v>33</v>
      </c>
      <c r="J2115" s="5" t="s">
        <v>33</v>
      </c>
      <c r="K2115" s="5" t="s">
        <v>33</v>
      </c>
      <c r="L2115" s="5" t="s">
        <v>33</v>
      </c>
      <c r="M2115" s="5" t="s">
        <v>33</v>
      </c>
      <c r="N2115" s="5" t="s">
        <v>33</v>
      </c>
      <c r="O2115" s="5" t="s">
        <v>33</v>
      </c>
      <c r="P2115" s="5" t="s">
        <v>33</v>
      </c>
      <c r="Q2115" s="5" t="s">
        <v>33</v>
      </c>
      <c r="R2115" s="5" t="s">
        <v>33</v>
      </c>
      <c r="S2115" s="5" t="s">
        <v>33</v>
      </c>
      <c r="T2115" s="5" t="s">
        <v>33</v>
      </c>
      <c r="U2115" s="5" t="s">
        <v>33</v>
      </c>
      <c r="V2115" s="5" t="s">
        <v>33</v>
      </c>
      <c r="W2115" s="5" t="s">
        <v>33</v>
      </c>
      <c r="X2115" s="5" t="s">
        <v>33</v>
      </c>
      <c r="Y2115" s="5" t="s">
        <v>33</v>
      </c>
    </row>
    <row r="2116" spans="1:25" x14ac:dyDescent="0.3">
      <c r="A2116" s="1">
        <v>4060294</v>
      </c>
      <c r="B2116" s="1" t="s">
        <v>0</v>
      </c>
      <c r="C2116" s="2"/>
      <c r="D2116" s="4" t="s">
        <v>99</v>
      </c>
      <c r="E2116" s="4">
        <v>4060294</v>
      </c>
      <c r="F2116" s="5">
        <v>579</v>
      </c>
      <c r="G2116" s="5">
        <v>0</v>
      </c>
      <c r="H2116" s="5">
        <v>0</v>
      </c>
      <c r="I2116" s="5">
        <v>14860</v>
      </c>
      <c r="J2116" s="5">
        <v>1789</v>
      </c>
      <c r="K2116" s="5">
        <v>0</v>
      </c>
      <c r="L2116" s="5">
        <v>17227</v>
      </c>
      <c r="M2116" s="5">
        <v>40022</v>
      </c>
      <c r="N2116" s="5">
        <v>0</v>
      </c>
      <c r="O2116" s="5">
        <v>22122</v>
      </c>
      <c r="P2116" s="5">
        <v>0</v>
      </c>
      <c r="Q2116" s="5">
        <v>0</v>
      </c>
      <c r="R2116" s="5">
        <v>0</v>
      </c>
      <c r="S2116" s="5">
        <v>3886</v>
      </c>
      <c r="T2116" s="5">
        <v>3574</v>
      </c>
      <c r="U2116" s="5">
        <v>1967</v>
      </c>
      <c r="V2116" s="5">
        <v>58</v>
      </c>
      <c r="W2116" s="5">
        <v>171</v>
      </c>
      <c r="X2116" s="5">
        <v>3648</v>
      </c>
      <c r="Y2116" s="5">
        <v>0</v>
      </c>
    </row>
    <row r="2117" spans="1:25" x14ac:dyDescent="0.3">
      <c r="A2117" s="1">
        <v>4060294</v>
      </c>
      <c r="B2117" s="1" t="s">
        <v>1</v>
      </c>
      <c r="C2117" s="2"/>
      <c r="D2117" s="4" t="s">
        <v>99</v>
      </c>
      <c r="E2117" s="4">
        <v>4060294</v>
      </c>
      <c r="F2117" s="5">
        <v>1104</v>
      </c>
      <c r="G2117" s="5">
        <v>0</v>
      </c>
      <c r="H2117" s="5">
        <v>0</v>
      </c>
      <c r="I2117" s="5">
        <v>17501</v>
      </c>
      <c r="J2117" s="5">
        <v>985</v>
      </c>
      <c r="K2117" s="5">
        <v>0</v>
      </c>
      <c r="L2117" s="5">
        <v>19589</v>
      </c>
      <c r="M2117" s="5">
        <v>38108</v>
      </c>
      <c r="N2117" s="5">
        <v>0</v>
      </c>
      <c r="O2117" s="5">
        <v>22351</v>
      </c>
      <c r="P2117" s="5">
        <v>4</v>
      </c>
      <c r="Q2117" s="5">
        <v>0</v>
      </c>
      <c r="R2117" s="5">
        <v>0</v>
      </c>
      <c r="S2117" s="5">
        <v>4780</v>
      </c>
      <c r="T2117" s="5">
        <v>3787</v>
      </c>
      <c r="U2117" s="5">
        <v>2032</v>
      </c>
      <c r="V2117" s="5">
        <v>33</v>
      </c>
      <c r="W2117" s="5">
        <v>131</v>
      </c>
      <c r="X2117" s="5">
        <v>7069</v>
      </c>
      <c r="Y2117" s="5">
        <v>0</v>
      </c>
    </row>
    <row r="2118" spans="1:25" x14ac:dyDescent="0.3">
      <c r="A2118" s="1">
        <v>4060294</v>
      </c>
      <c r="B2118" s="1" t="s">
        <v>2</v>
      </c>
      <c r="C2118" s="2"/>
      <c r="D2118" s="4" t="s">
        <v>99</v>
      </c>
      <c r="E2118" s="4">
        <v>4060294</v>
      </c>
      <c r="F2118" s="5">
        <v>571</v>
      </c>
      <c r="G2118" s="5">
        <v>0</v>
      </c>
      <c r="H2118" s="5">
        <v>0</v>
      </c>
      <c r="I2118" s="5">
        <v>13581</v>
      </c>
      <c r="J2118" s="5">
        <v>392</v>
      </c>
      <c r="K2118" s="5">
        <v>0</v>
      </c>
      <c r="L2118" s="5">
        <v>14544</v>
      </c>
      <c r="M2118" s="5">
        <v>31891</v>
      </c>
      <c r="N2118" s="5">
        <v>0</v>
      </c>
      <c r="O2118" s="5">
        <v>21748</v>
      </c>
      <c r="P2118" s="5">
        <v>6</v>
      </c>
      <c r="Q2118" s="5">
        <v>0</v>
      </c>
      <c r="R2118" s="5">
        <v>0</v>
      </c>
      <c r="S2118" s="5">
        <v>4354</v>
      </c>
      <c r="T2118" s="5">
        <v>2548</v>
      </c>
      <c r="U2118" s="5">
        <v>2189</v>
      </c>
      <c r="V2118" s="5">
        <v>50</v>
      </c>
      <c r="W2118" s="5">
        <v>153</v>
      </c>
      <c r="X2118" s="5">
        <v>6694</v>
      </c>
      <c r="Y2118" s="5">
        <v>2</v>
      </c>
    </row>
    <row r="2119" spans="1:25" x14ac:dyDescent="0.3">
      <c r="A2119" s="1">
        <v>4060294</v>
      </c>
      <c r="B2119" s="1" t="s">
        <v>3</v>
      </c>
      <c r="C2119" s="2"/>
      <c r="D2119" s="4" t="s">
        <v>99</v>
      </c>
      <c r="E2119" s="4">
        <v>4060294</v>
      </c>
      <c r="F2119" s="5">
        <v>1209</v>
      </c>
      <c r="G2119" s="5">
        <v>0</v>
      </c>
      <c r="H2119" s="5">
        <v>0</v>
      </c>
      <c r="I2119" s="5">
        <v>18127</v>
      </c>
      <c r="J2119" s="5">
        <v>698</v>
      </c>
      <c r="K2119" s="5">
        <v>0</v>
      </c>
      <c r="L2119" s="5">
        <v>20034</v>
      </c>
      <c r="M2119" s="5">
        <v>30961</v>
      </c>
      <c r="N2119" s="5">
        <v>0</v>
      </c>
      <c r="O2119" s="5">
        <v>20890</v>
      </c>
      <c r="P2119" s="5">
        <v>14</v>
      </c>
      <c r="Q2119" s="5">
        <v>0</v>
      </c>
      <c r="R2119" s="5">
        <v>0</v>
      </c>
      <c r="S2119" s="5">
        <v>4060</v>
      </c>
      <c r="T2119" s="5">
        <v>3383</v>
      </c>
      <c r="U2119" s="5">
        <v>2368</v>
      </c>
      <c r="V2119" s="5">
        <v>169</v>
      </c>
      <c r="W2119" s="5">
        <v>83</v>
      </c>
      <c r="X2119" s="5">
        <v>7844</v>
      </c>
      <c r="Y2119" s="5">
        <v>42</v>
      </c>
    </row>
    <row r="2120" spans="1:25" x14ac:dyDescent="0.3">
      <c r="A2120" s="1">
        <v>4060294</v>
      </c>
      <c r="B2120" s="1" t="s">
        <v>4</v>
      </c>
      <c r="C2120" s="2"/>
      <c r="D2120" s="4" t="s">
        <v>99</v>
      </c>
      <c r="E2120" s="4">
        <v>4060294</v>
      </c>
      <c r="F2120" s="5">
        <v>58</v>
      </c>
      <c r="G2120" s="5">
        <v>0</v>
      </c>
      <c r="H2120" s="5">
        <v>0</v>
      </c>
      <c r="I2120" s="5">
        <v>10123</v>
      </c>
      <c r="J2120" s="5">
        <v>5363</v>
      </c>
      <c r="K2120" s="5">
        <v>0</v>
      </c>
      <c r="L2120" s="5">
        <v>15544</v>
      </c>
      <c r="M2120" s="5">
        <v>46641</v>
      </c>
      <c r="N2120" s="5">
        <v>0</v>
      </c>
      <c r="O2120" s="5">
        <v>19654</v>
      </c>
      <c r="P2120" s="5">
        <v>19</v>
      </c>
      <c r="Q2120" s="5">
        <v>0</v>
      </c>
      <c r="R2120" s="5">
        <v>0</v>
      </c>
      <c r="S2120" s="5">
        <v>3817</v>
      </c>
      <c r="T2120" s="5">
        <v>3206</v>
      </c>
      <c r="U2120" s="5">
        <v>3660</v>
      </c>
      <c r="V2120" s="5">
        <v>206</v>
      </c>
      <c r="W2120" s="5">
        <v>49</v>
      </c>
      <c r="X2120" s="5">
        <v>7062</v>
      </c>
      <c r="Y2120" s="5">
        <v>71</v>
      </c>
    </row>
    <row r="2121" spans="1:25" x14ac:dyDescent="0.3">
      <c r="A2121" s="1">
        <v>4060294</v>
      </c>
      <c r="B2121" s="1" t="s">
        <v>5</v>
      </c>
      <c r="C2121" s="2"/>
      <c r="D2121" s="4" t="s">
        <v>99</v>
      </c>
      <c r="E2121" s="4">
        <v>4060294</v>
      </c>
      <c r="F2121" s="5">
        <v>7086</v>
      </c>
      <c r="G2121" s="5">
        <v>0</v>
      </c>
      <c r="H2121" s="5">
        <v>0</v>
      </c>
      <c r="I2121" s="5">
        <v>20866</v>
      </c>
      <c r="J2121" s="5">
        <v>4654</v>
      </c>
      <c r="K2121" s="5">
        <v>0</v>
      </c>
      <c r="L2121" s="5">
        <v>32607</v>
      </c>
      <c r="M2121" s="5">
        <v>52687</v>
      </c>
      <c r="N2121" s="5">
        <v>0</v>
      </c>
      <c r="O2121" s="5">
        <v>19771</v>
      </c>
      <c r="P2121" s="5">
        <v>0</v>
      </c>
      <c r="Q2121" s="5">
        <v>0</v>
      </c>
      <c r="R2121" s="5">
        <v>0</v>
      </c>
      <c r="S2121" s="5">
        <v>5649</v>
      </c>
      <c r="T2121" s="5">
        <v>2081</v>
      </c>
      <c r="U2121" s="5">
        <v>3435</v>
      </c>
      <c r="V2121" s="5">
        <v>170</v>
      </c>
      <c r="W2121" s="5">
        <v>172</v>
      </c>
      <c r="X2121" s="5">
        <v>8313</v>
      </c>
      <c r="Y2121" s="5">
        <v>40</v>
      </c>
    </row>
    <row r="2122" spans="1:25" x14ac:dyDescent="0.3">
      <c r="A2122" s="1">
        <v>4060294</v>
      </c>
      <c r="B2122" s="1" t="s">
        <v>6</v>
      </c>
      <c r="C2122" s="2"/>
      <c r="D2122" s="4" t="s">
        <v>99</v>
      </c>
      <c r="E2122" s="4">
        <v>4060294</v>
      </c>
      <c r="F2122" s="5">
        <v>396</v>
      </c>
      <c r="G2122" s="5">
        <v>0</v>
      </c>
      <c r="H2122" s="5">
        <v>0</v>
      </c>
      <c r="I2122" s="5">
        <v>10133</v>
      </c>
      <c r="J2122" s="5">
        <v>972</v>
      </c>
      <c r="K2122" s="5">
        <v>0</v>
      </c>
      <c r="L2122" s="5">
        <v>11501</v>
      </c>
      <c r="M2122" s="5">
        <v>38946</v>
      </c>
      <c r="N2122" s="5">
        <v>0</v>
      </c>
      <c r="O2122" s="5">
        <v>16963</v>
      </c>
      <c r="P2122" s="5">
        <v>1</v>
      </c>
      <c r="Q2122" s="5">
        <v>0</v>
      </c>
      <c r="R2122" s="5">
        <v>0</v>
      </c>
      <c r="S2122" s="5">
        <v>3611</v>
      </c>
      <c r="T2122" s="5">
        <v>2269</v>
      </c>
      <c r="U2122" s="5">
        <v>2599</v>
      </c>
      <c r="V2122" s="5">
        <v>176</v>
      </c>
      <c r="W2122" s="5">
        <v>57</v>
      </c>
      <c r="X2122" s="5">
        <v>9544</v>
      </c>
      <c r="Y2122" s="5">
        <v>0</v>
      </c>
    </row>
    <row r="2123" spans="1:25" x14ac:dyDescent="0.3">
      <c r="A2123" s="1">
        <v>4060294</v>
      </c>
      <c r="B2123" s="1" t="s">
        <v>7</v>
      </c>
      <c r="C2123" s="2"/>
      <c r="D2123" s="4" t="s">
        <v>99</v>
      </c>
      <c r="E2123" s="4">
        <v>4060294</v>
      </c>
      <c r="F2123" s="5">
        <v>0</v>
      </c>
      <c r="G2123" s="5">
        <v>0</v>
      </c>
      <c r="H2123" s="5">
        <v>0</v>
      </c>
      <c r="I2123" s="5">
        <v>2951</v>
      </c>
      <c r="J2123" s="5">
        <v>0</v>
      </c>
      <c r="K2123" s="5">
        <v>0</v>
      </c>
      <c r="L2123" s="5">
        <v>2951</v>
      </c>
      <c r="M2123" s="5">
        <v>36983</v>
      </c>
      <c r="N2123" s="5">
        <v>0</v>
      </c>
      <c r="O2123" s="5">
        <v>15612</v>
      </c>
      <c r="P2123" s="5">
        <v>11</v>
      </c>
      <c r="Q2123" s="5">
        <v>0</v>
      </c>
      <c r="R2123" s="5">
        <v>0</v>
      </c>
      <c r="S2123" s="5">
        <v>1763</v>
      </c>
      <c r="T2123" s="5">
        <v>3557</v>
      </c>
      <c r="U2123" s="5">
        <v>1323</v>
      </c>
      <c r="V2123" s="5">
        <v>134</v>
      </c>
      <c r="W2123" s="5">
        <v>41</v>
      </c>
      <c r="X2123" s="5">
        <v>12123</v>
      </c>
      <c r="Y2123" s="5">
        <v>15</v>
      </c>
    </row>
    <row r="2124" spans="1:25" x14ac:dyDescent="0.3">
      <c r="A2124" s="1">
        <v>4060294</v>
      </c>
      <c r="B2124" s="1" t="s">
        <v>8</v>
      </c>
      <c r="C2124" s="2"/>
      <c r="D2124" s="4" t="s">
        <v>99</v>
      </c>
      <c r="E2124" s="4">
        <v>4060294</v>
      </c>
      <c r="F2124" s="5">
        <v>0</v>
      </c>
      <c r="G2124" s="5">
        <v>0</v>
      </c>
      <c r="H2124" s="5">
        <v>0</v>
      </c>
      <c r="I2124" s="5">
        <v>5061</v>
      </c>
      <c r="J2124" s="5">
        <v>24</v>
      </c>
      <c r="K2124" s="5">
        <v>0</v>
      </c>
      <c r="L2124" s="5">
        <v>5085</v>
      </c>
      <c r="M2124" s="5">
        <v>43802</v>
      </c>
      <c r="N2124" s="5">
        <v>0</v>
      </c>
      <c r="O2124" s="5">
        <v>14577</v>
      </c>
      <c r="P2124" s="5">
        <v>10</v>
      </c>
      <c r="Q2124" s="5">
        <v>0</v>
      </c>
      <c r="R2124" s="5">
        <v>0</v>
      </c>
      <c r="S2124" s="5">
        <v>2535</v>
      </c>
      <c r="T2124" s="5">
        <v>3281</v>
      </c>
      <c r="U2124" s="5">
        <v>1728</v>
      </c>
      <c r="V2124" s="5">
        <v>183</v>
      </c>
      <c r="W2124" s="5">
        <v>107</v>
      </c>
      <c r="X2124" s="5">
        <v>7113</v>
      </c>
      <c r="Y2124" s="5">
        <v>36</v>
      </c>
    </row>
    <row r="2125" spans="1:25" x14ac:dyDescent="0.3">
      <c r="A2125" s="1">
        <v>4060294</v>
      </c>
      <c r="B2125" s="1" t="s">
        <v>9</v>
      </c>
      <c r="C2125" s="2"/>
      <c r="D2125" s="4" t="s">
        <v>99</v>
      </c>
      <c r="E2125" s="4">
        <v>4060294</v>
      </c>
      <c r="F2125" s="5">
        <v>0</v>
      </c>
      <c r="G2125" s="5">
        <v>0</v>
      </c>
      <c r="H2125" s="5">
        <v>0</v>
      </c>
      <c r="I2125" s="5">
        <v>8097</v>
      </c>
      <c r="J2125" s="5">
        <v>201</v>
      </c>
      <c r="K2125" s="5">
        <v>0</v>
      </c>
      <c r="L2125" s="5">
        <v>8297</v>
      </c>
      <c r="M2125" s="5">
        <v>45255</v>
      </c>
      <c r="N2125" s="5">
        <v>0</v>
      </c>
      <c r="O2125" s="5">
        <v>13305</v>
      </c>
      <c r="P2125" s="5">
        <v>17</v>
      </c>
      <c r="Q2125" s="5">
        <v>0</v>
      </c>
      <c r="R2125" s="5">
        <v>0</v>
      </c>
      <c r="S2125" s="5">
        <v>2104</v>
      </c>
      <c r="T2125" s="5">
        <v>1489</v>
      </c>
      <c r="U2125" s="5">
        <v>1781</v>
      </c>
      <c r="V2125" s="5">
        <v>197</v>
      </c>
      <c r="W2125" s="5">
        <v>6</v>
      </c>
      <c r="X2125" s="5">
        <v>6918</v>
      </c>
      <c r="Y2125" s="5">
        <v>48</v>
      </c>
    </row>
    <row r="2126" spans="1:25" x14ac:dyDescent="0.3">
      <c r="A2126" s="1">
        <v>4060294</v>
      </c>
      <c r="B2126" s="1" t="s">
        <v>10</v>
      </c>
      <c r="C2126" s="2"/>
      <c r="D2126" s="4" t="s">
        <v>99</v>
      </c>
      <c r="E2126" s="4">
        <v>4060294</v>
      </c>
      <c r="F2126" s="5">
        <v>0</v>
      </c>
      <c r="G2126" s="5">
        <v>0</v>
      </c>
      <c r="H2126" s="5">
        <v>0</v>
      </c>
      <c r="I2126" s="5">
        <v>5113</v>
      </c>
      <c r="J2126" s="5">
        <v>0</v>
      </c>
      <c r="K2126" s="5">
        <v>0</v>
      </c>
      <c r="L2126" s="5">
        <v>5113</v>
      </c>
      <c r="M2126" s="5">
        <v>48612</v>
      </c>
      <c r="N2126" s="5">
        <v>0</v>
      </c>
      <c r="O2126" s="5">
        <v>12232</v>
      </c>
      <c r="P2126" s="5">
        <v>73</v>
      </c>
      <c r="Q2126" s="5">
        <v>0</v>
      </c>
      <c r="R2126" s="5">
        <v>0</v>
      </c>
      <c r="S2126" s="5">
        <v>2703</v>
      </c>
      <c r="T2126" s="5">
        <v>3238</v>
      </c>
      <c r="U2126" s="5">
        <v>2290</v>
      </c>
      <c r="V2126" s="5">
        <v>202</v>
      </c>
      <c r="W2126" s="5">
        <v>8</v>
      </c>
      <c r="X2126" s="5">
        <v>5802</v>
      </c>
      <c r="Y2126" s="5">
        <v>63</v>
      </c>
    </row>
    <row r="2127" spans="1:25" x14ac:dyDescent="0.3">
      <c r="A2127" s="1">
        <v>4060294</v>
      </c>
      <c r="B2127" s="1" t="s">
        <v>11</v>
      </c>
      <c r="C2127" s="2"/>
      <c r="D2127" s="4" t="s">
        <v>99</v>
      </c>
      <c r="E2127" s="4">
        <v>4060294</v>
      </c>
      <c r="F2127" s="5">
        <v>0</v>
      </c>
      <c r="G2127" s="5">
        <v>0</v>
      </c>
      <c r="H2127" s="5">
        <v>0</v>
      </c>
      <c r="I2127" s="5">
        <v>6145</v>
      </c>
      <c r="J2127" s="5">
        <v>0</v>
      </c>
      <c r="K2127" s="5">
        <v>0</v>
      </c>
      <c r="L2127" s="5">
        <v>6145</v>
      </c>
      <c r="M2127" s="5">
        <v>68727</v>
      </c>
      <c r="N2127" s="5">
        <v>0</v>
      </c>
      <c r="O2127" s="5">
        <v>10972</v>
      </c>
      <c r="P2127" s="5">
        <v>24</v>
      </c>
      <c r="Q2127" s="5">
        <v>0</v>
      </c>
      <c r="R2127" s="5">
        <v>0</v>
      </c>
      <c r="S2127" s="5">
        <v>2434</v>
      </c>
      <c r="T2127" s="5">
        <v>3160</v>
      </c>
      <c r="U2127" s="5">
        <v>1882</v>
      </c>
      <c r="V2127" s="5">
        <v>544</v>
      </c>
      <c r="W2127" s="5">
        <v>7</v>
      </c>
      <c r="X2127" s="5">
        <v>4645</v>
      </c>
      <c r="Y2127" s="5">
        <v>59</v>
      </c>
    </row>
    <row r="2128" spans="1:25" x14ac:dyDescent="0.3">
      <c r="A2128" s="1">
        <v>4060294</v>
      </c>
      <c r="B2128" s="1" t="s">
        <v>12</v>
      </c>
      <c r="C2128" s="2"/>
      <c r="D2128" s="4" t="s">
        <v>99</v>
      </c>
      <c r="E2128" s="4">
        <v>4060294</v>
      </c>
      <c r="F2128" s="5">
        <v>0</v>
      </c>
      <c r="G2128" s="5">
        <v>0</v>
      </c>
      <c r="H2128" s="5">
        <v>0</v>
      </c>
      <c r="I2128" s="5">
        <v>7815</v>
      </c>
      <c r="J2128" s="5">
        <v>152</v>
      </c>
      <c r="K2128" s="5">
        <v>0</v>
      </c>
      <c r="L2128" s="5">
        <v>7966</v>
      </c>
      <c r="M2128" s="5">
        <v>63974</v>
      </c>
      <c r="N2128" s="5">
        <v>0</v>
      </c>
      <c r="O2128" s="5">
        <v>7450</v>
      </c>
      <c r="P2128" s="5">
        <v>-4</v>
      </c>
      <c r="Q2128" s="5">
        <v>0</v>
      </c>
      <c r="R2128" s="5">
        <v>0</v>
      </c>
      <c r="S2128" s="5">
        <v>1817</v>
      </c>
      <c r="T2128" s="5">
        <v>4218</v>
      </c>
      <c r="U2128" s="5">
        <v>1661</v>
      </c>
      <c r="V2128" s="5">
        <v>497</v>
      </c>
      <c r="W2128" s="5">
        <v>0</v>
      </c>
      <c r="X2128" s="5">
        <v>3889</v>
      </c>
      <c r="Y2128" s="5">
        <v>56</v>
      </c>
    </row>
    <row r="2129" spans="1:25" x14ac:dyDescent="0.3">
      <c r="A2129" s="1">
        <v>4060294</v>
      </c>
      <c r="B2129" s="1" t="s">
        <v>13</v>
      </c>
      <c r="C2129" s="2"/>
      <c r="D2129" s="4" t="s">
        <v>99</v>
      </c>
      <c r="E2129" s="4">
        <v>4060294</v>
      </c>
      <c r="F2129" s="5">
        <v>0</v>
      </c>
      <c r="G2129" s="5">
        <v>0</v>
      </c>
      <c r="H2129" s="5">
        <v>0</v>
      </c>
      <c r="I2129" s="5">
        <v>8478</v>
      </c>
      <c r="J2129" s="5">
        <v>17</v>
      </c>
      <c r="K2129" s="5">
        <v>0</v>
      </c>
      <c r="L2129" s="5">
        <v>8495</v>
      </c>
      <c r="M2129" s="5">
        <v>57106</v>
      </c>
      <c r="N2129" s="5">
        <v>0</v>
      </c>
      <c r="O2129" s="5">
        <v>6966</v>
      </c>
      <c r="P2129" s="5">
        <v>44</v>
      </c>
      <c r="Q2129" s="5">
        <v>0</v>
      </c>
      <c r="R2129" s="5">
        <v>0</v>
      </c>
      <c r="S2129" s="5">
        <v>1554</v>
      </c>
      <c r="T2129" s="5">
        <v>2767</v>
      </c>
      <c r="U2129" s="5">
        <v>1218</v>
      </c>
      <c r="V2129" s="5">
        <v>478</v>
      </c>
      <c r="W2129" s="5">
        <v>0</v>
      </c>
      <c r="X2129" s="5">
        <v>4047</v>
      </c>
      <c r="Y2129" s="5">
        <v>73</v>
      </c>
    </row>
    <row r="2130" spans="1:25" x14ac:dyDescent="0.3">
      <c r="A2130" s="1">
        <v>4060294</v>
      </c>
      <c r="B2130" s="1" t="s">
        <v>14</v>
      </c>
      <c r="C2130" s="2"/>
      <c r="D2130" s="4" t="s">
        <v>99</v>
      </c>
      <c r="E2130" s="4">
        <v>4060294</v>
      </c>
      <c r="F2130" s="5">
        <v>0</v>
      </c>
      <c r="G2130" s="5">
        <v>0</v>
      </c>
      <c r="H2130" s="5">
        <v>0</v>
      </c>
      <c r="I2130" s="5">
        <v>5645</v>
      </c>
      <c r="J2130" s="5">
        <v>24</v>
      </c>
      <c r="K2130" s="5" t="s">
        <v>33</v>
      </c>
      <c r="L2130" s="5">
        <v>5669</v>
      </c>
      <c r="M2130" s="5">
        <v>49579</v>
      </c>
      <c r="N2130" s="5">
        <v>0</v>
      </c>
      <c r="O2130" s="5">
        <v>6561</v>
      </c>
      <c r="P2130" s="5">
        <v>4</v>
      </c>
      <c r="Q2130" s="5" t="s">
        <v>33</v>
      </c>
      <c r="R2130" s="5" t="s">
        <v>33</v>
      </c>
      <c r="S2130" s="5">
        <v>1339</v>
      </c>
      <c r="T2130" s="5">
        <v>1610</v>
      </c>
      <c r="U2130" s="5">
        <v>1044</v>
      </c>
      <c r="V2130" s="5">
        <v>368</v>
      </c>
      <c r="W2130" s="5">
        <v>0</v>
      </c>
      <c r="X2130" s="5">
        <v>3349</v>
      </c>
      <c r="Y2130" s="5">
        <v>78</v>
      </c>
    </row>
    <row r="2131" spans="1:25" x14ac:dyDescent="0.3">
      <c r="A2131" s="1">
        <v>4060294</v>
      </c>
      <c r="B2131" s="1" t="s">
        <v>15</v>
      </c>
      <c r="C2131" s="2"/>
      <c r="D2131" s="4" t="s">
        <v>99</v>
      </c>
      <c r="E2131" s="4">
        <v>4060294</v>
      </c>
      <c r="F2131" s="5">
        <v>0</v>
      </c>
      <c r="G2131" s="5">
        <v>0</v>
      </c>
      <c r="H2131" s="5">
        <v>0</v>
      </c>
      <c r="I2131" s="5">
        <v>3303</v>
      </c>
      <c r="J2131" s="5">
        <v>0</v>
      </c>
      <c r="K2131" s="5" t="s">
        <v>33</v>
      </c>
      <c r="L2131" s="5">
        <v>3303</v>
      </c>
      <c r="M2131" s="5">
        <v>46072</v>
      </c>
      <c r="N2131" s="5">
        <v>0</v>
      </c>
      <c r="O2131" s="5">
        <v>5608</v>
      </c>
      <c r="P2131" s="5">
        <v>12</v>
      </c>
      <c r="Q2131" s="5" t="s">
        <v>33</v>
      </c>
      <c r="R2131" s="5" t="s">
        <v>33</v>
      </c>
      <c r="S2131" s="5">
        <v>1747</v>
      </c>
      <c r="T2131" s="5">
        <v>2261</v>
      </c>
      <c r="U2131" s="5">
        <v>1183</v>
      </c>
      <c r="V2131" s="5">
        <v>374</v>
      </c>
      <c r="W2131" s="5">
        <v>0</v>
      </c>
      <c r="X2131" s="5">
        <v>4062</v>
      </c>
      <c r="Y2131" s="5">
        <v>98</v>
      </c>
    </row>
    <row r="2132" spans="1:25" x14ac:dyDescent="0.3">
      <c r="A2132" s="1">
        <v>4060294</v>
      </c>
      <c r="B2132" s="1" t="s">
        <v>16</v>
      </c>
      <c r="C2132" s="2"/>
      <c r="D2132" s="4" t="s">
        <v>99</v>
      </c>
      <c r="E2132" s="4">
        <v>4060294</v>
      </c>
      <c r="F2132" s="5">
        <v>0</v>
      </c>
      <c r="G2132" s="5">
        <v>0</v>
      </c>
      <c r="H2132" s="5">
        <v>0</v>
      </c>
      <c r="I2132" s="5">
        <v>2771</v>
      </c>
      <c r="J2132" s="5">
        <v>183</v>
      </c>
      <c r="K2132" s="5" t="s">
        <v>33</v>
      </c>
      <c r="L2132" s="5">
        <v>2954</v>
      </c>
      <c r="M2132" s="5">
        <v>44885</v>
      </c>
      <c r="N2132" s="5">
        <v>0</v>
      </c>
      <c r="O2132" s="5">
        <v>5426</v>
      </c>
      <c r="P2132" s="5">
        <v>16</v>
      </c>
      <c r="Q2132" s="5" t="s">
        <v>33</v>
      </c>
      <c r="R2132" s="5" t="s">
        <v>33</v>
      </c>
      <c r="S2132" s="5">
        <v>1666</v>
      </c>
      <c r="T2132" s="5">
        <v>1907</v>
      </c>
      <c r="U2132" s="5">
        <v>1522</v>
      </c>
      <c r="V2132" s="5">
        <v>237</v>
      </c>
      <c r="W2132" s="5">
        <v>28</v>
      </c>
      <c r="X2132" s="5">
        <v>5965</v>
      </c>
      <c r="Y2132" s="5">
        <v>117</v>
      </c>
    </row>
    <row r="2133" spans="1:25" x14ac:dyDescent="0.3">
      <c r="A2133" s="1">
        <v>4060294</v>
      </c>
      <c r="B2133" s="1" t="s">
        <v>17</v>
      </c>
      <c r="C2133" s="2"/>
      <c r="D2133" s="4" t="s">
        <v>99</v>
      </c>
      <c r="E2133" s="4">
        <v>4060294</v>
      </c>
      <c r="F2133" s="5">
        <v>0</v>
      </c>
      <c r="G2133" s="5">
        <v>0</v>
      </c>
      <c r="H2133" s="5">
        <v>0</v>
      </c>
      <c r="I2133" s="5">
        <v>3822</v>
      </c>
      <c r="J2133" s="5">
        <v>1264</v>
      </c>
      <c r="K2133" s="5" t="s">
        <v>33</v>
      </c>
      <c r="L2133" s="5">
        <v>5086</v>
      </c>
      <c r="M2133" s="5">
        <v>42697</v>
      </c>
      <c r="N2133" s="5">
        <v>0</v>
      </c>
      <c r="O2133" s="5">
        <v>5574</v>
      </c>
      <c r="P2133" s="5">
        <v>16</v>
      </c>
      <c r="Q2133" s="5" t="s">
        <v>33</v>
      </c>
      <c r="R2133" s="5" t="s">
        <v>33</v>
      </c>
      <c r="S2133" s="5">
        <v>1754</v>
      </c>
      <c r="T2133" s="5">
        <v>1616</v>
      </c>
      <c r="U2133" s="5">
        <v>1811</v>
      </c>
      <c r="V2133" s="5">
        <v>527</v>
      </c>
      <c r="W2133" s="5">
        <v>10</v>
      </c>
      <c r="X2133" s="5">
        <v>4291</v>
      </c>
      <c r="Y2133" s="5">
        <v>126</v>
      </c>
    </row>
    <row r="2134" spans="1:25" x14ac:dyDescent="0.3">
      <c r="A2134" s="1">
        <v>4060294</v>
      </c>
      <c r="B2134" s="1" t="s">
        <v>18</v>
      </c>
      <c r="C2134" s="2"/>
      <c r="D2134" s="4" t="s">
        <v>99</v>
      </c>
      <c r="E2134" s="4">
        <v>4060294</v>
      </c>
      <c r="F2134" s="5">
        <v>0</v>
      </c>
      <c r="G2134" s="5">
        <v>0</v>
      </c>
      <c r="H2134" s="5">
        <v>0</v>
      </c>
      <c r="I2134" s="5">
        <v>5051</v>
      </c>
      <c r="J2134" s="5">
        <v>-91</v>
      </c>
      <c r="K2134" s="5" t="s">
        <v>33</v>
      </c>
      <c r="L2134" s="5">
        <v>4960</v>
      </c>
      <c r="M2134" s="5">
        <v>54350</v>
      </c>
      <c r="N2134" s="5">
        <v>0</v>
      </c>
      <c r="O2134" s="5">
        <v>5260</v>
      </c>
      <c r="P2134" s="5">
        <v>13</v>
      </c>
      <c r="Q2134" s="5" t="s">
        <v>33</v>
      </c>
      <c r="R2134" s="5" t="s">
        <v>33</v>
      </c>
      <c r="S2134" s="5">
        <v>2108</v>
      </c>
      <c r="T2134" s="5">
        <v>1713</v>
      </c>
      <c r="U2134" s="5">
        <v>1478</v>
      </c>
      <c r="V2134" s="5">
        <v>1705</v>
      </c>
      <c r="W2134" s="5">
        <v>23</v>
      </c>
      <c r="X2134" s="5">
        <v>3596</v>
      </c>
      <c r="Y2134" s="5">
        <v>184</v>
      </c>
    </row>
    <row r="2135" spans="1:25" x14ac:dyDescent="0.3">
      <c r="A2135" s="1">
        <v>4060294</v>
      </c>
      <c r="B2135" s="1" t="s">
        <v>19</v>
      </c>
      <c r="C2135" s="2"/>
      <c r="D2135" s="4" t="s">
        <v>99</v>
      </c>
      <c r="E2135" s="4">
        <v>4060294</v>
      </c>
      <c r="F2135" s="5">
        <v>0</v>
      </c>
      <c r="G2135" s="5">
        <v>0</v>
      </c>
      <c r="H2135" s="5">
        <v>0</v>
      </c>
      <c r="I2135" s="5">
        <v>3857</v>
      </c>
      <c r="J2135" s="5">
        <v>-8</v>
      </c>
      <c r="K2135" s="5" t="s">
        <v>33</v>
      </c>
      <c r="L2135" s="5">
        <v>3849</v>
      </c>
      <c r="M2135" s="5">
        <v>41317</v>
      </c>
      <c r="N2135" s="5">
        <v>0</v>
      </c>
      <c r="O2135" s="5">
        <v>4948</v>
      </c>
      <c r="P2135" s="5">
        <v>9</v>
      </c>
      <c r="Q2135" s="5" t="s">
        <v>33</v>
      </c>
      <c r="R2135" s="5" t="s">
        <v>33</v>
      </c>
      <c r="S2135" s="5">
        <v>1870</v>
      </c>
      <c r="T2135" s="5">
        <v>2041</v>
      </c>
      <c r="U2135" s="5">
        <v>2113</v>
      </c>
      <c r="V2135" s="5">
        <v>1780</v>
      </c>
      <c r="W2135" s="5">
        <v>23</v>
      </c>
      <c r="X2135" s="5">
        <v>3841</v>
      </c>
      <c r="Y2135" s="5">
        <v>155</v>
      </c>
    </row>
    <row r="2136" spans="1:25" x14ac:dyDescent="0.3">
      <c r="A2136" s="1">
        <v>4060294</v>
      </c>
      <c r="B2136" s="1" t="s">
        <v>20</v>
      </c>
      <c r="C2136" s="2"/>
      <c r="D2136" s="4" t="s">
        <v>99</v>
      </c>
      <c r="E2136" s="4">
        <v>4060294</v>
      </c>
      <c r="F2136" s="5">
        <v>0</v>
      </c>
      <c r="G2136" s="5">
        <v>0</v>
      </c>
      <c r="H2136" s="5">
        <v>0</v>
      </c>
      <c r="I2136" s="5">
        <v>3026</v>
      </c>
      <c r="J2136" s="5">
        <v>167</v>
      </c>
      <c r="K2136" s="5" t="s">
        <v>33</v>
      </c>
      <c r="L2136" s="5">
        <v>3193</v>
      </c>
      <c r="M2136" s="5">
        <v>33792</v>
      </c>
      <c r="N2136" s="5">
        <v>0</v>
      </c>
      <c r="O2136" s="5">
        <v>4893</v>
      </c>
      <c r="P2136" s="5">
        <v>0</v>
      </c>
      <c r="Q2136" s="5" t="s">
        <v>33</v>
      </c>
      <c r="R2136" s="5" t="s">
        <v>33</v>
      </c>
      <c r="S2136" s="5">
        <v>1851</v>
      </c>
      <c r="T2136" s="5">
        <v>1886</v>
      </c>
      <c r="U2136" s="5">
        <v>1458</v>
      </c>
      <c r="V2136" s="5">
        <v>1959</v>
      </c>
      <c r="W2136" s="5">
        <v>0</v>
      </c>
      <c r="X2136" s="5">
        <v>3490</v>
      </c>
      <c r="Y2136" s="5">
        <v>110</v>
      </c>
    </row>
    <row r="2137" spans="1:25" x14ac:dyDescent="0.3">
      <c r="A2137" s="1">
        <v>4060294</v>
      </c>
      <c r="B2137" s="1" t="s">
        <v>21</v>
      </c>
      <c r="C2137" s="2"/>
      <c r="D2137" s="4" t="s">
        <v>99</v>
      </c>
      <c r="E2137" s="4">
        <v>4060294</v>
      </c>
      <c r="F2137" s="5">
        <v>0</v>
      </c>
      <c r="G2137" s="5">
        <v>0</v>
      </c>
      <c r="H2137" s="5">
        <v>0</v>
      </c>
      <c r="I2137" s="5">
        <v>2878</v>
      </c>
      <c r="J2137" s="5">
        <v>-50</v>
      </c>
      <c r="K2137" s="5" t="s">
        <v>33</v>
      </c>
      <c r="L2137" s="5">
        <v>2828</v>
      </c>
      <c r="M2137" s="5">
        <v>41615</v>
      </c>
      <c r="N2137" s="5">
        <v>0</v>
      </c>
      <c r="O2137" s="5">
        <v>2254</v>
      </c>
      <c r="P2137" s="5">
        <v>0</v>
      </c>
      <c r="Q2137" s="5" t="s">
        <v>33</v>
      </c>
      <c r="R2137" s="5" t="s">
        <v>33</v>
      </c>
      <c r="S2137" s="5">
        <v>1659</v>
      </c>
      <c r="T2137" s="5">
        <v>1338</v>
      </c>
      <c r="U2137" s="5">
        <v>1346</v>
      </c>
      <c r="V2137" s="5">
        <v>2111</v>
      </c>
      <c r="W2137" s="5">
        <v>0</v>
      </c>
      <c r="X2137" s="5">
        <v>3799</v>
      </c>
      <c r="Y2137" s="5">
        <v>81</v>
      </c>
    </row>
    <row r="2138" spans="1:25" x14ac:dyDescent="0.3">
      <c r="A2138" s="1">
        <v>4060294</v>
      </c>
      <c r="B2138" s="1" t="s">
        <v>22</v>
      </c>
      <c r="C2138" s="2"/>
      <c r="D2138" s="4" t="s">
        <v>99</v>
      </c>
      <c r="E2138" s="4">
        <v>4060294</v>
      </c>
      <c r="F2138" s="5">
        <v>0</v>
      </c>
      <c r="G2138" s="5">
        <v>0</v>
      </c>
      <c r="H2138" s="5">
        <v>0</v>
      </c>
      <c r="I2138" s="5">
        <v>3430</v>
      </c>
      <c r="J2138" s="5">
        <v>300</v>
      </c>
      <c r="K2138" s="5" t="s">
        <v>33</v>
      </c>
      <c r="L2138" s="5">
        <v>3730</v>
      </c>
      <c r="M2138" s="5">
        <v>47846</v>
      </c>
      <c r="N2138" s="5">
        <v>0</v>
      </c>
      <c r="O2138" s="5">
        <v>81</v>
      </c>
      <c r="P2138" s="5">
        <v>0</v>
      </c>
      <c r="Q2138" s="5" t="s">
        <v>33</v>
      </c>
      <c r="R2138" s="5" t="s">
        <v>33</v>
      </c>
      <c r="S2138" s="5">
        <v>1411</v>
      </c>
      <c r="T2138" s="5">
        <v>1682</v>
      </c>
      <c r="U2138" s="5">
        <v>1775</v>
      </c>
      <c r="V2138" s="5">
        <v>2343</v>
      </c>
      <c r="W2138" s="5">
        <v>0</v>
      </c>
      <c r="X2138" s="5">
        <v>3879</v>
      </c>
      <c r="Y2138" s="5">
        <v>132</v>
      </c>
    </row>
    <row r="2139" spans="1:25" x14ac:dyDescent="0.3">
      <c r="A2139" s="1">
        <v>4060294</v>
      </c>
      <c r="B2139" s="1" t="s">
        <v>23</v>
      </c>
      <c r="C2139" s="2"/>
      <c r="D2139" s="4" t="s">
        <v>99</v>
      </c>
      <c r="E2139" s="4">
        <v>4060294</v>
      </c>
      <c r="F2139" s="5">
        <v>0</v>
      </c>
      <c r="G2139" s="5">
        <v>0</v>
      </c>
      <c r="H2139" s="5">
        <v>0</v>
      </c>
      <c r="I2139" s="5">
        <v>2776</v>
      </c>
      <c r="J2139" s="5">
        <v>284</v>
      </c>
      <c r="K2139" s="5" t="s">
        <v>33</v>
      </c>
      <c r="L2139" s="5">
        <v>3060</v>
      </c>
      <c r="M2139" s="5">
        <v>47167</v>
      </c>
      <c r="N2139" s="5">
        <v>0</v>
      </c>
      <c r="O2139" s="5">
        <v>20</v>
      </c>
      <c r="P2139" s="5">
        <v>0</v>
      </c>
      <c r="Q2139" s="5" t="s">
        <v>33</v>
      </c>
      <c r="R2139" s="5" t="s">
        <v>33</v>
      </c>
      <c r="S2139" s="5">
        <v>1307</v>
      </c>
      <c r="T2139" s="5">
        <v>2123</v>
      </c>
      <c r="U2139" s="5">
        <v>1897</v>
      </c>
      <c r="V2139" s="5">
        <v>2415</v>
      </c>
      <c r="W2139" s="5">
        <v>4</v>
      </c>
      <c r="X2139" s="5">
        <v>4125</v>
      </c>
      <c r="Y2139" s="5">
        <v>138</v>
      </c>
    </row>
    <row r="2140" spans="1:25" x14ac:dyDescent="0.3">
      <c r="A2140" s="1">
        <v>4060294</v>
      </c>
      <c r="B2140" s="1" t="s">
        <v>24</v>
      </c>
      <c r="C2140" s="2"/>
      <c r="D2140" s="4" t="s">
        <v>99</v>
      </c>
      <c r="E2140" s="4">
        <v>4060294</v>
      </c>
      <c r="F2140" s="5">
        <v>0</v>
      </c>
      <c r="G2140" s="5">
        <v>0</v>
      </c>
      <c r="H2140" s="5">
        <v>0</v>
      </c>
      <c r="I2140" s="5">
        <v>2651</v>
      </c>
      <c r="J2140" s="5">
        <v>1389</v>
      </c>
      <c r="K2140" s="5" t="s">
        <v>33</v>
      </c>
      <c r="L2140" s="5">
        <v>4040</v>
      </c>
      <c r="M2140" s="5">
        <v>46559</v>
      </c>
      <c r="N2140" s="5">
        <v>0</v>
      </c>
      <c r="O2140" s="5">
        <v>0</v>
      </c>
      <c r="P2140" s="5">
        <v>0</v>
      </c>
      <c r="Q2140" s="5" t="s">
        <v>33</v>
      </c>
      <c r="R2140" s="5" t="s">
        <v>33</v>
      </c>
      <c r="S2140" s="5">
        <v>1270</v>
      </c>
      <c r="T2140" s="5">
        <v>1397</v>
      </c>
      <c r="U2140" s="5">
        <v>1631</v>
      </c>
      <c r="V2140" s="5">
        <v>2268</v>
      </c>
      <c r="W2140" s="5">
        <v>0</v>
      </c>
      <c r="X2140" s="5">
        <v>4255</v>
      </c>
      <c r="Y2140" s="5">
        <v>53</v>
      </c>
    </row>
    <row r="2141" spans="1:25" x14ac:dyDescent="0.3">
      <c r="A2141" s="1">
        <v>4060294</v>
      </c>
      <c r="B2141" s="1" t="s">
        <v>25</v>
      </c>
      <c r="C2141" s="2"/>
      <c r="D2141" s="4" t="s">
        <v>99</v>
      </c>
      <c r="E2141" s="4">
        <v>4060294</v>
      </c>
      <c r="F2141" s="5">
        <v>0</v>
      </c>
      <c r="G2141" s="5">
        <v>0</v>
      </c>
      <c r="H2141" s="5">
        <v>0</v>
      </c>
      <c r="I2141" s="5">
        <v>3830</v>
      </c>
      <c r="J2141" s="5">
        <v>45</v>
      </c>
      <c r="K2141" s="5" t="s">
        <v>33</v>
      </c>
      <c r="L2141" s="5">
        <v>3876</v>
      </c>
      <c r="M2141" s="5">
        <v>45221</v>
      </c>
      <c r="N2141" s="5">
        <v>0</v>
      </c>
      <c r="O2141" s="5">
        <v>0</v>
      </c>
      <c r="P2141" s="5">
        <v>0</v>
      </c>
      <c r="Q2141" s="5" t="s">
        <v>33</v>
      </c>
      <c r="R2141" s="5" t="s">
        <v>33</v>
      </c>
      <c r="S2141" s="5">
        <v>1535</v>
      </c>
      <c r="T2141" s="5">
        <v>1647</v>
      </c>
      <c r="U2141" s="5">
        <v>1545</v>
      </c>
      <c r="V2141" s="5">
        <v>2090</v>
      </c>
      <c r="W2141" s="5">
        <v>0</v>
      </c>
      <c r="X2141" s="5">
        <v>4355</v>
      </c>
      <c r="Y2141" s="5">
        <v>113</v>
      </c>
    </row>
    <row r="2142" spans="1:25" x14ac:dyDescent="0.3">
      <c r="A2142" s="1">
        <v>4060294</v>
      </c>
      <c r="B2142" s="1" t="s">
        <v>26</v>
      </c>
      <c r="C2142" s="2"/>
      <c r="D2142" s="4" t="s">
        <v>99</v>
      </c>
      <c r="E2142" s="4">
        <v>4060294</v>
      </c>
      <c r="F2142" s="5" t="s">
        <v>33</v>
      </c>
      <c r="G2142" s="5" t="s">
        <v>33</v>
      </c>
      <c r="H2142" s="5" t="s">
        <v>33</v>
      </c>
      <c r="I2142" s="5" t="s">
        <v>33</v>
      </c>
      <c r="J2142" s="5" t="s">
        <v>33</v>
      </c>
      <c r="K2142" s="5" t="s">
        <v>33</v>
      </c>
      <c r="L2142" s="5" t="s">
        <v>33</v>
      </c>
      <c r="M2142" s="5" t="s">
        <v>33</v>
      </c>
      <c r="N2142" s="5" t="s">
        <v>33</v>
      </c>
      <c r="O2142" s="5" t="s">
        <v>33</v>
      </c>
      <c r="P2142" s="5" t="s">
        <v>33</v>
      </c>
      <c r="Q2142" s="5" t="s">
        <v>33</v>
      </c>
      <c r="R2142" s="5" t="s">
        <v>33</v>
      </c>
      <c r="S2142" s="5" t="s">
        <v>33</v>
      </c>
      <c r="T2142" s="5" t="s">
        <v>33</v>
      </c>
      <c r="U2142" s="5" t="s">
        <v>33</v>
      </c>
      <c r="V2142" s="5" t="s">
        <v>33</v>
      </c>
      <c r="W2142" s="5" t="s">
        <v>33</v>
      </c>
      <c r="X2142" s="5" t="s">
        <v>33</v>
      </c>
      <c r="Y2142" s="5" t="s">
        <v>33</v>
      </c>
    </row>
    <row r="2143" spans="1:25" x14ac:dyDescent="0.3">
      <c r="A2143" s="1">
        <v>4060294</v>
      </c>
      <c r="B2143" s="1" t="s">
        <v>27</v>
      </c>
      <c r="C2143" s="2"/>
      <c r="D2143" s="4" t="s">
        <v>99</v>
      </c>
      <c r="E2143" s="4">
        <v>4060294</v>
      </c>
      <c r="F2143" s="5" t="s">
        <v>33</v>
      </c>
      <c r="G2143" s="5" t="s">
        <v>33</v>
      </c>
      <c r="H2143" s="5" t="s">
        <v>33</v>
      </c>
      <c r="I2143" s="5" t="s">
        <v>33</v>
      </c>
      <c r="J2143" s="5" t="s">
        <v>33</v>
      </c>
      <c r="K2143" s="5" t="s">
        <v>33</v>
      </c>
      <c r="L2143" s="5" t="s">
        <v>33</v>
      </c>
      <c r="M2143" s="5" t="s">
        <v>33</v>
      </c>
      <c r="N2143" s="5" t="s">
        <v>33</v>
      </c>
      <c r="O2143" s="5" t="s">
        <v>33</v>
      </c>
      <c r="P2143" s="5" t="s">
        <v>33</v>
      </c>
      <c r="Q2143" s="5" t="s">
        <v>33</v>
      </c>
      <c r="R2143" s="5" t="s">
        <v>33</v>
      </c>
      <c r="S2143" s="5" t="s">
        <v>33</v>
      </c>
      <c r="T2143" s="5" t="s">
        <v>33</v>
      </c>
      <c r="U2143" s="5" t="s">
        <v>33</v>
      </c>
      <c r="V2143" s="5" t="s">
        <v>33</v>
      </c>
      <c r="W2143" s="5" t="s">
        <v>33</v>
      </c>
      <c r="X2143" s="5" t="s">
        <v>33</v>
      </c>
      <c r="Y2143" s="5" t="s">
        <v>33</v>
      </c>
    </row>
    <row r="2144" spans="1:25" x14ac:dyDescent="0.3">
      <c r="A2144" s="1">
        <v>4060294</v>
      </c>
      <c r="B2144" s="1" t="s">
        <v>28</v>
      </c>
      <c r="C2144" s="2"/>
      <c r="D2144" s="4" t="s">
        <v>99</v>
      </c>
      <c r="E2144" s="4">
        <v>4060294</v>
      </c>
      <c r="F2144" s="5" t="s">
        <v>33</v>
      </c>
      <c r="G2144" s="5" t="s">
        <v>33</v>
      </c>
      <c r="H2144" s="5" t="s">
        <v>33</v>
      </c>
      <c r="I2144" s="5" t="s">
        <v>33</v>
      </c>
      <c r="J2144" s="5" t="s">
        <v>33</v>
      </c>
      <c r="K2144" s="5" t="s">
        <v>33</v>
      </c>
      <c r="L2144" s="5" t="s">
        <v>33</v>
      </c>
      <c r="M2144" s="5" t="s">
        <v>33</v>
      </c>
      <c r="N2144" s="5" t="s">
        <v>33</v>
      </c>
      <c r="O2144" s="5" t="s">
        <v>33</v>
      </c>
      <c r="P2144" s="5" t="s">
        <v>33</v>
      </c>
      <c r="Q2144" s="5" t="s">
        <v>33</v>
      </c>
      <c r="R2144" s="5" t="s">
        <v>33</v>
      </c>
      <c r="S2144" s="5" t="s">
        <v>33</v>
      </c>
      <c r="T2144" s="5" t="s">
        <v>33</v>
      </c>
      <c r="U2144" s="5" t="s">
        <v>33</v>
      </c>
      <c r="V2144" s="5" t="s">
        <v>33</v>
      </c>
      <c r="W2144" s="5" t="s">
        <v>33</v>
      </c>
      <c r="X2144" s="5" t="s">
        <v>33</v>
      </c>
      <c r="Y2144" s="5" t="s">
        <v>33</v>
      </c>
    </row>
    <row r="2145" spans="1:25" x14ac:dyDescent="0.3">
      <c r="A2145" s="1">
        <v>4060294</v>
      </c>
      <c r="B2145" s="1" t="s">
        <v>29</v>
      </c>
      <c r="C2145" s="2"/>
      <c r="D2145" s="4" t="s">
        <v>99</v>
      </c>
      <c r="E2145" s="4">
        <v>4060294</v>
      </c>
      <c r="F2145" s="5" t="s">
        <v>33</v>
      </c>
      <c r="G2145" s="5" t="s">
        <v>33</v>
      </c>
      <c r="H2145" s="5" t="s">
        <v>33</v>
      </c>
      <c r="I2145" s="5" t="s">
        <v>33</v>
      </c>
      <c r="J2145" s="5" t="s">
        <v>33</v>
      </c>
      <c r="K2145" s="5" t="s">
        <v>33</v>
      </c>
      <c r="L2145" s="5" t="s">
        <v>33</v>
      </c>
      <c r="M2145" s="5" t="s">
        <v>33</v>
      </c>
      <c r="N2145" s="5" t="s">
        <v>33</v>
      </c>
      <c r="O2145" s="5" t="s">
        <v>33</v>
      </c>
      <c r="P2145" s="5" t="s">
        <v>33</v>
      </c>
      <c r="Q2145" s="5" t="s">
        <v>33</v>
      </c>
      <c r="R2145" s="5" t="s">
        <v>33</v>
      </c>
      <c r="S2145" s="5" t="s">
        <v>33</v>
      </c>
      <c r="T2145" s="5" t="s">
        <v>33</v>
      </c>
      <c r="U2145" s="5" t="s">
        <v>33</v>
      </c>
      <c r="V2145" s="5" t="s">
        <v>33</v>
      </c>
      <c r="W2145" s="5" t="s">
        <v>33</v>
      </c>
      <c r="X2145" s="5" t="s">
        <v>33</v>
      </c>
      <c r="Y2145" s="5" t="s">
        <v>33</v>
      </c>
    </row>
    <row r="2146" spans="1:25" x14ac:dyDescent="0.3">
      <c r="A2146" s="1">
        <v>4060294</v>
      </c>
      <c r="B2146" s="1" t="s">
        <v>30</v>
      </c>
      <c r="C2146" s="2"/>
      <c r="D2146" s="4" t="s">
        <v>99</v>
      </c>
      <c r="E2146" s="4">
        <v>4060294</v>
      </c>
      <c r="F2146" s="5" t="s">
        <v>33</v>
      </c>
      <c r="G2146" s="5" t="s">
        <v>33</v>
      </c>
      <c r="H2146" s="5" t="s">
        <v>33</v>
      </c>
      <c r="I2146" s="5" t="s">
        <v>33</v>
      </c>
      <c r="J2146" s="5" t="s">
        <v>33</v>
      </c>
      <c r="K2146" s="5" t="s">
        <v>33</v>
      </c>
      <c r="L2146" s="5" t="s">
        <v>33</v>
      </c>
      <c r="M2146" s="5" t="s">
        <v>33</v>
      </c>
      <c r="N2146" s="5" t="s">
        <v>33</v>
      </c>
      <c r="O2146" s="5" t="s">
        <v>33</v>
      </c>
      <c r="P2146" s="5" t="s">
        <v>33</v>
      </c>
      <c r="Q2146" s="5" t="s">
        <v>33</v>
      </c>
      <c r="R2146" s="5" t="s">
        <v>33</v>
      </c>
      <c r="S2146" s="5" t="s">
        <v>33</v>
      </c>
      <c r="T2146" s="5" t="s">
        <v>33</v>
      </c>
      <c r="U2146" s="5" t="s">
        <v>33</v>
      </c>
      <c r="V2146" s="5" t="s">
        <v>33</v>
      </c>
      <c r="W2146" s="5" t="s">
        <v>33</v>
      </c>
      <c r="X2146" s="5" t="s">
        <v>33</v>
      </c>
      <c r="Y2146" s="5" t="s">
        <v>33</v>
      </c>
    </row>
    <row r="2147" spans="1:25" x14ac:dyDescent="0.3">
      <c r="A2147" s="1">
        <v>4060294</v>
      </c>
      <c r="B2147" s="1" t="s">
        <v>31</v>
      </c>
      <c r="C2147" s="2"/>
      <c r="D2147" s="4" t="s">
        <v>99</v>
      </c>
      <c r="E2147" s="4">
        <v>4060294</v>
      </c>
      <c r="F2147" s="5" t="s">
        <v>33</v>
      </c>
      <c r="G2147" s="5" t="s">
        <v>33</v>
      </c>
      <c r="H2147" s="5" t="s">
        <v>33</v>
      </c>
      <c r="I2147" s="5" t="s">
        <v>33</v>
      </c>
      <c r="J2147" s="5" t="s">
        <v>33</v>
      </c>
      <c r="K2147" s="5" t="s">
        <v>33</v>
      </c>
      <c r="L2147" s="5" t="s">
        <v>33</v>
      </c>
      <c r="M2147" s="5" t="s">
        <v>33</v>
      </c>
      <c r="N2147" s="5" t="s">
        <v>33</v>
      </c>
      <c r="O2147" s="5" t="s">
        <v>33</v>
      </c>
      <c r="P2147" s="5" t="s">
        <v>33</v>
      </c>
      <c r="Q2147" s="5" t="s">
        <v>33</v>
      </c>
      <c r="R2147" s="5" t="s">
        <v>33</v>
      </c>
      <c r="S2147" s="5" t="s">
        <v>33</v>
      </c>
      <c r="T2147" s="5" t="s">
        <v>33</v>
      </c>
      <c r="U2147" s="5" t="s">
        <v>33</v>
      </c>
      <c r="V2147" s="5" t="s">
        <v>33</v>
      </c>
      <c r="W2147" s="5" t="s">
        <v>33</v>
      </c>
      <c r="X2147" s="5" t="s">
        <v>33</v>
      </c>
      <c r="Y2147" s="5" t="s">
        <v>33</v>
      </c>
    </row>
    <row r="2148" spans="1:25" x14ac:dyDescent="0.3">
      <c r="A2148" s="1">
        <v>4061118</v>
      </c>
      <c r="B2148" s="1" t="s">
        <v>0</v>
      </c>
      <c r="C2148" s="2"/>
      <c r="D2148" s="4" t="s">
        <v>100</v>
      </c>
      <c r="E2148" s="4">
        <v>4061118</v>
      </c>
      <c r="F2148" s="5" t="s">
        <v>33</v>
      </c>
      <c r="G2148" s="5" t="s">
        <v>33</v>
      </c>
      <c r="H2148" s="5" t="s">
        <v>33</v>
      </c>
      <c r="I2148" s="5" t="s">
        <v>33</v>
      </c>
      <c r="J2148" s="5" t="s">
        <v>33</v>
      </c>
      <c r="K2148" s="5" t="s">
        <v>33</v>
      </c>
      <c r="L2148" s="5" t="s">
        <v>33</v>
      </c>
      <c r="M2148" s="5" t="s">
        <v>33</v>
      </c>
      <c r="N2148" s="5" t="s">
        <v>33</v>
      </c>
      <c r="O2148" s="5" t="s">
        <v>33</v>
      </c>
      <c r="P2148" s="5" t="s">
        <v>33</v>
      </c>
      <c r="Q2148" s="5" t="s">
        <v>33</v>
      </c>
      <c r="R2148" s="5" t="s">
        <v>33</v>
      </c>
      <c r="S2148" s="5" t="s">
        <v>33</v>
      </c>
      <c r="T2148" s="5" t="s">
        <v>33</v>
      </c>
      <c r="U2148" s="5" t="s">
        <v>33</v>
      </c>
      <c r="V2148" s="5" t="s">
        <v>33</v>
      </c>
      <c r="W2148" s="5" t="s">
        <v>33</v>
      </c>
      <c r="X2148" s="5" t="s">
        <v>33</v>
      </c>
      <c r="Y2148" s="5" t="s">
        <v>33</v>
      </c>
    </row>
    <row r="2149" spans="1:25" x14ac:dyDescent="0.3">
      <c r="A2149" s="1">
        <v>4061118</v>
      </c>
      <c r="B2149" s="1" t="s">
        <v>1</v>
      </c>
      <c r="C2149" s="2"/>
      <c r="D2149" s="4" t="s">
        <v>100</v>
      </c>
      <c r="E2149" s="4">
        <v>4061118</v>
      </c>
      <c r="F2149" s="5">
        <v>0</v>
      </c>
      <c r="G2149" s="5">
        <v>309</v>
      </c>
      <c r="H2149" s="5">
        <v>5754</v>
      </c>
      <c r="I2149" s="5">
        <v>1578</v>
      </c>
      <c r="J2149" s="5">
        <v>585</v>
      </c>
      <c r="K2149" s="5">
        <v>0</v>
      </c>
      <c r="L2149" s="5">
        <v>8225</v>
      </c>
      <c r="M2149" s="5">
        <v>16635</v>
      </c>
      <c r="N2149" s="5">
        <v>929</v>
      </c>
      <c r="O2149" s="5">
        <v>75</v>
      </c>
      <c r="P2149" s="5">
        <v>247</v>
      </c>
      <c r="Q2149" s="5">
        <v>0</v>
      </c>
      <c r="R2149" s="5">
        <v>0</v>
      </c>
      <c r="S2149" s="5">
        <v>175</v>
      </c>
      <c r="T2149" s="5">
        <v>740</v>
      </c>
      <c r="U2149" s="5">
        <v>491</v>
      </c>
      <c r="V2149" s="5">
        <v>13</v>
      </c>
      <c r="W2149" s="5">
        <v>0</v>
      </c>
      <c r="X2149" s="5">
        <v>2850</v>
      </c>
      <c r="Y2149" s="5">
        <v>161</v>
      </c>
    </row>
    <row r="2150" spans="1:25" x14ac:dyDescent="0.3">
      <c r="A2150" s="1">
        <v>4061118</v>
      </c>
      <c r="B2150" s="1" t="s">
        <v>2</v>
      </c>
      <c r="C2150" s="2"/>
      <c r="D2150" s="4" t="s">
        <v>100</v>
      </c>
      <c r="E2150" s="4">
        <v>4061118</v>
      </c>
      <c r="F2150" s="5">
        <v>6</v>
      </c>
      <c r="G2150" s="5">
        <v>184</v>
      </c>
      <c r="H2150" s="5">
        <v>89</v>
      </c>
      <c r="I2150" s="5">
        <v>835</v>
      </c>
      <c r="J2150" s="5">
        <v>39</v>
      </c>
      <c r="K2150" s="5">
        <v>0</v>
      </c>
      <c r="L2150" s="5">
        <v>1153</v>
      </c>
      <c r="M2150" s="5">
        <v>14773</v>
      </c>
      <c r="N2150" s="5">
        <v>947</v>
      </c>
      <c r="O2150" s="5">
        <v>88</v>
      </c>
      <c r="P2150" s="5">
        <v>200</v>
      </c>
      <c r="Q2150" s="5">
        <v>0</v>
      </c>
      <c r="R2150" s="5">
        <v>0</v>
      </c>
      <c r="S2150" s="5">
        <v>171</v>
      </c>
      <c r="T2150" s="5">
        <v>790</v>
      </c>
      <c r="U2150" s="5">
        <v>464</v>
      </c>
      <c r="V2150" s="5">
        <v>5</v>
      </c>
      <c r="W2150" s="5">
        <v>0</v>
      </c>
      <c r="X2150" s="5">
        <v>2745</v>
      </c>
      <c r="Y2150" s="5">
        <v>158</v>
      </c>
    </row>
    <row r="2151" spans="1:25" x14ac:dyDescent="0.3">
      <c r="A2151" s="1">
        <v>4061118</v>
      </c>
      <c r="B2151" s="1" t="s">
        <v>3</v>
      </c>
      <c r="C2151" s="2"/>
      <c r="D2151" s="4" t="s">
        <v>100</v>
      </c>
      <c r="E2151" s="4">
        <v>4061118</v>
      </c>
      <c r="F2151" s="5">
        <v>25</v>
      </c>
      <c r="G2151" s="5">
        <v>395</v>
      </c>
      <c r="H2151" s="5">
        <v>302</v>
      </c>
      <c r="I2151" s="5">
        <v>578</v>
      </c>
      <c r="J2151" s="5">
        <v>543</v>
      </c>
      <c r="K2151" s="5">
        <v>0</v>
      </c>
      <c r="L2151" s="5">
        <v>1843</v>
      </c>
      <c r="M2151" s="5">
        <v>14979</v>
      </c>
      <c r="N2151" s="5">
        <v>1063</v>
      </c>
      <c r="O2151" s="5">
        <v>96</v>
      </c>
      <c r="P2151" s="5">
        <v>228</v>
      </c>
      <c r="Q2151" s="5">
        <v>0</v>
      </c>
      <c r="R2151" s="5">
        <v>0</v>
      </c>
      <c r="S2151" s="5">
        <v>192</v>
      </c>
      <c r="T2151" s="5">
        <v>827</v>
      </c>
      <c r="U2151" s="5">
        <v>472</v>
      </c>
      <c r="V2151" s="5">
        <v>5</v>
      </c>
      <c r="W2151" s="5">
        <v>0</v>
      </c>
      <c r="X2151" s="5">
        <v>2944</v>
      </c>
      <c r="Y2151" s="5">
        <v>161</v>
      </c>
    </row>
    <row r="2152" spans="1:25" x14ac:dyDescent="0.3">
      <c r="A2152" s="1">
        <v>4061118</v>
      </c>
      <c r="B2152" s="1" t="s">
        <v>4</v>
      </c>
      <c r="C2152" s="2"/>
      <c r="D2152" s="4" t="s">
        <v>100</v>
      </c>
      <c r="E2152" s="4">
        <v>4061118</v>
      </c>
      <c r="F2152" s="5">
        <v>100</v>
      </c>
      <c r="G2152" s="5">
        <v>1050</v>
      </c>
      <c r="H2152" s="5">
        <v>232</v>
      </c>
      <c r="I2152" s="5">
        <v>939</v>
      </c>
      <c r="J2152" s="5">
        <v>240</v>
      </c>
      <c r="K2152" s="5">
        <v>0</v>
      </c>
      <c r="L2152" s="5">
        <v>2561</v>
      </c>
      <c r="M2152" s="5">
        <v>18783</v>
      </c>
      <c r="N2152" s="5">
        <v>1144</v>
      </c>
      <c r="O2152" s="5">
        <v>89</v>
      </c>
      <c r="P2152" s="5">
        <v>215</v>
      </c>
      <c r="Q2152" s="5">
        <v>0</v>
      </c>
      <c r="R2152" s="5">
        <v>0</v>
      </c>
      <c r="S2152" s="5">
        <v>177</v>
      </c>
      <c r="T2152" s="5">
        <v>877</v>
      </c>
      <c r="U2152" s="5">
        <v>489</v>
      </c>
      <c r="V2152" s="5">
        <v>5</v>
      </c>
      <c r="W2152" s="5">
        <v>3</v>
      </c>
      <c r="X2152" s="5">
        <v>2714</v>
      </c>
      <c r="Y2152" s="5">
        <v>150</v>
      </c>
    </row>
    <row r="2153" spans="1:25" x14ac:dyDescent="0.3">
      <c r="A2153" s="1">
        <v>4061118</v>
      </c>
      <c r="B2153" s="1" t="s">
        <v>5</v>
      </c>
      <c r="C2153" s="2"/>
      <c r="D2153" s="4" t="s">
        <v>100</v>
      </c>
      <c r="E2153" s="4">
        <v>4061118</v>
      </c>
      <c r="F2153" s="5">
        <v>513</v>
      </c>
      <c r="G2153" s="5">
        <v>1006</v>
      </c>
      <c r="H2153" s="5">
        <v>153</v>
      </c>
      <c r="I2153" s="5">
        <v>689</v>
      </c>
      <c r="J2153" s="5">
        <v>499</v>
      </c>
      <c r="K2153" s="5">
        <v>0</v>
      </c>
      <c r="L2153" s="5">
        <v>2860</v>
      </c>
      <c r="M2153" s="5">
        <v>20181</v>
      </c>
      <c r="N2153" s="5">
        <v>979</v>
      </c>
      <c r="O2153" s="5">
        <v>109</v>
      </c>
      <c r="P2153" s="5">
        <v>363</v>
      </c>
      <c r="Q2153" s="5">
        <v>0</v>
      </c>
      <c r="R2153" s="5">
        <v>0</v>
      </c>
      <c r="S2153" s="5">
        <v>194</v>
      </c>
      <c r="T2153" s="5">
        <v>834</v>
      </c>
      <c r="U2153" s="5">
        <v>487</v>
      </c>
      <c r="V2153" s="5">
        <v>5</v>
      </c>
      <c r="W2153" s="5">
        <v>2</v>
      </c>
      <c r="X2153" s="5">
        <v>2357</v>
      </c>
      <c r="Y2153" s="5">
        <v>113</v>
      </c>
    </row>
    <row r="2154" spans="1:25" x14ac:dyDescent="0.3">
      <c r="A2154" s="1">
        <v>4061118</v>
      </c>
      <c r="B2154" s="1" t="s">
        <v>6</v>
      </c>
      <c r="C2154" s="2"/>
      <c r="D2154" s="4" t="s">
        <v>100</v>
      </c>
      <c r="E2154" s="4">
        <v>4061118</v>
      </c>
      <c r="F2154" s="5">
        <v>4739</v>
      </c>
      <c r="G2154" s="5">
        <v>6605</v>
      </c>
      <c r="H2154" s="5">
        <v>274</v>
      </c>
      <c r="I2154" s="5">
        <v>1445</v>
      </c>
      <c r="J2154" s="5">
        <v>277</v>
      </c>
      <c r="K2154" s="5">
        <v>0</v>
      </c>
      <c r="L2154" s="5">
        <v>13341</v>
      </c>
      <c r="M2154" s="5">
        <v>19386</v>
      </c>
      <c r="N2154" s="5">
        <v>1149</v>
      </c>
      <c r="O2154" s="5">
        <v>85</v>
      </c>
      <c r="P2154" s="5">
        <v>275</v>
      </c>
      <c r="Q2154" s="5">
        <v>0</v>
      </c>
      <c r="R2154" s="5">
        <v>0</v>
      </c>
      <c r="S2154" s="5">
        <v>181</v>
      </c>
      <c r="T2154" s="5">
        <v>696</v>
      </c>
      <c r="U2154" s="5">
        <v>443</v>
      </c>
      <c r="V2154" s="5">
        <v>5</v>
      </c>
      <c r="W2154" s="5">
        <v>1</v>
      </c>
      <c r="X2154" s="5">
        <v>2346</v>
      </c>
      <c r="Y2154" s="5">
        <v>116</v>
      </c>
    </row>
    <row r="2155" spans="1:25" x14ac:dyDescent="0.3">
      <c r="A2155" s="1">
        <v>4061118</v>
      </c>
      <c r="B2155" s="1" t="s">
        <v>7</v>
      </c>
      <c r="C2155" s="2"/>
      <c r="D2155" s="4" t="s">
        <v>100</v>
      </c>
      <c r="E2155" s="4">
        <v>4061118</v>
      </c>
      <c r="F2155" s="5">
        <v>0</v>
      </c>
      <c r="G2155" s="5">
        <v>2321</v>
      </c>
      <c r="H2155" s="5">
        <v>5</v>
      </c>
      <c r="I2155" s="5">
        <v>882</v>
      </c>
      <c r="J2155" s="5">
        <v>903</v>
      </c>
      <c r="K2155" s="5">
        <v>0</v>
      </c>
      <c r="L2155" s="5">
        <v>4111</v>
      </c>
      <c r="M2155" s="5">
        <v>18692</v>
      </c>
      <c r="N2155" s="5">
        <v>847</v>
      </c>
      <c r="O2155" s="5">
        <v>72</v>
      </c>
      <c r="P2155" s="5">
        <v>177</v>
      </c>
      <c r="Q2155" s="5">
        <v>0</v>
      </c>
      <c r="R2155" s="5">
        <v>0</v>
      </c>
      <c r="S2155" s="5">
        <v>156</v>
      </c>
      <c r="T2155" s="5">
        <v>682</v>
      </c>
      <c r="U2155" s="5">
        <v>405</v>
      </c>
      <c r="V2155" s="5">
        <v>2</v>
      </c>
      <c r="W2155" s="5">
        <v>3</v>
      </c>
      <c r="X2155" s="5">
        <v>2097</v>
      </c>
      <c r="Y2155" s="5">
        <v>108</v>
      </c>
    </row>
    <row r="2156" spans="1:25" x14ac:dyDescent="0.3">
      <c r="A2156" s="1">
        <v>4061118</v>
      </c>
      <c r="B2156" s="1" t="s">
        <v>8</v>
      </c>
      <c r="C2156" s="2"/>
      <c r="D2156" s="4" t="s">
        <v>100</v>
      </c>
      <c r="E2156" s="4">
        <v>4061118</v>
      </c>
      <c r="F2156" s="5">
        <v>5000</v>
      </c>
      <c r="G2156" s="5">
        <v>2364</v>
      </c>
      <c r="H2156" s="5">
        <v>60</v>
      </c>
      <c r="I2156" s="5">
        <v>712</v>
      </c>
      <c r="J2156" s="5">
        <v>249</v>
      </c>
      <c r="K2156" s="5">
        <v>0</v>
      </c>
      <c r="L2156" s="5">
        <v>8385</v>
      </c>
      <c r="M2156" s="5">
        <v>18897</v>
      </c>
      <c r="N2156" s="5">
        <v>395</v>
      </c>
      <c r="O2156" s="5">
        <v>65</v>
      </c>
      <c r="P2156" s="5">
        <v>196</v>
      </c>
      <c r="Q2156" s="5">
        <v>0</v>
      </c>
      <c r="R2156" s="5">
        <v>0</v>
      </c>
      <c r="S2156" s="5">
        <v>156</v>
      </c>
      <c r="T2156" s="5">
        <v>812</v>
      </c>
      <c r="U2156" s="5">
        <v>386</v>
      </c>
      <c r="V2156" s="5">
        <v>2</v>
      </c>
      <c r="W2156" s="5">
        <v>3</v>
      </c>
      <c r="X2156" s="5">
        <v>1553</v>
      </c>
      <c r="Y2156" s="5">
        <v>125</v>
      </c>
    </row>
    <row r="2157" spans="1:25" x14ac:dyDescent="0.3">
      <c r="A2157" s="1">
        <v>4061118</v>
      </c>
      <c r="B2157" s="1" t="s">
        <v>9</v>
      </c>
      <c r="C2157" s="2"/>
      <c r="D2157" s="4" t="s">
        <v>100</v>
      </c>
      <c r="E2157" s="4">
        <v>4061118</v>
      </c>
      <c r="F2157" s="5">
        <v>0</v>
      </c>
      <c r="G2157" s="5">
        <v>34</v>
      </c>
      <c r="H2157" s="5">
        <v>29</v>
      </c>
      <c r="I2157" s="5">
        <v>875</v>
      </c>
      <c r="J2157" s="5">
        <v>16</v>
      </c>
      <c r="K2157" s="5">
        <v>0</v>
      </c>
      <c r="L2157" s="5">
        <v>953</v>
      </c>
      <c r="M2157" s="5">
        <v>15231</v>
      </c>
      <c r="N2157" s="5">
        <v>320</v>
      </c>
      <c r="O2157" s="5">
        <v>56</v>
      </c>
      <c r="P2157" s="5">
        <v>165</v>
      </c>
      <c r="Q2157" s="5">
        <v>0</v>
      </c>
      <c r="R2157" s="5">
        <v>0</v>
      </c>
      <c r="S2157" s="5">
        <v>142</v>
      </c>
      <c r="T2157" s="5">
        <v>658</v>
      </c>
      <c r="U2157" s="5">
        <v>365</v>
      </c>
      <c r="V2157" s="5">
        <v>2</v>
      </c>
      <c r="W2157" s="5">
        <v>3</v>
      </c>
      <c r="X2157" s="5">
        <v>1353</v>
      </c>
      <c r="Y2157" s="5">
        <v>117</v>
      </c>
    </row>
    <row r="2158" spans="1:25" x14ac:dyDescent="0.3">
      <c r="A2158" s="1">
        <v>4061118</v>
      </c>
      <c r="B2158" s="1" t="s">
        <v>10</v>
      </c>
      <c r="C2158" s="2"/>
      <c r="D2158" s="4" t="s">
        <v>100</v>
      </c>
      <c r="E2158" s="4">
        <v>4061118</v>
      </c>
      <c r="F2158" s="5">
        <v>0</v>
      </c>
      <c r="G2158" s="5">
        <v>928</v>
      </c>
      <c r="H2158" s="5">
        <v>24</v>
      </c>
      <c r="I2158" s="5">
        <v>649</v>
      </c>
      <c r="J2158" s="5">
        <v>280</v>
      </c>
      <c r="K2158" s="5">
        <v>0</v>
      </c>
      <c r="L2158" s="5">
        <v>1881</v>
      </c>
      <c r="M2158" s="5">
        <v>16744</v>
      </c>
      <c r="N2158" s="5">
        <v>358</v>
      </c>
      <c r="O2158" s="5">
        <v>58</v>
      </c>
      <c r="P2158" s="5">
        <v>147</v>
      </c>
      <c r="Q2158" s="5">
        <v>0</v>
      </c>
      <c r="R2158" s="5">
        <v>0</v>
      </c>
      <c r="S2158" s="5">
        <v>135</v>
      </c>
      <c r="T2158" s="5">
        <v>588</v>
      </c>
      <c r="U2158" s="5">
        <v>383</v>
      </c>
      <c r="V2158" s="5">
        <v>2</v>
      </c>
      <c r="W2158" s="5">
        <v>3</v>
      </c>
      <c r="X2158" s="5">
        <v>1302</v>
      </c>
      <c r="Y2158" s="5">
        <v>115</v>
      </c>
    </row>
    <row r="2159" spans="1:25" x14ac:dyDescent="0.3">
      <c r="A2159" s="1">
        <v>4061118</v>
      </c>
      <c r="B2159" s="1" t="s">
        <v>11</v>
      </c>
      <c r="C2159" s="2"/>
      <c r="D2159" s="4" t="s">
        <v>100</v>
      </c>
      <c r="E2159" s="4">
        <v>4061118</v>
      </c>
      <c r="F2159" s="5">
        <v>0</v>
      </c>
      <c r="G2159" s="5">
        <v>540</v>
      </c>
      <c r="H2159" s="5">
        <v>80</v>
      </c>
      <c r="I2159" s="5">
        <v>1137</v>
      </c>
      <c r="J2159" s="5">
        <v>66</v>
      </c>
      <c r="K2159" s="5">
        <v>0</v>
      </c>
      <c r="L2159" s="5">
        <v>1823</v>
      </c>
      <c r="M2159" s="5">
        <v>17359</v>
      </c>
      <c r="N2159" s="5">
        <v>297</v>
      </c>
      <c r="O2159" s="5">
        <v>52</v>
      </c>
      <c r="P2159" s="5">
        <v>137</v>
      </c>
      <c r="Q2159" s="5">
        <v>0</v>
      </c>
      <c r="R2159" s="5">
        <v>0</v>
      </c>
      <c r="S2159" s="5">
        <v>138</v>
      </c>
      <c r="T2159" s="5">
        <v>560</v>
      </c>
      <c r="U2159" s="5">
        <v>377</v>
      </c>
      <c r="V2159" s="5">
        <v>2</v>
      </c>
      <c r="W2159" s="5">
        <v>3</v>
      </c>
      <c r="X2159" s="5">
        <v>1007</v>
      </c>
      <c r="Y2159" s="5">
        <v>103</v>
      </c>
    </row>
    <row r="2160" spans="1:25" x14ac:dyDescent="0.3">
      <c r="A2160" s="1">
        <v>4061118</v>
      </c>
      <c r="B2160" s="1" t="s">
        <v>12</v>
      </c>
      <c r="C2160" s="2"/>
      <c r="D2160" s="4" t="s">
        <v>100</v>
      </c>
      <c r="E2160" s="4">
        <v>4061118</v>
      </c>
      <c r="F2160" s="5">
        <v>0</v>
      </c>
      <c r="G2160" s="5">
        <v>71</v>
      </c>
      <c r="H2160" s="5">
        <v>13</v>
      </c>
      <c r="I2160" s="5">
        <v>701</v>
      </c>
      <c r="J2160" s="5">
        <v>6</v>
      </c>
      <c r="K2160" s="5">
        <v>0</v>
      </c>
      <c r="L2160" s="5">
        <v>791</v>
      </c>
      <c r="M2160" s="5">
        <v>16142</v>
      </c>
      <c r="N2160" s="5">
        <v>232</v>
      </c>
      <c r="O2160" s="5">
        <v>40</v>
      </c>
      <c r="P2160" s="5">
        <v>151</v>
      </c>
      <c r="Q2160" s="5">
        <v>0</v>
      </c>
      <c r="R2160" s="5">
        <v>0</v>
      </c>
      <c r="S2160" s="5">
        <v>95</v>
      </c>
      <c r="T2160" s="5">
        <v>453</v>
      </c>
      <c r="U2160" s="5">
        <v>329</v>
      </c>
      <c r="V2160" s="5">
        <v>2</v>
      </c>
      <c r="W2160" s="5">
        <v>2</v>
      </c>
      <c r="X2160" s="5">
        <v>1069</v>
      </c>
      <c r="Y2160" s="5">
        <v>105</v>
      </c>
    </row>
    <row r="2161" spans="1:25" x14ac:dyDescent="0.3">
      <c r="A2161" s="1">
        <v>4061118</v>
      </c>
      <c r="B2161" s="1" t="s">
        <v>13</v>
      </c>
      <c r="C2161" s="2"/>
      <c r="D2161" s="4" t="s">
        <v>100</v>
      </c>
      <c r="E2161" s="4">
        <v>4061118</v>
      </c>
      <c r="F2161" s="5">
        <v>0</v>
      </c>
      <c r="G2161" s="5">
        <v>1745</v>
      </c>
      <c r="H2161" s="5">
        <v>672</v>
      </c>
      <c r="I2161" s="5">
        <v>1144</v>
      </c>
      <c r="J2161" s="5">
        <v>151</v>
      </c>
      <c r="K2161" s="5">
        <v>0</v>
      </c>
      <c r="L2161" s="5">
        <v>3713</v>
      </c>
      <c r="M2161" s="5">
        <v>14448</v>
      </c>
      <c r="N2161" s="5">
        <v>213</v>
      </c>
      <c r="O2161" s="5">
        <v>39</v>
      </c>
      <c r="P2161" s="5">
        <v>123</v>
      </c>
      <c r="Q2161" s="5">
        <v>0</v>
      </c>
      <c r="R2161" s="5">
        <v>0</v>
      </c>
      <c r="S2161" s="5">
        <v>27</v>
      </c>
      <c r="T2161" s="5">
        <v>457</v>
      </c>
      <c r="U2161" s="5">
        <v>319</v>
      </c>
      <c r="V2161" s="5">
        <v>0</v>
      </c>
      <c r="W2161" s="5">
        <v>6</v>
      </c>
      <c r="X2161" s="5">
        <v>1034</v>
      </c>
      <c r="Y2161" s="5">
        <v>104</v>
      </c>
    </row>
    <row r="2162" spans="1:25" x14ac:dyDescent="0.3">
      <c r="A2162" s="1">
        <v>4061118</v>
      </c>
      <c r="B2162" s="1" t="s">
        <v>14</v>
      </c>
      <c r="C2162" s="2"/>
      <c r="D2162" s="4" t="s">
        <v>100</v>
      </c>
      <c r="E2162" s="4">
        <v>4061118</v>
      </c>
      <c r="F2162" s="5">
        <v>0</v>
      </c>
      <c r="G2162" s="5">
        <v>1</v>
      </c>
      <c r="H2162" s="5">
        <v>102</v>
      </c>
      <c r="I2162" s="5">
        <v>618</v>
      </c>
      <c r="J2162" s="5">
        <v>17</v>
      </c>
      <c r="K2162" s="5" t="s">
        <v>33</v>
      </c>
      <c r="L2162" s="5">
        <v>738</v>
      </c>
      <c r="M2162" s="5">
        <v>13045</v>
      </c>
      <c r="N2162" s="5">
        <v>204</v>
      </c>
      <c r="O2162" s="5">
        <v>27</v>
      </c>
      <c r="P2162" s="5">
        <v>142</v>
      </c>
      <c r="Q2162" s="5" t="s">
        <v>33</v>
      </c>
      <c r="R2162" s="5" t="s">
        <v>33</v>
      </c>
      <c r="S2162" s="5">
        <v>22</v>
      </c>
      <c r="T2162" s="5">
        <v>533</v>
      </c>
      <c r="U2162" s="5">
        <v>314</v>
      </c>
      <c r="V2162" s="5">
        <v>0</v>
      </c>
      <c r="W2162" s="5">
        <v>7</v>
      </c>
      <c r="X2162" s="5">
        <v>959</v>
      </c>
      <c r="Y2162" s="5">
        <v>94</v>
      </c>
    </row>
    <row r="2163" spans="1:25" x14ac:dyDescent="0.3">
      <c r="A2163" s="1">
        <v>4061118</v>
      </c>
      <c r="B2163" s="1" t="s">
        <v>15</v>
      </c>
      <c r="C2163" s="2"/>
      <c r="D2163" s="4" t="s">
        <v>100</v>
      </c>
      <c r="E2163" s="4">
        <v>4061118</v>
      </c>
      <c r="F2163" s="5">
        <v>0</v>
      </c>
      <c r="G2163" s="5">
        <v>31</v>
      </c>
      <c r="H2163" s="5">
        <v>96</v>
      </c>
      <c r="I2163" s="5">
        <v>792</v>
      </c>
      <c r="J2163" s="5">
        <v>412</v>
      </c>
      <c r="K2163" s="5" t="s">
        <v>33</v>
      </c>
      <c r="L2163" s="5">
        <v>1332</v>
      </c>
      <c r="M2163" s="5">
        <v>12544</v>
      </c>
      <c r="N2163" s="5">
        <v>189</v>
      </c>
      <c r="O2163" s="5">
        <v>23</v>
      </c>
      <c r="P2163" s="5">
        <v>105</v>
      </c>
      <c r="Q2163" s="5" t="s">
        <v>33</v>
      </c>
      <c r="R2163" s="5" t="s">
        <v>33</v>
      </c>
      <c r="S2163" s="5">
        <v>30</v>
      </c>
      <c r="T2163" s="5">
        <v>447</v>
      </c>
      <c r="U2163" s="5">
        <v>331</v>
      </c>
      <c r="V2163" s="5">
        <v>4</v>
      </c>
      <c r="W2163" s="5">
        <v>3</v>
      </c>
      <c r="X2163" s="5">
        <v>891</v>
      </c>
      <c r="Y2163" s="5">
        <v>96</v>
      </c>
    </row>
    <row r="2164" spans="1:25" x14ac:dyDescent="0.3">
      <c r="A2164" s="1">
        <v>4061118</v>
      </c>
      <c r="B2164" s="1" t="s">
        <v>16</v>
      </c>
      <c r="C2164" s="2"/>
      <c r="D2164" s="4" t="s">
        <v>100</v>
      </c>
      <c r="E2164" s="4">
        <v>4061118</v>
      </c>
      <c r="F2164" s="5">
        <v>0</v>
      </c>
      <c r="G2164" s="5">
        <v>77</v>
      </c>
      <c r="H2164" s="5">
        <v>16</v>
      </c>
      <c r="I2164" s="5">
        <v>544</v>
      </c>
      <c r="J2164" s="5">
        <v>33</v>
      </c>
      <c r="K2164" s="5" t="s">
        <v>33</v>
      </c>
      <c r="L2164" s="5">
        <v>671</v>
      </c>
      <c r="M2164" s="5">
        <v>11655</v>
      </c>
      <c r="N2164" s="5">
        <v>244</v>
      </c>
      <c r="O2164" s="5">
        <v>23</v>
      </c>
      <c r="P2164" s="5">
        <v>153</v>
      </c>
      <c r="Q2164" s="5" t="s">
        <v>33</v>
      </c>
      <c r="R2164" s="5" t="s">
        <v>33</v>
      </c>
      <c r="S2164" s="5">
        <v>36</v>
      </c>
      <c r="T2164" s="5">
        <v>465</v>
      </c>
      <c r="U2164" s="5">
        <v>318</v>
      </c>
      <c r="V2164" s="5">
        <v>5</v>
      </c>
      <c r="W2164" s="5">
        <v>1</v>
      </c>
      <c r="X2164" s="5">
        <v>877</v>
      </c>
      <c r="Y2164" s="5">
        <v>83</v>
      </c>
    </row>
    <row r="2165" spans="1:25" x14ac:dyDescent="0.3">
      <c r="A2165" s="1">
        <v>4061118</v>
      </c>
      <c r="B2165" s="1" t="s">
        <v>17</v>
      </c>
      <c r="C2165" s="2"/>
      <c r="D2165" s="4" t="s">
        <v>100</v>
      </c>
      <c r="E2165" s="4">
        <v>4061118</v>
      </c>
      <c r="F2165" s="5">
        <v>24</v>
      </c>
      <c r="G2165" s="5">
        <v>101</v>
      </c>
      <c r="H2165" s="5">
        <v>38</v>
      </c>
      <c r="I2165" s="5">
        <v>988</v>
      </c>
      <c r="J2165" s="5">
        <v>191</v>
      </c>
      <c r="K2165" s="5" t="s">
        <v>33</v>
      </c>
      <c r="L2165" s="5">
        <v>1344</v>
      </c>
      <c r="M2165" s="5">
        <v>13995</v>
      </c>
      <c r="N2165" s="5">
        <v>178</v>
      </c>
      <c r="O2165" s="5">
        <v>27</v>
      </c>
      <c r="P2165" s="5">
        <v>72</v>
      </c>
      <c r="Q2165" s="5" t="s">
        <v>33</v>
      </c>
      <c r="R2165" s="5" t="s">
        <v>33</v>
      </c>
      <c r="S2165" s="5">
        <v>-21</v>
      </c>
      <c r="T2165" s="5">
        <v>332</v>
      </c>
      <c r="U2165" s="5">
        <v>261</v>
      </c>
      <c r="V2165" s="5">
        <v>6</v>
      </c>
      <c r="W2165" s="5">
        <v>1</v>
      </c>
      <c r="X2165" s="5">
        <v>822</v>
      </c>
      <c r="Y2165" s="5">
        <v>121</v>
      </c>
    </row>
    <row r="2166" spans="1:25" x14ac:dyDescent="0.3">
      <c r="A2166" s="1">
        <v>4061118</v>
      </c>
      <c r="B2166" s="1" t="s">
        <v>18</v>
      </c>
      <c r="C2166" s="2"/>
      <c r="D2166" s="4" t="s">
        <v>100</v>
      </c>
      <c r="E2166" s="4">
        <v>4061118</v>
      </c>
      <c r="F2166" s="5">
        <v>195</v>
      </c>
      <c r="G2166" s="5">
        <v>1659</v>
      </c>
      <c r="H2166" s="5">
        <v>55</v>
      </c>
      <c r="I2166" s="5">
        <v>785</v>
      </c>
      <c r="J2166" s="5">
        <v>61</v>
      </c>
      <c r="K2166" s="5" t="s">
        <v>33</v>
      </c>
      <c r="L2166" s="5">
        <v>2756</v>
      </c>
      <c r="M2166" s="5">
        <v>12875</v>
      </c>
      <c r="N2166" s="5">
        <v>182</v>
      </c>
      <c r="O2166" s="5">
        <v>28</v>
      </c>
      <c r="P2166" s="5">
        <v>95</v>
      </c>
      <c r="Q2166" s="5" t="s">
        <v>33</v>
      </c>
      <c r="R2166" s="5" t="s">
        <v>33</v>
      </c>
      <c r="S2166" s="5">
        <v>21</v>
      </c>
      <c r="T2166" s="5">
        <v>380</v>
      </c>
      <c r="U2166" s="5">
        <v>294</v>
      </c>
      <c r="V2166" s="5">
        <v>5</v>
      </c>
      <c r="W2166" s="5">
        <v>1</v>
      </c>
      <c r="X2166" s="5">
        <v>897</v>
      </c>
      <c r="Y2166" s="5">
        <v>110</v>
      </c>
    </row>
    <row r="2167" spans="1:25" x14ac:dyDescent="0.3">
      <c r="A2167" s="1">
        <v>4061118</v>
      </c>
      <c r="B2167" s="1" t="s">
        <v>19</v>
      </c>
      <c r="C2167" s="2"/>
      <c r="D2167" s="4" t="s">
        <v>100</v>
      </c>
      <c r="E2167" s="4">
        <v>4061118</v>
      </c>
      <c r="F2167" s="5">
        <v>771</v>
      </c>
      <c r="G2167" s="5">
        <v>618</v>
      </c>
      <c r="H2167" s="5">
        <v>3</v>
      </c>
      <c r="I2167" s="5">
        <v>473</v>
      </c>
      <c r="J2167" s="5">
        <v>9</v>
      </c>
      <c r="K2167" s="5" t="s">
        <v>33</v>
      </c>
      <c r="L2167" s="5">
        <v>1874</v>
      </c>
      <c r="M2167" s="5">
        <v>13249</v>
      </c>
      <c r="N2167" s="5">
        <v>243</v>
      </c>
      <c r="O2167" s="5">
        <v>26</v>
      </c>
      <c r="P2167" s="5">
        <v>90</v>
      </c>
      <c r="Q2167" s="5" t="s">
        <v>33</v>
      </c>
      <c r="R2167" s="5" t="s">
        <v>33</v>
      </c>
      <c r="S2167" s="5">
        <v>33</v>
      </c>
      <c r="T2167" s="5">
        <v>417</v>
      </c>
      <c r="U2167" s="5">
        <v>315</v>
      </c>
      <c r="V2167" s="5">
        <v>6</v>
      </c>
      <c r="W2167" s="5">
        <v>0</v>
      </c>
      <c r="X2167" s="5">
        <v>747</v>
      </c>
      <c r="Y2167" s="5">
        <v>102</v>
      </c>
    </row>
    <row r="2168" spans="1:25" x14ac:dyDescent="0.3">
      <c r="A2168" s="1">
        <v>4061118</v>
      </c>
      <c r="B2168" s="1" t="s">
        <v>20</v>
      </c>
      <c r="C2168" s="2"/>
      <c r="D2168" s="4" t="s">
        <v>100</v>
      </c>
      <c r="E2168" s="4">
        <v>4061118</v>
      </c>
      <c r="F2168" s="5">
        <v>0</v>
      </c>
      <c r="G2168" s="5">
        <v>647</v>
      </c>
      <c r="H2168" s="5">
        <v>9</v>
      </c>
      <c r="I2168" s="5">
        <v>631</v>
      </c>
      <c r="J2168" s="5">
        <v>323</v>
      </c>
      <c r="K2168" s="5" t="s">
        <v>33</v>
      </c>
      <c r="L2168" s="5">
        <v>1610</v>
      </c>
      <c r="M2168" s="5">
        <v>12748</v>
      </c>
      <c r="N2168" s="5">
        <v>207</v>
      </c>
      <c r="O2168" s="5">
        <v>23</v>
      </c>
      <c r="P2168" s="5">
        <v>115</v>
      </c>
      <c r="Q2168" s="5" t="s">
        <v>33</v>
      </c>
      <c r="R2168" s="5" t="s">
        <v>33</v>
      </c>
      <c r="S2168" s="5">
        <v>42</v>
      </c>
      <c r="T2168" s="5">
        <v>368</v>
      </c>
      <c r="U2168" s="5">
        <v>275</v>
      </c>
      <c r="V2168" s="5">
        <v>5</v>
      </c>
      <c r="W2168" s="5">
        <v>0</v>
      </c>
      <c r="X2168" s="5">
        <v>672</v>
      </c>
      <c r="Y2168" s="5">
        <v>107</v>
      </c>
    </row>
    <row r="2169" spans="1:25" x14ac:dyDescent="0.3">
      <c r="A2169" s="1">
        <v>4061118</v>
      </c>
      <c r="B2169" s="1" t="s">
        <v>21</v>
      </c>
      <c r="C2169" s="2"/>
      <c r="D2169" s="4" t="s">
        <v>100</v>
      </c>
      <c r="E2169" s="4">
        <v>4061118</v>
      </c>
      <c r="F2169" s="5">
        <v>0</v>
      </c>
      <c r="G2169" s="5">
        <v>461</v>
      </c>
      <c r="H2169" s="5">
        <v>262</v>
      </c>
      <c r="I2169" s="5">
        <v>739</v>
      </c>
      <c r="J2169" s="5">
        <v>72</v>
      </c>
      <c r="K2169" s="5" t="s">
        <v>33</v>
      </c>
      <c r="L2169" s="5">
        <v>1533</v>
      </c>
      <c r="M2169" s="5">
        <v>12190</v>
      </c>
      <c r="N2169" s="5">
        <v>221</v>
      </c>
      <c r="O2169" s="5">
        <v>22</v>
      </c>
      <c r="P2169" s="5">
        <v>86</v>
      </c>
      <c r="Q2169" s="5" t="s">
        <v>33</v>
      </c>
      <c r="R2169" s="5" t="s">
        <v>33</v>
      </c>
      <c r="S2169" s="5">
        <v>35</v>
      </c>
      <c r="T2169" s="5">
        <v>345</v>
      </c>
      <c r="U2169" s="5">
        <v>262</v>
      </c>
      <c r="V2169" s="5">
        <v>5</v>
      </c>
      <c r="W2169" s="5">
        <v>1</v>
      </c>
      <c r="X2169" s="5">
        <v>638</v>
      </c>
      <c r="Y2169" s="5">
        <v>116</v>
      </c>
    </row>
    <row r="2170" spans="1:25" x14ac:dyDescent="0.3">
      <c r="A2170" s="1">
        <v>4061118</v>
      </c>
      <c r="B2170" s="1" t="s">
        <v>22</v>
      </c>
      <c r="C2170" s="2"/>
      <c r="D2170" s="4" t="s">
        <v>100</v>
      </c>
      <c r="E2170" s="4">
        <v>4061118</v>
      </c>
      <c r="F2170" s="5">
        <v>0</v>
      </c>
      <c r="G2170" s="5">
        <v>149</v>
      </c>
      <c r="H2170" s="5">
        <v>155</v>
      </c>
      <c r="I2170" s="5">
        <v>892</v>
      </c>
      <c r="J2170" s="5">
        <v>40</v>
      </c>
      <c r="K2170" s="5" t="s">
        <v>33</v>
      </c>
      <c r="L2170" s="5">
        <v>1236</v>
      </c>
      <c r="M2170" s="5">
        <v>11364</v>
      </c>
      <c r="N2170" s="5">
        <v>228</v>
      </c>
      <c r="O2170" s="5">
        <v>25</v>
      </c>
      <c r="P2170" s="5">
        <v>106</v>
      </c>
      <c r="Q2170" s="5" t="s">
        <v>33</v>
      </c>
      <c r="R2170" s="5" t="s">
        <v>33</v>
      </c>
      <c r="S2170" s="5">
        <v>12</v>
      </c>
      <c r="T2170" s="5">
        <v>336</v>
      </c>
      <c r="U2170" s="5">
        <v>244</v>
      </c>
      <c r="V2170" s="5">
        <v>5</v>
      </c>
      <c r="W2170" s="5">
        <v>0</v>
      </c>
      <c r="X2170" s="5">
        <v>654</v>
      </c>
      <c r="Y2170" s="5">
        <v>124</v>
      </c>
    </row>
    <row r="2171" spans="1:25" x14ac:dyDescent="0.3">
      <c r="A2171" s="1">
        <v>4061118</v>
      </c>
      <c r="B2171" s="1" t="s">
        <v>23</v>
      </c>
      <c r="C2171" s="2"/>
      <c r="D2171" s="4" t="s">
        <v>100</v>
      </c>
      <c r="E2171" s="4">
        <v>4061118</v>
      </c>
      <c r="F2171" s="5">
        <v>0</v>
      </c>
      <c r="G2171" s="5">
        <v>86</v>
      </c>
      <c r="H2171" s="5">
        <v>94</v>
      </c>
      <c r="I2171" s="5">
        <v>677</v>
      </c>
      <c r="J2171" s="5">
        <v>93</v>
      </c>
      <c r="K2171" s="5" t="s">
        <v>33</v>
      </c>
      <c r="L2171" s="5">
        <v>950</v>
      </c>
      <c r="M2171" s="5">
        <v>13253</v>
      </c>
      <c r="N2171" s="5">
        <v>202</v>
      </c>
      <c r="O2171" s="5">
        <v>18</v>
      </c>
      <c r="P2171" s="5">
        <v>108</v>
      </c>
      <c r="Q2171" s="5" t="s">
        <v>33</v>
      </c>
      <c r="R2171" s="5" t="s">
        <v>33</v>
      </c>
      <c r="S2171" s="5">
        <v>25</v>
      </c>
      <c r="T2171" s="5">
        <v>253</v>
      </c>
      <c r="U2171" s="5">
        <v>260</v>
      </c>
      <c r="V2171" s="5">
        <v>4</v>
      </c>
      <c r="W2171" s="5">
        <v>1</v>
      </c>
      <c r="X2171" s="5">
        <v>648</v>
      </c>
      <c r="Y2171" s="5">
        <v>125</v>
      </c>
    </row>
    <row r="2172" spans="1:25" x14ac:dyDescent="0.3">
      <c r="A2172" s="1">
        <v>4061118</v>
      </c>
      <c r="B2172" s="1" t="s">
        <v>24</v>
      </c>
      <c r="C2172" s="2"/>
      <c r="D2172" s="4" t="s">
        <v>100</v>
      </c>
      <c r="E2172" s="4">
        <v>4061118</v>
      </c>
      <c r="F2172" s="5">
        <v>0</v>
      </c>
      <c r="G2172" s="5">
        <v>41</v>
      </c>
      <c r="H2172" s="5">
        <v>89</v>
      </c>
      <c r="I2172" s="5">
        <v>643</v>
      </c>
      <c r="J2172" s="5">
        <v>154</v>
      </c>
      <c r="K2172" s="5" t="s">
        <v>33</v>
      </c>
      <c r="L2172" s="5">
        <v>927</v>
      </c>
      <c r="M2172" s="5">
        <v>13251</v>
      </c>
      <c r="N2172" s="5">
        <v>269</v>
      </c>
      <c r="O2172" s="5">
        <v>17</v>
      </c>
      <c r="P2172" s="5">
        <v>94</v>
      </c>
      <c r="Q2172" s="5" t="s">
        <v>33</v>
      </c>
      <c r="R2172" s="5" t="s">
        <v>33</v>
      </c>
      <c r="S2172" s="5">
        <v>38</v>
      </c>
      <c r="T2172" s="5">
        <v>350</v>
      </c>
      <c r="U2172" s="5">
        <v>247</v>
      </c>
      <c r="V2172" s="5">
        <v>4</v>
      </c>
      <c r="W2172" s="5">
        <v>1</v>
      </c>
      <c r="X2172" s="5">
        <v>571</v>
      </c>
      <c r="Y2172" s="5">
        <v>86</v>
      </c>
    </row>
    <row r="2173" spans="1:25" x14ac:dyDescent="0.3">
      <c r="A2173" s="1">
        <v>4061118</v>
      </c>
      <c r="B2173" s="1" t="s">
        <v>25</v>
      </c>
      <c r="C2173" s="2"/>
      <c r="D2173" s="4" t="s">
        <v>100</v>
      </c>
      <c r="E2173" s="4">
        <v>4061118</v>
      </c>
      <c r="F2173" s="5">
        <v>0</v>
      </c>
      <c r="G2173" s="5">
        <v>59</v>
      </c>
      <c r="H2173" s="5">
        <v>229</v>
      </c>
      <c r="I2173" s="5">
        <v>747</v>
      </c>
      <c r="J2173" s="5">
        <v>348</v>
      </c>
      <c r="K2173" s="5" t="s">
        <v>33</v>
      </c>
      <c r="L2173" s="5">
        <v>1384</v>
      </c>
      <c r="M2173" s="5">
        <v>13454</v>
      </c>
      <c r="N2173" s="5">
        <v>220</v>
      </c>
      <c r="O2173" s="5">
        <v>21</v>
      </c>
      <c r="P2173" s="5">
        <v>131</v>
      </c>
      <c r="Q2173" s="5" t="s">
        <v>33</v>
      </c>
      <c r="R2173" s="5" t="s">
        <v>33</v>
      </c>
      <c r="S2173" s="5">
        <v>65</v>
      </c>
      <c r="T2173" s="5">
        <v>318</v>
      </c>
      <c r="U2173" s="5">
        <v>228</v>
      </c>
      <c r="V2173" s="5">
        <v>3</v>
      </c>
      <c r="W2173" s="5">
        <v>0</v>
      </c>
      <c r="X2173" s="5">
        <v>574</v>
      </c>
      <c r="Y2173" s="5">
        <v>76</v>
      </c>
    </row>
    <row r="2174" spans="1:25" x14ac:dyDescent="0.3">
      <c r="A2174" s="1">
        <v>4061118</v>
      </c>
      <c r="B2174" s="1" t="s">
        <v>26</v>
      </c>
      <c r="C2174" s="2"/>
      <c r="D2174" s="4" t="s">
        <v>100</v>
      </c>
      <c r="E2174" s="4">
        <v>4061118</v>
      </c>
      <c r="F2174" s="5" t="s">
        <v>33</v>
      </c>
      <c r="G2174" s="5" t="s">
        <v>33</v>
      </c>
      <c r="H2174" s="5" t="s">
        <v>33</v>
      </c>
      <c r="I2174" s="5" t="s">
        <v>33</v>
      </c>
      <c r="J2174" s="5" t="s">
        <v>33</v>
      </c>
      <c r="K2174" s="5" t="s">
        <v>33</v>
      </c>
      <c r="L2174" s="5" t="s">
        <v>33</v>
      </c>
      <c r="M2174" s="5" t="s">
        <v>33</v>
      </c>
      <c r="N2174" s="5" t="s">
        <v>33</v>
      </c>
      <c r="O2174" s="5" t="s">
        <v>33</v>
      </c>
      <c r="P2174" s="5" t="s">
        <v>33</v>
      </c>
      <c r="Q2174" s="5" t="s">
        <v>33</v>
      </c>
      <c r="R2174" s="5" t="s">
        <v>33</v>
      </c>
      <c r="S2174" s="5" t="s">
        <v>33</v>
      </c>
      <c r="T2174" s="5" t="s">
        <v>33</v>
      </c>
      <c r="U2174" s="5" t="s">
        <v>33</v>
      </c>
      <c r="V2174" s="5" t="s">
        <v>33</v>
      </c>
      <c r="W2174" s="5" t="s">
        <v>33</v>
      </c>
      <c r="X2174" s="5" t="s">
        <v>33</v>
      </c>
      <c r="Y2174" s="5" t="s">
        <v>33</v>
      </c>
    </row>
    <row r="2175" spans="1:25" x14ac:dyDescent="0.3">
      <c r="A2175" s="1">
        <v>4061118</v>
      </c>
      <c r="B2175" s="1" t="s">
        <v>27</v>
      </c>
      <c r="C2175" s="2"/>
      <c r="D2175" s="4" t="s">
        <v>100</v>
      </c>
      <c r="E2175" s="4">
        <v>4061118</v>
      </c>
      <c r="F2175" s="5" t="s">
        <v>33</v>
      </c>
      <c r="G2175" s="5" t="s">
        <v>33</v>
      </c>
      <c r="H2175" s="5" t="s">
        <v>33</v>
      </c>
      <c r="I2175" s="5" t="s">
        <v>33</v>
      </c>
      <c r="J2175" s="5" t="s">
        <v>33</v>
      </c>
      <c r="K2175" s="5" t="s">
        <v>33</v>
      </c>
      <c r="L2175" s="5" t="s">
        <v>33</v>
      </c>
      <c r="M2175" s="5" t="s">
        <v>33</v>
      </c>
      <c r="N2175" s="5" t="s">
        <v>33</v>
      </c>
      <c r="O2175" s="5" t="s">
        <v>33</v>
      </c>
      <c r="P2175" s="5" t="s">
        <v>33</v>
      </c>
      <c r="Q2175" s="5" t="s">
        <v>33</v>
      </c>
      <c r="R2175" s="5" t="s">
        <v>33</v>
      </c>
      <c r="S2175" s="5" t="s">
        <v>33</v>
      </c>
      <c r="T2175" s="5" t="s">
        <v>33</v>
      </c>
      <c r="U2175" s="5" t="s">
        <v>33</v>
      </c>
      <c r="V2175" s="5" t="s">
        <v>33</v>
      </c>
      <c r="W2175" s="5" t="s">
        <v>33</v>
      </c>
      <c r="X2175" s="5" t="s">
        <v>33</v>
      </c>
      <c r="Y2175" s="5" t="s">
        <v>33</v>
      </c>
    </row>
    <row r="2176" spans="1:25" x14ac:dyDescent="0.3">
      <c r="A2176" s="1">
        <v>4061118</v>
      </c>
      <c r="B2176" s="1" t="s">
        <v>28</v>
      </c>
      <c r="C2176" s="2"/>
      <c r="D2176" s="4" t="s">
        <v>100</v>
      </c>
      <c r="E2176" s="4">
        <v>4061118</v>
      </c>
      <c r="F2176" s="5" t="s">
        <v>33</v>
      </c>
      <c r="G2176" s="5" t="s">
        <v>33</v>
      </c>
      <c r="H2176" s="5" t="s">
        <v>33</v>
      </c>
      <c r="I2176" s="5" t="s">
        <v>33</v>
      </c>
      <c r="J2176" s="5" t="s">
        <v>33</v>
      </c>
      <c r="K2176" s="5" t="s">
        <v>33</v>
      </c>
      <c r="L2176" s="5" t="s">
        <v>33</v>
      </c>
      <c r="M2176" s="5" t="s">
        <v>33</v>
      </c>
      <c r="N2176" s="5" t="s">
        <v>33</v>
      </c>
      <c r="O2176" s="5" t="s">
        <v>33</v>
      </c>
      <c r="P2176" s="5" t="s">
        <v>33</v>
      </c>
      <c r="Q2176" s="5" t="s">
        <v>33</v>
      </c>
      <c r="R2176" s="5" t="s">
        <v>33</v>
      </c>
      <c r="S2176" s="5" t="s">
        <v>33</v>
      </c>
      <c r="T2176" s="5" t="s">
        <v>33</v>
      </c>
      <c r="U2176" s="5" t="s">
        <v>33</v>
      </c>
      <c r="V2176" s="5" t="s">
        <v>33</v>
      </c>
      <c r="W2176" s="5" t="s">
        <v>33</v>
      </c>
      <c r="X2176" s="5" t="s">
        <v>33</v>
      </c>
      <c r="Y2176" s="5" t="s">
        <v>33</v>
      </c>
    </row>
    <row r="2177" spans="1:25" x14ac:dyDescent="0.3">
      <c r="A2177" s="1">
        <v>4061118</v>
      </c>
      <c r="B2177" s="1" t="s">
        <v>29</v>
      </c>
      <c r="C2177" s="2"/>
      <c r="D2177" s="4" t="s">
        <v>100</v>
      </c>
      <c r="E2177" s="4">
        <v>4061118</v>
      </c>
      <c r="F2177" s="5" t="s">
        <v>33</v>
      </c>
      <c r="G2177" s="5" t="s">
        <v>33</v>
      </c>
      <c r="H2177" s="5" t="s">
        <v>33</v>
      </c>
      <c r="I2177" s="5" t="s">
        <v>33</v>
      </c>
      <c r="J2177" s="5" t="s">
        <v>33</v>
      </c>
      <c r="K2177" s="5" t="s">
        <v>33</v>
      </c>
      <c r="L2177" s="5" t="s">
        <v>33</v>
      </c>
      <c r="M2177" s="5" t="s">
        <v>33</v>
      </c>
      <c r="N2177" s="5" t="s">
        <v>33</v>
      </c>
      <c r="O2177" s="5" t="s">
        <v>33</v>
      </c>
      <c r="P2177" s="5" t="s">
        <v>33</v>
      </c>
      <c r="Q2177" s="5" t="s">
        <v>33</v>
      </c>
      <c r="R2177" s="5" t="s">
        <v>33</v>
      </c>
      <c r="S2177" s="5" t="s">
        <v>33</v>
      </c>
      <c r="T2177" s="5" t="s">
        <v>33</v>
      </c>
      <c r="U2177" s="5" t="s">
        <v>33</v>
      </c>
      <c r="V2177" s="5" t="s">
        <v>33</v>
      </c>
      <c r="W2177" s="5" t="s">
        <v>33</v>
      </c>
      <c r="X2177" s="5" t="s">
        <v>33</v>
      </c>
      <c r="Y2177" s="5" t="s">
        <v>33</v>
      </c>
    </row>
    <row r="2178" spans="1:25" x14ac:dyDescent="0.3">
      <c r="A2178" s="1">
        <v>4061118</v>
      </c>
      <c r="B2178" s="1" t="s">
        <v>30</v>
      </c>
      <c r="C2178" s="2"/>
      <c r="D2178" s="4" t="s">
        <v>100</v>
      </c>
      <c r="E2178" s="4">
        <v>4061118</v>
      </c>
      <c r="F2178" s="5" t="s">
        <v>33</v>
      </c>
      <c r="G2178" s="5" t="s">
        <v>33</v>
      </c>
      <c r="H2178" s="5" t="s">
        <v>33</v>
      </c>
      <c r="I2178" s="5" t="s">
        <v>33</v>
      </c>
      <c r="J2178" s="5" t="s">
        <v>33</v>
      </c>
      <c r="K2178" s="5" t="s">
        <v>33</v>
      </c>
      <c r="L2178" s="5" t="s">
        <v>33</v>
      </c>
      <c r="M2178" s="5" t="s">
        <v>33</v>
      </c>
      <c r="N2178" s="5" t="s">
        <v>33</v>
      </c>
      <c r="O2178" s="5" t="s">
        <v>33</v>
      </c>
      <c r="P2178" s="5" t="s">
        <v>33</v>
      </c>
      <c r="Q2178" s="5" t="s">
        <v>33</v>
      </c>
      <c r="R2178" s="5" t="s">
        <v>33</v>
      </c>
      <c r="S2178" s="5" t="s">
        <v>33</v>
      </c>
      <c r="T2178" s="5" t="s">
        <v>33</v>
      </c>
      <c r="U2178" s="5" t="s">
        <v>33</v>
      </c>
      <c r="V2178" s="5" t="s">
        <v>33</v>
      </c>
      <c r="W2178" s="5" t="s">
        <v>33</v>
      </c>
      <c r="X2178" s="5" t="s">
        <v>33</v>
      </c>
      <c r="Y2178" s="5" t="s">
        <v>33</v>
      </c>
    </row>
    <row r="2179" spans="1:25" x14ac:dyDescent="0.3">
      <c r="A2179" s="1">
        <v>4061118</v>
      </c>
      <c r="B2179" s="1" t="s">
        <v>31</v>
      </c>
      <c r="C2179" s="2"/>
      <c r="D2179" s="4" t="s">
        <v>100</v>
      </c>
      <c r="E2179" s="4">
        <v>4061118</v>
      </c>
      <c r="F2179" s="5" t="s">
        <v>33</v>
      </c>
      <c r="G2179" s="5" t="s">
        <v>33</v>
      </c>
      <c r="H2179" s="5" t="s">
        <v>33</v>
      </c>
      <c r="I2179" s="5" t="s">
        <v>33</v>
      </c>
      <c r="J2179" s="5" t="s">
        <v>33</v>
      </c>
      <c r="K2179" s="5" t="s">
        <v>33</v>
      </c>
      <c r="L2179" s="5" t="s">
        <v>33</v>
      </c>
      <c r="M2179" s="5" t="s">
        <v>33</v>
      </c>
      <c r="N2179" s="5" t="s">
        <v>33</v>
      </c>
      <c r="O2179" s="5" t="s">
        <v>33</v>
      </c>
      <c r="P2179" s="5" t="s">
        <v>33</v>
      </c>
      <c r="Q2179" s="5" t="s">
        <v>33</v>
      </c>
      <c r="R2179" s="5" t="s">
        <v>33</v>
      </c>
      <c r="S2179" s="5" t="s">
        <v>33</v>
      </c>
      <c r="T2179" s="5" t="s">
        <v>33</v>
      </c>
      <c r="U2179" s="5" t="s">
        <v>33</v>
      </c>
      <c r="V2179" s="5" t="s">
        <v>33</v>
      </c>
      <c r="W2179" s="5" t="s">
        <v>33</v>
      </c>
      <c r="X2179" s="5" t="s">
        <v>33</v>
      </c>
      <c r="Y2179" s="5" t="s">
        <v>33</v>
      </c>
    </row>
    <row r="2180" spans="1:25" x14ac:dyDescent="0.3">
      <c r="A2180" s="1">
        <v>4057090</v>
      </c>
      <c r="B2180" s="1" t="s">
        <v>0</v>
      </c>
      <c r="C2180" s="2"/>
      <c r="D2180" s="4" t="s">
        <v>101</v>
      </c>
      <c r="E2180" s="4">
        <v>4057090</v>
      </c>
      <c r="F2180" s="5">
        <v>0</v>
      </c>
      <c r="G2180" s="5">
        <v>423915</v>
      </c>
      <c r="H2180" s="5">
        <v>27360</v>
      </c>
      <c r="I2180" s="5">
        <v>123247</v>
      </c>
      <c r="J2180" s="5">
        <v>1885</v>
      </c>
      <c r="K2180" s="5">
        <v>0</v>
      </c>
      <c r="L2180" s="5">
        <v>576407</v>
      </c>
      <c r="M2180" s="5">
        <v>384096</v>
      </c>
      <c r="N2180" s="5">
        <v>60896</v>
      </c>
      <c r="O2180" s="5">
        <v>16236</v>
      </c>
      <c r="P2180" s="5">
        <v>8338</v>
      </c>
      <c r="Q2180" s="5">
        <v>7</v>
      </c>
      <c r="R2180" s="5">
        <v>0</v>
      </c>
      <c r="S2180" s="5">
        <v>30065</v>
      </c>
      <c r="T2180" s="5">
        <v>24005</v>
      </c>
      <c r="U2180" s="5">
        <v>13854</v>
      </c>
      <c r="V2180" s="5">
        <v>9179</v>
      </c>
      <c r="W2180" s="5">
        <v>1441</v>
      </c>
      <c r="X2180" s="5">
        <v>75857</v>
      </c>
      <c r="Y2180" s="5">
        <v>1252</v>
      </c>
    </row>
    <row r="2181" spans="1:25" x14ac:dyDescent="0.3">
      <c r="A2181" s="1">
        <v>4057090</v>
      </c>
      <c r="B2181" s="1" t="s">
        <v>1</v>
      </c>
      <c r="C2181" s="2"/>
      <c r="D2181" s="4" t="s">
        <v>101</v>
      </c>
      <c r="E2181" s="4">
        <v>4057090</v>
      </c>
      <c r="F2181" s="5">
        <v>0</v>
      </c>
      <c r="G2181" s="5">
        <v>78381</v>
      </c>
      <c r="H2181" s="5">
        <v>37558</v>
      </c>
      <c r="I2181" s="5">
        <v>92502</v>
      </c>
      <c r="J2181" s="5">
        <v>1552</v>
      </c>
      <c r="K2181" s="5">
        <v>0</v>
      </c>
      <c r="L2181" s="5">
        <v>209993</v>
      </c>
      <c r="M2181" s="5">
        <v>414420</v>
      </c>
      <c r="N2181" s="5">
        <v>57231</v>
      </c>
      <c r="O2181" s="5">
        <v>13951</v>
      </c>
      <c r="P2181" s="5">
        <v>6663</v>
      </c>
      <c r="Q2181" s="5">
        <v>10</v>
      </c>
      <c r="R2181" s="5">
        <v>0</v>
      </c>
      <c r="S2181" s="5">
        <v>27034</v>
      </c>
      <c r="T2181" s="5">
        <v>26869</v>
      </c>
      <c r="U2181" s="5">
        <v>14127</v>
      </c>
      <c r="V2181" s="5">
        <v>13601</v>
      </c>
      <c r="W2181" s="5">
        <v>1184</v>
      </c>
      <c r="X2181" s="5">
        <v>75919</v>
      </c>
      <c r="Y2181" s="5">
        <v>850</v>
      </c>
    </row>
    <row r="2182" spans="1:25" x14ac:dyDescent="0.3">
      <c r="A2182" s="1">
        <v>4057090</v>
      </c>
      <c r="B2182" s="1" t="s">
        <v>2</v>
      </c>
      <c r="C2182" s="2"/>
      <c r="D2182" s="4" t="s">
        <v>101</v>
      </c>
      <c r="E2182" s="4">
        <v>4057090</v>
      </c>
      <c r="F2182" s="5">
        <v>0</v>
      </c>
      <c r="G2182" s="5">
        <v>105728</v>
      </c>
      <c r="H2182" s="5">
        <v>8951</v>
      </c>
      <c r="I2182" s="5">
        <v>85938</v>
      </c>
      <c r="J2182" s="5">
        <v>1234</v>
      </c>
      <c r="K2182" s="5">
        <v>0</v>
      </c>
      <c r="L2182" s="5">
        <v>201850</v>
      </c>
      <c r="M2182" s="5">
        <v>400220</v>
      </c>
      <c r="N2182" s="5">
        <v>52337</v>
      </c>
      <c r="O2182" s="5">
        <v>11175</v>
      </c>
      <c r="P2182" s="5">
        <v>4168</v>
      </c>
      <c r="Q2182" s="5">
        <v>-124</v>
      </c>
      <c r="R2182" s="5">
        <v>0</v>
      </c>
      <c r="S2182" s="5">
        <v>21601</v>
      </c>
      <c r="T2182" s="5">
        <v>23607</v>
      </c>
      <c r="U2182" s="5">
        <v>12706</v>
      </c>
      <c r="V2182" s="5">
        <v>16456</v>
      </c>
      <c r="W2182" s="5">
        <v>1032</v>
      </c>
      <c r="X2182" s="5">
        <v>75638</v>
      </c>
      <c r="Y2182" s="5">
        <v>848</v>
      </c>
    </row>
    <row r="2183" spans="1:25" x14ac:dyDescent="0.3">
      <c r="A2183" s="1">
        <v>4057090</v>
      </c>
      <c r="B2183" s="1" t="s">
        <v>3</v>
      </c>
      <c r="C2183" s="2"/>
      <c r="D2183" s="4" t="s">
        <v>101</v>
      </c>
      <c r="E2183" s="4">
        <v>4057090</v>
      </c>
      <c r="F2183" s="5">
        <v>0</v>
      </c>
      <c r="G2183" s="5">
        <v>410061</v>
      </c>
      <c r="H2183" s="5">
        <v>45370</v>
      </c>
      <c r="I2183" s="5">
        <v>78681</v>
      </c>
      <c r="J2183" s="5">
        <v>3631</v>
      </c>
      <c r="K2183" s="5">
        <v>0</v>
      </c>
      <c r="L2183" s="5">
        <v>537667</v>
      </c>
      <c r="M2183" s="5">
        <v>411241</v>
      </c>
      <c r="N2183" s="5">
        <v>54953</v>
      </c>
      <c r="O2183" s="5">
        <v>11213</v>
      </c>
      <c r="P2183" s="5">
        <v>3780</v>
      </c>
      <c r="Q2183" s="5">
        <v>-257</v>
      </c>
      <c r="R2183" s="5">
        <v>0</v>
      </c>
      <c r="S2183" s="5">
        <v>21451</v>
      </c>
      <c r="T2183" s="5">
        <v>24930</v>
      </c>
      <c r="U2183" s="5">
        <v>11945</v>
      </c>
      <c r="V2183" s="5">
        <v>16461</v>
      </c>
      <c r="W2183" s="5">
        <v>920</v>
      </c>
      <c r="X2183" s="5">
        <v>79659</v>
      </c>
      <c r="Y2183" s="5">
        <v>684</v>
      </c>
    </row>
    <row r="2184" spans="1:25" x14ac:dyDescent="0.3">
      <c r="A2184" s="1">
        <v>4057090</v>
      </c>
      <c r="B2184" s="1" t="s">
        <v>4</v>
      </c>
      <c r="C2184" s="2"/>
      <c r="D2184" s="4" t="s">
        <v>101</v>
      </c>
      <c r="E2184" s="4">
        <v>4057090</v>
      </c>
      <c r="F2184" s="5">
        <v>0</v>
      </c>
      <c r="G2184" s="5">
        <v>746337</v>
      </c>
      <c r="H2184" s="5">
        <v>38265</v>
      </c>
      <c r="I2184" s="5">
        <v>78271</v>
      </c>
      <c r="J2184" s="5">
        <v>2812</v>
      </c>
      <c r="K2184" s="5">
        <v>0</v>
      </c>
      <c r="L2184" s="5">
        <v>865686</v>
      </c>
      <c r="M2184" s="5">
        <v>453672</v>
      </c>
      <c r="N2184" s="5">
        <v>63360</v>
      </c>
      <c r="O2184" s="5">
        <v>11649</v>
      </c>
      <c r="P2184" s="5">
        <v>2838</v>
      </c>
      <c r="Q2184" s="5">
        <v>-273</v>
      </c>
      <c r="R2184" s="5">
        <v>0</v>
      </c>
      <c r="S2184" s="5">
        <v>20325</v>
      </c>
      <c r="T2184" s="5">
        <v>27660</v>
      </c>
      <c r="U2184" s="5">
        <v>11659</v>
      </c>
      <c r="V2184" s="5">
        <v>14306</v>
      </c>
      <c r="W2184" s="5">
        <v>610</v>
      </c>
      <c r="X2184" s="5">
        <v>83504</v>
      </c>
      <c r="Y2184" s="5">
        <v>747</v>
      </c>
    </row>
    <row r="2185" spans="1:25" x14ac:dyDescent="0.3">
      <c r="A2185" s="1">
        <v>4057090</v>
      </c>
      <c r="B2185" s="1" t="s">
        <v>5</v>
      </c>
      <c r="C2185" s="2"/>
      <c r="D2185" s="4" t="s">
        <v>101</v>
      </c>
      <c r="E2185" s="4">
        <v>4057090</v>
      </c>
      <c r="F2185" s="5">
        <v>0</v>
      </c>
      <c r="G2185" s="5">
        <v>419181</v>
      </c>
      <c r="H2185" s="5">
        <v>29548</v>
      </c>
      <c r="I2185" s="5">
        <v>78051</v>
      </c>
      <c r="J2185" s="5">
        <v>3305</v>
      </c>
      <c r="K2185" s="5">
        <v>0</v>
      </c>
      <c r="L2185" s="5">
        <v>530085</v>
      </c>
      <c r="M2185" s="5">
        <v>527752</v>
      </c>
      <c r="N2185" s="5">
        <v>59490</v>
      </c>
      <c r="O2185" s="5">
        <v>11716</v>
      </c>
      <c r="P2185" s="5">
        <v>2905</v>
      </c>
      <c r="Q2185" s="5">
        <v>-287</v>
      </c>
      <c r="R2185" s="5">
        <v>0</v>
      </c>
      <c r="S2185" s="5">
        <v>20871</v>
      </c>
      <c r="T2185" s="5">
        <v>29370</v>
      </c>
      <c r="U2185" s="5">
        <v>12916</v>
      </c>
      <c r="V2185" s="5">
        <v>15142</v>
      </c>
      <c r="W2185" s="5">
        <v>47</v>
      </c>
      <c r="X2185" s="5">
        <v>81350</v>
      </c>
      <c r="Y2185" s="5">
        <v>892</v>
      </c>
    </row>
    <row r="2186" spans="1:25" x14ac:dyDescent="0.3">
      <c r="A2186" s="1">
        <v>4057090</v>
      </c>
      <c r="B2186" s="1" t="s">
        <v>6</v>
      </c>
      <c r="C2186" s="2"/>
      <c r="D2186" s="4" t="s">
        <v>101</v>
      </c>
      <c r="E2186" s="4">
        <v>4057090</v>
      </c>
      <c r="F2186" s="5">
        <v>0</v>
      </c>
      <c r="G2186" s="5">
        <v>56096</v>
      </c>
      <c r="H2186" s="5">
        <v>16161</v>
      </c>
      <c r="I2186" s="5">
        <v>47343</v>
      </c>
      <c r="J2186" s="5">
        <v>1834</v>
      </c>
      <c r="K2186" s="5">
        <v>0</v>
      </c>
      <c r="L2186" s="5">
        <v>121434</v>
      </c>
      <c r="M2186" s="5">
        <v>487853</v>
      </c>
      <c r="N2186" s="5">
        <v>62527</v>
      </c>
      <c r="O2186" s="5">
        <v>11402</v>
      </c>
      <c r="P2186" s="5">
        <v>2883</v>
      </c>
      <c r="Q2186" s="5">
        <v>-291</v>
      </c>
      <c r="R2186" s="5">
        <v>0</v>
      </c>
      <c r="S2186" s="5">
        <v>18596</v>
      </c>
      <c r="T2186" s="5">
        <v>26479</v>
      </c>
      <c r="U2186" s="5">
        <v>10319</v>
      </c>
      <c r="V2186" s="5">
        <v>15059</v>
      </c>
      <c r="W2186" s="5">
        <v>42</v>
      </c>
      <c r="X2186" s="5">
        <v>82949</v>
      </c>
      <c r="Y2186" s="5">
        <v>3756</v>
      </c>
    </row>
    <row r="2187" spans="1:25" x14ac:dyDescent="0.3">
      <c r="A2187" s="1">
        <v>4057090</v>
      </c>
      <c r="B2187" s="1" t="s">
        <v>7</v>
      </c>
      <c r="C2187" s="2"/>
      <c r="D2187" s="4" t="s">
        <v>101</v>
      </c>
      <c r="E2187" s="4">
        <v>4057090</v>
      </c>
      <c r="F2187" s="5">
        <v>0</v>
      </c>
      <c r="G2187" s="5">
        <v>94113</v>
      </c>
      <c r="H2187" s="5">
        <v>16381</v>
      </c>
      <c r="I2187" s="5">
        <v>71999</v>
      </c>
      <c r="J2187" s="5">
        <v>930</v>
      </c>
      <c r="K2187" s="5">
        <v>0</v>
      </c>
      <c r="L2187" s="5">
        <v>183424</v>
      </c>
      <c r="M2187" s="5">
        <v>500324</v>
      </c>
      <c r="N2187" s="5">
        <v>62168</v>
      </c>
      <c r="O2187" s="5">
        <v>13340</v>
      </c>
      <c r="P2187" s="5">
        <v>2467</v>
      </c>
      <c r="Q2187" s="5">
        <v>752</v>
      </c>
      <c r="R2187" s="5">
        <v>0</v>
      </c>
      <c r="S2187" s="5">
        <v>18679</v>
      </c>
      <c r="T2187" s="5">
        <v>23724</v>
      </c>
      <c r="U2187" s="5">
        <v>10493</v>
      </c>
      <c r="V2187" s="5">
        <v>11879</v>
      </c>
      <c r="W2187" s="5">
        <v>1</v>
      </c>
      <c r="X2187" s="5">
        <v>70219</v>
      </c>
      <c r="Y2187" s="5">
        <v>9242</v>
      </c>
    </row>
    <row r="2188" spans="1:25" x14ac:dyDescent="0.3">
      <c r="A2188" s="1">
        <v>4057090</v>
      </c>
      <c r="B2188" s="1" t="s">
        <v>8</v>
      </c>
      <c r="C2188" s="2"/>
      <c r="D2188" s="4" t="s">
        <v>101</v>
      </c>
      <c r="E2188" s="4">
        <v>4057090</v>
      </c>
      <c r="F2188" s="5">
        <v>0</v>
      </c>
      <c r="G2188" s="5">
        <v>244401</v>
      </c>
      <c r="H2188" s="5">
        <v>11178</v>
      </c>
      <c r="I2188" s="5">
        <v>55609</v>
      </c>
      <c r="J2188" s="5">
        <v>1423</v>
      </c>
      <c r="K2188" s="5">
        <v>0</v>
      </c>
      <c r="L2188" s="5">
        <v>312611</v>
      </c>
      <c r="M2188" s="5">
        <v>497078</v>
      </c>
      <c r="N2188" s="5">
        <v>60154</v>
      </c>
      <c r="O2188" s="5">
        <v>14206</v>
      </c>
      <c r="P2188" s="5">
        <v>2618</v>
      </c>
      <c r="Q2188" s="5">
        <v>755</v>
      </c>
      <c r="R2188" s="5">
        <v>0</v>
      </c>
      <c r="S2188" s="5">
        <v>17938</v>
      </c>
      <c r="T2188" s="5">
        <v>24545</v>
      </c>
      <c r="U2188" s="5">
        <v>12341</v>
      </c>
      <c r="V2188" s="5">
        <v>10660</v>
      </c>
      <c r="W2188" s="5">
        <v>25</v>
      </c>
      <c r="X2188" s="5">
        <v>74433</v>
      </c>
      <c r="Y2188" s="5">
        <v>8917</v>
      </c>
    </row>
    <row r="2189" spans="1:25" x14ac:dyDescent="0.3">
      <c r="A2189" s="1">
        <v>4057090</v>
      </c>
      <c r="B2189" s="1" t="s">
        <v>9</v>
      </c>
      <c r="C2189" s="2"/>
      <c r="D2189" s="4" t="s">
        <v>101</v>
      </c>
      <c r="E2189" s="4">
        <v>4057090</v>
      </c>
      <c r="F2189" s="5">
        <v>0</v>
      </c>
      <c r="G2189" s="5">
        <v>49384</v>
      </c>
      <c r="H2189" s="5">
        <v>40707</v>
      </c>
      <c r="I2189" s="5">
        <v>52702</v>
      </c>
      <c r="J2189" s="5">
        <v>1570</v>
      </c>
      <c r="K2189" s="5">
        <v>0</v>
      </c>
      <c r="L2189" s="5">
        <v>144290</v>
      </c>
      <c r="M2189" s="5">
        <v>482085</v>
      </c>
      <c r="N2189" s="5">
        <v>67215</v>
      </c>
      <c r="O2189" s="5">
        <v>10748</v>
      </c>
      <c r="P2189" s="5">
        <v>2172</v>
      </c>
      <c r="Q2189" s="5">
        <v>1098</v>
      </c>
      <c r="R2189" s="5">
        <v>0</v>
      </c>
      <c r="S2189" s="5">
        <v>17238</v>
      </c>
      <c r="T2189" s="5">
        <v>16226</v>
      </c>
      <c r="U2189" s="5">
        <v>13184</v>
      </c>
      <c r="V2189" s="5">
        <v>10182</v>
      </c>
      <c r="W2189" s="5">
        <v>30</v>
      </c>
      <c r="X2189" s="5">
        <v>70843</v>
      </c>
      <c r="Y2189" s="5">
        <v>8546</v>
      </c>
    </row>
    <row r="2190" spans="1:25" x14ac:dyDescent="0.3">
      <c r="A2190" s="1">
        <v>4057090</v>
      </c>
      <c r="B2190" s="1" t="s">
        <v>10</v>
      </c>
      <c r="C2190" s="2"/>
      <c r="D2190" s="4" t="s">
        <v>101</v>
      </c>
      <c r="E2190" s="4">
        <v>4057090</v>
      </c>
      <c r="F2190" s="5">
        <v>0</v>
      </c>
      <c r="G2190" s="5">
        <v>35044</v>
      </c>
      <c r="H2190" s="5">
        <v>5369</v>
      </c>
      <c r="I2190" s="5">
        <v>74200</v>
      </c>
      <c r="J2190" s="5">
        <v>185</v>
      </c>
      <c r="K2190" s="5">
        <v>0</v>
      </c>
      <c r="L2190" s="5">
        <v>114797</v>
      </c>
      <c r="M2190" s="5">
        <v>442559</v>
      </c>
      <c r="N2190" s="5">
        <v>54929</v>
      </c>
      <c r="O2190" s="5">
        <v>7822</v>
      </c>
      <c r="P2190" s="5">
        <v>2232</v>
      </c>
      <c r="Q2190" s="5">
        <v>1138</v>
      </c>
      <c r="R2190" s="5">
        <v>0</v>
      </c>
      <c r="S2190" s="5">
        <v>15599</v>
      </c>
      <c r="T2190" s="5">
        <v>15397</v>
      </c>
      <c r="U2190" s="5">
        <v>11261</v>
      </c>
      <c r="V2190" s="5">
        <v>9894</v>
      </c>
      <c r="W2190" s="5">
        <v>41</v>
      </c>
      <c r="X2190" s="5">
        <v>69444</v>
      </c>
      <c r="Y2190" s="5">
        <v>7255</v>
      </c>
    </row>
    <row r="2191" spans="1:25" x14ac:dyDescent="0.3">
      <c r="A2191" s="1">
        <v>4057090</v>
      </c>
      <c r="B2191" s="1" t="s">
        <v>11</v>
      </c>
      <c r="C2191" s="2"/>
      <c r="D2191" s="4" t="s">
        <v>101</v>
      </c>
      <c r="E2191" s="4">
        <v>4057090</v>
      </c>
      <c r="F2191" s="5">
        <v>0</v>
      </c>
      <c r="G2191" s="5">
        <v>58090</v>
      </c>
      <c r="H2191" s="5">
        <v>7234</v>
      </c>
      <c r="I2191" s="5">
        <v>76378</v>
      </c>
      <c r="J2191" s="5">
        <v>212</v>
      </c>
      <c r="K2191" s="5">
        <v>0</v>
      </c>
      <c r="L2191" s="5">
        <v>141915</v>
      </c>
      <c r="M2191" s="5">
        <v>523662</v>
      </c>
      <c r="N2191" s="5">
        <v>52943</v>
      </c>
      <c r="O2191" s="5">
        <v>13157</v>
      </c>
      <c r="P2191" s="5">
        <v>1790</v>
      </c>
      <c r="Q2191" s="5">
        <v>47</v>
      </c>
      <c r="R2191" s="5">
        <v>0</v>
      </c>
      <c r="S2191" s="5">
        <v>16676</v>
      </c>
      <c r="T2191" s="5">
        <v>16218</v>
      </c>
      <c r="U2191" s="5">
        <v>9475</v>
      </c>
      <c r="V2191" s="5">
        <v>2669</v>
      </c>
      <c r="W2191" s="5">
        <v>41</v>
      </c>
      <c r="X2191" s="5">
        <v>51496</v>
      </c>
      <c r="Y2191" s="5">
        <v>6710</v>
      </c>
    </row>
    <row r="2192" spans="1:25" x14ac:dyDescent="0.3">
      <c r="A2192" s="1">
        <v>4057090</v>
      </c>
      <c r="B2192" s="1" t="s">
        <v>12</v>
      </c>
      <c r="C2192" s="2"/>
      <c r="D2192" s="4" t="s">
        <v>101</v>
      </c>
      <c r="E2192" s="4">
        <v>4057090</v>
      </c>
      <c r="F2192" s="5">
        <v>0</v>
      </c>
      <c r="G2192" s="5">
        <v>30044</v>
      </c>
      <c r="H2192" s="5">
        <v>15276</v>
      </c>
      <c r="I2192" s="5">
        <v>12660</v>
      </c>
      <c r="J2192" s="5">
        <v>82</v>
      </c>
      <c r="K2192" s="5">
        <v>0</v>
      </c>
      <c r="L2192" s="5">
        <v>58062</v>
      </c>
      <c r="M2192" s="5">
        <v>444209</v>
      </c>
      <c r="N2192" s="5">
        <v>47635</v>
      </c>
      <c r="O2192" s="5">
        <v>10322</v>
      </c>
      <c r="P2192" s="5">
        <v>1694</v>
      </c>
      <c r="Q2192" s="5">
        <v>12</v>
      </c>
      <c r="R2192" s="5">
        <v>0</v>
      </c>
      <c r="S2192" s="5">
        <v>14681</v>
      </c>
      <c r="T2192" s="5">
        <v>14762</v>
      </c>
      <c r="U2192" s="5">
        <v>8331</v>
      </c>
      <c r="V2192" s="5">
        <v>5270</v>
      </c>
      <c r="W2192" s="5">
        <v>42</v>
      </c>
      <c r="X2192" s="5">
        <v>50981</v>
      </c>
      <c r="Y2192" s="5">
        <v>5138</v>
      </c>
    </row>
    <row r="2193" spans="1:25" x14ac:dyDescent="0.3">
      <c r="A2193" s="1">
        <v>4057090</v>
      </c>
      <c r="B2193" s="1" t="s">
        <v>13</v>
      </c>
      <c r="C2193" s="2"/>
      <c r="D2193" s="4" t="s">
        <v>101</v>
      </c>
      <c r="E2193" s="4">
        <v>4057090</v>
      </c>
      <c r="F2193" s="5">
        <v>0</v>
      </c>
      <c r="G2193" s="5">
        <v>44504</v>
      </c>
      <c r="H2193" s="5">
        <v>3230</v>
      </c>
      <c r="I2193" s="5">
        <v>19830</v>
      </c>
      <c r="J2193" s="5">
        <v>189</v>
      </c>
      <c r="K2193" s="5">
        <v>0</v>
      </c>
      <c r="L2193" s="5">
        <v>67753</v>
      </c>
      <c r="M2193" s="5">
        <v>461476</v>
      </c>
      <c r="N2193" s="5">
        <v>44282</v>
      </c>
      <c r="O2193" s="5">
        <v>2317</v>
      </c>
      <c r="P2193" s="5">
        <v>1638</v>
      </c>
      <c r="Q2193" s="5">
        <v>1801</v>
      </c>
      <c r="R2193" s="5">
        <v>0</v>
      </c>
      <c r="S2193" s="5">
        <v>15930</v>
      </c>
      <c r="T2193" s="5">
        <v>16011</v>
      </c>
      <c r="U2193" s="5">
        <v>9013</v>
      </c>
      <c r="V2193" s="5">
        <v>4063</v>
      </c>
      <c r="W2193" s="5">
        <v>1</v>
      </c>
      <c r="X2193" s="5">
        <v>60227</v>
      </c>
      <c r="Y2193" s="5">
        <v>5503</v>
      </c>
    </row>
    <row r="2194" spans="1:25" x14ac:dyDescent="0.3">
      <c r="A2194" s="1">
        <v>4057090</v>
      </c>
      <c r="B2194" s="1" t="s">
        <v>14</v>
      </c>
      <c r="C2194" s="2"/>
      <c r="D2194" s="4" t="s">
        <v>101</v>
      </c>
      <c r="E2194" s="4">
        <v>4057090</v>
      </c>
      <c r="F2194" s="5">
        <v>0</v>
      </c>
      <c r="G2194" s="5">
        <v>32421</v>
      </c>
      <c r="H2194" s="5">
        <v>13566</v>
      </c>
      <c r="I2194" s="5">
        <v>25565</v>
      </c>
      <c r="J2194" s="5">
        <v>331</v>
      </c>
      <c r="K2194" s="5" t="s">
        <v>33</v>
      </c>
      <c r="L2194" s="5">
        <v>71885</v>
      </c>
      <c r="M2194" s="5">
        <v>485477</v>
      </c>
      <c r="N2194" s="5">
        <v>37125</v>
      </c>
      <c r="O2194" s="5">
        <v>12936</v>
      </c>
      <c r="P2194" s="5">
        <v>1474</v>
      </c>
      <c r="Q2194" s="5" t="s">
        <v>33</v>
      </c>
      <c r="R2194" s="5" t="s">
        <v>33</v>
      </c>
      <c r="S2194" s="5">
        <v>14922</v>
      </c>
      <c r="T2194" s="5">
        <v>10945</v>
      </c>
      <c r="U2194" s="5">
        <v>8612</v>
      </c>
      <c r="V2194" s="5">
        <v>3976</v>
      </c>
      <c r="W2194" s="5">
        <v>2</v>
      </c>
      <c r="X2194" s="5">
        <v>78431</v>
      </c>
      <c r="Y2194" s="5">
        <v>4130</v>
      </c>
    </row>
    <row r="2195" spans="1:25" x14ac:dyDescent="0.3">
      <c r="A2195" s="1">
        <v>4057090</v>
      </c>
      <c r="B2195" s="1" t="s">
        <v>15</v>
      </c>
      <c r="C2195" s="2"/>
      <c r="D2195" s="4" t="s">
        <v>101</v>
      </c>
      <c r="E2195" s="4">
        <v>4057090</v>
      </c>
      <c r="F2195" s="5">
        <v>0</v>
      </c>
      <c r="G2195" s="5">
        <v>290951</v>
      </c>
      <c r="H2195" s="5">
        <v>3898</v>
      </c>
      <c r="I2195" s="5">
        <v>22578</v>
      </c>
      <c r="J2195" s="5">
        <v>41</v>
      </c>
      <c r="K2195" s="5" t="s">
        <v>33</v>
      </c>
      <c r="L2195" s="5">
        <v>317468</v>
      </c>
      <c r="M2195" s="5">
        <v>342328</v>
      </c>
      <c r="N2195" s="5">
        <v>39531</v>
      </c>
      <c r="O2195" s="5">
        <v>23388</v>
      </c>
      <c r="P2195" s="5">
        <v>1223</v>
      </c>
      <c r="Q2195" s="5" t="s">
        <v>33</v>
      </c>
      <c r="R2195" s="5" t="s">
        <v>33</v>
      </c>
      <c r="S2195" s="5">
        <v>19963</v>
      </c>
      <c r="T2195" s="5">
        <v>19406</v>
      </c>
      <c r="U2195" s="5">
        <v>7699</v>
      </c>
      <c r="V2195" s="5">
        <v>4671</v>
      </c>
      <c r="W2195" s="5">
        <v>248</v>
      </c>
      <c r="X2195" s="5">
        <v>74798</v>
      </c>
      <c r="Y2195" s="5">
        <v>3187</v>
      </c>
    </row>
    <row r="2196" spans="1:25" x14ac:dyDescent="0.3">
      <c r="A2196" s="1">
        <v>4057090</v>
      </c>
      <c r="B2196" s="1" t="s">
        <v>16</v>
      </c>
      <c r="C2196" s="2"/>
      <c r="D2196" s="4" t="s">
        <v>101</v>
      </c>
      <c r="E2196" s="4">
        <v>4057090</v>
      </c>
      <c r="F2196" s="5">
        <v>0</v>
      </c>
      <c r="G2196" s="5">
        <v>64216</v>
      </c>
      <c r="H2196" s="5">
        <v>8516</v>
      </c>
      <c r="I2196" s="5">
        <v>37882</v>
      </c>
      <c r="J2196" s="5">
        <v>366</v>
      </c>
      <c r="K2196" s="5" t="s">
        <v>33</v>
      </c>
      <c r="L2196" s="5">
        <v>110980</v>
      </c>
      <c r="M2196" s="5">
        <v>320298</v>
      </c>
      <c r="N2196" s="5">
        <v>36575</v>
      </c>
      <c r="O2196" s="5">
        <v>22919</v>
      </c>
      <c r="P2196" s="5">
        <v>1288</v>
      </c>
      <c r="Q2196" s="5" t="s">
        <v>33</v>
      </c>
      <c r="R2196" s="5" t="s">
        <v>33</v>
      </c>
      <c r="S2196" s="5">
        <v>15905</v>
      </c>
      <c r="T2196" s="5">
        <v>9439</v>
      </c>
      <c r="U2196" s="5">
        <v>11509</v>
      </c>
      <c r="V2196" s="5">
        <v>4737</v>
      </c>
      <c r="W2196" s="5">
        <v>129</v>
      </c>
      <c r="X2196" s="5">
        <v>77976</v>
      </c>
      <c r="Y2196" s="5">
        <v>2058</v>
      </c>
    </row>
    <row r="2197" spans="1:25" x14ac:dyDescent="0.3">
      <c r="A2197" s="1">
        <v>4057090</v>
      </c>
      <c r="B2197" s="1" t="s">
        <v>17</v>
      </c>
      <c r="C2197" s="2"/>
      <c r="D2197" s="4" t="s">
        <v>101</v>
      </c>
      <c r="E2197" s="4">
        <v>4057090</v>
      </c>
      <c r="F2197" s="5">
        <v>0</v>
      </c>
      <c r="G2197" s="5">
        <v>85180</v>
      </c>
      <c r="H2197" s="5">
        <v>11876</v>
      </c>
      <c r="I2197" s="5">
        <v>33257</v>
      </c>
      <c r="J2197" s="5">
        <v>912</v>
      </c>
      <c r="K2197" s="5" t="s">
        <v>33</v>
      </c>
      <c r="L2197" s="5">
        <v>131226</v>
      </c>
      <c r="M2197" s="5">
        <v>321992</v>
      </c>
      <c r="N2197" s="5">
        <v>36996</v>
      </c>
      <c r="O2197" s="5">
        <v>19853</v>
      </c>
      <c r="P2197" s="5">
        <v>1596</v>
      </c>
      <c r="Q2197" s="5" t="s">
        <v>33</v>
      </c>
      <c r="R2197" s="5" t="s">
        <v>33</v>
      </c>
      <c r="S2197" s="5">
        <v>13599</v>
      </c>
      <c r="T2197" s="5">
        <v>10541</v>
      </c>
      <c r="U2197" s="5">
        <v>9075</v>
      </c>
      <c r="V2197" s="5">
        <v>2269</v>
      </c>
      <c r="W2197" s="5">
        <v>1</v>
      </c>
      <c r="X2197" s="5">
        <v>87117</v>
      </c>
      <c r="Y2197" s="5">
        <v>163</v>
      </c>
    </row>
    <row r="2198" spans="1:25" x14ac:dyDescent="0.3">
      <c r="A2198" s="1">
        <v>4057090</v>
      </c>
      <c r="B2198" s="1" t="s">
        <v>18</v>
      </c>
      <c r="C2198" s="2"/>
      <c r="D2198" s="4" t="s">
        <v>101</v>
      </c>
      <c r="E2198" s="4">
        <v>4057090</v>
      </c>
      <c r="F2198" s="5">
        <v>0</v>
      </c>
      <c r="G2198" s="5">
        <v>113276</v>
      </c>
      <c r="H2198" s="5">
        <v>5503</v>
      </c>
      <c r="I2198" s="5">
        <v>30430</v>
      </c>
      <c r="J2198" s="5">
        <v>281</v>
      </c>
      <c r="K2198" s="5" t="s">
        <v>33</v>
      </c>
      <c r="L2198" s="5">
        <v>149490</v>
      </c>
      <c r="M2198" s="5">
        <v>280056</v>
      </c>
      <c r="N2198" s="5">
        <v>37310</v>
      </c>
      <c r="O2198" s="5">
        <v>6754</v>
      </c>
      <c r="P2198" s="5">
        <v>1405</v>
      </c>
      <c r="Q2198" s="5" t="s">
        <v>33</v>
      </c>
      <c r="R2198" s="5" t="s">
        <v>33</v>
      </c>
      <c r="S2198" s="5">
        <v>12558</v>
      </c>
      <c r="T2198" s="5">
        <v>10086</v>
      </c>
      <c r="U2198" s="5">
        <v>8700</v>
      </c>
      <c r="V2198" s="5">
        <v>1278</v>
      </c>
      <c r="W2198" s="5">
        <v>16</v>
      </c>
      <c r="X2198" s="5">
        <v>65907</v>
      </c>
      <c r="Y2198" s="5">
        <v>3545</v>
      </c>
    </row>
    <row r="2199" spans="1:25" x14ac:dyDescent="0.3">
      <c r="A2199" s="1">
        <v>4057090</v>
      </c>
      <c r="B2199" s="1" t="s">
        <v>19</v>
      </c>
      <c r="C2199" s="2"/>
      <c r="D2199" s="4" t="s">
        <v>101</v>
      </c>
      <c r="E2199" s="4">
        <v>4057090</v>
      </c>
      <c r="F2199" s="5">
        <v>0</v>
      </c>
      <c r="G2199" s="5">
        <v>26873</v>
      </c>
      <c r="H2199" s="5">
        <v>5746</v>
      </c>
      <c r="I2199" s="5">
        <v>33757</v>
      </c>
      <c r="J2199" s="5">
        <v>646</v>
      </c>
      <c r="K2199" s="5" t="s">
        <v>33</v>
      </c>
      <c r="L2199" s="5">
        <v>67022</v>
      </c>
      <c r="M2199" s="5">
        <v>297267</v>
      </c>
      <c r="N2199" s="5">
        <v>40304</v>
      </c>
      <c r="O2199" s="5">
        <v>6803</v>
      </c>
      <c r="P2199" s="5">
        <v>1533</v>
      </c>
      <c r="Q2199" s="5" t="s">
        <v>33</v>
      </c>
      <c r="R2199" s="5" t="s">
        <v>33</v>
      </c>
      <c r="S2199" s="5">
        <v>14875</v>
      </c>
      <c r="T2199" s="5">
        <v>9017</v>
      </c>
      <c r="U2199" s="5">
        <v>11053</v>
      </c>
      <c r="V2199" s="5">
        <v>1797</v>
      </c>
      <c r="W2199" s="5">
        <v>1607</v>
      </c>
      <c r="X2199" s="5">
        <v>31514</v>
      </c>
      <c r="Y2199" s="5">
        <v>6452</v>
      </c>
    </row>
    <row r="2200" spans="1:25" x14ac:dyDescent="0.3">
      <c r="A2200" s="1">
        <v>4057090</v>
      </c>
      <c r="B2200" s="1" t="s">
        <v>20</v>
      </c>
      <c r="C2200" s="2"/>
      <c r="D2200" s="4" t="s">
        <v>101</v>
      </c>
      <c r="E2200" s="4">
        <v>4057090</v>
      </c>
      <c r="F2200" s="5">
        <v>0</v>
      </c>
      <c r="G2200" s="5">
        <v>103127</v>
      </c>
      <c r="H2200" s="5">
        <v>2561</v>
      </c>
      <c r="I2200" s="5">
        <v>26562</v>
      </c>
      <c r="J2200" s="5">
        <v>1425</v>
      </c>
      <c r="K2200" s="5" t="s">
        <v>33</v>
      </c>
      <c r="L2200" s="5">
        <v>133674</v>
      </c>
      <c r="M2200" s="5">
        <v>375570</v>
      </c>
      <c r="N2200" s="5">
        <v>39701</v>
      </c>
      <c r="O2200" s="5">
        <v>6488</v>
      </c>
      <c r="P2200" s="5">
        <v>1513</v>
      </c>
      <c r="Q2200" s="5" t="s">
        <v>33</v>
      </c>
      <c r="R2200" s="5" t="s">
        <v>33</v>
      </c>
      <c r="S2200" s="5">
        <v>14523</v>
      </c>
      <c r="T2200" s="5">
        <v>8819</v>
      </c>
      <c r="U2200" s="5">
        <v>8671</v>
      </c>
      <c r="V2200" s="5">
        <v>1743</v>
      </c>
      <c r="W2200" s="5">
        <v>1842</v>
      </c>
      <c r="X2200" s="5">
        <v>42939</v>
      </c>
      <c r="Y2200" s="5">
        <v>2676</v>
      </c>
    </row>
    <row r="2201" spans="1:25" x14ac:dyDescent="0.3">
      <c r="A2201" s="1">
        <v>4057090</v>
      </c>
      <c r="B2201" s="1" t="s">
        <v>21</v>
      </c>
      <c r="C2201" s="2"/>
      <c r="D2201" s="4" t="s">
        <v>101</v>
      </c>
      <c r="E2201" s="4">
        <v>4057090</v>
      </c>
      <c r="F2201" s="5">
        <v>0</v>
      </c>
      <c r="G2201" s="5">
        <v>16371</v>
      </c>
      <c r="H2201" s="5">
        <v>5454</v>
      </c>
      <c r="I2201" s="5">
        <v>13559</v>
      </c>
      <c r="J2201" s="5">
        <v>1450</v>
      </c>
      <c r="K2201" s="5" t="s">
        <v>33</v>
      </c>
      <c r="L2201" s="5">
        <v>36833</v>
      </c>
      <c r="M2201" s="5">
        <v>255919</v>
      </c>
      <c r="N2201" s="5">
        <v>33298</v>
      </c>
      <c r="O2201" s="5">
        <v>5367</v>
      </c>
      <c r="P2201" s="5">
        <v>1501</v>
      </c>
      <c r="Q2201" s="5" t="s">
        <v>33</v>
      </c>
      <c r="R2201" s="5" t="s">
        <v>33</v>
      </c>
      <c r="S2201" s="5">
        <v>16584</v>
      </c>
      <c r="T2201" s="5">
        <v>10046</v>
      </c>
      <c r="U2201" s="5">
        <v>8264</v>
      </c>
      <c r="V2201" s="5">
        <v>1754</v>
      </c>
      <c r="W2201" s="5">
        <v>1293</v>
      </c>
      <c r="X2201" s="5">
        <v>45461</v>
      </c>
      <c r="Y2201" s="5">
        <v>2077</v>
      </c>
    </row>
    <row r="2202" spans="1:25" x14ac:dyDescent="0.3">
      <c r="A2202" s="1">
        <v>4057090</v>
      </c>
      <c r="B2202" s="1" t="s">
        <v>22</v>
      </c>
      <c r="C2202" s="2"/>
      <c r="D2202" s="4" t="s">
        <v>101</v>
      </c>
      <c r="E2202" s="4">
        <v>4057090</v>
      </c>
      <c r="F2202" s="5">
        <v>0</v>
      </c>
      <c r="G2202" s="5">
        <v>28000</v>
      </c>
      <c r="H2202" s="5">
        <v>3435</v>
      </c>
      <c r="I2202" s="5">
        <v>26122</v>
      </c>
      <c r="J2202" s="5">
        <v>2038</v>
      </c>
      <c r="K2202" s="5" t="s">
        <v>33</v>
      </c>
      <c r="L2202" s="5">
        <v>59595</v>
      </c>
      <c r="M2202" s="5">
        <v>214334</v>
      </c>
      <c r="N2202" s="5">
        <v>30796</v>
      </c>
      <c r="O2202" s="5">
        <v>3571</v>
      </c>
      <c r="P2202" s="5">
        <v>1075</v>
      </c>
      <c r="Q2202" s="5" t="s">
        <v>33</v>
      </c>
      <c r="R2202" s="5" t="s">
        <v>33</v>
      </c>
      <c r="S2202" s="5">
        <v>15524</v>
      </c>
      <c r="T2202" s="5">
        <v>8625</v>
      </c>
      <c r="U2202" s="5">
        <v>8204</v>
      </c>
      <c r="V2202" s="5">
        <v>1626</v>
      </c>
      <c r="W2202" s="5">
        <v>1004</v>
      </c>
      <c r="X2202" s="5">
        <v>38865</v>
      </c>
      <c r="Y2202" s="5">
        <v>1462</v>
      </c>
    </row>
    <row r="2203" spans="1:25" x14ac:dyDescent="0.3">
      <c r="A2203" s="1">
        <v>4057090</v>
      </c>
      <c r="B2203" s="1" t="s">
        <v>23</v>
      </c>
      <c r="C2203" s="2"/>
      <c r="D2203" s="4" t="s">
        <v>101</v>
      </c>
      <c r="E2203" s="4">
        <v>4057090</v>
      </c>
      <c r="F2203" s="5">
        <v>0</v>
      </c>
      <c r="G2203" s="5">
        <v>51896</v>
      </c>
      <c r="H2203" s="5">
        <v>3060</v>
      </c>
      <c r="I2203" s="5">
        <v>23395</v>
      </c>
      <c r="J2203" s="5">
        <v>618</v>
      </c>
      <c r="K2203" s="5" t="s">
        <v>33</v>
      </c>
      <c r="L2203" s="5">
        <v>78968</v>
      </c>
      <c r="M2203" s="5">
        <v>205611</v>
      </c>
      <c r="N2203" s="5">
        <v>36429</v>
      </c>
      <c r="O2203" s="5">
        <v>4027</v>
      </c>
      <c r="P2203" s="5">
        <v>1279</v>
      </c>
      <c r="Q2203" s="5" t="s">
        <v>33</v>
      </c>
      <c r="R2203" s="5" t="s">
        <v>33</v>
      </c>
      <c r="S2203" s="5">
        <v>14305</v>
      </c>
      <c r="T2203" s="5">
        <v>10177</v>
      </c>
      <c r="U2203" s="5">
        <v>8451</v>
      </c>
      <c r="V2203" s="5">
        <v>1756</v>
      </c>
      <c r="W2203" s="5">
        <v>849</v>
      </c>
      <c r="X2203" s="5">
        <v>40684</v>
      </c>
      <c r="Y2203" s="5">
        <v>1416</v>
      </c>
    </row>
    <row r="2204" spans="1:25" x14ac:dyDescent="0.3">
      <c r="A2204" s="1">
        <v>4057090</v>
      </c>
      <c r="B2204" s="1" t="s">
        <v>24</v>
      </c>
      <c r="C2204" s="2"/>
      <c r="D2204" s="4" t="s">
        <v>101</v>
      </c>
      <c r="E2204" s="4">
        <v>4057090</v>
      </c>
      <c r="F2204" s="5">
        <v>0</v>
      </c>
      <c r="G2204" s="5">
        <v>22141</v>
      </c>
      <c r="H2204" s="5">
        <v>2724</v>
      </c>
      <c r="I2204" s="5">
        <v>31114</v>
      </c>
      <c r="J2204" s="5">
        <v>336</v>
      </c>
      <c r="K2204" s="5" t="s">
        <v>33</v>
      </c>
      <c r="L2204" s="5">
        <v>56315</v>
      </c>
      <c r="M2204" s="5">
        <v>191369</v>
      </c>
      <c r="N2204" s="5">
        <v>35108</v>
      </c>
      <c r="O2204" s="5">
        <v>3162</v>
      </c>
      <c r="P2204" s="5">
        <v>1227</v>
      </c>
      <c r="Q2204" s="5" t="s">
        <v>33</v>
      </c>
      <c r="R2204" s="5" t="s">
        <v>33</v>
      </c>
      <c r="S2204" s="5">
        <v>14146</v>
      </c>
      <c r="T2204" s="5">
        <v>8257</v>
      </c>
      <c r="U2204" s="5">
        <v>8567</v>
      </c>
      <c r="V2204" s="5">
        <v>1524</v>
      </c>
      <c r="W2204" s="5">
        <v>842</v>
      </c>
      <c r="X2204" s="5">
        <v>37670</v>
      </c>
      <c r="Y2204" s="5">
        <v>1616</v>
      </c>
    </row>
    <row r="2205" spans="1:25" x14ac:dyDescent="0.3">
      <c r="A2205" s="1">
        <v>4057090</v>
      </c>
      <c r="B2205" s="1" t="s">
        <v>25</v>
      </c>
      <c r="C2205" s="2"/>
      <c r="D2205" s="4" t="s">
        <v>101</v>
      </c>
      <c r="E2205" s="4">
        <v>4057090</v>
      </c>
      <c r="F2205" s="5">
        <v>0</v>
      </c>
      <c r="G2205" s="5">
        <v>48086</v>
      </c>
      <c r="H2205" s="5">
        <v>3945</v>
      </c>
      <c r="I2205" s="5">
        <v>27776</v>
      </c>
      <c r="J2205" s="5">
        <v>1634</v>
      </c>
      <c r="K2205" s="5" t="s">
        <v>33</v>
      </c>
      <c r="L2205" s="5">
        <v>81441</v>
      </c>
      <c r="M2205" s="5">
        <v>190573</v>
      </c>
      <c r="N2205" s="5">
        <v>30460</v>
      </c>
      <c r="O2205" s="5">
        <v>2964</v>
      </c>
      <c r="P2205" s="5">
        <v>1392</v>
      </c>
      <c r="Q2205" s="5" t="s">
        <v>33</v>
      </c>
      <c r="R2205" s="5" t="s">
        <v>33</v>
      </c>
      <c r="S2205" s="5">
        <v>13883</v>
      </c>
      <c r="T2205" s="5">
        <v>9337</v>
      </c>
      <c r="U2205" s="5">
        <v>8198</v>
      </c>
      <c r="V2205" s="5">
        <v>1301</v>
      </c>
      <c r="W2205" s="5">
        <v>959</v>
      </c>
      <c r="X2205" s="5">
        <v>73605</v>
      </c>
      <c r="Y2205" s="5">
        <v>1823</v>
      </c>
    </row>
    <row r="2206" spans="1:25" x14ac:dyDescent="0.3">
      <c r="A2206" s="1">
        <v>4057090</v>
      </c>
      <c r="B2206" s="1" t="s">
        <v>26</v>
      </c>
      <c r="C2206" s="2"/>
      <c r="D2206" s="4" t="s">
        <v>101</v>
      </c>
      <c r="E2206" s="4">
        <v>4057090</v>
      </c>
      <c r="F2206" s="5">
        <v>0</v>
      </c>
      <c r="G2206" s="5">
        <v>10982</v>
      </c>
      <c r="H2206" s="5">
        <v>9817</v>
      </c>
      <c r="I2206" s="5">
        <v>25483</v>
      </c>
      <c r="J2206" s="5">
        <v>1640</v>
      </c>
      <c r="K2206" s="5" t="s">
        <v>33</v>
      </c>
      <c r="L2206" s="5">
        <v>47923</v>
      </c>
      <c r="M2206" s="5">
        <v>204197</v>
      </c>
      <c r="N2206" s="5">
        <v>29838</v>
      </c>
      <c r="O2206" s="5">
        <v>3111</v>
      </c>
      <c r="P2206" s="5">
        <v>1423</v>
      </c>
      <c r="Q2206" s="5" t="s">
        <v>33</v>
      </c>
      <c r="R2206" s="5" t="s">
        <v>33</v>
      </c>
      <c r="S2206" s="5">
        <v>13238</v>
      </c>
      <c r="T2206" s="5">
        <v>9284</v>
      </c>
      <c r="U2206" s="5">
        <v>7906</v>
      </c>
      <c r="V2206" s="5">
        <v>903</v>
      </c>
      <c r="W2206" s="5">
        <v>1015</v>
      </c>
      <c r="X2206" s="5">
        <v>44027</v>
      </c>
      <c r="Y2206" s="5">
        <v>2113</v>
      </c>
    </row>
    <row r="2207" spans="1:25" x14ac:dyDescent="0.3">
      <c r="A2207" s="1">
        <v>4057090</v>
      </c>
      <c r="B2207" s="1" t="s">
        <v>27</v>
      </c>
      <c r="C2207" s="2"/>
      <c r="D2207" s="4" t="s">
        <v>101</v>
      </c>
      <c r="E2207" s="4">
        <v>4057090</v>
      </c>
      <c r="F2207" s="5">
        <v>0</v>
      </c>
      <c r="G2207" s="5">
        <v>8242</v>
      </c>
      <c r="H2207" s="5">
        <v>2957</v>
      </c>
      <c r="I2207" s="5">
        <v>29804</v>
      </c>
      <c r="J2207" s="5">
        <v>3729</v>
      </c>
      <c r="K2207" s="5" t="s">
        <v>33</v>
      </c>
      <c r="L2207" s="5">
        <v>44731</v>
      </c>
      <c r="M2207" s="5">
        <v>179483</v>
      </c>
      <c r="N2207" s="5">
        <v>28251</v>
      </c>
      <c r="O2207" s="5">
        <v>3317</v>
      </c>
      <c r="P2207" s="5">
        <v>1336</v>
      </c>
      <c r="Q2207" s="5" t="s">
        <v>33</v>
      </c>
      <c r="R2207" s="5" t="s">
        <v>33</v>
      </c>
      <c r="S2207" s="5">
        <v>13303</v>
      </c>
      <c r="T2207" s="5">
        <v>9378</v>
      </c>
      <c r="U2207" s="5">
        <v>7294</v>
      </c>
      <c r="V2207" s="5">
        <v>750</v>
      </c>
      <c r="W2207" s="5">
        <v>999</v>
      </c>
      <c r="X2207" s="5">
        <v>41173</v>
      </c>
      <c r="Y2207" s="5">
        <v>1893</v>
      </c>
    </row>
    <row r="2208" spans="1:25" x14ac:dyDescent="0.3">
      <c r="A2208" s="1">
        <v>4057090</v>
      </c>
      <c r="B2208" s="1" t="s">
        <v>28</v>
      </c>
      <c r="C2208" s="2"/>
      <c r="D2208" s="4" t="s">
        <v>101</v>
      </c>
      <c r="E2208" s="4">
        <v>4057090</v>
      </c>
      <c r="F2208" s="5">
        <v>0</v>
      </c>
      <c r="G2208" s="5">
        <v>21564</v>
      </c>
      <c r="H2208" s="5">
        <v>3685</v>
      </c>
      <c r="I2208" s="5">
        <v>27369</v>
      </c>
      <c r="J2208" s="5">
        <v>180</v>
      </c>
      <c r="K2208" s="5" t="s">
        <v>33</v>
      </c>
      <c r="L2208" s="5">
        <v>52798</v>
      </c>
      <c r="M2208" s="5">
        <v>179781</v>
      </c>
      <c r="N2208" s="5">
        <v>30842</v>
      </c>
      <c r="O2208" s="5">
        <v>3522</v>
      </c>
      <c r="P2208" s="5">
        <v>1212</v>
      </c>
      <c r="Q2208" s="5" t="s">
        <v>33</v>
      </c>
      <c r="R2208" s="5" t="s">
        <v>33</v>
      </c>
      <c r="S2208" s="5">
        <v>14350</v>
      </c>
      <c r="T2208" s="5">
        <v>8424</v>
      </c>
      <c r="U2208" s="5">
        <v>7087</v>
      </c>
      <c r="V2208" s="5">
        <v>672</v>
      </c>
      <c r="W2208" s="5">
        <v>1156</v>
      </c>
      <c r="X2208" s="5">
        <v>34407</v>
      </c>
      <c r="Y2208" s="5">
        <v>1681</v>
      </c>
    </row>
    <row r="2209" spans="1:25" x14ac:dyDescent="0.3">
      <c r="A2209" s="1">
        <v>4057090</v>
      </c>
      <c r="B2209" s="1" t="s">
        <v>29</v>
      </c>
      <c r="C2209" s="2"/>
      <c r="D2209" s="4" t="s">
        <v>101</v>
      </c>
      <c r="E2209" s="4">
        <v>4057090</v>
      </c>
      <c r="F2209" s="5">
        <v>0</v>
      </c>
      <c r="G2209" s="5">
        <v>534393</v>
      </c>
      <c r="H2209" s="5">
        <v>15907</v>
      </c>
      <c r="I2209" s="5">
        <v>22347</v>
      </c>
      <c r="J2209" s="5">
        <v>334</v>
      </c>
      <c r="K2209" s="5" t="s">
        <v>33</v>
      </c>
      <c r="L2209" s="5">
        <v>572981</v>
      </c>
      <c r="M2209" s="5">
        <v>185304</v>
      </c>
      <c r="N2209" s="5">
        <v>27029</v>
      </c>
      <c r="O2209" s="5">
        <v>3028</v>
      </c>
      <c r="P2209" s="5">
        <v>1248</v>
      </c>
      <c r="Q2209" s="5" t="s">
        <v>33</v>
      </c>
      <c r="R2209" s="5" t="s">
        <v>33</v>
      </c>
      <c r="S2209" s="5">
        <v>15262</v>
      </c>
      <c r="T2209" s="5">
        <v>11015</v>
      </c>
      <c r="U2209" s="5">
        <v>6516</v>
      </c>
      <c r="V2209" s="5">
        <v>842</v>
      </c>
      <c r="W2209" s="5">
        <v>742</v>
      </c>
      <c r="X2209" s="5">
        <v>34681</v>
      </c>
      <c r="Y2209" s="5">
        <v>1788</v>
      </c>
    </row>
    <row r="2210" spans="1:25" x14ac:dyDescent="0.3">
      <c r="A2210" s="1">
        <v>4057090</v>
      </c>
      <c r="B2210" s="1" t="s">
        <v>30</v>
      </c>
      <c r="C2210" s="2"/>
      <c r="D2210" s="4" t="s">
        <v>101</v>
      </c>
      <c r="E2210" s="4">
        <v>4057090</v>
      </c>
      <c r="F2210" s="5">
        <v>0</v>
      </c>
      <c r="G2210" s="5">
        <v>2684</v>
      </c>
      <c r="H2210" s="5">
        <v>1374</v>
      </c>
      <c r="I2210" s="5">
        <v>23403</v>
      </c>
      <c r="J2210" s="5">
        <v>128</v>
      </c>
      <c r="K2210" s="5" t="s">
        <v>33</v>
      </c>
      <c r="L2210" s="5">
        <v>27590</v>
      </c>
      <c r="M2210" s="5">
        <v>159628</v>
      </c>
      <c r="N2210" s="5">
        <v>28888</v>
      </c>
      <c r="O2210" s="5">
        <v>4314</v>
      </c>
      <c r="P2210" s="5">
        <v>1385</v>
      </c>
      <c r="Q2210" s="5" t="s">
        <v>33</v>
      </c>
      <c r="R2210" s="5" t="s">
        <v>33</v>
      </c>
      <c r="S2210" s="5">
        <v>16214</v>
      </c>
      <c r="T2210" s="5">
        <v>11892</v>
      </c>
      <c r="U2210" s="5">
        <v>6662</v>
      </c>
      <c r="V2210" s="5">
        <v>1242</v>
      </c>
      <c r="W2210" s="5">
        <v>345</v>
      </c>
      <c r="X2210" s="5">
        <v>36905</v>
      </c>
      <c r="Y2210" s="5">
        <v>2269</v>
      </c>
    </row>
    <row r="2211" spans="1:25" x14ac:dyDescent="0.3">
      <c r="A2211" s="1">
        <v>4057090</v>
      </c>
      <c r="B2211" s="1" t="s">
        <v>31</v>
      </c>
      <c r="C2211" s="2"/>
      <c r="D2211" s="4" t="s">
        <v>101</v>
      </c>
      <c r="E2211" s="4">
        <v>4057090</v>
      </c>
      <c r="F2211" s="5">
        <v>0</v>
      </c>
      <c r="G2211" s="5">
        <v>22827</v>
      </c>
      <c r="H2211" s="5">
        <v>3079</v>
      </c>
      <c r="I2211" s="5">
        <v>18554</v>
      </c>
      <c r="J2211" s="5">
        <v>250</v>
      </c>
      <c r="K2211" s="5" t="s">
        <v>33</v>
      </c>
      <c r="L2211" s="5">
        <v>44710</v>
      </c>
      <c r="M2211" s="5">
        <v>160683</v>
      </c>
      <c r="N2211" s="5">
        <v>29953</v>
      </c>
      <c r="O2211" s="5">
        <v>3830</v>
      </c>
      <c r="P2211" s="5">
        <v>1774</v>
      </c>
      <c r="Q2211" s="5" t="s">
        <v>33</v>
      </c>
      <c r="R2211" s="5" t="s">
        <v>33</v>
      </c>
      <c r="S2211" s="5">
        <v>16951</v>
      </c>
      <c r="T2211" s="5">
        <v>11430</v>
      </c>
      <c r="U2211" s="5">
        <v>7345</v>
      </c>
      <c r="V2211" s="5">
        <v>1095</v>
      </c>
      <c r="W2211" s="5">
        <v>192</v>
      </c>
      <c r="X2211" s="5">
        <v>27077</v>
      </c>
      <c r="Y2211" s="5">
        <v>1482</v>
      </c>
    </row>
    <row r="2212" spans="1:25" x14ac:dyDescent="0.3">
      <c r="A2212" s="1">
        <v>4008754</v>
      </c>
      <c r="B2212" s="1" t="s">
        <v>0</v>
      </c>
      <c r="C2212" s="2"/>
      <c r="D2212" s="4" t="s">
        <v>102</v>
      </c>
      <c r="E2212" s="4">
        <v>4008754</v>
      </c>
      <c r="F2212" s="5">
        <v>0</v>
      </c>
      <c r="G2212" s="5">
        <v>111902</v>
      </c>
      <c r="H2212" s="5">
        <v>0</v>
      </c>
      <c r="I2212" s="5">
        <v>42369</v>
      </c>
      <c r="J2212" s="5">
        <v>982</v>
      </c>
      <c r="K2212" s="5">
        <v>0</v>
      </c>
      <c r="L2212" s="5">
        <v>155253</v>
      </c>
      <c r="M2212" s="5">
        <v>120026</v>
      </c>
      <c r="N2212" s="5">
        <v>10302</v>
      </c>
      <c r="O2212" s="5">
        <v>39752</v>
      </c>
      <c r="P2212" s="5">
        <v>-2</v>
      </c>
      <c r="Q2212" s="5">
        <v>656</v>
      </c>
      <c r="R2212" s="5">
        <v>0</v>
      </c>
      <c r="S2212" s="5">
        <v>10161</v>
      </c>
      <c r="T2212" s="5">
        <v>6020</v>
      </c>
      <c r="U2212" s="5">
        <v>7419</v>
      </c>
      <c r="V2212" s="5">
        <v>9713</v>
      </c>
      <c r="W2212" s="5">
        <v>616</v>
      </c>
      <c r="X2212" s="5">
        <v>37173</v>
      </c>
      <c r="Y2212" s="5">
        <v>684</v>
      </c>
    </row>
    <row r="2213" spans="1:25" x14ac:dyDescent="0.3">
      <c r="A2213" s="1">
        <v>4008754</v>
      </c>
      <c r="B2213" s="1" t="s">
        <v>1</v>
      </c>
      <c r="C2213" s="2"/>
      <c r="D2213" s="4" t="s">
        <v>102</v>
      </c>
      <c r="E2213" s="4">
        <v>4008754</v>
      </c>
      <c r="F2213" s="5">
        <v>0</v>
      </c>
      <c r="G2213" s="5">
        <v>66365</v>
      </c>
      <c r="H2213" s="5">
        <v>0</v>
      </c>
      <c r="I2213" s="5">
        <v>38833</v>
      </c>
      <c r="J2213" s="5">
        <v>550</v>
      </c>
      <c r="K2213" s="5">
        <v>0</v>
      </c>
      <c r="L2213" s="5">
        <v>105748</v>
      </c>
      <c r="M2213" s="5">
        <v>132534</v>
      </c>
      <c r="N2213" s="5">
        <v>9221</v>
      </c>
      <c r="O2213" s="5">
        <v>39434</v>
      </c>
      <c r="P2213" s="5">
        <v>1</v>
      </c>
      <c r="Q2213" s="5">
        <v>684</v>
      </c>
      <c r="R2213" s="5">
        <v>0</v>
      </c>
      <c r="S2213" s="5">
        <v>8443</v>
      </c>
      <c r="T2213" s="5">
        <v>6234</v>
      </c>
      <c r="U2213" s="5">
        <v>7204</v>
      </c>
      <c r="V2213" s="5">
        <v>8616</v>
      </c>
      <c r="W2213" s="5">
        <v>304</v>
      </c>
      <c r="X2213" s="5">
        <v>32689</v>
      </c>
      <c r="Y2213" s="5">
        <v>372</v>
      </c>
    </row>
    <row r="2214" spans="1:25" x14ac:dyDescent="0.3">
      <c r="A2214" s="1">
        <v>4008754</v>
      </c>
      <c r="B2214" s="1" t="s">
        <v>2</v>
      </c>
      <c r="C2214" s="2"/>
      <c r="D2214" s="4" t="s">
        <v>102</v>
      </c>
      <c r="E2214" s="4">
        <v>4008754</v>
      </c>
      <c r="F2214" s="5">
        <v>0</v>
      </c>
      <c r="G2214" s="5">
        <v>22698</v>
      </c>
      <c r="H2214" s="5">
        <v>0</v>
      </c>
      <c r="I2214" s="5">
        <v>37800</v>
      </c>
      <c r="J2214" s="5">
        <v>860</v>
      </c>
      <c r="K2214" s="5">
        <v>0</v>
      </c>
      <c r="L2214" s="5">
        <v>61358</v>
      </c>
      <c r="M2214" s="5">
        <v>135988</v>
      </c>
      <c r="N2214" s="5">
        <v>8520</v>
      </c>
      <c r="O2214" s="5">
        <v>41610</v>
      </c>
      <c r="P2214" s="5">
        <v>0</v>
      </c>
      <c r="Q2214" s="5">
        <v>621</v>
      </c>
      <c r="R2214" s="5">
        <v>0</v>
      </c>
      <c r="S2214" s="5">
        <v>8066</v>
      </c>
      <c r="T2214" s="5">
        <v>6229</v>
      </c>
      <c r="U2214" s="5">
        <v>7946</v>
      </c>
      <c r="V2214" s="5">
        <v>8579</v>
      </c>
      <c r="W2214" s="5">
        <v>252</v>
      </c>
      <c r="X2214" s="5">
        <v>33478</v>
      </c>
      <c r="Y2214" s="5">
        <v>333</v>
      </c>
    </row>
    <row r="2215" spans="1:25" x14ac:dyDescent="0.3">
      <c r="A2215" s="1">
        <v>4008754</v>
      </c>
      <c r="B2215" s="1" t="s">
        <v>3</v>
      </c>
      <c r="C2215" s="2"/>
      <c r="D2215" s="4" t="s">
        <v>102</v>
      </c>
      <c r="E2215" s="4">
        <v>4008754</v>
      </c>
      <c r="F2215" s="5">
        <v>0</v>
      </c>
      <c r="G2215" s="5">
        <v>22858</v>
      </c>
      <c r="H2215" s="5">
        <v>0</v>
      </c>
      <c r="I2215" s="5">
        <v>35044</v>
      </c>
      <c r="J2215" s="5">
        <v>476</v>
      </c>
      <c r="K2215" s="5">
        <v>0</v>
      </c>
      <c r="L2215" s="5">
        <v>58378</v>
      </c>
      <c r="M2215" s="5">
        <v>144853</v>
      </c>
      <c r="N2215" s="5">
        <v>8496</v>
      </c>
      <c r="O2215" s="5">
        <v>36422</v>
      </c>
      <c r="P2215" s="5">
        <v>0</v>
      </c>
      <c r="Q2215" s="5">
        <v>608</v>
      </c>
      <c r="R2215" s="5">
        <v>0</v>
      </c>
      <c r="S2215" s="5">
        <v>8172</v>
      </c>
      <c r="T2215" s="5">
        <v>6472</v>
      </c>
      <c r="U2215" s="5">
        <v>6252</v>
      </c>
      <c r="V2215" s="5">
        <v>8235</v>
      </c>
      <c r="W2215" s="5">
        <v>263</v>
      </c>
      <c r="X2215" s="5">
        <v>34117</v>
      </c>
      <c r="Y2215" s="5">
        <v>423</v>
      </c>
    </row>
    <row r="2216" spans="1:25" x14ac:dyDescent="0.3">
      <c r="A2216" s="1">
        <v>4008754</v>
      </c>
      <c r="B2216" s="1" t="s">
        <v>4</v>
      </c>
      <c r="C2216" s="2"/>
      <c r="D2216" s="4" t="s">
        <v>102</v>
      </c>
      <c r="E2216" s="4">
        <v>4008754</v>
      </c>
      <c r="F2216" s="5">
        <v>0</v>
      </c>
      <c r="G2216" s="5">
        <v>13323</v>
      </c>
      <c r="H2216" s="5">
        <v>0</v>
      </c>
      <c r="I2216" s="5">
        <v>27493</v>
      </c>
      <c r="J2216" s="5">
        <v>569</v>
      </c>
      <c r="K2216" s="5">
        <v>0</v>
      </c>
      <c r="L2216" s="5">
        <v>41385</v>
      </c>
      <c r="M2216" s="5">
        <v>159380</v>
      </c>
      <c r="N2216" s="5">
        <v>7851</v>
      </c>
      <c r="O2216" s="5">
        <v>36332</v>
      </c>
      <c r="P2216" s="5">
        <v>0</v>
      </c>
      <c r="Q2216" s="5">
        <v>561</v>
      </c>
      <c r="R2216" s="5">
        <v>0</v>
      </c>
      <c r="S2216" s="5">
        <v>8142</v>
      </c>
      <c r="T2216" s="5">
        <v>5999</v>
      </c>
      <c r="U2216" s="5">
        <v>5369</v>
      </c>
      <c r="V2216" s="5">
        <v>8158</v>
      </c>
      <c r="W2216" s="5">
        <v>214</v>
      </c>
      <c r="X2216" s="5">
        <v>33929</v>
      </c>
      <c r="Y2216" s="5">
        <v>443</v>
      </c>
    </row>
    <row r="2217" spans="1:25" x14ac:dyDescent="0.3">
      <c r="A2217" s="1">
        <v>4008754</v>
      </c>
      <c r="B2217" s="1" t="s">
        <v>5</v>
      </c>
      <c r="C2217" s="2"/>
      <c r="D2217" s="4" t="s">
        <v>102</v>
      </c>
      <c r="E2217" s="4">
        <v>4008754</v>
      </c>
      <c r="F2217" s="5">
        <v>0</v>
      </c>
      <c r="G2217" s="5">
        <v>147238</v>
      </c>
      <c r="H2217" s="5">
        <v>0</v>
      </c>
      <c r="I2217" s="5">
        <v>35040</v>
      </c>
      <c r="J2217" s="5">
        <v>213</v>
      </c>
      <c r="K2217" s="5">
        <v>0</v>
      </c>
      <c r="L2217" s="5">
        <v>182492</v>
      </c>
      <c r="M2217" s="5">
        <v>134984</v>
      </c>
      <c r="N2217" s="5">
        <v>11822</v>
      </c>
      <c r="O2217" s="5">
        <v>33146</v>
      </c>
      <c r="P2217" s="5">
        <v>0</v>
      </c>
      <c r="Q2217" s="5">
        <v>475</v>
      </c>
      <c r="R2217" s="5">
        <v>0</v>
      </c>
      <c r="S2217" s="5">
        <v>7897</v>
      </c>
      <c r="T2217" s="5">
        <v>6202</v>
      </c>
      <c r="U2217" s="5">
        <v>6868</v>
      </c>
      <c r="V2217" s="5">
        <v>7671</v>
      </c>
      <c r="W2217" s="5">
        <v>187</v>
      </c>
      <c r="X2217" s="5">
        <v>32265</v>
      </c>
      <c r="Y2217" s="5">
        <v>612</v>
      </c>
    </row>
    <row r="2218" spans="1:25" x14ac:dyDescent="0.3">
      <c r="A2218" s="1">
        <v>4008754</v>
      </c>
      <c r="B2218" s="1" t="s">
        <v>6</v>
      </c>
      <c r="C2218" s="2"/>
      <c r="D2218" s="4" t="s">
        <v>102</v>
      </c>
      <c r="E2218" s="4">
        <v>4008754</v>
      </c>
      <c r="F2218" s="5">
        <v>0</v>
      </c>
      <c r="G2218" s="5">
        <v>7367</v>
      </c>
      <c r="H2218" s="5">
        <v>0</v>
      </c>
      <c r="I2218" s="5">
        <v>41569</v>
      </c>
      <c r="J2218" s="5">
        <v>393</v>
      </c>
      <c r="K2218" s="5">
        <v>0</v>
      </c>
      <c r="L2218" s="5">
        <v>49328</v>
      </c>
      <c r="M2218" s="5">
        <v>149414</v>
      </c>
      <c r="N2218" s="5">
        <v>10735</v>
      </c>
      <c r="O2218" s="5">
        <v>33059</v>
      </c>
      <c r="P2218" s="5">
        <v>0</v>
      </c>
      <c r="Q2218" s="5">
        <v>682</v>
      </c>
      <c r="R2218" s="5">
        <v>0</v>
      </c>
      <c r="S2218" s="5">
        <v>8318</v>
      </c>
      <c r="T2218" s="5">
        <v>6438</v>
      </c>
      <c r="U2218" s="5">
        <v>7051</v>
      </c>
      <c r="V2218" s="5">
        <v>8458</v>
      </c>
      <c r="W2218" s="5">
        <v>223</v>
      </c>
      <c r="X2218" s="5">
        <v>37918</v>
      </c>
      <c r="Y2218" s="5">
        <v>814</v>
      </c>
    </row>
    <row r="2219" spans="1:25" x14ac:dyDescent="0.3">
      <c r="A2219" s="1">
        <v>4008754</v>
      </c>
      <c r="B2219" s="1" t="s">
        <v>7</v>
      </c>
      <c r="C2219" s="2"/>
      <c r="D2219" s="4" t="s">
        <v>102</v>
      </c>
      <c r="E2219" s="4">
        <v>4008754</v>
      </c>
      <c r="F2219" s="5">
        <v>0</v>
      </c>
      <c r="G2219" s="5">
        <v>5003</v>
      </c>
      <c r="H2219" s="5">
        <v>0</v>
      </c>
      <c r="I2219" s="5">
        <v>27156</v>
      </c>
      <c r="J2219" s="5">
        <v>352</v>
      </c>
      <c r="K2219" s="5">
        <v>0</v>
      </c>
      <c r="L2219" s="5">
        <v>32511</v>
      </c>
      <c r="M2219" s="5">
        <v>142659</v>
      </c>
      <c r="N2219" s="5">
        <v>8822</v>
      </c>
      <c r="O2219" s="5">
        <v>29701</v>
      </c>
      <c r="P2219" s="5">
        <v>6</v>
      </c>
      <c r="Q2219" s="5">
        <v>662</v>
      </c>
      <c r="R2219" s="5">
        <v>0</v>
      </c>
      <c r="S2219" s="5">
        <v>7774</v>
      </c>
      <c r="T2219" s="5">
        <v>5959</v>
      </c>
      <c r="U2219" s="5">
        <v>6894</v>
      </c>
      <c r="V2219" s="5">
        <v>9264</v>
      </c>
      <c r="W2219" s="5">
        <v>207</v>
      </c>
      <c r="X2219" s="5">
        <v>41518</v>
      </c>
      <c r="Y2219" s="5">
        <v>844</v>
      </c>
    </row>
    <row r="2220" spans="1:25" x14ac:dyDescent="0.3">
      <c r="A2220" s="1">
        <v>4008754</v>
      </c>
      <c r="B2220" s="1" t="s">
        <v>8</v>
      </c>
      <c r="C2220" s="2"/>
      <c r="D2220" s="4" t="s">
        <v>102</v>
      </c>
      <c r="E2220" s="4">
        <v>4008754</v>
      </c>
      <c r="F2220" s="5">
        <v>0</v>
      </c>
      <c r="G2220" s="5">
        <v>9270</v>
      </c>
      <c r="H2220" s="5">
        <v>0</v>
      </c>
      <c r="I2220" s="5">
        <v>40348</v>
      </c>
      <c r="J2220" s="5">
        <v>650</v>
      </c>
      <c r="K2220" s="5">
        <v>0</v>
      </c>
      <c r="L2220" s="5">
        <v>50268</v>
      </c>
      <c r="M2220" s="5">
        <v>136910</v>
      </c>
      <c r="N2220" s="5">
        <v>9817</v>
      </c>
      <c r="O2220" s="5">
        <v>29075</v>
      </c>
      <c r="P2220" s="5">
        <v>12</v>
      </c>
      <c r="Q2220" s="5">
        <v>749</v>
      </c>
      <c r="R2220" s="5">
        <v>0</v>
      </c>
      <c r="S2220" s="5">
        <v>7748</v>
      </c>
      <c r="T2220" s="5">
        <v>5792</v>
      </c>
      <c r="U2220" s="5">
        <v>6816</v>
      </c>
      <c r="V2220" s="5">
        <v>8335</v>
      </c>
      <c r="W2220" s="5">
        <v>184</v>
      </c>
      <c r="X2220" s="5">
        <v>36621</v>
      </c>
      <c r="Y2220" s="5">
        <v>1122</v>
      </c>
    </row>
    <row r="2221" spans="1:25" x14ac:dyDescent="0.3">
      <c r="A2221" s="1">
        <v>4008754</v>
      </c>
      <c r="B2221" s="1" t="s">
        <v>9</v>
      </c>
      <c r="C2221" s="2"/>
      <c r="D2221" s="4" t="s">
        <v>102</v>
      </c>
      <c r="E2221" s="4">
        <v>4008754</v>
      </c>
      <c r="F2221" s="5">
        <v>0</v>
      </c>
      <c r="G2221" s="5">
        <v>8030</v>
      </c>
      <c r="H2221" s="5">
        <v>0</v>
      </c>
      <c r="I2221" s="5">
        <v>26949</v>
      </c>
      <c r="J2221" s="5">
        <v>502</v>
      </c>
      <c r="K2221" s="5">
        <v>0</v>
      </c>
      <c r="L2221" s="5">
        <v>35480</v>
      </c>
      <c r="M2221" s="5">
        <v>136730</v>
      </c>
      <c r="N2221" s="5">
        <v>9501</v>
      </c>
      <c r="O2221" s="5">
        <v>29711</v>
      </c>
      <c r="P2221" s="5">
        <v>4</v>
      </c>
      <c r="Q2221" s="5">
        <v>742</v>
      </c>
      <c r="R2221" s="5">
        <v>0</v>
      </c>
      <c r="S2221" s="5">
        <v>7069</v>
      </c>
      <c r="T2221" s="5">
        <v>5730</v>
      </c>
      <c r="U2221" s="5">
        <v>6975</v>
      </c>
      <c r="V2221" s="5">
        <v>8562</v>
      </c>
      <c r="W2221" s="5">
        <v>168</v>
      </c>
      <c r="X2221" s="5">
        <v>36671</v>
      </c>
      <c r="Y2221" s="5">
        <v>948</v>
      </c>
    </row>
    <row r="2222" spans="1:25" x14ac:dyDescent="0.3">
      <c r="A2222" s="1">
        <v>4008754</v>
      </c>
      <c r="B2222" s="1" t="s">
        <v>10</v>
      </c>
      <c r="C2222" s="2"/>
      <c r="D2222" s="4" t="s">
        <v>102</v>
      </c>
      <c r="E2222" s="4">
        <v>4008754</v>
      </c>
      <c r="F2222" s="5">
        <v>0</v>
      </c>
      <c r="G2222" s="5">
        <v>3602</v>
      </c>
      <c r="H2222" s="5">
        <v>0</v>
      </c>
      <c r="I2222" s="5">
        <v>34538</v>
      </c>
      <c r="J2222" s="5">
        <v>294</v>
      </c>
      <c r="K2222" s="5">
        <v>0</v>
      </c>
      <c r="L2222" s="5">
        <v>38435</v>
      </c>
      <c r="M2222" s="5">
        <v>143921</v>
      </c>
      <c r="N2222" s="5">
        <v>9030</v>
      </c>
      <c r="O2222" s="5">
        <v>24863</v>
      </c>
      <c r="P2222" s="5">
        <v>21</v>
      </c>
      <c r="Q2222" s="5">
        <v>734</v>
      </c>
      <c r="R2222" s="5">
        <v>0</v>
      </c>
      <c r="S2222" s="5">
        <v>6295</v>
      </c>
      <c r="T2222" s="5">
        <v>5130</v>
      </c>
      <c r="U2222" s="5">
        <v>6709</v>
      </c>
      <c r="V2222" s="5">
        <v>8563</v>
      </c>
      <c r="W2222" s="5">
        <v>186</v>
      </c>
      <c r="X2222" s="5">
        <v>30673</v>
      </c>
      <c r="Y2222" s="5">
        <v>833</v>
      </c>
    </row>
    <row r="2223" spans="1:25" x14ac:dyDescent="0.3">
      <c r="A2223" s="1">
        <v>4008754</v>
      </c>
      <c r="B2223" s="1" t="s">
        <v>11</v>
      </c>
      <c r="C2223" s="2"/>
      <c r="D2223" s="4" t="s">
        <v>102</v>
      </c>
      <c r="E2223" s="4">
        <v>4008754</v>
      </c>
      <c r="F2223" s="5">
        <v>0</v>
      </c>
      <c r="G2223" s="5">
        <v>65750</v>
      </c>
      <c r="H2223" s="5">
        <v>0</v>
      </c>
      <c r="I2223" s="5">
        <v>18450</v>
      </c>
      <c r="J2223" s="5">
        <v>386</v>
      </c>
      <c r="K2223" s="5">
        <v>0</v>
      </c>
      <c r="L2223" s="5">
        <v>84586</v>
      </c>
      <c r="M2223" s="5">
        <v>167498</v>
      </c>
      <c r="N2223" s="5">
        <v>9884</v>
      </c>
      <c r="O2223" s="5">
        <v>24086</v>
      </c>
      <c r="P2223" s="5">
        <v>0</v>
      </c>
      <c r="Q2223" s="5">
        <v>0</v>
      </c>
      <c r="R2223" s="5">
        <v>0</v>
      </c>
      <c r="S2223" s="5">
        <v>6564</v>
      </c>
      <c r="T2223" s="5">
        <v>6450</v>
      </c>
      <c r="U2223" s="5">
        <v>7304</v>
      </c>
      <c r="V2223" s="5">
        <v>8657</v>
      </c>
      <c r="W2223" s="5">
        <v>209</v>
      </c>
      <c r="X2223" s="5">
        <v>30718</v>
      </c>
      <c r="Y2223" s="5">
        <v>906</v>
      </c>
    </row>
    <row r="2224" spans="1:25" x14ac:dyDescent="0.3">
      <c r="A2224" s="1">
        <v>4008754</v>
      </c>
      <c r="B2224" s="1" t="s">
        <v>12</v>
      </c>
      <c r="C2224" s="2"/>
      <c r="D2224" s="4" t="s">
        <v>102</v>
      </c>
      <c r="E2224" s="4">
        <v>4008754</v>
      </c>
      <c r="F2224" s="5">
        <v>0</v>
      </c>
      <c r="G2224" s="5">
        <v>9155</v>
      </c>
      <c r="H2224" s="5">
        <v>0</v>
      </c>
      <c r="I2224" s="5">
        <v>20160</v>
      </c>
      <c r="J2224" s="5">
        <v>474</v>
      </c>
      <c r="K2224" s="5">
        <v>0</v>
      </c>
      <c r="L2224" s="5">
        <v>29789</v>
      </c>
      <c r="M2224" s="5">
        <v>160866</v>
      </c>
      <c r="N2224" s="5">
        <v>8696</v>
      </c>
      <c r="O2224" s="5">
        <v>19814</v>
      </c>
      <c r="P2224" s="5">
        <v>0</v>
      </c>
      <c r="Q2224" s="5">
        <v>0</v>
      </c>
      <c r="R2224" s="5">
        <v>0</v>
      </c>
      <c r="S2224" s="5">
        <v>6258</v>
      </c>
      <c r="T2224" s="5">
        <v>6055</v>
      </c>
      <c r="U2224" s="5">
        <v>6818</v>
      </c>
      <c r="V2224" s="5">
        <v>4212</v>
      </c>
      <c r="W2224" s="5">
        <v>243</v>
      </c>
      <c r="X2224" s="5">
        <v>28966</v>
      </c>
      <c r="Y2224" s="5">
        <v>751</v>
      </c>
    </row>
    <row r="2225" spans="1:25" x14ac:dyDescent="0.3">
      <c r="A2225" s="1">
        <v>4008754</v>
      </c>
      <c r="B2225" s="1" t="s">
        <v>13</v>
      </c>
      <c r="C2225" s="2"/>
      <c r="D2225" s="4" t="s">
        <v>102</v>
      </c>
      <c r="E2225" s="4">
        <v>4008754</v>
      </c>
      <c r="F2225" s="5">
        <v>0</v>
      </c>
      <c r="G2225" s="5">
        <v>9914</v>
      </c>
      <c r="H2225" s="5">
        <v>0</v>
      </c>
      <c r="I2225" s="5">
        <v>27870</v>
      </c>
      <c r="J2225" s="5">
        <v>195</v>
      </c>
      <c r="K2225" s="5">
        <v>0</v>
      </c>
      <c r="L2225" s="5">
        <v>37979</v>
      </c>
      <c r="M2225" s="5">
        <v>153711</v>
      </c>
      <c r="N2225" s="5">
        <v>8671</v>
      </c>
      <c r="O2225" s="5">
        <v>19902</v>
      </c>
      <c r="P2225" s="5">
        <v>0</v>
      </c>
      <c r="Q2225" s="5">
        <v>0</v>
      </c>
      <c r="R2225" s="5">
        <v>0</v>
      </c>
      <c r="S2225" s="5">
        <v>5950</v>
      </c>
      <c r="T2225" s="5">
        <v>5323</v>
      </c>
      <c r="U2225" s="5">
        <v>6650</v>
      </c>
      <c r="V2225" s="5">
        <v>4196</v>
      </c>
      <c r="W2225" s="5">
        <v>249</v>
      </c>
      <c r="X2225" s="5">
        <v>28227</v>
      </c>
      <c r="Y2225" s="5">
        <v>671</v>
      </c>
    </row>
    <row r="2226" spans="1:25" x14ac:dyDescent="0.3">
      <c r="A2226" s="1">
        <v>4008754</v>
      </c>
      <c r="B2226" s="1" t="s">
        <v>14</v>
      </c>
      <c r="C2226" s="2"/>
      <c r="D2226" s="4" t="s">
        <v>102</v>
      </c>
      <c r="E2226" s="4">
        <v>4008754</v>
      </c>
      <c r="F2226" s="5">
        <v>0</v>
      </c>
      <c r="G2226" s="5">
        <v>14843</v>
      </c>
      <c r="H2226" s="5">
        <v>147</v>
      </c>
      <c r="I2226" s="5">
        <v>26477</v>
      </c>
      <c r="J2226" s="5">
        <v>423</v>
      </c>
      <c r="K2226" s="5" t="s">
        <v>33</v>
      </c>
      <c r="L2226" s="5">
        <v>41890</v>
      </c>
      <c r="M2226" s="5">
        <v>161542</v>
      </c>
      <c r="N2226" s="5">
        <v>8684</v>
      </c>
      <c r="O2226" s="5">
        <v>20130</v>
      </c>
      <c r="P2226" s="5">
        <v>0</v>
      </c>
      <c r="Q2226" s="5" t="s">
        <v>33</v>
      </c>
      <c r="R2226" s="5" t="s">
        <v>33</v>
      </c>
      <c r="S2226" s="5">
        <v>5479</v>
      </c>
      <c r="T2226" s="5">
        <v>4283</v>
      </c>
      <c r="U2226" s="5">
        <v>6192</v>
      </c>
      <c r="V2226" s="5">
        <v>4032</v>
      </c>
      <c r="W2226" s="5">
        <v>246</v>
      </c>
      <c r="X2226" s="5">
        <v>25540</v>
      </c>
      <c r="Y2226" s="5">
        <v>566</v>
      </c>
    </row>
    <row r="2227" spans="1:25" x14ac:dyDescent="0.3">
      <c r="A2227" s="1">
        <v>4008754</v>
      </c>
      <c r="B2227" s="1" t="s">
        <v>15</v>
      </c>
      <c r="C2227" s="2"/>
      <c r="D2227" s="4" t="s">
        <v>102</v>
      </c>
      <c r="E2227" s="4">
        <v>4008754</v>
      </c>
      <c r="F2227" s="5">
        <v>0</v>
      </c>
      <c r="G2227" s="5">
        <v>13835</v>
      </c>
      <c r="H2227" s="5">
        <v>0</v>
      </c>
      <c r="I2227" s="5">
        <v>26529</v>
      </c>
      <c r="J2227" s="5">
        <v>151</v>
      </c>
      <c r="K2227" s="5" t="s">
        <v>33</v>
      </c>
      <c r="L2227" s="5">
        <v>40515</v>
      </c>
      <c r="M2227" s="5">
        <v>107464</v>
      </c>
      <c r="N2227" s="5">
        <v>8225</v>
      </c>
      <c r="O2227" s="5">
        <v>16195</v>
      </c>
      <c r="P2227" s="5">
        <v>-5</v>
      </c>
      <c r="Q2227" s="5" t="s">
        <v>33</v>
      </c>
      <c r="R2227" s="5" t="s">
        <v>33</v>
      </c>
      <c r="S2227" s="5">
        <v>5886</v>
      </c>
      <c r="T2227" s="5">
        <v>4960</v>
      </c>
      <c r="U2227" s="5">
        <v>5285</v>
      </c>
      <c r="V2227" s="5">
        <v>3289</v>
      </c>
      <c r="W2227" s="5">
        <v>388</v>
      </c>
      <c r="X2227" s="5">
        <v>27385</v>
      </c>
      <c r="Y2227" s="5">
        <v>555</v>
      </c>
    </row>
    <row r="2228" spans="1:25" x14ac:dyDescent="0.3">
      <c r="A2228" s="1">
        <v>4008754</v>
      </c>
      <c r="B2228" s="1" t="s">
        <v>16</v>
      </c>
      <c r="C2228" s="2"/>
      <c r="D2228" s="4" t="s">
        <v>102</v>
      </c>
      <c r="E2228" s="4">
        <v>4008754</v>
      </c>
      <c r="F2228" s="5">
        <v>0</v>
      </c>
      <c r="G2228" s="5">
        <v>3097</v>
      </c>
      <c r="H2228" s="5">
        <v>2</v>
      </c>
      <c r="I2228" s="5">
        <v>24238</v>
      </c>
      <c r="J2228" s="5">
        <v>746</v>
      </c>
      <c r="K2228" s="5" t="s">
        <v>33</v>
      </c>
      <c r="L2228" s="5">
        <v>28082</v>
      </c>
      <c r="M2228" s="5">
        <v>102889</v>
      </c>
      <c r="N2228" s="5">
        <v>7658</v>
      </c>
      <c r="O2228" s="5">
        <v>16951</v>
      </c>
      <c r="P2228" s="5">
        <v>13</v>
      </c>
      <c r="Q2228" s="5" t="s">
        <v>33</v>
      </c>
      <c r="R2228" s="5" t="s">
        <v>33</v>
      </c>
      <c r="S2228" s="5">
        <v>5712</v>
      </c>
      <c r="T2228" s="5">
        <v>5218</v>
      </c>
      <c r="U2228" s="5">
        <v>5407</v>
      </c>
      <c r="V2228" s="5">
        <v>3615</v>
      </c>
      <c r="W2228" s="5">
        <v>315</v>
      </c>
      <c r="X2228" s="5">
        <v>26600</v>
      </c>
      <c r="Y2228" s="5">
        <v>474</v>
      </c>
    </row>
    <row r="2229" spans="1:25" x14ac:dyDescent="0.3">
      <c r="A2229" s="1">
        <v>4008754</v>
      </c>
      <c r="B2229" s="1" t="s">
        <v>17</v>
      </c>
      <c r="C2229" s="2"/>
      <c r="D2229" s="4" t="s">
        <v>102</v>
      </c>
      <c r="E2229" s="4">
        <v>4008754</v>
      </c>
      <c r="F2229" s="5">
        <v>0</v>
      </c>
      <c r="G2229" s="5">
        <v>13730</v>
      </c>
      <c r="H2229" s="5">
        <v>0</v>
      </c>
      <c r="I2229" s="5">
        <v>28656</v>
      </c>
      <c r="J2229" s="5">
        <v>130</v>
      </c>
      <c r="K2229" s="5" t="s">
        <v>33</v>
      </c>
      <c r="L2229" s="5">
        <v>42516</v>
      </c>
      <c r="M2229" s="5">
        <v>93990</v>
      </c>
      <c r="N2229" s="5">
        <v>6316</v>
      </c>
      <c r="O2229" s="5">
        <v>10293</v>
      </c>
      <c r="P2229" s="5">
        <v>56</v>
      </c>
      <c r="Q2229" s="5" t="s">
        <v>33</v>
      </c>
      <c r="R2229" s="5" t="s">
        <v>33</v>
      </c>
      <c r="S2229" s="5">
        <v>4904</v>
      </c>
      <c r="T2229" s="5">
        <v>3127</v>
      </c>
      <c r="U2229" s="5">
        <v>4978</v>
      </c>
      <c r="V2229" s="5">
        <v>4298</v>
      </c>
      <c r="W2229" s="5">
        <v>312</v>
      </c>
      <c r="X2229" s="5">
        <v>21670</v>
      </c>
      <c r="Y2229" s="5">
        <v>435</v>
      </c>
    </row>
    <row r="2230" spans="1:25" x14ac:dyDescent="0.3">
      <c r="A2230" s="1">
        <v>4008754</v>
      </c>
      <c r="B2230" s="1" t="s">
        <v>18</v>
      </c>
      <c r="C2230" s="2"/>
      <c r="D2230" s="4" t="s">
        <v>102</v>
      </c>
      <c r="E2230" s="4">
        <v>4008754</v>
      </c>
      <c r="F2230" s="5">
        <v>745</v>
      </c>
      <c r="G2230" s="5">
        <v>15558</v>
      </c>
      <c r="H2230" s="5">
        <v>-175</v>
      </c>
      <c r="I2230" s="5">
        <v>10112</v>
      </c>
      <c r="J2230" s="5">
        <v>125</v>
      </c>
      <c r="K2230" s="5" t="s">
        <v>33</v>
      </c>
      <c r="L2230" s="5">
        <v>26364</v>
      </c>
      <c r="M2230" s="5">
        <v>75155</v>
      </c>
      <c r="N2230" s="5">
        <v>8182</v>
      </c>
      <c r="O2230" s="5">
        <v>9748</v>
      </c>
      <c r="P2230" s="5">
        <v>26</v>
      </c>
      <c r="Q2230" s="5" t="s">
        <v>33</v>
      </c>
      <c r="R2230" s="5" t="s">
        <v>33</v>
      </c>
      <c r="S2230" s="5">
        <v>5596</v>
      </c>
      <c r="T2230" s="5">
        <v>3817</v>
      </c>
      <c r="U2230" s="5">
        <v>5130</v>
      </c>
      <c r="V2230" s="5">
        <v>4454</v>
      </c>
      <c r="W2230" s="5">
        <v>148</v>
      </c>
      <c r="X2230" s="5">
        <v>16727</v>
      </c>
      <c r="Y2230" s="5">
        <v>417</v>
      </c>
    </row>
    <row r="2231" spans="1:25" x14ac:dyDescent="0.3">
      <c r="A2231" s="1">
        <v>4008754</v>
      </c>
      <c r="B2231" s="1" t="s">
        <v>19</v>
      </c>
      <c r="C2231" s="2"/>
      <c r="D2231" s="4" t="s">
        <v>102</v>
      </c>
      <c r="E2231" s="4">
        <v>4008754</v>
      </c>
      <c r="F2231" s="5">
        <v>0</v>
      </c>
      <c r="G2231" s="5">
        <v>52662</v>
      </c>
      <c r="H2231" s="5">
        <v>5792</v>
      </c>
      <c r="I2231" s="5">
        <v>10338</v>
      </c>
      <c r="J2231" s="5">
        <v>524</v>
      </c>
      <c r="K2231" s="5" t="s">
        <v>33</v>
      </c>
      <c r="L2231" s="5">
        <v>69316</v>
      </c>
      <c r="M2231" s="5">
        <v>73491</v>
      </c>
      <c r="N2231" s="5">
        <v>12639</v>
      </c>
      <c r="O2231" s="5">
        <v>3187</v>
      </c>
      <c r="P2231" s="5">
        <v>710</v>
      </c>
      <c r="Q2231" s="5" t="s">
        <v>33</v>
      </c>
      <c r="R2231" s="5" t="s">
        <v>33</v>
      </c>
      <c r="S2231" s="5">
        <v>4570</v>
      </c>
      <c r="T2231" s="5">
        <v>3293</v>
      </c>
      <c r="U2231" s="5">
        <v>4750</v>
      </c>
      <c r="V2231" s="5">
        <v>5279</v>
      </c>
      <c r="W2231" s="5">
        <v>125</v>
      </c>
      <c r="X2231" s="5">
        <v>16145</v>
      </c>
      <c r="Y2231" s="5">
        <v>288</v>
      </c>
    </row>
    <row r="2232" spans="1:25" x14ac:dyDescent="0.3">
      <c r="A2232" s="1">
        <v>4008754</v>
      </c>
      <c r="B2232" s="1" t="s">
        <v>20</v>
      </c>
      <c r="C2232" s="2"/>
      <c r="D2232" s="4" t="s">
        <v>102</v>
      </c>
      <c r="E2232" s="4">
        <v>4008754</v>
      </c>
      <c r="F2232" s="5">
        <v>0</v>
      </c>
      <c r="G2232" s="5">
        <v>21916</v>
      </c>
      <c r="H2232" s="5">
        <v>2888</v>
      </c>
      <c r="I2232" s="5">
        <v>10409</v>
      </c>
      <c r="J2232" s="5">
        <v>339</v>
      </c>
      <c r="K2232" s="5" t="s">
        <v>33</v>
      </c>
      <c r="L2232" s="5">
        <v>35553</v>
      </c>
      <c r="M2232" s="5">
        <v>71038</v>
      </c>
      <c r="N2232" s="5">
        <v>7504</v>
      </c>
      <c r="O2232" s="5">
        <v>2518</v>
      </c>
      <c r="P2232" s="5">
        <v>836</v>
      </c>
      <c r="Q2232" s="5" t="s">
        <v>33</v>
      </c>
      <c r="R2232" s="5" t="s">
        <v>33</v>
      </c>
      <c r="S2232" s="5">
        <v>4532</v>
      </c>
      <c r="T2232" s="5">
        <v>3086</v>
      </c>
      <c r="U2232" s="5">
        <v>4419</v>
      </c>
      <c r="V2232" s="5">
        <v>5209</v>
      </c>
      <c r="W2232" s="5">
        <v>75</v>
      </c>
      <c r="X2232" s="5">
        <v>16033</v>
      </c>
      <c r="Y2232" s="5">
        <v>328</v>
      </c>
    </row>
    <row r="2233" spans="1:25" x14ac:dyDescent="0.3">
      <c r="A2233" s="1">
        <v>4008754</v>
      </c>
      <c r="B2233" s="1" t="s">
        <v>21</v>
      </c>
      <c r="C2233" s="2"/>
      <c r="D2233" s="4" t="s">
        <v>102</v>
      </c>
      <c r="E2233" s="4">
        <v>4008754</v>
      </c>
      <c r="F2233" s="5">
        <v>0</v>
      </c>
      <c r="G2233" s="5">
        <v>3947</v>
      </c>
      <c r="H2233" s="5">
        <v>1714</v>
      </c>
      <c r="I2233" s="5">
        <v>6350</v>
      </c>
      <c r="J2233" s="5">
        <v>366</v>
      </c>
      <c r="K2233" s="5" t="s">
        <v>33</v>
      </c>
      <c r="L2233" s="5">
        <v>12376</v>
      </c>
      <c r="M2233" s="5">
        <v>58628</v>
      </c>
      <c r="N2233" s="5">
        <v>9967</v>
      </c>
      <c r="O2233" s="5">
        <v>1330</v>
      </c>
      <c r="P2233" s="5">
        <v>624</v>
      </c>
      <c r="Q2233" s="5" t="s">
        <v>33</v>
      </c>
      <c r="R2233" s="5" t="s">
        <v>33</v>
      </c>
      <c r="S2233" s="5">
        <v>4768</v>
      </c>
      <c r="T2233" s="5">
        <v>2714</v>
      </c>
      <c r="U2233" s="5">
        <v>4226</v>
      </c>
      <c r="V2233" s="5">
        <v>4921</v>
      </c>
      <c r="W2233" s="5">
        <v>175</v>
      </c>
      <c r="X2233" s="5">
        <v>14696</v>
      </c>
      <c r="Y2233" s="5">
        <v>294</v>
      </c>
    </row>
    <row r="2234" spans="1:25" x14ac:dyDescent="0.3">
      <c r="A2234" s="1">
        <v>4008754</v>
      </c>
      <c r="B2234" s="1" t="s">
        <v>22</v>
      </c>
      <c r="C2234" s="2"/>
      <c r="D2234" s="4" t="s">
        <v>102</v>
      </c>
      <c r="E2234" s="4">
        <v>4008754</v>
      </c>
      <c r="F2234" s="5">
        <v>0</v>
      </c>
      <c r="G2234" s="5">
        <v>2605</v>
      </c>
      <c r="H2234" s="5">
        <v>560</v>
      </c>
      <c r="I2234" s="5">
        <v>7421</v>
      </c>
      <c r="J2234" s="5">
        <v>601</v>
      </c>
      <c r="K2234" s="5" t="s">
        <v>33</v>
      </c>
      <c r="L2234" s="5">
        <v>11186</v>
      </c>
      <c r="M2234" s="5">
        <v>61089</v>
      </c>
      <c r="N2234" s="5">
        <v>7737</v>
      </c>
      <c r="O2234" s="5">
        <v>1383</v>
      </c>
      <c r="P2234" s="5">
        <v>767</v>
      </c>
      <c r="Q2234" s="5" t="s">
        <v>33</v>
      </c>
      <c r="R2234" s="5" t="s">
        <v>33</v>
      </c>
      <c r="S2234" s="5">
        <v>4017</v>
      </c>
      <c r="T2234" s="5">
        <v>2478</v>
      </c>
      <c r="U2234" s="5">
        <v>3466</v>
      </c>
      <c r="V2234" s="5">
        <v>4887</v>
      </c>
      <c r="W2234" s="5">
        <v>129</v>
      </c>
      <c r="X2234" s="5">
        <v>14935</v>
      </c>
      <c r="Y2234" s="5">
        <v>313</v>
      </c>
    </row>
    <row r="2235" spans="1:25" x14ac:dyDescent="0.3">
      <c r="A2235" s="1">
        <v>4008754</v>
      </c>
      <c r="B2235" s="1" t="s">
        <v>23</v>
      </c>
      <c r="C2235" s="2"/>
      <c r="D2235" s="4" t="s">
        <v>102</v>
      </c>
      <c r="E2235" s="4">
        <v>4008754</v>
      </c>
      <c r="F2235" s="5">
        <v>0</v>
      </c>
      <c r="G2235" s="5">
        <v>2055</v>
      </c>
      <c r="H2235" s="5">
        <v>518</v>
      </c>
      <c r="I2235" s="5">
        <v>9228</v>
      </c>
      <c r="J2235" s="5">
        <v>602</v>
      </c>
      <c r="K2235" s="5" t="s">
        <v>33</v>
      </c>
      <c r="L2235" s="5">
        <v>12403</v>
      </c>
      <c r="M2235" s="5">
        <v>52272</v>
      </c>
      <c r="N2235" s="5">
        <v>7516</v>
      </c>
      <c r="O2235" s="5">
        <v>1198</v>
      </c>
      <c r="P2235" s="5">
        <v>629</v>
      </c>
      <c r="Q2235" s="5" t="s">
        <v>33</v>
      </c>
      <c r="R2235" s="5" t="s">
        <v>33</v>
      </c>
      <c r="S2235" s="5">
        <v>4424</v>
      </c>
      <c r="T2235" s="5">
        <v>2424</v>
      </c>
      <c r="U2235" s="5">
        <v>3298</v>
      </c>
      <c r="V2235" s="5">
        <v>4990</v>
      </c>
      <c r="W2235" s="5">
        <v>167</v>
      </c>
      <c r="X2235" s="5">
        <v>13935</v>
      </c>
      <c r="Y2235" s="5">
        <v>365</v>
      </c>
    </row>
    <row r="2236" spans="1:25" x14ac:dyDescent="0.3">
      <c r="A2236" s="1">
        <v>4008754</v>
      </c>
      <c r="B2236" s="1" t="s">
        <v>24</v>
      </c>
      <c r="C2236" s="2"/>
      <c r="D2236" s="4" t="s">
        <v>102</v>
      </c>
      <c r="E2236" s="4">
        <v>4008754</v>
      </c>
      <c r="F2236" s="5">
        <v>0</v>
      </c>
      <c r="G2236" s="5">
        <v>3983</v>
      </c>
      <c r="H2236" s="5">
        <v>1885</v>
      </c>
      <c r="I2236" s="5">
        <v>8894</v>
      </c>
      <c r="J2236" s="5">
        <v>181</v>
      </c>
      <c r="K2236" s="5" t="s">
        <v>33</v>
      </c>
      <c r="L2236" s="5">
        <v>14943</v>
      </c>
      <c r="M2236" s="5">
        <v>50883</v>
      </c>
      <c r="N2236" s="5">
        <v>6621</v>
      </c>
      <c r="O2236" s="5">
        <v>960</v>
      </c>
      <c r="P2236" s="5">
        <v>859</v>
      </c>
      <c r="Q2236" s="5" t="s">
        <v>33</v>
      </c>
      <c r="R2236" s="5" t="s">
        <v>33</v>
      </c>
      <c r="S2236" s="5">
        <v>4730</v>
      </c>
      <c r="T2236" s="5">
        <v>2382</v>
      </c>
      <c r="U2236" s="5">
        <v>3725</v>
      </c>
      <c r="V2236" s="5">
        <v>4889</v>
      </c>
      <c r="W2236" s="5">
        <v>228</v>
      </c>
      <c r="X2236" s="5">
        <v>14686</v>
      </c>
      <c r="Y2236" s="5">
        <v>398</v>
      </c>
    </row>
    <row r="2237" spans="1:25" x14ac:dyDescent="0.3">
      <c r="A2237" s="1">
        <v>4008754</v>
      </c>
      <c r="B2237" s="1" t="s">
        <v>25</v>
      </c>
      <c r="C2237" s="2"/>
      <c r="D2237" s="4" t="s">
        <v>102</v>
      </c>
      <c r="E2237" s="4">
        <v>4008754</v>
      </c>
      <c r="F2237" s="5">
        <v>0</v>
      </c>
      <c r="G2237" s="5">
        <v>3927</v>
      </c>
      <c r="H2237" s="5">
        <v>1274</v>
      </c>
      <c r="I2237" s="5">
        <v>6990</v>
      </c>
      <c r="J2237" s="5">
        <v>144</v>
      </c>
      <c r="K2237" s="5" t="s">
        <v>33</v>
      </c>
      <c r="L2237" s="5">
        <v>12334</v>
      </c>
      <c r="M2237" s="5">
        <v>51419</v>
      </c>
      <c r="N2237" s="5">
        <v>7014</v>
      </c>
      <c r="O2237" s="5">
        <v>1134</v>
      </c>
      <c r="P2237" s="5">
        <v>901</v>
      </c>
      <c r="Q2237" s="5" t="s">
        <v>33</v>
      </c>
      <c r="R2237" s="5" t="s">
        <v>33</v>
      </c>
      <c r="S2237" s="5">
        <v>4556</v>
      </c>
      <c r="T2237" s="5">
        <v>2666</v>
      </c>
      <c r="U2237" s="5">
        <v>3507</v>
      </c>
      <c r="V2237" s="5">
        <v>3623</v>
      </c>
      <c r="W2237" s="5">
        <v>143</v>
      </c>
      <c r="X2237" s="5">
        <v>12745</v>
      </c>
      <c r="Y2237" s="5">
        <v>392</v>
      </c>
    </row>
    <row r="2238" spans="1:25" x14ac:dyDescent="0.3">
      <c r="A2238" s="1">
        <v>4008754</v>
      </c>
      <c r="B2238" s="1" t="s">
        <v>26</v>
      </c>
      <c r="C2238" s="2"/>
      <c r="D2238" s="4" t="s">
        <v>102</v>
      </c>
      <c r="E2238" s="4">
        <v>4008754</v>
      </c>
      <c r="F2238" s="5">
        <v>0</v>
      </c>
      <c r="G2238" s="5">
        <v>1335</v>
      </c>
      <c r="H2238" s="5">
        <v>743</v>
      </c>
      <c r="I2238" s="5">
        <v>7453</v>
      </c>
      <c r="J2238" s="5">
        <v>81</v>
      </c>
      <c r="K2238" s="5" t="s">
        <v>33</v>
      </c>
      <c r="L2238" s="5">
        <v>9612</v>
      </c>
      <c r="M2238" s="5">
        <v>49698</v>
      </c>
      <c r="N2238" s="5">
        <v>8331</v>
      </c>
      <c r="O2238" s="5">
        <v>1292</v>
      </c>
      <c r="P2238" s="5">
        <v>928</v>
      </c>
      <c r="Q2238" s="5" t="s">
        <v>33</v>
      </c>
      <c r="R2238" s="5" t="s">
        <v>33</v>
      </c>
      <c r="S2238" s="5">
        <v>4041</v>
      </c>
      <c r="T2238" s="5">
        <v>2209</v>
      </c>
      <c r="U2238" s="5">
        <v>3702</v>
      </c>
      <c r="V2238" s="5">
        <v>3284</v>
      </c>
      <c r="W2238" s="5">
        <v>124</v>
      </c>
      <c r="X2238" s="5">
        <v>12540</v>
      </c>
      <c r="Y2238" s="5">
        <v>305</v>
      </c>
    </row>
    <row r="2239" spans="1:25" x14ac:dyDescent="0.3">
      <c r="A2239" s="1">
        <v>4008754</v>
      </c>
      <c r="B2239" s="1" t="s">
        <v>27</v>
      </c>
      <c r="C2239" s="2"/>
      <c r="D2239" s="4" t="s">
        <v>102</v>
      </c>
      <c r="E2239" s="4">
        <v>4008754</v>
      </c>
      <c r="F2239" s="5">
        <v>0</v>
      </c>
      <c r="G2239" s="5">
        <v>703</v>
      </c>
      <c r="H2239" s="5">
        <v>965</v>
      </c>
      <c r="I2239" s="5">
        <v>7312</v>
      </c>
      <c r="J2239" s="5">
        <v>240</v>
      </c>
      <c r="K2239" s="5" t="s">
        <v>33</v>
      </c>
      <c r="L2239" s="5">
        <v>9221</v>
      </c>
      <c r="M2239" s="5">
        <v>49146</v>
      </c>
      <c r="N2239" s="5">
        <v>7584</v>
      </c>
      <c r="O2239" s="5">
        <v>1098</v>
      </c>
      <c r="P2239" s="5">
        <v>963</v>
      </c>
      <c r="Q2239" s="5" t="s">
        <v>33</v>
      </c>
      <c r="R2239" s="5" t="s">
        <v>33</v>
      </c>
      <c r="S2239" s="5">
        <v>3717</v>
      </c>
      <c r="T2239" s="5">
        <v>2366</v>
      </c>
      <c r="U2239" s="5">
        <v>3660</v>
      </c>
      <c r="V2239" s="5">
        <v>2853</v>
      </c>
      <c r="W2239" s="5">
        <v>107</v>
      </c>
      <c r="X2239" s="5">
        <v>10917</v>
      </c>
      <c r="Y2239" s="5">
        <v>379</v>
      </c>
    </row>
    <row r="2240" spans="1:25" x14ac:dyDescent="0.3">
      <c r="A2240" s="1">
        <v>4008754</v>
      </c>
      <c r="B2240" s="1" t="s">
        <v>28</v>
      </c>
      <c r="C2240" s="2"/>
      <c r="D2240" s="4" t="s">
        <v>102</v>
      </c>
      <c r="E2240" s="4">
        <v>4008754</v>
      </c>
      <c r="F2240" s="5">
        <v>0</v>
      </c>
      <c r="G2240" s="5">
        <v>2264</v>
      </c>
      <c r="H2240" s="5">
        <v>3088</v>
      </c>
      <c r="I2240" s="5">
        <v>4500</v>
      </c>
      <c r="J2240" s="5">
        <v>367</v>
      </c>
      <c r="K2240" s="5" t="s">
        <v>33</v>
      </c>
      <c r="L2240" s="5">
        <v>10220</v>
      </c>
      <c r="M2240" s="5">
        <v>49632</v>
      </c>
      <c r="N2240" s="5">
        <v>8831</v>
      </c>
      <c r="O2240" s="5">
        <v>1137</v>
      </c>
      <c r="P2240" s="5">
        <v>605</v>
      </c>
      <c r="Q2240" s="5" t="s">
        <v>33</v>
      </c>
      <c r="R2240" s="5" t="s">
        <v>33</v>
      </c>
      <c r="S2240" s="5">
        <v>4386</v>
      </c>
      <c r="T2240" s="5">
        <v>2050</v>
      </c>
      <c r="U2240" s="5">
        <v>3546</v>
      </c>
      <c r="V2240" s="5">
        <v>2349</v>
      </c>
      <c r="W2240" s="5">
        <v>116</v>
      </c>
      <c r="X2240" s="5">
        <v>12531</v>
      </c>
      <c r="Y2240" s="5">
        <v>452</v>
      </c>
    </row>
    <row r="2241" spans="1:25" x14ac:dyDescent="0.3">
      <c r="A2241" s="1">
        <v>4008754</v>
      </c>
      <c r="B2241" s="1" t="s">
        <v>29</v>
      </c>
      <c r="C2241" s="2"/>
      <c r="D2241" s="4" t="s">
        <v>102</v>
      </c>
      <c r="E2241" s="4">
        <v>4008754</v>
      </c>
      <c r="F2241" s="5">
        <v>0</v>
      </c>
      <c r="G2241" s="5">
        <v>2193</v>
      </c>
      <c r="H2241" s="5">
        <v>4079</v>
      </c>
      <c r="I2241" s="5">
        <v>8683</v>
      </c>
      <c r="J2241" s="5">
        <v>2485</v>
      </c>
      <c r="K2241" s="5" t="s">
        <v>33</v>
      </c>
      <c r="L2241" s="5">
        <v>17440</v>
      </c>
      <c r="M2241" s="5">
        <v>46380</v>
      </c>
      <c r="N2241" s="5">
        <v>7326</v>
      </c>
      <c r="O2241" s="5">
        <v>783</v>
      </c>
      <c r="P2241" s="5">
        <v>587</v>
      </c>
      <c r="Q2241" s="5" t="s">
        <v>33</v>
      </c>
      <c r="R2241" s="5" t="s">
        <v>33</v>
      </c>
      <c r="S2241" s="5">
        <v>3465</v>
      </c>
      <c r="T2241" s="5">
        <v>1968</v>
      </c>
      <c r="U2241" s="5">
        <v>3858</v>
      </c>
      <c r="V2241" s="5">
        <v>2352</v>
      </c>
      <c r="W2241" s="5">
        <v>154</v>
      </c>
      <c r="X2241" s="5">
        <v>11261</v>
      </c>
      <c r="Y2241" s="5">
        <v>409</v>
      </c>
    </row>
    <row r="2242" spans="1:25" x14ac:dyDescent="0.3">
      <c r="A2242" s="1">
        <v>4008754</v>
      </c>
      <c r="B2242" s="1" t="s">
        <v>30</v>
      </c>
      <c r="C2242" s="2"/>
      <c r="D2242" s="4" t="s">
        <v>102</v>
      </c>
      <c r="E2242" s="4">
        <v>4008754</v>
      </c>
      <c r="F2242" s="5">
        <v>0</v>
      </c>
      <c r="G2242" s="5">
        <v>1957</v>
      </c>
      <c r="H2242" s="5">
        <v>2041</v>
      </c>
      <c r="I2242" s="5">
        <v>11268</v>
      </c>
      <c r="J2242" s="5">
        <v>14994</v>
      </c>
      <c r="K2242" s="5" t="s">
        <v>33</v>
      </c>
      <c r="L2242" s="5">
        <v>30259</v>
      </c>
      <c r="M2242" s="5">
        <v>45572</v>
      </c>
      <c r="N2242" s="5">
        <v>7564</v>
      </c>
      <c r="O2242" s="5">
        <v>807</v>
      </c>
      <c r="P2242" s="5">
        <v>712</v>
      </c>
      <c r="Q2242" s="5" t="s">
        <v>33</v>
      </c>
      <c r="R2242" s="5" t="s">
        <v>33</v>
      </c>
      <c r="S2242" s="5">
        <v>3329</v>
      </c>
      <c r="T2242" s="5">
        <v>2442</v>
      </c>
      <c r="U2242" s="5">
        <v>3998</v>
      </c>
      <c r="V2242" s="5">
        <v>2187</v>
      </c>
      <c r="W2242" s="5">
        <v>152</v>
      </c>
      <c r="X2242" s="5">
        <v>11416</v>
      </c>
      <c r="Y2242" s="5">
        <v>432</v>
      </c>
    </row>
    <row r="2243" spans="1:25" x14ac:dyDescent="0.3">
      <c r="A2243" s="1">
        <v>4008754</v>
      </c>
      <c r="B2243" s="1" t="s">
        <v>31</v>
      </c>
      <c r="C2243" s="2"/>
      <c r="D2243" s="4" t="s">
        <v>102</v>
      </c>
      <c r="E2243" s="4">
        <v>4008754</v>
      </c>
      <c r="F2243" s="5">
        <v>0</v>
      </c>
      <c r="G2243" s="5">
        <v>8167</v>
      </c>
      <c r="H2243" s="5">
        <v>5377</v>
      </c>
      <c r="I2243" s="5">
        <v>11352</v>
      </c>
      <c r="J2243" s="5">
        <v>1995</v>
      </c>
      <c r="K2243" s="5" t="s">
        <v>33</v>
      </c>
      <c r="L2243" s="5">
        <v>26891</v>
      </c>
      <c r="M2243" s="5">
        <v>45495</v>
      </c>
      <c r="N2243" s="5">
        <v>5796</v>
      </c>
      <c r="O2243" s="5">
        <v>972</v>
      </c>
      <c r="P2243" s="5">
        <v>816</v>
      </c>
      <c r="Q2243" s="5" t="s">
        <v>33</v>
      </c>
      <c r="R2243" s="5" t="s">
        <v>33</v>
      </c>
      <c r="S2243" s="5">
        <v>3107</v>
      </c>
      <c r="T2243" s="5">
        <v>2470</v>
      </c>
      <c r="U2243" s="5">
        <v>4039</v>
      </c>
      <c r="V2243" s="5">
        <v>1617</v>
      </c>
      <c r="W2243" s="5">
        <v>152</v>
      </c>
      <c r="X2243" s="5">
        <v>11164</v>
      </c>
      <c r="Y2243" s="5">
        <v>454</v>
      </c>
    </row>
    <row r="2244" spans="1:25" x14ac:dyDescent="0.3">
      <c r="A2244" s="1">
        <v>4057008</v>
      </c>
      <c r="B2244" s="1" t="s">
        <v>0</v>
      </c>
      <c r="C2244" s="2"/>
      <c r="D2244" s="4" t="s">
        <v>103</v>
      </c>
      <c r="E2244" s="4">
        <v>4057008</v>
      </c>
      <c r="F2244" s="5">
        <v>850</v>
      </c>
      <c r="G2244" s="5">
        <v>1094</v>
      </c>
      <c r="H2244" s="5">
        <v>10624</v>
      </c>
      <c r="I2244" s="5">
        <v>282577</v>
      </c>
      <c r="J2244" s="5">
        <v>6830</v>
      </c>
      <c r="K2244" s="5">
        <v>0</v>
      </c>
      <c r="L2244" s="5">
        <v>301975</v>
      </c>
      <c r="M2244" s="5">
        <v>707153</v>
      </c>
      <c r="N2244" s="5">
        <v>0</v>
      </c>
      <c r="O2244" s="5">
        <v>461601</v>
      </c>
      <c r="P2244" s="5">
        <v>1635</v>
      </c>
      <c r="Q2244" s="5">
        <v>342</v>
      </c>
      <c r="R2244" s="5">
        <v>0</v>
      </c>
      <c r="S2244" s="5">
        <v>64523</v>
      </c>
      <c r="T2244" s="5">
        <v>96238</v>
      </c>
      <c r="U2244" s="5">
        <v>91158</v>
      </c>
      <c r="V2244" s="5">
        <v>288453</v>
      </c>
      <c r="W2244" s="5">
        <v>659</v>
      </c>
      <c r="X2244" s="5">
        <v>258731</v>
      </c>
      <c r="Y2244" s="5">
        <v>912</v>
      </c>
    </row>
    <row r="2245" spans="1:25" x14ac:dyDescent="0.3">
      <c r="A2245" s="1">
        <v>4057008</v>
      </c>
      <c r="B2245" s="1" t="s">
        <v>1</v>
      </c>
      <c r="C2245" s="2"/>
      <c r="D2245" s="4" t="s">
        <v>103</v>
      </c>
      <c r="E2245" s="4">
        <v>4057008</v>
      </c>
      <c r="F2245" s="5">
        <v>0</v>
      </c>
      <c r="G2245" s="5">
        <v>21470</v>
      </c>
      <c r="H2245" s="5">
        <v>2233</v>
      </c>
      <c r="I2245" s="5">
        <v>270471</v>
      </c>
      <c r="J2245" s="5">
        <v>10739</v>
      </c>
      <c r="K2245" s="5">
        <v>0</v>
      </c>
      <c r="L2245" s="5">
        <v>304914</v>
      </c>
      <c r="M2245" s="5">
        <v>695579</v>
      </c>
      <c r="N2245" s="5">
        <v>0</v>
      </c>
      <c r="O2245" s="5">
        <v>483380</v>
      </c>
      <c r="P2245" s="5">
        <v>2543</v>
      </c>
      <c r="Q2245" s="5">
        <v>288</v>
      </c>
      <c r="R2245" s="5">
        <v>0</v>
      </c>
      <c r="S2245" s="5">
        <v>56061</v>
      </c>
      <c r="T2245" s="5">
        <v>101082</v>
      </c>
      <c r="U2245" s="5">
        <v>81546</v>
      </c>
      <c r="V2245" s="5">
        <v>266952</v>
      </c>
      <c r="W2245" s="5">
        <v>815</v>
      </c>
      <c r="X2245" s="5">
        <v>273478</v>
      </c>
      <c r="Y2245" s="5">
        <v>1032</v>
      </c>
    </row>
    <row r="2246" spans="1:25" x14ac:dyDescent="0.3">
      <c r="A2246" s="1">
        <v>4057008</v>
      </c>
      <c r="B2246" s="1" t="s">
        <v>2</v>
      </c>
      <c r="C2246" s="2"/>
      <c r="D2246" s="4" t="s">
        <v>103</v>
      </c>
      <c r="E2246" s="4">
        <v>4057008</v>
      </c>
      <c r="F2246" s="5">
        <v>0</v>
      </c>
      <c r="G2246" s="5">
        <v>15162</v>
      </c>
      <c r="H2246" s="5">
        <v>9890</v>
      </c>
      <c r="I2246" s="5">
        <v>265180</v>
      </c>
      <c r="J2246" s="5">
        <v>7573</v>
      </c>
      <c r="K2246" s="5">
        <v>0</v>
      </c>
      <c r="L2246" s="5">
        <v>297805</v>
      </c>
      <c r="M2246" s="5">
        <v>579028</v>
      </c>
      <c r="N2246" s="5">
        <v>0</v>
      </c>
      <c r="O2246" s="5">
        <v>476610</v>
      </c>
      <c r="P2246" s="5">
        <v>2211</v>
      </c>
      <c r="Q2246" s="5">
        <v>230</v>
      </c>
      <c r="R2246" s="5">
        <v>0</v>
      </c>
      <c r="S2246" s="5">
        <v>75139</v>
      </c>
      <c r="T2246" s="5">
        <v>83745</v>
      </c>
      <c r="U2246" s="5">
        <v>77302</v>
      </c>
      <c r="V2246" s="5">
        <v>263936</v>
      </c>
      <c r="W2246" s="5">
        <v>2196</v>
      </c>
      <c r="X2246" s="5">
        <v>288529</v>
      </c>
      <c r="Y2246" s="5">
        <v>956</v>
      </c>
    </row>
    <row r="2247" spans="1:25" x14ac:dyDescent="0.3">
      <c r="A2247" s="1">
        <v>4057008</v>
      </c>
      <c r="B2247" s="1" t="s">
        <v>3</v>
      </c>
      <c r="C2247" s="2"/>
      <c r="D2247" s="4" t="s">
        <v>103</v>
      </c>
      <c r="E2247" s="4">
        <v>4057008</v>
      </c>
      <c r="F2247" s="5">
        <v>0</v>
      </c>
      <c r="G2247" s="5">
        <v>13294</v>
      </c>
      <c r="H2247" s="5">
        <v>1094</v>
      </c>
      <c r="I2247" s="5">
        <v>232709</v>
      </c>
      <c r="J2247" s="5">
        <v>8240</v>
      </c>
      <c r="K2247" s="5">
        <v>0</v>
      </c>
      <c r="L2247" s="5">
        <v>255338</v>
      </c>
      <c r="M2247" s="5">
        <v>616404</v>
      </c>
      <c r="N2247" s="5">
        <v>0</v>
      </c>
      <c r="O2247" s="5">
        <v>446289</v>
      </c>
      <c r="P2247" s="5">
        <v>911</v>
      </c>
      <c r="Q2247" s="5">
        <v>131</v>
      </c>
      <c r="R2247" s="5">
        <v>0</v>
      </c>
      <c r="S2247" s="5">
        <v>69380</v>
      </c>
      <c r="T2247" s="5">
        <v>97764</v>
      </c>
      <c r="U2247" s="5">
        <v>87111</v>
      </c>
      <c r="V2247" s="5">
        <v>256142</v>
      </c>
      <c r="W2247" s="5">
        <v>2222</v>
      </c>
      <c r="X2247" s="5">
        <v>293575</v>
      </c>
      <c r="Y2247" s="5">
        <v>1135</v>
      </c>
    </row>
    <row r="2248" spans="1:25" x14ac:dyDescent="0.3">
      <c r="A2248" s="1">
        <v>4057008</v>
      </c>
      <c r="B2248" s="1" t="s">
        <v>4</v>
      </c>
      <c r="C2248" s="2"/>
      <c r="D2248" s="4" t="s">
        <v>103</v>
      </c>
      <c r="E2248" s="4">
        <v>4057008</v>
      </c>
      <c r="F2248" s="5">
        <v>0</v>
      </c>
      <c r="G2248" s="5">
        <v>10368</v>
      </c>
      <c r="H2248" s="5">
        <v>8135</v>
      </c>
      <c r="I2248" s="5">
        <v>267123</v>
      </c>
      <c r="J2248" s="5">
        <v>5869</v>
      </c>
      <c r="K2248" s="5">
        <v>0</v>
      </c>
      <c r="L2248" s="5">
        <v>291494</v>
      </c>
      <c r="M2248" s="5">
        <v>994968</v>
      </c>
      <c r="N2248" s="5">
        <v>0</v>
      </c>
      <c r="O2248" s="5">
        <v>437978</v>
      </c>
      <c r="P2248" s="5">
        <v>2511</v>
      </c>
      <c r="Q2248" s="5">
        <v>91</v>
      </c>
      <c r="R2248" s="5">
        <v>0</v>
      </c>
      <c r="S2248" s="5">
        <v>70278</v>
      </c>
      <c r="T2248" s="5">
        <v>82181</v>
      </c>
      <c r="U2248" s="5">
        <v>100307</v>
      </c>
      <c r="V2248" s="5">
        <v>275385</v>
      </c>
      <c r="W2248" s="5">
        <v>1473</v>
      </c>
      <c r="X2248" s="5">
        <v>272050</v>
      </c>
      <c r="Y2248" s="5">
        <v>1263</v>
      </c>
    </row>
    <row r="2249" spans="1:25" x14ac:dyDescent="0.3">
      <c r="A2249" s="1">
        <v>4057008</v>
      </c>
      <c r="B2249" s="1" t="s">
        <v>5</v>
      </c>
      <c r="C2249" s="2"/>
      <c r="D2249" s="4" t="s">
        <v>103</v>
      </c>
      <c r="E2249" s="4">
        <v>4057008</v>
      </c>
      <c r="F2249" s="5">
        <v>0</v>
      </c>
      <c r="G2249" s="5">
        <v>2178</v>
      </c>
      <c r="H2249" s="5">
        <v>5430</v>
      </c>
      <c r="I2249" s="5">
        <v>202739</v>
      </c>
      <c r="J2249" s="5">
        <v>7349</v>
      </c>
      <c r="K2249" s="5">
        <v>0</v>
      </c>
      <c r="L2249" s="5">
        <v>217697</v>
      </c>
      <c r="M2249" s="5">
        <v>897302</v>
      </c>
      <c r="N2249" s="5">
        <v>0</v>
      </c>
      <c r="O2249" s="5">
        <v>422435</v>
      </c>
      <c r="P2249" s="5">
        <v>2414</v>
      </c>
      <c r="Q2249" s="5">
        <v>28</v>
      </c>
      <c r="R2249" s="5">
        <v>0</v>
      </c>
      <c r="S2249" s="5">
        <v>83418</v>
      </c>
      <c r="T2249" s="5">
        <v>70772</v>
      </c>
      <c r="U2249" s="5">
        <v>75178</v>
      </c>
      <c r="V2249" s="5">
        <v>236180</v>
      </c>
      <c r="W2249" s="5">
        <v>1922</v>
      </c>
      <c r="X2249" s="5">
        <v>265396</v>
      </c>
      <c r="Y2249" s="5">
        <v>1536</v>
      </c>
    </row>
    <row r="2250" spans="1:25" x14ac:dyDescent="0.3">
      <c r="A2250" s="1">
        <v>4057008</v>
      </c>
      <c r="B2250" s="1" t="s">
        <v>6</v>
      </c>
      <c r="C2250" s="2"/>
      <c r="D2250" s="4" t="s">
        <v>103</v>
      </c>
      <c r="E2250" s="4">
        <v>4057008</v>
      </c>
      <c r="F2250" s="5">
        <v>0</v>
      </c>
      <c r="G2250" s="5">
        <v>-2573</v>
      </c>
      <c r="H2250" s="5">
        <v>5925</v>
      </c>
      <c r="I2250" s="5">
        <v>144261</v>
      </c>
      <c r="J2250" s="5">
        <v>14364</v>
      </c>
      <c r="K2250" s="5">
        <v>0</v>
      </c>
      <c r="L2250" s="5">
        <v>161977</v>
      </c>
      <c r="M2250" s="5">
        <v>861347</v>
      </c>
      <c r="N2250" s="5">
        <v>0</v>
      </c>
      <c r="O2250" s="5">
        <v>390481</v>
      </c>
      <c r="P2250" s="5">
        <v>2155</v>
      </c>
      <c r="Q2250" s="5">
        <v>0</v>
      </c>
      <c r="R2250" s="5">
        <v>0</v>
      </c>
      <c r="S2250" s="5">
        <v>67372</v>
      </c>
      <c r="T2250" s="5">
        <v>114835</v>
      </c>
      <c r="U2250" s="5">
        <v>61952</v>
      </c>
      <c r="V2250" s="5">
        <v>199119</v>
      </c>
      <c r="W2250" s="5">
        <v>2873</v>
      </c>
      <c r="X2250" s="5">
        <v>226777</v>
      </c>
      <c r="Y2250" s="5">
        <v>2173</v>
      </c>
    </row>
    <row r="2251" spans="1:25" x14ac:dyDescent="0.3">
      <c r="A2251" s="1">
        <v>4057008</v>
      </c>
      <c r="B2251" s="1" t="s">
        <v>7</v>
      </c>
      <c r="C2251" s="2"/>
      <c r="D2251" s="4" t="s">
        <v>103</v>
      </c>
      <c r="E2251" s="4">
        <v>4057008</v>
      </c>
      <c r="F2251" s="5">
        <v>0</v>
      </c>
      <c r="G2251" s="5">
        <v>10016</v>
      </c>
      <c r="H2251" s="5">
        <v>1570</v>
      </c>
      <c r="I2251" s="5">
        <v>151724</v>
      </c>
      <c r="J2251" s="5">
        <v>17361</v>
      </c>
      <c r="K2251" s="5">
        <v>0</v>
      </c>
      <c r="L2251" s="5">
        <v>180672</v>
      </c>
      <c r="M2251" s="5">
        <v>788824</v>
      </c>
      <c r="N2251" s="5">
        <v>0</v>
      </c>
      <c r="O2251" s="5">
        <v>347085</v>
      </c>
      <c r="P2251" s="5">
        <v>1632</v>
      </c>
      <c r="Q2251" s="5">
        <v>0</v>
      </c>
      <c r="R2251" s="5">
        <v>0</v>
      </c>
      <c r="S2251" s="5">
        <v>69447</v>
      </c>
      <c r="T2251" s="5">
        <v>64472</v>
      </c>
      <c r="U2251" s="5">
        <v>61483</v>
      </c>
      <c r="V2251" s="5">
        <v>161727</v>
      </c>
      <c r="W2251" s="5">
        <v>1276</v>
      </c>
      <c r="X2251" s="5">
        <v>227260</v>
      </c>
      <c r="Y2251" s="5">
        <v>1268</v>
      </c>
    </row>
    <row r="2252" spans="1:25" x14ac:dyDescent="0.3">
      <c r="A2252" s="1">
        <v>4057008</v>
      </c>
      <c r="B2252" s="1" t="s">
        <v>8</v>
      </c>
      <c r="C2252" s="2"/>
      <c r="D2252" s="4" t="s">
        <v>103</v>
      </c>
      <c r="E2252" s="4">
        <v>4057008</v>
      </c>
      <c r="F2252" s="5">
        <v>0</v>
      </c>
      <c r="G2252" s="5">
        <v>5727</v>
      </c>
      <c r="H2252" s="5">
        <v>1497</v>
      </c>
      <c r="I2252" s="5">
        <v>169955</v>
      </c>
      <c r="J2252" s="5">
        <v>8577</v>
      </c>
      <c r="K2252" s="5">
        <v>0</v>
      </c>
      <c r="L2252" s="5">
        <v>185755</v>
      </c>
      <c r="M2252" s="5">
        <v>846446</v>
      </c>
      <c r="N2252" s="5">
        <v>0</v>
      </c>
      <c r="O2252" s="5">
        <v>332398</v>
      </c>
      <c r="P2252" s="5">
        <v>827</v>
      </c>
      <c r="Q2252" s="5">
        <v>0</v>
      </c>
      <c r="R2252" s="5">
        <v>0</v>
      </c>
      <c r="S2252" s="5">
        <v>82002</v>
      </c>
      <c r="T2252" s="5">
        <v>49311</v>
      </c>
      <c r="U2252" s="5">
        <v>61317</v>
      </c>
      <c r="V2252" s="5">
        <v>121789</v>
      </c>
      <c r="W2252" s="5">
        <v>695</v>
      </c>
      <c r="X2252" s="5">
        <v>187933</v>
      </c>
      <c r="Y2252" s="5">
        <v>1458</v>
      </c>
    </row>
    <row r="2253" spans="1:25" x14ac:dyDescent="0.3">
      <c r="A2253" s="1">
        <v>4057008</v>
      </c>
      <c r="B2253" s="1" t="s">
        <v>9</v>
      </c>
      <c r="C2253" s="2"/>
      <c r="D2253" s="4" t="s">
        <v>103</v>
      </c>
      <c r="E2253" s="4">
        <v>4057008</v>
      </c>
      <c r="F2253" s="5">
        <v>0</v>
      </c>
      <c r="G2253" s="5">
        <v>13374</v>
      </c>
      <c r="H2253" s="5">
        <v>872</v>
      </c>
      <c r="I2253" s="5">
        <v>156785</v>
      </c>
      <c r="J2253" s="5">
        <v>26794</v>
      </c>
      <c r="K2253" s="5">
        <v>0</v>
      </c>
      <c r="L2253" s="5">
        <v>197826</v>
      </c>
      <c r="M2253" s="5">
        <v>927794</v>
      </c>
      <c r="N2253" s="5">
        <v>0</v>
      </c>
      <c r="O2253" s="5">
        <v>311078</v>
      </c>
      <c r="P2253" s="5">
        <v>1047</v>
      </c>
      <c r="Q2253" s="5">
        <v>0</v>
      </c>
      <c r="R2253" s="5">
        <v>0</v>
      </c>
      <c r="S2253" s="5">
        <v>83612</v>
      </c>
      <c r="T2253" s="5">
        <v>58918</v>
      </c>
      <c r="U2253" s="5">
        <v>66497</v>
      </c>
      <c r="V2253" s="5">
        <v>108638</v>
      </c>
      <c r="W2253" s="5">
        <v>71</v>
      </c>
      <c r="X2253" s="5">
        <v>168817</v>
      </c>
      <c r="Y2253" s="5">
        <v>811</v>
      </c>
    </row>
    <row r="2254" spans="1:25" x14ac:dyDescent="0.3">
      <c r="A2254" s="1">
        <v>4057008</v>
      </c>
      <c r="B2254" s="1" t="s">
        <v>10</v>
      </c>
      <c r="C2254" s="2"/>
      <c r="D2254" s="4" t="s">
        <v>103</v>
      </c>
      <c r="E2254" s="4">
        <v>4057008</v>
      </c>
      <c r="F2254" s="5">
        <v>0</v>
      </c>
      <c r="G2254" s="5">
        <v>0</v>
      </c>
      <c r="H2254" s="5">
        <v>1038</v>
      </c>
      <c r="I2254" s="5">
        <v>160245</v>
      </c>
      <c r="J2254" s="5">
        <v>11646</v>
      </c>
      <c r="K2254" s="5">
        <v>0</v>
      </c>
      <c r="L2254" s="5">
        <v>172930</v>
      </c>
      <c r="M2254" s="5">
        <v>1134333</v>
      </c>
      <c r="N2254" s="5">
        <v>0</v>
      </c>
      <c r="O2254" s="5">
        <v>293253</v>
      </c>
      <c r="P2254" s="5">
        <v>1782</v>
      </c>
      <c r="Q2254" s="5">
        <v>0</v>
      </c>
      <c r="R2254" s="5">
        <v>0</v>
      </c>
      <c r="S2254" s="5">
        <v>90422</v>
      </c>
      <c r="T2254" s="5">
        <v>51734</v>
      </c>
      <c r="U2254" s="5">
        <v>86472</v>
      </c>
      <c r="V2254" s="5">
        <v>85546</v>
      </c>
      <c r="W2254" s="5">
        <v>9</v>
      </c>
      <c r="X2254" s="5">
        <v>163105</v>
      </c>
      <c r="Y2254" s="5">
        <v>1100</v>
      </c>
    </row>
    <row r="2255" spans="1:25" x14ac:dyDescent="0.3">
      <c r="A2255" s="1">
        <v>4057008</v>
      </c>
      <c r="B2255" s="1" t="s">
        <v>11</v>
      </c>
      <c r="C2255" s="2"/>
      <c r="D2255" s="4" t="s">
        <v>103</v>
      </c>
      <c r="E2255" s="4">
        <v>4057008</v>
      </c>
      <c r="F2255" s="5">
        <v>0</v>
      </c>
      <c r="G2255" s="5">
        <v>0</v>
      </c>
      <c r="H2255" s="5">
        <v>2650</v>
      </c>
      <c r="I2255" s="5">
        <v>158599</v>
      </c>
      <c r="J2255" s="5">
        <v>1759</v>
      </c>
      <c r="K2255" s="5">
        <v>0</v>
      </c>
      <c r="L2255" s="5">
        <v>163008</v>
      </c>
      <c r="M2255" s="5">
        <v>1446738</v>
      </c>
      <c r="N2255" s="5">
        <v>0</v>
      </c>
      <c r="O2255" s="5">
        <v>265376</v>
      </c>
      <c r="P2255" s="5">
        <v>1051</v>
      </c>
      <c r="Q2255" s="5">
        <v>0</v>
      </c>
      <c r="R2255" s="5">
        <v>0</v>
      </c>
      <c r="S2255" s="5">
        <v>78757</v>
      </c>
      <c r="T2255" s="5">
        <v>61556</v>
      </c>
      <c r="U2255" s="5">
        <v>78284</v>
      </c>
      <c r="V2255" s="5">
        <v>62832</v>
      </c>
      <c r="W2255" s="5">
        <v>0</v>
      </c>
      <c r="X2255" s="5">
        <v>135165</v>
      </c>
      <c r="Y2255" s="5">
        <v>709</v>
      </c>
    </row>
    <row r="2256" spans="1:25" x14ac:dyDescent="0.3">
      <c r="A2256" s="1">
        <v>4057008</v>
      </c>
      <c r="B2256" s="1" t="s">
        <v>12</v>
      </c>
      <c r="C2256" s="2"/>
      <c r="D2256" s="4" t="s">
        <v>103</v>
      </c>
      <c r="E2256" s="4">
        <v>4057008</v>
      </c>
      <c r="F2256" s="5">
        <v>0</v>
      </c>
      <c r="G2256" s="5">
        <v>0</v>
      </c>
      <c r="H2256" s="5">
        <v>2895</v>
      </c>
      <c r="I2256" s="5">
        <v>157943</v>
      </c>
      <c r="J2256" s="5">
        <v>14772</v>
      </c>
      <c r="K2256" s="5">
        <v>0</v>
      </c>
      <c r="L2256" s="5">
        <v>175610</v>
      </c>
      <c r="M2256" s="5">
        <v>1441326</v>
      </c>
      <c r="N2256" s="5">
        <v>0</v>
      </c>
      <c r="O2256" s="5">
        <v>158850</v>
      </c>
      <c r="P2256" s="5">
        <v>651</v>
      </c>
      <c r="Q2256" s="5">
        <v>0</v>
      </c>
      <c r="R2256" s="5">
        <v>0</v>
      </c>
      <c r="S2256" s="5">
        <v>66649</v>
      </c>
      <c r="T2256" s="5">
        <v>54774</v>
      </c>
      <c r="U2256" s="5">
        <v>72756</v>
      </c>
      <c r="V2256" s="5">
        <v>58918</v>
      </c>
      <c r="W2256" s="5">
        <v>1</v>
      </c>
      <c r="X2256" s="5">
        <v>129269</v>
      </c>
      <c r="Y2256" s="5">
        <v>823</v>
      </c>
    </row>
    <row r="2257" spans="1:25" x14ac:dyDescent="0.3">
      <c r="A2257" s="1">
        <v>4057008</v>
      </c>
      <c r="B2257" s="1" t="s">
        <v>13</v>
      </c>
      <c r="C2257" s="2"/>
      <c r="D2257" s="4" t="s">
        <v>103</v>
      </c>
      <c r="E2257" s="4">
        <v>4057008</v>
      </c>
      <c r="F2257" s="5">
        <v>0</v>
      </c>
      <c r="G2257" s="5">
        <v>0</v>
      </c>
      <c r="H2257" s="5">
        <v>-370</v>
      </c>
      <c r="I2257" s="5">
        <v>138815</v>
      </c>
      <c r="J2257" s="5">
        <v>1738</v>
      </c>
      <c r="K2257" s="5">
        <v>0</v>
      </c>
      <c r="L2257" s="5">
        <v>140183</v>
      </c>
      <c r="M2257" s="5">
        <v>1473164</v>
      </c>
      <c r="N2257" s="5">
        <v>0</v>
      </c>
      <c r="O2257" s="5">
        <v>237087</v>
      </c>
      <c r="P2257" s="5">
        <v>779</v>
      </c>
      <c r="Q2257" s="5">
        <v>0</v>
      </c>
      <c r="R2257" s="5">
        <v>0</v>
      </c>
      <c r="S2257" s="5">
        <v>66156</v>
      </c>
      <c r="T2257" s="5">
        <v>65794</v>
      </c>
      <c r="U2257" s="5">
        <v>59824</v>
      </c>
      <c r="V2257" s="5">
        <v>56295</v>
      </c>
      <c r="W2257" s="5">
        <v>0</v>
      </c>
      <c r="X2257" s="5">
        <v>125388</v>
      </c>
      <c r="Y2257" s="5">
        <v>1410</v>
      </c>
    </row>
    <row r="2258" spans="1:25" x14ac:dyDescent="0.3">
      <c r="A2258" s="1">
        <v>4057008</v>
      </c>
      <c r="B2258" s="1" t="s">
        <v>14</v>
      </c>
      <c r="C2258" s="2"/>
      <c r="D2258" s="4" t="s">
        <v>103</v>
      </c>
      <c r="E2258" s="4">
        <v>4057008</v>
      </c>
      <c r="F2258" s="5">
        <v>0</v>
      </c>
      <c r="G2258" s="5">
        <v>0</v>
      </c>
      <c r="H2258" s="5">
        <v>5418</v>
      </c>
      <c r="I2258" s="5">
        <v>130642</v>
      </c>
      <c r="J2258" s="5">
        <v>4213</v>
      </c>
      <c r="K2258" s="5" t="s">
        <v>33</v>
      </c>
      <c r="L2258" s="5">
        <v>140274</v>
      </c>
      <c r="M2258" s="5">
        <v>1375543</v>
      </c>
      <c r="N2258" s="5">
        <v>0</v>
      </c>
      <c r="O2258" s="5">
        <v>159993</v>
      </c>
      <c r="P2258" s="5">
        <v>908</v>
      </c>
      <c r="Q2258" s="5" t="s">
        <v>33</v>
      </c>
      <c r="R2258" s="5" t="s">
        <v>33</v>
      </c>
      <c r="S2258" s="5">
        <v>60165</v>
      </c>
      <c r="T2258" s="5">
        <v>43423</v>
      </c>
      <c r="U2258" s="5">
        <v>46090</v>
      </c>
      <c r="V2258" s="5">
        <v>54995</v>
      </c>
      <c r="W2258" s="5">
        <v>1</v>
      </c>
      <c r="X2258" s="5">
        <v>120038</v>
      </c>
      <c r="Y2258" s="5">
        <v>1368</v>
      </c>
    </row>
    <row r="2259" spans="1:25" x14ac:dyDescent="0.3">
      <c r="A2259" s="1">
        <v>4057008</v>
      </c>
      <c r="B2259" s="1" t="s">
        <v>15</v>
      </c>
      <c r="C2259" s="2"/>
      <c r="D2259" s="4" t="s">
        <v>103</v>
      </c>
      <c r="E2259" s="4">
        <v>4057008</v>
      </c>
      <c r="F2259" s="5">
        <v>0</v>
      </c>
      <c r="G2259" s="5">
        <v>0</v>
      </c>
      <c r="H2259" s="5">
        <v>5675</v>
      </c>
      <c r="I2259" s="5">
        <v>113450</v>
      </c>
      <c r="J2259" s="5">
        <v>483</v>
      </c>
      <c r="K2259" s="5" t="s">
        <v>33</v>
      </c>
      <c r="L2259" s="5">
        <v>119608</v>
      </c>
      <c r="M2259" s="5">
        <v>1162745</v>
      </c>
      <c r="N2259" s="5">
        <v>0</v>
      </c>
      <c r="O2259" s="5">
        <v>140824</v>
      </c>
      <c r="P2259" s="5">
        <v>576</v>
      </c>
      <c r="Q2259" s="5" t="s">
        <v>33</v>
      </c>
      <c r="R2259" s="5" t="s">
        <v>33</v>
      </c>
      <c r="S2259" s="5">
        <v>56480</v>
      </c>
      <c r="T2259" s="5">
        <v>38278</v>
      </c>
      <c r="U2259" s="5">
        <v>40353</v>
      </c>
      <c r="V2259" s="5">
        <v>56324</v>
      </c>
      <c r="W2259" s="5">
        <v>7</v>
      </c>
      <c r="X2259" s="5">
        <v>117384</v>
      </c>
      <c r="Y2259" s="5">
        <v>2114</v>
      </c>
    </row>
    <row r="2260" spans="1:25" x14ac:dyDescent="0.3">
      <c r="A2260" s="1">
        <v>4057008</v>
      </c>
      <c r="B2260" s="1" t="s">
        <v>16</v>
      </c>
      <c r="C2260" s="2"/>
      <c r="D2260" s="4" t="s">
        <v>103</v>
      </c>
      <c r="E2260" s="4">
        <v>4057008</v>
      </c>
      <c r="F2260" s="5">
        <v>0</v>
      </c>
      <c r="G2260" s="5">
        <v>0</v>
      </c>
      <c r="H2260" s="5">
        <v>6041</v>
      </c>
      <c r="I2260" s="5">
        <v>117473</v>
      </c>
      <c r="J2260" s="5">
        <v>3168</v>
      </c>
      <c r="K2260" s="5" t="s">
        <v>33</v>
      </c>
      <c r="L2260" s="5">
        <v>126682</v>
      </c>
      <c r="M2260" s="5">
        <v>1226472</v>
      </c>
      <c r="N2260" s="5">
        <v>0</v>
      </c>
      <c r="O2260" s="5">
        <v>133658</v>
      </c>
      <c r="P2260" s="5">
        <v>694</v>
      </c>
      <c r="Q2260" s="5" t="s">
        <v>33</v>
      </c>
      <c r="R2260" s="5" t="s">
        <v>33</v>
      </c>
      <c r="S2260" s="5">
        <v>52473</v>
      </c>
      <c r="T2260" s="5">
        <v>46384</v>
      </c>
      <c r="U2260" s="5">
        <v>48301</v>
      </c>
      <c r="V2260" s="5">
        <v>57388</v>
      </c>
      <c r="W2260" s="5">
        <v>235</v>
      </c>
      <c r="X2260" s="5">
        <v>182013</v>
      </c>
      <c r="Y2260" s="5">
        <v>2528</v>
      </c>
    </row>
    <row r="2261" spans="1:25" x14ac:dyDescent="0.3">
      <c r="A2261" s="1">
        <v>4057008</v>
      </c>
      <c r="B2261" s="1" t="s">
        <v>17</v>
      </c>
      <c r="C2261" s="2"/>
      <c r="D2261" s="4" t="s">
        <v>103</v>
      </c>
      <c r="E2261" s="4">
        <v>4057008</v>
      </c>
      <c r="F2261" s="5">
        <v>0</v>
      </c>
      <c r="G2261" s="5">
        <v>0</v>
      </c>
      <c r="H2261" s="5">
        <v>4653</v>
      </c>
      <c r="I2261" s="5">
        <v>86693</v>
      </c>
      <c r="J2261" s="5">
        <v>28650</v>
      </c>
      <c r="K2261" s="5" t="s">
        <v>33</v>
      </c>
      <c r="L2261" s="5">
        <v>119996</v>
      </c>
      <c r="M2261" s="5">
        <v>973697</v>
      </c>
      <c r="N2261" s="5">
        <v>0</v>
      </c>
      <c r="O2261" s="5">
        <v>139217</v>
      </c>
      <c r="P2261" s="5">
        <v>559</v>
      </c>
      <c r="Q2261" s="5" t="s">
        <v>33</v>
      </c>
      <c r="R2261" s="5" t="s">
        <v>33</v>
      </c>
      <c r="S2261" s="5">
        <v>54137</v>
      </c>
      <c r="T2261" s="5">
        <v>43877</v>
      </c>
      <c r="U2261" s="5">
        <v>53068</v>
      </c>
      <c r="V2261" s="5">
        <v>52338</v>
      </c>
      <c r="W2261" s="5">
        <v>173</v>
      </c>
      <c r="X2261" s="5">
        <v>95429</v>
      </c>
      <c r="Y2261" s="5">
        <v>2491</v>
      </c>
    </row>
    <row r="2262" spans="1:25" x14ac:dyDescent="0.3">
      <c r="A2262" s="1">
        <v>4057008</v>
      </c>
      <c r="B2262" s="1" t="s">
        <v>18</v>
      </c>
      <c r="C2262" s="2"/>
      <c r="D2262" s="4" t="s">
        <v>103</v>
      </c>
      <c r="E2262" s="4">
        <v>4057008</v>
      </c>
      <c r="F2262" s="5">
        <v>0</v>
      </c>
      <c r="G2262" s="5">
        <v>0</v>
      </c>
      <c r="H2262" s="5">
        <v>2348</v>
      </c>
      <c r="I2262" s="5">
        <v>83082</v>
      </c>
      <c r="J2262" s="5">
        <v>18359</v>
      </c>
      <c r="K2262" s="5" t="s">
        <v>33</v>
      </c>
      <c r="L2262" s="5">
        <v>103789</v>
      </c>
      <c r="M2262" s="5">
        <v>1429763</v>
      </c>
      <c r="N2262" s="5">
        <v>0</v>
      </c>
      <c r="O2262" s="5">
        <v>125045</v>
      </c>
      <c r="P2262" s="5">
        <v>720</v>
      </c>
      <c r="Q2262" s="5" t="s">
        <v>33</v>
      </c>
      <c r="R2262" s="5" t="s">
        <v>33</v>
      </c>
      <c r="S2262" s="5">
        <v>56153</v>
      </c>
      <c r="T2262" s="5">
        <v>37607</v>
      </c>
      <c r="U2262" s="5">
        <v>52363</v>
      </c>
      <c r="V2262" s="5">
        <v>66324</v>
      </c>
      <c r="W2262" s="5">
        <v>1586</v>
      </c>
      <c r="X2262" s="5">
        <v>92784</v>
      </c>
      <c r="Y2262" s="5">
        <v>2472</v>
      </c>
    </row>
    <row r="2263" spans="1:25" x14ac:dyDescent="0.3">
      <c r="A2263" s="1">
        <v>4057008</v>
      </c>
      <c r="B2263" s="1" t="s">
        <v>19</v>
      </c>
      <c r="C2263" s="2"/>
      <c r="D2263" s="4" t="s">
        <v>103</v>
      </c>
      <c r="E2263" s="4">
        <v>4057008</v>
      </c>
      <c r="F2263" s="5">
        <v>0</v>
      </c>
      <c r="G2263" s="5">
        <v>0</v>
      </c>
      <c r="H2263" s="5">
        <v>116</v>
      </c>
      <c r="I2263" s="5">
        <v>87861</v>
      </c>
      <c r="J2263" s="5">
        <v>1194</v>
      </c>
      <c r="K2263" s="5" t="s">
        <v>33</v>
      </c>
      <c r="L2263" s="5">
        <v>89170</v>
      </c>
      <c r="M2263" s="5">
        <v>1040168</v>
      </c>
      <c r="N2263" s="5">
        <v>0</v>
      </c>
      <c r="O2263" s="5">
        <v>119887</v>
      </c>
      <c r="P2263" s="5">
        <v>418</v>
      </c>
      <c r="Q2263" s="5" t="s">
        <v>33</v>
      </c>
      <c r="R2263" s="5" t="s">
        <v>33</v>
      </c>
      <c r="S2263" s="5">
        <v>48922</v>
      </c>
      <c r="T2263" s="5">
        <v>38964</v>
      </c>
      <c r="U2263" s="5">
        <v>48207</v>
      </c>
      <c r="V2263" s="5">
        <v>57868</v>
      </c>
      <c r="W2263" s="5">
        <v>856</v>
      </c>
      <c r="X2263" s="5">
        <v>91024</v>
      </c>
      <c r="Y2263" s="5">
        <v>2934</v>
      </c>
    </row>
    <row r="2264" spans="1:25" x14ac:dyDescent="0.3">
      <c r="A2264" s="1">
        <v>4057008</v>
      </c>
      <c r="B2264" s="1" t="s">
        <v>20</v>
      </c>
      <c r="C2264" s="2"/>
      <c r="D2264" s="4" t="s">
        <v>103</v>
      </c>
      <c r="E2264" s="4">
        <v>4057008</v>
      </c>
      <c r="F2264" s="5">
        <v>0</v>
      </c>
      <c r="G2264" s="5">
        <v>0</v>
      </c>
      <c r="H2264" s="5">
        <v>34</v>
      </c>
      <c r="I2264" s="5">
        <v>77155</v>
      </c>
      <c r="J2264" s="5">
        <v>1557</v>
      </c>
      <c r="K2264" s="5" t="s">
        <v>33</v>
      </c>
      <c r="L2264" s="5">
        <v>78747</v>
      </c>
      <c r="M2264" s="5">
        <v>729304</v>
      </c>
      <c r="N2264" s="5">
        <v>0</v>
      </c>
      <c r="O2264" s="5">
        <v>106380</v>
      </c>
      <c r="P2264" s="5">
        <v>129</v>
      </c>
      <c r="Q2264" s="5" t="s">
        <v>33</v>
      </c>
      <c r="R2264" s="5" t="s">
        <v>33</v>
      </c>
      <c r="S2264" s="5">
        <v>37784</v>
      </c>
      <c r="T2264" s="5">
        <v>32390</v>
      </c>
      <c r="U2264" s="5">
        <v>38736</v>
      </c>
      <c r="V2264" s="5">
        <v>48312</v>
      </c>
      <c r="W2264" s="5">
        <v>0</v>
      </c>
      <c r="X2264" s="5">
        <v>92965</v>
      </c>
      <c r="Y2264" s="5">
        <v>2079</v>
      </c>
    </row>
    <row r="2265" spans="1:25" x14ac:dyDescent="0.3">
      <c r="A2265" s="1">
        <v>4057008</v>
      </c>
      <c r="B2265" s="1" t="s">
        <v>21</v>
      </c>
      <c r="C2265" s="2"/>
      <c r="D2265" s="4" t="s">
        <v>103</v>
      </c>
      <c r="E2265" s="4">
        <v>4057008</v>
      </c>
      <c r="F2265" s="5">
        <v>0</v>
      </c>
      <c r="G2265" s="5">
        <v>0</v>
      </c>
      <c r="H2265" s="5">
        <v>-415</v>
      </c>
      <c r="I2265" s="5">
        <v>73716</v>
      </c>
      <c r="J2265" s="5">
        <v>1960</v>
      </c>
      <c r="K2265" s="5" t="s">
        <v>33</v>
      </c>
      <c r="L2265" s="5">
        <v>75261</v>
      </c>
      <c r="M2265" s="5">
        <v>940764</v>
      </c>
      <c r="N2265" s="5">
        <v>0</v>
      </c>
      <c r="O2265" s="5">
        <v>78073</v>
      </c>
      <c r="P2265" s="5">
        <v>209</v>
      </c>
      <c r="Q2265" s="5" t="s">
        <v>33</v>
      </c>
      <c r="R2265" s="5" t="s">
        <v>33</v>
      </c>
      <c r="S2265" s="5">
        <v>39357</v>
      </c>
      <c r="T2265" s="5">
        <v>32162</v>
      </c>
      <c r="U2265" s="5">
        <v>43592</v>
      </c>
      <c r="V2265" s="5">
        <v>50735</v>
      </c>
      <c r="W2265" s="5">
        <v>0</v>
      </c>
      <c r="X2265" s="5">
        <v>80727</v>
      </c>
      <c r="Y2265" s="5">
        <v>1151</v>
      </c>
    </row>
    <row r="2266" spans="1:25" x14ac:dyDescent="0.3">
      <c r="A2266" s="1">
        <v>4057008</v>
      </c>
      <c r="B2266" s="1" t="s">
        <v>22</v>
      </c>
      <c r="C2266" s="2"/>
      <c r="D2266" s="4" t="s">
        <v>103</v>
      </c>
      <c r="E2266" s="4">
        <v>4057008</v>
      </c>
      <c r="F2266" s="5">
        <v>0</v>
      </c>
      <c r="G2266" s="5">
        <v>0</v>
      </c>
      <c r="H2266" s="5">
        <v>632</v>
      </c>
      <c r="I2266" s="5">
        <v>74931</v>
      </c>
      <c r="J2266" s="5">
        <v>3556</v>
      </c>
      <c r="K2266" s="5" t="s">
        <v>33</v>
      </c>
      <c r="L2266" s="5">
        <v>79119</v>
      </c>
      <c r="M2266" s="5">
        <v>1145056</v>
      </c>
      <c r="N2266" s="5">
        <v>0</v>
      </c>
      <c r="O2266" s="5">
        <v>1513</v>
      </c>
      <c r="P2266" s="5">
        <v>340</v>
      </c>
      <c r="Q2266" s="5" t="s">
        <v>33</v>
      </c>
      <c r="R2266" s="5" t="s">
        <v>33</v>
      </c>
      <c r="S2266" s="5">
        <v>37529</v>
      </c>
      <c r="T2266" s="5">
        <v>35181</v>
      </c>
      <c r="U2266" s="5">
        <v>46088</v>
      </c>
      <c r="V2266" s="5">
        <v>58872</v>
      </c>
      <c r="W2266" s="5">
        <v>1</v>
      </c>
      <c r="X2266" s="5">
        <v>73138</v>
      </c>
      <c r="Y2266" s="5">
        <v>1384</v>
      </c>
    </row>
    <row r="2267" spans="1:25" x14ac:dyDescent="0.3">
      <c r="A2267" s="1">
        <v>4057008</v>
      </c>
      <c r="B2267" s="1" t="s">
        <v>23</v>
      </c>
      <c r="C2267" s="2"/>
      <c r="D2267" s="4" t="s">
        <v>103</v>
      </c>
      <c r="E2267" s="4">
        <v>4057008</v>
      </c>
      <c r="F2267" s="5">
        <v>0</v>
      </c>
      <c r="G2267" s="5">
        <v>0</v>
      </c>
      <c r="H2267" s="5">
        <v>537</v>
      </c>
      <c r="I2267" s="5">
        <v>81680</v>
      </c>
      <c r="J2267" s="5">
        <v>18149</v>
      </c>
      <c r="K2267" s="5" t="s">
        <v>33</v>
      </c>
      <c r="L2267" s="5">
        <v>100366</v>
      </c>
      <c r="M2267" s="5">
        <v>1120746</v>
      </c>
      <c r="N2267" s="5">
        <v>0</v>
      </c>
      <c r="O2267" s="5">
        <v>506</v>
      </c>
      <c r="P2267" s="5">
        <v>137</v>
      </c>
      <c r="Q2267" s="5" t="s">
        <v>33</v>
      </c>
      <c r="R2267" s="5" t="s">
        <v>33</v>
      </c>
      <c r="S2267" s="5">
        <v>35546</v>
      </c>
      <c r="T2267" s="5">
        <v>29724</v>
      </c>
      <c r="U2267" s="5">
        <v>46152</v>
      </c>
      <c r="V2267" s="5">
        <v>56643</v>
      </c>
      <c r="W2267" s="5">
        <v>38</v>
      </c>
      <c r="X2267" s="5">
        <v>72741</v>
      </c>
      <c r="Y2267" s="5">
        <v>1241</v>
      </c>
    </row>
    <row r="2268" spans="1:25" x14ac:dyDescent="0.3">
      <c r="A2268" s="1">
        <v>4057008</v>
      </c>
      <c r="B2268" s="1" t="s">
        <v>24</v>
      </c>
      <c r="C2268" s="2"/>
      <c r="D2268" s="4" t="s">
        <v>103</v>
      </c>
      <c r="E2268" s="4">
        <v>4057008</v>
      </c>
      <c r="F2268" s="5">
        <v>0</v>
      </c>
      <c r="G2268" s="5">
        <v>0</v>
      </c>
      <c r="H2268" s="5">
        <v>0</v>
      </c>
      <c r="I2268" s="5">
        <v>84502</v>
      </c>
      <c r="J2268" s="5">
        <v>888</v>
      </c>
      <c r="K2268" s="5" t="s">
        <v>33</v>
      </c>
      <c r="L2268" s="5">
        <v>85390</v>
      </c>
      <c r="M2268" s="5">
        <v>1113762</v>
      </c>
      <c r="N2268" s="5">
        <v>0</v>
      </c>
      <c r="O2268" s="5">
        <v>193</v>
      </c>
      <c r="P2268" s="5">
        <v>226</v>
      </c>
      <c r="Q2268" s="5" t="s">
        <v>33</v>
      </c>
      <c r="R2268" s="5" t="s">
        <v>33</v>
      </c>
      <c r="S2268" s="5">
        <v>32433</v>
      </c>
      <c r="T2268" s="5">
        <v>27978</v>
      </c>
      <c r="U2268" s="5">
        <v>41762</v>
      </c>
      <c r="V2268" s="5">
        <v>62416</v>
      </c>
      <c r="W2268" s="5">
        <v>0</v>
      </c>
      <c r="X2268" s="5">
        <v>69768</v>
      </c>
      <c r="Y2268" s="5">
        <v>1322</v>
      </c>
    </row>
    <row r="2269" spans="1:25" x14ac:dyDescent="0.3">
      <c r="A2269" s="1">
        <v>4057008</v>
      </c>
      <c r="B2269" s="1" t="s">
        <v>25</v>
      </c>
      <c r="C2269" s="2"/>
      <c r="D2269" s="4" t="s">
        <v>103</v>
      </c>
      <c r="E2269" s="4">
        <v>4057008</v>
      </c>
      <c r="F2269" s="5">
        <v>0</v>
      </c>
      <c r="G2269" s="5">
        <v>0</v>
      </c>
      <c r="H2269" s="5">
        <v>19</v>
      </c>
      <c r="I2269" s="5">
        <v>81528</v>
      </c>
      <c r="J2269" s="5">
        <v>2637</v>
      </c>
      <c r="K2269" s="5" t="s">
        <v>33</v>
      </c>
      <c r="L2269" s="5">
        <v>84184</v>
      </c>
      <c r="M2269" s="5">
        <v>1074493</v>
      </c>
      <c r="N2269" s="5">
        <v>0</v>
      </c>
      <c r="O2269" s="5">
        <v>865</v>
      </c>
      <c r="P2269" s="5">
        <v>420</v>
      </c>
      <c r="Q2269" s="5" t="s">
        <v>33</v>
      </c>
      <c r="R2269" s="5" t="s">
        <v>33</v>
      </c>
      <c r="S2269" s="5">
        <v>40075</v>
      </c>
      <c r="T2269" s="5">
        <v>33210</v>
      </c>
      <c r="U2269" s="5">
        <v>40809</v>
      </c>
      <c r="V2269" s="5">
        <v>68206</v>
      </c>
      <c r="W2269" s="5">
        <v>0</v>
      </c>
      <c r="X2269" s="5">
        <v>65747</v>
      </c>
      <c r="Y2269" s="5">
        <v>1872</v>
      </c>
    </row>
    <row r="2270" spans="1:25" x14ac:dyDescent="0.3">
      <c r="A2270" s="1">
        <v>4057008</v>
      </c>
      <c r="B2270" s="1" t="s">
        <v>26</v>
      </c>
      <c r="C2270" s="2"/>
      <c r="D2270" s="4" t="s">
        <v>103</v>
      </c>
      <c r="E2270" s="4">
        <v>4057008</v>
      </c>
      <c r="F2270" s="5">
        <v>0</v>
      </c>
      <c r="G2270" s="5">
        <v>0</v>
      </c>
      <c r="H2270" s="5">
        <v>-23</v>
      </c>
      <c r="I2270" s="5">
        <v>66088</v>
      </c>
      <c r="J2270" s="5">
        <v>3522</v>
      </c>
      <c r="K2270" s="5" t="s">
        <v>33</v>
      </c>
      <c r="L2270" s="5">
        <v>69587</v>
      </c>
      <c r="M2270" s="5">
        <v>1081976</v>
      </c>
      <c r="N2270" s="5">
        <v>0</v>
      </c>
      <c r="O2270" s="5">
        <v>456</v>
      </c>
      <c r="P2270" s="5">
        <v>391</v>
      </c>
      <c r="Q2270" s="5" t="s">
        <v>33</v>
      </c>
      <c r="R2270" s="5" t="s">
        <v>33</v>
      </c>
      <c r="S2270" s="5">
        <v>34391</v>
      </c>
      <c r="T2270" s="5">
        <v>26055</v>
      </c>
      <c r="U2270" s="5">
        <v>41011</v>
      </c>
      <c r="V2270" s="5">
        <v>55984</v>
      </c>
      <c r="W2270" s="5">
        <v>0</v>
      </c>
      <c r="X2270" s="5">
        <v>97538</v>
      </c>
      <c r="Y2270" s="5">
        <v>1722</v>
      </c>
    </row>
    <row r="2271" spans="1:25" x14ac:dyDescent="0.3">
      <c r="A2271" s="1">
        <v>4057008</v>
      </c>
      <c r="B2271" s="1" t="s">
        <v>27</v>
      </c>
      <c r="C2271" s="2"/>
      <c r="D2271" s="4" t="s">
        <v>103</v>
      </c>
      <c r="E2271" s="4">
        <v>4057008</v>
      </c>
      <c r="F2271" s="5">
        <v>0</v>
      </c>
      <c r="G2271" s="5">
        <v>0</v>
      </c>
      <c r="H2271" s="5">
        <v>1</v>
      </c>
      <c r="I2271" s="5">
        <v>65646</v>
      </c>
      <c r="J2271" s="5">
        <v>2680</v>
      </c>
      <c r="K2271" s="5" t="s">
        <v>33</v>
      </c>
      <c r="L2271" s="5">
        <v>68326</v>
      </c>
      <c r="M2271" s="5">
        <v>1065213</v>
      </c>
      <c r="N2271" s="5">
        <v>0</v>
      </c>
      <c r="O2271" s="5">
        <v>330</v>
      </c>
      <c r="P2271" s="5">
        <v>330</v>
      </c>
      <c r="Q2271" s="5" t="s">
        <v>33</v>
      </c>
      <c r="R2271" s="5" t="s">
        <v>33</v>
      </c>
      <c r="S2271" s="5">
        <v>32815</v>
      </c>
      <c r="T2271" s="5">
        <v>32865</v>
      </c>
      <c r="U2271" s="5">
        <v>38800</v>
      </c>
      <c r="V2271" s="5">
        <v>53727</v>
      </c>
      <c r="W2271" s="5">
        <v>0</v>
      </c>
      <c r="X2271" s="5">
        <v>45631</v>
      </c>
      <c r="Y2271" s="5">
        <v>970</v>
      </c>
    </row>
    <row r="2272" spans="1:25" x14ac:dyDescent="0.3">
      <c r="A2272" s="1">
        <v>4057008</v>
      </c>
      <c r="B2272" s="1" t="s">
        <v>28</v>
      </c>
      <c r="C2272" s="2"/>
      <c r="D2272" s="4" t="s">
        <v>103</v>
      </c>
      <c r="E2272" s="4">
        <v>4057008</v>
      </c>
      <c r="F2272" s="5">
        <v>0</v>
      </c>
      <c r="G2272" s="5">
        <v>0</v>
      </c>
      <c r="H2272" s="5">
        <v>15</v>
      </c>
      <c r="I2272" s="5">
        <v>68408</v>
      </c>
      <c r="J2272" s="5">
        <v>1783</v>
      </c>
      <c r="K2272" s="5" t="s">
        <v>33</v>
      </c>
      <c r="L2272" s="5">
        <v>70206</v>
      </c>
      <c r="M2272" s="5">
        <v>1037914</v>
      </c>
      <c r="N2272" s="5">
        <v>0</v>
      </c>
      <c r="O2272" s="5">
        <v>219</v>
      </c>
      <c r="P2272" s="5">
        <v>317</v>
      </c>
      <c r="Q2272" s="5" t="s">
        <v>33</v>
      </c>
      <c r="R2272" s="5" t="s">
        <v>33</v>
      </c>
      <c r="S2272" s="5">
        <v>30499</v>
      </c>
      <c r="T2272" s="5">
        <v>28326</v>
      </c>
      <c r="U2272" s="5">
        <v>35971</v>
      </c>
      <c r="V2272" s="5">
        <v>65669</v>
      </c>
      <c r="W2272" s="5">
        <v>0</v>
      </c>
      <c r="X2272" s="5">
        <v>46582</v>
      </c>
      <c r="Y2272" s="5">
        <v>871</v>
      </c>
    </row>
    <row r="2273" spans="1:25" x14ac:dyDescent="0.3">
      <c r="A2273" s="1">
        <v>4057008</v>
      </c>
      <c r="B2273" s="1" t="s">
        <v>29</v>
      </c>
      <c r="C2273" s="2"/>
      <c r="D2273" s="4" t="s">
        <v>103</v>
      </c>
      <c r="E2273" s="4">
        <v>4057008</v>
      </c>
      <c r="F2273" s="5">
        <v>0</v>
      </c>
      <c r="G2273" s="5">
        <v>0</v>
      </c>
      <c r="H2273" s="5">
        <v>365</v>
      </c>
      <c r="I2273" s="5">
        <v>68837</v>
      </c>
      <c r="J2273" s="5">
        <v>1953</v>
      </c>
      <c r="K2273" s="5" t="s">
        <v>33</v>
      </c>
      <c r="L2273" s="5">
        <v>71155</v>
      </c>
      <c r="M2273" s="5">
        <v>957088</v>
      </c>
      <c r="N2273" s="5">
        <v>0</v>
      </c>
      <c r="O2273" s="5">
        <v>231</v>
      </c>
      <c r="P2273" s="5">
        <v>366</v>
      </c>
      <c r="Q2273" s="5" t="s">
        <v>33</v>
      </c>
      <c r="R2273" s="5" t="s">
        <v>33</v>
      </c>
      <c r="S2273" s="5">
        <v>29980</v>
      </c>
      <c r="T2273" s="5">
        <v>25135</v>
      </c>
      <c r="U2273" s="5">
        <v>33522</v>
      </c>
      <c r="V2273" s="5">
        <v>43258</v>
      </c>
      <c r="W2273" s="5">
        <v>0</v>
      </c>
      <c r="X2273" s="5">
        <v>37900</v>
      </c>
      <c r="Y2273" s="5">
        <v>1230</v>
      </c>
    </row>
    <row r="2274" spans="1:25" x14ac:dyDescent="0.3">
      <c r="A2274" s="1">
        <v>4057008</v>
      </c>
      <c r="B2274" s="1" t="s">
        <v>30</v>
      </c>
      <c r="C2274" s="2"/>
      <c r="D2274" s="4" t="s">
        <v>103</v>
      </c>
      <c r="E2274" s="4">
        <v>4057008</v>
      </c>
      <c r="F2274" s="5">
        <v>0</v>
      </c>
      <c r="G2274" s="5">
        <v>0</v>
      </c>
      <c r="H2274" s="5">
        <v>-378</v>
      </c>
      <c r="I2274" s="5">
        <v>95628</v>
      </c>
      <c r="J2274" s="5">
        <v>914</v>
      </c>
      <c r="K2274" s="5" t="s">
        <v>33</v>
      </c>
      <c r="L2274" s="5">
        <v>96164</v>
      </c>
      <c r="M2274" s="5">
        <v>897458</v>
      </c>
      <c r="N2274" s="5">
        <v>0</v>
      </c>
      <c r="O2274" s="5">
        <v>245</v>
      </c>
      <c r="P2274" s="5">
        <v>354</v>
      </c>
      <c r="Q2274" s="5" t="s">
        <v>33</v>
      </c>
      <c r="R2274" s="5" t="s">
        <v>33</v>
      </c>
      <c r="S2274" s="5">
        <v>28031</v>
      </c>
      <c r="T2274" s="5">
        <v>27013</v>
      </c>
      <c r="U2274" s="5">
        <v>29082</v>
      </c>
      <c r="V2274" s="5">
        <v>9349</v>
      </c>
      <c r="W2274" s="5">
        <v>0</v>
      </c>
      <c r="X2274" s="5">
        <v>35138</v>
      </c>
      <c r="Y2274" s="5">
        <v>761</v>
      </c>
    </row>
    <row r="2275" spans="1:25" x14ac:dyDescent="0.3">
      <c r="A2275" s="1">
        <v>4057008</v>
      </c>
      <c r="B2275" s="1" t="s">
        <v>31</v>
      </c>
      <c r="C2275" s="2"/>
      <c r="D2275" s="4" t="s">
        <v>103</v>
      </c>
      <c r="E2275" s="4">
        <v>4057008</v>
      </c>
      <c r="F2275" s="5">
        <v>0</v>
      </c>
      <c r="G2275" s="5">
        <v>0</v>
      </c>
      <c r="H2275" s="5">
        <v>20</v>
      </c>
      <c r="I2275" s="5">
        <v>88840</v>
      </c>
      <c r="J2275" s="5">
        <v>2462</v>
      </c>
      <c r="K2275" s="5" t="s">
        <v>33</v>
      </c>
      <c r="L2275" s="5">
        <v>91323</v>
      </c>
      <c r="M2275" s="5">
        <v>789151</v>
      </c>
      <c r="N2275" s="5">
        <v>0</v>
      </c>
      <c r="O2275" s="5">
        <v>223</v>
      </c>
      <c r="P2275" s="5">
        <v>306</v>
      </c>
      <c r="Q2275" s="5" t="s">
        <v>33</v>
      </c>
      <c r="R2275" s="5" t="s">
        <v>33</v>
      </c>
      <c r="S2275" s="5">
        <v>28166</v>
      </c>
      <c r="T2275" s="5">
        <v>26183</v>
      </c>
      <c r="U2275" s="5">
        <v>26000</v>
      </c>
      <c r="V2275" s="5">
        <v>8471</v>
      </c>
      <c r="W2275" s="5">
        <v>0</v>
      </c>
      <c r="X2275" s="5">
        <v>33635</v>
      </c>
      <c r="Y2275" s="5">
        <v>932</v>
      </c>
    </row>
    <row r="2276" spans="1:25" x14ac:dyDescent="0.3">
      <c r="A2276" s="1">
        <v>4061329</v>
      </c>
      <c r="B2276" s="1" t="s">
        <v>0</v>
      </c>
      <c r="C2276" s="2"/>
      <c r="D2276" s="4" t="s">
        <v>104</v>
      </c>
      <c r="E2276" s="4">
        <v>4061329</v>
      </c>
      <c r="F2276" s="5" t="s">
        <v>33</v>
      </c>
      <c r="G2276" s="5" t="s">
        <v>33</v>
      </c>
      <c r="H2276" s="5" t="s">
        <v>33</v>
      </c>
      <c r="I2276" s="5" t="s">
        <v>33</v>
      </c>
      <c r="J2276" s="5" t="s">
        <v>33</v>
      </c>
      <c r="K2276" s="5" t="s">
        <v>33</v>
      </c>
      <c r="L2276" s="5" t="s">
        <v>33</v>
      </c>
      <c r="M2276" s="5" t="s">
        <v>33</v>
      </c>
      <c r="N2276" s="5" t="s">
        <v>33</v>
      </c>
      <c r="O2276" s="5" t="s">
        <v>33</v>
      </c>
      <c r="P2276" s="5" t="s">
        <v>33</v>
      </c>
      <c r="Q2276" s="5" t="s">
        <v>33</v>
      </c>
      <c r="R2276" s="5" t="s">
        <v>33</v>
      </c>
      <c r="S2276" s="5" t="s">
        <v>33</v>
      </c>
      <c r="T2276" s="5" t="s">
        <v>33</v>
      </c>
      <c r="U2276" s="5" t="s">
        <v>33</v>
      </c>
      <c r="V2276" s="5" t="s">
        <v>33</v>
      </c>
      <c r="W2276" s="5" t="s">
        <v>33</v>
      </c>
      <c r="X2276" s="5" t="s">
        <v>33</v>
      </c>
      <c r="Y2276" s="5" t="s">
        <v>33</v>
      </c>
    </row>
    <row r="2277" spans="1:25" x14ac:dyDescent="0.3">
      <c r="A2277" s="1">
        <v>4061329</v>
      </c>
      <c r="B2277" s="1" t="s">
        <v>1</v>
      </c>
      <c r="C2277" s="2"/>
      <c r="D2277" s="4" t="s">
        <v>104</v>
      </c>
      <c r="E2277" s="4">
        <v>4061329</v>
      </c>
      <c r="F2277" s="5">
        <v>0</v>
      </c>
      <c r="G2277" s="5">
        <v>7337</v>
      </c>
      <c r="H2277" s="5">
        <v>3939</v>
      </c>
      <c r="I2277" s="5">
        <v>39145</v>
      </c>
      <c r="J2277" s="5">
        <v>5215</v>
      </c>
      <c r="K2277" s="5">
        <v>0</v>
      </c>
      <c r="L2277" s="5">
        <v>55635</v>
      </c>
      <c r="M2277" s="5">
        <v>211028</v>
      </c>
      <c r="N2277" s="5">
        <v>18525</v>
      </c>
      <c r="O2277" s="5">
        <v>2025</v>
      </c>
      <c r="P2277" s="5">
        <v>1965</v>
      </c>
      <c r="Q2277" s="5">
        <v>0</v>
      </c>
      <c r="R2277" s="5">
        <v>0</v>
      </c>
      <c r="S2277" s="5">
        <v>3950</v>
      </c>
      <c r="T2277" s="5">
        <v>5823</v>
      </c>
      <c r="U2277" s="5">
        <v>6151</v>
      </c>
      <c r="V2277" s="5">
        <v>3080</v>
      </c>
      <c r="W2277" s="5">
        <v>335</v>
      </c>
      <c r="X2277" s="5">
        <v>20216</v>
      </c>
      <c r="Y2277" s="5">
        <v>199</v>
      </c>
    </row>
    <row r="2278" spans="1:25" x14ac:dyDescent="0.3">
      <c r="A2278" s="1">
        <v>4061329</v>
      </c>
      <c r="B2278" s="1" t="s">
        <v>2</v>
      </c>
      <c r="C2278" s="2"/>
      <c r="D2278" s="4" t="s">
        <v>104</v>
      </c>
      <c r="E2278" s="4">
        <v>4061329</v>
      </c>
      <c r="F2278" s="5">
        <v>0</v>
      </c>
      <c r="G2278" s="5">
        <v>9011</v>
      </c>
      <c r="H2278" s="5">
        <v>2744</v>
      </c>
      <c r="I2278" s="5">
        <v>34085</v>
      </c>
      <c r="J2278" s="5">
        <v>2222</v>
      </c>
      <c r="K2278" s="5">
        <v>0</v>
      </c>
      <c r="L2278" s="5">
        <v>48062</v>
      </c>
      <c r="M2278" s="5">
        <v>176431</v>
      </c>
      <c r="N2278" s="5">
        <v>16812</v>
      </c>
      <c r="O2278" s="5">
        <v>1509</v>
      </c>
      <c r="P2278" s="5">
        <v>871</v>
      </c>
      <c r="Q2278" s="5">
        <v>0</v>
      </c>
      <c r="R2278" s="5">
        <v>0</v>
      </c>
      <c r="S2278" s="5">
        <v>3980</v>
      </c>
      <c r="T2278" s="5">
        <v>5951</v>
      </c>
      <c r="U2278" s="5">
        <v>6455</v>
      </c>
      <c r="V2278" s="5">
        <v>2272</v>
      </c>
      <c r="W2278" s="5">
        <v>50</v>
      </c>
      <c r="X2278" s="5">
        <v>17962</v>
      </c>
      <c r="Y2278" s="5">
        <v>167</v>
      </c>
    </row>
    <row r="2279" spans="1:25" x14ac:dyDescent="0.3">
      <c r="A2279" s="1">
        <v>4061329</v>
      </c>
      <c r="B2279" s="1" t="s">
        <v>3</v>
      </c>
      <c r="C2279" s="2"/>
      <c r="D2279" s="4" t="s">
        <v>104</v>
      </c>
      <c r="E2279" s="4">
        <v>4061329</v>
      </c>
      <c r="F2279" s="5">
        <v>0</v>
      </c>
      <c r="G2279" s="5">
        <v>8208</v>
      </c>
      <c r="H2279" s="5">
        <v>1940</v>
      </c>
      <c r="I2279" s="5">
        <v>27226</v>
      </c>
      <c r="J2279" s="5">
        <v>697</v>
      </c>
      <c r="K2279" s="5">
        <v>0</v>
      </c>
      <c r="L2279" s="5">
        <v>38070</v>
      </c>
      <c r="M2279" s="5">
        <v>159328</v>
      </c>
      <c r="N2279" s="5">
        <v>14617</v>
      </c>
      <c r="O2279" s="5">
        <v>1590</v>
      </c>
      <c r="P2279" s="5">
        <v>1934</v>
      </c>
      <c r="Q2279" s="5">
        <v>0</v>
      </c>
      <c r="R2279" s="5">
        <v>0</v>
      </c>
      <c r="S2279" s="5">
        <v>3921</v>
      </c>
      <c r="T2279" s="5">
        <v>4638</v>
      </c>
      <c r="U2279" s="5">
        <v>6327</v>
      </c>
      <c r="V2279" s="5">
        <v>3728</v>
      </c>
      <c r="W2279" s="5">
        <v>0</v>
      </c>
      <c r="X2279" s="5">
        <v>17034</v>
      </c>
      <c r="Y2279" s="5">
        <v>239</v>
      </c>
    </row>
    <row r="2280" spans="1:25" x14ac:dyDescent="0.3">
      <c r="A2280" s="1">
        <v>4061329</v>
      </c>
      <c r="B2280" s="1" t="s">
        <v>4</v>
      </c>
      <c r="C2280" s="2"/>
      <c r="D2280" s="4" t="s">
        <v>104</v>
      </c>
      <c r="E2280" s="4">
        <v>4061329</v>
      </c>
      <c r="F2280" s="5">
        <v>0</v>
      </c>
      <c r="G2280" s="5">
        <v>4930</v>
      </c>
      <c r="H2280" s="5">
        <v>2978</v>
      </c>
      <c r="I2280" s="5">
        <v>23430</v>
      </c>
      <c r="J2280" s="5">
        <v>1931</v>
      </c>
      <c r="K2280" s="5">
        <v>0</v>
      </c>
      <c r="L2280" s="5">
        <v>33269</v>
      </c>
      <c r="M2280" s="5">
        <v>194536</v>
      </c>
      <c r="N2280" s="5">
        <v>11522</v>
      </c>
      <c r="O2280" s="5">
        <v>1324</v>
      </c>
      <c r="P2280" s="5">
        <v>1834</v>
      </c>
      <c r="Q2280" s="5">
        <v>0</v>
      </c>
      <c r="R2280" s="5">
        <v>0</v>
      </c>
      <c r="S2280" s="5">
        <v>3665</v>
      </c>
      <c r="T2280" s="5">
        <v>4509</v>
      </c>
      <c r="U2280" s="5">
        <v>5998</v>
      </c>
      <c r="V2280" s="5">
        <v>2182</v>
      </c>
      <c r="W2280" s="5">
        <v>0</v>
      </c>
      <c r="X2280" s="5">
        <v>18725</v>
      </c>
      <c r="Y2280" s="5">
        <v>533</v>
      </c>
    </row>
    <row r="2281" spans="1:25" x14ac:dyDescent="0.3">
      <c r="A2281" s="1">
        <v>4061329</v>
      </c>
      <c r="B2281" s="1" t="s">
        <v>5</v>
      </c>
      <c r="C2281" s="2"/>
      <c r="D2281" s="4" t="s">
        <v>104</v>
      </c>
      <c r="E2281" s="4">
        <v>4061329</v>
      </c>
      <c r="F2281" s="5">
        <v>0</v>
      </c>
      <c r="G2281" s="5">
        <v>7231</v>
      </c>
      <c r="H2281" s="5">
        <v>1803</v>
      </c>
      <c r="I2281" s="5">
        <v>34695</v>
      </c>
      <c r="J2281" s="5">
        <v>5904</v>
      </c>
      <c r="K2281" s="5">
        <v>0</v>
      </c>
      <c r="L2281" s="5">
        <v>49632</v>
      </c>
      <c r="M2281" s="5">
        <v>267597</v>
      </c>
      <c r="N2281" s="5">
        <v>10159</v>
      </c>
      <c r="O2281" s="5">
        <v>1885</v>
      </c>
      <c r="P2281" s="5">
        <v>1742</v>
      </c>
      <c r="Q2281" s="5">
        <v>0</v>
      </c>
      <c r="R2281" s="5">
        <v>0</v>
      </c>
      <c r="S2281" s="5">
        <v>3947</v>
      </c>
      <c r="T2281" s="5">
        <v>5020</v>
      </c>
      <c r="U2281" s="5">
        <v>6876</v>
      </c>
      <c r="V2281" s="5">
        <v>1340</v>
      </c>
      <c r="W2281" s="5">
        <v>0</v>
      </c>
      <c r="X2281" s="5">
        <v>16830</v>
      </c>
      <c r="Y2281" s="5">
        <v>297</v>
      </c>
    </row>
    <row r="2282" spans="1:25" x14ac:dyDescent="0.3">
      <c r="A2282" s="1">
        <v>4061329</v>
      </c>
      <c r="B2282" s="1" t="s">
        <v>6</v>
      </c>
      <c r="C2282" s="2"/>
      <c r="D2282" s="4" t="s">
        <v>104</v>
      </c>
      <c r="E2282" s="4">
        <v>4061329</v>
      </c>
      <c r="F2282" s="5">
        <v>0</v>
      </c>
      <c r="G2282" s="5">
        <v>11457</v>
      </c>
      <c r="H2282" s="5">
        <v>3524</v>
      </c>
      <c r="I2282" s="5">
        <v>33974</v>
      </c>
      <c r="J2282" s="5">
        <v>9018</v>
      </c>
      <c r="K2282" s="5">
        <v>0</v>
      </c>
      <c r="L2282" s="5">
        <v>57973</v>
      </c>
      <c r="M2282" s="5">
        <v>276043</v>
      </c>
      <c r="N2282" s="5">
        <v>12327</v>
      </c>
      <c r="O2282" s="5">
        <v>1033</v>
      </c>
      <c r="P2282" s="5">
        <v>1737</v>
      </c>
      <c r="Q2282" s="5">
        <v>0</v>
      </c>
      <c r="R2282" s="5">
        <v>0</v>
      </c>
      <c r="S2282" s="5">
        <v>4346</v>
      </c>
      <c r="T2282" s="5">
        <v>4641</v>
      </c>
      <c r="U2282" s="5">
        <v>6727</v>
      </c>
      <c r="V2282" s="5">
        <v>865</v>
      </c>
      <c r="W2282" s="5">
        <v>0</v>
      </c>
      <c r="X2282" s="5">
        <v>13074</v>
      </c>
      <c r="Y2282" s="5">
        <v>291</v>
      </c>
    </row>
    <row r="2283" spans="1:25" x14ac:dyDescent="0.3">
      <c r="A2283" s="1">
        <v>4061329</v>
      </c>
      <c r="B2283" s="1" t="s">
        <v>7</v>
      </c>
      <c r="C2283" s="2"/>
      <c r="D2283" s="4" t="s">
        <v>104</v>
      </c>
      <c r="E2283" s="4">
        <v>4061329</v>
      </c>
      <c r="F2283" s="5">
        <v>0</v>
      </c>
      <c r="G2283" s="5">
        <v>8566</v>
      </c>
      <c r="H2283" s="5">
        <v>5616</v>
      </c>
      <c r="I2283" s="5">
        <v>29657</v>
      </c>
      <c r="J2283" s="5">
        <v>4437</v>
      </c>
      <c r="K2283" s="5">
        <v>0</v>
      </c>
      <c r="L2283" s="5">
        <v>48276</v>
      </c>
      <c r="M2283" s="5">
        <v>286626</v>
      </c>
      <c r="N2283" s="5">
        <v>13606</v>
      </c>
      <c r="O2283" s="5">
        <v>741</v>
      </c>
      <c r="P2283" s="5">
        <v>2711</v>
      </c>
      <c r="Q2283" s="5">
        <v>0</v>
      </c>
      <c r="R2283" s="5">
        <v>0</v>
      </c>
      <c r="S2283" s="5">
        <v>4960</v>
      </c>
      <c r="T2283" s="5">
        <v>6798</v>
      </c>
      <c r="U2283" s="5">
        <v>6320</v>
      </c>
      <c r="V2283" s="5">
        <v>1744</v>
      </c>
      <c r="W2283" s="5">
        <v>0</v>
      </c>
      <c r="X2283" s="5">
        <v>20180</v>
      </c>
      <c r="Y2283" s="5">
        <v>362</v>
      </c>
    </row>
    <row r="2284" spans="1:25" x14ac:dyDescent="0.3">
      <c r="A2284" s="1">
        <v>4061329</v>
      </c>
      <c r="B2284" s="1" t="s">
        <v>8</v>
      </c>
      <c r="C2284" s="2"/>
      <c r="D2284" s="4" t="s">
        <v>104</v>
      </c>
      <c r="E2284" s="4">
        <v>4061329</v>
      </c>
      <c r="F2284" s="5">
        <v>0</v>
      </c>
      <c r="G2284" s="5">
        <v>10331</v>
      </c>
      <c r="H2284" s="5">
        <v>2283</v>
      </c>
      <c r="I2284" s="5">
        <v>18019</v>
      </c>
      <c r="J2284" s="5">
        <v>5806</v>
      </c>
      <c r="K2284" s="5">
        <v>0</v>
      </c>
      <c r="L2284" s="5">
        <v>36439</v>
      </c>
      <c r="M2284" s="5">
        <v>274607</v>
      </c>
      <c r="N2284" s="5">
        <v>13564</v>
      </c>
      <c r="O2284" s="5">
        <v>657</v>
      </c>
      <c r="P2284" s="5">
        <v>1916</v>
      </c>
      <c r="Q2284" s="5">
        <v>0</v>
      </c>
      <c r="R2284" s="5">
        <v>0</v>
      </c>
      <c r="S2284" s="5">
        <v>4164</v>
      </c>
      <c r="T2284" s="5">
        <v>4367</v>
      </c>
      <c r="U2284" s="5">
        <v>4977</v>
      </c>
      <c r="V2284" s="5">
        <v>1184</v>
      </c>
      <c r="W2284" s="5">
        <v>0</v>
      </c>
      <c r="X2284" s="5">
        <v>15335</v>
      </c>
      <c r="Y2284" s="5">
        <v>122</v>
      </c>
    </row>
    <row r="2285" spans="1:25" x14ac:dyDescent="0.3">
      <c r="A2285" s="1">
        <v>4061329</v>
      </c>
      <c r="B2285" s="1" t="s">
        <v>9</v>
      </c>
      <c r="C2285" s="2"/>
      <c r="D2285" s="4" t="s">
        <v>104</v>
      </c>
      <c r="E2285" s="4">
        <v>4061329</v>
      </c>
      <c r="F2285" s="5">
        <v>0</v>
      </c>
      <c r="G2285" s="5">
        <v>5071</v>
      </c>
      <c r="H2285" s="5">
        <v>1538</v>
      </c>
      <c r="I2285" s="5">
        <v>19087</v>
      </c>
      <c r="J2285" s="5">
        <v>2727</v>
      </c>
      <c r="K2285" s="5">
        <v>0</v>
      </c>
      <c r="L2285" s="5">
        <v>28424</v>
      </c>
      <c r="M2285" s="5">
        <v>212043</v>
      </c>
      <c r="N2285" s="5">
        <v>19971</v>
      </c>
      <c r="O2285" s="5">
        <v>1003</v>
      </c>
      <c r="P2285" s="5">
        <v>1594</v>
      </c>
      <c r="Q2285" s="5">
        <v>0</v>
      </c>
      <c r="R2285" s="5">
        <v>0</v>
      </c>
      <c r="S2285" s="5">
        <v>4217</v>
      </c>
      <c r="T2285" s="5">
        <v>5041</v>
      </c>
      <c r="U2285" s="5">
        <v>3717</v>
      </c>
      <c r="V2285" s="5">
        <v>237</v>
      </c>
      <c r="W2285" s="5">
        <v>0</v>
      </c>
      <c r="X2285" s="5">
        <v>14598</v>
      </c>
      <c r="Y2285" s="5">
        <v>289</v>
      </c>
    </row>
    <row r="2286" spans="1:25" x14ac:dyDescent="0.3">
      <c r="A2286" s="1">
        <v>4061329</v>
      </c>
      <c r="B2286" s="1" t="s">
        <v>10</v>
      </c>
      <c r="C2286" s="2"/>
      <c r="D2286" s="4" t="s">
        <v>104</v>
      </c>
      <c r="E2286" s="4">
        <v>4061329</v>
      </c>
      <c r="F2286" s="5">
        <v>0</v>
      </c>
      <c r="G2286" s="5">
        <v>3518</v>
      </c>
      <c r="H2286" s="5">
        <v>2732</v>
      </c>
      <c r="I2286" s="5">
        <v>28678</v>
      </c>
      <c r="J2286" s="5">
        <v>2549</v>
      </c>
      <c r="K2286" s="5">
        <v>0</v>
      </c>
      <c r="L2286" s="5">
        <v>37478</v>
      </c>
      <c r="M2286" s="5">
        <v>169597</v>
      </c>
      <c r="N2286" s="5">
        <v>14589</v>
      </c>
      <c r="O2286" s="5">
        <v>820</v>
      </c>
      <c r="P2286" s="5">
        <v>1449</v>
      </c>
      <c r="Q2286" s="5">
        <v>0</v>
      </c>
      <c r="R2286" s="5">
        <v>0</v>
      </c>
      <c r="S2286" s="5">
        <v>3386</v>
      </c>
      <c r="T2286" s="5">
        <v>3975</v>
      </c>
      <c r="U2286" s="5">
        <v>3555</v>
      </c>
      <c r="V2286" s="5">
        <v>2977</v>
      </c>
      <c r="W2286" s="5">
        <v>0</v>
      </c>
      <c r="X2286" s="5">
        <v>14159</v>
      </c>
      <c r="Y2286" s="5">
        <v>216</v>
      </c>
    </row>
    <row r="2287" spans="1:25" x14ac:dyDescent="0.3">
      <c r="A2287" s="1">
        <v>4061329</v>
      </c>
      <c r="B2287" s="1" t="s">
        <v>11</v>
      </c>
      <c r="C2287" s="2"/>
      <c r="D2287" s="4" t="s">
        <v>104</v>
      </c>
      <c r="E2287" s="4">
        <v>4061329</v>
      </c>
      <c r="F2287" s="5">
        <v>0</v>
      </c>
      <c r="G2287" s="5">
        <v>3883</v>
      </c>
      <c r="H2287" s="5">
        <v>5580</v>
      </c>
      <c r="I2287" s="5">
        <v>28628</v>
      </c>
      <c r="J2287" s="5">
        <v>2001</v>
      </c>
      <c r="K2287" s="5">
        <v>0</v>
      </c>
      <c r="L2287" s="5">
        <v>40092</v>
      </c>
      <c r="M2287" s="5">
        <v>302385</v>
      </c>
      <c r="N2287" s="5">
        <v>11480</v>
      </c>
      <c r="O2287" s="5">
        <v>787</v>
      </c>
      <c r="P2287" s="5">
        <v>1154</v>
      </c>
      <c r="Q2287" s="5">
        <v>0</v>
      </c>
      <c r="R2287" s="5">
        <v>0</v>
      </c>
      <c r="S2287" s="5">
        <v>3728</v>
      </c>
      <c r="T2287" s="5">
        <v>3334</v>
      </c>
      <c r="U2287" s="5">
        <v>3835</v>
      </c>
      <c r="V2287" s="5">
        <v>5324</v>
      </c>
      <c r="W2287" s="5">
        <v>0</v>
      </c>
      <c r="X2287" s="5">
        <v>12623</v>
      </c>
      <c r="Y2287" s="5">
        <v>190</v>
      </c>
    </row>
    <row r="2288" spans="1:25" x14ac:dyDescent="0.3">
      <c r="A2288" s="1">
        <v>4061329</v>
      </c>
      <c r="B2288" s="1" t="s">
        <v>12</v>
      </c>
      <c r="C2288" s="2"/>
      <c r="D2288" s="4" t="s">
        <v>104</v>
      </c>
      <c r="E2288" s="4">
        <v>4061329</v>
      </c>
      <c r="F2288" s="5">
        <v>0</v>
      </c>
      <c r="G2288" s="5">
        <v>2562</v>
      </c>
      <c r="H2288" s="5">
        <v>4202</v>
      </c>
      <c r="I2288" s="5">
        <v>22448</v>
      </c>
      <c r="J2288" s="5">
        <v>1084</v>
      </c>
      <c r="K2288" s="5">
        <v>0</v>
      </c>
      <c r="L2288" s="5">
        <v>30295</v>
      </c>
      <c r="M2288" s="5">
        <v>216241</v>
      </c>
      <c r="N2288" s="5">
        <v>17638</v>
      </c>
      <c r="O2288" s="5">
        <v>555</v>
      </c>
      <c r="P2288" s="5">
        <v>1522</v>
      </c>
      <c r="Q2288" s="5">
        <v>0</v>
      </c>
      <c r="R2288" s="5">
        <v>0</v>
      </c>
      <c r="S2288" s="5">
        <v>2781</v>
      </c>
      <c r="T2288" s="5">
        <v>3485</v>
      </c>
      <c r="U2288" s="5">
        <v>3061</v>
      </c>
      <c r="V2288" s="5">
        <v>4397</v>
      </c>
      <c r="W2288" s="5">
        <v>0</v>
      </c>
      <c r="X2288" s="5">
        <v>12068</v>
      </c>
      <c r="Y2288" s="5">
        <v>191</v>
      </c>
    </row>
    <row r="2289" spans="1:25" x14ac:dyDescent="0.3">
      <c r="A2289" s="1">
        <v>4061329</v>
      </c>
      <c r="B2289" s="1" t="s">
        <v>13</v>
      </c>
      <c r="C2289" s="2"/>
      <c r="D2289" s="4" t="s">
        <v>104</v>
      </c>
      <c r="E2289" s="4">
        <v>4061329</v>
      </c>
      <c r="F2289" s="5">
        <v>0</v>
      </c>
      <c r="G2289" s="5">
        <v>1381</v>
      </c>
      <c r="H2289" s="5">
        <v>64905</v>
      </c>
      <c r="I2289" s="5">
        <v>20045</v>
      </c>
      <c r="J2289" s="5">
        <v>2178</v>
      </c>
      <c r="K2289" s="5">
        <v>0</v>
      </c>
      <c r="L2289" s="5">
        <v>88509</v>
      </c>
      <c r="M2289" s="5">
        <v>217017</v>
      </c>
      <c r="N2289" s="5">
        <v>9621</v>
      </c>
      <c r="O2289" s="5">
        <v>462</v>
      </c>
      <c r="P2289" s="5">
        <v>1400</v>
      </c>
      <c r="Q2289" s="5">
        <v>0</v>
      </c>
      <c r="R2289" s="5">
        <v>0</v>
      </c>
      <c r="S2289" s="5">
        <v>2650</v>
      </c>
      <c r="T2289" s="5">
        <v>2585</v>
      </c>
      <c r="U2289" s="5">
        <v>2776</v>
      </c>
      <c r="V2289" s="5">
        <v>3695</v>
      </c>
      <c r="W2289" s="5">
        <v>0</v>
      </c>
      <c r="X2289" s="5">
        <v>10369</v>
      </c>
      <c r="Y2289" s="5">
        <v>211</v>
      </c>
    </row>
    <row r="2290" spans="1:25" x14ac:dyDescent="0.3">
      <c r="A2290" s="1">
        <v>4061329</v>
      </c>
      <c r="B2290" s="1" t="s">
        <v>14</v>
      </c>
      <c r="C2290" s="2"/>
      <c r="D2290" s="4" t="s">
        <v>104</v>
      </c>
      <c r="E2290" s="4">
        <v>4061329</v>
      </c>
      <c r="F2290" s="5">
        <v>0</v>
      </c>
      <c r="G2290" s="5">
        <v>2804</v>
      </c>
      <c r="H2290" s="5">
        <v>2965</v>
      </c>
      <c r="I2290" s="5">
        <v>15826</v>
      </c>
      <c r="J2290" s="5">
        <v>3347</v>
      </c>
      <c r="K2290" s="5" t="s">
        <v>33</v>
      </c>
      <c r="L2290" s="5">
        <v>24941</v>
      </c>
      <c r="M2290" s="5">
        <v>179767</v>
      </c>
      <c r="N2290" s="5">
        <v>9164</v>
      </c>
      <c r="O2290" s="5">
        <v>530</v>
      </c>
      <c r="P2290" s="5">
        <v>1127</v>
      </c>
      <c r="Q2290" s="5" t="s">
        <v>33</v>
      </c>
      <c r="R2290" s="5" t="s">
        <v>33</v>
      </c>
      <c r="S2290" s="5">
        <v>2540</v>
      </c>
      <c r="T2290" s="5">
        <v>2697</v>
      </c>
      <c r="U2290" s="5">
        <v>2724</v>
      </c>
      <c r="V2290" s="5">
        <v>3070</v>
      </c>
      <c r="W2290" s="5">
        <v>0</v>
      </c>
      <c r="X2290" s="5">
        <v>10200</v>
      </c>
      <c r="Y2290" s="5">
        <v>204</v>
      </c>
    </row>
    <row r="2291" spans="1:25" x14ac:dyDescent="0.3">
      <c r="A2291" s="1">
        <v>4061329</v>
      </c>
      <c r="B2291" s="1" t="s">
        <v>15</v>
      </c>
      <c r="C2291" s="2"/>
      <c r="D2291" s="4" t="s">
        <v>104</v>
      </c>
      <c r="E2291" s="4">
        <v>4061329</v>
      </c>
      <c r="F2291" s="5">
        <v>0</v>
      </c>
      <c r="G2291" s="5">
        <v>3018</v>
      </c>
      <c r="H2291" s="5">
        <v>4396</v>
      </c>
      <c r="I2291" s="5">
        <v>13999</v>
      </c>
      <c r="J2291" s="5">
        <v>4811</v>
      </c>
      <c r="K2291" s="5" t="s">
        <v>33</v>
      </c>
      <c r="L2291" s="5">
        <v>26224</v>
      </c>
      <c r="M2291" s="5">
        <v>131093</v>
      </c>
      <c r="N2291" s="5">
        <v>10089</v>
      </c>
      <c r="O2291" s="5">
        <v>656</v>
      </c>
      <c r="P2291" s="5">
        <v>1240</v>
      </c>
      <c r="Q2291" s="5" t="s">
        <v>33</v>
      </c>
      <c r="R2291" s="5" t="s">
        <v>33</v>
      </c>
      <c r="S2291" s="5">
        <v>2256</v>
      </c>
      <c r="T2291" s="5">
        <v>2768</v>
      </c>
      <c r="U2291" s="5">
        <v>2408</v>
      </c>
      <c r="V2291" s="5">
        <v>3600</v>
      </c>
      <c r="W2291" s="5">
        <v>0</v>
      </c>
      <c r="X2291" s="5">
        <v>8394</v>
      </c>
      <c r="Y2291" s="5">
        <v>225</v>
      </c>
    </row>
    <row r="2292" spans="1:25" x14ac:dyDescent="0.3">
      <c r="A2292" s="1">
        <v>4061329</v>
      </c>
      <c r="B2292" s="1" t="s">
        <v>16</v>
      </c>
      <c r="C2292" s="2"/>
      <c r="D2292" s="4" t="s">
        <v>104</v>
      </c>
      <c r="E2292" s="4">
        <v>4061329</v>
      </c>
      <c r="F2292" s="5">
        <v>0</v>
      </c>
      <c r="G2292" s="5">
        <v>4622</v>
      </c>
      <c r="H2292" s="5">
        <v>3388</v>
      </c>
      <c r="I2292" s="5">
        <v>21812</v>
      </c>
      <c r="J2292" s="5">
        <v>6147</v>
      </c>
      <c r="K2292" s="5" t="s">
        <v>33</v>
      </c>
      <c r="L2292" s="5">
        <v>35969</v>
      </c>
      <c r="M2292" s="5">
        <v>100952</v>
      </c>
      <c r="N2292" s="5">
        <v>8619</v>
      </c>
      <c r="O2292" s="5">
        <v>511</v>
      </c>
      <c r="P2292" s="5">
        <v>1085</v>
      </c>
      <c r="Q2292" s="5" t="s">
        <v>33</v>
      </c>
      <c r="R2292" s="5" t="s">
        <v>33</v>
      </c>
      <c r="S2292" s="5">
        <v>2223</v>
      </c>
      <c r="T2292" s="5">
        <v>2432</v>
      </c>
      <c r="U2292" s="5">
        <v>2372</v>
      </c>
      <c r="V2292" s="5">
        <v>3372</v>
      </c>
      <c r="W2292" s="5">
        <v>21</v>
      </c>
      <c r="X2292" s="5">
        <v>9282</v>
      </c>
      <c r="Y2292" s="5">
        <v>243</v>
      </c>
    </row>
    <row r="2293" spans="1:25" x14ac:dyDescent="0.3">
      <c r="A2293" s="1">
        <v>4061329</v>
      </c>
      <c r="B2293" s="1" t="s">
        <v>17</v>
      </c>
      <c r="C2293" s="2"/>
      <c r="D2293" s="4" t="s">
        <v>104</v>
      </c>
      <c r="E2293" s="4">
        <v>4061329</v>
      </c>
      <c r="F2293" s="5">
        <v>0</v>
      </c>
      <c r="G2293" s="5">
        <v>1843</v>
      </c>
      <c r="H2293" s="5">
        <v>3124</v>
      </c>
      <c r="I2293" s="5">
        <v>12615</v>
      </c>
      <c r="J2293" s="5">
        <v>4859</v>
      </c>
      <c r="K2293" s="5" t="s">
        <v>33</v>
      </c>
      <c r="L2293" s="5">
        <v>22442</v>
      </c>
      <c r="M2293" s="5">
        <v>82188</v>
      </c>
      <c r="N2293" s="5">
        <v>8568</v>
      </c>
      <c r="O2293" s="5">
        <v>691</v>
      </c>
      <c r="P2293" s="5">
        <v>516</v>
      </c>
      <c r="Q2293" s="5" t="s">
        <v>33</v>
      </c>
      <c r="R2293" s="5" t="s">
        <v>33</v>
      </c>
      <c r="S2293" s="5">
        <v>2096</v>
      </c>
      <c r="T2293" s="5">
        <v>2414</v>
      </c>
      <c r="U2293" s="5">
        <v>2286</v>
      </c>
      <c r="V2293" s="5">
        <v>5784</v>
      </c>
      <c r="W2293" s="5">
        <v>33</v>
      </c>
      <c r="X2293" s="5">
        <v>6537</v>
      </c>
      <c r="Y2293" s="5">
        <v>194</v>
      </c>
    </row>
    <row r="2294" spans="1:25" x14ac:dyDescent="0.3">
      <c r="A2294" s="1">
        <v>4061329</v>
      </c>
      <c r="B2294" s="1" t="s">
        <v>18</v>
      </c>
      <c r="C2294" s="2"/>
      <c r="D2294" s="4" t="s">
        <v>104</v>
      </c>
      <c r="E2294" s="4">
        <v>4061329</v>
      </c>
      <c r="F2294" s="5">
        <v>0</v>
      </c>
      <c r="G2294" s="5">
        <v>2682</v>
      </c>
      <c r="H2294" s="5">
        <v>7254</v>
      </c>
      <c r="I2294" s="5">
        <v>10244</v>
      </c>
      <c r="J2294" s="5">
        <v>2333</v>
      </c>
      <c r="K2294" s="5" t="s">
        <v>33</v>
      </c>
      <c r="L2294" s="5">
        <v>22513</v>
      </c>
      <c r="M2294" s="5">
        <v>95049</v>
      </c>
      <c r="N2294" s="5">
        <v>9740</v>
      </c>
      <c r="O2294" s="5">
        <v>429</v>
      </c>
      <c r="P2294" s="5">
        <v>597</v>
      </c>
      <c r="Q2294" s="5" t="s">
        <v>33</v>
      </c>
      <c r="R2294" s="5" t="s">
        <v>33</v>
      </c>
      <c r="S2294" s="5">
        <v>2044</v>
      </c>
      <c r="T2294" s="5">
        <v>2604</v>
      </c>
      <c r="U2294" s="5">
        <v>2464</v>
      </c>
      <c r="V2294" s="5">
        <v>5645</v>
      </c>
      <c r="W2294" s="5">
        <v>45</v>
      </c>
      <c r="X2294" s="5">
        <v>6457</v>
      </c>
      <c r="Y2294" s="5">
        <v>158</v>
      </c>
    </row>
    <row r="2295" spans="1:25" x14ac:dyDescent="0.3">
      <c r="A2295" s="1">
        <v>4061329</v>
      </c>
      <c r="B2295" s="1" t="s">
        <v>19</v>
      </c>
      <c r="C2295" s="2"/>
      <c r="D2295" s="4" t="s">
        <v>104</v>
      </c>
      <c r="E2295" s="4">
        <v>4061329</v>
      </c>
      <c r="F2295" s="5">
        <v>0</v>
      </c>
      <c r="G2295" s="5">
        <v>20443</v>
      </c>
      <c r="H2295" s="5">
        <v>2524</v>
      </c>
      <c r="I2295" s="5">
        <v>12762</v>
      </c>
      <c r="J2295" s="5">
        <v>4280</v>
      </c>
      <c r="K2295" s="5" t="s">
        <v>33</v>
      </c>
      <c r="L2295" s="5">
        <v>40009</v>
      </c>
      <c r="M2295" s="5">
        <v>91512</v>
      </c>
      <c r="N2295" s="5">
        <v>9626</v>
      </c>
      <c r="O2295" s="5">
        <v>573</v>
      </c>
      <c r="P2295" s="5">
        <v>610</v>
      </c>
      <c r="Q2295" s="5" t="s">
        <v>33</v>
      </c>
      <c r="R2295" s="5" t="s">
        <v>33</v>
      </c>
      <c r="S2295" s="5">
        <v>1826</v>
      </c>
      <c r="T2295" s="5">
        <v>2860</v>
      </c>
      <c r="U2295" s="5">
        <v>2451</v>
      </c>
      <c r="V2295" s="5">
        <v>3229</v>
      </c>
      <c r="W2295" s="5">
        <v>57</v>
      </c>
      <c r="X2295" s="5">
        <v>4995</v>
      </c>
      <c r="Y2295" s="5">
        <v>140</v>
      </c>
    </row>
    <row r="2296" spans="1:25" x14ac:dyDescent="0.3">
      <c r="A2296" s="1">
        <v>4061329</v>
      </c>
      <c r="B2296" s="1" t="s">
        <v>20</v>
      </c>
      <c r="C2296" s="2"/>
      <c r="D2296" s="4" t="s">
        <v>104</v>
      </c>
      <c r="E2296" s="4">
        <v>4061329</v>
      </c>
      <c r="F2296" s="5">
        <v>0</v>
      </c>
      <c r="G2296" s="5">
        <v>3680</v>
      </c>
      <c r="H2296" s="5">
        <v>1940</v>
      </c>
      <c r="I2296" s="5">
        <v>4562</v>
      </c>
      <c r="J2296" s="5">
        <v>1660</v>
      </c>
      <c r="K2296" s="5" t="s">
        <v>33</v>
      </c>
      <c r="L2296" s="5">
        <v>11842</v>
      </c>
      <c r="M2296" s="5">
        <v>59982</v>
      </c>
      <c r="N2296" s="5">
        <v>12249</v>
      </c>
      <c r="O2296" s="5">
        <v>422</v>
      </c>
      <c r="P2296" s="5">
        <v>480</v>
      </c>
      <c r="Q2296" s="5" t="s">
        <v>33</v>
      </c>
      <c r="R2296" s="5" t="s">
        <v>33</v>
      </c>
      <c r="S2296" s="5">
        <v>1554</v>
      </c>
      <c r="T2296" s="5">
        <v>2340</v>
      </c>
      <c r="U2296" s="5">
        <v>2642</v>
      </c>
      <c r="V2296" s="5">
        <v>2085</v>
      </c>
      <c r="W2296" s="5">
        <v>54</v>
      </c>
      <c r="X2296" s="5">
        <v>7536</v>
      </c>
      <c r="Y2296" s="5">
        <v>128</v>
      </c>
    </row>
    <row r="2297" spans="1:25" x14ac:dyDescent="0.3">
      <c r="A2297" s="1">
        <v>4061329</v>
      </c>
      <c r="B2297" s="1" t="s">
        <v>21</v>
      </c>
      <c r="C2297" s="2"/>
      <c r="D2297" s="4" t="s">
        <v>104</v>
      </c>
      <c r="E2297" s="4">
        <v>4061329</v>
      </c>
      <c r="F2297" s="5">
        <v>0</v>
      </c>
      <c r="G2297" s="5">
        <v>58100</v>
      </c>
      <c r="H2297" s="5">
        <v>4805</v>
      </c>
      <c r="I2297" s="5">
        <v>8839</v>
      </c>
      <c r="J2297" s="5">
        <v>1416</v>
      </c>
      <c r="K2297" s="5" t="s">
        <v>33</v>
      </c>
      <c r="L2297" s="5">
        <v>73159</v>
      </c>
      <c r="M2297" s="5">
        <v>56140</v>
      </c>
      <c r="N2297" s="5">
        <v>6718</v>
      </c>
      <c r="O2297" s="5">
        <v>760</v>
      </c>
      <c r="P2297" s="5">
        <v>395</v>
      </c>
      <c r="Q2297" s="5" t="s">
        <v>33</v>
      </c>
      <c r="R2297" s="5" t="s">
        <v>33</v>
      </c>
      <c r="S2297" s="5">
        <v>2276</v>
      </c>
      <c r="T2297" s="5">
        <v>1484</v>
      </c>
      <c r="U2297" s="5">
        <v>2107</v>
      </c>
      <c r="V2297" s="5">
        <v>2567</v>
      </c>
      <c r="W2297" s="5">
        <v>99</v>
      </c>
      <c r="X2297" s="5">
        <v>7923</v>
      </c>
      <c r="Y2297" s="5">
        <v>49</v>
      </c>
    </row>
    <row r="2298" spans="1:25" x14ac:dyDescent="0.3">
      <c r="A2298" s="1">
        <v>4061329</v>
      </c>
      <c r="B2298" s="1" t="s">
        <v>22</v>
      </c>
      <c r="C2298" s="2"/>
      <c r="D2298" s="4" t="s">
        <v>104</v>
      </c>
      <c r="E2298" s="4">
        <v>4061329</v>
      </c>
      <c r="F2298" s="5">
        <v>0</v>
      </c>
      <c r="G2298" s="5">
        <v>723</v>
      </c>
      <c r="H2298" s="5">
        <v>4257</v>
      </c>
      <c r="I2298" s="5">
        <v>8032</v>
      </c>
      <c r="J2298" s="5">
        <v>2338</v>
      </c>
      <c r="K2298" s="5" t="s">
        <v>33</v>
      </c>
      <c r="L2298" s="5">
        <v>15350</v>
      </c>
      <c r="M2298" s="5">
        <v>67582</v>
      </c>
      <c r="N2298" s="5">
        <v>7995</v>
      </c>
      <c r="O2298" s="5">
        <v>717</v>
      </c>
      <c r="P2298" s="5">
        <v>203</v>
      </c>
      <c r="Q2298" s="5" t="s">
        <v>33</v>
      </c>
      <c r="R2298" s="5" t="s">
        <v>33</v>
      </c>
      <c r="S2298" s="5">
        <v>2394</v>
      </c>
      <c r="T2298" s="5">
        <v>1626</v>
      </c>
      <c r="U2298" s="5">
        <v>2181</v>
      </c>
      <c r="V2298" s="5">
        <v>3140</v>
      </c>
      <c r="W2298" s="5">
        <v>95</v>
      </c>
      <c r="X2298" s="5">
        <v>10075</v>
      </c>
      <c r="Y2298" s="5">
        <v>45</v>
      </c>
    </row>
    <row r="2299" spans="1:25" x14ac:dyDescent="0.3">
      <c r="A2299" s="1">
        <v>4061329</v>
      </c>
      <c r="B2299" s="1" t="s">
        <v>23</v>
      </c>
      <c r="C2299" s="2"/>
      <c r="D2299" s="4" t="s">
        <v>104</v>
      </c>
      <c r="E2299" s="4">
        <v>4061329</v>
      </c>
      <c r="F2299" s="5">
        <v>0</v>
      </c>
      <c r="G2299" s="5">
        <v>1545</v>
      </c>
      <c r="H2299" s="5">
        <v>19744</v>
      </c>
      <c r="I2299" s="5">
        <v>8838</v>
      </c>
      <c r="J2299" s="5">
        <v>2691</v>
      </c>
      <c r="K2299" s="5" t="s">
        <v>33</v>
      </c>
      <c r="L2299" s="5">
        <v>32818</v>
      </c>
      <c r="M2299" s="5">
        <v>65378</v>
      </c>
      <c r="N2299" s="5">
        <v>8525</v>
      </c>
      <c r="O2299" s="5">
        <v>745</v>
      </c>
      <c r="P2299" s="5">
        <v>412</v>
      </c>
      <c r="Q2299" s="5" t="s">
        <v>33</v>
      </c>
      <c r="R2299" s="5" t="s">
        <v>33</v>
      </c>
      <c r="S2299" s="5">
        <v>2548</v>
      </c>
      <c r="T2299" s="5">
        <v>1444</v>
      </c>
      <c r="U2299" s="5">
        <v>2129</v>
      </c>
      <c r="V2299" s="5">
        <v>989</v>
      </c>
      <c r="W2299" s="5">
        <v>113</v>
      </c>
      <c r="X2299" s="5">
        <v>9506</v>
      </c>
      <c r="Y2299" s="5">
        <v>36</v>
      </c>
    </row>
    <row r="2300" spans="1:25" x14ac:dyDescent="0.3">
      <c r="A2300" s="1">
        <v>4061329</v>
      </c>
      <c r="B2300" s="1" t="s">
        <v>24</v>
      </c>
      <c r="C2300" s="2"/>
      <c r="D2300" s="4" t="s">
        <v>104</v>
      </c>
      <c r="E2300" s="4">
        <v>4061329</v>
      </c>
      <c r="F2300" s="5">
        <v>0</v>
      </c>
      <c r="G2300" s="5">
        <v>448</v>
      </c>
      <c r="H2300" s="5">
        <v>7345</v>
      </c>
      <c r="I2300" s="5">
        <v>7786</v>
      </c>
      <c r="J2300" s="5">
        <v>2018</v>
      </c>
      <c r="K2300" s="5" t="s">
        <v>33</v>
      </c>
      <c r="L2300" s="5">
        <v>17597</v>
      </c>
      <c r="M2300" s="5">
        <v>55755</v>
      </c>
      <c r="N2300" s="5">
        <v>7372</v>
      </c>
      <c r="O2300" s="5">
        <v>652</v>
      </c>
      <c r="P2300" s="5">
        <v>360</v>
      </c>
      <c r="Q2300" s="5" t="s">
        <v>33</v>
      </c>
      <c r="R2300" s="5" t="s">
        <v>33</v>
      </c>
      <c r="S2300" s="5">
        <v>2228</v>
      </c>
      <c r="T2300" s="5">
        <v>1461</v>
      </c>
      <c r="U2300" s="5">
        <v>2038</v>
      </c>
      <c r="V2300" s="5">
        <v>673</v>
      </c>
      <c r="W2300" s="5">
        <v>90</v>
      </c>
      <c r="X2300" s="5">
        <v>8886</v>
      </c>
      <c r="Y2300" s="5">
        <v>74</v>
      </c>
    </row>
    <row r="2301" spans="1:25" x14ac:dyDescent="0.3">
      <c r="A2301" s="1">
        <v>4061329</v>
      </c>
      <c r="B2301" s="1" t="s">
        <v>25</v>
      </c>
      <c r="C2301" s="2"/>
      <c r="D2301" s="4" t="s">
        <v>104</v>
      </c>
      <c r="E2301" s="4">
        <v>4061329</v>
      </c>
      <c r="F2301" s="5">
        <v>0</v>
      </c>
      <c r="G2301" s="5">
        <v>2123</v>
      </c>
      <c r="H2301" s="5">
        <v>5327</v>
      </c>
      <c r="I2301" s="5">
        <v>11891</v>
      </c>
      <c r="J2301" s="5">
        <v>1869</v>
      </c>
      <c r="K2301" s="5" t="s">
        <v>33</v>
      </c>
      <c r="L2301" s="5">
        <v>21209</v>
      </c>
      <c r="M2301" s="5">
        <v>52139</v>
      </c>
      <c r="N2301" s="5">
        <v>6569</v>
      </c>
      <c r="O2301" s="5">
        <v>573</v>
      </c>
      <c r="P2301" s="5">
        <v>363</v>
      </c>
      <c r="Q2301" s="5" t="s">
        <v>33</v>
      </c>
      <c r="R2301" s="5" t="s">
        <v>33</v>
      </c>
      <c r="S2301" s="5">
        <v>2121</v>
      </c>
      <c r="T2301" s="5">
        <v>1544</v>
      </c>
      <c r="U2301" s="5">
        <v>1816</v>
      </c>
      <c r="V2301" s="5">
        <v>204</v>
      </c>
      <c r="W2301" s="5">
        <v>94</v>
      </c>
      <c r="X2301" s="5">
        <v>8890</v>
      </c>
      <c r="Y2301" s="5">
        <v>69</v>
      </c>
    </row>
    <row r="2302" spans="1:25" x14ac:dyDescent="0.3">
      <c r="A2302" s="1">
        <v>4061329</v>
      </c>
      <c r="B2302" s="1" t="s">
        <v>26</v>
      </c>
      <c r="C2302" s="2"/>
      <c r="D2302" s="4" t="s">
        <v>104</v>
      </c>
      <c r="E2302" s="4">
        <v>4061329</v>
      </c>
      <c r="F2302" s="5" t="s">
        <v>33</v>
      </c>
      <c r="G2302" s="5" t="s">
        <v>33</v>
      </c>
      <c r="H2302" s="5" t="s">
        <v>33</v>
      </c>
      <c r="I2302" s="5" t="s">
        <v>33</v>
      </c>
      <c r="J2302" s="5" t="s">
        <v>33</v>
      </c>
      <c r="K2302" s="5" t="s">
        <v>33</v>
      </c>
      <c r="L2302" s="5" t="s">
        <v>33</v>
      </c>
      <c r="M2302" s="5" t="s">
        <v>33</v>
      </c>
      <c r="N2302" s="5" t="s">
        <v>33</v>
      </c>
      <c r="O2302" s="5" t="s">
        <v>33</v>
      </c>
      <c r="P2302" s="5" t="s">
        <v>33</v>
      </c>
      <c r="Q2302" s="5" t="s">
        <v>33</v>
      </c>
      <c r="R2302" s="5" t="s">
        <v>33</v>
      </c>
      <c r="S2302" s="5" t="s">
        <v>33</v>
      </c>
      <c r="T2302" s="5" t="s">
        <v>33</v>
      </c>
      <c r="U2302" s="5" t="s">
        <v>33</v>
      </c>
      <c r="V2302" s="5" t="s">
        <v>33</v>
      </c>
      <c r="W2302" s="5" t="s">
        <v>33</v>
      </c>
      <c r="X2302" s="5" t="s">
        <v>33</v>
      </c>
      <c r="Y2302" s="5" t="s">
        <v>33</v>
      </c>
    </row>
    <row r="2303" spans="1:25" x14ac:dyDescent="0.3">
      <c r="A2303" s="1">
        <v>4061329</v>
      </c>
      <c r="B2303" s="1" t="s">
        <v>27</v>
      </c>
      <c r="C2303" s="2"/>
      <c r="D2303" s="4" t="s">
        <v>104</v>
      </c>
      <c r="E2303" s="4">
        <v>4061329</v>
      </c>
      <c r="F2303" s="5" t="s">
        <v>33</v>
      </c>
      <c r="G2303" s="5" t="s">
        <v>33</v>
      </c>
      <c r="H2303" s="5" t="s">
        <v>33</v>
      </c>
      <c r="I2303" s="5" t="s">
        <v>33</v>
      </c>
      <c r="J2303" s="5" t="s">
        <v>33</v>
      </c>
      <c r="K2303" s="5" t="s">
        <v>33</v>
      </c>
      <c r="L2303" s="5" t="s">
        <v>33</v>
      </c>
      <c r="M2303" s="5" t="s">
        <v>33</v>
      </c>
      <c r="N2303" s="5" t="s">
        <v>33</v>
      </c>
      <c r="O2303" s="5" t="s">
        <v>33</v>
      </c>
      <c r="P2303" s="5" t="s">
        <v>33</v>
      </c>
      <c r="Q2303" s="5" t="s">
        <v>33</v>
      </c>
      <c r="R2303" s="5" t="s">
        <v>33</v>
      </c>
      <c r="S2303" s="5" t="s">
        <v>33</v>
      </c>
      <c r="T2303" s="5" t="s">
        <v>33</v>
      </c>
      <c r="U2303" s="5" t="s">
        <v>33</v>
      </c>
      <c r="V2303" s="5" t="s">
        <v>33</v>
      </c>
      <c r="W2303" s="5" t="s">
        <v>33</v>
      </c>
      <c r="X2303" s="5" t="s">
        <v>33</v>
      </c>
      <c r="Y2303" s="5" t="s">
        <v>33</v>
      </c>
    </row>
    <row r="2304" spans="1:25" x14ac:dyDescent="0.3">
      <c r="A2304" s="1">
        <v>4061329</v>
      </c>
      <c r="B2304" s="1" t="s">
        <v>28</v>
      </c>
      <c r="C2304" s="2"/>
      <c r="D2304" s="4" t="s">
        <v>104</v>
      </c>
      <c r="E2304" s="4">
        <v>4061329</v>
      </c>
      <c r="F2304" s="5" t="s">
        <v>33</v>
      </c>
      <c r="G2304" s="5" t="s">
        <v>33</v>
      </c>
      <c r="H2304" s="5" t="s">
        <v>33</v>
      </c>
      <c r="I2304" s="5" t="s">
        <v>33</v>
      </c>
      <c r="J2304" s="5" t="s">
        <v>33</v>
      </c>
      <c r="K2304" s="5" t="s">
        <v>33</v>
      </c>
      <c r="L2304" s="5" t="s">
        <v>33</v>
      </c>
      <c r="M2304" s="5" t="s">
        <v>33</v>
      </c>
      <c r="N2304" s="5" t="s">
        <v>33</v>
      </c>
      <c r="O2304" s="5" t="s">
        <v>33</v>
      </c>
      <c r="P2304" s="5" t="s">
        <v>33</v>
      </c>
      <c r="Q2304" s="5" t="s">
        <v>33</v>
      </c>
      <c r="R2304" s="5" t="s">
        <v>33</v>
      </c>
      <c r="S2304" s="5" t="s">
        <v>33</v>
      </c>
      <c r="T2304" s="5" t="s">
        <v>33</v>
      </c>
      <c r="U2304" s="5" t="s">
        <v>33</v>
      </c>
      <c r="V2304" s="5" t="s">
        <v>33</v>
      </c>
      <c r="W2304" s="5" t="s">
        <v>33</v>
      </c>
      <c r="X2304" s="5" t="s">
        <v>33</v>
      </c>
      <c r="Y2304" s="5" t="s">
        <v>33</v>
      </c>
    </row>
    <row r="2305" spans="1:25" x14ac:dyDescent="0.3">
      <c r="A2305" s="1">
        <v>4061329</v>
      </c>
      <c r="B2305" s="1" t="s">
        <v>29</v>
      </c>
      <c r="C2305" s="2"/>
      <c r="D2305" s="4" t="s">
        <v>104</v>
      </c>
      <c r="E2305" s="4">
        <v>4061329</v>
      </c>
      <c r="F2305" s="5" t="s">
        <v>33</v>
      </c>
      <c r="G2305" s="5" t="s">
        <v>33</v>
      </c>
      <c r="H2305" s="5" t="s">
        <v>33</v>
      </c>
      <c r="I2305" s="5" t="s">
        <v>33</v>
      </c>
      <c r="J2305" s="5" t="s">
        <v>33</v>
      </c>
      <c r="K2305" s="5" t="s">
        <v>33</v>
      </c>
      <c r="L2305" s="5" t="s">
        <v>33</v>
      </c>
      <c r="M2305" s="5" t="s">
        <v>33</v>
      </c>
      <c r="N2305" s="5" t="s">
        <v>33</v>
      </c>
      <c r="O2305" s="5" t="s">
        <v>33</v>
      </c>
      <c r="P2305" s="5" t="s">
        <v>33</v>
      </c>
      <c r="Q2305" s="5" t="s">
        <v>33</v>
      </c>
      <c r="R2305" s="5" t="s">
        <v>33</v>
      </c>
      <c r="S2305" s="5" t="s">
        <v>33</v>
      </c>
      <c r="T2305" s="5" t="s">
        <v>33</v>
      </c>
      <c r="U2305" s="5" t="s">
        <v>33</v>
      </c>
      <c r="V2305" s="5" t="s">
        <v>33</v>
      </c>
      <c r="W2305" s="5" t="s">
        <v>33</v>
      </c>
      <c r="X2305" s="5" t="s">
        <v>33</v>
      </c>
      <c r="Y2305" s="5" t="s">
        <v>33</v>
      </c>
    </row>
    <row r="2306" spans="1:25" x14ac:dyDescent="0.3">
      <c r="A2306" s="1">
        <v>4061329</v>
      </c>
      <c r="B2306" s="1" t="s">
        <v>30</v>
      </c>
      <c r="C2306" s="2"/>
      <c r="D2306" s="4" t="s">
        <v>104</v>
      </c>
      <c r="E2306" s="4">
        <v>4061329</v>
      </c>
      <c r="F2306" s="5" t="s">
        <v>33</v>
      </c>
      <c r="G2306" s="5" t="s">
        <v>33</v>
      </c>
      <c r="H2306" s="5" t="s">
        <v>33</v>
      </c>
      <c r="I2306" s="5" t="s">
        <v>33</v>
      </c>
      <c r="J2306" s="5" t="s">
        <v>33</v>
      </c>
      <c r="K2306" s="5" t="s">
        <v>33</v>
      </c>
      <c r="L2306" s="5" t="s">
        <v>33</v>
      </c>
      <c r="M2306" s="5" t="s">
        <v>33</v>
      </c>
      <c r="N2306" s="5" t="s">
        <v>33</v>
      </c>
      <c r="O2306" s="5" t="s">
        <v>33</v>
      </c>
      <c r="P2306" s="5" t="s">
        <v>33</v>
      </c>
      <c r="Q2306" s="5" t="s">
        <v>33</v>
      </c>
      <c r="R2306" s="5" t="s">
        <v>33</v>
      </c>
      <c r="S2306" s="5" t="s">
        <v>33</v>
      </c>
      <c r="T2306" s="5" t="s">
        <v>33</v>
      </c>
      <c r="U2306" s="5" t="s">
        <v>33</v>
      </c>
      <c r="V2306" s="5" t="s">
        <v>33</v>
      </c>
      <c r="W2306" s="5" t="s">
        <v>33</v>
      </c>
      <c r="X2306" s="5" t="s">
        <v>33</v>
      </c>
      <c r="Y2306" s="5" t="s">
        <v>33</v>
      </c>
    </row>
    <row r="2307" spans="1:25" x14ac:dyDescent="0.3">
      <c r="A2307" s="1">
        <v>4061329</v>
      </c>
      <c r="B2307" s="1" t="s">
        <v>31</v>
      </c>
      <c r="C2307" s="2"/>
      <c r="D2307" s="4" t="s">
        <v>104</v>
      </c>
      <c r="E2307" s="4">
        <v>4061329</v>
      </c>
      <c r="F2307" s="5" t="s">
        <v>33</v>
      </c>
      <c r="G2307" s="5" t="s">
        <v>33</v>
      </c>
      <c r="H2307" s="5" t="s">
        <v>33</v>
      </c>
      <c r="I2307" s="5" t="s">
        <v>33</v>
      </c>
      <c r="J2307" s="5" t="s">
        <v>33</v>
      </c>
      <c r="K2307" s="5" t="s">
        <v>33</v>
      </c>
      <c r="L2307" s="5" t="s">
        <v>33</v>
      </c>
      <c r="M2307" s="5" t="s">
        <v>33</v>
      </c>
      <c r="N2307" s="5" t="s">
        <v>33</v>
      </c>
      <c r="O2307" s="5" t="s">
        <v>33</v>
      </c>
      <c r="P2307" s="5" t="s">
        <v>33</v>
      </c>
      <c r="Q2307" s="5" t="s">
        <v>33</v>
      </c>
      <c r="R2307" s="5" t="s">
        <v>33</v>
      </c>
      <c r="S2307" s="5" t="s">
        <v>33</v>
      </c>
      <c r="T2307" s="5" t="s">
        <v>33</v>
      </c>
      <c r="U2307" s="5" t="s">
        <v>33</v>
      </c>
      <c r="V2307" s="5" t="s">
        <v>33</v>
      </c>
      <c r="W2307" s="5" t="s">
        <v>33</v>
      </c>
      <c r="X2307" s="5" t="s">
        <v>33</v>
      </c>
      <c r="Y2307" s="5" t="s">
        <v>33</v>
      </c>
    </row>
    <row r="2308" spans="1:25" x14ac:dyDescent="0.3">
      <c r="A2308" s="1">
        <v>4010692</v>
      </c>
      <c r="B2308" s="1" t="s">
        <v>0</v>
      </c>
      <c r="C2308" s="2"/>
      <c r="D2308" s="4" t="s">
        <v>105</v>
      </c>
      <c r="E2308" s="4">
        <v>4010692</v>
      </c>
      <c r="F2308" s="5">
        <v>4468</v>
      </c>
      <c r="G2308" s="5">
        <v>32559</v>
      </c>
      <c r="H2308" s="5">
        <v>143402</v>
      </c>
      <c r="I2308" s="5">
        <v>18194</v>
      </c>
      <c r="J2308" s="5">
        <v>4180</v>
      </c>
      <c r="K2308" s="5">
        <v>0</v>
      </c>
      <c r="L2308" s="5">
        <v>202804</v>
      </c>
      <c r="M2308" s="5">
        <v>110857</v>
      </c>
      <c r="N2308" s="5">
        <v>13987</v>
      </c>
      <c r="O2308" s="5">
        <v>32347</v>
      </c>
      <c r="P2308" s="5">
        <v>2512</v>
      </c>
      <c r="Q2308" s="5">
        <v>515</v>
      </c>
      <c r="R2308" s="5">
        <v>0</v>
      </c>
      <c r="S2308" s="5">
        <v>10093</v>
      </c>
      <c r="T2308" s="5">
        <v>6406</v>
      </c>
      <c r="U2308" s="5">
        <v>4020</v>
      </c>
      <c r="V2308" s="5">
        <v>300</v>
      </c>
      <c r="W2308" s="5">
        <v>123</v>
      </c>
      <c r="X2308" s="5">
        <v>29292</v>
      </c>
      <c r="Y2308" s="5">
        <v>531</v>
      </c>
    </row>
    <row r="2309" spans="1:25" x14ac:dyDescent="0.3">
      <c r="A2309" s="1">
        <v>4010692</v>
      </c>
      <c r="B2309" s="1" t="s">
        <v>1</v>
      </c>
      <c r="C2309" s="2"/>
      <c r="D2309" s="4" t="s">
        <v>105</v>
      </c>
      <c r="E2309" s="4">
        <v>4010692</v>
      </c>
      <c r="F2309" s="5">
        <v>2174</v>
      </c>
      <c r="G2309" s="5">
        <v>108098</v>
      </c>
      <c r="H2309" s="5">
        <v>10828</v>
      </c>
      <c r="I2309" s="5">
        <v>22181</v>
      </c>
      <c r="J2309" s="5">
        <v>3469</v>
      </c>
      <c r="K2309" s="5">
        <v>0</v>
      </c>
      <c r="L2309" s="5">
        <v>146750</v>
      </c>
      <c r="M2309" s="5">
        <v>105311</v>
      </c>
      <c r="N2309" s="5">
        <v>14349</v>
      </c>
      <c r="O2309" s="5">
        <v>31664</v>
      </c>
      <c r="P2309" s="5">
        <v>2083</v>
      </c>
      <c r="Q2309" s="5">
        <v>545</v>
      </c>
      <c r="R2309" s="5">
        <v>0</v>
      </c>
      <c r="S2309" s="5">
        <v>9585</v>
      </c>
      <c r="T2309" s="5">
        <v>6714</v>
      </c>
      <c r="U2309" s="5">
        <v>4682</v>
      </c>
      <c r="V2309" s="5">
        <v>219</v>
      </c>
      <c r="W2309" s="5">
        <v>101</v>
      </c>
      <c r="X2309" s="5">
        <v>26831</v>
      </c>
      <c r="Y2309" s="5">
        <v>545</v>
      </c>
    </row>
    <row r="2310" spans="1:25" x14ac:dyDescent="0.3">
      <c r="A2310" s="1">
        <v>4010692</v>
      </c>
      <c r="B2310" s="1" t="s">
        <v>2</v>
      </c>
      <c r="C2310" s="2"/>
      <c r="D2310" s="4" t="s">
        <v>105</v>
      </c>
      <c r="E2310" s="4">
        <v>4010692</v>
      </c>
      <c r="F2310" s="5">
        <v>1667</v>
      </c>
      <c r="G2310" s="5">
        <v>8711</v>
      </c>
      <c r="H2310" s="5">
        <v>13724</v>
      </c>
      <c r="I2310" s="5">
        <v>19816</v>
      </c>
      <c r="J2310" s="5">
        <v>3456</v>
      </c>
      <c r="K2310" s="5">
        <v>0</v>
      </c>
      <c r="L2310" s="5">
        <v>47375</v>
      </c>
      <c r="M2310" s="5">
        <v>101036</v>
      </c>
      <c r="N2310" s="5">
        <v>14323</v>
      </c>
      <c r="O2310" s="5">
        <v>33874</v>
      </c>
      <c r="P2310" s="5">
        <v>2985</v>
      </c>
      <c r="Q2310" s="5">
        <v>463</v>
      </c>
      <c r="R2310" s="5">
        <v>0</v>
      </c>
      <c r="S2310" s="5">
        <v>9232</v>
      </c>
      <c r="T2310" s="5">
        <v>6123</v>
      </c>
      <c r="U2310" s="5">
        <v>4558</v>
      </c>
      <c r="V2310" s="5">
        <v>245</v>
      </c>
      <c r="W2310" s="5">
        <v>111</v>
      </c>
      <c r="X2310" s="5">
        <v>26086</v>
      </c>
      <c r="Y2310" s="5">
        <v>599</v>
      </c>
    </row>
    <row r="2311" spans="1:25" x14ac:dyDescent="0.3">
      <c r="A2311" s="1">
        <v>4010692</v>
      </c>
      <c r="B2311" s="1" t="s">
        <v>3</v>
      </c>
      <c r="C2311" s="2"/>
      <c r="D2311" s="4" t="s">
        <v>105</v>
      </c>
      <c r="E2311" s="4">
        <v>4010692</v>
      </c>
      <c r="F2311" s="5">
        <v>86</v>
      </c>
      <c r="G2311" s="5">
        <v>37842</v>
      </c>
      <c r="H2311" s="5">
        <v>28765</v>
      </c>
      <c r="I2311" s="5">
        <v>25079</v>
      </c>
      <c r="J2311" s="5">
        <v>3335</v>
      </c>
      <c r="K2311" s="5">
        <v>0</v>
      </c>
      <c r="L2311" s="5">
        <v>95107</v>
      </c>
      <c r="M2311" s="5">
        <v>97169</v>
      </c>
      <c r="N2311" s="5">
        <v>13392</v>
      </c>
      <c r="O2311" s="5">
        <v>32166</v>
      </c>
      <c r="P2311" s="5">
        <v>1851</v>
      </c>
      <c r="Q2311" s="5">
        <v>434</v>
      </c>
      <c r="R2311" s="5">
        <v>0</v>
      </c>
      <c r="S2311" s="5">
        <v>9143</v>
      </c>
      <c r="T2311" s="5">
        <v>6475</v>
      </c>
      <c r="U2311" s="5">
        <v>4897</v>
      </c>
      <c r="V2311" s="5">
        <v>256</v>
      </c>
      <c r="W2311" s="5">
        <v>107</v>
      </c>
      <c r="X2311" s="5">
        <v>24271</v>
      </c>
      <c r="Y2311" s="5">
        <v>602</v>
      </c>
    </row>
    <row r="2312" spans="1:25" x14ac:dyDescent="0.3">
      <c r="A2312" s="1">
        <v>4010692</v>
      </c>
      <c r="B2312" s="1" t="s">
        <v>4</v>
      </c>
      <c r="C2312" s="2"/>
      <c r="D2312" s="4" t="s">
        <v>105</v>
      </c>
      <c r="E2312" s="4">
        <v>4010692</v>
      </c>
      <c r="F2312" s="5">
        <v>69</v>
      </c>
      <c r="G2312" s="5">
        <v>379180</v>
      </c>
      <c r="H2312" s="5">
        <v>24925</v>
      </c>
      <c r="I2312" s="5">
        <v>34104</v>
      </c>
      <c r="J2312" s="5">
        <v>3432</v>
      </c>
      <c r="K2312" s="5">
        <v>0</v>
      </c>
      <c r="L2312" s="5">
        <v>441710</v>
      </c>
      <c r="M2312" s="5">
        <v>103213</v>
      </c>
      <c r="N2312" s="5">
        <v>13053</v>
      </c>
      <c r="O2312" s="5">
        <v>11582</v>
      </c>
      <c r="P2312" s="5">
        <v>1887</v>
      </c>
      <c r="Q2312" s="5">
        <v>386</v>
      </c>
      <c r="R2312" s="5">
        <v>0</v>
      </c>
      <c r="S2312" s="5">
        <v>9368</v>
      </c>
      <c r="T2312" s="5">
        <v>6379</v>
      </c>
      <c r="U2312" s="5">
        <v>4147</v>
      </c>
      <c r="V2312" s="5">
        <v>253</v>
      </c>
      <c r="W2312" s="5">
        <v>154</v>
      </c>
      <c r="X2312" s="5">
        <v>21365</v>
      </c>
      <c r="Y2312" s="5">
        <v>601</v>
      </c>
    </row>
    <row r="2313" spans="1:25" x14ac:dyDescent="0.3">
      <c r="A2313" s="1">
        <v>4010692</v>
      </c>
      <c r="B2313" s="1" t="s">
        <v>5</v>
      </c>
      <c r="C2313" s="2"/>
      <c r="D2313" s="4" t="s">
        <v>105</v>
      </c>
      <c r="E2313" s="4">
        <v>4010692</v>
      </c>
      <c r="F2313" s="5">
        <v>135</v>
      </c>
      <c r="G2313" s="5">
        <v>81718</v>
      </c>
      <c r="H2313" s="5">
        <v>34505</v>
      </c>
      <c r="I2313" s="5">
        <v>40430</v>
      </c>
      <c r="J2313" s="5">
        <v>5148</v>
      </c>
      <c r="K2313" s="5">
        <v>0</v>
      </c>
      <c r="L2313" s="5">
        <v>161937</v>
      </c>
      <c r="M2313" s="5">
        <v>104758</v>
      </c>
      <c r="N2313" s="5">
        <v>10937</v>
      </c>
      <c r="O2313" s="5">
        <v>11564</v>
      </c>
      <c r="P2313" s="5">
        <v>2404</v>
      </c>
      <c r="Q2313" s="5">
        <v>394</v>
      </c>
      <c r="R2313" s="5">
        <v>0</v>
      </c>
      <c r="S2313" s="5">
        <v>9493</v>
      </c>
      <c r="T2313" s="5">
        <v>5947</v>
      </c>
      <c r="U2313" s="5">
        <v>4111</v>
      </c>
      <c r="V2313" s="5">
        <v>261</v>
      </c>
      <c r="W2313" s="5">
        <v>166</v>
      </c>
      <c r="X2313" s="5">
        <v>19632</v>
      </c>
      <c r="Y2313" s="5">
        <v>624</v>
      </c>
    </row>
    <row r="2314" spans="1:25" x14ac:dyDescent="0.3">
      <c r="A2314" s="1">
        <v>4010692</v>
      </c>
      <c r="B2314" s="1" t="s">
        <v>6</v>
      </c>
      <c r="C2314" s="2"/>
      <c r="D2314" s="4" t="s">
        <v>105</v>
      </c>
      <c r="E2314" s="4">
        <v>4010692</v>
      </c>
      <c r="F2314" s="5">
        <v>42</v>
      </c>
      <c r="G2314" s="5">
        <v>25870</v>
      </c>
      <c r="H2314" s="5">
        <v>16428</v>
      </c>
      <c r="I2314" s="5">
        <v>33419</v>
      </c>
      <c r="J2314" s="5">
        <v>2275</v>
      </c>
      <c r="K2314" s="5">
        <v>0</v>
      </c>
      <c r="L2314" s="5">
        <v>78035</v>
      </c>
      <c r="M2314" s="5">
        <v>98757</v>
      </c>
      <c r="N2314" s="5">
        <v>10558</v>
      </c>
      <c r="O2314" s="5">
        <v>7539</v>
      </c>
      <c r="P2314" s="5">
        <v>3190</v>
      </c>
      <c r="Q2314" s="5">
        <v>509</v>
      </c>
      <c r="R2314" s="5">
        <v>0</v>
      </c>
      <c r="S2314" s="5">
        <v>9222</v>
      </c>
      <c r="T2314" s="5">
        <v>6359</v>
      </c>
      <c r="U2314" s="5">
        <v>3900</v>
      </c>
      <c r="V2314" s="5">
        <v>255</v>
      </c>
      <c r="W2314" s="5">
        <v>139</v>
      </c>
      <c r="X2314" s="5">
        <v>19617</v>
      </c>
      <c r="Y2314" s="5">
        <v>676</v>
      </c>
    </row>
    <row r="2315" spans="1:25" x14ac:dyDescent="0.3">
      <c r="A2315" s="1">
        <v>4010692</v>
      </c>
      <c r="B2315" s="1" t="s">
        <v>7</v>
      </c>
      <c r="C2315" s="2"/>
      <c r="D2315" s="4" t="s">
        <v>105</v>
      </c>
      <c r="E2315" s="4">
        <v>4010692</v>
      </c>
      <c r="F2315" s="5">
        <v>82</v>
      </c>
      <c r="G2315" s="5">
        <v>18599</v>
      </c>
      <c r="H2315" s="5">
        <v>14514</v>
      </c>
      <c r="I2315" s="5">
        <v>30350</v>
      </c>
      <c r="J2315" s="5">
        <v>2771</v>
      </c>
      <c r="K2315" s="5">
        <v>0</v>
      </c>
      <c r="L2315" s="5">
        <v>66315</v>
      </c>
      <c r="M2315" s="5">
        <v>87755</v>
      </c>
      <c r="N2315" s="5">
        <v>11072</v>
      </c>
      <c r="O2315" s="5">
        <v>6653</v>
      </c>
      <c r="P2315" s="5">
        <v>1485</v>
      </c>
      <c r="Q2315" s="5">
        <v>453</v>
      </c>
      <c r="R2315" s="5">
        <v>0</v>
      </c>
      <c r="S2315" s="5">
        <v>7717</v>
      </c>
      <c r="T2315" s="5">
        <v>5443</v>
      </c>
      <c r="U2315" s="5">
        <v>3413</v>
      </c>
      <c r="V2315" s="5">
        <v>208</v>
      </c>
      <c r="W2315" s="5">
        <v>188</v>
      </c>
      <c r="X2315" s="5">
        <v>18574</v>
      </c>
      <c r="Y2315" s="5">
        <v>573</v>
      </c>
    </row>
    <row r="2316" spans="1:25" x14ac:dyDescent="0.3">
      <c r="A2316" s="1">
        <v>4010692</v>
      </c>
      <c r="B2316" s="1" t="s">
        <v>8</v>
      </c>
      <c r="C2316" s="2"/>
      <c r="D2316" s="4" t="s">
        <v>105</v>
      </c>
      <c r="E2316" s="4">
        <v>4010692</v>
      </c>
      <c r="F2316" s="5">
        <v>2557</v>
      </c>
      <c r="G2316" s="5">
        <v>6471</v>
      </c>
      <c r="H2316" s="5">
        <v>15197</v>
      </c>
      <c r="I2316" s="5">
        <v>14634</v>
      </c>
      <c r="J2316" s="5">
        <v>2481</v>
      </c>
      <c r="K2316" s="5">
        <v>0</v>
      </c>
      <c r="L2316" s="5">
        <v>41339</v>
      </c>
      <c r="M2316" s="5">
        <v>78247</v>
      </c>
      <c r="N2316" s="5">
        <v>9842</v>
      </c>
      <c r="O2316" s="5">
        <v>6233</v>
      </c>
      <c r="P2316" s="5">
        <v>2435</v>
      </c>
      <c r="Q2316" s="5">
        <v>483</v>
      </c>
      <c r="R2316" s="5">
        <v>0</v>
      </c>
      <c r="S2316" s="5">
        <v>6811</v>
      </c>
      <c r="T2316" s="5">
        <v>4897</v>
      </c>
      <c r="U2316" s="5">
        <v>3623</v>
      </c>
      <c r="V2316" s="5">
        <v>406</v>
      </c>
      <c r="W2316" s="5">
        <v>217</v>
      </c>
      <c r="X2316" s="5">
        <v>18669</v>
      </c>
      <c r="Y2316" s="5">
        <v>529</v>
      </c>
    </row>
    <row r="2317" spans="1:25" x14ac:dyDescent="0.3">
      <c r="A2317" s="1">
        <v>4010692</v>
      </c>
      <c r="B2317" s="1" t="s">
        <v>9</v>
      </c>
      <c r="C2317" s="2"/>
      <c r="D2317" s="4" t="s">
        <v>105</v>
      </c>
      <c r="E2317" s="4">
        <v>4010692</v>
      </c>
      <c r="F2317" s="5">
        <v>219</v>
      </c>
      <c r="G2317" s="5">
        <v>141308</v>
      </c>
      <c r="H2317" s="5">
        <v>8514</v>
      </c>
      <c r="I2317" s="5">
        <v>11994</v>
      </c>
      <c r="J2317" s="5">
        <v>2517</v>
      </c>
      <c r="K2317" s="5">
        <v>0</v>
      </c>
      <c r="L2317" s="5">
        <v>164552</v>
      </c>
      <c r="M2317" s="5">
        <v>75529</v>
      </c>
      <c r="N2317" s="5">
        <v>8895</v>
      </c>
      <c r="O2317" s="5">
        <v>5686</v>
      </c>
      <c r="P2317" s="5">
        <v>3357</v>
      </c>
      <c r="Q2317" s="5">
        <v>507</v>
      </c>
      <c r="R2317" s="5">
        <v>0</v>
      </c>
      <c r="S2317" s="5">
        <v>6329</v>
      </c>
      <c r="T2317" s="5">
        <v>4309</v>
      </c>
      <c r="U2317" s="5">
        <v>3387</v>
      </c>
      <c r="V2317" s="5">
        <v>370</v>
      </c>
      <c r="W2317" s="5">
        <v>138</v>
      </c>
      <c r="X2317" s="5">
        <v>16038</v>
      </c>
      <c r="Y2317" s="5">
        <v>516</v>
      </c>
    </row>
    <row r="2318" spans="1:25" x14ac:dyDescent="0.3">
      <c r="A2318" s="1">
        <v>4010692</v>
      </c>
      <c r="B2318" s="1" t="s">
        <v>10</v>
      </c>
      <c r="C2318" s="2"/>
      <c r="D2318" s="4" t="s">
        <v>105</v>
      </c>
      <c r="E2318" s="4">
        <v>4010692</v>
      </c>
      <c r="F2318" s="5">
        <v>269</v>
      </c>
      <c r="G2318" s="5">
        <v>27775</v>
      </c>
      <c r="H2318" s="5">
        <v>3753</v>
      </c>
      <c r="I2318" s="5">
        <v>12222</v>
      </c>
      <c r="J2318" s="5">
        <v>1771</v>
      </c>
      <c r="K2318" s="5">
        <v>0</v>
      </c>
      <c r="L2318" s="5">
        <v>45791</v>
      </c>
      <c r="M2318" s="5">
        <v>75994</v>
      </c>
      <c r="N2318" s="5">
        <v>9112</v>
      </c>
      <c r="O2318" s="5">
        <v>6661</v>
      </c>
      <c r="P2318" s="5">
        <v>1065</v>
      </c>
      <c r="Q2318" s="5">
        <v>508</v>
      </c>
      <c r="R2318" s="5">
        <v>0</v>
      </c>
      <c r="S2318" s="5">
        <v>6887</v>
      </c>
      <c r="T2318" s="5">
        <v>3660</v>
      </c>
      <c r="U2318" s="5">
        <v>3700</v>
      </c>
      <c r="V2318" s="5">
        <v>334</v>
      </c>
      <c r="W2318" s="5">
        <v>273</v>
      </c>
      <c r="X2318" s="5">
        <v>16195</v>
      </c>
      <c r="Y2318" s="5">
        <v>484</v>
      </c>
    </row>
    <row r="2319" spans="1:25" x14ac:dyDescent="0.3">
      <c r="A2319" s="1">
        <v>4010692</v>
      </c>
      <c r="B2319" s="1" t="s">
        <v>11</v>
      </c>
      <c r="C2319" s="2"/>
      <c r="D2319" s="4" t="s">
        <v>105</v>
      </c>
      <c r="E2319" s="4">
        <v>4010692</v>
      </c>
      <c r="F2319" s="5">
        <v>458</v>
      </c>
      <c r="G2319" s="5">
        <v>40803</v>
      </c>
      <c r="H2319" s="5">
        <v>10322</v>
      </c>
      <c r="I2319" s="5">
        <v>15649</v>
      </c>
      <c r="J2319" s="5">
        <v>1836</v>
      </c>
      <c r="K2319" s="5">
        <v>0</v>
      </c>
      <c r="L2319" s="5">
        <v>69068</v>
      </c>
      <c r="M2319" s="5">
        <v>83860</v>
      </c>
      <c r="N2319" s="5">
        <v>9482</v>
      </c>
      <c r="O2319" s="5">
        <v>5950</v>
      </c>
      <c r="P2319" s="5">
        <v>1410</v>
      </c>
      <c r="Q2319" s="5">
        <v>428</v>
      </c>
      <c r="R2319" s="5">
        <v>0</v>
      </c>
      <c r="S2319" s="5">
        <v>7000</v>
      </c>
      <c r="T2319" s="5">
        <v>4293</v>
      </c>
      <c r="U2319" s="5">
        <v>3840</v>
      </c>
      <c r="V2319" s="5">
        <v>226</v>
      </c>
      <c r="W2319" s="5">
        <v>314</v>
      </c>
      <c r="X2319" s="5">
        <v>18650</v>
      </c>
      <c r="Y2319" s="5">
        <v>500</v>
      </c>
    </row>
    <row r="2320" spans="1:25" x14ac:dyDescent="0.3">
      <c r="A2320" s="1">
        <v>4010692</v>
      </c>
      <c r="B2320" s="1" t="s">
        <v>12</v>
      </c>
      <c r="C2320" s="2"/>
      <c r="D2320" s="4" t="s">
        <v>105</v>
      </c>
      <c r="E2320" s="4">
        <v>4010692</v>
      </c>
      <c r="F2320" s="5">
        <v>350</v>
      </c>
      <c r="G2320" s="5">
        <v>14606</v>
      </c>
      <c r="H2320" s="5">
        <v>8984</v>
      </c>
      <c r="I2320" s="5">
        <v>18256</v>
      </c>
      <c r="J2320" s="5">
        <v>1465</v>
      </c>
      <c r="K2320" s="5">
        <v>0</v>
      </c>
      <c r="L2320" s="5">
        <v>43660</v>
      </c>
      <c r="M2320" s="5">
        <v>81019</v>
      </c>
      <c r="N2320" s="5">
        <v>8825</v>
      </c>
      <c r="O2320" s="5">
        <v>5640</v>
      </c>
      <c r="P2320" s="5">
        <v>1463</v>
      </c>
      <c r="Q2320" s="5">
        <v>391</v>
      </c>
      <c r="R2320" s="5">
        <v>0</v>
      </c>
      <c r="S2320" s="5">
        <v>7143</v>
      </c>
      <c r="T2320" s="5">
        <v>4172</v>
      </c>
      <c r="U2320" s="5">
        <v>4038</v>
      </c>
      <c r="V2320" s="5">
        <v>160</v>
      </c>
      <c r="W2320" s="5">
        <v>299</v>
      </c>
      <c r="X2320" s="5">
        <v>17166</v>
      </c>
      <c r="Y2320" s="5">
        <v>597</v>
      </c>
    </row>
    <row r="2321" spans="1:25" x14ac:dyDescent="0.3">
      <c r="A2321" s="1">
        <v>4010692</v>
      </c>
      <c r="B2321" s="1" t="s">
        <v>13</v>
      </c>
      <c r="C2321" s="2"/>
      <c r="D2321" s="4" t="s">
        <v>105</v>
      </c>
      <c r="E2321" s="4">
        <v>4010692</v>
      </c>
      <c r="F2321" s="5">
        <v>824</v>
      </c>
      <c r="G2321" s="5">
        <v>16418</v>
      </c>
      <c r="H2321" s="5">
        <v>1556</v>
      </c>
      <c r="I2321" s="5">
        <v>11443</v>
      </c>
      <c r="J2321" s="5">
        <v>2368</v>
      </c>
      <c r="K2321" s="5">
        <v>0</v>
      </c>
      <c r="L2321" s="5">
        <v>32609</v>
      </c>
      <c r="M2321" s="5">
        <v>77824</v>
      </c>
      <c r="N2321" s="5">
        <v>10914</v>
      </c>
      <c r="O2321" s="5">
        <v>5906</v>
      </c>
      <c r="P2321" s="5">
        <v>1549</v>
      </c>
      <c r="Q2321" s="5">
        <v>438</v>
      </c>
      <c r="R2321" s="5">
        <v>0</v>
      </c>
      <c r="S2321" s="5">
        <v>6702</v>
      </c>
      <c r="T2321" s="5">
        <v>4105</v>
      </c>
      <c r="U2321" s="5">
        <v>3901</v>
      </c>
      <c r="V2321" s="5">
        <v>159</v>
      </c>
      <c r="W2321" s="5">
        <v>351</v>
      </c>
      <c r="X2321" s="5">
        <v>17346</v>
      </c>
      <c r="Y2321" s="5">
        <v>591</v>
      </c>
    </row>
    <row r="2322" spans="1:25" x14ac:dyDescent="0.3">
      <c r="A2322" s="1">
        <v>4010692</v>
      </c>
      <c r="B2322" s="1" t="s">
        <v>14</v>
      </c>
      <c r="C2322" s="2"/>
      <c r="D2322" s="4" t="s">
        <v>105</v>
      </c>
      <c r="E2322" s="4">
        <v>4010692</v>
      </c>
      <c r="F2322" s="5">
        <v>792</v>
      </c>
      <c r="G2322" s="5">
        <v>9263</v>
      </c>
      <c r="H2322" s="5">
        <v>2034</v>
      </c>
      <c r="I2322" s="5">
        <v>6275</v>
      </c>
      <c r="J2322" s="5">
        <v>1303</v>
      </c>
      <c r="K2322" s="5" t="s">
        <v>33</v>
      </c>
      <c r="L2322" s="5">
        <v>19666</v>
      </c>
      <c r="M2322" s="5">
        <v>74536</v>
      </c>
      <c r="N2322" s="5">
        <v>7448</v>
      </c>
      <c r="O2322" s="5">
        <v>5252</v>
      </c>
      <c r="P2322" s="5">
        <v>1456</v>
      </c>
      <c r="Q2322" s="5" t="s">
        <v>33</v>
      </c>
      <c r="R2322" s="5" t="s">
        <v>33</v>
      </c>
      <c r="S2322" s="5">
        <v>6210</v>
      </c>
      <c r="T2322" s="5">
        <v>4352</v>
      </c>
      <c r="U2322" s="5">
        <v>3952</v>
      </c>
      <c r="V2322" s="5">
        <v>168</v>
      </c>
      <c r="W2322" s="5">
        <v>321</v>
      </c>
      <c r="X2322" s="5">
        <v>18867</v>
      </c>
      <c r="Y2322" s="5">
        <v>540</v>
      </c>
    </row>
    <row r="2323" spans="1:25" x14ac:dyDescent="0.3">
      <c r="A2323" s="1">
        <v>4010692</v>
      </c>
      <c r="B2323" s="1" t="s">
        <v>15</v>
      </c>
      <c r="C2323" s="2"/>
      <c r="D2323" s="4" t="s">
        <v>105</v>
      </c>
      <c r="E2323" s="4">
        <v>4010692</v>
      </c>
      <c r="F2323" s="5">
        <v>1</v>
      </c>
      <c r="G2323" s="5">
        <v>4394</v>
      </c>
      <c r="H2323" s="5">
        <v>3999</v>
      </c>
      <c r="I2323" s="5">
        <v>5910</v>
      </c>
      <c r="J2323" s="5">
        <v>1363</v>
      </c>
      <c r="K2323" s="5" t="s">
        <v>33</v>
      </c>
      <c r="L2323" s="5">
        <v>15667</v>
      </c>
      <c r="M2323" s="5">
        <v>74824</v>
      </c>
      <c r="N2323" s="5">
        <v>7016</v>
      </c>
      <c r="O2323" s="5">
        <v>5300</v>
      </c>
      <c r="P2323" s="5">
        <v>1410</v>
      </c>
      <c r="Q2323" s="5" t="s">
        <v>33</v>
      </c>
      <c r="R2323" s="5" t="s">
        <v>33</v>
      </c>
      <c r="S2323" s="5">
        <v>5916</v>
      </c>
      <c r="T2323" s="5">
        <v>3830</v>
      </c>
      <c r="U2323" s="5">
        <v>4055</v>
      </c>
      <c r="V2323" s="5">
        <v>157</v>
      </c>
      <c r="W2323" s="5">
        <v>381</v>
      </c>
      <c r="X2323" s="5">
        <v>20211</v>
      </c>
      <c r="Y2323" s="5">
        <v>557</v>
      </c>
    </row>
    <row r="2324" spans="1:25" x14ac:dyDescent="0.3">
      <c r="A2324" s="1">
        <v>4010692</v>
      </c>
      <c r="B2324" s="1" t="s">
        <v>16</v>
      </c>
      <c r="C2324" s="2"/>
      <c r="D2324" s="4" t="s">
        <v>105</v>
      </c>
      <c r="E2324" s="4">
        <v>4010692</v>
      </c>
      <c r="F2324" s="5">
        <v>75</v>
      </c>
      <c r="G2324" s="5">
        <v>23256</v>
      </c>
      <c r="H2324" s="5">
        <v>2388</v>
      </c>
      <c r="I2324" s="5">
        <v>6546</v>
      </c>
      <c r="J2324" s="5">
        <v>1647</v>
      </c>
      <c r="K2324" s="5" t="s">
        <v>33</v>
      </c>
      <c r="L2324" s="5">
        <v>33912</v>
      </c>
      <c r="M2324" s="5">
        <v>70885</v>
      </c>
      <c r="N2324" s="5">
        <v>7598</v>
      </c>
      <c r="O2324" s="5">
        <v>4879</v>
      </c>
      <c r="P2324" s="5">
        <v>1660</v>
      </c>
      <c r="Q2324" s="5" t="s">
        <v>33</v>
      </c>
      <c r="R2324" s="5" t="s">
        <v>33</v>
      </c>
      <c r="S2324" s="5">
        <v>5369</v>
      </c>
      <c r="T2324" s="5">
        <v>3375</v>
      </c>
      <c r="U2324" s="5">
        <v>3775</v>
      </c>
      <c r="V2324" s="5">
        <v>126</v>
      </c>
      <c r="W2324" s="5">
        <v>385</v>
      </c>
      <c r="X2324" s="5">
        <v>16371</v>
      </c>
      <c r="Y2324" s="5">
        <v>543</v>
      </c>
    </row>
    <row r="2325" spans="1:25" x14ac:dyDescent="0.3">
      <c r="A2325" s="1">
        <v>4010692</v>
      </c>
      <c r="B2325" s="1" t="s">
        <v>17</v>
      </c>
      <c r="C2325" s="2"/>
      <c r="D2325" s="4" t="s">
        <v>105</v>
      </c>
      <c r="E2325" s="4">
        <v>4010692</v>
      </c>
      <c r="F2325" s="5">
        <v>641</v>
      </c>
      <c r="G2325" s="5">
        <v>7095</v>
      </c>
      <c r="H2325" s="5">
        <v>438</v>
      </c>
      <c r="I2325" s="5">
        <v>5998</v>
      </c>
      <c r="J2325" s="5">
        <v>603</v>
      </c>
      <c r="K2325" s="5" t="s">
        <v>33</v>
      </c>
      <c r="L2325" s="5">
        <v>14775</v>
      </c>
      <c r="M2325" s="5">
        <v>64078</v>
      </c>
      <c r="N2325" s="5">
        <v>5455</v>
      </c>
      <c r="O2325" s="5">
        <v>4748</v>
      </c>
      <c r="P2325" s="5">
        <v>1532</v>
      </c>
      <c r="Q2325" s="5" t="s">
        <v>33</v>
      </c>
      <c r="R2325" s="5" t="s">
        <v>33</v>
      </c>
      <c r="S2325" s="5">
        <v>4976</v>
      </c>
      <c r="T2325" s="5">
        <v>3138</v>
      </c>
      <c r="U2325" s="5">
        <v>3577</v>
      </c>
      <c r="V2325" s="5">
        <v>128</v>
      </c>
      <c r="W2325" s="5">
        <v>485</v>
      </c>
      <c r="X2325" s="5">
        <v>13170</v>
      </c>
      <c r="Y2325" s="5">
        <v>770</v>
      </c>
    </row>
    <row r="2326" spans="1:25" x14ac:dyDescent="0.3">
      <c r="A2326" s="1">
        <v>4010692</v>
      </c>
      <c r="B2326" s="1" t="s">
        <v>18</v>
      </c>
      <c r="C2326" s="2"/>
      <c r="D2326" s="4" t="s">
        <v>105</v>
      </c>
      <c r="E2326" s="4">
        <v>4010692</v>
      </c>
      <c r="F2326" s="5">
        <v>0</v>
      </c>
      <c r="G2326" s="5">
        <v>2061</v>
      </c>
      <c r="H2326" s="5">
        <v>2137</v>
      </c>
      <c r="I2326" s="5">
        <v>5031</v>
      </c>
      <c r="J2326" s="5">
        <v>1379</v>
      </c>
      <c r="K2326" s="5" t="s">
        <v>33</v>
      </c>
      <c r="L2326" s="5">
        <v>10608</v>
      </c>
      <c r="M2326" s="5">
        <v>65141</v>
      </c>
      <c r="N2326" s="5">
        <v>5186</v>
      </c>
      <c r="O2326" s="5">
        <v>4252</v>
      </c>
      <c r="P2326" s="5">
        <v>1491</v>
      </c>
      <c r="Q2326" s="5" t="s">
        <v>33</v>
      </c>
      <c r="R2326" s="5" t="s">
        <v>33</v>
      </c>
      <c r="S2326" s="5">
        <v>5113</v>
      </c>
      <c r="T2326" s="5">
        <v>3453</v>
      </c>
      <c r="U2326" s="5">
        <v>3871</v>
      </c>
      <c r="V2326" s="5">
        <v>161</v>
      </c>
      <c r="W2326" s="5">
        <v>451</v>
      </c>
      <c r="X2326" s="5">
        <v>13117</v>
      </c>
      <c r="Y2326" s="5">
        <v>772</v>
      </c>
    </row>
    <row r="2327" spans="1:25" x14ac:dyDescent="0.3">
      <c r="A2327" s="1">
        <v>4010692</v>
      </c>
      <c r="B2327" s="1" t="s">
        <v>19</v>
      </c>
      <c r="C2327" s="2"/>
      <c r="D2327" s="4" t="s">
        <v>105</v>
      </c>
      <c r="E2327" s="4">
        <v>4010692</v>
      </c>
      <c r="F2327" s="5">
        <v>31</v>
      </c>
      <c r="G2327" s="5">
        <v>5883</v>
      </c>
      <c r="H2327" s="5">
        <v>1841</v>
      </c>
      <c r="I2327" s="5">
        <v>4948</v>
      </c>
      <c r="J2327" s="5">
        <v>1705</v>
      </c>
      <c r="K2327" s="5" t="s">
        <v>33</v>
      </c>
      <c r="L2327" s="5">
        <v>14408</v>
      </c>
      <c r="M2327" s="5">
        <v>61637</v>
      </c>
      <c r="N2327" s="5">
        <v>5125</v>
      </c>
      <c r="O2327" s="5">
        <v>3921</v>
      </c>
      <c r="P2327" s="5">
        <v>1331</v>
      </c>
      <c r="Q2327" s="5" t="s">
        <v>33</v>
      </c>
      <c r="R2327" s="5" t="s">
        <v>33</v>
      </c>
      <c r="S2327" s="5">
        <v>4767</v>
      </c>
      <c r="T2327" s="5">
        <v>3261</v>
      </c>
      <c r="U2327" s="5">
        <v>3666</v>
      </c>
      <c r="V2327" s="5">
        <v>159</v>
      </c>
      <c r="W2327" s="5">
        <v>442</v>
      </c>
      <c r="X2327" s="5">
        <v>11662</v>
      </c>
      <c r="Y2327" s="5">
        <v>693</v>
      </c>
    </row>
    <row r="2328" spans="1:25" x14ac:dyDescent="0.3">
      <c r="A2328" s="1">
        <v>4010692</v>
      </c>
      <c r="B2328" s="1" t="s">
        <v>20</v>
      </c>
      <c r="C2328" s="2"/>
      <c r="D2328" s="4" t="s">
        <v>105</v>
      </c>
      <c r="E2328" s="4">
        <v>4010692</v>
      </c>
      <c r="F2328" s="5">
        <v>36</v>
      </c>
      <c r="G2328" s="5">
        <v>8118</v>
      </c>
      <c r="H2328" s="5">
        <v>347</v>
      </c>
      <c r="I2328" s="5">
        <v>5570</v>
      </c>
      <c r="J2328" s="5">
        <v>1209</v>
      </c>
      <c r="K2328" s="5" t="s">
        <v>33</v>
      </c>
      <c r="L2328" s="5">
        <v>15281</v>
      </c>
      <c r="M2328" s="5">
        <v>59079</v>
      </c>
      <c r="N2328" s="5">
        <v>4344</v>
      </c>
      <c r="O2328" s="5">
        <v>3720</v>
      </c>
      <c r="P2328" s="5">
        <v>1480</v>
      </c>
      <c r="Q2328" s="5" t="s">
        <v>33</v>
      </c>
      <c r="R2328" s="5" t="s">
        <v>33</v>
      </c>
      <c r="S2328" s="5">
        <v>4520</v>
      </c>
      <c r="T2328" s="5">
        <v>3172</v>
      </c>
      <c r="U2328" s="5">
        <v>3678</v>
      </c>
      <c r="V2328" s="5">
        <v>142</v>
      </c>
      <c r="W2328" s="5">
        <v>433</v>
      </c>
      <c r="X2328" s="5">
        <v>12192</v>
      </c>
      <c r="Y2328" s="5">
        <v>653</v>
      </c>
    </row>
    <row r="2329" spans="1:25" x14ac:dyDescent="0.3">
      <c r="A2329" s="1">
        <v>4010692</v>
      </c>
      <c r="B2329" s="1" t="s">
        <v>21</v>
      </c>
      <c r="C2329" s="2"/>
      <c r="D2329" s="4" t="s">
        <v>105</v>
      </c>
      <c r="E2329" s="4">
        <v>4010692</v>
      </c>
      <c r="F2329" s="5">
        <v>0</v>
      </c>
      <c r="G2329" s="5">
        <v>3561</v>
      </c>
      <c r="H2329" s="5">
        <v>618</v>
      </c>
      <c r="I2329" s="5">
        <v>5046</v>
      </c>
      <c r="J2329" s="5">
        <v>1318</v>
      </c>
      <c r="K2329" s="5" t="s">
        <v>33</v>
      </c>
      <c r="L2329" s="5">
        <v>10543</v>
      </c>
      <c r="M2329" s="5">
        <v>56470</v>
      </c>
      <c r="N2329" s="5">
        <v>4058</v>
      </c>
      <c r="O2329" s="5">
        <v>3555</v>
      </c>
      <c r="P2329" s="5">
        <v>1530</v>
      </c>
      <c r="Q2329" s="5" t="s">
        <v>33</v>
      </c>
      <c r="R2329" s="5" t="s">
        <v>33</v>
      </c>
      <c r="S2329" s="5">
        <v>4178</v>
      </c>
      <c r="T2329" s="5">
        <v>2897</v>
      </c>
      <c r="U2329" s="5">
        <v>3418</v>
      </c>
      <c r="V2329" s="5">
        <v>130</v>
      </c>
      <c r="W2329" s="5">
        <v>346</v>
      </c>
      <c r="X2329" s="5">
        <v>12666</v>
      </c>
      <c r="Y2329" s="5">
        <v>627</v>
      </c>
    </row>
    <row r="2330" spans="1:25" x14ac:dyDescent="0.3">
      <c r="A2330" s="1">
        <v>4010692</v>
      </c>
      <c r="B2330" s="1" t="s">
        <v>22</v>
      </c>
      <c r="C2330" s="2"/>
      <c r="D2330" s="4" t="s">
        <v>105</v>
      </c>
      <c r="E2330" s="4">
        <v>4010692</v>
      </c>
      <c r="F2330" s="5">
        <v>2944</v>
      </c>
      <c r="G2330" s="5">
        <v>6857</v>
      </c>
      <c r="H2330" s="5">
        <v>2740</v>
      </c>
      <c r="I2330" s="5">
        <v>5740</v>
      </c>
      <c r="J2330" s="5">
        <v>2454</v>
      </c>
      <c r="K2330" s="5" t="s">
        <v>33</v>
      </c>
      <c r="L2330" s="5">
        <v>20736</v>
      </c>
      <c r="M2330" s="5">
        <v>51753</v>
      </c>
      <c r="N2330" s="5">
        <v>5617</v>
      </c>
      <c r="O2330" s="5">
        <v>3290</v>
      </c>
      <c r="P2330" s="5">
        <v>1500</v>
      </c>
      <c r="Q2330" s="5" t="s">
        <v>33</v>
      </c>
      <c r="R2330" s="5" t="s">
        <v>33</v>
      </c>
      <c r="S2330" s="5">
        <v>3965</v>
      </c>
      <c r="T2330" s="5">
        <v>2744</v>
      </c>
      <c r="U2330" s="5">
        <v>3399</v>
      </c>
      <c r="V2330" s="5">
        <v>121</v>
      </c>
      <c r="W2330" s="5">
        <v>397</v>
      </c>
      <c r="X2330" s="5">
        <v>12683</v>
      </c>
      <c r="Y2330" s="5">
        <v>606</v>
      </c>
    </row>
    <row r="2331" spans="1:25" x14ac:dyDescent="0.3">
      <c r="A2331" s="1">
        <v>4010692</v>
      </c>
      <c r="B2331" s="1" t="s">
        <v>23</v>
      </c>
      <c r="C2331" s="2"/>
      <c r="D2331" s="4" t="s">
        <v>105</v>
      </c>
      <c r="E2331" s="4">
        <v>4010692</v>
      </c>
      <c r="F2331" s="5">
        <v>19</v>
      </c>
      <c r="G2331" s="5">
        <v>6618</v>
      </c>
      <c r="H2331" s="5">
        <v>2041</v>
      </c>
      <c r="I2331" s="5">
        <v>6349</v>
      </c>
      <c r="J2331" s="5">
        <v>1135</v>
      </c>
      <c r="K2331" s="5" t="s">
        <v>33</v>
      </c>
      <c r="L2331" s="5">
        <v>16162</v>
      </c>
      <c r="M2331" s="5">
        <v>50177</v>
      </c>
      <c r="N2331" s="5">
        <v>4483</v>
      </c>
      <c r="O2331" s="5">
        <v>3920</v>
      </c>
      <c r="P2331" s="5">
        <v>998</v>
      </c>
      <c r="Q2331" s="5" t="s">
        <v>33</v>
      </c>
      <c r="R2331" s="5" t="s">
        <v>33</v>
      </c>
      <c r="S2331" s="5">
        <v>4082</v>
      </c>
      <c r="T2331" s="5">
        <v>2741</v>
      </c>
      <c r="U2331" s="5">
        <v>3597</v>
      </c>
      <c r="V2331" s="5">
        <v>116</v>
      </c>
      <c r="W2331" s="5">
        <v>562</v>
      </c>
      <c r="X2331" s="5">
        <v>14173</v>
      </c>
      <c r="Y2331" s="5">
        <v>601</v>
      </c>
    </row>
    <row r="2332" spans="1:25" x14ac:dyDescent="0.3">
      <c r="A2332" s="1">
        <v>4010692</v>
      </c>
      <c r="B2332" s="1" t="s">
        <v>24</v>
      </c>
      <c r="C2332" s="2"/>
      <c r="D2332" s="4" t="s">
        <v>105</v>
      </c>
      <c r="E2332" s="4">
        <v>4010692</v>
      </c>
      <c r="F2332" s="5">
        <v>18</v>
      </c>
      <c r="G2332" s="5">
        <v>8135</v>
      </c>
      <c r="H2332" s="5">
        <v>1651</v>
      </c>
      <c r="I2332" s="5">
        <v>4851</v>
      </c>
      <c r="J2332" s="5">
        <v>469</v>
      </c>
      <c r="K2332" s="5" t="s">
        <v>33</v>
      </c>
      <c r="L2332" s="5">
        <v>15125</v>
      </c>
      <c r="M2332" s="5">
        <v>47465</v>
      </c>
      <c r="N2332" s="5">
        <v>4599</v>
      </c>
      <c r="O2332" s="5">
        <v>3383</v>
      </c>
      <c r="P2332" s="5">
        <v>943</v>
      </c>
      <c r="Q2332" s="5" t="s">
        <v>33</v>
      </c>
      <c r="R2332" s="5" t="s">
        <v>33</v>
      </c>
      <c r="S2332" s="5">
        <v>3940</v>
      </c>
      <c r="T2332" s="5">
        <v>2862</v>
      </c>
      <c r="U2332" s="5">
        <v>3625</v>
      </c>
      <c r="V2332" s="5">
        <v>119</v>
      </c>
      <c r="W2332" s="5">
        <v>744</v>
      </c>
      <c r="X2332" s="5">
        <v>13464</v>
      </c>
      <c r="Y2332" s="5">
        <v>684</v>
      </c>
    </row>
    <row r="2333" spans="1:25" x14ac:dyDescent="0.3">
      <c r="A2333" s="1">
        <v>4010692</v>
      </c>
      <c r="B2333" s="1" t="s">
        <v>25</v>
      </c>
      <c r="C2333" s="2"/>
      <c r="D2333" s="4" t="s">
        <v>105</v>
      </c>
      <c r="E2333" s="4">
        <v>4010692</v>
      </c>
      <c r="F2333" s="5">
        <v>0</v>
      </c>
      <c r="G2333" s="5">
        <v>884</v>
      </c>
      <c r="H2333" s="5">
        <v>2752</v>
      </c>
      <c r="I2333" s="5">
        <v>6108</v>
      </c>
      <c r="J2333" s="5">
        <v>1167</v>
      </c>
      <c r="K2333" s="5" t="s">
        <v>33</v>
      </c>
      <c r="L2333" s="5">
        <v>10911</v>
      </c>
      <c r="M2333" s="5">
        <v>49405</v>
      </c>
      <c r="N2333" s="5">
        <v>6107</v>
      </c>
      <c r="O2333" s="5">
        <v>3005</v>
      </c>
      <c r="P2333" s="5">
        <v>1225</v>
      </c>
      <c r="Q2333" s="5" t="s">
        <v>33</v>
      </c>
      <c r="R2333" s="5" t="s">
        <v>33</v>
      </c>
      <c r="S2333" s="5">
        <v>3617</v>
      </c>
      <c r="T2333" s="5">
        <v>2566</v>
      </c>
      <c r="U2333" s="5">
        <v>3753</v>
      </c>
      <c r="V2333" s="5">
        <v>100</v>
      </c>
      <c r="W2333" s="5">
        <v>943</v>
      </c>
      <c r="X2333" s="5">
        <v>12844</v>
      </c>
      <c r="Y2333" s="5">
        <v>651</v>
      </c>
    </row>
    <row r="2334" spans="1:25" x14ac:dyDescent="0.3">
      <c r="A2334" s="1">
        <v>4010692</v>
      </c>
      <c r="B2334" s="1" t="s">
        <v>26</v>
      </c>
      <c r="C2334" s="2"/>
      <c r="D2334" s="4" t="s">
        <v>105</v>
      </c>
      <c r="E2334" s="4">
        <v>4010692</v>
      </c>
      <c r="F2334" s="5">
        <v>27</v>
      </c>
      <c r="G2334" s="5">
        <v>3010</v>
      </c>
      <c r="H2334" s="5">
        <v>1724</v>
      </c>
      <c r="I2334" s="5">
        <v>6459</v>
      </c>
      <c r="J2334" s="5">
        <v>726</v>
      </c>
      <c r="K2334" s="5" t="s">
        <v>33</v>
      </c>
      <c r="L2334" s="5">
        <v>11947</v>
      </c>
      <c r="M2334" s="5">
        <v>47313</v>
      </c>
      <c r="N2334" s="5">
        <v>4740</v>
      </c>
      <c r="O2334" s="5">
        <v>2970</v>
      </c>
      <c r="P2334" s="5">
        <v>1114</v>
      </c>
      <c r="Q2334" s="5" t="s">
        <v>33</v>
      </c>
      <c r="R2334" s="5" t="s">
        <v>33</v>
      </c>
      <c r="S2334" s="5">
        <v>3546</v>
      </c>
      <c r="T2334" s="5">
        <v>2539</v>
      </c>
      <c r="U2334" s="5">
        <v>3665</v>
      </c>
      <c r="V2334" s="5">
        <v>109</v>
      </c>
      <c r="W2334" s="5">
        <v>1036</v>
      </c>
      <c r="X2334" s="5">
        <v>11046</v>
      </c>
      <c r="Y2334" s="5">
        <v>638</v>
      </c>
    </row>
    <row r="2335" spans="1:25" x14ac:dyDescent="0.3">
      <c r="A2335" s="1">
        <v>4010692</v>
      </c>
      <c r="B2335" s="1" t="s">
        <v>27</v>
      </c>
      <c r="C2335" s="2"/>
      <c r="D2335" s="4" t="s">
        <v>105</v>
      </c>
      <c r="E2335" s="4">
        <v>4010692</v>
      </c>
      <c r="F2335" s="5">
        <v>0</v>
      </c>
      <c r="G2335" s="5">
        <v>1258</v>
      </c>
      <c r="H2335" s="5">
        <v>3053</v>
      </c>
      <c r="I2335" s="5">
        <v>6194</v>
      </c>
      <c r="J2335" s="5">
        <v>616</v>
      </c>
      <c r="K2335" s="5" t="s">
        <v>33</v>
      </c>
      <c r="L2335" s="5">
        <v>11121</v>
      </c>
      <c r="M2335" s="5">
        <v>43557</v>
      </c>
      <c r="N2335" s="5">
        <v>3609</v>
      </c>
      <c r="O2335" s="5">
        <v>1767</v>
      </c>
      <c r="P2335" s="5">
        <v>1202</v>
      </c>
      <c r="Q2335" s="5" t="s">
        <v>33</v>
      </c>
      <c r="R2335" s="5" t="s">
        <v>33</v>
      </c>
      <c r="S2335" s="5">
        <v>3577</v>
      </c>
      <c r="T2335" s="5">
        <v>2631</v>
      </c>
      <c r="U2335" s="5">
        <v>3572</v>
      </c>
      <c r="V2335" s="5">
        <v>134</v>
      </c>
      <c r="W2335" s="5">
        <v>866</v>
      </c>
      <c r="X2335" s="5">
        <v>10498</v>
      </c>
      <c r="Y2335" s="5">
        <v>709</v>
      </c>
    </row>
    <row r="2336" spans="1:25" x14ac:dyDescent="0.3">
      <c r="A2336" s="1">
        <v>4010692</v>
      </c>
      <c r="B2336" s="1" t="s">
        <v>28</v>
      </c>
      <c r="C2336" s="2"/>
      <c r="D2336" s="4" t="s">
        <v>105</v>
      </c>
      <c r="E2336" s="4">
        <v>4010692</v>
      </c>
      <c r="F2336" s="5">
        <v>0</v>
      </c>
      <c r="G2336" s="5">
        <v>7712</v>
      </c>
      <c r="H2336" s="5">
        <v>1317</v>
      </c>
      <c r="I2336" s="5">
        <v>3435</v>
      </c>
      <c r="J2336" s="5">
        <v>861</v>
      </c>
      <c r="K2336" s="5" t="s">
        <v>33</v>
      </c>
      <c r="L2336" s="5">
        <v>13324</v>
      </c>
      <c r="M2336" s="5">
        <v>44072</v>
      </c>
      <c r="N2336" s="5">
        <v>4773</v>
      </c>
      <c r="O2336" s="5">
        <v>1692</v>
      </c>
      <c r="P2336" s="5">
        <v>1165</v>
      </c>
      <c r="Q2336" s="5" t="s">
        <v>33</v>
      </c>
      <c r="R2336" s="5" t="s">
        <v>33</v>
      </c>
      <c r="S2336" s="5">
        <v>3629</v>
      </c>
      <c r="T2336" s="5">
        <v>2666</v>
      </c>
      <c r="U2336" s="5">
        <v>3074</v>
      </c>
      <c r="V2336" s="5">
        <v>131</v>
      </c>
      <c r="W2336" s="5">
        <v>767</v>
      </c>
      <c r="X2336" s="5">
        <v>9496</v>
      </c>
      <c r="Y2336" s="5">
        <v>641</v>
      </c>
    </row>
    <row r="2337" spans="1:25" x14ac:dyDescent="0.3">
      <c r="A2337" s="1">
        <v>4010692</v>
      </c>
      <c r="B2337" s="1" t="s">
        <v>29</v>
      </c>
      <c r="C2337" s="2"/>
      <c r="D2337" s="4" t="s">
        <v>105</v>
      </c>
      <c r="E2337" s="4">
        <v>4010692</v>
      </c>
      <c r="F2337" s="5">
        <v>0</v>
      </c>
      <c r="G2337" s="5">
        <v>2478</v>
      </c>
      <c r="H2337" s="5">
        <v>1433</v>
      </c>
      <c r="I2337" s="5">
        <v>3307</v>
      </c>
      <c r="J2337" s="5">
        <v>616</v>
      </c>
      <c r="K2337" s="5" t="s">
        <v>33</v>
      </c>
      <c r="L2337" s="5">
        <v>7834</v>
      </c>
      <c r="M2337" s="5">
        <v>42893</v>
      </c>
      <c r="N2337" s="5">
        <v>4005</v>
      </c>
      <c r="O2337" s="5">
        <v>1842</v>
      </c>
      <c r="P2337" s="5">
        <v>1317</v>
      </c>
      <c r="Q2337" s="5" t="s">
        <v>33</v>
      </c>
      <c r="R2337" s="5" t="s">
        <v>33</v>
      </c>
      <c r="S2337" s="5">
        <v>3418</v>
      </c>
      <c r="T2337" s="5">
        <v>2677</v>
      </c>
      <c r="U2337" s="5">
        <v>3493</v>
      </c>
      <c r="V2337" s="5">
        <v>179</v>
      </c>
      <c r="W2337" s="5">
        <v>731</v>
      </c>
      <c r="X2337" s="5">
        <v>9033</v>
      </c>
      <c r="Y2337" s="5">
        <v>695</v>
      </c>
    </row>
    <row r="2338" spans="1:25" x14ac:dyDescent="0.3">
      <c r="A2338" s="1">
        <v>4010692</v>
      </c>
      <c r="B2338" s="1" t="s">
        <v>30</v>
      </c>
      <c r="C2338" s="2"/>
      <c r="D2338" s="4" t="s">
        <v>105</v>
      </c>
      <c r="E2338" s="4">
        <v>4010692</v>
      </c>
      <c r="F2338" s="5">
        <v>0</v>
      </c>
      <c r="G2338" s="5">
        <v>889</v>
      </c>
      <c r="H2338" s="5">
        <v>825</v>
      </c>
      <c r="I2338" s="5">
        <v>2935</v>
      </c>
      <c r="J2338" s="5">
        <v>685</v>
      </c>
      <c r="K2338" s="5" t="s">
        <v>33</v>
      </c>
      <c r="L2338" s="5">
        <v>5251</v>
      </c>
      <c r="M2338" s="5">
        <v>44860</v>
      </c>
      <c r="N2338" s="5">
        <v>3884</v>
      </c>
      <c r="O2338" s="5">
        <v>1537</v>
      </c>
      <c r="P2338" s="5">
        <v>1166</v>
      </c>
      <c r="Q2338" s="5" t="s">
        <v>33</v>
      </c>
      <c r="R2338" s="5" t="s">
        <v>33</v>
      </c>
      <c r="S2338" s="5">
        <v>3517</v>
      </c>
      <c r="T2338" s="5">
        <v>2521</v>
      </c>
      <c r="U2338" s="5">
        <v>3585</v>
      </c>
      <c r="V2338" s="5">
        <v>200</v>
      </c>
      <c r="W2338" s="5">
        <v>807</v>
      </c>
      <c r="X2338" s="5">
        <v>9505</v>
      </c>
      <c r="Y2338" s="5">
        <v>664</v>
      </c>
    </row>
    <row r="2339" spans="1:25" x14ac:dyDescent="0.3">
      <c r="A2339" s="1">
        <v>4010692</v>
      </c>
      <c r="B2339" s="1" t="s">
        <v>31</v>
      </c>
      <c r="C2339" s="2"/>
      <c r="D2339" s="4" t="s">
        <v>105</v>
      </c>
      <c r="E2339" s="4">
        <v>4010692</v>
      </c>
      <c r="F2339" s="5">
        <v>0</v>
      </c>
      <c r="G2339" s="5">
        <v>2147</v>
      </c>
      <c r="H2339" s="5">
        <v>540</v>
      </c>
      <c r="I2339" s="5">
        <v>2591</v>
      </c>
      <c r="J2339" s="5">
        <v>158</v>
      </c>
      <c r="K2339" s="5" t="s">
        <v>33</v>
      </c>
      <c r="L2339" s="5">
        <v>17519</v>
      </c>
      <c r="M2339" s="5">
        <v>43849</v>
      </c>
      <c r="N2339" s="5">
        <v>3758</v>
      </c>
      <c r="O2339" s="5">
        <v>1949</v>
      </c>
      <c r="P2339" s="5">
        <v>1292</v>
      </c>
      <c r="Q2339" s="5" t="s">
        <v>33</v>
      </c>
      <c r="R2339" s="5" t="s">
        <v>33</v>
      </c>
      <c r="S2339" s="5">
        <v>3627</v>
      </c>
      <c r="T2339" s="5">
        <v>2751</v>
      </c>
      <c r="U2339" s="5">
        <v>3446</v>
      </c>
      <c r="V2339" s="5">
        <v>232</v>
      </c>
      <c r="W2339" s="5">
        <v>714</v>
      </c>
      <c r="X2339" s="5">
        <v>9118</v>
      </c>
      <c r="Y2339" s="5">
        <v>669</v>
      </c>
    </row>
    <row r="2340" spans="1:25" x14ac:dyDescent="0.3">
      <c r="A2340" s="1">
        <v>4057009</v>
      </c>
      <c r="B2340" s="1" t="s">
        <v>0</v>
      </c>
      <c r="C2340" s="2"/>
      <c r="D2340" s="4" t="s">
        <v>106</v>
      </c>
      <c r="E2340" s="4">
        <v>4057009</v>
      </c>
      <c r="F2340" s="5">
        <v>7402</v>
      </c>
      <c r="G2340" s="5">
        <v>0</v>
      </c>
      <c r="H2340" s="5">
        <v>1166</v>
      </c>
      <c r="I2340" s="5">
        <v>154577</v>
      </c>
      <c r="J2340" s="5">
        <v>8027</v>
      </c>
      <c r="K2340" s="5">
        <v>0</v>
      </c>
      <c r="L2340" s="5">
        <v>171173</v>
      </c>
      <c r="M2340" s="5">
        <v>287493</v>
      </c>
      <c r="N2340" s="5">
        <v>0</v>
      </c>
      <c r="O2340" s="5">
        <v>8877</v>
      </c>
      <c r="P2340" s="5">
        <v>1133</v>
      </c>
      <c r="Q2340" s="5">
        <v>0</v>
      </c>
      <c r="R2340" s="5">
        <v>0</v>
      </c>
      <c r="S2340" s="5">
        <v>9926</v>
      </c>
      <c r="T2340" s="5">
        <v>63027</v>
      </c>
      <c r="U2340" s="5">
        <v>21451</v>
      </c>
      <c r="V2340" s="5">
        <v>35924</v>
      </c>
      <c r="W2340" s="5">
        <v>17</v>
      </c>
      <c r="X2340" s="5">
        <v>65813</v>
      </c>
      <c r="Y2340" s="5">
        <v>1731</v>
      </c>
    </row>
    <row r="2341" spans="1:25" x14ac:dyDescent="0.3">
      <c r="A2341" s="1">
        <v>4057009</v>
      </c>
      <c r="B2341" s="1" t="s">
        <v>1</v>
      </c>
      <c r="C2341" s="2"/>
      <c r="D2341" s="4" t="s">
        <v>106</v>
      </c>
      <c r="E2341" s="4">
        <v>4057009</v>
      </c>
      <c r="F2341" s="5">
        <v>4728</v>
      </c>
      <c r="G2341" s="5">
        <v>87486</v>
      </c>
      <c r="H2341" s="5">
        <v>1858</v>
      </c>
      <c r="I2341" s="5">
        <v>161741</v>
      </c>
      <c r="J2341" s="5">
        <v>6599</v>
      </c>
      <c r="K2341" s="5">
        <v>0</v>
      </c>
      <c r="L2341" s="5">
        <v>262412</v>
      </c>
      <c r="M2341" s="5">
        <v>305267</v>
      </c>
      <c r="N2341" s="5">
        <v>124</v>
      </c>
      <c r="O2341" s="5">
        <v>-19687</v>
      </c>
      <c r="P2341" s="5">
        <v>1104</v>
      </c>
      <c r="Q2341" s="5">
        <v>0</v>
      </c>
      <c r="R2341" s="5">
        <v>0</v>
      </c>
      <c r="S2341" s="5">
        <v>11527</v>
      </c>
      <c r="T2341" s="5">
        <v>101605</v>
      </c>
      <c r="U2341" s="5">
        <v>23511</v>
      </c>
      <c r="V2341" s="5">
        <v>37131</v>
      </c>
      <c r="W2341" s="5">
        <v>101</v>
      </c>
      <c r="X2341" s="5">
        <v>36936</v>
      </c>
      <c r="Y2341" s="5">
        <v>1919</v>
      </c>
    </row>
    <row r="2342" spans="1:25" x14ac:dyDescent="0.3">
      <c r="A2342" s="1">
        <v>4057009</v>
      </c>
      <c r="B2342" s="1" t="s">
        <v>2</v>
      </c>
      <c r="C2342" s="2"/>
      <c r="D2342" s="4" t="s">
        <v>106</v>
      </c>
      <c r="E2342" s="4">
        <v>4057009</v>
      </c>
      <c r="F2342" s="5">
        <v>10655</v>
      </c>
      <c r="G2342" s="5">
        <v>0</v>
      </c>
      <c r="H2342" s="5">
        <v>887</v>
      </c>
      <c r="I2342" s="5">
        <v>112504</v>
      </c>
      <c r="J2342" s="5">
        <v>4810</v>
      </c>
      <c r="K2342" s="5">
        <v>0</v>
      </c>
      <c r="L2342" s="5">
        <v>128857</v>
      </c>
      <c r="M2342" s="5">
        <v>273722</v>
      </c>
      <c r="N2342" s="5">
        <v>2221</v>
      </c>
      <c r="O2342" s="5">
        <v>13805</v>
      </c>
      <c r="P2342" s="5">
        <v>1248</v>
      </c>
      <c r="Q2342" s="5">
        <v>0</v>
      </c>
      <c r="R2342" s="5">
        <v>0</v>
      </c>
      <c r="S2342" s="5">
        <v>10313</v>
      </c>
      <c r="T2342" s="5">
        <v>41129</v>
      </c>
      <c r="U2342" s="5">
        <v>25130</v>
      </c>
      <c r="V2342" s="5">
        <v>33997</v>
      </c>
      <c r="W2342" s="5">
        <v>123</v>
      </c>
      <c r="X2342" s="5">
        <v>47153</v>
      </c>
      <c r="Y2342" s="5">
        <v>1807</v>
      </c>
    </row>
    <row r="2343" spans="1:25" x14ac:dyDescent="0.3">
      <c r="A2343" s="1">
        <v>4057009</v>
      </c>
      <c r="B2343" s="1" t="s">
        <v>3</v>
      </c>
      <c r="C2343" s="2"/>
      <c r="D2343" s="4" t="s">
        <v>106</v>
      </c>
      <c r="E2343" s="4">
        <v>4057009</v>
      </c>
      <c r="F2343" s="5">
        <v>12587</v>
      </c>
      <c r="G2343" s="5">
        <v>0</v>
      </c>
      <c r="H2343" s="5">
        <v>18746</v>
      </c>
      <c r="I2343" s="5">
        <v>100463</v>
      </c>
      <c r="J2343" s="5">
        <v>13754</v>
      </c>
      <c r="K2343" s="5">
        <v>0</v>
      </c>
      <c r="L2343" s="5">
        <v>145550</v>
      </c>
      <c r="M2343" s="5">
        <v>325799</v>
      </c>
      <c r="N2343" s="5">
        <v>1118</v>
      </c>
      <c r="O2343" s="5">
        <v>14908</v>
      </c>
      <c r="P2343" s="5">
        <v>8477</v>
      </c>
      <c r="Q2343" s="5">
        <v>0</v>
      </c>
      <c r="R2343" s="5">
        <v>0</v>
      </c>
      <c r="S2343" s="5">
        <v>7997</v>
      </c>
      <c r="T2343" s="5">
        <v>37467</v>
      </c>
      <c r="U2343" s="5">
        <v>27391</v>
      </c>
      <c r="V2343" s="5">
        <v>33168</v>
      </c>
      <c r="W2343" s="5">
        <v>74</v>
      </c>
      <c r="X2343" s="5">
        <v>56395</v>
      </c>
      <c r="Y2343" s="5">
        <v>1934</v>
      </c>
    </row>
    <row r="2344" spans="1:25" x14ac:dyDescent="0.3">
      <c r="A2344" s="1">
        <v>4057009</v>
      </c>
      <c r="B2344" s="1" t="s">
        <v>4</v>
      </c>
      <c r="C2344" s="2"/>
      <c r="D2344" s="4" t="s">
        <v>106</v>
      </c>
      <c r="E2344" s="4">
        <v>4057009</v>
      </c>
      <c r="F2344" s="5">
        <v>13929</v>
      </c>
      <c r="G2344" s="5">
        <v>0</v>
      </c>
      <c r="H2344" s="5">
        <v>31057</v>
      </c>
      <c r="I2344" s="5">
        <v>88633</v>
      </c>
      <c r="J2344" s="5">
        <v>6412</v>
      </c>
      <c r="K2344" s="5">
        <v>0</v>
      </c>
      <c r="L2344" s="5">
        <v>140032</v>
      </c>
      <c r="M2344" s="5">
        <v>362486</v>
      </c>
      <c r="N2344" s="5">
        <v>357</v>
      </c>
      <c r="O2344" s="5">
        <v>15948</v>
      </c>
      <c r="P2344" s="5">
        <v>7489</v>
      </c>
      <c r="Q2344" s="5">
        <v>21</v>
      </c>
      <c r="R2344" s="5">
        <v>0</v>
      </c>
      <c r="S2344" s="5">
        <v>8584</v>
      </c>
      <c r="T2344" s="5">
        <v>31080</v>
      </c>
      <c r="U2344" s="5">
        <v>30405</v>
      </c>
      <c r="V2344" s="5">
        <v>34512</v>
      </c>
      <c r="W2344" s="5">
        <v>39</v>
      </c>
      <c r="X2344" s="5">
        <v>47468</v>
      </c>
      <c r="Y2344" s="5">
        <v>1905</v>
      </c>
    </row>
    <row r="2345" spans="1:25" x14ac:dyDescent="0.3">
      <c r="A2345" s="1">
        <v>4057009</v>
      </c>
      <c r="B2345" s="1" t="s">
        <v>5</v>
      </c>
      <c r="C2345" s="2"/>
      <c r="D2345" s="4" t="s">
        <v>106</v>
      </c>
      <c r="E2345" s="4">
        <v>4057009</v>
      </c>
      <c r="F2345" s="5">
        <v>4147</v>
      </c>
      <c r="G2345" s="5">
        <v>0</v>
      </c>
      <c r="H2345" s="5">
        <v>5744</v>
      </c>
      <c r="I2345" s="5">
        <v>101674</v>
      </c>
      <c r="J2345" s="5">
        <v>5776</v>
      </c>
      <c r="K2345" s="5">
        <v>0</v>
      </c>
      <c r="L2345" s="5">
        <v>117341</v>
      </c>
      <c r="M2345" s="5">
        <v>352190</v>
      </c>
      <c r="N2345" s="5">
        <v>375</v>
      </c>
      <c r="O2345" s="5">
        <v>16910</v>
      </c>
      <c r="P2345" s="5">
        <v>7357</v>
      </c>
      <c r="Q2345" s="5">
        <v>37</v>
      </c>
      <c r="R2345" s="5">
        <v>0</v>
      </c>
      <c r="S2345" s="5">
        <v>8909</v>
      </c>
      <c r="T2345" s="5">
        <v>42524</v>
      </c>
      <c r="U2345" s="5">
        <v>25745</v>
      </c>
      <c r="V2345" s="5">
        <v>35919</v>
      </c>
      <c r="W2345" s="5">
        <v>29</v>
      </c>
      <c r="X2345" s="5">
        <v>74107</v>
      </c>
      <c r="Y2345" s="5">
        <v>1188</v>
      </c>
    </row>
    <row r="2346" spans="1:25" x14ac:dyDescent="0.3">
      <c r="A2346" s="1">
        <v>4057009</v>
      </c>
      <c r="B2346" s="1" t="s">
        <v>6</v>
      </c>
      <c r="C2346" s="2"/>
      <c r="D2346" s="4" t="s">
        <v>106</v>
      </c>
      <c r="E2346" s="4">
        <v>4057009</v>
      </c>
      <c r="F2346" s="5">
        <v>1091</v>
      </c>
      <c r="G2346" s="5">
        <v>0</v>
      </c>
      <c r="H2346" s="5">
        <v>28722</v>
      </c>
      <c r="I2346" s="5">
        <v>67415</v>
      </c>
      <c r="J2346" s="5">
        <v>11593</v>
      </c>
      <c r="K2346" s="5">
        <v>0</v>
      </c>
      <c r="L2346" s="5">
        <v>108821</v>
      </c>
      <c r="M2346" s="5">
        <v>361062</v>
      </c>
      <c r="N2346" s="5">
        <v>338</v>
      </c>
      <c r="O2346" s="5">
        <v>9758</v>
      </c>
      <c r="P2346" s="5">
        <v>9016</v>
      </c>
      <c r="Q2346" s="5">
        <v>49</v>
      </c>
      <c r="R2346" s="5">
        <v>0</v>
      </c>
      <c r="S2346" s="5">
        <v>7790</v>
      </c>
      <c r="T2346" s="5">
        <v>28867</v>
      </c>
      <c r="U2346" s="5">
        <v>24965</v>
      </c>
      <c r="V2346" s="5">
        <v>41900</v>
      </c>
      <c r="W2346" s="5">
        <v>14</v>
      </c>
      <c r="X2346" s="5">
        <v>-347</v>
      </c>
      <c r="Y2346" s="5">
        <v>1704</v>
      </c>
    </row>
    <row r="2347" spans="1:25" x14ac:dyDescent="0.3">
      <c r="A2347" s="1">
        <v>4057009</v>
      </c>
      <c r="B2347" s="1" t="s">
        <v>7</v>
      </c>
      <c r="C2347" s="2"/>
      <c r="D2347" s="4" t="s">
        <v>106</v>
      </c>
      <c r="E2347" s="4">
        <v>4057009</v>
      </c>
      <c r="F2347" s="5">
        <v>-46</v>
      </c>
      <c r="G2347" s="5">
        <v>0</v>
      </c>
      <c r="H2347" s="5">
        <v>14811</v>
      </c>
      <c r="I2347" s="5">
        <v>126964</v>
      </c>
      <c r="J2347" s="5">
        <v>18985</v>
      </c>
      <c r="K2347" s="5">
        <v>0</v>
      </c>
      <c r="L2347" s="5">
        <v>160714</v>
      </c>
      <c r="M2347" s="5">
        <v>430936</v>
      </c>
      <c r="N2347" s="5">
        <v>129</v>
      </c>
      <c r="O2347" s="5">
        <v>6033</v>
      </c>
      <c r="P2347" s="5">
        <v>8628</v>
      </c>
      <c r="Q2347" s="5">
        <v>66</v>
      </c>
      <c r="R2347" s="5">
        <v>0</v>
      </c>
      <c r="S2347" s="5">
        <v>8073</v>
      </c>
      <c r="T2347" s="5">
        <v>41240</v>
      </c>
      <c r="U2347" s="5">
        <v>24388</v>
      </c>
      <c r="V2347" s="5">
        <v>51152</v>
      </c>
      <c r="W2347" s="5">
        <v>14</v>
      </c>
      <c r="X2347" s="5">
        <v>59272</v>
      </c>
      <c r="Y2347" s="5">
        <v>1338</v>
      </c>
    </row>
    <row r="2348" spans="1:25" x14ac:dyDescent="0.3">
      <c r="A2348" s="1">
        <v>4057009</v>
      </c>
      <c r="B2348" s="1" t="s">
        <v>8</v>
      </c>
      <c r="C2348" s="2"/>
      <c r="D2348" s="4" t="s">
        <v>106</v>
      </c>
      <c r="E2348" s="4">
        <v>4057009</v>
      </c>
      <c r="F2348" s="5">
        <v>7725</v>
      </c>
      <c r="G2348" s="5">
        <v>0</v>
      </c>
      <c r="H2348" s="5">
        <v>10503</v>
      </c>
      <c r="I2348" s="5">
        <v>78134</v>
      </c>
      <c r="J2348" s="5">
        <v>9016</v>
      </c>
      <c r="K2348" s="5">
        <v>0</v>
      </c>
      <c r="L2348" s="5">
        <v>105378</v>
      </c>
      <c r="M2348" s="5">
        <v>627117</v>
      </c>
      <c r="N2348" s="5">
        <v>37</v>
      </c>
      <c r="O2348" s="5">
        <v>6250</v>
      </c>
      <c r="P2348" s="5">
        <v>4679</v>
      </c>
      <c r="Q2348" s="5">
        <v>63</v>
      </c>
      <c r="R2348" s="5">
        <v>0</v>
      </c>
      <c r="S2348" s="5">
        <v>8888</v>
      </c>
      <c r="T2348" s="5">
        <v>39597</v>
      </c>
      <c r="U2348" s="5">
        <v>23121</v>
      </c>
      <c r="V2348" s="5">
        <v>51285</v>
      </c>
      <c r="W2348" s="5">
        <v>25</v>
      </c>
      <c r="X2348" s="5">
        <v>63157</v>
      </c>
      <c r="Y2348" s="5">
        <v>2573</v>
      </c>
    </row>
    <row r="2349" spans="1:25" x14ac:dyDescent="0.3">
      <c r="A2349" s="1">
        <v>4057009</v>
      </c>
      <c r="B2349" s="1" t="s">
        <v>9</v>
      </c>
      <c r="C2349" s="2"/>
      <c r="D2349" s="4" t="s">
        <v>106</v>
      </c>
      <c r="E2349" s="4">
        <v>4057009</v>
      </c>
      <c r="F2349" s="5">
        <v>1516</v>
      </c>
      <c r="G2349" s="5">
        <v>0</v>
      </c>
      <c r="H2349" s="5">
        <v>8481</v>
      </c>
      <c r="I2349" s="5">
        <v>79374</v>
      </c>
      <c r="J2349" s="5">
        <v>9055</v>
      </c>
      <c r="K2349" s="5">
        <v>0</v>
      </c>
      <c r="L2349" s="5">
        <v>98425</v>
      </c>
      <c r="M2349" s="5">
        <v>959015</v>
      </c>
      <c r="N2349" s="5">
        <v>17</v>
      </c>
      <c r="O2349" s="5">
        <v>265961</v>
      </c>
      <c r="P2349" s="5">
        <v>4426</v>
      </c>
      <c r="Q2349" s="5">
        <v>919</v>
      </c>
      <c r="R2349" s="5">
        <v>0</v>
      </c>
      <c r="S2349" s="5">
        <v>10098</v>
      </c>
      <c r="T2349" s="5">
        <v>27514</v>
      </c>
      <c r="U2349" s="5">
        <v>22460</v>
      </c>
      <c r="V2349" s="5">
        <v>35160</v>
      </c>
      <c r="W2349" s="5">
        <v>11</v>
      </c>
      <c r="X2349" s="5">
        <v>40474</v>
      </c>
      <c r="Y2349" s="5">
        <v>1559</v>
      </c>
    </row>
    <row r="2350" spans="1:25" x14ac:dyDescent="0.3">
      <c r="A2350" s="1">
        <v>4057009</v>
      </c>
      <c r="B2350" s="1" t="s">
        <v>10</v>
      </c>
      <c r="C2350" s="2"/>
      <c r="D2350" s="4" t="s">
        <v>106</v>
      </c>
      <c r="E2350" s="4">
        <v>4057009</v>
      </c>
      <c r="F2350" s="5">
        <v>1690</v>
      </c>
      <c r="G2350" s="5">
        <v>0</v>
      </c>
      <c r="H2350" s="5">
        <v>15500</v>
      </c>
      <c r="I2350" s="5">
        <v>93683</v>
      </c>
      <c r="J2350" s="5">
        <v>2694</v>
      </c>
      <c r="K2350" s="5">
        <v>0</v>
      </c>
      <c r="L2350" s="5">
        <v>113567</v>
      </c>
      <c r="M2350" s="5">
        <v>905019</v>
      </c>
      <c r="N2350" s="5">
        <v>0</v>
      </c>
      <c r="O2350" s="5">
        <v>150574</v>
      </c>
      <c r="P2350" s="5">
        <v>4507</v>
      </c>
      <c r="Q2350" s="5">
        <v>884</v>
      </c>
      <c r="R2350" s="5">
        <v>0</v>
      </c>
      <c r="S2350" s="5">
        <v>9209</v>
      </c>
      <c r="T2350" s="5">
        <v>24164</v>
      </c>
      <c r="U2350" s="5">
        <v>23405</v>
      </c>
      <c r="V2350" s="5">
        <v>26278</v>
      </c>
      <c r="W2350" s="5">
        <v>11</v>
      </c>
      <c r="X2350" s="5">
        <v>32570</v>
      </c>
      <c r="Y2350" s="5">
        <v>1228</v>
      </c>
    </row>
    <row r="2351" spans="1:25" x14ac:dyDescent="0.3">
      <c r="A2351" s="1">
        <v>4057009</v>
      </c>
      <c r="B2351" s="1" t="s">
        <v>11</v>
      </c>
      <c r="C2351" s="2"/>
      <c r="D2351" s="4" t="s">
        <v>106</v>
      </c>
      <c r="E2351" s="4">
        <v>4057009</v>
      </c>
      <c r="F2351" s="5">
        <v>3292</v>
      </c>
      <c r="G2351" s="5">
        <v>0</v>
      </c>
      <c r="H2351" s="5">
        <v>21972</v>
      </c>
      <c r="I2351" s="5">
        <v>77725</v>
      </c>
      <c r="J2351" s="5">
        <v>5780</v>
      </c>
      <c r="K2351" s="5">
        <v>0</v>
      </c>
      <c r="L2351" s="5">
        <v>108770</v>
      </c>
      <c r="M2351" s="5">
        <v>900860</v>
      </c>
      <c r="N2351" s="5">
        <v>0</v>
      </c>
      <c r="O2351" s="5">
        <v>316262</v>
      </c>
      <c r="P2351" s="5">
        <v>5955</v>
      </c>
      <c r="Q2351" s="5">
        <v>967</v>
      </c>
      <c r="R2351" s="5">
        <v>0</v>
      </c>
      <c r="S2351" s="5">
        <v>13189</v>
      </c>
      <c r="T2351" s="5">
        <v>31190</v>
      </c>
      <c r="U2351" s="5">
        <v>25610</v>
      </c>
      <c r="V2351" s="5">
        <v>22330</v>
      </c>
      <c r="W2351" s="5">
        <v>28</v>
      </c>
      <c r="X2351" s="5">
        <v>8100</v>
      </c>
      <c r="Y2351" s="5">
        <v>1779</v>
      </c>
    </row>
    <row r="2352" spans="1:25" x14ac:dyDescent="0.3">
      <c r="A2352" s="1">
        <v>4057009</v>
      </c>
      <c r="B2352" s="1" t="s">
        <v>12</v>
      </c>
      <c r="C2352" s="2"/>
      <c r="D2352" s="4" t="s">
        <v>106</v>
      </c>
      <c r="E2352" s="4">
        <v>4057009</v>
      </c>
      <c r="F2352" s="5">
        <v>8094</v>
      </c>
      <c r="G2352" s="5">
        <v>0</v>
      </c>
      <c r="H2352" s="5">
        <v>3236</v>
      </c>
      <c r="I2352" s="5">
        <v>78744</v>
      </c>
      <c r="J2352" s="5">
        <v>7067</v>
      </c>
      <c r="K2352" s="5">
        <v>0</v>
      </c>
      <c r="L2352" s="5">
        <v>97141</v>
      </c>
      <c r="M2352" s="5">
        <v>795442</v>
      </c>
      <c r="N2352" s="5">
        <v>0</v>
      </c>
      <c r="O2352" s="5">
        <v>291348</v>
      </c>
      <c r="P2352" s="5">
        <v>7214</v>
      </c>
      <c r="Q2352" s="5">
        <v>1605</v>
      </c>
      <c r="R2352" s="5">
        <v>0</v>
      </c>
      <c r="S2352" s="5">
        <v>12500</v>
      </c>
      <c r="T2352" s="5">
        <v>37836</v>
      </c>
      <c r="U2352" s="5">
        <v>25941</v>
      </c>
      <c r="V2352" s="5">
        <v>15011</v>
      </c>
      <c r="W2352" s="5">
        <v>22</v>
      </c>
      <c r="X2352" s="5">
        <v>18372</v>
      </c>
      <c r="Y2352" s="5">
        <v>1497</v>
      </c>
    </row>
    <row r="2353" spans="1:25" x14ac:dyDescent="0.3">
      <c r="A2353" s="1">
        <v>4057009</v>
      </c>
      <c r="B2353" s="1" t="s">
        <v>13</v>
      </c>
      <c r="C2353" s="2"/>
      <c r="D2353" s="4" t="s">
        <v>106</v>
      </c>
      <c r="E2353" s="4">
        <v>4057009</v>
      </c>
      <c r="F2353" s="5">
        <v>1148</v>
      </c>
      <c r="G2353" s="5">
        <v>0</v>
      </c>
      <c r="H2353" s="5">
        <v>17788</v>
      </c>
      <c r="I2353" s="5">
        <v>65904</v>
      </c>
      <c r="J2353" s="5">
        <v>1892</v>
      </c>
      <c r="K2353" s="5">
        <v>0</v>
      </c>
      <c r="L2353" s="5">
        <v>86732</v>
      </c>
      <c r="M2353" s="5">
        <v>644137</v>
      </c>
      <c r="N2353" s="5">
        <v>0</v>
      </c>
      <c r="O2353" s="5">
        <v>190346</v>
      </c>
      <c r="P2353" s="5">
        <v>5347</v>
      </c>
      <c r="Q2353" s="5">
        <v>1756</v>
      </c>
      <c r="R2353" s="5">
        <v>0</v>
      </c>
      <c r="S2353" s="5">
        <v>10727</v>
      </c>
      <c r="T2353" s="5">
        <v>30436</v>
      </c>
      <c r="U2353" s="5">
        <v>22091</v>
      </c>
      <c r="V2353" s="5">
        <v>10691</v>
      </c>
      <c r="W2353" s="5">
        <v>17</v>
      </c>
      <c r="X2353" s="5">
        <v>18930</v>
      </c>
      <c r="Y2353" s="5">
        <v>892</v>
      </c>
    </row>
    <row r="2354" spans="1:25" x14ac:dyDescent="0.3">
      <c r="A2354" s="1">
        <v>4057009</v>
      </c>
      <c r="B2354" s="1" t="s">
        <v>14</v>
      </c>
      <c r="C2354" s="2"/>
      <c r="D2354" s="4" t="s">
        <v>106</v>
      </c>
      <c r="E2354" s="4">
        <v>4057009</v>
      </c>
      <c r="F2354" s="5">
        <v>11</v>
      </c>
      <c r="G2354" s="5">
        <v>0</v>
      </c>
      <c r="H2354" s="5">
        <v>6701</v>
      </c>
      <c r="I2354" s="5">
        <v>75086</v>
      </c>
      <c r="J2354" s="5">
        <v>5153</v>
      </c>
      <c r="K2354" s="5" t="s">
        <v>33</v>
      </c>
      <c r="L2354" s="5">
        <v>86951</v>
      </c>
      <c r="M2354" s="5">
        <v>630932</v>
      </c>
      <c r="N2354" s="5">
        <v>0</v>
      </c>
      <c r="O2354" s="5">
        <v>138110</v>
      </c>
      <c r="P2354" s="5">
        <v>4507</v>
      </c>
      <c r="Q2354" s="5" t="s">
        <v>33</v>
      </c>
      <c r="R2354" s="5" t="s">
        <v>33</v>
      </c>
      <c r="S2354" s="5">
        <v>10280</v>
      </c>
      <c r="T2354" s="5">
        <v>26581</v>
      </c>
      <c r="U2354" s="5">
        <v>23326</v>
      </c>
      <c r="V2354" s="5">
        <v>10101</v>
      </c>
      <c r="W2354" s="5">
        <v>0</v>
      </c>
      <c r="X2354" s="5">
        <v>22038</v>
      </c>
      <c r="Y2354" s="5">
        <v>1729</v>
      </c>
    </row>
    <row r="2355" spans="1:25" x14ac:dyDescent="0.3">
      <c r="A2355" s="1">
        <v>4057009</v>
      </c>
      <c r="B2355" s="1" t="s">
        <v>15</v>
      </c>
      <c r="C2355" s="2"/>
      <c r="D2355" s="4" t="s">
        <v>106</v>
      </c>
      <c r="E2355" s="4">
        <v>4057009</v>
      </c>
      <c r="F2355" s="5">
        <v>11760</v>
      </c>
      <c r="G2355" s="5">
        <v>68</v>
      </c>
      <c r="H2355" s="5">
        <v>4147</v>
      </c>
      <c r="I2355" s="5">
        <v>48168</v>
      </c>
      <c r="J2355" s="5">
        <v>842</v>
      </c>
      <c r="K2355" s="5" t="s">
        <v>33</v>
      </c>
      <c r="L2355" s="5">
        <v>64985</v>
      </c>
      <c r="M2355" s="5">
        <v>562960</v>
      </c>
      <c r="N2355" s="5">
        <v>0</v>
      </c>
      <c r="O2355" s="5">
        <v>78605</v>
      </c>
      <c r="P2355" s="5">
        <v>6754</v>
      </c>
      <c r="Q2355" s="5" t="s">
        <v>33</v>
      </c>
      <c r="R2355" s="5" t="s">
        <v>33</v>
      </c>
      <c r="S2355" s="5">
        <v>12932</v>
      </c>
      <c r="T2355" s="5">
        <v>28313</v>
      </c>
      <c r="U2355" s="5">
        <v>15274</v>
      </c>
      <c r="V2355" s="5">
        <v>11424</v>
      </c>
      <c r="W2355" s="5">
        <v>0</v>
      </c>
      <c r="X2355" s="5">
        <v>25929</v>
      </c>
      <c r="Y2355" s="5">
        <v>1030</v>
      </c>
    </row>
    <row r="2356" spans="1:25" x14ac:dyDescent="0.3">
      <c r="A2356" s="1">
        <v>4057009</v>
      </c>
      <c r="B2356" s="1" t="s">
        <v>16</v>
      </c>
      <c r="C2356" s="2"/>
      <c r="D2356" s="4" t="s">
        <v>106</v>
      </c>
      <c r="E2356" s="4">
        <v>4057009</v>
      </c>
      <c r="F2356" s="5">
        <v>89</v>
      </c>
      <c r="G2356" s="5">
        <v>186156</v>
      </c>
      <c r="H2356" s="5">
        <v>2542</v>
      </c>
      <c r="I2356" s="5">
        <v>34241</v>
      </c>
      <c r="J2356" s="5">
        <v>1264</v>
      </c>
      <c r="K2356" s="5" t="s">
        <v>33</v>
      </c>
      <c r="L2356" s="5">
        <v>224292</v>
      </c>
      <c r="M2356" s="5">
        <v>569749</v>
      </c>
      <c r="N2356" s="5">
        <v>0</v>
      </c>
      <c r="O2356" s="5">
        <v>1455</v>
      </c>
      <c r="P2356" s="5">
        <v>5184</v>
      </c>
      <c r="Q2356" s="5" t="s">
        <v>33</v>
      </c>
      <c r="R2356" s="5" t="s">
        <v>33</v>
      </c>
      <c r="S2356" s="5">
        <v>13532</v>
      </c>
      <c r="T2356" s="5">
        <v>35035</v>
      </c>
      <c r="U2356" s="5">
        <v>26616</v>
      </c>
      <c r="V2356" s="5">
        <v>8299</v>
      </c>
      <c r="W2356" s="5">
        <v>0</v>
      </c>
      <c r="X2356" s="5">
        <v>50450</v>
      </c>
      <c r="Y2356" s="5">
        <v>1084</v>
      </c>
    </row>
    <row r="2357" spans="1:25" x14ac:dyDescent="0.3">
      <c r="A2357" s="1">
        <v>4057009</v>
      </c>
      <c r="B2357" s="1" t="s">
        <v>17</v>
      </c>
      <c r="C2357" s="2"/>
      <c r="D2357" s="4" t="s">
        <v>106</v>
      </c>
      <c r="E2357" s="4">
        <v>4057009</v>
      </c>
      <c r="F2357" s="5">
        <v>1954</v>
      </c>
      <c r="G2357" s="5">
        <v>0</v>
      </c>
      <c r="H2357" s="5">
        <v>4132</v>
      </c>
      <c r="I2357" s="5">
        <v>34909</v>
      </c>
      <c r="J2357" s="5">
        <v>1403</v>
      </c>
      <c r="K2357" s="5" t="s">
        <v>33</v>
      </c>
      <c r="L2357" s="5">
        <v>42398</v>
      </c>
      <c r="M2357" s="5">
        <v>615011</v>
      </c>
      <c r="N2357" s="5">
        <v>0</v>
      </c>
      <c r="O2357" s="5">
        <v>1197</v>
      </c>
      <c r="P2357" s="5">
        <v>3871</v>
      </c>
      <c r="Q2357" s="5" t="s">
        <v>33</v>
      </c>
      <c r="R2357" s="5" t="s">
        <v>33</v>
      </c>
      <c r="S2357" s="5">
        <v>15868</v>
      </c>
      <c r="T2357" s="5">
        <v>20915</v>
      </c>
      <c r="U2357" s="5">
        <v>17562</v>
      </c>
      <c r="V2357" s="5">
        <v>12781</v>
      </c>
      <c r="W2357" s="5">
        <v>0</v>
      </c>
      <c r="X2357" s="5">
        <v>35642</v>
      </c>
      <c r="Y2357" s="5">
        <v>205</v>
      </c>
    </row>
    <row r="2358" spans="1:25" x14ac:dyDescent="0.3">
      <c r="A2358" s="1">
        <v>4057009</v>
      </c>
      <c r="B2358" s="1" t="s">
        <v>18</v>
      </c>
      <c r="C2358" s="2"/>
      <c r="D2358" s="4" t="s">
        <v>106</v>
      </c>
      <c r="E2358" s="4">
        <v>4057009</v>
      </c>
      <c r="F2358" s="5">
        <v>2670</v>
      </c>
      <c r="G2358" s="5">
        <v>0</v>
      </c>
      <c r="H2358" s="5">
        <v>5599</v>
      </c>
      <c r="I2358" s="5">
        <v>47430</v>
      </c>
      <c r="J2358" s="5">
        <v>7488</v>
      </c>
      <c r="K2358" s="5" t="s">
        <v>33</v>
      </c>
      <c r="L2358" s="5">
        <v>63186</v>
      </c>
      <c r="M2358" s="5">
        <v>578464</v>
      </c>
      <c r="N2358" s="5">
        <v>0</v>
      </c>
      <c r="O2358" s="5">
        <v>1294</v>
      </c>
      <c r="P2358" s="5">
        <v>3277</v>
      </c>
      <c r="Q2358" s="5" t="s">
        <v>33</v>
      </c>
      <c r="R2358" s="5" t="s">
        <v>33</v>
      </c>
      <c r="S2358" s="5">
        <v>19502</v>
      </c>
      <c r="T2358" s="5">
        <v>19960</v>
      </c>
      <c r="U2358" s="5">
        <v>28509</v>
      </c>
      <c r="V2358" s="5">
        <v>10947</v>
      </c>
      <c r="W2358" s="5">
        <v>0</v>
      </c>
      <c r="X2358" s="5">
        <v>45608</v>
      </c>
      <c r="Y2358" s="5">
        <v>286</v>
      </c>
    </row>
    <row r="2359" spans="1:25" x14ac:dyDescent="0.3">
      <c r="A2359" s="1">
        <v>4057009</v>
      </c>
      <c r="B2359" s="1" t="s">
        <v>19</v>
      </c>
      <c r="C2359" s="2"/>
      <c r="D2359" s="4" t="s">
        <v>106</v>
      </c>
      <c r="E2359" s="4">
        <v>4057009</v>
      </c>
      <c r="F2359" s="5">
        <v>638</v>
      </c>
      <c r="G2359" s="5">
        <v>0</v>
      </c>
      <c r="H2359" s="5">
        <v>5026</v>
      </c>
      <c r="I2359" s="5">
        <v>41130</v>
      </c>
      <c r="J2359" s="5">
        <v>5847</v>
      </c>
      <c r="K2359" s="5" t="s">
        <v>33</v>
      </c>
      <c r="L2359" s="5">
        <v>52642</v>
      </c>
      <c r="M2359" s="5">
        <v>481798</v>
      </c>
      <c r="N2359" s="5">
        <v>-271</v>
      </c>
      <c r="O2359" s="5">
        <v>1218</v>
      </c>
      <c r="P2359" s="5">
        <v>3852</v>
      </c>
      <c r="Q2359" s="5" t="s">
        <v>33</v>
      </c>
      <c r="R2359" s="5" t="s">
        <v>33</v>
      </c>
      <c r="S2359" s="5">
        <v>17878</v>
      </c>
      <c r="T2359" s="5">
        <v>17905</v>
      </c>
      <c r="U2359" s="5">
        <v>36820</v>
      </c>
      <c r="V2359" s="5">
        <v>8679</v>
      </c>
      <c r="W2359" s="5">
        <v>0</v>
      </c>
      <c r="X2359" s="5">
        <v>-1330</v>
      </c>
      <c r="Y2359" s="5">
        <v>281</v>
      </c>
    </row>
    <row r="2360" spans="1:25" x14ac:dyDescent="0.3">
      <c r="A2360" s="1">
        <v>4057009</v>
      </c>
      <c r="B2360" s="1" t="s">
        <v>20</v>
      </c>
      <c r="C2360" s="2"/>
      <c r="D2360" s="4" t="s">
        <v>106</v>
      </c>
      <c r="E2360" s="4">
        <v>4057009</v>
      </c>
      <c r="F2360" s="5">
        <v>7982</v>
      </c>
      <c r="G2360" s="5">
        <v>10345</v>
      </c>
      <c r="H2360" s="5">
        <v>131</v>
      </c>
      <c r="I2360" s="5">
        <v>36614</v>
      </c>
      <c r="J2360" s="5">
        <v>5499</v>
      </c>
      <c r="K2360" s="5" t="s">
        <v>33</v>
      </c>
      <c r="L2360" s="5">
        <v>60571</v>
      </c>
      <c r="M2360" s="5">
        <v>372357</v>
      </c>
      <c r="N2360" s="5">
        <v>24047</v>
      </c>
      <c r="O2360" s="5">
        <v>2500</v>
      </c>
      <c r="P2360" s="5">
        <v>2834</v>
      </c>
      <c r="Q2360" s="5" t="s">
        <v>33</v>
      </c>
      <c r="R2360" s="5" t="s">
        <v>33</v>
      </c>
      <c r="S2360" s="5">
        <v>19847</v>
      </c>
      <c r="T2360" s="5">
        <v>20306</v>
      </c>
      <c r="U2360" s="5">
        <v>26710</v>
      </c>
      <c r="V2360" s="5">
        <v>6169</v>
      </c>
      <c r="W2360" s="5">
        <v>0</v>
      </c>
      <c r="X2360" s="5">
        <v>69422</v>
      </c>
      <c r="Y2360" s="5">
        <v>334</v>
      </c>
    </row>
    <row r="2361" spans="1:25" x14ac:dyDescent="0.3">
      <c r="A2361" s="1">
        <v>4057009</v>
      </c>
      <c r="B2361" s="1" t="s">
        <v>21</v>
      </c>
      <c r="C2361" s="2"/>
      <c r="D2361" s="4" t="s">
        <v>106</v>
      </c>
      <c r="E2361" s="4">
        <v>4057009</v>
      </c>
      <c r="F2361" s="5">
        <v>819</v>
      </c>
      <c r="G2361" s="5">
        <v>7516</v>
      </c>
      <c r="H2361" s="5">
        <v>7197</v>
      </c>
      <c r="I2361" s="5">
        <v>58414</v>
      </c>
      <c r="J2361" s="5">
        <v>18135</v>
      </c>
      <c r="K2361" s="5" t="s">
        <v>33</v>
      </c>
      <c r="L2361" s="5">
        <v>92081</v>
      </c>
      <c r="M2361" s="5">
        <v>406583</v>
      </c>
      <c r="N2361" s="5">
        <v>27026</v>
      </c>
      <c r="O2361" s="5">
        <v>3162</v>
      </c>
      <c r="P2361" s="5">
        <v>4230</v>
      </c>
      <c r="Q2361" s="5" t="s">
        <v>33</v>
      </c>
      <c r="R2361" s="5" t="s">
        <v>33</v>
      </c>
      <c r="S2361" s="5">
        <v>20445</v>
      </c>
      <c r="T2361" s="5">
        <v>16973</v>
      </c>
      <c r="U2361" s="5">
        <v>23655</v>
      </c>
      <c r="V2361" s="5">
        <v>2366</v>
      </c>
      <c r="W2361" s="5">
        <v>584</v>
      </c>
      <c r="X2361" s="5">
        <v>83028</v>
      </c>
      <c r="Y2361" s="5">
        <v>1137</v>
      </c>
    </row>
    <row r="2362" spans="1:25" x14ac:dyDescent="0.3">
      <c r="A2362" s="1">
        <v>4057009</v>
      </c>
      <c r="B2362" s="1" t="s">
        <v>22</v>
      </c>
      <c r="C2362" s="2"/>
      <c r="D2362" s="4" t="s">
        <v>106</v>
      </c>
      <c r="E2362" s="4">
        <v>4057009</v>
      </c>
      <c r="F2362" s="5">
        <v>1336</v>
      </c>
      <c r="G2362" s="5">
        <v>63753</v>
      </c>
      <c r="H2362" s="5">
        <v>3831</v>
      </c>
      <c r="I2362" s="5">
        <v>49162</v>
      </c>
      <c r="J2362" s="5">
        <v>17962</v>
      </c>
      <c r="K2362" s="5" t="s">
        <v>33</v>
      </c>
      <c r="L2362" s="5">
        <v>136044</v>
      </c>
      <c r="M2362" s="5">
        <v>398042</v>
      </c>
      <c r="N2362" s="5">
        <v>27477</v>
      </c>
      <c r="O2362" s="5">
        <v>3116</v>
      </c>
      <c r="P2362" s="5">
        <v>1956</v>
      </c>
      <c r="Q2362" s="5" t="s">
        <v>33</v>
      </c>
      <c r="R2362" s="5" t="s">
        <v>33</v>
      </c>
      <c r="S2362" s="5">
        <v>17838</v>
      </c>
      <c r="T2362" s="5">
        <v>14773</v>
      </c>
      <c r="U2362" s="5">
        <v>25312</v>
      </c>
      <c r="V2362" s="5">
        <v>4076</v>
      </c>
      <c r="W2362" s="5">
        <v>1249</v>
      </c>
      <c r="X2362" s="5">
        <v>69918</v>
      </c>
      <c r="Y2362" s="5">
        <v>2291</v>
      </c>
    </row>
    <row r="2363" spans="1:25" x14ac:dyDescent="0.3">
      <c r="A2363" s="1">
        <v>4057009</v>
      </c>
      <c r="B2363" s="1" t="s">
        <v>23</v>
      </c>
      <c r="C2363" s="2"/>
      <c r="D2363" s="4" t="s">
        <v>106</v>
      </c>
      <c r="E2363" s="4">
        <v>4057009</v>
      </c>
      <c r="F2363" s="5">
        <v>5728</v>
      </c>
      <c r="G2363" s="5">
        <v>9854</v>
      </c>
      <c r="H2363" s="5">
        <v>2631</v>
      </c>
      <c r="I2363" s="5">
        <v>33376</v>
      </c>
      <c r="J2363" s="5">
        <v>11763</v>
      </c>
      <c r="K2363" s="5" t="s">
        <v>33</v>
      </c>
      <c r="L2363" s="5">
        <v>63353</v>
      </c>
      <c r="M2363" s="5">
        <v>386015</v>
      </c>
      <c r="N2363" s="5">
        <v>26029</v>
      </c>
      <c r="O2363" s="5">
        <v>6901</v>
      </c>
      <c r="P2363" s="5">
        <v>2032</v>
      </c>
      <c r="Q2363" s="5" t="s">
        <v>33</v>
      </c>
      <c r="R2363" s="5" t="s">
        <v>33</v>
      </c>
      <c r="S2363" s="5">
        <v>14550</v>
      </c>
      <c r="T2363" s="5">
        <v>18565</v>
      </c>
      <c r="U2363" s="5">
        <v>24776</v>
      </c>
      <c r="V2363" s="5">
        <v>6289</v>
      </c>
      <c r="W2363" s="5">
        <v>743</v>
      </c>
      <c r="X2363" s="5">
        <v>88430</v>
      </c>
      <c r="Y2363" s="5">
        <v>2242</v>
      </c>
    </row>
    <row r="2364" spans="1:25" x14ac:dyDescent="0.3">
      <c r="A2364" s="1">
        <v>4057009</v>
      </c>
      <c r="B2364" s="1" t="s">
        <v>24</v>
      </c>
      <c r="C2364" s="2"/>
      <c r="D2364" s="4" t="s">
        <v>106</v>
      </c>
      <c r="E2364" s="4">
        <v>4057009</v>
      </c>
      <c r="F2364" s="5">
        <v>0</v>
      </c>
      <c r="G2364" s="5">
        <v>49938</v>
      </c>
      <c r="H2364" s="5">
        <v>6629</v>
      </c>
      <c r="I2364" s="5">
        <v>47166</v>
      </c>
      <c r="J2364" s="5">
        <v>17738</v>
      </c>
      <c r="K2364" s="5" t="s">
        <v>33</v>
      </c>
      <c r="L2364" s="5">
        <v>121471</v>
      </c>
      <c r="M2364" s="5">
        <v>372523</v>
      </c>
      <c r="N2364" s="5">
        <v>33109</v>
      </c>
      <c r="O2364" s="5">
        <v>5779</v>
      </c>
      <c r="P2364" s="5">
        <v>2062</v>
      </c>
      <c r="Q2364" s="5" t="s">
        <v>33</v>
      </c>
      <c r="R2364" s="5" t="s">
        <v>33</v>
      </c>
      <c r="S2364" s="5">
        <v>14417</v>
      </c>
      <c r="T2364" s="5">
        <v>15393</v>
      </c>
      <c r="U2364" s="5">
        <v>20393</v>
      </c>
      <c r="V2364" s="5">
        <v>6085</v>
      </c>
      <c r="W2364" s="5">
        <v>43</v>
      </c>
      <c r="X2364" s="5">
        <v>62091</v>
      </c>
      <c r="Y2364" s="5">
        <v>2437</v>
      </c>
    </row>
    <row r="2365" spans="1:25" x14ac:dyDescent="0.3">
      <c r="A2365" s="1">
        <v>4057009</v>
      </c>
      <c r="B2365" s="1" t="s">
        <v>25</v>
      </c>
      <c r="C2365" s="2"/>
      <c r="D2365" s="4" t="s">
        <v>106</v>
      </c>
      <c r="E2365" s="4">
        <v>4057009</v>
      </c>
      <c r="F2365" s="5">
        <v>0</v>
      </c>
      <c r="G2365" s="5">
        <v>79513</v>
      </c>
      <c r="H2365" s="5">
        <v>6963</v>
      </c>
      <c r="I2365" s="5">
        <v>51335</v>
      </c>
      <c r="J2365" s="5">
        <v>9743</v>
      </c>
      <c r="K2365" s="5" t="s">
        <v>33</v>
      </c>
      <c r="L2365" s="5">
        <v>147553</v>
      </c>
      <c r="M2365" s="5">
        <v>320794</v>
      </c>
      <c r="N2365" s="5">
        <v>32684</v>
      </c>
      <c r="O2365" s="5">
        <v>3332</v>
      </c>
      <c r="P2365" s="5">
        <v>2343</v>
      </c>
      <c r="Q2365" s="5" t="s">
        <v>33</v>
      </c>
      <c r="R2365" s="5" t="s">
        <v>33</v>
      </c>
      <c r="S2365" s="5">
        <v>17423</v>
      </c>
      <c r="T2365" s="5">
        <v>20100</v>
      </c>
      <c r="U2365" s="5">
        <v>22467</v>
      </c>
      <c r="V2365" s="5">
        <v>5852</v>
      </c>
      <c r="W2365" s="5">
        <v>0</v>
      </c>
      <c r="X2365" s="5">
        <v>92824</v>
      </c>
      <c r="Y2365" s="5">
        <v>2703</v>
      </c>
    </row>
    <row r="2366" spans="1:25" x14ac:dyDescent="0.3">
      <c r="A2366" s="1">
        <v>4057009</v>
      </c>
      <c r="B2366" s="1" t="s">
        <v>26</v>
      </c>
      <c r="C2366" s="2"/>
      <c r="D2366" s="4" t="s">
        <v>106</v>
      </c>
      <c r="E2366" s="4">
        <v>4057009</v>
      </c>
      <c r="F2366" s="5">
        <v>0</v>
      </c>
      <c r="G2366" s="5">
        <v>59947</v>
      </c>
      <c r="H2366" s="5">
        <v>8261</v>
      </c>
      <c r="I2366" s="5">
        <v>54828</v>
      </c>
      <c r="J2366" s="5">
        <v>10717</v>
      </c>
      <c r="K2366" s="5" t="s">
        <v>33</v>
      </c>
      <c r="L2366" s="5">
        <v>133753</v>
      </c>
      <c r="M2366" s="5">
        <v>327911</v>
      </c>
      <c r="N2366" s="5">
        <v>33785</v>
      </c>
      <c r="O2366" s="5">
        <v>3442</v>
      </c>
      <c r="P2366" s="5">
        <v>2876</v>
      </c>
      <c r="Q2366" s="5" t="s">
        <v>33</v>
      </c>
      <c r="R2366" s="5" t="s">
        <v>33</v>
      </c>
      <c r="S2366" s="5">
        <v>16262</v>
      </c>
      <c r="T2366" s="5">
        <v>19021</v>
      </c>
      <c r="U2366" s="5">
        <v>20514</v>
      </c>
      <c r="V2366" s="5">
        <v>5702</v>
      </c>
      <c r="W2366" s="5">
        <v>501</v>
      </c>
      <c r="X2366" s="5">
        <v>53335</v>
      </c>
      <c r="Y2366" s="5">
        <v>2572</v>
      </c>
    </row>
    <row r="2367" spans="1:25" x14ac:dyDescent="0.3">
      <c r="A2367" s="1">
        <v>4057009</v>
      </c>
      <c r="B2367" s="1" t="s">
        <v>27</v>
      </c>
      <c r="C2367" s="2"/>
      <c r="D2367" s="4" t="s">
        <v>106</v>
      </c>
      <c r="E2367" s="4">
        <v>4057009</v>
      </c>
      <c r="F2367" s="5">
        <v>0</v>
      </c>
      <c r="G2367" s="5">
        <v>41475</v>
      </c>
      <c r="H2367" s="5">
        <v>10532</v>
      </c>
      <c r="I2367" s="5">
        <v>49935</v>
      </c>
      <c r="J2367" s="5">
        <v>12737</v>
      </c>
      <c r="K2367" s="5" t="s">
        <v>33</v>
      </c>
      <c r="L2367" s="5">
        <v>114679</v>
      </c>
      <c r="M2367" s="5">
        <v>363028</v>
      </c>
      <c r="N2367" s="5">
        <v>32990</v>
      </c>
      <c r="O2367" s="5">
        <v>3871</v>
      </c>
      <c r="P2367" s="5">
        <v>2925</v>
      </c>
      <c r="Q2367" s="5" t="s">
        <v>33</v>
      </c>
      <c r="R2367" s="5" t="s">
        <v>33</v>
      </c>
      <c r="S2367" s="5">
        <v>15369</v>
      </c>
      <c r="T2367" s="5">
        <v>16571</v>
      </c>
      <c r="U2367" s="5">
        <v>20621</v>
      </c>
      <c r="V2367" s="5">
        <v>5862</v>
      </c>
      <c r="W2367" s="5">
        <v>250</v>
      </c>
      <c r="X2367" s="5">
        <v>58919</v>
      </c>
      <c r="Y2367" s="5">
        <v>2493</v>
      </c>
    </row>
    <row r="2368" spans="1:25" x14ac:dyDescent="0.3">
      <c r="A2368" s="1">
        <v>4057009</v>
      </c>
      <c r="B2368" s="1" t="s">
        <v>28</v>
      </c>
      <c r="C2368" s="2"/>
      <c r="D2368" s="4" t="s">
        <v>106</v>
      </c>
      <c r="E2368" s="4">
        <v>4057009</v>
      </c>
      <c r="F2368" s="5">
        <v>0</v>
      </c>
      <c r="G2368" s="5">
        <v>31781</v>
      </c>
      <c r="H2368" s="5">
        <v>9489</v>
      </c>
      <c r="I2368" s="5">
        <v>52986</v>
      </c>
      <c r="J2368" s="5">
        <v>25578</v>
      </c>
      <c r="K2368" s="5" t="s">
        <v>33</v>
      </c>
      <c r="L2368" s="5">
        <v>119834</v>
      </c>
      <c r="M2368" s="5">
        <v>362714</v>
      </c>
      <c r="N2368" s="5">
        <v>32810</v>
      </c>
      <c r="O2368" s="5">
        <v>3420</v>
      </c>
      <c r="P2368" s="5">
        <v>2834</v>
      </c>
      <c r="Q2368" s="5" t="s">
        <v>33</v>
      </c>
      <c r="R2368" s="5" t="s">
        <v>33</v>
      </c>
      <c r="S2368" s="5">
        <v>14522</v>
      </c>
      <c r="T2368" s="5">
        <v>17293</v>
      </c>
      <c r="U2368" s="5">
        <v>19113</v>
      </c>
      <c r="V2368" s="5">
        <v>5504</v>
      </c>
      <c r="W2368" s="5">
        <v>25</v>
      </c>
      <c r="X2368" s="5">
        <v>55471</v>
      </c>
      <c r="Y2368" s="5">
        <v>2237</v>
      </c>
    </row>
    <row r="2369" spans="1:25" x14ac:dyDescent="0.3">
      <c r="A2369" s="1">
        <v>4057009</v>
      </c>
      <c r="B2369" s="1" t="s">
        <v>29</v>
      </c>
      <c r="C2369" s="2"/>
      <c r="D2369" s="4" t="s">
        <v>106</v>
      </c>
      <c r="E2369" s="4">
        <v>4057009</v>
      </c>
      <c r="F2369" s="5">
        <v>0</v>
      </c>
      <c r="G2369" s="5">
        <v>39373</v>
      </c>
      <c r="H2369" s="5">
        <v>7827</v>
      </c>
      <c r="I2369" s="5">
        <v>59761</v>
      </c>
      <c r="J2369" s="5">
        <v>27495</v>
      </c>
      <c r="K2369" s="5" t="s">
        <v>33</v>
      </c>
      <c r="L2369" s="5">
        <v>134456</v>
      </c>
      <c r="M2369" s="5">
        <v>242091</v>
      </c>
      <c r="N2369" s="5">
        <v>31747</v>
      </c>
      <c r="O2369" s="5">
        <v>3862</v>
      </c>
      <c r="P2369" s="5">
        <v>3450</v>
      </c>
      <c r="Q2369" s="5" t="s">
        <v>33</v>
      </c>
      <c r="R2369" s="5" t="s">
        <v>33</v>
      </c>
      <c r="S2369" s="5">
        <v>16528</v>
      </c>
      <c r="T2369" s="5">
        <v>19909</v>
      </c>
      <c r="U2369" s="5">
        <v>17775</v>
      </c>
      <c r="V2369" s="5">
        <v>4452</v>
      </c>
      <c r="W2369" s="5">
        <v>0</v>
      </c>
      <c r="X2369" s="5">
        <v>50895</v>
      </c>
      <c r="Y2369" s="5">
        <v>2160</v>
      </c>
    </row>
    <row r="2370" spans="1:25" x14ac:dyDescent="0.3">
      <c r="A2370" s="1">
        <v>4057009</v>
      </c>
      <c r="B2370" s="1" t="s">
        <v>30</v>
      </c>
      <c r="C2370" s="2"/>
      <c r="D2370" s="4" t="s">
        <v>106</v>
      </c>
      <c r="E2370" s="4">
        <v>4057009</v>
      </c>
      <c r="F2370" s="5">
        <v>0</v>
      </c>
      <c r="G2370" s="5">
        <v>41076</v>
      </c>
      <c r="H2370" s="5">
        <v>5477</v>
      </c>
      <c r="I2370" s="5">
        <v>52329</v>
      </c>
      <c r="J2370" s="5">
        <v>6884</v>
      </c>
      <c r="K2370" s="5" t="s">
        <v>33</v>
      </c>
      <c r="L2370" s="5">
        <v>105767</v>
      </c>
      <c r="M2370" s="5">
        <v>222324</v>
      </c>
      <c r="N2370" s="5">
        <v>37705</v>
      </c>
      <c r="O2370" s="5">
        <v>4486</v>
      </c>
      <c r="P2370" s="5">
        <v>3689</v>
      </c>
      <c r="Q2370" s="5" t="s">
        <v>33</v>
      </c>
      <c r="R2370" s="5" t="s">
        <v>33</v>
      </c>
      <c r="S2370" s="5">
        <v>18011</v>
      </c>
      <c r="T2370" s="5">
        <v>20241</v>
      </c>
      <c r="U2370" s="5">
        <v>17826</v>
      </c>
      <c r="V2370" s="5">
        <v>4746</v>
      </c>
      <c r="W2370" s="5">
        <v>0</v>
      </c>
      <c r="X2370" s="5">
        <v>51525</v>
      </c>
      <c r="Y2370" s="5">
        <v>2285</v>
      </c>
    </row>
    <row r="2371" spans="1:25" x14ac:dyDescent="0.3">
      <c r="A2371" s="1">
        <v>4057009</v>
      </c>
      <c r="B2371" s="1" t="s">
        <v>31</v>
      </c>
      <c r="C2371" s="2"/>
      <c r="D2371" s="4" t="s">
        <v>106</v>
      </c>
      <c r="E2371" s="4">
        <v>4057009</v>
      </c>
      <c r="F2371" s="5">
        <v>0</v>
      </c>
      <c r="G2371" s="5">
        <v>62295</v>
      </c>
      <c r="H2371" s="5">
        <v>4148</v>
      </c>
      <c r="I2371" s="5">
        <v>44987</v>
      </c>
      <c r="J2371" s="5">
        <v>6653</v>
      </c>
      <c r="K2371" s="5" t="s">
        <v>33</v>
      </c>
      <c r="L2371" s="5">
        <v>118084</v>
      </c>
      <c r="M2371" s="5">
        <v>261127</v>
      </c>
      <c r="N2371" s="5">
        <v>35659</v>
      </c>
      <c r="O2371" s="5">
        <v>5098</v>
      </c>
      <c r="P2371" s="5">
        <v>4576</v>
      </c>
      <c r="Q2371" s="5" t="s">
        <v>33</v>
      </c>
      <c r="R2371" s="5" t="s">
        <v>33</v>
      </c>
      <c r="S2371" s="5">
        <v>20469</v>
      </c>
      <c r="T2371" s="5">
        <v>22121</v>
      </c>
      <c r="U2371" s="5">
        <v>15755</v>
      </c>
      <c r="V2371" s="5">
        <v>3307</v>
      </c>
      <c r="W2371" s="5">
        <v>0</v>
      </c>
      <c r="X2371" s="5">
        <v>52946</v>
      </c>
      <c r="Y2371" s="5">
        <v>2314</v>
      </c>
    </row>
    <row r="2372" spans="1:25" x14ac:dyDescent="0.3">
      <c r="A2372" s="1">
        <v>4057091</v>
      </c>
      <c r="B2372" s="1" t="s">
        <v>0</v>
      </c>
      <c r="C2372" s="2"/>
      <c r="D2372" s="4" t="s">
        <v>107</v>
      </c>
      <c r="E2372" s="4">
        <v>4057091</v>
      </c>
      <c r="F2372" s="5">
        <v>30305</v>
      </c>
      <c r="G2372" s="5">
        <v>2385878</v>
      </c>
      <c r="H2372" s="5">
        <v>172960</v>
      </c>
      <c r="I2372" s="5">
        <v>209435</v>
      </c>
      <c r="J2372" s="5">
        <v>274584</v>
      </c>
      <c r="K2372" s="5">
        <v>0</v>
      </c>
      <c r="L2372" s="5">
        <v>3073163</v>
      </c>
      <c r="M2372" s="5">
        <v>487693</v>
      </c>
      <c r="N2372" s="5">
        <v>203466</v>
      </c>
      <c r="O2372" s="5">
        <v>77704</v>
      </c>
      <c r="P2372" s="5">
        <v>4804</v>
      </c>
      <c r="Q2372" s="5">
        <v>6127</v>
      </c>
      <c r="R2372" s="5">
        <v>0</v>
      </c>
      <c r="S2372" s="5">
        <v>38929</v>
      </c>
      <c r="T2372" s="5">
        <v>46369</v>
      </c>
      <c r="U2372" s="5">
        <v>31707</v>
      </c>
      <c r="V2372" s="5">
        <v>66727</v>
      </c>
      <c r="W2372" s="5">
        <v>4204</v>
      </c>
      <c r="X2372" s="5">
        <v>58163</v>
      </c>
      <c r="Y2372" s="5">
        <v>1391</v>
      </c>
    </row>
    <row r="2373" spans="1:25" x14ac:dyDescent="0.3">
      <c r="A2373" s="1">
        <v>4057091</v>
      </c>
      <c r="B2373" s="1" t="s">
        <v>1</v>
      </c>
      <c r="C2373" s="2"/>
      <c r="D2373" s="4" t="s">
        <v>107</v>
      </c>
      <c r="E2373" s="4">
        <v>4057091</v>
      </c>
      <c r="F2373" s="5">
        <v>41352</v>
      </c>
      <c r="G2373" s="5">
        <v>1665625</v>
      </c>
      <c r="H2373" s="5">
        <v>107998</v>
      </c>
      <c r="I2373" s="5">
        <v>221210</v>
      </c>
      <c r="J2373" s="5">
        <v>134013</v>
      </c>
      <c r="K2373" s="5">
        <v>0</v>
      </c>
      <c r="L2373" s="5">
        <v>2170199</v>
      </c>
      <c r="M2373" s="5">
        <v>565251</v>
      </c>
      <c r="N2373" s="5">
        <v>182756</v>
      </c>
      <c r="O2373" s="5">
        <v>70939</v>
      </c>
      <c r="P2373" s="5">
        <v>4251</v>
      </c>
      <c r="Q2373" s="5">
        <v>6385</v>
      </c>
      <c r="R2373" s="5">
        <v>0</v>
      </c>
      <c r="S2373" s="5">
        <v>35588</v>
      </c>
      <c r="T2373" s="5">
        <v>45156</v>
      </c>
      <c r="U2373" s="5">
        <v>29699</v>
      </c>
      <c r="V2373" s="5">
        <v>115529</v>
      </c>
      <c r="W2373" s="5">
        <v>4049</v>
      </c>
      <c r="X2373" s="5">
        <v>48491</v>
      </c>
      <c r="Y2373" s="5">
        <v>1065</v>
      </c>
    </row>
    <row r="2374" spans="1:25" x14ac:dyDescent="0.3">
      <c r="A2374" s="1">
        <v>4057091</v>
      </c>
      <c r="B2374" s="1" t="s">
        <v>2</v>
      </c>
      <c r="C2374" s="2"/>
      <c r="D2374" s="4" t="s">
        <v>107</v>
      </c>
      <c r="E2374" s="4">
        <v>4057091</v>
      </c>
      <c r="F2374" s="5">
        <v>20472</v>
      </c>
      <c r="G2374" s="5">
        <v>1117776</v>
      </c>
      <c r="H2374" s="5">
        <v>114219</v>
      </c>
      <c r="I2374" s="5">
        <v>161635</v>
      </c>
      <c r="J2374" s="5">
        <v>70798</v>
      </c>
      <c r="K2374" s="5">
        <v>0</v>
      </c>
      <c r="L2374" s="5">
        <v>1485038</v>
      </c>
      <c r="M2374" s="5">
        <v>510974</v>
      </c>
      <c r="N2374" s="5">
        <v>168447</v>
      </c>
      <c r="O2374" s="5">
        <v>68043</v>
      </c>
      <c r="P2374" s="5">
        <v>9353</v>
      </c>
      <c r="Q2374" s="5">
        <v>5203</v>
      </c>
      <c r="R2374" s="5">
        <v>0</v>
      </c>
      <c r="S2374" s="5">
        <v>35722</v>
      </c>
      <c r="T2374" s="5">
        <v>52920</v>
      </c>
      <c r="U2374" s="5">
        <v>27940</v>
      </c>
      <c r="V2374" s="5">
        <v>107483</v>
      </c>
      <c r="W2374" s="5">
        <v>3769</v>
      </c>
      <c r="X2374" s="5">
        <v>58301</v>
      </c>
      <c r="Y2374" s="5">
        <v>1229</v>
      </c>
    </row>
    <row r="2375" spans="1:25" x14ac:dyDescent="0.3">
      <c r="A2375" s="1">
        <v>4057091</v>
      </c>
      <c r="B2375" s="1" t="s">
        <v>3</v>
      </c>
      <c r="C2375" s="2"/>
      <c r="D2375" s="4" t="s">
        <v>107</v>
      </c>
      <c r="E2375" s="4">
        <v>4057091</v>
      </c>
      <c r="F2375" s="5">
        <v>19584</v>
      </c>
      <c r="G2375" s="5">
        <v>1000047</v>
      </c>
      <c r="H2375" s="5">
        <v>434244</v>
      </c>
      <c r="I2375" s="5">
        <v>138076</v>
      </c>
      <c r="J2375" s="5">
        <v>41934</v>
      </c>
      <c r="K2375" s="5">
        <v>0</v>
      </c>
      <c r="L2375" s="5">
        <v>1633885</v>
      </c>
      <c r="M2375" s="5">
        <v>483822</v>
      </c>
      <c r="N2375" s="5">
        <v>127508</v>
      </c>
      <c r="O2375" s="5">
        <v>62397</v>
      </c>
      <c r="P2375" s="5">
        <v>4783</v>
      </c>
      <c r="Q2375" s="5">
        <v>4932</v>
      </c>
      <c r="R2375" s="5">
        <v>0</v>
      </c>
      <c r="S2375" s="5">
        <v>33952</v>
      </c>
      <c r="T2375" s="5">
        <v>45384</v>
      </c>
      <c r="U2375" s="5">
        <v>27496</v>
      </c>
      <c r="V2375" s="5">
        <v>85276</v>
      </c>
      <c r="W2375" s="5">
        <v>3658</v>
      </c>
      <c r="X2375" s="5">
        <v>62734</v>
      </c>
      <c r="Y2375" s="5">
        <v>1038</v>
      </c>
    </row>
    <row r="2376" spans="1:25" x14ac:dyDescent="0.3">
      <c r="A2376" s="1">
        <v>4057091</v>
      </c>
      <c r="B2376" s="1" t="s">
        <v>4</v>
      </c>
      <c r="C2376" s="2"/>
      <c r="D2376" s="4" t="s">
        <v>107</v>
      </c>
      <c r="E2376" s="4">
        <v>4057091</v>
      </c>
      <c r="F2376" s="5">
        <v>2094</v>
      </c>
      <c r="G2376" s="5">
        <v>1112142</v>
      </c>
      <c r="H2376" s="5">
        <v>188128</v>
      </c>
      <c r="I2376" s="5">
        <v>133032</v>
      </c>
      <c r="J2376" s="5">
        <v>32323</v>
      </c>
      <c r="K2376" s="5">
        <v>0</v>
      </c>
      <c r="L2376" s="5">
        <v>1467720</v>
      </c>
      <c r="M2376" s="5">
        <v>514809</v>
      </c>
      <c r="N2376" s="5">
        <v>139244</v>
      </c>
      <c r="O2376" s="5">
        <v>52211</v>
      </c>
      <c r="P2376" s="5">
        <v>5665</v>
      </c>
      <c r="Q2376" s="5">
        <v>5011</v>
      </c>
      <c r="R2376" s="5">
        <v>0</v>
      </c>
      <c r="S2376" s="5">
        <v>34473</v>
      </c>
      <c r="T2376" s="5">
        <v>48323</v>
      </c>
      <c r="U2376" s="5">
        <v>27460</v>
      </c>
      <c r="V2376" s="5">
        <v>80221</v>
      </c>
      <c r="W2376" s="5">
        <v>3602</v>
      </c>
      <c r="X2376" s="5">
        <v>67011</v>
      </c>
      <c r="Y2376" s="5">
        <v>1159</v>
      </c>
    </row>
    <row r="2377" spans="1:25" x14ac:dyDescent="0.3">
      <c r="A2377" s="1">
        <v>4057091</v>
      </c>
      <c r="B2377" s="1" t="s">
        <v>5</v>
      </c>
      <c r="C2377" s="2"/>
      <c r="D2377" s="4" t="s">
        <v>107</v>
      </c>
      <c r="E2377" s="4">
        <v>4057091</v>
      </c>
      <c r="F2377" s="5">
        <v>8735</v>
      </c>
      <c r="G2377" s="5">
        <v>1341590</v>
      </c>
      <c r="H2377" s="5">
        <v>69965</v>
      </c>
      <c r="I2377" s="5">
        <v>148208</v>
      </c>
      <c r="J2377" s="5">
        <v>23193</v>
      </c>
      <c r="K2377" s="5">
        <v>0</v>
      </c>
      <c r="L2377" s="5">
        <v>1591691</v>
      </c>
      <c r="M2377" s="5">
        <v>608490</v>
      </c>
      <c r="N2377" s="5">
        <v>140797</v>
      </c>
      <c r="O2377" s="5">
        <v>47261</v>
      </c>
      <c r="P2377" s="5">
        <v>5804</v>
      </c>
      <c r="Q2377" s="5">
        <v>4464</v>
      </c>
      <c r="R2377" s="5">
        <v>0</v>
      </c>
      <c r="S2377" s="5">
        <v>37106</v>
      </c>
      <c r="T2377" s="5">
        <v>55059</v>
      </c>
      <c r="U2377" s="5">
        <v>28091</v>
      </c>
      <c r="V2377" s="5">
        <v>78013</v>
      </c>
      <c r="W2377" s="5">
        <v>4617</v>
      </c>
      <c r="X2377" s="5">
        <v>70499</v>
      </c>
      <c r="Y2377" s="5">
        <v>2446</v>
      </c>
    </row>
    <row r="2378" spans="1:25" x14ac:dyDescent="0.3">
      <c r="A2378" s="1">
        <v>4057091</v>
      </c>
      <c r="B2378" s="1" t="s">
        <v>6</v>
      </c>
      <c r="C2378" s="2"/>
      <c r="D2378" s="4" t="s">
        <v>107</v>
      </c>
      <c r="E2378" s="4">
        <v>4057091</v>
      </c>
      <c r="F2378" s="5">
        <v>6856</v>
      </c>
      <c r="G2378" s="5">
        <v>368433</v>
      </c>
      <c r="H2378" s="5">
        <v>42456</v>
      </c>
      <c r="I2378" s="5">
        <v>122563</v>
      </c>
      <c r="J2378" s="5">
        <v>49221</v>
      </c>
      <c r="K2378" s="5">
        <v>0</v>
      </c>
      <c r="L2378" s="5">
        <v>589529</v>
      </c>
      <c r="M2378" s="5">
        <v>589746</v>
      </c>
      <c r="N2378" s="5">
        <v>139051</v>
      </c>
      <c r="O2378" s="5">
        <v>39447</v>
      </c>
      <c r="P2378" s="5">
        <v>9062</v>
      </c>
      <c r="Q2378" s="5">
        <v>6161</v>
      </c>
      <c r="R2378" s="5">
        <v>0</v>
      </c>
      <c r="S2378" s="5">
        <v>36853</v>
      </c>
      <c r="T2378" s="5">
        <v>55263</v>
      </c>
      <c r="U2378" s="5">
        <v>26766</v>
      </c>
      <c r="V2378" s="5">
        <v>56919</v>
      </c>
      <c r="W2378" s="5">
        <v>4769</v>
      </c>
      <c r="X2378" s="5">
        <v>74383</v>
      </c>
      <c r="Y2378" s="5">
        <v>3072</v>
      </c>
    </row>
    <row r="2379" spans="1:25" x14ac:dyDescent="0.3">
      <c r="A2379" s="1">
        <v>4057091</v>
      </c>
      <c r="B2379" s="1" t="s">
        <v>7</v>
      </c>
      <c r="C2379" s="2"/>
      <c r="D2379" s="4" t="s">
        <v>107</v>
      </c>
      <c r="E2379" s="4">
        <v>4057091</v>
      </c>
      <c r="F2379" s="5">
        <v>5081</v>
      </c>
      <c r="G2379" s="5">
        <v>712485</v>
      </c>
      <c r="H2379" s="5">
        <v>33731</v>
      </c>
      <c r="I2379" s="5">
        <v>93793</v>
      </c>
      <c r="J2379" s="5">
        <v>21508</v>
      </c>
      <c r="K2379" s="5">
        <v>0</v>
      </c>
      <c r="L2379" s="5">
        <v>866598</v>
      </c>
      <c r="M2379" s="5">
        <v>534724</v>
      </c>
      <c r="N2379" s="5">
        <v>127316</v>
      </c>
      <c r="O2379" s="5">
        <v>33610</v>
      </c>
      <c r="P2379" s="5">
        <v>8446</v>
      </c>
      <c r="Q2379" s="5">
        <v>5986</v>
      </c>
      <c r="R2379" s="5">
        <v>0</v>
      </c>
      <c r="S2379" s="5">
        <v>36995</v>
      </c>
      <c r="T2379" s="5">
        <v>61180</v>
      </c>
      <c r="U2379" s="5">
        <v>26174</v>
      </c>
      <c r="V2379" s="5">
        <v>54490</v>
      </c>
      <c r="W2379" s="5">
        <v>4293</v>
      </c>
      <c r="X2379" s="5">
        <v>74272</v>
      </c>
      <c r="Y2379" s="5">
        <v>3676</v>
      </c>
    </row>
    <row r="2380" spans="1:25" x14ac:dyDescent="0.3">
      <c r="A2380" s="1">
        <v>4057091</v>
      </c>
      <c r="B2380" s="1" t="s">
        <v>8</v>
      </c>
      <c r="C2380" s="2"/>
      <c r="D2380" s="4" t="s">
        <v>107</v>
      </c>
      <c r="E2380" s="4">
        <v>4057091</v>
      </c>
      <c r="F2380" s="5">
        <v>2784</v>
      </c>
      <c r="G2380" s="5">
        <v>1032474</v>
      </c>
      <c r="H2380" s="5">
        <v>38788</v>
      </c>
      <c r="I2380" s="5">
        <v>99314</v>
      </c>
      <c r="J2380" s="5">
        <v>28944</v>
      </c>
      <c r="K2380" s="5">
        <v>0</v>
      </c>
      <c r="L2380" s="5">
        <v>1202304</v>
      </c>
      <c r="M2380" s="5">
        <v>563824</v>
      </c>
      <c r="N2380" s="5">
        <v>111054</v>
      </c>
      <c r="O2380" s="5">
        <v>29265</v>
      </c>
      <c r="P2380" s="5">
        <v>6203</v>
      </c>
      <c r="Q2380" s="5">
        <v>6315</v>
      </c>
      <c r="R2380" s="5">
        <v>0</v>
      </c>
      <c r="S2380" s="5">
        <v>39527</v>
      </c>
      <c r="T2380" s="5">
        <v>60040</v>
      </c>
      <c r="U2380" s="5">
        <v>21458</v>
      </c>
      <c r="V2380" s="5">
        <v>51308</v>
      </c>
      <c r="W2380" s="5">
        <v>3942</v>
      </c>
      <c r="X2380" s="5">
        <v>78513</v>
      </c>
      <c r="Y2380" s="5">
        <v>1327</v>
      </c>
    </row>
    <row r="2381" spans="1:25" x14ac:dyDescent="0.3">
      <c r="A2381" s="1">
        <v>4057091</v>
      </c>
      <c r="B2381" s="1" t="s">
        <v>9</v>
      </c>
      <c r="C2381" s="2"/>
      <c r="D2381" s="4" t="s">
        <v>107</v>
      </c>
      <c r="E2381" s="4">
        <v>4057091</v>
      </c>
      <c r="F2381" s="5">
        <v>803</v>
      </c>
      <c r="G2381" s="5">
        <v>72903</v>
      </c>
      <c r="H2381" s="5">
        <v>17137</v>
      </c>
      <c r="I2381" s="5">
        <v>122157</v>
      </c>
      <c r="J2381" s="5">
        <v>13120</v>
      </c>
      <c r="K2381" s="5">
        <v>0</v>
      </c>
      <c r="L2381" s="5">
        <v>226121</v>
      </c>
      <c r="M2381" s="5">
        <v>614786</v>
      </c>
      <c r="N2381" s="5">
        <v>116622</v>
      </c>
      <c r="O2381" s="5">
        <v>51122</v>
      </c>
      <c r="P2381" s="5">
        <v>6045</v>
      </c>
      <c r="Q2381" s="5">
        <v>7528</v>
      </c>
      <c r="R2381" s="5">
        <v>0</v>
      </c>
      <c r="S2381" s="5">
        <v>37553</v>
      </c>
      <c r="T2381" s="5">
        <v>65059</v>
      </c>
      <c r="U2381" s="5">
        <v>26005</v>
      </c>
      <c r="V2381" s="5">
        <v>49060</v>
      </c>
      <c r="W2381" s="5">
        <v>4416</v>
      </c>
      <c r="X2381" s="5">
        <v>81651</v>
      </c>
      <c r="Y2381" s="5">
        <v>1160</v>
      </c>
    </row>
    <row r="2382" spans="1:25" x14ac:dyDescent="0.3">
      <c r="A2382" s="1">
        <v>4057091</v>
      </c>
      <c r="B2382" s="1" t="s">
        <v>10</v>
      </c>
      <c r="C2382" s="2"/>
      <c r="D2382" s="4" t="s">
        <v>107</v>
      </c>
      <c r="E2382" s="4">
        <v>4057091</v>
      </c>
      <c r="F2382" s="5">
        <v>6125</v>
      </c>
      <c r="G2382" s="5">
        <v>256943</v>
      </c>
      <c r="H2382" s="5">
        <v>20413</v>
      </c>
      <c r="I2382" s="5">
        <v>97074</v>
      </c>
      <c r="J2382" s="5">
        <v>19565</v>
      </c>
      <c r="K2382" s="5">
        <v>0</v>
      </c>
      <c r="L2382" s="5">
        <v>401286</v>
      </c>
      <c r="M2382" s="5">
        <v>576059</v>
      </c>
      <c r="N2382" s="5">
        <v>113090</v>
      </c>
      <c r="O2382" s="5">
        <v>46503</v>
      </c>
      <c r="P2382" s="5">
        <v>5768</v>
      </c>
      <c r="Q2382" s="5">
        <v>3242</v>
      </c>
      <c r="R2382" s="5">
        <v>0</v>
      </c>
      <c r="S2382" s="5">
        <v>38622</v>
      </c>
      <c r="T2382" s="5">
        <v>49520</v>
      </c>
      <c r="U2382" s="5">
        <v>26250</v>
      </c>
      <c r="V2382" s="5">
        <v>43279</v>
      </c>
      <c r="W2382" s="5">
        <v>6483</v>
      </c>
      <c r="X2382" s="5">
        <v>85513</v>
      </c>
      <c r="Y2382" s="5">
        <v>1592</v>
      </c>
    </row>
    <row r="2383" spans="1:25" x14ac:dyDescent="0.3">
      <c r="A2383" s="1">
        <v>4057091</v>
      </c>
      <c r="B2383" s="1" t="s">
        <v>11</v>
      </c>
      <c r="C2383" s="2"/>
      <c r="D2383" s="4" t="s">
        <v>107</v>
      </c>
      <c r="E2383" s="4">
        <v>4057091</v>
      </c>
      <c r="F2383" s="5">
        <v>1446</v>
      </c>
      <c r="G2383" s="5">
        <v>1319237</v>
      </c>
      <c r="H2383" s="5">
        <v>34267</v>
      </c>
      <c r="I2383" s="5">
        <v>151103</v>
      </c>
      <c r="J2383" s="5">
        <v>19180</v>
      </c>
      <c r="K2383" s="5">
        <v>0</v>
      </c>
      <c r="L2383" s="5">
        <v>1525234</v>
      </c>
      <c r="M2383" s="5">
        <v>801253</v>
      </c>
      <c r="N2383" s="5">
        <v>109514</v>
      </c>
      <c r="O2383" s="5">
        <v>41763</v>
      </c>
      <c r="P2383" s="5">
        <v>5119</v>
      </c>
      <c r="Q2383" s="5">
        <v>851</v>
      </c>
      <c r="R2383" s="5">
        <v>0</v>
      </c>
      <c r="S2383" s="5">
        <v>45664</v>
      </c>
      <c r="T2383" s="5">
        <v>66199</v>
      </c>
      <c r="U2383" s="5">
        <v>30073</v>
      </c>
      <c r="V2383" s="5">
        <v>34528</v>
      </c>
      <c r="W2383" s="5">
        <v>7479</v>
      </c>
      <c r="X2383" s="5">
        <v>86066</v>
      </c>
      <c r="Y2383" s="5">
        <v>2127</v>
      </c>
    </row>
    <row r="2384" spans="1:25" x14ac:dyDescent="0.3">
      <c r="A2384" s="1">
        <v>4057091</v>
      </c>
      <c r="B2384" s="1" t="s">
        <v>12</v>
      </c>
      <c r="C2384" s="2"/>
      <c r="D2384" s="4" t="s">
        <v>107</v>
      </c>
      <c r="E2384" s="4">
        <v>4057091</v>
      </c>
      <c r="F2384" s="5">
        <v>3674</v>
      </c>
      <c r="G2384" s="5">
        <v>1109377</v>
      </c>
      <c r="H2384" s="5">
        <v>54694</v>
      </c>
      <c r="I2384" s="5">
        <v>151427</v>
      </c>
      <c r="J2384" s="5">
        <v>19756</v>
      </c>
      <c r="K2384" s="5">
        <v>0</v>
      </c>
      <c r="L2384" s="5">
        <v>1338929</v>
      </c>
      <c r="M2384" s="5">
        <v>800274</v>
      </c>
      <c r="N2384" s="5">
        <v>109775</v>
      </c>
      <c r="O2384" s="5">
        <v>33689</v>
      </c>
      <c r="P2384" s="5">
        <v>2380</v>
      </c>
      <c r="Q2384" s="5">
        <v>0</v>
      </c>
      <c r="R2384" s="5">
        <v>0</v>
      </c>
      <c r="S2384" s="5">
        <v>41649</v>
      </c>
      <c r="T2384" s="5">
        <v>65149</v>
      </c>
      <c r="U2384" s="5">
        <v>29425</v>
      </c>
      <c r="V2384" s="5">
        <v>34513</v>
      </c>
      <c r="W2384" s="5">
        <v>6577</v>
      </c>
      <c r="X2384" s="5">
        <v>92092</v>
      </c>
      <c r="Y2384" s="5">
        <v>2869</v>
      </c>
    </row>
    <row r="2385" spans="1:25" x14ac:dyDescent="0.3">
      <c r="A2385" s="1">
        <v>4057091</v>
      </c>
      <c r="B2385" s="1" t="s">
        <v>13</v>
      </c>
      <c r="C2385" s="2"/>
      <c r="D2385" s="4" t="s">
        <v>107</v>
      </c>
      <c r="E2385" s="4">
        <v>4057091</v>
      </c>
      <c r="F2385" s="5">
        <v>1410</v>
      </c>
      <c r="G2385" s="5">
        <v>267943</v>
      </c>
      <c r="H2385" s="5">
        <v>86606</v>
      </c>
      <c r="I2385" s="5">
        <v>100884</v>
      </c>
      <c r="J2385" s="5">
        <v>11441</v>
      </c>
      <c r="K2385" s="5">
        <v>0</v>
      </c>
      <c r="L2385" s="5">
        <v>468285</v>
      </c>
      <c r="M2385" s="5">
        <v>718960</v>
      </c>
      <c r="N2385" s="5">
        <v>90272</v>
      </c>
      <c r="O2385" s="5">
        <v>33109</v>
      </c>
      <c r="P2385" s="5">
        <v>2172</v>
      </c>
      <c r="Q2385" s="5">
        <v>0</v>
      </c>
      <c r="R2385" s="5">
        <v>0</v>
      </c>
      <c r="S2385" s="5">
        <v>40420</v>
      </c>
      <c r="T2385" s="5">
        <v>43139</v>
      </c>
      <c r="U2385" s="5">
        <v>28909</v>
      </c>
      <c r="V2385" s="5">
        <v>33205</v>
      </c>
      <c r="W2385" s="5">
        <v>5827</v>
      </c>
      <c r="X2385" s="5">
        <v>88709</v>
      </c>
      <c r="Y2385" s="5">
        <v>3110</v>
      </c>
    </row>
    <row r="2386" spans="1:25" x14ac:dyDescent="0.3">
      <c r="A2386" s="1">
        <v>4057091</v>
      </c>
      <c r="B2386" s="1" t="s">
        <v>14</v>
      </c>
      <c r="C2386" s="2"/>
      <c r="D2386" s="4" t="s">
        <v>107</v>
      </c>
      <c r="E2386" s="4">
        <v>4057091</v>
      </c>
      <c r="F2386" s="5">
        <v>1191</v>
      </c>
      <c r="G2386" s="5">
        <v>309879</v>
      </c>
      <c r="H2386" s="5">
        <v>48339</v>
      </c>
      <c r="I2386" s="5">
        <v>114467</v>
      </c>
      <c r="J2386" s="5">
        <v>19894</v>
      </c>
      <c r="K2386" s="5" t="s">
        <v>33</v>
      </c>
      <c r="L2386" s="5">
        <v>493770</v>
      </c>
      <c r="M2386" s="5">
        <v>533971</v>
      </c>
      <c r="N2386" s="5">
        <v>87092</v>
      </c>
      <c r="O2386" s="5">
        <v>14022</v>
      </c>
      <c r="P2386" s="5">
        <v>2158</v>
      </c>
      <c r="Q2386" s="5" t="s">
        <v>33</v>
      </c>
      <c r="R2386" s="5" t="s">
        <v>33</v>
      </c>
      <c r="S2386" s="5">
        <v>38911</v>
      </c>
      <c r="T2386" s="5">
        <v>42342</v>
      </c>
      <c r="U2386" s="5">
        <v>30065</v>
      </c>
      <c r="V2386" s="5">
        <v>26131</v>
      </c>
      <c r="W2386" s="5">
        <v>3562</v>
      </c>
      <c r="X2386" s="5">
        <v>86019</v>
      </c>
      <c r="Y2386" s="5">
        <v>3087</v>
      </c>
    </row>
    <row r="2387" spans="1:25" x14ac:dyDescent="0.3">
      <c r="A2387" s="1">
        <v>4057091</v>
      </c>
      <c r="B2387" s="1" t="s">
        <v>15</v>
      </c>
      <c r="C2387" s="2"/>
      <c r="D2387" s="4" t="s">
        <v>107</v>
      </c>
      <c r="E2387" s="4">
        <v>4057091</v>
      </c>
      <c r="F2387" s="5">
        <v>926</v>
      </c>
      <c r="G2387" s="5">
        <v>367546</v>
      </c>
      <c r="H2387" s="5">
        <v>21299</v>
      </c>
      <c r="I2387" s="5">
        <v>106130</v>
      </c>
      <c r="J2387" s="5">
        <v>18197</v>
      </c>
      <c r="K2387" s="5" t="s">
        <v>33</v>
      </c>
      <c r="L2387" s="5">
        <v>514099</v>
      </c>
      <c r="M2387" s="5">
        <v>461255</v>
      </c>
      <c r="N2387" s="5">
        <v>106755</v>
      </c>
      <c r="O2387" s="5">
        <v>10923</v>
      </c>
      <c r="P2387" s="5">
        <v>2157</v>
      </c>
      <c r="Q2387" s="5" t="s">
        <v>33</v>
      </c>
      <c r="R2387" s="5" t="s">
        <v>33</v>
      </c>
      <c r="S2387" s="5">
        <v>33766</v>
      </c>
      <c r="T2387" s="5">
        <v>40351</v>
      </c>
      <c r="U2387" s="5">
        <v>25935</v>
      </c>
      <c r="V2387" s="5">
        <v>22648</v>
      </c>
      <c r="W2387" s="5">
        <v>7222</v>
      </c>
      <c r="X2387" s="5">
        <v>86524</v>
      </c>
      <c r="Y2387" s="5">
        <v>13245</v>
      </c>
    </row>
    <row r="2388" spans="1:25" x14ac:dyDescent="0.3">
      <c r="A2388" s="1">
        <v>4057091</v>
      </c>
      <c r="B2388" s="1" t="s">
        <v>16</v>
      </c>
      <c r="C2388" s="2"/>
      <c r="D2388" s="4" t="s">
        <v>107</v>
      </c>
      <c r="E2388" s="4">
        <v>4057091</v>
      </c>
      <c r="F2388" s="5">
        <v>9812</v>
      </c>
      <c r="G2388" s="5">
        <v>242042</v>
      </c>
      <c r="H2388" s="5">
        <v>7308</v>
      </c>
      <c r="I2388" s="5">
        <v>75867</v>
      </c>
      <c r="J2388" s="5">
        <v>15371</v>
      </c>
      <c r="K2388" s="5" t="s">
        <v>33</v>
      </c>
      <c r="L2388" s="5">
        <v>350400</v>
      </c>
      <c r="M2388" s="5">
        <v>452192</v>
      </c>
      <c r="N2388" s="5">
        <v>85840</v>
      </c>
      <c r="O2388" s="5">
        <v>6361</v>
      </c>
      <c r="P2388" s="5">
        <v>2593</v>
      </c>
      <c r="Q2388" s="5" t="s">
        <v>33</v>
      </c>
      <c r="R2388" s="5" t="s">
        <v>33</v>
      </c>
      <c r="S2388" s="5">
        <v>30227</v>
      </c>
      <c r="T2388" s="5">
        <v>37383</v>
      </c>
      <c r="U2388" s="5">
        <v>25602</v>
      </c>
      <c r="V2388" s="5">
        <v>19632</v>
      </c>
      <c r="W2388" s="5">
        <v>4642</v>
      </c>
      <c r="X2388" s="5">
        <v>91978</v>
      </c>
      <c r="Y2388" s="5">
        <v>12793</v>
      </c>
    </row>
    <row r="2389" spans="1:25" x14ac:dyDescent="0.3">
      <c r="A2389" s="1">
        <v>4057091</v>
      </c>
      <c r="B2389" s="1" t="s">
        <v>17</v>
      </c>
      <c r="C2389" s="2"/>
      <c r="D2389" s="4" t="s">
        <v>107</v>
      </c>
      <c r="E2389" s="4">
        <v>4057091</v>
      </c>
      <c r="F2389" s="5">
        <v>8268</v>
      </c>
      <c r="G2389" s="5">
        <v>39562</v>
      </c>
      <c r="H2389" s="5">
        <v>8634</v>
      </c>
      <c r="I2389" s="5">
        <v>87528</v>
      </c>
      <c r="J2389" s="5">
        <v>26317</v>
      </c>
      <c r="K2389" s="5" t="s">
        <v>33</v>
      </c>
      <c r="L2389" s="5">
        <v>170308</v>
      </c>
      <c r="M2389" s="5">
        <v>458064</v>
      </c>
      <c r="N2389" s="5">
        <v>68813</v>
      </c>
      <c r="O2389" s="5">
        <v>8420</v>
      </c>
      <c r="P2389" s="5">
        <v>2589</v>
      </c>
      <c r="Q2389" s="5" t="s">
        <v>33</v>
      </c>
      <c r="R2389" s="5" t="s">
        <v>33</v>
      </c>
      <c r="S2389" s="5">
        <v>27397</v>
      </c>
      <c r="T2389" s="5">
        <v>36590</v>
      </c>
      <c r="U2389" s="5">
        <v>26209</v>
      </c>
      <c r="V2389" s="5">
        <v>18955</v>
      </c>
      <c r="W2389" s="5">
        <v>4648</v>
      </c>
      <c r="X2389" s="5">
        <v>80239</v>
      </c>
      <c r="Y2389" s="5">
        <v>11567</v>
      </c>
    </row>
    <row r="2390" spans="1:25" x14ac:dyDescent="0.3">
      <c r="A2390" s="1">
        <v>4057091</v>
      </c>
      <c r="B2390" s="1" t="s">
        <v>18</v>
      </c>
      <c r="C2390" s="2"/>
      <c r="D2390" s="4" t="s">
        <v>107</v>
      </c>
      <c r="E2390" s="4">
        <v>4057091</v>
      </c>
      <c r="F2390" s="5">
        <v>8041</v>
      </c>
      <c r="G2390" s="5">
        <v>27081</v>
      </c>
      <c r="H2390" s="5">
        <v>-5834</v>
      </c>
      <c r="I2390" s="5">
        <v>95282</v>
      </c>
      <c r="J2390" s="5">
        <v>23421</v>
      </c>
      <c r="K2390" s="5" t="s">
        <v>33</v>
      </c>
      <c r="L2390" s="5">
        <v>147990</v>
      </c>
      <c r="M2390" s="5">
        <v>429430</v>
      </c>
      <c r="N2390" s="5">
        <v>66202</v>
      </c>
      <c r="O2390" s="5">
        <v>6042</v>
      </c>
      <c r="P2390" s="5">
        <v>3070</v>
      </c>
      <c r="Q2390" s="5" t="s">
        <v>33</v>
      </c>
      <c r="R2390" s="5" t="s">
        <v>33</v>
      </c>
      <c r="S2390" s="5">
        <v>27182</v>
      </c>
      <c r="T2390" s="5">
        <v>42603</v>
      </c>
      <c r="U2390" s="5">
        <v>29600</v>
      </c>
      <c r="V2390" s="5">
        <v>30748</v>
      </c>
      <c r="W2390" s="5">
        <v>4735</v>
      </c>
      <c r="X2390" s="5">
        <v>78024</v>
      </c>
      <c r="Y2390" s="5">
        <v>11851</v>
      </c>
    </row>
    <row r="2391" spans="1:25" x14ac:dyDescent="0.3">
      <c r="A2391" s="1">
        <v>4057091</v>
      </c>
      <c r="B2391" s="1" t="s">
        <v>19</v>
      </c>
      <c r="C2391" s="2"/>
      <c r="D2391" s="4" t="s">
        <v>107</v>
      </c>
      <c r="E2391" s="4">
        <v>4057091</v>
      </c>
      <c r="F2391" s="5">
        <v>3947</v>
      </c>
      <c r="G2391" s="5">
        <v>59320</v>
      </c>
      <c r="H2391" s="5">
        <v>9382</v>
      </c>
      <c r="I2391" s="5">
        <v>69052</v>
      </c>
      <c r="J2391" s="5">
        <v>27447</v>
      </c>
      <c r="K2391" s="5" t="s">
        <v>33</v>
      </c>
      <c r="L2391" s="5">
        <v>169148</v>
      </c>
      <c r="M2391" s="5">
        <v>404397</v>
      </c>
      <c r="N2391" s="5">
        <v>64268</v>
      </c>
      <c r="O2391" s="5">
        <v>9394</v>
      </c>
      <c r="P2391" s="5">
        <v>3226</v>
      </c>
      <c r="Q2391" s="5" t="s">
        <v>33</v>
      </c>
      <c r="R2391" s="5" t="s">
        <v>33</v>
      </c>
      <c r="S2391" s="5">
        <v>22946</v>
      </c>
      <c r="T2391" s="5">
        <v>36899</v>
      </c>
      <c r="U2391" s="5">
        <v>24036</v>
      </c>
      <c r="V2391" s="5">
        <v>34468</v>
      </c>
      <c r="W2391" s="5">
        <v>5601</v>
      </c>
      <c r="X2391" s="5">
        <v>67616</v>
      </c>
      <c r="Y2391" s="5">
        <v>10011</v>
      </c>
    </row>
    <row r="2392" spans="1:25" x14ac:dyDescent="0.3">
      <c r="A2392" s="1">
        <v>4057091</v>
      </c>
      <c r="B2392" s="1" t="s">
        <v>20</v>
      </c>
      <c r="C2392" s="2"/>
      <c r="D2392" s="4" t="s">
        <v>107</v>
      </c>
      <c r="E2392" s="4">
        <v>4057091</v>
      </c>
      <c r="F2392" s="5">
        <v>19921</v>
      </c>
      <c r="G2392" s="5">
        <v>39871</v>
      </c>
      <c r="H2392" s="5">
        <v>12955</v>
      </c>
      <c r="I2392" s="5">
        <v>45631</v>
      </c>
      <c r="J2392" s="5">
        <v>37678</v>
      </c>
      <c r="K2392" s="5" t="s">
        <v>33</v>
      </c>
      <c r="L2392" s="5">
        <v>156055</v>
      </c>
      <c r="M2392" s="5">
        <v>374731</v>
      </c>
      <c r="N2392" s="5">
        <v>57525</v>
      </c>
      <c r="O2392" s="5">
        <v>9513</v>
      </c>
      <c r="P2392" s="5">
        <v>3559</v>
      </c>
      <c r="Q2392" s="5" t="s">
        <v>33</v>
      </c>
      <c r="R2392" s="5" t="s">
        <v>33</v>
      </c>
      <c r="S2392" s="5">
        <v>22404</v>
      </c>
      <c r="T2392" s="5">
        <v>30778</v>
      </c>
      <c r="U2392" s="5">
        <v>23624</v>
      </c>
      <c r="V2392" s="5">
        <v>36276</v>
      </c>
      <c r="W2392" s="5">
        <v>6409</v>
      </c>
      <c r="X2392" s="5">
        <v>91882</v>
      </c>
      <c r="Y2392" s="5">
        <v>9685</v>
      </c>
    </row>
    <row r="2393" spans="1:25" x14ac:dyDescent="0.3">
      <c r="A2393" s="1">
        <v>4057091</v>
      </c>
      <c r="B2393" s="1" t="s">
        <v>21</v>
      </c>
      <c r="C2393" s="2"/>
      <c r="D2393" s="4" t="s">
        <v>107</v>
      </c>
      <c r="E2393" s="4">
        <v>4057091</v>
      </c>
      <c r="F2393" s="5">
        <v>73880</v>
      </c>
      <c r="G2393" s="5">
        <v>14186</v>
      </c>
      <c r="H2393" s="5">
        <v>14245</v>
      </c>
      <c r="I2393" s="5">
        <v>46197</v>
      </c>
      <c r="J2393" s="5">
        <v>30097</v>
      </c>
      <c r="K2393" s="5" t="s">
        <v>33</v>
      </c>
      <c r="L2393" s="5">
        <v>178605</v>
      </c>
      <c r="M2393" s="5">
        <v>371746</v>
      </c>
      <c r="N2393" s="5">
        <v>54685</v>
      </c>
      <c r="O2393" s="5">
        <v>9479</v>
      </c>
      <c r="P2393" s="5">
        <v>4158</v>
      </c>
      <c r="Q2393" s="5" t="s">
        <v>33</v>
      </c>
      <c r="R2393" s="5" t="s">
        <v>33</v>
      </c>
      <c r="S2393" s="5">
        <v>23525</v>
      </c>
      <c r="T2393" s="5">
        <v>30658</v>
      </c>
      <c r="U2393" s="5">
        <v>25281</v>
      </c>
      <c r="V2393" s="5">
        <v>42787</v>
      </c>
      <c r="W2393" s="5">
        <v>9057</v>
      </c>
      <c r="X2393" s="5">
        <v>93871</v>
      </c>
      <c r="Y2393" s="5">
        <v>8272</v>
      </c>
    </row>
    <row r="2394" spans="1:25" x14ac:dyDescent="0.3">
      <c r="A2394" s="1">
        <v>4057091</v>
      </c>
      <c r="B2394" s="1" t="s">
        <v>22</v>
      </c>
      <c r="C2394" s="2"/>
      <c r="D2394" s="4" t="s">
        <v>107</v>
      </c>
      <c r="E2394" s="4">
        <v>4057091</v>
      </c>
      <c r="F2394" s="5">
        <v>1965</v>
      </c>
      <c r="G2394" s="5">
        <v>15016</v>
      </c>
      <c r="H2394" s="5">
        <v>34697</v>
      </c>
      <c r="I2394" s="5">
        <v>35163</v>
      </c>
      <c r="J2394" s="5">
        <v>18824</v>
      </c>
      <c r="K2394" s="5" t="s">
        <v>33</v>
      </c>
      <c r="L2394" s="5">
        <v>105666</v>
      </c>
      <c r="M2394" s="5">
        <v>433049</v>
      </c>
      <c r="N2394" s="5">
        <v>0</v>
      </c>
      <c r="O2394" s="5">
        <v>9836</v>
      </c>
      <c r="P2394" s="5">
        <v>3984</v>
      </c>
      <c r="Q2394" s="5" t="s">
        <v>33</v>
      </c>
      <c r="R2394" s="5" t="s">
        <v>33</v>
      </c>
      <c r="S2394" s="5">
        <v>22064</v>
      </c>
      <c r="T2394" s="5">
        <v>27610</v>
      </c>
      <c r="U2394" s="5">
        <v>19284</v>
      </c>
      <c r="V2394" s="5">
        <v>20534</v>
      </c>
      <c r="W2394" s="5">
        <v>9092</v>
      </c>
      <c r="X2394" s="5">
        <v>105241</v>
      </c>
      <c r="Y2394" s="5">
        <v>7340</v>
      </c>
    </row>
    <row r="2395" spans="1:25" x14ac:dyDescent="0.3">
      <c r="A2395" s="1">
        <v>4057091</v>
      </c>
      <c r="B2395" s="1" t="s">
        <v>23</v>
      </c>
      <c r="C2395" s="2"/>
      <c r="D2395" s="4" t="s">
        <v>107</v>
      </c>
      <c r="E2395" s="4">
        <v>4057091</v>
      </c>
      <c r="F2395" s="5">
        <v>337</v>
      </c>
      <c r="G2395" s="5">
        <v>46319</v>
      </c>
      <c r="H2395" s="5">
        <v>25408</v>
      </c>
      <c r="I2395" s="5">
        <v>40209</v>
      </c>
      <c r="J2395" s="5">
        <v>9596</v>
      </c>
      <c r="K2395" s="5" t="s">
        <v>33</v>
      </c>
      <c r="L2395" s="5">
        <v>121868</v>
      </c>
      <c r="M2395" s="5">
        <v>368508</v>
      </c>
      <c r="N2395" s="5">
        <v>44535</v>
      </c>
      <c r="O2395" s="5">
        <v>6511</v>
      </c>
      <c r="P2395" s="5">
        <v>3357</v>
      </c>
      <c r="Q2395" s="5" t="s">
        <v>33</v>
      </c>
      <c r="R2395" s="5" t="s">
        <v>33</v>
      </c>
      <c r="S2395" s="5">
        <v>19353</v>
      </c>
      <c r="T2395" s="5">
        <v>24511</v>
      </c>
      <c r="U2395" s="5">
        <v>18897</v>
      </c>
      <c r="V2395" s="5">
        <v>10601</v>
      </c>
      <c r="W2395" s="5">
        <v>4000</v>
      </c>
      <c r="X2395" s="5">
        <v>78903</v>
      </c>
      <c r="Y2395" s="5">
        <v>6203</v>
      </c>
    </row>
    <row r="2396" spans="1:25" x14ac:dyDescent="0.3">
      <c r="A2396" s="1">
        <v>4057091</v>
      </c>
      <c r="B2396" s="1" t="s">
        <v>24</v>
      </c>
      <c r="C2396" s="2"/>
      <c r="D2396" s="4" t="s">
        <v>107</v>
      </c>
      <c r="E2396" s="4">
        <v>4057091</v>
      </c>
      <c r="F2396" s="5">
        <v>2014</v>
      </c>
      <c r="G2396" s="5">
        <v>32161</v>
      </c>
      <c r="H2396" s="5">
        <v>10277</v>
      </c>
      <c r="I2396" s="5">
        <v>55671</v>
      </c>
      <c r="J2396" s="5">
        <v>11189</v>
      </c>
      <c r="K2396" s="5" t="s">
        <v>33</v>
      </c>
      <c r="L2396" s="5">
        <v>111312</v>
      </c>
      <c r="M2396" s="5">
        <v>371385</v>
      </c>
      <c r="N2396" s="5">
        <v>43887</v>
      </c>
      <c r="O2396" s="5">
        <v>6474</v>
      </c>
      <c r="P2396" s="5">
        <v>3142</v>
      </c>
      <c r="Q2396" s="5" t="s">
        <v>33</v>
      </c>
      <c r="R2396" s="5" t="s">
        <v>33</v>
      </c>
      <c r="S2396" s="5">
        <v>19201</v>
      </c>
      <c r="T2396" s="5">
        <v>23930</v>
      </c>
      <c r="U2396" s="5">
        <v>19428</v>
      </c>
      <c r="V2396" s="5">
        <v>10869</v>
      </c>
      <c r="W2396" s="5">
        <v>3340</v>
      </c>
      <c r="X2396" s="5">
        <v>108208</v>
      </c>
      <c r="Y2396" s="5">
        <v>4128</v>
      </c>
    </row>
    <row r="2397" spans="1:25" x14ac:dyDescent="0.3">
      <c r="A2397" s="1">
        <v>4057091</v>
      </c>
      <c r="B2397" s="1" t="s">
        <v>25</v>
      </c>
      <c r="C2397" s="2"/>
      <c r="D2397" s="4" t="s">
        <v>107</v>
      </c>
      <c r="E2397" s="4">
        <v>4057091</v>
      </c>
      <c r="F2397" s="5">
        <v>4038</v>
      </c>
      <c r="G2397" s="5">
        <v>46825</v>
      </c>
      <c r="H2397" s="5">
        <v>27214</v>
      </c>
      <c r="I2397" s="5">
        <v>74120</v>
      </c>
      <c r="J2397" s="5">
        <v>13780</v>
      </c>
      <c r="K2397" s="5" t="s">
        <v>33</v>
      </c>
      <c r="L2397" s="5">
        <v>165977</v>
      </c>
      <c r="M2397" s="5">
        <v>363838</v>
      </c>
      <c r="N2397" s="5">
        <v>55367</v>
      </c>
      <c r="O2397" s="5">
        <v>6355</v>
      </c>
      <c r="P2397" s="5">
        <v>3978</v>
      </c>
      <c r="Q2397" s="5" t="s">
        <v>33</v>
      </c>
      <c r="R2397" s="5" t="s">
        <v>33</v>
      </c>
      <c r="S2397" s="5">
        <v>19291</v>
      </c>
      <c r="T2397" s="5">
        <v>27992</v>
      </c>
      <c r="U2397" s="5">
        <v>20500</v>
      </c>
      <c r="V2397" s="5">
        <v>3526</v>
      </c>
      <c r="W2397" s="5">
        <v>3108</v>
      </c>
      <c r="X2397" s="5">
        <v>73561</v>
      </c>
      <c r="Y2397" s="5">
        <v>3517</v>
      </c>
    </row>
    <row r="2398" spans="1:25" x14ac:dyDescent="0.3">
      <c r="A2398" s="1">
        <v>4057091</v>
      </c>
      <c r="B2398" s="1" t="s">
        <v>26</v>
      </c>
      <c r="C2398" s="2"/>
      <c r="D2398" s="4" t="s">
        <v>107</v>
      </c>
      <c r="E2398" s="4">
        <v>4057091</v>
      </c>
      <c r="F2398" s="5">
        <v>2092</v>
      </c>
      <c r="G2398" s="5">
        <v>50815</v>
      </c>
      <c r="H2398" s="5">
        <v>8951</v>
      </c>
      <c r="I2398" s="5">
        <v>46361</v>
      </c>
      <c r="J2398" s="5">
        <v>9860</v>
      </c>
      <c r="K2398" s="5" t="s">
        <v>33</v>
      </c>
      <c r="L2398" s="5">
        <v>118079</v>
      </c>
      <c r="M2398" s="5">
        <v>346468</v>
      </c>
      <c r="N2398" s="5">
        <v>56952</v>
      </c>
      <c r="O2398" s="5">
        <v>6223</v>
      </c>
      <c r="P2398" s="5">
        <v>2902</v>
      </c>
      <c r="Q2398" s="5" t="s">
        <v>33</v>
      </c>
      <c r="R2398" s="5" t="s">
        <v>33</v>
      </c>
      <c r="S2398" s="5">
        <v>18661</v>
      </c>
      <c r="T2398" s="5">
        <v>27891</v>
      </c>
      <c r="U2398" s="5">
        <v>20480</v>
      </c>
      <c r="V2398" s="5">
        <v>9488</v>
      </c>
      <c r="W2398" s="5">
        <v>2959</v>
      </c>
      <c r="X2398" s="5">
        <v>72994</v>
      </c>
      <c r="Y2398" s="5">
        <v>3737</v>
      </c>
    </row>
    <row r="2399" spans="1:25" x14ac:dyDescent="0.3">
      <c r="A2399" s="1">
        <v>4057091</v>
      </c>
      <c r="B2399" s="1" t="s">
        <v>27</v>
      </c>
      <c r="C2399" s="2"/>
      <c r="D2399" s="4" t="s">
        <v>107</v>
      </c>
      <c r="E2399" s="4">
        <v>4057091</v>
      </c>
      <c r="F2399" s="5">
        <v>1524</v>
      </c>
      <c r="G2399" s="5">
        <v>15898</v>
      </c>
      <c r="H2399" s="5">
        <v>29536</v>
      </c>
      <c r="I2399" s="5">
        <v>46802</v>
      </c>
      <c r="J2399" s="5">
        <v>20515</v>
      </c>
      <c r="K2399" s="5" t="s">
        <v>33</v>
      </c>
      <c r="L2399" s="5">
        <v>114275</v>
      </c>
      <c r="M2399" s="5">
        <v>100945</v>
      </c>
      <c r="N2399" s="5">
        <v>25487</v>
      </c>
      <c r="O2399" s="5">
        <v>2225</v>
      </c>
      <c r="P2399" s="5">
        <v>834</v>
      </c>
      <c r="Q2399" s="5" t="s">
        <v>33</v>
      </c>
      <c r="R2399" s="5" t="s">
        <v>33</v>
      </c>
      <c r="S2399" s="5">
        <v>6377</v>
      </c>
      <c r="T2399" s="5">
        <v>7816</v>
      </c>
      <c r="U2399" s="5">
        <v>4510</v>
      </c>
      <c r="V2399" s="5">
        <v>1435</v>
      </c>
      <c r="W2399" s="5">
        <v>170</v>
      </c>
      <c r="X2399" s="5">
        <v>18339</v>
      </c>
      <c r="Y2399" s="5">
        <v>519</v>
      </c>
    </row>
    <row r="2400" spans="1:25" x14ac:dyDescent="0.3">
      <c r="A2400" s="1">
        <v>4057091</v>
      </c>
      <c r="B2400" s="1" t="s">
        <v>28</v>
      </c>
      <c r="C2400" s="2"/>
      <c r="D2400" s="4" t="s">
        <v>107</v>
      </c>
      <c r="E2400" s="4">
        <v>4057091</v>
      </c>
      <c r="F2400" s="5" t="s">
        <v>33</v>
      </c>
      <c r="G2400" s="5" t="s">
        <v>33</v>
      </c>
      <c r="H2400" s="5" t="s">
        <v>33</v>
      </c>
      <c r="I2400" s="5" t="s">
        <v>33</v>
      </c>
      <c r="J2400" s="5" t="s">
        <v>33</v>
      </c>
      <c r="K2400" s="5" t="s">
        <v>33</v>
      </c>
      <c r="L2400" s="5" t="s">
        <v>33</v>
      </c>
      <c r="M2400" s="5" t="s">
        <v>33</v>
      </c>
      <c r="N2400" s="5" t="s">
        <v>33</v>
      </c>
      <c r="O2400" s="5" t="s">
        <v>33</v>
      </c>
      <c r="P2400" s="5" t="s">
        <v>33</v>
      </c>
      <c r="Q2400" s="5" t="s">
        <v>33</v>
      </c>
      <c r="R2400" s="5" t="s">
        <v>33</v>
      </c>
      <c r="S2400" s="5" t="s">
        <v>33</v>
      </c>
      <c r="T2400" s="5" t="s">
        <v>33</v>
      </c>
      <c r="U2400" s="5" t="s">
        <v>33</v>
      </c>
      <c r="V2400" s="5" t="s">
        <v>33</v>
      </c>
      <c r="W2400" s="5" t="s">
        <v>33</v>
      </c>
      <c r="X2400" s="5" t="s">
        <v>33</v>
      </c>
      <c r="Y2400" s="5" t="s">
        <v>33</v>
      </c>
    </row>
    <row r="2401" spans="1:25" x14ac:dyDescent="0.3">
      <c r="A2401" s="1">
        <v>4057091</v>
      </c>
      <c r="B2401" s="1" t="s">
        <v>29</v>
      </c>
      <c r="C2401" s="2"/>
      <c r="D2401" s="4" t="s">
        <v>107</v>
      </c>
      <c r="E2401" s="4">
        <v>4057091</v>
      </c>
      <c r="F2401" s="5" t="s">
        <v>33</v>
      </c>
      <c r="G2401" s="5" t="s">
        <v>33</v>
      </c>
      <c r="H2401" s="5" t="s">
        <v>33</v>
      </c>
      <c r="I2401" s="5" t="s">
        <v>33</v>
      </c>
      <c r="J2401" s="5" t="s">
        <v>33</v>
      </c>
      <c r="K2401" s="5" t="s">
        <v>33</v>
      </c>
      <c r="L2401" s="5" t="s">
        <v>33</v>
      </c>
      <c r="M2401" s="5" t="s">
        <v>33</v>
      </c>
      <c r="N2401" s="5" t="s">
        <v>33</v>
      </c>
      <c r="O2401" s="5" t="s">
        <v>33</v>
      </c>
      <c r="P2401" s="5" t="s">
        <v>33</v>
      </c>
      <c r="Q2401" s="5" t="s">
        <v>33</v>
      </c>
      <c r="R2401" s="5" t="s">
        <v>33</v>
      </c>
      <c r="S2401" s="5" t="s">
        <v>33</v>
      </c>
      <c r="T2401" s="5" t="s">
        <v>33</v>
      </c>
      <c r="U2401" s="5" t="s">
        <v>33</v>
      </c>
      <c r="V2401" s="5" t="s">
        <v>33</v>
      </c>
      <c r="W2401" s="5" t="s">
        <v>33</v>
      </c>
      <c r="X2401" s="5" t="s">
        <v>33</v>
      </c>
      <c r="Y2401" s="5" t="s">
        <v>33</v>
      </c>
    </row>
    <row r="2402" spans="1:25" x14ac:dyDescent="0.3">
      <c r="A2402" s="1">
        <v>4057091</v>
      </c>
      <c r="B2402" s="1" t="s">
        <v>30</v>
      </c>
      <c r="C2402" s="2"/>
      <c r="D2402" s="4" t="s">
        <v>107</v>
      </c>
      <c r="E2402" s="4">
        <v>4057091</v>
      </c>
      <c r="F2402" s="5" t="s">
        <v>33</v>
      </c>
      <c r="G2402" s="5" t="s">
        <v>33</v>
      </c>
      <c r="H2402" s="5" t="s">
        <v>33</v>
      </c>
      <c r="I2402" s="5" t="s">
        <v>33</v>
      </c>
      <c r="J2402" s="5" t="s">
        <v>33</v>
      </c>
      <c r="K2402" s="5" t="s">
        <v>33</v>
      </c>
      <c r="L2402" s="5" t="s">
        <v>33</v>
      </c>
      <c r="M2402" s="5" t="s">
        <v>33</v>
      </c>
      <c r="N2402" s="5" t="s">
        <v>33</v>
      </c>
      <c r="O2402" s="5" t="s">
        <v>33</v>
      </c>
      <c r="P2402" s="5" t="s">
        <v>33</v>
      </c>
      <c r="Q2402" s="5" t="s">
        <v>33</v>
      </c>
      <c r="R2402" s="5" t="s">
        <v>33</v>
      </c>
      <c r="S2402" s="5" t="s">
        <v>33</v>
      </c>
      <c r="T2402" s="5" t="s">
        <v>33</v>
      </c>
      <c r="U2402" s="5" t="s">
        <v>33</v>
      </c>
      <c r="V2402" s="5" t="s">
        <v>33</v>
      </c>
      <c r="W2402" s="5" t="s">
        <v>33</v>
      </c>
      <c r="X2402" s="5" t="s">
        <v>33</v>
      </c>
      <c r="Y2402" s="5" t="s">
        <v>33</v>
      </c>
    </row>
    <row r="2403" spans="1:25" x14ac:dyDescent="0.3">
      <c r="A2403" s="1">
        <v>4057091</v>
      </c>
      <c r="B2403" s="1" t="s">
        <v>31</v>
      </c>
      <c r="C2403" s="2"/>
      <c r="D2403" s="4" t="s">
        <v>107</v>
      </c>
      <c r="E2403" s="4">
        <v>4057091</v>
      </c>
      <c r="F2403" s="5" t="s">
        <v>33</v>
      </c>
      <c r="G2403" s="5" t="s">
        <v>33</v>
      </c>
      <c r="H2403" s="5" t="s">
        <v>33</v>
      </c>
      <c r="I2403" s="5" t="s">
        <v>33</v>
      </c>
      <c r="J2403" s="5" t="s">
        <v>33</v>
      </c>
      <c r="K2403" s="5" t="s">
        <v>33</v>
      </c>
      <c r="L2403" s="5" t="s">
        <v>33</v>
      </c>
      <c r="M2403" s="5" t="s">
        <v>33</v>
      </c>
      <c r="N2403" s="5" t="s">
        <v>33</v>
      </c>
      <c r="O2403" s="5" t="s">
        <v>33</v>
      </c>
      <c r="P2403" s="5" t="s">
        <v>33</v>
      </c>
      <c r="Q2403" s="5" t="s">
        <v>33</v>
      </c>
      <c r="R2403" s="5" t="s">
        <v>33</v>
      </c>
      <c r="S2403" s="5" t="s">
        <v>33</v>
      </c>
      <c r="T2403" s="5" t="s">
        <v>33</v>
      </c>
      <c r="U2403" s="5" t="s">
        <v>33</v>
      </c>
      <c r="V2403" s="5" t="s">
        <v>33</v>
      </c>
      <c r="W2403" s="5" t="s">
        <v>33</v>
      </c>
      <c r="X2403" s="5" t="s">
        <v>33</v>
      </c>
      <c r="Y2403" s="5" t="s">
        <v>33</v>
      </c>
    </row>
    <row r="2404" spans="1:25" x14ac:dyDescent="0.3">
      <c r="A2404" s="1">
        <v>4057010</v>
      </c>
      <c r="B2404" s="1" t="s">
        <v>0</v>
      </c>
      <c r="C2404" s="2"/>
      <c r="D2404" s="4" t="s">
        <v>108</v>
      </c>
      <c r="E2404" s="4">
        <v>4057010</v>
      </c>
      <c r="F2404" s="5">
        <v>3795</v>
      </c>
      <c r="G2404" s="5">
        <v>103625</v>
      </c>
      <c r="H2404" s="5">
        <v>41230</v>
      </c>
      <c r="I2404" s="5">
        <v>74833</v>
      </c>
      <c r="J2404" s="5">
        <v>12545</v>
      </c>
      <c r="K2404" s="5">
        <v>0</v>
      </c>
      <c r="L2404" s="5">
        <v>236027</v>
      </c>
      <c r="M2404" s="5">
        <v>479839</v>
      </c>
      <c r="N2404" s="5">
        <v>64224</v>
      </c>
      <c r="O2404" s="5">
        <v>7063</v>
      </c>
      <c r="P2404" s="5">
        <v>8936</v>
      </c>
      <c r="Q2404" s="5">
        <v>0</v>
      </c>
      <c r="R2404" s="5">
        <v>0</v>
      </c>
      <c r="S2404" s="5">
        <v>20697</v>
      </c>
      <c r="T2404" s="5">
        <v>22629</v>
      </c>
      <c r="U2404" s="5">
        <v>13692</v>
      </c>
      <c r="V2404" s="5">
        <v>7898</v>
      </c>
      <c r="W2404" s="5">
        <v>2114</v>
      </c>
      <c r="X2404" s="5">
        <v>67409</v>
      </c>
      <c r="Y2404" s="5">
        <v>3901</v>
      </c>
    </row>
    <row r="2405" spans="1:25" x14ac:dyDescent="0.3">
      <c r="A2405" s="1">
        <v>4057010</v>
      </c>
      <c r="B2405" s="1" t="s">
        <v>1</v>
      </c>
      <c r="C2405" s="2"/>
      <c r="D2405" s="4" t="s">
        <v>108</v>
      </c>
      <c r="E2405" s="4">
        <v>4057010</v>
      </c>
      <c r="F2405" s="5">
        <v>1475</v>
      </c>
      <c r="G2405" s="5">
        <v>268350</v>
      </c>
      <c r="H2405" s="5">
        <v>35607</v>
      </c>
      <c r="I2405" s="5">
        <v>40523</v>
      </c>
      <c r="J2405" s="5">
        <v>27791</v>
      </c>
      <c r="K2405" s="5">
        <v>0</v>
      </c>
      <c r="L2405" s="5">
        <v>373747</v>
      </c>
      <c r="M2405" s="5">
        <v>507372</v>
      </c>
      <c r="N2405" s="5">
        <v>76455</v>
      </c>
      <c r="O2405" s="5">
        <v>7702</v>
      </c>
      <c r="P2405" s="5">
        <v>7505</v>
      </c>
      <c r="Q2405" s="5">
        <v>0</v>
      </c>
      <c r="R2405" s="5">
        <v>0</v>
      </c>
      <c r="S2405" s="5">
        <v>23498</v>
      </c>
      <c r="T2405" s="5">
        <v>14230</v>
      </c>
      <c r="U2405" s="5">
        <v>16100</v>
      </c>
      <c r="V2405" s="5">
        <v>9902</v>
      </c>
      <c r="W2405" s="5">
        <v>3108</v>
      </c>
      <c r="X2405" s="5">
        <v>78164</v>
      </c>
      <c r="Y2405" s="5">
        <v>2643</v>
      </c>
    </row>
    <row r="2406" spans="1:25" x14ac:dyDescent="0.3">
      <c r="A2406" s="1">
        <v>4057010</v>
      </c>
      <c r="B2406" s="1" t="s">
        <v>2</v>
      </c>
      <c r="C2406" s="2"/>
      <c r="D2406" s="4" t="s">
        <v>108</v>
      </c>
      <c r="E2406" s="4">
        <v>4057010</v>
      </c>
      <c r="F2406" s="5">
        <v>1014</v>
      </c>
      <c r="G2406" s="5">
        <v>64035</v>
      </c>
      <c r="H2406" s="5">
        <v>28622</v>
      </c>
      <c r="I2406" s="5">
        <v>40129</v>
      </c>
      <c r="J2406" s="5">
        <v>16617</v>
      </c>
      <c r="K2406" s="5">
        <v>0</v>
      </c>
      <c r="L2406" s="5">
        <v>150418</v>
      </c>
      <c r="M2406" s="5">
        <v>467207</v>
      </c>
      <c r="N2406" s="5">
        <v>64997</v>
      </c>
      <c r="O2406" s="5">
        <v>6477</v>
      </c>
      <c r="P2406" s="5">
        <v>4535</v>
      </c>
      <c r="Q2406" s="5">
        <v>0</v>
      </c>
      <c r="R2406" s="5">
        <v>0</v>
      </c>
      <c r="S2406" s="5">
        <v>20029</v>
      </c>
      <c r="T2406" s="5">
        <v>11537</v>
      </c>
      <c r="U2406" s="5">
        <v>15719</v>
      </c>
      <c r="V2406" s="5">
        <v>9078</v>
      </c>
      <c r="W2406" s="5">
        <v>2884</v>
      </c>
      <c r="X2406" s="5">
        <v>86154</v>
      </c>
      <c r="Y2406" s="5">
        <v>1405</v>
      </c>
    </row>
    <row r="2407" spans="1:25" x14ac:dyDescent="0.3">
      <c r="A2407" s="1">
        <v>4057010</v>
      </c>
      <c r="B2407" s="1" t="s">
        <v>3</v>
      </c>
      <c r="C2407" s="2"/>
      <c r="D2407" s="4" t="s">
        <v>108</v>
      </c>
      <c r="E2407" s="4">
        <v>4057010</v>
      </c>
      <c r="F2407" s="5">
        <v>1486</v>
      </c>
      <c r="G2407" s="5">
        <v>28258</v>
      </c>
      <c r="H2407" s="5">
        <v>27317</v>
      </c>
      <c r="I2407" s="5">
        <v>35587</v>
      </c>
      <c r="J2407" s="5">
        <v>20582</v>
      </c>
      <c r="K2407" s="5">
        <v>0</v>
      </c>
      <c r="L2407" s="5">
        <v>109570</v>
      </c>
      <c r="M2407" s="5">
        <v>424997</v>
      </c>
      <c r="N2407" s="5">
        <v>69320</v>
      </c>
      <c r="O2407" s="5">
        <v>7922</v>
      </c>
      <c r="P2407" s="5">
        <v>7651</v>
      </c>
      <c r="Q2407" s="5">
        <v>0</v>
      </c>
      <c r="R2407" s="5">
        <v>0</v>
      </c>
      <c r="S2407" s="5">
        <v>20002</v>
      </c>
      <c r="T2407" s="5">
        <v>16117</v>
      </c>
      <c r="U2407" s="5">
        <v>16769</v>
      </c>
      <c r="V2407" s="5">
        <v>10008</v>
      </c>
      <c r="W2407" s="5">
        <v>4293</v>
      </c>
      <c r="X2407" s="5">
        <v>97472</v>
      </c>
      <c r="Y2407" s="5">
        <v>3510</v>
      </c>
    </row>
    <row r="2408" spans="1:25" x14ac:dyDescent="0.3">
      <c r="A2408" s="1">
        <v>4057010</v>
      </c>
      <c r="B2408" s="1" t="s">
        <v>4</v>
      </c>
      <c r="C2408" s="2"/>
      <c r="D2408" s="4" t="s">
        <v>108</v>
      </c>
      <c r="E2408" s="4">
        <v>4057010</v>
      </c>
      <c r="F2408" s="5">
        <v>546</v>
      </c>
      <c r="G2408" s="5">
        <v>540465</v>
      </c>
      <c r="H2408" s="5">
        <v>22173</v>
      </c>
      <c r="I2408" s="5">
        <v>48948</v>
      </c>
      <c r="J2408" s="5">
        <v>23487</v>
      </c>
      <c r="K2408" s="5">
        <v>0</v>
      </c>
      <c r="L2408" s="5">
        <v>639329</v>
      </c>
      <c r="M2408" s="5">
        <v>498701</v>
      </c>
      <c r="N2408" s="5">
        <v>62479</v>
      </c>
      <c r="O2408" s="5">
        <v>6939</v>
      </c>
      <c r="P2408" s="5">
        <v>4766</v>
      </c>
      <c r="Q2408" s="5">
        <v>0</v>
      </c>
      <c r="R2408" s="5">
        <v>0</v>
      </c>
      <c r="S2408" s="5">
        <v>19264</v>
      </c>
      <c r="T2408" s="5">
        <v>13541</v>
      </c>
      <c r="U2408" s="5">
        <v>13746</v>
      </c>
      <c r="V2408" s="5">
        <v>10273</v>
      </c>
      <c r="W2408" s="5">
        <v>4742</v>
      </c>
      <c r="X2408" s="5">
        <v>94067</v>
      </c>
      <c r="Y2408" s="5">
        <v>1289</v>
      </c>
    </row>
    <row r="2409" spans="1:25" x14ac:dyDescent="0.3">
      <c r="A2409" s="1">
        <v>4057010</v>
      </c>
      <c r="B2409" s="1" t="s">
        <v>5</v>
      </c>
      <c r="C2409" s="2"/>
      <c r="D2409" s="4" t="s">
        <v>108</v>
      </c>
      <c r="E2409" s="4">
        <v>4057010</v>
      </c>
      <c r="F2409" s="5">
        <v>3104</v>
      </c>
      <c r="G2409" s="5">
        <v>830052</v>
      </c>
      <c r="H2409" s="5">
        <v>32964</v>
      </c>
      <c r="I2409" s="5">
        <v>35685</v>
      </c>
      <c r="J2409" s="5">
        <v>45022</v>
      </c>
      <c r="K2409" s="5">
        <v>0</v>
      </c>
      <c r="L2409" s="5">
        <v>946777</v>
      </c>
      <c r="M2409" s="5">
        <v>658174</v>
      </c>
      <c r="N2409" s="5">
        <v>62274</v>
      </c>
      <c r="O2409" s="5">
        <v>7114</v>
      </c>
      <c r="P2409" s="5">
        <v>6083</v>
      </c>
      <c r="Q2409" s="5">
        <v>0</v>
      </c>
      <c r="R2409" s="5">
        <v>0</v>
      </c>
      <c r="S2409" s="5">
        <v>19789</v>
      </c>
      <c r="T2409" s="5">
        <v>17124</v>
      </c>
      <c r="U2409" s="5">
        <v>16158</v>
      </c>
      <c r="V2409" s="5">
        <v>7922</v>
      </c>
      <c r="W2409" s="5">
        <v>4941</v>
      </c>
      <c r="X2409" s="5">
        <v>86374</v>
      </c>
      <c r="Y2409" s="5">
        <v>1671</v>
      </c>
    </row>
    <row r="2410" spans="1:25" x14ac:dyDescent="0.3">
      <c r="A2410" s="1">
        <v>4057010</v>
      </c>
      <c r="B2410" s="1" t="s">
        <v>6</v>
      </c>
      <c r="C2410" s="2"/>
      <c r="D2410" s="4" t="s">
        <v>108</v>
      </c>
      <c r="E2410" s="4">
        <v>4057010</v>
      </c>
      <c r="F2410" s="5">
        <v>-17</v>
      </c>
      <c r="G2410" s="5">
        <v>154000</v>
      </c>
      <c r="H2410" s="5">
        <v>73265</v>
      </c>
      <c r="I2410" s="5">
        <v>34770</v>
      </c>
      <c r="J2410" s="5">
        <v>218814</v>
      </c>
      <c r="K2410" s="5">
        <v>0</v>
      </c>
      <c r="L2410" s="5">
        <v>480833</v>
      </c>
      <c r="M2410" s="5">
        <v>575546</v>
      </c>
      <c r="N2410" s="5">
        <v>57130</v>
      </c>
      <c r="O2410" s="5">
        <v>8357</v>
      </c>
      <c r="P2410" s="5">
        <v>6478</v>
      </c>
      <c r="Q2410" s="5">
        <v>0</v>
      </c>
      <c r="R2410" s="5">
        <v>0</v>
      </c>
      <c r="S2410" s="5">
        <v>17436</v>
      </c>
      <c r="T2410" s="5">
        <v>16922</v>
      </c>
      <c r="U2410" s="5">
        <v>17838</v>
      </c>
      <c r="V2410" s="5">
        <v>5798</v>
      </c>
      <c r="W2410" s="5">
        <v>4175</v>
      </c>
      <c r="X2410" s="5">
        <v>81235</v>
      </c>
      <c r="Y2410" s="5">
        <v>2092</v>
      </c>
    </row>
    <row r="2411" spans="1:25" x14ac:dyDescent="0.3">
      <c r="A2411" s="1">
        <v>4057010</v>
      </c>
      <c r="B2411" s="1" t="s">
        <v>7</v>
      </c>
      <c r="C2411" s="2"/>
      <c r="D2411" s="4" t="s">
        <v>108</v>
      </c>
      <c r="E2411" s="4">
        <v>4057010</v>
      </c>
      <c r="F2411" s="5">
        <v>590</v>
      </c>
      <c r="G2411" s="5">
        <v>20520</v>
      </c>
      <c r="H2411" s="5">
        <v>68518</v>
      </c>
      <c r="I2411" s="5">
        <v>28574</v>
      </c>
      <c r="J2411" s="5">
        <v>30820</v>
      </c>
      <c r="K2411" s="5">
        <v>0</v>
      </c>
      <c r="L2411" s="5">
        <v>149022</v>
      </c>
      <c r="M2411" s="5">
        <v>504082</v>
      </c>
      <c r="N2411" s="5">
        <v>46789</v>
      </c>
      <c r="O2411" s="5">
        <v>6239</v>
      </c>
      <c r="P2411" s="5">
        <v>3955</v>
      </c>
      <c r="Q2411" s="5">
        <v>0</v>
      </c>
      <c r="R2411" s="5">
        <v>0</v>
      </c>
      <c r="S2411" s="5">
        <v>18299</v>
      </c>
      <c r="T2411" s="5">
        <v>14622</v>
      </c>
      <c r="U2411" s="5">
        <v>15531</v>
      </c>
      <c r="V2411" s="5">
        <v>6380</v>
      </c>
      <c r="W2411" s="5">
        <v>3968</v>
      </c>
      <c r="X2411" s="5">
        <v>74194</v>
      </c>
      <c r="Y2411" s="5">
        <v>994</v>
      </c>
    </row>
    <row r="2412" spans="1:25" x14ac:dyDescent="0.3">
      <c r="A2412" s="1">
        <v>4057010</v>
      </c>
      <c r="B2412" s="1" t="s">
        <v>8</v>
      </c>
      <c r="C2412" s="2"/>
      <c r="D2412" s="4" t="s">
        <v>108</v>
      </c>
      <c r="E2412" s="4">
        <v>4057010</v>
      </c>
      <c r="F2412" s="5">
        <v>1388</v>
      </c>
      <c r="G2412" s="5">
        <v>388156</v>
      </c>
      <c r="H2412" s="5">
        <v>34669</v>
      </c>
      <c r="I2412" s="5">
        <v>30850</v>
      </c>
      <c r="J2412" s="5">
        <v>6194</v>
      </c>
      <c r="K2412" s="5">
        <v>0</v>
      </c>
      <c r="L2412" s="5">
        <v>461256</v>
      </c>
      <c r="M2412" s="5">
        <v>622851</v>
      </c>
      <c r="N2412" s="5">
        <v>63348</v>
      </c>
      <c r="O2412" s="5">
        <v>6311</v>
      </c>
      <c r="P2412" s="5">
        <v>4819</v>
      </c>
      <c r="Q2412" s="5">
        <v>0</v>
      </c>
      <c r="R2412" s="5">
        <v>0</v>
      </c>
      <c r="S2412" s="5">
        <v>17365</v>
      </c>
      <c r="T2412" s="5">
        <v>16000</v>
      </c>
      <c r="U2412" s="5">
        <v>15804</v>
      </c>
      <c r="V2412" s="5">
        <v>6596</v>
      </c>
      <c r="W2412" s="5">
        <v>4240</v>
      </c>
      <c r="X2412" s="5">
        <v>70366</v>
      </c>
      <c r="Y2412" s="5">
        <v>1209</v>
      </c>
    </row>
    <row r="2413" spans="1:25" x14ac:dyDescent="0.3">
      <c r="A2413" s="1">
        <v>4057010</v>
      </c>
      <c r="B2413" s="1" t="s">
        <v>9</v>
      </c>
      <c r="C2413" s="2"/>
      <c r="D2413" s="4" t="s">
        <v>108</v>
      </c>
      <c r="E2413" s="4">
        <v>4057010</v>
      </c>
      <c r="F2413" s="5">
        <v>11391</v>
      </c>
      <c r="G2413" s="5">
        <v>48118</v>
      </c>
      <c r="H2413" s="5">
        <v>17230</v>
      </c>
      <c r="I2413" s="5">
        <v>27791</v>
      </c>
      <c r="J2413" s="5">
        <v>8109</v>
      </c>
      <c r="K2413" s="5">
        <v>0</v>
      </c>
      <c r="L2413" s="5">
        <v>112640</v>
      </c>
      <c r="M2413" s="5">
        <v>648657</v>
      </c>
      <c r="N2413" s="5">
        <v>61995</v>
      </c>
      <c r="O2413" s="5">
        <v>6022</v>
      </c>
      <c r="P2413" s="5">
        <v>4920</v>
      </c>
      <c r="Q2413" s="5">
        <v>0</v>
      </c>
      <c r="R2413" s="5">
        <v>0</v>
      </c>
      <c r="S2413" s="5">
        <v>17002</v>
      </c>
      <c r="T2413" s="5">
        <v>15472</v>
      </c>
      <c r="U2413" s="5">
        <v>15621</v>
      </c>
      <c r="V2413" s="5">
        <v>6000</v>
      </c>
      <c r="W2413" s="5">
        <v>4508</v>
      </c>
      <c r="X2413" s="5">
        <v>72904</v>
      </c>
      <c r="Y2413" s="5">
        <v>1157</v>
      </c>
    </row>
    <row r="2414" spans="1:25" x14ac:dyDescent="0.3">
      <c r="A2414" s="1">
        <v>4057010</v>
      </c>
      <c r="B2414" s="1" t="s">
        <v>10</v>
      </c>
      <c r="C2414" s="2"/>
      <c r="D2414" s="4" t="s">
        <v>108</v>
      </c>
      <c r="E2414" s="4">
        <v>4057010</v>
      </c>
      <c r="F2414" s="5">
        <v>0</v>
      </c>
      <c r="G2414" s="5">
        <v>61223</v>
      </c>
      <c r="H2414" s="5">
        <v>13664</v>
      </c>
      <c r="I2414" s="5">
        <v>38504</v>
      </c>
      <c r="J2414" s="5">
        <v>3458</v>
      </c>
      <c r="K2414" s="5">
        <v>0</v>
      </c>
      <c r="L2414" s="5">
        <v>116849</v>
      </c>
      <c r="M2414" s="5">
        <v>679513</v>
      </c>
      <c r="N2414" s="5">
        <v>51473</v>
      </c>
      <c r="O2414" s="5">
        <v>5167</v>
      </c>
      <c r="P2414" s="5">
        <v>4091</v>
      </c>
      <c r="Q2414" s="5">
        <v>0</v>
      </c>
      <c r="R2414" s="5">
        <v>0</v>
      </c>
      <c r="S2414" s="5">
        <v>15982</v>
      </c>
      <c r="T2414" s="5">
        <v>12772</v>
      </c>
      <c r="U2414" s="5">
        <v>16040</v>
      </c>
      <c r="V2414" s="5">
        <v>5640</v>
      </c>
      <c r="W2414" s="5">
        <v>4730</v>
      </c>
      <c r="X2414" s="5">
        <v>65394</v>
      </c>
      <c r="Y2414" s="5">
        <v>1365</v>
      </c>
    </row>
    <row r="2415" spans="1:25" x14ac:dyDescent="0.3">
      <c r="A2415" s="1">
        <v>4057010</v>
      </c>
      <c r="B2415" s="1" t="s">
        <v>11</v>
      </c>
      <c r="C2415" s="2"/>
      <c r="D2415" s="4" t="s">
        <v>108</v>
      </c>
      <c r="E2415" s="4">
        <v>4057010</v>
      </c>
      <c r="F2415" s="5">
        <v>0</v>
      </c>
      <c r="G2415" s="5">
        <v>49418</v>
      </c>
      <c r="H2415" s="5">
        <v>19186</v>
      </c>
      <c r="I2415" s="5">
        <v>37214</v>
      </c>
      <c r="J2415" s="5">
        <v>11032</v>
      </c>
      <c r="K2415" s="5">
        <v>0</v>
      </c>
      <c r="L2415" s="5">
        <v>116849</v>
      </c>
      <c r="M2415" s="5">
        <v>774575</v>
      </c>
      <c r="N2415" s="5">
        <v>57707</v>
      </c>
      <c r="O2415" s="5">
        <v>6147</v>
      </c>
      <c r="P2415" s="5">
        <v>3892</v>
      </c>
      <c r="Q2415" s="5">
        <v>0</v>
      </c>
      <c r="R2415" s="5">
        <v>0</v>
      </c>
      <c r="S2415" s="5">
        <v>19622</v>
      </c>
      <c r="T2415" s="5">
        <v>15107</v>
      </c>
      <c r="U2415" s="5">
        <v>15931</v>
      </c>
      <c r="V2415" s="5">
        <v>6344</v>
      </c>
      <c r="W2415" s="5">
        <v>5281</v>
      </c>
      <c r="X2415" s="5">
        <v>69205</v>
      </c>
      <c r="Y2415" s="5">
        <v>854</v>
      </c>
    </row>
    <row r="2416" spans="1:25" x14ac:dyDescent="0.3">
      <c r="A2416" s="1">
        <v>4057010</v>
      </c>
      <c r="B2416" s="1" t="s">
        <v>12</v>
      </c>
      <c r="C2416" s="2"/>
      <c r="D2416" s="4" t="s">
        <v>108</v>
      </c>
      <c r="E2416" s="4">
        <v>4057010</v>
      </c>
      <c r="F2416" s="5">
        <v>0</v>
      </c>
      <c r="G2416" s="5">
        <v>36351</v>
      </c>
      <c r="H2416" s="5">
        <v>6128</v>
      </c>
      <c r="I2416" s="5">
        <v>49781</v>
      </c>
      <c r="J2416" s="5">
        <v>8033</v>
      </c>
      <c r="K2416" s="5">
        <v>0</v>
      </c>
      <c r="L2416" s="5">
        <v>100294</v>
      </c>
      <c r="M2416" s="5">
        <v>657481</v>
      </c>
      <c r="N2416" s="5">
        <v>56218</v>
      </c>
      <c r="O2416" s="5">
        <v>6576</v>
      </c>
      <c r="P2416" s="5">
        <v>1252</v>
      </c>
      <c r="Q2416" s="5">
        <v>0</v>
      </c>
      <c r="R2416" s="5">
        <v>0</v>
      </c>
      <c r="S2416" s="5">
        <v>19141</v>
      </c>
      <c r="T2416" s="5">
        <v>10882</v>
      </c>
      <c r="U2416" s="5">
        <v>15416</v>
      </c>
      <c r="V2416" s="5">
        <v>6479</v>
      </c>
      <c r="W2416" s="5">
        <v>5939</v>
      </c>
      <c r="X2416" s="5">
        <v>65989</v>
      </c>
      <c r="Y2416" s="5">
        <v>1507</v>
      </c>
    </row>
    <row r="2417" spans="1:25" x14ac:dyDescent="0.3">
      <c r="A2417" s="1">
        <v>4057010</v>
      </c>
      <c r="B2417" s="1" t="s">
        <v>13</v>
      </c>
      <c r="C2417" s="2"/>
      <c r="D2417" s="4" t="s">
        <v>108</v>
      </c>
      <c r="E2417" s="4">
        <v>4057010</v>
      </c>
      <c r="F2417" s="5">
        <v>0</v>
      </c>
      <c r="G2417" s="5">
        <v>50007</v>
      </c>
      <c r="H2417" s="5">
        <v>32123</v>
      </c>
      <c r="I2417" s="5">
        <v>121584</v>
      </c>
      <c r="J2417" s="5">
        <v>16285</v>
      </c>
      <c r="K2417" s="5">
        <v>0</v>
      </c>
      <c r="L2417" s="5">
        <v>219999</v>
      </c>
      <c r="M2417" s="5">
        <v>570682</v>
      </c>
      <c r="N2417" s="5">
        <v>50728</v>
      </c>
      <c r="O2417" s="5">
        <v>5989</v>
      </c>
      <c r="P2417" s="5">
        <v>1387</v>
      </c>
      <c r="Q2417" s="5">
        <v>0</v>
      </c>
      <c r="R2417" s="5">
        <v>0</v>
      </c>
      <c r="S2417" s="5">
        <v>16806</v>
      </c>
      <c r="T2417" s="5">
        <v>13536</v>
      </c>
      <c r="U2417" s="5">
        <v>14501</v>
      </c>
      <c r="V2417" s="5">
        <v>5752</v>
      </c>
      <c r="W2417" s="5">
        <v>5929</v>
      </c>
      <c r="X2417" s="5">
        <v>64025</v>
      </c>
      <c r="Y2417" s="5">
        <v>764</v>
      </c>
    </row>
    <row r="2418" spans="1:25" x14ac:dyDescent="0.3">
      <c r="A2418" s="1">
        <v>4057010</v>
      </c>
      <c r="B2418" s="1" t="s">
        <v>14</v>
      </c>
      <c r="C2418" s="2"/>
      <c r="D2418" s="4" t="s">
        <v>108</v>
      </c>
      <c r="E2418" s="4">
        <v>4057010</v>
      </c>
      <c r="F2418" s="5">
        <v>0</v>
      </c>
      <c r="G2418" s="5">
        <v>10912</v>
      </c>
      <c r="H2418" s="5">
        <v>8384</v>
      </c>
      <c r="I2418" s="5">
        <v>35852</v>
      </c>
      <c r="J2418" s="5">
        <v>6622</v>
      </c>
      <c r="K2418" s="5" t="s">
        <v>33</v>
      </c>
      <c r="L2418" s="5">
        <v>61772</v>
      </c>
      <c r="M2418" s="5">
        <v>565080</v>
      </c>
      <c r="N2418" s="5">
        <v>47821</v>
      </c>
      <c r="O2418" s="5">
        <v>5117</v>
      </c>
      <c r="P2418" s="5">
        <v>5303</v>
      </c>
      <c r="Q2418" s="5" t="s">
        <v>33</v>
      </c>
      <c r="R2418" s="5" t="s">
        <v>33</v>
      </c>
      <c r="S2418" s="5">
        <v>14055</v>
      </c>
      <c r="T2418" s="5">
        <v>17538</v>
      </c>
      <c r="U2418" s="5">
        <v>14873</v>
      </c>
      <c r="V2418" s="5">
        <v>5523</v>
      </c>
      <c r="W2418" s="5">
        <v>4896</v>
      </c>
      <c r="X2418" s="5">
        <v>62655</v>
      </c>
      <c r="Y2418" s="5">
        <v>606</v>
      </c>
    </row>
    <row r="2419" spans="1:25" x14ac:dyDescent="0.3">
      <c r="A2419" s="1">
        <v>4057010</v>
      </c>
      <c r="B2419" s="1" t="s">
        <v>15</v>
      </c>
      <c r="C2419" s="2"/>
      <c r="D2419" s="4" t="s">
        <v>108</v>
      </c>
      <c r="E2419" s="4">
        <v>4057010</v>
      </c>
      <c r="F2419" s="5">
        <v>0</v>
      </c>
      <c r="G2419" s="5">
        <v>32097</v>
      </c>
      <c r="H2419" s="5">
        <v>8121</v>
      </c>
      <c r="I2419" s="5">
        <v>29425</v>
      </c>
      <c r="J2419" s="5">
        <v>9702</v>
      </c>
      <c r="K2419" s="5" t="s">
        <v>33</v>
      </c>
      <c r="L2419" s="5">
        <v>79344</v>
      </c>
      <c r="M2419" s="5">
        <v>489664</v>
      </c>
      <c r="N2419" s="5">
        <v>52782</v>
      </c>
      <c r="O2419" s="5">
        <v>4968</v>
      </c>
      <c r="P2419" s="5">
        <v>4307</v>
      </c>
      <c r="Q2419" s="5" t="s">
        <v>33</v>
      </c>
      <c r="R2419" s="5" t="s">
        <v>33</v>
      </c>
      <c r="S2419" s="5">
        <v>15850</v>
      </c>
      <c r="T2419" s="5">
        <v>18614</v>
      </c>
      <c r="U2419" s="5">
        <v>14249</v>
      </c>
      <c r="V2419" s="5">
        <v>5374</v>
      </c>
      <c r="W2419" s="5">
        <v>5139</v>
      </c>
      <c r="X2419" s="5">
        <v>57123</v>
      </c>
      <c r="Y2419" s="5">
        <v>1298</v>
      </c>
    </row>
    <row r="2420" spans="1:25" x14ac:dyDescent="0.3">
      <c r="A2420" s="1">
        <v>4057010</v>
      </c>
      <c r="B2420" s="1" t="s">
        <v>16</v>
      </c>
      <c r="C2420" s="2"/>
      <c r="D2420" s="4" t="s">
        <v>108</v>
      </c>
      <c r="E2420" s="4">
        <v>4057010</v>
      </c>
      <c r="F2420" s="5">
        <v>0</v>
      </c>
      <c r="G2420" s="5">
        <v>22871</v>
      </c>
      <c r="H2420" s="5">
        <v>17896</v>
      </c>
      <c r="I2420" s="5">
        <v>31414</v>
      </c>
      <c r="J2420" s="5">
        <v>7137</v>
      </c>
      <c r="K2420" s="5" t="s">
        <v>33</v>
      </c>
      <c r="L2420" s="5">
        <v>79318</v>
      </c>
      <c r="M2420" s="5">
        <v>393077</v>
      </c>
      <c r="N2420" s="5">
        <v>48358</v>
      </c>
      <c r="O2420" s="5">
        <v>5607</v>
      </c>
      <c r="P2420" s="5">
        <v>4211</v>
      </c>
      <c r="Q2420" s="5" t="s">
        <v>33</v>
      </c>
      <c r="R2420" s="5" t="s">
        <v>33</v>
      </c>
      <c r="S2420" s="5">
        <v>15842</v>
      </c>
      <c r="T2420" s="5">
        <v>14944</v>
      </c>
      <c r="U2420" s="5">
        <v>14841</v>
      </c>
      <c r="V2420" s="5">
        <v>5892</v>
      </c>
      <c r="W2420" s="5">
        <v>4918</v>
      </c>
      <c r="X2420" s="5">
        <v>53904</v>
      </c>
      <c r="Y2420" s="5">
        <v>2530</v>
      </c>
    </row>
    <row r="2421" spans="1:25" x14ac:dyDescent="0.3">
      <c r="A2421" s="1">
        <v>4057010</v>
      </c>
      <c r="B2421" s="1" t="s">
        <v>17</v>
      </c>
      <c r="C2421" s="2"/>
      <c r="D2421" s="4" t="s">
        <v>108</v>
      </c>
      <c r="E2421" s="4">
        <v>4057010</v>
      </c>
      <c r="F2421" s="5">
        <v>0</v>
      </c>
      <c r="G2421" s="5">
        <v>26909</v>
      </c>
      <c r="H2421" s="5">
        <v>12160</v>
      </c>
      <c r="I2421" s="5">
        <v>28937</v>
      </c>
      <c r="J2421" s="5">
        <v>3642</v>
      </c>
      <c r="K2421" s="5" t="s">
        <v>33</v>
      </c>
      <c r="L2421" s="5">
        <v>71648</v>
      </c>
      <c r="M2421" s="5">
        <v>393120</v>
      </c>
      <c r="N2421" s="5">
        <v>53187</v>
      </c>
      <c r="O2421" s="5">
        <v>4449</v>
      </c>
      <c r="P2421" s="5">
        <v>4267</v>
      </c>
      <c r="Q2421" s="5" t="s">
        <v>33</v>
      </c>
      <c r="R2421" s="5" t="s">
        <v>33</v>
      </c>
      <c r="S2421" s="5">
        <v>15606</v>
      </c>
      <c r="T2421" s="5">
        <v>15145</v>
      </c>
      <c r="U2421" s="5">
        <v>15276</v>
      </c>
      <c r="V2421" s="5">
        <v>6630</v>
      </c>
      <c r="W2421" s="5">
        <v>4989</v>
      </c>
      <c r="X2421" s="5">
        <v>52165</v>
      </c>
      <c r="Y2421" s="5">
        <v>1060</v>
      </c>
    </row>
    <row r="2422" spans="1:25" x14ac:dyDescent="0.3">
      <c r="A2422" s="1">
        <v>4057010</v>
      </c>
      <c r="B2422" s="1" t="s">
        <v>18</v>
      </c>
      <c r="C2422" s="2"/>
      <c r="D2422" s="4" t="s">
        <v>108</v>
      </c>
      <c r="E2422" s="4">
        <v>4057010</v>
      </c>
      <c r="F2422" s="5">
        <v>0</v>
      </c>
      <c r="G2422" s="5">
        <v>16668</v>
      </c>
      <c r="H2422" s="5">
        <v>21832</v>
      </c>
      <c r="I2422" s="5">
        <v>40037</v>
      </c>
      <c r="J2422" s="5">
        <v>5356</v>
      </c>
      <c r="K2422" s="5" t="s">
        <v>33</v>
      </c>
      <c r="L2422" s="5">
        <v>83892</v>
      </c>
      <c r="M2422" s="5">
        <v>421264</v>
      </c>
      <c r="N2422" s="5">
        <v>41417</v>
      </c>
      <c r="O2422" s="5">
        <v>4647</v>
      </c>
      <c r="P2422" s="5">
        <v>2335</v>
      </c>
      <c r="Q2422" s="5" t="s">
        <v>33</v>
      </c>
      <c r="R2422" s="5" t="s">
        <v>33</v>
      </c>
      <c r="S2422" s="5">
        <v>12497</v>
      </c>
      <c r="T2422" s="5">
        <v>11758</v>
      </c>
      <c r="U2422" s="5">
        <v>15270</v>
      </c>
      <c r="V2422" s="5">
        <v>5794</v>
      </c>
      <c r="W2422" s="5">
        <v>4467</v>
      </c>
      <c r="X2422" s="5">
        <v>44272</v>
      </c>
      <c r="Y2422" s="5">
        <v>643</v>
      </c>
    </row>
    <row r="2423" spans="1:25" x14ac:dyDescent="0.3">
      <c r="A2423" s="1">
        <v>4057010</v>
      </c>
      <c r="B2423" s="1" t="s">
        <v>19</v>
      </c>
      <c r="C2423" s="2"/>
      <c r="D2423" s="4" t="s">
        <v>108</v>
      </c>
      <c r="E2423" s="4">
        <v>4057010</v>
      </c>
      <c r="F2423" s="5">
        <v>0</v>
      </c>
      <c r="G2423" s="5">
        <v>18330</v>
      </c>
      <c r="H2423" s="5">
        <v>10815</v>
      </c>
      <c r="I2423" s="5">
        <v>54166</v>
      </c>
      <c r="J2423" s="5">
        <v>5669</v>
      </c>
      <c r="K2423" s="5" t="s">
        <v>33</v>
      </c>
      <c r="L2423" s="5">
        <v>88980</v>
      </c>
      <c r="M2423" s="5">
        <v>324137</v>
      </c>
      <c r="N2423" s="5">
        <v>29768</v>
      </c>
      <c r="O2423" s="5">
        <v>5369</v>
      </c>
      <c r="P2423" s="5">
        <v>4139</v>
      </c>
      <c r="Q2423" s="5" t="s">
        <v>33</v>
      </c>
      <c r="R2423" s="5" t="s">
        <v>33</v>
      </c>
      <c r="S2423" s="5">
        <v>15222</v>
      </c>
      <c r="T2423" s="5">
        <v>18104</v>
      </c>
      <c r="U2423" s="5">
        <v>12807</v>
      </c>
      <c r="V2423" s="5">
        <v>5185</v>
      </c>
      <c r="W2423" s="5">
        <v>5456</v>
      </c>
      <c r="X2423" s="5">
        <v>45269</v>
      </c>
      <c r="Y2423" s="5">
        <v>738</v>
      </c>
    </row>
    <row r="2424" spans="1:25" x14ac:dyDescent="0.3">
      <c r="A2424" s="1">
        <v>4057010</v>
      </c>
      <c r="B2424" s="1" t="s">
        <v>20</v>
      </c>
      <c r="C2424" s="2"/>
      <c r="D2424" s="4" t="s">
        <v>108</v>
      </c>
      <c r="E2424" s="4">
        <v>4057010</v>
      </c>
      <c r="F2424" s="5">
        <v>0</v>
      </c>
      <c r="G2424" s="5">
        <v>13967</v>
      </c>
      <c r="H2424" s="5">
        <v>8198</v>
      </c>
      <c r="I2424" s="5">
        <v>29078</v>
      </c>
      <c r="J2424" s="5">
        <v>9642</v>
      </c>
      <c r="K2424" s="5" t="s">
        <v>33</v>
      </c>
      <c r="L2424" s="5">
        <v>60885</v>
      </c>
      <c r="M2424" s="5">
        <v>270655</v>
      </c>
      <c r="N2424" s="5">
        <v>24403</v>
      </c>
      <c r="O2424" s="5">
        <v>5338</v>
      </c>
      <c r="P2424" s="5">
        <v>4355</v>
      </c>
      <c r="Q2424" s="5" t="s">
        <v>33</v>
      </c>
      <c r="R2424" s="5" t="s">
        <v>33</v>
      </c>
      <c r="S2424" s="5">
        <v>15842</v>
      </c>
      <c r="T2424" s="5">
        <v>17830</v>
      </c>
      <c r="U2424" s="5">
        <v>14412</v>
      </c>
      <c r="V2424" s="5">
        <v>5386</v>
      </c>
      <c r="W2424" s="5">
        <v>7990</v>
      </c>
      <c r="X2424" s="5">
        <v>49850</v>
      </c>
      <c r="Y2424" s="5">
        <v>497</v>
      </c>
    </row>
    <row r="2425" spans="1:25" x14ac:dyDescent="0.3">
      <c r="A2425" s="1">
        <v>4057010</v>
      </c>
      <c r="B2425" s="1" t="s">
        <v>21</v>
      </c>
      <c r="C2425" s="2"/>
      <c r="D2425" s="4" t="s">
        <v>108</v>
      </c>
      <c r="E2425" s="4">
        <v>4057010</v>
      </c>
      <c r="F2425" s="5">
        <v>0</v>
      </c>
      <c r="G2425" s="5">
        <v>17809</v>
      </c>
      <c r="H2425" s="5">
        <v>10909</v>
      </c>
      <c r="I2425" s="5">
        <v>16630</v>
      </c>
      <c r="J2425" s="5">
        <v>12449</v>
      </c>
      <c r="K2425" s="5" t="s">
        <v>33</v>
      </c>
      <c r="L2425" s="5">
        <v>57797</v>
      </c>
      <c r="M2425" s="5">
        <v>249518</v>
      </c>
      <c r="N2425" s="5">
        <v>30654</v>
      </c>
      <c r="O2425" s="5">
        <v>4407</v>
      </c>
      <c r="P2425" s="5">
        <v>4678</v>
      </c>
      <c r="Q2425" s="5" t="s">
        <v>33</v>
      </c>
      <c r="R2425" s="5" t="s">
        <v>33</v>
      </c>
      <c r="S2425" s="5">
        <v>14569</v>
      </c>
      <c r="T2425" s="5">
        <v>14566</v>
      </c>
      <c r="U2425" s="5">
        <v>13303</v>
      </c>
      <c r="V2425" s="5">
        <v>4573</v>
      </c>
      <c r="W2425" s="5">
        <v>8356</v>
      </c>
      <c r="X2425" s="5">
        <v>41952</v>
      </c>
      <c r="Y2425" s="5">
        <v>506</v>
      </c>
    </row>
    <row r="2426" spans="1:25" x14ac:dyDescent="0.3">
      <c r="A2426" s="1">
        <v>4057010</v>
      </c>
      <c r="B2426" s="1" t="s">
        <v>22</v>
      </c>
      <c r="C2426" s="2"/>
      <c r="D2426" s="4" t="s">
        <v>108</v>
      </c>
      <c r="E2426" s="4">
        <v>4057010</v>
      </c>
      <c r="F2426" s="5">
        <v>0</v>
      </c>
      <c r="G2426" s="5">
        <v>13206</v>
      </c>
      <c r="H2426" s="5">
        <v>6122</v>
      </c>
      <c r="I2426" s="5">
        <v>20957</v>
      </c>
      <c r="J2426" s="5">
        <v>9108</v>
      </c>
      <c r="K2426" s="5" t="s">
        <v>33</v>
      </c>
      <c r="L2426" s="5">
        <v>49392</v>
      </c>
      <c r="M2426" s="5">
        <v>215273</v>
      </c>
      <c r="N2426" s="5">
        <v>30559</v>
      </c>
      <c r="O2426" s="5">
        <v>3666</v>
      </c>
      <c r="P2426" s="5">
        <v>3488</v>
      </c>
      <c r="Q2426" s="5" t="s">
        <v>33</v>
      </c>
      <c r="R2426" s="5" t="s">
        <v>33</v>
      </c>
      <c r="S2426" s="5">
        <v>12047</v>
      </c>
      <c r="T2426" s="5">
        <v>12607</v>
      </c>
      <c r="U2426" s="5">
        <v>10979</v>
      </c>
      <c r="V2426" s="5">
        <v>4299</v>
      </c>
      <c r="W2426" s="5">
        <v>6942</v>
      </c>
      <c r="X2426" s="5">
        <v>43783</v>
      </c>
      <c r="Y2426" s="5">
        <v>649</v>
      </c>
    </row>
    <row r="2427" spans="1:25" x14ac:dyDescent="0.3">
      <c r="A2427" s="1">
        <v>4057010</v>
      </c>
      <c r="B2427" s="1" t="s">
        <v>23</v>
      </c>
      <c r="C2427" s="2"/>
      <c r="D2427" s="4" t="s">
        <v>108</v>
      </c>
      <c r="E2427" s="4">
        <v>4057010</v>
      </c>
      <c r="F2427" s="5">
        <v>0</v>
      </c>
      <c r="G2427" s="5">
        <v>13907</v>
      </c>
      <c r="H2427" s="5">
        <v>22802</v>
      </c>
      <c r="I2427" s="5">
        <v>26568</v>
      </c>
      <c r="J2427" s="5">
        <v>4148</v>
      </c>
      <c r="K2427" s="5" t="s">
        <v>33</v>
      </c>
      <c r="L2427" s="5">
        <v>67424</v>
      </c>
      <c r="M2427" s="5">
        <v>215269</v>
      </c>
      <c r="N2427" s="5">
        <v>28001</v>
      </c>
      <c r="O2427" s="5">
        <v>3354</v>
      </c>
      <c r="P2427" s="5">
        <v>5206</v>
      </c>
      <c r="Q2427" s="5" t="s">
        <v>33</v>
      </c>
      <c r="R2427" s="5" t="s">
        <v>33</v>
      </c>
      <c r="S2427" s="5">
        <v>9562</v>
      </c>
      <c r="T2427" s="5">
        <v>13542</v>
      </c>
      <c r="U2427" s="5">
        <v>9837</v>
      </c>
      <c r="V2427" s="5">
        <v>4234</v>
      </c>
      <c r="W2427" s="5">
        <v>5189</v>
      </c>
      <c r="X2427" s="5">
        <v>51491</v>
      </c>
      <c r="Y2427" s="5">
        <v>342</v>
      </c>
    </row>
    <row r="2428" spans="1:25" x14ac:dyDescent="0.3">
      <c r="A2428" s="1">
        <v>4057010</v>
      </c>
      <c r="B2428" s="1" t="s">
        <v>24</v>
      </c>
      <c r="C2428" s="2"/>
      <c r="D2428" s="4" t="s">
        <v>108</v>
      </c>
      <c r="E2428" s="4">
        <v>4057010</v>
      </c>
      <c r="F2428" s="5">
        <v>0</v>
      </c>
      <c r="G2428" s="5">
        <v>17549</v>
      </c>
      <c r="H2428" s="5">
        <v>18708</v>
      </c>
      <c r="I2428" s="5">
        <v>26055</v>
      </c>
      <c r="J2428" s="5">
        <v>8884</v>
      </c>
      <c r="K2428" s="5" t="s">
        <v>33</v>
      </c>
      <c r="L2428" s="5">
        <v>71196</v>
      </c>
      <c r="M2428" s="5">
        <v>204641</v>
      </c>
      <c r="N2428" s="5">
        <v>22237</v>
      </c>
      <c r="O2428" s="5">
        <v>2519</v>
      </c>
      <c r="P2428" s="5">
        <v>3967</v>
      </c>
      <c r="Q2428" s="5" t="s">
        <v>33</v>
      </c>
      <c r="R2428" s="5" t="s">
        <v>33</v>
      </c>
      <c r="S2428" s="5">
        <v>8091</v>
      </c>
      <c r="T2428" s="5">
        <v>11195</v>
      </c>
      <c r="U2428" s="5">
        <v>9599</v>
      </c>
      <c r="V2428" s="5">
        <v>4352</v>
      </c>
      <c r="W2428" s="5">
        <v>4755</v>
      </c>
      <c r="X2428" s="5">
        <v>48360</v>
      </c>
      <c r="Y2428" s="5">
        <v>2227</v>
      </c>
    </row>
    <row r="2429" spans="1:25" x14ac:dyDescent="0.3">
      <c r="A2429" s="1">
        <v>4057010</v>
      </c>
      <c r="B2429" s="1" t="s">
        <v>25</v>
      </c>
      <c r="C2429" s="2"/>
      <c r="D2429" s="4" t="s">
        <v>108</v>
      </c>
      <c r="E2429" s="4">
        <v>4057010</v>
      </c>
      <c r="F2429" s="5">
        <v>0</v>
      </c>
      <c r="G2429" s="5">
        <v>121658</v>
      </c>
      <c r="H2429" s="5">
        <v>15148</v>
      </c>
      <c r="I2429" s="5">
        <v>21552</v>
      </c>
      <c r="J2429" s="5">
        <v>8881</v>
      </c>
      <c r="K2429" s="5" t="s">
        <v>33</v>
      </c>
      <c r="L2429" s="5">
        <v>167240</v>
      </c>
      <c r="M2429" s="5">
        <v>201105</v>
      </c>
      <c r="N2429" s="5">
        <v>27218</v>
      </c>
      <c r="O2429" s="5">
        <v>2064</v>
      </c>
      <c r="P2429" s="5">
        <v>3941</v>
      </c>
      <c r="Q2429" s="5" t="s">
        <v>33</v>
      </c>
      <c r="R2429" s="5" t="s">
        <v>33</v>
      </c>
      <c r="S2429" s="5">
        <v>7832</v>
      </c>
      <c r="T2429" s="5">
        <v>11993</v>
      </c>
      <c r="U2429" s="5">
        <v>9324</v>
      </c>
      <c r="V2429" s="5">
        <v>3729</v>
      </c>
      <c r="W2429" s="5">
        <v>4464</v>
      </c>
      <c r="X2429" s="5">
        <v>43097</v>
      </c>
      <c r="Y2429" s="5">
        <v>2634</v>
      </c>
    </row>
    <row r="2430" spans="1:25" x14ac:dyDescent="0.3">
      <c r="A2430" s="1">
        <v>4057010</v>
      </c>
      <c r="B2430" s="1" t="s">
        <v>26</v>
      </c>
      <c r="C2430" s="2"/>
      <c r="D2430" s="4" t="s">
        <v>108</v>
      </c>
      <c r="E2430" s="4">
        <v>4057010</v>
      </c>
      <c r="F2430" s="5">
        <v>0</v>
      </c>
      <c r="G2430" s="5">
        <v>26566</v>
      </c>
      <c r="H2430" s="5">
        <v>15861</v>
      </c>
      <c r="I2430" s="5">
        <v>22306</v>
      </c>
      <c r="J2430" s="5">
        <v>8840</v>
      </c>
      <c r="K2430" s="5" t="s">
        <v>33</v>
      </c>
      <c r="L2430" s="5">
        <v>73573</v>
      </c>
      <c r="M2430" s="5">
        <v>202587</v>
      </c>
      <c r="N2430" s="5">
        <v>24651</v>
      </c>
      <c r="O2430" s="5">
        <v>2030</v>
      </c>
      <c r="P2430" s="5">
        <v>5040</v>
      </c>
      <c r="Q2430" s="5" t="s">
        <v>33</v>
      </c>
      <c r="R2430" s="5" t="s">
        <v>33</v>
      </c>
      <c r="S2430" s="5">
        <v>8304</v>
      </c>
      <c r="T2430" s="5">
        <v>11042</v>
      </c>
      <c r="U2430" s="5">
        <v>9495</v>
      </c>
      <c r="V2430" s="5">
        <v>1996</v>
      </c>
      <c r="W2430" s="5">
        <v>6760</v>
      </c>
      <c r="X2430" s="5">
        <v>43554</v>
      </c>
      <c r="Y2430" s="5">
        <v>3268</v>
      </c>
    </row>
    <row r="2431" spans="1:25" x14ac:dyDescent="0.3">
      <c r="A2431" s="1">
        <v>4057010</v>
      </c>
      <c r="B2431" s="1" t="s">
        <v>27</v>
      </c>
      <c r="C2431" s="2"/>
      <c r="D2431" s="4" t="s">
        <v>108</v>
      </c>
      <c r="E2431" s="4">
        <v>4057010</v>
      </c>
      <c r="F2431" s="5">
        <v>0</v>
      </c>
      <c r="G2431" s="5">
        <v>12619</v>
      </c>
      <c r="H2431" s="5">
        <v>12284</v>
      </c>
      <c r="I2431" s="5">
        <v>23804</v>
      </c>
      <c r="J2431" s="5">
        <v>10869</v>
      </c>
      <c r="K2431" s="5" t="s">
        <v>33</v>
      </c>
      <c r="L2431" s="5">
        <v>59575</v>
      </c>
      <c r="M2431" s="5">
        <v>182186</v>
      </c>
      <c r="N2431" s="5">
        <v>25779</v>
      </c>
      <c r="O2431" s="5">
        <v>1743</v>
      </c>
      <c r="P2431" s="5">
        <v>4816</v>
      </c>
      <c r="Q2431" s="5" t="s">
        <v>33</v>
      </c>
      <c r="R2431" s="5" t="s">
        <v>33</v>
      </c>
      <c r="S2431" s="5">
        <v>6849</v>
      </c>
      <c r="T2431" s="5">
        <v>10621</v>
      </c>
      <c r="U2431" s="5">
        <v>8213</v>
      </c>
      <c r="V2431" s="5">
        <v>1784</v>
      </c>
      <c r="W2431" s="5">
        <v>5483</v>
      </c>
      <c r="X2431" s="5">
        <v>42902</v>
      </c>
      <c r="Y2431" s="5">
        <v>1949</v>
      </c>
    </row>
    <row r="2432" spans="1:25" x14ac:dyDescent="0.3">
      <c r="A2432" s="1">
        <v>4057010</v>
      </c>
      <c r="B2432" s="1" t="s">
        <v>28</v>
      </c>
      <c r="C2432" s="2"/>
      <c r="D2432" s="4" t="s">
        <v>108</v>
      </c>
      <c r="E2432" s="4">
        <v>4057010</v>
      </c>
      <c r="F2432" s="5">
        <v>0</v>
      </c>
      <c r="G2432" s="5">
        <v>14021</v>
      </c>
      <c r="H2432" s="5">
        <v>10881</v>
      </c>
      <c r="I2432" s="5">
        <v>15975</v>
      </c>
      <c r="J2432" s="5">
        <v>5721</v>
      </c>
      <c r="K2432" s="5" t="s">
        <v>33</v>
      </c>
      <c r="L2432" s="5">
        <v>46598</v>
      </c>
      <c r="M2432" s="5">
        <v>190315</v>
      </c>
      <c r="N2432" s="5">
        <v>25587</v>
      </c>
      <c r="O2432" s="5">
        <v>1716</v>
      </c>
      <c r="P2432" s="5">
        <v>5797</v>
      </c>
      <c r="Q2432" s="5" t="s">
        <v>33</v>
      </c>
      <c r="R2432" s="5" t="s">
        <v>33</v>
      </c>
      <c r="S2432" s="5">
        <v>5904</v>
      </c>
      <c r="T2432" s="5">
        <v>11144</v>
      </c>
      <c r="U2432" s="5">
        <v>3995</v>
      </c>
      <c r="V2432" s="5">
        <v>1907</v>
      </c>
      <c r="W2432" s="5">
        <v>5678</v>
      </c>
      <c r="X2432" s="5">
        <v>40054</v>
      </c>
      <c r="Y2432" s="5">
        <v>1639</v>
      </c>
    </row>
    <row r="2433" spans="1:25" x14ac:dyDescent="0.3">
      <c r="A2433" s="1">
        <v>4057010</v>
      </c>
      <c r="B2433" s="1" t="s">
        <v>29</v>
      </c>
      <c r="C2433" s="2"/>
      <c r="D2433" s="4" t="s">
        <v>108</v>
      </c>
      <c r="E2433" s="4">
        <v>4057010</v>
      </c>
      <c r="F2433" s="5">
        <v>0</v>
      </c>
      <c r="G2433" s="5">
        <v>15453</v>
      </c>
      <c r="H2433" s="5">
        <v>6140</v>
      </c>
      <c r="I2433" s="5">
        <v>22408</v>
      </c>
      <c r="J2433" s="5">
        <v>4696</v>
      </c>
      <c r="K2433" s="5" t="s">
        <v>33</v>
      </c>
      <c r="L2433" s="5">
        <v>48697</v>
      </c>
      <c r="M2433" s="5">
        <v>187444</v>
      </c>
      <c r="N2433" s="5">
        <v>19350</v>
      </c>
      <c r="O2433" s="5">
        <v>1371</v>
      </c>
      <c r="P2433" s="5">
        <v>2868</v>
      </c>
      <c r="Q2433" s="5" t="s">
        <v>33</v>
      </c>
      <c r="R2433" s="5" t="s">
        <v>33</v>
      </c>
      <c r="S2433" s="5">
        <v>4821</v>
      </c>
      <c r="T2433" s="5">
        <v>9680</v>
      </c>
      <c r="U2433" s="5">
        <v>7587</v>
      </c>
      <c r="V2433" s="5">
        <v>1945</v>
      </c>
      <c r="W2433" s="5">
        <v>5289</v>
      </c>
      <c r="X2433" s="5">
        <v>39835</v>
      </c>
      <c r="Y2433" s="5">
        <v>1471</v>
      </c>
    </row>
    <row r="2434" spans="1:25" x14ac:dyDescent="0.3">
      <c r="A2434" s="1">
        <v>4057010</v>
      </c>
      <c r="B2434" s="1" t="s">
        <v>30</v>
      </c>
      <c r="C2434" s="2"/>
      <c r="D2434" s="4" t="s">
        <v>108</v>
      </c>
      <c r="E2434" s="4">
        <v>4057010</v>
      </c>
      <c r="F2434" s="5">
        <v>0</v>
      </c>
      <c r="G2434" s="5">
        <v>23408</v>
      </c>
      <c r="H2434" s="5">
        <v>12466</v>
      </c>
      <c r="I2434" s="5">
        <v>12019</v>
      </c>
      <c r="J2434" s="5">
        <v>3255</v>
      </c>
      <c r="K2434" s="5" t="s">
        <v>33</v>
      </c>
      <c r="L2434" s="5">
        <v>51148</v>
      </c>
      <c r="M2434" s="5">
        <v>181398</v>
      </c>
      <c r="N2434" s="5">
        <v>22473</v>
      </c>
      <c r="O2434" s="5">
        <v>1596</v>
      </c>
      <c r="P2434" s="5">
        <v>2606</v>
      </c>
      <c r="Q2434" s="5" t="s">
        <v>33</v>
      </c>
      <c r="R2434" s="5" t="s">
        <v>33</v>
      </c>
      <c r="S2434" s="5">
        <v>4453</v>
      </c>
      <c r="T2434" s="5">
        <v>9173</v>
      </c>
      <c r="U2434" s="5">
        <v>8323</v>
      </c>
      <c r="V2434" s="5">
        <v>2091</v>
      </c>
      <c r="W2434" s="5">
        <v>5535</v>
      </c>
      <c r="X2434" s="5">
        <v>38995</v>
      </c>
      <c r="Y2434" s="5">
        <v>1406</v>
      </c>
    </row>
    <row r="2435" spans="1:25" x14ac:dyDescent="0.3">
      <c r="A2435" s="1">
        <v>4057010</v>
      </c>
      <c r="B2435" s="1" t="s">
        <v>31</v>
      </c>
      <c r="C2435" s="2"/>
      <c r="D2435" s="4" t="s">
        <v>108</v>
      </c>
      <c r="E2435" s="4">
        <v>4057010</v>
      </c>
      <c r="F2435" s="5">
        <v>0</v>
      </c>
      <c r="G2435" s="5">
        <v>13909</v>
      </c>
      <c r="H2435" s="5">
        <v>4390</v>
      </c>
      <c r="I2435" s="5">
        <v>18158</v>
      </c>
      <c r="J2435" s="5">
        <v>10069</v>
      </c>
      <c r="K2435" s="5" t="s">
        <v>33</v>
      </c>
      <c r="L2435" s="5">
        <v>46526</v>
      </c>
      <c r="M2435" s="5">
        <v>169730</v>
      </c>
      <c r="N2435" s="5">
        <v>21337</v>
      </c>
      <c r="O2435" s="5">
        <v>1219</v>
      </c>
      <c r="P2435" s="5">
        <v>2107</v>
      </c>
      <c r="Q2435" s="5" t="s">
        <v>33</v>
      </c>
      <c r="R2435" s="5" t="s">
        <v>33</v>
      </c>
      <c r="S2435" s="5">
        <v>4023</v>
      </c>
      <c r="T2435" s="5">
        <v>8743</v>
      </c>
      <c r="U2435" s="5">
        <v>9245</v>
      </c>
      <c r="V2435" s="5">
        <v>2061</v>
      </c>
      <c r="W2435" s="5">
        <v>4933</v>
      </c>
      <c r="X2435" s="5">
        <v>42037</v>
      </c>
      <c r="Y2435" s="5">
        <v>1224</v>
      </c>
    </row>
    <row r="2436" spans="1:25" x14ac:dyDescent="0.3">
      <c r="A2436" s="1">
        <v>4057011</v>
      </c>
      <c r="B2436" s="1" t="s">
        <v>0</v>
      </c>
      <c r="C2436" s="2"/>
      <c r="D2436" s="4" t="s">
        <v>109</v>
      </c>
      <c r="E2436" s="4">
        <v>4057011</v>
      </c>
      <c r="F2436" s="5">
        <v>10213</v>
      </c>
      <c r="G2436" s="5">
        <v>86350</v>
      </c>
      <c r="H2436" s="5">
        <v>40738</v>
      </c>
      <c r="I2436" s="5">
        <v>99716</v>
      </c>
      <c r="J2436" s="5">
        <v>7642</v>
      </c>
      <c r="K2436" s="5">
        <v>0</v>
      </c>
      <c r="L2436" s="5">
        <v>244658</v>
      </c>
      <c r="M2436" s="5">
        <v>816725</v>
      </c>
      <c r="N2436" s="5">
        <v>64516</v>
      </c>
      <c r="O2436" s="5">
        <v>87780</v>
      </c>
      <c r="P2436" s="5">
        <v>13431</v>
      </c>
      <c r="Q2436" s="5">
        <v>519</v>
      </c>
      <c r="R2436" s="5">
        <v>0</v>
      </c>
      <c r="S2436" s="5">
        <v>17546</v>
      </c>
      <c r="T2436" s="5">
        <v>52227</v>
      </c>
      <c r="U2436" s="5">
        <v>22002</v>
      </c>
      <c r="V2436" s="5">
        <v>3322</v>
      </c>
      <c r="W2436" s="5">
        <v>13</v>
      </c>
      <c r="X2436" s="5">
        <v>42578</v>
      </c>
      <c r="Y2436" s="5">
        <v>3988</v>
      </c>
    </row>
    <row r="2437" spans="1:25" x14ac:dyDescent="0.3">
      <c r="A2437" s="1">
        <v>4057011</v>
      </c>
      <c r="B2437" s="1" t="s">
        <v>1</v>
      </c>
      <c r="C2437" s="2"/>
      <c r="D2437" s="4" t="s">
        <v>109</v>
      </c>
      <c r="E2437" s="4">
        <v>4057011</v>
      </c>
      <c r="F2437" s="5">
        <v>2773</v>
      </c>
      <c r="G2437" s="5">
        <v>35844</v>
      </c>
      <c r="H2437" s="5">
        <v>48723</v>
      </c>
      <c r="I2437" s="5">
        <v>114120</v>
      </c>
      <c r="J2437" s="5">
        <v>15225</v>
      </c>
      <c r="K2437" s="5">
        <v>0</v>
      </c>
      <c r="L2437" s="5">
        <v>216684</v>
      </c>
      <c r="M2437" s="5">
        <v>914567</v>
      </c>
      <c r="N2437" s="5">
        <v>80294</v>
      </c>
      <c r="O2437" s="5">
        <v>128145</v>
      </c>
      <c r="P2437" s="5">
        <v>11740</v>
      </c>
      <c r="Q2437" s="5">
        <v>503</v>
      </c>
      <c r="R2437" s="5">
        <v>0</v>
      </c>
      <c r="S2437" s="5">
        <v>17265</v>
      </c>
      <c r="T2437" s="5">
        <v>48777</v>
      </c>
      <c r="U2437" s="5">
        <v>19105</v>
      </c>
      <c r="V2437" s="5">
        <v>4123</v>
      </c>
      <c r="W2437" s="5">
        <v>75</v>
      </c>
      <c r="X2437" s="5">
        <v>73946</v>
      </c>
      <c r="Y2437" s="5">
        <v>4480</v>
      </c>
    </row>
    <row r="2438" spans="1:25" x14ac:dyDescent="0.3">
      <c r="A2438" s="1">
        <v>4057011</v>
      </c>
      <c r="B2438" s="1" t="s">
        <v>2</v>
      </c>
      <c r="C2438" s="2"/>
      <c r="D2438" s="4" t="s">
        <v>109</v>
      </c>
      <c r="E2438" s="4">
        <v>4057011</v>
      </c>
      <c r="F2438" s="5">
        <v>3061</v>
      </c>
      <c r="G2438" s="5">
        <v>95836</v>
      </c>
      <c r="H2438" s="5">
        <v>32187</v>
      </c>
      <c r="I2438" s="5">
        <v>95803</v>
      </c>
      <c r="J2438" s="5">
        <v>5058</v>
      </c>
      <c r="K2438" s="5">
        <v>0</v>
      </c>
      <c r="L2438" s="5">
        <v>231946</v>
      </c>
      <c r="M2438" s="5">
        <v>875474</v>
      </c>
      <c r="N2438" s="5">
        <v>79646</v>
      </c>
      <c r="O2438" s="5">
        <v>78315</v>
      </c>
      <c r="P2438" s="5">
        <v>9249</v>
      </c>
      <c r="Q2438" s="5">
        <v>439</v>
      </c>
      <c r="R2438" s="5">
        <v>0</v>
      </c>
      <c r="S2438" s="5">
        <v>17186</v>
      </c>
      <c r="T2438" s="5">
        <v>48795</v>
      </c>
      <c r="U2438" s="5">
        <v>18017</v>
      </c>
      <c r="V2438" s="5">
        <v>5040</v>
      </c>
      <c r="W2438" s="5">
        <v>97</v>
      </c>
      <c r="X2438" s="5">
        <v>84674</v>
      </c>
      <c r="Y2438" s="5">
        <v>3852</v>
      </c>
    </row>
    <row r="2439" spans="1:25" x14ac:dyDescent="0.3">
      <c r="A2439" s="1">
        <v>4057011</v>
      </c>
      <c r="B2439" s="1" t="s">
        <v>3</v>
      </c>
      <c r="C2439" s="2"/>
      <c r="D2439" s="4" t="s">
        <v>109</v>
      </c>
      <c r="E2439" s="4">
        <v>4057011</v>
      </c>
      <c r="F2439" s="5">
        <v>2613</v>
      </c>
      <c r="G2439" s="5">
        <v>133428</v>
      </c>
      <c r="H2439" s="5">
        <v>19440</v>
      </c>
      <c r="I2439" s="5">
        <v>82242</v>
      </c>
      <c r="J2439" s="5">
        <v>2800</v>
      </c>
      <c r="K2439" s="5">
        <v>0</v>
      </c>
      <c r="L2439" s="5">
        <v>240524</v>
      </c>
      <c r="M2439" s="5">
        <v>873729</v>
      </c>
      <c r="N2439" s="5">
        <v>77008</v>
      </c>
      <c r="O2439" s="5">
        <v>98983</v>
      </c>
      <c r="P2439" s="5">
        <v>8073</v>
      </c>
      <c r="Q2439" s="5">
        <v>436</v>
      </c>
      <c r="R2439" s="5">
        <v>0</v>
      </c>
      <c r="S2439" s="5">
        <v>16352</v>
      </c>
      <c r="T2439" s="5">
        <v>48974</v>
      </c>
      <c r="U2439" s="5">
        <v>16539</v>
      </c>
      <c r="V2439" s="5">
        <v>3689</v>
      </c>
      <c r="W2439" s="5">
        <v>47</v>
      </c>
      <c r="X2439" s="5">
        <v>41316</v>
      </c>
      <c r="Y2439" s="5">
        <v>3832</v>
      </c>
    </row>
    <row r="2440" spans="1:25" x14ac:dyDescent="0.3">
      <c r="A2440" s="1">
        <v>4057011</v>
      </c>
      <c r="B2440" s="1" t="s">
        <v>4</v>
      </c>
      <c r="C2440" s="2"/>
      <c r="D2440" s="4" t="s">
        <v>109</v>
      </c>
      <c r="E2440" s="4">
        <v>4057011</v>
      </c>
      <c r="F2440" s="5">
        <v>5533</v>
      </c>
      <c r="G2440" s="5">
        <v>117128</v>
      </c>
      <c r="H2440" s="5">
        <v>17211</v>
      </c>
      <c r="I2440" s="5">
        <v>87372</v>
      </c>
      <c r="J2440" s="5">
        <v>2727</v>
      </c>
      <c r="K2440" s="5">
        <v>0</v>
      </c>
      <c r="L2440" s="5">
        <v>229971</v>
      </c>
      <c r="M2440" s="5">
        <v>812700</v>
      </c>
      <c r="N2440" s="5">
        <v>66971</v>
      </c>
      <c r="O2440" s="5">
        <v>129743</v>
      </c>
      <c r="P2440" s="5">
        <v>11055</v>
      </c>
      <c r="Q2440" s="5">
        <v>415</v>
      </c>
      <c r="R2440" s="5">
        <v>0</v>
      </c>
      <c r="S2440" s="5">
        <v>17001</v>
      </c>
      <c r="T2440" s="5">
        <v>50260</v>
      </c>
      <c r="U2440" s="5">
        <v>21219</v>
      </c>
      <c r="V2440" s="5">
        <v>3889</v>
      </c>
      <c r="W2440" s="5">
        <v>13</v>
      </c>
      <c r="X2440" s="5">
        <v>46185</v>
      </c>
      <c r="Y2440" s="5">
        <v>3679</v>
      </c>
    </row>
    <row r="2441" spans="1:25" x14ac:dyDescent="0.3">
      <c r="A2441" s="1">
        <v>4057011</v>
      </c>
      <c r="B2441" s="1" t="s">
        <v>5</v>
      </c>
      <c r="C2441" s="2"/>
      <c r="D2441" s="4" t="s">
        <v>109</v>
      </c>
      <c r="E2441" s="4">
        <v>4057011</v>
      </c>
      <c r="F2441" s="5">
        <v>3296</v>
      </c>
      <c r="G2441" s="5">
        <v>135709</v>
      </c>
      <c r="H2441" s="5">
        <v>22536</v>
      </c>
      <c r="I2441" s="5">
        <v>79074</v>
      </c>
      <c r="J2441" s="5">
        <v>16955</v>
      </c>
      <c r="K2441" s="5">
        <v>0</v>
      </c>
      <c r="L2441" s="5">
        <v>257569</v>
      </c>
      <c r="M2441" s="5">
        <v>742280</v>
      </c>
      <c r="N2441" s="5">
        <v>85524</v>
      </c>
      <c r="O2441" s="5">
        <v>222647</v>
      </c>
      <c r="P2441" s="5">
        <v>21961</v>
      </c>
      <c r="Q2441" s="5">
        <v>344</v>
      </c>
      <c r="R2441" s="5">
        <v>0</v>
      </c>
      <c r="S2441" s="5">
        <v>14411</v>
      </c>
      <c r="T2441" s="5">
        <v>46492</v>
      </c>
      <c r="U2441" s="5">
        <v>15506</v>
      </c>
      <c r="V2441" s="5">
        <v>3599</v>
      </c>
      <c r="W2441" s="5">
        <v>0</v>
      </c>
      <c r="X2441" s="5">
        <v>100790</v>
      </c>
      <c r="Y2441" s="5">
        <v>2461</v>
      </c>
    </row>
    <row r="2442" spans="1:25" x14ac:dyDescent="0.3">
      <c r="A2442" s="1">
        <v>4057011</v>
      </c>
      <c r="B2442" s="1" t="s">
        <v>6</v>
      </c>
      <c r="C2442" s="2"/>
      <c r="D2442" s="4" t="s">
        <v>109</v>
      </c>
      <c r="E2442" s="4">
        <v>4057011</v>
      </c>
      <c r="F2442" s="5">
        <v>8131</v>
      </c>
      <c r="G2442" s="5">
        <v>28621</v>
      </c>
      <c r="H2442" s="5">
        <v>11909</v>
      </c>
      <c r="I2442" s="5">
        <v>75907</v>
      </c>
      <c r="J2442" s="5">
        <v>2404</v>
      </c>
      <c r="K2442" s="5">
        <v>0</v>
      </c>
      <c r="L2442" s="5">
        <v>126972</v>
      </c>
      <c r="M2442" s="5">
        <v>585394</v>
      </c>
      <c r="N2442" s="5">
        <v>65797</v>
      </c>
      <c r="O2442" s="5">
        <v>97237</v>
      </c>
      <c r="P2442" s="5">
        <v>7508</v>
      </c>
      <c r="Q2442" s="5">
        <v>306</v>
      </c>
      <c r="R2442" s="5">
        <v>0</v>
      </c>
      <c r="S2442" s="5">
        <v>11740</v>
      </c>
      <c r="T2442" s="5">
        <v>22493</v>
      </c>
      <c r="U2442" s="5">
        <v>15100</v>
      </c>
      <c r="V2442" s="5">
        <v>3520</v>
      </c>
      <c r="W2442" s="5">
        <v>0</v>
      </c>
      <c r="X2442" s="5">
        <v>2304</v>
      </c>
      <c r="Y2442" s="5">
        <v>1264</v>
      </c>
    </row>
    <row r="2443" spans="1:25" x14ac:dyDescent="0.3">
      <c r="A2443" s="1">
        <v>4057011</v>
      </c>
      <c r="B2443" s="1" t="s">
        <v>7</v>
      </c>
      <c r="C2443" s="2"/>
      <c r="D2443" s="4" t="s">
        <v>109</v>
      </c>
      <c r="E2443" s="4">
        <v>4057011</v>
      </c>
      <c r="F2443" s="5">
        <v>456</v>
      </c>
      <c r="G2443" s="5">
        <v>43703</v>
      </c>
      <c r="H2443" s="5">
        <v>10367</v>
      </c>
      <c r="I2443" s="5">
        <v>153563</v>
      </c>
      <c r="J2443" s="5">
        <v>984</v>
      </c>
      <c r="K2443" s="5">
        <v>0</v>
      </c>
      <c r="L2443" s="5">
        <v>209073</v>
      </c>
      <c r="M2443" s="5">
        <v>635309</v>
      </c>
      <c r="N2443" s="5">
        <v>53717</v>
      </c>
      <c r="O2443" s="5">
        <v>85276</v>
      </c>
      <c r="P2443" s="5">
        <v>9086</v>
      </c>
      <c r="Q2443" s="5">
        <v>295</v>
      </c>
      <c r="R2443" s="5">
        <v>0</v>
      </c>
      <c r="S2443" s="5">
        <v>11606</v>
      </c>
      <c r="T2443" s="5">
        <v>45689</v>
      </c>
      <c r="U2443" s="5">
        <v>14543</v>
      </c>
      <c r="V2443" s="5">
        <v>989</v>
      </c>
      <c r="W2443" s="5">
        <v>7</v>
      </c>
      <c r="X2443" s="5">
        <v>89022</v>
      </c>
      <c r="Y2443" s="5">
        <v>1169</v>
      </c>
    </row>
    <row r="2444" spans="1:25" x14ac:dyDescent="0.3">
      <c r="A2444" s="1">
        <v>4057011</v>
      </c>
      <c r="B2444" s="1" t="s">
        <v>8</v>
      </c>
      <c r="C2444" s="2"/>
      <c r="D2444" s="4" t="s">
        <v>109</v>
      </c>
      <c r="E2444" s="4">
        <v>4057011</v>
      </c>
      <c r="F2444" s="5">
        <v>1317</v>
      </c>
      <c r="G2444" s="5">
        <v>37940</v>
      </c>
      <c r="H2444" s="5">
        <v>30449</v>
      </c>
      <c r="I2444" s="5">
        <v>65290</v>
      </c>
      <c r="J2444" s="5">
        <v>10202</v>
      </c>
      <c r="K2444" s="5">
        <v>0</v>
      </c>
      <c r="L2444" s="5">
        <v>145198</v>
      </c>
      <c r="M2444" s="5">
        <v>705807</v>
      </c>
      <c r="N2444" s="5">
        <v>40225</v>
      </c>
      <c r="O2444" s="5">
        <v>112863</v>
      </c>
      <c r="P2444" s="5">
        <v>5060</v>
      </c>
      <c r="Q2444" s="5">
        <v>177</v>
      </c>
      <c r="R2444" s="5">
        <v>0</v>
      </c>
      <c r="S2444" s="5">
        <v>6548</v>
      </c>
      <c r="T2444" s="5">
        <v>24643</v>
      </c>
      <c r="U2444" s="5">
        <v>12282</v>
      </c>
      <c r="V2444" s="5">
        <v>1184</v>
      </c>
      <c r="W2444" s="5">
        <v>0</v>
      </c>
      <c r="X2444" s="5">
        <v>99568</v>
      </c>
      <c r="Y2444" s="5">
        <v>1090</v>
      </c>
    </row>
    <row r="2445" spans="1:25" x14ac:dyDescent="0.3">
      <c r="A2445" s="1">
        <v>4057011</v>
      </c>
      <c r="B2445" s="1" t="s">
        <v>9</v>
      </c>
      <c r="C2445" s="2"/>
      <c r="D2445" s="4" t="s">
        <v>109</v>
      </c>
      <c r="E2445" s="4">
        <v>4057011</v>
      </c>
      <c r="F2445" s="5">
        <v>158</v>
      </c>
      <c r="G2445" s="5">
        <v>30756</v>
      </c>
      <c r="H2445" s="5">
        <v>15234</v>
      </c>
      <c r="I2445" s="5">
        <v>55421</v>
      </c>
      <c r="J2445" s="5">
        <v>3938</v>
      </c>
      <c r="K2445" s="5">
        <v>0</v>
      </c>
      <c r="L2445" s="5">
        <v>105508</v>
      </c>
      <c r="M2445" s="5">
        <v>628241</v>
      </c>
      <c r="N2445" s="5">
        <v>25440</v>
      </c>
      <c r="O2445" s="5">
        <v>13836</v>
      </c>
      <c r="P2445" s="5">
        <v>4554</v>
      </c>
      <c r="Q2445" s="5">
        <v>0</v>
      </c>
      <c r="R2445" s="5">
        <v>0</v>
      </c>
      <c r="S2445" s="5">
        <v>6871</v>
      </c>
      <c r="T2445" s="5">
        <v>26611</v>
      </c>
      <c r="U2445" s="5">
        <v>14085</v>
      </c>
      <c r="V2445" s="5">
        <v>963</v>
      </c>
      <c r="W2445" s="5">
        <v>0</v>
      </c>
      <c r="X2445" s="5">
        <v>77199</v>
      </c>
      <c r="Y2445" s="5">
        <v>2064</v>
      </c>
    </row>
    <row r="2446" spans="1:25" x14ac:dyDescent="0.3">
      <c r="A2446" s="1">
        <v>4057011</v>
      </c>
      <c r="B2446" s="1" t="s">
        <v>10</v>
      </c>
      <c r="C2446" s="2"/>
      <c r="D2446" s="4" t="s">
        <v>109</v>
      </c>
      <c r="E2446" s="4">
        <v>4057011</v>
      </c>
      <c r="F2446" s="5">
        <v>956</v>
      </c>
      <c r="G2446" s="5">
        <v>515123</v>
      </c>
      <c r="H2446" s="5">
        <v>13340</v>
      </c>
      <c r="I2446" s="5">
        <v>66717</v>
      </c>
      <c r="J2446" s="5">
        <v>1839</v>
      </c>
      <c r="K2446" s="5">
        <v>0</v>
      </c>
      <c r="L2446" s="5">
        <v>597975</v>
      </c>
      <c r="M2446" s="5">
        <v>528010</v>
      </c>
      <c r="N2446" s="5">
        <v>26740</v>
      </c>
      <c r="O2446" s="5">
        <v>11192</v>
      </c>
      <c r="P2446" s="5">
        <v>6173</v>
      </c>
      <c r="Q2446" s="5">
        <v>0</v>
      </c>
      <c r="R2446" s="5">
        <v>0</v>
      </c>
      <c r="S2446" s="5">
        <v>6541</v>
      </c>
      <c r="T2446" s="5">
        <v>40261</v>
      </c>
      <c r="U2446" s="5">
        <v>12139</v>
      </c>
      <c r="V2446" s="5">
        <v>1387</v>
      </c>
      <c r="W2446" s="5">
        <v>2</v>
      </c>
      <c r="X2446" s="5">
        <v>74734</v>
      </c>
      <c r="Y2446" s="5">
        <v>1845</v>
      </c>
    </row>
    <row r="2447" spans="1:25" x14ac:dyDescent="0.3">
      <c r="A2447" s="1">
        <v>4057011</v>
      </c>
      <c r="B2447" s="1" t="s">
        <v>11</v>
      </c>
      <c r="C2447" s="2"/>
      <c r="D2447" s="4" t="s">
        <v>109</v>
      </c>
      <c r="E2447" s="4">
        <v>4057011</v>
      </c>
      <c r="F2447" s="5">
        <v>942</v>
      </c>
      <c r="G2447" s="5">
        <v>46733</v>
      </c>
      <c r="H2447" s="5">
        <v>10901</v>
      </c>
      <c r="I2447" s="5">
        <v>51600</v>
      </c>
      <c r="J2447" s="5">
        <v>2539</v>
      </c>
      <c r="K2447" s="5">
        <v>0</v>
      </c>
      <c r="L2447" s="5">
        <v>112715</v>
      </c>
      <c r="M2447" s="5">
        <v>503745</v>
      </c>
      <c r="N2447" s="5">
        <v>47693</v>
      </c>
      <c r="O2447" s="5">
        <v>9068</v>
      </c>
      <c r="P2447" s="5">
        <v>5256</v>
      </c>
      <c r="Q2447" s="5">
        <v>0</v>
      </c>
      <c r="R2447" s="5">
        <v>0</v>
      </c>
      <c r="S2447" s="5">
        <v>6907</v>
      </c>
      <c r="T2447" s="5">
        <v>32019</v>
      </c>
      <c r="U2447" s="5">
        <v>11009</v>
      </c>
      <c r="V2447" s="5">
        <v>1397</v>
      </c>
      <c r="W2447" s="5">
        <v>56</v>
      </c>
      <c r="X2447" s="5">
        <v>72495</v>
      </c>
      <c r="Y2447" s="5">
        <v>2440</v>
      </c>
    </row>
    <row r="2448" spans="1:25" x14ac:dyDescent="0.3">
      <c r="A2448" s="1">
        <v>4057011</v>
      </c>
      <c r="B2448" s="1" t="s">
        <v>12</v>
      </c>
      <c r="C2448" s="2"/>
      <c r="D2448" s="4" t="s">
        <v>109</v>
      </c>
      <c r="E2448" s="4">
        <v>4057011</v>
      </c>
      <c r="F2448" s="5">
        <v>4328</v>
      </c>
      <c r="G2448" s="5">
        <v>49113</v>
      </c>
      <c r="H2448" s="5">
        <v>6612</v>
      </c>
      <c r="I2448" s="5">
        <v>43147</v>
      </c>
      <c r="J2448" s="5">
        <v>2373</v>
      </c>
      <c r="K2448" s="5">
        <v>0</v>
      </c>
      <c r="L2448" s="5">
        <v>105573</v>
      </c>
      <c r="M2448" s="5">
        <v>554021</v>
      </c>
      <c r="N2448" s="5">
        <v>48613</v>
      </c>
      <c r="O2448" s="5">
        <v>10455</v>
      </c>
      <c r="P2448" s="5">
        <v>5821</v>
      </c>
      <c r="Q2448" s="5">
        <v>0</v>
      </c>
      <c r="R2448" s="5">
        <v>0</v>
      </c>
      <c r="S2448" s="5">
        <v>6665</v>
      </c>
      <c r="T2448" s="5">
        <v>25417</v>
      </c>
      <c r="U2448" s="5">
        <v>11070</v>
      </c>
      <c r="V2448" s="5">
        <v>1020</v>
      </c>
      <c r="W2448" s="5">
        <v>64</v>
      </c>
      <c r="X2448" s="5">
        <v>76870</v>
      </c>
      <c r="Y2448" s="5">
        <v>1804</v>
      </c>
    </row>
    <row r="2449" spans="1:25" x14ac:dyDescent="0.3">
      <c r="A2449" s="1">
        <v>4057011</v>
      </c>
      <c r="B2449" s="1" t="s">
        <v>13</v>
      </c>
      <c r="C2449" s="2"/>
      <c r="D2449" s="4" t="s">
        <v>109</v>
      </c>
      <c r="E2449" s="4">
        <v>4057011</v>
      </c>
      <c r="F2449" s="5">
        <v>284</v>
      </c>
      <c r="G2449" s="5">
        <v>21474</v>
      </c>
      <c r="H2449" s="5">
        <v>3158</v>
      </c>
      <c r="I2449" s="5">
        <v>42259</v>
      </c>
      <c r="J2449" s="5">
        <v>2988</v>
      </c>
      <c r="K2449" s="5">
        <v>0</v>
      </c>
      <c r="L2449" s="5">
        <v>70164</v>
      </c>
      <c r="M2449" s="5">
        <v>383524</v>
      </c>
      <c r="N2449" s="5">
        <v>35875</v>
      </c>
      <c r="O2449" s="5">
        <v>7915</v>
      </c>
      <c r="P2449" s="5">
        <v>5670</v>
      </c>
      <c r="Q2449" s="5">
        <v>424</v>
      </c>
      <c r="R2449" s="5">
        <v>0</v>
      </c>
      <c r="S2449" s="5">
        <v>7486</v>
      </c>
      <c r="T2449" s="5">
        <v>27223</v>
      </c>
      <c r="U2449" s="5">
        <v>10887</v>
      </c>
      <c r="V2449" s="5">
        <v>953</v>
      </c>
      <c r="W2449" s="5">
        <v>47</v>
      </c>
      <c r="X2449" s="5">
        <v>64319</v>
      </c>
      <c r="Y2449" s="5">
        <v>1148</v>
      </c>
    </row>
    <row r="2450" spans="1:25" x14ac:dyDescent="0.3">
      <c r="A2450" s="1">
        <v>4057011</v>
      </c>
      <c r="B2450" s="1" t="s">
        <v>14</v>
      </c>
      <c r="C2450" s="2"/>
      <c r="D2450" s="4" t="s">
        <v>109</v>
      </c>
      <c r="E2450" s="4">
        <v>4057011</v>
      </c>
      <c r="F2450" s="5">
        <v>538</v>
      </c>
      <c r="G2450" s="5">
        <v>17810</v>
      </c>
      <c r="H2450" s="5">
        <v>3385</v>
      </c>
      <c r="I2450" s="5">
        <v>43855</v>
      </c>
      <c r="J2450" s="5">
        <v>1989</v>
      </c>
      <c r="K2450" s="5" t="s">
        <v>33</v>
      </c>
      <c r="L2450" s="5">
        <v>67577</v>
      </c>
      <c r="M2450" s="5">
        <v>478268</v>
      </c>
      <c r="N2450" s="5">
        <v>40434</v>
      </c>
      <c r="O2450" s="5">
        <v>9903</v>
      </c>
      <c r="P2450" s="5">
        <v>5862</v>
      </c>
      <c r="Q2450" s="5" t="s">
        <v>33</v>
      </c>
      <c r="R2450" s="5" t="s">
        <v>33</v>
      </c>
      <c r="S2450" s="5">
        <v>6888</v>
      </c>
      <c r="T2450" s="5">
        <v>34983</v>
      </c>
      <c r="U2450" s="5">
        <v>11580</v>
      </c>
      <c r="V2450" s="5">
        <v>877</v>
      </c>
      <c r="W2450" s="5">
        <v>210</v>
      </c>
      <c r="X2450" s="5">
        <v>65564</v>
      </c>
      <c r="Y2450" s="5">
        <v>1838</v>
      </c>
    </row>
    <row r="2451" spans="1:25" x14ac:dyDescent="0.3">
      <c r="A2451" s="1">
        <v>4057011</v>
      </c>
      <c r="B2451" s="1" t="s">
        <v>15</v>
      </c>
      <c r="C2451" s="2"/>
      <c r="D2451" s="4" t="s">
        <v>109</v>
      </c>
      <c r="E2451" s="4">
        <v>4057011</v>
      </c>
      <c r="F2451" s="5">
        <v>1035</v>
      </c>
      <c r="G2451" s="5">
        <v>18780</v>
      </c>
      <c r="H2451" s="5">
        <v>5131</v>
      </c>
      <c r="I2451" s="5">
        <v>39157</v>
      </c>
      <c r="J2451" s="5">
        <v>2286</v>
      </c>
      <c r="K2451" s="5" t="s">
        <v>33</v>
      </c>
      <c r="L2451" s="5">
        <v>66388</v>
      </c>
      <c r="M2451" s="5">
        <v>362701</v>
      </c>
      <c r="N2451" s="5">
        <v>51081</v>
      </c>
      <c r="O2451" s="5">
        <v>9596</v>
      </c>
      <c r="P2451" s="5">
        <v>6892</v>
      </c>
      <c r="Q2451" s="5" t="s">
        <v>33</v>
      </c>
      <c r="R2451" s="5" t="s">
        <v>33</v>
      </c>
      <c r="S2451" s="5">
        <v>6152</v>
      </c>
      <c r="T2451" s="5">
        <v>30554</v>
      </c>
      <c r="U2451" s="5">
        <v>10177</v>
      </c>
      <c r="V2451" s="5">
        <v>967</v>
      </c>
      <c r="W2451" s="5">
        <v>447</v>
      </c>
      <c r="X2451" s="5">
        <v>68407</v>
      </c>
      <c r="Y2451" s="5">
        <v>2501</v>
      </c>
    </row>
    <row r="2452" spans="1:25" x14ac:dyDescent="0.3">
      <c r="A2452" s="1">
        <v>4057011</v>
      </c>
      <c r="B2452" s="1" t="s">
        <v>16</v>
      </c>
      <c r="C2452" s="2"/>
      <c r="D2452" s="4" t="s">
        <v>109</v>
      </c>
      <c r="E2452" s="4">
        <v>4057011</v>
      </c>
      <c r="F2452" s="5">
        <v>1172</v>
      </c>
      <c r="G2452" s="5">
        <v>58617</v>
      </c>
      <c r="H2452" s="5">
        <v>2210</v>
      </c>
      <c r="I2452" s="5">
        <v>33177</v>
      </c>
      <c r="J2452" s="5">
        <v>2254</v>
      </c>
      <c r="K2452" s="5" t="s">
        <v>33</v>
      </c>
      <c r="L2452" s="5">
        <v>97429</v>
      </c>
      <c r="M2452" s="5">
        <v>354107</v>
      </c>
      <c r="N2452" s="5">
        <v>33017</v>
      </c>
      <c r="O2452" s="5">
        <v>15536</v>
      </c>
      <c r="P2452" s="5">
        <v>4929</v>
      </c>
      <c r="Q2452" s="5" t="s">
        <v>33</v>
      </c>
      <c r="R2452" s="5" t="s">
        <v>33</v>
      </c>
      <c r="S2452" s="5">
        <v>7534</v>
      </c>
      <c r="T2452" s="5">
        <v>29985</v>
      </c>
      <c r="U2452" s="5">
        <v>18190</v>
      </c>
      <c r="V2452" s="5">
        <v>777</v>
      </c>
      <c r="W2452" s="5">
        <v>975</v>
      </c>
      <c r="X2452" s="5">
        <v>84466</v>
      </c>
      <c r="Y2452" s="5">
        <v>2667</v>
      </c>
    </row>
    <row r="2453" spans="1:25" x14ac:dyDescent="0.3">
      <c r="A2453" s="1">
        <v>4057011</v>
      </c>
      <c r="B2453" s="1" t="s">
        <v>17</v>
      </c>
      <c r="C2453" s="2"/>
      <c r="D2453" s="4" t="s">
        <v>109</v>
      </c>
      <c r="E2453" s="4">
        <v>4057011</v>
      </c>
      <c r="F2453" s="5">
        <v>78</v>
      </c>
      <c r="G2453" s="5">
        <v>33444</v>
      </c>
      <c r="H2453" s="5">
        <v>4979</v>
      </c>
      <c r="I2453" s="5">
        <v>35770</v>
      </c>
      <c r="J2453" s="5">
        <v>2911</v>
      </c>
      <c r="K2453" s="5" t="s">
        <v>33</v>
      </c>
      <c r="L2453" s="5">
        <v>77182</v>
      </c>
      <c r="M2453" s="5">
        <v>353816</v>
      </c>
      <c r="N2453" s="5">
        <v>37285</v>
      </c>
      <c r="O2453" s="5">
        <v>9916</v>
      </c>
      <c r="P2453" s="5">
        <v>5413</v>
      </c>
      <c r="Q2453" s="5" t="s">
        <v>33</v>
      </c>
      <c r="R2453" s="5" t="s">
        <v>33</v>
      </c>
      <c r="S2453" s="5">
        <v>9030</v>
      </c>
      <c r="T2453" s="5">
        <v>24828</v>
      </c>
      <c r="U2453" s="5">
        <v>14269</v>
      </c>
      <c r="V2453" s="5">
        <v>1141</v>
      </c>
      <c r="W2453" s="5">
        <v>1321</v>
      </c>
      <c r="X2453" s="5">
        <v>77937</v>
      </c>
      <c r="Y2453" s="5">
        <v>2843</v>
      </c>
    </row>
    <row r="2454" spans="1:25" x14ac:dyDescent="0.3">
      <c r="A2454" s="1">
        <v>4057011</v>
      </c>
      <c r="B2454" s="1" t="s">
        <v>18</v>
      </c>
      <c r="C2454" s="2"/>
      <c r="D2454" s="4" t="s">
        <v>109</v>
      </c>
      <c r="E2454" s="4">
        <v>4057011</v>
      </c>
      <c r="F2454" s="5">
        <v>60</v>
      </c>
      <c r="G2454" s="5">
        <v>6955</v>
      </c>
      <c r="H2454" s="5">
        <v>3854</v>
      </c>
      <c r="I2454" s="5">
        <v>36548</v>
      </c>
      <c r="J2454" s="5">
        <v>2797</v>
      </c>
      <c r="K2454" s="5" t="s">
        <v>33</v>
      </c>
      <c r="L2454" s="5">
        <v>50214</v>
      </c>
      <c r="M2454" s="5">
        <v>332371</v>
      </c>
      <c r="N2454" s="5">
        <v>40462</v>
      </c>
      <c r="O2454" s="5">
        <v>2103</v>
      </c>
      <c r="P2454" s="5">
        <v>7397</v>
      </c>
      <c r="Q2454" s="5" t="s">
        <v>33</v>
      </c>
      <c r="R2454" s="5" t="s">
        <v>33</v>
      </c>
      <c r="S2454" s="5">
        <v>7779</v>
      </c>
      <c r="T2454" s="5">
        <v>26747</v>
      </c>
      <c r="U2454" s="5">
        <v>15167</v>
      </c>
      <c r="V2454" s="5">
        <v>2111</v>
      </c>
      <c r="W2454" s="5">
        <v>1145</v>
      </c>
      <c r="X2454" s="5">
        <v>53600</v>
      </c>
      <c r="Y2454" s="5">
        <v>3036</v>
      </c>
    </row>
    <row r="2455" spans="1:25" x14ac:dyDescent="0.3">
      <c r="A2455" s="1">
        <v>4057011</v>
      </c>
      <c r="B2455" s="1" t="s">
        <v>19</v>
      </c>
      <c r="C2455" s="2"/>
      <c r="D2455" s="4" t="s">
        <v>109</v>
      </c>
      <c r="E2455" s="4">
        <v>4057011</v>
      </c>
      <c r="F2455" s="5">
        <v>6010</v>
      </c>
      <c r="G2455" s="5">
        <v>38311</v>
      </c>
      <c r="H2455" s="5">
        <v>1159</v>
      </c>
      <c r="I2455" s="5">
        <v>38785</v>
      </c>
      <c r="J2455" s="5">
        <v>16454</v>
      </c>
      <c r="K2455" s="5" t="s">
        <v>33</v>
      </c>
      <c r="L2455" s="5">
        <v>100719</v>
      </c>
      <c r="M2455" s="5">
        <v>330553</v>
      </c>
      <c r="N2455" s="5">
        <v>32020</v>
      </c>
      <c r="O2455" s="5">
        <v>1466</v>
      </c>
      <c r="P2455" s="5">
        <v>6305</v>
      </c>
      <c r="Q2455" s="5" t="s">
        <v>33</v>
      </c>
      <c r="R2455" s="5" t="s">
        <v>33</v>
      </c>
      <c r="S2455" s="5">
        <v>7524</v>
      </c>
      <c r="T2455" s="5">
        <v>26791</v>
      </c>
      <c r="U2455" s="5">
        <v>13904</v>
      </c>
      <c r="V2455" s="5">
        <v>1848</v>
      </c>
      <c r="W2455" s="5">
        <v>912</v>
      </c>
      <c r="X2455" s="5">
        <v>55546</v>
      </c>
      <c r="Y2455" s="5">
        <v>3478</v>
      </c>
    </row>
    <row r="2456" spans="1:25" x14ac:dyDescent="0.3">
      <c r="A2456" s="1">
        <v>4057011</v>
      </c>
      <c r="B2456" s="1" t="s">
        <v>20</v>
      </c>
      <c r="C2456" s="2"/>
      <c r="D2456" s="4" t="s">
        <v>109</v>
      </c>
      <c r="E2456" s="4">
        <v>4057011</v>
      </c>
      <c r="F2456" s="5">
        <v>578</v>
      </c>
      <c r="G2456" s="5">
        <v>27091</v>
      </c>
      <c r="H2456" s="5">
        <v>11449</v>
      </c>
      <c r="I2456" s="5">
        <v>33092</v>
      </c>
      <c r="J2456" s="5">
        <v>691</v>
      </c>
      <c r="K2456" s="5" t="s">
        <v>33</v>
      </c>
      <c r="L2456" s="5">
        <v>116001</v>
      </c>
      <c r="M2456" s="5">
        <v>341579</v>
      </c>
      <c r="N2456" s="5">
        <v>28978</v>
      </c>
      <c r="O2456" s="5">
        <v>1331</v>
      </c>
      <c r="P2456" s="5">
        <v>5102</v>
      </c>
      <c r="Q2456" s="5" t="s">
        <v>33</v>
      </c>
      <c r="R2456" s="5" t="s">
        <v>33</v>
      </c>
      <c r="S2456" s="5">
        <v>6005</v>
      </c>
      <c r="T2456" s="5">
        <v>25446</v>
      </c>
      <c r="U2456" s="5">
        <v>14014</v>
      </c>
      <c r="V2456" s="5">
        <v>1765</v>
      </c>
      <c r="W2456" s="5">
        <v>519</v>
      </c>
      <c r="X2456" s="5">
        <v>43775</v>
      </c>
      <c r="Y2456" s="5">
        <v>4467</v>
      </c>
    </row>
    <row r="2457" spans="1:25" x14ac:dyDescent="0.3">
      <c r="A2457" s="1">
        <v>4057011</v>
      </c>
      <c r="B2457" s="1" t="s">
        <v>21</v>
      </c>
      <c r="C2457" s="2"/>
      <c r="D2457" s="4" t="s">
        <v>109</v>
      </c>
      <c r="E2457" s="4">
        <v>4057011</v>
      </c>
      <c r="F2457" s="5">
        <v>4832</v>
      </c>
      <c r="G2457" s="5">
        <v>24735</v>
      </c>
      <c r="H2457" s="5">
        <v>11578</v>
      </c>
      <c r="I2457" s="5">
        <v>33593</v>
      </c>
      <c r="J2457" s="5">
        <v>5098</v>
      </c>
      <c r="K2457" s="5" t="s">
        <v>33</v>
      </c>
      <c r="L2457" s="5">
        <v>79836</v>
      </c>
      <c r="M2457" s="5">
        <v>285114</v>
      </c>
      <c r="N2457" s="5">
        <v>29810</v>
      </c>
      <c r="O2457" s="5">
        <v>1149</v>
      </c>
      <c r="P2457" s="5">
        <v>3823</v>
      </c>
      <c r="Q2457" s="5" t="s">
        <v>33</v>
      </c>
      <c r="R2457" s="5" t="s">
        <v>33</v>
      </c>
      <c r="S2457" s="5">
        <v>5994</v>
      </c>
      <c r="T2457" s="5">
        <v>30323</v>
      </c>
      <c r="U2457" s="5">
        <v>13369</v>
      </c>
      <c r="V2457" s="5">
        <v>882</v>
      </c>
      <c r="W2457" s="5">
        <v>945</v>
      </c>
      <c r="X2457" s="5">
        <v>43789</v>
      </c>
      <c r="Y2457" s="5">
        <v>3077</v>
      </c>
    </row>
    <row r="2458" spans="1:25" x14ac:dyDescent="0.3">
      <c r="A2458" s="1">
        <v>4057011</v>
      </c>
      <c r="B2458" s="1" t="s">
        <v>22</v>
      </c>
      <c r="C2458" s="2"/>
      <c r="D2458" s="4" t="s">
        <v>109</v>
      </c>
      <c r="E2458" s="4">
        <v>4057011</v>
      </c>
      <c r="F2458" s="5">
        <v>786</v>
      </c>
      <c r="G2458" s="5">
        <v>15446</v>
      </c>
      <c r="H2458" s="5">
        <v>5357</v>
      </c>
      <c r="I2458" s="5">
        <v>28628</v>
      </c>
      <c r="J2458" s="5">
        <v>2637</v>
      </c>
      <c r="K2458" s="5" t="s">
        <v>33</v>
      </c>
      <c r="L2458" s="5">
        <v>52854</v>
      </c>
      <c r="M2458" s="5">
        <v>284511</v>
      </c>
      <c r="N2458" s="5">
        <v>31655</v>
      </c>
      <c r="O2458" s="5">
        <v>1140</v>
      </c>
      <c r="P2458" s="5">
        <v>5390</v>
      </c>
      <c r="Q2458" s="5" t="s">
        <v>33</v>
      </c>
      <c r="R2458" s="5" t="s">
        <v>33</v>
      </c>
      <c r="S2458" s="5">
        <v>6750</v>
      </c>
      <c r="T2458" s="5">
        <v>30945</v>
      </c>
      <c r="U2458" s="5">
        <v>12734</v>
      </c>
      <c r="V2458" s="5">
        <v>1298</v>
      </c>
      <c r="W2458" s="5">
        <v>1450</v>
      </c>
      <c r="X2458" s="5">
        <v>35654</v>
      </c>
      <c r="Y2458" s="5">
        <v>2571</v>
      </c>
    </row>
    <row r="2459" spans="1:25" x14ac:dyDescent="0.3">
      <c r="A2459" s="1">
        <v>4057011</v>
      </c>
      <c r="B2459" s="1" t="s">
        <v>23</v>
      </c>
      <c r="C2459" s="2"/>
      <c r="D2459" s="4" t="s">
        <v>109</v>
      </c>
      <c r="E2459" s="4">
        <v>4057011</v>
      </c>
      <c r="F2459" s="5">
        <v>0</v>
      </c>
      <c r="G2459" s="5">
        <v>18101</v>
      </c>
      <c r="H2459" s="5">
        <v>4748</v>
      </c>
      <c r="I2459" s="5">
        <v>33194</v>
      </c>
      <c r="J2459" s="5">
        <v>5535</v>
      </c>
      <c r="K2459" s="5" t="s">
        <v>33</v>
      </c>
      <c r="L2459" s="5">
        <v>61578</v>
      </c>
      <c r="M2459" s="5">
        <v>290253</v>
      </c>
      <c r="N2459" s="5">
        <v>39831</v>
      </c>
      <c r="O2459" s="5">
        <v>1155</v>
      </c>
      <c r="P2459" s="5">
        <v>4536</v>
      </c>
      <c r="Q2459" s="5" t="s">
        <v>33</v>
      </c>
      <c r="R2459" s="5" t="s">
        <v>33</v>
      </c>
      <c r="S2459" s="5">
        <v>6703</v>
      </c>
      <c r="T2459" s="5">
        <v>28856</v>
      </c>
      <c r="U2459" s="5">
        <v>11189</v>
      </c>
      <c r="V2459" s="5">
        <v>2420</v>
      </c>
      <c r="W2459" s="5">
        <v>725</v>
      </c>
      <c r="X2459" s="5">
        <v>56359</v>
      </c>
      <c r="Y2459" s="5">
        <v>4956</v>
      </c>
    </row>
    <row r="2460" spans="1:25" x14ac:dyDescent="0.3">
      <c r="A2460" s="1">
        <v>4057011</v>
      </c>
      <c r="B2460" s="1" t="s">
        <v>24</v>
      </c>
      <c r="C2460" s="2"/>
      <c r="D2460" s="4" t="s">
        <v>109</v>
      </c>
      <c r="E2460" s="4">
        <v>4057011</v>
      </c>
      <c r="F2460" s="5">
        <v>0</v>
      </c>
      <c r="G2460" s="5">
        <v>21047</v>
      </c>
      <c r="H2460" s="5">
        <v>17447</v>
      </c>
      <c r="I2460" s="5">
        <v>38278</v>
      </c>
      <c r="J2460" s="5">
        <v>914</v>
      </c>
      <c r="K2460" s="5" t="s">
        <v>33</v>
      </c>
      <c r="L2460" s="5">
        <v>77685</v>
      </c>
      <c r="M2460" s="5">
        <v>350363</v>
      </c>
      <c r="N2460" s="5">
        <v>38322</v>
      </c>
      <c r="O2460" s="5">
        <v>1669</v>
      </c>
      <c r="P2460" s="5">
        <v>4932</v>
      </c>
      <c r="Q2460" s="5" t="s">
        <v>33</v>
      </c>
      <c r="R2460" s="5" t="s">
        <v>33</v>
      </c>
      <c r="S2460" s="5">
        <v>7683</v>
      </c>
      <c r="T2460" s="5">
        <v>29697</v>
      </c>
      <c r="U2460" s="5">
        <v>11199</v>
      </c>
      <c r="V2460" s="5">
        <v>3214</v>
      </c>
      <c r="W2460" s="5">
        <v>0</v>
      </c>
      <c r="X2460" s="5">
        <v>39726</v>
      </c>
      <c r="Y2460" s="5">
        <v>1466</v>
      </c>
    </row>
    <row r="2461" spans="1:25" x14ac:dyDescent="0.3">
      <c r="A2461" s="1">
        <v>4057011</v>
      </c>
      <c r="B2461" s="1" t="s">
        <v>25</v>
      </c>
      <c r="C2461" s="2"/>
      <c r="D2461" s="4" t="s">
        <v>109</v>
      </c>
      <c r="E2461" s="4">
        <v>4057011</v>
      </c>
      <c r="F2461" s="5">
        <v>7</v>
      </c>
      <c r="G2461" s="5">
        <v>163493</v>
      </c>
      <c r="H2461" s="5">
        <v>4362</v>
      </c>
      <c r="I2461" s="5">
        <v>36781</v>
      </c>
      <c r="J2461" s="5">
        <v>1935</v>
      </c>
      <c r="K2461" s="5" t="s">
        <v>33</v>
      </c>
      <c r="L2461" s="5">
        <v>206578</v>
      </c>
      <c r="M2461" s="5">
        <v>336689</v>
      </c>
      <c r="N2461" s="5">
        <v>36591</v>
      </c>
      <c r="O2461" s="5">
        <v>1746</v>
      </c>
      <c r="P2461" s="5">
        <v>4426</v>
      </c>
      <c r="Q2461" s="5" t="s">
        <v>33</v>
      </c>
      <c r="R2461" s="5" t="s">
        <v>33</v>
      </c>
      <c r="S2461" s="5">
        <v>7608</v>
      </c>
      <c r="T2461" s="5">
        <v>27109</v>
      </c>
      <c r="U2461" s="5">
        <v>10557</v>
      </c>
      <c r="V2461" s="5">
        <v>3527</v>
      </c>
      <c r="W2461" s="5">
        <v>0</v>
      </c>
      <c r="X2461" s="5">
        <v>34311</v>
      </c>
      <c r="Y2461" s="5">
        <v>1263</v>
      </c>
    </row>
    <row r="2462" spans="1:25" x14ac:dyDescent="0.3">
      <c r="A2462" s="1">
        <v>4057011</v>
      </c>
      <c r="B2462" s="1" t="s">
        <v>26</v>
      </c>
      <c r="C2462" s="2"/>
      <c r="D2462" s="4" t="s">
        <v>109</v>
      </c>
      <c r="E2462" s="4">
        <v>4057011</v>
      </c>
      <c r="F2462" s="5">
        <v>0</v>
      </c>
      <c r="G2462" s="5">
        <v>47309</v>
      </c>
      <c r="H2462" s="5">
        <v>5260</v>
      </c>
      <c r="I2462" s="5">
        <v>33211</v>
      </c>
      <c r="J2462" s="5">
        <v>902</v>
      </c>
      <c r="K2462" s="5" t="s">
        <v>33</v>
      </c>
      <c r="L2462" s="5">
        <v>86683</v>
      </c>
      <c r="M2462" s="5">
        <v>312128</v>
      </c>
      <c r="N2462" s="5">
        <v>34855</v>
      </c>
      <c r="O2462" s="5">
        <v>2104</v>
      </c>
      <c r="P2462" s="5">
        <v>5314</v>
      </c>
      <c r="Q2462" s="5" t="s">
        <v>33</v>
      </c>
      <c r="R2462" s="5" t="s">
        <v>33</v>
      </c>
      <c r="S2462" s="5">
        <v>7698</v>
      </c>
      <c r="T2462" s="5">
        <v>26189</v>
      </c>
      <c r="U2462" s="5">
        <v>9432</v>
      </c>
      <c r="V2462" s="5">
        <v>3596</v>
      </c>
      <c r="W2462" s="5">
        <v>0</v>
      </c>
      <c r="X2462" s="5">
        <v>29068</v>
      </c>
      <c r="Y2462" s="5">
        <v>1413</v>
      </c>
    </row>
    <row r="2463" spans="1:25" x14ac:dyDescent="0.3">
      <c r="A2463" s="1">
        <v>4057011</v>
      </c>
      <c r="B2463" s="1" t="s">
        <v>27</v>
      </c>
      <c r="C2463" s="2"/>
      <c r="D2463" s="4" t="s">
        <v>109</v>
      </c>
      <c r="E2463" s="4">
        <v>4057011</v>
      </c>
      <c r="F2463" s="5">
        <v>12</v>
      </c>
      <c r="G2463" s="5">
        <v>21364</v>
      </c>
      <c r="H2463" s="5">
        <v>6349</v>
      </c>
      <c r="I2463" s="5">
        <v>38632</v>
      </c>
      <c r="J2463" s="5">
        <v>2427</v>
      </c>
      <c r="K2463" s="5" t="s">
        <v>33</v>
      </c>
      <c r="L2463" s="5">
        <v>68784</v>
      </c>
      <c r="M2463" s="5">
        <v>322865</v>
      </c>
      <c r="N2463" s="5">
        <v>33806</v>
      </c>
      <c r="O2463" s="5">
        <v>1992</v>
      </c>
      <c r="P2463" s="5">
        <v>4495</v>
      </c>
      <c r="Q2463" s="5" t="s">
        <v>33</v>
      </c>
      <c r="R2463" s="5" t="s">
        <v>33</v>
      </c>
      <c r="S2463" s="5">
        <v>7498</v>
      </c>
      <c r="T2463" s="5">
        <v>23398</v>
      </c>
      <c r="U2463" s="5">
        <v>9163</v>
      </c>
      <c r="V2463" s="5">
        <v>3386</v>
      </c>
      <c r="W2463" s="5">
        <v>0</v>
      </c>
      <c r="X2463" s="5">
        <v>27099</v>
      </c>
      <c r="Y2463" s="5">
        <v>1210</v>
      </c>
    </row>
    <row r="2464" spans="1:25" x14ac:dyDescent="0.3">
      <c r="A2464" s="1">
        <v>4057011</v>
      </c>
      <c r="B2464" s="1" t="s">
        <v>28</v>
      </c>
      <c r="C2464" s="2"/>
      <c r="D2464" s="4" t="s">
        <v>109</v>
      </c>
      <c r="E2464" s="4">
        <v>4057011</v>
      </c>
      <c r="F2464" s="5">
        <v>0</v>
      </c>
      <c r="G2464" s="5">
        <v>9269</v>
      </c>
      <c r="H2464" s="5">
        <v>3573</v>
      </c>
      <c r="I2464" s="5">
        <v>34324</v>
      </c>
      <c r="J2464" s="5">
        <v>3276</v>
      </c>
      <c r="K2464" s="5" t="s">
        <v>33</v>
      </c>
      <c r="L2464" s="5">
        <v>50442</v>
      </c>
      <c r="M2464" s="5">
        <v>315985</v>
      </c>
      <c r="N2464" s="5">
        <v>35672</v>
      </c>
      <c r="O2464" s="5">
        <v>1731</v>
      </c>
      <c r="P2464" s="5">
        <v>4497</v>
      </c>
      <c r="Q2464" s="5" t="s">
        <v>33</v>
      </c>
      <c r="R2464" s="5" t="s">
        <v>33</v>
      </c>
      <c r="S2464" s="5">
        <v>7258</v>
      </c>
      <c r="T2464" s="5">
        <v>22570</v>
      </c>
      <c r="U2464" s="5">
        <v>8752</v>
      </c>
      <c r="V2464" s="5">
        <v>3269</v>
      </c>
      <c r="W2464" s="5">
        <v>0</v>
      </c>
      <c r="X2464" s="5">
        <v>27973</v>
      </c>
      <c r="Y2464" s="5">
        <v>1295</v>
      </c>
    </row>
    <row r="2465" spans="1:25" x14ac:dyDescent="0.3">
      <c r="A2465" s="1">
        <v>4057011</v>
      </c>
      <c r="B2465" s="1" t="s">
        <v>29</v>
      </c>
      <c r="C2465" s="2"/>
      <c r="D2465" s="4" t="s">
        <v>109</v>
      </c>
      <c r="E2465" s="4">
        <v>4057011</v>
      </c>
      <c r="F2465" s="5">
        <v>0</v>
      </c>
      <c r="G2465" s="5">
        <v>27959</v>
      </c>
      <c r="H2465" s="5">
        <v>8722</v>
      </c>
      <c r="I2465" s="5">
        <v>31000</v>
      </c>
      <c r="J2465" s="5">
        <v>15302</v>
      </c>
      <c r="K2465" s="5" t="s">
        <v>33</v>
      </c>
      <c r="L2465" s="5">
        <v>82983</v>
      </c>
      <c r="M2465" s="5">
        <v>325692</v>
      </c>
      <c r="N2465" s="5">
        <v>29744</v>
      </c>
      <c r="O2465" s="5">
        <v>1633</v>
      </c>
      <c r="P2465" s="5">
        <v>4498</v>
      </c>
      <c r="Q2465" s="5" t="s">
        <v>33</v>
      </c>
      <c r="R2465" s="5" t="s">
        <v>33</v>
      </c>
      <c r="S2465" s="5">
        <v>6311</v>
      </c>
      <c r="T2465" s="5">
        <v>22491</v>
      </c>
      <c r="U2465" s="5">
        <v>7984</v>
      </c>
      <c r="V2465" s="5">
        <v>3687</v>
      </c>
      <c r="W2465" s="5">
        <v>0</v>
      </c>
      <c r="X2465" s="5">
        <v>25928</v>
      </c>
      <c r="Y2465" s="5">
        <v>1035</v>
      </c>
    </row>
    <row r="2466" spans="1:25" x14ac:dyDescent="0.3">
      <c r="A2466" s="1">
        <v>4057011</v>
      </c>
      <c r="B2466" s="1" t="s">
        <v>30</v>
      </c>
      <c r="C2466" s="2"/>
      <c r="D2466" s="4" t="s">
        <v>109</v>
      </c>
      <c r="E2466" s="4">
        <v>4057011</v>
      </c>
      <c r="F2466" s="5">
        <v>0</v>
      </c>
      <c r="G2466" s="5">
        <v>30927</v>
      </c>
      <c r="H2466" s="5">
        <v>5968</v>
      </c>
      <c r="I2466" s="5">
        <v>26663</v>
      </c>
      <c r="J2466" s="5">
        <v>1592</v>
      </c>
      <c r="K2466" s="5" t="s">
        <v>33</v>
      </c>
      <c r="L2466" s="5">
        <v>65150</v>
      </c>
      <c r="M2466" s="5">
        <v>339336</v>
      </c>
      <c r="N2466" s="5">
        <v>32860</v>
      </c>
      <c r="O2466" s="5">
        <v>1486</v>
      </c>
      <c r="P2466" s="5">
        <v>4071</v>
      </c>
      <c r="Q2466" s="5" t="s">
        <v>33</v>
      </c>
      <c r="R2466" s="5" t="s">
        <v>33</v>
      </c>
      <c r="S2466" s="5">
        <v>6211</v>
      </c>
      <c r="T2466" s="5">
        <v>20844</v>
      </c>
      <c r="U2466" s="5">
        <v>7650</v>
      </c>
      <c r="V2466" s="5">
        <v>3104</v>
      </c>
      <c r="W2466" s="5">
        <v>0</v>
      </c>
      <c r="X2466" s="5">
        <v>23084</v>
      </c>
      <c r="Y2466" s="5">
        <v>915</v>
      </c>
    </row>
    <row r="2467" spans="1:25" x14ac:dyDescent="0.3">
      <c r="A2467" s="1">
        <v>4057011</v>
      </c>
      <c r="B2467" s="1" t="s">
        <v>31</v>
      </c>
      <c r="C2467" s="2"/>
      <c r="D2467" s="4" t="s">
        <v>109</v>
      </c>
      <c r="E2467" s="4">
        <v>4057011</v>
      </c>
      <c r="F2467" s="5">
        <v>0</v>
      </c>
      <c r="G2467" s="5">
        <v>9870</v>
      </c>
      <c r="H2467" s="5">
        <v>4190</v>
      </c>
      <c r="I2467" s="5">
        <v>27989</v>
      </c>
      <c r="J2467" s="5">
        <v>4075</v>
      </c>
      <c r="K2467" s="5" t="s">
        <v>33</v>
      </c>
      <c r="L2467" s="5">
        <v>46124</v>
      </c>
      <c r="M2467" s="5">
        <v>311151</v>
      </c>
      <c r="N2467" s="5">
        <v>25483</v>
      </c>
      <c r="O2467" s="5">
        <v>1398</v>
      </c>
      <c r="P2467" s="5">
        <v>3455</v>
      </c>
      <c r="Q2467" s="5" t="s">
        <v>33</v>
      </c>
      <c r="R2467" s="5" t="s">
        <v>33</v>
      </c>
      <c r="S2467" s="5">
        <v>6063</v>
      </c>
      <c r="T2467" s="5">
        <v>17398</v>
      </c>
      <c r="U2467" s="5">
        <v>7514</v>
      </c>
      <c r="V2467" s="5">
        <v>2472</v>
      </c>
      <c r="W2467" s="5">
        <v>0</v>
      </c>
      <c r="X2467" s="5">
        <v>22594</v>
      </c>
      <c r="Y2467" s="5">
        <v>871</v>
      </c>
    </row>
    <row r="2468" spans="1:25" x14ac:dyDescent="0.3">
      <c r="A2468" s="1">
        <v>4061646</v>
      </c>
      <c r="B2468" s="1" t="s">
        <v>0</v>
      </c>
      <c r="C2468" s="2"/>
      <c r="D2468" s="4" t="s">
        <v>110</v>
      </c>
      <c r="E2468" s="4">
        <v>4061646</v>
      </c>
      <c r="F2468" s="5">
        <v>0</v>
      </c>
      <c r="G2468" s="5">
        <v>0</v>
      </c>
      <c r="H2468" s="5">
        <v>5</v>
      </c>
      <c r="I2468" s="5">
        <v>878</v>
      </c>
      <c r="J2468" s="5">
        <v>537</v>
      </c>
      <c r="K2468" s="5">
        <v>0</v>
      </c>
      <c r="L2468" s="5">
        <v>1420</v>
      </c>
      <c r="M2468" s="5">
        <v>4789</v>
      </c>
      <c r="N2468" s="5">
        <v>0</v>
      </c>
      <c r="O2468" s="5">
        <v>998</v>
      </c>
      <c r="P2468" s="5">
        <v>24</v>
      </c>
      <c r="Q2468" s="5">
        <v>0</v>
      </c>
      <c r="R2468" s="5">
        <v>0</v>
      </c>
      <c r="S2468" s="5">
        <v>585</v>
      </c>
      <c r="T2468" s="5">
        <v>1453</v>
      </c>
      <c r="U2468" s="5">
        <v>667</v>
      </c>
      <c r="V2468" s="5">
        <v>6</v>
      </c>
      <c r="W2468" s="5">
        <v>2</v>
      </c>
      <c r="X2468" s="5">
        <v>2559</v>
      </c>
      <c r="Y2468" s="5">
        <v>247</v>
      </c>
    </row>
    <row r="2469" spans="1:25" x14ac:dyDescent="0.3">
      <c r="A2469" s="1">
        <v>4061646</v>
      </c>
      <c r="B2469" s="1" t="s">
        <v>1</v>
      </c>
      <c r="C2469" s="2"/>
      <c r="D2469" s="4" t="s">
        <v>110</v>
      </c>
      <c r="E2469" s="4">
        <v>4061646</v>
      </c>
      <c r="F2469" s="5">
        <v>0</v>
      </c>
      <c r="G2469" s="5">
        <v>0</v>
      </c>
      <c r="H2469" s="5">
        <v>133</v>
      </c>
      <c r="I2469" s="5">
        <v>938</v>
      </c>
      <c r="J2469" s="5">
        <v>351</v>
      </c>
      <c r="K2469" s="5">
        <v>0</v>
      </c>
      <c r="L2469" s="5">
        <v>1422</v>
      </c>
      <c r="M2469" s="5">
        <v>5369</v>
      </c>
      <c r="N2469" s="5">
        <v>0</v>
      </c>
      <c r="O2469" s="5">
        <v>932</v>
      </c>
      <c r="P2469" s="5">
        <v>56</v>
      </c>
      <c r="Q2469" s="5">
        <v>0</v>
      </c>
      <c r="R2469" s="5">
        <v>0</v>
      </c>
      <c r="S2469" s="5">
        <v>537</v>
      </c>
      <c r="T2469" s="5">
        <v>1325</v>
      </c>
      <c r="U2469" s="5">
        <v>599</v>
      </c>
      <c r="V2469" s="5">
        <v>3</v>
      </c>
      <c r="W2469" s="5">
        <v>3</v>
      </c>
      <c r="X2469" s="5">
        <v>2518</v>
      </c>
      <c r="Y2469" s="5">
        <v>278</v>
      </c>
    </row>
    <row r="2470" spans="1:25" x14ac:dyDescent="0.3">
      <c r="A2470" s="1">
        <v>4061646</v>
      </c>
      <c r="B2470" s="1" t="s">
        <v>2</v>
      </c>
      <c r="C2470" s="2"/>
      <c r="D2470" s="4" t="s">
        <v>110</v>
      </c>
      <c r="E2470" s="4">
        <v>4061646</v>
      </c>
      <c r="F2470" s="5">
        <v>0</v>
      </c>
      <c r="G2470" s="5">
        <v>0</v>
      </c>
      <c r="H2470" s="5">
        <v>127</v>
      </c>
      <c r="I2470" s="5">
        <v>1186</v>
      </c>
      <c r="J2470" s="5">
        <v>167</v>
      </c>
      <c r="K2470" s="5">
        <v>0</v>
      </c>
      <c r="L2470" s="5">
        <v>1480</v>
      </c>
      <c r="M2470" s="5">
        <v>5022</v>
      </c>
      <c r="N2470" s="5">
        <v>0</v>
      </c>
      <c r="O2470" s="5">
        <v>752</v>
      </c>
      <c r="P2470" s="5">
        <v>84</v>
      </c>
      <c r="Q2470" s="5">
        <v>0</v>
      </c>
      <c r="R2470" s="5">
        <v>0</v>
      </c>
      <c r="S2470" s="5">
        <v>542</v>
      </c>
      <c r="T2470" s="5">
        <v>1215</v>
      </c>
      <c r="U2470" s="5">
        <v>563</v>
      </c>
      <c r="V2470" s="5">
        <v>2</v>
      </c>
      <c r="W2470" s="5">
        <v>5</v>
      </c>
      <c r="X2470" s="5">
        <v>2650</v>
      </c>
      <c r="Y2470" s="5">
        <v>179</v>
      </c>
    </row>
    <row r="2471" spans="1:25" x14ac:dyDescent="0.3">
      <c r="A2471" s="1">
        <v>4061646</v>
      </c>
      <c r="B2471" s="1" t="s">
        <v>3</v>
      </c>
      <c r="C2471" s="2"/>
      <c r="D2471" s="4" t="s">
        <v>110</v>
      </c>
      <c r="E2471" s="4">
        <v>4061646</v>
      </c>
      <c r="F2471" s="5">
        <v>0</v>
      </c>
      <c r="G2471" s="5">
        <v>0</v>
      </c>
      <c r="H2471" s="5">
        <v>130</v>
      </c>
      <c r="I2471" s="5">
        <v>1220</v>
      </c>
      <c r="J2471" s="5">
        <v>310</v>
      </c>
      <c r="K2471" s="5">
        <v>0</v>
      </c>
      <c r="L2471" s="5">
        <v>1660</v>
      </c>
      <c r="M2471" s="5">
        <v>4643</v>
      </c>
      <c r="N2471" s="5">
        <v>0</v>
      </c>
      <c r="O2471" s="5">
        <v>815</v>
      </c>
      <c r="P2471" s="5">
        <v>50</v>
      </c>
      <c r="Q2471" s="5">
        <v>0</v>
      </c>
      <c r="R2471" s="5">
        <v>0</v>
      </c>
      <c r="S2471" s="5">
        <v>603</v>
      </c>
      <c r="T2471" s="5">
        <v>1015</v>
      </c>
      <c r="U2471" s="5">
        <v>520</v>
      </c>
      <c r="V2471" s="5">
        <v>11</v>
      </c>
      <c r="W2471" s="5">
        <v>3</v>
      </c>
      <c r="X2471" s="5">
        <v>2286</v>
      </c>
      <c r="Y2471" s="5">
        <v>226</v>
      </c>
    </row>
    <row r="2472" spans="1:25" x14ac:dyDescent="0.3">
      <c r="A2472" s="1">
        <v>4061646</v>
      </c>
      <c r="B2472" s="1" t="s">
        <v>4</v>
      </c>
      <c r="C2472" s="2"/>
      <c r="D2472" s="4" t="s">
        <v>110</v>
      </c>
      <c r="E2472" s="4">
        <v>4061646</v>
      </c>
      <c r="F2472" s="5">
        <v>0</v>
      </c>
      <c r="G2472" s="5">
        <v>0</v>
      </c>
      <c r="H2472" s="5">
        <v>89</v>
      </c>
      <c r="I2472" s="5">
        <v>1097</v>
      </c>
      <c r="J2472" s="5">
        <v>474</v>
      </c>
      <c r="K2472" s="5">
        <v>0</v>
      </c>
      <c r="L2472" s="5">
        <v>1660</v>
      </c>
      <c r="M2472" s="5">
        <v>4263</v>
      </c>
      <c r="N2472" s="5">
        <v>0</v>
      </c>
      <c r="O2472" s="5">
        <v>714</v>
      </c>
      <c r="P2472" s="5">
        <v>51</v>
      </c>
      <c r="Q2472" s="5">
        <v>0</v>
      </c>
      <c r="R2472" s="5">
        <v>0</v>
      </c>
      <c r="S2472" s="5">
        <v>600</v>
      </c>
      <c r="T2472" s="5">
        <v>831</v>
      </c>
      <c r="U2472" s="5">
        <v>370</v>
      </c>
      <c r="V2472" s="5">
        <v>7</v>
      </c>
      <c r="W2472" s="5">
        <v>6</v>
      </c>
      <c r="X2472" s="5">
        <v>2577</v>
      </c>
      <c r="Y2472" s="5">
        <v>150</v>
      </c>
    </row>
    <row r="2473" spans="1:25" x14ac:dyDescent="0.3">
      <c r="A2473" s="1">
        <v>4061646</v>
      </c>
      <c r="B2473" s="1" t="s">
        <v>5</v>
      </c>
      <c r="C2473" s="2"/>
      <c r="D2473" s="4" t="s">
        <v>110</v>
      </c>
      <c r="E2473" s="4">
        <v>4061646</v>
      </c>
      <c r="F2473" s="5">
        <v>0</v>
      </c>
      <c r="G2473" s="5">
        <v>0</v>
      </c>
      <c r="H2473" s="5">
        <v>37</v>
      </c>
      <c r="I2473" s="5">
        <v>946</v>
      </c>
      <c r="J2473" s="5">
        <v>535</v>
      </c>
      <c r="K2473" s="5">
        <v>0</v>
      </c>
      <c r="L2473" s="5">
        <v>1517</v>
      </c>
      <c r="M2473" s="5">
        <v>4167</v>
      </c>
      <c r="N2473" s="5">
        <v>0</v>
      </c>
      <c r="O2473" s="5">
        <v>688</v>
      </c>
      <c r="P2473" s="5">
        <v>51</v>
      </c>
      <c r="Q2473" s="5">
        <v>0</v>
      </c>
      <c r="R2473" s="5">
        <v>0</v>
      </c>
      <c r="S2473" s="5">
        <v>375</v>
      </c>
      <c r="T2473" s="5">
        <v>718</v>
      </c>
      <c r="U2473" s="5">
        <v>284</v>
      </c>
      <c r="V2473" s="5">
        <v>7</v>
      </c>
      <c r="W2473" s="5">
        <v>2</v>
      </c>
      <c r="X2473" s="5">
        <v>3099</v>
      </c>
      <c r="Y2473" s="5">
        <v>100</v>
      </c>
    </row>
    <row r="2474" spans="1:25" x14ac:dyDescent="0.3">
      <c r="A2474" s="1">
        <v>4061646</v>
      </c>
      <c r="B2474" s="1" t="s">
        <v>6</v>
      </c>
      <c r="C2474" s="2"/>
      <c r="D2474" s="4" t="s">
        <v>110</v>
      </c>
      <c r="E2474" s="4">
        <v>4061646</v>
      </c>
      <c r="F2474" s="5">
        <v>0</v>
      </c>
      <c r="G2474" s="5">
        <v>0</v>
      </c>
      <c r="H2474" s="5">
        <v>117</v>
      </c>
      <c r="I2474" s="5">
        <v>800</v>
      </c>
      <c r="J2474" s="5">
        <v>446</v>
      </c>
      <c r="K2474" s="5">
        <v>0</v>
      </c>
      <c r="L2474" s="5">
        <v>1363</v>
      </c>
      <c r="M2474" s="5">
        <v>4835</v>
      </c>
      <c r="N2474" s="5">
        <v>0</v>
      </c>
      <c r="O2474" s="5">
        <v>668</v>
      </c>
      <c r="P2474" s="5">
        <v>53</v>
      </c>
      <c r="Q2474" s="5">
        <v>0</v>
      </c>
      <c r="R2474" s="5">
        <v>0</v>
      </c>
      <c r="S2474" s="5">
        <v>436</v>
      </c>
      <c r="T2474" s="5">
        <v>616</v>
      </c>
      <c r="U2474" s="5">
        <v>260</v>
      </c>
      <c r="V2474" s="5">
        <v>10</v>
      </c>
      <c r="W2474" s="5">
        <v>10</v>
      </c>
      <c r="X2474" s="5">
        <v>3038</v>
      </c>
      <c r="Y2474" s="5">
        <v>92</v>
      </c>
    </row>
    <row r="2475" spans="1:25" x14ac:dyDescent="0.3">
      <c r="A2475" s="1">
        <v>4061646</v>
      </c>
      <c r="B2475" s="1" t="s">
        <v>7</v>
      </c>
      <c r="C2475" s="2"/>
      <c r="D2475" s="4" t="s">
        <v>110</v>
      </c>
      <c r="E2475" s="4">
        <v>4061646</v>
      </c>
      <c r="F2475" s="5">
        <v>0</v>
      </c>
      <c r="G2475" s="5">
        <v>0</v>
      </c>
      <c r="H2475" s="5">
        <v>283</v>
      </c>
      <c r="I2475" s="5">
        <v>767</v>
      </c>
      <c r="J2475" s="5">
        <v>1023</v>
      </c>
      <c r="K2475" s="5">
        <v>0</v>
      </c>
      <c r="L2475" s="5">
        <v>2073</v>
      </c>
      <c r="M2475" s="5">
        <v>5564</v>
      </c>
      <c r="N2475" s="5">
        <v>0</v>
      </c>
      <c r="O2475" s="5">
        <v>831</v>
      </c>
      <c r="P2475" s="5">
        <v>123</v>
      </c>
      <c r="Q2475" s="5">
        <v>0</v>
      </c>
      <c r="R2475" s="5">
        <v>0</v>
      </c>
      <c r="S2475" s="5">
        <v>383</v>
      </c>
      <c r="T2475" s="5">
        <v>619</v>
      </c>
      <c r="U2475" s="5">
        <v>268</v>
      </c>
      <c r="V2475" s="5">
        <v>3</v>
      </c>
      <c r="W2475" s="5">
        <v>6</v>
      </c>
      <c r="X2475" s="5">
        <v>2963</v>
      </c>
      <c r="Y2475" s="5">
        <v>104</v>
      </c>
    </row>
    <row r="2476" spans="1:25" x14ac:dyDescent="0.3">
      <c r="A2476" s="1">
        <v>4061646</v>
      </c>
      <c r="B2476" s="1" t="s">
        <v>8</v>
      </c>
      <c r="C2476" s="2"/>
      <c r="D2476" s="4" t="s">
        <v>110</v>
      </c>
      <c r="E2476" s="4">
        <v>4061646</v>
      </c>
      <c r="F2476" s="5">
        <v>0</v>
      </c>
      <c r="G2476" s="5">
        <v>0</v>
      </c>
      <c r="H2476" s="5">
        <v>440</v>
      </c>
      <c r="I2476" s="5">
        <v>792</v>
      </c>
      <c r="J2476" s="5">
        <v>757</v>
      </c>
      <c r="K2476" s="5">
        <v>0</v>
      </c>
      <c r="L2476" s="5">
        <v>1988</v>
      </c>
      <c r="M2476" s="5">
        <v>5099</v>
      </c>
      <c r="N2476" s="5">
        <v>0</v>
      </c>
      <c r="O2476" s="5">
        <v>789</v>
      </c>
      <c r="P2476" s="5">
        <v>63</v>
      </c>
      <c r="Q2476" s="5">
        <v>0</v>
      </c>
      <c r="R2476" s="5">
        <v>0</v>
      </c>
      <c r="S2476" s="5">
        <v>400</v>
      </c>
      <c r="T2476" s="5">
        <v>615</v>
      </c>
      <c r="U2476" s="5">
        <v>275</v>
      </c>
      <c r="V2476" s="5">
        <v>2</v>
      </c>
      <c r="W2476" s="5">
        <v>-18</v>
      </c>
      <c r="X2476" s="5">
        <v>2634</v>
      </c>
      <c r="Y2476" s="5">
        <v>144</v>
      </c>
    </row>
    <row r="2477" spans="1:25" x14ac:dyDescent="0.3">
      <c r="A2477" s="1">
        <v>4061646</v>
      </c>
      <c r="B2477" s="1" t="s">
        <v>9</v>
      </c>
      <c r="C2477" s="2"/>
      <c r="D2477" s="4" t="s">
        <v>110</v>
      </c>
      <c r="E2477" s="4">
        <v>4061646</v>
      </c>
      <c r="F2477" s="5">
        <v>0</v>
      </c>
      <c r="G2477" s="5">
        <v>0</v>
      </c>
      <c r="H2477" s="5">
        <v>52</v>
      </c>
      <c r="I2477" s="5">
        <v>1010</v>
      </c>
      <c r="J2477" s="5">
        <v>444</v>
      </c>
      <c r="K2477" s="5">
        <v>0</v>
      </c>
      <c r="L2477" s="5">
        <v>1506</v>
      </c>
      <c r="M2477" s="5">
        <v>5400</v>
      </c>
      <c r="N2477" s="5">
        <v>0</v>
      </c>
      <c r="O2477" s="5">
        <v>569</v>
      </c>
      <c r="P2477" s="5">
        <v>54</v>
      </c>
      <c r="Q2477" s="5">
        <v>0</v>
      </c>
      <c r="R2477" s="5">
        <v>0</v>
      </c>
      <c r="S2477" s="5">
        <v>443</v>
      </c>
      <c r="T2477" s="5">
        <v>512</v>
      </c>
      <c r="U2477" s="5">
        <v>263</v>
      </c>
      <c r="V2477" s="5">
        <v>2</v>
      </c>
      <c r="W2477" s="5">
        <v>2</v>
      </c>
      <c r="X2477" s="5">
        <v>2286</v>
      </c>
      <c r="Y2477" s="5">
        <v>112</v>
      </c>
    </row>
    <row r="2478" spans="1:25" x14ac:dyDescent="0.3">
      <c r="A2478" s="1">
        <v>4061646</v>
      </c>
      <c r="B2478" s="1" t="s">
        <v>10</v>
      </c>
      <c r="C2478" s="2"/>
      <c r="D2478" s="4" t="s">
        <v>110</v>
      </c>
      <c r="E2478" s="4">
        <v>4061646</v>
      </c>
      <c r="F2478" s="5">
        <v>0</v>
      </c>
      <c r="G2478" s="5">
        <v>0</v>
      </c>
      <c r="H2478" s="5">
        <v>33</v>
      </c>
      <c r="I2478" s="5">
        <v>801</v>
      </c>
      <c r="J2478" s="5">
        <v>349</v>
      </c>
      <c r="K2478" s="5">
        <v>0</v>
      </c>
      <c r="L2478" s="5">
        <v>1183</v>
      </c>
      <c r="M2478" s="5">
        <v>5464</v>
      </c>
      <c r="N2478" s="5">
        <v>0</v>
      </c>
      <c r="O2478" s="5">
        <v>466</v>
      </c>
      <c r="P2478" s="5">
        <v>39</v>
      </c>
      <c r="Q2478" s="5">
        <v>0</v>
      </c>
      <c r="R2478" s="5">
        <v>0</v>
      </c>
      <c r="S2478" s="5">
        <v>493</v>
      </c>
      <c r="T2478" s="5">
        <v>514</v>
      </c>
      <c r="U2478" s="5">
        <v>302</v>
      </c>
      <c r="V2478" s="5">
        <v>12</v>
      </c>
      <c r="W2478" s="5">
        <v>1</v>
      </c>
      <c r="X2478" s="5">
        <v>2387</v>
      </c>
      <c r="Y2478" s="5">
        <v>101</v>
      </c>
    </row>
    <row r="2479" spans="1:25" x14ac:dyDescent="0.3">
      <c r="A2479" s="1">
        <v>4061646</v>
      </c>
      <c r="B2479" s="1" t="s">
        <v>11</v>
      </c>
      <c r="C2479" s="2"/>
      <c r="D2479" s="4" t="s">
        <v>110</v>
      </c>
      <c r="E2479" s="4">
        <v>4061646</v>
      </c>
      <c r="F2479" s="5">
        <v>0</v>
      </c>
      <c r="G2479" s="5">
        <v>0</v>
      </c>
      <c r="H2479" s="5">
        <v>11</v>
      </c>
      <c r="I2479" s="5">
        <v>1098</v>
      </c>
      <c r="J2479" s="5">
        <v>481</v>
      </c>
      <c r="K2479" s="5">
        <v>0</v>
      </c>
      <c r="L2479" s="5">
        <v>1590</v>
      </c>
      <c r="M2479" s="5">
        <v>6585</v>
      </c>
      <c r="N2479" s="5">
        <v>0</v>
      </c>
      <c r="O2479" s="5">
        <v>45</v>
      </c>
      <c r="P2479" s="5">
        <v>6</v>
      </c>
      <c r="Q2479" s="5">
        <v>0</v>
      </c>
      <c r="R2479" s="5">
        <v>0</v>
      </c>
      <c r="S2479" s="5">
        <v>393</v>
      </c>
      <c r="T2479" s="5">
        <v>485</v>
      </c>
      <c r="U2479" s="5">
        <v>249</v>
      </c>
      <c r="V2479" s="5">
        <v>0</v>
      </c>
      <c r="W2479" s="5">
        <v>-2</v>
      </c>
      <c r="X2479" s="5">
        <v>2034</v>
      </c>
      <c r="Y2479" s="5">
        <v>123</v>
      </c>
    </row>
    <row r="2480" spans="1:25" x14ac:dyDescent="0.3">
      <c r="A2480" s="1">
        <v>4061646</v>
      </c>
      <c r="B2480" s="1" t="s">
        <v>12</v>
      </c>
      <c r="C2480" s="2"/>
      <c r="D2480" s="4" t="s">
        <v>110</v>
      </c>
      <c r="E2480" s="4">
        <v>4061646</v>
      </c>
      <c r="F2480" s="5">
        <v>0</v>
      </c>
      <c r="G2480" s="5">
        <v>0</v>
      </c>
      <c r="H2480" s="5">
        <v>571</v>
      </c>
      <c r="I2480" s="5">
        <v>2732</v>
      </c>
      <c r="J2480" s="5">
        <v>47</v>
      </c>
      <c r="K2480" s="5">
        <v>0</v>
      </c>
      <c r="L2480" s="5">
        <v>3349</v>
      </c>
      <c r="M2480" s="5">
        <v>6488</v>
      </c>
      <c r="N2480" s="5">
        <v>3</v>
      </c>
      <c r="O2480" s="5">
        <v>810</v>
      </c>
      <c r="P2480" s="5">
        <v>1</v>
      </c>
      <c r="Q2480" s="5">
        <v>0</v>
      </c>
      <c r="R2480" s="5">
        <v>0</v>
      </c>
      <c r="S2480" s="5">
        <v>349</v>
      </c>
      <c r="T2480" s="5">
        <v>439</v>
      </c>
      <c r="U2480" s="5">
        <v>202</v>
      </c>
      <c r="V2480" s="5">
        <v>0</v>
      </c>
      <c r="W2480" s="5">
        <v>0</v>
      </c>
      <c r="X2480" s="5">
        <v>2328</v>
      </c>
      <c r="Y2480" s="5">
        <v>70</v>
      </c>
    </row>
    <row r="2481" spans="1:25" x14ac:dyDescent="0.3">
      <c r="A2481" s="1">
        <v>4061646</v>
      </c>
      <c r="B2481" s="1" t="s">
        <v>13</v>
      </c>
      <c r="C2481" s="2"/>
      <c r="D2481" s="4" t="s">
        <v>110</v>
      </c>
      <c r="E2481" s="4">
        <v>4061646</v>
      </c>
      <c r="F2481" s="5">
        <v>0</v>
      </c>
      <c r="G2481" s="5">
        <v>0</v>
      </c>
      <c r="H2481" s="5">
        <v>10</v>
      </c>
      <c r="I2481" s="5">
        <v>556</v>
      </c>
      <c r="J2481" s="5">
        <v>120</v>
      </c>
      <c r="K2481" s="5">
        <v>0</v>
      </c>
      <c r="L2481" s="5">
        <v>685</v>
      </c>
      <c r="M2481" s="5">
        <v>5643</v>
      </c>
      <c r="N2481" s="5">
        <v>0</v>
      </c>
      <c r="O2481" s="5">
        <v>712</v>
      </c>
      <c r="P2481" s="5">
        <v>6</v>
      </c>
      <c r="Q2481" s="5">
        <v>0</v>
      </c>
      <c r="R2481" s="5">
        <v>0</v>
      </c>
      <c r="S2481" s="5">
        <v>336</v>
      </c>
      <c r="T2481" s="5">
        <v>503</v>
      </c>
      <c r="U2481" s="5">
        <v>244</v>
      </c>
      <c r="V2481" s="5">
        <v>0</v>
      </c>
      <c r="W2481" s="5">
        <v>-6</v>
      </c>
      <c r="X2481" s="5">
        <v>2390</v>
      </c>
      <c r="Y2481" s="5">
        <v>70</v>
      </c>
    </row>
    <row r="2482" spans="1:25" x14ac:dyDescent="0.3">
      <c r="A2482" s="1">
        <v>4061646</v>
      </c>
      <c r="B2482" s="1" t="s">
        <v>14</v>
      </c>
      <c r="C2482" s="2"/>
      <c r="D2482" s="4" t="s">
        <v>110</v>
      </c>
      <c r="E2482" s="4">
        <v>4061646</v>
      </c>
      <c r="F2482" s="5">
        <v>0</v>
      </c>
      <c r="G2482" s="5">
        <v>0</v>
      </c>
      <c r="H2482" s="5">
        <v>7</v>
      </c>
      <c r="I2482" s="5">
        <v>596</v>
      </c>
      <c r="J2482" s="5">
        <v>83</v>
      </c>
      <c r="K2482" s="5" t="s">
        <v>33</v>
      </c>
      <c r="L2482" s="5">
        <v>685</v>
      </c>
      <c r="M2482" s="5">
        <v>5761</v>
      </c>
      <c r="N2482" s="5">
        <v>0</v>
      </c>
      <c r="O2482" s="5">
        <v>643</v>
      </c>
      <c r="P2482" s="5">
        <v>21</v>
      </c>
      <c r="Q2482" s="5" t="s">
        <v>33</v>
      </c>
      <c r="R2482" s="5" t="s">
        <v>33</v>
      </c>
      <c r="S2482" s="5">
        <v>400</v>
      </c>
      <c r="T2482" s="5">
        <v>560</v>
      </c>
      <c r="U2482" s="5">
        <v>245</v>
      </c>
      <c r="V2482" s="5">
        <v>0</v>
      </c>
      <c r="W2482" s="5">
        <v>0</v>
      </c>
      <c r="X2482" s="5">
        <v>2412</v>
      </c>
      <c r="Y2482" s="5">
        <v>67</v>
      </c>
    </row>
    <row r="2483" spans="1:25" x14ac:dyDescent="0.3">
      <c r="A2483" s="1">
        <v>4061646</v>
      </c>
      <c r="B2483" s="1" t="s">
        <v>15</v>
      </c>
      <c r="C2483" s="2"/>
      <c r="D2483" s="4" t="s">
        <v>110</v>
      </c>
      <c r="E2483" s="4">
        <v>4061646</v>
      </c>
      <c r="F2483" s="5">
        <v>0</v>
      </c>
      <c r="G2483" s="5">
        <v>0</v>
      </c>
      <c r="H2483" s="5">
        <v>1</v>
      </c>
      <c r="I2483" s="5">
        <v>534</v>
      </c>
      <c r="J2483" s="5">
        <v>231</v>
      </c>
      <c r="K2483" s="5" t="s">
        <v>33</v>
      </c>
      <c r="L2483" s="5">
        <v>767</v>
      </c>
      <c r="M2483" s="5">
        <v>5635</v>
      </c>
      <c r="N2483" s="5">
        <v>0</v>
      </c>
      <c r="O2483" s="5">
        <v>396</v>
      </c>
      <c r="P2483" s="5">
        <v>-160</v>
      </c>
      <c r="Q2483" s="5" t="s">
        <v>33</v>
      </c>
      <c r="R2483" s="5" t="s">
        <v>33</v>
      </c>
      <c r="S2483" s="5">
        <v>320</v>
      </c>
      <c r="T2483" s="5">
        <v>485</v>
      </c>
      <c r="U2483" s="5">
        <v>215</v>
      </c>
      <c r="V2483" s="5">
        <v>0</v>
      </c>
      <c r="W2483" s="5">
        <v>0</v>
      </c>
      <c r="X2483" s="5">
        <v>1880</v>
      </c>
      <c r="Y2483" s="5">
        <v>43</v>
      </c>
    </row>
    <row r="2484" spans="1:25" x14ac:dyDescent="0.3">
      <c r="A2484" s="1">
        <v>4061646</v>
      </c>
      <c r="B2484" s="1" t="s">
        <v>16</v>
      </c>
      <c r="C2484" s="2"/>
      <c r="D2484" s="4" t="s">
        <v>110</v>
      </c>
      <c r="E2484" s="4">
        <v>4061646</v>
      </c>
      <c r="F2484" s="5">
        <v>0</v>
      </c>
      <c r="G2484" s="5">
        <v>0</v>
      </c>
      <c r="H2484" s="5">
        <v>8</v>
      </c>
      <c r="I2484" s="5">
        <v>562</v>
      </c>
      <c r="J2484" s="5">
        <v>57</v>
      </c>
      <c r="K2484" s="5" t="s">
        <v>33</v>
      </c>
      <c r="L2484" s="5">
        <v>626</v>
      </c>
      <c r="M2484" s="5">
        <v>5545</v>
      </c>
      <c r="N2484" s="5">
        <v>0</v>
      </c>
      <c r="O2484" s="5">
        <v>430</v>
      </c>
      <c r="P2484" s="5">
        <v>373</v>
      </c>
      <c r="Q2484" s="5" t="s">
        <v>33</v>
      </c>
      <c r="R2484" s="5" t="s">
        <v>33</v>
      </c>
      <c r="S2484" s="5">
        <v>345</v>
      </c>
      <c r="T2484" s="5">
        <v>397</v>
      </c>
      <c r="U2484" s="5">
        <v>213</v>
      </c>
      <c r="V2484" s="5">
        <v>0</v>
      </c>
      <c r="W2484" s="5">
        <v>-5</v>
      </c>
      <c r="X2484" s="5">
        <v>1895</v>
      </c>
      <c r="Y2484" s="5">
        <v>46</v>
      </c>
    </row>
    <row r="2485" spans="1:25" x14ac:dyDescent="0.3">
      <c r="A2485" s="1">
        <v>4061646</v>
      </c>
      <c r="B2485" s="1" t="s">
        <v>17</v>
      </c>
      <c r="C2485" s="2"/>
      <c r="D2485" s="4" t="s">
        <v>110</v>
      </c>
      <c r="E2485" s="4">
        <v>4061646</v>
      </c>
      <c r="F2485" s="5">
        <v>0</v>
      </c>
      <c r="G2485" s="5">
        <v>0</v>
      </c>
      <c r="H2485" s="5">
        <v>51</v>
      </c>
      <c r="I2485" s="5">
        <v>516</v>
      </c>
      <c r="J2485" s="5">
        <v>168</v>
      </c>
      <c r="K2485" s="5" t="s">
        <v>33</v>
      </c>
      <c r="L2485" s="5">
        <v>734</v>
      </c>
      <c r="M2485" s="5">
        <v>5619</v>
      </c>
      <c r="N2485" s="5">
        <v>0</v>
      </c>
      <c r="O2485" s="5">
        <v>297</v>
      </c>
      <c r="P2485" s="5">
        <v>87</v>
      </c>
      <c r="Q2485" s="5" t="s">
        <v>33</v>
      </c>
      <c r="R2485" s="5" t="s">
        <v>33</v>
      </c>
      <c r="S2485" s="5">
        <v>309</v>
      </c>
      <c r="T2485" s="5">
        <v>372</v>
      </c>
      <c r="U2485" s="5">
        <v>187</v>
      </c>
      <c r="V2485" s="5">
        <v>0</v>
      </c>
      <c r="W2485" s="5">
        <v>5</v>
      </c>
      <c r="X2485" s="5">
        <v>1726</v>
      </c>
      <c r="Y2485" s="5">
        <v>63</v>
      </c>
    </row>
    <row r="2486" spans="1:25" x14ac:dyDescent="0.3">
      <c r="A2486" s="1">
        <v>4061646</v>
      </c>
      <c r="B2486" s="1" t="s">
        <v>18</v>
      </c>
      <c r="C2486" s="2"/>
      <c r="D2486" s="4" t="s">
        <v>110</v>
      </c>
      <c r="E2486" s="4">
        <v>4061646</v>
      </c>
      <c r="F2486" s="5">
        <v>0</v>
      </c>
      <c r="G2486" s="5">
        <v>2</v>
      </c>
      <c r="H2486" s="5">
        <v>28</v>
      </c>
      <c r="I2486" s="5">
        <v>510</v>
      </c>
      <c r="J2486" s="5">
        <v>154</v>
      </c>
      <c r="K2486" s="5" t="s">
        <v>33</v>
      </c>
      <c r="L2486" s="5">
        <v>696</v>
      </c>
      <c r="M2486" s="5">
        <v>4950</v>
      </c>
      <c r="N2486" s="5">
        <v>0</v>
      </c>
      <c r="O2486" s="5">
        <v>2</v>
      </c>
      <c r="P2486" s="5">
        <v>98</v>
      </c>
      <c r="Q2486" s="5" t="s">
        <v>33</v>
      </c>
      <c r="R2486" s="5" t="s">
        <v>33</v>
      </c>
      <c r="S2486" s="5">
        <v>290</v>
      </c>
      <c r="T2486" s="5">
        <v>375</v>
      </c>
      <c r="U2486" s="5">
        <v>223</v>
      </c>
      <c r="V2486" s="5">
        <v>0</v>
      </c>
      <c r="W2486" s="5">
        <v>-8</v>
      </c>
      <c r="X2486" s="5">
        <v>1521</v>
      </c>
      <c r="Y2486" s="5">
        <v>62</v>
      </c>
    </row>
    <row r="2487" spans="1:25" x14ac:dyDescent="0.3">
      <c r="A2487" s="1">
        <v>4061646</v>
      </c>
      <c r="B2487" s="1" t="s">
        <v>19</v>
      </c>
      <c r="C2487" s="2"/>
      <c r="D2487" s="4" t="s">
        <v>110</v>
      </c>
      <c r="E2487" s="4">
        <v>4061646</v>
      </c>
      <c r="F2487" s="5">
        <v>0</v>
      </c>
      <c r="G2487" s="5">
        <v>0</v>
      </c>
      <c r="H2487" s="5">
        <v>10</v>
      </c>
      <c r="I2487" s="5">
        <v>366</v>
      </c>
      <c r="J2487" s="5">
        <v>92</v>
      </c>
      <c r="K2487" s="5" t="s">
        <v>33</v>
      </c>
      <c r="L2487" s="5">
        <v>468</v>
      </c>
      <c r="M2487" s="5">
        <v>4959</v>
      </c>
      <c r="N2487" s="5">
        <v>0</v>
      </c>
      <c r="O2487" s="5">
        <v>2</v>
      </c>
      <c r="P2487" s="5">
        <v>10</v>
      </c>
      <c r="Q2487" s="5" t="s">
        <v>33</v>
      </c>
      <c r="R2487" s="5" t="s">
        <v>33</v>
      </c>
      <c r="S2487" s="5">
        <v>280</v>
      </c>
      <c r="T2487" s="5">
        <v>443</v>
      </c>
      <c r="U2487" s="5">
        <v>189</v>
      </c>
      <c r="V2487" s="5">
        <v>0</v>
      </c>
      <c r="W2487" s="5">
        <v>-8</v>
      </c>
      <c r="X2487" s="5">
        <v>1544</v>
      </c>
      <c r="Y2487" s="5">
        <v>37</v>
      </c>
    </row>
    <row r="2488" spans="1:25" x14ac:dyDescent="0.3">
      <c r="A2488" s="1">
        <v>4061646</v>
      </c>
      <c r="B2488" s="1" t="s">
        <v>20</v>
      </c>
      <c r="C2488" s="2"/>
      <c r="D2488" s="4" t="s">
        <v>110</v>
      </c>
      <c r="E2488" s="4">
        <v>4061646</v>
      </c>
      <c r="F2488" s="5">
        <v>0</v>
      </c>
      <c r="G2488" s="5">
        <v>0</v>
      </c>
      <c r="H2488" s="5">
        <v>65</v>
      </c>
      <c r="I2488" s="5">
        <v>365</v>
      </c>
      <c r="J2488" s="5">
        <v>245</v>
      </c>
      <c r="K2488" s="5" t="s">
        <v>33</v>
      </c>
      <c r="L2488" s="5">
        <v>675</v>
      </c>
      <c r="M2488" s="5">
        <v>4819</v>
      </c>
      <c r="N2488" s="5">
        <v>0</v>
      </c>
      <c r="O2488" s="5">
        <v>2</v>
      </c>
      <c r="P2488" s="5">
        <v>9</v>
      </c>
      <c r="Q2488" s="5" t="s">
        <v>33</v>
      </c>
      <c r="R2488" s="5" t="s">
        <v>33</v>
      </c>
      <c r="S2488" s="5">
        <v>309</v>
      </c>
      <c r="T2488" s="5">
        <v>459</v>
      </c>
      <c r="U2488" s="5">
        <v>230</v>
      </c>
      <c r="V2488" s="5">
        <v>0</v>
      </c>
      <c r="W2488" s="5">
        <v>6</v>
      </c>
      <c r="X2488" s="5">
        <v>1337</v>
      </c>
      <c r="Y2488" s="5">
        <v>44</v>
      </c>
    </row>
    <row r="2489" spans="1:25" x14ac:dyDescent="0.3">
      <c r="A2489" s="1">
        <v>4061646</v>
      </c>
      <c r="B2489" s="1" t="s">
        <v>21</v>
      </c>
      <c r="C2489" s="2"/>
      <c r="D2489" s="4" t="s">
        <v>110</v>
      </c>
      <c r="E2489" s="4">
        <v>4061646</v>
      </c>
      <c r="F2489" s="5">
        <v>0</v>
      </c>
      <c r="G2489" s="5">
        <v>0</v>
      </c>
      <c r="H2489" s="5">
        <v>32</v>
      </c>
      <c r="I2489" s="5">
        <v>352</v>
      </c>
      <c r="J2489" s="5">
        <v>107</v>
      </c>
      <c r="K2489" s="5" t="s">
        <v>33</v>
      </c>
      <c r="L2489" s="5">
        <v>489</v>
      </c>
      <c r="M2489" s="5">
        <v>5237</v>
      </c>
      <c r="N2489" s="5">
        <v>0</v>
      </c>
      <c r="O2489" s="5">
        <v>3</v>
      </c>
      <c r="P2489" s="5">
        <v>26</v>
      </c>
      <c r="Q2489" s="5" t="s">
        <v>33</v>
      </c>
      <c r="R2489" s="5" t="s">
        <v>33</v>
      </c>
      <c r="S2489" s="5">
        <v>286</v>
      </c>
      <c r="T2489" s="5">
        <v>408</v>
      </c>
      <c r="U2489" s="5">
        <v>187</v>
      </c>
      <c r="V2489" s="5">
        <v>0</v>
      </c>
      <c r="W2489" s="5">
        <v>12</v>
      </c>
      <c r="X2489" s="5">
        <v>1620</v>
      </c>
      <c r="Y2489" s="5">
        <v>47</v>
      </c>
    </row>
    <row r="2490" spans="1:25" x14ac:dyDescent="0.3">
      <c r="A2490" s="1">
        <v>4061646</v>
      </c>
      <c r="B2490" s="1" t="s">
        <v>22</v>
      </c>
      <c r="C2490" s="2"/>
      <c r="D2490" s="4" t="s">
        <v>110</v>
      </c>
      <c r="E2490" s="4">
        <v>4061646</v>
      </c>
      <c r="F2490" s="5">
        <v>0</v>
      </c>
      <c r="G2490" s="5">
        <v>0</v>
      </c>
      <c r="H2490" s="5">
        <v>35</v>
      </c>
      <c r="I2490" s="5">
        <v>415</v>
      </c>
      <c r="J2490" s="5">
        <v>61</v>
      </c>
      <c r="K2490" s="5" t="s">
        <v>33</v>
      </c>
      <c r="L2490" s="5">
        <v>512</v>
      </c>
      <c r="M2490" s="5">
        <v>5343</v>
      </c>
      <c r="N2490" s="5">
        <v>6</v>
      </c>
      <c r="O2490" s="5">
        <v>-5</v>
      </c>
      <c r="P2490" s="5">
        <v>30</v>
      </c>
      <c r="Q2490" s="5" t="s">
        <v>33</v>
      </c>
      <c r="R2490" s="5" t="s">
        <v>33</v>
      </c>
      <c r="S2490" s="5">
        <v>274</v>
      </c>
      <c r="T2490" s="5">
        <v>270</v>
      </c>
      <c r="U2490" s="5">
        <v>188</v>
      </c>
      <c r="V2490" s="5">
        <v>0</v>
      </c>
      <c r="W2490" s="5">
        <v>13</v>
      </c>
      <c r="X2490" s="5">
        <v>1375</v>
      </c>
      <c r="Y2490" s="5">
        <v>17</v>
      </c>
    </row>
    <row r="2491" spans="1:25" x14ac:dyDescent="0.3">
      <c r="A2491" s="1">
        <v>4061646</v>
      </c>
      <c r="B2491" s="1" t="s">
        <v>23</v>
      </c>
      <c r="C2491" s="2"/>
      <c r="D2491" s="4" t="s">
        <v>110</v>
      </c>
      <c r="E2491" s="4">
        <v>4061646</v>
      </c>
      <c r="F2491" s="5">
        <v>0</v>
      </c>
      <c r="G2491" s="5">
        <v>0</v>
      </c>
      <c r="H2491" s="5">
        <v>369</v>
      </c>
      <c r="I2491" s="5">
        <v>354</v>
      </c>
      <c r="J2491" s="5">
        <v>63</v>
      </c>
      <c r="K2491" s="5" t="s">
        <v>33</v>
      </c>
      <c r="L2491" s="5">
        <v>786</v>
      </c>
      <c r="M2491" s="5">
        <v>6839</v>
      </c>
      <c r="N2491" s="5">
        <v>7</v>
      </c>
      <c r="O2491" s="5">
        <v>-17</v>
      </c>
      <c r="P2491" s="5">
        <v>24</v>
      </c>
      <c r="Q2491" s="5" t="s">
        <v>33</v>
      </c>
      <c r="R2491" s="5" t="s">
        <v>33</v>
      </c>
      <c r="S2491" s="5">
        <v>281</v>
      </c>
      <c r="T2491" s="5">
        <v>328</v>
      </c>
      <c r="U2491" s="5">
        <v>205</v>
      </c>
      <c r="V2491" s="5">
        <v>0</v>
      </c>
      <c r="W2491" s="5">
        <v>19</v>
      </c>
      <c r="X2491" s="5">
        <v>1540</v>
      </c>
      <c r="Y2491" s="5">
        <v>31</v>
      </c>
    </row>
    <row r="2492" spans="1:25" x14ac:dyDescent="0.3">
      <c r="A2492" s="1">
        <v>4061646</v>
      </c>
      <c r="B2492" s="1" t="s">
        <v>24</v>
      </c>
      <c r="C2492" s="2"/>
      <c r="D2492" s="4" t="s">
        <v>110</v>
      </c>
      <c r="E2492" s="4">
        <v>4061646</v>
      </c>
      <c r="F2492" s="5">
        <v>0</v>
      </c>
      <c r="G2492" s="5">
        <v>0</v>
      </c>
      <c r="H2492" s="5">
        <v>97</v>
      </c>
      <c r="I2492" s="5">
        <v>528</v>
      </c>
      <c r="J2492" s="5">
        <v>91</v>
      </c>
      <c r="K2492" s="5" t="s">
        <v>33</v>
      </c>
      <c r="L2492" s="5">
        <v>716</v>
      </c>
      <c r="M2492" s="5">
        <v>6663</v>
      </c>
      <c r="N2492" s="5">
        <v>6</v>
      </c>
      <c r="O2492" s="5">
        <v>-6</v>
      </c>
      <c r="P2492" s="5">
        <v>32</v>
      </c>
      <c r="Q2492" s="5" t="s">
        <v>33</v>
      </c>
      <c r="R2492" s="5" t="s">
        <v>33</v>
      </c>
      <c r="S2492" s="5">
        <v>267</v>
      </c>
      <c r="T2492" s="5">
        <v>263</v>
      </c>
      <c r="U2492" s="5">
        <v>182</v>
      </c>
      <c r="V2492" s="5">
        <v>0</v>
      </c>
      <c r="W2492" s="5">
        <v>12</v>
      </c>
      <c r="X2492" s="5">
        <v>1285</v>
      </c>
      <c r="Y2492" s="5">
        <v>32</v>
      </c>
    </row>
    <row r="2493" spans="1:25" x14ac:dyDescent="0.3">
      <c r="A2493" s="1">
        <v>4061646</v>
      </c>
      <c r="B2493" s="1" t="s">
        <v>25</v>
      </c>
      <c r="C2493" s="2"/>
      <c r="D2493" s="4" t="s">
        <v>110</v>
      </c>
      <c r="E2493" s="4">
        <v>4061646</v>
      </c>
      <c r="F2493" s="5">
        <v>0</v>
      </c>
      <c r="G2493" s="5">
        <v>-7</v>
      </c>
      <c r="H2493" s="5">
        <v>160</v>
      </c>
      <c r="I2493" s="5">
        <v>560</v>
      </c>
      <c r="J2493" s="5">
        <v>146</v>
      </c>
      <c r="K2493" s="5" t="s">
        <v>33</v>
      </c>
      <c r="L2493" s="5">
        <v>859</v>
      </c>
      <c r="M2493" s="5">
        <v>6682</v>
      </c>
      <c r="N2493" s="5">
        <v>6</v>
      </c>
      <c r="O2493" s="5">
        <v>14</v>
      </c>
      <c r="P2493" s="5">
        <v>10</v>
      </c>
      <c r="Q2493" s="5" t="s">
        <v>33</v>
      </c>
      <c r="R2493" s="5" t="s">
        <v>33</v>
      </c>
      <c r="S2493" s="5">
        <v>287</v>
      </c>
      <c r="T2493" s="5">
        <v>235</v>
      </c>
      <c r="U2493" s="5">
        <v>170</v>
      </c>
      <c r="V2493" s="5">
        <v>0</v>
      </c>
      <c r="W2493" s="5">
        <v>22</v>
      </c>
      <c r="X2493" s="5">
        <v>1037</v>
      </c>
      <c r="Y2493" s="5">
        <v>193</v>
      </c>
    </row>
    <row r="2494" spans="1:25" x14ac:dyDescent="0.3">
      <c r="A2494" s="1">
        <v>4061646</v>
      </c>
      <c r="B2494" s="1" t="s">
        <v>26</v>
      </c>
      <c r="C2494" s="2"/>
      <c r="D2494" s="4" t="s">
        <v>110</v>
      </c>
      <c r="E2494" s="4">
        <v>4061646</v>
      </c>
      <c r="F2494" s="5" t="s">
        <v>33</v>
      </c>
      <c r="G2494" s="5" t="s">
        <v>33</v>
      </c>
      <c r="H2494" s="5" t="s">
        <v>33</v>
      </c>
      <c r="I2494" s="5" t="s">
        <v>33</v>
      </c>
      <c r="J2494" s="5" t="s">
        <v>33</v>
      </c>
      <c r="K2494" s="5" t="s">
        <v>33</v>
      </c>
      <c r="L2494" s="5" t="s">
        <v>33</v>
      </c>
      <c r="M2494" s="5" t="s">
        <v>33</v>
      </c>
      <c r="N2494" s="5" t="s">
        <v>33</v>
      </c>
      <c r="O2494" s="5" t="s">
        <v>33</v>
      </c>
      <c r="P2494" s="5" t="s">
        <v>33</v>
      </c>
      <c r="Q2494" s="5" t="s">
        <v>33</v>
      </c>
      <c r="R2494" s="5" t="s">
        <v>33</v>
      </c>
      <c r="S2494" s="5" t="s">
        <v>33</v>
      </c>
      <c r="T2494" s="5" t="s">
        <v>33</v>
      </c>
      <c r="U2494" s="5" t="s">
        <v>33</v>
      </c>
      <c r="V2494" s="5" t="s">
        <v>33</v>
      </c>
      <c r="W2494" s="5" t="s">
        <v>33</v>
      </c>
      <c r="X2494" s="5" t="s">
        <v>33</v>
      </c>
      <c r="Y2494" s="5" t="s">
        <v>33</v>
      </c>
    </row>
    <row r="2495" spans="1:25" x14ac:dyDescent="0.3">
      <c r="A2495" s="1">
        <v>4061646</v>
      </c>
      <c r="B2495" s="1" t="s">
        <v>27</v>
      </c>
      <c r="C2495" s="2"/>
      <c r="D2495" s="4" t="s">
        <v>110</v>
      </c>
      <c r="E2495" s="4">
        <v>4061646</v>
      </c>
      <c r="F2495" s="5" t="s">
        <v>33</v>
      </c>
      <c r="G2495" s="5" t="s">
        <v>33</v>
      </c>
      <c r="H2495" s="5" t="s">
        <v>33</v>
      </c>
      <c r="I2495" s="5" t="s">
        <v>33</v>
      </c>
      <c r="J2495" s="5" t="s">
        <v>33</v>
      </c>
      <c r="K2495" s="5" t="s">
        <v>33</v>
      </c>
      <c r="L2495" s="5" t="s">
        <v>33</v>
      </c>
      <c r="M2495" s="5" t="s">
        <v>33</v>
      </c>
      <c r="N2495" s="5" t="s">
        <v>33</v>
      </c>
      <c r="O2495" s="5" t="s">
        <v>33</v>
      </c>
      <c r="P2495" s="5" t="s">
        <v>33</v>
      </c>
      <c r="Q2495" s="5" t="s">
        <v>33</v>
      </c>
      <c r="R2495" s="5" t="s">
        <v>33</v>
      </c>
      <c r="S2495" s="5" t="s">
        <v>33</v>
      </c>
      <c r="T2495" s="5" t="s">
        <v>33</v>
      </c>
      <c r="U2495" s="5" t="s">
        <v>33</v>
      </c>
      <c r="V2495" s="5" t="s">
        <v>33</v>
      </c>
      <c r="W2495" s="5" t="s">
        <v>33</v>
      </c>
      <c r="X2495" s="5" t="s">
        <v>33</v>
      </c>
      <c r="Y2495" s="5" t="s">
        <v>33</v>
      </c>
    </row>
    <row r="2496" spans="1:25" x14ac:dyDescent="0.3">
      <c r="A2496" s="1">
        <v>4061646</v>
      </c>
      <c r="B2496" s="1" t="s">
        <v>28</v>
      </c>
      <c r="C2496" s="2"/>
      <c r="D2496" s="4" t="s">
        <v>110</v>
      </c>
      <c r="E2496" s="4">
        <v>4061646</v>
      </c>
      <c r="F2496" s="5" t="s">
        <v>33</v>
      </c>
      <c r="G2496" s="5" t="s">
        <v>33</v>
      </c>
      <c r="H2496" s="5" t="s">
        <v>33</v>
      </c>
      <c r="I2496" s="5" t="s">
        <v>33</v>
      </c>
      <c r="J2496" s="5" t="s">
        <v>33</v>
      </c>
      <c r="K2496" s="5" t="s">
        <v>33</v>
      </c>
      <c r="L2496" s="5" t="s">
        <v>33</v>
      </c>
      <c r="M2496" s="5" t="s">
        <v>33</v>
      </c>
      <c r="N2496" s="5" t="s">
        <v>33</v>
      </c>
      <c r="O2496" s="5" t="s">
        <v>33</v>
      </c>
      <c r="P2496" s="5" t="s">
        <v>33</v>
      </c>
      <c r="Q2496" s="5" t="s">
        <v>33</v>
      </c>
      <c r="R2496" s="5" t="s">
        <v>33</v>
      </c>
      <c r="S2496" s="5" t="s">
        <v>33</v>
      </c>
      <c r="T2496" s="5" t="s">
        <v>33</v>
      </c>
      <c r="U2496" s="5" t="s">
        <v>33</v>
      </c>
      <c r="V2496" s="5" t="s">
        <v>33</v>
      </c>
      <c r="W2496" s="5" t="s">
        <v>33</v>
      </c>
      <c r="X2496" s="5" t="s">
        <v>33</v>
      </c>
      <c r="Y2496" s="5" t="s">
        <v>33</v>
      </c>
    </row>
    <row r="2497" spans="1:25" x14ac:dyDescent="0.3">
      <c r="A2497" s="1">
        <v>4061646</v>
      </c>
      <c r="B2497" s="1" t="s">
        <v>29</v>
      </c>
      <c r="C2497" s="2"/>
      <c r="D2497" s="4" t="s">
        <v>110</v>
      </c>
      <c r="E2497" s="4">
        <v>4061646</v>
      </c>
      <c r="F2497" s="5" t="s">
        <v>33</v>
      </c>
      <c r="G2497" s="5" t="s">
        <v>33</v>
      </c>
      <c r="H2497" s="5" t="s">
        <v>33</v>
      </c>
      <c r="I2497" s="5" t="s">
        <v>33</v>
      </c>
      <c r="J2497" s="5" t="s">
        <v>33</v>
      </c>
      <c r="K2497" s="5" t="s">
        <v>33</v>
      </c>
      <c r="L2497" s="5" t="s">
        <v>33</v>
      </c>
      <c r="M2497" s="5" t="s">
        <v>33</v>
      </c>
      <c r="N2497" s="5" t="s">
        <v>33</v>
      </c>
      <c r="O2497" s="5" t="s">
        <v>33</v>
      </c>
      <c r="P2497" s="5" t="s">
        <v>33</v>
      </c>
      <c r="Q2497" s="5" t="s">
        <v>33</v>
      </c>
      <c r="R2497" s="5" t="s">
        <v>33</v>
      </c>
      <c r="S2497" s="5" t="s">
        <v>33</v>
      </c>
      <c r="T2497" s="5" t="s">
        <v>33</v>
      </c>
      <c r="U2497" s="5" t="s">
        <v>33</v>
      </c>
      <c r="V2497" s="5" t="s">
        <v>33</v>
      </c>
      <c r="W2497" s="5" t="s">
        <v>33</v>
      </c>
      <c r="X2497" s="5" t="s">
        <v>33</v>
      </c>
      <c r="Y2497" s="5" t="s">
        <v>33</v>
      </c>
    </row>
    <row r="2498" spans="1:25" x14ac:dyDescent="0.3">
      <c r="A2498" s="1">
        <v>4061646</v>
      </c>
      <c r="B2498" s="1" t="s">
        <v>30</v>
      </c>
      <c r="C2498" s="2"/>
      <c r="D2498" s="4" t="s">
        <v>110</v>
      </c>
      <c r="E2498" s="4">
        <v>4061646</v>
      </c>
      <c r="F2498" s="5" t="s">
        <v>33</v>
      </c>
      <c r="G2498" s="5" t="s">
        <v>33</v>
      </c>
      <c r="H2498" s="5" t="s">
        <v>33</v>
      </c>
      <c r="I2498" s="5" t="s">
        <v>33</v>
      </c>
      <c r="J2498" s="5" t="s">
        <v>33</v>
      </c>
      <c r="K2498" s="5" t="s">
        <v>33</v>
      </c>
      <c r="L2498" s="5" t="s">
        <v>33</v>
      </c>
      <c r="M2498" s="5" t="s">
        <v>33</v>
      </c>
      <c r="N2498" s="5" t="s">
        <v>33</v>
      </c>
      <c r="O2498" s="5" t="s">
        <v>33</v>
      </c>
      <c r="P2498" s="5" t="s">
        <v>33</v>
      </c>
      <c r="Q2498" s="5" t="s">
        <v>33</v>
      </c>
      <c r="R2498" s="5" t="s">
        <v>33</v>
      </c>
      <c r="S2498" s="5" t="s">
        <v>33</v>
      </c>
      <c r="T2498" s="5" t="s">
        <v>33</v>
      </c>
      <c r="U2498" s="5" t="s">
        <v>33</v>
      </c>
      <c r="V2498" s="5" t="s">
        <v>33</v>
      </c>
      <c r="W2498" s="5" t="s">
        <v>33</v>
      </c>
      <c r="X2498" s="5" t="s">
        <v>33</v>
      </c>
      <c r="Y2498" s="5" t="s">
        <v>33</v>
      </c>
    </row>
    <row r="2499" spans="1:25" x14ac:dyDescent="0.3">
      <c r="A2499" s="1">
        <v>4061646</v>
      </c>
      <c r="B2499" s="1" t="s">
        <v>31</v>
      </c>
      <c r="C2499" s="2"/>
      <c r="D2499" s="4" t="s">
        <v>110</v>
      </c>
      <c r="E2499" s="4">
        <v>4061646</v>
      </c>
      <c r="F2499" s="5" t="s">
        <v>33</v>
      </c>
      <c r="G2499" s="5" t="s">
        <v>33</v>
      </c>
      <c r="H2499" s="5" t="s">
        <v>33</v>
      </c>
      <c r="I2499" s="5" t="s">
        <v>33</v>
      </c>
      <c r="J2499" s="5" t="s">
        <v>33</v>
      </c>
      <c r="K2499" s="5" t="s">
        <v>33</v>
      </c>
      <c r="L2499" s="5" t="s">
        <v>33</v>
      </c>
      <c r="M2499" s="5" t="s">
        <v>33</v>
      </c>
      <c r="N2499" s="5" t="s">
        <v>33</v>
      </c>
      <c r="O2499" s="5" t="s">
        <v>33</v>
      </c>
      <c r="P2499" s="5" t="s">
        <v>33</v>
      </c>
      <c r="Q2499" s="5" t="s">
        <v>33</v>
      </c>
      <c r="R2499" s="5" t="s">
        <v>33</v>
      </c>
      <c r="S2499" s="5" t="s">
        <v>33</v>
      </c>
      <c r="T2499" s="5" t="s">
        <v>33</v>
      </c>
      <c r="U2499" s="5" t="s">
        <v>33</v>
      </c>
      <c r="V2499" s="5" t="s">
        <v>33</v>
      </c>
      <c r="W2499" s="5" t="s">
        <v>33</v>
      </c>
      <c r="X2499" s="5" t="s">
        <v>33</v>
      </c>
      <c r="Y2499" s="5" t="s">
        <v>33</v>
      </c>
    </row>
    <row r="2500" spans="1:25" x14ac:dyDescent="0.3">
      <c r="A2500" s="1">
        <v>4061671</v>
      </c>
      <c r="B2500" s="1" t="s">
        <v>0</v>
      </c>
      <c r="C2500" s="2"/>
      <c r="D2500" s="4" t="s">
        <v>111</v>
      </c>
      <c r="E2500" s="4">
        <v>4061671</v>
      </c>
      <c r="F2500" s="5" t="s">
        <v>33</v>
      </c>
      <c r="G2500" s="5" t="s">
        <v>33</v>
      </c>
      <c r="H2500" s="5" t="s">
        <v>33</v>
      </c>
      <c r="I2500" s="5" t="s">
        <v>33</v>
      </c>
      <c r="J2500" s="5" t="s">
        <v>33</v>
      </c>
      <c r="K2500" s="5" t="s">
        <v>33</v>
      </c>
      <c r="L2500" s="5" t="s">
        <v>33</v>
      </c>
      <c r="M2500" s="5" t="s">
        <v>33</v>
      </c>
      <c r="N2500" s="5" t="s">
        <v>33</v>
      </c>
      <c r="O2500" s="5" t="s">
        <v>33</v>
      </c>
      <c r="P2500" s="5" t="s">
        <v>33</v>
      </c>
      <c r="Q2500" s="5" t="s">
        <v>33</v>
      </c>
      <c r="R2500" s="5" t="s">
        <v>33</v>
      </c>
      <c r="S2500" s="5" t="s">
        <v>33</v>
      </c>
      <c r="T2500" s="5" t="s">
        <v>33</v>
      </c>
      <c r="U2500" s="5" t="s">
        <v>33</v>
      </c>
      <c r="V2500" s="5" t="s">
        <v>33</v>
      </c>
      <c r="W2500" s="5" t="s">
        <v>33</v>
      </c>
      <c r="X2500" s="5" t="s">
        <v>33</v>
      </c>
      <c r="Y2500" s="5" t="s">
        <v>33</v>
      </c>
    </row>
    <row r="2501" spans="1:25" x14ac:dyDescent="0.3">
      <c r="A2501" s="1">
        <v>4061671</v>
      </c>
      <c r="B2501" s="1" t="s">
        <v>1</v>
      </c>
      <c r="C2501" s="2"/>
      <c r="D2501" s="4" t="s">
        <v>111</v>
      </c>
      <c r="E2501" s="4">
        <v>4061671</v>
      </c>
      <c r="F2501" s="5">
        <v>0</v>
      </c>
      <c r="G2501" s="5">
        <v>0</v>
      </c>
      <c r="H2501" s="5">
        <v>0</v>
      </c>
      <c r="I2501" s="5">
        <v>3122</v>
      </c>
      <c r="J2501" s="5">
        <v>59</v>
      </c>
      <c r="K2501" s="5">
        <v>0</v>
      </c>
      <c r="L2501" s="5">
        <v>3181</v>
      </c>
      <c r="M2501" s="5">
        <v>1104</v>
      </c>
      <c r="N2501" s="5">
        <v>0</v>
      </c>
      <c r="O2501" s="5">
        <v>3420</v>
      </c>
      <c r="P2501" s="5">
        <v>0</v>
      </c>
      <c r="Q2501" s="5">
        <v>0</v>
      </c>
      <c r="R2501" s="5">
        <v>0</v>
      </c>
      <c r="S2501" s="5">
        <v>705</v>
      </c>
      <c r="T2501" s="5">
        <v>1093</v>
      </c>
      <c r="U2501" s="5">
        <v>168</v>
      </c>
      <c r="V2501" s="5">
        <v>2622</v>
      </c>
      <c r="W2501" s="5">
        <v>18</v>
      </c>
      <c r="X2501" s="5">
        <v>2918</v>
      </c>
      <c r="Y2501" s="5">
        <v>1</v>
      </c>
    </row>
    <row r="2502" spans="1:25" x14ac:dyDescent="0.3">
      <c r="A2502" s="1">
        <v>4061671</v>
      </c>
      <c r="B2502" s="1" t="s">
        <v>2</v>
      </c>
      <c r="C2502" s="2"/>
      <c r="D2502" s="4" t="s">
        <v>111</v>
      </c>
      <c r="E2502" s="4">
        <v>4061671</v>
      </c>
      <c r="F2502" s="5">
        <v>0</v>
      </c>
      <c r="G2502" s="5">
        <v>0</v>
      </c>
      <c r="H2502" s="5">
        <v>0</v>
      </c>
      <c r="I2502" s="5">
        <v>2274</v>
      </c>
      <c r="J2502" s="5">
        <v>574</v>
      </c>
      <c r="K2502" s="5">
        <v>0</v>
      </c>
      <c r="L2502" s="5">
        <v>2847</v>
      </c>
      <c r="M2502" s="5">
        <v>2570</v>
      </c>
      <c r="N2502" s="5">
        <v>0</v>
      </c>
      <c r="O2502" s="5">
        <v>3145</v>
      </c>
      <c r="P2502" s="5">
        <v>0</v>
      </c>
      <c r="Q2502" s="5">
        <v>0</v>
      </c>
      <c r="R2502" s="5">
        <v>0</v>
      </c>
      <c r="S2502" s="5">
        <v>698</v>
      </c>
      <c r="T2502" s="5">
        <v>1645</v>
      </c>
      <c r="U2502" s="5">
        <v>176</v>
      </c>
      <c r="V2502" s="5">
        <v>2373</v>
      </c>
      <c r="W2502" s="5">
        <v>59</v>
      </c>
      <c r="X2502" s="5">
        <v>3376</v>
      </c>
      <c r="Y2502" s="5">
        <v>0</v>
      </c>
    </row>
    <row r="2503" spans="1:25" x14ac:dyDescent="0.3">
      <c r="A2503" s="1">
        <v>4061671</v>
      </c>
      <c r="B2503" s="1" t="s">
        <v>3</v>
      </c>
      <c r="C2503" s="2"/>
      <c r="D2503" s="4" t="s">
        <v>111</v>
      </c>
      <c r="E2503" s="4">
        <v>4061671</v>
      </c>
      <c r="F2503" s="5">
        <v>0</v>
      </c>
      <c r="G2503" s="5">
        <v>0</v>
      </c>
      <c r="H2503" s="5">
        <v>0</v>
      </c>
      <c r="I2503" s="5">
        <v>2705</v>
      </c>
      <c r="J2503" s="5">
        <v>41</v>
      </c>
      <c r="K2503" s="5">
        <v>0</v>
      </c>
      <c r="L2503" s="5">
        <v>2745</v>
      </c>
      <c r="M2503" s="5">
        <v>9027</v>
      </c>
      <c r="N2503" s="5">
        <v>2</v>
      </c>
      <c r="O2503" s="5">
        <v>3025</v>
      </c>
      <c r="P2503" s="5">
        <v>0</v>
      </c>
      <c r="Q2503" s="5">
        <v>0</v>
      </c>
      <c r="R2503" s="5">
        <v>0</v>
      </c>
      <c r="S2503" s="5">
        <v>837</v>
      </c>
      <c r="T2503" s="5">
        <v>1553</v>
      </c>
      <c r="U2503" s="5">
        <v>367</v>
      </c>
      <c r="V2503" s="5">
        <v>2700</v>
      </c>
      <c r="W2503" s="5">
        <v>25</v>
      </c>
      <c r="X2503" s="5">
        <v>3409</v>
      </c>
      <c r="Y2503" s="5">
        <v>5</v>
      </c>
    </row>
    <row r="2504" spans="1:25" x14ac:dyDescent="0.3">
      <c r="A2504" s="1">
        <v>4061671</v>
      </c>
      <c r="B2504" s="1" t="s">
        <v>4</v>
      </c>
      <c r="C2504" s="2"/>
      <c r="D2504" s="4" t="s">
        <v>111</v>
      </c>
      <c r="E2504" s="4">
        <v>4061671</v>
      </c>
      <c r="F2504" s="5">
        <v>0</v>
      </c>
      <c r="G2504" s="5">
        <v>0</v>
      </c>
      <c r="H2504" s="5">
        <v>0</v>
      </c>
      <c r="I2504" s="5">
        <v>4877</v>
      </c>
      <c r="J2504" s="5">
        <v>44</v>
      </c>
      <c r="K2504" s="5">
        <v>0</v>
      </c>
      <c r="L2504" s="5">
        <v>4921</v>
      </c>
      <c r="M2504" s="5">
        <v>12513</v>
      </c>
      <c r="N2504" s="5">
        <v>0</v>
      </c>
      <c r="O2504" s="5">
        <v>2733</v>
      </c>
      <c r="P2504" s="5">
        <v>0</v>
      </c>
      <c r="Q2504" s="5">
        <v>0</v>
      </c>
      <c r="R2504" s="5">
        <v>0</v>
      </c>
      <c r="S2504" s="5">
        <v>751</v>
      </c>
      <c r="T2504" s="5">
        <v>3288</v>
      </c>
      <c r="U2504" s="5">
        <v>366</v>
      </c>
      <c r="V2504" s="5">
        <v>2371</v>
      </c>
      <c r="W2504" s="5">
        <v>15</v>
      </c>
      <c r="X2504" s="5">
        <v>3860</v>
      </c>
      <c r="Y2504" s="5">
        <v>5</v>
      </c>
    </row>
    <row r="2505" spans="1:25" x14ac:dyDescent="0.3">
      <c r="A2505" s="1">
        <v>4061671</v>
      </c>
      <c r="B2505" s="1" t="s">
        <v>5</v>
      </c>
      <c r="C2505" s="2"/>
      <c r="D2505" s="4" t="s">
        <v>111</v>
      </c>
      <c r="E2505" s="4">
        <v>4061671</v>
      </c>
      <c r="F2505" s="5">
        <v>0</v>
      </c>
      <c r="G2505" s="5">
        <v>0</v>
      </c>
      <c r="H2505" s="5">
        <v>0</v>
      </c>
      <c r="I2505" s="5">
        <v>3082</v>
      </c>
      <c r="J2505" s="5">
        <v>-531</v>
      </c>
      <c r="K2505" s="5">
        <v>0</v>
      </c>
      <c r="L2505" s="5">
        <v>2551</v>
      </c>
      <c r="M2505" s="5">
        <v>11701</v>
      </c>
      <c r="N2505" s="5">
        <v>0</v>
      </c>
      <c r="O2505" s="5">
        <v>2409</v>
      </c>
      <c r="P2505" s="5">
        <v>0</v>
      </c>
      <c r="Q2505" s="5">
        <v>0</v>
      </c>
      <c r="R2505" s="5">
        <v>0</v>
      </c>
      <c r="S2505" s="5">
        <v>724</v>
      </c>
      <c r="T2505" s="5">
        <v>777</v>
      </c>
      <c r="U2505" s="5">
        <v>428</v>
      </c>
      <c r="V2505" s="5">
        <v>928</v>
      </c>
      <c r="W2505" s="5">
        <v>44</v>
      </c>
      <c r="X2505" s="5">
        <v>3277</v>
      </c>
      <c r="Y2505" s="5">
        <v>11</v>
      </c>
    </row>
    <row r="2506" spans="1:25" x14ac:dyDescent="0.3">
      <c r="A2506" s="1">
        <v>4061671</v>
      </c>
      <c r="B2506" s="1" t="s">
        <v>6</v>
      </c>
      <c r="C2506" s="2"/>
      <c r="D2506" s="4" t="s">
        <v>111</v>
      </c>
      <c r="E2506" s="4">
        <v>4061671</v>
      </c>
      <c r="F2506" s="5">
        <v>0</v>
      </c>
      <c r="G2506" s="5">
        <v>0</v>
      </c>
      <c r="H2506" s="5">
        <v>0</v>
      </c>
      <c r="I2506" s="5">
        <v>3587</v>
      </c>
      <c r="J2506" s="5">
        <v>548</v>
      </c>
      <c r="K2506" s="5">
        <v>0</v>
      </c>
      <c r="L2506" s="5">
        <v>4134</v>
      </c>
      <c r="M2506" s="5">
        <v>9101</v>
      </c>
      <c r="N2506" s="5">
        <v>0</v>
      </c>
      <c r="O2506" s="5">
        <v>2265</v>
      </c>
      <c r="P2506" s="5">
        <v>0</v>
      </c>
      <c r="Q2506" s="5">
        <v>0</v>
      </c>
      <c r="R2506" s="5">
        <v>0</v>
      </c>
      <c r="S2506" s="5">
        <v>993</v>
      </c>
      <c r="T2506" s="5">
        <v>615</v>
      </c>
      <c r="U2506" s="5">
        <v>307</v>
      </c>
      <c r="V2506" s="5">
        <v>863</v>
      </c>
      <c r="W2506" s="5">
        <v>36</v>
      </c>
      <c r="X2506" s="5">
        <v>3562</v>
      </c>
      <c r="Y2506" s="5">
        <v>0</v>
      </c>
    </row>
    <row r="2507" spans="1:25" x14ac:dyDescent="0.3">
      <c r="A2507" s="1">
        <v>4061671</v>
      </c>
      <c r="B2507" s="1" t="s">
        <v>7</v>
      </c>
      <c r="C2507" s="2"/>
      <c r="D2507" s="4" t="s">
        <v>111</v>
      </c>
      <c r="E2507" s="4">
        <v>4061671</v>
      </c>
      <c r="F2507" s="5">
        <v>0</v>
      </c>
      <c r="G2507" s="5">
        <v>0</v>
      </c>
      <c r="H2507" s="5">
        <v>0</v>
      </c>
      <c r="I2507" s="5">
        <v>2366</v>
      </c>
      <c r="J2507" s="5">
        <v>11</v>
      </c>
      <c r="K2507" s="5">
        <v>0</v>
      </c>
      <c r="L2507" s="5">
        <v>2376</v>
      </c>
      <c r="M2507" s="5">
        <v>8022</v>
      </c>
      <c r="N2507" s="5">
        <v>1</v>
      </c>
      <c r="O2507" s="5">
        <v>1901</v>
      </c>
      <c r="P2507" s="5">
        <v>1</v>
      </c>
      <c r="Q2507" s="5">
        <v>0</v>
      </c>
      <c r="R2507" s="5">
        <v>0</v>
      </c>
      <c r="S2507" s="5">
        <v>756</v>
      </c>
      <c r="T2507" s="5">
        <v>723</v>
      </c>
      <c r="U2507" s="5">
        <v>227</v>
      </c>
      <c r="V2507" s="5">
        <v>306</v>
      </c>
      <c r="W2507" s="5">
        <v>29</v>
      </c>
      <c r="X2507" s="5">
        <v>2408</v>
      </c>
      <c r="Y2507" s="5">
        <v>6</v>
      </c>
    </row>
    <row r="2508" spans="1:25" x14ac:dyDescent="0.3">
      <c r="A2508" s="1">
        <v>4061671</v>
      </c>
      <c r="B2508" s="1" t="s">
        <v>8</v>
      </c>
      <c r="C2508" s="2"/>
      <c r="D2508" s="4" t="s">
        <v>111</v>
      </c>
      <c r="E2508" s="4">
        <v>4061671</v>
      </c>
      <c r="F2508" s="5">
        <v>0</v>
      </c>
      <c r="G2508" s="5">
        <v>0</v>
      </c>
      <c r="H2508" s="5">
        <v>0</v>
      </c>
      <c r="I2508" s="5">
        <v>2125</v>
      </c>
      <c r="J2508" s="5">
        <v>0</v>
      </c>
      <c r="K2508" s="5">
        <v>0</v>
      </c>
      <c r="L2508" s="5">
        <v>2125</v>
      </c>
      <c r="M2508" s="5">
        <v>8775</v>
      </c>
      <c r="N2508" s="5">
        <v>47</v>
      </c>
      <c r="O2508" s="5">
        <v>1683</v>
      </c>
      <c r="P2508" s="5">
        <v>11</v>
      </c>
      <c r="Q2508" s="5">
        <v>0</v>
      </c>
      <c r="R2508" s="5">
        <v>0</v>
      </c>
      <c r="S2508" s="5">
        <v>1062</v>
      </c>
      <c r="T2508" s="5">
        <v>699</v>
      </c>
      <c r="U2508" s="5">
        <v>392</v>
      </c>
      <c r="V2508" s="5">
        <v>574</v>
      </c>
      <c r="W2508" s="5">
        <v>21</v>
      </c>
      <c r="X2508" s="5">
        <v>2067</v>
      </c>
      <c r="Y2508" s="5">
        <v>7</v>
      </c>
    </row>
    <row r="2509" spans="1:25" x14ac:dyDescent="0.3">
      <c r="A2509" s="1">
        <v>4061671</v>
      </c>
      <c r="B2509" s="1" t="s">
        <v>9</v>
      </c>
      <c r="C2509" s="2"/>
      <c r="D2509" s="4" t="s">
        <v>111</v>
      </c>
      <c r="E2509" s="4">
        <v>4061671</v>
      </c>
      <c r="F2509" s="5">
        <v>0</v>
      </c>
      <c r="G2509" s="5">
        <v>0</v>
      </c>
      <c r="H2509" s="5">
        <v>0</v>
      </c>
      <c r="I2509" s="5">
        <v>1997</v>
      </c>
      <c r="J2509" s="5">
        <v>0</v>
      </c>
      <c r="K2509" s="5">
        <v>0</v>
      </c>
      <c r="L2509" s="5">
        <v>1997</v>
      </c>
      <c r="M2509" s="5">
        <v>10198</v>
      </c>
      <c r="N2509" s="5">
        <v>1</v>
      </c>
      <c r="O2509" s="5">
        <v>1686</v>
      </c>
      <c r="P2509" s="5">
        <v>3</v>
      </c>
      <c r="Q2509" s="5">
        <v>0</v>
      </c>
      <c r="R2509" s="5">
        <v>0</v>
      </c>
      <c r="S2509" s="5">
        <v>959</v>
      </c>
      <c r="T2509" s="5">
        <v>641</v>
      </c>
      <c r="U2509" s="5">
        <v>489</v>
      </c>
      <c r="V2509" s="5">
        <v>106</v>
      </c>
      <c r="W2509" s="5">
        <v>0</v>
      </c>
      <c r="X2509" s="5">
        <v>1896</v>
      </c>
      <c r="Y2509" s="5">
        <v>8</v>
      </c>
    </row>
    <row r="2510" spans="1:25" x14ac:dyDescent="0.3">
      <c r="A2510" s="1">
        <v>4061671</v>
      </c>
      <c r="B2510" s="1" t="s">
        <v>10</v>
      </c>
      <c r="C2510" s="2"/>
      <c r="D2510" s="4" t="s">
        <v>111</v>
      </c>
      <c r="E2510" s="4">
        <v>4061671</v>
      </c>
      <c r="F2510" s="5">
        <v>0</v>
      </c>
      <c r="G2510" s="5">
        <v>0</v>
      </c>
      <c r="H2510" s="5">
        <v>0</v>
      </c>
      <c r="I2510" s="5">
        <v>2627</v>
      </c>
      <c r="J2510" s="5">
        <v>0</v>
      </c>
      <c r="K2510" s="5">
        <v>0</v>
      </c>
      <c r="L2510" s="5">
        <v>2627</v>
      </c>
      <c r="M2510" s="5">
        <v>13038</v>
      </c>
      <c r="N2510" s="5">
        <v>0</v>
      </c>
      <c r="O2510" s="5">
        <v>1233</v>
      </c>
      <c r="P2510" s="5">
        <v>42</v>
      </c>
      <c r="Q2510" s="5">
        <v>0</v>
      </c>
      <c r="R2510" s="5">
        <v>0</v>
      </c>
      <c r="S2510" s="5">
        <v>1009</v>
      </c>
      <c r="T2510" s="5">
        <v>226</v>
      </c>
      <c r="U2510" s="5">
        <v>603</v>
      </c>
      <c r="V2510" s="5">
        <v>397</v>
      </c>
      <c r="W2510" s="5">
        <v>0</v>
      </c>
      <c r="X2510" s="5">
        <v>1705</v>
      </c>
      <c r="Y2510" s="5">
        <v>7</v>
      </c>
    </row>
    <row r="2511" spans="1:25" x14ac:dyDescent="0.3">
      <c r="A2511" s="1">
        <v>4061671</v>
      </c>
      <c r="B2511" s="1" t="s">
        <v>11</v>
      </c>
      <c r="C2511" s="2"/>
      <c r="D2511" s="4" t="s">
        <v>111</v>
      </c>
      <c r="E2511" s="4">
        <v>4061671</v>
      </c>
      <c r="F2511" s="5">
        <v>0</v>
      </c>
      <c r="G2511" s="5">
        <v>0</v>
      </c>
      <c r="H2511" s="5">
        <v>0</v>
      </c>
      <c r="I2511" s="5">
        <v>2157</v>
      </c>
      <c r="J2511" s="5">
        <v>34</v>
      </c>
      <c r="K2511" s="5">
        <v>0</v>
      </c>
      <c r="L2511" s="5">
        <v>2191</v>
      </c>
      <c r="M2511" s="5">
        <v>15695</v>
      </c>
      <c r="N2511" s="5">
        <v>0</v>
      </c>
      <c r="O2511" s="5">
        <v>899</v>
      </c>
      <c r="P2511" s="5">
        <v>-2</v>
      </c>
      <c r="Q2511" s="5">
        <v>0</v>
      </c>
      <c r="R2511" s="5">
        <v>0</v>
      </c>
      <c r="S2511" s="5">
        <v>979</v>
      </c>
      <c r="T2511" s="5">
        <v>588</v>
      </c>
      <c r="U2511" s="5">
        <v>472</v>
      </c>
      <c r="V2511" s="5">
        <v>201</v>
      </c>
      <c r="W2511" s="5">
        <v>0</v>
      </c>
      <c r="X2511" s="5">
        <v>1292</v>
      </c>
      <c r="Y2511" s="5">
        <v>11</v>
      </c>
    </row>
    <row r="2512" spans="1:25" x14ac:dyDescent="0.3">
      <c r="A2512" s="1">
        <v>4061671</v>
      </c>
      <c r="B2512" s="1" t="s">
        <v>12</v>
      </c>
      <c r="C2512" s="2"/>
      <c r="D2512" s="4" t="s">
        <v>111</v>
      </c>
      <c r="E2512" s="4">
        <v>4061671</v>
      </c>
      <c r="F2512" s="5">
        <v>0</v>
      </c>
      <c r="G2512" s="5">
        <v>0</v>
      </c>
      <c r="H2512" s="5">
        <v>0</v>
      </c>
      <c r="I2512" s="5">
        <v>2127</v>
      </c>
      <c r="J2512" s="5">
        <v>44</v>
      </c>
      <c r="K2512" s="5">
        <v>0</v>
      </c>
      <c r="L2512" s="5">
        <v>2171</v>
      </c>
      <c r="M2512" s="5">
        <v>14594</v>
      </c>
      <c r="N2512" s="5">
        <v>0</v>
      </c>
      <c r="O2512" s="5">
        <v>764</v>
      </c>
      <c r="P2512" s="5">
        <v>6</v>
      </c>
      <c r="Q2512" s="5">
        <v>0</v>
      </c>
      <c r="R2512" s="5">
        <v>0</v>
      </c>
      <c r="S2512" s="5">
        <v>944</v>
      </c>
      <c r="T2512" s="5">
        <v>28</v>
      </c>
      <c r="U2512" s="5">
        <v>455</v>
      </c>
      <c r="V2512" s="5">
        <v>41</v>
      </c>
      <c r="W2512" s="5">
        <v>0</v>
      </c>
      <c r="X2512" s="5">
        <v>1465</v>
      </c>
      <c r="Y2512" s="5">
        <v>8</v>
      </c>
    </row>
    <row r="2513" spans="1:25" x14ac:dyDescent="0.3">
      <c r="A2513" s="1">
        <v>4061671</v>
      </c>
      <c r="B2513" s="1" t="s">
        <v>13</v>
      </c>
      <c r="C2513" s="2"/>
      <c r="D2513" s="4" t="s">
        <v>111</v>
      </c>
      <c r="E2513" s="4">
        <v>4061671</v>
      </c>
      <c r="F2513" s="5">
        <v>0</v>
      </c>
      <c r="G2513" s="5">
        <v>0</v>
      </c>
      <c r="H2513" s="5">
        <v>0</v>
      </c>
      <c r="I2513" s="5">
        <v>42250</v>
      </c>
      <c r="J2513" s="5">
        <v>3317</v>
      </c>
      <c r="K2513" s="5">
        <v>0</v>
      </c>
      <c r="L2513" s="5">
        <v>45567</v>
      </c>
      <c r="M2513" s="5">
        <v>14367</v>
      </c>
      <c r="N2513" s="5">
        <v>0</v>
      </c>
      <c r="O2513" s="5">
        <v>550</v>
      </c>
      <c r="P2513" s="5">
        <v>-10</v>
      </c>
      <c r="Q2513" s="5">
        <v>0</v>
      </c>
      <c r="R2513" s="5">
        <v>0</v>
      </c>
      <c r="S2513" s="5">
        <v>1150</v>
      </c>
      <c r="T2513" s="5">
        <v>560</v>
      </c>
      <c r="U2513" s="5">
        <v>283</v>
      </c>
      <c r="V2513" s="5">
        <v>197</v>
      </c>
      <c r="W2513" s="5">
        <v>0</v>
      </c>
      <c r="X2513" s="5">
        <v>1547</v>
      </c>
      <c r="Y2513" s="5">
        <v>23</v>
      </c>
    </row>
    <row r="2514" spans="1:25" x14ac:dyDescent="0.3">
      <c r="A2514" s="1">
        <v>4061671</v>
      </c>
      <c r="B2514" s="1" t="s">
        <v>14</v>
      </c>
      <c r="C2514" s="2"/>
      <c r="D2514" s="4" t="s">
        <v>111</v>
      </c>
      <c r="E2514" s="4">
        <v>4061671</v>
      </c>
      <c r="F2514" s="5">
        <v>0</v>
      </c>
      <c r="G2514" s="5">
        <v>0</v>
      </c>
      <c r="H2514" s="5">
        <v>0</v>
      </c>
      <c r="I2514" s="5">
        <v>2517</v>
      </c>
      <c r="J2514" s="5">
        <v>24</v>
      </c>
      <c r="K2514" s="5" t="s">
        <v>33</v>
      </c>
      <c r="L2514" s="5">
        <v>2540</v>
      </c>
      <c r="M2514" s="5">
        <v>11422</v>
      </c>
      <c r="N2514" s="5">
        <v>0</v>
      </c>
      <c r="O2514" s="5">
        <v>-999</v>
      </c>
      <c r="P2514" s="5">
        <v>3</v>
      </c>
      <c r="Q2514" s="5" t="s">
        <v>33</v>
      </c>
      <c r="R2514" s="5" t="s">
        <v>33</v>
      </c>
      <c r="S2514" s="5">
        <v>1312</v>
      </c>
      <c r="T2514" s="5">
        <v>694</v>
      </c>
      <c r="U2514" s="5">
        <v>298</v>
      </c>
      <c r="V2514" s="5">
        <v>61</v>
      </c>
      <c r="W2514" s="5">
        <v>0</v>
      </c>
      <c r="X2514" s="5">
        <v>1645</v>
      </c>
      <c r="Y2514" s="5">
        <v>16</v>
      </c>
    </row>
    <row r="2515" spans="1:25" x14ac:dyDescent="0.3">
      <c r="A2515" s="1">
        <v>4061671</v>
      </c>
      <c r="B2515" s="1" t="s">
        <v>15</v>
      </c>
      <c r="C2515" s="2"/>
      <c r="D2515" s="4" t="s">
        <v>111</v>
      </c>
      <c r="E2515" s="4">
        <v>4061671</v>
      </c>
      <c r="F2515" s="5">
        <v>0</v>
      </c>
      <c r="G2515" s="5">
        <v>0</v>
      </c>
      <c r="H2515" s="5">
        <v>0</v>
      </c>
      <c r="I2515" s="5">
        <v>775</v>
      </c>
      <c r="J2515" s="5">
        <v>0</v>
      </c>
      <c r="K2515" s="5" t="s">
        <v>33</v>
      </c>
      <c r="L2515" s="5">
        <v>775</v>
      </c>
      <c r="M2515" s="5">
        <v>9353</v>
      </c>
      <c r="N2515" s="5">
        <v>0</v>
      </c>
      <c r="O2515" s="5">
        <v>434</v>
      </c>
      <c r="P2515" s="5">
        <v>0</v>
      </c>
      <c r="Q2515" s="5" t="s">
        <v>33</v>
      </c>
      <c r="R2515" s="5" t="s">
        <v>33</v>
      </c>
      <c r="S2515" s="5">
        <v>799</v>
      </c>
      <c r="T2515" s="5">
        <v>391</v>
      </c>
      <c r="U2515" s="5">
        <v>259</v>
      </c>
      <c r="V2515" s="5">
        <v>33</v>
      </c>
      <c r="W2515" s="5">
        <v>0</v>
      </c>
      <c r="X2515" s="5">
        <v>1725</v>
      </c>
      <c r="Y2515" s="5">
        <v>16</v>
      </c>
    </row>
    <row r="2516" spans="1:25" x14ac:dyDescent="0.3">
      <c r="A2516" s="1">
        <v>4061671</v>
      </c>
      <c r="B2516" s="1" t="s">
        <v>16</v>
      </c>
      <c r="C2516" s="2"/>
      <c r="D2516" s="4" t="s">
        <v>111</v>
      </c>
      <c r="E2516" s="4">
        <v>4061671</v>
      </c>
      <c r="F2516" s="5">
        <v>0</v>
      </c>
      <c r="G2516" s="5">
        <v>0</v>
      </c>
      <c r="H2516" s="5">
        <v>0</v>
      </c>
      <c r="I2516" s="5">
        <v>2127</v>
      </c>
      <c r="J2516" s="5">
        <v>56</v>
      </c>
      <c r="K2516" s="5" t="s">
        <v>33</v>
      </c>
      <c r="L2516" s="5">
        <v>2183</v>
      </c>
      <c r="M2516" s="5">
        <v>9306</v>
      </c>
      <c r="N2516" s="5">
        <v>0</v>
      </c>
      <c r="O2516" s="5">
        <v>489</v>
      </c>
      <c r="P2516" s="5">
        <v>5</v>
      </c>
      <c r="Q2516" s="5" t="s">
        <v>33</v>
      </c>
      <c r="R2516" s="5" t="s">
        <v>33</v>
      </c>
      <c r="S2516" s="5">
        <v>833</v>
      </c>
      <c r="T2516" s="5">
        <v>563</v>
      </c>
      <c r="U2516" s="5">
        <v>338</v>
      </c>
      <c r="V2516" s="5">
        <v>200</v>
      </c>
      <c r="W2516" s="5">
        <v>3</v>
      </c>
      <c r="X2516" s="5">
        <v>1992</v>
      </c>
      <c r="Y2516" s="5">
        <v>24</v>
      </c>
    </row>
    <row r="2517" spans="1:25" x14ac:dyDescent="0.3">
      <c r="A2517" s="1">
        <v>4061671</v>
      </c>
      <c r="B2517" s="1" t="s">
        <v>17</v>
      </c>
      <c r="C2517" s="2"/>
      <c r="D2517" s="4" t="s">
        <v>111</v>
      </c>
      <c r="E2517" s="4">
        <v>4061671</v>
      </c>
      <c r="F2517" s="5">
        <v>0</v>
      </c>
      <c r="G2517" s="5">
        <v>0</v>
      </c>
      <c r="H2517" s="5">
        <v>0</v>
      </c>
      <c r="I2517" s="5">
        <v>1139</v>
      </c>
      <c r="J2517" s="5">
        <v>388</v>
      </c>
      <c r="K2517" s="5" t="s">
        <v>33</v>
      </c>
      <c r="L2517" s="5">
        <v>1527</v>
      </c>
      <c r="M2517" s="5">
        <v>7282</v>
      </c>
      <c r="N2517" s="5">
        <v>0</v>
      </c>
      <c r="O2517" s="5">
        <v>666</v>
      </c>
      <c r="P2517" s="5">
        <v>2</v>
      </c>
      <c r="Q2517" s="5" t="s">
        <v>33</v>
      </c>
      <c r="R2517" s="5" t="s">
        <v>33</v>
      </c>
      <c r="S2517" s="5">
        <v>621</v>
      </c>
      <c r="T2517" s="5">
        <v>453</v>
      </c>
      <c r="U2517" s="5">
        <v>720</v>
      </c>
      <c r="V2517" s="5">
        <v>50</v>
      </c>
      <c r="W2517" s="5">
        <v>2</v>
      </c>
      <c r="X2517" s="5">
        <v>1493</v>
      </c>
      <c r="Y2517" s="5">
        <v>18</v>
      </c>
    </row>
    <row r="2518" spans="1:25" x14ac:dyDescent="0.3">
      <c r="A2518" s="1">
        <v>4061671</v>
      </c>
      <c r="B2518" s="1" t="s">
        <v>18</v>
      </c>
      <c r="C2518" s="2"/>
      <c r="D2518" s="4" t="s">
        <v>111</v>
      </c>
      <c r="E2518" s="4">
        <v>4061671</v>
      </c>
      <c r="F2518" s="5" t="s">
        <v>33</v>
      </c>
      <c r="G2518" s="5" t="s">
        <v>33</v>
      </c>
      <c r="H2518" s="5" t="s">
        <v>33</v>
      </c>
      <c r="I2518" s="5" t="s">
        <v>33</v>
      </c>
      <c r="J2518" s="5" t="s">
        <v>33</v>
      </c>
      <c r="K2518" s="5" t="s">
        <v>33</v>
      </c>
      <c r="L2518" s="5" t="s">
        <v>33</v>
      </c>
      <c r="M2518" s="5" t="s">
        <v>33</v>
      </c>
      <c r="N2518" s="5" t="s">
        <v>33</v>
      </c>
      <c r="O2518" s="5" t="s">
        <v>33</v>
      </c>
      <c r="P2518" s="5" t="s">
        <v>33</v>
      </c>
      <c r="Q2518" s="5" t="s">
        <v>33</v>
      </c>
      <c r="R2518" s="5" t="s">
        <v>33</v>
      </c>
      <c r="S2518" s="5" t="s">
        <v>33</v>
      </c>
      <c r="T2518" s="5" t="s">
        <v>33</v>
      </c>
      <c r="U2518" s="5" t="s">
        <v>33</v>
      </c>
      <c r="V2518" s="5" t="s">
        <v>33</v>
      </c>
      <c r="W2518" s="5" t="s">
        <v>33</v>
      </c>
      <c r="X2518" s="5" t="s">
        <v>33</v>
      </c>
      <c r="Y2518" s="5" t="s">
        <v>33</v>
      </c>
    </row>
    <row r="2519" spans="1:25" x14ac:dyDescent="0.3">
      <c r="A2519" s="1">
        <v>4061671</v>
      </c>
      <c r="B2519" s="1" t="s">
        <v>19</v>
      </c>
      <c r="C2519" s="2"/>
      <c r="D2519" s="4" t="s">
        <v>111</v>
      </c>
      <c r="E2519" s="4">
        <v>4061671</v>
      </c>
      <c r="F2519" s="5" t="s">
        <v>33</v>
      </c>
      <c r="G2519" s="5" t="s">
        <v>33</v>
      </c>
      <c r="H2519" s="5" t="s">
        <v>33</v>
      </c>
      <c r="I2519" s="5" t="s">
        <v>33</v>
      </c>
      <c r="J2519" s="5" t="s">
        <v>33</v>
      </c>
      <c r="K2519" s="5" t="s">
        <v>33</v>
      </c>
      <c r="L2519" s="5" t="s">
        <v>33</v>
      </c>
      <c r="M2519" s="5" t="s">
        <v>33</v>
      </c>
      <c r="N2519" s="5" t="s">
        <v>33</v>
      </c>
      <c r="O2519" s="5" t="s">
        <v>33</v>
      </c>
      <c r="P2519" s="5" t="s">
        <v>33</v>
      </c>
      <c r="Q2519" s="5" t="s">
        <v>33</v>
      </c>
      <c r="R2519" s="5" t="s">
        <v>33</v>
      </c>
      <c r="S2519" s="5" t="s">
        <v>33</v>
      </c>
      <c r="T2519" s="5" t="s">
        <v>33</v>
      </c>
      <c r="U2519" s="5" t="s">
        <v>33</v>
      </c>
      <c r="V2519" s="5" t="s">
        <v>33</v>
      </c>
      <c r="W2519" s="5" t="s">
        <v>33</v>
      </c>
      <c r="X2519" s="5" t="s">
        <v>33</v>
      </c>
      <c r="Y2519" s="5" t="s">
        <v>33</v>
      </c>
    </row>
    <row r="2520" spans="1:25" x14ac:dyDescent="0.3">
      <c r="A2520" s="1">
        <v>4061671</v>
      </c>
      <c r="B2520" s="1" t="s">
        <v>20</v>
      </c>
      <c r="C2520" s="2"/>
      <c r="D2520" s="4" t="s">
        <v>111</v>
      </c>
      <c r="E2520" s="4">
        <v>4061671</v>
      </c>
      <c r="F2520" s="5" t="s">
        <v>33</v>
      </c>
      <c r="G2520" s="5" t="s">
        <v>33</v>
      </c>
      <c r="H2520" s="5" t="s">
        <v>33</v>
      </c>
      <c r="I2520" s="5" t="s">
        <v>33</v>
      </c>
      <c r="J2520" s="5" t="s">
        <v>33</v>
      </c>
      <c r="K2520" s="5" t="s">
        <v>33</v>
      </c>
      <c r="L2520" s="5" t="s">
        <v>33</v>
      </c>
      <c r="M2520" s="5" t="s">
        <v>33</v>
      </c>
      <c r="N2520" s="5" t="s">
        <v>33</v>
      </c>
      <c r="O2520" s="5" t="s">
        <v>33</v>
      </c>
      <c r="P2520" s="5" t="s">
        <v>33</v>
      </c>
      <c r="Q2520" s="5" t="s">
        <v>33</v>
      </c>
      <c r="R2520" s="5" t="s">
        <v>33</v>
      </c>
      <c r="S2520" s="5" t="s">
        <v>33</v>
      </c>
      <c r="T2520" s="5" t="s">
        <v>33</v>
      </c>
      <c r="U2520" s="5" t="s">
        <v>33</v>
      </c>
      <c r="V2520" s="5" t="s">
        <v>33</v>
      </c>
      <c r="W2520" s="5" t="s">
        <v>33</v>
      </c>
      <c r="X2520" s="5" t="s">
        <v>33</v>
      </c>
      <c r="Y2520" s="5" t="s">
        <v>33</v>
      </c>
    </row>
    <row r="2521" spans="1:25" x14ac:dyDescent="0.3">
      <c r="A2521" s="1">
        <v>4061671</v>
      </c>
      <c r="B2521" s="1" t="s">
        <v>21</v>
      </c>
      <c r="C2521" s="2"/>
      <c r="D2521" s="4" t="s">
        <v>111</v>
      </c>
      <c r="E2521" s="4">
        <v>4061671</v>
      </c>
      <c r="F2521" s="5" t="s">
        <v>33</v>
      </c>
      <c r="G2521" s="5" t="s">
        <v>33</v>
      </c>
      <c r="H2521" s="5" t="s">
        <v>33</v>
      </c>
      <c r="I2521" s="5" t="s">
        <v>33</v>
      </c>
      <c r="J2521" s="5" t="s">
        <v>33</v>
      </c>
      <c r="K2521" s="5" t="s">
        <v>33</v>
      </c>
      <c r="L2521" s="5" t="s">
        <v>33</v>
      </c>
      <c r="M2521" s="5" t="s">
        <v>33</v>
      </c>
      <c r="N2521" s="5" t="s">
        <v>33</v>
      </c>
      <c r="O2521" s="5" t="s">
        <v>33</v>
      </c>
      <c r="P2521" s="5" t="s">
        <v>33</v>
      </c>
      <c r="Q2521" s="5" t="s">
        <v>33</v>
      </c>
      <c r="R2521" s="5" t="s">
        <v>33</v>
      </c>
      <c r="S2521" s="5" t="s">
        <v>33</v>
      </c>
      <c r="T2521" s="5" t="s">
        <v>33</v>
      </c>
      <c r="U2521" s="5" t="s">
        <v>33</v>
      </c>
      <c r="V2521" s="5" t="s">
        <v>33</v>
      </c>
      <c r="W2521" s="5" t="s">
        <v>33</v>
      </c>
      <c r="X2521" s="5" t="s">
        <v>33</v>
      </c>
      <c r="Y2521" s="5" t="s">
        <v>33</v>
      </c>
    </row>
    <row r="2522" spans="1:25" x14ac:dyDescent="0.3">
      <c r="A2522" s="1">
        <v>4061671</v>
      </c>
      <c r="B2522" s="1" t="s">
        <v>22</v>
      </c>
      <c r="C2522" s="2"/>
      <c r="D2522" s="4" t="s">
        <v>111</v>
      </c>
      <c r="E2522" s="4">
        <v>4061671</v>
      </c>
      <c r="F2522" s="5" t="s">
        <v>33</v>
      </c>
      <c r="G2522" s="5" t="s">
        <v>33</v>
      </c>
      <c r="H2522" s="5" t="s">
        <v>33</v>
      </c>
      <c r="I2522" s="5" t="s">
        <v>33</v>
      </c>
      <c r="J2522" s="5" t="s">
        <v>33</v>
      </c>
      <c r="K2522" s="5" t="s">
        <v>33</v>
      </c>
      <c r="L2522" s="5" t="s">
        <v>33</v>
      </c>
      <c r="M2522" s="5" t="s">
        <v>33</v>
      </c>
      <c r="N2522" s="5" t="s">
        <v>33</v>
      </c>
      <c r="O2522" s="5" t="s">
        <v>33</v>
      </c>
      <c r="P2522" s="5" t="s">
        <v>33</v>
      </c>
      <c r="Q2522" s="5" t="s">
        <v>33</v>
      </c>
      <c r="R2522" s="5" t="s">
        <v>33</v>
      </c>
      <c r="S2522" s="5" t="s">
        <v>33</v>
      </c>
      <c r="T2522" s="5" t="s">
        <v>33</v>
      </c>
      <c r="U2522" s="5" t="s">
        <v>33</v>
      </c>
      <c r="V2522" s="5" t="s">
        <v>33</v>
      </c>
      <c r="W2522" s="5" t="s">
        <v>33</v>
      </c>
      <c r="X2522" s="5" t="s">
        <v>33</v>
      </c>
      <c r="Y2522" s="5" t="s">
        <v>33</v>
      </c>
    </row>
    <row r="2523" spans="1:25" x14ac:dyDescent="0.3">
      <c r="A2523" s="1">
        <v>4061671</v>
      </c>
      <c r="B2523" s="1" t="s">
        <v>23</v>
      </c>
      <c r="C2523" s="2"/>
      <c r="D2523" s="4" t="s">
        <v>111</v>
      </c>
      <c r="E2523" s="4">
        <v>4061671</v>
      </c>
      <c r="F2523" s="5" t="s">
        <v>33</v>
      </c>
      <c r="G2523" s="5" t="s">
        <v>33</v>
      </c>
      <c r="H2523" s="5" t="s">
        <v>33</v>
      </c>
      <c r="I2523" s="5" t="s">
        <v>33</v>
      </c>
      <c r="J2523" s="5" t="s">
        <v>33</v>
      </c>
      <c r="K2523" s="5" t="s">
        <v>33</v>
      </c>
      <c r="L2523" s="5" t="s">
        <v>33</v>
      </c>
      <c r="M2523" s="5" t="s">
        <v>33</v>
      </c>
      <c r="N2523" s="5" t="s">
        <v>33</v>
      </c>
      <c r="O2523" s="5" t="s">
        <v>33</v>
      </c>
      <c r="P2523" s="5" t="s">
        <v>33</v>
      </c>
      <c r="Q2523" s="5" t="s">
        <v>33</v>
      </c>
      <c r="R2523" s="5" t="s">
        <v>33</v>
      </c>
      <c r="S2523" s="5" t="s">
        <v>33</v>
      </c>
      <c r="T2523" s="5" t="s">
        <v>33</v>
      </c>
      <c r="U2523" s="5" t="s">
        <v>33</v>
      </c>
      <c r="V2523" s="5" t="s">
        <v>33</v>
      </c>
      <c r="W2523" s="5" t="s">
        <v>33</v>
      </c>
      <c r="X2523" s="5" t="s">
        <v>33</v>
      </c>
      <c r="Y2523" s="5" t="s">
        <v>33</v>
      </c>
    </row>
    <row r="2524" spans="1:25" x14ac:dyDescent="0.3">
      <c r="A2524" s="1">
        <v>4061671</v>
      </c>
      <c r="B2524" s="1" t="s">
        <v>24</v>
      </c>
      <c r="C2524" s="2"/>
      <c r="D2524" s="4" t="s">
        <v>111</v>
      </c>
      <c r="E2524" s="4">
        <v>4061671</v>
      </c>
      <c r="F2524" s="5" t="s">
        <v>33</v>
      </c>
      <c r="G2524" s="5" t="s">
        <v>33</v>
      </c>
      <c r="H2524" s="5" t="s">
        <v>33</v>
      </c>
      <c r="I2524" s="5" t="s">
        <v>33</v>
      </c>
      <c r="J2524" s="5" t="s">
        <v>33</v>
      </c>
      <c r="K2524" s="5" t="s">
        <v>33</v>
      </c>
      <c r="L2524" s="5" t="s">
        <v>33</v>
      </c>
      <c r="M2524" s="5" t="s">
        <v>33</v>
      </c>
      <c r="N2524" s="5" t="s">
        <v>33</v>
      </c>
      <c r="O2524" s="5" t="s">
        <v>33</v>
      </c>
      <c r="P2524" s="5" t="s">
        <v>33</v>
      </c>
      <c r="Q2524" s="5" t="s">
        <v>33</v>
      </c>
      <c r="R2524" s="5" t="s">
        <v>33</v>
      </c>
      <c r="S2524" s="5" t="s">
        <v>33</v>
      </c>
      <c r="T2524" s="5" t="s">
        <v>33</v>
      </c>
      <c r="U2524" s="5" t="s">
        <v>33</v>
      </c>
      <c r="V2524" s="5" t="s">
        <v>33</v>
      </c>
      <c r="W2524" s="5" t="s">
        <v>33</v>
      </c>
      <c r="X2524" s="5" t="s">
        <v>33</v>
      </c>
      <c r="Y2524" s="5" t="s">
        <v>33</v>
      </c>
    </row>
    <row r="2525" spans="1:25" x14ac:dyDescent="0.3">
      <c r="A2525" s="1">
        <v>4061671</v>
      </c>
      <c r="B2525" s="1" t="s">
        <v>25</v>
      </c>
      <c r="C2525" s="2"/>
      <c r="D2525" s="4" t="s">
        <v>111</v>
      </c>
      <c r="E2525" s="4">
        <v>4061671</v>
      </c>
      <c r="F2525" s="5" t="s">
        <v>33</v>
      </c>
      <c r="G2525" s="5" t="s">
        <v>33</v>
      </c>
      <c r="H2525" s="5" t="s">
        <v>33</v>
      </c>
      <c r="I2525" s="5" t="s">
        <v>33</v>
      </c>
      <c r="J2525" s="5" t="s">
        <v>33</v>
      </c>
      <c r="K2525" s="5" t="s">
        <v>33</v>
      </c>
      <c r="L2525" s="5" t="s">
        <v>33</v>
      </c>
      <c r="M2525" s="5" t="s">
        <v>33</v>
      </c>
      <c r="N2525" s="5" t="s">
        <v>33</v>
      </c>
      <c r="O2525" s="5" t="s">
        <v>33</v>
      </c>
      <c r="P2525" s="5" t="s">
        <v>33</v>
      </c>
      <c r="Q2525" s="5" t="s">
        <v>33</v>
      </c>
      <c r="R2525" s="5" t="s">
        <v>33</v>
      </c>
      <c r="S2525" s="5" t="s">
        <v>33</v>
      </c>
      <c r="T2525" s="5" t="s">
        <v>33</v>
      </c>
      <c r="U2525" s="5" t="s">
        <v>33</v>
      </c>
      <c r="V2525" s="5" t="s">
        <v>33</v>
      </c>
      <c r="W2525" s="5" t="s">
        <v>33</v>
      </c>
      <c r="X2525" s="5" t="s">
        <v>33</v>
      </c>
      <c r="Y2525" s="5" t="s">
        <v>33</v>
      </c>
    </row>
    <row r="2526" spans="1:25" x14ac:dyDescent="0.3">
      <c r="A2526" s="1">
        <v>4061671</v>
      </c>
      <c r="B2526" s="1" t="s">
        <v>26</v>
      </c>
      <c r="C2526" s="2"/>
      <c r="D2526" s="4" t="s">
        <v>111</v>
      </c>
      <c r="E2526" s="4">
        <v>4061671</v>
      </c>
      <c r="F2526" s="5" t="s">
        <v>33</v>
      </c>
      <c r="G2526" s="5" t="s">
        <v>33</v>
      </c>
      <c r="H2526" s="5" t="s">
        <v>33</v>
      </c>
      <c r="I2526" s="5" t="s">
        <v>33</v>
      </c>
      <c r="J2526" s="5" t="s">
        <v>33</v>
      </c>
      <c r="K2526" s="5" t="s">
        <v>33</v>
      </c>
      <c r="L2526" s="5" t="s">
        <v>33</v>
      </c>
      <c r="M2526" s="5" t="s">
        <v>33</v>
      </c>
      <c r="N2526" s="5" t="s">
        <v>33</v>
      </c>
      <c r="O2526" s="5" t="s">
        <v>33</v>
      </c>
      <c r="P2526" s="5" t="s">
        <v>33</v>
      </c>
      <c r="Q2526" s="5" t="s">
        <v>33</v>
      </c>
      <c r="R2526" s="5" t="s">
        <v>33</v>
      </c>
      <c r="S2526" s="5" t="s">
        <v>33</v>
      </c>
      <c r="T2526" s="5" t="s">
        <v>33</v>
      </c>
      <c r="U2526" s="5" t="s">
        <v>33</v>
      </c>
      <c r="V2526" s="5" t="s">
        <v>33</v>
      </c>
      <c r="W2526" s="5" t="s">
        <v>33</v>
      </c>
      <c r="X2526" s="5" t="s">
        <v>33</v>
      </c>
      <c r="Y2526" s="5" t="s">
        <v>33</v>
      </c>
    </row>
    <row r="2527" spans="1:25" x14ac:dyDescent="0.3">
      <c r="A2527" s="1">
        <v>4061671</v>
      </c>
      <c r="B2527" s="1" t="s">
        <v>27</v>
      </c>
      <c r="C2527" s="2"/>
      <c r="D2527" s="4" t="s">
        <v>111</v>
      </c>
      <c r="E2527" s="4">
        <v>4061671</v>
      </c>
      <c r="F2527" s="5" t="s">
        <v>33</v>
      </c>
      <c r="G2527" s="5" t="s">
        <v>33</v>
      </c>
      <c r="H2527" s="5" t="s">
        <v>33</v>
      </c>
      <c r="I2527" s="5" t="s">
        <v>33</v>
      </c>
      <c r="J2527" s="5" t="s">
        <v>33</v>
      </c>
      <c r="K2527" s="5" t="s">
        <v>33</v>
      </c>
      <c r="L2527" s="5" t="s">
        <v>33</v>
      </c>
      <c r="M2527" s="5" t="s">
        <v>33</v>
      </c>
      <c r="N2527" s="5" t="s">
        <v>33</v>
      </c>
      <c r="O2527" s="5" t="s">
        <v>33</v>
      </c>
      <c r="P2527" s="5" t="s">
        <v>33</v>
      </c>
      <c r="Q2527" s="5" t="s">
        <v>33</v>
      </c>
      <c r="R2527" s="5" t="s">
        <v>33</v>
      </c>
      <c r="S2527" s="5" t="s">
        <v>33</v>
      </c>
      <c r="T2527" s="5" t="s">
        <v>33</v>
      </c>
      <c r="U2527" s="5" t="s">
        <v>33</v>
      </c>
      <c r="V2527" s="5" t="s">
        <v>33</v>
      </c>
      <c r="W2527" s="5" t="s">
        <v>33</v>
      </c>
      <c r="X2527" s="5" t="s">
        <v>33</v>
      </c>
      <c r="Y2527" s="5" t="s">
        <v>33</v>
      </c>
    </row>
    <row r="2528" spans="1:25" x14ac:dyDescent="0.3">
      <c r="A2528" s="1">
        <v>4061671</v>
      </c>
      <c r="B2528" s="1" t="s">
        <v>28</v>
      </c>
      <c r="C2528" s="2"/>
      <c r="D2528" s="4" t="s">
        <v>111</v>
      </c>
      <c r="E2528" s="4">
        <v>4061671</v>
      </c>
      <c r="F2528" s="5" t="s">
        <v>33</v>
      </c>
      <c r="G2528" s="5" t="s">
        <v>33</v>
      </c>
      <c r="H2528" s="5" t="s">
        <v>33</v>
      </c>
      <c r="I2528" s="5" t="s">
        <v>33</v>
      </c>
      <c r="J2528" s="5" t="s">
        <v>33</v>
      </c>
      <c r="K2528" s="5" t="s">
        <v>33</v>
      </c>
      <c r="L2528" s="5" t="s">
        <v>33</v>
      </c>
      <c r="M2528" s="5" t="s">
        <v>33</v>
      </c>
      <c r="N2528" s="5" t="s">
        <v>33</v>
      </c>
      <c r="O2528" s="5" t="s">
        <v>33</v>
      </c>
      <c r="P2528" s="5" t="s">
        <v>33</v>
      </c>
      <c r="Q2528" s="5" t="s">
        <v>33</v>
      </c>
      <c r="R2528" s="5" t="s">
        <v>33</v>
      </c>
      <c r="S2528" s="5" t="s">
        <v>33</v>
      </c>
      <c r="T2528" s="5" t="s">
        <v>33</v>
      </c>
      <c r="U2528" s="5" t="s">
        <v>33</v>
      </c>
      <c r="V2528" s="5" t="s">
        <v>33</v>
      </c>
      <c r="W2528" s="5" t="s">
        <v>33</v>
      </c>
      <c r="X2528" s="5" t="s">
        <v>33</v>
      </c>
      <c r="Y2528" s="5" t="s">
        <v>33</v>
      </c>
    </row>
    <row r="2529" spans="1:25" x14ac:dyDescent="0.3">
      <c r="A2529" s="1">
        <v>4061671</v>
      </c>
      <c r="B2529" s="1" t="s">
        <v>29</v>
      </c>
      <c r="C2529" s="2"/>
      <c r="D2529" s="4" t="s">
        <v>111</v>
      </c>
      <c r="E2529" s="4">
        <v>4061671</v>
      </c>
      <c r="F2529" s="5" t="s">
        <v>33</v>
      </c>
      <c r="G2529" s="5" t="s">
        <v>33</v>
      </c>
      <c r="H2529" s="5" t="s">
        <v>33</v>
      </c>
      <c r="I2529" s="5" t="s">
        <v>33</v>
      </c>
      <c r="J2529" s="5" t="s">
        <v>33</v>
      </c>
      <c r="K2529" s="5" t="s">
        <v>33</v>
      </c>
      <c r="L2529" s="5" t="s">
        <v>33</v>
      </c>
      <c r="M2529" s="5" t="s">
        <v>33</v>
      </c>
      <c r="N2529" s="5" t="s">
        <v>33</v>
      </c>
      <c r="O2529" s="5" t="s">
        <v>33</v>
      </c>
      <c r="P2529" s="5" t="s">
        <v>33</v>
      </c>
      <c r="Q2529" s="5" t="s">
        <v>33</v>
      </c>
      <c r="R2529" s="5" t="s">
        <v>33</v>
      </c>
      <c r="S2529" s="5" t="s">
        <v>33</v>
      </c>
      <c r="T2529" s="5" t="s">
        <v>33</v>
      </c>
      <c r="U2529" s="5" t="s">
        <v>33</v>
      </c>
      <c r="V2529" s="5" t="s">
        <v>33</v>
      </c>
      <c r="W2529" s="5" t="s">
        <v>33</v>
      </c>
      <c r="X2529" s="5" t="s">
        <v>33</v>
      </c>
      <c r="Y2529" s="5" t="s">
        <v>33</v>
      </c>
    </row>
    <row r="2530" spans="1:25" x14ac:dyDescent="0.3">
      <c r="A2530" s="1">
        <v>4061671</v>
      </c>
      <c r="B2530" s="1" t="s">
        <v>30</v>
      </c>
      <c r="C2530" s="2"/>
      <c r="D2530" s="4" t="s">
        <v>111</v>
      </c>
      <c r="E2530" s="4">
        <v>4061671</v>
      </c>
      <c r="F2530" s="5" t="s">
        <v>33</v>
      </c>
      <c r="G2530" s="5" t="s">
        <v>33</v>
      </c>
      <c r="H2530" s="5" t="s">
        <v>33</v>
      </c>
      <c r="I2530" s="5" t="s">
        <v>33</v>
      </c>
      <c r="J2530" s="5" t="s">
        <v>33</v>
      </c>
      <c r="K2530" s="5" t="s">
        <v>33</v>
      </c>
      <c r="L2530" s="5" t="s">
        <v>33</v>
      </c>
      <c r="M2530" s="5" t="s">
        <v>33</v>
      </c>
      <c r="N2530" s="5" t="s">
        <v>33</v>
      </c>
      <c r="O2530" s="5" t="s">
        <v>33</v>
      </c>
      <c r="P2530" s="5" t="s">
        <v>33</v>
      </c>
      <c r="Q2530" s="5" t="s">
        <v>33</v>
      </c>
      <c r="R2530" s="5" t="s">
        <v>33</v>
      </c>
      <c r="S2530" s="5" t="s">
        <v>33</v>
      </c>
      <c r="T2530" s="5" t="s">
        <v>33</v>
      </c>
      <c r="U2530" s="5" t="s">
        <v>33</v>
      </c>
      <c r="V2530" s="5" t="s">
        <v>33</v>
      </c>
      <c r="W2530" s="5" t="s">
        <v>33</v>
      </c>
      <c r="X2530" s="5" t="s">
        <v>33</v>
      </c>
      <c r="Y2530" s="5" t="s">
        <v>33</v>
      </c>
    </row>
    <row r="2531" spans="1:25" x14ac:dyDescent="0.3">
      <c r="A2531" s="1">
        <v>4061671</v>
      </c>
      <c r="B2531" s="1" t="s">
        <v>31</v>
      </c>
      <c r="C2531" s="2"/>
      <c r="D2531" s="4" t="s">
        <v>111</v>
      </c>
      <c r="E2531" s="4">
        <v>4061671</v>
      </c>
      <c r="F2531" s="5" t="s">
        <v>33</v>
      </c>
      <c r="G2531" s="5" t="s">
        <v>33</v>
      </c>
      <c r="H2531" s="5" t="s">
        <v>33</v>
      </c>
      <c r="I2531" s="5" t="s">
        <v>33</v>
      </c>
      <c r="J2531" s="5" t="s">
        <v>33</v>
      </c>
      <c r="K2531" s="5" t="s">
        <v>33</v>
      </c>
      <c r="L2531" s="5" t="s">
        <v>33</v>
      </c>
      <c r="M2531" s="5" t="s">
        <v>33</v>
      </c>
      <c r="N2531" s="5" t="s">
        <v>33</v>
      </c>
      <c r="O2531" s="5" t="s">
        <v>33</v>
      </c>
      <c r="P2531" s="5" t="s">
        <v>33</v>
      </c>
      <c r="Q2531" s="5" t="s">
        <v>33</v>
      </c>
      <c r="R2531" s="5" t="s">
        <v>33</v>
      </c>
      <c r="S2531" s="5" t="s">
        <v>33</v>
      </c>
      <c r="T2531" s="5" t="s">
        <v>33</v>
      </c>
      <c r="U2531" s="5" t="s">
        <v>33</v>
      </c>
      <c r="V2531" s="5" t="s">
        <v>33</v>
      </c>
      <c r="W2531" s="5" t="s">
        <v>33</v>
      </c>
      <c r="X2531" s="5" t="s">
        <v>33</v>
      </c>
      <c r="Y2531" s="5" t="s">
        <v>33</v>
      </c>
    </row>
    <row r="2532" spans="1:25" x14ac:dyDescent="0.3">
      <c r="A2532" s="1">
        <v>4057012</v>
      </c>
      <c r="B2532" s="1" t="s">
        <v>0</v>
      </c>
      <c r="C2532" s="2"/>
      <c r="D2532" s="4" t="s">
        <v>112</v>
      </c>
      <c r="E2532" s="4">
        <v>4057012</v>
      </c>
      <c r="F2532" s="5">
        <v>2014</v>
      </c>
      <c r="G2532" s="5">
        <v>0</v>
      </c>
      <c r="H2532" s="5">
        <v>39082</v>
      </c>
      <c r="I2532" s="5">
        <v>116299</v>
      </c>
      <c r="J2532" s="5">
        <v>2366</v>
      </c>
      <c r="K2532" s="5">
        <v>0</v>
      </c>
      <c r="L2532" s="5">
        <v>159761</v>
      </c>
      <c r="M2532" s="5">
        <v>422160</v>
      </c>
      <c r="N2532" s="5">
        <v>0</v>
      </c>
      <c r="O2532" s="5">
        <v>73817</v>
      </c>
      <c r="P2532" s="5">
        <v>2658</v>
      </c>
      <c r="Q2532" s="5">
        <v>359</v>
      </c>
      <c r="R2532" s="5">
        <v>0</v>
      </c>
      <c r="S2532" s="5">
        <v>22923</v>
      </c>
      <c r="T2532" s="5">
        <v>34636</v>
      </c>
      <c r="U2532" s="5">
        <v>28042</v>
      </c>
      <c r="V2532" s="5">
        <v>111406</v>
      </c>
      <c r="W2532" s="5">
        <v>238</v>
      </c>
      <c r="X2532" s="5">
        <v>125996</v>
      </c>
      <c r="Y2532" s="5">
        <v>304</v>
      </c>
    </row>
    <row r="2533" spans="1:25" x14ac:dyDescent="0.3">
      <c r="A2533" s="1">
        <v>4057012</v>
      </c>
      <c r="B2533" s="1" t="s">
        <v>1</v>
      </c>
      <c r="C2533" s="2"/>
      <c r="D2533" s="4" t="s">
        <v>112</v>
      </c>
      <c r="E2533" s="4">
        <v>4057012</v>
      </c>
      <c r="F2533" s="5">
        <v>3461</v>
      </c>
      <c r="G2533" s="5">
        <v>0</v>
      </c>
      <c r="H2533" s="5">
        <v>54842</v>
      </c>
      <c r="I2533" s="5">
        <v>113972</v>
      </c>
      <c r="J2533" s="5">
        <v>6838</v>
      </c>
      <c r="K2533" s="5">
        <v>0</v>
      </c>
      <c r="L2533" s="5">
        <v>179113</v>
      </c>
      <c r="M2533" s="5">
        <v>416227</v>
      </c>
      <c r="N2533" s="5">
        <v>0</v>
      </c>
      <c r="O2533" s="5">
        <v>72211</v>
      </c>
      <c r="P2533" s="5">
        <v>4189</v>
      </c>
      <c r="Q2533" s="5">
        <v>327</v>
      </c>
      <c r="R2533" s="5">
        <v>0</v>
      </c>
      <c r="S2533" s="5">
        <v>17955</v>
      </c>
      <c r="T2533" s="5">
        <v>26093</v>
      </c>
      <c r="U2533" s="5">
        <v>27402</v>
      </c>
      <c r="V2533" s="5">
        <v>100843</v>
      </c>
      <c r="W2533" s="5">
        <v>243</v>
      </c>
      <c r="X2533" s="5">
        <v>124035</v>
      </c>
      <c r="Y2533" s="5">
        <v>183</v>
      </c>
    </row>
    <row r="2534" spans="1:25" x14ac:dyDescent="0.3">
      <c r="A2534" s="1">
        <v>4057012</v>
      </c>
      <c r="B2534" s="1" t="s">
        <v>2</v>
      </c>
      <c r="C2534" s="2"/>
      <c r="D2534" s="4" t="s">
        <v>112</v>
      </c>
      <c r="E2534" s="4">
        <v>4057012</v>
      </c>
      <c r="F2534" s="5">
        <v>0</v>
      </c>
      <c r="G2534" s="5">
        <v>0</v>
      </c>
      <c r="H2534" s="5">
        <v>39163</v>
      </c>
      <c r="I2534" s="5">
        <v>73062</v>
      </c>
      <c r="J2534" s="5">
        <v>3111</v>
      </c>
      <c r="K2534" s="5">
        <v>0</v>
      </c>
      <c r="L2534" s="5">
        <v>115336</v>
      </c>
      <c r="M2534" s="5">
        <v>337430</v>
      </c>
      <c r="N2534" s="5">
        <v>0</v>
      </c>
      <c r="O2534" s="5">
        <v>64020</v>
      </c>
      <c r="P2534" s="5">
        <v>4104</v>
      </c>
      <c r="Q2534" s="5">
        <v>297</v>
      </c>
      <c r="R2534" s="5">
        <v>0</v>
      </c>
      <c r="S2534" s="5">
        <v>20142</v>
      </c>
      <c r="T2534" s="5">
        <v>32371</v>
      </c>
      <c r="U2534" s="5">
        <v>23534</v>
      </c>
      <c r="V2534" s="5">
        <v>89667</v>
      </c>
      <c r="W2534" s="5">
        <v>987</v>
      </c>
      <c r="X2534" s="5">
        <v>118405</v>
      </c>
      <c r="Y2534" s="5">
        <v>151</v>
      </c>
    </row>
    <row r="2535" spans="1:25" x14ac:dyDescent="0.3">
      <c r="A2535" s="1">
        <v>4057012</v>
      </c>
      <c r="B2535" s="1" t="s">
        <v>3</v>
      </c>
      <c r="C2535" s="2"/>
      <c r="D2535" s="4" t="s">
        <v>112</v>
      </c>
      <c r="E2535" s="4">
        <v>4057012</v>
      </c>
      <c r="F2535" s="5">
        <v>441</v>
      </c>
      <c r="G2535" s="5">
        <v>0</v>
      </c>
      <c r="H2535" s="5">
        <v>116010</v>
      </c>
      <c r="I2535" s="5">
        <v>61018</v>
      </c>
      <c r="J2535" s="5">
        <v>6034</v>
      </c>
      <c r="K2535" s="5">
        <v>0</v>
      </c>
      <c r="L2535" s="5">
        <v>183503</v>
      </c>
      <c r="M2535" s="5">
        <v>332841</v>
      </c>
      <c r="N2535" s="5">
        <v>0</v>
      </c>
      <c r="O2535" s="5">
        <v>38676</v>
      </c>
      <c r="P2535" s="5">
        <v>3229</v>
      </c>
      <c r="Q2535" s="5">
        <v>261</v>
      </c>
      <c r="R2535" s="5">
        <v>0</v>
      </c>
      <c r="S2535" s="5">
        <v>18387</v>
      </c>
      <c r="T2535" s="5">
        <v>31834</v>
      </c>
      <c r="U2535" s="5">
        <v>20198</v>
      </c>
      <c r="V2535" s="5">
        <v>72972</v>
      </c>
      <c r="W2535" s="5">
        <v>473</v>
      </c>
      <c r="X2535" s="5">
        <v>105980</v>
      </c>
      <c r="Y2535" s="5">
        <v>145</v>
      </c>
    </row>
    <row r="2536" spans="1:25" x14ac:dyDescent="0.3">
      <c r="A2536" s="1">
        <v>4057012</v>
      </c>
      <c r="B2536" s="1" t="s">
        <v>4</v>
      </c>
      <c r="C2536" s="2"/>
      <c r="D2536" s="4" t="s">
        <v>112</v>
      </c>
      <c r="E2536" s="4">
        <v>4057012</v>
      </c>
      <c r="F2536" s="5">
        <v>0</v>
      </c>
      <c r="G2536" s="5">
        <v>0</v>
      </c>
      <c r="H2536" s="5">
        <v>166837</v>
      </c>
      <c r="I2536" s="5">
        <v>78670</v>
      </c>
      <c r="J2536" s="5">
        <v>5037</v>
      </c>
      <c r="K2536" s="5">
        <v>0</v>
      </c>
      <c r="L2536" s="5">
        <v>250544</v>
      </c>
      <c r="M2536" s="5">
        <v>448898</v>
      </c>
      <c r="N2536" s="5">
        <v>0</v>
      </c>
      <c r="O2536" s="5">
        <v>35609</v>
      </c>
      <c r="P2536" s="5">
        <v>4461</v>
      </c>
      <c r="Q2536" s="5">
        <v>265</v>
      </c>
      <c r="R2536" s="5">
        <v>0</v>
      </c>
      <c r="S2536" s="5">
        <v>18293</v>
      </c>
      <c r="T2536" s="5">
        <v>22405</v>
      </c>
      <c r="U2536" s="5">
        <v>21033</v>
      </c>
      <c r="V2536" s="5">
        <v>88757</v>
      </c>
      <c r="W2536" s="5">
        <v>731</v>
      </c>
      <c r="X2536" s="5">
        <v>89892</v>
      </c>
      <c r="Y2536" s="5">
        <v>253</v>
      </c>
    </row>
    <row r="2537" spans="1:25" x14ac:dyDescent="0.3">
      <c r="A2537" s="1">
        <v>4057012</v>
      </c>
      <c r="B2537" s="1" t="s">
        <v>5</v>
      </c>
      <c r="C2537" s="2"/>
      <c r="D2537" s="4" t="s">
        <v>112</v>
      </c>
      <c r="E2537" s="4">
        <v>4057012</v>
      </c>
      <c r="F2537" s="5">
        <v>0</v>
      </c>
      <c r="G2537" s="5">
        <v>0</v>
      </c>
      <c r="H2537" s="5">
        <v>27387</v>
      </c>
      <c r="I2537" s="5">
        <v>74616</v>
      </c>
      <c r="J2537" s="5">
        <v>3324</v>
      </c>
      <c r="K2537" s="5">
        <v>0</v>
      </c>
      <c r="L2537" s="5">
        <v>105326</v>
      </c>
      <c r="M2537" s="5">
        <v>431945</v>
      </c>
      <c r="N2537" s="5">
        <v>0</v>
      </c>
      <c r="O2537" s="5">
        <v>47791</v>
      </c>
      <c r="P2537" s="5">
        <v>4406</v>
      </c>
      <c r="Q2537" s="5">
        <v>14</v>
      </c>
      <c r="R2537" s="5">
        <v>0</v>
      </c>
      <c r="S2537" s="5">
        <v>25436</v>
      </c>
      <c r="T2537" s="5">
        <v>22363</v>
      </c>
      <c r="U2537" s="5">
        <v>31778</v>
      </c>
      <c r="V2537" s="5">
        <v>87876</v>
      </c>
      <c r="W2537" s="5">
        <v>670</v>
      </c>
      <c r="X2537" s="5">
        <v>89073</v>
      </c>
      <c r="Y2537" s="5">
        <v>265</v>
      </c>
    </row>
    <row r="2538" spans="1:25" x14ac:dyDescent="0.3">
      <c r="A2538" s="1">
        <v>4057012</v>
      </c>
      <c r="B2538" s="1" t="s">
        <v>6</v>
      </c>
      <c r="C2538" s="2"/>
      <c r="D2538" s="4" t="s">
        <v>112</v>
      </c>
      <c r="E2538" s="4">
        <v>4057012</v>
      </c>
      <c r="F2538" s="5">
        <v>0</v>
      </c>
      <c r="G2538" s="5">
        <v>0</v>
      </c>
      <c r="H2538" s="5">
        <v>153567</v>
      </c>
      <c r="I2538" s="5">
        <v>39112</v>
      </c>
      <c r="J2538" s="5">
        <v>3726</v>
      </c>
      <c r="K2538" s="5">
        <v>0</v>
      </c>
      <c r="L2538" s="5">
        <v>196405</v>
      </c>
      <c r="M2538" s="5">
        <v>401598</v>
      </c>
      <c r="N2538" s="5">
        <v>0</v>
      </c>
      <c r="O2538" s="5">
        <v>43388</v>
      </c>
      <c r="P2538" s="5">
        <v>3729</v>
      </c>
      <c r="Q2538" s="5">
        <v>94</v>
      </c>
      <c r="R2538" s="5">
        <v>0</v>
      </c>
      <c r="S2538" s="5">
        <v>20105</v>
      </c>
      <c r="T2538" s="5">
        <v>31084</v>
      </c>
      <c r="U2538" s="5">
        <v>25702</v>
      </c>
      <c r="V2538" s="5">
        <v>64373</v>
      </c>
      <c r="W2538" s="5">
        <v>788</v>
      </c>
      <c r="X2538" s="5">
        <v>85616</v>
      </c>
      <c r="Y2538" s="5">
        <v>315</v>
      </c>
    </row>
    <row r="2539" spans="1:25" x14ac:dyDescent="0.3">
      <c r="A2539" s="1">
        <v>4057012</v>
      </c>
      <c r="B2539" s="1" t="s">
        <v>7</v>
      </c>
      <c r="C2539" s="2"/>
      <c r="D2539" s="4" t="s">
        <v>112</v>
      </c>
      <c r="E2539" s="4">
        <v>4057012</v>
      </c>
      <c r="F2539" s="5">
        <v>0</v>
      </c>
      <c r="G2539" s="5">
        <v>0</v>
      </c>
      <c r="H2539" s="5">
        <v>169388</v>
      </c>
      <c r="I2539" s="5">
        <v>50833</v>
      </c>
      <c r="J2539" s="5">
        <v>488</v>
      </c>
      <c r="K2539" s="5">
        <v>0</v>
      </c>
      <c r="L2539" s="5">
        <v>220708</v>
      </c>
      <c r="M2539" s="5">
        <v>345942</v>
      </c>
      <c r="N2539" s="5">
        <v>0</v>
      </c>
      <c r="O2539" s="5">
        <v>49935</v>
      </c>
      <c r="P2539" s="5">
        <v>2939</v>
      </c>
      <c r="Q2539" s="5">
        <v>0</v>
      </c>
      <c r="R2539" s="5">
        <v>0</v>
      </c>
      <c r="S2539" s="5">
        <v>19450</v>
      </c>
      <c r="T2539" s="5">
        <v>15165</v>
      </c>
      <c r="U2539" s="5">
        <v>19719</v>
      </c>
      <c r="V2539" s="5">
        <v>46473</v>
      </c>
      <c r="W2539" s="5">
        <v>535</v>
      </c>
      <c r="X2539" s="5">
        <v>86848</v>
      </c>
      <c r="Y2539" s="5">
        <v>163</v>
      </c>
    </row>
    <row r="2540" spans="1:25" x14ac:dyDescent="0.3">
      <c r="A2540" s="1">
        <v>4057012</v>
      </c>
      <c r="B2540" s="1" t="s">
        <v>8</v>
      </c>
      <c r="C2540" s="2"/>
      <c r="D2540" s="4" t="s">
        <v>112</v>
      </c>
      <c r="E2540" s="4">
        <v>4057012</v>
      </c>
      <c r="F2540" s="5">
        <v>0</v>
      </c>
      <c r="G2540" s="5">
        <v>0</v>
      </c>
      <c r="H2540" s="5">
        <v>32110</v>
      </c>
      <c r="I2540" s="5">
        <v>40246</v>
      </c>
      <c r="J2540" s="5">
        <v>-426</v>
      </c>
      <c r="K2540" s="5">
        <v>0</v>
      </c>
      <c r="L2540" s="5">
        <v>71929</v>
      </c>
      <c r="M2540" s="5">
        <v>379416</v>
      </c>
      <c r="N2540" s="5">
        <v>0</v>
      </c>
      <c r="O2540" s="5">
        <v>59976</v>
      </c>
      <c r="P2540" s="5">
        <v>4842</v>
      </c>
      <c r="Q2540" s="5">
        <v>0</v>
      </c>
      <c r="R2540" s="5">
        <v>0</v>
      </c>
      <c r="S2540" s="5">
        <v>25322</v>
      </c>
      <c r="T2540" s="5">
        <v>14319</v>
      </c>
      <c r="U2540" s="5">
        <v>22090</v>
      </c>
      <c r="V2540" s="5">
        <v>35621</v>
      </c>
      <c r="W2540" s="5">
        <v>618</v>
      </c>
      <c r="X2540" s="5">
        <v>71577</v>
      </c>
      <c r="Y2540" s="5">
        <v>260</v>
      </c>
    </row>
    <row r="2541" spans="1:25" x14ac:dyDescent="0.3">
      <c r="A2541" s="1">
        <v>4057012</v>
      </c>
      <c r="B2541" s="1" t="s">
        <v>9</v>
      </c>
      <c r="C2541" s="2"/>
      <c r="D2541" s="4" t="s">
        <v>112</v>
      </c>
      <c r="E2541" s="4">
        <v>4057012</v>
      </c>
      <c r="F2541" s="5">
        <v>0</v>
      </c>
      <c r="G2541" s="5">
        <v>0</v>
      </c>
      <c r="H2541" s="5">
        <v>51541</v>
      </c>
      <c r="I2541" s="5">
        <v>50710</v>
      </c>
      <c r="J2541" s="5">
        <v>3725</v>
      </c>
      <c r="K2541" s="5">
        <v>0</v>
      </c>
      <c r="L2541" s="5">
        <v>105976</v>
      </c>
      <c r="M2541" s="5">
        <v>461844</v>
      </c>
      <c r="N2541" s="5">
        <v>0</v>
      </c>
      <c r="O2541" s="5">
        <v>72620</v>
      </c>
      <c r="P2541" s="5">
        <v>2209</v>
      </c>
      <c r="Q2541" s="5">
        <v>0</v>
      </c>
      <c r="R2541" s="5">
        <v>0</v>
      </c>
      <c r="S2541" s="5">
        <v>27136</v>
      </c>
      <c r="T2541" s="5">
        <v>17519</v>
      </c>
      <c r="U2541" s="5">
        <v>25584</v>
      </c>
      <c r="V2541" s="5">
        <v>27415</v>
      </c>
      <c r="W2541" s="5">
        <v>15</v>
      </c>
      <c r="X2541" s="5">
        <v>68817</v>
      </c>
      <c r="Y2541" s="5">
        <v>262</v>
      </c>
    </row>
    <row r="2542" spans="1:25" x14ac:dyDescent="0.3">
      <c r="A2542" s="1">
        <v>4057012</v>
      </c>
      <c r="B2542" s="1" t="s">
        <v>10</v>
      </c>
      <c r="C2542" s="2"/>
      <c r="D2542" s="4" t="s">
        <v>112</v>
      </c>
      <c r="E2542" s="4">
        <v>4057012</v>
      </c>
      <c r="F2542" s="5">
        <v>0</v>
      </c>
      <c r="G2542" s="5">
        <v>0</v>
      </c>
      <c r="H2542" s="5">
        <v>7874</v>
      </c>
      <c r="I2542" s="5">
        <v>50501</v>
      </c>
      <c r="J2542" s="5">
        <v>80</v>
      </c>
      <c r="K2542" s="5">
        <v>0</v>
      </c>
      <c r="L2542" s="5">
        <v>58455</v>
      </c>
      <c r="M2542" s="5">
        <v>541981</v>
      </c>
      <c r="N2542" s="5">
        <v>0</v>
      </c>
      <c r="O2542" s="5">
        <v>55319</v>
      </c>
      <c r="P2542" s="5">
        <v>3693</v>
      </c>
      <c r="Q2542" s="5">
        <v>0</v>
      </c>
      <c r="R2542" s="5">
        <v>0</v>
      </c>
      <c r="S2542" s="5">
        <v>27989</v>
      </c>
      <c r="T2542" s="5">
        <v>17024</v>
      </c>
      <c r="U2542" s="5">
        <v>32400</v>
      </c>
      <c r="V2542" s="5">
        <v>25909</v>
      </c>
      <c r="W2542" s="5">
        <v>2</v>
      </c>
      <c r="X2542" s="5">
        <v>73017</v>
      </c>
      <c r="Y2542" s="5">
        <v>263</v>
      </c>
    </row>
    <row r="2543" spans="1:25" x14ac:dyDescent="0.3">
      <c r="A2543" s="1">
        <v>4057012</v>
      </c>
      <c r="B2543" s="1" t="s">
        <v>11</v>
      </c>
      <c r="C2543" s="2"/>
      <c r="D2543" s="4" t="s">
        <v>112</v>
      </c>
      <c r="E2543" s="4">
        <v>4057012</v>
      </c>
      <c r="F2543" s="5">
        <v>0</v>
      </c>
      <c r="G2543" s="5">
        <v>0</v>
      </c>
      <c r="H2543" s="5">
        <v>31789</v>
      </c>
      <c r="I2543" s="5">
        <v>67688</v>
      </c>
      <c r="J2543" s="5">
        <v>168</v>
      </c>
      <c r="K2543" s="5">
        <v>0</v>
      </c>
      <c r="L2543" s="5">
        <v>99645</v>
      </c>
      <c r="M2543" s="5">
        <v>780767</v>
      </c>
      <c r="N2543" s="5">
        <v>0</v>
      </c>
      <c r="O2543" s="5">
        <v>52849</v>
      </c>
      <c r="P2543" s="5">
        <v>2040</v>
      </c>
      <c r="Q2543" s="5">
        <v>0</v>
      </c>
      <c r="R2543" s="5">
        <v>0</v>
      </c>
      <c r="S2543" s="5">
        <v>28484</v>
      </c>
      <c r="T2543" s="5">
        <v>22366</v>
      </c>
      <c r="U2543" s="5">
        <v>26813</v>
      </c>
      <c r="V2543" s="5">
        <v>18406</v>
      </c>
      <c r="W2543" s="5">
        <v>0</v>
      </c>
      <c r="X2543" s="5">
        <v>61164</v>
      </c>
      <c r="Y2543" s="5">
        <v>257</v>
      </c>
    </row>
    <row r="2544" spans="1:25" x14ac:dyDescent="0.3">
      <c r="A2544" s="1">
        <v>4057012</v>
      </c>
      <c r="B2544" s="1" t="s">
        <v>12</v>
      </c>
      <c r="C2544" s="2"/>
      <c r="D2544" s="4" t="s">
        <v>112</v>
      </c>
      <c r="E2544" s="4">
        <v>4057012</v>
      </c>
      <c r="F2544" s="5">
        <v>0</v>
      </c>
      <c r="G2544" s="5">
        <v>0</v>
      </c>
      <c r="H2544" s="5">
        <v>8504</v>
      </c>
      <c r="I2544" s="5">
        <v>47893</v>
      </c>
      <c r="J2544" s="5">
        <v>920</v>
      </c>
      <c r="K2544" s="5">
        <v>0</v>
      </c>
      <c r="L2544" s="5">
        <v>57317</v>
      </c>
      <c r="M2544" s="5">
        <v>609391</v>
      </c>
      <c r="N2544" s="5">
        <v>0</v>
      </c>
      <c r="O2544" s="5">
        <v>31961</v>
      </c>
      <c r="P2544" s="5">
        <v>1987</v>
      </c>
      <c r="Q2544" s="5">
        <v>0</v>
      </c>
      <c r="R2544" s="5">
        <v>0</v>
      </c>
      <c r="S2544" s="5">
        <v>23377</v>
      </c>
      <c r="T2544" s="5">
        <v>17651</v>
      </c>
      <c r="U2544" s="5">
        <v>24094</v>
      </c>
      <c r="V2544" s="5">
        <v>18561</v>
      </c>
      <c r="W2544" s="5">
        <v>0</v>
      </c>
      <c r="X2544" s="5">
        <v>58074</v>
      </c>
      <c r="Y2544" s="5">
        <v>234</v>
      </c>
    </row>
    <row r="2545" spans="1:25" x14ac:dyDescent="0.3">
      <c r="A2545" s="1">
        <v>4057012</v>
      </c>
      <c r="B2545" s="1" t="s">
        <v>13</v>
      </c>
      <c r="C2545" s="2"/>
      <c r="D2545" s="4" t="s">
        <v>112</v>
      </c>
      <c r="E2545" s="4">
        <v>4057012</v>
      </c>
      <c r="F2545" s="5">
        <v>0</v>
      </c>
      <c r="G2545" s="5">
        <v>0</v>
      </c>
      <c r="H2545" s="5">
        <v>639</v>
      </c>
      <c r="I2545" s="5">
        <v>46989</v>
      </c>
      <c r="J2545" s="5">
        <v>-380</v>
      </c>
      <c r="K2545" s="5">
        <v>0</v>
      </c>
      <c r="L2545" s="5">
        <v>47247</v>
      </c>
      <c r="M2545" s="5">
        <v>667041</v>
      </c>
      <c r="N2545" s="5">
        <v>0</v>
      </c>
      <c r="O2545" s="5">
        <v>27151</v>
      </c>
      <c r="P2545" s="5">
        <v>2115</v>
      </c>
      <c r="Q2545" s="5">
        <v>0</v>
      </c>
      <c r="R2545" s="5">
        <v>0</v>
      </c>
      <c r="S2545" s="5">
        <v>21763</v>
      </c>
      <c r="T2545" s="5">
        <v>18453</v>
      </c>
      <c r="U2545" s="5">
        <v>21200</v>
      </c>
      <c r="V2545" s="5">
        <v>19370</v>
      </c>
      <c r="W2545" s="5">
        <v>0</v>
      </c>
      <c r="X2545" s="5">
        <v>60329</v>
      </c>
      <c r="Y2545" s="5">
        <v>432</v>
      </c>
    </row>
    <row r="2546" spans="1:25" x14ac:dyDescent="0.3">
      <c r="A2546" s="1">
        <v>4057012</v>
      </c>
      <c r="B2546" s="1" t="s">
        <v>14</v>
      </c>
      <c r="C2546" s="2"/>
      <c r="D2546" s="4" t="s">
        <v>112</v>
      </c>
      <c r="E2546" s="4">
        <v>4057012</v>
      </c>
      <c r="F2546" s="5">
        <v>0</v>
      </c>
      <c r="G2546" s="5">
        <v>0</v>
      </c>
      <c r="H2546" s="5">
        <v>6956</v>
      </c>
      <c r="I2546" s="5">
        <v>47044</v>
      </c>
      <c r="J2546" s="5">
        <v>669</v>
      </c>
      <c r="K2546" s="5" t="s">
        <v>33</v>
      </c>
      <c r="L2546" s="5">
        <v>54669</v>
      </c>
      <c r="M2546" s="5">
        <v>578345</v>
      </c>
      <c r="N2546" s="5">
        <v>0</v>
      </c>
      <c r="O2546" s="5">
        <v>23812</v>
      </c>
      <c r="P2546" s="5">
        <v>2008</v>
      </c>
      <c r="Q2546" s="5" t="s">
        <v>33</v>
      </c>
      <c r="R2546" s="5" t="s">
        <v>33</v>
      </c>
      <c r="S2546" s="5">
        <v>18164</v>
      </c>
      <c r="T2546" s="5">
        <v>16438</v>
      </c>
      <c r="U2546" s="5">
        <v>17304</v>
      </c>
      <c r="V2546" s="5">
        <v>18604</v>
      </c>
      <c r="W2546" s="5">
        <v>0</v>
      </c>
      <c r="X2546" s="5">
        <v>50313</v>
      </c>
      <c r="Y2546" s="5">
        <v>456</v>
      </c>
    </row>
    <row r="2547" spans="1:25" x14ac:dyDescent="0.3">
      <c r="A2547" s="1">
        <v>4057012</v>
      </c>
      <c r="B2547" s="1" t="s">
        <v>15</v>
      </c>
      <c r="C2547" s="2"/>
      <c r="D2547" s="4" t="s">
        <v>112</v>
      </c>
      <c r="E2547" s="4">
        <v>4057012</v>
      </c>
      <c r="F2547" s="5">
        <v>0</v>
      </c>
      <c r="G2547" s="5">
        <v>0</v>
      </c>
      <c r="H2547" s="5">
        <v>12292</v>
      </c>
      <c r="I2547" s="5">
        <v>32605</v>
      </c>
      <c r="J2547" s="5">
        <v>1039</v>
      </c>
      <c r="K2547" s="5" t="s">
        <v>33</v>
      </c>
      <c r="L2547" s="5">
        <v>45937</v>
      </c>
      <c r="M2547" s="5">
        <v>510140</v>
      </c>
      <c r="N2547" s="5">
        <v>0</v>
      </c>
      <c r="O2547" s="5">
        <v>16533</v>
      </c>
      <c r="P2547" s="5">
        <v>1793</v>
      </c>
      <c r="Q2547" s="5" t="s">
        <v>33</v>
      </c>
      <c r="R2547" s="5" t="s">
        <v>33</v>
      </c>
      <c r="S2547" s="5">
        <v>16675</v>
      </c>
      <c r="T2547" s="5">
        <v>14628</v>
      </c>
      <c r="U2547" s="5">
        <v>16243</v>
      </c>
      <c r="V2547" s="5">
        <v>17039</v>
      </c>
      <c r="W2547" s="5">
        <v>2</v>
      </c>
      <c r="X2547" s="5">
        <v>28616</v>
      </c>
      <c r="Y2547" s="5">
        <v>843</v>
      </c>
    </row>
    <row r="2548" spans="1:25" x14ac:dyDescent="0.3">
      <c r="A2548" s="1">
        <v>4057012</v>
      </c>
      <c r="B2548" s="1" t="s">
        <v>16</v>
      </c>
      <c r="C2548" s="2"/>
      <c r="D2548" s="4" t="s">
        <v>112</v>
      </c>
      <c r="E2548" s="4">
        <v>4057012</v>
      </c>
      <c r="F2548" s="5">
        <v>0</v>
      </c>
      <c r="G2548" s="5">
        <v>0</v>
      </c>
      <c r="H2548" s="5">
        <v>7928</v>
      </c>
      <c r="I2548" s="5">
        <v>41859</v>
      </c>
      <c r="J2548" s="5">
        <v>1370</v>
      </c>
      <c r="K2548" s="5" t="s">
        <v>33</v>
      </c>
      <c r="L2548" s="5">
        <v>51157</v>
      </c>
      <c r="M2548" s="5">
        <v>469492</v>
      </c>
      <c r="N2548" s="5">
        <v>0</v>
      </c>
      <c r="O2548" s="5">
        <v>13596</v>
      </c>
      <c r="P2548" s="5">
        <v>2103</v>
      </c>
      <c r="Q2548" s="5" t="s">
        <v>33</v>
      </c>
      <c r="R2548" s="5" t="s">
        <v>33</v>
      </c>
      <c r="S2548" s="5">
        <v>20690</v>
      </c>
      <c r="T2548" s="5">
        <v>15723</v>
      </c>
      <c r="U2548" s="5">
        <v>15517</v>
      </c>
      <c r="V2548" s="5">
        <v>17978</v>
      </c>
      <c r="W2548" s="5">
        <v>36</v>
      </c>
      <c r="X2548" s="5">
        <v>75858</v>
      </c>
      <c r="Y2548" s="5">
        <v>1558</v>
      </c>
    </row>
    <row r="2549" spans="1:25" x14ac:dyDescent="0.3">
      <c r="A2549" s="1">
        <v>4057012</v>
      </c>
      <c r="B2549" s="1" t="s">
        <v>17</v>
      </c>
      <c r="C2549" s="2"/>
      <c r="D2549" s="4" t="s">
        <v>112</v>
      </c>
      <c r="E2549" s="4">
        <v>4057012</v>
      </c>
      <c r="F2549" s="5">
        <v>0</v>
      </c>
      <c r="G2549" s="5">
        <v>0</v>
      </c>
      <c r="H2549" s="5">
        <v>8373</v>
      </c>
      <c r="I2549" s="5">
        <v>34383</v>
      </c>
      <c r="J2549" s="5">
        <v>2605</v>
      </c>
      <c r="K2549" s="5" t="s">
        <v>33</v>
      </c>
      <c r="L2549" s="5">
        <v>45361</v>
      </c>
      <c r="M2549" s="5">
        <v>346173</v>
      </c>
      <c r="N2549" s="5">
        <v>0</v>
      </c>
      <c r="O2549" s="5">
        <v>20097</v>
      </c>
      <c r="P2549" s="5">
        <v>2125</v>
      </c>
      <c r="Q2549" s="5" t="s">
        <v>33</v>
      </c>
      <c r="R2549" s="5" t="s">
        <v>33</v>
      </c>
      <c r="S2549" s="5">
        <v>19050</v>
      </c>
      <c r="T2549" s="5">
        <v>12576</v>
      </c>
      <c r="U2549" s="5">
        <v>17372</v>
      </c>
      <c r="V2549" s="5">
        <v>19491</v>
      </c>
      <c r="W2549" s="5">
        <v>177</v>
      </c>
      <c r="X2549" s="5">
        <v>40076</v>
      </c>
      <c r="Y2549" s="5">
        <v>1559</v>
      </c>
    </row>
    <row r="2550" spans="1:25" x14ac:dyDescent="0.3">
      <c r="A2550" s="1">
        <v>4057012</v>
      </c>
      <c r="B2550" s="1" t="s">
        <v>18</v>
      </c>
      <c r="C2550" s="2"/>
      <c r="D2550" s="4" t="s">
        <v>112</v>
      </c>
      <c r="E2550" s="4">
        <v>4057012</v>
      </c>
      <c r="F2550" s="5">
        <v>0</v>
      </c>
      <c r="G2550" s="5">
        <v>0</v>
      </c>
      <c r="H2550" s="5">
        <v>3630</v>
      </c>
      <c r="I2550" s="5">
        <v>33980</v>
      </c>
      <c r="J2550" s="5">
        <v>13747</v>
      </c>
      <c r="K2550" s="5" t="s">
        <v>33</v>
      </c>
      <c r="L2550" s="5">
        <v>51357</v>
      </c>
      <c r="M2550" s="5">
        <v>481993</v>
      </c>
      <c r="N2550" s="5">
        <v>0</v>
      </c>
      <c r="O2550" s="5">
        <v>10912</v>
      </c>
      <c r="P2550" s="5">
        <v>2321</v>
      </c>
      <c r="Q2550" s="5" t="s">
        <v>33</v>
      </c>
      <c r="R2550" s="5" t="s">
        <v>33</v>
      </c>
      <c r="S2550" s="5">
        <v>21288</v>
      </c>
      <c r="T2550" s="5">
        <v>13389</v>
      </c>
      <c r="U2550" s="5">
        <v>22827</v>
      </c>
      <c r="V2550" s="5">
        <v>19447</v>
      </c>
      <c r="W2550" s="5">
        <v>692</v>
      </c>
      <c r="X2550" s="5">
        <v>30486</v>
      </c>
      <c r="Y2550" s="5">
        <v>1937</v>
      </c>
    </row>
    <row r="2551" spans="1:25" x14ac:dyDescent="0.3">
      <c r="A2551" s="1">
        <v>4057012</v>
      </c>
      <c r="B2551" s="1" t="s">
        <v>19</v>
      </c>
      <c r="C2551" s="2"/>
      <c r="D2551" s="4" t="s">
        <v>112</v>
      </c>
      <c r="E2551" s="4">
        <v>4057012</v>
      </c>
      <c r="F2551" s="5">
        <v>0</v>
      </c>
      <c r="G2551" s="5">
        <v>0</v>
      </c>
      <c r="H2551" s="5">
        <v>2446</v>
      </c>
      <c r="I2551" s="5">
        <v>34997</v>
      </c>
      <c r="J2551" s="5">
        <v>5659</v>
      </c>
      <c r="K2551" s="5" t="s">
        <v>33</v>
      </c>
      <c r="L2551" s="5">
        <v>43102</v>
      </c>
      <c r="M2551" s="5">
        <v>379875</v>
      </c>
      <c r="N2551" s="5">
        <v>0</v>
      </c>
      <c r="O2551" s="5">
        <v>8929</v>
      </c>
      <c r="P2551" s="5">
        <v>1641</v>
      </c>
      <c r="Q2551" s="5" t="s">
        <v>33</v>
      </c>
      <c r="R2551" s="5" t="s">
        <v>33</v>
      </c>
      <c r="S2551" s="5">
        <v>18135</v>
      </c>
      <c r="T2551" s="5">
        <v>14401</v>
      </c>
      <c r="U2551" s="5">
        <v>19031</v>
      </c>
      <c r="V2551" s="5">
        <v>17567</v>
      </c>
      <c r="W2551" s="5">
        <v>215</v>
      </c>
      <c r="X2551" s="5">
        <v>29869</v>
      </c>
      <c r="Y2551" s="5">
        <v>2892</v>
      </c>
    </row>
    <row r="2552" spans="1:25" x14ac:dyDescent="0.3">
      <c r="A2552" s="1">
        <v>4057012</v>
      </c>
      <c r="B2552" s="1" t="s">
        <v>20</v>
      </c>
      <c r="C2552" s="2"/>
      <c r="D2552" s="4" t="s">
        <v>112</v>
      </c>
      <c r="E2552" s="4">
        <v>4057012</v>
      </c>
      <c r="F2552" s="5">
        <v>0</v>
      </c>
      <c r="G2552" s="5">
        <v>0</v>
      </c>
      <c r="H2552" s="5">
        <v>3822</v>
      </c>
      <c r="I2552" s="5">
        <v>19555</v>
      </c>
      <c r="J2552" s="5">
        <v>506</v>
      </c>
      <c r="K2552" s="5" t="s">
        <v>33</v>
      </c>
      <c r="L2552" s="5">
        <v>23883</v>
      </c>
      <c r="M2552" s="5">
        <v>227327</v>
      </c>
      <c r="N2552" s="5">
        <v>0</v>
      </c>
      <c r="O2552" s="5">
        <v>5577</v>
      </c>
      <c r="P2552" s="5">
        <v>1232</v>
      </c>
      <c r="Q2552" s="5" t="s">
        <v>33</v>
      </c>
      <c r="R2552" s="5" t="s">
        <v>33</v>
      </c>
      <c r="S2552" s="5">
        <v>12289</v>
      </c>
      <c r="T2552" s="5">
        <v>10530</v>
      </c>
      <c r="U2552" s="5">
        <v>12932</v>
      </c>
      <c r="V2552" s="5">
        <v>16079</v>
      </c>
      <c r="W2552" s="5">
        <v>0</v>
      </c>
      <c r="X2552" s="5">
        <v>29086</v>
      </c>
      <c r="Y2552" s="5">
        <v>1466</v>
      </c>
    </row>
    <row r="2553" spans="1:25" x14ac:dyDescent="0.3">
      <c r="A2553" s="1">
        <v>4057012</v>
      </c>
      <c r="B2553" s="1" t="s">
        <v>21</v>
      </c>
      <c r="C2553" s="2"/>
      <c r="D2553" s="4" t="s">
        <v>112</v>
      </c>
      <c r="E2553" s="4">
        <v>4057012</v>
      </c>
      <c r="F2553" s="5">
        <v>0</v>
      </c>
      <c r="G2553" s="5">
        <v>115</v>
      </c>
      <c r="H2553" s="5">
        <v>510</v>
      </c>
      <c r="I2553" s="5">
        <v>25722</v>
      </c>
      <c r="J2553" s="5">
        <v>462</v>
      </c>
      <c r="K2553" s="5" t="s">
        <v>33</v>
      </c>
      <c r="L2553" s="5">
        <v>26809</v>
      </c>
      <c r="M2553" s="5">
        <v>240742</v>
      </c>
      <c r="N2553" s="5">
        <v>1496</v>
      </c>
      <c r="O2553" s="5">
        <v>26005</v>
      </c>
      <c r="P2553" s="5">
        <v>868</v>
      </c>
      <c r="Q2553" s="5" t="s">
        <v>33</v>
      </c>
      <c r="R2553" s="5" t="s">
        <v>33</v>
      </c>
      <c r="S2553" s="5">
        <v>14335</v>
      </c>
      <c r="T2553" s="5">
        <v>8745</v>
      </c>
      <c r="U2553" s="5">
        <v>13299</v>
      </c>
      <c r="V2553" s="5">
        <v>12610</v>
      </c>
      <c r="W2553" s="5">
        <v>0</v>
      </c>
      <c r="X2553" s="5">
        <v>28910</v>
      </c>
      <c r="Y2553" s="5">
        <v>887</v>
      </c>
    </row>
    <row r="2554" spans="1:25" x14ac:dyDescent="0.3">
      <c r="A2554" s="1">
        <v>4057012</v>
      </c>
      <c r="B2554" s="1" t="s">
        <v>22</v>
      </c>
      <c r="C2554" s="2"/>
      <c r="D2554" s="4" t="s">
        <v>112</v>
      </c>
      <c r="E2554" s="4">
        <v>4057012</v>
      </c>
      <c r="F2554" s="5">
        <v>0</v>
      </c>
      <c r="G2554" s="5">
        <v>503</v>
      </c>
      <c r="H2554" s="5">
        <v>3352</v>
      </c>
      <c r="I2554" s="5">
        <v>24626</v>
      </c>
      <c r="J2554" s="5">
        <v>-513</v>
      </c>
      <c r="K2554" s="5" t="s">
        <v>33</v>
      </c>
      <c r="L2554" s="5">
        <v>27967</v>
      </c>
      <c r="M2554" s="5">
        <v>310310</v>
      </c>
      <c r="N2554" s="5">
        <v>545</v>
      </c>
      <c r="O2554" s="5">
        <v>2924</v>
      </c>
      <c r="P2554" s="5">
        <v>1296</v>
      </c>
      <c r="Q2554" s="5" t="s">
        <v>33</v>
      </c>
      <c r="R2554" s="5" t="s">
        <v>33</v>
      </c>
      <c r="S2554" s="5">
        <v>12099</v>
      </c>
      <c r="T2554" s="5">
        <v>9858</v>
      </c>
      <c r="U2554" s="5">
        <v>14956</v>
      </c>
      <c r="V2554" s="5">
        <v>11878</v>
      </c>
      <c r="W2554" s="5">
        <v>0</v>
      </c>
      <c r="X2554" s="5">
        <v>31637</v>
      </c>
      <c r="Y2554" s="5">
        <v>747</v>
      </c>
    </row>
    <row r="2555" spans="1:25" x14ac:dyDescent="0.3">
      <c r="A2555" s="1">
        <v>4057012</v>
      </c>
      <c r="B2555" s="1" t="s">
        <v>23</v>
      </c>
      <c r="C2555" s="2"/>
      <c r="D2555" s="4" t="s">
        <v>112</v>
      </c>
      <c r="E2555" s="4">
        <v>4057012</v>
      </c>
      <c r="F2555" s="5">
        <v>0</v>
      </c>
      <c r="G2555" s="5">
        <v>2740</v>
      </c>
      <c r="H2555" s="5">
        <v>16509</v>
      </c>
      <c r="I2555" s="5">
        <v>26693</v>
      </c>
      <c r="J2555" s="5">
        <v>957</v>
      </c>
      <c r="K2555" s="5" t="s">
        <v>33</v>
      </c>
      <c r="L2555" s="5">
        <v>46899</v>
      </c>
      <c r="M2555" s="5">
        <v>298126</v>
      </c>
      <c r="N2555" s="5">
        <v>638</v>
      </c>
      <c r="O2555" s="5">
        <v>3033</v>
      </c>
      <c r="P2555" s="5">
        <v>686</v>
      </c>
      <c r="Q2555" s="5" t="s">
        <v>33</v>
      </c>
      <c r="R2555" s="5" t="s">
        <v>33</v>
      </c>
      <c r="S2555" s="5">
        <v>10917</v>
      </c>
      <c r="T2555" s="5">
        <v>10386</v>
      </c>
      <c r="U2555" s="5">
        <v>13553</v>
      </c>
      <c r="V2555" s="5">
        <v>12482</v>
      </c>
      <c r="W2555" s="5">
        <v>6</v>
      </c>
      <c r="X2555" s="5">
        <v>30569</v>
      </c>
      <c r="Y2555" s="5">
        <v>1299</v>
      </c>
    </row>
    <row r="2556" spans="1:25" x14ac:dyDescent="0.3">
      <c r="A2556" s="1">
        <v>4057012</v>
      </c>
      <c r="B2556" s="1" t="s">
        <v>24</v>
      </c>
      <c r="C2556" s="2"/>
      <c r="D2556" s="4" t="s">
        <v>112</v>
      </c>
      <c r="E2556" s="4">
        <v>4057012</v>
      </c>
      <c r="F2556" s="5">
        <v>0</v>
      </c>
      <c r="G2556" s="5">
        <v>38826</v>
      </c>
      <c r="H2556" s="5">
        <v>5854</v>
      </c>
      <c r="I2556" s="5">
        <v>42274</v>
      </c>
      <c r="J2556" s="5">
        <v>2194</v>
      </c>
      <c r="K2556" s="5" t="s">
        <v>33</v>
      </c>
      <c r="L2556" s="5">
        <v>89147</v>
      </c>
      <c r="M2556" s="5">
        <v>295498</v>
      </c>
      <c r="N2556" s="5">
        <v>758</v>
      </c>
      <c r="O2556" s="5">
        <v>3670</v>
      </c>
      <c r="P2556" s="5">
        <v>568</v>
      </c>
      <c r="Q2556" s="5" t="s">
        <v>33</v>
      </c>
      <c r="R2556" s="5" t="s">
        <v>33</v>
      </c>
      <c r="S2556" s="5">
        <v>9906</v>
      </c>
      <c r="T2556" s="5">
        <v>8923</v>
      </c>
      <c r="U2556" s="5">
        <v>14982</v>
      </c>
      <c r="V2556" s="5">
        <v>12012</v>
      </c>
      <c r="W2556" s="5">
        <v>0</v>
      </c>
      <c r="X2556" s="5">
        <v>30398</v>
      </c>
      <c r="Y2556" s="5">
        <v>925</v>
      </c>
    </row>
    <row r="2557" spans="1:25" x14ac:dyDescent="0.3">
      <c r="A2557" s="1">
        <v>4057012</v>
      </c>
      <c r="B2557" s="1" t="s">
        <v>25</v>
      </c>
      <c r="C2557" s="2"/>
      <c r="D2557" s="4" t="s">
        <v>112</v>
      </c>
      <c r="E2557" s="4">
        <v>4057012</v>
      </c>
      <c r="F2557" s="5">
        <v>0</v>
      </c>
      <c r="G2557" s="5">
        <v>160</v>
      </c>
      <c r="H2557" s="5">
        <v>42425</v>
      </c>
      <c r="I2557" s="5">
        <v>43015</v>
      </c>
      <c r="J2557" s="5">
        <v>4311</v>
      </c>
      <c r="K2557" s="5" t="s">
        <v>33</v>
      </c>
      <c r="L2557" s="5">
        <v>89911</v>
      </c>
      <c r="M2557" s="5">
        <v>302362</v>
      </c>
      <c r="N2557" s="5">
        <v>714</v>
      </c>
      <c r="O2557" s="5">
        <v>3235</v>
      </c>
      <c r="P2557" s="5">
        <v>1040</v>
      </c>
      <c r="Q2557" s="5" t="s">
        <v>33</v>
      </c>
      <c r="R2557" s="5" t="s">
        <v>33</v>
      </c>
      <c r="S2557" s="5">
        <v>11861</v>
      </c>
      <c r="T2557" s="5">
        <v>9584</v>
      </c>
      <c r="U2557" s="5">
        <v>14329</v>
      </c>
      <c r="V2557" s="5">
        <v>12588</v>
      </c>
      <c r="W2557" s="5">
        <v>0</v>
      </c>
      <c r="X2557" s="5">
        <v>29384</v>
      </c>
      <c r="Y2557" s="5">
        <v>942</v>
      </c>
    </row>
    <row r="2558" spans="1:25" x14ac:dyDescent="0.3">
      <c r="A2558" s="1">
        <v>4057012</v>
      </c>
      <c r="B2558" s="1" t="s">
        <v>26</v>
      </c>
      <c r="C2558" s="2"/>
      <c r="D2558" s="4" t="s">
        <v>112</v>
      </c>
      <c r="E2558" s="4">
        <v>4057012</v>
      </c>
      <c r="F2558" s="5">
        <v>0</v>
      </c>
      <c r="G2558" s="5">
        <v>60</v>
      </c>
      <c r="H2558" s="5">
        <v>1050</v>
      </c>
      <c r="I2558" s="5">
        <v>26411</v>
      </c>
      <c r="J2558" s="5">
        <v>2025</v>
      </c>
      <c r="K2558" s="5" t="s">
        <v>33</v>
      </c>
      <c r="L2558" s="5">
        <v>29545</v>
      </c>
      <c r="M2558" s="5">
        <v>311875</v>
      </c>
      <c r="N2558" s="5">
        <v>746</v>
      </c>
      <c r="O2558" s="5">
        <v>3203</v>
      </c>
      <c r="P2558" s="5">
        <v>1273</v>
      </c>
      <c r="Q2558" s="5" t="s">
        <v>33</v>
      </c>
      <c r="R2558" s="5" t="s">
        <v>33</v>
      </c>
      <c r="S2558" s="5">
        <v>9616</v>
      </c>
      <c r="T2558" s="5">
        <v>9640</v>
      </c>
      <c r="U2558" s="5">
        <v>14526</v>
      </c>
      <c r="V2558" s="5">
        <v>14456</v>
      </c>
      <c r="W2558" s="5">
        <v>0</v>
      </c>
      <c r="X2558" s="5">
        <v>30941</v>
      </c>
      <c r="Y2558" s="5">
        <v>519</v>
      </c>
    </row>
    <row r="2559" spans="1:25" x14ac:dyDescent="0.3">
      <c r="A2559" s="1">
        <v>4057012</v>
      </c>
      <c r="B2559" s="1" t="s">
        <v>27</v>
      </c>
      <c r="C2559" s="2"/>
      <c r="D2559" s="4" t="s">
        <v>112</v>
      </c>
      <c r="E2559" s="4">
        <v>4057012</v>
      </c>
      <c r="F2559" s="5">
        <v>0</v>
      </c>
      <c r="G2559" s="5">
        <v>844</v>
      </c>
      <c r="H2559" s="5">
        <v>2967</v>
      </c>
      <c r="I2559" s="5">
        <v>26117</v>
      </c>
      <c r="J2559" s="5">
        <v>1054</v>
      </c>
      <c r="K2559" s="5" t="s">
        <v>33</v>
      </c>
      <c r="L2559" s="5">
        <v>30982</v>
      </c>
      <c r="M2559" s="5">
        <v>293434</v>
      </c>
      <c r="N2559" s="5">
        <v>3056</v>
      </c>
      <c r="O2559" s="5">
        <v>2811</v>
      </c>
      <c r="P2559" s="5">
        <v>778</v>
      </c>
      <c r="Q2559" s="5" t="s">
        <v>33</v>
      </c>
      <c r="R2559" s="5" t="s">
        <v>33</v>
      </c>
      <c r="S2559" s="5">
        <v>9382</v>
      </c>
      <c r="T2559" s="5">
        <v>7732</v>
      </c>
      <c r="U2559" s="5">
        <v>14447</v>
      </c>
      <c r="V2559" s="5">
        <v>13986</v>
      </c>
      <c r="W2559" s="5">
        <v>0</v>
      </c>
      <c r="X2559" s="5">
        <v>22025</v>
      </c>
      <c r="Y2559" s="5">
        <v>721</v>
      </c>
    </row>
    <row r="2560" spans="1:25" x14ac:dyDescent="0.3">
      <c r="A2560" s="1">
        <v>4057012</v>
      </c>
      <c r="B2560" s="1" t="s">
        <v>28</v>
      </c>
      <c r="C2560" s="2"/>
      <c r="D2560" s="4" t="s">
        <v>112</v>
      </c>
      <c r="E2560" s="4">
        <v>4057012</v>
      </c>
      <c r="F2560" s="5">
        <v>0</v>
      </c>
      <c r="G2560" s="5">
        <v>1453</v>
      </c>
      <c r="H2560" s="5">
        <v>2261</v>
      </c>
      <c r="I2560" s="5">
        <v>30606</v>
      </c>
      <c r="J2560" s="5">
        <v>502</v>
      </c>
      <c r="K2560" s="5" t="s">
        <v>33</v>
      </c>
      <c r="L2560" s="5">
        <v>34822</v>
      </c>
      <c r="M2560" s="5">
        <v>280760</v>
      </c>
      <c r="N2560" s="5">
        <v>9033</v>
      </c>
      <c r="O2560" s="5">
        <v>2642</v>
      </c>
      <c r="P2560" s="5">
        <v>1952</v>
      </c>
      <c r="Q2560" s="5" t="s">
        <v>33</v>
      </c>
      <c r="R2560" s="5" t="s">
        <v>33</v>
      </c>
      <c r="S2560" s="5">
        <v>8020</v>
      </c>
      <c r="T2560" s="5">
        <v>9071</v>
      </c>
      <c r="U2560" s="5">
        <v>13643</v>
      </c>
      <c r="V2560" s="5">
        <v>20920</v>
      </c>
      <c r="W2560" s="5">
        <v>0</v>
      </c>
      <c r="X2560" s="5">
        <v>20658</v>
      </c>
      <c r="Y2560" s="5">
        <v>568</v>
      </c>
    </row>
    <row r="2561" spans="1:25" x14ac:dyDescent="0.3">
      <c r="A2561" s="1">
        <v>4057012</v>
      </c>
      <c r="B2561" s="1" t="s">
        <v>29</v>
      </c>
      <c r="C2561" s="2"/>
      <c r="D2561" s="4" t="s">
        <v>112</v>
      </c>
      <c r="E2561" s="4">
        <v>4057012</v>
      </c>
      <c r="F2561" s="5">
        <v>0</v>
      </c>
      <c r="G2561" s="5">
        <v>1697</v>
      </c>
      <c r="H2561" s="5">
        <v>2261</v>
      </c>
      <c r="I2561" s="5">
        <v>31240</v>
      </c>
      <c r="J2561" s="5">
        <v>585</v>
      </c>
      <c r="K2561" s="5" t="s">
        <v>33</v>
      </c>
      <c r="L2561" s="5">
        <v>35782</v>
      </c>
      <c r="M2561" s="5">
        <v>245505</v>
      </c>
      <c r="N2561" s="5">
        <v>12074</v>
      </c>
      <c r="O2561" s="5">
        <v>2637</v>
      </c>
      <c r="P2561" s="5">
        <v>839</v>
      </c>
      <c r="Q2561" s="5" t="s">
        <v>33</v>
      </c>
      <c r="R2561" s="5" t="s">
        <v>33</v>
      </c>
      <c r="S2561" s="5">
        <v>7886</v>
      </c>
      <c r="T2561" s="5">
        <v>8565</v>
      </c>
      <c r="U2561" s="5">
        <v>11441</v>
      </c>
      <c r="V2561" s="5">
        <v>16235</v>
      </c>
      <c r="W2561" s="5">
        <v>0</v>
      </c>
      <c r="X2561" s="5">
        <v>20534</v>
      </c>
      <c r="Y2561" s="5">
        <v>492</v>
      </c>
    </row>
    <row r="2562" spans="1:25" x14ac:dyDescent="0.3">
      <c r="A2562" s="1">
        <v>4057012</v>
      </c>
      <c r="B2562" s="1" t="s">
        <v>30</v>
      </c>
      <c r="C2562" s="2"/>
      <c r="D2562" s="4" t="s">
        <v>112</v>
      </c>
      <c r="E2562" s="4">
        <v>4057012</v>
      </c>
      <c r="F2562" s="5">
        <v>0</v>
      </c>
      <c r="G2562" s="5">
        <v>2382</v>
      </c>
      <c r="H2562" s="5">
        <v>5644</v>
      </c>
      <c r="I2562" s="5">
        <v>34597</v>
      </c>
      <c r="J2562" s="5">
        <v>452</v>
      </c>
      <c r="K2562" s="5" t="s">
        <v>33</v>
      </c>
      <c r="L2562" s="5">
        <v>43076</v>
      </c>
      <c r="M2562" s="5">
        <v>226826</v>
      </c>
      <c r="N2562" s="5">
        <v>12087</v>
      </c>
      <c r="O2562" s="5">
        <v>2566</v>
      </c>
      <c r="P2562" s="5">
        <v>501</v>
      </c>
      <c r="Q2562" s="5" t="s">
        <v>33</v>
      </c>
      <c r="R2562" s="5" t="s">
        <v>33</v>
      </c>
      <c r="S2562" s="5">
        <v>7195</v>
      </c>
      <c r="T2562" s="5">
        <v>8116</v>
      </c>
      <c r="U2562" s="5">
        <v>10166</v>
      </c>
      <c r="V2562" s="5">
        <v>1541</v>
      </c>
      <c r="W2562" s="5">
        <v>0</v>
      </c>
      <c r="X2562" s="5">
        <v>17157</v>
      </c>
      <c r="Y2562" s="5">
        <v>714</v>
      </c>
    </row>
    <row r="2563" spans="1:25" x14ac:dyDescent="0.3">
      <c r="A2563" s="1">
        <v>4057012</v>
      </c>
      <c r="B2563" s="1" t="s">
        <v>31</v>
      </c>
      <c r="C2563" s="2"/>
      <c r="D2563" s="4" t="s">
        <v>112</v>
      </c>
      <c r="E2563" s="4">
        <v>4057012</v>
      </c>
      <c r="F2563" s="5">
        <v>0</v>
      </c>
      <c r="G2563" s="5">
        <v>465</v>
      </c>
      <c r="H2563" s="5">
        <v>2779</v>
      </c>
      <c r="I2563" s="5">
        <v>24220</v>
      </c>
      <c r="J2563" s="5">
        <v>1508</v>
      </c>
      <c r="K2563" s="5" t="s">
        <v>33</v>
      </c>
      <c r="L2563" s="5">
        <v>28971</v>
      </c>
      <c r="M2563" s="5">
        <v>202861</v>
      </c>
      <c r="N2563" s="5">
        <v>9104</v>
      </c>
      <c r="O2563" s="5">
        <v>2566</v>
      </c>
      <c r="P2563" s="5">
        <v>434</v>
      </c>
      <c r="Q2563" s="5" t="s">
        <v>33</v>
      </c>
      <c r="R2563" s="5" t="s">
        <v>33</v>
      </c>
      <c r="S2563" s="5">
        <v>7785</v>
      </c>
      <c r="T2563" s="5">
        <v>7931</v>
      </c>
      <c r="U2563" s="5">
        <v>9308</v>
      </c>
      <c r="V2563" s="5">
        <v>1775</v>
      </c>
      <c r="W2563" s="5">
        <v>0</v>
      </c>
      <c r="X2563" s="5">
        <v>18196</v>
      </c>
      <c r="Y2563" s="5">
        <v>755</v>
      </c>
    </row>
    <row r="2564" spans="1:25" x14ac:dyDescent="0.3">
      <c r="A2564" s="1">
        <v>4061726</v>
      </c>
      <c r="B2564" s="1" t="s">
        <v>0</v>
      </c>
      <c r="C2564" s="2"/>
      <c r="D2564" s="4" t="s">
        <v>113</v>
      </c>
      <c r="E2564" s="4">
        <v>4061726</v>
      </c>
      <c r="F2564" s="5">
        <v>26487</v>
      </c>
      <c r="G2564" s="5">
        <v>70037</v>
      </c>
      <c r="H2564" s="5">
        <v>15356</v>
      </c>
      <c r="I2564" s="5">
        <v>151202</v>
      </c>
      <c r="J2564" s="5">
        <v>27219</v>
      </c>
      <c r="K2564" s="5">
        <v>0</v>
      </c>
      <c r="L2564" s="5">
        <v>290300</v>
      </c>
      <c r="M2564" s="5">
        <v>1047098</v>
      </c>
      <c r="N2564" s="5">
        <v>29407</v>
      </c>
      <c r="O2564" s="5">
        <v>58608</v>
      </c>
      <c r="P2564" s="5">
        <v>1788</v>
      </c>
      <c r="Q2564" s="5">
        <v>0</v>
      </c>
      <c r="R2564" s="5">
        <v>0</v>
      </c>
      <c r="S2564" s="5">
        <v>16838</v>
      </c>
      <c r="T2564" s="5">
        <v>9515</v>
      </c>
      <c r="U2564" s="5">
        <v>39096</v>
      </c>
      <c r="V2564" s="5">
        <v>34652</v>
      </c>
      <c r="W2564" s="5">
        <v>257</v>
      </c>
      <c r="X2564" s="5">
        <v>90373</v>
      </c>
      <c r="Y2564" s="5">
        <v>2718</v>
      </c>
    </row>
    <row r="2565" spans="1:25" x14ac:dyDescent="0.3">
      <c r="A2565" s="1">
        <v>4061726</v>
      </c>
      <c r="B2565" s="1" t="s">
        <v>1</v>
      </c>
      <c r="C2565" s="2"/>
      <c r="D2565" s="4" t="s">
        <v>113</v>
      </c>
      <c r="E2565" s="4">
        <v>4061726</v>
      </c>
      <c r="F2565" s="5">
        <v>39013</v>
      </c>
      <c r="G2565" s="5">
        <v>39285</v>
      </c>
      <c r="H2565" s="5">
        <v>15328</v>
      </c>
      <c r="I2565" s="5">
        <v>115165</v>
      </c>
      <c r="J2565" s="5">
        <v>29478</v>
      </c>
      <c r="K2565" s="5">
        <v>0</v>
      </c>
      <c r="L2565" s="5">
        <v>238268</v>
      </c>
      <c r="M2565" s="5">
        <v>1023559</v>
      </c>
      <c r="N2565" s="5">
        <v>26945</v>
      </c>
      <c r="O2565" s="5">
        <v>56144</v>
      </c>
      <c r="P2565" s="5">
        <v>1610</v>
      </c>
      <c r="Q2565" s="5">
        <v>0</v>
      </c>
      <c r="R2565" s="5">
        <v>0</v>
      </c>
      <c r="S2565" s="5">
        <v>16060</v>
      </c>
      <c r="T2565" s="5">
        <v>8949</v>
      </c>
      <c r="U2565" s="5">
        <v>40564</v>
      </c>
      <c r="V2565" s="5">
        <v>31457</v>
      </c>
      <c r="W2565" s="5">
        <v>244</v>
      </c>
      <c r="X2565" s="5">
        <v>99253</v>
      </c>
      <c r="Y2565" s="5">
        <v>3150</v>
      </c>
    </row>
    <row r="2566" spans="1:25" x14ac:dyDescent="0.3">
      <c r="A2566" s="1">
        <v>4061726</v>
      </c>
      <c r="B2566" s="1" t="s">
        <v>2</v>
      </c>
      <c r="C2566" s="2"/>
      <c r="D2566" s="4" t="s">
        <v>113</v>
      </c>
      <c r="E2566" s="4">
        <v>4061726</v>
      </c>
      <c r="F2566" s="5">
        <v>33825</v>
      </c>
      <c r="G2566" s="5">
        <v>207409</v>
      </c>
      <c r="H2566" s="5">
        <v>17999</v>
      </c>
      <c r="I2566" s="5">
        <v>99376</v>
      </c>
      <c r="J2566" s="5">
        <v>32319</v>
      </c>
      <c r="K2566" s="5">
        <v>0</v>
      </c>
      <c r="L2566" s="5">
        <v>390928</v>
      </c>
      <c r="M2566" s="5">
        <v>1048255</v>
      </c>
      <c r="N2566" s="5">
        <v>30052</v>
      </c>
      <c r="O2566" s="5">
        <v>57853</v>
      </c>
      <c r="P2566" s="5">
        <v>1313</v>
      </c>
      <c r="Q2566" s="5">
        <v>0</v>
      </c>
      <c r="R2566" s="5">
        <v>0</v>
      </c>
      <c r="S2566" s="5">
        <v>18665</v>
      </c>
      <c r="T2566" s="5">
        <v>8240</v>
      </c>
      <c r="U2566" s="5">
        <v>41320</v>
      </c>
      <c r="V2566" s="5">
        <v>42560</v>
      </c>
      <c r="W2566" s="5">
        <v>215</v>
      </c>
      <c r="X2566" s="5">
        <v>101411</v>
      </c>
      <c r="Y2566" s="5">
        <v>3553</v>
      </c>
    </row>
    <row r="2567" spans="1:25" x14ac:dyDescent="0.3">
      <c r="A2567" s="1">
        <v>4061726</v>
      </c>
      <c r="B2567" s="1" t="s">
        <v>3</v>
      </c>
      <c r="C2567" s="2"/>
      <c r="D2567" s="4" t="s">
        <v>113</v>
      </c>
      <c r="E2567" s="4">
        <v>4061726</v>
      </c>
      <c r="F2567" s="5">
        <v>35753</v>
      </c>
      <c r="G2567" s="5">
        <v>79666</v>
      </c>
      <c r="H2567" s="5">
        <v>57805</v>
      </c>
      <c r="I2567" s="5">
        <v>121544</v>
      </c>
      <c r="J2567" s="5">
        <v>21998</v>
      </c>
      <c r="K2567" s="5">
        <v>0</v>
      </c>
      <c r="L2567" s="5">
        <v>316766</v>
      </c>
      <c r="M2567" s="5">
        <v>896605</v>
      </c>
      <c r="N2567" s="5">
        <v>35952</v>
      </c>
      <c r="O2567" s="5">
        <v>57851</v>
      </c>
      <c r="P2567" s="5">
        <v>1629</v>
      </c>
      <c r="Q2567" s="5">
        <v>0</v>
      </c>
      <c r="R2567" s="5">
        <v>0</v>
      </c>
      <c r="S2567" s="5">
        <v>17869</v>
      </c>
      <c r="T2567" s="5">
        <v>7821</v>
      </c>
      <c r="U2567" s="5">
        <v>40887</v>
      </c>
      <c r="V2567" s="5">
        <v>62873</v>
      </c>
      <c r="W2567" s="5">
        <v>193</v>
      </c>
      <c r="X2567" s="5">
        <v>96487</v>
      </c>
      <c r="Y2567" s="5">
        <v>2979</v>
      </c>
    </row>
    <row r="2568" spans="1:25" x14ac:dyDescent="0.3">
      <c r="A2568" s="1">
        <v>4061726</v>
      </c>
      <c r="B2568" s="1" t="s">
        <v>4</v>
      </c>
      <c r="C2568" s="2"/>
      <c r="D2568" s="4" t="s">
        <v>113</v>
      </c>
      <c r="E2568" s="4">
        <v>4061726</v>
      </c>
      <c r="F2568" s="5">
        <v>20224</v>
      </c>
      <c r="G2568" s="5">
        <v>381713</v>
      </c>
      <c r="H2568" s="5">
        <v>33403</v>
      </c>
      <c r="I2568" s="5">
        <v>110190</v>
      </c>
      <c r="J2568" s="5">
        <v>25351</v>
      </c>
      <c r="K2568" s="5">
        <v>0</v>
      </c>
      <c r="L2568" s="5">
        <v>570880</v>
      </c>
      <c r="M2568" s="5">
        <v>1197899</v>
      </c>
      <c r="N2568" s="5">
        <v>36818</v>
      </c>
      <c r="O2568" s="5">
        <v>45460</v>
      </c>
      <c r="P2568" s="5">
        <v>1754</v>
      </c>
      <c r="Q2568" s="5">
        <v>0</v>
      </c>
      <c r="R2568" s="5">
        <v>0</v>
      </c>
      <c r="S2568" s="5">
        <v>16231</v>
      </c>
      <c r="T2568" s="5">
        <v>8670</v>
      </c>
      <c r="U2568" s="5">
        <v>39787</v>
      </c>
      <c r="V2568" s="5">
        <v>62223</v>
      </c>
      <c r="W2568" s="5">
        <v>147</v>
      </c>
      <c r="X2568" s="5">
        <v>95950</v>
      </c>
      <c r="Y2568" s="5">
        <v>3727</v>
      </c>
    </row>
    <row r="2569" spans="1:25" x14ac:dyDescent="0.3">
      <c r="A2569" s="1">
        <v>4061726</v>
      </c>
      <c r="B2569" s="1" t="s">
        <v>5</v>
      </c>
      <c r="C2569" s="2"/>
      <c r="D2569" s="4" t="s">
        <v>113</v>
      </c>
      <c r="E2569" s="4">
        <v>4061726</v>
      </c>
      <c r="F2569" s="5">
        <v>33856</v>
      </c>
      <c r="G2569" s="5">
        <v>-5644</v>
      </c>
      <c r="H2569" s="5">
        <v>19003</v>
      </c>
      <c r="I2569" s="5">
        <v>101659</v>
      </c>
      <c r="J2569" s="5">
        <v>4537</v>
      </c>
      <c r="K2569" s="5">
        <v>0</v>
      </c>
      <c r="L2569" s="5">
        <v>343944</v>
      </c>
      <c r="M2569" s="5">
        <v>1209634</v>
      </c>
      <c r="N2569" s="5">
        <v>37336</v>
      </c>
      <c r="O2569" s="5">
        <v>75467</v>
      </c>
      <c r="P2569" s="5">
        <v>1287</v>
      </c>
      <c r="Q2569" s="5">
        <v>0</v>
      </c>
      <c r="R2569" s="5">
        <v>0</v>
      </c>
      <c r="S2569" s="5">
        <v>29496</v>
      </c>
      <c r="T2569" s="5">
        <v>9097</v>
      </c>
      <c r="U2569" s="5">
        <v>40032</v>
      </c>
      <c r="V2569" s="5">
        <v>53978</v>
      </c>
      <c r="W2569" s="5">
        <v>135</v>
      </c>
      <c r="X2569" s="5">
        <v>111819</v>
      </c>
      <c r="Y2569" s="5">
        <v>4081</v>
      </c>
    </row>
    <row r="2570" spans="1:25" x14ac:dyDescent="0.3">
      <c r="A2570" s="1">
        <v>4061726</v>
      </c>
      <c r="B2570" s="1" t="s">
        <v>6</v>
      </c>
      <c r="C2570" s="2"/>
      <c r="D2570" s="4" t="s">
        <v>113</v>
      </c>
      <c r="E2570" s="4">
        <v>4061726</v>
      </c>
      <c r="F2570" s="5">
        <v>14803</v>
      </c>
      <c r="G2570" s="5">
        <v>74690</v>
      </c>
      <c r="H2570" s="5">
        <v>150632</v>
      </c>
      <c r="I2570" s="5">
        <v>66956</v>
      </c>
      <c r="J2570" s="5">
        <v>22376</v>
      </c>
      <c r="K2570" s="5">
        <v>0</v>
      </c>
      <c r="L2570" s="5">
        <v>376531</v>
      </c>
      <c r="M2570" s="5">
        <v>1010922</v>
      </c>
      <c r="N2570" s="5">
        <v>55077</v>
      </c>
      <c r="O2570" s="5">
        <v>31798</v>
      </c>
      <c r="P2570" s="5">
        <v>734</v>
      </c>
      <c r="Q2570" s="5">
        <v>0</v>
      </c>
      <c r="R2570" s="5">
        <v>0</v>
      </c>
      <c r="S2570" s="5">
        <v>28054</v>
      </c>
      <c r="T2570" s="5">
        <v>9242</v>
      </c>
      <c r="U2570" s="5">
        <v>42720</v>
      </c>
      <c r="V2570" s="5">
        <v>68921</v>
      </c>
      <c r="W2570" s="5">
        <v>218</v>
      </c>
      <c r="X2570" s="5">
        <v>135570</v>
      </c>
      <c r="Y2570" s="5">
        <v>4231</v>
      </c>
    </row>
    <row r="2571" spans="1:25" x14ac:dyDescent="0.3">
      <c r="A2571" s="1">
        <v>4061726</v>
      </c>
      <c r="B2571" s="1" t="s">
        <v>7</v>
      </c>
      <c r="C2571" s="2"/>
      <c r="D2571" s="4" t="s">
        <v>113</v>
      </c>
      <c r="E2571" s="4">
        <v>4061726</v>
      </c>
      <c r="F2571" s="5">
        <v>24981</v>
      </c>
      <c r="G2571" s="5">
        <v>53048</v>
      </c>
      <c r="H2571" s="5">
        <v>7469</v>
      </c>
      <c r="I2571" s="5">
        <v>51004</v>
      </c>
      <c r="J2571" s="5">
        <v>15920</v>
      </c>
      <c r="K2571" s="5">
        <v>0</v>
      </c>
      <c r="L2571" s="5">
        <v>152422</v>
      </c>
      <c r="M2571" s="5">
        <v>943174</v>
      </c>
      <c r="N2571" s="5">
        <v>60134</v>
      </c>
      <c r="O2571" s="5">
        <v>15305</v>
      </c>
      <c r="P2571" s="5">
        <v>1114</v>
      </c>
      <c r="Q2571" s="5">
        <v>0</v>
      </c>
      <c r="R2571" s="5">
        <v>0</v>
      </c>
      <c r="S2571" s="5">
        <v>14380</v>
      </c>
      <c r="T2571" s="5">
        <v>8319</v>
      </c>
      <c r="U2571" s="5">
        <v>40961</v>
      </c>
      <c r="V2571" s="5">
        <v>114966</v>
      </c>
      <c r="W2571" s="5">
        <v>250</v>
      </c>
      <c r="X2571" s="5">
        <v>123754</v>
      </c>
      <c r="Y2571" s="5">
        <v>4797</v>
      </c>
    </row>
    <row r="2572" spans="1:25" x14ac:dyDescent="0.3">
      <c r="A2572" s="1">
        <v>4061726</v>
      </c>
      <c r="B2572" s="1" t="s">
        <v>8</v>
      </c>
      <c r="C2572" s="2"/>
      <c r="D2572" s="4" t="s">
        <v>113</v>
      </c>
      <c r="E2572" s="4">
        <v>4061726</v>
      </c>
      <c r="F2572" s="5">
        <v>13232</v>
      </c>
      <c r="G2572" s="5">
        <v>809979</v>
      </c>
      <c r="H2572" s="5">
        <v>9113</v>
      </c>
      <c r="I2572" s="5">
        <v>118329</v>
      </c>
      <c r="J2572" s="5">
        <v>15122</v>
      </c>
      <c r="K2572" s="5">
        <v>0</v>
      </c>
      <c r="L2572" s="5">
        <v>965776</v>
      </c>
      <c r="M2572" s="5">
        <v>1085020</v>
      </c>
      <c r="N2572" s="5">
        <v>49826</v>
      </c>
      <c r="O2572" s="5">
        <v>14273</v>
      </c>
      <c r="P2572" s="5">
        <v>1373</v>
      </c>
      <c r="Q2572" s="5">
        <v>0</v>
      </c>
      <c r="R2572" s="5">
        <v>0</v>
      </c>
      <c r="S2572" s="5">
        <v>16240</v>
      </c>
      <c r="T2572" s="5">
        <v>8383</v>
      </c>
      <c r="U2572" s="5">
        <v>40444</v>
      </c>
      <c r="V2572" s="5">
        <v>57972</v>
      </c>
      <c r="W2572" s="5">
        <v>260</v>
      </c>
      <c r="X2572" s="5">
        <v>128205</v>
      </c>
      <c r="Y2572" s="5">
        <v>4738</v>
      </c>
    </row>
    <row r="2573" spans="1:25" x14ac:dyDescent="0.3">
      <c r="A2573" s="1">
        <v>4061726</v>
      </c>
      <c r="B2573" s="1" t="s">
        <v>9</v>
      </c>
      <c r="C2573" s="2"/>
      <c r="D2573" s="4" t="s">
        <v>113</v>
      </c>
      <c r="E2573" s="4">
        <v>4061726</v>
      </c>
      <c r="F2573" s="5">
        <v>46968</v>
      </c>
      <c r="G2573" s="5">
        <v>33149</v>
      </c>
      <c r="H2573" s="5">
        <v>10438</v>
      </c>
      <c r="I2573" s="5">
        <v>94818</v>
      </c>
      <c r="J2573" s="5">
        <v>31705</v>
      </c>
      <c r="K2573" s="5">
        <v>0</v>
      </c>
      <c r="L2573" s="5">
        <v>217078</v>
      </c>
      <c r="M2573" s="5">
        <v>1302619</v>
      </c>
      <c r="N2573" s="5">
        <v>58197</v>
      </c>
      <c r="O2573" s="5">
        <v>14358</v>
      </c>
      <c r="P2573" s="5">
        <v>1206</v>
      </c>
      <c r="Q2573" s="5">
        <v>0</v>
      </c>
      <c r="R2573" s="5">
        <v>0</v>
      </c>
      <c r="S2573" s="5">
        <v>15896</v>
      </c>
      <c r="T2573" s="5">
        <v>8413</v>
      </c>
      <c r="U2573" s="5">
        <v>41996</v>
      </c>
      <c r="V2573" s="5">
        <v>20640</v>
      </c>
      <c r="W2573" s="5">
        <v>162</v>
      </c>
      <c r="X2573" s="5">
        <v>127178</v>
      </c>
      <c r="Y2573" s="5">
        <v>3943</v>
      </c>
    </row>
    <row r="2574" spans="1:25" x14ac:dyDescent="0.3">
      <c r="A2574" s="1">
        <v>4061726</v>
      </c>
      <c r="B2574" s="1" t="s">
        <v>10</v>
      </c>
      <c r="C2574" s="2"/>
      <c r="D2574" s="4" t="s">
        <v>113</v>
      </c>
      <c r="E2574" s="4">
        <v>4061726</v>
      </c>
      <c r="F2574" s="5">
        <v>17964</v>
      </c>
      <c r="G2574" s="5">
        <v>175316</v>
      </c>
      <c r="H2574" s="5">
        <v>87749</v>
      </c>
      <c r="I2574" s="5">
        <v>172599</v>
      </c>
      <c r="J2574" s="5">
        <v>110313</v>
      </c>
      <c r="K2574" s="5">
        <v>0</v>
      </c>
      <c r="L2574" s="5">
        <v>563942</v>
      </c>
      <c r="M2574" s="5">
        <v>1509663</v>
      </c>
      <c r="N2574" s="5">
        <v>58217</v>
      </c>
      <c r="O2574" s="5">
        <v>14090</v>
      </c>
      <c r="P2574" s="5">
        <v>1358</v>
      </c>
      <c r="Q2574" s="5">
        <v>0</v>
      </c>
      <c r="R2574" s="5">
        <v>0</v>
      </c>
      <c r="S2574" s="5">
        <v>18798</v>
      </c>
      <c r="T2574" s="5">
        <v>7721</v>
      </c>
      <c r="U2574" s="5">
        <v>45121</v>
      </c>
      <c r="V2574" s="5">
        <v>14465</v>
      </c>
      <c r="W2574" s="5">
        <v>141</v>
      </c>
      <c r="X2574" s="5">
        <v>137189</v>
      </c>
      <c r="Y2574" s="5">
        <v>3728</v>
      </c>
    </row>
    <row r="2575" spans="1:25" x14ac:dyDescent="0.3">
      <c r="A2575" s="1">
        <v>4061726</v>
      </c>
      <c r="B2575" s="1" t="s">
        <v>11</v>
      </c>
      <c r="C2575" s="2"/>
      <c r="D2575" s="4" t="s">
        <v>113</v>
      </c>
      <c r="E2575" s="4">
        <v>4061726</v>
      </c>
      <c r="F2575" s="5">
        <v>10673</v>
      </c>
      <c r="G2575" s="5">
        <v>592398</v>
      </c>
      <c r="H2575" s="5">
        <v>49214</v>
      </c>
      <c r="I2575" s="5">
        <v>203241</v>
      </c>
      <c r="J2575" s="5">
        <v>41060</v>
      </c>
      <c r="K2575" s="5">
        <v>0</v>
      </c>
      <c r="L2575" s="5">
        <v>1406909</v>
      </c>
      <c r="M2575" s="5">
        <v>1533714</v>
      </c>
      <c r="N2575" s="5">
        <v>50399</v>
      </c>
      <c r="O2575" s="5">
        <v>13506</v>
      </c>
      <c r="P2575" s="5">
        <v>1143</v>
      </c>
      <c r="Q2575" s="5">
        <v>0</v>
      </c>
      <c r="R2575" s="5">
        <v>0</v>
      </c>
      <c r="S2575" s="5">
        <v>17529</v>
      </c>
      <c r="T2575" s="5">
        <v>7934</v>
      </c>
      <c r="U2575" s="5">
        <v>42766</v>
      </c>
      <c r="V2575" s="5">
        <v>8353</v>
      </c>
      <c r="W2575" s="5">
        <v>8</v>
      </c>
      <c r="X2575" s="5">
        <v>123739</v>
      </c>
      <c r="Y2575" s="5">
        <v>3811</v>
      </c>
    </row>
    <row r="2576" spans="1:25" x14ac:dyDescent="0.3">
      <c r="A2576" s="1">
        <v>4061726</v>
      </c>
      <c r="B2576" s="1" t="s">
        <v>12</v>
      </c>
      <c r="C2576" s="2"/>
      <c r="D2576" s="4" t="s">
        <v>113</v>
      </c>
      <c r="E2576" s="4">
        <v>4061726</v>
      </c>
      <c r="F2576" s="5">
        <v>9573</v>
      </c>
      <c r="G2576" s="5">
        <v>56987</v>
      </c>
      <c r="H2576" s="5">
        <v>115721</v>
      </c>
      <c r="I2576" s="5">
        <v>192377</v>
      </c>
      <c r="J2576" s="5">
        <v>25669</v>
      </c>
      <c r="K2576" s="5">
        <v>0</v>
      </c>
      <c r="L2576" s="5">
        <v>400328</v>
      </c>
      <c r="M2576" s="5">
        <v>1600141</v>
      </c>
      <c r="N2576" s="5">
        <v>53671</v>
      </c>
      <c r="O2576" s="5">
        <v>11675</v>
      </c>
      <c r="P2576" s="5">
        <v>1308</v>
      </c>
      <c r="Q2576" s="5">
        <v>0</v>
      </c>
      <c r="R2576" s="5">
        <v>0</v>
      </c>
      <c r="S2576" s="5">
        <v>17779</v>
      </c>
      <c r="T2576" s="5">
        <v>9245</v>
      </c>
      <c r="U2576" s="5">
        <v>35379</v>
      </c>
      <c r="V2576" s="5">
        <v>5276</v>
      </c>
      <c r="W2576" s="5">
        <v>5</v>
      </c>
      <c r="X2576" s="5">
        <v>126995</v>
      </c>
      <c r="Y2576" s="5">
        <v>3567</v>
      </c>
    </row>
    <row r="2577" spans="1:25" x14ac:dyDescent="0.3">
      <c r="A2577" s="1">
        <v>4061726</v>
      </c>
      <c r="B2577" s="1" t="s">
        <v>13</v>
      </c>
      <c r="C2577" s="2"/>
      <c r="D2577" s="4" t="s">
        <v>113</v>
      </c>
      <c r="E2577" s="4">
        <v>4061726</v>
      </c>
      <c r="F2577" s="5">
        <v>26737</v>
      </c>
      <c r="G2577" s="5">
        <v>842437</v>
      </c>
      <c r="H2577" s="5">
        <v>79376</v>
      </c>
      <c r="I2577" s="5">
        <v>199078</v>
      </c>
      <c r="J2577" s="5">
        <v>16960</v>
      </c>
      <c r="K2577" s="5">
        <v>0</v>
      </c>
      <c r="L2577" s="5">
        <v>1164589</v>
      </c>
      <c r="M2577" s="5">
        <v>1317507</v>
      </c>
      <c r="N2577" s="5">
        <v>49421</v>
      </c>
      <c r="O2577" s="5">
        <v>9814</v>
      </c>
      <c r="P2577" s="5">
        <v>1380</v>
      </c>
      <c r="Q2577" s="5">
        <v>0</v>
      </c>
      <c r="R2577" s="5">
        <v>0</v>
      </c>
      <c r="S2577" s="5">
        <v>18074</v>
      </c>
      <c r="T2577" s="5">
        <v>7642</v>
      </c>
      <c r="U2577" s="5">
        <v>36110</v>
      </c>
      <c r="V2577" s="5">
        <v>3427</v>
      </c>
      <c r="W2577" s="5">
        <v>100</v>
      </c>
      <c r="X2577" s="5">
        <v>115994</v>
      </c>
      <c r="Y2577" s="5">
        <v>3697</v>
      </c>
    </row>
    <row r="2578" spans="1:25" x14ac:dyDescent="0.3">
      <c r="A2578" s="1">
        <v>4061726</v>
      </c>
      <c r="B2578" s="1" t="s">
        <v>14</v>
      </c>
      <c r="C2578" s="2"/>
      <c r="D2578" s="4" t="s">
        <v>113</v>
      </c>
      <c r="E2578" s="4">
        <v>4061726</v>
      </c>
      <c r="F2578" s="5">
        <v>0</v>
      </c>
      <c r="G2578" s="5">
        <v>31619</v>
      </c>
      <c r="H2578" s="5">
        <v>33787</v>
      </c>
      <c r="I2578" s="5">
        <v>147785</v>
      </c>
      <c r="J2578" s="5">
        <v>11855</v>
      </c>
      <c r="K2578" s="5" t="s">
        <v>33</v>
      </c>
      <c r="L2578" s="5">
        <v>225046</v>
      </c>
      <c r="M2578" s="5">
        <v>1267808</v>
      </c>
      <c r="N2578" s="5">
        <v>36655</v>
      </c>
      <c r="O2578" s="5">
        <v>10606</v>
      </c>
      <c r="P2578" s="5">
        <v>1288</v>
      </c>
      <c r="Q2578" s="5" t="s">
        <v>33</v>
      </c>
      <c r="R2578" s="5" t="s">
        <v>33</v>
      </c>
      <c r="S2578" s="5">
        <v>15178</v>
      </c>
      <c r="T2578" s="5">
        <v>9698</v>
      </c>
      <c r="U2578" s="5">
        <v>31087</v>
      </c>
      <c r="V2578" s="5">
        <v>2814</v>
      </c>
      <c r="W2578" s="5">
        <v>3</v>
      </c>
      <c r="X2578" s="5">
        <v>124257</v>
      </c>
      <c r="Y2578" s="5">
        <v>4398</v>
      </c>
    </row>
    <row r="2579" spans="1:25" x14ac:dyDescent="0.3">
      <c r="A2579" s="1">
        <v>4061726</v>
      </c>
      <c r="B2579" s="1" t="s">
        <v>15</v>
      </c>
      <c r="C2579" s="2"/>
      <c r="D2579" s="4" t="s">
        <v>113</v>
      </c>
      <c r="E2579" s="4">
        <v>4061726</v>
      </c>
      <c r="F2579" s="5">
        <v>2917</v>
      </c>
      <c r="G2579" s="5">
        <v>7286</v>
      </c>
      <c r="H2579" s="5">
        <v>67051</v>
      </c>
      <c r="I2579" s="5">
        <v>138413</v>
      </c>
      <c r="J2579" s="5">
        <v>9665</v>
      </c>
      <c r="K2579" s="5" t="s">
        <v>33</v>
      </c>
      <c r="L2579" s="5">
        <v>225332</v>
      </c>
      <c r="M2579" s="5">
        <v>1163346</v>
      </c>
      <c r="N2579" s="5">
        <v>43389</v>
      </c>
      <c r="O2579" s="5">
        <v>10578</v>
      </c>
      <c r="P2579" s="5">
        <v>1510</v>
      </c>
      <c r="Q2579" s="5" t="s">
        <v>33</v>
      </c>
      <c r="R2579" s="5" t="s">
        <v>33</v>
      </c>
      <c r="S2579" s="5">
        <v>13473</v>
      </c>
      <c r="T2579" s="5">
        <v>8588</v>
      </c>
      <c r="U2579" s="5">
        <v>32075</v>
      </c>
      <c r="V2579" s="5">
        <v>1820</v>
      </c>
      <c r="W2579" s="5">
        <v>0</v>
      </c>
      <c r="X2579" s="5">
        <v>99534</v>
      </c>
      <c r="Y2579" s="5">
        <v>3543</v>
      </c>
    </row>
    <row r="2580" spans="1:25" x14ac:dyDescent="0.3">
      <c r="A2580" s="1">
        <v>4061726</v>
      </c>
      <c r="B2580" s="1" t="s">
        <v>16</v>
      </c>
      <c r="C2580" s="2"/>
      <c r="D2580" s="4" t="s">
        <v>113</v>
      </c>
      <c r="E2580" s="4">
        <v>4061726</v>
      </c>
      <c r="F2580" s="5">
        <v>4104</v>
      </c>
      <c r="G2580" s="5">
        <v>18251</v>
      </c>
      <c r="H2580" s="5">
        <v>96910</v>
      </c>
      <c r="I2580" s="5">
        <v>159340</v>
      </c>
      <c r="J2580" s="5">
        <v>15881</v>
      </c>
      <c r="K2580" s="5" t="s">
        <v>33</v>
      </c>
      <c r="L2580" s="5">
        <v>294486</v>
      </c>
      <c r="M2580" s="5">
        <v>1232123</v>
      </c>
      <c r="N2580" s="5">
        <v>34416</v>
      </c>
      <c r="O2580" s="5">
        <v>10262</v>
      </c>
      <c r="P2580" s="5">
        <v>1622</v>
      </c>
      <c r="Q2580" s="5" t="s">
        <v>33</v>
      </c>
      <c r="R2580" s="5" t="s">
        <v>33</v>
      </c>
      <c r="S2580" s="5">
        <v>12835</v>
      </c>
      <c r="T2580" s="5">
        <v>8028</v>
      </c>
      <c r="U2580" s="5">
        <v>47795</v>
      </c>
      <c r="V2580" s="5">
        <v>1645</v>
      </c>
      <c r="W2580" s="5">
        <v>16</v>
      </c>
      <c r="X2580" s="5">
        <v>92984</v>
      </c>
      <c r="Y2580" s="5">
        <v>4159</v>
      </c>
    </row>
    <row r="2581" spans="1:25" x14ac:dyDescent="0.3">
      <c r="A2581" s="1">
        <v>4061726</v>
      </c>
      <c r="B2581" s="1" t="s">
        <v>17</v>
      </c>
      <c r="C2581" s="2"/>
      <c r="D2581" s="4" t="s">
        <v>113</v>
      </c>
      <c r="E2581" s="4">
        <v>4061726</v>
      </c>
      <c r="F2581" s="5">
        <v>18438</v>
      </c>
      <c r="G2581" s="5">
        <v>15642</v>
      </c>
      <c r="H2581" s="5">
        <v>61290</v>
      </c>
      <c r="I2581" s="5">
        <v>112421</v>
      </c>
      <c r="J2581" s="5">
        <v>11403</v>
      </c>
      <c r="K2581" s="5" t="s">
        <v>33</v>
      </c>
      <c r="L2581" s="5">
        <v>219193</v>
      </c>
      <c r="M2581" s="5">
        <v>1837243</v>
      </c>
      <c r="N2581" s="5">
        <v>27446</v>
      </c>
      <c r="O2581" s="5">
        <v>5991</v>
      </c>
      <c r="P2581" s="5">
        <v>1637</v>
      </c>
      <c r="Q2581" s="5" t="s">
        <v>33</v>
      </c>
      <c r="R2581" s="5" t="s">
        <v>33</v>
      </c>
      <c r="S2581" s="5">
        <v>13760</v>
      </c>
      <c r="T2581" s="5">
        <v>7474</v>
      </c>
      <c r="U2581" s="5">
        <v>32348</v>
      </c>
      <c r="V2581" s="5">
        <v>1932</v>
      </c>
      <c r="W2581" s="5">
        <v>122</v>
      </c>
      <c r="X2581" s="5">
        <v>82175</v>
      </c>
      <c r="Y2581" s="5">
        <v>4643</v>
      </c>
    </row>
    <row r="2582" spans="1:25" x14ac:dyDescent="0.3">
      <c r="A2582" s="1">
        <v>4061726</v>
      </c>
      <c r="B2582" s="1" t="s">
        <v>18</v>
      </c>
      <c r="C2582" s="2"/>
      <c r="D2582" s="4" t="s">
        <v>113</v>
      </c>
      <c r="E2582" s="4">
        <v>4061726</v>
      </c>
      <c r="F2582" s="5">
        <v>12055</v>
      </c>
      <c r="G2582" s="5">
        <v>32500</v>
      </c>
      <c r="H2582" s="5">
        <v>57484</v>
      </c>
      <c r="I2582" s="5">
        <v>168822</v>
      </c>
      <c r="J2582" s="5">
        <v>16547</v>
      </c>
      <c r="K2582" s="5" t="s">
        <v>33</v>
      </c>
      <c r="L2582" s="5">
        <v>291616</v>
      </c>
      <c r="M2582" s="5">
        <v>2554223</v>
      </c>
      <c r="N2582" s="5">
        <v>30567</v>
      </c>
      <c r="O2582" s="5">
        <v>12861</v>
      </c>
      <c r="P2582" s="5">
        <v>1638</v>
      </c>
      <c r="Q2582" s="5" t="s">
        <v>33</v>
      </c>
      <c r="R2582" s="5" t="s">
        <v>33</v>
      </c>
      <c r="S2582" s="5">
        <v>13403</v>
      </c>
      <c r="T2582" s="5">
        <v>8522</v>
      </c>
      <c r="U2582" s="5">
        <v>48147</v>
      </c>
      <c r="V2582" s="5">
        <v>-1099</v>
      </c>
      <c r="W2582" s="5">
        <v>89</v>
      </c>
      <c r="X2582" s="5">
        <v>72731</v>
      </c>
      <c r="Y2582" s="5">
        <v>4408</v>
      </c>
    </row>
    <row r="2583" spans="1:25" x14ac:dyDescent="0.3">
      <c r="A2583" s="1">
        <v>4061726</v>
      </c>
      <c r="B2583" s="1" t="s">
        <v>19</v>
      </c>
      <c r="C2583" s="2"/>
      <c r="D2583" s="4" t="s">
        <v>113</v>
      </c>
      <c r="E2583" s="4">
        <v>4061726</v>
      </c>
      <c r="F2583" s="5">
        <v>14934</v>
      </c>
      <c r="G2583" s="5">
        <v>20209</v>
      </c>
      <c r="H2583" s="5">
        <v>30334</v>
      </c>
      <c r="I2583" s="5">
        <v>91865</v>
      </c>
      <c r="J2583" s="5">
        <v>9692</v>
      </c>
      <c r="K2583" s="5" t="s">
        <v>33</v>
      </c>
      <c r="L2583" s="5">
        <v>171340</v>
      </c>
      <c r="M2583" s="5">
        <v>1004663</v>
      </c>
      <c r="N2583" s="5">
        <v>20291</v>
      </c>
      <c r="O2583" s="5">
        <v>6898</v>
      </c>
      <c r="P2583" s="5">
        <v>1612</v>
      </c>
      <c r="Q2583" s="5" t="s">
        <v>33</v>
      </c>
      <c r="R2583" s="5" t="s">
        <v>33</v>
      </c>
      <c r="S2583" s="5">
        <v>11972</v>
      </c>
      <c r="T2583" s="5">
        <v>8535</v>
      </c>
      <c r="U2583" s="5">
        <v>27012</v>
      </c>
      <c r="V2583" s="5">
        <v>-403</v>
      </c>
      <c r="W2583" s="5">
        <v>137</v>
      </c>
      <c r="X2583" s="5">
        <v>70347</v>
      </c>
      <c r="Y2583" s="5">
        <v>3618</v>
      </c>
    </row>
    <row r="2584" spans="1:25" x14ac:dyDescent="0.3">
      <c r="A2584" s="1">
        <v>4061726</v>
      </c>
      <c r="B2584" s="1" t="s">
        <v>20</v>
      </c>
      <c r="C2584" s="2"/>
      <c r="D2584" s="4" t="s">
        <v>113</v>
      </c>
      <c r="E2584" s="4">
        <v>4061726</v>
      </c>
      <c r="F2584" s="5">
        <v>418</v>
      </c>
      <c r="G2584" s="5">
        <v>19788</v>
      </c>
      <c r="H2584" s="5">
        <v>116887</v>
      </c>
      <c r="I2584" s="5">
        <v>97442</v>
      </c>
      <c r="J2584" s="5">
        <v>8062</v>
      </c>
      <c r="K2584" s="5" t="s">
        <v>33</v>
      </c>
      <c r="L2584" s="5">
        <v>253727</v>
      </c>
      <c r="M2584" s="5">
        <v>568130</v>
      </c>
      <c r="N2584" s="5">
        <v>31164</v>
      </c>
      <c r="O2584" s="5">
        <v>5394</v>
      </c>
      <c r="P2584" s="5">
        <v>2404</v>
      </c>
      <c r="Q2584" s="5" t="s">
        <v>33</v>
      </c>
      <c r="R2584" s="5" t="s">
        <v>33</v>
      </c>
      <c r="S2584" s="5">
        <v>10583</v>
      </c>
      <c r="T2584" s="5">
        <v>11917</v>
      </c>
      <c r="U2584" s="5">
        <v>21383</v>
      </c>
      <c r="V2584" s="5">
        <v>6656</v>
      </c>
      <c r="W2584" s="5">
        <v>279</v>
      </c>
      <c r="X2584" s="5">
        <v>74000</v>
      </c>
      <c r="Y2584" s="5">
        <v>5319</v>
      </c>
    </row>
    <row r="2585" spans="1:25" x14ac:dyDescent="0.3">
      <c r="A2585" s="1">
        <v>4061726</v>
      </c>
      <c r="B2585" s="1" t="s">
        <v>21</v>
      </c>
      <c r="C2585" s="2"/>
      <c r="D2585" s="4" t="s">
        <v>113</v>
      </c>
      <c r="E2585" s="4">
        <v>4061726</v>
      </c>
      <c r="F2585" s="5">
        <v>9078</v>
      </c>
      <c r="G2585" s="5">
        <v>21723</v>
      </c>
      <c r="H2585" s="5">
        <v>103701</v>
      </c>
      <c r="I2585" s="5">
        <v>127353</v>
      </c>
      <c r="J2585" s="5">
        <v>6626</v>
      </c>
      <c r="K2585" s="5" t="s">
        <v>33</v>
      </c>
      <c r="L2585" s="5">
        <v>275145</v>
      </c>
      <c r="M2585" s="5">
        <v>425115</v>
      </c>
      <c r="N2585" s="5">
        <v>31187</v>
      </c>
      <c r="O2585" s="5">
        <v>5008</v>
      </c>
      <c r="P2585" s="5">
        <v>2308</v>
      </c>
      <c r="Q2585" s="5" t="s">
        <v>33</v>
      </c>
      <c r="R2585" s="5" t="s">
        <v>33</v>
      </c>
      <c r="S2585" s="5">
        <v>10794</v>
      </c>
      <c r="T2585" s="5">
        <v>10320</v>
      </c>
      <c r="U2585" s="5">
        <v>21428</v>
      </c>
      <c r="V2585" s="5">
        <v>8599</v>
      </c>
      <c r="W2585" s="5">
        <v>765</v>
      </c>
      <c r="X2585" s="5">
        <v>66905</v>
      </c>
      <c r="Y2585" s="5">
        <v>5265</v>
      </c>
    </row>
    <row r="2586" spans="1:25" x14ac:dyDescent="0.3">
      <c r="A2586" s="1">
        <v>4061726</v>
      </c>
      <c r="B2586" s="1" t="s">
        <v>22</v>
      </c>
      <c r="C2586" s="2"/>
      <c r="D2586" s="4" t="s">
        <v>113</v>
      </c>
      <c r="E2586" s="4">
        <v>4061726</v>
      </c>
      <c r="F2586" s="5">
        <v>1229</v>
      </c>
      <c r="G2586" s="5">
        <v>51376</v>
      </c>
      <c r="H2586" s="5">
        <v>6265</v>
      </c>
      <c r="I2586" s="5">
        <v>117935</v>
      </c>
      <c r="J2586" s="5">
        <v>27302</v>
      </c>
      <c r="K2586" s="5" t="s">
        <v>33</v>
      </c>
      <c r="L2586" s="5">
        <v>204107</v>
      </c>
      <c r="M2586" s="5">
        <v>377414</v>
      </c>
      <c r="N2586" s="5">
        <v>35186</v>
      </c>
      <c r="O2586" s="5">
        <v>3403</v>
      </c>
      <c r="P2586" s="5">
        <v>2327</v>
      </c>
      <c r="Q2586" s="5" t="s">
        <v>33</v>
      </c>
      <c r="R2586" s="5" t="s">
        <v>33</v>
      </c>
      <c r="S2586" s="5">
        <v>10056</v>
      </c>
      <c r="T2586" s="5">
        <v>10493</v>
      </c>
      <c r="U2586" s="5">
        <v>18590</v>
      </c>
      <c r="V2586" s="5">
        <v>8296</v>
      </c>
      <c r="W2586" s="5">
        <v>574</v>
      </c>
      <c r="X2586" s="5">
        <v>60678</v>
      </c>
      <c r="Y2586" s="5">
        <v>4120</v>
      </c>
    </row>
    <row r="2587" spans="1:25" x14ac:dyDescent="0.3">
      <c r="A2587" s="1">
        <v>4061726</v>
      </c>
      <c r="B2587" s="1" t="s">
        <v>23</v>
      </c>
      <c r="C2587" s="2"/>
      <c r="D2587" s="4" t="s">
        <v>113</v>
      </c>
      <c r="E2587" s="4">
        <v>4061726</v>
      </c>
      <c r="F2587" s="5">
        <v>4121</v>
      </c>
      <c r="G2587" s="5">
        <v>18172</v>
      </c>
      <c r="H2587" s="5">
        <v>22017</v>
      </c>
      <c r="I2587" s="5">
        <v>115324</v>
      </c>
      <c r="J2587" s="5">
        <v>16312</v>
      </c>
      <c r="K2587" s="5" t="s">
        <v>33</v>
      </c>
      <c r="L2587" s="5">
        <v>175946</v>
      </c>
      <c r="M2587" s="5">
        <v>403115</v>
      </c>
      <c r="N2587" s="5">
        <v>28048</v>
      </c>
      <c r="O2587" s="5">
        <v>6107</v>
      </c>
      <c r="P2587" s="5">
        <v>2696</v>
      </c>
      <c r="Q2587" s="5" t="s">
        <v>33</v>
      </c>
      <c r="R2587" s="5" t="s">
        <v>33</v>
      </c>
      <c r="S2587" s="5">
        <v>8726</v>
      </c>
      <c r="T2587" s="5">
        <v>9363</v>
      </c>
      <c r="U2587" s="5">
        <v>17642</v>
      </c>
      <c r="V2587" s="5">
        <v>7420</v>
      </c>
      <c r="W2587" s="5">
        <v>302</v>
      </c>
      <c r="X2587" s="5">
        <v>59069</v>
      </c>
      <c r="Y2587" s="5">
        <v>4357</v>
      </c>
    </row>
    <row r="2588" spans="1:25" x14ac:dyDescent="0.3">
      <c r="A2588" s="1">
        <v>4061726</v>
      </c>
      <c r="B2588" s="1" t="s">
        <v>24</v>
      </c>
      <c r="C2588" s="2"/>
      <c r="D2588" s="4" t="s">
        <v>113</v>
      </c>
      <c r="E2588" s="4">
        <v>4061726</v>
      </c>
      <c r="F2588" s="5">
        <v>6574</v>
      </c>
      <c r="G2588" s="5">
        <v>81890</v>
      </c>
      <c r="H2588" s="5">
        <v>15613</v>
      </c>
      <c r="I2588" s="5">
        <v>88484</v>
      </c>
      <c r="J2588" s="5">
        <v>21032</v>
      </c>
      <c r="K2588" s="5" t="s">
        <v>33</v>
      </c>
      <c r="L2588" s="5">
        <v>213593</v>
      </c>
      <c r="M2588" s="5">
        <v>394748</v>
      </c>
      <c r="N2588" s="5">
        <v>18779</v>
      </c>
      <c r="O2588" s="5">
        <v>3532</v>
      </c>
      <c r="P2588" s="5">
        <v>2242</v>
      </c>
      <c r="Q2588" s="5" t="s">
        <v>33</v>
      </c>
      <c r="R2588" s="5" t="s">
        <v>33</v>
      </c>
      <c r="S2588" s="5">
        <v>8454</v>
      </c>
      <c r="T2588" s="5">
        <v>9071</v>
      </c>
      <c r="U2588" s="5">
        <v>16096</v>
      </c>
      <c r="V2588" s="5">
        <v>7718</v>
      </c>
      <c r="W2588" s="5">
        <v>4</v>
      </c>
      <c r="X2588" s="5">
        <v>59654</v>
      </c>
      <c r="Y2588" s="5">
        <v>3506</v>
      </c>
    </row>
    <row r="2589" spans="1:25" x14ac:dyDescent="0.3">
      <c r="A2589" s="1">
        <v>4061726</v>
      </c>
      <c r="B2589" s="1" t="s">
        <v>25</v>
      </c>
      <c r="C2589" s="2"/>
      <c r="D2589" s="4" t="s">
        <v>113</v>
      </c>
      <c r="E2589" s="4">
        <v>4061726</v>
      </c>
      <c r="F2589" s="5">
        <v>0</v>
      </c>
      <c r="G2589" s="5">
        <v>85035</v>
      </c>
      <c r="H2589" s="5">
        <v>10188</v>
      </c>
      <c r="I2589" s="5">
        <v>86564</v>
      </c>
      <c r="J2589" s="5">
        <v>16960</v>
      </c>
      <c r="K2589" s="5" t="s">
        <v>33</v>
      </c>
      <c r="L2589" s="5">
        <v>198748</v>
      </c>
      <c r="M2589" s="5">
        <v>408525</v>
      </c>
      <c r="N2589" s="5">
        <v>24425</v>
      </c>
      <c r="O2589" s="5">
        <v>3715</v>
      </c>
      <c r="P2589" s="5">
        <v>2729</v>
      </c>
      <c r="Q2589" s="5" t="s">
        <v>33</v>
      </c>
      <c r="R2589" s="5" t="s">
        <v>33</v>
      </c>
      <c r="S2589" s="5">
        <v>10736</v>
      </c>
      <c r="T2589" s="5">
        <v>7741</v>
      </c>
      <c r="U2589" s="5">
        <v>16572</v>
      </c>
      <c r="V2589" s="5">
        <v>4514</v>
      </c>
      <c r="W2589" s="5">
        <v>0</v>
      </c>
      <c r="X2589" s="5">
        <v>60714</v>
      </c>
      <c r="Y2589" s="5">
        <v>3878</v>
      </c>
    </row>
    <row r="2590" spans="1:25" x14ac:dyDescent="0.3">
      <c r="A2590" s="1">
        <v>4061726</v>
      </c>
      <c r="B2590" s="1" t="s">
        <v>26</v>
      </c>
      <c r="C2590" s="2"/>
      <c r="D2590" s="4" t="s">
        <v>113</v>
      </c>
      <c r="E2590" s="4">
        <v>4061726</v>
      </c>
      <c r="F2590" s="5">
        <v>0</v>
      </c>
      <c r="G2590" s="5">
        <v>93858</v>
      </c>
      <c r="H2590" s="5">
        <v>13869</v>
      </c>
      <c r="I2590" s="5">
        <v>60964</v>
      </c>
      <c r="J2590" s="5">
        <v>7927</v>
      </c>
      <c r="K2590" s="5" t="s">
        <v>33</v>
      </c>
      <c r="L2590" s="5">
        <v>24805</v>
      </c>
      <c r="M2590" s="5">
        <v>327729</v>
      </c>
      <c r="N2590" s="5">
        <v>23627</v>
      </c>
      <c r="O2590" s="5">
        <v>3202</v>
      </c>
      <c r="P2590" s="5">
        <v>2593</v>
      </c>
      <c r="Q2590" s="5" t="s">
        <v>33</v>
      </c>
      <c r="R2590" s="5" t="s">
        <v>33</v>
      </c>
      <c r="S2590" s="5">
        <v>9629</v>
      </c>
      <c r="T2590" s="5">
        <v>6563</v>
      </c>
      <c r="U2590" s="5">
        <v>15200</v>
      </c>
      <c r="V2590" s="5">
        <v>3858</v>
      </c>
      <c r="W2590" s="5">
        <v>-1</v>
      </c>
      <c r="X2590" s="5">
        <v>51269</v>
      </c>
      <c r="Y2590" s="5">
        <v>2597</v>
      </c>
    </row>
    <row r="2591" spans="1:25" x14ac:dyDescent="0.3">
      <c r="A2591" s="1">
        <v>4061726</v>
      </c>
      <c r="B2591" s="1" t="s">
        <v>27</v>
      </c>
      <c r="C2591" s="2"/>
      <c r="D2591" s="4" t="s">
        <v>113</v>
      </c>
      <c r="E2591" s="4">
        <v>4061726</v>
      </c>
      <c r="F2591" s="5">
        <v>0</v>
      </c>
      <c r="G2591" s="5">
        <v>12222</v>
      </c>
      <c r="H2591" s="5">
        <v>28719</v>
      </c>
      <c r="I2591" s="5">
        <v>66199</v>
      </c>
      <c r="J2591" s="5">
        <v>8913</v>
      </c>
      <c r="K2591" s="5" t="s">
        <v>33</v>
      </c>
      <c r="L2591" s="5">
        <v>116053</v>
      </c>
      <c r="M2591" s="5">
        <v>301675</v>
      </c>
      <c r="N2591" s="5">
        <v>27810</v>
      </c>
      <c r="O2591" s="5">
        <v>3856</v>
      </c>
      <c r="P2591" s="5">
        <v>1712</v>
      </c>
      <c r="Q2591" s="5" t="s">
        <v>33</v>
      </c>
      <c r="R2591" s="5" t="s">
        <v>33</v>
      </c>
      <c r="S2591" s="5">
        <v>8031</v>
      </c>
      <c r="T2591" s="5">
        <v>6087</v>
      </c>
      <c r="U2591" s="5">
        <v>14989</v>
      </c>
      <c r="V2591" s="5">
        <v>3348</v>
      </c>
      <c r="W2591" s="5">
        <v>1118</v>
      </c>
      <c r="X2591" s="5">
        <v>44161</v>
      </c>
      <c r="Y2591" s="5">
        <v>2302</v>
      </c>
    </row>
    <row r="2592" spans="1:25" x14ac:dyDescent="0.3">
      <c r="A2592" s="1">
        <v>4061726</v>
      </c>
      <c r="B2592" s="1" t="s">
        <v>28</v>
      </c>
      <c r="C2592" s="2"/>
      <c r="D2592" s="4" t="s">
        <v>113</v>
      </c>
      <c r="E2592" s="4">
        <v>4061726</v>
      </c>
      <c r="F2592" s="5">
        <v>0</v>
      </c>
      <c r="G2592" s="5">
        <v>20346</v>
      </c>
      <c r="H2592" s="5">
        <v>18214</v>
      </c>
      <c r="I2592" s="5">
        <v>76386</v>
      </c>
      <c r="J2592" s="5">
        <v>8013</v>
      </c>
      <c r="K2592" s="5" t="s">
        <v>33</v>
      </c>
      <c r="L2592" s="5">
        <v>122960</v>
      </c>
      <c r="M2592" s="5">
        <v>286528</v>
      </c>
      <c r="N2592" s="5">
        <v>36632</v>
      </c>
      <c r="O2592" s="5">
        <v>3107</v>
      </c>
      <c r="P2592" s="5">
        <v>2655</v>
      </c>
      <c r="Q2592" s="5" t="s">
        <v>33</v>
      </c>
      <c r="R2592" s="5" t="s">
        <v>33</v>
      </c>
      <c r="S2592" s="5">
        <v>7803</v>
      </c>
      <c r="T2592" s="5">
        <v>6402</v>
      </c>
      <c r="U2592" s="5">
        <v>15152</v>
      </c>
      <c r="V2592" s="5">
        <v>3715</v>
      </c>
      <c r="W2592" s="5">
        <v>608</v>
      </c>
      <c r="X2592" s="5">
        <v>38059</v>
      </c>
      <c r="Y2592" s="5">
        <v>2239</v>
      </c>
    </row>
    <row r="2593" spans="1:25" x14ac:dyDescent="0.3">
      <c r="A2593" s="1">
        <v>4061726</v>
      </c>
      <c r="B2593" s="1" t="s">
        <v>29</v>
      </c>
      <c r="C2593" s="2"/>
      <c r="D2593" s="4" t="s">
        <v>113</v>
      </c>
      <c r="E2593" s="4">
        <v>4061726</v>
      </c>
      <c r="F2593" s="5">
        <v>0</v>
      </c>
      <c r="G2593" s="5">
        <v>16098</v>
      </c>
      <c r="H2593" s="5">
        <v>65690</v>
      </c>
      <c r="I2593" s="5">
        <v>57015</v>
      </c>
      <c r="J2593" s="5">
        <v>26620</v>
      </c>
      <c r="K2593" s="5" t="s">
        <v>33</v>
      </c>
      <c r="L2593" s="5">
        <v>165423</v>
      </c>
      <c r="M2593" s="5">
        <v>232395</v>
      </c>
      <c r="N2593" s="5">
        <v>39807</v>
      </c>
      <c r="O2593" s="5">
        <v>4140</v>
      </c>
      <c r="P2593" s="5">
        <v>2463</v>
      </c>
      <c r="Q2593" s="5" t="s">
        <v>33</v>
      </c>
      <c r="R2593" s="5" t="s">
        <v>33</v>
      </c>
      <c r="S2593" s="5">
        <v>8358</v>
      </c>
      <c r="T2593" s="5">
        <v>5163</v>
      </c>
      <c r="U2593" s="5">
        <v>11544</v>
      </c>
      <c r="V2593" s="5">
        <v>6380</v>
      </c>
      <c r="W2593" s="5">
        <v>101</v>
      </c>
      <c r="X2593" s="5">
        <v>35503</v>
      </c>
      <c r="Y2593" s="5">
        <v>1464</v>
      </c>
    </row>
    <row r="2594" spans="1:25" x14ac:dyDescent="0.3">
      <c r="A2594" s="1">
        <v>4061726</v>
      </c>
      <c r="B2594" s="1" t="s">
        <v>30</v>
      </c>
      <c r="C2594" s="2"/>
      <c r="D2594" s="4" t="s">
        <v>113</v>
      </c>
      <c r="E2594" s="4">
        <v>4061726</v>
      </c>
      <c r="F2594" s="5">
        <v>0</v>
      </c>
      <c r="G2594" s="5">
        <v>15689</v>
      </c>
      <c r="H2594" s="5">
        <v>17532</v>
      </c>
      <c r="I2594" s="5">
        <v>48947</v>
      </c>
      <c r="J2594" s="5">
        <v>4849</v>
      </c>
      <c r="K2594" s="5" t="s">
        <v>33</v>
      </c>
      <c r="L2594" s="5">
        <v>87017</v>
      </c>
      <c r="M2594" s="5">
        <v>183256</v>
      </c>
      <c r="N2594" s="5">
        <v>35745</v>
      </c>
      <c r="O2594" s="5">
        <v>1712</v>
      </c>
      <c r="P2594" s="5">
        <v>1946</v>
      </c>
      <c r="Q2594" s="5" t="s">
        <v>33</v>
      </c>
      <c r="R2594" s="5" t="s">
        <v>33</v>
      </c>
      <c r="S2594" s="5">
        <v>7134</v>
      </c>
      <c r="T2594" s="5">
        <v>4906</v>
      </c>
      <c r="U2594" s="5">
        <v>10618</v>
      </c>
      <c r="V2594" s="5">
        <v>5342</v>
      </c>
      <c r="W2594" s="5">
        <v>103</v>
      </c>
      <c r="X2594" s="5">
        <v>27084</v>
      </c>
      <c r="Y2594" s="5">
        <v>1312</v>
      </c>
    </row>
    <row r="2595" spans="1:25" x14ac:dyDescent="0.3">
      <c r="A2595" s="1">
        <v>4061726</v>
      </c>
      <c r="B2595" s="1" t="s">
        <v>31</v>
      </c>
      <c r="C2595" s="2"/>
      <c r="D2595" s="4" t="s">
        <v>113</v>
      </c>
      <c r="E2595" s="4">
        <v>4061726</v>
      </c>
      <c r="F2595" s="5">
        <v>0</v>
      </c>
      <c r="G2595" s="5">
        <v>7507</v>
      </c>
      <c r="H2595" s="5">
        <v>15643</v>
      </c>
      <c r="I2595" s="5">
        <v>28876</v>
      </c>
      <c r="J2595" s="5">
        <v>3170</v>
      </c>
      <c r="K2595" s="5" t="s">
        <v>33</v>
      </c>
      <c r="L2595" s="5">
        <v>55196</v>
      </c>
      <c r="M2595" s="5">
        <v>172403</v>
      </c>
      <c r="N2595" s="5">
        <v>33000</v>
      </c>
      <c r="O2595" s="5">
        <v>1606</v>
      </c>
      <c r="P2595" s="5">
        <v>1763</v>
      </c>
      <c r="Q2595" s="5" t="s">
        <v>33</v>
      </c>
      <c r="R2595" s="5" t="s">
        <v>33</v>
      </c>
      <c r="S2595" s="5">
        <v>6225</v>
      </c>
      <c r="T2595" s="5">
        <v>4513</v>
      </c>
      <c r="U2595" s="5">
        <v>9749</v>
      </c>
      <c r="V2595" s="5">
        <v>3145</v>
      </c>
      <c r="W2595" s="5">
        <v>115</v>
      </c>
      <c r="X2595" s="5">
        <v>35991</v>
      </c>
      <c r="Y2595" s="5">
        <v>1247</v>
      </c>
    </row>
    <row r="2596" spans="1:25" x14ac:dyDescent="0.3">
      <c r="A2596" s="1">
        <v>4004389</v>
      </c>
      <c r="B2596" s="1" t="s">
        <v>0</v>
      </c>
      <c r="C2596" s="2"/>
      <c r="D2596" s="4" t="s">
        <v>114</v>
      </c>
      <c r="E2596" s="4">
        <v>4004389</v>
      </c>
      <c r="F2596" s="5">
        <v>5205</v>
      </c>
      <c r="G2596" s="5">
        <v>9255</v>
      </c>
      <c r="H2596" s="5">
        <v>164967</v>
      </c>
      <c r="I2596" s="5">
        <v>176066</v>
      </c>
      <c r="J2596" s="5">
        <v>3297</v>
      </c>
      <c r="K2596" s="5">
        <v>0</v>
      </c>
      <c r="L2596" s="5">
        <v>358790</v>
      </c>
      <c r="M2596" s="5">
        <v>331204</v>
      </c>
      <c r="N2596" s="5">
        <v>1107</v>
      </c>
      <c r="O2596" s="5">
        <v>28631</v>
      </c>
      <c r="P2596" s="5">
        <v>18382</v>
      </c>
      <c r="Q2596" s="5">
        <v>0</v>
      </c>
      <c r="R2596" s="5">
        <v>0</v>
      </c>
      <c r="S2596" s="5">
        <v>48526</v>
      </c>
      <c r="T2596" s="5">
        <v>192494</v>
      </c>
      <c r="U2596" s="5">
        <v>64983</v>
      </c>
      <c r="V2596" s="5">
        <v>84271</v>
      </c>
      <c r="W2596" s="5">
        <v>5548</v>
      </c>
      <c r="X2596" s="5">
        <v>112603</v>
      </c>
      <c r="Y2596" s="5">
        <v>1155</v>
      </c>
    </row>
    <row r="2597" spans="1:25" x14ac:dyDescent="0.3">
      <c r="A2597" s="1">
        <v>4004389</v>
      </c>
      <c r="B2597" s="1" t="s">
        <v>1</v>
      </c>
      <c r="C2597" s="2"/>
      <c r="D2597" s="4" t="s">
        <v>114</v>
      </c>
      <c r="E2597" s="4">
        <v>4004389</v>
      </c>
      <c r="F2597" s="5">
        <v>0</v>
      </c>
      <c r="G2597" s="5">
        <v>6204</v>
      </c>
      <c r="H2597" s="5">
        <v>71140</v>
      </c>
      <c r="I2597" s="5">
        <v>150996</v>
      </c>
      <c r="J2597" s="5">
        <v>5495</v>
      </c>
      <c r="K2597" s="5">
        <v>0</v>
      </c>
      <c r="L2597" s="5">
        <v>233835</v>
      </c>
      <c r="M2597" s="5">
        <v>461032</v>
      </c>
      <c r="N2597" s="5">
        <v>962</v>
      </c>
      <c r="O2597" s="5">
        <v>27030</v>
      </c>
      <c r="P2597" s="5">
        <v>19727</v>
      </c>
      <c r="Q2597" s="5">
        <v>0</v>
      </c>
      <c r="R2597" s="5">
        <v>0</v>
      </c>
      <c r="S2597" s="5">
        <v>49657</v>
      </c>
      <c r="T2597" s="5">
        <v>169166</v>
      </c>
      <c r="U2597" s="5">
        <v>63442</v>
      </c>
      <c r="V2597" s="5">
        <v>85010</v>
      </c>
      <c r="W2597" s="5">
        <v>6344</v>
      </c>
      <c r="X2597" s="5">
        <v>129271</v>
      </c>
      <c r="Y2597" s="5">
        <v>1483</v>
      </c>
    </row>
    <row r="2598" spans="1:25" x14ac:dyDescent="0.3">
      <c r="A2598" s="1">
        <v>4004389</v>
      </c>
      <c r="B2598" s="1" t="s">
        <v>2</v>
      </c>
      <c r="C2598" s="2"/>
      <c r="D2598" s="4" t="s">
        <v>114</v>
      </c>
      <c r="E2598" s="4">
        <v>4004389</v>
      </c>
      <c r="F2598" s="5">
        <v>143</v>
      </c>
      <c r="G2598" s="5">
        <v>-1435</v>
      </c>
      <c r="H2598" s="5">
        <v>141184</v>
      </c>
      <c r="I2598" s="5">
        <v>95728</v>
      </c>
      <c r="J2598" s="5">
        <v>5278</v>
      </c>
      <c r="K2598" s="5">
        <v>0</v>
      </c>
      <c r="L2598" s="5">
        <v>240898</v>
      </c>
      <c r="M2598" s="5">
        <v>349716</v>
      </c>
      <c r="N2598" s="5">
        <v>1212</v>
      </c>
      <c r="O2598" s="5">
        <v>24923</v>
      </c>
      <c r="P2598" s="5">
        <v>17144</v>
      </c>
      <c r="Q2598" s="5">
        <v>0</v>
      </c>
      <c r="R2598" s="5">
        <v>0</v>
      </c>
      <c r="S2598" s="5">
        <v>50567</v>
      </c>
      <c r="T2598" s="5">
        <v>180019</v>
      </c>
      <c r="U2598" s="5">
        <v>61159</v>
      </c>
      <c r="V2598" s="5">
        <v>86040</v>
      </c>
      <c r="W2598" s="5">
        <v>7986</v>
      </c>
      <c r="X2598" s="5">
        <v>87872</v>
      </c>
      <c r="Y2598" s="5">
        <v>670</v>
      </c>
    </row>
    <row r="2599" spans="1:25" x14ac:dyDescent="0.3">
      <c r="A2599" s="1">
        <v>4004389</v>
      </c>
      <c r="B2599" s="1" t="s">
        <v>3</v>
      </c>
      <c r="C2599" s="2"/>
      <c r="D2599" s="4" t="s">
        <v>114</v>
      </c>
      <c r="E2599" s="4">
        <v>4004389</v>
      </c>
      <c r="F2599" s="5">
        <v>511</v>
      </c>
      <c r="G2599" s="5">
        <v>337</v>
      </c>
      <c r="H2599" s="5">
        <v>5514</v>
      </c>
      <c r="I2599" s="5">
        <v>53098</v>
      </c>
      <c r="J2599" s="5">
        <v>959</v>
      </c>
      <c r="K2599" s="5">
        <v>0</v>
      </c>
      <c r="L2599" s="5">
        <v>60419</v>
      </c>
      <c r="M2599" s="5">
        <v>387765</v>
      </c>
      <c r="N2599" s="5">
        <v>1441</v>
      </c>
      <c r="O2599" s="5">
        <v>27342</v>
      </c>
      <c r="P2599" s="5">
        <v>19667</v>
      </c>
      <c r="Q2599" s="5">
        <v>0</v>
      </c>
      <c r="R2599" s="5">
        <v>0</v>
      </c>
      <c r="S2599" s="5">
        <v>58191</v>
      </c>
      <c r="T2599" s="5">
        <v>125846</v>
      </c>
      <c r="U2599" s="5">
        <v>57894</v>
      </c>
      <c r="V2599" s="5">
        <v>76755</v>
      </c>
      <c r="W2599" s="5">
        <v>5892</v>
      </c>
      <c r="X2599" s="5">
        <v>95378</v>
      </c>
      <c r="Y2599" s="5">
        <v>1221</v>
      </c>
    </row>
    <row r="2600" spans="1:25" x14ac:dyDescent="0.3">
      <c r="A2600" s="1">
        <v>4004389</v>
      </c>
      <c r="B2600" s="1" t="s">
        <v>4</v>
      </c>
      <c r="C2600" s="2"/>
      <c r="D2600" s="4" t="s">
        <v>114</v>
      </c>
      <c r="E2600" s="4">
        <v>4004389</v>
      </c>
      <c r="F2600" s="5">
        <v>0</v>
      </c>
      <c r="G2600" s="5">
        <v>0</v>
      </c>
      <c r="H2600" s="5">
        <v>26861</v>
      </c>
      <c r="I2600" s="5">
        <v>54453</v>
      </c>
      <c r="J2600" s="5">
        <v>3975</v>
      </c>
      <c r="K2600" s="5">
        <v>0</v>
      </c>
      <c r="L2600" s="5">
        <v>85288</v>
      </c>
      <c r="M2600" s="5">
        <v>441857</v>
      </c>
      <c r="N2600" s="5">
        <v>1886</v>
      </c>
      <c r="O2600" s="5">
        <v>31084</v>
      </c>
      <c r="P2600" s="5">
        <v>15442</v>
      </c>
      <c r="Q2600" s="5">
        <v>0</v>
      </c>
      <c r="R2600" s="5">
        <v>0</v>
      </c>
      <c r="S2600" s="5">
        <v>45606</v>
      </c>
      <c r="T2600" s="5">
        <v>81081</v>
      </c>
      <c r="U2600" s="5">
        <v>71348</v>
      </c>
      <c r="V2600" s="5">
        <v>95109</v>
      </c>
      <c r="W2600" s="5">
        <v>7165</v>
      </c>
      <c r="X2600" s="5">
        <v>106219</v>
      </c>
      <c r="Y2600" s="5">
        <v>5538</v>
      </c>
    </row>
    <row r="2601" spans="1:25" x14ac:dyDescent="0.3">
      <c r="A2601" s="1">
        <v>4004389</v>
      </c>
      <c r="B2601" s="1" t="s">
        <v>5</v>
      </c>
      <c r="C2601" s="2"/>
      <c r="D2601" s="4" t="s">
        <v>114</v>
      </c>
      <c r="E2601" s="4">
        <v>4004389</v>
      </c>
      <c r="F2601" s="5">
        <v>0</v>
      </c>
      <c r="G2601" s="5">
        <v>1826</v>
      </c>
      <c r="H2601" s="5">
        <v>35015</v>
      </c>
      <c r="I2601" s="5">
        <v>78076</v>
      </c>
      <c r="J2601" s="5">
        <v>-7053</v>
      </c>
      <c r="K2601" s="5">
        <v>0</v>
      </c>
      <c r="L2601" s="5">
        <v>107865</v>
      </c>
      <c r="M2601" s="5">
        <v>584208</v>
      </c>
      <c r="N2601" s="5">
        <v>871</v>
      </c>
      <c r="O2601" s="5">
        <v>31203</v>
      </c>
      <c r="P2601" s="5">
        <v>13144</v>
      </c>
      <c r="Q2601" s="5">
        <v>0</v>
      </c>
      <c r="R2601" s="5">
        <v>0</v>
      </c>
      <c r="S2601" s="5">
        <v>42201</v>
      </c>
      <c r="T2601" s="5">
        <v>98738</v>
      </c>
      <c r="U2601" s="5">
        <v>61737</v>
      </c>
      <c r="V2601" s="5">
        <v>86451</v>
      </c>
      <c r="W2601" s="5">
        <v>7143</v>
      </c>
      <c r="X2601" s="5">
        <v>114354</v>
      </c>
      <c r="Y2601" s="5">
        <v>1001</v>
      </c>
    </row>
    <row r="2602" spans="1:25" x14ac:dyDescent="0.3">
      <c r="A2602" s="1">
        <v>4004389</v>
      </c>
      <c r="B2602" s="1" t="s">
        <v>6</v>
      </c>
      <c r="C2602" s="2"/>
      <c r="D2602" s="4" t="s">
        <v>114</v>
      </c>
      <c r="E2602" s="4">
        <v>4004389</v>
      </c>
      <c r="F2602" s="5">
        <v>0</v>
      </c>
      <c r="G2602" s="5">
        <v>1211</v>
      </c>
      <c r="H2602" s="5">
        <v>30423</v>
      </c>
      <c r="I2602" s="5">
        <v>93551</v>
      </c>
      <c r="J2602" s="5">
        <v>2253</v>
      </c>
      <c r="K2602" s="5">
        <v>0</v>
      </c>
      <c r="L2602" s="5">
        <v>127438</v>
      </c>
      <c r="M2602" s="5">
        <v>470813</v>
      </c>
      <c r="N2602" s="5">
        <v>1231</v>
      </c>
      <c r="O2602" s="5">
        <v>29226</v>
      </c>
      <c r="P2602" s="5">
        <v>14451</v>
      </c>
      <c r="Q2602" s="5">
        <v>0</v>
      </c>
      <c r="R2602" s="5">
        <v>0</v>
      </c>
      <c r="S2602" s="5">
        <v>41949</v>
      </c>
      <c r="T2602" s="5">
        <v>86871</v>
      </c>
      <c r="U2602" s="5">
        <v>60942</v>
      </c>
      <c r="V2602" s="5">
        <v>76423</v>
      </c>
      <c r="W2602" s="5">
        <v>5734</v>
      </c>
      <c r="X2602" s="5">
        <v>117022</v>
      </c>
      <c r="Y2602" s="5">
        <v>1166</v>
      </c>
    </row>
    <row r="2603" spans="1:25" x14ac:dyDescent="0.3">
      <c r="A2603" s="1">
        <v>4004389</v>
      </c>
      <c r="B2603" s="1" t="s">
        <v>7</v>
      </c>
      <c r="C2603" s="2"/>
      <c r="D2603" s="4" t="s">
        <v>114</v>
      </c>
      <c r="E2603" s="4">
        <v>4004389</v>
      </c>
      <c r="F2603" s="5">
        <v>0</v>
      </c>
      <c r="G2603" s="5">
        <v>5528</v>
      </c>
      <c r="H2603" s="5">
        <v>25555</v>
      </c>
      <c r="I2603" s="5">
        <v>100096</v>
      </c>
      <c r="J2603" s="5">
        <v>9076</v>
      </c>
      <c r="K2603" s="5">
        <v>0</v>
      </c>
      <c r="L2603" s="5">
        <v>140255</v>
      </c>
      <c r="M2603" s="5">
        <v>394769</v>
      </c>
      <c r="N2603" s="5">
        <v>1486</v>
      </c>
      <c r="O2603" s="5">
        <v>26645</v>
      </c>
      <c r="P2603" s="5">
        <v>12679</v>
      </c>
      <c r="Q2603" s="5">
        <v>0</v>
      </c>
      <c r="R2603" s="5">
        <v>0</v>
      </c>
      <c r="S2603" s="5">
        <v>51918</v>
      </c>
      <c r="T2603" s="5">
        <v>89296</v>
      </c>
      <c r="U2603" s="5">
        <v>60150</v>
      </c>
      <c r="V2603" s="5">
        <v>60132</v>
      </c>
      <c r="W2603" s="5">
        <v>11848</v>
      </c>
      <c r="X2603" s="5">
        <v>98810</v>
      </c>
      <c r="Y2603" s="5">
        <v>1465</v>
      </c>
    </row>
    <row r="2604" spans="1:25" x14ac:dyDescent="0.3">
      <c r="A2604" s="1">
        <v>4004389</v>
      </c>
      <c r="B2604" s="1" t="s">
        <v>8</v>
      </c>
      <c r="C2604" s="2"/>
      <c r="D2604" s="4" t="s">
        <v>114</v>
      </c>
      <c r="E2604" s="4">
        <v>4004389</v>
      </c>
      <c r="F2604" s="5">
        <v>-10</v>
      </c>
      <c r="G2604" s="5">
        <v>1076</v>
      </c>
      <c r="H2604" s="5">
        <v>68141</v>
      </c>
      <c r="I2604" s="5">
        <v>85937</v>
      </c>
      <c r="J2604" s="5">
        <v>17157</v>
      </c>
      <c r="K2604" s="5">
        <v>0</v>
      </c>
      <c r="L2604" s="5">
        <v>172301</v>
      </c>
      <c r="M2604" s="5">
        <v>571956</v>
      </c>
      <c r="N2604" s="5">
        <v>1590</v>
      </c>
      <c r="O2604" s="5">
        <v>27739</v>
      </c>
      <c r="P2604" s="5">
        <v>15414</v>
      </c>
      <c r="Q2604" s="5">
        <v>0</v>
      </c>
      <c r="R2604" s="5">
        <v>0</v>
      </c>
      <c r="S2604" s="5">
        <v>51109</v>
      </c>
      <c r="T2604" s="5">
        <v>98311</v>
      </c>
      <c r="U2604" s="5">
        <v>55607</v>
      </c>
      <c r="V2604" s="5">
        <v>54297</v>
      </c>
      <c r="W2604" s="5">
        <v>2498</v>
      </c>
      <c r="X2604" s="5">
        <v>110224</v>
      </c>
      <c r="Y2604" s="5">
        <v>3129</v>
      </c>
    </row>
    <row r="2605" spans="1:25" x14ac:dyDescent="0.3">
      <c r="A2605" s="1">
        <v>4004389</v>
      </c>
      <c r="B2605" s="1" t="s">
        <v>9</v>
      </c>
      <c r="C2605" s="2"/>
      <c r="D2605" s="4" t="s">
        <v>114</v>
      </c>
      <c r="E2605" s="4">
        <v>4004389</v>
      </c>
      <c r="F2605" s="5">
        <v>24</v>
      </c>
      <c r="G2605" s="5">
        <v>231</v>
      </c>
      <c r="H2605" s="5">
        <v>75913</v>
      </c>
      <c r="I2605" s="5">
        <v>60669</v>
      </c>
      <c r="J2605" s="5">
        <v>1374</v>
      </c>
      <c r="K2605" s="5">
        <v>0</v>
      </c>
      <c r="L2605" s="5">
        <v>138211</v>
      </c>
      <c r="M2605" s="5">
        <v>616876</v>
      </c>
      <c r="N2605" s="5">
        <v>814</v>
      </c>
      <c r="O2605" s="5">
        <v>25937</v>
      </c>
      <c r="P2605" s="5">
        <v>13322</v>
      </c>
      <c r="Q2605" s="5">
        <v>0</v>
      </c>
      <c r="R2605" s="5">
        <v>0</v>
      </c>
      <c r="S2605" s="5">
        <v>41534</v>
      </c>
      <c r="T2605" s="5">
        <v>136235</v>
      </c>
      <c r="U2605" s="5">
        <v>49728</v>
      </c>
      <c r="V2605" s="5">
        <v>53403</v>
      </c>
      <c r="W2605" s="5">
        <v>3325</v>
      </c>
      <c r="X2605" s="5">
        <v>120283</v>
      </c>
      <c r="Y2605" s="5">
        <v>1101</v>
      </c>
    </row>
    <row r="2606" spans="1:25" x14ac:dyDescent="0.3">
      <c r="A2606" s="1">
        <v>4004389</v>
      </c>
      <c r="B2606" s="1" t="s">
        <v>10</v>
      </c>
      <c r="C2606" s="2"/>
      <c r="D2606" s="4" t="s">
        <v>114</v>
      </c>
      <c r="E2606" s="4">
        <v>4004389</v>
      </c>
      <c r="F2606" s="5">
        <v>48</v>
      </c>
      <c r="G2606" s="5">
        <v>1371</v>
      </c>
      <c r="H2606" s="5">
        <v>13065</v>
      </c>
      <c r="I2606" s="5">
        <v>47614</v>
      </c>
      <c r="J2606" s="5">
        <v>8069</v>
      </c>
      <c r="K2606" s="5">
        <v>0</v>
      </c>
      <c r="L2606" s="5">
        <v>70167</v>
      </c>
      <c r="M2606" s="5">
        <v>592218</v>
      </c>
      <c r="N2606" s="5">
        <v>846</v>
      </c>
      <c r="O2606" s="5">
        <v>25445</v>
      </c>
      <c r="P2606" s="5">
        <v>13917</v>
      </c>
      <c r="Q2606" s="5">
        <v>0</v>
      </c>
      <c r="R2606" s="5">
        <v>0</v>
      </c>
      <c r="S2606" s="5">
        <v>44196</v>
      </c>
      <c r="T2606" s="5">
        <v>66364</v>
      </c>
      <c r="U2606" s="5">
        <v>53019</v>
      </c>
      <c r="V2606" s="5">
        <v>47091</v>
      </c>
      <c r="W2606" s="5">
        <v>2438</v>
      </c>
      <c r="X2606" s="5">
        <v>104961</v>
      </c>
      <c r="Y2606" s="5">
        <v>1273</v>
      </c>
    </row>
    <row r="2607" spans="1:25" x14ac:dyDescent="0.3">
      <c r="A2607" s="1">
        <v>4004389</v>
      </c>
      <c r="B2607" s="1" t="s">
        <v>11</v>
      </c>
      <c r="C2607" s="2"/>
      <c r="D2607" s="4" t="s">
        <v>114</v>
      </c>
      <c r="E2607" s="4">
        <v>4004389</v>
      </c>
      <c r="F2607" s="5">
        <v>38</v>
      </c>
      <c r="G2607" s="5">
        <v>1713</v>
      </c>
      <c r="H2607" s="5">
        <v>15635</v>
      </c>
      <c r="I2607" s="5">
        <v>47829</v>
      </c>
      <c r="J2607" s="5">
        <v>9733</v>
      </c>
      <c r="K2607" s="5">
        <v>0</v>
      </c>
      <c r="L2607" s="5">
        <v>74947</v>
      </c>
      <c r="M2607" s="5">
        <v>800221</v>
      </c>
      <c r="N2607" s="5">
        <v>865</v>
      </c>
      <c r="O2607" s="5">
        <v>21765</v>
      </c>
      <c r="P2607" s="5">
        <v>12245</v>
      </c>
      <c r="Q2607" s="5">
        <v>0</v>
      </c>
      <c r="R2607" s="5">
        <v>0</v>
      </c>
      <c r="S2607" s="5">
        <v>42479</v>
      </c>
      <c r="T2607" s="5">
        <v>51555</v>
      </c>
      <c r="U2607" s="5">
        <v>51811</v>
      </c>
      <c r="V2607" s="5">
        <v>34045</v>
      </c>
      <c r="W2607" s="5">
        <v>3323</v>
      </c>
      <c r="X2607" s="5">
        <v>72931</v>
      </c>
      <c r="Y2607" s="5">
        <v>1228</v>
      </c>
    </row>
    <row r="2608" spans="1:25" x14ac:dyDescent="0.3">
      <c r="A2608" s="1">
        <v>4004389</v>
      </c>
      <c r="B2608" s="1" t="s">
        <v>12</v>
      </c>
      <c r="C2608" s="2"/>
      <c r="D2608" s="4" t="s">
        <v>114</v>
      </c>
      <c r="E2608" s="4">
        <v>4004389</v>
      </c>
      <c r="F2608" s="5">
        <v>-145</v>
      </c>
      <c r="G2608" s="5">
        <v>309</v>
      </c>
      <c r="H2608" s="5">
        <v>16462</v>
      </c>
      <c r="I2608" s="5">
        <v>46250</v>
      </c>
      <c r="J2608" s="5">
        <v>9450</v>
      </c>
      <c r="K2608" s="5">
        <v>0</v>
      </c>
      <c r="L2608" s="5">
        <v>72325</v>
      </c>
      <c r="M2608" s="5">
        <v>928623</v>
      </c>
      <c r="N2608" s="5">
        <v>1075</v>
      </c>
      <c r="O2608" s="5">
        <v>21687</v>
      </c>
      <c r="P2608" s="5">
        <v>7805</v>
      </c>
      <c r="Q2608" s="5">
        <v>0</v>
      </c>
      <c r="R2608" s="5">
        <v>0</v>
      </c>
      <c r="S2608" s="5">
        <v>40129</v>
      </c>
      <c r="T2608" s="5">
        <v>56697</v>
      </c>
      <c r="U2608" s="5">
        <v>44863</v>
      </c>
      <c r="V2608" s="5">
        <v>28615</v>
      </c>
      <c r="W2608" s="5">
        <v>2601</v>
      </c>
      <c r="X2608" s="5">
        <v>89585</v>
      </c>
      <c r="Y2608" s="5">
        <v>1346</v>
      </c>
    </row>
    <row r="2609" spans="1:25" x14ac:dyDescent="0.3">
      <c r="A2609" s="1">
        <v>4004389</v>
      </c>
      <c r="B2609" s="1" t="s">
        <v>13</v>
      </c>
      <c r="C2609" s="2"/>
      <c r="D2609" s="4" t="s">
        <v>114</v>
      </c>
      <c r="E2609" s="4">
        <v>4004389</v>
      </c>
      <c r="F2609" s="5">
        <v>360</v>
      </c>
      <c r="G2609" s="5">
        <v>1215</v>
      </c>
      <c r="H2609" s="5">
        <v>17971</v>
      </c>
      <c r="I2609" s="5">
        <v>50129</v>
      </c>
      <c r="J2609" s="5">
        <v>5828</v>
      </c>
      <c r="K2609" s="5">
        <v>0</v>
      </c>
      <c r="L2609" s="5">
        <v>75503</v>
      </c>
      <c r="M2609" s="5">
        <v>944368</v>
      </c>
      <c r="N2609" s="5">
        <v>809</v>
      </c>
      <c r="O2609" s="5">
        <v>22176</v>
      </c>
      <c r="P2609" s="5">
        <v>8680</v>
      </c>
      <c r="Q2609" s="5">
        <v>0</v>
      </c>
      <c r="R2609" s="5">
        <v>0</v>
      </c>
      <c r="S2609" s="5">
        <v>40123</v>
      </c>
      <c r="T2609" s="5">
        <v>88341</v>
      </c>
      <c r="U2609" s="5">
        <v>52793</v>
      </c>
      <c r="V2609" s="5">
        <v>25495</v>
      </c>
      <c r="W2609" s="5">
        <v>3725</v>
      </c>
      <c r="X2609" s="5">
        <v>92864</v>
      </c>
      <c r="Y2609" s="5">
        <v>700</v>
      </c>
    </row>
    <row r="2610" spans="1:25" x14ac:dyDescent="0.3">
      <c r="A2610" s="1">
        <v>4004389</v>
      </c>
      <c r="B2610" s="1" t="s">
        <v>14</v>
      </c>
      <c r="C2610" s="2"/>
      <c r="D2610" s="4" t="s">
        <v>114</v>
      </c>
      <c r="E2610" s="4">
        <v>4004389</v>
      </c>
      <c r="F2610" s="5">
        <v>969</v>
      </c>
      <c r="G2610" s="5">
        <v>708</v>
      </c>
      <c r="H2610" s="5">
        <v>8770</v>
      </c>
      <c r="I2610" s="5">
        <v>41649</v>
      </c>
      <c r="J2610" s="5">
        <v>16278</v>
      </c>
      <c r="K2610" s="5" t="s">
        <v>33</v>
      </c>
      <c r="L2610" s="5">
        <v>68374</v>
      </c>
      <c r="M2610" s="5">
        <v>911489</v>
      </c>
      <c r="N2610" s="5">
        <v>957</v>
      </c>
      <c r="O2610" s="5">
        <v>25321</v>
      </c>
      <c r="P2610" s="5">
        <v>6979</v>
      </c>
      <c r="Q2610" s="5" t="s">
        <v>33</v>
      </c>
      <c r="R2610" s="5" t="s">
        <v>33</v>
      </c>
      <c r="S2610" s="5">
        <v>36831</v>
      </c>
      <c r="T2610" s="5">
        <v>76421</v>
      </c>
      <c r="U2610" s="5">
        <v>43399</v>
      </c>
      <c r="V2610" s="5">
        <v>23415</v>
      </c>
      <c r="W2610" s="5">
        <v>3774</v>
      </c>
      <c r="X2610" s="5">
        <v>83423</v>
      </c>
      <c r="Y2610" s="5">
        <v>318</v>
      </c>
    </row>
    <row r="2611" spans="1:25" x14ac:dyDescent="0.3">
      <c r="A2611" s="1">
        <v>4004389</v>
      </c>
      <c r="B2611" s="1" t="s">
        <v>15</v>
      </c>
      <c r="C2611" s="2"/>
      <c r="D2611" s="4" t="s">
        <v>114</v>
      </c>
      <c r="E2611" s="4">
        <v>4004389</v>
      </c>
      <c r="F2611" s="5">
        <v>2140</v>
      </c>
      <c r="G2611" s="5">
        <v>2966</v>
      </c>
      <c r="H2611" s="5">
        <v>11774</v>
      </c>
      <c r="I2611" s="5">
        <v>60489</v>
      </c>
      <c r="J2611" s="5">
        <v>9571</v>
      </c>
      <c r="K2611" s="5" t="s">
        <v>33</v>
      </c>
      <c r="L2611" s="5">
        <v>86939</v>
      </c>
      <c r="M2611" s="5">
        <v>861510</v>
      </c>
      <c r="N2611" s="5">
        <v>692</v>
      </c>
      <c r="O2611" s="5">
        <v>21477</v>
      </c>
      <c r="P2611" s="5">
        <v>8485</v>
      </c>
      <c r="Q2611" s="5" t="s">
        <v>33</v>
      </c>
      <c r="R2611" s="5" t="s">
        <v>33</v>
      </c>
      <c r="S2611" s="5">
        <v>38503</v>
      </c>
      <c r="T2611" s="5">
        <v>53404</v>
      </c>
      <c r="U2611" s="5">
        <v>40104</v>
      </c>
      <c r="V2611" s="5">
        <v>25364</v>
      </c>
      <c r="W2611" s="5">
        <v>2962</v>
      </c>
      <c r="X2611" s="5">
        <v>80036</v>
      </c>
      <c r="Y2611" s="5">
        <v>312</v>
      </c>
    </row>
    <row r="2612" spans="1:25" x14ac:dyDescent="0.3">
      <c r="A2612" s="1">
        <v>4004389</v>
      </c>
      <c r="B2612" s="1" t="s">
        <v>16</v>
      </c>
      <c r="C2612" s="2"/>
      <c r="D2612" s="4" t="s">
        <v>114</v>
      </c>
      <c r="E2612" s="4">
        <v>4004389</v>
      </c>
      <c r="F2612" s="5">
        <v>0</v>
      </c>
      <c r="G2612" s="5">
        <v>938</v>
      </c>
      <c r="H2612" s="5">
        <v>6017</v>
      </c>
      <c r="I2612" s="5">
        <v>37978</v>
      </c>
      <c r="J2612" s="5">
        <v>8767</v>
      </c>
      <c r="K2612" s="5" t="s">
        <v>33</v>
      </c>
      <c r="L2612" s="5">
        <v>53700</v>
      </c>
      <c r="M2612" s="5">
        <v>803024</v>
      </c>
      <c r="N2612" s="5">
        <v>634</v>
      </c>
      <c r="O2612" s="5">
        <v>15874</v>
      </c>
      <c r="P2612" s="5">
        <v>7703</v>
      </c>
      <c r="Q2612" s="5" t="s">
        <v>33</v>
      </c>
      <c r="R2612" s="5" t="s">
        <v>33</v>
      </c>
      <c r="S2612" s="5">
        <v>29525</v>
      </c>
      <c r="T2612" s="5">
        <v>70550</v>
      </c>
      <c r="U2612" s="5">
        <v>37696</v>
      </c>
      <c r="V2612" s="5">
        <v>25570</v>
      </c>
      <c r="W2612" s="5">
        <v>2004</v>
      </c>
      <c r="X2612" s="5">
        <v>60056</v>
      </c>
      <c r="Y2612" s="5">
        <v>10915</v>
      </c>
    </row>
    <row r="2613" spans="1:25" x14ac:dyDescent="0.3">
      <c r="A2613" s="1">
        <v>4004389</v>
      </c>
      <c r="B2613" s="1" t="s">
        <v>17</v>
      </c>
      <c r="C2613" s="2"/>
      <c r="D2613" s="4" t="s">
        <v>114</v>
      </c>
      <c r="E2613" s="4">
        <v>4004389</v>
      </c>
      <c r="F2613" s="5">
        <v>0</v>
      </c>
      <c r="G2613" s="5">
        <v>740</v>
      </c>
      <c r="H2613" s="5">
        <v>4371</v>
      </c>
      <c r="I2613" s="5">
        <v>36898</v>
      </c>
      <c r="J2613" s="5">
        <v>4903</v>
      </c>
      <c r="K2613" s="5" t="s">
        <v>33</v>
      </c>
      <c r="L2613" s="5">
        <v>46912</v>
      </c>
      <c r="M2613" s="5">
        <v>842468</v>
      </c>
      <c r="N2613" s="5">
        <v>867</v>
      </c>
      <c r="O2613" s="5">
        <v>16487</v>
      </c>
      <c r="P2613" s="5">
        <v>7209</v>
      </c>
      <c r="Q2613" s="5" t="s">
        <v>33</v>
      </c>
      <c r="R2613" s="5" t="s">
        <v>33</v>
      </c>
      <c r="S2613" s="5">
        <v>29842</v>
      </c>
      <c r="T2613" s="5">
        <v>58078</v>
      </c>
      <c r="U2613" s="5">
        <v>40181</v>
      </c>
      <c r="V2613" s="5">
        <v>30646</v>
      </c>
      <c r="W2613" s="5">
        <v>2872</v>
      </c>
      <c r="X2613" s="5">
        <v>71027</v>
      </c>
      <c r="Y2613" s="5">
        <v>11374</v>
      </c>
    </row>
    <row r="2614" spans="1:25" x14ac:dyDescent="0.3">
      <c r="A2614" s="1">
        <v>4004389</v>
      </c>
      <c r="B2614" s="1" t="s">
        <v>18</v>
      </c>
      <c r="C2614" s="2"/>
      <c r="D2614" s="4" t="s">
        <v>114</v>
      </c>
      <c r="E2614" s="4">
        <v>4004389</v>
      </c>
      <c r="F2614" s="5">
        <v>0</v>
      </c>
      <c r="G2614" s="5">
        <v>332</v>
      </c>
      <c r="H2614" s="5">
        <v>3077</v>
      </c>
      <c r="I2614" s="5">
        <v>32125</v>
      </c>
      <c r="J2614" s="5">
        <v>13251</v>
      </c>
      <c r="K2614" s="5" t="s">
        <v>33</v>
      </c>
      <c r="L2614" s="5">
        <v>48785</v>
      </c>
      <c r="M2614" s="5">
        <v>821621</v>
      </c>
      <c r="N2614" s="5">
        <v>9449</v>
      </c>
      <c r="O2614" s="5">
        <v>16818</v>
      </c>
      <c r="P2614" s="5">
        <v>8171</v>
      </c>
      <c r="Q2614" s="5" t="s">
        <v>33</v>
      </c>
      <c r="R2614" s="5" t="s">
        <v>33</v>
      </c>
      <c r="S2614" s="5">
        <v>29191</v>
      </c>
      <c r="T2614" s="5">
        <v>48452</v>
      </c>
      <c r="U2614" s="5">
        <v>40752</v>
      </c>
      <c r="V2614" s="5">
        <v>53531</v>
      </c>
      <c r="W2614" s="5">
        <v>2629</v>
      </c>
      <c r="X2614" s="5">
        <v>36254</v>
      </c>
      <c r="Y2614" s="5">
        <v>11540</v>
      </c>
    </row>
    <row r="2615" spans="1:25" x14ac:dyDescent="0.3">
      <c r="A2615" s="1">
        <v>4004389</v>
      </c>
      <c r="B2615" s="1" t="s">
        <v>19</v>
      </c>
      <c r="C2615" s="2"/>
      <c r="D2615" s="4" t="s">
        <v>114</v>
      </c>
      <c r="E2615" s="4">
        <v>4004389</v>
      </c>
      <c r="F2615" s="5">
        <v>0</v>
      </c>
      <c r="G2615" s="5">
        <v>655</v>
      </c>
      <c r="H2615" s="5">
        <v>-2802</v>
      </c>
      <c r="I2615" s="5">
        <v>30231</v>
      </c>
      <c r="J2615" s="5">
        <v>3812</v>
      </c>
      <c r="K2615" s="5" t="s">
        <v>33</v>
      </c>
      <c r="L2615" s="5">
        <v>31896</v>
      </c>
      <c r="M2615" s="5">
        <v>855597</v>
      </c>
      <c r="N2615" s="5">
        <v>11630</v>
      </c>
      <c r="O2615" s="5">
        <v>16417</v>
      </c>
      <c r="P2615" s="5">
        <v>7349</v>
      </c>
      <c r="Q2615" s="5" t="s">
        <v>33</v>
      </c>
      <c r="R2615" s="5" t="s">
        <v>33</v>
      </c>
      <c r="S2615" s="5">
        <v>26796</v>
      </c>
      <c r="T2615" s="5">
        <v>49008</v>
      </c>
      <c r="U2615" s="5">
        <v>39472</v>
      </c>
      <c r="V2615" s="5">
        <v>44601</v>
      </c>
      <c r="W2615" s="5">
        <v>3136</v>
      </c>
      <c r="X2615" s="5">
        <v>53604</v>
      </c>
      <c r="Y2615" s="5">
        <v>11106</v>
      </c>
    </row>
    <row r="2616" spans="1:25" x14ac:dyDescent="0.3">
      <c r="A2616" s="1">
        <v>4004389</v>
      </c>
      <c r="B2616" s="1" t="s">
        <v>20</v>
      </c>
      <c r="C2616" s="2"/>
      <c r="D2616" s="4" t="s">
        <v>114</v>
      </c>
      <c r="E2616" s="4">
        <v>4004389</v>
      </c>
      <c r="F2616" s="5">
        <v>0</v>
      </c>
      <c r="G2616" s="5">
        <v>3727</v>
      </c>
      <c r="H2616" s="5">
        <v>3462</v>
      </c>
      <c r="I2616" s="5">
        <v>31497</v>
      </c>
      <c r="J2616" s="5">
        <v>10226</v>
      </c>
      <c r="K2616" s="5" t="s">
        <v>33</v>
      </c>
      <c r="L2616" s="5">
        <v>48913</v>
      </c>
      <c r="M2616" s="5">
        <v>841258</v>
      </c>
      <c r="N2616" s="5">
        <v>6655</v>
      </c>
      <c r="O2616" s="5">
        <v>22055</v>
      </c>
      <c r="P2616" s="5">
        <v>7500</v>
      </c>
      <c r="Q2616" s="5" t="s">
        <v>33</v>
      </c>
      <c r="R2616" s="5" t="s">
        <v>33</v>
      </c>
      <c r="S2616" s="5">
        <v>28386</v>
      </c>
      <c r="T2616" s="5">
        <v>48344</v>
      </c>
      <c r="U2616" s="5">
        <v>38981</v>
      </c>
      <c r="V2616" s="5">
        <v>26832</v>
      </c>
      <c r="W2616" s="5">
        <v>3930</v>
      </c>
      <c r="X2616" s="5">
        <v>60259</v>
      </c>
      <c r="Y2616" s="5">
        <v>5437</v>
      </c>
    </row>
    <row r="2617" spans="1:25" x14ac:dyDescent="0.3">
      <c r="A2617" s="1">
        <v>4004389</v>
      </c>
      <c r="B2617" s="1" t="s">
        <v>21</v>
      </c>
      <c r="C2617" s="2"/>
      <c r="D2617" s="4" t="s">
        <v>114</v>
      </c>
      <c r="E2617" s="4">
        <v>4004389</v>
      </c>
      <c r="F2617" s="5">
        <v>0</v>
      </c>
      <c r="G2617" s="5">
        <v>23532</v>
      </c>
      <c r="H2617" s="5">
        <v>10425</v>
      </c>
      <c r="I2617" s="5">
        <v>67052</v>
      </c>
      <c r="J2617" s="5">
        <v>3157</v>
      </c>
      <c r="K2617" s="5" t="s">
        <v>33</v>
      </c>
      <c r="L2617" s="5">
        <v>104165</v>
      </c>
      <c r="M2617" s="5">
        <v>686136</v>
      </c>
      <c r="N2617" s="5">
        <v>16625</v>
      </c>
      <c r="O2617" s="5">
        <v>30000</v>
      </c>
      <c r="P2617" s="5">
        <v>6703</v>
      </c>
      <c r="Q2617" s="5" t="s">
        <v>33</v>
      </c>
      <c r="R2617" s="5" t="s">
        <v>33</v>
      </c>
      <c r="S2617" s="5">
        <v>24131</v>
      </c>
      <c r="T2617" s="5">
        <v>54238</v>
      </c>
      <c r="U2617" s="5">
        <v>40988</v>
      </c>
      <c r="V2617" s="5">
        <v>13588</v>
      </c>
      <c r="W2617" s="5">
        <v>2764</v>
      </c>
      <c r="X2617" s="5">
        <v>97411</v>
      </c>
      <c r="Y2617" s="5">
        <v>4584</v>
      </c>
    </row>
    <row r="2618" spans="1:25" x14ac:dyDescent="0.3">
      <c r="A2618" s="1">
        <v>4004389</v>
      </c>
      <c r="B2618" s="1" t="s">
        <v>22</v>
      </c>
      <c r="C2618" s="2"/>
      <c r="D2618" s="4" t="s">
        <v>114</v>
      </c>
      <c r="E2618" s="4">
        <v>4004389</v>
      </c>
      <c r="F2618" s="5">
        <v>30</v>
      </c>
      <c r="G2618" s="5">
        <v>10523</v>
      </c>
      <c r="H2618" s="5">
        <v>3916</v>
      </c>
      <c r="I2618" s="5">
        <v>42516</v>
      </c>
      <c r="J2618" s="5">
        <v>13296</v>
      </c>
      <c r="K2618" s="5" t="s">
        <v>33</v>
      </c>
      <c r="L2618" s="5">
        <v>70282</v>
      </c>
      <c r="M2618" s="5">
        <v>696630</v>
      </c>
      <c r="N2618" s="5">
        <v>40295</v>
      </c>
      <c r="O2618" s="5">
        <v>25396</v>
      </c>
      <c r="P2618" s="5">
        <v>7937</v>
      </c>
      <c r="Q2618" s="5" t="s">
        <v>33</v>
      </c>
      <c r="R2618" s="5" t="s">
        <v>33</v>
      </c>
      <c r="S2618" s="5">
        <v>19502</v>
      </c>
      <c r="T2618" s="5">
        <v>51079</v>
      </c>
      <c r="U2618" s="5">
        <v>42272</v>
      </c>
      <c r="V2618" s="5">
        <v>17722</v>
      </c>
      <c r="W2618" s="5">
        <v>4357</v>
      </c>
      <c r="X2618" s="5">
        <v>141641</v>
      </c>
      <c r="Y2618" s="5">
        <v>5257</v>
      </c>
    </row>
    <row r="2619" spans="1:25" x14ac:dyDescent="0.3">
      <c r="A2619" s="1">
        <v>4004389</v>
      </c>
      <c r="B2619" s="1" t="s">
        <v>23</v>
      </c>
      <c r="C2619" s="2"/>
      <c r="D2619" s="4" t="s">
        <v>114</v>
      </c>
      <c r="E2619" s="4">
        <v>4004389</v>
      </c>
      <c r="F2619" s="5">
        <v>0</v>
      </c>
      <c r="G2619" s="5">
        <v>27555</v>
      </c>
      <c r="H2619" s="5">
        <v>7854</v>
      </c>
      <c r="I2619" s="5">
        <v>55621</v>
      </c>
      <c r="J2619" s="5">
        <v>14138</v>
      </c>
      <c r="K2619" s="5" t="s">
        <v>33</v>
      </c>
      <c r="L2619" s="5">
        <v>105168</v>
      </c>
      <c r="M2619" s="5">
        <v>642258</v>
      </c>
      <c r="N2619" s="5">
        <v>40729</v>
      </c>
      <c r="O2619" s="5">
        <v>25163</v>
      </c>
      <c r="P2619" s="5">
        <v>7382</v>
      </c>
      <c r="Q2619" s="5" t="s">
        <v>33</v>
      </c>
      <c r="R2619" s="5" t="s">
        <v>33</v>
      </c>
      <c r="S2619" s="5">
        <v>20701</v>
      </c>
      <c r="T2619" s="5">
        <v>48562</v>
      </c>
      <c r="U2619" s="5">
        <v>38908</v>
      </c>
      <c r="V2619" s="5">
        <v>17707</v>
      </c>
      <c r="W2619" s="5">
        <v>7227</v>
      </c>
      <c r="X2619" s="5">
        <v>116366</v>
      </c>
      <c r="Y2619" s="5">
        <v>4574</v>
      </c>
    </row>
    <row r="2620" spans="1:25" x14ac:dyDescent="0.3">
      <c r="A2620" s="1">
        <v>4004389</v>
      </c>
      <c r="B2620" s="1" t="s">
        <v>24</v>
      </c>
      <c r="C2620" s="2"/>
      <c r="D2620" s="4" t="s">
        <v>114</v>
      </c>
      <c r="E2620" s="4">
        <v>4004389</v>
      </c>
      <c r="F2620" s="5">
        <v>0</v>
      </c>
      <c r="G2620" s="5">
        <v>91391</v>
      </c>
      <c r="H2620" s="5">
        <v>13456</v>
      </c>
      <c r="I2620" s="5">
        <v>57254</v>
      </c>
      <c r="J2620" s="5">
        <v>9202</v>
      </c>
      <c r="K2620" s="5" t="s">
        <v>33</v>
      </c>
      <c r="L2620" s="5">
        <v>171303</v>
      </c>
      <c r="M2620" s="5">
        <v>606030</v>
      </c>
      <c r="N2620" s="5">
        <v>48117</v>
      </c>
      <c r="O2620" s="5">
        <v>26519</v>
      </c>
      <c r="P2620" s="5">
        <v>7648</v>
      </c>
      <c r="Q2620" s="5" t="s">
        <v>33</v>
      </c>
      <c r="R2620" s="5" t="s">
        <v>33</v>
      </c>
      <c r="S2620" s="5">
        <v>22162</v>
      </c>
      <c r="T2620" s="5">
        <v>49509</v>
      </c>
      <c r="U2620" s="5">
        <v>37477</v>
      </c>
      <c r="V2620" s="5">
        <v>17978</v>
      </c>
      <c r="W2620" s="5">
        <v>6660</v>
      </c>
      <c r="X2620" s="5">
        <v>105948</v>
      </c>
      <c r="Y2620" s="5">
        <v>4766</v>
      </c>
    </row>
    <row r="2621" spans="1:25" x14ac:dyDescent="0.3">
      <c r="A2621" s="1">
        <v>4004389</v>
      </c>
      <c r="B2621" s="1" t="s">
        <v>25</v>
      </c>
      <c r="C2621" s="2"/>
      <c r="D2621" s="4" t="s">
        <v>114</v>
      </c>
      <c r="E2621" s="4">
        <v>4004389</v>
      </c>
      <c r="F2621" s="5">
        <v>0</v>
      </c>
      <c r="G2621" s="5">
        <v>75903</v>
      </c>
      <c r="H2621" s="5">
        <v>13543</v>
      </c>
      <c r="I2621" s="5">
        <v>71567</v>
      </c>
      <c r="J2621" s="5">
        <v>11628</v>
      </c>
      <c r="K2621" s="5" t="s">
        <v>33</v>
      </c>
      <c r="L2621" s="5">
        <v>172641</v>
      </c>
      <c r="M2621" s="5">
        <v>535166</v>
      </c>
      <c r="N2621" s="5">
        <v>46732</v>
      </c>
      <c r="O2621" s="5">
        <v>27098</v>
      </c>
      <c r="P2621" s="5">
        <v>7680</v>
      </c>
      <c r="Q2621" s="5" t="s">
        <v>33</v>
      </c>
      <c r="R2621" s="5" t="s">
        <v>33</v>
      </c>
      <c r="S2621" s="5">
        <v>22329</v>
      </c>
      <c r="T2621" s="5">
        <v>42008</v>
      </c>
      <c r="U2621" s="5">
        <v>40283</v>
      </c>
      <c r="V2621" s="5">
        <v>22846</v>
      </c>
      <c r="W2621" s="5">
        <v>2699</v>
      </c>
      <c r="X2621" s="5">
        <v>102120</v>
      </c>
      <c r="Y2621" s="5">
        <v>3895</v>
      </c>
    </row>
    <row r="2622" spans="1:25" x14ac:dyDescent="0.3">
      <c r="A2622" s="1">
        <v>4004389</v>
      </c>
      <c r="B2622" s="1" t="s">
        <v>26</v>
      </c>
      <c r="C2622" s="2"/>
      <c r="D2622" s="4" t="s">
        <v>114</v>
      </c>
      <c r="E2622" s="4">
        <v>4004389</v>
      </c>
      <c r="F2622" s="5">
        <v>0</v>
      </c>
      <c r="G2622" s="5">
        <v>75674</v>
      </c>
      <c r="H2622" s="5">
        <v>16094</v>
      </c>
      <c r="I2622" s="5">
        <v>81388</v>
      </c>
      <c r="J2622" s="5">
        <v>55658</v>
      </c>
      <c r="K2622" s="5" t="s">
        <v>33</v>
      </c>
      <c r="L2622" s="5">
        <v>228814</v>
      </c>
      <c r="M2622" s="5">
        <v>483314</v>
      </c>
      <c r="N2622" s="5">
        <v>50543</v>
      </c>
      <c r="O2622" s="5">
        <v>25502</v>
      </c>
      <c r="P2622" s="5">
        <v>7233</v>
      </c>
      <c r="Q2622" s="5" t="s">
        <v>33</v>
      </c>
      <c r="R2622" s="5" t="s">
        <v>33</v>
      </c>
      <c r="S2622" s="5">
        <v>24085</v>
      </c>
      <c r="T2622" s="5">
        <v>45237</v>
      </c>
      <c r="U2622" s="5">
        <v>35559</v>
      </c>
      <c r="V2622" s="5">
        <v>32875</v>
      </c>
      <c r="W2622" s="5">
        <v>1874</v>
      </c>
      <c r="X2622" s="5">
        <v>121335</v>
      </c>
      <c r="Y2622" s="5">
        <v>3127</v>
      </c>
    </row>
    <row r="2623" spans="1:25" x14ac:dyDescent="0.3">
      <c r="A2623" s="1">
        <v>4004389</v>
      </c>
      <c r="B2623" s="1" t="s">
        <v>27</v>
      </c>
      <c r="C2623" s="2"/>
      <c r="D2623" s="4" t="s">
        <v>114</v>
      </c>
      <c r="E2623" s="4">
        <v>4004389</v>
      </c>
      <c r="F2623" s="5">
        <v>0</v>
      </c>
      <c r="G2623" s="5">
        <v>51681</v>
      </c>
      <c r="H2623" s="5">
        <v>19455</v>
      </c>
      <c r="I2623" s="5">
        <v>81468</v>
      </c>
      <c r="J2623" s="5">
        <v>17409</v>
      </c>
      <c r="K2623" s="5" t="s">
        <v>33</v>
      </c>
      <c r="L2623" s="5">
        <v>170013</v>
      </c>
      <c r="M2623" s="5">
        <v>425441</v>
      </c>
      <c r="N2623" s="5">
        <v>44795</v>
      </c>
      <c r="O2623" s="5">
        <v>24475</v>
      </c>
      <c r="P2623" s="5">
        <v>7148</v>
      </c>
      <c r="Q2623" s="5" t="s">
        <v>33</v>
      </c>
      <c r="R2623" s="5" t="s">
        <v>33</v>
      </c>
      <c r="S2623" s="5">
        <v>23353</v>
      </c>
      <c r="T2623" s="5">
        <v>41075</v>
      </c>
      <c r="U2623" s="5">
        <v>31180</v>
      </c>
      <c r="V2623" s="5">
        <v>30693</v>
      </c>
      <c r="W2623" s="5">
        <v>697</v>
      </c>
      <c r="X2623" s="5">
        <v>91048</v>
      </c>
      <c r="Y2623" s="5">
        <v>3301</v>
      </c>
    </row>
    <row r="2624" spans="1:25" x14ac:dyDescent="0.3">
      <c r="A2624" s="1">
        <v>4004389</v>
      </c>
      <c r="B2624" s="1" t="s">
        <v>28</v>
      </c>
      <c r="C2624" s="2"/>
      <c r="D2624" s="4" t="s">
        <v>114</v>
      </c>
      <c r="E2624" s="4">
        <v>4004389</v>
      </c>
      <c r="F2624" s="5">
        <v>0</v>
      </c>
      <c r="G2624" s="5">
        <v>30877</v>
      </c>
      <c r="H2624" s="5">
        <v>26673</v>
      </c>
      <c r="I2624" s="5">
        <v>75260</v>
      </c>
      <c r="J2624" s="5">
        <v>25245</v>
      </c>
      <c r="K2624" s="5" t="s">
        <v>33</v>
      </c>
      <c r="L2624" s="5">
        <v>158054</v>
      </c>
      <c r="M2624" s="5">
        <v>385754</v>
      </c>
      <c r="N2624" s="5">
        <v>51448</v>
      </c>
      <c r="O2624" s="5">
        <v>23077</v>
      </c>
      <c r="P2624" s="5">
        <v>7385</v>
      </c>
      <c r="Q2624" s="5" t="s">
        <v>33</v>
      </c>
      <c r="R2624" s="5" t="s">
        <v>33</v>
      </c>
      <c r="S2624" s="5">
        <v>20655</v>
      </c>
      <c r="T2624" s="5">
        <v>42108</v>
      </c>
      <c r="U2624" s="5">
        <v>37722</v>
      </c>
      <c r="V2624" s="5">
        <v>23707</v>
      </c>
      <c r="W2624" s="5">
        <v>639</v>
      </c>
      <c r="X2624" s="5">
        <v>72822</v>
      </c>
      <c r="Y2624" s="5">
        <v>2990</v>
      </c>
    </row>
    <row r="2625" spans="1:25" x14ac:dyDescent="0.3">
      <c r="A2625" s="1">
        <v>4004389</v>
      </c>
      <c r="B2625" s="1" t="s">
        <v>29</v>
      </c>
      <c r="C2625" s="2"/>
      <c r="D2625" s="4" t="s">
        <v>114</v>
      </c>
      <c r="E2625" s="4">
        <v>4004389</v>
      </c>
      <c r="F2625" s="5">
        <v>0</v>
      </c>
      <c r="G2625" s="5">
        <v>43906</v>
      </c>
      <c r="H2625" s="5">
        <v>23982</v>
      </c>
      <c r="I2625" s="5">
        <v>80251</v>
      </c>
      <c r="J2625" s="5">
        <v>6936</v>
      </c>
      <c r="K2625" s="5" t="s">
        <v>33</v>
      </c>
      <c r="L2625" s="5">
        <v>155075</v>
      </c>
      <c r="M2625" s="5">
        <v>371825</v>
      </c>
      <c r="N2625" s="5">
        <v>54765</v>
      </c>
      <c r="O2625" s="5">
        <v>23764</v>
      </c>
      <c r="P2625" s="5">
        <v>6355</v>
      </c>
      <c r="Q2625" s="5" t="s">
        <v>33</v>
      </c>
      <c r="R2625" s="5" t="s">
        <v>33</v>
      </c>
      <c r="S2625" s="5">
        <v>20734</v>
      </c>
      <c r="T2625" s="5">
        <v>38142</v>
      </c>
      <c r="U2625" s="5">
        <v>38838</v>
      </c>
      <c r="V2625" s="5">
        <v>25348</v>
      </c>
      <c r="W2625" s="5">
        <v>2278</v>
      </c>
      <c r="X2625" s="5">
        <v>78912</v>
      </c>
      <c r="Y2625" s="5">
        <v>2904</v>
      </c>
    </row>
    <row r="2626" spans="1:25" x14ac:dyDescent="0.3">
      <c r="A2626" s="1">
        <v>4004389</v>
      </c>
      <c r="B2626" s="1" t="s">
        <v>30</v>
      </c>
      <c r="C2626" s="2"/>
      <c r="D2626" s="4" t="s">
        <v>114</v>
      </c>
      <c r="E2626" s="4">
        <v>4004389</v>
      </c>
      <c r="F2626" s="5">
        <v>84</v>
      </c>
      <c r="G2626" s="5">
        <v>43652</v>
      </c>
      <c r="H2626" s="5">
        <v>11916</v>
      </c>
      <c r="I2626" s="5">
        <v>72654</v>
      </c>
      <c r="J2626" s="5">
        <v>1947</v>
      </c>
      <c r="K2626" s="5" t="s">
        <v>33</v>
      </c>
      <c r="L2626" s="5">
        <v>130254</v>
      </c>
      <c r="M2626" s="5">
        <v>358842</v>
      </c>
      <c r="N2626" s="5">
        <v>48547</v>
      </c>
      <c r="O2626" s="5">
        <v>22286</v>
      </c>
      <c r="P2626" s="5">
        <v>6953</v>
      </c>
      <c r="Q2626" s="5" t="s">
        <v>33</v>
      </c>
      <c r="R2626" s="5" t="s">
        <v>33</v>
      </c>
      <c r="S2626" s="5">
        <v>19387</v>
      </c>
      <c r="T2626" s="5">
        <v>35033</v>
      </c>
      <c r="U2626" s="5">
        <v>35370</v>
      </c>
      <c r="V2626" s="5">
        <v>21280</v>
      </c>
      <c r="W2626" s="5">
        <v>2147</v>
      </c>
      <c r="X2626" s="5">
        <v>69804</v>
      </c>
      <c r="Y2626" s="5">
        <v>2601</v>
      </c>
    </row>
    <row r="2627" spans="1:25" x14ac:dyDescent="0.3">
      <c r="A2627" s="1">
        <v>4004389</v>
      </c>
      <c r="B2627" s="1" t="s">
        <v>31</v>
      </c>
      <c r="C2627" s="2"/>
      <c r="D2627" s="4" t="s">
        <v>114</v>
      </c>
      <c r="E2627" s="4">
        <v>4004389</v>
      </c>
      <c r="F2627" s="5">
        <v>0</v>
      </c>
      <c r="G2627" s="5">
        <v>781993</v>
      </c>
      <c r="H2627" s="5">
        <v>34437</v>
      </c>
      <c r="I2627" s="5">
        <v>77365</v>
      </c>
      <c r="J2627" s="5">
        <v>3223</v>
      </c>
      <c r="K2627" s="5" t="s">
        <v>33</v>
      </c>
      <c r="L2627" s="5">
        <v>897017</v>
      </c>
      <c r="M2627" s="5">
        <v>324516</v>
      </c>
      <c r="N2627" s="5">
        <v>46879</v>
      </c>
      <c r="O2627" s="5">
        <v>16379</v>
      </c>
      <c r="P2627" s="5">
        <v>5818</v>
      </c>
      <c r="Q2627" s="5" t="s">
        <v>33</v>
      </c>
      <c r="R2627" s="5" t="s">
        <v>33</v>
      </c>
      <c r="S2627" s="5">
        <v>18156</v>
      </c>
      <c r="T2627" s="5">
        <v>31580</v>
      </c>
      <c r="U2627" s="5">
        <v>21522</v>
      </c>
      <c r="V2627" s="5">
        <v>17866</v>
      </c>
      <c r="W2627" s="5">
        <v>2661</v>
      </c>
      <c r="X2627" s="5">
        <v>60124</v>
      </c>
      <c r="Y2627" s="5">
        <v>2134</v>
      </c>
    </row>
    <row r="2628" spans="1:25" x14ac:dyDescent="0.3">
      <c r="A2628" s="1">
        <v>4723796</v>
      </c>
      <c r="B2628" s="1" t="s">
        <v>0</v>
      </c>
      <c r="C2628" s="2"/>
      <c r="D2628" s="4" t="s">
        <v>115</v>
      </c>
      <c r="E2628" s="4">
        <v>4723796</v>
      </c>
      <c r="F2628" s="5">
        <v>0</v>
      </c>
      <c r="G2628" s="5">
        <v>0</v>
      </c>
      <c r="H2628" s="5">
        <v>0</v>
      </c>
      <c r="I2628" s="5">
        <v>0</v>
      </c>
      <c r="J2628" s="5">
        <v>16</v>
      </c>
      <c r="K2628" s="5">
        <v>0</v>
      </c>
      <c r="L2628" s="5">
        <v>16</v>
      </c>
      <c r="M2628" s="5">
        <v>0</v>
      </c>
      <c r="N2628" s="5">
        <v>0</v>
      </c>
      <c r="O2628" s="5">
        <v>1339</v>
      </c>
      <c r="P2628" s="5">
        <v>375</v>
      </c>
      <c r="Q2628" s="5">
        <v>0</v>
      </c>
      <c r="R2628" s="5">
        <v>0</v>
      </c>
      <c r="S2628" s="5">
        <v>0</v>
      </c>
      <c r="T2628" s="5">
        <v>0</v>
      </c>
      <c r="U2628" s="5">
        <v>0</v>
      </c>
      <c r="V2628" s="5">
        <v>0</v>
      </c>
      <c r="W2628" s="5">
        <v>0</v>
      </c>
      <c r="X2628" s="5">
        <v>3585</v>
      </c>
      <c r="Y2628" s="5">
        <v>0</v>
      </c>
    </row>
    <row r="2629" spans="1:25" x14ac:dyDescent="0.3">
      <c r="A2629" s="1">
        <v>4723796</v>
      </c>
      <c r="B2629" s="1" t="s">
        <v>1</v>
      </c>
      <c r="C2629" s="2"/>
      <c r="D2629" s="4" t="s">
        <v>115</v>
      </c>
      <c r="E2629" s="4">
        <v>4723796</v>
      </c>
      <c r="F2629" s="5">
        <v>1047</v>
      </c>
      <c r="G2629" s="5">
        <v>0</v>
      </c>
      <c r="H2629" s="5">
        <v>600</v>
      </c>
      <c r="I2629" s="5">
        <v>0</v>
      </c>
      <c r="J2629" s="5">
        <v>0</v>
      </c>
      <c r="K2629" s="5">
        <v>0</v>
      </c>
      <c r="L2629" s="5">
        <v>1647</v>
      </c>
      <c r="M2629" s="5">
        <v>0</v>
      </c>
      <c r="N2629" s="5">
        <v>0</v>
      </c>
      <c r="O2629" s="5">
        <v>1337</v>
      </c>
      <c r="P2629" s="5">
        <v>426</v>
      </c>
      <c r="Q2629" s="5">
        <v>0</v>
      </c>
      <c r="R2629" s="5">
        <v>0</v>
      </c>
      <c r="S2629" s="5">
        <v>0</v>
      </c>
      <c r="T2629" s="5">
        <v>0</v>
      </c>
      <c r="U2629" s="5">
        <v>0</v>
      </c>
      <c r="V2629" s="5">
        <v>0</v>
      </c>
      <c r="W2629" s="5">
        <v>0</v>
      </c>
      <c r="X2629" s="5">
        <v>3403</v>
      </c>
      <c r="Y2629" s="5">
        <v>0</v>
      </c>
    </row>
    <row r="2630" spans="1:25" x14ac:dyDescent="0.3">
      <c r="A2630" s="1">
        <v>4723796</v>
      </c>
      <c r="B2630" s="1" t="s">
        <v>2</v>
      </c>
      <c r="C2630" s="2"/>
      <c r="D2630" s="4" t="s">
        <v>115</v>
      </c>
      <c r="E2630" s="4">
        <v>4723796</v>
      </c>
      <c r="F2630" s="5">
        <v>4784</v>
      </c>
      <c r="G2630" s="5">
        <v>0</v>
      </c>
      <c r="H2630" s="5">
        <v>-555</v>
      </c>
      <c r="I2630" s="5">
        <v>0</v>
      </c>
      <c r="J2630" s="5">
        <v>8</v>
      </c>
      <c r="K2630" s="5">
        <v>0</v>
      </c>
      <c r="L2630" s="5">
        <v>4237</v>
      </c>
      <c r="M2630" s="5">
        <v>0</v>
      </c>
      <c r="N2630" s="5">
        <v>0</v>
      </c>
      <c r="O2630" s="5">
        <v>1302</v>
      </c>
      <c r="P2630" s="5">
        <v>397</v>
      </c>
      <c r="Q2630" s="5">
        <v>0</v>
      </c>
      <c r="R2630" s="5">
        <v>0</v>
      </c>
      <c r="S2630" s="5">
        <v>0</v>
      </c>
      <c r="T2630" s="5">
        <v>0</v>
      </c>
      <c r="U2630" s="5">
        <v>0</v>
      </c>
      <c r="V2630" s="5">
        <v>0</v>
      </c>
      <c r="W2630" s="5">
        <v>0</v>
      </c>
      <c r="X2630" s="5">
        <v>3369</v>
      </c>
      <c r="Y2630" s="5">
        <v>0</v>
      </c>
    </row>
    <row r="2631" spans="1:25" x14ac:dyDescent="0.3">
      <c r="A2631" s="1">
        <v>4723796</v>
      </c>
      <c r="B2631" s="1" t="s">
        <v>3</v>
      </c>
      <c r="C2631" s="2"/>
      <c r="D2631" s="4" t="s">
        <v>115</v>
      </c>
      <c r="E2631" s="4">
        <v>4723796</v>
      </c>
      <c r="F2631" s="5">
        <v>134792</v>
      </c>
      <c r="G2631" s="5">
        <v>0</v>
      </c>
      <c r="H2631" s="5">
        <v>73727</v>
      </c>
      <c r="I2631" s="5">
        <v>0</v>
      </c>
      <c r="J2631" s="5">
        <v>0</v>
      </c>
      <c r="K2631" s="5">
        <v>0</v>
      </c>
      <c r="L2631" s="5">
        <v>208519</v>
      </c>
      <c r="M2631" s="5">
        <v>0</v>
      </c>
      <c r="N2631" s="5">
        <v>0</v>
      </c>
      <c r="O2631" s="5">
        <v>744</v>
      </c>
      <c r="P2631" s="5">
        <v>153</v>
      </c>
      <c r="Q2631" s="5">
        <v>0</v>
      </c>
      <c r="R2631" s="5">
        <v>0</v>
      </c>
      <c r="S2631" s="5">
        <v>0</v>
      </c>
      <c r="T2631" s="5">
        <v>0</v>
      </c>
      <c r="U2631" s="5">
        <v>0</v>
      </c>
      <c r="V2631" s="5">
        <v>0</v>
      </c>
      <c r="W2631" s="5">
        <v>0</v>
      </c>
      <c r="X2631" s="5">
        <v>1831</v>
      </c>
      <c r="Y2631" s="5">
        <v>0</v>
      </c>
    </row>
    <row r="2632" spans="1:25" x14ac:dyDescent="0.3">
      <c r="A2632" s="1">
        <v>4723796</v>
      </c>
      <c r="B2632" s="1" t="s">
        <v>4</v>
      </c>
      <c r="C2632" s="2"/>
      <c r="D2632" s="4" t="s">
        <v>115</v>
      </c>
      <c r="E2632" s="4">
        <v>4723796</v>
      </c>
      <c r="F2632" s="5" t="s">
        <v>33</v>
      </c>
      <c r="G2632" s="5" t="s">
        <v>33</v>
      </c>
      <c r="H2632" s="5" t="s">
        <v>33</v>
      </c>
      <c r="I2632" s="5" t="s">
        <v>33</v>
      </c>
      <c r="J2632" s="5" t="s">
        <v>33</v>
      </c>
      <c r="K2632" s="5" t="s">
        <v>33</v>
      </c>
      <c r="L2632" s="5" t="s">
        <v>33</v>
      </c>
      <c r="M2632" s="5" t="s">
        <v>33</v>
      </c>
      <c r="N2632" s="5" t="s">
        <v>33</v>
      </c>
      <c r="O2632" s="5" t="s">
        <v>33</v>
      </c>
      <c r="P2632" s="5" t="s">
        <v>33</v>
      </c>
      <c r="Q2632" s="5" t="s">
        <v>33</v>
      </c>
      <c r="R2632" s="5" t="s">
        <v>33</v>
      </c>
      <c r="S2632" s="5" t="s">
        <v>33</v>
      </c>
      <c r="T2632" s="5" t="s">
        <v>33</v>
      </c>
      <c r="U2632" s="5" t="s">
        <v>33</v>
      </c>
      <c r="V2632" s="5" t="s">
        <v>33</v>
      </c>
      <c r="W2632" s="5" t="s">
        <v>33</v>
      </c>
      <c r="X2632" s="5" t="s">
        <v>33</v>
      </c>
      <c r="Y2632" s="5" t="s">
        <v>33</v>
      </c>
    </row>
    <row r="2633" spans="1:25" x14ac:dyDescent="0.3">
      <c r="A2633" s="1">
        <v>4723796</v>
      </c>
      <c r="B2633" s="1" t="s">
        <v>5</v>
      </c>
      <c r="C2633" s="2"/>
      <c r="D2633" s="4" t="s">
        <v>115</v>
      </c>
      <c r="E2633" s="4">
        <v>4723796</v>
      </c>
      <c r="F2633" s="5" t="s">
        <v>33</v>
      </c>
      <c r="G2633" s="5" t="s">
        <v>33</v>
      </c>
      <c r="H2633" s="5" t="s">
        <v>33</v>
      </c>
      <c r="I2633" s="5" t="s">
        <v>33</v>
      </c>
      <c r="J2633" s="5" t="s">
        <v>33</v>
      </c>
      <c r="K2633" s="5" t="s">
        <v>33</v>
      </c>
      <c r="L2633" s="5" t="s">
        <v>33</v>
      </c>
      <c r="M2633" s="5" t="s">
        <v>33</v>
      </c>
      <c r="N2633" s="5" t="s">
        <v>33</v>
      </c>
      <c r="O2633" s="5" t="s">
        <v>33</v>
      </c>
      <c r="P2633" s="5" t="s">
        <v>33</v>
      </c>
      <c r="Q2633" s="5" t="s">
        <v>33</v>
      </c>
      <c r="R2633" s="5" t="s">
        <v>33</v>
      </c>
      <c r="S2633" s="5" t="s">
        <v>33</v>
      </c>
      <c r="T2633" s="5" t="s">
        <v>33</v>
      </c>
      <c r="U2633" s="5" t="s">
        <v>33</v>
      </c>
      <c r="V2633" s="5" t="s">
        <v>33</v>
      </c>
      <c r="W2633" s="5" t="s">
        <v>33</v>
      </c>
      <c r="X2633" s="5" t="s">
        <v>33</v>
      </c>
      <c r="Y2633" s="5" t="s">
        <v>33</v>
      </c>
    </row>
    <row r="2634" spans="1:25" x14ac:dyDescent="0.3">
      <c r="A2634" s="1">
        <v>4723796</v>
      </c>
      <c r="B2634" s="1" t="s">
        <v>6</v>
      </c>
      <c r="C2634" s="2"/>
      <c r="D2634" s="4" t="s">
        <v>115</v>
      </c>
      <c r="E2634" s="4">
        <v>4723796</v>
      </c>
      <c r="F2634" s="5" t="s">
        <v>33</v>
      </c>
      <c r="G2634" s="5" t="s">
        <v>33</v>
      </c>
      <c r="H2634" s="5" t="s">
        <v>33</v>
      </c>
      <c r="I2634" s="5" t="s">
        <v>33</v>
      </c>
      <c r="J2634" s="5" t="s">
        <v>33</v>
      </c>
      <c r="K2634" s="5" t="s">
        <v>33</v>
      </c>
      <c r="L2634" s="5" t="s">
        <v>33</v>
      </c>
      <c r="M2634" s="5" t="s">
        <v>33</v>
      </c>
      <c r="N2634" s="5" t="s">
        <v>33</v>
      </c>
      <c r="O2634" s="5" t="s">
        <v>33</v>
      </c>
      <c r="P2634" s="5" t="s">
        <v>33</v>
      </c>
      <c r="Q2634" s="5" t="s">
        <v>33</v>
      </c>
      <c r="R2634" s="5" t="s">
        <v>33</v>
      </c>
      <c r="S2634" s="5" t="s">
        <v>33</v>
      </c>
      <c r="T2634" s="5" t="s">
        <v>33</v>
      </c>
      <c r="U2634" s="5" t="s">
        <v>33</v>
      </c>
      <c r="V2634" s="5" t="s">
        <v>33</v>
      </c>
      <c r="W2634" s="5" t="s">
        <v>33</v>
      </c>
      <c r="X2634" s="5" t="s">
        <v>33</v>
      </c>
      <c r="Y2634" s="5" t="s">
        <v>33</v>
      </c>
    </row>
    <row r="2635" spans="1:25" x14ac:dyDescent="0.3">
      <c r="A2635" s="1">
        <v>4723796</v>
      </c>
      <c r="B2635" s="1" t="s">
        <v>7</v>
      </c>
      <c r="C2635" s="2"/>
      <c r="D2635" s="4" t="s">
        <v>115</v>
      </c>
      <c r="E2635" s="4">
        <v>4723796</v>
      </c>
      <c r="F2635" s="5" t="s">
        <v>33</v>
      </c>
      <c r="G2635" s="5" t="s">
        <v>33</v>
      </c>
      <c r="H2635" s="5" t="s">
        <v>33</v>
      </c>
      <c r="I2635" s="5" t="s">
        <v>33</v>
      </c>
      <c r="J2635" s="5" t="s">
        <v>33</v>
      </c>
      <c r="K2635" s="5" t="s">
        <v>33</v>
      </c>
      <c r="L2635" s="5" t="s">
        <v>33</v>
      </c>
      <c r="M2635" s="5" t="s">
        <v>33</v>
      </c>
      <c r="N2635" s="5" t="s">
        <v>33</v>
      </c>
      <c r="O2635" s="5" t="s">
        <v>33</v>
      </c>
      <c r="P2635" s="5" t="s">
        <v>33</v>
      </c>
      <c r="Q2635" s="5" t="s">
        <v>33</v>
      </c>
      <c r="R2635" s="5" t="s">
        <v>33</v>
      </c>
      <c r="S2635" s="5" t="s">
        <v>33</v>
      </c>
      <c r="T2635" s="5" t="s">
        <v>33</v>
      </c>
      <c r="U2635" s="5" t="s">
        <v>33</v>
      </c>
      <c r="V2635" s="5" t="s">
        <v>33</v>
      </c>
      <c r="W2635" s="5" t="s">
        <v>33</v>
      </c>
      <c r="X2635" s="5" t="s">
        <v>33</v>
      </c>
      <c r="Y2635" s="5" t="s">
        <v>33</v>
      </c>
    </row>
    <row r="2636" spans="1:25" x14ac:dyDescent="0.3">
      <c r="A2636" s="1">
        <v>4723796</v>
      </c>
      <c r="B2636" s="1" t="s">
        <v>8</v>
      </c>
      <c r="C2636" s="2"/>
      <c r="D2636" s="4" t="s">
        <v>115</v>
      </c>
      <c r="E2636" s="4">
        <v>4723796</v>
      </c>
      <c r="F2636" s="5" t="s">
        <v>33</v>
      </c>
      <c r="G2636" s="5" t="s">
        <v>33</v>
      </c>
      <c r="H2636" s="5" t="s">
        <v>33</v>
      </c>
      <c r="I2636" s="5" t="s">
        <v>33</v>
      </c>
      <c r="J2636" s="5" t="s">
        <v>33</v>
      </c>
      <c r="K2636" s="5" t="s">
        <v>33</v>
      </c>
      <c r="L2636" s="5" t="s">
        <v>33</v>
      </c>
      <c r="M2636" s="5" t="s">
        <v>33</v>
      </c>
      <c r="N2636" s="5" t="s">
        <v>33</v>
      </c>
      <c r="O2636" s="5" t="s">
        <v>33</v>
      </c>
      <c r="P2636" s="5" t="s">
        <v>33</v>
      </c>
      <c r="Q2636" s="5" t="s">
        <v>33</v>
      </c>
      <c r="R2636" s="5" t="s">
        <v>33</v>
      </c>
      <c r="S2636" s="5" t="s">
        <v>33</v>
      </c>
      <c r="T2636" s="5" t="s">
        <v>33</v>
      </c>
      <c r="U2636" s="5" t="s">
        <v>33</v>
      </c>
      <c r="V2636" s="5" t="s">
        <v>33</v>
      </c>
      <c r="W2636" s="5" t="s">
        <v>33</v>
      </c>
      <c r="X2636" s="5" t="s">
        <v>33</v>
      </c>
      <c r="Y2636" s="5" t="s">
        <v>33</v>
      </c>
    </row>
    <row r="2637" spans="1:25" x14ac:dyDescent="0.3">
      <c r="A2637" s="1">
        <v>4723796</v>
      </c>
      <c r="B2637" s="1" t="s">
        <v>9</v>
      </c>
      <c r="C2637" s="2"/>
      <c r="D2637" s="4" t="s">
        <v>115</v>
      </c>
      <c r="E2637" s="4">
        <v>4723796</v>
      </c>
      <c r="F2637" s="5" t="s">
        <v>33</v>
      </c>
      <c r="G2637" s="5" t="s">
        <v>33</v>
      </c>
      <c r="H2637" s="5" t="s">
        <v>33</v>
      </c>
      <c r="I2637" s="5" t="s">
        <v>33</v>
      </c>
      <c r="J2637" s="5" t="s">
        <v>33</v>
      </c>
      <c r="K2637" s="5" t="s">
        <v>33</v>
      </c>
      <c r="L2637" s="5" t="s">
        <v>33</v>
      </c>
      <c r="M2637" s="5" t="s">
        <v>33</v>
      </c>
      <c r="N2637" s="5" t="s">
        <v>33</v>
      </c>
      <c r="O2637" s="5" t="s">
        <v>33</v>
      </c>
      <c r="P2637" s="5" t="s">
        <v>33</v>
      </c>
      <c r="Q2637" s="5" t="s">
        <v>33</v>
      </c>
      <c r="R2637" s="5" t="s">
        <v>33</v>
      </c>
      <c r="S2637" s="5" t="s">
        <v>33</v>
      </c>
      <c r="T2637" s="5" t="s">
        <v>33</v>
      </c>
      <c r="U2637" s="5" t="s">
        <v>33</v>
      </c>
      <c r="V2637" s="5" t="s">
        <v>33</v>
      </c>
      <c r="W2637" s="5" t="s">
        <v>33</v>
      </c>
      <c r="X2637" s="5" t="s">
        <v>33</v>
      </c>
      <c r="Y2637" s="5" t="s">
        <v>33</v>
      </c>
    </row>
    <row r="2638" spans="1:25" x14ac:dyDescent="0.3">
      <c r="A2638" s="1">
        <v>4723796</v>
      </c>
      <c r="B2638" s="1" t="s">
        <v>10</v>
      </c>
      <c r="C2638" s="2"/>
      <c r="D2638" s="4" t="s">
        <v>115</v>
      </c>
      <c r="E2638" s="4">
        <v>4723796</v>
      </c>
      <c r="F2638" s="5" t="s">
        <v>33</v>
      </c>
      <c r="G2638" s="5" t="s">
        <v>33</v>
      </c>
      <c r="H2638" s="5" t="s">
        <v>33</v>
      </c>
      <c r="I2638" s="5" t="s">
        <v>33</v>
      </c>
      <c r="J2638" s="5" t="s">
        <v>33</v>
      </c>
      <c r="K2638" s="5" t="s">
        <v>33</v>
      </c>
      <c r="L2638" s="5" t="s">
        <v>33</v>
      </c>
      <c r="M2638" s="5" t="s">
        <v>33</v>
      </c>
      <c r="N2638" s="5" t="s">
        <v>33</v>
      </c>
      <c r="O2638" s="5" t="s">
        <v>33</v>
      </c>
      <c r="P2638" s="5" t="s">
        <v>33</v>
      </c>
      <c r="Q2638" s="5" t="s">
        <v>33</v>
      </c>
      <c r="R2638" s="5" t="s">
        <v>33</v>
      </c>
      <c r="S2638" s="5" t="s">
        <v>33</v>
      </c>
      <c r="T2638" s="5" t="s">
        <v>33</v>
      </c>
      <c r="U2638" s="5" t="s">
        <v>33</v>
      </c>
      <c r="V2638" s="5" t="s">
        <v>33</v>
      </c>
      <c r="W2638" s="5" t="s">
        <v>33</v>
      </c>
      <c r="X2638" s="5" t="s">
        <v>33</v>
      </c>
      <c r="Y2638" s="5" t="s">
        <v>33</v>
      </c>
    </row>
    <row r="2639" spans="1:25" x14ac:dyDescent="0.3">
      <c r="A2639" s="1">
        <v>4723796</v>
      </c>
      <c r="B2639" s="1" t="s">
        <v>11</v>
      </c>
      <c r="C2639" s="2"/>
      <c r="D2639" s="4" t="s">
        <v>115</v>
      </c>
      <c r="E2639" s="4">
        <v>4723796</v>
      </c>
      <c r="F2639" s="5" t="s">
        <v>33</v>
      </c>
      <c r="G2639" s="5" t="s">
        <v>33</v>
      </c>
      <c r="H2639" s="5" t="s">
        <v>33</v>
      </c>
      <c r="I2639" s="5" t="s">
        <v>33</v>
      </c>
      <c r="J2639" s="5" t="s">
        <v>33</v>
      </c>
      <c r="K2639" s="5" t="s">
        <v>33</v>
      </c>
      <c r="L2639" s="5" t="s">
        <v>33</v>
      </c>
      <c r="M2639" s="5" t="s">
        <v>33</v>
      </c>
      <c r="N2639" s="5" t="s">
        <v>33</v>
      </c>
      <c r="O2639" s="5" t="s">
        <v>33</v>
      </c>
      <c r="P2639" s="5" t="s">
        <v>33</v>
      </c>
      <c r="Q2639" s="5" t="s">
        <v>33</v>
      </c>
      <c r="R2639" s="5" t="s">
        <v>33</v>
      </c>
      <c r="S2639" s="5" t="s">
        <v>33</v>
      </c>
      <c r="T2639" s="5" t="s">
        <v>33</v>
      </c>
      <c r="U2639" s="5" t="s">
        <v>33</v>
      </c>
      <c r="V2639" s="5" t="s">
        <v>33</v>
      </c>
      <c r="W2639" s="5" t="s">
        <v>33</v>
      </c>
      <c r="X2639" s="5" t="s">
        <v>33</v>
      </c>
      <c r="Y2639" s="5" t="s">
        <v>33</v>
      </c>
    </row>
    <row r="2640" spans="1:25" x14ac:dyDescent="0.3">
      <c r="A2640" s="1">
        <v>4723796</v>
      </c>
      <c r="B2640" s="1" t="s">
        <v>12</v>
      </c>
      <c r="C2640" s="2"/>
      <c r="D2640" s="4" t="s">
        <v>115</v>
      </c>
      <c r="E2640" s="4">
        <v>4723796</v>
      </c>
      <c r="F2640" s="5" t="s">
        <v>33</v>
      </c>
      <c r="G2640" s="5" t="s">
        <v>33</v>
      </c>
      <c r="H2640" s="5" t="s">
        <v>33</v>
      </c>
      <c r="I2640" s="5" t="s">
        <v>33</v>
      </c>
      <c r="J2640" s="5" t="s">
        <v>33</v>
      </c>
      <c r="K2640" s="5" t="s">
        <v>33</v>
      </c>
      <c r="L2640" s="5" t="s">
        <v>33</v>
      </c>
      <c r="M2640" s="5" t="s">
        <v>33</v>
      </c>
      <c r="N2640" s="5" t="s">
        <v>33</v>
      </c>
      <c r="O2640" s="5" t="s">
        <v>33</v>
      </c>
      <c r="P2640" s="5" t="s">
        <v>33</v>
      </c>
      <c r="Q2640" s="5" t="s">
        <v>33</v>
      </c>
      <c r="R2640" s="5" t="s">
        <v>33</v>
      </c>
      <c r="S2640" s="5" t="s">
        <v>33</v>
      </c>
      <c r="T2640" s="5" t="s">
        <v>33</v>
      </c>
      <c r="U2640" s="5" t="s">
        <v>33</v>
      </c>
      <c r="V2640" s="5" t="s">
        <v>33</v>
      </c>
      <c r="W2640" s="5" t="s">
        <v>33</v>
      </c>
      <c r="X2640" s="5" t="s">
        <v>33</v>
      </c>
      <c r="Y2640" s="5" t="s">
        <v>33</v>
      </c>
    </row>
    <row r="2641" spans="1:25" x14ac:dyDescent="0.3">
      <c r="A2641" s="1">
        <v>4723796</v>
      </c>
      <c r="B2641" s="1" t="s">
        <v>13</v>
      </c>
      <c r="C2641" s="2"/>
      <c r="D2641" s="4" t="s">
        <v>115</v>
      </c>
      <c r="E2641" s="4">
        <v>4723796</v>
      </c>
      <c r="F2641" s="5" t="s">
        <v>33</v>
      </c>
      <c r="G2641" s="5" t="s">
        <v>33</v>
      </c>
      <c r="H2641" s="5" t="s">
        <v>33</v>
      </c>
      <c r="I2641" s="5" t="s">
        <v>33</v>
      </c>
      <c r="J2641" s="5" t="s">
        <v>33</v>
      </c>
      <c r="K2641" s="5" t="s">
        <v>33</v>
      </c>
      <c r="L2641" s="5" t="s">
        <v>33</v>
      </c>
      <c r="M2641" s="5" t="s">
        <v>33</v>
      </c>
      <c r="N2641" s="5" t="s">
        <v>33</v>
      </c>
      <c r="O2641" s="5" t="s">
        <v>33</v>
      </c>
      <c r="P2641" s="5" t="s">
        <v>33</v>
      </c>
      <c r="Q2641" s="5" t="s">
        <v>33</v>
      </c>
      <c r="R2641" s="5" t="s">
        <v>33</v>
      </c>
      <c r="S2641" s="5" t="s">
        <v>33</v>
      </c>
      <c r="T2641" s="5" t="s">
        <v>33</v>
      </c>
      <c r="U2641" s="5" t="s">
        <v>33</v>
      </c>
      <c r="V2641" s="5" t="s">
        <v>33</v>
      </c>
      <c r="W2641" s="5" t="s">
        <v>33</v>
      </c>
      <c r="X2641" s="5" t="s">
        <v>33</v>
      </c>
      <c r="Y2641" s="5" t="s">
        <v>33</v>
      </c>
    </row>
    <row r="2642" spans="1:25" x14ac:dyDescent="0.3">
      <c r="A2642" s="1">
        <v>4723796</v>
      </c>
      <c r="B2642" s="1" t="s">
        <v>14</v>
      </c>
      <c r="C2642" s="2"/>
      <c r="D2642" s="4" t="s">
        <v>115</v>
      </c>
      <c r="E2642" s="4">
        <v>4723796</v>
      </c>
      <c r="F2642" s="5" t="s">
        <v>33</v>
      </c>
      <c r="G2642" s="5" t="s">
        <v>33</v>
      </c>
      <c r="H2642" s="5" t="s">
        <v>33</v>
      </c>
      <c r="I2642" s="5" t="s">
        <v>33</v>
      </c>
      <c r="J2642" s="5" t="s">
        <v>33</v>
      </c>
      <c r="K2642" s="5" t="s">
        <v>33</v>
      </c>
      <c r="L2642" s="5" t="s">
        <v>33</v>
      </c>
      <c r="M2642" s="5" t="s">
        <v>33</v>
      </c>
      <c r="N2642" s="5" t="s">
        <v>33</v>
      </c>
      <c r="O2642" s="5" t="s">
        <v>33</v>
      </c>
      <c r="P2642" s="5" t="s">
        <v>33</v>
      </c>
      <c r="Q2642" s="5" t="s">
        <v>33</v>
      </c>
      <c r="R2642" s="5" t="s">
        <v>33</v>
      </c>
      <c r="S2642" s="5" t="s">
        <v>33</v>
      </c>
      <c r="T2642" s="5" t="s">
        <v>33</v>
      </c>
      <c r="U2642" s="5" t="s">
        <v>33</v>
      </c>
      <c r="V2642" s="5" t="s">
        <v>33</v>
      </c>
      <c r="W2642" s="5" t="s">
        <v>33</v>
      </c>
      <c r="X2642" s="5" t="s">
        <v>33</v>
      </c>
      <c r="Y2642" s="5" t="s">
        <v>33</v>
      </c>
    </row>
    <row r="2643" spans="1:25" x14ac:dyDescent="0.3">
      <c r="A2643" s="1">
        <v>4723796</v>
      </c>
      <c r="B2643" s="1" t="s">
        <v>15</v>
      </c>
      <c r="C2643" s="2"/>
      <c r="D2643" s="4" t="s">
        <v>115</v>
      </c>
      <c r="E2643" s="4">
        <v>4723796</v>
      </c>
      <c r="F2643" s="5" t="s">
        <v>33</v>
      </c>
      <c r="G2643" s="5" t="s">
        <v>33</v>
      </c>
      <c r="H2643" s="5" t="s">
        <v>33</v>
      </c>
      <c r="I2643" s="5" t="s">
        <v>33</v>
      </c>
      <c r="J2643" s="5" t="s">
        <v>33</v>
      </c>
      <c r="K2643" s="5" t="s">
        <v>33</v>
      </c>
      <c r="L2643" s="5" t="s">
        <v>33</v>
      </c>
      <c r="M2643" s="5" t="s">
        <v>33</v>
      </c>
      <c r="N2643" s="5" t="s">
        <v>33</v>
      </c>
      <c r="O2643" s="5" t="s">
        <v>33</v>
      </c>
      <c r="P2643" s="5" t="s">
        <v>33</v>
      </c>
      <c r="Q2643" s="5" t="s">
        <v>33</v>
      </c>
      <c r="R2643" s="5" t="s">
        <v>33</v>
      </c>
      <c r="S2643" s="5" t="s">
        <v>33</v>
      </c>
      <c r="T2643" s="5" t="s">
        <v>33</v>
      </c>
      <c r="U2643" s="5" t="s">
        <v>33</v>
      </c>
      <c r="V2643" s="5" t="s">
        <v>33</v>
      </c>
      <c r="W2643" s="5" t="s">
        <v>33</v>
      </c>
      <c r="X2643" s="5" t="s">
        <v>33</v>
      </c>
      <c r="Y2643" s="5" t="s">
        <v>33</v>
      </c>
    </row>
    <row r="2644" spans="1:25" x14ac:dyDescent="0.3">
      <c r="A2644" s="1">
        <v>4723796</v>
      </c>
      <c r="B2644" s="1" t="s">
        <v>16</v>
      </c>
      <c r="C2644" s="2"/>
      <c r="D2644" s="4" t="s">
        <v>115</v>
      </c>
      <c r="E2644" s="4">
        <v>4723796</v>
      </c>
      <c r="F2644" s="5" t="s">
        <v>33</v>
      </c>
      <c r="G2644" s="5" t="s">
        <v>33</v>
      </c>
      <c r="H2644" s="5" t="s">
        <v>33</v>
      </c>
      <c r="I2644" s="5" t="s">
        <v>33</v>
      </c>
      <c r="J2644" s="5" t="s">
        <v>33</v>
      </c>
      <c r="K2644" s="5" t="s">
        <v>33</v>
      </c>
      <c r="L2644" s="5" t="s">
        <v>33</v>
      </c>
      <c r="M2644" s="5" t="s">
        <v>33</v>
      </c>
      <c r="N2644" s="5" t="s">
        <v>33</v>
      </c>
      <c r="O2644" s="5" t="s">
        <v>33</v>
      </c>
      <c r="P2644" s="5" t="s">
        <v>33</v>
      </c>
      <c r="Q2644" s="5" t="s">
        <v>33</v>
      </c>
      <c r="R2644" s="5" t="s">
        <v>33</v>
      </c>
      <c r="S2644" s="5" t="s">
        <v>33</v>
      </c>
      <c r="T2644" s="5" t="s">
        <v>33</v>
      </c>
      <c r="U2644" s="5" t="s">
        <v>33</v>
      </c>
      <c r="V2644" s="5" t="s">
        <v>33</v>
      </c>
      <c r="W2644" s="5" t="s">
        <v>33</v>
      </c>
      <c r="X2644" s="5" t="s">
        <v>33</v>
      </c>
      <c r="Y2644" s="5" t="s">
        <v>33</v>
      </c>
    </row>
    <row r="2645" spans="1:25" x14ac:dyDescent="0.3">
      <c r="A2645" s="1">
        <v>4723796</v>
      </c>
      <c r="B2645" s="1" t="s">
        <v>17</v>
      </c>
      <c r="C2645" s="2"/>
      <c r="D2645" s="4" t="s">
        <v>115</v>
      </c>
      <c r="E2645" s="4">
        <v>4723796</v>
      </c>
      <c r="F2645" s="5" t="s">
        <v>33</v>
      </c>
      <c r="G2645" s="5" t="s">
        <v>33</v>
      </c>
      <c r="H2645" s="5" t="s">
        <v>33</v>
      </c>
      <c r="I2645" s="5" t="s">
        <v>33</v>
      </c>
      <c r="J2645" s="5" t="s">
        <v>33</v>
      </c>
      <c r="K2645" s="5" t="s">
        <v>33</v>
      </c>
      <c r="L2645" s="5" t="s">
        <v>33</v>
      </c>
      <c r="M2645" s="5" t="s">
        <v>33</v>
      </c>
      <c r="N2645" s="5" t="s">
        <v>33</v>
      </c>
      <c r="O2645" s="5" t="s">
        <v>33</v>
      </c>
      <c r="P2645" s="5" t="s">
        <v>33</v>
      </c>
      <c r="Q2645" s="5" t="s">
        <v>33</v>
      </c>
      <c r="R2645" s="5" t="s">
        <v>33</v>
      </c>
      <c r="S2645" s="5" t="s">
        <v>33</v>
      </c>
      <c r="T2645" s="5" t="s">
        <v>33</v>
      </c>
      <c r="U2645" s="5" t="s">
        <v>33</v>
      </c>
      <c r="V2645" s="5" t="s">
        <v>33</v>
      </c>
      <c r="W2645" s="5" t="s">
        <v>33</v>
      </c>
      <c r="X2645" s="5" t="s">
        <v>33</v>
      </c>
      <c r="Y2645" s="5" t="s">
        <v>33</v>
      </c>
    </row>
    <row r="2646" spans="1:25" x14ac:dyDescent="0.3">
      <c r="A2646" s="1">
        <v>4723796</v>
      </c>
      <c r="B2646" s="1" t="s">
        <v>18</v>
      </c>
      <c r="C2646" s="2"/>
      <c r="D2646" s="4" t="s">
        <v>115</v>
      </c>
      <c r="E2646" s="4">
        <v>4723796</v>
      </c>
      <c r="F2646" s="5" t="s">
        <v>33</v>
      </c>
      <c r="G2646" s="5" t="s">
        <v>33</v>
      </c>
      <c r="H2646" s="5" t="s">
        <v>33</v>
      </c>
      <c r="I2646" s="5" t="s">
        <v>33</v>
      </c>
      <c r="J2646" s="5" t="s">
        <v>33</v>
      </c>
      <c r="K2646" s="5" t="s">
        <v>33</v>
      </c>
      <c r="L2646" s="5" t="s">
        <v>33</v>
      </c>
      <c r="M2646" s="5" t="s">
        <v>33</v>
      </c>
      <c r="N2646" s="5" t="s">
        <v>33</v>
      </c>
      <c r="O2646" s="5" t="s">
        <v>33</v>
      </c>
      <c r="P2646" s="5" t="s">
        <v>33</v>
      </c>
      <c r="Q2646" s="5" t="s">
        <v>33</v>
      </c>
      <c r="R2646" s="5" t="s">
        <v>33</v>
      </c>
      <c r="S2646" s="5" t="s">
        <v>33</v>
      </c>
      <c r="T2646" s="5" t="s">
        <v>33</v>
      </c>
      <c r="U2646" s="5" t="s">
        <v>33</v>
      </c>
      <c r="V2646" s="5" t="s">
        <v>33</v>
      </c>
      <c r="W2646" s="5" t="s">
        <v>33</v>
      </c>
      <c r="X2646" s="5" t="s">
        <v>33</v>
      </c>
      <c r="Y2646" s="5" t="s">
        <v>33</v>
      </c>
    </row>
    <row r="2647" spans="1:25" x14ac:dyDescent="0.3">
      <c r="A2647" s="1">
        <v>4723796</v>
      </c>
      <c r="B2647" s="1" t="s">
        <v>19</v>
      </c>
      <c r="C2647" s="2"/>
      <c r="D2647" s="4" t="s">
        <v>115</v>
      </c>
      <c r="E2647" s="4">
        <v>4723796</v>
      </c>
      <c r="F2647" s="5" t="s">
        <v>33</v>
      </c>
      <c r="G2647" s="5" t="s">
        <v>33</v>
      </c>
      <c r="H2647" s="5" t="s">
        <v>33</v>
      </c>
      <c r="I2647" s="5" t="s">
        <v>33</v>
      </c>
      <c r="J2647" s="5" t="s">
        <v>33</v>
      </c>
      <c r="K2647" s="5" t="s">
        <v>33</v>
      </c>
      <c r="L2647" s="5" t="s">
        <v>33</v>
      </c>
      <c r="M2647" s="5" t="s">
        <v>33</v>
      </c>
      <c r="N2647" s="5" t="s">
        <v>33</v>
      </c>
      <c r="O2647" s="5" t="s">
        <v>33</v>
      </c>
      <c r="P2647" s="5" t="s">
        <v>33</v>
      </c>
      <c r="Q2647" s="5" t="s">
        <v>33</v>
      </c>
      <c r="R2647" s="5" t="s">
        <v>33</v>
      </c>
      <c r="S2647" s="5" t="s">
        <v>33</v>
      </c>
      <c r="T2647" s="5" t="s">
        <v>33</v>
      </c>
      <c r="U2647" s="5" t="s">
        <v>33</v>
      </c>
      <c r="V2647" s="5" t="s">
        <v>33</v>
      </c>
      <c r="W2647" s="5" t="s">
        <v>33</v>
      </c>
      <c r="X2647" s="5" t="s">
        <v>33</v>
      </c>
      <c r="Y2647" s="5" t="s">
        <v>33</v>
      </c>
    </row>
    <row r="2648" spans="1:25" x14ac:dyDescent="0.3">
      <c r="A2648" s="1">
        <v>4723796</v>
      </c>
      <c r="B2648" s="1" t="s">
        <v>20</v>
      </c>
      <c r="C2648" s="2"/>
      <c r="D2648" s="4" t="s">
        <v>115</v>
      </c>
      <c r="E2648" s="4">
        <v>4723796</v>
      </c>
      <c r="F2648" s="5" t="s">
        <v>33</v>
      </c>
      <c r="G2648" s="5" t="s">
        <v>33</v>
      </c>
      <c r="H2648" s="5" t="s">
        <v>33</v>
      </c>
      <c r="I2648" s="5" t="s">
        <v>33</v>
      </c>
      <c r="J2648" s="5" t="s">
        <v>33</v>
      </c>
      <c r="K2648" s="5" t="s">
        <v>33</v>
      </c>
      <c r="L2648" s="5" t="s">
        <v>33</v>
      </c>
      <c r="M2648" s="5" t="s">
        <v>33</v>
      </c>
      <c r="N2648" s="5" t="s">
        <v>33</v>
      </c>
      <c r="O2648" s="5" t="s">
        <v>33</v>
      </c>
      <c r="P2648" s="5" t="s">
        <v>33</v>
      </c>
      <c r="Q2648" s="5" t="s">
        <v>33</v>
      </c>
      <c r="R2648" s="5" t="s">
        <v>33</v>
      </c>
      <c r="S2648" s="5" t="s">
        <v>33</v>
      </c>
      <c r="T2648" s="5" t="s">
        <v>33</v>
      </c>
      <c r="U2648" s="5" t="s">
        <v>33</v>
      </c>
      <c r="V2648" s="5" t="s">
        <v>33</v>
      </c>
      <c r="W2648" s="5" t="s">
        <v>33</v>
      </c>
      <c r="X2648" s="5" t="s">
        <v>33</v>
      </c>
      <c r="Y2648" s="5" t="s">
        <v>33</v>
      </c>
    </row>
    <row r="2649" spans="1:25" x14ac:dyDescent="0.3">
      <c r="A2649" s="1">
        <v>4723796</v>
      </c>
      <c r="B2649" s="1" t="s">
        <v>21</v>
      </c>
      <c r="C2649" s="2"/>
      <c r="D2649" s="4" t="s">
        <v>115</v>
      </c>
      <c r="E2649" s="4">
        <v>4723796</v>
      </c>
      <c r="F2649" s="5" t="s">
        <v>33</v>
      </c>
      <c r="G2649" s="5" t="s">
        <v>33</v>
      </c>
      <c r="H2649" s="5" t="s">
        <v>33</v>
      </c>
      <c r="I2649" s="5" t="s">
        <v>33</v>
      </c>
      <c r="J2649" s="5" t="s">
        <v>33</v>
      </c>
      <c r="K2649" s="5" t="s">
        <v>33</v>
      </c>
      <c r="L2649" s="5" t="s">
        <v>33</v>
      </c>
      <c r="M2649" s="5" t="s">
        <v>33</v>
      </c>
      <c r="N2649" s="5" t="s">
        <v>33</v>
      </c>
      <c r="O2649" s="5" t="s">
        <v>33</v>
      </c>
      <c r="P2649" s="5" t="s">
        <v>33</v>
      </c>
      <c r="Q2649" s="5" t="s">
        <v>33</v>
      </c>
      <c r="R2649" s="5" t="s">
        <v>33</v>
      </c>
      <c r="S2649" s="5" t="s">
        <v>33</v>
      </c>
      <c r="T2649" s="5" t="s">
        <v>33</v>
      </c>
      <c r="U2649" s="5" t="s">
        <v>33</v>
      </c>
      <c r="V2649" s="5" t="s">
        <v>33</v>
      </c>
      <c r="W2649" s="5" t="s">
        <v>33</v>
      </c>
      <c r="X2649" s="5" t="s">
        <v>33</v>
      </c>
      <c r="Y2649" s="5" t="s">
        <v>33</v>
      </c>
    </row>
    <row r="2650" spans="1:25" x14ac:dyDescent="0.3">
      <c r="A2650" s="1">
        <v>4723796</v>
      </c>
      <c r="B2650" s="1" t="s">
        <v>22</v>
      </c>
      <c r="C2650" s="2"/>
      <c r="D2650" s="4" t="s">
        <v>115</v>
      </c>
      <c r="E2650" s="4">
        <v>4723796</v>
      </c>
      <c r="F2650" s="5" t="s">
        <v>33</v>
      </c>
      <c r="G2650" s="5" t="s">
        <v>33</v>
      </c>
      <c r="H2650" s="5" t="s">
        <v>33</v>
      </c>
      <c r="I2650" s="5" t="s">
        <v>33</v>
      </c>
      <c r="J2650" s="5" t="s">
        <v>33</v>
      </c>
      <c r="K2650" s="5" t="s">
        <v>33</v>
      </c>
      <c r="L2650" s="5" t="s">
        <v>33</v>
      </c>
      <c r="M2650" s="5" t="s">
        <v>33</v>
      </c>
      <c r="N2650" s="5" t="s">
        <v>33</v>
      </c>
      <c r="O2650" s="5" t="s">
        <v>33</v>
      </c>
      <c r="P2650" s="5" t="s">
        <v>33</v>
      </c>
      <c r="Q2650" s="5" t="s">
        <v>33</v>
      </c>
      <c r="R2650" s="5" t="s">
        <v>33</v>
      </c>
      <c r="S2650" s="5" t="s">
        <v>33</v>
      </c>
      <c r="T2650" s="5" t="s">
        <v>33</v>
      </c>
      <c r="U2650" s="5" t="s">
        <v>33</v>
      </c>
      <c r="V2650" s="5" t="s">
        <v>33</v>
      </c>
      <c r="W2650" s="5" t="s">
        <v>33</v>
      </c>
      <c r="X2650" s="5" t="s">
        <v>33</v>
      </c>
      <c r="Y2650" s="5" t="s">
        <v>33</v>
      </c>
    </row>
    <row r="2651" spans="1:25" x14ac:dyDescent="0.3">
      <c r="A2651" s="1">
        <v>4723796</v>
      </c>
      <c r="B2651" s="1" t="s">
        <v>23</v>
      </c>
      <c r="C2651" s="2"/>
      <c r="D2651" s="4" t="s">
        <v>115</v>
      </c>
      <c r="E2651" s="4">
        <v>4723796</v>
      </c>
      <c r="F2651" s="5" t="s">
        <v>33</v>
      </c>
      <c r="G2651" s="5" t="s">
        <v>33</v>
      </c>
      <c r="H2651" s="5" t="s">
        <v>33</v>
      </c>
      <c r="I2651" s="5" t="s">
        <v>33</v>
      </c>
      <c r="J2651" s="5" t="s">
        <v>33</v>
      </c>
      <c r="K2651" s="5" t="s">
        <v>33</v>
      </c>
      <c r="L2651" s="5" t="s">
        <v>33</v>
      </c>
      <c r="M2651" s="5" t="s">
        <v>33</v>
      </c>
      <c r="N2651" s="5" t="s">
        <v>33</v>
      </c>
      <c r="O2651" s="5" t="s">
        <v>33</v>
      </c>
      <c r="P2651" s="5" t="s">
        <v>33</v>
      </c>
      <c r="Q2651" s="5" t="s">
        <v>33</v>
      </c>
      <c r="R2651" s="5" t="s">
        <v>33</v>
      </c>
      <c r="S2651" s="5" t="s">
        <v>33</v>
      </c>
      <c r="T2651" s="5" t="s">
        <v>33</v>
      </c>
      <c r="U2651" s="5" t="s">
        <v>33</v>
      </c>
      <c r="V2651" s="5" t="s">
        <v>33</v>
      </c>
      <c r="W2651" s="5" t="s">
        <v>33</v>
      </c>
      <c r="X2651" s="5" t="s">
        <v>33</v>
      </c>
      <c r="Y2651" s="5" t="s">
        <v>33</v>
      </c>
    </row>
    <row r="2652" spans="1:25" x14ac:dyDescent="0.3">
      <c r="A2652" s="1">
        <v>4723796</v>
      </c>
      <c r="B2652" s="1" t="s">
        <v>24</v>
      </c>
      <c r="C2652" s="2"/>
      <c r="D2652" s="4" t="s">
        <v>115</v>
      </c>
      <c r="E2652" s="4">
        <v>4723796</v>
      </c>
      <c r="F2652" s="5" t="s">
        <v>33</v>
      </c>
      <c r="G2652" s="5" t="s">
        <v>33</v>
      </c>
      <c r="H2652" s="5" t="s">
        <v>33</v>
      </c>
      <c r="I2652" s="5" t="s">
        <v>33</v>
      </c>
      <c r="J2652" s="5" t="s">
        <v>33</v>
      </c>
      <c r="K2652" s="5" t="s">
        <v>33</v>
      </c>
      <c r="L2652" s="5" t="s">
        <v>33</v>
      </c>
      <c r="M2652" s="5" t="s">
        <v>33</v>
      </c>
      <c r="N2652" s="5" t="s">
        <v>33</v>
      </c>
      <c r="O2652" s="5" t="s">
        <v>33</v>
      </c>
      <c r="P2652" s="5" t="s">
        <v>33</v>
      </c>
      <c r="Q2652" s="5" t="s">
        <v>33</v>
      </c>
      <c r="R2652" s="5" t="s">
        <v>33</v>
      </c>
      <c r="S2652" s="5" t="s">
        <v>33</v>
      </c>
      <c r="T2652" s="5" t="s">
        <v>33</v>
      </c>
      <c r="U2652" s="5" t="s">
        <v>33</v>
      </c>
      <c r="V2652" s="5" t="s">
        <v>33</v>
      </c>
      <c r="W2652" s="5" t="s">
        <v>33</v>
      </c>
      <c r="X2652" s="5" t="s">
        <v>33</v>
      </c>
      <c r="Y2652" s="5" t="s">
        <v>33</v>
      </c>
    </row>
    <row r="2653" spans="1:25" x14ac:dyDescent="0.3">
      <c r="A2653" s="1">
        <v>4723796</v>
      </c>
      <c r="B2653" s="1" t="s">
        <v>25</v>
      </c>
      <c r="C2653" s="2"/>
      <c r="D2653" s="4" t="s">
        <v>115</v>
      </c>
      <c r="E2653" s="4">
        <v>4723796</v>
      </c>
      <c r="F2653" s="5" t="s">
        <v>33</v>
      </c>
      <c r="G2653" s="5" t="s">
        <v>33</v>
      </c>
      <c r="H2653" s="5" t="s">
        <v>33</v>
      </c>
      <c r="I2653" s="5" t="s">
        <v>33</v>
      </c>
      <c r="J2653" s="5" t="s">
        <v>33</v>
      </c>
      <c r="K2653" s="5" t="s">
        <v>33</v>
      </c>
      <c r="L2653" s="5" t="s">
        <v>33</v>
      </c>
      <c r="M2653" s="5" t="s">
        <v>33</v>
      </c>
      <c r="N2653" s="5" t="s">
        <v>33</v>
      </c>
      <c r="O2653" s="5" t="s">
        <v>33</v>
      </c>
      <c r="P2653" s="5" t="s">
        <v>33</v>
      </c>
      <c r="Q2653" s="5" t="s">
        <v>33</v>
      </c>
      <c r="R2653" s="5" t="s">
        <v>33</v>
      </c>
      <c r="S2653" s="5" t="s">
        <v>33</v>
      </c>
      <c r="T2653" s="5" t="s">
        <v>33</v>
      </c>
      <c r="U2653" s="5" t="s">
        <v>33</v>
      </c>
      <c r="V2653" s="5" t="s">
        <v>33</v>
      </c>
      <c r="W2653" s="5" t="s">
        <v>33</v>
      </c>
      <c r="X2653" s="5" t="s">
        <v>33</v>
      </c>
      <c r="Y2653" s="5" t="s">
        <v>33</v>
      </c>
    </row>
    <row r="2654" spans="1:25" x14ac:dyDescent="0.3">
      <c r="A2654" s="1">
        <v>4723796</v>
      </c>
      <c r="B2654" s="1" t="s">
        <v>26</v>
      </c>
      <c r="C2654" s="2"/>
      <c r="D2654" s="4" t="s">
        <v>115</v>
      </c>
      <c r="E2654" s="4">
        <v>4723796</v>
      </c>
      <c r="F2654" s="5" t="s">
        <v>33</v>
      </c>
      <c r="G2654" s="5" t="s">
        <v>33</v>
      </c>
      <c r="H2654" s="5" t="s">
        <v>33</v>
      </c>
      <c r="I2654" s="5" t="s">
        <v>33</v>
      </c>
      <c r="J2654" s="5" t="s">
        <v>33</v>
      </c>
      <c r="K2654" s="5" t="s">
        <v>33</v>
      </c>
      <c r="L2654" s="5" t="s">
        <v>33</v>
      </c>
      <c r="M2654" s="5" t="s">
        <v>33</v>
      </c>
      <c r="N2654" s="5" t="s">
        <v>33</v>
      </c>
      <c r="O2654" s="5" t="s">
        <v>33</v>
      </c>
      <c r="P2654" s="5" t="s">
        <v>33</v>
      </c>
      <c r="Q2654" s="5" t="s">
        <v>33</v>
      </c>
      <c r="R2654" s="5" t="s">
        <v>33</v>
      </c>
      <c r="S2654" s="5" t="s">
        <v>33</v>
      </c>
      <c r="T2654" s="5" t="s">
        <v>33</v>
      </c>
      <c r="U2654" s="5" t="s">
        <v>33</v>
      </c>
      <c r="V2654" s="5" t="s">
        <v>33</v>
      </c>
      <c r="W2654" s="5" t="s">
        <v>33</v>
      </c>
      <c r="X2654" s="5" t="s">
        <v>33</v>
      </c>
      <c r="Y2654" s="5" t="s">
        <v>33</v>
      </c>
    </row>
    <row r="2655" spans="1:25" x14ac:dyDescent="0.3">
      <c r="A2655" s="1">
        <v>4723796</v>
      </c>
      <c r="B2655" s="1" t="s">
        <v>27</v>
      </c>
      <c r="C2655" s="2"/>
      <c r="D2655" s="4" t="s">
        <v>115</v>
      </c>
      <c r="E2655" s="4">
        <v>4723796</v>
      </c>
      <c r="F2655" s="5" t="s">
        <v>33</v>
      </c>
      <c r="G2655" s="5" t="s">
        <v>33</v>
      </c>
      <c r="H2655" s="5" t="s">
        <v>33</v>
      </c>
      <c r="I2655" s="5" t="s">
        <v>33</v>
      </c>
      <c r="J2655" s="5" t="s">
        <v>33</v>
      </c>
      <c r="K2655" s="5" t="s">
        <v>33</v>
      </c>
      <c r="L2655" s="5" t="s">
        <v>33</v>
      </c>
      <c r="M2655" s="5" t="s">
        <v>33</v>
      </c>
      <c r="N2655" s="5" t="s">
        <v>33</v>
      </c>
      <c r="O2655" s="5" t="s">
        <v>33</v>
      </c>
      <c r="P2655" s="5" t="s">
        <v>33</v>
      </c>
      <c r="Q2655" s="5" t="s">
        <v>33</v>
      </c>
      <c r="R2655" s="5" t="s">
        <v>33</v>
      </c>
      <c r="S2655" s="5" t="s">
        <v>33</v>
      </c>
      <c r="T2655" s="5" t="s">
        <v>33</v>
      </c>
      <c r="U2655" s="5" t="s">
        <v>33</v>
      </c>
      <c r="V2655" s="5" t="s">
        <v>33</v>
      </c>
      <c r="W2655" s="5" t="s">
        <v>33</v>
      </c>
      <c r="X2655" s="5" t="s">
        <v>33</v>
      </c>
      <c r="Y2655" s="5" t="s">
        <v>33</v>
      </c>
    </row>
    <row r="2656" spans="1:25" x14ac:dyDescent="0.3">
      <c r="A2656" s="1">
        <v>4723796</v>
      </c>
      <c r="B2656" s="1" t="s">
        <v>28</v>
      </c>
      <c r="C2656" s="2"/>
      <c r="D2656" s="4" t="s">
        <v>115</v>
      </c>
      <c r="E2656" s="4">
        <v>4723796</v>
      </c>
      <c r="F2656" s="5" t="s">
        <v>33</v>
      </c>
      <c r="G2656" s="5" t="s">
        <v>33</v>
      </c>
      <c r="H2656" s="5" t="s">
        <v>33</v>
      </c>
      <c r="I2656" s="5" t="s">
        <v>33</v>
      </c>
      <c r="J2656" s="5" t="s">
        <v>33</v>
      </c>
      <c r="K2656" s="5" t="s">
        <v>33</v>
      </c>
      <c r="L2656" s="5" t="s">
        <v>33</v>
      </c>
      <c r="M2656" s="5" t="s">
        <v>33</v>
      </c>
      <c r="N2656" s="5" t="s">
        <v>33</v>
      </c>
      <c r="O2656" s="5" t="s">
        <v>33</v>
      </c>
      <c r="P2656" s="5" t="s">
        <v>33</v>
      </c>
      <c r="Q2656" s="5" t="s">
        <v>33</v>
      </c>
      <c r="R2656" s="5" t="s">
        <v>33</v>
      </c>
      <c r="S2656" s="5" t="s">
        <v>33</v>
      </c>
      <c r="T2656" s="5" t="s">
        <v>33</v>
      </c>
      <c r="U2656" s="5" t="s">
        <v>33</v>
      </c>
      <c r="V2656" s="5" t="s">
        <v>33</v>
      </c>
      <c r="W2656" s="5" t="s">
        <v>33</v>
      </c>
      <c r="X2656" s="5" t="s">
        <v>33</v>
      </c>
      <c r="Y2656" s="5" t="s">
        <v>33</v>
      </c>
    </row>
    <row r="2657" spans="1:25" x14ac:dyDescent="0.3">
      <c r="A2657" s="1">
        <v>4723796</v>
      </c>
      <c r="B2657" s="1" t="s">
        <v>29</v>
      </c>
      <c r="C2657" s="2"/>
      <c r="D2657" s="4" t="s">
        <v>115</v>
      </c>
      <c r="E2657" s="4">
        <v>4723796</v>
      </c>
      <c r="F2657" s="5" t="s">
        <v>33</v>
      </c>
      <c r="G2657" s="5" t="s">
        <v>33</v>
      </c>
      <c r="H2657" s="5" t="s">
        <v>33</v>
      </c>
      <c r="I2657" s="5" t="s">
        <v>33</v>
      </c>
      <c r="J2657" s="5" t="s">
        <v>33</v>
      </c>
      <c r="K2657" s="5" t="s">
        <v>33</v>
      </c>
      <c r="L2657" s="5" t="s">
        <v>33</v>
      </c>
      <c r="M2657" s="5" t="s">
        <v>33</v>
      </c>
      <c r="N2657" s="5" t="s">
        <v>33</v>
      </c>
      <c r="O2657" s="5" t="s">
        <v>33</v>
      </c>
      <c r="P2657" s="5" t="s">
        <v>33</v>
      </c>
      <c r="Q2657" s="5" t="s">
        <v>33</v>
      </c>
      <c r="R2657" s="5" t="s">
        <v>33</v>
      </c>
      <c r="S2657" s="5" t="s">
        <v>33</v>
      </c>
      <c r="T2657" s="5" t="s">
        <v>33</v>
      </c>
      <c r="U2657" s="5" t="s">
        <v>33</v>
      </c>
      <c r="V2657" s="5" t="s">
        <v>33</v>
      </c>
      <c r="W2657" s="5" t="s">
        <v>33</v>
      </c>
      <c r="X2657" s="5" t="s">
        <v>33</v>
      </c>
      <c r="Y2657" s="5" t="s">
        <v>33</v>
      </c>
    </row>
    <row r="2658" spans="1:25" x14ac:dyDescent="0.3">
      <c r="A2658" s="1">
        <v>4723796</v>
      </c>
      <c r="B2658" s="1" t="s">
        <v>30</v>
      </c>
      <c r="C2658" s="2"/>
      <c r="D2658" s="4" t="s">
        <v>115</v>
      </c>
      <c r="E2658" s="4">
        <v>4723796</v>
      </c>
      <c r="F2658" s="5" t="s">
        <v>33</v>
      </c>
      <c r="G2658" s="5" t="s">
        <v>33</v>
      </c>
      <c r="H2658" s="5" t="s">
        <v>33</v>
      </c>
      <c r="I2658" s="5" t="s">
        <v>33</v>
      </c>
      <c r="J2658" s="5" t="s">
        <v>33</v>
      </c>
      <c r="K2658" s="5" t="s">
        <v>33</v>
      </c>
      <c r="L2658" s="5" t="s">
        <v>33</v>
      </c>
      <c r="M2658" s="5" t="s">
        <v>33</v>
      </c>
      <c r="N2658" s="5" t="s">
        <v>33</v>
      </c>
      <c r="O2658" s="5" t="s">
        <v>33</v>
      </c>
      <c r="P2658" s="5" t="s">
        <v>33</v>
      </c>
      <c r="Q2658" s="5" t="s">
        <v>33</v>
      </c>
      <c r="R2658" s="5" t="s">
        <v>33</v>
      </c>
      <c r="S2658" s="5" t="s">
        <v>33</v>
      </c>
      <c r="T2658" s="5" t="s">
        <v>33</v>
      </c>
      <c r="U2658" s="5" t="s">
        <v>33</v>
      </c>
      <c r="V2658" s="5" t="s">
        <v>33</v>
      </c>
      <c r="W2658" s="5" t="s">
        <v>33</v>
      </c>
      <c r="X2658" s="5" t="s">
        <v>33</v>
      </c>
      <c r="Y2658" s="5" t="s">
        <v>33</v>
      </c>
    </row>
    <row r="2659" spans="1:25" x14ac:dyDescent="0.3">
      <c r="A2659" s="1">
        <v>4723796</v>
      </c>
      <c r="B2659" s="1" t="s">
        <v>31</v>
      </c>
      <c r="C2659" s="2"/>
      <c r="D2659" s="4" t="s">
        <v>115</v>
      </c>
      <c r="E2659" s="4">
        <v>4723796</v>
      </c>
      <c r="F2659" s="5" t="s">
        <v>33</v>
      </c>
      <c r="G2659" s="5" t="s">
        <v>33</v>
      </c>
      <c r="H2659" s="5" t="s">
        <v>33</v>
      </c>
      <c r="I2659" s="5" t="s">
        <v>33</v>
      </c>
      <c r="J2659" s="5" t="s">
        <v>33</v>
      </c>
      <c r="K2659" s="5" t="s">
        <v>33</v>
      </c>
      <c r="L2659" s="5" t="s">
        <v>33</v>
      </c>
      <c r="M2659" s="5" t="s">
        <v>33</v>
      </c>
      <c r="N2659" s="5" t="s">
        <v>33</v>
      </c>
      <c r="O2659" s="5" t="s">
        <v>33</v>
      </c>
      <c r="P2659" s="5" t="s">
        <v>33</v>
      </c>
      <c r="Q2659" s="5" t="s">
        <v>33</v>
      </c>
      <c r="R2659" s="5" t="s">
        <v>33</v>
      </c>
      <c r="S2659" s="5" t="s">
        <v>33</v>
      </c>
      <c r="T2659" s="5" t="s">
        <v>33</v>
      </c>
      <c r="U2659" s="5" t="s">
        <v>33</v>
      </c>
      <c r="V2659" s="5" t="s">
        <v>33</v>
      </c>
      <c r="W2659" s="5" t="s">
        <v>33</v>
      </c>
      <c r="X2659" s="5" t="s">
        <v>33</v>
      </c>
      <c r="Y2659" s="5" t="s">
        <v>33</v>
      </c>
    </row>
    <row r="2660" spans="1:25" x14ac:dyDescent="0.3">
      <c r="A2660" s="1">
        <v>4057014</v>
      </c>
      <c r="B2660" s="1" t="s">
        <v>0</v>
      </c>
      <c r="C2660" s="2"/>
      <c r="D2660" s="4" t="s">
        <v>116</v>
      </c>
      <c r="E2660" s="4">
        <v>4057014</v>
      </c>
      <c r="F2660" s="5">
        <v>0</v>
      </c>
      <c r="G2660" s="5">
        <v>92</v>
      </c>
      <c r="H2660" s="5">
        <v>205756</v>
      </c>
      <c r="I2660" s="5">
        <v>341510</v>
      </c>
      <c r="J2660" s="5">
        <v>9608</v>
      </c>
      <c r="K2660" s="5">
        <v>0</v>
      </c>
      <c r="L2660" s="5">
        <v>556967</v>
      </c>
      <c r="M2660" s="5">
        <v>634326</v>
      </c>
      <c r="N2660" s="5">
        <v>0</v>
      </c>
      <c r="O2660" s="5">
        <v>39602</v>
      </c>
      <c r="P2660" s="5">
        <v>48756</v>
      </c>
      <c r="Q2660" s="5">
        <v>5844</v>
      </c>
      <c r="R2660" s="5">
        <v>0</v>
      </c>
      <c r="S2660" s="5">
        <v>108773</v>
      </c>
      <c r="T2660" s="5">
        <v>232099</v>
      </c>
      <c r="U2660" s="5">
        <v>81234</v>
      </c>
      <c r="V2660" s="5">
        <v>250267</v>
      </c>
      <c r="W2660" s="5">
        <v>1160</v>
      </c>
      <c r="X2660" s="5">
        <v>296080</v>
      </c>
      <c r="Y2660" s="5">
        <v>2417</v>
      </c>
    </row>
    <row r="2661" spans="1:25" x14ac:dyDescent="0.3">
      <c r="A2661" s="1">
        <v>4057014</v>
      </c>
      <c r="B2661" s="1" t="s">
        <v>1</v>
      </c>
      <c r="C2661" s="2"/>
      <c r="D2661" s="4" t="s">
        <v>116</v>
      </c>
      <c r="E2661" s="4">
        <v>4057014</v>
      </c>
      <c r="F2661" s="5">
        <v>239</v>
      </c>
      <c r="G2661" s="5">
        <v>246</v>
      </c>
      <c r="H2661" s="5">
        <v>235939</v>
      </c>
      <c r="I2661" s="5">
        <v>282822</v>
      </c>
      <c r="J2661" s="5">
        <v>17829</v>
      </c>
      <c r="K2661" s="5">
        <v>0</v>
      </c>
      <c r="L2661" s="5">
        <v>537075</v>
      </c>
      <c r="M2661" s="5">
        <v>740036</v>
      </c>
      <c r="N2661" s="5">
        <v>0</v>
      </c>
      <c r="O2661" s="5">
        <v>30503</v>
      </c>
      <c r="P2661" s="5">
        <v>50537</v>
      </c>
      <c r="Q2661" s="5">
        <v>5411</v>
      </c>
      <c r="R2661" s="5">
        <v>0</v>
      </c>
      <c r="S2661" s="5">
        <v>103223</v>
      </c>
      <c r="T2661" s="5">
        <v>219927</v>
      </c>
      <c r="U2661" s="5">
        <v>83968</v>
      </c>
      <c r="V2661" s="5">
        <v>224544</v>
      </c>
      <c r="W2661" s="5">
        <v>1135</v>
      </c>
      <c r="X2661" s="5">
        <v>325578</v>
      </c>
      <c r="Y2661" s="5">
        <v>2224</v>
      </c>
    </row>
    <row r="2662" spans="1:25" x14ac:dyDescent="0.3">
      <c r="A2662" s="1">
        <v>4057014</v>
      </c>
      <c r="B2662" s="1" t="s">
        <v>2</v>
      </c>
      <c r="C2662" s="2"/>
      <c r="D2662" s="4" t="s">
        <v>116</v>
      </c>
      <c r="E2662" s="4">
        <v>4057014</v>
      </c>
      <c r="F2662" s="5">
        <v>1030</v>
      </c>
      <c r="G2662" s="5">
        <v>0</v>
      </c>
      <c r="H2662" s="5">
        <v>137110</v>
      </c>
      <c r="I2662" s="5">
        <v>236450</v>
      </c>
      <c r="J2662" s="5">
        <v>7365</v>
      </c>
      <c r="K2662" s="5">
        <v>0</v>
      </c>
      <c r="L2662" s="5">
        <v>381955</v>
      </c>
      <c r="M2662" s="5">
        <v>702730</v>
      </c>
      <c r="N2662" s="5">
        <v>0</v>
      </c>
      <c r="O2662" s="5">
        <v>37803</v>
      </c>
      <c r="P2662" s="5">
        <v>43940</v>
      </c>
      <c r="Q2662" s="5">
        <v>4679</v>
      </c>
      <c r="R2662" s="5">
        <v>0</v>
      </c>
      <c r="S2662" s="5">
        <v>116296</v>
      </c>
      <c r="T2662" s="5">
        <v>172964</v>
      </c>
      <c r="U2662" s="5">
        <v>77164</v>
      </c>
      <c r="V2662" s="5">
        <v>62995</v>
      </c>
      <c r="W2662" s="5">
        <v>680</v>
      </c>
      <c r="X2662" s="5">
        <v>367947</v>
      </c>
      <c r="Y2662" s="5">
        <v>3286</v>
      </c>
    </row>
    <row r="2663" spans="1:25" x14ac:dyDescent="0.3">
      <c r="A2663" s="1">
        <v>4057014</v>
      </c>
      <c r="B2663" s="1" t="s">
        <v>3</v>
      </c>
      <c r="C2663" s="2"/>
      <c r="D2663" s="4" t="s">
        <v>116</v>
      </c>
      <c r="E2663" s="4">
        <v>4057014</v>
      </c>
      <c r="F2663" s="5">
        <v>0</v>
      </c>
      <c r="G2663" s="5">
        <v>0</v>
      </c>
      <c r="H2663" s="5">
        <v>224713</v>
      </c>
      <c r="I2663" s="5">
        <v>249747</v>
      </c>
      <c r="J2663" s="5">
        <v>8461</v>
      </c>
      <c r="K2663" s="5">
        <v>0</v>
      </c>
      <c r="L2663" s="5">
        <v>482921</v>
      </c>
      <c r="M2663" s="5">
        <v>678856</v>
      </c>
      <c r="N2663" s="5">
        <v>0</v>
      </c>
      <c r="O2663" s="5">
        <v>35199</v>
      </c>
      <c r="P2663" s="5">
        <v>37414</v>
      </c>
      <c r="Q2663" s="5">
        <v>4587</v>
      </c>
      <c r="R2663" s="5">
        <v>0</v>
      </c>
      <c r="S2663" s="5">
        <v>101892</v>
      </c>
      <c r="T2663" s="5">
        <v>137157</v>
      </c>
      <c r="U2663" s="5">
        <v>83313</v>
      </c>
      <c r="V2663" s="5">
        <v>44993</v>
      </c>
      <c r="W2663" s="5">
        <v>1727</v>
      </c>
      <c r="X2663" s="5">
        <v>368432</v>
      </c>
      <c r="Y2663" s="5">
        <v>2179</v>
      </c>
    </row>
    <row r="2664" spans="1:25" x14ac:dyDescent="0.3">
      <c r="A2664" s="1">
        <v>4057014</v>
      </c>
      <c r="B2664" s="1" t="s">
        <v>4</v>
      </c>
      <c r="C2664" s="2"/>
      <c r="D2664" s="4" t="s">
        <v>116</v>
      </c>
      <c r="E2664" s="4">
        <v>4057014</v>
      </c>
      <c r="F2664" s="5">
        <v>0</v>
      </c>
      <c r="G2664" s="5">
        <v>0</v>
      </c>
      <c r="H2664" s="5">
        <v>244218</v>
      </c>
      <c r="I2664" s="5">
        <v>346170</v>
      </c>
      <c r="J2664" s="5">
        <v>19127</v>
      </c>
      <c r="K2664" s="5">
        <v>0</v>
      </c>
      <c r="L2664" s="5">
        <v>609514</v>
      </c>
      <c r="M2664" s="5">
        <v>751964</v>
      </c>
      <c r="N2664" s="5">
        <v>0</v>
      </c>
      <c r="O2664" s="5">
        <v>56721</v>
      </c>
      <c r="P2664" s="5">
        <v>46922</v>
      </c>
      <c r="Q2664" s="5">
        <v>4661</v>
      </c>
      <c r="R2664" s="5">
        <v>0</v>
      </c>
      <c r="S2664" s="5">
        <v>93662</v>
      </c>
      <c r="T2664" s="5">
        <v>124408</v>
      </c>
      <c r="U2664" s="5">
        <v>69484</v>
      </c>
      <c r="V2664" s="5">
        <v>228877</v>
      </c>
      <c r="W2664" s="5">
        <v>2092</v>
      </c>
      <c r="X2664" s="5">
        <v>363160</v>
      </c>
      <c r="Y2664" s="5">
        <v>2199</v>
      </c>
    </row>
    <row r="2665" spans="1:25" x14ac:dyDescent="0.3">
      <c r="A2665" s="1">
        <v>4057014</v>
      </c>
      <c r="B2665" s="1" t="s">
        <v>5</v>
      </c>
      <c r="C2665" s="2"/>
      <c r="D2665" s="4" t="s">
        <v>116</v>
      </c>
      <c r="E2665" s="4">
        <v>4057014</v>
      </c>
      <c r="F2665" s="5">
        <v>0</v>
      </c>
      <c r="G2665" s="5">
        <v>0</v>
      </c>
      <c r="H2665" s="5">
        <v>164121</v>
      </c>
      <c r="I2665" s="5">
        <v>324129</v>
      </c>
      <c r="J2665" s="5">
        <v>10831</v>
      </c>
      <c r="K2665" s="5">
        <v>0</v>
      </c>
      <c r="L2665" s="5">
        <v>499080</v>
      </c>
      <c r="M2665" s="5">
        <v>985843</v>
      </c>
      <c r="N2665" s="5">
        <v>0</v>
      </c>
      <c r="O2665" s="5">
        <v>69514</v>
      </c>
      <c r="P2665" s="5">
        <v>50040</v>
      </c>
      <c r="Q2665" s="5">
        <v>4921</v>
      </c>
      <c r="R2665" s="5">
        <v>0</v>
      </c>
      <c r="S2665" s="5">
        <v>104851</v>
      </c>
      <c r="T2665" s="5">
        <v>152860</v>
      </c>
      <c r="U2665" s="5">
        <v>79593</v>
      </c>
      <c r="V2665" s="5">
        <v>232387</v>
      </c>
      <c r="W2665" s="5">
        <v>1278</v>
      </c>
      <c r="X2665" s="5">
        <v>394142</v>
      </c>
      <c r="Y2665" s="5">
        <v>3790</v>
      </c>
    </row>
    <row r="2666" spans="1:25" x14ac:dyDescent="0.3">
      <c r="A2666" s="1">
        <v>4057014</v>
      </c>
      <c r="B2666" s="1" t="s">
        <v>6</v>
      </c>
      <c r="C2666" s="2"/>
      <c r="D2666" s="4" t="s">
        <v>116</v>
      </c>
      <c r="E2666" s="4">
        <v>4057014</v>
      </c>
      <c r="F2666" s="5">
        <v>0</v>
      </c>
      <c r="G2666" s="5">
        <v>0</v>
      </c>
      <c r="H2666" s="5">
        <v>154594</v>
      </c>
      <c r="I2666" s="5">
        <v>187286</v>
      </c>
      <c r="J2666" s="5">
        <v>2126</v>
      </c>
      <c r="K2666" s="5">
        <v>0</v>
      </c>
      <c r="L2666" s="5">
        <v>344006</v>
      </c>
      <c r="M2666" s="5">
        <v>926641</v>
      </c>
      <c r="N2666" s="5">
        <v>0</v>
      </c>
      <c r="O2666" s="5">
        <v>79708</v>
      </c>
      <c r="P2666" s="5">
        <v>37626</v>
      </c>
      <c r="Q2666" s="5">
        <v>4554</v>
      </c>
      <c r="R2666" s="5">
        <v>0</v>
      </c>
      <c r="S2666" s="5">
        <v>104974</v>
      </c>
      <c r="T2666" s="5">
        <v>172248</v>
      </c>
      <c r="U2666" s="5">
        <v>43647</v>
      </c>
      <c r="V2666" s="5">
        <v>196872</v>
      </c>
      <c r="W2666" s="5">
        <v>1635</v>
      </c>
      <c r="X2666" s="5">
        <v>476222</v>
      </c>
      <c r="Y2666" s="5">
        <v>3559</v>
      </c>
    </row>
    <row r="2667" spans="1:25" x14ac:dyDescent="0.3">
      <c r="A2667" s="1">
        <v>4057014</v>
      </c>
      <c r="B2667" s="1" t="s">
        <v>7</v>
      </c>
      <c r="C2667" s="2"/>
      <c r="D2667" s="4" t="s">
        <v>116</v>
      </c>
      <c r="E2667" s="4">
        <v>4057014</v>
      </c>
      <c r="F2667" s="5">
        <v>0</v>
      </c>
      <c r="G2667" s="5">
        <v>0</v>
      </c>
      <c r="H2667" s="5">
        <v>141130</v>
      </c>
      <c r="I2667" s="5">
        <v>225913</v>
      </c>
      <c r="J2667" s="5">
        <v>-176</v>
      </c>
      <c r="K2667" s="5">
        <v>0</v>
      </c>
      <c r="L2667" s="5">
        <v>366867</v>
      </c>
      <c r="M2667" s="5">
        <v>781375</v>
      </c>
      <c r="N2667" s="5">
        <v>0</v>
      </c>
      <c r="O2667" s="5">
        <v>52875</v>
      </c>
      <c r="P2667" s="5">
        <v>37621</v>
      </c>
      <c r="Q2667" s="5">
        <v>4085</v>
      </c>
      <c r="R2667" s="5">
        <v>0</v>
      </c>
      <c r="S2667" s="5">
        <v>97346</v>
      </c>
      <c r="T2667" s="5">
        <v>122585</v>
      </c>
      <c r="U2667" s="5">
        <v>66146</v>
      </c>
      <c r="V2667" s="5">
        <v>154773</v>
      </c>
      <c r="W2667" s="5">
        <v>1561</v>
      </c>
      <c r="X2667" s="5">
        <v>496152</v>
      </c>
      <c r="Y2667" s="5">
        <v>2395</v>
      </c>
    </row>
    <row r="2668" spans="1:25" x14ac:dyDescent="0.3">
      <c r="A2668" s="1">
        <v>4057014</v>
      </c>
      <c r="B2668" s="1" t="s">
        <v>8</v>
      </c>
      <c r="C2668" s="2"/>
      <c r="D2668" s="4" t="s">
        <v>116</v>
      </c>
      <c r="E2668" s="4">
        <v>4057014</v>
      </c>
      <c r="F2668" s="5">
        <v>0</v>
      </c>
      <c r="G2668" s="5">
        <v>-33</v>
      </c>
      <c r="H2668" s="5">
        <v>128577</v>
      </c>
      <c r="I2668" s="5">
        <v>209447</v>
      </c>
      <c r="J2668" s="5">
        <v>7731</v>
      </c>
      <c r="K2668" s="5">
        <v>0</v>
      </c>
      <c r="L2668" s="5">
        <v>345723</v>
      </c>
      <c r="M2668" s="5">
        <v>896866</v>
      </c>
      <c r="N2668" s="5">
        <v>0</v>
      </c>
      <c r="O2668" s="5">
        <v>39348</v>
      </c>
      <c r="P2668" s="5">
        <v>34187</v>
      </c>
      <c r="Q2668" s="5">
        <v>4279</v>
      </c>
      <c r="R2668" s="5">
        <v>0</v>
      </c>
      <c r="S2668" s="5">
        <v>98198</v>
      </c>
      <c r="T2668" s="5">
        <v>152322</v>
      </c>
      <c r="U2668" s="5">
        <v>81388</v>
      </c>
      <c r="V2668" s="5">
        <v>160955</v>
      </c>
      <c r="W2668" s="5">
        <v>497</v>
      </c>
      <c r="X2668" s="5">
        <v>483598</v>
      </c>
      <c r="Y2668" s="5">
        <v>2297</v>
      </c>
    </row>
    <row r="2669" spans="1:25" x14ac:dyDescent="0.3">
      <c r="A2669" s="1">
        <v>4057014</v>
      </c>
      <c r="B2669" s="1" t="s">
        <v>9</v>
      </c>
      <c r="C2669" s="2"/>
      <c r="D2669" s="4" t="s">
        <v>116</v>
      </c>
      <c r="E2669" s="4">
        <v>4057014</v>
      </c>
      <c r="F2669" s="5">
        <v>0</v>
      </c>
      <c r="G2669" s="5">
        <v>0</v>
      </c>
      <c r="H2669" s="5">
        <v>169872</v>
      </c>
      <c r="I2669" s="5">
        <v>249200</v>
      </c>
      <c r="J2669" s="5">
        <v>14210</v>
      </c>
      <c r="K2669" s="5">
        <v>0</v>
      </c>
      <c r="L2669" s="5">
        <v>433281</v>
      </c>
      <c r="M2669" s="5">
        <v>982546</v>
      </c>
      <c r="N2669" s="5">
        <v>0</v>
      </c>
      <c r="O2669" s="5">
        <v>57865</v>
      </c>
      <c r="P2669" s="5">
        <v>35707</v>
      </c>
      <c r="Q2669" s="5">
        <v>5337</v>
      </c>
      <c r="R2669" s="5">
        <v>0</v>
      </c>
      <c r="S2669" s="5">
        <v>111883</v>
      </c>
      <c r="T2669" s="5">
        <v>126336</v>
      </c>
      <c r="U2669" s="5">
        <v>100444</v>
      </c>
      <c r="V2669" s="5">
        <v>167618</v>
      </c>
      <c r="W2669" s="5">
        <v>7</v>
      </c>
      <c r="X2669" s="5">
        <v>371833</v>
      </c>
      <c r="Y2669" s="5">
        <v>2412</v>
      </c>
    </row>
    <row r="2670" spans="1:25" x14ac:dyDescent="0.3">
      <c r="A2670" s="1">
        <v>4057014</v>
      </c>
      <c r="B2670" s="1" t="s">
        <v>10</v>
      </c>
      <c r="C2670" s="2"/>
      <c r="D2670" s="4" t="s">
        <v>116</v>
      </c>
      <c r="E2670" s="4">
        <v>4057014</v>
      </c>
      <c r="F2670" s="5">
        <v>0</v>
      </c>
      <c r="G2670" s="5">
        <v>0</v>
      </c>
      <c r="H2670" s="5">
        <v>74029</v>
      </c>
      <c r="I2670" s="5">
        <v>190193</v>
      </c>
      <c r="J2670" s="5">
        <v>6194</v>
      </c>
      <c r="K2670" s="5">
        <v>0</v>
      </c>
      <c r="L2670" s="5">
        <v>270416</v>
      </c>
      <c r="M2670" s="5">
        <v>893468</v>
      </c>
      <c r="N2670" s="5">
        <v>0</v>
      </c>
      <c r="O2670" s="5">
        <v>40229</v>
      </c>
      <c r="P2670" s="5">
        <v>35531</v>
      </c>
      <c r="Q2670" s="5">
        <v>5925</v>
      </c>
      <c r="R2670" s="5">
        <v>0</v>
      </c>
      <c r="S2670" s="5">
        <v>114429</v>
      </c>
      <c r="T2670" s="5">
        <v>121769</v>
      </c>
      <c r="U2670" s="5">
        <v>101981</v>
      </c>
      <c r="V2670" s="5">
        <v>109692</v>
      </c>
      <c r="W2670" s="5">
        <v>-54</v>
      </c>
      <c r="X2670" s="5">
        <v>326851</v>
      </c>
      <c r="Y2670" s="5">
        <v>2536</v>
      </c>
    </row>
    <row r="2671" spans="1:25" x14ac:dyDescent="0.3">
      <c r="A2671" s="1">
        <v>4057014</v>
      </c>
      <c r="B2671" s="1" t="s">
        <v>11</v>
      </c>
      <c r="C2671" s="2"/>
      <c r="D2671" s="4" t="s">
        <v>116</v>
      </c>
      <c r="E2671" s="4">
        <v>4057014</v>
      </c>
      <c r="F2671" s="5">
        <v>0</v>
      </c>
      <c r="G2671" s="5">
        <v>33</v>
      </c>
      <c r="H2671" s="5">
        <v>105979</v>
      </c>
      <c r="I2671" s="5">
        <v>208857</v>
      </c>
      <c r="J2671" s="5">
        <v>8489</v>
      </c>
      <c r="K2671" s="5">
        <v>0</v>
      </c>
      <c r="L2671" s="5">
        <v>323358</v>
      </c>
      <c r="M2671" s="5">
        <v>1317555</v>
      </c>
      <c r="N2671" s="5">
        <v>0</v>
      </c>
      <c r="O2671" s="5">
        <v>37119</v>
      </c>
      <c r="P2671" s="5">
        <v>35135</v>
      </c>
      <c r="Q2671" s="5">
        <v>5718</v>
      </c>
      <c r="R2671" s="5">
        <v>0</v>
      </c>
      <c r="S2671" s="5">
        <v>96765</v>
      </c>
      <c r="T2671" s="5">
        <v>141025</v>
      </c>
      <c r="U2671" s="5">
        <v>113628</v>
      </c>
      <c r="V2671" s="5">
        <v>80687</v>
      </c>
      <c r="W2671" s="5">
        <v>219</v>
      </c>
      <c r="X2671" s="5">
        <v>276792</v>
      </c>
      <c r="Y2671" s="5">
        <v>2555</v>
      </c>
    </row>
    <row r="2672" spans="1:25" x14ac:dyDescent="0.3">
      <c r="A2672" s="1">
        <v>4057014</v>
      </c>
      <c r="B2672" s="1" t="s">
        <v>12</v>
      </c>
      <c r="C2672" s="2"/>
      <c r="D2672" s="4" t="s">
        <v>116</v>
      </c>
      <c r="E2672" s="4">
        <v>4057014</v>
      </c>
      <c r="F2672" s="5">
        <v>0</v>
      </c>
      <c r="G2672" s="5">
        <v>0</v>
      </c>
      <c r="H2672" s="5">
        <v>53292</v>
      </c>
      <c r="I2672" s="5">
        <v>190931</v>
      </c>
      <c r="J2672" s="5">
        <v>5941</v>
      </c>
      <c r="K2672" s="5">
        <v>0</v>
      </c>
      <c r="L2672" s="5">
        <v>250164</v>
      </c>
      <c r="M2672" s="5">
        <v>1388030</v>
      </c>
      <c r="N2672" s="5">
        <v>0</v>
      </c>
      <c r="O2672" s="5">
        <v>35462</v>
      </c>
      <c r="P2672" s="5">
        <v>32043</v>
      </c>
      <c r="Q2672" s="5">
        <v>6239</v>
      </c>
      <c r="R2672" s="5">
        <v>0</v>
      </c>
      <c r="S2672" s="5">
        <v>92656</v>
      </c>
      <c r="T2672" s="5">
        <v>124016</v>
      </c>
      <c r="U2672" s="5">
        <v>92262</v>
      </c>
      <c r="V2672" s="5">
        <v>70952</v>
      </c>
      <c r="W2672" s="5">
        <v>2</v>
      </c>
      <c r="X2672" s="5">
        <v>235241</v>
      </c>
      <c r="Y2672" s="5">
        <v>3375</v>
      </c>
    </row>
    <row r="2673" spans="1:25" x14ac:dyDescent="0.3">
      <c r="A2673" s="1">
        <v>4057014</v>
      </c>
      <c r="B2673" s="1" t="s">
        <v>13</v>
      </c>
      <c r="C2673" s="2"/>
      <c r="D2673" s="4" t="s">
        <v>116</v>
      </c>
      <c r="E2673" s="4">
        <v>4057014</v>
      </c>
      <c r="F2673" s="5">
        <v>0</v>
      </c>
      <c r="G2673" s="5">
        <v>0</v>
      </c>
      <c r="H2673" s="5">
        <v>66104</v>
      </c>
      <c r="I2673" s="5">
        <v>203206</v>
      </c>
      <c r="J2673" s="5">
        <v>7464</v>
      </c>
      <c r="K2673" s="5">
        <v>0</v>
      </c>
      <c r="L2673" s="5">
        <v>276774</v>
      </c>
      <c r="M2673" s="5">
        <v>1340381</v>
      </c>
      <c r="N2673" s="5">
        <v>0</v>
      </c>
      <c r="O2673" s="5">
        <v>32462</v>
      </c>
      <c r="P2673" s="5">
        <v>25286</v>
      </c>
      <c r="Q2673" s="5">
        <v>4205</v>
      </c>
      <c r="R2673" s="5">
        <v>0</v>
      </c>
      <c r="S2673" s="5">
        <v>83014</v>
      </c>
      <c r="T2673" s="5">
        <v>102241</v>
      </c>
      <c r="U2673" s="5">
        <v>69175</v>
      </c>
      <c r="V2673" s="5">
        <v>63132</v>
      </c>
      <c r="W2673" s="5">
        <v>1</v>
      </c>
      <c r="X2673" s="5">
        <v>262626</v>
      </c>
      <c r="Y2673" s="5">
        <v>2937</v>
      </c>
    </row>
    <row r="2674" spans="1:25" x14ac:dyDescent="0.3">
      <c r="A2674" s="1">
        <v>4057014</v>
      </c>
      <c r="B2674" s="1" t="s">
        <v>14</v>
      </c>
      <c r="C2674" s="2"/>
      <c r="D2674" s="4" t="s">
        <v>116</v>
      </c>
      <c r="E2674" s="4">
        <v>4057014</v>
      </c>
      <c r="F2674" s="5">
        <v>0</v>
      </c>
      <c r="G2674" s="5">
        <v>0</v>
      </c>
      <c r="H2674" s="5">
        <v>50864</v>
      </c>
      <c r="I2674" s="5">
        <v>216766</v>
      </c>
      <c r="J2674" s="5">
        <v>10881</v>
      </c>
      <c r="K2674" s="5" t="s">
        <v>33</v>
      </c>
      <c r="L2674" s="5">
        <v>278511</v>
      </c>
      <c r="M2674" s="5">
        <v>1478560</v>
      </c>
      <c r="N2674" s="5">
        <v>0</v>
      </c>
      <c r="O2674" s="5">
        <v>28601</v>
      </c>
      <c r="P2674" s="5">
        <v>15536</v>
      </c>
      <c r="Q2674" s="5" t="s">
        <v>33</v>
      </c>
      <c r="R2674" s="5" t="s">
        <v>33</v>
      </c>
      <c r="S2674" s="5">
        <v>76429</v>
      </c>
      <c r="T2674" s="5">
        <v>82877</v>
      </c>
      <c r="U2674" s="5">
        <v>84215</v>
      </c>
      <c r="V2674" s="5">
        <v>54896</v>
      </c>
      <c r="W2674" s="5">
        <v>1</v>
      </c>
      <c r="X2674" s="5">
        <v>255444</v>
      </c>
      <c r="Y2674" s="5">
        <v>822</v>
      </c>
    </row>
    <row r="2675" spans="1:25" x14ac:dyDescent="0.3">
      <c r="A2675" s="1">
        <v>4057014</v>
      </c>
      <c r="B2675" s="1" t="s">
        <v>15</v>
      </c>
      <c r="C2675" s="2"/>
      <c r="D2675" s="4" t="s">
        <v>116</v>
      </c>
      <c r="E2675" s="4">
        <v>4057014</v>
      </c>
      <c r="F2675" s="5">
        <v>0</v>
      </c>
      <c r="G2675" s="5">
        <v>0</v>
      </c>
      <c r="H2675" s="5">
        <v>27263</v>
      </c>
      <c r="I2675" s="5">
        <v>123918</v>
      </c>
      <c r="J2675" s="5">
        <v>15802</v>
      </c>
      <c r="K2675" s="5" t="s">
        <v>33</v>
      </c>
      <c r="L2675" s="5">
        <v>166983</v>
      </c>
      <c r="M2675" s="5">
        <v>1441732</v>
      </c>
      <c r="N2675" s="5">
        <v>-5</v>
      </c>
      <c r="O2675" s="5">
        <v>29146</v>
      </c>
      <c r="P2675" s="5">
        <v>19028</v>
      </c>
      <c r="Q2675" s="5" t="s">
        <v>33</v>
      </c>
      <c r="R2675" s="5" t="s">
        <v>33</v>
      </c>
      <c r="S2675" s="5">
        <v>74306</v>
      </c>
      <c r="T2675" s="5">
        <v>87048</v>
      </c>
      <c r="U2675" s="5">
        <v>82973</v>
      </c>
      <c r="V2675" s="5">
        <v>52074</v>
      </c>
      <c r="W2675" s="5">
        <v>19</v>
      </c>
      <c r="X2675" s="5">
        <v>237972</v>
      </c>
      <c r="Y2675" s="5">
        <v>5433</v>
      </c>
    </row>
    <row r="2676" spans="1:25" x14ac:dyDescent="0.3">
      <c r="A2676" s="1">
        <v>4057014</v>
      </c>
      <c r="B2676" s="1" t="s">
        <v>16</v>
      </c>
      <c r="C2676" s="2"/>
      <c r="D2676" s="4" t="s">
        <v>116</v>
      </c>
      <c r="E2676" s="4">
        <v>4057014</v>
      </c>
      <c r="F2676" s="5">
        <v>0</v>
      </c>
      <c r="G2676" s="5">
        <v>1</v>
      </c>
      <c r="H2676" s="5">
        <v>13929</v>
      </c>
      <c r="I2676" s="5">
        <v>170982</v>
      </c>
      <c r="J2676" s="5">
        <v>27461</v>
      </c>
      <c r="K2676" s="5" t="s">
        <v>33</v>
      </c>
      <c r="L2676" s="5">
        <v>212374</v>
      </c>
      <c r="M2676" s="5">
        <v>1583081</v>
      </c>
      <c r="N2676" s="5">
        <v>-25</v>
      </c>
      <c r="O2676" s="5">
        <v>26739</v>
      </c>
      <c r="P2676" s="5">
        <v>20224</v>
      </c>
      <c r="Q2676" s="5" t="s">
        <v>33</v>
      </c>
      <c r="R2676" s="5" t="s">
        <v>33</v>
      </c>
      <c r="S2676" s="5">
        <v>49911</v>
      </c>
      <c r="T2676" s="5">
        <v>102580</v>
      </c>
      <c r="U2676" s="5">
        <v>99847</v>
      </c>
      <c r="V2676" s="5">
        <v>54588</v>
      </c>
      <c r="W2676" s="5">
        <v>73</v>
      </c>
      <c r="X2676" s="5">
        <v>303752</v>
      </c>
      <c r="Y2676" s="5">
        <v>11191</v>
      </c>
    </row>
    <row r="2677" spans="1:25" x14ac:dyDescent="0.3">
      <c r="A2677" s="1">
        <v>4057014</v>
      </c>
      <c r="B2677" s="1" t="s">
        <v>17</v>
      </c>
      <c r="C2677" s="2"/>
      <c r="D2677" s="4" t="s">
        <v>116</v>
      </c>
      <c r="E2677" s="4">
        <v>4057014</v>
      </c>
      <c r="F2677" s="5">
        <v>459</v>
      </c>
      <c r="G2677" s="5">
        <v>-139</v>
      </c>
      <c r="H2677" s="5">
        <v>31587</v>
      </c>
      <c r="I2677" s="5">
        <v>140751</v>
      </c>
      <c r="J2677" s="5">
        <v>8660</v>
      </c>
      <c r="K2677" s="5" t="s">
        <v>33</v>
      </c>
      <c r="L2677" s="5">
        <v>181317</v>
      </c>
      <c r="M2677" s="5">
        <v>1531981</v>
      </c>
      <c r="N2677" s="5">
        <v>309</v>
      </c>
      <c r="O2677" s="5">
        <v>23980</v>
      </c>
      <c r="P2677" s="5">
        <v>16466</v>
      </c>
      <c r="Q2677" s="5" t="s">
        <v>33</v>
      </c>
      <c r="R2677" s="5" t="s">
        <v>33</v>
      </c>
      <c r="S2677" s="5">
        <v>42584</v>
      </c>
      <c r="T2677" s="5">
        <v>106889</v>
      </c>
      <c r="U2677" s="5">
        <v>113389</v>
      </c>
      <c r="V2677" s="5">
        <v>49037</v>
      </c>
      <c r="W2677" s="5">
        <v>234</v>
      </c>
      <c r="X2677" s="5">
        <v>386795</v>
      </c>
      <c r="Y2677" s="5">
        <v>10359</v>
      </c>
    </row>
    <row r="2678" spans="1:25" x14ac:dyDescent="0.3">
      <c r="A2678" s="1">
        <v>4057014</v>
      </c>
      <c r="B2678" s="1" t="s">
        <v>18</v>
      </c>
      <c r="C2678" s="2"/>
      <c r="D2678" s="4" t="s">
        <v>116</v>
      </c>
      <c r="E2678" s="4">
        <v>4057014</v>
      </c>
      <c r="F2678" s="5">
        <v>679</v>
      </c>
      <c r="G2678" s="5">
        <v>7591</v>
      </c>
      <c r="H2678" s="5">
        <v>63431</v>
      </c>
      <c r="I2678" s="5">
        <v>146758</v>
      </c>
      <c r="J2678" s="5">
        <v>9762</v>
      </c>
      <c r="K2678" s="5" t="s">
        <v>33</v>
      </c>
      <c r="L2678" s="5">
        <v>228221</v>
      </c>
      <c r="M2678" s="5">
        <v>1423271</v>
      </c>
      <c r="N2678" s="5">
        <v>33827</v>
      </c>
      <c r="O2678" s="5">
        <v>75044</v>
      </c>
      <c r="P2678" s="5">
        <v>18723</v>
      </c>
      <c r="Q2678" s="5" t="s">
        <v>33</v>
      </c>
      <c r="R2678" s="5" t="s">
        <v>33</v>
      </c>
      <c r="S2678" s="5">
        <v>39759</v>
      </c>
      <c r="T2678" s="5">
        <v>90455</v>
      </c>
      <c r="U2678" s="5">
        <v>91468</v>
      </c>
      <c r="V2678" s="5">
        <v>11622</v>
      </c>
      <c r="W2678" s="5">
        <v>331</v>
      </c>
      <c r="X2678" s="5">
        <v>731534</v>
      </c>
      <c r="Y2678" s="5">
        <v>10617</v>
      </c>
    </row>
    <row r="2679" spans="1:25" x14ac:dyDescent="0.3">
      <c r="A2679" s="1">
        <v>4057014</v>
      </c>
      <c r="B2679" s="1" t="s">
        <v>19</v>
      </c>
      <c r="C2679" s="2"/>
      <c r="D2679" s="4" t="s">
        <v>116</v>
      </c>
      <c r="E2679" s="4">
        <v>4057014</v>
      </c>
      <c r="F2679" s="5">
        <v>4528</v>
      </c>
      <c r="G2679" s="5">
        <v>28576</v>
      </c>
      <c r="H2679" s="5">
        <v>25198</v>
      </c>
      <c r="I2679" s="5">
        <v>115410</v>
      </c>
      <c r="J2679" s="5">
        <v>8622</v>
      </c>
      <c r="K2679" s="5" t="s">
        <v>33</v>
      </c>
      <c r="L2679" s="5">
        <v>182334</v>
      </c>
      <c r="M2679" s="5">
        <v>1353899</v>
      </c>
      <c r="N2679" s="5">
        <v>49093</v>
      </c>
      <c r="O2679" s="5">
        <v>38824</v>
      </c>
      <c r="P2679" s="5">
        <v>20972</v>
      </c>
      <c r="Q2679" s="5" t="s">
        <v>33</v>
      </c>
      <c r="R2679" s="5" t="s">
        <v>33</v>
      </c>
      <c r="S2679" s="5">
        <v>40255</v>
      </c>
      <c r="T2679" s="5">
        <v>72972</v>
      </c>
      <c r="U2679" s="5">
        <v>102152</v>
      </c>
      <c r="V2679" s="5">
        <v>10120</v>
      </c>
      <c r="W2679" s="5">
        <v>1951</v>
      </c>
      <c r="X2679" s="5">
        <v>678192</v>
      </c>
      <c r="Y2679" s="5">
        <v>10142</v>
      </c>
    </row>
    <row r="2680" spans="1:25" x14ac:dyDescent="0.3">
      <c r="A2680" s="1">
        <v>4057014</v>
      </c>
      <c r="B2680" s="1" t="s">
        <v>20</v>
      </c>
      <c r="C2680" s="2"/>
      <c r="D2680" s="4" t="s">
        <v>116</v>
      </c>
      <c r="E2680" s="4">
        <v>4057014</v>
      </c>
      <c r="F2680" s="5">
        <v>44248</v>
      </c>
      <c r="G2680" s="5">
        <v>15853</v>
      </c>
      <c r="H2680" s="5">
        <v>34999</v>
      </c>
      <c r="I2680" s="5">
        <v>166035</v>
      </c>
      <c r="J2680" s="5">
        <v>19171</v>
      </c>
      <c r="K2680" s="5" t="s">
        <v>33</v>
      </c>
      <c r="L2680" s="5">
        <v>280306</v>
      </c>
      <c r="M2680" s="5">
        <v>1113880</v>
      </c>
      <c r="N2680" s="5">
        <v>46405</v>
      </c>
      <c r="O2680" s="5">
        <v>34373</v>
      </c>
      <c r="P2680" s="5">
        <v>14725</v>
      </c>
      <c r="Q2680" s="5" t="s">
        <v>33</v>
      </c>
      <c r="R2680" s="5" t="s">
        <v>33</v>
      </c>
      <c r="S2680" s="5">
        <v>35922</v>
      </c>
      <c r="T2680" s="5">
        <v>89616</v>
      </c>
      <c r="U2680" s="5">
        <v>80579</v>
      </c>
      <c r="V2680" s="5">
        <v>9307</v>
      </c>
      <c r="W2680" s="5">
        <v>3603</v>
      </c>
      <c r="X2680" s="5">
        <v>679869</v>
      </c>
      <c r="Y2680" s="5">
        <v>10110</v>
      </c>
    </row>
    <row r="2681" spans="1:25" x14ac:dyDescent="0.3">
      <c r="A2681" s="1">
        <v>4057014</v>
      </c>
      <c r="B2681" s="1" t="s">
        <v>21</v>
      </c>
      <c r="C2681" s="2"/>
      <c r="D2681" s="4" t="s">
        <v>116</v>
      </c>
      <c r="E2681" s="4">
        <v>4057014</v>
      </c>
      <c r="F2681" s="5">
        <v>0</v>
      </c>
      <c r="G2681" s="5">
        <v>32439</v>
      </c>
      <c r="H2681" s="5">
        <v>12474</v>
      </c>
      <c r="I2681" s="5">
        <v>65581</v>
      </c>
      <c r="J2681" s="5">
        <v>15353</v>
      </c>
      <c r="K2681" s="5" t="s">
        <v>33</v>
      </c>
      <c r="L2681" s="5">
        <v>125847</v>
      </c>
      <c r="M2681" s="5">
        <v>1366456</v>
      </c>
      <c r="N2681" s="5">
        <v>63515</v>
      </c>
      <c r="O2681" s="5">
        <v>32585</v>
      </c>
      <c r="P2681" s="5">
        <v>21552</v>
      </c>
      <c r="Q2681" s="5" t="s">
        <v>33</v>
      </c>
      <c r="R2681" s="5" t="s">
        <v>33</v>
      </c>
      <c r="S2681" s="5">
        <v>36304</v>
      </c>
      <c r="T2681" s="5">
        <v>153817</v>
      </c>
      <c r="U2681" s="5">
        <v>64499</v>
      </c>
      <c r="V2681" s="5">
        <v>8966</v>
      </c>
      <c r="W2681" s="5">
        <v>2185</v>
      </c>
      <c r="X2681" s="5">
        <v>676425</v>
      </c>
      <c r="Y2681" s="5">
        <v>11119</v>
      </c>
    </row>
    <row r="2682" spans="1:25" x14ac:dyDescent="0.3">
      <c r="A2682" s="1">
        <v>4057014</v>
      </c>
      <c r="B2682" s="1" t="s">
        <v>22</v>
      </c>
      <c r="C2682" s="2"/>
      <c r="D2682" s="4" t="s">
        <v>116</v>
      </c>
      <c r="E2682" s="4">
        <v>4057014</v>
      </c>
      <c r="F2682" s="5">
        <v>19726</v>
      </c>
      <c r="G2682" s="5">
        <v>37609</v>
      </c>
      <c r="H2682" s="5">
        <v>17939</v>
      </c>
      <c r="I2682" s="5">
        <v>101027</v>
      </c>
      <c r="J2682" s="5">
        <v>15783</v>
      </c>
      <c r="K2682" s="5" t="s">
        <v>33</v>
      </c>
      <c r="L2682" s="5">
        <v>192084</v>
      </c>
      <c r="M2682" s="5">
        <v>1514445</v>
      </c>
      <c r="N2682" s="5">
        <v>60255</v>
      </c>
      <c r="O2682" s="5">
        <v>33369</v>
      </c>
      <c r="P2682" s="5">
        <v>14508</v>
      </c>
      <c r="Q2682" s="5" t="s">
        <v>33</v>
      </c>
      <c r="R2682" s="5" t="s">
        <v>33</v>
      </c>
      <c r="S2682" s="5">
        <v>35946</v>
      </c>
      <c r="T2682" s="5">
        <v>86862</v>
      </c>
      <c r="U2682" s="5">
        <v>93893</v>
      </c>
      <c r="V2682" s="5">
        <v>8840</v>
      </c>
      <c r="W2682" s="5">
        <v>2894</v>
      </c>
      <c r="X2682" s="5">
        <v>269533</v>
      </c>
      <c r="Y2682" s="5">
        <v>11481</v>
      </c>
    </row>
    <row r="2683" spans="1:25" x14ac:dyDescent="0.3">
      <c r="A2683" s="1">
        <v>4057014</v>
      </c>
      <c r="B2683" s="1" t="s">
        <v>23</v>
      </c>
      <c r="C2683" s="2"/>
      <c r="D2683" s="4" t="s">
        <v>116</v>
      </c>
      <c r="E2683" s="4">
        <v>4057014</v>
      </c>
      <c r="F2683" s="5">
        <v>4574</v>
      </c>
      <c r="G2683" s="5">
        <v>24017</v>
      </c>
      <c r="H2683" s="5">
        <v>31022</v>
      </c>
      <c r="I2683" s="5">
        <v>140251</v>
      </c>
      <c r="J2683" s="5">
        <v>14222</v>
      </c>
      <c r="K2683" s="5" t="s">
        <v>33</v>
      </c>
      <c r="L2683" s="5">
        <v>214086</v>
      </c>
      <c r="M2683" s="5">
        <v>1468601</v>
      </c>
      <c r="N2683" s="5">
        <v>57566</v>
      </c>
      <c r="O2683" s="5">
        <v>33197</v>
      </c>
      <c r="P2683" s="5">
        <v>12067</v>
      </c>
      <c r="Q2683" s="5" t="s">
        <v>33</v>
      </c>
      <c r="R2683" s="5" t="s">
        <v>33</v>
      </c>
      <c r="S2683" s="5">
        <v>36663</v>
      </c>
      <c r="T2683" s="5">
        <v>79464</v>
      </c>
      <c r="U2683" s="5">
        <v>135804</v>
      </c>
      <c r="V2683" s="5">
        <v>12804</v>
      </c>
      <c r="W2683" s="5">
        <v>760</v>
      </c>
      <c r="X2683" s="5">
        <v>286067</v>
      </c>
      <c r="Y2683" s="5">
        <v>10363</v>
      </c>
    </row>
    <row r="2684" spans="1:25" x14ac:dyDescent="0.3">
      <c r="A2684" s="1">
        <v>4057014</v>
      </c>
      <c r="B2684" s="1" t="s">
        <v>24</v>
      </c>
      <c r="C2684" s="2"/>
      <c r="D2684" s="4" t="s">
        <v>116</v>
      </c>
      <c r="E2684" s="4">
        <v>4057014</v>
      </c>
      <c r="F2684" s="5">
        <v>2513</v>
      </c>
      <c r="G2684" s="5">
        <v>130403</v>
      </c>
      <c r="H2684" s="5">
        <v>46513</v>
      </c>
      <c r="I2684" s="5">
        <v>172540</v>
      </c>
      <c r="J2684" s="5">
        <v>19809</v>
      </c>
      <c r="K2684" s="5" t="s">
        <v>33</v>
      </c>
      <c r="L2684" s="5">
        <v>371778</v>
      </c>
      <c r="M2684" s="5">
        <v>1403375</v>
      </c>
      <c r="N2684" s="5">
        <v>59838</v>
      </c>
      <c r="O2684" s="5">
        <v>31410</v>
      </c>
      <c r="P2684" s="5">
        <v>12689</v>
      </c>
      <c r="Q2684" s="5" t="s">
        <v>33</v>
      </c>
      <c r="R2684" s="5" t="s">
        <v>33</v>
      </c>
      <c r="S2684" s="5">
        <v>33176</v>
      </c>
      <c r="T2684" s="5">
        <v>91887</v>
      </c>
      <c r="U2684" s="5">
        <v>63433</v>
      </c>
      <c r="V2684" s="5">
        <v>17735</v>
      </c>
      <c r="W2684" s="5">
        <v>455</v>
      </c>
      <c r="X2684" s="5">
        <v>264381</v>
      </c>
      <c r="Y2684" s="5">
        <v>11120</v>
      </c>
    </row>
    <row r="2685" spans="1:25" x14ac:dyDescent="0.3">
      <c r="A2685" s="1">
        <v>4057014</v>
      </c>
      <c r="B2685" s="1" t="s">
        <v>25</v>
      </c>
      <c r="C2685" s="2"/>
      <c r="D2685" s="4" t="s">
        <v>116</v>
      </c>
      <c r="E2685" s="4">
        <v>4057014</v>
      </c>
      <c r="F2685" s="5">
        <v>5731</v>
      </c>
      <c r="G2685" s="5">
        <v>107834</v>
      </c>
      <c r="H2685" s="5">
        <v>35122</v>
      </c>
      <c r="I2685" s="5">
        <v>164173</v>
      </c>
      <c r="J2685" s="5">
        <v>79414</v>
      </c>
      <c r="K2685" s="5" t="s">
        <v>33</v>
      </c>
      <c r="L2685" s="5">
        <v>392273</v>
      </c>
      <c r="M2685" s="5">
        <v>1442475</v>
      </c>
      <c r="N2685" s="5">
        <v>65007</v>
      </c>
      <c r="O2685" s="5">
        <v>32883</v>
      </c>
      <c r="P2685" s="5">
        <v>14143</v>
      </c>
      <c r="Q2685" s="5" t="s">
        <v>33</v>
      </c>
      <c r="R2685" s="5" t="s">
        <v>33</v>
      </c>
      <c r="S2685" s="5">
        <v>33666</v>
      </c>
      <c r="T2685" s="5">
        <v>83218</v>
      </c>
      <c r="U2685" s="5">
        <v>75452</v>
      </c>
      <c r="V2685" s="5">
        <v>42277</v>
      </c>
      <c r="W2685" s="5">
        <v>1504</v>
      </c>
      <c r="X2685" s="5">
        <v>528637</v>
      </c>
      <c r="Y2685" s="5">
        <v>12258</v>
      </c>
    </row>
    <row r="2686" spans="1:25" x14ac:dyDescent="0.3">
      <c r="A2686" s="1">
        <v>4057014</v>
      </c>
      <c r="B2686" s="1" t="s">
        <v>26</v>
      </c>
      <c r="C2686" s="2"/>
      <c r="D2686" s="4" t="s">
        <v>116</v>
      </c>
      <c r="E2686" s="4">
        <v>4057014</v>
      </c>
      <c r="F2686" s="5">
        <v>982</v>
      </c>
      <c r="G2686" s="5">
        <v>191136</v>
      </c>
      <c r="H2686" s="5">
        <v>61229</v>
      </c>
      <c r="I2686" s="5">
        <v>165051</v>
      </c>
      <c r="J2686" s="5">
        <v>21219</v>
      </c>
      <c r="K2686" s="5" t="s">
        <v>33</v>
      </c>
      <c r="L2686" s="5">
        <v>439617</v>
      </c>
      <c r="M2686" s="5">
        <v>1250578</v>
      </c>
      <c r="N2686" s="5">
        <v>90692</v>
      </c>
      <c r="O2686" s="5">
        <v>33192</v>
      </c>
      <c r="P2686" s="5">
        <v>15886</v>
      </c>
      <c r="Q2686" s="5" t="s">
        <v>33</v>
      </c>
      <c r="R2686" s="5" t="s">
        <v>33</v>
      </c>
      <c r="S2686" s="5">
        <v>34654</v>
      </c>
      <c r="T2686" s="5">
        <v>90559</v>
      </c>
      <c r="U2686" s="5">
        <v>75388</v>
      </c>
      <c r="V2686" s="5">
        <v>64421</v>
      </c>
      <c r="W2686" s="5">
        <v>1227</v>
      </c>
      <c r="X2686" s="5">
        <v>341791</v>
      </c>
      <c r="Y2686" s="5">
        <v>12653</v>
      </c>
    </row>
    <row r="2687" spans="1:25" x14ac:dyDescent="0.3">
      <c r="A2687" s="1">
        <v>4057014</v>
      </c>
      <c r="B2687" s="1" t="s">
        <v>27</v>
      </c>
      <c r="C2687" s="2"/>
      <c r="D2687" s="4" t="s">
        <v>116</v>
      </c>
      <c r="E2687" s="4">
        <v>4057014</v>
      </c>
      <c r="F2687" s="5">
        <v>0</v>
      </c>
      <c r="G2687" s="5">
        <v>108514</v>
      </c>
      <c r="H2687" s="5">
        <v>49964</v>
      </c>
      <c r="I2687" s="5">
        <v>152023</v>
      </c>
      <c r="J2687" s="5">
        <v>21390</v>
      </c>
      <c r="K2687" s="5" t="s">
        <v>33</v>
      </c>
      <c r="L2687" s="5">
        <v>331890</v>
      </c>
      <c r="M2687" s="5">
        <v>1107584</v>
      </c>
      <c r="N2687" s="5">
        <v>84449</v>
      </c>
      <c r="O2687" s="5">
        <v>37255</v>
      </c>
      <c r="P2687" s="5">
        <v>16215</v>
      </c>
      <c r="Q2687" s="5" t="s">
        <v>33</v>
      </c>
      <c r="R2687" s="5" t="s">
        <v>33</v>
      </c>
      <c r="S2687" s="5">
        <v>40542</v>
      </c>
      <c r="T2687" s="5">
        <v>88332</v>
      </c>
      <c r="U2687" s="5">
        <v>60917</v>
      </c>
      <c r="V2687" s="5">
        <v>40590</v>
      </c>
      <c r="W2687" s="5">
        <v>730</v>
      </c>
      <c r="X2687" s="5">
        <v>323245</v>
      </c>
      <c r="Y2687" s="5">
        <v>11084</v>
      </c>
    </row>
    <row r="2688" spans="1:25" x14ac:dyDescent="0.3">
      <c r="A2688" s="1">
        <v>4057014</v>
      </c>
      <c r="B2688" s="1" t="s">
        <v>28</v>
      </c>
      <c r="C2688" s="2"/>
      <c r="D2688" s="4" t="s">
        <v>116</v>
      </c>
      <c r="E2688" s="4">
        <v>4057014</v>
      </c>
      <c r="F2688" s="5">
        <v>0</v>
      </c>
      <c r="G2688" s="5">
        <v>106556</v>
      </c>
      <c r="H2688" s="5">
        <v>46260</v>
      </c>
      <c r="I2688" s="5">
        <v>147001</v>
      </c>
      <c r="J2688" s="5">
        <v>25032</v>
      </c>
      <c r="K2688" s="5" t="s">
        <v>33</v>
      </c>
      <c r="L2688" s="5">
        <v>324849</v>
      </c>
      <c r="M2688" s="5">
        <v>974467</v>
      </c>
      <c r="N2688" s="5">
        <v>80926</v>
      </c>
      <c r="O2688" s="5">
        <v>34416</v>
      </c>
      <c r="P2688" s="5">
        <v>22341</v>
      </c>
      <c r="Q2688" s="5" t="s">
        <v>33</v>
      </c>
      <c r="R2688" s="5" t="s">
        <v>33</v>
      </c>
      <c r="S2688" s="5">
        <v>34581</v>
      </c>
      <c r="T2688" s="5">
        <v>90267</v>
      </c>
      <c r="U2688" s="5">
        <v>60491</v>
      </c>
      <c r="V2688" s="5">
        <v>44967</v>
      </c>
      <c r="W2688" s="5">
        <v>752</v>
      </c>
      <c r="X2688" s="5">
        <v>286063</v>
      </c>
      <c r="Y2688" s="5">
        <v>11376</v>
      </c>
    </row>
    <row r="2689" spans="1:25" x14ac:dyDescent="0.3">
      <c r="A2689" s="1">
        <v>4057014</v>
      </c>
      <c r="B2689" s="1" t="s">
        <v>29</v>
      </c>
      <c r="C2689" s="2"/>
      <c r="D2689" s="4" t="s">
        <v>116</v>
      </c>
      <c r="E2689" s="4">
        <v>4057014</v>
      </c>
      <c r="F2689" s="5">
        <v>0</v>
      </c>
      <c r="G2689" s="5">
        <v>94765</v>
      </c>
      <c r="H2689" s="5">
        <v>51520</v>
      </c>
      <c r="I2689" s="5">
        <v>135047</v>
      </c>
      <c r="J2689" s="5">
        <v>19113</v>
      </c>
      <c r="K2689" s="5" t="s">
        <v>33</v>
      </c>
      <c r="L2689" s="5">
        <v>300445</v>
      </c>
      <c r="M2689" s="5">
        <v>1028709</v>
      </c>
      <c r="N2689" s="5">
        <v>107295</v>
      </c>
      <c r="O2689" s="5">
        <v>31192</v>
      </c>
      <c r="P2689" s="5">
        <v>11325</v>
      </c>
      <c r="Q2689" s="5" t="s">
        <v>33</v>
      </c>
      <c r="R2689" s="5" t="s">
        <v>33</v>
      </c>
      <c r="S2689" s="5">
        <v>34918</v>
      </c>
      <c r="T2689" s="5">
        <v>80441</v>
      </c>
      <c r="U2689" s="5">
        <v>53546</v>
      </c>
      <c r="V2689" s="5">
        <v>15671</v>
      </c>
      <c r="W2689" s="5">
        <v>906</v>
      </c>
      <c r="X2689" s="5">
        <v>208558</v>
      </c>
      <c r="Y2689" s="5">
        <v>10804</v>
      </c>
    </row>
    <row r="2690" spans="1:25" x14ac:dyDescent="0.3">
      <c r="A2690" s="1">
        <v>4057014</v>
      </c>
      <c r="B2690" s="1" t="s">
        <v>30</v>
      </c>
      <c r="C2690" s="2"/>
      <c r="D2690" s="4" t="s">
        <v>116</v>
      </c>
      <c r="E2690" s="4">
        <v>4057014</v>
      </c>
      <c r="F2690" s="5">
        <v>0</v>
      </c>
      <c r="G2690" s="5">
        <v>71373</v>
      </c>
      <c r="H2690" s="5">
        <v>32605</v>
      </c>
      <c r="I2690" s="5">
        <v>125556</v>
      </c>
      <c r="J2690" s="5">
        <v>24332</v>
      </c>
      <c r="K2690" s="5" t="s">
        <v>33</v>
      </c>
      <c r="L2690" s="5">
        <v>253867</v>
      </c>
      <c r="M2690" s="5">
        <v>934740</v>
      </c>
      <c r="N2690" s="5">
        <v>82377</v>
      </c>
      <c r="O2690" s="5">
        <v>29345</v>
      </c>
      <c r="P2690" s="5">
        <v>14337</v>
      </c>
      <c r="Q2690" s="5" t="s">
        <v>33</v>
      </c>
      <c r="R2690" s="5" t="s">
        <v>33</v>
      </c>
      <c r="S2690" s="5">
        <v>32903</v>
      </c>
      <c r="T2690" s="5">
        <v>77513</v>
      </c>
      <c r="U2690" s="5">
        <v>48893</v>
      </c>
      <c r="V2690" s="5">
        <v>8321</v>
      </c>
      <c r="W2690" s="5">
        <v>1560</v>
      </c>
      <c r="X2690" s="5">
        <v>200683</v>
      </c>
      <c r="Y2690" s="5">
        <v>10643</v>
      </c>
    </row>
    <row r="2691" spans="1:25" x14ac:dyDescent="0.3">
      <c r="A2691" s="1">
        <v>4057014</v>
      </c>
      <c r="B2691" s="1" t="s">
        <v>31</v>
      </c>
      <c r="C2691" s="2"/>
      <c r="D2691" s="4" t="s">
        <v>116</v>
      </c>
      <c r="E2691" s="4">
        <v>4057014</v>
      </c>
      <c r="F2691" s="5">
        <v>0</v>
      </c>
      <c r="G2691" s="5">
        <v>1540935</v>
      </c>
      <c r="H2691" s="5">
        <v>74492</v>
      </c>
      <c r="I2691" s="5">
        <v>116194</v>
      </c>
      <c r="J2691" s="5">
        <v>4836</v>
      </c>
      <c r="K2691" s="5" t="s">
        <v>33</v>
      </c>
      <c r="L2691" s="5">
        <v>1736456</v>
      </c>
      <c r="M2691" s="5">
        <v>794562</v>
      </c>
      <c r="N2691" s="5">
        <v>79694</v>
      </c>
      <c r="O2691" s="5">
        <v>26515</v>
      </c>
      <c r="P2691" s="5">
        <v>13120</v>
      </c>
      <c r="Q2691" s="5" t="s">
        <v>33</v>
      </c>
      <c r="R2691" s="5" t="s">
        <v>33</v>
      </c>
      <c r="S2691" s="5">
        <v>32155</v>
      </c>
      <c r="T2691" s="5">
        <v>77906</v>
      </c>
      <c r="U2691" s="5">
        <v>43230</v>
      </c>
      <c r="V2691" s="5">
        <v>8022</v>
      </c>
      <c r="W2691" s="5">
        <v>1972</v>
      </c>
      <c r="X2691" s="5">
        <v>201740</v>
      </c>
      <c r="Y2691" s="5">
        <v>9689</v>
      </c>
    </row>
    <row r="2692" spans="1:25" x14ac:dyDescent="0.3">
      <c r="A2692" s="1">
        <v>4061866</v>
      </c>
      <c r="B2692" s="1" t="s">
        <v>0</v>
      </c>
      <c r="C2692" s="2"/>
      <c r="D2692" s="4" t="s">
        <v>117</v>
      </c>
      <c r="E2692" s="4">
        <v>4061866</v>
      </c>
      <c r="F2692" s="5">
        <v>0</v>
      </c>
      <c r="G2692" s="5">
        <v>0</v>
      </c>
      <c r="H2692" s="5">
        <v>80</v>
      </c>
      <c r="I2692" s="5">
        <v>743</v>
      </c>
      <c r="J2692" s="5">
        <v>134</v>
      </c>
      <c r="K2692" s="5">
        <v>0</v>
      </c>
      <c r="L2692" s="5">
        <v>957</v>
      </c>
      <c r="M2692" s="5">
        <v>1884</v>
      </c>
      <c r="N2692" s="5">
        <v>0</v>
      </c>
      <c r="O2692" s="5">
        <v>0</v>
      </c>
      <c r="P2692" s="5">
        <v>1</v>
      </c>
      <c r="Q2692" s="5">
        <v>0</v>
      </c>
      <c r="R2692" s="5">
        <v>0</v>
      </c>
      <c r="S2692" s="5">
        <v>336</v>
      </c>
      <c r="T2692" s="5">
        <v>367</v>
      </c>
      <c r="U2692" s="5">
        <v>247</v>
      </c>
      <c r="V2692" s="5">
        <v>62</v>
      </c>
      <c r="W2692" s="5">
        <v>1</v>
      </c>
      <c r="X2692" s="5">
        <v>534</v>
      </c>
      <c r="Y2692" s="5">
        <v>4</v>
      </c>
    </row>
    <row r="2693" spans="1:25" x14ac:dyDescent="0.3">
      <c r="A2693" s="1">
        <v>4061866</v>
      </c>
      <c r="B2693" s="1" t="s">
        <v>1</v>
      </c>
      <c r="C2693" s="2"/>
      <c r="D2693" s="4" t="s">
        <v>117</v>
      </c>
      <c r="E2693" s="4">
        <v>4061866</v>
      </c>
      <c r="F2693" s="5">
        <v>0</v>
      </c>
      <c r="G2693" s="5">
        <v>0</v>
      </c>
      <c r="H2693" s="5">
        <v>165</v>
      </c>
      <c r="I2693" s="5">
        <v>652</v>
      </c>
      <c r="J2693" s="5">
        <v>10</v>
      </c>
      <c r="K2693" s="5">
        <v>0</v>
      </c>
      <c r="L2693" s="5">
        <v>827</v>
      </c>
      <c r="M2693" s="5">
        <v>1845</v>
      </c>
      <c r="N2693" s="5">
        <v>1</v>
      </c>
      <c r="O2693" s="5">
        <v>1</v>
      </c>
      <c r="P2693" s="5">
        <v>5</v>
      </c>
      <c r="Q2693" s="5">
        <v>0</v>
      </c>
      <c r="R2693" s="5">
        <v>0</v>
      </c>
      <c r="S2693" s="5">
        <v>265</v>
      </c>
      <c r="T2693" s="5">
        <v>325</v>
      </c>
      <c r="U2693" s="5">
        <v>231</v>
      </c>
      <c r="V2693" s="5">
        <v>62</v>
      </c>
      <c r="W2693" s="5">
        <v>0</v>
      </c>
      <c r="X2693" s="5">
        <v>580</v>
      </c>
      <c r="Y2693" s="5">
        <v>1</v>
      </c>
    </row>
    <row r="2694" spans="1:25" x14ac:dyDescent="0.3">
      <c r="A2694" s="1">
        <v>4061866</v>
      </c>
      <c r="B2694" s="1" t="s">
        <v>2</v>
      </c>
      <c r="C2694" s="2"/>
      <c r="D2694" s="4" t="s">
        <v>117</v>
      </c>
      <c r="E2694" s="4">
        <v>4061866</v>
      </c>
      <c r="F2694" s="5">
        <v>0</v>
      </c>
      <c r="G2694" s="5">
        <v>0</v>
      </c>
      <c r="H2694" s="5">
        <v>75</v>
      </c>
      <c r="I2694" s="5">
        <v>543</v>
      </c>
      <c r="J2694" s="5">
        <v>140</v>
      </c>
      <c r="K2694" s="5">
        <v>0</v>
      </c>
      <c r="L2694" s="5">
        <v>759</v>
      </c>
      <c r="M2694" s="5">
        <v>1674</v>
      </c>
      <c r="N2694" s="5">
        <v>6</v>
      </c>
      <c r="O2694" s="5">
        <v>0</v>
      </c>
      <c r="P2694" s="5">
        <v>4</v>
      </c>
      <c r="Q2694" s="5">
        <v>0</v>
      </c>
      <c r="R2694" s="5">
        <v>0</v>
      </c>
      <c r="S2694" s="5">
        <v>260</v>
      </c>
      <c r="T2694" s="5">
        <v>311</v>
      </c>
      <c r="U2694" s="5">
        <v>233</v>
      </c>
      <c r="V2694" s="5">
        <v>62</v>
      </c>
      <c r="W2694" s="5">
        <v>0</v>
      </c>
      <c r="X2694" s="5">
        <v>587</v>
      </c>
      <c r="Y2694" s="5">
        <v>3</v>
      </c>
    </row>
    <row r="2695" spans="1:25" x14ac:dyDescent="0.3">
      <c r="A2695" s="1">
        <v>4061866</v>
      </c>
      <c r="B2695" s="1" t="s">
        <v>3</v>
      </c>
      <c r="C2695" s="2"/>
      <c r="D2695" s="4" t="s">
        <v>117</v>
      </c>
      <c r="E2695" s="4">
        <v>4061866</v>
      </c>
      <c r="F2695" s="5">
        <v>0</v>
      </c>
      <c r="G2695" s="5">
        <v>0</v>
      </c>
      <c r="H2695" s="5">
        <v>111</v>
      </c>
      <c r="I2695" s="5">
        <v>573</v>
      </c>
      <c r="J2695" s="5">
        <v>80</v>
      </c>
      <c r="K2695" s="5">
        <v>0</v>
      </c>
      <c r="L2695" s="5">
        <v>764</v>
      </c>
      <c r="M2695" s="5">
        <v>1750</v>
      </c>
      <c r="N2695" s="5">
        <v>2</v>
      </c>
      <c r="O2695" s="5">
        <v>1</v>
      </c>
      <c r="P2695" s="5">
        <v>1</v>
      </c>
      <c r="Q2695" s="5">
        <v>0</v>
      </c>
      <c r="R2695" s="5">
        <v>0</v>
      </c>
      <c r="S2695" s="5">
        <v>270</v>
      </c>
      <c r="T2695" s="5">
        <v>299</v>
      </c>
      <c r="U2695" s="5">
        <v>238</v>
      </c>
      <c r="V2695" s="5">
        <v>58</v>
      </c>
      <c r="W2695" s="5">
        <v>0</v>
      </c>
      <c r="X2695" s="5">
        <v>545</v>
      </c>
      <c r="Y2695" s="5">
        <v>2</v>
      </c>
    </row>
    <row r="2696" spans="1:25" x14ac:dyDescent="0.3">
      <c r="A2696" s="1">
        <v>4061866</v>
      </c>
      <c r="B2696" s="1" t="s">
        <v>4</v>
      </c>
      <c r="C2696" s="2"/>
      <c r="D2696" s="4" t="s">
        <v>117</v>
      </c>
      <c r="E2696" s="4">
        <v>4061866</v>
      </c>
      <c r="F2696" s="5">
        <v>0</v>
      </c>
      <c r="G2696" s="5">
        <v>0</v>
      </c>
      <c r="H2696" s="5">
        <v>101</v>
      </c>
      <c r="I2696" s="5">
        <v>749</v>
      </c>
      <c r="J2696" s="5">
        <v>117</v>
      </c>
      <c r="K2696" s="5">
        <v>0</v>
      </c>
      <c r="L2696" s="5">
        <v>966</v>
      </c>
      <c r="M2696" s="5">
        <v>1729</v>
      </c>
      <c r="N2696" s="5">
        <v>0</v>
      </c>
      <c r="O2696" s="5">
        <v>3</v>
      </c>
      <c r="P2696" s="5">
        <v>4</v>
      </c>
      <c r="Q2696" s="5">
        <v>0</v>
      </c>
      <c r="R2696" s="5">
        <v>0</v>
      </c>
      <c r="S2696" s="5">
        <v>245</v>
      </c>
      <c r="T2696" s="5">
        <v>269</v>
      </c>
      <c r="U2696" s="5">
        <v>224</v>
      </c>
      <c r="V2696" s="5">
        <v>61</v>
      </c>
      <c r="W2696" s="5">
        <v>0</v>
      </c>
      <c r="X2696" s="5">
        <v>509</v>
      </c>
      <c r="Y2696" s="5">
        <v>1</v>
      </c>
    </row>
    <row r="2697" spans="1:25" x14ac:dyDescent="0.3">
      <c r="A2697" s="1">
        <v>4061866</v>
      </c>
      <c r="B2697" s="1" t="s">
        <v>5</v>
      </c>
      <c r="C2697" s="2"/>
      <c r="D2697" s="4" t="s">
        <v>117</v>
      </c>
      <c r="E2697" s="4">
        <v>4061866</v>
      </c>
      <c r="F2697" s="5">
        <v>0</v>
      </c>
      <c r="G2697" s="5">
        <v>0</v>
      </c>
      <c r="H2697" s="5">
        <v>80</v>
      </c>
      <c r="I2697" s="5">
        <v>507</v>
      </c>
      <c r="J2697" s="5">
        <v>256</v>
      </c>
      <c r="K2697" s="5">
        <v>0</v>
      </c>
      <c r="L2697" s="5">
        <v>843</v>
      </c>
      <c r="M2697" s="5">
        <v>2227</v>
      </c>
      <c r="N2697" s="5">
        <v>1</v>
      </c>
      <c r="O2697" s="5">
        <v>6</v>
      </c>
      <c r="P2697" s="5">
        <v>6</v>
      </c>
      <c r="Q2697" s="5">
        <v>0</v>
      </c>
      <c r="R2697" s="5">
        <v>0</v>
      </c>
      <c r="S2697" s="5">
        <v>263</v>
      </c>
      <c r="T2697" s="5">
        <v>333</v>
      </c>
      <c r="U2697" s="5">
        <v>252</v>
      </c>
      <c r="V2697" s="5">
        <v>62</v>
      </c>
      <c r="W2697" s="5">
        <v>0</v>
      </c>
      <c r="X2697" s="5">
        <v>541</v>
      </c>
      <c r="Y2697" s="5">
        <v>2</v>
      </c>
    </row>
    <row r="2698" spans="1:25" x14ac:dyDescent="0.3">
      <c r="A2698" s="1">
        <v>4061866</v>
      </c>
      <c r="B2698" s="1" t="s">
        <v>6</v>
      </c>
      <c r="C2698" s="2"/>
      <c r="D2698" s="4" t="s">
        <v>117</v>
      </c>
      <c r="E2698" s="4">
        <v>4061866</v>
      </c>
      <c r="F2698" s="5">
        <v>0</v>
      </c>
      <c r="G2698" s="5">
        <v>0</v>
      </c>
      <c r="H2698" s="5">
        <v>82</v>
      </c>
      <c r="I2698" s="5">
        <v>579</v>
      </c>
      <c r="J2698" s="5">
        <v>38</v>
      </c>
      <c r="K2698" s="5">
        <v>0</v>
      </c>
      <c r="L2698" s="5">
        <v>699</v>
      </c>
      <c r="M2698" s="5">
        <v>1975</v>
      </c>
      <c r="N2698" s="5">
        <v>2</v>
      </c>
      <c r="O2698" s="5">
        <v>7</v>
      </c>
      <c r="P2698" s="5">
        <v>3</v>
      </c>
      <c r="Q2698" s="5">
        <v>0</v>
      </c>
      <c r="R2698" s="5">
        <v>0</v>
      </c>
      <c r="S2698" s="5">
        <v>234</v>
      </c>
      <c r="T2698" s="5">
        <v>301</v>
      </c>
      <c r="U2698" s="5">
        <v>245</v>
      </c>
      <c r="V2698" s="5">
        <v>62</v>
      </c>
      <c r="W2698" s="5">
        <v>0</v>
      </c>
      <c r="X2698" s="5">
        <v>567</v>
      </c>
      <c r="Y2698" s="5">
        <v>1</v>
      </c>
    </row>
    <row r="2699" spans="1:25" x14ac:dyDescent="0.3">
      <c r="A2699" s="1">
        <v>4061866</v>
      </c>
      <c r="B2699" s="1" t="s">
        <v>7</v>
      </c>
      <c r="C2699" s="2"/>
      <c r="D2699" s="4" t="s">
        <v>117</v>
      </c>
      <c r="E2699" s="4">
        <v>4061866</v>
      </c>
      <c r="F2699" s="5">
        <v>0</v>
      </c>
      <c r="G2699" s="5">
        <v>0</v>
      </c>
      <c r="H2699" s="5">
        <v>88</v>
      </c>
      <c r="I2699" s="5">
        <v>554</v>
      </c>
      <c r="J2699" s="5">
        <v>15</v>
      </c>
      <c r="K2699" s="5">
        <v>0</v>
      </c>
      <c r="L2699" s="5">
        <v>657</v>
      </c>
      <c r="M2699" s="5">
        <v>1801</v>
      </c>
      <c r="N2699" s="5">
        <v>0</v>
      </c>
      <c r="O2699" s="5">
        <v>11</v>
      </c>
      <c r="P2699" s="5">
        <v>10</v>
      </c>
      <c r="Q2699" s="5">
        <v>0</v>
      </c>
      <c r="R2699" s="5">
        <v>0</v>
      </c>
      <c r="S2699" s="5">
        <v>234</v>
      </c>
      <c r="T2699" s="5">
        <v>236</v>
      </c>
      <c r="U2699" s="5">
        <v>241</v>
      </c>
      <c r="V2699" s="5">
        <v>59</v>
      </c>
      <c r="W2699" s="5">
        <v>0</v>
      </c>
      <c r="X2699" s="5">
        <v>548</v>
      </c>
      <c r="Y2699" s="5">
        <v>3</v>
      </c>
    </row>
    <row r="2700" spans="1:25" x14ac:dyDescent="0.3">
      <c r="A2700" s="1">
        <v>4061866</v>
      </c>
      <c r="B2700" s="1" t="s">
        <v>8</v>
      </c>
      <c r="C2700" s="2"/>
      <c r="D2700" s="4" t="s">
        <v>117</v>
      </c>
      <c r="E2700" s="4">
        <v>4061866</v>
      </c>
      <c r="F2700" s="5">
        <v>0</v>
      </c>
      <c r="G2700" s="5">
        <v>0</v>
      </c>
      <c r="H2700" s="5">
        <v>132</v>
      </c>
      <c r="I2700" s="5">
        <v>465</v>
      </c>
      <c r="J2700" s="5">
        <v>82</v>
      </c>
      <c r="K2700" s="5">
        <v>0</v>
      </c>
      <c r="L2700" s="5">
        <v>679</v>
      </c>
      <c r="M2700" s="5">
        <v>1781</v>
      </c>
      <c r="N2700" s="5">
        <v>0</v>
      </c>
      <c r="O2700" s="5">
        <v>6</v>
      </c>
      <c r="P2700" s="5">
        <v>5</v>
      </c>
      <c r="Q2700" s="5">
        <v>0</v>
      </c>
      <c r="R2700" s="5">
        <v>0</v>
      </c>
      <c r="S2700" s="5">
        <v>249</v>
      </c>
      <c r="T2700" s="5">
        <v>314</v>
      </c>
      <c r="U2700" s="5">
        <v>218</v>
      </c>
      <c r="V2700" s="5">
        <v>55</v>
      </c>
      <c r="W2700" s="5">
        <v>0</v>
      </c>
      <c r="X2700" s="5">
        <v>570</v>
      </c>
      <c r="Y2700" s="5">
        <v>7</v>
      </c>
    </row>
    <row r="2701" spans="1:25" x14ac:dyDescent="0.3">
      <c r="A2701" s="1">
        <v>4061866</v>
      </c>
      <c r="B2701" s="1" t="s">
        <v>9</v>
      </c>
      <c r="C2701" s="2"/>
      <c r="D2701" s="4" t="s">
        <v>117</v>
      </c>
      <c r="E2701" s="4">
        <v>4061866</v>
      </c>
      <c r="F2701" s="5">
        <v>0</v>
      </c>
      <c r="G2701" s="5">
        <v>0</v>
      </c>
      <c r="H2701" s="5">
        <v>91</v>
      </c>
      <c r="I2701" s="5">
        <v>339</v>
      </c>
      <c r="J2701" s="5">
        <v>129</v>
      </c>
      <c r="K2701" s="5">
        <v>0</v>
      </c>
      <c r="L2701" s="5">
        <v>559</v>
      </c>
      <c r="M2701" s="5">
        <v>2059</v>
      </c>
      <c r="N2701" s="5">
        <v>1</v>
      </c>
      <c r="O2701" s="5">
        <v>6</v>
      </c>
      <c r="P2701" s="5">
        <v>3</v>
      </c>
      <c r="Q2701" s="5">
        <v>0</v>
      </c>
      <c r="R2701" s="5">
        <v>0</v>
      </c>
      <c r="S2701" s="5">
        <v>219</v>
      </c>
      <c r="T2701" s="5">
        <v>291</v>
      </c>
      <c r="U2701" s="5">
        <v>200</v>
      </c>
      <c r="V2701" s="5">
        <v>56</v>
      </c>
      <c r="W2701" s="5">
        <v>1</v>
      </c>
      <c r="X2701" s="5">
        <v>455</v>
      </c>
      <c r="Y2701" s="5">
        <v>5</v>
      </c>
    </row>
    <row r="2702" spans="1:25" x14ac:dyDescent="0.3">
      <c r="A2702" s="1">
        <v>4061866</v>
      </c>
      <c r="B2702" s="1" t="s">
        <v>10</v>
      </c>
      <c r="C2702" s="2"/>
      <c r="D2702" s="4" t="s">
        <v>117</v>
      </c>
      <c r="E2702" s="4">
        <v>4061866</v>
      </c>
      <c r="F2702" s="5">
        <v>0</v>
      </c>
      <c r="G2702" s="5">
        <v>0</v>
      </c>
      <c r="H2702" s="5">
        <v>95</v>
      </c>
      <c r="I2702" s="5">
        <v>393</v>
      </c>
      <c r="J2702" s="5">
        <v>85</v>
      </c>
      <c r="K2702" s="5">
        <v>0</v>
      </c>
      <c r="L2702" s="5">
        <v>572</v>
      </c>
      <c r="M2702" s="5">
        <v>2037</v>
      </c>
      <c r="N2702" s="5">
        <v>2</v>
      </c>
      <c r="O2702" s="5">
        <v>10</v>
      </c>
      <c r="P2702" s="5">
        <v>4</v>
      </c>
      <c r="Q2702" s="5">
        <v>0</v>
      </c>
      <c r="R2702" s="5">
        <v>0</v>
      </c>
      <c r="S2702" s="5">
        <v>220</v>
      </c>
      <c r="T2702" s="5">
        <v>241</v>
      </c>
      <c r="U2702" s="5">
        <v>216</v>
      </c>
      <c r="V2702" s="5">
        <v>48</v>
      </c>
      <c r="W2702" s="5">
        <v>0</v>
      </c>
      <c r="X2702" s="5">
        <v>440</v>
      </c>
      <c r="Y2702" s="5">
        <v>6</v>
      </c>
    </row>
    <row r="2703" spans="1:25" x14ac:dyDescent="0.3">
      <c r="A2703" s="1">
        <v>4061866</v>
      </c>
      <c r="B2703" s="1" t="s">
        <v>11</v>
      </c>
      <c r="C2703" s="2"/>
      <c r="D2703" s="4" t="s">
        <v>117</v>
      </c>
      <c r="E2703" s="4">
        <v>4061866</v>
      </c>
      <c r="F2703" s="5">
        <v>0</v>
      </c>
      <c r="G2703" s="5">
        <v>0</v>
      </c>
      <c r="H2703" s="5">
        <v>79</v>
      </c>
      <c r="I2703" s="5">
        <v>504</v>
      </c>
      <c r="J2703" s="5">
        <v>135</v>
      </c>
      <c r="K2703" s="5">
        <v>0</v>
      </c>
      <c r="L2703" s="5">
        <v>718</v>
      </c>
      <c r="M2703" s="5">
        <v>2056</v>
      </c>
      <c r="N2703" s="5">
        <v>2</v>
      </c>
      <c r="O2703" s="5">
        <v>5</v>
      </c>
      <c r="P2703" s="5">
        <v>5</v>
      </c>
      <c r="Q2703" s="5">
        <v>0</v>
      </c>
      <c r="R2703" s="5">
        <v>0</v>
      </c>
      <c r="S2703" s="5">
        <v>289</v>
      </c>
      <c r="T2703" s="5">
        <v>262</v>
      </c>
      <c r="U2703" s="5">
        <v>183</v>
      </c>
      <c r="V2703" s="5">
        <v>48</v>
      </c>
      <c r="W2703" s="5">
        <v>0</v>
      </c>
      <c r="X2703" s="5">
        <v>373</v>
      </c>
      <c r="Y2703" s="5">
        <v>4</v>
      </c>
    </row>
    <row r="2704" spans="1:25" x14ac:dyDescent="0.3">
      <c r="A2704" s="1">
        <v>4061866</v>
      </c>
      <c r="B2704" s="1" t="s">
        <v>12</v>
      </c>
      <c r="C2704" s="2"/>
      <c r="D2704" s="4" t="s">
        <v>117</v>
      </c>
      <c r="E2704" s="4">
        <v>4061866</v>
      </c>
      <c r="F2704" s="5">
        <v>0</v>
      </c>
      <c r="G2704" s="5">
        <v>0</v>
      </c>
      <c r="H2704" s="5">
        <v>160</v>
      </c>
      <c r="I2704" s="5">
        <v>531</v>
      </c>
      <c r="J2704" s="5">
        <v>84</v>
      </c>
      <c r="K2704" s="5">
        <v>0</v>
      </c>
      <c r="L2704" s="5">
        <v>775</v>
      </c>
      <c r="M2704" s="5">
        <v>1962</v>
      </c>
      <c r="N2704" s="5">
        <v>2</v>
      </c>
      <c r="O2704" s="5">
        <v>3</v>
      </c>
      <c r="P2704" s="5">
        <v>7</v>
      </c>
      <c r="Q2704" s="5">
        <v>0</v>
      </c>
      <c r="R2704" s="5">
        <v>0</v>
      </c>
      <c r="S2704" s="5">
        <v>230</v>
      </c>
      <c r="T2704" s="5">
        <v>228</v>
      </c>
      <c r="U2704" s="5">
        <v>195</v>
      </c>
      <c r="V2704" s="5">
        <v>27</v>
      </c>
      <c r="W2704" s="5">
        <v>1</v>
      </c>
      <c r="X2704" s="5">
        <v>386</v>
      </c>
      <c r="Y2704" s="5">
        <v>2</v>
      </c>
    </row>
    <row r="2705" spans="1:25" x14ac:dyDescent="0.3">
      <c r="A2705" s="1">
        <v>4061866</v>
      </c>
      <c r="B2705" s="1" t="s">
        <v>13</v>
      </c>
      <c r="C2705" s="2"/>
      <c r="D2705" s="4" t="s">
        <v>117</v>
      </c>
      <c r="E2705" s="4">
        <v>4061866</v>
      </c>
      <c r="F2705" s="5">
        <v>0</v>
      </c>
      <c r="G2705" s="5">
        <v>0</v>
      </c>
      <c r="H2705" s="5">
        <v>10</v>
      </c>
      <c r="I2705" s="5">
        <v>944</v>
      </c>
      <c r="J2705" s="5">
        <v>153</v>
      </c>
      <c r="K2705" s="5">
        <v>0</v>
      </c>
      <c r="L2705" s="5">
        <v>1107</v>
      </c>
      <c r="M2705" s="5">
        <v>1752</v>
      </c>
      <c r="N2705" s="5">
        <v>5</v>
      </c>
      <c r="O2705" s="5">
        <v>8</v>
      </c>
      <c r="P2705" s="5">
        <v>8</v>
      </c>
      <c r="Q2705" s="5">
        <v>0</v>
      </c>
      <c r="R2705" s="5">
        <v>0</v>
      </c>
      <c r="S2705" s="5">
        <v>202</v>
      </c>
      <c r="T2705" s="5">
        <v>272</v>
      </c>
      <c r="U2705" s="5">
        <v>174</v>
      </c>
      <c r="V2705" s="5">
        <v>5</v>
      </c>
      <c r="W2705" s="5">
        <v>1</v>
      </c>
      <c r="X2705" s="5">
        <v>407</v>
      </c>
      <c r="Y2705" s="5">
        <v>2</v>
      </c>
    </row>
    <row r="2706" spans="1:25" x14ac:dyDescent="0.3">
      <c r="A2706" s="1">
        <v>4061866</v>
      </c>
      <c r="B2706" s="1" t="s">
        <v>14</v>
      </c>
      <c r="C2706" s="2"/>
      <c r="D2706" s="4" t="s">
        <v>117</v>
      </c>
      <c r="E2706" s="4">
        <v>4061866</v>
      </c>
      <c r="F2706" s="5" t="s">
        <v>33</v>
      </c>
      <c r="G2706" s="5" t="s">
        <v>33</v>
      </c>
      <c r="H2706" s="5" t="s">
        <v>33</v>
      </c>
      <c r="I2706" s="5" t="s">
        <v>33</v>
      </c>
      <c r="J2706" s="5" t="s">
        <v>33</v>
      </c>
      <c r="K2706" s="5" t="s">
        <v>33</v>
      </c>
      <c r="L2706" s="5" t="s">
        <v>33</v>
      </c>
      <c r="M2706" s="5" t="s">
        <v>33</v>
      </c>
      <c r="N2706" s="5" t="s">
        <v>33</v>
      </c>
      <c r="O2706" s="5" t="s">
        <v>33</v>
      </c>
      <c r="P2706" s="5" t="s">
        <v>33</v>
      </c>
      <c r="Q2706" s="5" t="s">
        <v>33</v>
      </c>
      <c r="R2706" s="5" t="s">
        <v>33</v>
      </c>
      <c r="S2706" s="5" t="s">
        <v>33</v>
      </c>
      <c r="T2706" s="5" t="s">
        <v>33</v>
      </c>
      <c r="U2706" s="5" t="s">
        <v>33</v>
      </c>
      <c r="V2706" s="5" t="s">
        <v>33</v>
      </c>
      <c r="W2706" s="5" t="s">
        <v>33</v>
      </c>
      <c r="X2706" s="5" t="s">
        <v>33</v>
      </c>
      <c r="Y2706" s="5" t="s">
        <v>33</v>
      </c>
    </row>
    <row r="2707" spans="1:25" x14ac:dyDescent="0.3">
      <c r="A2707" s="1">
        <v>4061866</v>
      </c>
      <c r="B2707" s="1" t="s">
        <v>15</v>
      </c>
      <c r="C2707" s="2"/>
      <c r="D2707" s="4" t="s">
        <v>117</v>
      </c>
      <c r="E2707" s="4">
        <v>4061866</v>
      </c>
      <c r="F2707" s="5" t="s">
        <v>33</v>
      </c>
      <c r="G2707" s="5" t="s">
        <v>33</v>
      </c>
      <c r="H2707" s="5" t="s">
        <v>33</v>
      </c>
      <c r="I2707" s="5" t="s">
        <v>33</v>
      </c>
      <c r="J2707" s="5" t="s">
        <v>33</v>
      </c>
      <c r="K2707" s="5" t="s">
        <v>33</v>
      </c>
      <c r="L2707" s="5" t="s">
        <v>33</v>
      </c>
      <c r="M2707" s="5" t="s">
        <v>33</v>
      </c>
      <c r="N2707" s="5" t="s">
        <v>33</v>
      </c>
      <c r="O2707" s="5" t="s">
        <v>33</v>
      </c>
      <c r="P2707" s="5" t="s">
        <v>33</v>
      </c>
      <c r="Q2707" s="5" t="s">
        <v>33</v>
      </c>
      <c r="R2707" s="5" t="s">
        <v>33</v>
      </c>
      <c r="S2707" s="5" t="s">
        <v>33</v>
      </c>
      <c r="T2707" s="5" t="s">
        <v>33</v>
      </c>
      <c r="U2707" s="5" t="s">
        <v>33</v>
      </c>
      <c r="V2707" s="5" t="s">
        <v>33</v>
      </c>
      <c r="W2707" s="5" t="s">
        <v>33</v>
      </c>
      <c r="X2707" s="5" t="s">
        <v>33</v>
      </c>
      <c r="Y2707" s="5" t="s">
        <v>33</v>
      </c>
    </row>
    <row r="2708" spans="1:25" x14ac:dyDescent="0.3">
      <c r="A2708" s="1">
        <v>4061866</v>
      </c>
      <c r="B2708" s="1" t="s">
        <v>16</v>
      </c>
      <c r="C2708" s="2"/>
      <c r="D2708" s="4" t="s">
        <v>117</v>
      </c>
      <c r="E2708" s="4">
        <v>4061866</v>
      </c>
      <c r="F2708" s="5" t="s">
        <v>33</v>
      </c>
      <c r="G2708" s="5" t="s">
        <v>33</v>
      </c>
      <c r="H2708" s="5" t="s">
        <v>33</v>
      </c>
      <c r="I2708" s="5" t="s">
        <v>33</v>
      </c>
      <c r="J2708" s="5" t="s">
        <v>33</v>
      </c>
      <c r="K2708" s="5" t="s">
        <v>33</v>
      </c>
      <c r="L2708" s="5" t="s">
        <v>33</v>
      </c>
      <c r="M2708" s="5" t="s">
        <v>33</v>
      </c>
      <c r="N2708" s="5" t="s">
        <v>33</v>
      </c>
      <c r="O2708" s="5" t="s">
        <v>33</v>
      </c>
      <c r="P2708" s="5" t="s">
        <v>33</v>
      </c>
      <c r="Q2708" s="5" t="s">
        <v>33</v>
      </c>
      <c r="R2708" s="5" t="s">
        <v>33</v>
      </c>
      <c r="S2708" s="5" t="s">
        <v>33</v>
      </c>
      <c r="T2708" s="5" t="s">
        <v>33</v>
      </c>
      <c r="U2708" s="5" t="s">
        <v>33</v>
      </c>
      <c r="V2708" s="5" t="s">
        <v>33</v>
      </c>
      <c r="W2708" s="5" t="s">
        <v>33</v>
      </c>
      <c r="X2708" s="5" t="s">
        <v>33</v>
      </c>
      <c r="Y2708" s="5" t="s">
        <v>33</v>
      </c>
    </row>
    <row r="2709" spans="1:25" x14ac:dyDescent="0.3">
      <c r="A2709" s="1">
        <v>4061866</v>
      </c>
      <c r="B2709" s="1" t="s">
        <v>17</v>
      </c>
      <c r="C2709" s="2"/>
      <c r="D2709" s="4" t="s">
        <v>117</v>
      </c>
      <c r="E2709" s="4">
        <v>4061866</v>
      </c>
      <c r="F2709" s="5" t="s">
        <v>33</v>
      </c>
      <c r="G2709" s="5" t="s">
        <v>33</v>
      </c>
      <c r="H2709" s="5" t="s">
        <v>33</v>
      </c>
      <c r="I2709" s="5" t="s">
        <v>33</v>
      </c>
      <c r="J2709" s="5" t="s">
        <v>33</v>
      </c>
      <c r="K2709" s="5" t="s">
        <v>33</v>
      </c>
      <c r="L2709" s="5" t="s">
        <v>33</v>
      </c>
      <c r="M2709" s="5" t="s">
        <v>33</v>
      </c>
      <c r="N2709" s="5" t="s">
        <v>33</v>
      </c>
      <c r="O2709" s="5" t="s">
        <v>33</v>
      </c>
      <c r="P2709" s="5" t="s">
        <v>33</v>
      </c>
      <c r="Q2709" s="5" t="s">
        <v>33</v>
      </c>
      <c r="R2709" s="5" t="s">
        <v>33</v>
      </c>
      <c r="S2709" s="5" t="s">
        <v>33</v>
      </c>
      <c r="T2709" s="5" t="s">
        <v>33</v>
      </c>
      <c r="U2709" s="5" t="s">
        <v>33</v>
      </c>
      <c r="V2709" s="5" t="s">
        <v>33</v>
      </c>
      <c r="W2709" s="5" t="s">
        <v>33</v>
      </c>
      <c r="X2709" s="5" t="s">
        <v>33</v>
      </c>
      <c r="Y2709" s="5" t="s">
        <v>33</v>
      </c>
    </row>
    <row r="2710" spans="1:25" x14ac:dyDescent="0.3">
      <c r="A2710" s="1">
        <v>4061866</v>
      </c>
      <c r="B2710" s="1" t="s">
        <v>18</v>
      </c>
      <c r="C2710" s="2"/>
      <c r="D2710" s="4" t="s">
        <v>117</v>
      </c>
      <c r="E2710" s="4">
        <v>4061866</v>
      </c>
      <c r="F2710" s="5" t="s">
        <v>33</v>
      </c>
      <c r="G2710" s="5" t="s">
        <v>33</v>
      </c>
      <c r="H2710" s="5" t="s">
        <v>33</v>
      </c>
      <c r="I2710" s="5" t="s">
        <v>33</v>
      </c>
      <c r="J2710" s="5" t="s">
        <v>33</v>
      </c>
      <c r="K2710" s="5" t="s">
        <v>33</v>
      </c>
      <c r="L2710" s="5" t="s">
        <v>33</v>
      </c>
      <c r="M2710" s="5" t="s">
        <v>33</v>
      </c>
      <c r="N2710" s="5" t="s">
        <v>33</v>
      </c>
      <c r="O2710" s="5" t="s">
        <v>33</v>
      </c>
      <c r="P2710" s="5" t="s">
        <v>33</v>
      </c>
      <c r="Q2710" s="5" t="s">
        <v>33</v>
      </c>
      <c r="R2710" s="5" t="s">
        <v>33</v>
      </c>
      <c r="S2710" s="5" t="s">
        <v>33</v>
      </c>
      <c r="T2710" s="5" t="s">
        <v>33</v>
      </c>
      <c r="U2710" s="5" t="s">
        <v>33</v>
      </c>
      <c r="V2710" s="5" t="s">
        <v>33</v>
      </c>
      <c r="W2710" s="5" t="s">
        <v>33</v>
      </c>
      <c r="X2710" s="5" t="s">
        <v>33</v>
      </c>
      <c r="Y2710" s="5" t="s">
        <v>33</v>
      </c>
    </row>
    <row r="2711" spans="1:25" x14ac:dyDescent="0.3">
      <c r="A2711" s="1">
        <v>4061866</v>
      </c>
      <c r="B2711" s="1" t="s">
        <v>19</v>
      </c>
      <c r="C2711" s="2"/>
      <c r="D2711" s="4" t="s">
        <v>117</v>
      </c>
      <c r="E2711" s="4">
        <v>4061866</v>
      </c>
      <c r="F2711" s="5" t="s">
        <v>33</v>
      </c>
      <c r="G2711" s="5" t="s">
        <v>33</v>
      </c>
      <c r="H2711" s="5" t="s">
        <v>33</v>
      </c>
      <c r="I2711" s="5" t="s">
        <v>33</v>
      </c>
      <c r="J2711" s="5" t="s">
        <v>33</v>
      </c>
      <c r="K2711" s="5" t="s">
        <v>33</v>
      </c>
      <c r="L2711" s="5" t="s">
        <v>33</v>
      </c>
      <c r="M2711" s="5" t="s">
        <v>33</v>
      </c>
      <c r="N2711" s="5" t="s">
        <v>33</v>
      </c>
      <c r="O2711" s="5" t="s">
        <v>33</v>
      </c>
      <c r="P2711" s="5" t="s">
        <v>33</v>
      </c>
      <c r="Q2711" s="5" t="s">
        <v>33</v>
      </c>
      <c r="R2711" s="5" t="s">
        <v>33</v>
      </c>
      <c r="S2711" s="5" t="s">
        <v>33</v>
      </c>
      <c r="T2711" s="5" t="s">
        <v>33</v>
      </c>
      <c r="U2711" s="5" t="s">
        <v>33</v>
      </c>
      <c r="V2711" s="5" t="s">
        <v>33</v>
      </c>
      <c r="W2711" s="5" t="s">
        <v>33</v>
      </c>
      <c r="X2711" s="5" t="s">
        <v>33</v>
      </c>
      <c r="Y2711" s="5" t="s">
        <v>33</v>
      </c>
    </row>
    <row r="2712" spans="1:25" x14ac:dyDescent="0.3">
      <c r="A2712" s="1">
        <v>4061866</v>
      </c>
      <c r="B2712" s="1" t="s">
        <v>20</v>
      </c>
      <c r="C2712" s="2"/>
      <c r="D2712" s="4" t="s">
        <v>117</v>
      </c>
      <c r="E2712" s="4">
        <v>4061866</v>
      </c>
      <c r="F2712" s="5" t="s">
        <v>33</v>
      </c>
      <c r="G2712" s="5" t="s">
        <v>33</v>
      </c>
      <c r="H2712" s="5" t="s">
        <v>33</v>
      </c>
      <c r="I2712" s="5" t="s">
        <v>33</v>
      </c>
      <c r="J2712" s="5" t="s">
        <v>33</v>
      </c>
      <c r="K2712" s="5" t="s">
        <v>33</v>
      </c>
      <c r="L2712" s="5" t="s">
        <v>33</v>
      </c>
      <c r="M2712" s="5" t="s">
        <v>33</v>
      </c>
      <c r="N2712" s="5" t="s">
        <v>33</v>
      </c>
      <c r="O2712" s="5" t="s">
        <v>33</v>
      </c>
      <c r="P2712" s="5" t="s">
        <v>33</v>
      </c>
      <c r="Q2712" s="5" t="s">
        <v>33</v>
      </c>
      <c r="R2712" s="5" t="s">
        <v>33</v>
      </c>
      <c r="S2712" s="5" t="s">
        <v>33</v>
      </c>
      <c r="T2712" s="5" t="s">
        <v>33</v>
      </c>
      <c r="U2712" s="5" t="s">
        <v>33</v>
      </c>
      <c r="V2712" s="5" t="s">
        <v>33</v>
      </c>
      <c r="W2712" s="5" t="s">
        <v>33</v>
      </c>
      <c r="X2712" s="5" t="s">
        <v>33</v>
      </c>
      <c r="Y2712" s="5" t="s">
        <v>33</v>
      </c>
    </row>
    <row r="2713" spans="1:25" x14ac:dyDescent="0.3">
      <c r="A2713" s="1">
        <v>4061866</v>
      </c>
      <c r="B2713" s="1" t="s">
        <v>21</v>
      </c>
      <c r="C2713" s="2"/>
      <c r="D2713" s="4" t="s">
        <v>117</v>
      </c>
      <c r="E2713" s="4">
        <v>4061866</v>
      </c>
      <c r="F2713" s="5" t="s">
        <v>33</v>
      </c>
      <c r="G2713" s="5" t="s">
        <v>33</v>
      </c>
      <c r="H2713" s="5" t="s">
        <v>33</v>
      </c>
      <c r="I2713" s="5" t="s">
        <v>33</v>
      </c>
      <c r="J2713" s="5" t="s">
        <v>33</v>
      </c>
      <c r="K2713" s="5" t="s">
        <v>33</v>
      </c>
      <c r="L2713" s="5" t="s">
        <v>33</v>
      </c>
      <c r="M2713" s="5" t="s">
        <v>33</v>
      </c>
      <c r="N2713" s="5" t="s">
        <v>33</v>
      </c>
      <c r="O2713" s="5" t="s">
        <v>33</v>
      </c>
      <c r="P2713" s="5" t="s">
        <v>33</v>
      </c>
      <c r="Q2713" s="5" t="s">
        <v>33</v>
      </c>
      <c r="R2713" s="5" t="s">
        <v>33</v>
      </c>
      <c r="S2713" s="5" t="s">
        <v>33</v>
      </c>
      <c r="T2713" s="5" t="s">
        <v>33</v>
      </c>
      <c r="U2713" s="5" t="s">
        <v>33</v>
      </c>
      <c r="V2713" s="5" t="s">
        <v>33</v>
      </c>
      <c r="W2713" s="5" t="s">
        <v>33</v>
      </c>
      <c r="X2713" s="5" t="s">
        <v>33</v>
      </c>
      <c r="Y2713" s="5" t="s">
        <v>33</v>
      </c>
    </row>
    <row r="2714" spans="1:25" x14ac:dyDescent="0.3">
      <c r="A2714" s="1">
        <v>4061866</v>
      </c>
      <c r="B2714" s="1" t="s">
        <v>22</v>
      </c>
      <c r="C2714" s="2"/>
      <c r="D2714" s="4" t="s">
        <v>117</v>
      </c>
      <c r="E2714" s="4">
        <v>4061866</v>
      </c>
      <c r="F2714" s="5" t="s">
        <v>33</v>
      </c>
      <c r="G2714" s="5" t="s">
        <v>33</v>
      </c>
      <c r="H2714" s="5" t="s">
        <v>33</v>
      </c>
      <c r="I2714" s="5" t="s">
        <v>33</v>
      </c>
      <c r="J2714" s="5" t="s">
        <v>33</v>
      </c>
      <c r="K2714" s="5" t="s">
        <v>33</v>
      </c>
      <c r="L2714" s="5" t="s">
        <v>33</v>
      </c>
      <c r="M2714" s="5" t="s">
        <v>33</v>
      </c>
      <c r="N2714" s="5" t="s">
        <v>33</v>
      </c>
      <c r="O2714" s="5" t="s">
        <v>33</v>
      </c>
      <c r="P2714" s="5" t="s">
        <v>33</v>
      </c>
      <c r="Q2714" s="5" t="s">
        <v>33</v>
      </c>
      <c r="R2714" s="5" t="s">
        <v>33</v>
      </c>
      <c r="S2714" s="5" t="s">
        <v>33</v>
      </c>
      <c r="T2714" s="5" t="s">
        <v>33</v>
      </c>
      <c r="U2714" s="5" t="s">
        <v>33</v>
      </c>
      <c r="V2714" s="5" t="s">
        <v>33</v>
      </c>
      <c r="W2714" s="5" t="s">
        <v>33</v>
      </c>
      <c r="X2714" s="5" t="s">
        <v>33</v>
      </c>
      <c r="Y2714" s="5" t="s">
        <v>33</v>
      </c>
    </row>
    <row r="2715" spans="1:25" x14ac:dyDescent="0.3">
      <c r="A2715" s="1">
        <v>4061866</v>
      </c>
      <c r="B2715" s="1" t="s">
        <v>23</v>
      </c>
      <c r="C2715" s="2"/>
      <c r="D2715" s="4" t="s">
        <v>117</v>
      </c>
      <c r="E2715" s="4">
        <v>4061866</v>
      </c>
      <c r="F2715" s="5" t="s">
        <v>33</v>
      </c>
      <c r="G2715" s="5" t="s">
        <v>33</v>
      </c>
      <c r="H2715" s="5" t="s">
        <v>33</v>
      </c>
      <c r="I2715" s="5" t="s">
        <v>33</v>
      </c>
      <c r="J2715" s="5" t="s">
        <v>33</v>
      </c>
      <c r="K2715" s="5" t="s">
        <v>33</v>
      </c>
      <c r="L2715" s="5" t="s">
        <v>33</v>
      </c>
      <c r="M2715" s="5" t="s">
        <v>33</v>
      </c>
      <c r="N2715" s="5" t="s">
        <v>33</v>
      </c>
      <c r="O2715" s="5" t="s">
        <v>33</v>
      </c>
      <c r="P2715" s="5" t="s">
        <v>33</v>
      </c>
      <c r="Q2715" s="5" t="s">
        <v>33</v>
      </c>
      <c r="R2715" s="5" t="s">
        <v>33</v>
      </c>
      <c r="S2715" s="5" t="s">
        <v>33</v>
      </c>
      <c r="T2715" s="5" t="s">
        <v>33</v>
      </c>
      <c r="U2715" s="5" t="s">
        <v>33</v>
      </c>
      <c r="V2715" s="5" t="s">
        <v>33</v>
      </c>
      <c r="W2715" s="5" t="s">
        <v>33</v>
      </c>
      <c r="X2715" s="5" t="s">
        <v>33</v>
      </c>
      <c r="Y2715" s="5" t="s">
        <v>33</v>
      </c>
    </row>
    <row r="2716" spans="1:25" x14ac:dyDescent="0.3">
      <c r="A2716" s="1">
        <v>4061866</v>
      </c>
      <c r="B2716" s="1" t="s">
        <v>24</v>
      </c>
      <c r="C2716" s="2"/>
      <c r="D2716" s="4" t="s">
        <v>117</v>
      </c>
      <c r="E2716" s="4">
        <v>4061866</v>
      </c>
      <c r="F2716" s="5" t="s">
        <v>33</v>
      </c>
      <c r="G2716" s="5" t="s">
        <v>33</v>
      </c>
      <c r="H2716" s="5" t="s">
        <v>33</v>
      </c>
      <c r="I2716" s="5" t="s">
        <v>33</v>
      </c>
      <c r="J2716" s="5" t="s">
        <v>33</v>
      </c>
      <c r="K2716" s="5" t="s">
        <v>33</v>
      </c>
      <c r="L2716" s="5" t="s">
        <v>33</v>
      </c>
      <c r="M2716" s="5" t="s">
        <v>33</v>
      </c>
      <c r="N2716" s="5" t="s">
        <v>33</v>
      </c>
      <c r="O2716" s="5" t="s">
        <v>33</v>
      </c>
      <c r="P2716" s="5" t="s">
        <v>33</v>
      </c>
      <c r="Q2716" s="5" t="s">
        <v>33</v>
      </c>
      <c r="R2716" s="5" t="s">
        <v>33</v>
      </c>
      <c r="S2716" s="5" t="s">
        <v>33</v>
      </c>
      <c r="T2716" s="5" t="s">
        <v>33</v>
      </c>
      <c r="U2716" s="5" t="s">
        <v>33</v>
      </c>
      <c r="V2716" s="5" t="s">
        <v>33</v>
      </c>
      <c r="W2716" s="5" t="s">
        <v>33</v>
      </c>
      <c r="X2716" s="5" t="s">
        <v>33</v>
      </c>
      <c r="Y2716" s="5" t="s">
        <v>33</v>
      </c>
    </row>
    <row r="2717" spans="1:25" x14ac:dyDescent="0.3">
      <c r="A2717" s="1">
        <v>4061866</v>
      </c>
      <c r="B2717" s="1" t="s">
        <v>25</v>
      </c>
      <c r="C2717" s="2"/>
      <c r="D2717" s="4" t="s">
        <v>117</v>
      </c>
      <c r="E2717" s="4">
        <v>4061866</v>
      </c>
      <c r="F2717" s="5" t="s">
        <v>33</v>
      </c>
      <c r="G2717" s="5" t="s">
        <v>33</v>
      </c>
      <c r="H2717" s="5" t="s">
        <v>33</v>
      </c>
      <c r="I2717" s="5" t="s">
        <v>33</v>
      </c>
      <c r="J2717" s="5" t="s">
        <v>33</v>
      </c>
      <c r="K2717" s="5" t="s">
        <v>33</v>
      </c>
      <c r="L2717" s="5" t="s">
        <v>33</v>
      </c>
      <c r="M2717" s="5" t="s">
        <v>33</v>
      </c>
      <c r="N2717" s="5" t="s">
        <v>33</v>
      </c>
      <c r="O2717" s="5" t="s">
        <v>33</v>
      </c>
      <c r="P2717" s="5" t="s">
        <v>33</v>
      </c>
      <c r="Q2717" s="5" t="s">
        <v>33</v>
      </c>
      <c r="R2717" s="5" t="s">
        <v>33</v>
      </c>
      <c r="S2717" s="5" t="s">
        <v>33</v>
      </c>
      <c r="T2717" s="5" t="s">
        <v>33</v>
      </c>
      <c r="U2717" s="5" t="s">
        <v>33</v>
      </c>
      <c r="V2717" s="5" t="s">
        <v>33</v>
      </c>
      <c r="W2717" s="5" t="s">
        <v>33</v>
      </c>
      <c r="X2717" s="5" t="s">
        <v>33</v>
      </c>
      <c r="Y2717" s="5" t="s">
        <v>33</v>
      </c>
    </row>
    <row r="2718" spans="1:25" x14ac:dyDescent="0.3">
      <c r="A2718" s="1">
        <v>4061866</v>
      </c>
      <c r="B2718" s="1" t="s">
        <v>26</v>
      </c>
      <c r="C2718" s="2"/>
      <c r="D2718" s="4" t="s">
        <v>117</v>
      </c>
      <c r="E2718" s="4">
        <v>4061866</v>
      </c>
      <c r="F2718" s="5" t="s">
        <v>33</v>
      </c>
      <c r="G2718" s="5" t="s">
        <v>33</v>
      </c>
      <c r="H2718" s="5" t="s">
        <v>33</v>
      </c>
      <c r="I2718" s="5" t="s">
        <v>33</v>
      </c>
      <c r="J2718" s="5" t="s">
        <v>33</v>
      </c>
      <c r="K2718" s="5" t="s">
        <v>33</v>
      </c>
      <c r="L2718" s="5" t="s">
        <v>33</v>
      </c>
      <c r="M2718" s="5" t="s">
        <v>33</v>
      </c>
      <c r="N2718" s="5" t="s">
        <v>33</v>
      </c>
      <c r="O2718" s="5" t="s">
        <v>33</v>
      </c>
      <c r="P2718" s="5" t="s">
        <v>33</v>
      </c>
      <c r="Q2718" s="5" t="s">
        <v>33</v>
      </c>
      <c r="R2718" s="5" t="s">
        <v>33</v>
      </c>
      <c r="S2718" s="5" t="s">
        <v>33</v>
      </c>
      <c r="T2718" s="5" t="s">
        <v>33</v>
      </c>
      <c r="U2718" s="5" t="s">
        <v>33</v>
      </c>
      <c r="V2718" s="5" t="s">
        <v>33</v>
      </c>
      <c r="W2718" s="5" t="s">
        <v>33</v>
      </c>
      <c r="X2718" s="5" t="s">
        <v>33</v>
      </c>
      <c r="Y2718" s="5" t="s">
        <v>33</v>
      </c>
    </row>
    <row r="2719" spans="1:25" x14ac:dyDescent="0.3">
      <c r="A2719" s="1">
        <v>4061866</v>
      </c>
      <c r="B2719" s="1" t="s">
        <v>27</v>
      </c>
      <c r="C2719" s="2"/>
      <c r="D2719" s="4" t="s">
        <v>117</v>
      </c>
      <c r="E2719" s="4">
        <v>4061866</v>
      </c>
      <c r="F2719" s="5" t="s">
        <v>33</v>
      </c>
      <c r="G2719" s="5" t="s">
        <v>33</v>
      </c>
      <c r="H2719" s="5" t="s">
        <v>33</v>
      </c>
      <c r="I2719" s="5" t="s">
        <v>33</v>
      </c>
      <c r="J2719" s="5" t="s">
        <v>33</v>
      </c>
      <c r="K2719" s="5" t="s">
        <v>33</v>
      </c>
      <c r="L2719" s="5" t="s">
        <v>33</v>
      </c>
      <c r="M2719" s="5" t="s">
        <v>33</v>
      </c>
      <c r="N2719" s="5" t="s">
        <v>33</v>
      </c>
      <c r="O2719" s="5" t="s">
        <v>33</v>
      </c>
      <c r="P2719" s="5" t="s">
        <v>33</v>
      </c>
      <c r="Q2719" s="5" t="s">
        <v>33</v>
      </c>
      <c r="R2719" s="5" t="s">
        <v>33</v>
      </c>
      <c r="S2719" s="5" t="s">
        <v>33</v>
      </c>
      <c r="T2719" s="5" t="s">
        <v>33</v>
      </c>
      <c r="U2719" s="5" t="s">
        <v>33</v>
      </c>
      <c r="V2719" s="5" t="s">
        <v>33</v>
      </c>
      <c r="W2719" s="5" t="s">
        <v>33</v>
      </c>
      <c r="X2719" s="5" t="s">
        <v>33</v>
      </c>
      <c r="Y2719" s="5" t="s">
        <v>33</v>
      </c>
    </row>
    <row r="2720" spans="1:25" x14ac:dyDescent="0.3">
      <c r="A2720" s="1">
        <v>4061866</v>
      </c>
      <c r="B2720" s="1" t="s">
        <v>28</v>
      </c>
      <c r="C2720" s="2"/>
      <c r="D2720" s="4" t="s">
        <v>117</v>
      </c>
      <c r="E2720" s="4">
        <v>4061866</v>
      </c>
      <c r="F2720" s="5" t="s">
        <v>33</v>
      </c>
      <c r="G2720" s="5" t="s">
        <v>33</v>
      </c>
      <c r="H2720" s="5" t="s">
        <v>33</v>
      </c>
      <c r="I2720" s="5" t="s">
        <v>33</v>
      </c>
      <c r="J2720" s="5" t="s">
        <v>33</v>
      </c>
      <c r="K2720" s="5" t="s">
        <v>33</v>
      </c>
      <c r="L2720" s="5" t="s">
        <v>33</v>
      </c>
      <c r="M2720" s="5" t="s">
        <v>33</v>
      </c>
      <c r="N2720" s="5" t="s">
        <v>33</v>
      </c>
      <c r="O2720" s="5" t="s">
        <v>33</v>
      </c>
      <c r="P2720" s="5" t="s">
        <v>33</v>
      </c>
      <c r="Q2720" s="5" t="s">
        <v>33</v>
      </c>
      <c r="R2720" s="5" t="s">
        <v>33</v>
      </c>
      <c r="S2720" s="5" t="s">
        <v>33</v>
      </c>
      <c r="T2720" s="5" t="s">
        <v>33</v>
      </c>
      <c r="U2720" s="5" t="s">
        <v>33</v>
      </c>
      <c r="V2720" s="5" t="s">
        <v>33</v>
      </c>
      <c r="W2720" s="5" t="s">
        <v>33</v>
      </c>
      <c r="X2720" s="5" t="s">
        <v>33</v>
      </c>
      <c r="Y2720" s="5" t="s">
        <v>33</v>
      </c>
    </row>
    <row r="2721" spans="1:25" x14ac:dyDescent="0.3">
      <c r="A2721" s="1">
        <v>4061866</v>
      </c>
      <c r="B2721" s="1" t="s">
        <v>29</v>
      </c>
      <c r="C2721" s="2"/>
      <c r="D2721" s="4" t="s">
        <v>117</v>
      </c>
      <c r="E2721" s="4">
        <v>4061866</v>
      </c>
      <c r="F2721" s="5" t="s">
        <v>33</v>
      </c>
      <c r="G2721" s="5" t="s">
        <v>33</v>
      </c>
      <c r="H2721" s="5" t="s">
        <v>33</v>
      </c>
      <c r="I2721" s="5" t="s">
        <v>33</v>
      </c>
      <c r="J2721" s="5" t="s">
        <v>33</v>
      </c>
      <c r="K2721" s="5" t="s">
        <v>33</v>
      </c>
      <c r="L2721" s="5" t="s">
        <v>33</v>
      </c>
      <c r="M2721" s="5" t="s">
        <v>33</v>
      </c>
      <c r="N2721" s="5" t="s">
        <v>33</v>
      </c>
      <c r="O2721" s="5" t="s">
        <v>33</v>
      </c>
      <c r="P2721" s="5" t="s">
        <v>33</v>
      </c>
      <c r="Q2721" s="5" t="s">
        <v>33</v>
      </c>
      <c r="R2721" s="5" t="s">
        <v>33</v>
      </c>
      <c r="S2721" s="5" t="s">
        <v>33</v>
      </c>
      <c r="T2721" s="5" t="s">
        <v>33</v>
      </c>
      <c r="U2721" s="5" t="s">
        <v>33</v>
      </c>
      <c r="V2721" s="5" t="s">
        <v>33</v>
      </c>
      <c r="W2721" s="5" t="s">
        <v>33</v>
      </c>
      <c r="X2721" s="5" t="s">
        <v>33</v>
      </c>
      <c r="Y2721" s="5" t="s">
        <v>33</v>
      </c>
    </row>
    <row r="2722" spans="1:25" x14ac:dyDescent="0.3">
      <c r="A2722" s="1">
        <v>4061866</v>
      </c>
      <c r="B2722" s="1" t="s">
        <v>30</v>
      </c>
      <c r="C2722" s="2"/>
      <c r="D2722" s="4" t="s">
        <v>117</v>
      </c>
      <c r="E2722" s="4">
        <v>4061866</v>
      </c>
      <c r="F2722" s="5" t="s">
        <v>33</v>
      </c>
      <c r="G2722" s="5" t="s">
        <v>33</v>
      </c>
      <c r="H2722" s="5" t="s">
        <v>33</v>
      </c>
      <c r="I2722" s="5" t="s">
        <v>33</v>
      </c>
      <c r="J2722" s="5" t="s">
        <v>33</v>
      </c>
      <c r="K2722" s="5" t="s">
        <v>33</v>
      </c>
      <c r="L2722" s="5" t="s">
        <v>33</v>
      </c>
      <c r="M2722" s="5" t="s">
        <v>33</v>
      </c>
      <c r="N2722" s="5" t="s">
        <v>33</v>
      </c>
      <c r="O2722" s="5" t="s">
        <v>33</v>
      </c>
      <c r="P2722" s="5" t="s">
        <v>33</v>
      </c>
      <c r="Q2722" s="5" t="s">
        <v>33</v>
      </c>
      <c r="R2722" s="5" t="s">
        <v>33</v>
      </c>
      <c r="S2722" s="5" t="s">
        <v>33</v>
      </c>
      <c r="T2722" s="5" t="s">
        <v>33</v>
      </c>
      <c r="U2722" s="5" t="s">
        <v>33</v>
      </c>
      <c r="V2722" s="5" t="s">
        <v>33</v>
      </c>
      <c r="W2722" s="5" t="s">
        <v>33</v>
      </c>
      <c r="X2722" s="5" t="s">
        <v>33</v>
      </c>
      <c r="Y2722" s="5" t="s">
        <v>33</v>
      </c>
    </row>
    <row r="2723" spans="1:25" x14ac:dyDescent="0.3">
      <c r="A2723" s="1">
        <v>4061866</v>
      </c>
      <c r="B2723" s="1" t="s">
        <v>31</v>
      </c>
      <c r="C2723" s="2"/>
      <c r="D2723" s="4" t="s">
        <v>117</v>
      </c>
      <c r="E2723" s="4">
        <v>4061866</v>
      </c>
      <c r="F2723" s="5" t="s">
        <v>33</v>
      </c>
      <c r="G2723" s="5" t="s">
        <v>33</v>
      </c>
      <c r="H2723" s="5" t="s">
        <v>33</v>
      </c>
      <c r="I2723" s="5" t="s">
        <v>33</v>
      </c>
      <c r="J2723" s="5" t="s">
        <v>33</v>
      </c>
      <c r="K2723" s="5" t="s">
        <v>33</v>
      </c>
      <c r="L2723" s="5" t="s">
        <v>33</v>
      </c>
      <c r="M2723" s="5" t="s">
        <v>33</v>
      </c>
      <c r="N2723" s="5" t="s">
        <v>33</v>
      </c>
      <c r="O2723" s="5" t="s">
        <v>33</v>
      </c>
      <c r="P2723" s="5" t="s">
        <v>33</v>
      </c>
      <c r="Q2723" s="5" t="s">
        <v>33</v>
      </c>
      <c r="R2723" s="5" t="s">
        <v>33</v>
      </c>
      <c r="S2723" s="5" t="s">
        <v>33</v>
      </c>
      <c r="T2723" s="5" t="s">
        <v>33</v>
      </c>
      <c r="U2723" s="5" t="s">
        <v>33</v>
      </c>
      <c r="V2723" s="5" t="s">
        <v>33</v>
      </c>
      <c r="W2723" s="5" t="s">
        <v>33</v>
      </c>
      <c r="X2723" s="5" t="s">
        <v>33</v>
      </c>
      <c r="Y2723" s="5" t="s">
        <v>33</v>
      </c>
    </row>
    <row r="2724" spans="1:25" x14ac:dyDescent="0.3">
      <c r="A2724" s="1">
        <v>4012860</v>
      </c>
      <c r="B2724" s="1" t="s">
        <v>0</v>
      </c>
      <c r="C2724" s="2"/>
      <c r="D2724" s="4" t="s">
        <v>118</v>
      </c>
      <c r="E2724" s="4">
        <v>4012860</v>
      </c>
      <c r="F2724" s="5">
        <v>23308</v>
      </c>
      <c r="G2724" s="5">
        <v>179868</v>
      </c>
      <c r="H2724" s="5">
        <v>105659</v>
      </c>
      <c r="I2724" s="5">
        <v>228343</v>
      </c>
      <c r="J2724" s="5">
        <v>8312</v>
      </c>
      <c r="K2724" s="5">
        <v>0</v>
      </c>
      <c r="L2724" s="5">
        <v>545490</v>
      </c>
      <c r="M2724" s="5">
        <v>533180</v>
      </c>
      <c r="N2724" s="5">
        <v>106339</v>
      </c>
      <c r="O2724" s="5">
        <v>36317</v>
      </c>
      <c r="P2724" s="5">
        <v>13589</v>
      </c>
      <c r="Q2724" s="5">
        <v>5641</v>
      </c>
      <c r="R2724" s="5">
        <v>0</v>
      </c>
      <c r="S2724" s="5">
        <v>14745</v>
      </c>
      <c r="T2724" s="5">
        <v>44067</v>
      </c>
      <c r="U2724" s="5">
        <v>16631</v>
      </c>
      <c r="V2724" s="5">
        <v>570</v>
      </c>
      <c r="W2724" s="5">
        <v>1369</v>
      </c>
      <c r="X2724" s="5">
        <v>192882</v>
      </c>
      <c r="Y2724" s="5">
        <v>7160</v>
      </c>
    </row>
    <row r="2725" spans="1:25" x14ac:dyDescent="0.3">
      <c r="A2725" s="1">
        <v>4012860</v>
      </c>
      <c r="B2725" s="1" t="s">
        <v>1</v>
      </c>
      <c r="C2725" s="2"/>
      <c r="D2725" s="4" t="s">
        <v>118</v>
      </c>
      <c r="E2725" s="4">
        <v>4012860</v>
      </c>
      <c r="F2725" s="5">
        <v>5168</v>
      </c>
      <c r="G2725" s="5">
        <v>233708</v>
      </c>
      <c r="H2725" s="5">
        <v>574408</v>
      </c>
      <c r="I2725" s="5">
        <v>152707</v>
      </c>
      <c r="J2725" s="5">
        <v>33550</v>
      </c>
      <c r="K2725" s="5">
        <v>0</v>
      </c>
      <c r="L2725" s="5">
        <v>999542</v>
      </c>
      <c r="M2725" s="5">
        <v>588565</v>
      </c>
      <c r="N2725" s="5">
        <v>99029</v>
      </c>
      <c r="O2725" s="5">
        <v>33264</v>
      </c>
      <c r="P2725" s="5">
        <v>11603</v>
      </c>
      <c r="Q2725" s="5">
        <v>5990</v>
      </c>
      <c r="R2725" s="5">
        <v>0</v>
      </c>
      <c r="S2725" s="5">
        <v>15006</v>
      </c>
      <c r="T2725" s="5">
        <v>40379</v>
      </c>
      <c r="U2725" s="5">
        <v>15669</v>
      </c>
      <c r="V2725" s="5">
        <v>697</v>
      </c>
      <c r="W2725" s="5">
        <v>1331</v>
      </c>
      <c r="X2725" s="5">
        <v>177143</v>
      </c>
      <c r="Y2725" s="5">
        <v>7658</v>
      </c>
    </row>
    <row r="2726" spans="1:25" x14ac:dyDescent="0.3">
      <c r="A2726" s="1">
        <v>4012860</v>
      </c>
      <c r="B2726" s="1" t="s">
        <v>2</v>
      </c>
      <c r="C2726" s="2"/>
      <c r="D2726" s="4" t="s">
        <v>118</v>
      </c>
      <c r="E2726" s="4">
        <v>4012860</v>
      </c>
      <c r="F2726" s="5">
        <v>5760</v>
      </c>
      <c r="G2726" s="5">
        <v>299090</v>
      </c>
      <c r="H2726" s="5">
        <v>106710</v>
      </c>
      <c r="I2726" s="5">
        <v>126817</v>
      </c>
      <c r="J2726" s="5">
        <v>5656</v>
      </c>
      <c r="K2726" s="5">
        <v>0</v>
      </c>
      <c r="L2726" s="5">
        <v>544032</v>
      </c>
      <c r="M2726" s="5">
        <v>620819</v>
      </c>
      <c r="N2726" s="5">
        <v>133573</v>
      </c>
      <c r="O2726" s="5">
        <v>33916</v>
      </c>
      <c r="P2726" s="5">
        <v>12262</v>
      </c>
      <c r="Q2726" s="5">
        <v>5686</v>
      </c>
      <c r="R2726" s="5">
        <v>0</v>
      </c>
      <c r="S2726" s="5">
        <v>14537</v>
      </c>
      <c r="T2726" s="5">
        <v>35065</v>
      </c>
      <c r="U2726" s="5">
        <v>15422</v>
      </c>
      <c r="V2726" s="5">
        <v>739</v>
      </c>
      <c r="W2726" s="5">
        <v>1484</v>
      </c>
      <c r="X2726" s="5">
        <v>216458</v>
      </c>
      <c r="Y2726" s="5">
        <v>4967</v>
      </c>
    </row>
    <row r="2727" spans="1:25" x14ac:dyDescent="0.3">
      <c r="A2727" s="1">
        <v>4012860</v>
      </c>
      <c r="B2727" s="1" t="s">
        <v>3</v>
      </c>
      <c r="C2727" s="2"/>
      <c r="D2727" s="4" t="s">
        <v>118</v>
      </c>
      <c r="E2727" s="4">
        <v>4012860</v>
      </c>
      <c r="F2727" s="5">
        <v>1339</v>
      </c>
      <c r="G2727" s="5">
        <v>53717</v>
      </c>
      <c r="H2727" s="5">
        <v>34012</v>
      </c>
      <c r="I2727" s="5">
        <v>128135</v>
      </c>
      <c r="J2727" s="5">
        <v>8116</v>
      </c>
      <c r="K2727" s="5">
        <v>0</v>
      </c>
      <c r="L2727" s="5">
        <v>225319</v>
      </c>
      <c r="M2727" s="5">
        <v>595431</v>
      </c>
      <c r="N2727" s="5">
        <v>117080</v>
      </c>
      <c r="O2727" s="5">
        <v>31216</v>
      </c>
      <c r="P2727" s="5">
        <v>13046</v>
      </c>
      <c r="Q2727" s="5">
        <v>5434</v>
      </c>
      <c r="R2727" s="5">
        <v>0</v>
      </c>
      <c r="S2727" s="5">
        <v>14379</v>
      </c>
      <c r="T2727" s="5">
        <v>29445</v>
      </c>
      <c r="U2727" s="5">
        <v>17248</v>
      </c>
      <c r="V2727" s="5">
        <v>543</v>
      </c>
      <c r="W2727" s="5">
        <v>1222</v>
      </c>
      <c r="X2727" s="5">
        <v>216408</v>
      </c>
      <c r="Y2727" s="5">
        <v>4515</v>
      </c>
    </row>
    <row r="2728" spans="1:25" x14ac:dyDescent="0.3">
      <c r="A2728" s="1">
        <v>4012860</v>
      </c>
      <c r="B2728" s="1" t="s">
        <v>4</v>
      </c>
      <c r="C2728" s="2"/>
      <c r="D2728" s="4" t="s">
        <v>118</v>
      </c>
      <c r="E2728" s="4">
        <v>4012860</v>
      </c>
      <c r="F2728" s="5">
        <v>752</v>
      </c>
      <c r="G2728" s="5">
        <v>389286</v>
      </c>
      <c r="H2728" s="5">
        <v>50666</v>
      </c>
      <c r="I2728" s="5">
        <v>99516</v>
      </c>
      <c r="J2728" s="5">
        <v>6528</v>
      </c>
      <c r="K2728" s="5">
        <v>0</v>
      </c>
      <c r="L2728" s="5">
        <v>546747</v>
      </c>
      <c r="M2728" s="5">
        <v>574483</v>
      </c>
      <c r="N2728" s="5">
        <v>101313</v>
      </c>
      <c r="O2728" s="5">
        <v>25218</v>
      </c>
      <c r="P2728" s="5">
        <v>10639</v>
      </c>
      <c r="Q2728" s="5">
        <v>5329</v>
      </c>
      <c r="R2728" s="5">
        <v>0</v>
      </c>
      <c r="S2728" s="5">
        <v>13115</v>
      </c>
      <c r="T2728" s="5">
        <v>28216</v>
      </c>
      <c r="U2728" s="5">
        <v>19140</v>
      </c>
      <c r="V2728" s="5">
        <v>371</v>
      </c>
      <c r="W2728" s="5">
        <v>928</v>
      </c>
      <c r="X2728" s="5">
        <v>208997</v>
      </c>
      <c r="Y2728" s="5">
        <v>2600</v>
      </c>
    </row>
    <row r="2729" spans="1:25" x14ac:dyDescent="0.3">
      <c r="A2729" s="1">
        <v>4012860</v>
      </c>
      <c r="B2729" s="1" t="s">
        <v>5</v>
      </c>
      <c r="C2729" s="2"/>
      <c r="D2729" s="4" t="s">
        <v>118</v>
      </c>
      <c r="E2729" s="4">
        <v>4012860</v>
      </c>
      <c r="F2729" s="5">
        <v>114</v>
      </c>
      <c r="G2729" s="5">
        <v>237699</v>
      </c>
      <c r="H2729" s="5">
        <v>50200</v>
      </c>
      <c r="I2729" s="5">
        <v>83457</v>
      </c>
      <c r="J2729" s="5">
        <v>2925</v>
      </c>
      <c r="K2729" s="5">
        <v>0</v>
      </c>
      <c r="L2729" s="5">
        <v>374395</v>
      </c>
      <c r="M2729" s="5">
        <v>700528</v>
      </c>
      <c r="N2729" s="5">
        <v>92185</v>
      </c>
      <c r="O2729" s="5">
        <v>21642</v>
      </c>
      <c r="P2729" s="5">
        <v>9732</v>
      </c>
      <c r="Q2729" s="5">
        <v>5166</v>
      </c>
      <c r="R2729" s="5">
        <v>0</v>
      </c>
      <c r="S2729" s="5">
        <v>13241</v>
      </c>
      <c r="T2729" s="5">
        <v>30347</v>
      </c>
      <c r="U2729" s="5">
        <v>20345</v>
      </c>
      <c r="V2729" s="5">
        <v>505</v>
      </c>
      <c r="W2729" s="5">
        <v>967</v>
      </c>
      <c r="X2729" s="5">
        <v>201919</v>
      </c>
      <c r="Y2729" s="5">
        <v>885</v>
      </c>
    </row>
    <row r="2730" spans="1:25" x14ac:dyDescent="0.3">
      <c r="A2730" s="1">
        <v>4012860</v>
      </c>
      <c r="B2730" s="1" t="s">
        <v>6</v>
      </c>
      <c r="C2730" s="2"/>
      <c r="D2730" s="4" t="s">
        <v>118</v>
      </c>
      <c r="E2730" s="4">
        <v>4012860</v>
      </c>
      <c r="F2730" s="5">
        <v>-338</v>
      </c>
      <c r="G2730" s="5">
        <v>403646</v>
      </c>
      <c r="H2730" s="5">
        <v>25817</v>
      </c>
      <c r="I2730" s="5">
        <v>71715</v>
      </c>
      <c r="J2730" s="5">
        <v>5881</v>
      </c>
      <c r="K2730" s="5">
        <v>0</v>
      </c>
      <c r="L2730" s="5">
        <v>506720</v>
      </c>
      <c r="M2730" s="5">
        <v>635709</v>
      </c>
      <c r="N2730" s="5">
        <v>77497</v>
      </c>
      <c r="O2730" s="5">
        <v>20425</v>
      </c>
      <c r="P2730" s="5">
        <v>9024</v>
      </c>
      <c r="Q2730" s="5">
        <v>5945</v>
      </c>
      <c r="R2730" s="5">
        <v>0</v>
      </c>
      <c r="S2730" s="5">
        <v>14818</v>
      </c>
      <c r="T2730" s="5">
        <v>33430</v>
      </c>
      <c r="U2730" s="5">
        <v>21117</v>
      </c>
      <c r="V2730" s="5">
        <v>576</v>
      </c>
      <c r="W2730" s="5">
        <v>923</v>
      </c>
      <c r="X2730" s="5">
        <v>183372</v>
      </c>
      <c r="Y2730" s="5">
        <v>69</v>
      </c>
    </row>
    <row r="2731" spans="1:25" x14ac:dyDescent="0.3">
      <c r="A2731" s="1">
        <v>4012860</v>
      </c>
      <c r="B2731" s="1" t="s">
        <v>7</v>
      </c>
      <c r="C2731" s="2"/>
      <c r="D2731" s="4" t="s">
        <v>118</v>
      </c>
      <c r="E2731" s="4">
        <v>4012860</v>
      </c>
      <c r="F2731" s="5">
        <v>4912</v>
      </c>
      <c r="G2731" s="5">
        <v>81308</v>
      </c>
      <c r="H2731" s="5">
        <v>15192</v>
      </c>
      <c r="I2731" s="5">
        <v>60001</v>
      </c>
      <c r="J2731" s="5">
        <v>5592</v>
      </c>
      <c r="K2731" s="5">
        <v>0</v>
      </c>
      <c r="L2731" s="5">
        <v>167004</v>
      </c>
      <c r="M2731" s="5">
        <v>592464</v>
      </c>
      <c r="N2731" s="5">
        <v>87167</v>
      </c>
      <c r="O2731" s="5">
        <v>11420</v>
      </c>
      <c r="P2731" s="5">
        <v>10931</v>
      </c>
      <c r="Q2731" s="5">
        <v>9932</v>
      </c>
      <c r="R2731" s="5">
        <v>0</v>
      </c>
      <c r="S2731" s="5">
        <v>15967</v>
      </c>
      <c r="T2731" s="5">
        <v>31710</v>
      </c>
      <c r="U2731" s="5">
        <v>19753</v>
      </c>
      <c r="V2731" s="5">
        <v>547</v>
      </c>
      <c r="W2731" s="5">
        <v>891</v>
      </c>
      <c r="X2731" s="5">
        <v>177486</v>
      </c>
      <c r="Y2731" s="5">
        <v>55</v>
      </c>
    </row>
    <row r="2732" spans="1:25" x14ac:dyDescent="0.3">
      <c r="A2732" s="1">
        <v>4012860</v>
      </c>
      <c r="B2732" s="1" t="s">
        <v>8</v>
      </c>
      <c r="C2732" s="2"/>
      <c r="D2732" s="4" t="s">
        <v>118</v>
      </c>
      <c r="E2732" s="4">
        <v>4012860</v>
      </c>
      <c r="F2732" s="5">
        <v>3870</v>
      </c>
      <c r="G2732" s="5">
        <v>100867</v>
      </c>
      <c r="H2732" s="5">
        <v>24027</v>
      </c>
      <c r="I2732" s="5">
        <v>43819</v>
      </c>
      <c r="J2732" s="5">
        <v>2691</v>
      </c>
      <c r="K2732" s="5">
        <v>0</v>
      </c>
      <c r="L2732" s="5">
        <v>175274</v>
      </c>
      <c r="M2732" s="5">
        <v>626355</v>
      </c>
      <c r="N2732" s="5">
        <v>82541</v>
      </c>
      <c r="O2732" s="5">
        <v>9741</v>
      </c>
      <c r="P2732" s="5">
        <v>10287</v>
      </c>
      <c r="Q2732" s="5">
        <v>87</v>
      </c>
      <c r="R2732" s="5">
        <v>0</v>
      </c>
      <c r="S2732" s="5">
        <v>14803</v>
      </c>
      <c r="T2732" s="5">
        <v>29105</v>
      </c>
      <c r="U2732" s="5">
        <v>17763</v>
      </c>
      <c r="V2732" s="5">
        <v>581</v>
      </c>
      <c r="W2732" s="5">
        <v>365</v>
      </c>
      <c r="X2732" s="5">
        <v>160767</v>
      </c>
      <c r="Y2732" s="5">
        <v>51</v>
      </c>
    </row>
    <row r="2733" spans="1:25" x14ac:dyDescent="0.3">
      <c r="A2733" s="1">
        <v>4012860</v>
      </c>
      <c r="B2733" s="1" t="s">
        <v>9</v>
      </c>
      <c r="C2733" s="2"/>
      <c r="D2733" s="4" t="s">
        <v>118</v>
      </c>
      <c r="E2733" s="4">
        <v>4012860</v>
      </c>
      <c r="F2733" s="5">
        <v>2571</v>
      </c>
      <c r="G2733" s="5">
        <v>127700</v>
      </c>
      <c r="H2733" s="5">
        <v>35392</v>
      </c>
      <c r="I2733" s="5">
        <v>48093</v>
      </c>
      <c r="J2733" s="5">
        <v>6054</v>
      </c>
      <c r="K2733" s="5">
        <v>0</v>
      </c>
      <c r="L2733" s="5">
        <v>219810</v>
      </c>
      <c r="M2733" s="5">
        <v>583636</v>
      </c>
      <c r="N2733" s="5">
        <v>84605</v>
      </c>
      <c r="O2733" s="5">
        <v>9726</v>
      </c>
      <c r="P2733" s="5">
        <v>8670</v>
      </c>
      <c r="Q2733" s="5">
        <v>10</v>
      </c>
      <c r="R2733" s="5">
        <v>0</v>
      </c>
      <c r="S2733" s="5">
        <v>13528</v>
      </c>
      <c r="T2733" s="5">
        <v>28175</v>
      </c>
      <c r="U2733" s="5">
        <v>17298</v>
      </c>
      <c r="V2733" s="5">
        <v>529</v>
      </c>
      <c r="W2733" s="5">
        <v>1248</v>
      </c>
      <c r="X2733" s="5">
        <v>143912</v>
      </c>
      <c r="Y2733" s="5">
        <v>47</v>
      </c>
    </row>
    <row r="2734" spans="1:25" x14ac:dyDescent="0.3">
      <c r="A2734" s="1">
        <v>4012860</v>
      </c>
      <c r="B2734" s="1" t="s">
        <v>10</v>
      </c>
      <c r="C2734" s="2"/>
      <c r="D2734" s="4" t="s">
        <v>118</v>
      </c>
      <c r="E2734" s="4">
        <v>4012860</v>
      </c>
      <c r="F2734" s="5">
        <v>542</v>
      </c>
      <c r="G2734" s="5">
        <v>47533</v>
      </c>
      <c r="H2734" s="5">
        <v>42022</v>
      </c>
      <c r="I2734" s="5">
        <v>48454</v>
      </c>
      <c r="J2734" s="5">
        <v>4646</v>
      </c>
      <c r="K2734" s="5">
        <v>0</v>
      </c>
      <c r="L2734" s="5">
        <v>143196</v>
      </c>
      <c r="M2734" s="5">
        <v>520734</v>
      </c>
      <c r="N2734" s="5">
        <v>74033</v>
      </c>
      <c r="O2734" s="5">
        <v>9340</v>
      </c>
      <c r="P2734" s="5">
        <v>8111</v>
      </c>
      <c r="Q2734" s="5">
        <v>3</v>
      </c>
      <c r="R2734" s="5">
        <v>0</v>
      </c>
      <c r="S2734" s="5">
        <v>13139</v>
      </c>
      <c r="T2734" s="5">
        <v>22059</v>
      </c>
      <c r="U2734" s="5">
        <v>18910</v>
      </c>
      <c r="V2734" s="5">
        <v>486</v>
      </c>
      <c r="W2734" s="5">
        <v>1965</v>
      </c>
      <c r="X2734" s="5">
        <v>163330</v>
      </c>
      <c r="Y2734" s="5">
        <v>49</v>
      </c>
    </row>
    <row r="2735" spans="1:25" x14ac:dyDescent="0.3">
      <c r="A2735" s="1">
        <v>4012860</v>
      </c>
      <c r="B2735" s="1" t="s">
        <v>11</v>
      </c>
      <c r="C2735" s="2"/>
      <c r="D2735" s="4" t="s">
        <v>118</v>
      </c>
      <c r="E2735" s="4">
        <v>4012860</v>
      </c>
      <c r="F2735" s="5">
        <v>1126</v>
      </c>
      <c r="G2735" s="5">
        <v>429886</v>
      </c>
      <c r="H2735" s="5">
        <v>53319</v>
      </c>
      <c r="I2735" s="5">
        <v>61147</v>
      </c>
      <c r="J2735" s="5">
        <v>9459</v>
      </c>
      <c r="K2735" s="5">
        <v>0</v>
      </c>
      <c r="L2735" s="5">
        <v>554936</v>
      </c>
      <c r="M2735" s="5">
        <v>617337</v>
      </c>
      <c r="N2735" s="5">
        <v>71692</v>
      </c>
      <c r="O2735" s="5">
        <v>9901</v>
      </c>
      <c r="P2735" s="5">
        <v>6584</v>
      </c>
      <c r="Q2735" s="5">
        <v>23</v>
      </c>
      <c r="R2735" s="5">
        <v>0</v>
      </c>
      <c r="S2735" s="5">
        <v>13802</v>
      </c>
      <c r="T2735" s="5">
        <v>27445</v>
      </c>
      <c r="U2735" s="5">
        <v>18407</v>
      </c>
      <c r="V2735" s="5">
        <v>506</v>
      </c>
      <c r="W2735" s="5">
        <v>1622</v>
      </c>
      <c r="X2735" s="5">
        <v>108732</v>
      </c>
      <c r="Y2735" s="5">
        <v>35</v>
      </c>
    </row>
    <row r="2736" spans="1:25" x14ac:dyDescent="0.3">
      <c r="A2736" s="1">
        <v>4012860</v>
      </c>
      <c r="B2736" s="1" t="s">
        <v>12</v>
      </c>
      <c r="C2736" s="2"/>
      <c r="D2736" s="4" t="s">
        <v>118</v>
      </c>
      <c r="E2736" s="4">
        <v>4012860</v>
      </c>
      <c r="F2736" s="5">
        <v>4314</v>
      </c>
      <c r="G2736" s="5">
        <v>75443</v>
      </c>
      <c r="H2736" s="5">
        <v>35700</v>
      </c>
      <c r="I2736" s="5">
        <v>65200</v>
      </c>
      <c r="J2736" s="5">
        <v>9196</v>
      </c>
      <c r="K2736" s="5">
        <v>0</v>
      </c>
      <c r="L2736" s="5">
        <v>189852</v>
      </c>
      <c r="M2736" s="5">
        <v>608825</v>
      </c>
      <c r="N2736" s="5">
        <v>63888</v>
      </c>
      <c r="O2736" s="5">
        <v>8267</v>
      </c>
      <c r="P2736" s="5">
        <v>6500</v>
      </c>
      <c r="Q2736" s="5">
        <v>0</v>
      </c>
      <c r="R2736" s="5">
        <v>0</v>
      </c>
      <c r="S2736" s="5">
        <v>12185</v>
      </c>
      <c r="T2736" s="5">
        <v>26440</v>
      </c>
      <c r="U2736" s="5">
        <v>15495</v>
      </c>
      <c r="V2736" s="5">
        <v>559</v>
      </c>
      <c r="W2736" s="5">
        <v>1454</v>
      </c>
      <c r="X2736" s="5">
        <v>104736</v>
      </c>
      <c r="Y2736" s="5">
        <v>37</v>
      </c>
    </row>
    <row r="2737" spans="1:25" x14ac:dyDescent="0.3">
      <c r="A2737" s="1">
        <v>4012860</v>
      </c>
      <c r="B2737" s="1" t="s">
        <v>13</v>
      </c>
      <c r="C2737" s="2"/>
      <c r="D2737" s="4" t="s">
        <v>118</v>
      </c>
      <c r="E2737" s="4">
        <v>4012860</v>
      </c>
      <c r="F2737" s="5">
        <v>3027</v>
      </c>
      <c r="G2737" s="5">
        <v>33314</v>
      </c>
      <c r="H2737" s="5">
        <v>21333</v>
      </c>
      <c r="I2737" s="5">
        <v>55845</v>
      </c>
      <c r="J2737" s="5">
        <v>7518</v>
      </c>
      <c r="K2737" s="5">
        <v>0</v>
      </c>
      <c r="L2737" s="5">
        <v>121037</v>
      </c>
      <c r="M2737" s="5">
        <v>534696</v>
      </c>
      <c r="N2737" s="5">
        <v>54845</v>
      </c>
      <c r="O2737" s="5">
        <v>14366</v>
      </c>
      <c r="P2737" s="5">
        <v>6032</v>
      </c>
      <c r="Q2737" s="5">
        <v>0</v>
      </c>
      <c r="R2737" s="5">
        <v>0</v>
      </c>
      <c r="S2737" s="5">
        <v>12508</v>
      </c>
      <c r="T2737" s="5">
        <v>17401</v>
      </c>
      <c r="U2737" s="5">
        <v>19371</v>
      </c>
      <c r="V2737" s="5">
        <v>508</v>
      </c>
      <c r="W2737" s="5">
        <v>2325</v>
      </c>
      <c r="X2737" s="5">
        <v>84785</v>
      </c>
      <c r="Y2737" s="5">
        <v>5</v>
      </c>
    </row>
    <row r="2738" spans="1:25" x14ac:dyDescent="0.3">
      <c r="A2738" s="1">
        <v>4012860</v>
      </c>
      <c r="B2738" s="1" t="s">
        <v>14</v>
      </c>
      <c r="C2738" s="2"/>
      <c r="D2738" s="4" t="s">
        <v>118</v>
      </c>
      <c r="E2738" s="4">
        <v>4012860</v>
      </c>
      <c r="F2738" s="5">
        <v>-28</v>
      </c>
      <c r="G2738" s="5">
        <v>30879</v>
      </c>
      <c r="H2738" s="5">
        <v>18793</v>
      </c>
      <c r="I2738" s="5">
        <v>51179</v>
      </c>
      <c r="J2738" s="5">
        <v>1677</v>
      </c>
      <c r="K2738" s="5" t="s">
        <v>33</v>
      </c>
      <c r="L2738" s="5">
        <v>102499</v>
      </c>
      <c r="M2738" s="5">
        <v>494423</v>
      </c>
      <c r="N2738" s="5">
        <v>44938</v>
      </c>
      <c r="O2738" s="5">
        <v>21687</v>
      </c>
      <c r="P2738" s="5">
        <v>5010</v>
      </c>
      <c r="Q2738" s="5" t="s">
        <v>33</v>
      </c>
      <c r="R2738" s="5" t="s">
        <v>33</v>
      </c>
      <c r="S2738" s="5">
        <v>13922</v>
      </c>
      <c r="T2738" s="5">
        <v>15604</v>
      </c>
      <c r="U2738" s="5">
        <v>21649</v>
      </c>
      <c r="V2738" s="5">
        <v>472</v>
      </c>
      <c r="W2738" s="5">
        <v>3315</v>
      </c>
      <c r="X2738" s="5">
        <v>93581</v>
      </c>
      <c r="Y2738" s="5">
        <v>12</v>
      </c>
    </row>
    <row r="2739" spans="1:25" x14ac:dyDescent="0.3">
      <c r="A2739" s="1">
        <v>4012860</v>
      </c>
      <c r="B2739" s="1" t="s">
        <v>15</v>
      </c>
      <c r="C2739" s="2"/>
      <c r="D2739" s="4" t="s">
        <v>118</v>
      </c>
      <c r="E2739" s="4">
        <v>4012860</v>
      </c>
      <c r="F2739" s="5">
        <v>5789</v>
      </c>
      <c r="G2739" s="5">
        <v>192364</v>
      </c>
      <c r="H2739" s="5">
        <v>27711</v>
      </c>
      <c r="I2739" s="5">
        <v>43274</v>
      </c>
      <c r="J2739" s="5">
        <v>7630</v>
      </c>
      <c r="K2739" s="5" t="s">
        <v>33</v>
      </c>
      <c r="L2739" s="5">
        <v>276769</v>
      </c>
      <c r="M2739" s="5">
        <v>390522</v>
      </c>
      <c r="N2739" s="5">
        <v>42575</v>
      </c>
      <c r="O2739" s="5">
        <v>17805</v>
      </c>
      <c r="P2739" s="5">
        <v>5207</v>
      </c>
      <c r="Q2739" s="5" t="s">
        <v>33</v>
      </c>
      <c r="R2739" s="5" t="s">
        <v>33</v>
      </c>
      <c r="S2739" s="5">
        <v>12462</v>
      </c>
      <c r="T2739" s="5">
        <v>16201</v>
      </c>
      <c r="U2739" s="5">
        <v>17872</v>
      </c>
      <c r="V2739" s="5">
        <v>468</v>
      </c>
      <c r="W2739" s="5">
        <v>2666</v>
      </c>
      <c r="X2739" s="5">
        <v>85194</v>
      </c>
      <c r="Y2739" s="5">
        <v>15</v>
      </c>
    </row>
    <row r="2740" spans="1:25" x14ac:dyDescent="0.3">
      <c r="A2740" s="1">
        <v>4012860</v>
      </c>
      <c r="B2740" s="1" t="s">
        <v>16</v>
      </c>
      <c r="C2740" s="2"/>
      <c r="D2740" s="4" t="s">
        <v>118</v>
      </c>
      <c r="E2740" s="4">
        <v>4012860</v>
      </c>
      <c r="F2740" s="5">
        <v>0</v>
      </c>
      <c r="G2740" s="5">
        <v>113323</v>
      </c>
      <c r="H2740" s="5">
        <v>16294</v>
      </c>
      <c r="I2740" s="5">
        <v>40416</v>
      </c>
      <c r="J2740" s="5">
        <v>2156</v>
      </c>
      <c r="K2740" s="5" t="s">
        <v>33</v>
      </c>
      <c r="L2740" s="5">
        <v>172189</v>
      </c>
      <c r="M2740" s="5">
        <v>405432</v>
      </c>
      <c r="N2740" s="5">
        <v>41528</v>
      </c>
      <c r="O2740" s="5">
        <v>9525</v>
      </c>
      <c r="P2740" s="5">
        <v>3944</v>
      </c>
      <c r="Q2740" s="5" t="s">
        <v>33</v>
      </c>
      <c r="R2740" s="5" t="s">
        <v>33</v>
      </c>
      <c r="S2740" s="5">
        <v>10291</v>
      </c>
      <c r="T2740" s="5">
        <v>14089</v>
      </c>
      <c r="U2740" s="5">
        <v>18273</v>
      </c>
      <c r="V2740" s="5">
        <v>589</v>
      </c>
      <c r="W2740" s="5">
        <v>2142</v>
      </c>
      <c r="X2740" s="5">
        <v>83061</v>
      </c>
      <c r="Y2740" s="5">
        <v>16</v>
      </c>
    </row>
    <row r="2741" spans="1:25" x14ac:dyDescent="0.3">
      <c r="A2741" s="1">
        <v>4012860</v>
      </c>
      <c r="B2741" s="1" t="s">
        <v>17</v>
      </c>
      <c r="C2741" s="2"/>
      <c r="D2741" s="4" t="s">
        <v>118</v>
      </c>
      <c r="E2741" s="4">
        <v>4012860</v>
      </c>
      <c r="F2741" s="5">
        <v>4181</v>
      </c>
      <c r="G2741" s="5">
        <v>54236</v>
      </c>
      <c r="H2741" s="5">
        <v>19341</v>
      </c>
      <c r="I2741" s="5">
        <v>47288</v>
      </c>
      <c r="J2741" s="5">
        <v>8429</v>
      </c>
      <c r="K2741" s="5" t="s">
        <v>33</v>
      </c>
      <c r="L2741" s="5">
        <v>133475</v>
      </c>
      <c r="M2741" s="5">
        <v>414856</v>
      </c>
      <c r="N2741" s="5">
        <v>40512</v>
      </c>
      <c r="O2741" s="5">
        <v>5756</v>
      </c>
      <c r="P2741" s="5">
        <v>3243</v>
      </c>
      <c r="Q2741" s="5" t="s">
        <v>33</v>
      </c>
      <c r="R2741" s="5" t="s">
        <v>33</v>
      </c>
      <c r="S2741" s="5">
        <v>10443</v>
      </c>
      <c r="T2741" s="5">
        <v>14916</v>
      </c>
      <c r="U2741" s="5">
        <v>24579</v>
      </c>
      <c r="V2741" s="5">
        <v>800</v>
      </c>
      <c r="W2741" s="5">
        <v>2427</v>
      </c>
      <c r="X2741" s="5">
        <v>74222</v>
      </c>
      <c r="Y2741" s="5">
        <v>16</v>
      </c>
    </row>
    <row r="2742" spans="1:25" x14ac:dyDescent="0.3">
      <c r="A2742" s="1">
        <v>4012860</v>
      </c>
      <c r="B2742" s="1" t="s">
        <v>18</v>
      </c>
      <c r="C2742" s="2"/>
      <c r="D2742" s="4" t="s">
        <v>118</v>
      </c>
      <c r="E2742" s="4">
        <v>4012860</v>
      </c>
      <c r="F2742" s="5">
        <v>579</v>
      </c>
      <c r="G2742" s="5">
        <v>48761</v>
      </c>
      <c r="H2742" s="5">
        <v>34743</v>
      </c>
      <c r="I2742" s="5">
        <v>58617</v>
      </c>
      <c r="J2742" s="5">
        <v>5764</v>
      </c>
      <c r="K2742" s="5" t="s">
        <v>33</v>
      </c>
      <c r="L2742" s="5">
        <v>148465</v>
      </c>
      <c r="M2742" s="5">
        <v>325052</v>
      </c>
      <c r="N2742" s="5">
        <v>40306</v>
      </c>
      <c r="O2742" s="5">
        <v>5217</v>
      </c>
      <c r="P2742" s="5">
        <v>3523</v>
      </c>
      <c r="Q2742" s="5" t="s">
        <v>33</v>
      </c>
      <c r="R2742" s="5" t="s">
        <v>33</v>
      </c>
      <c r="S2742" s="5">
        <v>9714</v>
      </c>
      <c r="T2742" s="5">
        <v>14511</v>
      </c>
      <c r="U2742" s="5">
        <v>24113</v>
      </c>
      <c r="V2742" s="5">
        <v>770</v>
      </c>
      <c r="W2742" s="5">
        <v>3926</v>
      </c>
      <c r="X2742" s="5">
        <v>73709</v>
      </c>
      <c r="Y2742" s="5">
        <v>51</v>
      </c>
    </row>
    <row r="2743" spans="1:25" x14ac:dyDescent="0.3">
      <c r="A2743" s="1">
        <v>4012860</v>
      </c>
      <c r="B2743" s="1" t="s">
        <v>19</v>
      </c>
      <c r="C2743" s="2"/>
      <c r="D2743" s="4" t="s">
        <v>118</v>
      </c>
      <c r="E2743" s="4">
        <v>4012860</v>
      </c>
      <c r="F2743" s="5">
        <v>3361</v>
      </c>
      <c r="G2743" s="5">
        <v>42478</v>
      </c>
      <c r="H2743" s="5">
        <v>20023</v>
      </c>
      <c r="I2743" s="5">
        <v>50202</v>
      </c>
      <c r="J2743" s="5">
        <v>24881</v>
      </c>
      <c r="K2743" s="5" t="s">
        <v>33</v>
      </c>
      <c r="L2743" s="5">
        <v>140946</v>
      </c>
      <c r="M2743" s="5">
        <v>327260</v>
      </c>
      <c r="N2743" s="5">
        <v>40230</v>
      </c>
      <c r="O2743" s="5">
        <v>5490</v>
      </c>
      <c r="P2743" s="5">
        <v>4181</v>
      </c>
      <c r="Q2743" s="5" t="s">
        <v>33</v>
      </c>
      <c r="R2743" s="5" t="s">
        <v>33</v>
      </c>
      <c r="S2743" s="5">
        <v>10070</v>
      </c>
      <c r="T2743" s="5">
        <v>15422</v>
      </c>
      <c r="U2743" s="5">
        <v>13087</v>
      </c>
      <c r="V2743" s="5">
        <v>740</v>
      </c>
      <c r="W2743" s="5">
        <v>3718</v>
      </c>
      <c r="X2743" s="5">
        <v>88654</v>
      </c>
      <c r="Y2743" s="5">
        <v>13</v>
      </c>
    </row>
    <row r="2744" spans="1:25" x14ac:dyDescent="0.3">
      <c r="A2744" s="1">
        <v>4012860</v>
      </c>
      <c r="B2744" s="1" t="s">
        <v>20</v>
      </c>
      <c r="C2744" s="2"/>
      <c r="D2744" s="4" t="s">
        <v>118</v>
      </c>
      <c r="E2744" s="4">
        <v>4012860</v>
      </c>
      <c r="F2744" s="5">
        <v>1749</v>
      </c>
      <c r="G2744" s="5">
        <v>39768</v>
      </c>
      <c r="H2744" s="5">
        <v>10395</v>
      </c>
      <c r="I2744" s="5">
        <v>41218</v>
      </c>
      <c r="J2744" s="5">
        <v>1545</v>
      </c>
      <c r="K2744" s="5" t="s">
        <v>33</v>
      </c>
      <c r="L2744" s="5">
        <v>94675</v>
      </c>
      <c r="M2744" s="5">
        <v>368917</v>
      </c>
      <c r="N2744" s="5">
        <v>37224</v>
      </c>
      <c r="O2744" s="5">
        <v>4716</v>
      </c>
      <c r="P2744" s="5">
        <v>4024</v>
      </c>
      <c r="Q2744" s="5" t="s">
        <v>33</v>
      </c>
      <c r="R2744" s="5" t="s">
        <v>33</v>
      </c>
      <c r="S2744" s="5">
        <v>9932</v>
      </c>
      <c r="T2744" s="5">
        <v>12178</v>
      </c>
      <c r="U2744" s="5">
        <v>14201</v>
      </c>
      <c r="V2744" s="5">
        <v>719</v>
      </c>
      <c r="W2744" s="5">
        <v>4178</v>
      </c>
      <c r="X2744" s="5">
        <v>85209</v>
      </c>
      <c r="Y2744" s="5">
        <v>15</v>
      </c>
    </row>
    <row r="2745" spans="1:25" x14ac:dyDescent="0.3">
      <c r="A2745" s="1">
        <v>4012860</v>
      </c>
      <c r="B2745" s="1" t="s">
        <v>21</v>
      </c>
      <c r="C2745" s="2"/>
      <c r="D2745" s="4" t="s">
        <v>118</v>
      </c>
      <c r="E2745" s="4">
        <v>4012860</v>
      </c>
      <c r="F2745" s="5">
        <v>0</v>
      </c>
      <c r="G2745" s="5">
        <v>36113</v>
      </c>
      <c r="H2745" s="5">
        <v>15336</v>
      </c>
      <c r="I2745" s="5">
        <v>45399</v>
      </c>
      <c r="J2745" s="5">
        <v>16493</v>
      </c>
      <c r="K2745" s="5" t="s">
        <v>33</v>
      </c>
      <c r="L2745" s="5">
        <v>113340</v>
      </c>
      <c r="M2745" s="5">
        <v>346550</v>
      </c>
      <c r="N2745" s="5">
        <v>35763</v>
      </c>
      <c r="O2745" s="5">
        <v>4830</v>
      </c>
      <c r="P2745" s="5">
        <v>4112</v>
      </c>
      <c r="Q2745" s="5" t="s">
        <v>33</v>
      </c>
      <c r="R2745" s="5" t="s">
        <v>33</v>
      </c>
      <c r="S2745" s="5">
        <v>9897</v>
      </c>
      <c r="T2745" s="5">
        <v>12724</v>
      </c>
      <c r="U2745" s="5">
        <v>15361</v>
      </c>
      <c r="V2745" s="5">
        <v>531</v>
      </c>
      <c r="W2745" s="5">
        <v>3946</v>
      </c>
      <c r="X2745" s="5">
        <v>68946</v>
      </c>
      <c r="Y2745" s="5">
        <v>16</v>
      </c>
    </row>
    <row r="2746" spans="1:25" x14ac:dyDescent="0.3">
      <c r="A2746" s="1">
        <v>4012860</v>
      </c>
      <c r="B2746" s="1" t="s">
        <v>22</v>
      </c>
      <c r="C2746" s="2"/>
      <c r="D2746" s="4" t="s">
        <v>118</v>
      </c>
      <c r="E2746" s="4">
        <v>4012860</v>
      </c>
      <c r="F2746" s="5">
        <v>1506</v>
      </c>
      <c r="G2746" s="5">
        <v>72755</v>
      </c>
      <c r="H2746" s="5">
        <v>12447</v>
      </c>
      <c r="I2746" s="5">
        <v>39493</v>
      </c>
      <c r="J2746" s="5">
        <v>3921</v>
      </c>
      <c r="K2746" s="5" t="s">
        <v>33</v>
      </c>
      <c r="L2746" s="5">
        <v>130122</v>
      </c>
      <c r="M2746" s="5">
        <v>333992</v>
      </c>
      <c r="N2746" s="5">
        <v>37688</v>
      </c>
      <c r="O2746" s="5">
        <v>5572</v>
      </c>
      <c r="P2746" s="5">
        <v>4493</v>
      </c>
      <c r="Q2746" s="5" t="s">
        <v>33</v>
      </c>
      <c r="R2746" s="5" t="s">
        <v>33</v>
      </c>
      <c r="S2746" s="5">
        <v>12306</v>
      </c>
      <c r="T2746" s="5">
        <v>13212</v>
      </c>
      <c r="U2746" s="5">
        <v>12804</v>
      </c>
      <c r="V2746" s="5">
        <v>16</v>
      </c>
      <c r="W2746" s="5">
        <v>7202</v>
      </c>
      <c r="X2746" s="5">
        <v>73931</v>
      </c>
      <c r="Y2746" s="5">
        <v>12</v>
      </c>
    </row>
    <row r="2747" spans="1:25" x14ac:dyDescent="0.3">
      <c r="A2747" s="1">
        <v>4012860</v>
      </c>
      <c r="B2747" s="1" t="s">
        <v>23</v>
      </c>
      <c r="C2747" s="2"/>
      <c r="D2747" s="4" t="s">
        <v>118</v>
      </c>
      <c r="E2747" s="4">
        <v>4012860</v>
      </c>
      <c r="F2747" s="5">
        <v>1543</v>
      </c>
      <c r="G2747" s="5">
        <v>49601</v>
      </c>
      <c r="H2747" s="5">
        <v>8762</v>
      </c>
      <c r="I2747" s="5">
        <v>45165</v>
      </c>
      <c r="J2747" s="5">
        <v>6708</v>
      </c>
      <c r="K2747" s="5" t="s">
        <v>33</v>
      </c>
      <c r="L2747" s="5">
        <v>111778</v>
      </c>
      <c r="M2747" s="5">
        <v>344028</v>
      </c>
      <c r="N2747" s="5">
        <v>38770</v>
      </c>
      <c r="O2747" s="5">
        <v>6175</v>
      </c>
      <c r="P2747" s="5">
        <v>3811</v>
      </c>
      <c r="Q2747" s="5" t="s">
        <v>33</v>
      </c>
      <c r="R2747" s="5" t="s">
        <v>33</v>
      </c>
      <c r="S2747" s="5">
        <v>10470</v>
      </c>
      <c r="T2747" s="5">
        <v>13141</v>
      </c>
      <c r="U2747" s="5">
        <v>16630</v>
      </c>
      <c r="V2747" s="5">
        <v>331</v>
      </c>
      <c r="W2747" s="5">
        <v>7187</v>
      </c>
      <c r="X2747" s="5">
        <v>83241</v>
      </c>
      <c r="Y2747" s="5">
        <v>14</v>
      </c>
    </row>
    <row r="2748" spans="1:25" x14ac:dyDescent="0.3">
      <c r="A2748" s="1">
        <v>4012860</v>
      </c>
      <c r="B2748" s="1" t="s">
        <v>24</v>
      </c>
      <c r="C2748" s="2"/>
      <c r="D2748" s="4" t="s">
        <v>118</v>
      </c>
      <c r="E2748" s="4">
        <v>4012860</v>
      </c>
      <c r="F2748" s="5">
        <v>0</v>
      </c>
      <c r="G2748" s="5">
        <v>70336</v>
      </c>
      <c r="H2748" s="5">
        <v>17517</v>
      </c>
      <c r="I2748" s="5">
        <v>37061</v>
      </c>
      <c r="J2748" s="5">
        <v>3274</v>
      </c>
      <c r="K2748" s="5" t="s">
        <v>33</v>
      </c>
      <c r="L2748" s="5">
        <v>128188</v>
      </c>
      <c r="M2748" s="5">
        <v>343979</v>
      </c>
      <c r="N2748" s="5">
        <v>45805</v>
      </c>
      <c r="O2748" s="5">
        <v>6329</v>
      </c>
      <c r="P2748" s="5">
        <v>4323</v>
      </c>
      <c r="Q2748" s="5" t="s">
        <v>33</v>
      </c>
      <c r="R2748" s="5" t="s">
        <v>33</v>
      </c>
      <c r="S2748" s="5">
        <v>11094</v>
      </c>
      <c r="T2748" s="5">
        <v>12722</v>
      </c>
      <c r="U2748" s="5">
        <v>18065</v>
      </c>
      <c r="V2748" s="5">
        <v>640</v>
      </c>
      <c r="W2748" s="5">
        <v>5500</v>
      </c>
      <c r="X2748" s="5">
        <v>84813</v>
      </c>
      <c r="Y2748" s="5">
        <v>16</v>
      </c>
    </row>
    <row r="2749" spans="1:25" x14ac:dyDescent="0.3">
      <c r="A2749" s="1">
        <v>4012860</v>
      </c>
      <c r="B2749" s="1" t="s">
        <v>25</v>
      </c>
      <c r="C2749" s="2"/>
      <c r="D2749" s="4" t="s">
        <v>118</v>
      </c>
      <c r="E2749" s="4">
        <v>4012860</v>
      </c>
      <c r="F2749" s="5">
        <v>408</v>
      </c>
      <c r="G2749" s="5">
        <v>36115</v>
      </c>
      <c r="H2749" s="5">
        <v>14188</v>
      </c>
      <c r="I2749" s="5">
        <v>35274</v>
      </c>
      <c r="J2749" s="5">
        <v>5431</v>
      </c>
      <c r="K2749" s="5" t="s">
        <v>33</v>
      </c>
      <c r="L2749" s="5">
        <v>91415</v>
      </c>
      <c r="M2749" s="5">
        <v>331614</v>
      </c>
      <c r="N2749" s="5">
        <v>47918</v>
      </c>
      <c r="O2749" s="5">
        <v>6301</v>
      </c>
      <c r="P2749" s="5">
        <v>5004</v>
      </c>
      <c r="Q2749" s="5" t="s">
        <v>33</v>
      </c>
      <c r="R2749" s="5" t="s">
        <v>33</v>
      </c>
      <c r="S2749" s="5">
        <v>12240</v>
      </c>
      <c r="T2749" s="5">
        <v>11557</v>
      </c>
      <c r="U2749" s="5">
        <v>15546</v>
      </c>
      <c r="V2749" s="5">
        <v>878</v>
      </c>
      <c r="W2749" s="5">
        <v>2445</v>
      </c>
      <c r="X2749" s="5">
        <v>84432</v>
      </c>
      <c r="Y2749" s="5">
        <v>898</v>
      </c>
    </row>
    <row r="2750" spans="1:25" x14ac:dyDescent="0.3">
      <c r="A2750" s="1">
        <v>4012860</v>
      </c>
      <c r="B2750" s="1" t="s">
        <v>26</v>
      </c>
      <c r="C2750" s="2"/>
      <c r="D2750" s="4" t="s">
        <v>118</v>
      </c>
      <c r="E2750" s="4">
        <v>4012860</v>
      </c>
      <c r="F2750" s="5">
        <v>0</v>
      </c>
      <c r="G2750" s="5">
        <v>38724</v>
      </c>
      <c r="H2750" s="5">
        <v>16787</v>
      </c>
      <c r="I2750" s="5">
        <v>32559</v>
      </c>
      <c r="J2750" s="5">
        <v>6433</v>
      </c>
      <c r="K2750" s="5" t="s">
        <v>33</v>
      </c>
      <c r="L2750" s="5">
        <v>94504</v>
      </c>
      <c r="M2750" s="5">
        <v>312221</v>
      </c>
      <c r="N2750" s="5">
        <v>52140</v>
      </c>
      <c r="O2750" s="5">
        <v>6259</v>
      </c>
      <c r="P2750" s="5">
        <v>5045</v>
      </c>
      <c r="Q2750" s="5" t="s">
        <v>33</v>
      </c>
      <c r="R2750" s="5" t="s">
        <v>33</v>
      </c>
      <c r="S2750" s="5">
        <v>12062</v>
      </c>
      <c r="T2750" s="5">
        <v>11813</v>
      </c>
      <c r="U2750" s="5">
        <v>14056</v>
      </c>
      <c r="V2750" s="5">
        <v>1259</v>
      </c>
      <c r="W2750" s="5">
        <v>2330</v>
      </c>
      <c r="X2750" s="5">
        <v>85527</v>
      </c>
      <c r="Y2750" s="5">
        <v>502</v>
      </c>
    </row>
    <row r="2751" spans="1:25" x14ac:dyDescent="0.3">
      <c r="A2751" s="1">
        <v>4012860</v>
      </c>
      <c r="B2751" s="1" t="s">
        <v>27</v>
      </c>
      <c r="C2751" s="2"/>
      <c r="D2751" s="4" t="s">
        <v>118</v>
      </c>
      <c r="E2751" s="4">
        <v>4012860</v>
      </c>
      <c r="F2751" s="5">
        <v>0</v>
      </c>
      <c r="G2751" s="5">
        <v>73165</v>
      </c>
      <c r="H2751" s="5">
        <v>11711</v>
      </c>
      <c r="I2751" s="5">
        <v>24611</v>
      </c>
      <c r="J2751" s="5">
        <v>1610</v>
      </c>
      <c r="K2751" s="5" t="s">
        <v>33</v>
      </c>
      <c r="L2751" s="5">
        <v>111097</v>
      </c>
      <c r="M2751" s="5">
        <v>294674</v>
      </c>
      <c r="N2751" s="5">
        <v>51779</v>
      </c>
      <c r="O2751" s="5">
        <v>6420</v>
      </c>
      <c r="P2751" s="5">
        <v>5305</v>
      </c>
      <c r="Q2751" s="5" t="s">
        <v>33</v>
      </c>
      <c r="R2751" s="5" t="s">
        <v>33</v>
      </c>
      <c r="S2751" s="5">
        <v>12356</v>
      </c>
      <c r="T2751" s="5">
        <v>12559</v>
      </c>
      <c r="U2751" s="5">
        <v>15607</v>
      </c>
      <c r="V2751" s="5">
        <v>1252</v>
      </c>
      <c r="W2751" s="5">
        <v>2341</v>
      </c>
      <c r="X2751" s="5">
        <v>79046</v>
      </c>
      <c r="Y2751" s="5">
        <v>653</v>
      </c>
    </row>
    <row r="2752" spans="1:25" x14ac:dyDescent="0.3">
      <c r="A2752" s="1">
        <v>4012860</v>
      </c>
      <c r="B2752" s="1" t="s">
        <v>28</v>
      </c>
      <c r="C2752" s="2"/>
      <c r="D2752" s="4" t="s">
        <v>118</v>
      </c>
      <c r="E2752" s="4">
        <v>4012860</v>
      </c>
      <c r="F2752" s="5">
        <v>0</v>
      </c>
      <c r="G2752" s="5">
        <v>19889</v>
      </c>
      <c r="H2752" s="5">
        <v>11305</v>
      </c>
      <c r="I2752" s="5">
        <v>39039</v>
      </c>
      <c r="J2752" s="5">
        <v>2752</v>
      </c>
      <c r="K2752" s="5" t="s">
        <v>33</v>
      </c>
      <c r="L2752" s="5">
        <v>72985</v>
      </c>
      <c r="M2752" s="5">
        <v>293889</v>
      </c>
      <c r="N2752" s="5">
        <v>60845</v>
      </c>
      <c r="O2752" s="5">
        <v>6113</v>
      </c>
      <c r="P2752" s="5">
        <v>5299</v>
      </c>
      <c r="Q2752" s="5" t="s">
        <v>33</v>
      </c>
      <c r="R2752" s="5" t="s">
        <v>33</v>
      </c>
      <c r="S2752" s="5">
        <v>12583</v>
      </c>
      <c r="T2752" s="5">
        <v>12382</v>
      </c>
      <c r="U2752" s="5">
        <v>15875</v>
      </c>
      <c r="V2752" s="5">
        <v>1464</v>
      </c>
      <c r="W2752" s="5">
        <v>2038</v>
      </c>
      <c r="X2752" s="5">
        <v>77152</v>
      </c>
      <c r="Y2752" s="5">
        <v>692</v>
      </c>
    </row>
    <row r="2753" spans="1:25" x14ac:dyDescent="0.3">
      <c r="A2753" s="1">
        <v>4012860</v>
      </c>
      <c r="B2753" s="1" t="s">
        <v>29</v>
      </c>
      <c r="C2753" s="2"/>
      <c r="D2753" s="4" t="s">
        <v>118</v>
      </c>
      <c r="E2753" s="4">
        <v>4012860</v>
      </c>
      <c r="F2753" s="5">
        <v>0</v>
      </c>
      <c r="G2753" s="5">
        <v>62580</v>
      </c>
      <c r="H2753" s="5">
        <v>35471</v>
      </c>
      <c r="I2753" s="5">
        <v>32308</v>
      </c>
      <c r="J2753" s="5">
        <v>-9261</v>
      </c>
      <c r="K2753" s="5" t="s">
        <v>33</v>
      </c>
      <c r="L2753" s="5">
        <v>121098</v>
      </c>
      <c r="M2753" s="5">
        <v>289797</v>
      </c>
      <c r="N2753" s="5">
        <v>57370</v>
      </c>
      <c r="O2753" s="5">
        <v>7145</v>
      </c>
      <c r="P2753" s="5">
        <v>5605</v>
      </c>
      <c r="Q2753" s="5" t="s">
        <v>33</v>
      </c>
      <c r="R2753" s="5" t="s">
        <v>33</v>
      </c>
      <c r="S2753" s="5">
        <v>11839</v>
      </c>
      <c r="T2753" s="5">
        <v>12805</v>
      </c>
      <c r="U2753" s="5">
        <v>13399</v>
      </c>
      <c r="V2753" s="5">
        <v>795</v>
      </c>
      <c r="W2753" s="5">
        <v>797</v>
      </c>
      <c r="X2753" s="5">
        <v>70802</v>
      </c>
      <c r="Y2753" s="5">
        <v>725</v>
      </c>
    </row>
    <row r="2754" spans="1:25" x14ac:dyDescent="0.3">
      <c r="A2754" s="1">
        <v>4012860</v>
      </c>
      <c r="B2754" s="1" t="s">
        <v>30</v>
      </c>
      <c r="C2754" s="2"/>
      <c r="D2754" s="4" t="s">
        <v>118</v>
      </c>
      <c r="E2754" s="4">
        <v>4012860</v>
      </c>
      <c r="F2754" s="5">
        <v>0</v>
      </c>
      <c r="G2754" s="5">
        <v>20955</v>
      </c>
      <c r="H2754" s="5">
        <v>4771</v>
      </c>
      <c r="I2754" s="5">
        <v>29981</v>
      </c>
      <c r="J2754" s="5">
        <v>1430</v>
      </c>
      <c r="K2754" s="5" t="s">
        <v>33</v>
      </c>
      <c r="L2754" s="5">
        <v>57137</v>
      </c>
      <c r="M2754" s="5">
        <v>279325</v>
      </c>
      <c r="N2754" s="5">
        <v>53621</v>
      </c>
      <c r="O2754" s="5">
        <v>8617</v>
      </c>
      <c r="P2754" s="5">
        <v>5530</v>
      </c>
      <c r="Q2754" s="5" t="s">
        <v>33</v>
      </c>
      <c r="R2754" s="5" t="s">
        <v>33</v>
      </c>
      <c r="S2754" s="5">
        <v>11599</v>
      </c>
      <c r="T2754" s="5">
        <v>12703</v>
      </c>
      <c r="U2754" s="5">
        <v>16650</v>
      </c>
      <c r="V2754" s="5">
        <v>1161</v>
      </c>
      <c r="W2754" s="5">
        <v>1078</v>
      </c>
      <c r="X2754" s="5">
        <v>79754</v>
      </c>
      <c r="Y2754" s="5">
        <v>646</v>
      </c>
    </row>
    <row r="2755" spans="1:25" x14ac:dyDescent="0.3">
      <c r="A2755" s="1">
        <v>4012860</v>
      </c>
      <c r="B2755" s="1" t="s">
        <v>31</v>
      </c>
      <c r="C2755" s="2"/>
      <c r="D2755" s="4" t="s">
        <v>118</v>
      </c>
      <c r="E2755" s="4">
        <v>4012860</v>
      </c>
      <c r="F2755" s="5">
        <v>0</v>
      </c>
      <c r="G2755" s="5">
        <v>12359</v>
      </c>
      <c r="H2755" s="5">
        <v>8931</v>
      </c>
      <c r="I2755" s="5">
        <v>31277</v>
      </c>
      <c r="J2755" s="5">
        <v>5358</v>
      </c>
      <c r="K2755" s="5" t="s">
        <v>33</v>
      </c>
      <c r="L2755" s="5">
        <v>57926</v>
      </c>
      <c r="M2755" s="5">
        <v>293227</v>
      </c>
      <c r="N2755" s="5">
        <v>52538</v>
      </c>
      <c r="O2755" s="5">
        <v>8018</v>
      </c>
      <c r="P2755" s="5">
        <v>5595</v>
      </c>
      <c r="Q2755" s="5" t="s">
        <v>33</v>
      </c>
      <c r="R2755" s="5" t="s">
        <v>33</v>
      </c>
      <c r="S2755" s="5">
        <v>12031</v>
      </c>
      <c r="T2755" s="5">
        <v>12659</v>
      </c>
      <c r="U2755" s="5">
        <v>14640</v>
      </c>
      <c r="V2755" s="5">
        <v>959</v>
      </c>
      <c r="W2755" s="5">
        <v>808</v>
      </c>
      <c r="X2755" s="5">
        <v>63195</v>
      </c>
      <c r="Y2755" s="5">
        <v>644</v>
      </c>
    </row>
    <row r="2756" spans="1:25" x14ac:dyDescent="0.3">
      <c r="A2756" s="1">
        <v>4057754</v>
      </c>
      <c r="B2756" s="1" t="s">
        <v>0</v>
      </c>
      <c r="C2756" s="2"/>
      <c r="D2756" s="4" t="s">
        <v>119</v>
      </c>
      <c r="E2756" s="4">
        <v>4057754</v>
      </c>
      <c r="F2756" s="5">
        <v>13694</v>
      </c>
      <c r="G2756" s="5">
        <v>524463</v>
      </c>
      <c r="H2756" s="5">
        <v>98928</v>
      </c>
      <c r="I2756" s="5">
        <v>218751</v>
      </c>
      <c r="J2756" s="5">
        <v>39851</v>
      </c>
      <c r="K2756" s="5">
        <v>0</v>
      </c>
      <c r="L2756" s="5">
        <v>895687</v>
      </c>
      <c r="M2756" s="5">
        <v>1749318</v>
      </c>
      <c r="N2756" s="5">
        <v>161117</v>
      </c>
      <c r="O2756" s="5">
        <v>375558</v>
      </c>
      <c r="P2756" s="5">
        <v>13082</v>
      </c>
      <c r="Q2756" s="5">
        <v>10651</v>
      </c>
      <c r="R2756" s="5">
        <v>0</v>
      </c>
      <c r="S2756" s="5">
        <v>54889</v>
      </c>
      <c r="T2756" s="5">
        <v>66446</v>
      </c>
      <c r="U2756" s="5">
        <v>56953</v>
      </c>
      <c r="V2756" s="5">
        <v>111748</v>
      </c>
      <c r="W2756" s="5">
        <v>46</v>
      </c>
      <c r="X2756" s="5">
        <v>264480</v>
      </c>
      <c r="Y2756" s="5">
        <v>311</v>
      </c>
    </row>
    <row r="2757" spans="1:25" x14ac:dyDescent="0.3">
      <c r="A2757" s="1">
        <v>4057754</v>
      </c>
      <c r="B2757" s="1" t="s">
        <v>1</v>
      </c>
      <c r="C2757" s="2"/>
      <c r="D2757" s="4" t="s">
        <v>119</v>
      </c>
      <c r="E2757" s="4">
        <v>4057754</v>
      </c>
      <c r="F2757" s="5">
        <v>37618</v>
      </c>
      <c r="G2757" s="5">
        <v>433804</v>
      </c>
      <c r="H2757" s="5">
        <v>126891</v>
      </c>
      <c r="I2757" s="5">
        <v>195038</v>
      </c>
      <c r="J2757" s="5">
        <v>55663</v>
      </c>
      <c r="K2757" s="5">
        <v>0</v>
      </c>
      <c r="L2757" s="5">
        <v>849014</v>
      </c>
      <c r="M2757" s="5">
        <v>1785579</v>
      </c>
      <c r="N2757" s="5">
        <v>173416</v>
      </c>
      <c r="O2757" s="5">
        <v>350112</v>
      </c>
      <c r="P2757" s="5">
        <v>11547</v>
      </c>
      <c r="Q2757" s="5">
        <v>10811</v>
      </c>
      <c r="R2757" s="5">
        <v>0</v>
      </c>
      <c r="S2757" s="5">
        <v>51464</v>
      </c>
      <c r="T2757" s="5">
        <v>71232</v>
      </c>
      <c r="U2757" s="5">
        <v>55787</v>
      </c>
      <c r="V2757" s="5">
        <v>103267</v>
      </c>
      <c r="W2757" s="5">
        <v>0</v>
      </c>
      <c r="X2757" s="5">
        <v>278579</v>
      </c>
      <c r="Y2757" s="5">
        <v>687</v>
      </c>
    </row>
    <row r="2758" spans="1:25" x14ac:dyDescent="0.3">
      <c r="A2758" s="1">
        <v>4057754</v>
      </c>
      <c r="B2758" s="1" t="s">
        <v>2</v>
      </c>
      <c r="C2758" s="2"/>
      <c r="D2758" s="4" t="s">
        <v>119</v>
      </c>
      <c r="E2758" s="4">
        <v>4057754</v>
      </c>
      <c r="F2758" s="5">
        <v>5347</v>
      </c>
      <c r="G2758" s="5">
        <v>-327063</v>
      </c>
      <c r="H2758" s="5">
        <v>146364</v>
      </c>
      <c r="I2758" s="5">
        <v>172861</v>
      </c>
      <c r="J2758" s="5">
        <v>65714</v>
      </c>
      <c r="K2758" s="5">
        <v>0</v>
      </c>
      <c r="L2758" s="5">
        <v>63223</v>
      </c>
      <c r="M2758" s="5">
        <v>1687146</v>
      </c>
      <c r="N2758" s="5">
        <v>160547</v>
      </c>
      <c r="O2758" s="5">
        <v>356133</v>
      </c>
      <c r="P2758" s="5">
        <v>13206</v>
      </c>
      <c r="Q2758" s="5">
        <v>10193</v>
      </c>
      <c r="R2758" s="5">
        <v>0</v>
      </c>
      <c r="S2758" s="5">
        <v>49115</v>
      </c>
      <c r="T2758" s="5">
        <v>62050</v>
      </c>
      <c r="U2758" s="5">
        <v>55401</v>
      </c>
      <c r="V2758" s="5">
        <v>106677</v>
      </c>
      <c r="W2758" s="5">
        <v>5</v>
      </c>
      <c r="X2758" s="5">
        <v>268770</v>
      </c>
      <c r="Y2758" s="5">
        <v>1220</v>
      </c>
    </row>
    <row r="2759" spans="1:25" x14ac:dyDescent="0.3">
      <c r="A2759" s="1">
        <v>4057754</v>
      </c>
      <c r="B2759" s="1" t="s">
        <v>3</v>
      </c>
      <c r="C2759" s="2"/>
      <c r="D2759" s="4" t="s">
        <v>119</v>
      </c>
      <c r="E2759" s="4">
        <v>4057754</v>
      </c>
      <c r="F2759" s="5">
        <v>2157</v>
      </c>
      <c r="G2759" s="5">
        <v>465775</v>
      </c>
      <c r="H2759" s="5">
        <v>182398</v>
      </c>
      <c r="I2759" s="5">
        <v>206460</v>
      </c>
      <c r="J2759" s="5">
        <v>58465</v>
      </c>
      <c r="K2759" s="5">
        <v>0</v>
      </c>
      <c r="L2759" s="5">
        <v>915256</v>
      </c>
      <c r="M2759" s="5">
        <v>1654284</v>
      </c>
      <c r="N2759" s="5">
        <v>187846</v>
      </c>
      <c r="O2759" s="5">
        <v>338801</v>
      </c>
      <c r="P2759" s="5">
        <v>16951</v>
      </c>
      <c r="Q2759" s="5">
        <v>9583</v>
      </c>
      <c r="R2759" s="5">
        <v>0</v>
      </c>
      <c r="S2759" s="5">
        <v>48988</v>
      </c>
      <c r="T2759" s="5">
        <v>61981</v>
      </c>
      <c r="U2759" s="5">
        <v>55996</v>
      </c>
      <c r="V2759" s="5">
        <v>89936</v>
      </c>
      <c r="W2759" s="5">
        <v>1</v>
      </c>
      <c r="X2759" s="5">
        <v>263320</v>
      </c>
      <c r="Y2759" s="5">
        <v>2212</v>
      </c>
    </row>
    <row r="2760" spans="1:25" x14ac:dyDescent="0.3">
      <c r="A2760" s="1">
        <v>4057754</v>
      </c>
      <c r="B2760" s="1" t="s">
        <v>4</v>
      </c>
      <c r="C2760" s="2"/>
      <c r="D2760" s="4" t="s">
        <v>119</v>
      </c>
      <c r="E2760" s="4">
        <v>4057754</v>
      </c>
      <c r="F2760" s="5">
        <v>49194</v>
      </c>
      <c r="G2760" s="5">
        <v>957580</v>
      </c>
      <c r="H2760" s="5">
        <v>466046</v>
      </c>
      <c r="I2760" s="5">
        <v>166340</v>
      </c>
      <c r="J2760" s="5">
        <v>74353</v>
      </c>
      <c r="K2760" s="5">
        <v>0</v>
      </c>
      <c r="L2760" s="5">
        <v>1713513</v>
      </c>
      <c r="M2760" s="5">
        <v>1806711</v>
      </c>
      <c r="N2760" s="5">
        <v>199893</v>
      </c>
      <c r="O2760" s="5">
        <v>296177</v>
      </c>
      <c r="P2760" s="5">
        <v>13266</v>
      </c>
      <c r="Q2760" s="5">
        <v>9449</v>
      </c>
      <c r="R2760" s="5">
        <v>0</v>
      </c>
      <c r="S2760" s="5">
        <v>47267</v>
      </c>
      <c r="T2760" s="5">
        <v>59184</v>
      </c>
      <c r="U2760" s="5">
        <v>55350</v>
      </c>
      <c r="V2760" s="5">
        <v>69454</v>
      </c>
      <c r="W2760" s="5">
        <v>2</v>
      </c>
      <c r="X2760" s="5">
        <v>261513</v>
      </c>
      <c r="Y2760" s="5">
        <v>1566</v>
      </c>
    </row>
    <row r="2761" spans="1:25" x14ac:dyDescent="0.3">
      <c r="A2761" s="1">
        <v>4057754</v>
      </c>
      <c r="B2761" s="1" t="s">
        <v>5</v>
      </c>
      <c r="C2761" s="2"/>
      <c r="D2761" s="4" t="s">
        <v>119</v>
      </c>
      <c r="E2761" s="4">
        <v>4057754</v>
      </c>
      <c r="F2761" s="5">
        <v>61745</v>
      </c>
      <c r="G2761" s="5">
        <v>544438</v>
      </c>
      <c r="H2761" s="5">
        <v>556234</v>
      </c>
      <c r="I2761" s="5">
        <v>188375</v>
      </c>
      <c r="J2761" s="5">
        <v>38771</v>
      </c>
      <c r="K2761" s="5">
        <v>0</v>
      </c>
      <c r="L2761" s="5">
        <v>1389563</v>
      </c>
      <c r="M2761" s="5">
        <v>1939568</v>
      </c>
      <c r="N2761" s="5">
        <v>207106</v>
      </c>
      <c r="O2761" s="5">
        <v>257534</v>
      </c>
      <c r="P2761" s="5">
        <v>15314</v>
      </c>
      <c r="Q2761" s="5">
        <v>8537</v>
      </c>
      <c r="R2761" s="5">
        <v>0</v>
      </c>
      <c r="S2761" s="5">
        <v>49136</v>
      </c>
      <c r="T2761" s="5">
        <v>68641</v>
      </c>
      <c r="U2761" s="5">
        <v>58047</v>
      </c>
      <c r="V2761" s="5">
        <v>124080</v>
      </c>
      <c r="W2761" s="5">
        <v>9</v>
      </c>
      <c r="X2761" s="5">
        <v>255785</v>
      </c>
      <c r="Y2761" s="5">
        <v>1430</v>
      </c>
    </row>
    <row r="2762" spans="1:25" x14ac:dyDescent="0.3">
      <c r="A2762" s="1">
        <v>4057754</v>
      </c>
      <c r="B2762" s="1" t="s">
        <v>6</v>
      </c>
      <c r="C2762" s="2"/>
      <c r="D2762" s="4" t="s">
        <v>119</v>
      </c>
      <c r="E2762" s="4">
        <v>4057754</v>
      </c>
      <c r="F2762" s="5">
        <v>68116</v>
      </c>
      <c r="G2762" s="5">
        <v>876619</v>
      </c>
      <c r="H2762" s="5">
        <v>160201</v>
      </c>
      <c r="I2762" s="5">
        <v>171686</v>
      </c>
      <c r="J2762" s="5">
        <v>41648</v>
      </c>
      <c r="K2762" s="5">
        <v>0</v>
      </c>
      <c r="L2762" s="5">
        <v>1318270</v>
      </c>
      <c r="M2762" s="5">
        <v>1894416</v>
      </c>
      <c r="N2762" s="5">
        <v>196531</v>
      </c>
      <c r="O2762" s="5">
        <v>228485</v>
      </c>
      <c r="P2762" s="5">
        <v>15855</v>
      </c>
      <c r="Q2762" s="5">
        <v>10856</v>
      </c>
      <c r="R2762" s="5">
        <v>0</v>
      </c>
      <c r="S2762" s="5">
        <v>51982</v>
      </c>
      <c r="T2762" s="5">
        <v>69125</v>
      </c>
      <c r="U2762" s="5">
        <v>55250</v>
      </c>
      <c r="V2762" s="5">
        <v>84666</v>
      </c>
      <c r="W2762" s="5">
        <v>18</v>
      </c>
      <c r="X2762" s="5">
        <v>254018</v>
      </c>
      <c r="Y2762" s="5">
        <v>694</v>
      </c>
    </row>
    <row r="2763" spans="1:25" x14ac:dyDescent="0.3">
      <c r="A2763" s="1">
        <v>4057754</v>
      </c>
      <c r="B2763" s="1" t="s">
        <v>7</v>
      </c>
      <c r="C2763" s="2"/>
      <c r="D2763" s="4" t="s">
        <v>119</v>
      </c>
      <c r="E2763" s="4">
        <v>4057754</v>
      </c>
      <c r="F2763" s="5">
        <v>60207</v>
      </c>
      <c r="G2763" s="5">
        <v>124950</v>
      </c>
      <c r="H2763" s="5">
        <v>139117</v>
      </c>
      <c r="I2763" s="5">
        <v>125565</v>
      </c>
      <c r="J2763" s="5">
        <v>36718</v>
      </c>
      <c r="K2763" s="5">
        <v>0</v>
      </c>
      <c r="L2763" s="5">
        <v>486557</v>
      </c>
      <c r="M2763" s="5">
        <v>1785459</v>
      </c>
      <c r="N2763" s="5">
        <v>176599</v>
      </c>
      <c r="O2763" s="5">
        <v>199255</v>
      </c>
      <c r="P2763" s="5">
        <v>14598</v>
      </c>
      <c r="Q2763" s="5">
        <v>10563</v>
      </c>
      <c r="R2763" s="5">
        <v>0</v>
      </c>
      <c r="S2763" s="5">
        <v>51386</v>
      </c>
      <c r="T2763" s="5">
        <v>59748</v>
      </c>
      <c r="U2763" s="5">
        <v>53695</v>
      </c>
      <c r="V2763" s="5">
        <v>104461</v>
      </c>
      <c r="W2763" s="5">
        <v>68</v>
      </c>
      <c r="X2763" s="5">
        <v>235982</v>
      </c>
      <c r="Y2763" s="5">
        <v>321</v>
      </c>
    </row>
    <row r="2764" spans="1:25" x14ac:dyDescent="0.3">
      <c r="A2764" s="1">
        <v>4057754</v>
      </c>
      <c r="B2764" s="1" t="s">
        <v>8</v>
      </c>
      <c r="C2764" s="2"/>
      <c r="D2764" s="4" t="s">
        <v>119</v>
      </c>
      <c r="E2764" s="4">
        <v>4057754</v>
      </c>
      <c r="F2764" s="5">
        <v>34456</v>
      </c>
      <c r="G2764" s="5">
        <v>1046365</v>
      </c>
      <c r="H2764" s="5">
        <v>189134</v>
      </c>
      <c r="I2764" s="5">
        <v>160661</v>
      </c>
      <c r="J2764" s="5">
        <v>27254</v>
      </c>
      <c r="K2764" s="5">
        <v>0</v>
      </c>
      <c r="L2764" s="5">
        <v>1457871</v>
      </c>
      <c r="M2764" s="5">
        <v>1781274</v>
      </c>
      <c r="N2764" s="5">
        <v>179144</v>
      </c>
      <c r="O2764" s="5">
        <v>181257</v>
      </c>
      <c r="P2764" s="5">
        <v>13822</v>
      </c>
      <c r="Q2764" s="5">
        <v>11383</v>
      </c>
      <c r="R2764" s="5">
        <v>0</v>
      </c>
      <c r="S2764" s="5">
        <v>52263</v>
      </c>
      <c r="T2764" s="5">
        <v>60724</v>
      </c>
      <c r="U2764" s="5">
        <v>59248</v>
      </c>
      <c r="V2764" s="5">
        <v>116322</v>
      </c>
      <c r="W2764" s="5">
        <v>55</v>
      </c>
      <c r="X2764" s="5">
        <v>203221</v>
      </c>
      <c r="Y2764" s="5">
        <v>705</v>
      </c>
    </row>
    <row r="2765" spans="1:25" x14ac:dyDescent="0.3">
      <c r="A2765" s="1">
        <v>4057754</v>
      </c>
      <c r="B2765" s="1" t="s">
        <v>9</v>
      </c>
      <c r="C2765" s="2"/>
      <c r="D2765" s="4" t="s">
        <v>119</v>
      </c>
      <c r="E2765" s="4">
        <v>4057754</v>
      </c>
      <c r="F2765" s="5">
        <v>30676</v>
      </c>
      <c r="G2765" s="5">
        <v>660645</v>
      </c>
      <c r="H2765" s="5">
        <v>117539</v>
      </c>
      <c r="I2765" s="5">
        <v>119994</v>
      </c>
      <c r="J2765" s="5">
        <v>51566</v>
      </c>
      <c r="K2765" s="5">
        <v>0</v>
      </c>
      <c r="L2765" s="5">
        <v>980421</v>
      </c>
      <c r="M2765" s="5">
        <v>1868251</v>
      </c>
      <c r="N2765" s="5">
        <v>169390</v>
      </c>
      <c r="O2765" s="5">
        <v>159820</v>
      </c>
      <c r="P2765" s="5">
        <v>14531</v>
      </c>
      <c r="Q2765" s="5">
        <v>12173</v>
      </c>
      <c r="R2765" s="5">
        <v>0</v>
      </c>
      <c r="S2765" s="5">
        <v>51215</v>
      </c>
      <c r="T2765" s="5">
        <v>58681</v>
      </c>
      <c r="U2765" s="5">
        <v>58722</v>
      </c>
      <c r="V2765" s="5">
        <v>80375</v>
      </c>
      <c r="W2765" s="5">
        <v>93</v>
      </c>
      <c r="X2765" s="5">
        <v>212334</v>
      </c>
      <c r="Y2765" s="5">
        <v>481</v>
      </c>
    </row>
    <row r="2766" spans="1:25" x14ac:dyDescent="0.3">
      <c r="A2766" s="1">
        <v>4057754</v>
      </c>
      <c r="B2766" s="1" t="s">
        <v>10</v>
      </c>
      <c r="C2766" s="2"/>
      <c r="D2766" s="4" t="s">
        <v>119</v>
      </c>
      <c r="E2766" s="4">
        <v>4057754</v>
      </c>
      <c r="F2766" s="5">
        <v>2178</v>
      </c>
      <c r="G2766" s="5">
        <v>86132</v>
      </c>
      <c r="H2766" s="5">
        <v>124512</v>
      </c>
      <c r="I2766" s="5">
        <v>115668</v>
      </c>
      <c r="J2766" s="5">
        <v>28121</v>
      </c>
      <c r="K2766" s="5">
        <v>0</v>
      </c>
      <c r="L2766" s="5">
        <v>356611</v>
      </c>
      <c r="M2766" s="5">
        <v>1667110</v>
      </c>
      <c r="N2766" s="5">
        <v>150858</v>
      </c>
      <c r="O2766" s="5">
        <v>151421</v>
      </c>
      <c r="P2766" s="5">
        <v>12489</v>
      </c>
      <c r="Q2766" s="5">
        <v>12335</v>
      </c>
      <c r="R2766" s="5">
        <v>0</v>
      </c>
      <c r="S2766" s="5">
        <v>48727</v>
      </c>
      <c r="T2766" s="5">
        <v>53803</v>
      </c>
      <c r="U2766" s="5">
        <v>60986</v>
      </c>
      <c r="V2766" s="5">
        <v>61586</v>
      </c>
      <c r="W2766" s="5">
        <v>164</v>
      </c>
      <c r="X2766" s="5">
        <v>198081</v>
      </c>
      <c r="Y2766" s="5">
        <v>444</v>
      </c>
    </row>
    <row r="2767" spans="1:25" x14ac:dyDescent="0.3">
      <c r="A2767" s="1">
        <v>4057754</v>
      </c>
      <c r="B2767" s="1" t="s">
        <v>11</v>
      </c>
      <c r="C2767" s="2"/>
      <c r="D2767" s="4" t="s">
        <v>119</v>
      </c>
      <c r="E2767" s="4">
        <v>4057754</v>
      </c>
      <c r="F2767" s="5">
        <v>4050</v>
      </c>
      <c r="G2767" s="5">
        <v>440039</v>
      </c>
      <c r="H2767" s="5">
        <v>164738</v>
      </c>
      <c r="I2767" s="5">
        <v>122366</v>
      </c>
      <c r="J2767" s="5">
        <v>23800</v>
      </c>
      <c r="K2767" s="5">
        <v>0</v>
      </c>
      <c r="L2767" s="5">
        <v>754994</v>
      </c>
      <c r="M2767" s="5">
        <v>1927616</v>
      </c>
      <c r="N2767" s="5">
        <v>128411</v>
      </c>
      <c r="O2767" s="5">
        <v>136049</v>
      </c>
      <c r="P2767" s="5">
        <v>11029</v>
      </c>
      <c r="Q2767" s="5">
        <v>10005</v>
      </c>
      <c r="R2767" s="5">
        <v>0</v>
      </c>
      <c r="S2767" s="5">
        <v>49287</v>
      </c>
      <c r="T2767" s="5">
        <v>53649</v>
      </c>
      <c r="U2767" s="5">
        <v>64638</v>
      </c>
      <c r="V2767" s="5">
        <v>60978</v>
      </c>
      <c r="W2767" s="5">
        <v>152</v>
      </c>
      <c r="X2767" s="5">
        <v>181064</v>
      </c>
      <c r="Y2767" s="5">
        <v>477</v>
      </c>
    </row>
    <row r="2768" spans="1:25" x14ac:dyDescent="0.3">
      <c r="A2768" s="1">
        <v>4057754</v>
      </c>
      <c r="B2768" s="1" t="s">
        <v>12</v>
      </c>
      <c r="C2768" s="2"/>
      <c r="D2768" s="4" t="s">
        <v>119</v>
      </c>
      <c r="E2768" s="4">
        <v>4057754</v>
      </c>
      <c r="F2768" s="5">
        <v>25606</v>
      </c>
      <c r="G2768" s="5">
        <v>463938</v>
      </c>
      <c r="H2768" s="5">
        <v>224740</v>
      </c>
      <c r="I2768" s="5">
        <v>119647</v>
      </c>
      <c r="J2768" s="5">
        <v>22420</v>
      </c>
      <c r="K2768" s="5">
        <v>0</v>
      </c>
      <c r="L2768" s="5">
        <v>856351</v>
      </c>
      <c r="M2768" s="5">
        <v>1904360</v>
      </c>
      <c r="N2768" s="5">
        <v>144317</v>
      </c>
      <c r="O2768" s="5">
        <v>123242</v>
      </c>
      <c r="P2768" s="5">
        <v>10660</v>
      </c>
      <c r="Q2768" s="5">
        <v>9713</v>
      </c>
      <c r="R2768" s="5">
        <v>0</v>
      </c>
      <c r="S2768" s="5">
        <v>48528</v>
      </c>
      <c r="T2768" s="5">
        <v>51975</v>
      </c>
      <c r="U2768" s="5">
        <v>62638</v>
      </c>
      <c r="V2768" s="5">
        <v>69342</v>
      </c>
      <c r="W2768" s="5">
        <v>159</v>
      </c>
      <c r="X2768" s="5">
        <v>161678</v>
      </c>
      <c r="Y2768" s="5">
        <v>119</v>
      </c>
    </row>
    <row r="2769" spans="1:25" x14ac:dyDescent="0.3">
      <c r="A2769" s="1">
        <v>4057754</v>
      </c>
      <c r="B2769" s="1" t="s">
        <v>13</v>
      </c>
      <c r="C2769" s="2"/>
      <c r="D2769" s="4" t="s">
        <v>119</v>
      </c>
      <c r="E2769" s="4">
        <v>4057754</v>
      </c>
      <c r="F2769" s="5">
        <v>1479</v>
      </c>
      <c r="G2769" s="5">
        <v>98599</v>
      </c>
      <c r="H2769" s="5">
        <v>96066</v>
      </c>
      <c r="I2769" s="5">
        <v>126330</v>
      </c>
      <c r="J2769" s="5">
        <v>13567</v>
      </c>
      <c r="K2769" s="5">
        <v>0</v>
      </c>
      <c r="L2769" s="5">
        <v>336041</v>
      </c>
      <c r="M2769" s="5">
        <v>1737795</v>
      </c>
      <c r="N2769" s="5">
        <v>138916</v>
      </c>
      <c r="O2769" s="5">
        <v>101953</v>
      </c>
      <c r="P2769" s="5">
        <v>9326</v>
      </c>
      <c r="Q2769" s="5">
        <v>7134</v>
      </c>
      <c r="R2769" s="5">
        <v>0</v>
      </c>
      <c r="S2769" s="5">
        <v>51414</v>
      </c>
      <c r="T2769" s="5">
        <v>47890</v>
      </c>
      <c r="U2769" s="5">
        <v>61955</v>
      </c>
      <c r="V2769" s="5">
        <v>58656</v>
      </c>
      <c r="W2769" s="5">
        <v>475</v>
      </c>
      <c r="X2769" s="5">
        <v>167932</v>
      </c>
      <c r="Y2769" s="5">
        <v>117</v>
      </c>
    </row>
    <row r="2770" spans="1:25" x14ac:dyDescent="0.3">
      <c r="A2770" s="1">
        <v>4057754</v>
      </c>
      <c r="B2770" s="1" t="s">
        <v>14</v>
      </c>
      <c r="C2770" s="2"/>
      <c r="D2770" s="4" t="s">
        <v>119</v>
      </c>
      <c r="E2770" s="4">
        <v>4057754</v>
      </c>
      <c r="F2770" s="5">
        <v>7602</v>
      </c>
      <c r="G2770" s="5">
        <v>206710</v>
      </c>
      <c r="H2770" s="5">
        <v>95695</v>
      </c>
      <c r="I2770" s="5">
        <v>106170</v>
      </c>
      <c r="J2770" s="5">
        <v>13852</v>
      </c>
      <c r="K2770" s="5" t="s">
        <v>33</v>
      </c>
      <c r="L2770" s="5">
        <v>430028</v>
      </c>
      <c r="M2770" s="5">
        <v>1660791</v>
      </c>
      <c r="N2770" s="5">
        <v>124849</v>
      </c>
      <c r="O2770" s="5">
        <v>94793</v>
      </c>
      <c r="P2770" s="5">
        <v>6741</v>
      </c>
      <c r="Q2770" s="5" t="s">
        <v>33</v>
      </c>
      <c r="R2770" s="5" t="s">
        <v>33</v>
      </c>
      <c r="S2770" s="5">
        <v>52194</v>
      </c>
      <c r="T2770" s="5">
        <v>38969</v>
      </c>
      <c r="U2770" s="5">
        <v>60018</v>
      </c>
      <c r="V2770" s="5">
        <v>56084</v>
      </c>
      <c r="W2770" s="5">
        <v>288</v>
      </c>
      <c r="X2770" s="5">
        <v>160702</v>
      </c>
      <c r="Y2770" s="5">
        <v>224</v>
      </c>
    </row>
    <row r="2771" spans="1:25" x14ac:dyDescent="0.3">
      <c r="A2771" s="1">
        <v>4057754</v>
      </c>
      <c r="B2771" s="1" t="s">
        <v>15</v>
      </c>
      <c r="C2771" s="2"/>
      <c r="D2771" s="4" t="s">
        <v>119</v>
      </c>
      <c r="E2771" s="4">
        <v>4057754</v>
      </c>
      <c r="F2771" s="5">
        <v>9404</v>
      </c>
      <c r="G2771" s="5">
        <v>157640</v>
      </c>
      <c r="H2771" s="5">
        <v>60661</v>
      </c>
      <c r="I2771" s="5">
        <v>131002</v>
      </c>
      <c r="J2771" s="5">
        <v>15996</v>
      </c>
      <c r="K2771" s="5" t="s">
        <v>33</v>
      </c>
      <c r="L2771" s="5">
        <v>374702</v>
      </c>
      <c r="M2771" s="5">
        <v>1298427</v>
      </c>
      <c r="N2771" s="5">
        <v>99840</v>
      </c>
      <c r="O2771" s="5">
        <v>98729</v>
      </c>
      <c r="P2771" s="5">
        <v>7045</v>
      </c>
      <c r="Q2771" s="5" t="s">
        <v>33</v>
      </c>
      <c r="R2771" s="5" t="s">
        <v>33</v>
      </c>
      <c r="S2771" s="5">
        <v>50302</v>
      </c>
      <c r="T2771" s="5">
        <v>41487</v>
      </c>
      <c r="U2771" s="5">
        <v>53322</v>
      </c>
      <c r="V2771" s="5">
        <v>51878</v>
      </c>
      <c r="W2771" s="5">
        <v>1176</v>
      </c>
      <c r="X2771" s="5">
        <v>151754</v>
      </c>
      <c r="Y2771" s="5">
        <v>103</v>
      </c>
    </row>
    <row r="2772" spans="1:25" x14ac:dyDescent="0.3">
      <c r="A2772" s="1">
        <v>4057754</v>
      </c>
      <c r="B2772" s="1" t="s">
        <v>16</v>
      </c>
      <c r="C2772" s="2"/>
      <c r="D2772" s="4" t="s">
        <v>119</v>
      </c>
      <c r="E2772" s="4">
        <v>4057754</v>
      </c>
      <c r="F2772" s="5">
        <v>489</v>
      </c>
      <c r="G2772" s="5">
        <v>276535</v>
      </c>
      <c r="H2772" s="5">
        <v>48116</v>
      </c>
      <c r="I2772" s="5">
        <v>122432</v>
      </c>
      <c r="J2772" s="5">
        <v>6456</v>
      </c>
      <c r="K2772" s="5" t="s">
        <v>33</v>
      </c>
      <c r="L2772" s="5">
        <v>454028</v>
      </c>
      <c r="M2772" s="5">
        <v>1170533</v>
      </c>
      <c r="N2772" s="5">
        <v>104976</v>
      </c>
      <c r="O2772" s="5">
        <v>93495</v>
      </c>
      <c r="P2772" s="5">
        <v>6568</v>
      </c>
      <c r="Q2772" s="5" t="s">
        <v>33</v>
      </c>
      <c r="R2772" s="5" t="s">
        <v>33</v>
      </c>
      <c r="S2772" s="5">
        <v>46097</v>
      </c>
      <c r="T2772" s="5">
        <v>45083</v>
      </c>
      <c r="U2772" s="5">
        <v>53792</v>
      </c>
      <c r="V2772" s="5">
        <v>54622</v>
      </c>
      <c r="W2772" s="5">
        <v>1366</v>
      </c>
      <c r="X2772" s="5">
        <v>160364</v>
      </c>
      <c r="Y2772" s="5">
        <v>693</v>
      </c>
    </row>
    <row r="2773" spans="1:25" x14ac:dyDescent="0.3">
      <c r="A2773" s="1">
        <v>4057754</v>
      </c>
      <c r="B2773" s="1" t="s">
        <v>17</v>
      </c>
      <c r="C2773" s="2"/>
      <c r="D2773" s="4" t="s">
        <v>119</v>
      </c>
      <c r="E2773" s="4">
        <v>4057754</v>
      </c>
      <c r="F2773" s="5">
        <v>4169</v>
      </c>
      <c r="G2773" s="5">
        <v>176156</v>
      </c>
      <c r="H2773" s="5">
        <v>26696</v>
      </c>
      <c r="I2773" s="5">
        <v>100445</v>
      </c>
      <c r="J2773" s="5">
        <v>8527</v>
      </c>
      <c r="K2773" s="5" t="s">
        <v>33</v>
      </c>
      <c r="L2773" s="5">
        <v>315994</v>
      </c>
      <c r="M2773" s="5">
        <v>1031386</v>
      </c>
      <c r="N2773" s="5">
        <v>92174</v>
      </c>
      <c r="O2773" s="5">
        <v>84274</v>
      </c>
      <c r="P2773" s="5">
        <v>6843</v>
      </c>
      <c r="Q2773" s="5" t="s">
        <v>33</v>
      </c>
      <c r="R2773" s="5" t="s">
        <v>33</v>
      </c>
      <c r="S2773" s="5">
        <v>39340</v>
      </c>
      <c r="T2773" s="5">
        <v>41784</v>
      </c>
      <c r="U2773" s="5">
        <v>46413</v>
      </c>
      <c r="V2773" s="5">
        <v>60253</v>
      </c>
      <c r="W2773" s="5">
        <v>1406</v>
      </c>
      <c r="X2773" s="5">
        <v>139179</v>
      </c>
      <c r="Y2773" s="5">
        <v>249</v>
      </c>
    </row>
    <row r="2774" spans="1:25" x14ac:dyDescent="0.3">
      <c r="A2774" s="1">
        <v>4057754</v>
      </c>
      <c r="B2774" s="1" t="s">
        <v>18</v>
      </c>
      <c r="C2774" s="2"/>
      <c r="D2774" s="4" t="s">
        <v>119</v>
      </c>
      <c r="E2774" s="4">
        <v>4057754</v>
      </c>
      <c r="F2774" s="5">
        <v>0</v>
      </c>
      <c r="G2774" s="5">
        <v>67298</v>
      </c>
      <c r="H2774" s="5">
        <v>30297</v>
      </c>
      <c r="I2774" s="5">
        <v>120829</v>
      </c>
      <c r="J2774" s="5">
        <v>7590</v>
      </c>
      <c r="K2774" s="5" t="s">
        <v>33</v>
      </c>
      <c r="L2774" s="5">
        <v>226014</v>
      </c>
      <c r="M2774" s="5">
        <v>1196667</v>
      </c>
      <c r="N2774" s="5">
        <v>99270</v>
      </c>
      <c r="O2774" s="5">
        <v>74783</v>
      </c>
      <c r="P2774" s="5">
        <v>7109</v>
      </c>
      <c r="Q2774" s="5" t="s">
        <v>33</v>
      </c>
      <c r="R2774" s="5" t="s">
        <v>33</v>
      </c>
      <c r="S2774" s="5">
        <v>51685</v>
      </c>
      <c r="T2774" s="5">
        <v>44034</v>
      </c>
      <c r="U2774" s="5">
        <v>41536</v>
      </c>
      <c r="V2774" s="5">
        <v>35067</v>
      </c>
      <c r="W2774" s="5">
        <v>2823</v>
      </c>
      <c r="X2774" s="5">
        <v>156560</v>
      </c>
      <c r="Y2774" s="5">
        <v>0</v>
      </c>
    </row>
    <row r="2775" spans="1:25" x14ac:dyDescent="0.3">
      <c r="A2775" s="1">
        <v>4057754</v>
      </c>
      <c r="B2775" s="1" t="s">
        <v>19</v>
      </c>
      <c r="C2775" s="2"/>
      <c r="D2775" s="4" t="s">
        <v>119</v>
      </c>
      <c r="E2775" s="4">
        <v>4057754</v>
      </c>
      <c r="F2775" s="5">
        <v>24</v>
      </c>
      <c r="G2775" s="5">
        <v>71088</v>
      </c>
      <c r="H2775" s="5">
        <v>17187</v>
      </c>
      <c r="I2775" s="5">
        <v>122587</v>
      </c>
      <c r="J2775" s="5">
        <v>12240</v>
      </c>
      <c r="K2775" s="5" t="s">
        <v>33</v>
      </c>
      <c r="L2775" s="5">
        <v>223125</v>
      </c>
      <c r="M2775" s="5">
        <v>1042255</v>
      </c>
      <c r="N2775" s="5">
        <v>99728</v>
      </c>
      <c r="O2775" s="5">
        <v>61532</v>
      </c>
      <c r="P2775" s="5">
        <v>10789</v>
      </c>
      <c r="Q2775" s="5" t="s">
        <v>33</v>
      </c>
      <c r="R2775" s="5" t="s">
        <v>33</v>
      </c>
      <c r="S2775" s="5">
        <v>57512</v>
      </c>
      <c r="T2775" s="5">
        <v>43077</v>
      </c>
      <c r="U2775" s="5">
        <v>47694</v>
      </c>
      <c r="V2775" s="5">
        <v>49190</v>
      </c>
      <c r="W2775" s="5">
        <v>5287</v>
      </c>
      <c r="X2775" s="5">
        <v>130411</v>
      </c>
      <c r="Y2775" s="5">
        <v>87</v>
      </c>
    </row>
    <row r="2776" spans="1:25" x14ac:dyDescent="0.3">
      <c r="A2776" s="1">
        <v>4057754</v>
      </c>
      <c r="B2776" s="1" t="s">
        <v>20</v>
      </c>
      <c r="C2776" s="2"/>
      <c r="D2776" s="4" t="s">
        <v>119</v>
      </c>
      <c r="E2776" s="4">
        <v>4057754</v>
      </c>
      <c r="F2776" s="5">
        <v>2565</v>
      </c>
      <c r="G2776" s="5">
        <v>83559</v>
      </c>
      <c r="H2776" s="5">
        <v>45353</v>
      </c>
      <c r="I2776" s="5">
        <v>122741</v>
      </c>
      <c r="J2776" s="5">
        <v>9262</v>
      </c>
      <c r="K2776" s="5" t="s">
        <v>33</v>
      </c>
      <c r="L2776" s="5">
        <v>263481</v>
      </c>
      <c r="M2776" s="5">
        <v>976837</v>
      </c>
      <c r="N2776" s="5">
        <v>90293</v>
      </c>
      <c r="O2776" s="5">
        <v>52275</v>
      </c>
      <c r="P2776" s="5">
        <v>8380</v>
      </c>
      <c r="Q2776" s="5" t="s">
        <v>33</v>
      </c>
      <c r="R2776" s="5" t="s">
        <v>33</v>
      </c>
      <c r="S2776" s="5">
        <v>52349</v>
      </c>
      <c r="T2776" s="5">
        <v>47743</v>
      </c>
      <c r="U2776" s="5">
        <v>49896</v>
      </c>
      <c r="V2776" s="5">
        <v>63796</v>
      </c>
      <c r="W2776" s="5">
        <v>7069</v>
      </c>
      <c r="X2776" s="5">
        <v>98979</v>
      </c>
      <c r="Y2776" s="5">
        <v>107</v>
      </c>
    </row>
    <row r="2777" spans="1:25" x14ac:dyDescent="0.3">
      <c r="A2777" s="1">
        <v>4057754</v>
      </c>
      <c r="B2777" s="1" t="s">
        <v>21</v>
      </c>
      <c r="C2777" s="2"/>
      <c r="D2777" s="4" t="s">
        <v>119</v>
      </c>
      <c r="E2777" s="4">
        <v>4057754</v>
      </c>
      <c r="F2777" s="5">
        <v>0</v>
      </c>
      <c r="G2777" s="5">
        <v>54034</v>
      </c>
      <c r="H2777" s="5">
        <v>36797</v>
      </c>
      <c r="I2777" s="5">
        <v>115365</v>
      </c>
      <c r="J2777" s="5">
        <v>8841</v>
      </c>
      <c r="K2777" s="5" t="s">
        <v>33</v>
      </c>
      <c r="L2777" s="5">
        <v>215037</v>
      </c>
      <c r="M2777" s="5">
        <v>880385</v>
      </c>
      <c r="N2777" s="5">
        <v>92123</v>
      </c>
      <c r="O2777" s="5">
        <v>64081</v>
      </c>
      <c r="P2777" s="5">
        <v>10257</v>
      </c>
      <c r="Q2777" s="5" t="s">
        <v>33</v>
      </c>
      <c r="R2777" s="5" t="s">
        <v>33</v>
      </c>
      <c r="S2777" s="5">
        <v>50380</v>
      </c>
      <c r="T2777" s="5">
        <v>47132</v>
      </c>
      <c r="U2777" s="5">
        <v>48080</v>
      </c>
      <c r="V2777" s="5">
        <v>72261</v>
      </c>
      <c r="W2777" s="5">
        <v>6759</v>
      </c>
      <c r="X2777" s="5">
        <v>119224</v>
      </c>
      <c r="Y2777" s="5">
        <v>63</v>
      </c>
    </row>
    <row r="2778" spans="1:25" x14ac:dyDescent="0.3">
      <c r="A2778" s="1">
        <v>4057754</v>
      </c>
      <c r="B2778" s="1" t="s">
        <v>22</v>
      </c>
      <c r="C2778" s="2"/>
      <c r="D2778" s="4" t="s">
        <v>119</v>
      </c>
      <c r="E2778" s="4">
        <v>4057754</v>
      </c>
      <c r="F2778" s="5">
        <v>0</v>
      </c>
      <c r="G2778" s="5">
        <v>60778</v>
      </c>
      <c r="H2778" s="5">
        <v>47420</v>
      </c>
      <c r="I2778" s="5">
        <v>141652</v>
      </c>
      <c r="J2778" s="5">
        <v>17614</v>
      </c>
      <c r="K2778" s="5" t="s">
        <v>33</v>
      </c>
      <c r="L2778" s="5">
        <v>267463</v>
      </c>
      <c r="M2778" s="5">
        <v>776744</v>
      </c>
      <c r="N2778" s="5">
        <v>84693</v>
      </c>
      <c r="O2778" s="5">
        <v>59357</v>
      </c>
      <c r="P2778" s="5">
        <v>9050</v>
      </c>
      <c r="Q2778" s="5" t="s">
        <v>33</v>
      </c>
      <c r="R2778" s="5" t="s">
        <v>33</v>
      </c>
      <c r="S2778" s="5">
        <v>47338</v>
      </c>
      <c r="T2778" s="5">
        <v>42004</v>
      </c>
      <c r="U2778" s="5">
        <v>47089</v>
      </c>
      <c r="V2778" s="5">
        <v>73537</v>
      </c>
      <c r="W2778" s="5">
        <v>2401</v>
      </c>
      <c r="X2778" s="5">
        <v>115713</v>
      </c>
      <c r="Y2778" s="5">
        <v>-84</v>
      </c>
    </row>
    <row r="2779" spans="1:25" x14ac:dyDescent="0.3">
      <c r="A2779" s="1">
        <v>4057754</v>
      </c>
      <c r="B2779" s="1" t="s">
        <v>23</v>
      </c>
      <c r="C2779" s="2"/>
      <c r="D2779" s="4" t="s">
        <v>119</v>
      </c>
      <c r="E2779" s="4">
        <v>4057754</v>
      </c>
      <c r="F2779" s="5">
        <v>600</v>
      </c>
      <c r="G2779" s="5">
        <v>71329</v>
      </c>
      <c r="H2779" s="5">
        <v>38308</v>
      </c>
      <c r="I2779" s="5">
        <v>110554</v>
      </c>
      <c r="J2779" s="5">
        <v>10473</v>
      </c>
      <c r="K2779" s="5" t="s">
        <v>33</v>
      </c>
      <c r="L2779" s="5">
        <v>231265</v>
      </c>
      <c r="M2779" s="5">
        <v>725837</v>
      </c>
      <c r="N2779" s="5">
        <v>75614</v>
      </c>
      <c r="O2779" s="5">
        <v>40598</v>
      </c>
      <c r="P2779" s="5">
        <v>9237</v>
      </c>
      <c r="Q2779" s="5" t="s">
        <v>33</v>
      </c>
      <c r="R2779" s="5" t="s">
        <v>33</v>
      </c>
      <c r="S2779" s="5">
        <v>37140</v>
      </c>
      <c r="T2779" s="5">
        <v>40810</v>
      </c>
      <c r="U2779" s="5">
        <v>43796</v>
      </c>
      <c r="V2779" s="5">
        <v>69504</v>
      </c>
      <c r="W2779" s="5">
        <v>1507</v>
      </c>
      <c r="X2779" s="5">
        <v>120812</v>
      </c>
      <c r="Y2779" s="5">
        <v>55</v>
      </c>
    </row>
    <row r="2780" spans="1:25" x14ac:dyDescent="0.3">
      <c r="A2780" s="1">
        <v>4057754</v>
      </c>
      <c r="B2780" s="1" t="s">
        <v>24</v>
      </c>
      <c r="C2780" s="2"/>
      <c r="D2780" s="4" t="s">
        <v>119</v>
      </c>
      <c r="E2780" s="4">
        <v>4057754</v>
      </c>
      <c r="F2780" s="5">
        <v>12</v>
      </c>
      <c r="G2780" s="5">
        <v>34260</v>
      </c>
      <c r="H2780" s="5">
        <v>32763</v>
      </c>
      <c r="I2780" s="5">
        <v>106645</v>
      </c>
      <c r="J2780" s="5">
        <v>8564</v>
      </c>
      <c r="K2780" s="5" t="s">
        <v>33</v>
      </c>
      <c r="L2780" s="5">
        <v>182244</v>
      </c>
      <c r="M2780" s="5">
        <v>760082</v>
      </c>
      <c r="N2780" s="5">
        <v>73540</v>
      </c>
      <c r="O2780" s="5">
        <v>37573</v>
      </c>
      <c r="P2780" s="5">
        <v>11032</v>
      </c>
      <c r="Q2780" s="5" t="s">
        <v>33</v>
      </c>
      <c r="R2780" s="5" t="s">
        <v>33</v>
      </c>
      <c r="S2780" s="5">
        <v>37451</v>
      </c>
      <c r="T2780" s="5">
        <v>42308</v>
      </c>
      <c r="U2780" s="5">
        <v>35442</v>
      </c>
      <c r="V2780" s="5">
        <v>54819</v>
      </c>
      <c r="W2780" s="5">
        <v>1211</v>
      </c>
      <c r="X2780" s="5">
        <v>156860</v>
      </c>
      <c r="Y2780" s="5">
        <v>141</v>
      </c>
    </row>
    <row r="2781" spans="1:25" x14ac:dyDescent="0.3">
      <c r="A2781" s="1">
        <v>4057754</v>
      </c>
      <c r="B2781" s="1" t="s">
        <v>25</v>
      </c>
      <c r="C2781" s="2"/>
      <c r="D2781" s="4" t="s">
        <v>119</v>
      </c>
      <c r="E2781" s="4">
        <v>4057754</v>
      </c>
      <c r="F2781" s="5">
        <v>1916</v>
      </c>
      <c r="G2781" s="5">
        <v>118241</v>
      </c>
      <c r="H2781" s="5">
        <v>46320</v>
      </c>
      <c r="I2781" s="5">
        <v>86330</v>
      </c>
      <c r="J2781" s="5">
        <v>8875</v>
      </c>
      <c r="K2781" s="5" t="s">
        <v>33</v>
      </c>
      <c r="L2781" s="5">
        <v>261681</v>
      </c>
      <c r="M2781" s="5">
        <v>758376</v>
      </c>
      <c r="N2781" s="5">
        <v>85561</v>
      </c>
      <c r="O2781" s="5">
        <v>36928</v>
      </c>
      <c r="P2781" s="5">
        <v>11774</v>
      </c>
      <c r="Q2781" s="5" t="s">
        <v>33</v>
      </c>
      <c r="R2781" s="5" t="s">
        <v>33</v>
      </c>
      <c r="S2781" s="5">
        <v>36256</v>
      </c>
      <c r="T2781" s="5">
        <v>39316</v>
      </c>
      <c r="U2781" s="5">
        <v>34477</v>
      </c>
      <c r="V2781" s="5">
        <v>32588</v>
      </c>
      <c r="W2781" s="5">
        <v>1531</v>
      </c>
      <c r="X2781" s="5">
        <v>160720</v>
      </c>
      <c r="Y2781" s="5">
        <v>176</v>
      </c>
    </row>
    <row r="2782" spans="1:25" x14ac:dyDescent="0.3">
      <c r="A2782" s="1">
        <v>4057754</v>
      </c>
      <c r="B2782" s="1" t="s">
        <v>26</v>
      </c>
      <c r="C2782" s="2"/>
      <c r="D2782" s="4" t="s">
        <v>119</v>
      </c>
      <c r="E2782" s="4">
        <v>4057754</v>
      </c>
      <c r="F2782" s="5">
        <v>0</v>
      </c>
      <c r="G2782" s="5">
        <v>40194</v>
      </c>
      <c r="H2782" s="5">
        <v>50925</v>
      </c>
      <c r="I2782" s="5">
        <v>88469</v>
      </c>
      <c r="J2782" s="5">
        <v>6410</v>
      </c>
      <c r="K2782" s="5" t="s">
        <v>33</v>
      </c>
      <c r="L2782" s="5">
        <v>185998</v>
      </c>
      <c r="M2782" s="5">
        <v>718768</v>
      </c>
      <c r="N2782" s="5">
        <v>73298</v>
      </c>
      <c r="O2782" s="5">
        <v>37531</v>
      </c>
      <c r="P2782" s="5">
        <v>9196</v>
      </c>
      <c r="Q2782" s="5" t="s">
        <v>33</v>
      </c>
      <c r="R2782" s="5" t="s">
        <v>33</v>
      </c>
      <c r="S2782" s="5">
        <v>34161</v>
      </c>
      <c r="T2782" s="5">
        <v>44483</v>
      </c>
      <c r="U2782" s="5">
        <v>31116</v>
      </c>
      <c r="V2782" s="5">
        <v>31341</v>
      </c>
      <c r="W2782" s="5">
        <v>1148</v>
      </c>
      <c r="X2782" s="5">
        <v>149158</v>
      </c>
      <c r="Y2782" s="5">
        <v>452</v>
      </c>
    </row>
    <row r="2783" spans="1:25" x14ac:dyDescent="0.3">
      <c r="A2783" s="1">
        <v>4057754</v>
      </c>
      <c r="B2783" s="1" t="s">
        <v>27</v>
      </c>
      <c r="C2783" s="2"/>
      <c r="D2783" s="4" t="s">
        <v>119</v>
      </c>
      <c r="E2783" s="4">
        <v>4057754</v>
      </c>
      <c r="F2783" s="5">
        <v>0</v>
      </c>
      <c r="G2783" s="5">
        <v>180770</v>
      </c>
      <c r="H2783" s="5">
        <v>19120</v>
      </c>
      <c r="I2783" s="5">
        <v>102863</v>
      </c>
      <c r="J2783" s="5">
        <v>9316</v>
      </c>
      <c r="K2783" s="5" t="s">
        <v>33</v>
      </c>
      <c r="L2783" s="5">
        <v>312082</v>
      </c>
      <c r="M2783" s="5">
        <v>662172</v>
      </c>
      <c r="N2783" s="5">
        <v>87690</v>
      </c>
      <c r="O2783" s="5">
        <v>35004</v>
      </c>
      <c r="P2783" s="5">
        <v>10552</v>
      </c>
      <c r="Q2783" s="5" t="s">
        <v>33</v>
      </c>
      <c r="R2783" s="5" t="s">
        <v>33</v>
      </c>
      <c r="S2783" s="5">
        <v>35237</v>
      </c>
      <c r="T2783" s="5">
        <v>50839</v>
      </c>
      <c r="U2783" s="5">
        <v>32871</v>
      </c>
      <c r="V2783" s="5">
        <v>13782</v>
      </c>
      <c r="W2783" s="5">
        <v>914</v>
      </c>
      <c r="X2783" s="5">
        <v>165845</v>
      </c>
      <c r="Y2783" s="5">
        <v>675</v>
      </c>
    </row>
    <row r="2784" spans="1:25" x14ac:dyDescent="0.3">
      <c r="A2784" s="1">
        <v>4057754</v>
      </c>
      <c r="B2784" s="1" t="s">
        <v>28</v>
      </c>
      <c r="C2784" s="2"/>
      <c r="D2784" s="4" t="s">
        <v>119</v>
      </c>
      <c r="E2784" s="4">
        <v>4057754</v>
      </c>
      <c r="F2784" s="5">
        <v>0</v>
      </c>
      <c r="G2784" s="5">
        <v>50653</v>
      </c>
      <c r="H2784" s="5">
        <v>10841</v>
      </c>
      <c r="I2784" s="5">
        <v>74193</v>
      </c>
      <c r="J2784" s="5">
        <v>5625</v>
      </c>
      <c r="K2784" s="5" t="s">
        <v>33</v>
      </c>
      <c r="L2784" s="5">
        <v>141312</v>
      </c>
      <c r="M2784" s="5">
        <v>657687</v>
      </c>
      <c r="N2784" s="5">
        <v>86892</v>
      </c>
      <c r="O2784" s="5">
        <v>32832</v>
      </c>
      <c r="P2784" s="5">
        <v>9102</v>
      </c>
      <c r="Q2784" s="5" t="s">
        <v>33</v>
      </c>
      <c r="R2784" s="5" t="s">
        <v>33</v>
      </c>
      <c r="S2784" s="5">
        <v>32855</v>
      </c>
      <c r="T2784" s="5">
        <v>49366</v>
      </c>
      <c r="U2784" s="5">
        <v>32033</v>
      </c>
      <c r="V2784" s="5">
        <v>11222</v>
      </c>
      <c r="W2784" s="5">
        <v>886</v>
      </c>
      <c r="X2784" s="5">
        <v>172594</v>
      </c>
      <c r="Y2784" s="5">
        <v>657</v>
      </c>
    </row>
    <row r="2785" spans="1:25" x14ac:dyDescent="0.3">
      <c r="A2785" s="1">
        <v>4057754</v>
      </c>
      <c r="B2785" s="1" t="s">
        <v>29</v>
      </c>
      <c r="C2785" s="2"/>
      <c r="D2785" s="4" t="s">
        <v>119</v>
      </c>
      <c r="E2785" s="4">
        <v>4057754</v>
      </c>
      <c r="F2785" s="5">
        <v>546</v>
      </c>
      <c r="G2785" s="5">
        <v>55148</v>
      </c>
      <c r="H2785" s="5">
        <v>12423</v>
      </c>
      <c r="I2785" s="5">
        <v>74589</v>
      </c>
      <c r="J2785" s="5">
        <v>7349</v>
      </c>
      <c r="K2785" s="5" t="s">
        <v>33</v>
      </c>
      <c r="L2785" s="5">
        <v>149509</v>
      </c>
      <c r="M2785" s="5">
        <v>620994</v>
      </c>
      <c r="N2785" s="5">
        <v>88041</v>
      </c>
      <c r="O2785" s="5">
        <v>29053</v>
      </c>
      <c r="P2785" s="5">
        <v>10520</v>
      </c>
      <c r="Q2785" s="5" t="s">
        <v>33</v>
      </c>
      <c r="R2785" s="5" t="s">
        <v>33</v>
      </c>
      <c r="S2785" s="5">
        <v>28624</v>
      </c>
      <c r="T2785" s="5">
        <v>42950</v>
      </c>
      <c r="U2785" s="5">
        <v>30245</v>
      </c>
      <c r="V2785" s="5">
        <v>11360</v>
      </c>
      <c r="W2785" s="5">
        <v>707</v>
      </c>
      <c r="X2785" s="5">
        <v>144736</v>
      </c>
      <c r="Y2785" s="5">
        <v>308</v>
      </c>
    </row>
    <row r="2786" spans="1:25" x14ac:dyDescent="0.3">
      <c r="A2786" s="1">
        <v>4057754</v>
      </c>
      <c r="B2786" s="1" t="s">
        <v>30</v>
      </c>
      <c r="C2786" s="2"/>
      <c r="D2786" s="4" t="s">
        <v>119</v>
      </c>
      <c r="E2786" s="4">
        <v>4057754</v>
      </c>
      <c r="F2786" s="5">
        <v>0</v>
      </c>
      <c r="G2786" s="5">
        <v>63858</v>
      </c>
      <c r="H2786" s="5">
        <v>11679</v>
      </c>
      <c r="I2786" s="5">
        <v>79091</v>
      </c>
      <c r="J2786" s="5">
        <v>18739</v>
      </c>
      <c r="K2786" s="5" t="s">
        <v>33</v>
      </c>
      <c r="L2786" s="5">
        <v>173368</v>
      </c>
      <c r="M2786" s="5">
        <v>561372</v>
      </c>
      <c r="N2786" s="5">
        <v>79529</v>
      </c>
      <c r="O2786" s="5">
        <v>27975</v>
      </c>
      <c r="P2786" s="5">
        <v>5913</v>
      </c>
      <c r="Q2786" s="5" t="s">
        <v>33</v>
      </c>
      <c r="R2786" s="5" t="s">
        <v>33</v>
      </c>
      <c r="S2786" s="5">
        <v>28100</v>
      </c>
      <c r="T2786" s="5">
        <v>35624</v>
      </c>
      <c r="U2786" s="5">
        <v>28047</v>
      </c>
      <c r="V2786" s="5">
        <v>8982</v>
      </c>
      <c r="W2786" s="5">
        <v>549</v>
      </c>
      <c r="X2786" s="5">
        <v>142642</v>
      </c>
      <c r="Y2786" s="5">
        <v>385</v>
      </c>
    </row>
    <row r="2787" spans="1:25" x14ac:dyDescent="0.3">
      <c r="A2787" s="1">
        <v>4057754</v>
      </c>
      <c r="B2787" s="1" t="s">
        <v>31</v>
      </c>
      <c r="C2787" s="2"/>
      <c r="D2787" s="4" t="s">
        <v>119</v>
      </c>
      <c r="E2787" s="4">
        <v>4057754</v>
      </c>
      <c r="F2787" s="5">
        <v>0</v>
      </c>
      <c r="G2787" s="5">
        <v>49333</v>
      </c>
      <c r="H2787" s="5">
        <v>9729</v>
      </c>
      <c r="I2787" s="5">
        <v>63292</v>
      </c>
      <c r="J2787" s="5">
        <v>29894</v>
      </c>
      <c r="K2787" s="5" t="s">
        <v>33</v>
      </c>
      <c r="L2787" s="5">
        <v>152263</v>
      </c>
      <c r="M2787" s="5">
        <v>570701</v>
      </c>
      <c r="N2787" s="5">
        <v>97741</v>
      </c>
      <c r="O2787" s="5">
        <v>26121</v>
      </c>
      <c r="P2787" s="5">
        <v>4332</v>
      </c>
      <c r="Q2787" s="5" t="s">
        <v>33</v>
      </c>
      <c r="R2787" s="5" t="s">
        <v>33</v>
      </c>
      <c r="S2787" s="5">
        <v>27174</v>
      </c>
      <c r="T2787" s="5">
        <v>39426</v>
      </c>
      <c r="U2787" s="5">
        <v>25846</v>
      </c>
      <c r="V2787" s="5">
        <v>8795</v>
      </c>
      <c r="W2787" s="5">
        <v>578</v>
      </c>
      <c r="X2787" s="5">
        <v>140742</v>
      </c>
      <c r="Y2787" s="5">
        <v>695</v>
      </c>
    </row>
    <row r="2788" spans="1:25" x14ac:dyDescent="0.3">
      <c r="A2788" s="1">
        <v>4061925</v>
      </c>
      <c r="B2788" s="1" t="s">
        <v>0</v>
      </c>
      <c r="C2788" s="2"/>
      <c r="D2788" s="4" t="s">
        <v>120</v>
      </c>
      <c r="E2788" s="4">
        <v>4061925</v>
      </c>
      <c r="F2788" s="5">
        <v>1096</v>
      </c>
      <c r="G2788" s="5">
        <v>14663</v>
      </c>
      <c r="H2788" s="5">
        <v>61109</v>
      </c>
      <c r="I2788" s="5">
        <v>61768</v>
      </c>
      <c r="J2788" s="5">
        <v>12666</v>
      </c>
      <c r="K2788" s="5">
        <v>0</v>
      </c>
      <c r="L2788" s="5">
        <v>151303</v>
      </c>
      <c r="M2788" s="5">
        <v>419313</v>
      </c>
      <c r="N2788" s="5">
        <v>7889</v>
      </c>
      <c r="O2788" s="5">
        <v>69681</v>
      </c>
      <c r="P2788" s="5">
        <v>3497</v>
      </c>
      <c r="Q2788" s="5">
        <v>0</v>
      </c>
      <c r="R2788" s="5">
        <v>0</v>
      </c>
      <c r="S2788" s="5">
        <v>15223</v>
      </c>
      <c r="T2788" s="5">
        <v>12990</v>
      </c>
      <c r="U2788" s="5">
        <v>10560</v>
      </c>
      <c r="V2788" s="5">
        <v>11876</v>
      </c>
      <c r="W2788" s="5">
        <v>4</v>
      </c>
      <c r="X2788" s="5">
        <v>44184</v>
      </c>
      <c r="Y2788" s="5">
        <v>50</v>
      </c>
    </row>
    <row r="2789" spans="1:25" x14ac:dyDescent="0.3">
      <c r="A2789" s="1">
        <v>4061925</v>
      </c>
      <c r="B2789" s="1" t="s">
        <v>1</v>
      </c>
      <c r="C2789" s="2"/>
      <c r="D2789" s="4" t="s">
        <v>120</v>
      </c>
      <c r="E2789" s="4">
        <v>4061925</v>
      </c>
      <c r="F2789" s="5">
        <v>608</v>
      </c>
      <c r="G2789" s="5">
        <v>12111</v>
      </c>
      <c r="H2789" s="5">
        <v>219629</v>
      </c>
      <c r="I2789" s="5">
        <v>64829</v>
      </c>
      <c r="J2789" s="5">
        <v>20714</v>
      </c>
      <c r="K2789" s="5">
        <v>0</v>
      </c>
      <c r="L2789" s="5">
        <v>317891</v>
      </c>
      <c r="M2789" s="5">
        <v>436936</v>
      </c>
      <c r="N2789" s="5">
        <v>8463</v>
      </c>
      <c r="O2789" s="5">
        <v>70225</v>
      </c>
      <c r="P2789" s="5">
        <v>4018</v>
      </c>
      <c r="Q2789" s="5">
        <v>0</v>
      </c>
      <c r="R2789" s="5">
        <v>0</v>
      </c>
      <c r="S2789" s="5">
        <v>18304</v>
      </c>
      <c r="T2789" s="5">
        <v>11753</v>
      </c>
      <c r="U2789" s="5">
        <v>9637</v>
      </c>
      <c r="V2789" s="5">
        <v>11544</v>
      </c>
      <c r="W2789" s="5">
        <v>3</v>
      </c>
      <c r="X2789" s="5">
        <v>44338</v>
      </c>
      <c r="Y2789" s="5">
        <v>107</v>
      </c>
    </row>
    <row r="2790" spans="1:25" x14ac:dyDescent="0.3">
      <c r="A2790" s="1">
        <v>4061925</v>
      </c>
      <c r="B2790" s="1" t="s">
        <v>2</v>
      </c>
      <c r="C2790" s="2"/>
      <c r="D2790" s="4" t="s">
        <v>120</v>
      </c>
      <c r="E2790" s="4">
        <v>4061925</v>
      </c>
      <c r="F2790" s="5">
        <v>6384</v>
      </c>
      <c r="G2790" s="5">
        <v>10940</v>
      </c>
      <c r="H2790" s="5">
        <v>34794</v>
      </c>
      <c r="I2790" s="5">
        <v>45576</v>
      </c>
      <c r="J2790" s="5">
        <v>18937</v>
      </c>
      <c r="K2790" s="5">
        <v>0</v>
      </c>
      <c r="L2790" s="5">
        <v>116632</v>
      </c>
      <c r="M2790" s="5">
        <v>453018</v>
      </c>
      <c r="N2790" s="5">
        <v>7379</v>
      </c>
      <c r="O2790" s="5">
        <v>74410</v>
      </c>
      <c r="P2790" s="5">
        <v>5661</v>
      </c>
      <c r="Q2790" s="5">
        <v>0</v>
      </c>
      <c r="R2790" s="5">
        <v>0</v>
      </c>
      <c r="S2790" s="5">
        <v>14470</v>
      </c>
      <c r="T2790" s="5">
        <v>11776</v>
      </c>
      <c r="U2790" s="5">
        <v>9663</v>
      </c>
      <c r="V2790" s="5">
        <v>12252</v>
      </c>
      <c r="W2790" s="5">
        <v>53</v>
      </c>
      <c r="X2790" s="5">
        <v>43913</v>
      </c>
      <c r="Y2790" s="5">
        <v>152</v>
      </c>
    </row>
    <row r="2791" spans="1:25" x14ac:dyDescent="0.3">
      <c r="A2791" s="1">
        <v>4061925</v>
      </c>
      <c r="B2791" s="1" t="s">
        <v>3</v>
      </c>
      <c r="C2791" s="2"/>
      <c r="D2791" s="4" t="s">
        <v>120</v>
      </c>
      <c r="E2791" s="4">
        <v>4061925</v>
      </c>
      <c r="F2791" s="5">
        <v>647</v>
      </c>
      <c r="G2791" s="5">
        <v>6684</v>
      </c>
      <c r="H2791" s="5">
        <v>35565</v>
      </c>
      <c r="I2791" s="5">
        <v>45148</v>
      </c>
      <c r="J2791" s="5">
        <v>6907</v>
      </c>
      <c r="K2791" s="5">
        <v>0</v>
      </c>
      <c r="L2791" s="5">
        <v>94951</v>
      </c>
      <c r="M2791" s="5">
        <v>447470</v>
      </c>
      <c r="N2791" s="5">
        <v>8666</v>
      </c>
      <c r="O2791" s="5">
        <v>60417</v>
      </c>
      <c r="P2791" s="5">
        <v>6169</v>
      </c>
      <c r="Q2791" s="5">
        <v>0</v>
      </c>
      <c r="R2791" s="5">
        <v>0</v>
      </c>
      <c r="S2791" s="5">
        <v>13984</v>
      </c>
      <c r="T2791" s="5">
        <v>11112</v>
      </c>
      <c r="U2791" s="5">
        <v>9336</v>
      </c>
      <c r="V2791" s="5">
        <v>12318</v>
      </c>
      <c r="W2791" s="5">
        <v>55</v>
      </c>
      <c r="X2791" s="5">
        <v>41061</v>
      </c>
      <c r="Y2791" s="5">
        <v>306</v>
      </c>
    </row>
    <row r="2792" spans="1:25" x14ac:dyDescent="0.3">
      <c r="A2792" s="1">
        <v>4061925</v>
      </c>
      <c r="B2792" s="1" t="s">
        <v>4</v>
      </c>
      <c r="C2792" s="2"/>
      <c r="D2792" s="4" t="s">
        <v>120</v>
      </c>
      <c r="E2792" s="4">
        <v>4061925</v>
      </c>
      <c r="F2792" s="5">
        <v>8939</v>
      </c>
      <c r="G2792" s="5">
        <v>32378</v>
      </c>
      <c r="H2792" s="5">
        <v>234332</v>
      </c>
      <c r="I2792" s="5">
        <v>46180</v>
      </c>
      <c r="J2792" s="5">
        <v>12929</v>
      </c>
      <c r="K2792" s="5">
        <v>0</v>
      </c>
      <c r="L2792" s="5">
        <v>334758</v>
      </c>
      <c r="M2792" s="5">
        <v>455384</v>
      </c>
      <c r="N2792" s="5">
        <v>8860</v>
      </c>
      <c r="O2792" s="5">
        <v>42183</v>
      </c>
      <c r="P2792" s="5">
        <v>3948</v>
      </c>
      <c r="Q2792" s="5">
        <v>0</v>
      </c>
      <c r="R2792" s="5">
        <v>0</v>
      </c>
      <c r="S2792" s="5">
        <v>12456</v>
      </c>
      <c r="T2792" s="5">
        <v>12495</v>
      </c>
      <c r="U2792" s="5">
        <v>9835</v>
      </c>
      <c r="V2792" s="5">
        <v>11158</v>
      </c>
      <c r="W2792" s="5">
        <v>72</v>
      </c>
      <c r="X2792" s="5">
        <v>44687</v>
      </c>
      <c r="Y2792" s="5">
        <v>224</v>
      </c>
    </row>
    <row r="2793" spans="1:25" x14ac:dyDescent="0.3">
      <c r="A2793" s="1">
        <v>4061925</v>
      </c>
      <c r="B2793" s="1" t="s">
        <v>5</v>
      </c>
      <c r="C2793" s="2"/>
      <c r="D2793" s="4" t="s">
        <v>120</v>
      </c>
      <c r="E2793" s="4">
        <v>4061925</v>
      </c>
      <c r="F2793" s="5">
        <v>608</v>
      </c>
      <c r="G2793" s="5">
        <v>8270</v>
      </c>
      <c r="H2793" s="5">
        <v>87610</v>
      </c>
      <c r="I2793" s="5">
        <v>47930</v>
      </c>
      <c r="J2793" s="5">
        <v>8816</v>
      </c>
      <c r="K2793" s="5">
        <v>0</v>
      </c>
      <c r="L2793" s="5">
        <v>153234</v>
      </c>
      <c r="M2793" s="5">
        <v>463596</v>
      </c>
      <c r="N2793" s="5">
        <v>10479</v>
      </c>
      <c r="O2793" s="5">
        <v>54767</v>
      </c>
      <c r="P2793" s="5">
        <v>3998</v>
      </c>
      <c r="Q2793" s="5">
        <v>0</v>
      </c>
      <c r="R2793" s="5">
        <v>0</v>
      </c>
      <c r="S2793" s="5">
        <v>12498</v>
      </c>
      <c r="T2793" s="5">
        <v>12338</v>
      </c>
      <c r="U2793" s="5">
        <v>10384</v>
      </c>
      <c r="V2793" s="5">
        <v>11134</v>
      </c>
      <c r="W2793" s="5">
        <v>80</v>
      </c>
      <c r="X2793" s="5">
        <v>41593</v>
      </c>
      <c r="Y2793" s="5">
        <v>201</v>
      </c>
    </row>
    <row r="2794" spans="1:25" x14ac:dyDescent="0.3">
      <c r="A2794" s="1">
        <v>4061925</v>
      </c>
      <c r="B2794" s="1" t="s">
        <v>6</v>
      </c>
      <c r="C2794" s="2"/>
      <c r="D2794" s="4" t="s">
        <v>120</v>
      </c>
      <c r="E2794" s="4">
        <v>4061925</v>
      </c>
      <c r="F2794" s="5">
        <v>1527</v>
      </c>
      <c r="G2794" s="5">
        <v>13368</v>
      </c>
      <c r="H2794" s="5">
        <v>69655</v>
      </c>
      <c r="I2794" s="5">
        <v>37741</v>
      </c>
      <c r="J2794" s="5">
        <v>6766</v>
      </c>
      <c r="K2794" s="5">
        <v>0</v>
      </c>
      <c r="L2794" s="5">
        <v>129056</v>
      </c>
      <c r="M2794" s="5">
        <v>450994</v>
      </c>
      <c r="N2794" s="5">
        <v>10309</v>
      </c>
      <c r="O2794" s="5">
        <v>43149</v>
      </c>
      <c r="P2794" s="5">
        <v>3914</v>
      </c>
      <c r="Q2794" s="5">
        <v>0</v>
      </c>
      <c r="R2794" s="5">
        <v>0</v>
      </c>
      <c r="S2794" s="5">
        <v>13243</v>
      </c>
      <c r="T2794" s="5">
        <v>12482</v>
      </c>
      <c r="U2794" s="5">
        <v>10015</v>
      </c>
      <c r="V2794" s="5">
        <v>10571</v>
      </c>
      <c r="W2794" s="5">
        <v>82</v>
      </c>
      <c r="X2794" s="5">
        <v>41495</v>
      </c>
      <c r="Y2794" s="5">
        <v>108</v>
      </c>
    </row>
    <row r="2795" spans="1:25" x14ac:dyDescent="0.3">
      <c r="A2795" s="1">
        <v>4061925</v>
      </c>
      <c r="B2795" s="1" t="s">
        <v>7</v>
      </c>
      <c r="C2795" s="2"/>
      <c r="D2795" s="4" t="s">
        <v>120</v>
      </c>
      <c r="E2795" s="4">
        <v>4061925</v>
      </c>
      <c r="F2795" s="5">
        <v>637</v>
      </c>
      <c r="G2795" s="5">
        <v>14312</v>
      </c>
      <c r="H2795" s="5">
        <v>61559</v>
      </c>
      <c r="I2795" s="5">
        <v>39996</v>
      </c>
      <c r="J2795" s="5">
        <v>9509</v>
      </c>
      <c r="K2795" s="5">
        <v>0</v>
      </c>
      <c r="L2795" s="5">
        <v>126012</v>
      </c>
      <c r="M2795" s="5">
        <v>437823</v>
      </c>
      <c r="N2795" s="5">
        <v>8349</v>
      </c>
      <c r="O2795" s="5">
        <v>48513</v>
      </c>
      <c r="P2795" s="5">
        <v>4366</v>
      </c>
      <c r="Q2795" s="5">
        <v>0</v>
      </c>
      <c r="R2795" s="5">
        <v>0</v>
      </c>
      <c r="S2795" s="5">
        <v>12213</v>
      </c>
      <c r="T2795" s="5">
        <v>9975</v>
      </c>
      <c r="U2795" s="5">
        <v>9292</v>
      </c>
      <c r="V2795" s="5">
        <v>12386</v>
      </c>
      <c r="W2795" s="5">
        <v>71</v>
      </c>
      <c r="X2795" s="5">
        <v>37265</v>
      </c>
      <c r="Y2795" s="5">
        <v>55</v>
      </c>
    </row>
    <row r="2796" spans="1:25" x14ac:dyDescent="0.3">
      <c r="A2796" s="1">
        <v>4061925</v>
      </c>
      <c r="B2796" s="1" t="s">
        <v>8</v>
      </c>
      <c r="C2796" s="2"/>
      <c r="D2796" s="4" t="s">
        <v>120</v>
      </c>
      <c r="E2796" s="4">
        <v>4061925</v>
      </c>
      <c r="F2796" s="5">
        <v>597</v>
      </c>
      <c r="G2796" s="5">
        <v>13255</v>
      </c>
      <c r="H2796" s="5">
        <v>42369</v>
      </c>
      <c r="I2796" s="5">
        <v>39203</v>
      </c>
      <c r="J2796" s="5">
        <v>10835</v>
      </c>
      <c r="K2796" s="5">
        <v>0</v>
      </c>
      <c r="L2796" s="5">
        <v>106259</v>
      </c>
      <c r="M2796" s="5">
        <v>431699</v>
      </c>
      <c r="N2796" s="5">
        <v>10218</v>
      </c>
      <c r="O2796" s="5">
        <v>46442</v>
      </c>
      <c r="P2796" s="5">
        <v>3515</v>
      </c>
      <c r="Q2796" s="5">
        <v>0</v>
      </c>
      <c r="R2796" s="5">
        <v>0</v>
      </c>
      <c r="S2796" s="5">
        <v>12868</v>
      </c>
      <c r="T2796" s="5">
        <v>11153</v>
      </c>
      <c r="U2796" s="5">
        <v>9583</v>
      </c>
      <c r="V2796" s="5">
        <v>10662</v>
      </c>
      <c r="W2796" s="5">
        <v>78</v>
      </c>
      <c r="X2796" s="5">
        <v>37107</v>
      </c>
      <c r="Y2796" s="5">
        <v>112</v>
      </c>
    </row>
    <row r="2797" spans="1:25" x14ac:dyDescent="0.3">
      <c r="A2797" s="1">
        <v>4061925</v>
      </c>
      <c r="B2797" s="1" t="s">
        <v>9</v>
      </c>
      <c r="C2797" s="2"/>
      <c r="D2797" s="4" t="s">
        <v>120</v>
      </c>
      <c r="E2797" s="4">
        <v>4061925</v>
      </c>
      <c r="F2797" s="5">
        <v>0</v>
      </c>
      <c r="G2797" s="5">
        <v>8573</v>
      </c>
      <c r="H2797" s="5">
        <v>57585</v>
      </c>
      <c r="I2797" s="5">
        <v>33093</v>
      </c>
      <c r="J2797" s="5">
        <v>10353</v>
      </c>
      <c r="K2797" s="5">
        <v>0</v>
      </c>
      <c r="L2797" s="5">
        <v>109603</v>
      </c>
      <c r="M2797" s="5">
        <v>411409</v>
      </c>
      <c r="N2797" s="5">
        <v>9430</v>
      </c>
      <c r="O2797" s="5">
        <v>44347</v>
      </c>
      <c r="P2797" s="5">
        <v>3953</v>
      </c>
      <c r="Q2797" s="5">
        <v>0</v>
      </c>
      <c r="R2797" s="5">
        <v>0</v>
      </c>
      <c r="S2797" s="5">
        <v>11271</v>
      </c>
      <c r="T2797" s="5">
        <v>9992</v>
      </c>
      <c r="U2797" s="5">
        <v>10190</v>
      </c>
      <c r="V2797" s="5">
        <v>10970</v>
      </c>
      <c r="W2797" s="5">
        <v>161</v>
      </c>
      <c r="X2797" s="5">
        <v>37847</v>
      </c>
      <c r="Y2797" s="5">
        <v>121</v>
      </c>
    </row>
    <row r="2798" spans="1:25" x14ac:dyDescent="0.3">
      <c r="A2798" s="1">
        <v>4061925</v>
      </c>
      <c r="B2798" s="1" t="s">
        <v>10</v>
      </c>
      <c r="C2798" s="2"/>
      <c r="D2798" s="4" t="s">
        <v>120</v>
      </c>
      <c r="E2798" s="4">
        <v>4061925</v>
      </c>
      <c r="F2798" s="5">
        <v>272</v>
      </c>
      <c r="G2798" s="5">
        <v>13226</v>
      </c>
      <c r="H2798" s="5">
        <v>12071</v>
      </c>
      <c r="I2798" s="5">
        <v>26184</v>
      </c>
      <c r="J2798" s="5">
        <v>8160</v>
      </c>
      <c r="K2798" s="5">
        <v>0</v>
      </c>
      <c r="L2798" s="5">
        <v>59914</v>
      </c>
      <c r="M2798" s="5">
        <v>387805</v>
      </c>
      <c r="N2798" s="5">
        <v>9564</v>
      </c>
      <c r="O2798" s="5">
        <v>40269</v>
      </c>
      <c r="P2798" s="5">
        <v>3129</v>
      </c>
      <c r="Q2798" s="5">
        <v>0</v>
      </c>
      <c r="R2798" s="5">
        <v>0</v>
      </c>
      <c r="S2798" s="5">
        <v>11055</v>
      </c>
      <c r="T2798" s="5">
        <v>8353</v>
      </c>
      <c r="U2798" s="5">
        <v>11062</v>
      </c>
      <c r="V2798" s="5">
        <v>9719</v>
      </c>
      <c r="W2798" s="5">
        <v>191</v>
      </c>
      <c r="X2798" s="5">
        <v>30267</v>
      </c>
      <c r="Y2798" s="5">
        <v>75</v>
      </c>
    </row>
    <row r="2799" spans="1:25" x14ac:dyDescent="0.3">
      <c r="A2799" s="1">
        <v>4061925</v>
      </c>
      <c r="B2799" s="1" t="s">
        <v>11</v>
      </c>
      <c r="C2799" s="2"/>
      <c r="D2799" s="4" t="s">
        <v>120</v>
      </c>
      <c r="E2799" s="4">
        <v>4061925</v>
      </c>
      <c r="F2799" s="5">
        <v>2026</v>
      </c>
      <c r="G2799" s="5">
        <v>23697</v>
      </c>
      <c r="H2799" s="5">
        <v>41645</v>
      </c>
      <c r="I2799" s="5">
        <v>27125</v>
      </c>
      <c r="J2799" s="5">
        <v>8248</v>
      </c>
      <c r="K2799" s="5">
        <v>0</v>
      </c>
      <c r="L2799" s="5">
        <v>102742</v>
      </c>
      <c r="M2799" s="5">
        <v>395045</v>
      </c>
      <c r="N2799" s="5">
        <v>10726</v>
      </c>
      <c r="O2799" s="5">
        <v>35676</v>
      </c>
      <c r="P2799" s="5">
        <v>2865</v>
      </c>
      <c r="Q2799" s="5">
        <v>0</v>
      </c>
      <c r="R2799" s="5">
        <v>0</v>
      </c>
      <c r="S2799" s="5">
        <v>11179</v>
      </c>
      <c r="T2799" s="5">
        <v>8626</v>
      </c>
      <c r="U2799" s="5">
        <v>10860</v>
      </c>
      <c r="V2799" s="5">
        <v>9098</v>
      </c>
      <c r="W2799" s="5">
        <v>262</v>
      </c>
      <c r="X2799" s="5">
        <v>27205</v>
      </c>
      <c r="Y2799" s="5">
        <v>77</v>
      </c>
    </row>
    <row r="2800" spans="1:25" x14ac:dyDescent="0.3">
      <c r="A2800" s="1">
        <v>4061925</v>
      </c>
      <c r="B2800" s="1" t="s">
        <v>12</v>
      </c>
      <c r="C2800" s="2"/>
      <c r="D2800" s="4" t="s">
        <v>120</v>
      </c>
      <c r="E2800" s="4">
        <v>4061925</v>
      </c>
      <c r="F2800" s="5">
        <v>575</v>
      </c>
      <c r="G2800" s="5">
        <v>5539</v>
      </c>
      <c r="H2800" s="5">
        <v>5418</v>
      </c>
      <c r="I2800" s="5">
        <v>26721</v>
      </c>
      <c r="J2800" s="5">
        <v>2567</v>
      </c>
      <c r="K2800" s="5">
        <v>0</v>
      </c>
      <c r="L2800" s="5">
        <v>40820</v>
      </c>
      <c r="M2800" s="5">
        <v>382359</v>
      </c>
      <c r="N2800" s="5">
        <v>9165</v>
      </c>
      <c r="O2800" s="5">
        <v>31505</v>
      </c>
      <c r="P2800" s="5">
        <v>2695</v>
      </c>
      <c r="Q2800" s="5">
        <v>0</v>
      </c>
      <c r="R2800" s="5">
        <v>0</v>
      </c>
      <c r="S2800" s="5">
        <v>10923</v>
      </c>
      <c r="T2800" s="5">
        <v>9828</v>
      </c>
      <c r="U2800" s="5">
        <v>10697</v>
      </c>
      <c r="V2800" s="5">
        <v>7761</v>
      </c>
      <c r="W2800" s="5">
        <v>270</v>
      </c>
      <c r="X2800" s="5">
        <v>29728</v>
      </c>
      <c r="Y2800" s="5">
        <v>25</v>
      </c>
    </row>
    <row r="2801" spans="1:25" x14ac:dyDescent="0.3">
      <c r="A2801" s="1">
        <v>4061925</v>
      </c>
      <c r="B2801" s="1" t="s">
        <v>13</v>
      </c>
      <c r="C2801" s="2"/>
      <c r="D2801" s="4" t="s">
        <v>120</v>
      </c>
      <c r="E2801" s="4">
        <v>4061925</v>
      </c>
      <c r="F2801" s="5">
        <v>201</v>
      </c>
      <c r="G2801" s="5">
        <v>3878</v>
      </c>
      <c r="H2801" s="5">
        <v>21208</v>
      </c>
      <c r="I2801" s="5">
        <v>10556</v>
      </c>
      <c r="J2801" s="5">
        <v>3403</v>
      </c>
      <c r="K2801" s="5">
        <v>0</v>
      </c>
      <c r="L2801" s="5">
        <v>39246</v>
      </c>
      <c r="M2801" s="5">
        <v>331560</v>
      </c>
      <c r="N2801" s="5">
        <v>8501</v>
      </c>
      <c r="O2801" s="5">
        <v>28134</v>
      </c>
      <c r="P2801" s="5">
        <v>2779</v>
      </c>
      <c r="Q2801" s="5">
        <v>0</v>
      </c>
      <c r="R2801" s="5">
        <v>0</v>
      </c>
      <c r="S2801" s="5">
        <v>11168</v>
      </c>
      <c r="T2801" s="5">
        <v>8268</v>
      </c>
      <c r="U2801" s="5">
        <v>12058</v>
      </c>
      <c r="V2801" s="5">
        <v>7856</v>
      </c>
      <c r="W2801" s="5">
        <v>849</v>
      </c>
      <c r="X2801" s="5">
        <v>29776</v>
      </c>
      <c r="Y2801" s="5">
        <v>19</v>
      </c>
    </row>
    <row r="2802" spans="1:25" x14ac:dyDescent="0.3">
      <c r="A2802" s="1">
        <v>4061925</v>
      </c>
      <c r="B2802" s="1" t="s">
        <v>14</v>
      </c>
      <c r="C2802" s="2"/>
      <c r="D2802" s="4" t="s">
        <v>120</v>
      </c>
      <c r="E2802" s="4">
        <v>4061925</v>
      </c>
      <c r="F2802" s="5">
        <v>901</v>
      </c>
      <c r="G2802" s="5">
        <v>6500</v>
      </c>
      <c r="H2802" s="5">
        <v>5099</v>
      </c>
      <c r="I2802" s="5">
        <v>24126</v>
      </c>
      <c r="J2802" s="5">
        <v>2724</v>
      </c>
      <c r="K2802" s="5" t="s">
        <v>33</v>
      </c>
      <c r="L2802" s="5">
        <v>39350</v>
      </c>
      <c r="M2802" s="5">
        <v>309437</v>
      </c>
      <c r="N2802" s="5">
        <v>7159</v>
      </c>
      <c r="O2802" s="5">
        <v>23571</v>
      </c>
      <c r="P2802" s="5">
        <v>2665</v>
      </c>
      <c r="Q2802" s="5" t="s">
        <v>33</v>
      </c>
      <c r="R2802" s="5" t="s">
        <v>33</v>
      </c>
      <c r="S2802" s="5">
        <v>10987</v>
      </c>
      <c r="T2802" s="5">
        <v>7737</v>
      </c>
      <c r="U2802" s="5">
        <v>9143</v>
      </c>
      <c r="V2802" s="5">
        <v>7426</v>
      </c>
      <c r="W2802" s="5">
        <v>344</v>
      </c>
      <c r="X2802" s="5">
        <v>28149</v>
      </c>
      <c r="Y2802" s="5">
        <v>38</v>
      </c>
    </row>
    <row r="2803" spans="1:25" x14ac:dyDescent="0.3">
      <c r="A2803" s="1">
        <v>4061925</v>
      </c>
      <c r="B2803" s="1" t="s">
        <v>15</v>
      </c>
      <c r="C2803" s="2"/>
      <c r="D2803" s="4" t="s">
        <v>120</v>
      </c>
      <c r="E2803" s="4">
        <v>4061925</v>
      </c>
      <c r="F2803" s="5">
        <v>3950</v>
      </c>
      <c r="G2803" s="5">
        <v>10449</v>
      </c>
      <c r="H2803" s="5">
        <v>7640</v>
      </c>
      <c r="I2803" s="5">
        <v>26801</v>
      </c>
      <c r="J2803" s="5">
        <v>2810</v>
      </c>
      <c r="K2803" s="5" t="s">
        <v>33</v>
      </c>
      <c r="L2803" s="5">
        <v>51650</v>
      </c>
      <c r="M2803" s="5">
        <v>226109</v>
      </c>
      <c r="N2803" s="5">
        <v>8517</v>
      </c>
      <c r="O2803" s="5">
        <v>20520</v>
      </c>
      <c r="P2803" s="5">
        <v>4292</v>
      </c>
      <c r="Q2803" s="5" t="s">
        <v>33</v>
      </c>
      <c r="R2803" s="5" t="s">
        <v>33</v>
      </c>
      <c r="S2803" s="5">
        <v>11695</v>
      </c>
      <c r="T2803" s="5">
        <v>7373</v>
      </c>
      <c r="U2803" s="5">
        <v>9993</v>
      </c>
      <c r="V2803" s="5">
        <v>7643</v>
      </c>
      <c r="W2803" s="5">
        <v>271</v>
      </c>
      <c r="X2803" s="5">
        <v>25010</v>
      </c>
      <c r="Y2803" s="5">
        <v>14</v>
      </c>
    </row>
    <row r="2804" spans="1:25" x14ac:dyDescent="0.3">
      <c r="A2804" s="1">
        <v>4061925</v>
      </c>
      <c r="B2804" s="1" t="s">
        <v>16</v>
      </c>
      <c r="C2804" s="2"/>
      <c r="D2804" s="4" t="s">
        <v>120</v>
      </c>
      <c r="E2804" s="4">
        <v>4061925</v>
      </c>
      <c r="F2804" s="5">
        <v>0</v>
      </c>
      <c r="G2804" s="5">
        <v>2550</v>
      </c>
      <c r="H2804" s="5">
        <v>1832</v>
      </c>
      <c r="I2804" s="5">
        <v>23772</v>
      </c>
      <c r="J2804" s="5">
        <v>3299</v>
      </c>
      <c r="K2804" s="5" t="s">
        <v>33</v>
      </c>
      <c r="L2804" s="5">
        <v>31454</v>
      </c>
      <c r="M2804" s="5">
        <v>233185</v>
      </c>
      <c r="N2804" s="5">
        <v>7665</v>
      </c>
      <c r="O2804" s="5">
        <v>19202</v>
      </c>
      <c r="P2804" s="5">
        <v>2249</v>
      </c>
      <c r="Q2804" s="5" t="s">
        <v>33</v>
      </c>
      <c r="R2804" s="5" t="s">
        <v>33</v>
      </c>
      <c r="S2804" s="5">
        <v>9130</v>
      </c>
      <c r="T2804" s="5">
        <v>7737</v>
      </c>
      <c r="U2804" s="5">
        <v>10340</v>
      </c>
      <c r="V2804" s="5">
        <v>7843</v>
      </c>
      <c r="W2804" s="5">
        <v>288</v>
      </c>
      <c r="X2804" s="5">
        <v>22888</v>
      </c>
      <c r="Y2804" s="5">
        <v>88</v>
      </c>
    </row>
    <row r="2805" spans="1:25" x14ac:dyDescent="0.3">
      <c r="A2805" s="1">
        <v>4061925</v>
      </c>
      <c r="B2805" s="1" t="s">
        <v>17</v>
      </c>
      <c r="C2805" s="2"/>
      <c r="D2805" s="4" t="s">
        <v>120</v>
      </c>
      <c r="E2805" s="4">
        <v>4061925</v>
      </c>
      <c r="F2805" s="5">
        <v>430</v>
      </c>
      <c r="G2805" s="5">
        <v>14177</v>
      </c>
      <c r="H2805" s="5">
        <v>5059</v>
      </c>
      <c r="I2805" s="5">
        <v>15716</v>
      </c>
      <c r="J2805" s="5">
        <v>1385</v>
      </c>
      <c r="K2805" s="5" t="s">
        <v>33</v>
      </c>
      <c r="L2805" s="5">
        <v>36767</v>
      </c>
      <c r="M2805" s="5">
        <v>220907</v>
      </c>
      <c r="N2805" s="5">
        <v>5590</v>
      </c>
      <c r="O2805" s="5">
        <v>17117</v>
      </c>
      <c r="P2805" s="5">
        <v>2205</v>
      </c>
      <c r="Q2805" s="5" t="s">
        <v>33</v>
      </c>
      <c r="R2805" s="5" t="s">
        <v>33</v>
      </c>
      <c r="S2805" s="5">
        <v>10207</v>
      </c>
      <c r="T2805" s="5">
        <v>9759</v>
      </c>
      <c r="U2805" s="5">
        <v>9513</v>
      </c>
      <c r="V2805" s="5">
        <v>5103</v>
      </c>
      <c r="W2805" s="5">
        <v>266</v>
      </c>
      <c r="X2805" s="5">
        <v>20489</v>
      </c>
      <c r="Y2805" s="5">
        <v>9</v>
      </c>
    </row>
    <row r="2806" spans="1:25" x14ac:dyDescent="0.3">
      <c r="A2806" s="1">
        <v>4061925</v>
      </c>
      <c r="B2806" s="1" t="s">
        <v>18</v>
      </c>
      <c r="C2806" s="2"/>
      <c r="D2806" s="4" t="s">
        <v>120</v>
      </c>
      <c r="E2806" s="4">
        <v>4061925</v>
      </c>
      <c r="F2806" s="5">
        <v>0</v>
      </c>
      <c r="G2806" s="5">
        <v>7338</v>
      </c>
      <c r="H2806" s="5">
        <v>36910</v>
      </c>
      <c r="I2806" s="5">
        <v>21529</v>
      </c>
      <c r="J2806" s="5">
        <v>617</v>
      </c>
      <c r="K2806" s="5" t="s">
        <v>33</v>
      </c>
      <c r="L2806" s="5">
        <v>66394</v>
      </c>
      <c r="M2806" s="5">
        <v>241079</v>
      </c>
      <c r="N2806" s="5">
        <v>6766</v>
      </c>
      <c r="O2806" s="5">
        <v>19361</v>
      </c>
      <c r="P2806" s="5">
        <v>2809</v>
      </c>
      <c r="Q2806" s="5" t="s">
        <v>33</v>
      </c>
      <c r="R2806" s="5" t="s">
        <v>33</v>
      </c>
      <c r="S2806" s="5">
        <v>11522</v>
      </c>
      <c r="T2806" s="5">
        <v>10079</v>
      </c>
      <c r="U2806" s="5">
        <v>7527</v>
      </c>
      <c r="V2806" s="5">
        <v>7505</v>
      </c>
      <c r="W2806" s="5">
        <v>309</v>
      </c>
      <c r="X2806" s="5">
        <v>19710</v>
      </c>
      <c r="Y2806" s="5">
        <v>7</v>
      </c>
    </row>
    <row r="2807" spans="1:25" x14ac:dyDescent="0.3">
      <c r="A2807" s="1">
        <v>4061925</v>
      </c>
      <c r="B2807" s="1" t="s">
        <v>19</v>
      </c>
      <c r="C2807" s="2"/>
      <c r="D2807" s="4" t="s">
        <v>120</v>
      </c>
      <c r="E2807" s="4">
        <v>4061925</v>
      </c>
      <c r="F2807" s="5">
        <v>0</v>
      </c>
      <c r="G2807" s="5">
        <v>6366</v>
      </c>
      <c r="H2807" s="5">
        <v>48188</v>
      </c>
      <c r="I2807" s="5">
        <v>28582</v>
      </c>
      <c r="J2807" s="5">
        <v>1629</v>
      </c>
      <c r="K2807" s="5" t="s">
        <v>33</v>
      </c>
      <c r="L2807" s="5">
        <v>84764</v>
      </c>
      <c r="M2807" s="5">
        <v>217905</v>
      </c>
      <c r="N2807" s="5">
        <v>6417</v>
      </c>
      <c r="O2807" s="5">
        <v>19182</v>
      </c>
      <c r="P2807" s="5">
        <v>2710</v>
      </c>
      <c r="Q2807" s="5" t="s">
        <v>33</v>
      </c>
      <c r="R2807" s="5" t="s">
        <v>33</v>
      </c>
      <c r="S2807" s="5">
        <v>10974</v>
      </c>
      <c r="T2807" s="5">
        <v>10021</v>
      </c>
      <c r="U2807" s="5">
        <v>6924</v>
      </c>
      <c r="V2807" s="5">
        <v>8614</v>
      </c>
      <c r="W2807" s="5">
        <v>304</v>
      </c>
      <c r="X2807" s="5">
        <v>17702</v>
      </c>
      <c r="Y2807" s="5">
        <v>622</v>
      </c>
    </row>
    <row r="2808" spans="1:25" x14ac:dyDescent="0.3">
      <c r="A2808" s="1">
        <v>4061925</v>
      </c>
      <c r="B2808" s="1" t="s">
        <v>20</v>
      </c>
      <c r="C2808" s="2"/>
      <c r="D2808" s="4" t="s">
        <v>120</v>
      </c>
      <c r="E2808" s="4">
        <v>4061925</v>
      </c>
      <c r="F2808" s="5">
        <v>0</v>
      </c>
      <c r="G2808" s="5">
        <v>6957</v>
      </c>
      <c r="H2808" s="5">
        <v>18379</v>
      </c>
      <c r="I2808" s="5">
        <v>23289</v>
      </c>
      <c r="J2808" s="5">
        <v>801</v>
      </c>
      <c r="K2808" s="5" t="s">
        <v>33</v>
      </c>
      <c r="L2808" s="5">
        <v>49427</v>
      </c>
      <c r="M2808" s="5">
        <v>210082</v>
      </c>
      <c r="N2808" s="5">
        <v>6954</v>
      </c>
      <c r="O2808" s="5">
        <v>20149</v>
      </c>
      <c r="P2808" s="5">
        <v>2793</v>
      </c>
      <c r="Q2808" s="5" t="s">
        <v>33</v>
      </c>
      <c r="R2808" s="5" t="s">
        <v>33</v>
      </c>
      <c r="S2808" s="5">
        <v>9954</v>
      </c>
      <c r="T2808" s="5">
        <v>10779</v>
      </c>
      <c r="U2808" s="5">
        <v>6726</v>
      </c>
      <c r="V2808" s="5">
        <v>7094</v>
      </c>
      <c r="W2808" s="5">
        <v>286</v>
      </c>
      <c r="X2808" s="5">
        <v>14499</v>
      </c>
      <c r="Y2808" s="5">
        <v>634</v>
      </c>
    </row>
    <row r="2809" spans="1:25" x14ac:dyDescent="0.3">
      <c r="A2809" s="1">
        <v>4061925</v>
      </c>
      <c r="B2809" s="1" t="s">
        <v>21</v>
      </c>
      <c r="C2809" s="2"/>
      <c r="D2809" s="4" t="s">
        <v>120</v>
      </c>
      <c r="E2809" s="4">
        <v>4061925</v>
      </c>
      <c r="F2809" s="5">
        <v>0</v>
      </c>
      <c r="G2809" s="5">
        <v>6914</v>
      </c>
      <c r="H2809" s="5">
        <v>6101</v>
      </c>
      <c r="I2809" s="5">
        <v>25448</v>
      </c>
      <c r="J2809" s="5">
        <v>1837</v>
      </c>
      <c r="K2809" s="5" t="s">
        <v>33</v>
      </c>
      <c r="L2809" s="5">
        <v>40300</v>
      </c>
      <c r="M2809" s="5">
        <v>208206</v>
      </c>
      <c r="N2809" s="5">
        <v>6080</v>
      </c>
      <c r="O2809" s="5">
        <v>16865</v>
      </c>
      <c r="P2809" s="5">
        <v>2964</v>
      </c>
      <c r="Q2809" s="5" t="s">
        <v>33</v>
      </c>
      <c r="R2809" s="5" t="s">
        <v>33</v>
      </c>
      <c r="S2809" s="5">
        <v>9225</v>
      </c>
      <c r="T2809" s="5">
        <v>9894</v>
      </c>
      <c r="U2809" s="5">
        <v>5815</v>
      </c>
      <c r="V2809" s="5">
        <v>8904</v>
      </c>
      <c r="W2809" s="5">
        <v>314</v>
      </c>
      <c r="X2809" s="5">
        <v>17780</v>
      </c>
      <c r="Y2809" s="5">
        <v>898</v>
      </c>
    </row>
    <row r="2810" spans="1:25" x14ac:dyDescent="0.3">
      <c r="A2810" s="1">
        <v>4061925</v>
      </c>
      <c r="B2810" s="1" t="s">
        <v>22</v>
      </c>
      <c r="C2810" s="2"/>
      <c r="D2810" s="4" t="s">
        <v>120</v>
      </c>
      <c r="E2810" s="4">
        <v>4061925</v>
      </c>
      <c r="F2810" s="5">
        <v>0</v>
      </c>
      <c r="G2810" s="5">
        <v>5751</v>
      </c>
      <c r="H2810" s="5">
        <v>10066</v>
      </c>
      <c r="I2810" s="5">
        <v>21992</v>
      </c>
      <c r="J2810" s="5">
        <v>1083</v>
      </c>
      <c r="K2810" s="5" t="s">
        <v>33</v>
      </c>
      <c r="L2810" s="5">
        <v>38891</v>
      </c>
      <c r="M2810" s="5">
        <v>197632</v>
      </c>
      <c r="N2810" s="5">
        <v>5522</v>
      </c>
      <c r="O2810" s="5">
        <v>13361</v>
      </c>
      <c r="P2810" s="5">
        <v>2764</v>
      </c>
      <c r="Q2810" s="5" t="s">
        <v>33</v>
      </c>
      <c r="R2810" s="5" t="s">
        <v>33</v>
      </c>
      <c r="S2810" s="5">
        <v>8785</v>
      </c>
      <c r="T2810" s="5">
        <v>9428</v>
      </c>
      <c r="U2810" s="5">
        <v>6734</v>
      </c>
      <c r="V2810" s="5">
        <v>8959</v>
      </c>
      <c r="W2810" s="5">
        <v>274</v>
      </c>
      <c r="X2810" s="5">
        <v>15070</v>
      </c>
      <c r="Y2810" s="5">
        <v>559</v>
      </c>
    </row>
    <row r="2811" spans="1:25" x14ac:dyDescent="0.3">
      <c r="A2811" s="1">
        <v>4061925</v>
      </c>
      <c r="B2811" s="1" t="s">
        <v>23</v>
      </c>
      <c r="C2811" s="2"/>
      <c r="D2811" s="4" t="s">
        <v>120</v>
      </c>
      <c r="E2811" s="4">
        <v>4061925</v>
      </c>
      <c r="F2811" s="5">
        <v>0</v>
      </c>
      <c r="G2811" s="5">
        <v>2491</v>
      </c>
      <c r="H2811" s="5">
        <v>7184</v>
      </c>
      <c r="I2811" s="5">
        <v>25748</v>
      </c>
      <c r="J2811" s="5">
        <v>1636</v>
      </c>
      <c r="K2811" s="5" t="s">
        <v>33</v>
      </c>
      <c r="L2811" s="5">
        <v>37059</v>
      </c>
      <c r="M2811" s="5">
        <v>187248</v>
      </c>
      <c r="N2811" s="5">
        <v>5980</v>
      </c>
      <c r="O2811" s="5">
        <v>15002</v>
      </c>
      <c r="P2811" s="5">
        <v>2808</v>
      </c>
      <c r="Q2811" s="5" t="s">
        <v>33</v>
      </c>
      <c r="R2811" s="5" t="s">
        <v>33</v>
      </c>
      <c r="S2811" s="5">
        <v>8765</v>
      </c>
      <c r="T2811" s="5">
        <v>9038</v>
      </c>
      <c r="U2811" s="5">
        <v>6569</v>
      </c>
      <c r="V2811" s="5">
        <v>8971</v>
      </c>
      <c r="W2811" s="5">
        <v>232</v>
      </c>
      <c r="X2811" s="5">
        <v>18465</v>
      </c>
      <c r="Y2811" s="5">
        <v>478</v>
      </c>
    </row>
    <row r="2812" spans="1:25" x14ac:dyDescent="0.3">
      <c r="A2812" s="1">
        <v>4061925</v>
      </c>
      <c r="B2812" s="1" t="s">
        <v>24</v>
      </c>
      <c r="C2812" s="2"/>
      <c r="D2812" s="4" t="s">
        <v>120</v>
      </c>
      <c r="E2812" s="4">
        <v>4061925</v>
      </c>
      <c r="F2812" s="5">
        <v>0</v>
      </c>
      <c r="G2812" s="5">
        <v>8188</v>
      </c>
      <c r="H2812" s="5">
        <v>5503</v>
      </c>
      <c r="I2812" s="5">
        <v>20045</v>
      </c>
      <c r="J2812" s="5">
        <v>1654</v>
      </c>
      <c r="K2812" s="5" t="s">
        <v>33</v>
      </c>
      <c r="L2812" s="5">
        <v>35390</v>
      </c>
      <c r="M2812" s="5">
        <v>186887</v>
      </c>
      <c r="N2812" s="5">
        <v>6222</v>
      </c>
      <c r="O2812" s="5">
        <v>15259</v>
      </c>
      <c r="P2812" s="5">
        <v>2744</v>
      </c>
      <c r="Q2812" s="5" t="s">
        <v>33</v>
      </c>
      <c r="R2812" s="5" t="s">
        <v>33</v>
      </c>
      <c r="S2812" s="5">
        <v>8822</v>
      </c>
      <c r="T2812" s="5">
        <v>10146</v>
      </c>
      <c r="U2812" s="5">
        <v>6286</v>
      </c>
      <c r="V2812" s="5">
        <v>8203</v>
      </c>
      <c r="W2812" s="5">
        <v>376</v>
      </c>
      <c r="X2812" s="5">
        <v>21486</v>
      </c>
      <c r="Y2812" s="5">
        <v>577</v>
      </c>
    </row>
    <row r="2813" spans="1:25" x14ac:dyDescent="0.3">
      <c r="A2813" s="1">
        <v>4061925</v>
      </c>
      <c r="B2813" s="1" t="s">
        <v>25</v>
      </c>
      <c r="C2813" s="2"/>
      <c r="D2813" s="4" t="s">
        <v>120</v>
      </c>
      <c r="E2813" s="4">
        <v>4061925</v>
      </c>
      <c r="F2813" s="5">
        <v>0</v>
      </c>
      <c r="G2813" s="5">
        <v>5705</v>
      </c>
      <c r="H2813" s="5">
        <v>7504</v>
      </c>
      <c r="I2813" s="5">
        <v>19733</v>
      </c>
      <c r="J2813" s="5">
        <v>497</v>
      </c>
      <c r="K2813" s="5" t="s">
        <v>33</v>
      </c>
      <c r="L2813" s="5">
        <v>33438</v>
      </c>
      <c r="M2813" s="5">
        <v>187220</v>
      </c>
      <c r="N2813" s="5">
        <v>7535</v>
      </c>
      <c r="O2813" s="5">
        <v>14959</v>
      </c>
      <c r="P2813" s="5">
        <v>3828</v>
      </c>
      <c r="Q2813" s="5" t="s">
        <v>33</v>
      </c>
      <c r="R2813" s="5" t="s">
        <v>33</v>
      </c>
      <c r="S2813" s="5">
        <v>8031</v>
      </c>
      <c r="T2813" s="5">
        <v>9558</v>
      </c>
      <c r="U2813" s="5">
        <v>6535</v>
      </c>
      <c r="V2813" s="5">
        <v>7285</v>
      </c>
      <c r="W2813" s="5">
        <v>361</v>
      </c>
      <c r="X2813" s="5">
        <v>22733</v>
      </c>
      <c r="Y2813" s="5">
        <v>386</v>
      </c>
    </row>
    <row r="2814" spans="1:25" x14ac:dyDescent="0.3">
      <c r="A2814" s="1">
        <v>4061925</v>
      </c>
      <c r="B2814" s="1" t="s">
        <v>26</v>
      </c>
      <c r="C2814" s="2"/>
      <c r="D2814" s="4" t="s">
        <v>120</v>
      </c>
      <c r="E2814" s="4">
        <v>4061925</v>
      </c>
      <c r="F2814" s="5">
        <v>0</v>
      </c>
      <c r="G2814" s="5">
        <v>7921</v>
      </c>
      <c r="H2814" s="5">
        <v>6211</v>
      </c>
      <c r="I2814" s="5">
        <v>6285</v>
      </c>
      <c r="J2814" s="5">
        <v>4389</v>
      </c>
      <c r="K2814" s="5" t="s">
        <v>33</v>
      </c>
      <c r="L2814" s="5">
        <v>24805</v>
      </c>
      <c r="M2814" s="5">
        <v>172227</v>
      </c>
      <c r="N2814" s="5">
        <v>7366</v>
      </c>
      <c r="O2814" s="5">
        <v>15532</v>
      </c>
      <c r="P2814" s="5">
        <v>3113</v>
      </c>
      <c r="Q2814" s="5" t="s">
        <v>33</v>
      </c>
      <c r="R2814" s="5" t="s">
        <v>33</v>
      </c>
      <c r="S2814" s="5">
        <v>7913</v>
      </c>
      <c r="T2814" s="5">
        <v>8761</v>
      </c>
      <c r="U2814" s="5">
        <v>6571</v>
      </c>
      <c r="V2814" s="5">
        <v>7030</v>
      </c>
      <c r="W2814" s="5">
        <v>386</v>
      </c>
      <c r="X2814" s="5">
        <v>23046</v>
      </c>
      <c r="Y2814" s="5">
        <v>457</v>
      </c>
    </row>
    <row r="2815" spans="1:25" x14ac:dyDescent="0.3">
      <c r="A2815" s="1">
        <v>4061925</v>
      </c>
      <c r="B2815" s="1" t="s">
        <v>27</v>
      </c>
      <c r="C2815" s="2"/>
      <c r="D2815" s="4" t="s">
        <v>120</v>
      </c>
      <c r="E2815" s="4">
        <v>4061925</v>
      </c>
      <c r="F2815" s="5">
        <v>0</v>
      </c>
      <c r="G2815" s="5">
        <v>6665</v>
      </c>
      <c r="H2815" s="5">
        <v>12408</v>
      </c>
      <c r="I2815" s="5">
        <v>17297</v>
      </c>
      <c r="J2815" s="5">
        <v>721</v>
      </c>
      <c r="K2815" s="5" t="s">
        <v>33</v>
      </c>
      <c r="L2815" s="5">
        <v>37091</v>
      </c>
      <c r="M2815" s="5">
        <v>164973</v>
      </c>
      <c r="N2815" s="5">
        <v>8433</v>
      </c>
      <c r="O2815" s="5">
        <v>14943</v>
      </c>
      <c r="P2815" s="5">
        <v>2999</v>
      </c>
      <c r="Q2815" s="5" t="s">
        <v>33</v>
      </c>
      <c r="R2815" s="5" t="s">
        <v>33</v>
      </c>
      <c r="S2815" s="5">
        <v>7716</v>
      </c>
      <c r="T2815" s="5">
        <v>8718</v>
      </c>
      <c r="U2815" s="5">
        <v>6582</v>
      </c>
      <c r="V2815" s="5">
        <v>5347</v>
      </c>
      <c r="W2815" s="5">
        <v>392</v>
      </c>
      <c r="X2815" s="5">
        <v>18943</v>
      </c>
      <c r="Y2815" s="5">
        <v>322</v>
      </c>
    </row>
    <row r="2816" spans="1:25" x14ac:dyDescent="0.3">
      <c r="A2816" s="1">
        <v>4061925</v>
      </c>
      <c r="B2816" s="1" t="s">
        <v>28</v>
      </c>
      <c r="C2816" s="2"/>
      <c r="D2816" s="4" t="s">
        <v>120</v>
      </c>
      <c r="E2816" s="4">
        <v>4061925</v>
      </c>
      <c r="F2816" s="5">
        <v>0</v>
      </c>
      <c r="G2816" s="5">
        <v>5734</v>
      </c>
      <c r="H2816" s="5">
        <v>13209</v>
      </c>
      <c r="I2816" s="5">
        <v>18832</v>
      </c>
      <c r="J2816" s="5">
        <v>2196</v>
      </c>
      <c r="K2816" s="5" t="s">
        <v>33</v>
      </c>
      <c r="L2816" s="5">
        <v>39970</v>
      </c>
      <c r="M2816" s="5">
        <v>169981</v>
      </c>
      <c r="N2816" s="5">
        <v>9064</v>
      </c>
      <c r="O2816" s="5">
        <v>14726</v>
      </c>
      <c r="P2816" s="5">
        <v>2909</v>
      </c>
      <c r="Q2816" s="5" t="s">
        <v>33</v>
      </c>
      <c r="R2816" s="5" t="s">
        <v>33</v>
      </c>
      <c r="S2816" s="5">
        <v>7639</v>
      </c>
      <c r="T2816" s="5">
        <v>9961</v>
      </c>
      <c r="U2816" s="5">
        <v>6704</v>
      </c>
      <c r="V2816" s="5">
        <v>4922</v>
      </c>
      <c r="W2816" s="5">
        <v>378</v>
      </c>
      <c r="X2816" s="5">
        <v>19261</v>
      </c>
      <c r="Y2816" s="5">
        <v>318</v>
      </c>
    </row>
    <row r="2817" spans="1:25" x14ac:dyDescent="0.3">
      <c r="A2817" s="1">
        <v>4061925</v>
      </c>
      <c r="B2817" s="1" t="s">
        <v>29</v>
      </c>
      <c r="C2817" s="2"/>
      <c r="D2817" s="4" t="s">
        <v>120</v>
      </c>
      <c r="E2817" s="4">
        <v>4061925</v>
      </c>
      <c r="F2817" s="5">
        <v>0</v>
      </c>
      <c r="G2817" s="5">
        <v>6509</v>
      </c>
      <c r="H2817" s="5">
        <v>18157</v>
      </c>
      <c r="I2817" s="5">
        <v>10336</v>
      </c>
      <c r="J2817" s="5">
        <v>2548</v>
      </c>
      <c r="K2817" s="5" t="s">
        <v>33</v>
      </c>
      <c r="L2817" s="5">
        <v>37550</v>
      </c>
      <c r="M2817" s="5">
        <v>166374</v>
      </c>
      <c r="N2817" s="5">
        <v>6978</v>
      </c>
      <c r="O2817" s="5">
        <v>15105</v>
      </c>
      <c r="P2817" s="5">
        <v>2860</v>
      </c>
      <c r="Q2817" s="5" t="s">
        <v>33</v>
      </c>
      <c r="R2817" s="5" t="s">
        <v>33</v>
      </c>
      <c r="S2817" s="5">
        <v>7263</v>
      </c>
      <c r="T2817" s="5">
        <v>8752</v>
      </c>
      <c r="U2817" s="5">
        <v>6131</v>
      </c>
      <c r="V2817" s="5">
        <v>4236</v>
      </c>
      <c r="W2817" s="5">
        <v>341</v>
      </c>
      <c r="X2817" s="5">
        <v>16943</v>
      </c>
      <c r="Y2817" s="5">
        <v>252</v>
      </c>
    </row>
    <row r="2818" spans="1:25" x14ac:dyDescent="0.3">
      <c r="A2818" s="1">
        <v>4061925</v>
      </c>
      <c r="B2818" s="1" t="s">
        <v>30</v>
      </c>
      <c r="C2818" s="2"/>
      <c r="D2818" s="4" t="s">
        <v>120</v>
      </c>
      <c r="E2818" s="4">
        <v>4061925</v>
      </c>
      <c r="F2818" s="5">
        <v>0</v>
      </c>
      <c r="G2818" s="5">
        <v>16057</v>
      </c>
      <c r="H2818" s="5">
        <v>9167</v>
      </c>
      <c r="I2818" s="5">
        <v>17825</v>
      </c>
      <c r="J2818" s="5">
        <v>1884</v>
      </c>
      <c r="K2818" s="5" t="s">
        <v>33</v>
      </c>
      <c r="L2818" s="5">
        <v>44933</v>
      </c>
      <c r="M2818" s="5">
        <v>165470</v>
      </c>
      <c r="N2818" s="5">
        <v>8446</v>
      </c>
      <c r="O2818" s="5">
        <v>13783</v>
      </c>
      <c r="P2818" s="5">
        <v>1791</v>
      </c>
      <c r="Q2818" s="5" t="s">
        <v>33</v>
      </c>
      <c r="R2818" s="5" t="s">
        <v>33</v>
      </c>
      <c r="S2818" s="5">
        <v>6613</v>
      </c>
      <c r="T2818" s="5">
        <v>9569</v>
      </c>
      <c r="U2818" s="5">
        <v>5901</v>
      </c>
      <c r="V2818" s="5">
        <v>4310</v>
      </c>
      <c r="W2818" s="5">
        <v>386</v>
      </c>
      <c r="X2818" s="5">
        <v>15981</v>
      </c>
      <c r="Y2818" s="5">
        <v>250</v>
      </c>
    </row>
    <row r="2819" spans="1:25" x14ac:dyDescent="0.3">
      <c r="A2819" s="1">
        <v>4061925</v>
      </c>
      <c r="B2819" s="1" t="s">
        <v>31</v>
      </c>
      <c r="C2819" s="2"/>
      <c r="D2819" s="4" t="s">
        <v>120</v>
      </c>
      <c r="E2819" s="4">
        <v>4061925</v>
      </c>
      <c r="F2819" s="5">
        <v>0</v>
      </c>
      <c r="G2819" s="5">
        <v>105092</v>
      </c>
      <c r="H2819" s="5">
        <v>12417</v>
      </c>
      <c r="I2819" s="5">
        <v>12072</v>
      </c>
      <c r="J2819" s="5">
        <v>2582</v>
      </c>
      <c r="K2819" s="5" t="s">
        <v>33</v>
      </c>
      <c r="L2819" s="5">
        <v>132163</v>
      </c>
      <c r="M2819" s="5">
        <v>166314</v>
      </c>
      <c r="N2819" s="5">
        <v>8425</v>
      </c>
      <c r="O2819" s="5">
        <v>13115</v>
      </c>
      <c r="P2819" s="5">
        <v>2218</v>
      </c>
      <c r="Q2819" s="5" t="s">
        <v>33</v>
      </c>
      <c r="R2819" s="5" t="s">
        <v>33</v>
      </c>
      <c r="S2819" s="5">
        <v>6028</v>
      </c>
      <c r="T2819" s="5">
        <v>10415</v>
      </c>
      <c r="U2819" s="5">
        <v>5576</v>
      </c>
      <c r="V2819" s="5">
        <v>4193</v>
      </c>
      <c r="W2819" s="5">
        <v>268</v>
      </c>
      <c r="X2819" s="5">
        <v>15483</v>
      </c>
      <c r="Y2819" s="5">
        <v>367</v>
      </c>
    </row>
    <row r="2820" spans="1:25" x14ac:dyDescent="0.3">
      <c r="A2820" s="1">
        <v>4057053</v>
      </c>
      <c r="B2820" s="1" t="s">
        <v>0</v>
      </c>
      <c r="C2820" s="2"/>
      <c r="D2820" s="4" t="s">
        <v>121</v>
      </c>
      <c r="E2820" s="4">
        <v>4057053</v>
      </c>
      <c r="F2820" s="5">
        <v>75</v>
      </c>
      <c r="G2820" s="5">
        <v>33226</v>
      </c>
      <c r="H2820" s="5">
        <v>65012</v>
      </c>
      <c r="I2820" s="5">
        <v>122357</v>
      </c>
      <c r="J2820" s="5">
        <v>12234</v>
      </c>
      <c r="K2820" s="5">
        <v>0</v>
      </c>
      <c r="L2820" s="5">
        <v>232904</v>
      </c>
      <c r="M2820" s="5">
        <v>264094</v>
      </c>
      <c r="N2820" s="5">
        <v>19013</v>
      </c>
      <c r="O2820" s="5">
        <v>31510</v>
      </c>
      <c r="P2820" s="5">
        <v>7844</v>
      </c>
      <c r="Q2820" s="5">
        <v>571</v>
      </c>
      <c r="R2820" s="5">
        <v>0</v>
      </c>
      <c r="S2820" s="5">
        <v>16836</v>
      </c>
      <c r="T2820" s="5">
        <v>22217</v>
      </c>
      <c r="U2820" s="5">
        <v>11223</v>
      </c>
      <c r="V2820" s="5">
        <v>5082</v>
      </c>
      <c r="W2820" s="5">
        <v>1656</v>
      </c>
      <c r="X2820" s="5">
        <v>103823</v>
      </c>
      <c r="Y2820" s="5">
        <v>2053</v>
      </c>
    </row>
    <row r="2821" spans="1:25" x14ac:dyDescent="0.3">
      <c r="A2821" s="1">
        <v>4057053</v>
      </c>
      <c r="B2821" s="1" t="s">
        <v>1</v>
      </c>
      <c r="C2821" s="2"/>
      <c r="D2821" s="4" t="s">
        <v>121</v>
      </c>
      <c r="E2821" s="4">
        <v>4057053</v>
      </c>
      <c r="F2821" s="5">
        <v>44</v>
      </c>
      <c r="G2821" s="5">
        <v>35767</v>
      </c>
      <c r="H2821" s="5">
        <v>70850</v>
      </c>
      <c r="I2821" s="5">
        <v>82648</v>
      </c>
      <c r="J2821" s="5">
        <v>12212</v>
      </c>
      <c r="K2821" s="5">
        <v>0</v>
      </c>
      <c r="L2821" s="5">
        <v>201521</v>
      </c>
      <c r="M2821" s="5">
        <v>241768</v>
      </c>
      <c r="N2821" s="5">
        <v>18634</v>
      </c>
      <c r="O2821" s="5">
        <v>37545</v>
      </c>
      <c r="P2821" s="5">
        <v>6507</v>
      </c>
      <c r="Q2821" s="5">
        <v>552</v>
      </c>
      <c r="R2821" s="5">
        <v>0</v>
      </c>
      <c r="S2821" s="5">
        <v>19812</v>
      </c>
      <c r="T2821" s="5">
        <v>22225</v>
      </c>
      <c r="U2821" s="5">
        <v>13706</v>
      </c>
      <c r="V2821" s="5">
        <v>6079</v>
      </c>
      <c r="W2821" s="5">
        <v>444</v>
      </c>
      <c r="X2821" s="5">
        <v>79027</v>
      </c>
      <c r="Y2821" s="5">
        <v>3221</v>
      </c>
    </row>
    <row r="2822" spans="1:25" x14ac:dyDescent="0.3">
      <c r="A2822" s="1">
        <v>4057053</v>
      </c>
      <c r="B2822" s="1" t="s">
        <v>2</v>
      </c>
      <c r="C2822" s="2"/>
      <c r="D2822" s="4" t="s">
        <v>121</v>
      </c>
      <c r="E2822" s="4">
        <v>4057053</v>
      </c>
      <c r="F2822" s="5">
        <v>231</v>
      </c>
      <c r="G2822" s="5">
        <v>18269</v>
      </c>
      <c r="H2822" s="5">
        <v>98010</v>
      </c>
      <c r="I2822" s="5">
        <v>133187</v>
      </c>
      <c r="J2822" s="5">
        <v>12832</v>
      </c>
      <c r="K2822" s="5">
        <v>0</v>
      </c>
      <c r="L2822" s="5">
        <v>262586</v>
      </c>
      <c r="M2822" s="5">
        <v>279966</v>
      </c>
      <c r="N2822" s="5">
        <v>21811</v>
      </c>
      <c r="O2822" s="5">
        <v>37757</v>
      </c>
      <c r="P2822" s="5">
        <v>5692</v>
      </c>
      <c r="Q2822" s="5">
        <v>475</v>
      </c>
      <c r="R2822" s="5">
        <v>0</v>
      </c>
      <c r="S2822" s="5">
        <v>23408</v>
      </c>
      <c r="T2822" s="5">
        <v>21206</v>
      </c>
      <c r="U2822" s="5">
        <v>13096</v>
      </c>
      <c r="V2822" s="5">
        <v>6031</v>
      </c>
      <c r="W2822" s="5">
        <v>522</v>
      </c>
      <c r="X2822" s="5">
        <v>79397</v>
      </c>
      <c r="Y2822" s="5">
        <v>3256</v>
      </c>
    </row>
    <row r="2823" spans="1:25" x14ac:dyDescent="0.3">
      <c r="A2823" s="1">
        <v>4057053</v>
      </c>
      <c r="B2823" s="1" t="s">
        <v>3</v>
      </c>
      <c r="C2823" s="2"/>
      <c r="D2823" s="4" t="s">
        <v>121</v>
      </c>
      <c r="E2823" s="4">
        <v>4057053</v>
      </c>
      <c r="F2823" s="5">
        <v>669</v>
      </c>
      <c r="G2823" s="5">
        <v>32596</v>
      </c>
      <c r="H2823" s="5">
        <v>40319</v>
      </c>
      <c r="I2823" s="5">
        <v>89122</v>
      </c>
      <c r="J2823" s="5">
        <v>16680</v>
      </c>
      <c r="K2823" s="5">
        <v>0</v>
      </c>
      <c r="L2823" s="5">
        <v>180304</v>
      </c>
      <c r="M2823" s="5">
        <v>306716</v>
      </c>
      <c r="N2823" s="5">
        <v>19848</v>
      </c>
      <c r="O2823" s="5">
        <v>23052</v>
      </c>
      <c r="P2823" s="5">
        <v>7279</v>
      </c>
      <c r="Q2823" s="5">
        <v>462</v>
      </c>
      <c r="R2823" s="5">
        <v>0</v>
      </c>
      <c r="S2823" s="5">
        <v>23719</v>
      </c>
      <c r="T2823" s="5">
        <v>19306</v>
      </c>
      <c r="U2823" s="5">
        <v>10627</v>
      </c>
      <c r="V2823" s="5">
        <v>6601</v>
      </c>
      <c r="W2823" s="5">
        <v>503</v>
      </c>
      <c r="X2823" s="5">
        <v>75598</v>
      </c>
      <c r="Y2823" s="5">
        <v>2904</v>
      </c>
    </row>
    <row r="2824" spans="1:25" x14ac:dyDescent="0.3">
      <c r="A2824" s="1">
        <v>4057053</v>
      </c>
      <c r="B2824" s="1" t="s">
        <v>4</v>
      </c>
      <c r="C2824" s="2"/>
      <c r="D2824" s="4" t="s">
        <v>121</v>
      </c>
      <c r="E2824" s="4">
        <v>4057053</v>
      </c>
      <c r="F2824" s="5">
        <v>1172</v>
      </c>
      <c r="G2824" s="5">
        <v>281697</v>
      </c>
      <c r="H2824" s="5">
        <v>96006</v>
      </c>
      <c r="I2824" s="5">
        <v>100394</v>
      </c>
      <c r="J2824" s="5">
        <v>10692</v>
      </c>
      <c r="K2824" s="5">
        <v>0</v>
      </c>
      <c r="L2824" s="5">
        <v>490620</v>
      </c>
      <c r="M2824" s="5">
        <v>365540</v>
      </c>
      <c r="N2824" s="5">
        <v>17719</v>
      </c>
      <c r="O2824" s="5">
        <v>20321</v>
      </c>
      <c r="P2824" s="5">
        <v>7419</v>
      </c>
      <c r="Q2824" s="5">
        <v>27</v>
      </c>
      <c r="R2824" s="5">
        <v>0</v>
      </c>
      <c r="S2824" s="5">
        <v>26464</v>
      </c>
      <c r="T2824" s="5">
        <v>23486</v>
      </c>
      <c r="U2824" s="5">
        <v>11615</v>
      </c>
      <c r="V2824" s="5">
        <v>6693</v>
      </c>
      <c r="W2824" s="5">
        <v>554</v>
      </c>
      <c r="X2824" s="5">
        <v>73475</v>
      </c>
      <c r="Y2824" s="5">
        <v>3322</v>
      </c>
    </row>
    <row r="2825" spans="1:25" x14ac:dyDescent="0.3">
      <c r="A2825" s="1">
        <v>4057053</v>
      </c>
      <c r="B2825" s="1" t="s">
        <v>5</v>
      </c>
      <c r="C2825" s="2"/>
      <c r="D2825" s="4" t="s">
        <v>121</v>
      </c>
      <c r="E2825" s="4">
        <v>4057053</v>
      </c>
      <c r="F2825" s="5">
        <v>2757</v>
      </c>
      <c r="G2825" s="5">
        <v>605656</v>
      </c>
      <c r="H2825" s="5">
        <v>40734</v>
      </c>
      <c r="I2825" s="5">
        <v>84915</v>
      </c>
      <c r="J2825" s="5">
        <v>10734</v>
      </c>
      <c r="K2825" s="5">
        <v>0</v>
      </c>
      <c r="L2825" s="5">
        <v>744796</v>
      </c>
      <c r="M2825" s="5">
        <v>416006</v>
      </c>
      <c r="N2825" s="5">
        <v>15983</v>
      </c>
      <c r="O2825" s="5">
        <v>20521</v>
      </c>
      <c r="P2825" s="5">
        <v>8059</v>
      </c>
      <c r="Q2825" s="5">
        <v>0</v>
      </c>
      <c r="R2825" s="5">
        <v>0</v>
      </c>
      <c r="S2825" s="5">
        <v>25780</v>
      </c>
      <c r="T2825" s="5">
        <v>24581</v>
      </c>
      <c r="U2825" s="5">
        <v>12706</v>
      </c>
      <c r="V2825" s="5">
        <v>6400</v>
      </c>
      <c r="W2825" s="5">
        <v>615</v>
      </c>
      <c r="X2825" s="5">
        <v>61640</v>
      </c>
      <c r="Y2825" s="5">
        <v>3145</v>
      </c>
    </row>
    <row r="2826" spans="1:25" x14ac:dyDescent="0.3">
      <c r="A2826" s="1">
        <v>4057053</v>
      </c>
      <c r="B2826" s="1" t="s">
        <v>6</v>
      </c>
      <c r="C2826" s="2"/>
      <c r="D2826" s="4" t="s">
        <v>121</v>
      </c>
      <c r="E2826" s="4">
        <v>4057053</v>
      </c>
      <c r="F2826" s="5">
        <v>1669</v>
      </c>
      <c r="G2826" s="5">
        <v>82179</v>
      </c>
      <c r="H2826" s="5">
        <v>29483</v>
      </c>
      <c r="I2826" s="5">
        <v>73778</v>
      </c>
      <c r="J2826" s="5">
        <v>12928</v>
      </c>
      <c r="K2826" s="5">
        <v>0</v>
      </c>
      <c r="L2826" s="5">
        <v>200037</v>
      </c>
      <c r="M2826" s="5">
        <v>402911</v>
      </c>
      <c r="N2826" s="5">
        <v>12324</v>
      </c>
      <c r="O2826" s="5">
        <v>21702</v>
      </c>
      <c r="P2826" s="5">
        <v>7893</v>
      </c>
      <c r="Q2826" s="5">
        <v>0</v>
      </c>
      <c r="R2826" s="5">
        <v>0</v>
      </c>
      <c r="S2826" s="5">
        <v>26519</v>
      </c>
      <c r="T2826" s="5">
        <v>27081</v>
      </c>
      <c r="U2826" s="5">
        <v>11867</v>
      </c>
      <c r="V2826" s="5">
        <v>6416</v>
      </c>
      <c r="W2826" s="5">
        <v>573</v>
      </c>
      <c r="X2826" s="5">
        <v>61519</v>
      </c>
      <c r="Y2826" s="5">
        <v>3136</v>
      </c>
    </row>
    <row r="2827" spans="1:25" x14ac:dyDescent="0.3">
      <c r="A2827" s="1">
        <v>4057053</v>
      </c>
      <c r="B2827" s="1" t="s">
        <v>7</v>
      </c>
      <c r="C2827" s="2"/>
      <c r="D2827" s="4" t="s">
        <v>121</v>
      </c>
      <c r="E2827" s="4">
        <v>4057053</v>
      </c>
      <c r="F2827" s="5">
        <v>1370</v>
      </c>
      <c r="G2827" s="5">
        <v>94719</v>
      </c>
      <c r="H2827" s="5">
        <v>40304</v>
      </c>
      <c r="I2827" s="5">
        <v>53182</v>
      </c>
      <c r="J2827" s="5">
        <v>7309</v>
      </c>
      <c r="K2827" s="5">
        <v>0</v>
      </c>
      <c r="L2827" s="5">
        <v>196884</v>
      </c>
      <c r="M2827" s="5">
        <v>309269</v>
      </c>
      <c r="N2827" s="5">
        <v>10532</v>
      </c>
      <c r="O2827" s="5">
        <v>22101</v>
      </c>
      <c r="P2827" s="5">
        <v>7566</v>
      </c>
      <c r="Q2827" s="5">
        <v>0</v>
      </c>
      <c r="R2827" s="5">
        <v>0</v>
      </c>
      <c r="S2827" s="5">
        <v>19403</v>
      </c>
      <c r="T2827" s="5">
        <v>21295</v>
      </c>
      <c r="U2827" s="5">
        <v>10837</v>
      </c>
      <c r="V2827" s="5">
        <v>6227</v>
      </c>
      <c r="W2827" s="5">
        <v>297</v>
      </c>
      <c r="X2827" s="5">
        <v>59266</v>
      </c>
      <c r="Y2827" s="5">
        <v>2743</v>
      </c>
    </row>
    <row r="2828" spans="1:25" x14ac:dyDescent="0.3">
      <c r="A2828" s="1">
        <v>4057053</v>
      </c>
      <c r="B2828" s="1" t="s">
        <v>8</v>
      </c>
      <c r="C2828" s="2"/>
      <c r="D2828" s="4" t="s">
        <v>121</v>
      </c>
      <c r="E2828" s="4">
        <v>4057053</v>
      </c>
      <c r="F2828" s="5">
        <v>195</v>
      </c>
      <c r="G2828" s="5">
        <v>6858</v>
      </c>
      <c r="H2828" s="5">
        <v>36316</v>
      </c>
      <c r="I2828" s="5">
        <v>48774</v>
      </c>
      <c r="J2828" s="5">
        <v>7293</v>
      </c>
      <c r="K2828" s="5">
        <v>0</v>
      </c>
      <c r="L2828" s="5">
        <v>99436</v>
      </c>
      <c r="M2828" s="5">
        <v>347076</v>
      </c>
      <c r="N2828" s="5">
        <v>11867</v>
      </c>
      <c r="O2828" s="5">
        <v>21795</v>
      </c>
      <c r="P2828" s="5">
        <v>7196</v>
      </c>
      <c r="Q2828" s="5">
        <v>0</v>
      </c>
      <c r="R2828" s="5">
        <v>0</v>
      </c>
      <c r="S2828" s="5">
        <v>19413</v>
      </c>
      <c r="T2828" s="5">
        <v>19889</v>
      </c>
      <c r="U2828" s="5">
        <v>11194</v>
      </c>
      <c r="V2828" s="5">
        <v>6237</v>
      </c>
      <c r="W2828" s="5">
        <v>204</v>
      </c>
      <c r="X2828" s="5">
        <v>54040</v>
      </c>
      <c r="Y2828" s="5">
        <v>2633</v>
      </c>
    </row>
    <row r="2829" spans="1:25" x14ac:dyDescent="0.3">
      <c r="A2829" s="1">
        <v>4057053</v>
      </c>
      <c r="B2829" s="1" t="s">
        <v>9</v>
      </c>
      <c r="C2829" s="2"/>
      <c r="D2829" s="4" t="s">
        <v>121</v>
      </c>
      <c r="E2829" s="4">
        <v>4057053</v>
      </c>
      <c r="F2829" s="5">
        <v>638</v>
      </c>
      <c r="G2829" s="5">
        <v>178791</v>
      </c>
      <c r="H2829" s="5">
        <v>35406</v>
      </c>
      <c r="I2829" s="5">
        <v>44263</v>
      </c>
      <c r="J2829" s="5">
        <v>6421</v>
      </c>
      <c r="K2829" s="5">
        <v>0</v>
      </c>
      <c r="L2829" s="5">
        <v>265519</v>
      </c>
      <c r="M2829" s="5">
        <v>386556</v>
      </c>
      <c r="N2829" s="5">
        <v>7466</v>
      </c>
      <c r="O2829" s="5">
        <v>23711</v>
      </c>
      <c r="P2829" s="5">
        <v>7427</v>
      </c>
      <c r="Q2829" s="5">
        <v>0</v>
      </c>
      <c r="R2829" s="5">
        <v>0</v>
      </c>
      <c r="S2829" s="5">
        <v>18955</v>
      </c>
      <c r="T2829" s="5">
        <v>21903</v>
      </c>
      <c r="U2829" s="5">
        <v>10395</v>
      </c>
      <c r="V2829" s="5">
        <v>6100</v>
      </c>
      <c r="W2829" s="5">
        <v>211</v>
      </c>
      <c r="X2829" s="5">
        <v>47714</v>
      </c>
      <c r="Y2829" s="5">
        <v>2767</v>
      </c>
    </row>
    <row r="2830" spans="1:25" x14ac:dyDescent="0.3">
      <c r="A2830" s="1">
        <v>4057053</v>
      </c>
      <c r="B2830" s="1" t="s">
        <v>10</v>
      </c>
      <c r="C2830" s="2"/>
      <c r="D2830" s="4" t="s">
        <v>121</v>
      </c>
      <c r="E2830" s="4">
        <v>4057053</v>
      </c>
      <c r="F2830" s="5">
        <v>81</v>
      </c>
      <c r="G2830" s="5">
        <v>8072</v>
      </c>
      <c r="H2830" s="5">
        <v>14947</v>
      </c>
      <c r="I2830" s="5">
        <v>41393</v>
      </c>
      <c r="J2830" s="5">
        <v>7177</v>
      </c>
      <c r="K2830" s="5">
        <v>0</v>
      </c>
      <c r="L2830" s="5">
        <v>71669</v>
      </c>
      <c r="M2830" s="5">
        <v>376519</v>
      </c>
      <c r="N2830" s="5">
        <v>11458</v>
      </c>
      <c r="O2830" s="5">
        <v>21129</v>
      </c>
      <c r="P2830" s="5">
        <v>7772</v>
      </c>
      <c r="Q2830" s="5">
        <v>0</v>
      </c>
      <c r="R2830" s="5">
        <v>0</v>
      </c>
      <c r="S2830" s="5">
        <v>17376</v>
      </c>
      <c r="T2830" s="5">
        <v>18363</v>
      </c>
      <c r="U2830" s="5">
        <v>10650</v>
      </c>
      <c r="V2830" s="5">
        <v>5832</v>
      </c>
      <c r="W2830" s="5">
        <v>213</v>
      </c>
      <c r="X2830" s="5">
        <v>60525</v>
      </c>
      <c r="Y2830" s="5">
        <v>2701</v>
      </c>
    </row>
    <row r="2831" spans="1:25" x14ac:dyDescent="0.3">
      <c r="A2831" s="1">
        <v>4057053</v>
      </c>
      <c r="B2831" s="1" t="s">
        <v>11</v>
      </c>
      <c r="C2831" s="2"/>
      <c r="D2831" s="4" t="s">
        <v>121</v>
      </c>
      <c r="E2831" s="4">
        <v>4057053</v>
      </c>
      <c r="F2831" s="5">
        <v>10</v>
      </c>
      <c r="G2831" s="5">
        <v>8881</v>
      </c>
      <c r="H2831" s="5">
        <v>14899</v>
      </c>
      <c r="I2831" s="5">
        <v>49172</v>
      </c>
      <c r="J2831" s="5">
        <v>6282</v>
      </c>
      <c r="K2831" s="5">
        <v>0</v>
      </c>
      <c r="L2831" s="5">
        <v>79244</v>
      </c>
      <c r="M2831" s="5">
        <v>539199</v>
      </c>
      <c r="N2831" s="5">
        <v>7597</v>
      </c>
      <c r="O2831" s="5">
        <v>20744</v>
      </c>
      <c r="P2831" s="5">
        <v>6312</v>
      </c>
      <c r="Q2831" s="5">
        <v>0</v>
      </c>
      <c r="R2831" s="5">
        <v>0</v>
      </c>
      <c r="S2831" s="5">
        <v>17602</v>
      </c>
      <c r="T2831" s="5">
        <v>20687</v>
      </c>
      <c r="U2831" s="5">
        <v>10417</v>
      </c>
      <c r="V2831" s="5">
        <v>5895</v>
      </c>
      <c r="W2831" s="5">
        <v>634</v>
      </c>
      <c r="X2831" s="5">
        <v>53008</v>
      </c>
      <c r="Y2831" s="5">
        <v>2903</v>
      </c>
    </row>
    <row r="2832" spans="1:25" x14ac:dyDescent="0.3">
      <c r="A2832" s="1">
        <v>4057053</v>
      </c>
      <c r="B2832" s="1" t="s">
        <v>12</v>
      </c>
      <c r="C2832" s="2"/>
      <c r="D2832" s="4" t="s">
        <v>121</v>
      </c>
      <c r="E2832" s="4">
        <v>4057053</v>
      </c>
      <c r="F2832" s="5">
        <v>28</v>
      </c>
      <c r="G2832" s="5">
        <v>9451</v>
      </c>
      <c r="H2832" s="5">
        <v>9082</v>
      </c>
      <c r="I2832" s="5">
        <v>45708</v>
      </c>
      <c r="J2832" s="5">
        <v>5493</v>
      </c>
      <c r="K2832" s="5">
        <v>0</v>
      </c>
      <c r="L2832" s="5">
        <v>69762</v>
      </c>
      <c r="M2832" s="5">
        <v>448924</v>
      </c>
      <c r="N2832" s="5">
        <v>9182</v>
      </c>
      <c r="O2832" s="5">
        <v>20289</v>
      </c>
      <c r="P2832" s="5">
        <v>6094</v>
      </c>
      <c r="Q2832" s="5">
        <v>0</v>
      </c>
      <c r="R2832" s="5">
        <v>0</v>
      </c>
      <c r="S2832" s="5">
        <v>16986</v>
      </c>
      <c r="T2832" s="5">
        <v>17855</v>
      </c>
      <c r="U2832" s="5">
        <v>9876</v>
      </c>
      <c r="V2832" s="5">
        <v>5251</v>
      </c>
      <c r="W2832" s="5">
        <v>866</v>
      </c>
      <c r="X2832" s="5">
        <v>51519</v>
      </c>
      <c r="Y2832" s="5">
        <v>3073</v>
      </c>
    </row>
    <row r="2833" spans="1:25" x14ac:dyDescent="0.3">
      <c r="A2833" s="1">
        <v>4057053</v>
      </c>
      <c r="B2833" s="1" t="s">
        <v>13</v>
      </c>
      <c r="C2833" s="2"/>
      <c r="D2833" s="4" t="s">
        <v>121</v>
      </c>
      <c r="E2833" s="4">
        <v>4057053</v>
      </c>
      <c r="F2833" s="5">
        <v>223</v>
      </c>
      <c r="G2833" s="5">
        <v>8421</v>
      </c>
      <c r="H2833" s="5">
        <v>29774</v>
      </c>
      <c r="I2833" s="5">
        <v>58458</v>
      </c>
      <c r="J2833" s="5">
        <v>5877</v>
      </c>
      <c r="K2833" s="5">
        <v>0</v>
      </c>
      <c r="L2833" s="5">
        <v>102754</v>
      </c>
      <c r="M2833" s="5">
        <v>375773</v>
      </c>
      <c r="N2833" s="5">
        <v>9942</v>
      </c>
      <c r="O2833" s="5">
        <v>17865</v>
      </c>
      <c r="P2833" s="5">
        <v>5961</v>
      </c>
      <c r="Q2833" s="5">
        <v>0</v>
      </c>
      <c r="R2833" s="5">
        <v>0</v>
      </c>
      <c r="S2833" s="5">
        <v>16984</v>
      </c>
      <c r="T2833" s="5">
        <v>16110</v>
      </c>
      <c r="U2833" s="5">
        <v>9986</v>
      </c>
      <c r="V2833" s="5">
        <v>5082</v>
      </c>
      <c r="W2833" s="5">
        <v>1193</v>
      </c>
      <c r="X2833" s="5">
        <v>48894</v>
      </c>
      <c r="Y2833" s="5">
        <v>2527</v>
      </c>
    </row>
    <row r="2834" spans="1:25" x14ac:dyDescent="0.3">
      <c r="A2834" s="1">
        <v>4057053</v>
      </c>
      <c r="B2834" s="1" t="s">
        <v>14</v>
      </c>
      <c r="C2834" s="2"/>
      <c r="D2834" s="4" t="s">
        <v>121</v>
      </c>
      <c r="E2834" s="4">
        <v>4057053</v>
      </c>
      <c r="F2834" s="5">
        <v>36</v>
      </c>
      <c r="G2834" s="5">
        <v>7713</v>
      </c>
      <c r="H2834" s="5">
        <v>11201</v>
      </c>
      <c r="I2834" s="5">
        <v>36420</v>
      </c>
      <c r="J2834" s="5">
        <v>2378</v>
      </c>
      <c r="K2834" s="5" t="s">
        <v>33</v>
      </c>
      <c r="L2834" s="5">
        <v>57747</v>
      </c>
      <c r="M2834" s="5">
        <v>351312</v>
      </c>
      <c r="N2834" s="5">
        <v>7628</v>
      </c>
      <c r="O2834" s="5">
        <v>21115</v>
      </c>
      <c r="P2834" s="5">
        <v>5554</v>
      </c>
      <c r="Q2834" s="5" t="s">
        <v>33</v>
      </c>
      <c r="R2834" s="5" t="s">
        <v>33</v>
      </c>
      <c r="S2834" s="5">
        <v>17272</v>
      </c>
      <c r="T2834" s="5">
        <v>13661</v>
      </c>
      <c r="U2834" s="5">
        <v>8805</v>
      </c>
      <c r="V2834" s="5">
        <v>4910</v>
      </c>
      <c r="W2834" s="5">
        <v>1143</v>
      </c>
      <c r="X2834" s="5">
        <v>51909</v>
      </c>
      <c r="Y2834" s="5">
        <v>2365</v>
      </c>
    </row>
    <row r="2835" spans="1:25" x14ac:dyDescent="0.3">
      <c r="A2835" s="1">
        <v>4057053</v>
      </c>
      <c r="B2835" s="1" t="s">
        <v>15</v>
      </c>
      <c r="C2835" s="2"/>
      <c r="D2835" s="4" t="s">
        <v>121</v>
      </c>
      <c r="E2835" s="4">
        <v>4057053</v>
      </c>
      <c r="F2835" s="5">
        <v>48</v>
      </c>
      <c r="G2835" s="5">
        <v>5744</v>
      </c>
      <c r="H2835" s="5">
        <v>9456</v>
      </c>
      <c r="I2835" s="5">
        <v>45073</v>
      </c>
      <c r="J2835" s="5">
        <v>2697</v>
      </c>
      <c r="K2835" s="5" t="s">
        <v>33</v>
      </c>
      <c r="L2835" s="5">
        <v>63018</v>
      </c>
      <c r="M2835" s="5">
        <v>341953</v>
      </c>
      <c r="N2835" s="5">
        <v>7131</v>
      </c>
      <c r="O2835" s="5">
        <v>19414</v>
      </c>
      <c r="P2835" s="5">
        <v>5724</v>
      </c>
      <c r="Q2835" s="5" t="s">
        <v>33</v>
      </c>
      <c r="R2835" s="5" t="s">
        <v>33</v>
      </c>
      <c r="S2835" s="5">
        <v>18542</v>
      </c>
      <c r="T2835" s="5">
        <v>10806</v>
      </c>
      <c r="U2835" s="5">
        <v>9173</v>
      </c>
      <c r="V2835" s="5">
        <v>4937</v>
      </c>
      <c r="W2835" s="5">
        <v>895</v>
      </c>
      <c r="X2835" s="5">
        <v>79665</v>
      </c>
      <c r="Y2835" s="5">
        <v>2974</v>
      </c>
    </row>
    <row r="2836" spans="1:25" x14ac:dyDescent="0.3">
      <c r="A2836" s="1">
        <v>4057053</v>
      </c>
      <c r="B2836" s="1" t="s">
        <v>16</v>
      </c>
      <c r="C2836" s="2"/>
      <c r="D2836" s="4" t="s">
        <v>121</v>
      </c>
      <c r="E2836" s="4">
        <v>4057053</v>
      </c>
      <c r="F2836" s="5">
        <v>33</v>
      </c>
      <c r="G2836" s="5">
        <v>9056</v>
      </c>
      <c r="H2836" s="5">
        <v>9491</v>
      </c>
      <c r="I2836" s="5">
        <v>43301</v>
      </c>
      <c r="J2836" s="5">
        <v>290</v>
      </c>
      <c r="K2836" s="5" t="s">
        <v>33</v>
      </c>
      <c r="L2836" s="5">
        <v>62170</v>
      </c>
      <c r="M2836" s="5">
        <v>338940</v>
      </c>
      <c r="N2836" s="5">
        <v>7969</v>
      </c>
      <c r="O2836" s="5">
        <v>16257</v>
      </c>
      <c r="P2836" s="5">
        <v>4262</v>
      </c>
      <c r="Q2836" s="5" t="s">
        <v>33</v>
      </c>
      <c r="R2836" s="5" t="s">
        <v>33</v>
      </c>
      <c r="S2836" s="5">
        <v>16386</v>
      </c>
      <c r="T2836" s="5">
        <v>8537</v>
      </c>
      <c r="U2836" s="5">
        <v>11230</v>
      </c>
      <c r="V2836" s="5">
        <v>4314</v>
      </c>
      <c r="W2836" s="5">
        <v>1150</v>
      </c>
      <c r="X2836" s="5">
        <v>65460</v>
      </c>
      <c r="Y2836" s="5">
        <v>2746</v>
      </c>
    </row>
    <row r="2837" spans="1:25" x14ac:dyDescent="0.3">
      <c r="A2837" s="1">
        <v>4057053</v>
      </c>
      <c r="B2837" s="1" t="s">
        <v>17</v>
      </c>
      <c r="C2837" s="2"/>
      <c r="D2837" s="4" t="s">
        <v>121</v>
      </c>
      <c r="E2837" s="4">
        <v>4057053</v>
      </c>
      <c r="F2837" s="5">
        <v>765</v>
      </c>
      <c r="G2837" s="5">
        <v>2596</v>
      </c>
      <c r="H2837" s="5">
        <v>8710</v>
      </c>
      <c r="I2837" s="5">
        <v>43086</v>
      </c>
      <c r="J2837" s="5">
        <v>6959</v>
      </c>
      <c r="K2837" s="5" t="s">
        <v>33</v>
      </c>
      <c r="L2837" s="5">
        <v>62116</v>
      </c>
      <c r="M2837" s="5">
        <v>66328</v>
      </c>
      <c r="N2837" s="5">
        <v>3432</v>
      </c>
      <c r="O2837" s="5">
        <v>5379</v>
      </c>
      <c r="P2837" s="5">
        <v>1565</v>
      </c>
      <c r="Q2837" s="5" t="s">
        <v>33</v>
      </c>
      <c r="R2837" s="5" t="s">
        <v>33</v>
      </c>
      <c r="S2837" s="5">
        <v>3822</v>
      </c>
      <c r="T2837" s="5">
        <v>1918</v>
      </c>
      <c r="U2837" s="5">
        <v>3388</v>
      </c>
      <c r="V2837" s="5">
        <v>484</v>
      </c>
      <c r="W2837" s="5">
        <v>310</v>
      </c>
      <c r="X2837" s="5">
        <v>39208</v>
      </c>
      <c r="Y2837" s="5">
        <v>499</v>
      </c>
    </row>
    <row r="2838" spans="1:25" x14ac:dyDescent="0.3">
      <c r="A2838" s="1">
        <v>4057053</v>
      </c>
      <c r="B2838" s="1" t="s">
        <v>18</v>
      </c>
      <c r="C2838" s="2"/>
      <c r="D2838" s="4" t="s">
        <v>121</v>
      </c>
      <c r="E2838" s="4">
        <v>4057053</v>
      </c>
      <c r="F2838" s="5">
        <v>2</v>
      </c>
      <c r="G2838" s="5">
        <v>481</v>
      </c>
      <c r="H2838" s="5">
        <v>1220</v>
      </c>
      <c r="I2838" s="5">
        <v>5622</v>
      </c>
      <c r="J2838" s="5">
        <v>250</v>
      </c>
      <c r="K2838" s="5" t="s">
        <v>33</v>
      </c>
      <c r="L2838" s="5">
        <v>7575</v>
      </c>
      <c r="M2838" s="5">
        <v>22512</v>
      </c>
      <c r="N2838" s="5">
        <v>2555</v>
      </c>
      <c r="O2838" s="5">
        <v>3408</v>
      </c>
      <c r="P2838" s="5">
        <v>419</v>
      </c>
      <c r="Q2838" s="5" t="s">
        <v>33</v>
      </c>
      <c r="R2838" s="5" t="s">
        <v>33</v>
      </c>
      <c r="S2838" s="5">
        <v>2005</v>
      </c>
      <c r="T2838" s="5">
        <v>1491</v>
      </c>
      <c r="U2838" s="5">
        <v>2242</v>
      </c>
      <c r="V2838" s="5">
        <v>41</v>
      </c>
      <c r="W2838" s="5">
        <v>0</v>
      </c>
      <c r="X2838" s="5">
        <v>8441</v>
      </c>
      <c r="Y2838" s="5">
        <v>931</v>
      </c>
    </row>
    <row r="2839" spans="1:25" x14ac:dyDescent="0.3">
      <c r="A2839" s="1">
        <v>4057053</v>
      </c>
      <c r="B2839" s="1" t="s">
        <v>19</v>
      </c>
      <c r="C2839" s="2"/>
      <c r="D2839" s="4" t="s">
        <v>121</v>
      </c>
      <c r="E2839" s="4">
        <v>4057053</v>
      </c>
      <c r="F2839" s="5">
        <v>0</v>
      </c>
      <c r="G2839" s="5">
        <v>1689</v>
      </c>
      <c r="H2839" s="5">
        <v>1236</v>
      </c>
      <c r="I2839" s="5">
        <v>4825</v>
      </c>
      <c r="J2839" s="5">
        <v>33</v>
      </c>
      <c r="K2839" s="5" t="s">
        <v>33</v>
      </c>
      <c r="L2839" s="5">
        <v>7783</v>
      </c>
      <c r="M2839" s="5">
        <v>21193</v>
      </c>
      <c r="N2839" s="5">
        <v>2265</v>
      </c>
      <c r="O2839" s="5">
        <v>1270</v>
      </c>
      <c r="P2839" s="5">
        <v>462</v>
      </c>
      <c r="Q2839" s="5" t="s">
        <v>33</v>
      </c>
      <c r="R2839" s="5" t="s">
        <v>33</v>
      </c>
      <c r="S2839" s="5">
        <v>2079</v>
      </c>
      <c r="T2839" s="5">
        <v>1322</v>
      </c>
      <c r="U2839" s="5">
        <v>2122</v>
      </c>
      <c r="V2839" s="5">
        <v>664</v>
      </c>
      <c r="W2839" s="5">
        <v>0</v>
      </c>
      <c r="X2839" s="5">
        <v>6227</v>
      </c>
      <c r="Y2839" s="5">
        <v>916</v>
      </c>
    </row>
    <row r="2840" spans="1:25" x14ac:dyDescent="0.3">
      <c r="A2840" s="1">
        <v>4057053</v>
      </c>
      <c r="B2840" s="1" t="s">
        <v>20</v>
      </c>
      <c r="C2840" s="2"/>
      <c r="D2840" s="4" t="s">
        <v>121</v>
      </c>
      <c r="E2840" s="4">
        <v>4057053</v>
      </c>
      <c r="F2840" s="5">
        <v>0</v>
      </c>
      <c r="G2840" s="5">
        <v>1631</v>
      </c>
      <c r="H2840" s="5">
        <v>525</v>
      </c>
      <c r="I2840" s="5">
        <v>4583</v>
      </c>
      <c r="J2840" s="5">
        <v>323</v>
      </c>
      <c r="K2840" s="5" t="s">
        <v>33</v>
      </c>
      <c r="L2840" s="5">
        <v>7063</v>
      </c>
      <c r="M2840" s="5">
        <v>19588</v>
      </c>
      <c r="N2840" s="5">
        <v>1785</v>
      </c>
      <c r="O2840" s="5">
        <v>1645</v>
      </c>
      <c r="P2840" s="5">
        <v>447</v>
      </c>
      <c r="Q2840" s="5" t="s">
        <v>33</v>
      </c>
      <c r="R2840" s="5" t="s">
        <v>33</v>
      </c>
      <c r="S2840" s="5">
        <v>3118</v>
      </c>
      <c r="T2840" s="5">
        <v>1413</v>
      </c>
      <c r="U2840" s="5">
        <v>1099</v>
      </c>
      <c r="V2840" s="5">
        <v>1065</v>
      </c>
      <c r="W2840" s="5">
        <v>0</v>
      </c>
      <c r="X2840" s="5">
        <v>4826</v>
      </c>
      <c r="Y2840" s="5">
        <v>934</v>
      </c>
    </row>
    <row r="2841" spans="1:25" x14ac:dyDescent="0.3">
      <c r="A2841" s="1">
        <v>4057053</v>
      </c>
      <c r="B2841" s="1" t="s">
        <v>21</v>
      </c>
      <c r="C2841" s="2"/>
      <c r="D2841" s="4" t="s">
        <v>121</v>
      </c>
      <c r="E2841" s="4">
        <v>4057053</v>
      </c>
      <c r="F2841" s="5">
        <v>194</v>
      </c>
      <c r="G2841" s="5">
        <v>1045</v>
      </c>
      <c r="H2841" s="5">
        <v>1127</v>
      </c>
      <c r="I2841" s="5">
        <v>7430</v>
      </c>
      <c r="J2841" s="5">
        <v>382</v>
      </c>
      <c r="K2841" s="5" t="s">
        <v>33</v>
      </c>
      <c r="L2841" s="5">
        <v>10178</v>
      </c>
      <c r="M2841" s="5">
        <v>19487</v>
      </c>
      <c r="N2841" s="5">
        <v>2326</v>
      </c>
      <c r="O2841" s="5">
        <v>1289</v>
      </c>
      <c r="P2841" s="5">
        <v>461</v>
      </c>
      <c r="Q2841" s="5" t="s">
        <v>33</v>
      </c>
      <c r="R2841" s="5" t="s">
        <v>33</v>
      </c>
      <c r="S2841" s="5">
        <v>2548</v>
      </c>
      <c r="T2841" s="5">
        <v>1705</v>
      </c>
      <c r="U2841" s="5">
        <v>1315</v>
      </c>
      <c r="V2841" s="5">
        <v>1619</v>
      </c>
      <c r="W2841" s="5">
        <v>-12</v>
      </c>
      <c r="X2841" s="5">
        <v>5663</v>
      </c>
      <c r="Y2841" s="5">
        <v>830</v>
      </c>
    </row>
    <row r="2842" spans="1:25" x14ac:dyDescent="0.3">
      <c r="A2842" s="1">
        <v>4057053</v>
      </c>
      <c r="B2842" s="1" t="s">
        <v>22</v>
      </c>
      <c r="C2842" s="2"/>
      <c r="D2842" s="4" t="s">
        <v>121</v>
      </c>
      <c r="E2842" s="4">
        <v>4057053</v>
      </c>
      <c r="F2842" s="5">
        <v>0</v>
      </c>
      <c r="G2842" s="5">
        <v>5375</v>
      </c>
      <c r="H2842" s="5">
        <v>969</v>
      </c>
      <c r="I2842" s="5">
        <v>6547</v>
      </c>
      <c r="J2842" s="5">
        <v>130</v>
      </c>
      <c r="K2842" s="5" t="s">
        <v>33</v>
      </c>
      <c r="L2842" s="5">
        <v>13020</v>
      </c>
      <c r="M2842" s="5">
        <v>16898</v>
      </c>
      <c r="N2842" s="5">
        <v>2229</v>
      </c>
      <c r="O2842" s="5">
        <v>1115</v>
      </c>
      <c r="P2842" s="5">
        <v>409</v>
      </c>
      <c r="Q2842" s="5" t="s">
        <v>33</v>
      </c>
      <c r="R2842" s="5" t="s">
        <v>33</v>
      </c>
      <c r="S2842" s="5">
        <v>1627</v>
      </c>
      <c r="T2842" s="5">
        <v>1795</v>
      </c>
      <c r="U2842" s="5">
        <v>1386</v>
      </c>
      <c r="V2842" s="5">
        <v>1597</v>
      </c>
      <c r="W2842" s="5">
        <v>56</v>
      </c>
      <c r="X2842" s="5">
        <v>5039</v>
      </c>
      <c r="Y2842" s="5">
        <v>544</v>
      </c>
    </row>
    <row r="2843" spans="1:25" x14ac:dyDescent="0.3">
      <c r="A2843" s="1">
        <v>4057053</v>
      </c>
      <c r="B2843" s="1" t="s">
        <v>23</v>
      </c>
      <c r="C2843" s="2"/>
      <c r="D2843" s="4" t="s">
        <v>121</v>
      </c>
      <c r="E2843" s="4">
        <v>4057053</v>
      </c>
      <c r="F2843" s="5">
        <v>0</v>
      </c>
      <c r="G2843" s="5">
        <v>924</v>
      </c>
      <c r="H2843" s="5">
        <v>1975</v>
      </c>
      <c r="I2843" s="5">
        <v>6953</v>
      </c>
      <c r="J2843" s="5">
        <v>522</v>
      </c>
      <c r="K2843" s="5" t="s">
        <v>33</v>
      </c>
      <c r="L2843" s="5">
        <v>10373</v>
      </c>
      <c r="M2843" s="5">
        <v>16356</v>
      </c>
      <c r="N2843" s="5">
        <v>2348</v>
      </c>
      <c r="O2843" s="5">
        <v>1252</v>
      </c>
      <c r="P2843" s="5">
        <v>457</v>
      </c>
      <c r="Q2843" s="5" t="s">
        <v>33</v>
      </c>
      <c r="R2843" s="5" t="s">
        <v>33</v>
      </c>
      <c r="S2843" s="5">
        <v>1877</v>
      </c>
      <c r="T2843" s="5">
        <v>1884</v>
      </c>
      <c r="U2843" s="5">
        <v>1542</v>
      </c>
      <c r="V2843" s="5">
        <v>1172</v>
      </c>
      <c r="W2843" s="5">
        <v>92</v>
      </c>
      <c r="X2843" s="5">
        <v>6969</v>
      </c>
      <c r="Y2843" s="5">
        <v>717</v>
      </c>
    </row>
    <row r="2844" spans="1:25" x14ac:dyDescent="0.3">
      <c r="A2844" s="1">
        <v>4057053</v>
      </c>
      <c r="B2844" s="1" t="s">
        <v>24</v>
      </c>
      <c r="C2844" s="2"/>
      <c r="D2844" s="4" t="s">
        <v>121</v>
      </c>
      <c r="E2844" s="4">
        <v>4057053</v>
      </c>
      <c r="F2844" s="5">
        <v>224</v>
      </c>
      <c r="G2844" s="5">
        <v>559</v>
      </c>
      <c r="H2844" s="5">
        <v>1256</v>
      </c>
      <c r="I2844" s="5">
        <v>4628</v>
      </c>
      <c r="J2844" s="5">
        <v>752</v>
      </c>
      <c r="K2844" s="5" t="s">
        <v>33</v>
      </c>
      <c r="L2844" s="5">
        <v>7419</v>
      </c>
      <c r="M2844" s="5">
        <v>16698</v>
      </c>
      <c r="N2844" s="5">
        <v>2013</v>
      </c>
      <c r="O2844" s="5">
        <v>1244</v>
      </c>
      <c r="P2844" s="5">
        <v>512</v>
      </c>
      <c r="Q2844" s="5" t="s">
        <v>33</v>
      </c>
      <c r="R2844" s="5" t="s">
        <v>33</v>
      </c>
      <c r="S2844" s="5">
        <v>1921</v>
      </c>
      <c r="T2844" s="5">
        <v>1944</v>
      </c>
      <c r="U2844" s="5">
        <v>1264</v>
      </c>
      <c r="V2844" s="5">
        <v>705</v>
      </c>
      <c r="W2844" s="5">
        <v>108</v>
      </c>
      <c r="X2844" s="5">
        <v>6021</v>
      </c>
      <c r="Y2844" s="5">
        <v>520</v>
      </c>
    </row>
    <row r="2845" spans="1:25" x14ac:dyDescent="0.3">
      <c r="A2845" s="1">
        <v>4057053</v>
      </c>
      <c r="B2845" s="1" t="s">
        <v>25</v>
      </c>
      <c r="C2845" s="2"/>
      <c r="D2845" s="4" t="s">
        <v>121</v>
      </c>
      <c r="E2845" s="4">
        <v>4057053</v>
      </c>
      <c r="F2845" s="5">
        <v>0</v>
      </c>
      <c r="G2845" s="5">
        <v>1062</v>
      </c>
      <c r="H2845" s="5">
        <v>1134</v>
      </c>
      <c r="I2845" s="5">
        <v>7194</v>
      </c>
      <c r="J2845" s="5">
        <v>528</v>
      </c>
      <c r="K2845" s="5" t="s">
        <v>33</v>
      </c>
      <c r="L2845" s="5">
        <v>9918</v>
      </c>
      <c r="M2845" s="5">
        <v>16509</v>
      </c>
      <c r="N2845" s="5">
        <v>2365</v>
      </c>
      <c r="O2845" s="5">
        <v>1195</v>
      </c>
      <c r="P2845" s="5">
        <v>451</v>
      </c>
      <c r="Q2845" s="5" t="s">
        <v>33</v>
      </c>
      <c r="R2845" s="5" t="s">
        <v>33</v>
      </c>
      <c r="S2845" s="5">
        <v>1969</v>
      </c>
      <c r="T2845" s="5">
        <v>2042</v>
      </c>
      <c r="U2845" s="5">
        <v>1217</v>
      </c>
      <c r="V2845" s="5">
        <v>246</v>
      </c>
      <c r="W2845" s="5">
        <v>292</v>
      </c>
      <c r="X2845" s="5">
        <v>5568</v>
      </c>
      <c r="Y2845" s="5">
        <v>355</v>
      </c>
    </row>
    <row r="2846" spans="1:25" x14ac:dyDescent="0.3">
      <c r="A2846" s="1">
        <v>4057053</v>
      </c>
      <c r="B2846" s="1" t="s">
        <v>26</v>
      </c>
      <c r="C2846" s="2"/>
      <c r="D2846" s="4" t="s">
        <v>121</v>
      </c>
      <c r="E2846" s="4">
        <v>4057053</v>
      </c>
      <c r="F2846" s="5">
        <v>0</v>
      </c>
      <c r="G2846" s="5">
        <v>2237</v>
      </c>
      <c r="H2846" s="5">
        <v>1709</v>
      </c>
      <c r="I2846" s="5">
        <v>4711</v>
      </c>
      <c r="J2846" s="5">
        <v>946</v>
      </c>
      <c r="K2846" s="5" t="s">
        <v>33</v>
      </c>
      <c r="L2846" s="5">
        <v>9603</v>
      </c>
      <c r="M2846" s="5">
        <v>15984</v>
      </c>
      <c r="N2846" s="5">
        <v>2346</v>
      </c>
      <c r="O2846" s="5">
        <v>1121</v>
      </c>
      <c r="P2846" s="5">
        <v>514</v>
      </c>
      <c r="Q2846" s="5" t="s">
        <v>33</v>
      </c>
      <c r="R2846" s="5" t="s">
        <v>33</v>
      </c>
      <c r="S2846" s="5">
        <v>1846</v>
      </c>
      <c r="T2846" s="5">
        <v>2089</v>
      </c>
      <c r="U2846" s="5">
        <v>1351</v>
      </c>
      <c r="V2846" s="5">
        <v>242</v>
      </c>
      <c r="W2846" s="5">
        <v>458</v>
      </c>
      <c r="X2846" s="5">
        <v>7061</v>
      </c>
      <c r="Y2846" s="5">
        <v>416</v>
      </c>
    </row>
    <row r="2847" spans="1:25" x14ac:dyDescent="0.3">
      <c r="A2847" s="1">
        <v>4057053</v>
      </c>
      <c r="B2847" s="1" t="s">
        <v>27</v>
      </c>
      <c r="C2847" s="2"/>
      <c r="D2847" s="4" t="s">
        <v>121</v>
      </c>
      <c r="E2847" s="4">
        <v>4057053</v>
      </c>
      <c r="F2847" s="5">
        <v>0</v>
      </c>
      <c r="G2847" s="5">
        <v>5439</v>
      </c>
      <c r="H2847" s="5">
        <v>2021</v>
      </c>
      <c r="I2847" s="5">
        <v>6242</v>
      </c>
      <c r="J2847" s="5">
        <v>1162</v>
      </c>
      <c r="K2847" s="5" t="s">
        <v>33</v>
      </c>
      <c r="L2847" s="5">
        <v>14865</v>
      </c>
      <c r="M2847" s="5">
        <v>14832</v>
      </c>
      <c r="N2847" s="5">
        <v>2048</v>
      </c>
      <c r="O2847" s="5">
        <v>1041</v>
      </c>
      <c r="P2847" s="5">
        <v>501</v>
      </c>
      <c r="Q2847" s="5" t="s">
        <v>33</v>
      </c>
      <c r="R2847" s="5" t="s">
        <v>33</v>
      </c>
      <c r="S2847" s="5">
        <v>1799</v>
      </c>
      <c r="T2847" s="5">
        <v>2004</v>
      </c>
      <c r="U2847" s="5">
        <v>1222</v>
      </c>
      <c r="V2847" s="5">
        <v>246</v>
      </c>
      <c r="W2847" s="5">
        <v>426</v>
      </c>
      <c r="X2847" s="5">
        <v>5645</v>
      </c>
      <c r="Y2847" s="5">
        <v>442</v>
      </c>
    </row>
    <row r="2848" spans="1:25" x14ac:dyDescent="0.3">
      <c r="A2848" s="1">
        <v>4057053</v>
      </c>
      <c r="B2848" s="1" t="s">
        <v>28</v>
      </c>
      <c r="C2848" s="2"/>
      <c r="D2848" s="4" t="s">
        <v>121</v>
      </c>
      <c r="E2848" s="4">
        <v>4057053</v>
      </c>
      <c r="F2848" s="5">
        <v>46</v>
      </c>
      <c r="G2848" s="5">
        <v>7815</v>
      </c>
      <c r="H2848" s="5">
        <v>2195</v>
      </c>
      <c r="I2848" s="5">
        <v>5195</v>
      </c>
      <c r="J2848" s="5">
        <v>1030</v>
      </c>
      <c r="K2848" s="5" t="s">
        <v>33</v>
      </c>
      <c r="L2848" s="5">
        <v>16282</v>
      </c>
      <c r="M2848" s="5">
        <v>15379</v>
      </c>
      <c r="N2848" s="5">
        <v>2186</v>
      </c>
      <c r="O2848" s="5">
        <v>1009</v>
      </c>
      <c r="P2848" s="5">
        <v>523</v>
      </c>
      <c r="Q2848" s="5" t="s">
        <v>33</v>
      </c>
      <c r="R2848" s="5" t="s">
        <v>33</v>
      </c>
      <c r="S2848" s="5">
        <v>1699</v>
      </c>
      <c r="T2848" s="5">
        <v>1855</v>
      </c>
      <c r="U2848" s="5">
        <v>1245</v>
      </c>
      <c r="V2848" s="5">
        <v>238</v>
      </c>
      <c r="W2848" s="5">
        <v>371</v>
      </c>
      <c r="X2848" s="5">
        <v>5515</v>
      </c>
      <c r="Y2848" s="5">
        <v>410</v>
      </c>
    </row>
    <row r="2849" spans="1:25" x14ac:dyDescent="0.3">
      <c r="A2849" s="1">
        <v>4057053</v>
      </c>
      <c r="B2849" s="1" t="s">
        <v>29</v>
      </c>
      <c r="C2849" s="2"/>
      <c r="D2849" s="4" t="s">
        <v>121</v>
      </c>
      <c r="E2849" s="4">
        <v>4057053</v>
      </c>
      <c r="F2849" s="5">
        <v>2</v>
      </c>
      <c r="G2849" s="5">
        <v>820</v>
      </c>
      <c r="H2849" s="5">
        <v>2559</v>
      </c>
      <c r="I2849" s="5">
        <v>4978</v>
      </c>
      <c r="J2849" s="5">
        <v>806</v>
      </c>
      <c r="K2849" s="5" t="s">
        <v>33</v>
      </c>
      <c r="L2849" s="5">
        <v>9165</v>
      </c>
      <c r="M2849" s="5">
        <v>13317</v>
      </c>
      <c r="N2849" s="5">
        <v>1773</v>
      </c>
      <c r="O2849" s="5">
        <v>1134</v>
      </c>
      <c r="P2849" s="5">
        <v>466</v>
      </c>
      <c r="Q2849" s="5" t="s">
        <v>33</v>
      </c>
      <c r="R2849" s="5" t="s">
        <v>33</v>
      </c>
      <c r="S2849" s="5">
        <v>1434</v>
      </c>
      <c r="T2849" s="5">
        <v>1693</v>
      </c>
      <c r="U2849" s="5">
        <v>1148</v>
      </c>
      <c r="V2849" s="5">
        <v>238</v>
      </c>
      <c r="W2849" s="5">
        <v>320</v>
      </c>
      <c r="X2849" s="5">
        <v>5882</v>
      </c>
      <c r="Y2849" s="5">
        <v>416</v>
      </c>
    </row>
    <row r="2850" spans="1:25" x14ac:dyDescent="0.3">
      <c r="A2850" s="1">
        <v>4057053</v>
      </c>
      <c r="B2850" s="1" t="s">
        <v>30</v>
      </c>
      <c r="C2850" s="2"/>
      <c r="D2850" s="4" t="s">
        <v>121</v>
      </c>
      <c r="E2850" s="4">
        <v>4057053</v>
      </c>
      <c r="F2850" s="5">
        <v>0</v>
      </c>
      <c r="G2850" s="5">
        <v>1494</v>
      </c>
      <c r="H2850" s="5">
        <v>2625</v>
      </c>
      <c r="I2850" s="5">
        <v>4333</v>
      </c>
      <c r="J2850" s="5">
        <v>1405</v>
      </c>
      <c r="K2850" s="5" t="s">
        <v>33</v>
      </c>
      <c r="L2850" s="5">
        <v>9856</v>
      </c>
      <c r="M2850" s="5">
        <v>13772</v>
      </c>
      <c r="N2850" s="5">
        <v>2081</v>
      </c>
      <c r="O2850" s="5">
        <v>1310</v>
      </c>
      <c r="P2850" s="5">
        <v>522</v>
      </c>
      <c r="Q2850" s="5" t="s">
        <v>33</v>
      </c>
      <c r="R2850" s="5" t="s">
        <v>33</v>
      </c>
      <c r="S2850" s="5">
        <v>1607</v>
      </c>
      <c r="T2850" s="5">
        <v>1738</v>
      </c>
      <c r="U2850" s="5">
        <v>1229</v>
      </c>
      <c r="V2850" s="5">
        <v>244</v>
      </c>
      <c r="W2850" s="5">
        <v>309</v>
      </c>
      <c r="X2850" s="5">
        <v>6159</v>
      </c>
      <c r="Y2850" s="5">
        <v>382</v>
      </c>
    </row>
    <row r="2851" spans="1:25" x14ac:dyDescent="0.3">
      <c r="A2851" s="1">
        <v>4057053</v>
      </c>
      <c r="B2851" s="1" t="s">
        <v>31</v>
      </c>
      <c r="C2851" s="2"/>
      <c r="D2851" s="4" t="s">
        <v>121</v>
      </c>
      <c r="E2851" s="4">
        <v>4057053</v>
      </c>
      <c r="F2851" s="5">
        <v>0</v>
      </c>
      <c r="G2851" s="5">
        <v>1026</v>
      </c>
      <c r="H2851" s="5">
        <v>987</v>
      </c>
      <c r="I2851" s="5">
        <v>3680</v>
      </c>
      <c r="J2851" s="5">
        <v>731</v>
      </c>
      <c r="K2851" s="5" t="s">
        <v>33</v>
      </c>
      <c r="L2851" s="5">
        <v>6423</v>
      </c>
      <c r="M2851" s="5">
        <v>14029</v>
      </c>
      <c r="N2851" s="5">
        <v>1784</v>
      </c>
      <c r="O2851" s="5">
        <v>933</v>
      </c>
      <c r="P2851" s="5">
        <v>592</v>
      </c>
      <c r="Q2851" s="5" t="s">
        <v>33</v>
      </c>
      <c r="R2851" s="5" t="s">
        <v>33</v>
      </c>
      <c r="S2851" s="5">
        <v>1485</v>
      </c>
      <c r="T2851" s="5">
        <v>1758</v>
      </c>
      <c r="U2851" s="5">
        <v>1226</v>
      </c>
      <c r="V2851" s="5">
        <v>263</v>
      </c>
      <c r="W2851" s="5">
        <v>294</v>
      </c>
      <c r="X2851" s="5">
        <v>6334</v>
      </c>
      <c r="Y2851" s="5">
        <v>484</v>
      </c>
    </row>
    <row r="2852" spans="1:25" x14ac:dyDescent="0.3">
      <c r="A2852" s="1">
        <v>4061951</v>
      </c>
      <c r="B2852" s="1" t="s">
        <v>0</v>
      </c>
      <c r="C2852" s="2"/>
      <c r="D2852" s="4" t="s">
        <v>122</v>
      </c>
      <c r="E2852" s="4">
        <v>4061951</v>
      </c>
      <c r="F2852" s="5">
        <v>0</v>
      </c>
      <c r="G2852" s="5">
        <v>25</v>
      </c>
      <c r="H2852" s="5">
        <v>203</v>
      </c>
      <c r="I2852" s="5">
        <v>2188</v>
      </c>
      <c r="J2852" s="5">
        <v>542</v>
      </c>
      <c r="K2852" s="5">
        <v>0</v>
      </c>
      <c r="L2852" s="5">
        <v>2958</v>
      </c>
      <c r="M2852" s="5">
        <v>10727</v>
      </c>
      <c r="N2852" s="5">
        <v>19</v>
      </c>
      <c r="O2852" s="5">
        <v>48</v>
      </c>
      <c r="P2852" s="5">
        <v>117</v>
      </c>
      <c r="Q2852" s="5">
        <v>0</v>
      </c>
      <c r="R2852" s="5">
        <v>0</v>
      </c>
      <c r="S2852" s="5">
        <v>643</v>
      </c>
      <c r="T2852" s="5">
        <v>1016</v>
      </c>
      <c r="U2852" s="5">
        <v>597</v>
      </c>
      <c r="V2852" s="5">
        <v>240</v>
      </c>
      <c r="W2852" s="5">
        <v>4</v>
      </c>
      <c r="X2852" s="5">
        <v>1620</v>
      </c>
      <c r="Y2852" s="5">
        <v>15</v>
      </c>
    </row>
    <row r="2853" spans="1:25" x14ac:dyDescent="0.3">
      <c r="A2853" s="1">
        <v>4061951</v>
      </c>
      <c r="B2853" s="1" t="s">
        <v>1</v>
      </c>
      <c r="C2853" s="2"/>
      <c r="D2853" s="4" t="s">
        <v>122</v>
      </c>
      <c r="E2853" s="4">
        <v>4061951</v>
      </c>
      <c r="F2853" s="5">
        <v>0</v>
      </c>
      <c r="G2853" s="5">
        <v>0</v>
      </c>
      <c r="H2853" s="5">
        <v>528</v>
      </c>
      <c r="I2853" s="5">
        <v>2155</v>
      </c>
      <c r="J2853" s="5">
        <v>693</v>
      </c>
      <c r="K2853" s="5">
        <v>0</v>
      </c>
      <c r="L2853" s="5">
        <v>3377</v>
      </c>
      <c r="M2853" s="5">
        <v>10867</v>
      </c>
      <c r="N2853" s="5">
        <v>15</v>
      </c>
      <c r="O2853" s="5">
        <v>51</v>
      </c>
      <c r="P2853" s="5">
        <v>112</v>
      </c>
      <c r="Q2853" s="5">
        <v>0</v>
      </c>
      <c r="R2853" s="5">
        <v>0</v>
      </c>
      <c r="S2853" s="5">
        <v>620</v>
      </c>
      <c r="T2853" s="5">
        <v>864</v>
      </c>
      <c r="U2853" s="5">
        <v>585</v>
      </c>
      <c r="V2853" s="5">
        <v>244</v>
      </c>
      <c r="W2853" s="5">
        <v>5</v>
      </c>
      <c r="X2853" s="5">
        <v>1608</v>
      </c>
      <c r="Y2853" s="5">
        <v>17</v>
      </c>
    </row>
    <row r="2854" spans="1:25" x14ac:dyDescent="0.3">
      <c r="A2854" s="1">
        <v>4061951</v>
      </c>
      <c r="B2854" s="1" t="s">
        <v>2</v>
      </c>
      <c r="C2854" s="2"/>
      <c r="D2854" s="4" t="s">
        <v>122</v>
      </c>
      <c r="E2854" s="4">
        <v>4061951</v>
      </c>
      <c r="F2854" s="5">
        <v>0</v>
      </c>
      <c r="G2854" s="5">
        <v>13</v>
      </c>
      <c r="H2854" s="5">
        <v>708</v>
      </c>
      <c r="I2854" s="5">
        <v>2688</v>
      </c>
      <c r="J2854" s="5">
        <v>410</v>
      </c>
      <c r="K2854" s="5">
        <v>0</v>
      </c>
      <c r="L2854" s="5">
        <v>3818</v>
      </c>
      <c r="M2854" s="5">
        <v>10353</v>
      </c>
      <c r="N2854" s="5">
        <v>204</v>
      </c>
      <c r="O2854" s="5">
        <v>49</v>
      </c>
      <c r="P2854" s="5">
        <v>104</v>
      </c>
      <c r="Q2854" s="5">
        <v>0</v>
      </c>
      <c r="R2854" s="5">
        <v>0</v>
      </c>
      <c r="S2854" s="5">
        <v>585</v>
      </c>
      <c r="T2854" s="5">
        <v>823</v>
      </c>
      <c r="U2854" s="5">
        <v>594</v>
      </c>
      <c r="V2854" s="5">
        <v>283</v>
      </c>
      <c r="W2854" s="5">
        <v>5</v>
      </c>
      <c r="X2854" s="5">
        <v>1465</v>
      </c>
      <c r="Y2854" s="5">
        <v>12</v>
      </c>
    </row>
    <row r="2855" spans="1:25" x14ac:dyDescent="0.3">
      <c r="A2855" s="1">
        <v>4061951</v>
      </c>
      <c r="B2855" s="1" t="s">
        <v>3</v>
      </c>
      <c r="C2855" s="2"/>
      <c r="D2855" s="4" t="s">
        <v>122</v>
      </c>
      <c r="E2855" s="4">
        <v>4061951</v>
      </c>
      <c r="F2855" s="5">
        <v>0</v>
      </c>
      <c r="G2855" s="5">
        <v>32</v>
      </c>
      <c r="H2855" s="5">
        <v>276</v>
      </c>
      <c r="I2855" s="5">
        <v>1923</v>
      </c>
      <c r="J2855" s="5">
        <v>382</v>
      </c>
      <c r="K2855" s="5">
        <v>0</v>
      </c>
      <c r="L2855" s="5">
        <v>2614</v>
      </c>
      <c r="M2855" s="5">
        <v>10605</v>
      </c>
      <c r="N2855" s="5">
        <v>25</v>
      </c>
      <c r="O2855" s="5">
        <v>58</v>
      </c>
      <c r="P2855" s="5">
        <v>102</v>
      </c>
      <c r="Q2855" s="5">
        <v>0</v>
      </c>
      <c r="R2855" s="5">
        <v>0</v>
      </c>
      <c r="S2855" s="5">
        <v>651</v>
      </c>
      <c r="T2855" s="5">
        <v>849</v>
      </c>
      <c r="U2855" s="5">
        <v>602</v>
      </c>
      <c r="V2855" s="5">
        <v>310</v>
      </c>
      <c r="W2855" s="5">
        <v>7</v>
      </c>
      <c r="X2855" s="5">
        <v>1582</v>
      </c>
      <c r="Y2855" s="5">
        <v>5</v>
      </c>
    </row>
    <row r="2856" spans="1:25" x14ac:dyDescent="0.3">
      <c r="A2856" s="1">
        <v>4061951</v>
      </c>
      <c r="B2856" s="1" t="s">
        <v>4</v>
      </c>
      <c r="C2856" s="2"/>
      <c r="D2856" s="4" t="s">
        <v>122</v>
      </c>
      <c r="E2856" s="4">
        <v>4061951</v>
      </c>
      <c r="F2856" s="5">
        <v>0</v>
      </c>
      <c r="G2856" s="5">
        <v>54</v>
      </c>
      <c r="H2856" s="5">
        <v>581</v>
      </c>
      <c r="I2856" s="5">
        <v>1572</v>
      </c>
      <c r="J2856" s="5">
        <v>352</v>
      </c>
      <c r="K2856" s="5">
        <v>0</v>
      </c>
      <c r="L2856" s="5">
        <v>2559</v>
      </c>
      <c r="M2856" s="5">
        <v>10723</v>
      </c>
      <c r="N2856" s="5">
        <v>28</v>
      </c>
      <c r="O2856" s="5">
        <v>42</v>
      </c>
      <c r="P2856" s="5">
        <v>71</v>
      </c>
      <c r="Q2856" s="5">
        <v>0</v>
      </c>
      <c r="R2856" s="5">
        <v>0</v>
      </c>
      <c r="S2856" s="5">
        <v>623</v>
      </c>
      <c r="T2856" s="5">
        <v>903</v>
      </c>
      <c r="U2856" s="5">
        <v>643</v>
      </c>
      <c r="V2856" s="5">
        <v>316</v>
      </c>
      <c r="W2856" s="5">
        <v>5</v>
      </c>
      <c r="X2856" s="5">
        <v>1598</v>
      </c>
      <c r="Y2856" s="5">
        <v>7</v>
      </c>
    </row>
    <row r="2857" spans="1:25" x14ac:dyDescent="0.3">
      <c r="A2857" s="1">
        <v>4061951</v>
      </c>
      <c r="B2857" s="1" t="s">
        <v>5</v>
      </c>
      <c r="C2857" s="2"/>
      <c r="D2857" s="4" t="s">
        <v>122</v>
      </c>
      <c r="E2857" s="4">
        <v>4061951</v>
      </c>
      <c r="F2857" s="5">
        <v>0</v>
      </c>
      <c r="G2857" s="5">
        <v>2</v>
      </c>
      <c r="H2857" s="5">
        <v>554</v>
      </c>
      <c r="I2857" s="5">
        <v>1722</v>
      </c>
      <c r="J2857" s="5">
        <v>573</v>
      </c>
      <c r="K2857" s="5">
        <v>0</v>
      </c>
      <c r="L2857" s="5">
        <v>2850</v>
      </c>
      <c r="M2857" s="5">
        <v>12661</v>
      </c>
      <c r="N2857" s="5">
        <v>32</v>
      </c>
      <c r="O2857" s="5">
        <v>64</v>
      </c>
      <c r="P2857" s="5">
        <v>121</v>
      </c>
      <c r="Q2857" s="5">
        <v>0</v>
      </c>
      <c r="R2857" s="5">
        <v>0</v>
      </c>
      <c r="S2857" s="5">
        <v>751</v>
      </c>
      <c r="T2857" s="5">
        <v>1007</v>
      </c>
      <c r="U2857" s="5">
        <v>758</v>
      </c>
      <c r="V2857" s="5">
        <v>316</v>
      </c>
      <c r="W2857" s="5">
        <v>4</v>
      </c>
      <c r="X2857" s="5">
        <v>1382</v>
      </c>
      <c r="Y2857" s="5">
        <v>14</v>
      </c>
    </row>
    <row r="2858" spans="1:25" x14ac:dyDescent="0.3">
      <c r="A2858" s="1">
        <v>4061951</v>
      </c>
      <c r="B2858" s="1" t="s">
        <v>6</v>
      </c>
      <c r="C2858" s="2"/>
      <c r="D2858" s="4" t="s">
        <v>122</v>
      </c>
      <c r="E2858" s="4">
        <v>4061951</v>
      </c>
      <c r="F2858" s="5">
        <v>0</v>
      </c>
      <c r="G2858" s="5">
        <v>14</v>
      </c>
      <c r="H2858" s="5">
        <v>2166</v>
      </c>
      <c r="I2858" s="5">
        <v>1803</v>
      </c>
      <c r="J2858" s="5">
        <v>365</v>
      </c>
      <c r="K2858" s="5">
        <v>0</v>
      </c>
      <c r="L2858" s="5">
        <v>4347</v>
      </c>
      <c r="M2858" s="5">
        <v>11334</v>
      </c>
      <c r="N2858" s="5">
        <v>28</v>
      </c>
      <c r="O2858" s="5">
        <v>66</v>
      </c>
      <c r="P2858" s="5">
        <v>96</v>
      </c>
      <c r="Q2858" s="5">
        <v>0</v>
      </c>
      <c r="R2858" s="5">
        <v>0</v>
      </c>
      <c r="S2858" s="5">
        <v>721</v>
      </c>
      <c r="T2858" s="5">
        <v>977</v>
      </c>
      <c r="U2858" s="5">
        <v>697</v>
      </c>
      <c r="V2858" s="5">
        <v>304</v>
      </c>
      <c r="W2858" s="5">
        <v>5</v>
      </c>
      <c r="X2858" s="5">
        <v>1834</v>
      </c>
      <c r="Y2858" s="5">
        <v>18</v>
      </c>
    </row>
    <row r="2859" spans="1:25" x14ac:dyDescent="0.3">
      <c r="A2859" s="1">
        <v>4061951</v>
      </c>
      <c r="B2859" s="1" t="s">
        <v>7</v>
      </c>
      <c r="C2859" s="2"/>
      <c r="D2859" s="4" t="s">
        <v>122</v>
      </c>
      <c r="E2859" s="4">
        <v>4061951</v>
      </c>
      <c r="F2859" s="5">
        <v>0</v>
      </c>
      <c r="G2859" s="5">
        <v>52</v>
      </c>
      <c r="H2859" s="5">
        <v>367</v>
      </c>
      <c r="I2859" s="5">
        <v>2224</v>
      </c>
      <c r="J2859" s="5">
        <v>257</v>
      </c>
      <c r="K2859" s="5">
        <v>0</v>
      </c>
      <c r="L2859" s="5">
        <v>2899</v>
      </c>
      <c r="M2859" s="5">
        <v>10981</v>
      </c>
      <c r="N2859" s="5">
        <v>63</v>
      </c>
      <c r="O2859" s="5">
        <v>45</v>
      </c>
      <c r="P2859" s="5">
        <v>147</v>
      </c>
      <c r="Q2859" s="5">
        <v>0</v>
      </c>
      <c r="R2859" s="5">
        <v>0</v>
      </c>
      <c r="S2859" s="5">
        <v>648</v>
      </c>
      <c r="T2859" s="5">
        <v>783</v>
      </c>
      <c r="U2859" s="5">
        <v>677</v>
      </c>
      <c r="V2859" s="5">
        <v>310</v>
      </c>
      <c r="W2859" s="5">
        <v>4</v>
      </c>
      <c r="X2859" s="5">
        <v>1542</v>
      </c>
      <c r="Y2859" s="5">
        <v>18</v>
      </c>
    </row>
    <row r="2860" spans="1:25" x14ac:dyDescent="0.3">
      <c r="A2860" s="1">
        <v>4061951</v>
      </c>
      <c r="B2860" s="1" t="s">
        <v>8</v>
      </c>
      <c r="C2860" s="2"/>
      <c r="D2860" s="4" t="s">
        <v>122</v>
      </c>
      <c r="E2860" s="4">
        <v>4061951</v>
      </c>
      <c r="F2860" s="5">
        <v>0</v>
      </c>
      <c r="G2860" s="5">
        <v>87</v>
      </c>
      <c r="H2860" s="5">
        <v>180</v>
      </c>
      <c r="I2860" s="5">
        <v>2040</v>
      </c>
      <c r="J2860" s="5">
        <v>255</v>
      </c>
      <c r="K2860" s="5">
        <v>0</v>
      </c>
      <c r="L2860" s="5">
        <v>2562</v>
      </c>
      <c r="M2860" s="5">
        <v>10681</v>
      </c>
      <c r="N2860" s="5">
        <v>64</v>
      </c>
      <c r="O2860" s="5">
        <v>49</v>
      </c>
      <c r="P2860" s="5">
        <v>45</v>
      </c>
      <c r="Q2860" s="5">
        <v>0</v>
      </c>
      <c r="R2860" s="5">
        <v>0</v>
      </c>
      <c r="S2860" s="5">
        <v>619</v>
      </c>
      <c r="T2860" s="5">
        <v>560</v>
      </c>
      <c r="U2860" s="5">
        <v>644</v>
      </c>
      <c r="V2860" s="5">
        <v>266</v>
      </c>
      <c r="W2860" s="5">
        <v>9</v>
      </c>
      <c r="X2860" s="5">
        <v>1379</v>
      </c>
      <c r="Y2860" s="5">
        <v>10</v>
      </c>
    </row>
    <row r="2861" spans="1:25" x14ac:dyDescent="0.3">
      <c r="A2861" s="1">
        <v>4061951</v>
      </c>
      <c r="B2861" s="1" t="s">
        <v>9</v>
      </c>
      <c r="C2861" s="2"/>
      <c r="D2861" s="4" t="s">
        <v>122</v>
      </c>
      <c r="E2861" s="4">
        <v>4061951</v>
      </c>
      <c r="F2861" s="5">
        <v>0</v>
      </c>
      <c r="G2861" s="5">
        <v>18</v>
      </c>
      <c r="H2861" s="5">
        <v>1465</v>
      </c>
      <c r="I2861" s="5">
        <v>1344</v>
      </c>
      <c r="J2861" s="5">
        <v>271</v>
      </c>
      <c r="K2861" s="5">
        <v>0</v>
      </c>
      <c r="L2861" s="5">
        <v>3097</v>
      </c>
      <c r="M2861" s="5">
        <v>11372</v>
      </c>
      <c r="N2861" s="5">
        <v>76</v>
      </c>
      <c r="O2861" s="5">
        <v>55</v>
      </c>
      <c r="P2861" s="5">
        <v>55</v>
      </c>
      <c r="Q2861" s="5">
        <v>0</v>
      </c>
      <c r="R2861" s="5">
        <v>0</v>
      </c>
      <c r="S2861" s="5">
        <v>655</v>
      </c>
      <c r="T2861" s="5">
        <v>810</v>
      </c>
      <c r="U2861" s="5">
        <v>667</v>
      </c>
      <c r="V2861" s="5">
        <v>267</v>
      </c>
      <c r="W2861" s="5">
        <v>5</v>
      </c>
      <c r="X2861" s="5">
        <v>1469</v>
      </c>
      <c r="Y2861" s="5">
        <v>14</v>
      </c>
    </row>
    <row r="2862" spans="1:25" x14ac:dyDescent="0.3">
      <c r="A2862" s="1">
        <v>4061951</v>
      </c>
      <c r="B2862" s="1" t="s">
        <v>10</v>
      </c>
      <c r="C2862" s="2"/>
      <c r="D2862" s="4" t="s">
        <v>122</v>
      </c>
      <c r="E2862" s="4">
        <v>4061951</v>
      </c>
      <c r="F2862" s="5">
        <v>0</v>
      </c>
      <c r="G2862" s="5">
        <v>158</v>
      </c>
      <c r="H2862" s="5">
        <v>1121</v>
      </c>
      <c r="I2862" s="5">
        <v>1626</v>
      </c>
      <c r="J2862" s="5">
        <v>454</v>
      </c>
      <c r="K2862" s="5">
        <v>0</v>
      </c>
      <c r="L2862" s="5">
        <v>3358</v>
      </c>
      <c r="M2862" s="5">
        <v>11368</v>
      </c>
      <c r="N2862" s="5">
        <v>40</v>
      </c>
      <c r="O2862" s="5">
        <v>59</v>
      </c>
      <c r="P2862" s="5">
        <v>107</v>
      </c>
      <c r="Q2862" s="5">
        <v>0</v>
      </c>
      <c r="R2862" s="5">
        <v>0</v>
      </c>
      <c r="S2862" s="5">
        <v>736</v>
      </c>
      <c r="T2862" s="5">
        <v>567</v>
      </c>
      <c r="U2862" s="5">
        <v>624</v>
      </c>
      <c r="V2862" s="5">
        <v>243</v>
      </c>
      <c r="W2862" s="5">
        <v>5</v>
      </c>
      <c r="X2862" s="5">
        <v>1429</v>
      </c>
      <c r="Y2862" s="5">
        <v>8</v>
      </c>
    </row>
    <row r="2863" spans="1:25" x14ac:dyDescent="0.3">
      <c r="A2863" s="1">
        <v>4061951</v>
      </c>
      <c r="B2863" s="1" t="s">
        <v>11</v>
      </c>
      <c r="C2863" s="2"/>
      <c r="D2863" s="4" t="s">
        <v>122</v>
      </c>
      <c r="E2863" s="4">
        <v>4061951</v>
      </c>
      <c r="F2863" s="5">
        <v>0</v>
      </c>
      <c r="G2863" s="5">
        <v>50</v>
      </c>
      <c r="H2863" s="5">
        <v>765</v>
      </c>
      <c r="I2863" s="5">
        <v>1698</v>
      </c>
      <c r="J2863" s="5">
        <v>279</v>
      </c>
      <c r="K2863" s="5">
        <v>0</v>
      </c>
      <c r="L2863" s="5">
        <v>2792</v>
      </c>
      <c r="M2863" s="5">
        <v>11778</v>
      </c>
      <c r="N2863" s="5">
        <v>63</v>
      </c>
      <c r="O2863" s="5">
        <v>40</v>
      </c>
      <c r="P2863" s="5">
        <v>67</v>
      </c>
      <c r="Q2863" s="5">
        <v>0</v>
      </c>
      <c r="R2863" s="5">
        <v>0</v>
      </c>
      <c r="S2863" s="5">
        <v>862</v>
      </c>
      <c r="T2863" s="5">
        <v>645</v>
      </c>
      <c r="U2863" s="5">
        <v>613</v>
      </c>
      <c r="V2863" s="5">
        <v>244</v>
      </c>
      <c r="W2863" s="5">
        <v>8</v>
      </c>
      <c r="X2863" s="5">
        <v>1348</v>
      </c>
      <c r="Y2863" s="5">
        <v>14</v>
      </c>
    </row>
    <row r="2864" spans="1:25" x14ac:dyDescent="0.3">
      <c r="A2864" s="1">
        <v>4061951</v>
      </c>
      <c r="B2864" s="1" t="s">
        <v>12</v>
      </c>
      <c r="C2864" s="2"/>
      <c r="D2864" s="4" t="s">
        <v>122</v>
      </c>
      <c r="E2864" s="4">
        <v>4061951</v>
      </c>
      <c r="F2864" s="5">
        <v>0</v>
      </c>
      <c r="G2864" s="5">
        <v>429</v>
      </c>
      <c r="H2864" s="5">
        <v>1060</v>
      </c>
      <c r="I2864" s="5">
        <v>1641</v>
      </c>
      <c r="J2864" s="5">
        <v>276</v>
      </c>
      <c r="K2864" s="5">
        <v>0</v>
      </c>
      <c r="L2864" s="5">
        <v>3407</v>
      </c>
      <c r="M2864" s="5">
        <v>11524</v>
      </c>
      <c r="N2864" s="5">
        <v>52</v>
      </c>
      <c r="O2864" s="5">
        <v>45</v>
      </c>
      <c r="P2864" s="5">
        <v>44</v>
      </c>
      <c r="Q2864" s="5">
        <v>0</v>
      </c>
      <c r="R2864" s="5">
        <v>0</v>
      </c>
      <c r="S2864" s="5">
        <v>868</v>
      </c>
      <c r="T2864" s="5">
        <v>573</v>
      </c>
      <c r="U2864" s="5">
        <v>595</v>
      </c>
      <c r="V2864" s="5">
        <v>143</v>
      </c>
      <c r="W2864" s="5">
        <v>8</v>
      </c>
      <c r="X2864" s="5">
        <v>1318</v>
      </c>
      <c r="Y2864" s="5">
        <v>10</v>
      </c>
    </row>
    <row r="2865" spans="1:25" x14ac:dyDescent="0.3">
      <c r="A2865" s="1">
        <v>4061951</v>
      </c>
      <c r="B2865" s="1" t="s">
        <v>13</v>
      </c>
      <c r="C2865" s="2"/>
      <c r="D2865" s="4" t="s">
        <v>122</v>
      </c>
      <c r="E2865" s="4">
        <v>4061951</v>
      </c>
      <c r="F2865" s="5">
        <v>0</v>
      </c>
      <c r="G2865" s="5">
        <v>0</v>
      </c>
      <c r="H2865" s="5">
        <v>1184</v>
      </c>
      <c r="I2865" s="5">
        <v>1428</v>
      </c>
      <c r="J2865" s="5">
        <v>68</v>
      </c>
      <c r="K2865" s="5">
        <v>0</v>
      </c>
      <c r="L2865" s="5">
        <v>2679</v>
      </c>
      <c r="M2865" s="5">
        <v>10728</v>
      </c>
      <c r="N2865" s="5">
        <v>53</v>
      </c>
      <c r="O2865" s="5">
        <v>37</v>
      </c>
      <c r="P2865" s="5">
        <v>71</v>
      </c>
      <c r="Q2865" s="5">
        <v>0</v>
      </c>
      <c r="R2865" s="5">
        <v>0</v>
      </c>
      <c r="S2865" s="5">
        <v>803</v>
      </c>
      <c r="T2865" s="5">
        <v>437</v>
      </c>
      <c r="U2865" s="5">
        <v>556</v>
      </c>
      <c r="V2865" s="5">
        <v>42</v>
      </c>
      <c r="W2865" s="5">
        <v>7</v>
      </c>
      <c r="X2865" s="5">
        <v>1301</v>
      </c>
      <c r="Y2865" s="5">
        <v>28</v>
      </c>
    </row>
    <row r="2866" spans="1:25" x14ac:dyDescent="0.3">
      <c r="A2866" s="1">
        <v>4061951</v>
      </c>
      <c r="B2866" s="1" t="s">
        <v>14</v>
      </c>
      <c r="C2866" s="2"/>
      <c r="D2866" s="4" t="s">
        <v>122</v>
      </c>
      <c r="E2866" s="4">
        <v>4061951</v>
      </c>
      <c r="F2866" s="5">
        <v>0</v>
      </c>
      <c r="G2866" s="5">
        <v>13</v>
      </c>
      <c r="H2866" s="5">
        <v>721</v>
      </c>
      <c r="I2866" s="5">
        <v>1943</v>
      </c>
      <c r="J2866" s="5">
        <v>206</v>
      </c>
      <c r="K2866" s="5" t="s">
        <v>33</v>
      </c>
      <c r="L2866" s="5">
        <v>2882</v>
      </c>
      <c r="M2866" s="5">
        <v>10958</v>
      </c>
      <c r="N2866" s="5">
        <v>57</v>
      </c>
      <c r="O2866" s="5">
        <v>49</v>
      </c>
      <c r="P2866" s="5">
        <v>56</v>
      </c>
      <c r="Q2866" s="5" t="s">
        <v>33</v>
      </c>
      <c r="R2866" s="5" t="s">
        <v>33</v>
      </c>
      <c r="S2866" s="5">
        <v>795</v>
      </c>
      <c r="T2866" s="5">
        <v>446</v>
      </c>
      <c r="U2866" s="5">
        <v>557</v>
      </c>
      <c r="V2866" s="5">
        <v>46</v>
      </c>
      <c r="W2866" s="5">
        <v>3</v>
      </c>
      <c r="X2866" s="5">
        <v>1151</v>
      </c>
      <c r="Y2866" s="5">
        <v>9</v>
      </c>
    </row>
    <row r="2867" spans="1:25" x14ac:dyDescent="0.3">
      <c r="A2867" s="1">
        <v>4061951</v>
      </c>
      <c r="B2867" s="1" t="s">
        <v>15</v>
      </c>
      <c r="C2867" s="2"/>
      <c r="D2867" s="4" t="s">
        <v>122</v>
      </c>
      <c r="E2867" s="4">
        <v>4061951</v>
      </c>
      <c r="F2867" s="5">
        <v>0</v>
      </c>
      <c r="G2867" s="5">
        <v>21</v>
      </c>
      <c r="H2867" s="5">
        <v>323</v>
      </c>
      <c r="I2867" s="5">
        <v>1998</v>
      </c>
      <c r="J2867" s="5">
        <v>620</v>
      </c>
      <c r="K2867" s="5" t="s">
        <v>33</v>
      </c>
      <c r="L2867" s="5">
        <v>2961</v>
      </c>
      <c r="M2867" s="5">
        <v>9325</v>
      </c>
      <c r="N2867" s="5">
        <v>42</v>
      </c>
      <c r="O2867" s="5">
        <v>43</v>
      </c>
      <c r="P2867" s="5">
        <v>37</v>
      </c>
      <c r="Q2867" s="5" t="s">
        <v>33</v>
      </c>
      <c r="R2867" s="5" t="s">
        <v>33</v>
      </c>
      <c r="S2867" s="5">
        <v>747</v>
      </c>
      <c r="T2867" s="5">
        <v>402</v>
      </c>
      <c r="U2867" s="5">
        <v>555</v>
      </c>
      <c r="V2867" s="5">
        <v>55</v>
      </c>
      <c r="W2867" s="5">
        <v>4</v>
      </c>
      <c r="X2867" s="5">
        <v>1018</v>
      </c>
      <c r="Y2867" s="5">
        <v>13</v>
      </c>
    </row>
    <row r="2868" spans="1:25" x14ac:dyDescent="0.3">
      <c r="A2868" s="1">
        <v>4061951</v>
      </c>
      <c r="B2868" s="1" t="s">
        <v>16</v>
      </c>
      <c r="C2868" s="2"/>
      <c r="D2868" s="4" t="s">
        <v>122</v>
      </c>
      <c r="E2868" s="4">
        <v>4061951</v>
      </c>
      <c r="F2868" s="5">
        <v>0</v>
      </c>
      <c r="G2868" s="5">
        <v>189</v>
      </c>
      <c r="H2868" s="5">
        <v>530</v>
      </c>
      <c r="I2868" s="5">
        <v>1875</v>
      </c>
      <c r="J2868" s="5">
        <v>315</v>
      </c>
      <c r="K2868" s="5" t="s">
        <v>33</v>
      </c>
      <c r="L2868" s="5">
        <v>2910</v>
      </c>
      <c r="M2868" s="5">
        <v>8685</v>
      </c>
      <c r="N2868" s="5">
        <v>51</v>
      </c>
      <c r="O2868" s="5">
        <v>47</v>
      </c>
      <c r="P2868" s="5">
        <v>45</v>
      </c>
      <c r="Q2868" s="5" t="s">
        <v>33</v>
      </c>
      <c r="R2868" s="5" t="s">
        <v>33</v>
      </c>
      <c r="S2868" s="5">
        <v>755</v>
      </c>
      <c r="T2868" s="5">
        <v>417</v>
      </c>
      <c r="U2868" s="5">
        <v>468</v>
      </c>
      <c r="V2868" s="5">
        <v>69</v>
      </c>
      <c r="W2868" s="5">
        <v>3</v>
      </c>
      <c r="X2868" s="5">
        <v>904</v>
      </c>
      <c r="Y2868" s="5">
        <v>8</v>
      </c>
    </row>
    <row r="2869" spans="1:25" x14ac:dyDescent="0.3">
      <c r="A2869" s="1">
        <v>4061951</v>
      </c>
      <c r="B2869" s="1" t="s">
        <v>17</v>
      </c>
      <c r="C2869" s="2"/>
      <c r="D2869" s="4" t="s">
        <v>122</v>
      </c>
      <c r="E2869" s="4">
        <v>4061951</v>
      </c>
      <c r="F2869" s="5">
        <v>0</v>
      </c>
      <c r="G2869" s="5">
        <v>930</v>
      </c>
      <c r="H2869" s="5">
        <v>431</v>
      </c>
      <c r="I2869" s="5">
        <v>1715</v>
      </c>
      <c r="J2869" s="5">
        <v>285</v>
      </c>
      <c r="K2869" s="5" t="s">
        <v>33</v>
      </c>
      <c r="L2869" s="5">
        <v>3361</v>
      </c>
      <c r="M2869" s="5">
        <v>6849</v>
      </c>
      <c r="N2869" s="5">
        <v>37</v>
      </c>
      <c r="O2869" s="5">
        <v>50</v>
      </c>
      <c r="P2869" s="5">
        <v>58</v>
      </c>
      <c r="Q2869" s="5" t="s">
        <v>33</v>
      </c>
      <c r="R2869" s="5" t="s">
        <v>33</v>
      </c>
      <c r="S2869" s="5">
        <v>756</v>
      </c>
      <c r="T2869" s="5">
        <v>514</v>
      </c>
      <c r="U2869" s="5">
        <v>460</v>
      </c>
      <c r="V2869" s="5">
        <v>92</v>
      </c>
      <c r="W2869" s="5">
        <v>4</v>
      </c>
      <c r="X2869" s="5">
        <v>989</v>
      </c>
      <c r="Y2869" s="5">
        <v>4</v>
      </c>
    </row>
    <row r="2870" spans="1:25" x14ac:dyDescent="0.3">
      <c r="A2870" s="1">
        <v>4061951</v>
      </c>
      <c r="B2870" s="1" t="s">
        <v>18</v>
      </c>
      <c r="C2870" s="2"/>
      <c r="D2870" s="4" t="s">
        <v>122</v>
      </c>
      <c r="E2870" s="4">
        <v>4061951</v>
      </c>
      <c r="F2870" s="5">
        <v>0</v>
      </c>
      <c r="G2870" s="5">
        <v>37</v>
      </c>
      <c r="H2870" s="5">
        <v>225</v>
      </c>
      <c r="I2870" s="5">
        <v>1939</v>
      </c>
      <c r="J2870" s="5">
        <v>223</v>
      </c>
      <c r="K2870" s="5" t="s">
        <v>33</v>
      </c>
      <c r="L2870" s="5">
        <v>2424</v>
      </c>
      <c r="M2870" s="5">
        <v>6816</v>
      </c>
      <c r="N2870" s="5">
        <v>41</v>
      </c>
      <c r="O2870" s="5">
        <v>34</v>
      </c>
      <c r="P2870" s="5">
        <v>28</v>
      </c>
      <c r="Q2870" s="5" t="s">
        <v>33</v>
      </c>
      <c r="R2870" s="5" t="s">
        <v>33</v>
      </c>
      <c r="S2870" s="5">
        <v>665</v>
      </c>
      <c r="T2870" s="5">
        <v>375</v>
      </c>
      <c r="U2870" s="5">
        <v>427</v>
      </c>
      <c r="V2870" s="5">
        <v>93</v>
      </c>
      <c r="W2870" s="5">
        <v>3</v>
      </c>
      <c r="X2870" s="5">
        <v>770</v>
      </c>
      <c r="Y2870" s="5">
        <v>5</v>
      </c>
    </row>
    <row r="2871" spans="1:25" x14ac:dyDescent="0.3">
      <c r="A2871" s="1">
        <v>4061951</v>
      </c>
      <c r="B2871" s="1" t="s">
        <v>19</v>
      </c>
      <c r="C2871" s="2"/>
      <c r="D2871" s="4" t="s">
        <v>122</v>
      </c>
      <c r="E2871" s="4">
        <v>4061951</v>
      </c>
      <c r="F2871" s="5">
        <v>15</v>
      </c>
      <c r="G2871" s="5">
        <v>1990</v>
      </c>
      <c r="H2871" s="5">
        <v>819</v>
      </c>
      <c r="I2871" s="5">
        <v>1819</v>
      </c>
      <c r="J2871" s="5">
        <v>193</v>
      </c>
      <c r="K2871" s="5" t="s">
        <v>33</v>
      </c>
      <c r="L2871" s="5">
        <v>4836</v>
      </c>
      <c r="M2871" s="5">
        <v>5547</v>
      </c>
      <c r="N2871" s="5">
        <v>47</v>
      </c>
      <c r="O2871" s="5">
        <v>24</v>
      </c>
      <c r="P2871" s="5">
        <v>27</v>
      </c>
      <c r="Q2871" s="5" t="s">
        <v>33</v>
      </c>
      <c r="R2871" s="5" t="s">
        <v>33</v>
      </c>
      <c r="S2871" s="5">
        <v>626</v>
      </c>
      <c r="T2871" s="5">
        <v>377</v>
      </c>
      <c r="U2871" s="5">
        <v>449</v>
      </c>
      <c r="V2871" s="5">
        <v>100</v>
      </c>
      <c r="W2871" s="5">
        <v>3</v>
      </c>
      <c r="X2871" s="5">
        <v>754</v>
      </c>
      <c r="Y2871" s="5">
        <v>6</v>
      </c>
    </row>
    <row r="2872" spans="1:25" x14ac:dyDescent="0.3">
      <c r="A2872" s="1">
        <v>4061951</v>
      </c>
      <c r="B2872" s="1" t="s">
        <v>20</v>
      </c>
      <c r="C2872" s="2"/>
      <c r="D2872" s="4" t="s">
        <v>122</v>
      </c>
      <c r="E2872" s="4">
        <v>4061951</v>
      </c>
      <c r="F2872" s="5">
        <v>7</v>
      </c>
      <c r="G2872" s="5">
        <v>131</v>
      </c>
      <c r="H2872" s="5">
        <v>150</v>
      </c>
      <c r="I2872" s="5">
        <v>1544</v>
      </c>
      <c r="J2872" s="5">
        <v>292</v>
      </c>
      <c r="K2872" s="5" t="s">
        <v>33</v>
      </c>
      <c r="L2872" s="5">
        <v>2124</v>
      </c>
      <c r="M2872" s="5">
        <v>5058</v>
      </c>
      <c r="N2872" s="5">
        <v>54</v>
      </c>
      <c r="O2872" s="5">
        <v>22</v>
      </c>
      <c r="P2872" s="5">
        <v>32</v>
      </c>
      <c r="Q2872" s="5" t="s">
        <v>33</v>
      </c>
      <c r="R2872" s="5" t="s">
        <v>33</v>
      </c>
      <c r="S2872" s="5">
        <v>617</v>
      </c>
      <c r="T2872" s="5">
        <v>422</v>
      </c>
      <c r="U2872" s="5">
        <v>412</v>
      </c>
      <c r="V2872" s="5">
        <v>96</v>
      </c>
      <c r="W2872" s="5">
        <v>5</v>
      </c>
      <c r="X2872" s="5">
        <v>789</v>
      </c>
      <c r="Y2872" s="5">
        <v>9</v>
      </c>
    </row>
    <row r="2873" spans="1:25" x14ac:dyDescent="0.3">
      <c r="A2873" s="1">
        <v>4061951</v>
      </c>
      <c r="B2873" s="1" t="s">
        <v>21</v>
      </c>
      <c r="C2873" s="2"/>
      <c r="D2873" s="4" t="s">
        <v>122</v>
      </c>
      <c r="E2873" s="4">
        <v>4061951</v>
      </c>
      <c r="F2873" s="5">
        <v>0</v>
      </c>
      <c r="G2873" s="5">
        <v>13</v>
      </c>
      <c r="H2873" s="5">
        <v>1287</v>
      </c>
      <c r="I2873" s="5">
        <v>1579</v>
      </c>
      <c r="J2873" s="5">
        <v>303</v>
      </c>
      <c r="K2873" s="5" t="s">
        <v>33</v>
      </c>
      <c r="L2873" s="5">
        <v>3182</v>
      </c>
      <c r="M2873" s="5">
        <v>4507</v>
      </c>
      <c r="N2873" s="5">
        <v>43</v>
      </c>
      <c r="O2873" s="5">
        <v>27</v>
      </c>
      <c r="P2873" s="5">
        <v>40</v>
      </c>
      <c r="Q2873" s="5" t="s">
        <v>33</v>
      </c>
      <c r="R2873" s="5" t="s">
        <v>33</v>
      </c>
      <c r="S2873" s="5">
        <v>591</v>
      </c>
      <c r="T2873" s="5">
        <v>422</v>
      </c>
      <c r="U2873" s="5">
        <v>404</v>
      </c>
      <c r="V2873" s="5">
        <v>88</v>
      </c>
      <c r="W2873" s="5">
        <v>2</v>
      </c>
      <c r="X2873" s="5">
        <v>712</v>
      </c>
      <c r="Y2873" s="5">
        <v>14</v>
      </c>
    </row>
    <row r="2874" spans="1:25" x14ac:dyDescent="0.3">
      <c r="A2874" s="1">
        <v>4061951</v>
      </c>
      <c r="B2874" s="1" t="s">
        <v>22</v>
      </c>
      <c r="C2874" s="2"/>
      <c r="D2874" s="4" t="s">
        <v>122</v>
      </c>
      <c r="E2874" s="4">
        <v>4061951</v>
      </c>
      <c r="F2874" s="5">
        <v>0</v>
      </c>
      <c r="G2874" s="5">
        <v>26</v>
      </c>
      <c r="H2874" s="5">
        <v>1467</v>
      </c>
      <c r="I2874" s="5">
        <v>1143</v>
      </c>
      <c r="J2874" s="5">
        <v>528</v>
      </c>
      <c r="K2874" s="5" t="s">
        <v>33</v>
      </c>
      <c r="L2874" s="5">
        <v>3165</v>
      </c>
      <c r="M2874" s="5">
        <v>4708</v>
      </c>
      <c r="N2874" s="5">
        <v>70</v>
      </c>
      <c r="O2874" s="5">
        <v>21</v>
      </c>
      <c r="P2874" s="5">
        <v>32</v>
      </c>
      <c r="Q2874" s="5" t="s">
        <v>33</v>
      </c>
      <c r="R2874" s="5" t="s">
        <v>33</v>
      </c>
      <c r="S2874" s="5">
        <v>497</v>
      </c>
      <c r="T2874" s="5">
        <v>314</v>
      </c>
      <c r="U2874" s="5">
        <v>378</v>
      </c>
      <c r="V2874" s="5">
        <v>79</v>
      </c>
      <c r="W2874" s="5">
        <v>0</v>
      </c>
      <c r="X2874" s="5">
        <v>742</v>
      </c>
      <c r="Y2874" s="5">
        <v>7</v>
      </c>
    </row>
    <row r="2875" spans="1:25" x14ac:dyDescent="0.3">
      <c r="A2875" s="1">
        <v>4061951</v>
      </c>
      <c r="B2875" s="1" t="s">
        <v>23</v>
      </c>
      <c r="C2875" s="2"/>
      <c r="D2875" s="4" t="s">
        <v>122</v>
      </c>
      <c r="E2875" s="4">
        <v>4061951</v>
      </c>
      <c r="F2875" s="5">
        <v>0</v>
      </c>
      <c r="G2875" s="5">
        <v>102</v>
      </c>
      <c r="H2875" s="5">
        <v>218</v>
      </c>
      <c r="I2875" s="5">
        <v>1192</v>
      </c>
      <c r="J2875" s="5">
        <v>214</v>
      </c>
      <c r="K2875" s="5" t="s">
        <v>33</v>
      </c>
      <c r="L2875" s="5">
        <v>1727</v>
      </c>
      <c r="M2875" s="5">
        <v>4366</v>
      </c>
      <c r="N2875" s="5">
        <v>78</v>
      </c>
      <c r="O2875" s="5">
        <v>29</v>
      </c>
      <c r="P2875" s="5">
        <v>33</v>
      </c>
      <c r="Q2875" s="5" t="s">
        <v>33</v>
      </c>
      <c r="R2875" s="5" t="s">
        <v>33</v>
      </c>
      <c r="S2875" s="5">
        <v>512</v>
      </c>
      <c r="T2875" s="5">
        <v>383</v>
      </c>
      <c r="U2875" s="5">
        <v>373</v>
      </c>
      <c r="V2875" s="5">
        <v>61</v>
      </c>
      <c r="W2875" s="5">
        <v>2</v>
      </c>
      <c r="X2875" s="5">
        <v>799</v>
      </c>
      <c r="Y2875" s="5">
        <v>12</v>
      </c>
    </row>
    <row r="2876" spans="1:25" x14ac:dyDescent="0.3">
      <c r="A2876" s="1">
        <v>4061951</v>
      </c>
      <c r="B2876" s="1" t="s">
        <v>24</v>
      </c>
      <c r="C2876" s="2"/>
      <c r="D2876" s="4" t="s">
        <v>122</v>
      </c>
      <c r="E2876" s="4">
        <v>4061951</v>
      </c>
      <c r="F2876" s="5">
        <v>0</v>
      </c>
      <c r="G2876" s="5">
        <v>465</v>
      </c>
      <c r="H2876" s="5">
        <v>218</v>
      </c>
      <c r="I2876" s="5">
        <v>1144</v>
      </c>
      <c r="J2876" s="5">
        <v>170</v>
      </c>
      <c r="K2876" s="5" t="s">
        <v>33</v>
      </c>
      <c r="L2876" s="5">
        <v>1997</v>
      </c>
      <c r="M2876" s="5">
        <v>4399</v>
      </c>
      <c r="N2876" s="5">
        <v>46</v>
      </c>
      <c r="O2876" s="5">
        <v>30</v>
      </c>
      <c r="P2876" s="5">
        <v>35</v>
      </c>
      <c r="Q2876" s="5" t="s">
        <v>33</v>
      </c>
      <c r="R2876" s="5" t="s">
        <v>33</v>
      </c>
      <c r="S2876" s="5">
        <v>468</v>
      </c>
      <c r="T2876" s="5">
        <v>366</v>
      </c>
      <c r="U2876" s="5">
        <v>355</v>
      </c>
      <c r="V2876" s="5">
        <v>53</v>
      </c>
      <c r="W2876" s="5">
        <v>8</v>
      </c>
      <c r="X2876" s="5">
        <v>848</v>
      </c>
      <c r="Y2876" s="5">
        <v>9</v>
      </c>
    </row>
    <row r="2877" spans="1:25" x14ac:dyDescent="0.3">
      <c r="A2877" s="1">
        <v>4061951</v>
      </c>
      <c r="B2877" s="1" t="s">
        <v>25</v>
      </c>
      <c r="C2877" s="2"/>
      <c r="D2877" s="4" t="s">
        <v>122</v>
      </c>
      <c r="E2877" s="4">
        <v>4061951</v>
      </c>
      <c r="F2877" s="5">
        <v>0</v>
      </c>
      <c r="G2877" s="5">
        <v>84</v>
      </c>
      <c r="H2877" s="5">
        <v>203</v>
      </c>
      <c r="I2877" s="5">
        <v>1052</v>
      </c>
      <c r="J2877" s="5">
        <v>98</v>
      </c>
      <c r="K2877" s="5" t="s">
        <v>33</v>
      </c>
      <c r="L2877" s="5">
        <v>1437</v>
      </c>
      <c r="M2877" s="5">
        <v>3921</v>
      </c>
      <c r="N2877" s="5">
        <v>41</v>
      </c>
      <c r="O2877" s="5">
        <v>22</v>
      </c>
      <c r="P2877" s="5">
        <v>26</v>
      </c>
      <c r="Q2877" s="5" t="s">
        <v>33</v>
      </c>
      <c r="R2877" s="5" t="s">
        <v>33</v>
      </c>
      <c r="S2877" s="5">
        <v>485</v>
      </c>
      <c r="T2877" s="5">
        <v>368</v>
      </c>
      <c r="U2877" s="5">
        <v>353</v>
      </c>
      <c r="V2877" s="5">
        <v>81</v>
      </c>
      <c r="W2877" s="5">
        <v>2</v>
      </c>
      <c r="X2877" s="5">
        <v>791</v>
      </c>
      <c r="Y2877" s="5">
        <v>10</v>
      </c>
    </row>
    <row r="2878" spans="1:25" x14ac:dyDescent="0.3">
      <c r="A2878" s="1">
        <v>4061951</v>
      </c>
      <c r="B2878" s="1" t="s">
        <v>26</v>
      </c>
      <c r="C2878" s="2"/>
      <c r="D2878" s="4" t="s">
        <v>122</v>
      </c>
      <c r="E2878" s="4">
        <v>4061951</v>
      </c>
      <c r="F2878" s="5" t="s">
        <v>33</v>
      </c>
      <c r="G2878" s="5" t="s">
        <v>33</v>
      </c>
      <c r="H2878" s="5" t="s">
        <v>33</v>
      </c>
      <c r="I2878" s="5" t="s">
        <v>33</v>
      </c>
      <c r="J2878" s="5" t="s">
        <v>33</v>
      </c>
      <c r="K2878" s="5" t="s">
        <v>33</v>
      </c>
      <c r="L2878" s="5" t="s">
        <v>33</v>
      </c>
      <c r="M2878" s="5" t="s">
        <v>33</v>
      </c>
      <c r="N2878" s="5" t="s">
        <v>33</v>
      </c>
      <c r="O2878" s="5" t="s">
        <v>33</v>
      </c>
      <c r="P2878" s="5" t="s">
        <v>33</v>
      </c>
      <c r="Q2878" s="5" t="s">
        <v>33</v>
      </c>
      <c r="R2878" s="5" t="s">
        <v>33</v>
      </c>
      <c r="S2878" s="5" t="s">
        <v>33</v>
      </c>
      <c r="T2878" s="5" t="s">
        <v>33</v>
      </c>
      <c r="U2878" s="5" t="s">
        <v>33</v>
      </c>
      <c r="V2878" s="5" t="s">
        <v>33</v>
      </c>
      <c r="W2878" s="5" t="s">
        <v>33</v>
      </c>
      <c r="X2878" s="5" t="s">
        <v>33</v>
      </c>
      <c r="Y2878" s="5" t="s">
        <v>33</v>
      </c>
    </row>
    <row r="2879" spans="1:25" x14ac:dyDescent="0.3">
      <c r="A2879" s="1">
        <v>4061951</v>
      </c>
      <c r="B2879" s="1" t="s">
        <v>27</v>
      </c>
      <c r="C2879" s="2"/>
      <c r="D2879" s="4" t="s">
        <v>122</v>
      </c>
      <c r="E2879" s="4">
        <v>4061951</v>
      </c>
      <c r="F2879" s="5" t="s">
        <v>33</v>
      </c>
      <c r="G2879" s="5" t="s">
        <v>33</v>
      </c>
      <c r="H2879" s="5" t="s">
        <v>33</v>
      </c>
      <c r="I2879" s="5" t="s">
        <v>33</v>
      </c>
      <c r="J2879" s="5" t="s">
        <v>33</v>
      </c>
      <c r="K2879" s="5" t="s">
        <v>33</v>
      </c>
      <c r="L2879" s="5" t="s">
        <v>33</v>
      </c>
      <c r="M2879" s="5" t="s">
        <v>33</v>
      </c>
      <c r="N2879" s="5" t="s">
        <v>33</v>
      </c>
      <c r="O2879" s="5" t="s">
        <v>33</v>
      </c>
      <c r="P2879" s="5" t="s">
        <v>33</v>
      </c>
      <c r="Q2879" s="5" t="s">
        <v>33</v>
      </c>
      <c r="R2879" s="5" t="s">
        <v>33</v>
      </c>
      <c r="S2879" s="5" t="s">
        <v>33</v>
      </c>
      <c r="T2879" s="5" t="s">
        <v>33</v>
      </c>
      <c r="U2879" s="5" t="s">
        <v>33</v>
      </c>
      <c r="V2879" s="5" t="s">
        <v>33</v>
      </c>
      <c r="W2879" s="5" t="s">
        <v>33</v>
      </c>
      <c r="X2879" s="5" t="s">
        <v>33</v>
      </c>
      <c r="Y2879" s="5" t="s">
        <v>33</v>
      </c>
    </row>
    <row r="2880" spans="1:25" x14ac:dyDescent="0.3">
      <c r="A2880" s="1">
        <v>4061951</v>
      </c>
      <c r="B2880" s="1" t="s">
        <v>28</v>
      </c>
      <c r="C2880" s="2"/>
      <c r="D2880" s="4" t="s">
        <v>122</v>
      </c>
      <c r="E2880" s="4">
        <v>4061951</v>
      </c>
      <c r="F2880" s="5" t="s">
        <v>33</v>
      </c>
      <c r="G2880" s="5" t="s">
        <v>33</v>
      </c>
      <c r="H2880" s="5" t="s">
        <v>33</v>
      </c>
      <c r="I2880" s="5" t="s">
        <v>33</v>
      </c>
      <c r="J2880" s="5" t="s">
        <v>33</v>
      </c>
      <c r="K2880" s="5" t="s">
        <v>33</v>
      </c>
      <c r="L2880" s="5" t="s">
        <v>33</v>
      </c>
      <c r="M2880" s="5" t="s">
        <v>33</v>
      </c>
      <c r="N2880" s="5" t="s">
        <v>33</v>
      </c>
      <c r="O2880" s="5" t="s">
        <v>33</v>
      </c>
      <c r="P2880" s="5" t="s">
        <v>33</v>
      </c>
      <c r="Q2880" s="5" t="s">
        <v>33</v>
      </c>
      <c r="R2880" s="5" t="s">
        <v>33</v>
      </c>
      <c r="S2880" s="5" t="s">
        <v>33</v>
      </c>
      <c r="T2880" s="5" t="s">
        <v>33</v>
      </c>
      <c r="U2880" s="5" t="s">
        <v>33</v>
      </c>
      <c r="V2880" s="5" t="s">
        <v>33</v>
      </c>
      <c r="W2880" s="5" t="s">
        <v>33</v>
      </c>
      <c r="X2880" s="5" t="s">
        <v>33</v>
      </c>
      <c r="Y2880" s="5" t="s">
        <v>33</v>
      </c>
    </row>
    <row r="2881" spans="1:25" x14ac:dyDescent="0.3">
      <c r="A2881" s="1">
        <v>4061951</v>
      </c>
      <c r="B2881" s="1" t="s">
        <v>29</v>
      </c>
      <c r="C2881" s="2"/>
      <c r="D2881" s="4" t="s">
        <v>122</v>
      </c>
      <c r="E2881" s="4">
        <v>4061951</v>
      </c>
      <c r="F2881" s="5" t="s">
        <v>33</v>
      </c>
      <c r="G2881" s="5" t="s">
        <v>33</v>
      </c>
      <c r="H2881" s="5" t="s">
        <v>33</v>
      </c>
      <c r="I2881" s="5" t="s">
        <v>33</v>
      </c>
      <c r="J2881" s="5" t="s">
        <v>33</v>
      </c>
      <c r="K2881" s="5" t="s">
        <v>33</v>
      </c>
      <c r="L2881" s="5" t="s">
        <v>33</v>
      </c>
      <c r="M2881" s="5" t="s">
        <v>33</v>
      </c>
      <c r="N2881" s="5" t="s">
        <v>33</v>
      </c>
      <c r="O2881" s="5" t="s">
        <v>33</v>
      </c>
      <c r="P2881" s="5" t="s">
        <v>33</v>
      </c>
      <c r="Q2881" s="5" t="s">
        <v>33</v>
      </c>
      <c r="R2881" s="5" t="s">
        <v>33</v>
      </c>
      <c r="S2881" s="5" t="s">
        <v>33</v>
      </c>
      <c r="T2881" s="5" t="s">
        <v>33</v>
      </c>
      <c r="U2881" s="5" t="s">
        <v>33</v>
      </c>
      <c r="V2881" s="5" t="s">
        <v>33</v>
      </c>
      <c r="W2881" s="5" t="s">
        <v>33</v>
      </c>
      <c r="X2881" s="5" t="s">
        <v>33</v>
      </c>
      <c r="Y2881" s="5" t="s">
        <v>33</v>
      </c>
    </row>
    <row r="2882" spans="1:25" x14ac:dyDescent="0.3">
      <c r="A2882" s="1">
        <v>4061951</v>
      </c>
      <c r="B2882" s="1" t="s">
        <v>30</v>
      </c>
      <c r="C2882" s="2"/>
      <c r="D2882" s="4" t="s">
        <v>122</v>
      </c>
      <c r="E2882" s="4">
        <v>4061951</v>
      </c>
      <c r="F2882" s="5" t="s">
        <v>33</v>
      </c>
      <c r="G2882" s="5" t="s">
        <v>33</v>
      </c>
      <c r="H2882" s="5" t="s">
        <v>33</v>
      </c>
      <c r="I2882" s="5" t="s">
        <v>33</v>
      </c>
      <c r="J2882" s="5" t="s">
        <v>33</v>
      </c>
      <c r="K2882" s="5" t="s">
        <v>33</v>
      </c>
      <c r="L2882" s="5" t="s">
        <v>33</v>
      </c>
      <c r="M2882" s="5" t="s">
        <v>33</v>
      </c>
      <c r="N2882" s="5" t="s">
        <v>33</v>
      </c>
      <c r="O2882" s="5" t="s">
        <v>33</v>
      </c>
      <c r="P2882" s="5" t="s">
        <v>33</v>
      </c>
      <c r="Q2882" s="5" t="s">
        <v>33</v>
      </c>
      <c r="R2882" s="5" t="s">
        <v>33</v>
      </c>
      <c r="S2882" s="5" t="s">
        <v>33</v>
      </c>
      <c r="T2882" s="5" t="s">
        <v>33</v>
      </c>
      <c r="U2882" s="5" t="s">
        <v>33</v>
      </c>
      <c r="V2882" s="5" t="s">
        <v>33</v>
      </c>
      <c r="W2882" s="5" t="s">
        <v>33</v>
      </c>
      <c r="X2882" s="5" t="s">
        <v>33</v>
      </c>
      <c r="Y2882" s="5" t="s">
        <v>33</v>
      </c>
    </row>
    <row r="2883" spans="1:25" x14ac:dyDescent="0.3">
      <c r="A2883" s="1">
        <v>4061951</v>
      </c>
      <c r="B2883" s="1" t="s">
        <v>31</v>
      </c>
      <c r="C2883" s="2"/>
      <c r="D2883" s="4" t="s">
        <v>122</v>
      </c>
      <c r="E2883" s="4">
        <v>4061951</v>
      </c>
      <c r="F2883" s="5" t="s">
        <v>33</v>
      </c>
      <c r="G2883" s="5" t="s">
        <v>33</v>
      </c>
      <c r="H2883" s="5" t="s">
        <v>33</v>
      </c>
      <c r="I2883" s="5" t="s">
        <v>33</v>
      </c>
      <c r="J2883" s="5" t="s">
        <v>33</v>
      </c>
      <c r="K2883" s="5" t="s">
        <v>33</v>
      </c>
      <c r="L2883" s="5" t="s">
        <v>33</v>
      </c>
      <c r="M2883" s="5" t="s">
        <v>33</v>
      </c>
      <c r="N2883" s="5" t="s">
        <v>33</v>
      </c>
      <c r="O2883" s="5" t="s">
        <v>33</v>
      </c>
      <c r="P2883" s="5" t="s">
        <v>33</v>
      </c>
      <c r="Q2883" s="5" t="s">
        <v>33</v>
      </c>
      <c r="R2883" s="5" t="s">
        <v>33</v>
      </c>
      <c r="S2883" s="5" t="s">
        <v>33</v>
      </c>
      <c r="T2883" s="5" t="s">
        <v>33</v>
      </c>
      <c r="U2883" s="5" t="s">
        <v>33</v>
      </c>
      <c r="V2883" s="5" t="s">
        <v>33</v>
      </c>
      <c r="W2883" s="5" t="s">
        <v>33</v>
      </c>
      <c r="X2883" s="5" t="s">
        <v>33</v>
      </c>
      <c r="Y2883" s="5" t="s">
        <v>33</v>
      </c>
    </row>
    <row r="2884" spans="1:25" x14ac:dyDescent="0.3">
      <c r="A2884" s="1">
        <v>4008369</v>
      </c>
      <c r="B2884" s="1" t="s">
        <v>0</v>
      </c>
      <c r="C2884" s="2"/>
      <c r="D2884" s="4" t="s">
        <v>123</v>
      </c>
      <c r="E2884" s="4">
        <v>4008369</v>
      </c>
      <c r="F2884" s="5">
        <v>0</v>
      </c>
      <c r="G2884" s="5">
        <v>30817</v>
      </c>
      <c r="H2884" s="5">
        <v>344552</v>
      </c>
      <c r="I2884" s="5">
        <v>337999</v>
      </c>
      <c r="J2884" s="5">
        <v>50534</v>
      </c>
      <c r="K2884" s="5">
        <v>0</v>
      </c>
      <c r="L2884" s="5">
        <v>763903</v>
      </c>
      <c r="M2884" s="5">
        <v>911830</v>
      </c>
      <c r="N2884" s="5">
        <v>0</v>
      </c>
      <c r="O2884" s="5">
        <v>430091</v>
      </c>
      <c r="P2884" s="5">
        <v>18588</v>
      </c>
      <c r="Q2884" s="5">
        <v>251</v>
      </c>
      <c r="R2884" s="5">
        <v>0</v>
      </c>
      <c r="S2884" s="5">
        <v>50072</v>
      </c>
      <c r="T2884" s="5">
        <v>119084</v>
      </c>
      <c r="U2884" s="5">
        <v>94440</v>
      </c>
      <c r="V2884" s="5">
        <v>307960</v>
      </c>
      <c r="W2884" s="5">
        <v>15</v>
      </c>
      <c r="X2884" s="5">
        <v>137002</v>
      </c>
      <c r="Y2884" s="5">
        <v>44</v>
      </c>
    </row>
    <row r="2885" spans="1:25" x14ac:dyDescent="0.3">
      <c r="A2885" s="1">
        <v>4008369</v>
      </c>
      <c r="B2885" s="1" t="s">
        <v>1</v>
      </c>
      <c r="C2885" s="2"/>
      <c r="D2885" s="4" t="s">
        <v>123</v>
      </c>
      <c r="E2885" s="4">
        <v>4008369</v>
      </c>
      <c r="F2885" s="5">
        <v>-70</v>
      </c>
      <c r="G2885" s="5">
        <v>120755</v>
      </c>
      <c r="H2885" s="5">
        <v>257041</v>
      </c>
      <c r="I2885" s="5">
        <v>287312</v>
      </c>
      <c r="J2885" s="5">
        <v>37600</v>
      </c>
      <c r="K2885" s="5">
        <v>0</v>
      </c>
      <c r="L2885" s="5">
        <v>702638</v>
      </c>
      <c r="M2885" s="5">
        <v>1060820</v>
      </c>
      <c r="N2885" s="5">
        <v>0</v>
      </c>
      <c r="O2885" s="5">
        <v>451776</v>
      </c>
      <c r="P2885" s="5">
        <v>15359</v>
      </c>
      <c r="Q2885" s="5">
        <v>279</v>
      </c>
      <c r="R2885" s="5">
        <v>0</v>
      </c>
      <c r="S2885" s="5">
        <v>62418</v>
      </c>
      <c r="T2885" s="5">
        <v>81754</v>
      </c>
      <c r="U2885" s="5">
        <v>92147</v>
      </c>
      <c r="V2885" s="5">
        <v>313252</v>
      </c>
      <c r="W2885" s="5">
        <v>39</v>
      </c>
      <c r="X2885" s="5">
        <v>142585</v>
      </c>
      <c r="Y2885" s="5">
        <v>21</v>
      </c>
    </row>
    <row r="2886" spans="1:25" x14ac:dyDescent="0.3">
      <c r="A2886" s="1">
        <v>4008369</v>
      </c>
      <c r="B2886" s="1" t="s">
        <v>2</v>
      </c>
      <c r="C2886" s="2"/>
      <c r="D2886" s="4" t="s">
        <v>123</v>
      </c>
      <c r="E2886" s="4">
        <v>4008369</v>
      </c>
      <c r="F2886" s="5">
        <v>147</v>
      </c>
      <c r="G2886" s="5">
        <v>0</v>
      </c>
      <c r="H2886" s="5">
        <v>138222</v>
      </c>
      <c r="I2886" s="5">
        <v>197349</v>
      </c>
      <c r="J2886" s="5">
        <v>69337</v>
      </c>
      <c r="K2886" s="5">
        <v>0</v>
      </c>
      <c r="L2886" s="5">
        <v>405054</v>
      </c>
      <c r="M2886" s="5">
        <v>713036</v>
      </c>
      <c r="N2886" s="5">
        <v>0</v>
      </c>
      <c r="O2886" s="5">
        <v>424210</v>
      </c>
      <c r="P2886" s="5">
        <v>16020</v>
      </c>
      <c r="Q2886" s="5">
        <v>388</v>
      </c>
      <c r="R2886" s="5">
        <v>0</v>
      </c>
      <c r="S2886" s="5">
        <v>47359</v>
      </c>
      <c r="T2886" s="5">
        <v>51413</v>
      </c>
      <c r="U2886" s="5">
        <v>76121</v>
      </c>
      <c r="V2886" s="5">
        <v>263228</v>
      </c>
      <c r="W2886" s="5">
        <v>56</v>
      </c>
      <c r="X2886" s="5">
        <v>142167</v>
      </c>
      <c r="Y2886" s="5">
        <v>0</v>
      </c>
    </row>
    <row r="2887" spans="1:25" x14ac:dyDescent="0.3">
      <c r="A2887" s="1">
        <v>4008369</v>
      </c>
      <c r="B2887" s="1" t="s">
        <v>3</v>
      </c>
      <c r="C2887" s="2"/>
      <c r="D2887" s="4" t="s">
        <v>123</v>
      </c>
      <c r="E2887" s="4">
        <v>4008369</v>
      </c>
      <c r="F2887" s="5">
        <v>5501</v>
      </c>
      <c r="G2887" s="5">
        <v>0</v>
      </c>
      <c r="H2887" s="5">
        <v>302542</v>
      </c>
      <c r="I2887" s="5">
        <v>292731</v>
      </c>
      <c r="J2887" s="5">
        <v>42571</v>
      </c>
      <c r="K2887" s="5">
        <v>0</v>
      </c>
      <c r="L2887" s="5">
        <v>643344</v>
      </c>
      <c r="M2887" s="5">
        <v>836698</v>
      </c>
      <c r="N2887" s="5">
        <v>0</v>
      </c>
      <c r="O2887" s="5">
        <v>399624</v>
      </c>
      <c r="P2887" s="5">
        <v>10867</v>
      </c>
      <c r="Q2887" s="5">
        <v>290</v>
      </c>
      <c r="R2887" s="5">
        <v>0</v>
      </c>
      <c r="S2887" s="5">
        <v>60587</v>
      </c>
      <c r="T2887" s="5">
        <v>51164</v>
      </c>
      <c r="U2887" s="5">
        <v>77547</v>
      </c>
      <c r="V2887" s="5">
        <v>268159</v>
      </c>
      <c r="W2887" s="5">
        <v>190</v>
      </c>
      <c r="X2887" s="5">
        <v>162571</v>
      </c>
      <c r="Y2887" s="5">
        <v>-1</v>
      </c>
    </row>
    <row r="2888" spans="1:25" x14ac:dyDescent="0.3">
      <c r="A2888" s="1">
        <v>4008369</v>
      </c>
      <c r="B2888" s="1" t="s">
        <v>4</v>
      </c>
      <c r="C2888" s="2"/>
      <c r="D2888" s="4" t="s">
        <v>123</v>
      </c>
      <c r="E2888" s="4">
        <v>4008369</v>
      </c>
      <c r="F2888" s="5">
        <v>18272</v>
      </c>
      <c r="G2888" s="5">
        <v>0</v>
      </c>
      <c r="H2888" s="5">
        <v>203845</v>
      </c>
      <c r="I2888" s="5">
        <v>207947</v>
      </c>
      <c r="J2888" s="5">
        <v>10932</v>
      </c>
      <c r="K2888" s="5">
        <v>0</v>
      </c>
      <c r="L2888" s="5">
        <v>440996</v>
      </c>
      <c r="M2888" s="5">
        <v>1142644</v>
      </c>
      <c r="N2888" s="5">
        <v>0</v>
      </c>
      <c r="O2888" s="5">
        <v>377364</v>
      </c>
      <c r="P2888" s="5">
        <v>8863</v>
      </c>
      <c r="Q2888" s="5">
        <v>296</v>
      </c>
      <c r="R2888" s="5">
        <v>0</v>
      </c>
      <c r="S2888" s="5">
        <v>67402</v>
      </c>
      <c r="T2888" s="5">
        <v>36651</v>
      </c>
      <c r="U2888" s="5">
        <v>29900</v>
      </c>
      <c r="V2888" s="5">
        <v>199400</v>
      </c>
      <c r="W2888" s="5">
        <v>1216</v>
      </c>
      <c r="X2888" s="5">
        <v>158525</v>
      </c>
      <c r="Y2888" s="5">
        <v>3</v>
      </c>
    </row>
    <row r="2889" spans="1:25" x14ac:dyDescent="0.3">
      <c r="A2889" s="1">
        <v>4008369</v>
      </c>
      <c r="B2889" s="1" t="s">
        <v>5</v>
      </c>
      <c r="C2889" s="2"/>
      <c r="D2889" s="4" t="s">
        <v>123</v>
      </c>
      <c r="E2889" s="4">
        <v>4008369</v>
      </c>
      <c r="F2889" s="5">
        <v>1248</v>
      </c>
      <c r="G2889" s="5">
        <v>0</v>
      </c>
      <c r="H2889" s="5">
        <v>144159</v>
      </c>
      <c r="I2889" s="5">
        <v>227266</v>
      </c>
      <c r="J2889" s="5">
        <v>2811</v>
      </c>
      <c r="K2889" s="5">
        <v>0</v>
      </c>
      <c r="L2889" s="5">
        <v>375484</v>
      </c>
      <c r="M2889" s="5">
        <v>1100296</v>
      </c>
      <c r="N2889" s="5">
        <v>0</v>
      </c>
      <c r="O2889" s="5">
        <v>354614</v>
      </c>
      <c r="P2889" s="5">
        <v>7927</v>
      </c>
      <c r="Q2889" s="5">
        <v>425</v>
      </c>
      <c r="R2889" s="5">
        <v>0</v>
      </c>
      <c r="S2889" s="5">
        <v>68744</v>
      </c>
      <c r="T2889" s="5">
        <v>43749</v>
      </c>
      <c r="U2889" s="5">
        <v>51405</v>
      </c>
      <c r="V2889" s="5">
        <v>184100</v>
      </c>
      <c r="W2889" s="5">
        <v>2241</v>
      </c>
      <c r="X2889" s="5">
        <v>145330</v>
      </c>
      <c r="Y2889" s="5">
        <v>0</v>
      </c>
    </row>
    <row r="2890" spans="1:25" x14ac:dyDescent="0.3">
      <c r="A2890" s="1">
        <v>4008369</v>
      </c>
      <c r="B2890" s="1" t="s">
        <v>6</v>
      </c>
      <c r="C2890" s="2"/>
      <c r="D2890" s="4" t="s">
        <v>123</v>
      </c>
      <c r="E2890" s="4">
        <v>4008369</v>
      </c>
      <c r="F2890" s="5">
        <v>2925</v>
      </c>
      <c r="G2890" s="5">
        <v>0</v>
      </c>
      <c r="H2890" s="5">
        <v>253097</v>
      </c>
      <c r="I2890" s="5">
        <v>186136</v>
      </c>
      <c r="J2890" s="5">
        <v>21032</v>
      </c>
      <c r="K2890" s="5">
        <v>0</v>
      </c>
      <c r="L2890" s="5">
        <v>463190</v>
      </c>
      <c r="M2890" s="5">
        <v>987535</v>
      </c>
      <c r="N2890" s="5">
        <v>0</v>
      </c>
      <c r="O2890" s="5">
        <v>372875</v>
      </c>
      <c r="P2890" s="5">
        <v>8438</v>
      </c>
      <c r="Q2890" s="5">
        <v>251</v>
      </c>
      <c r="R2890" s="5">
        <v>0</v>
      </c>
      <c r="S2890" s="5">
        <v>79983</v>
      </c>
      <c r="T2890" s="5">
        <v>46713</v>
      </c>
      <c r="U2890" s="5">
        <v>59449</v>
      </c>
      <c r="V2890" s="5">
        <v>200433</v>
      </c>
      <c r="W2890" s="5">
        <v>3102</v>
      </c>
      <c r="X2890" s="5">
        <v>156881</v>
      </c>
      <c r="Y2890" s="5">
        <v>0</v>
      </c>
    </row>
    <row r="2891" spans="1:25" x14ac:dyDescent="0.3">
      <c r="A2891" s="1">
        <v>4008369</v>
      </c>
      <c r="B2891" s="1" t="s">
        <v>7</v>
      </c>
      <c r="C2891" s="2"/>
      <c r="D2891" s="4" t="s">
        <v>123</v>
      </c>
      <c r="E2891" s="4">
        <v>4008369</v>
      </c>
      <c r="F2891" s="5">
        <v>8872</v>
      </c>
      <c r="G2891" s="5">
        <v>0</v>
      </c>
      <c r="H2891" s="5">
        <v>149165</v>
      </c>
      <c r="I2891" s="5">
        <v>214819</v>
      </c>
      <c r="J2891" s="5">
        <v>18901</v>
      </c>
      <c r="K2891" s="5">
        <v>0</v>
      </c>
      <c r="L2891" s="5">
        <v>391758</v>
      </c>
      <c r="M2891" s="5">
        <v>825299</v>
      </c>
      <c r="N2891" s="5">
        <v>0</v>
      </c>
      <c r="O2891" s="5">
        <v>307046</v>
      </c>
      <c r="P2891" s="5">
        <v>9276</v>
      </c>
      <c r="Q2891" s="5">
        <v>192</v>
      </c>
      <c r="R2891" s="5">
        <v>0</v>
      </c>
      <c r="S2891" s="5">
        <v>79831</v>
      </c>
      <c r="T2891" s="5">
        <v>53390</v>
      </c>
      <c r="U2891" s="5">
        <v>94079</v>
      </c>
      <c r="V2891" s="5">
        <v>193740</v>
      </c>
      <c r="W2891" s="5">
        <v>2897</v>
      </c>
      <c r="X2891" s="5">
        <v>157057</v>
      </c>
      <c r="Y2891" s="5">
        <v>0</v>
      </c>
    </row>
    <row r="2892" spans="1:25" x14ac:dyDescent="0.3">
      <c r="A2892" s="1">
        <v>4008369</v>
      </c>
      <c r="B2892" s="1" t="s">
        <v>8</v>
      </c>
      <c r="C2892" s="2"/>
      <c r="D2892" s="4" t="s">
        <v>123</v>
      </c>
      <c r="E2892" s="4">
        <v>4008369</v>
      </c>
      <c r="F2892" s="5">
        <v>4315</v>
      </c>
      <c r="G2892" s="5">
        <v>0</v>
      </c>
      <c r="H2892" s="5">
        <v>105518</v>
      </c>
      <c r="I2892" s="5">
        <v>187272</v>
      </c>
      <c r="J2892" s="5">
        <v>10140</v>
      </c>
      <c r="K2892" s="5">
        <v>0</v>
      </c>
      <c r="L2892" s="5">
        <v>307244</v>
      </c>
      <c r="M2892" s="5">
        <v>976401</v>
      </c>
      <c r="N2892" s="5">
        <v>0</v>
      </c>
      <c r="O2892" s="5">
        <v>270117</v>
      </c>
      <c r="P2892" s="5">
        <v>11984</v>
      </c>
      <c r="Q2892" s="5">
        <v>176</v>
      </c>
      <c r="R2892" s="5">
        <v>0</v>
      </c>
      <c r="S2892" s="5">
        <v>81081</v>
      </c>
      <c r="T2892" s="5">
        <v>47056</v>
      </c>
      <c r="U2892" s="5">
        <v>57175</v>
      </c>
      <c r="V2892" s="5">
        <v>168942</v>
      </c>
      <c r="W2892" s="5">
        <v>2465</v>
      </c>
      <c r="X2892" s="5">
        <v>151808</v>
      </c>
      <c r="Y2892" s="5">
        <v>0</v>
      </c>
    </row>
    <row r="2893" spans="1:25" x14ac:dyDescent="0.3">
      <c r="A2893" s="1">
        <v>4008369</v>
      </c>
      <c r="B2893" s="1" t="s">
        <v>9</v>
      </c>
      <c r="C2893" s="2"/>
      <c r="D2893" s="4" t="s">
        <v>123</v>
      </c>
      <c r="E2893" s="4">
        <v>4008369</v>
      </c>
      <c r="F2893" s="5">
        <v>1478</v>
      </c>
      <c r="G2893" s="5">
        <v>0</v>
      </c>
      <c r="H2893" s="5">
        <v>67169</v>
      </c>
      <c r="I2893" s="5">
        <v>183269</v>
      </c>
      <c r="J2893" s="5">
        <v>7729</v>
      </c>
      <c r="K2893" s="5">
        <v>0</v>
      </c>
      <c r="L2893" s="5">
        <v>259646</v>
      </c>
      <c r="M2893" s="5">
        <v>1054988</v>
      </c>
      <c r="N2893" s="5">
        <v>0</v>
      </c>
      <c r="O2893" s="5">
        <v>277535</v>
      </c>
      <c r="P2893" s="5">
        <v>8249</v>
      </c>
      <c r="Q2893" s="5">
        <v>150</v>
      </c>
      <c r="R2893" s="5">
        <v>0</v>
      </c>
      <c r="S2893" s="5">
        <v>75076</v>
      </c>
      <c r="T2893" s="5">
        <v>41993</v>
      </c>
      <c r="U2893" s="5">
        <v>59259</v>
      </c>
      <c r="V2893" s="5">
        <v>110131</v>
      </c>
      <c r="W2893" s="5">
        <v>2405</v>
      </c>
      <c r="X2893" s="5">
        <v>149338</v>
      </c>
      <c r="Y2893" s="5">
        <v>0</v>
      </c>
    </row>
    <row r="2894" spans="1:25" x14ac:dyDescent="0.3">
      <c r="A2894" s="1">
        <v>4008369</v>
      </c>
      <c r="B2894" s="1" t="s">
        <v>10</v>
      </c>
      <c r="C2894" s="2"/>
      <c r="D2894" s="4" t="s">
        <v>123</v>
      </c>
      <c r="E2894" s="4">
        <v>4008369</v>
      </c>
      <c r="F2894" s="5">
        <v>3473</v>
      </c>
      <c r="G2894" s="5">
        <v>0</v>
      </c>
      <c r="H2894" s="5">
        <v>119319</v>
      </c>
      <c r="I2894" s="5">
        <v>206913</v>
      </c>
      <c r="J2894" s="5">
        <v>5069</v>
      </c>
      <c r="K2894" s="5">
        <v>0</v>
      </c>
      <c r="L2894" s="5">
        <v>334774</v>
      </c>
      <c r="M2894" s="5">
        <v>1216983</v>
      </c>
      <c r="N2894" s="5">
        <v>0</v>
      </c>
      <c r="O2894" s="5">
        <v>221097</v>
      </c>
      <c r="P2894" s="5">
        <v>5633</v>
      </c>
      <c r="Q2894" s="5">
        <v>159</v>
      </c>
      <c r="R2894" s="5">
        <v>0</v>
      </c>
      <c r="S2894" s="5">
        <v>77058</v>
      </c>
      <c r="T2894" s="5">
        <v>39718</v>
      </c>
      <c r="U2894" s="5">
        <v>58153</v>
      </c>
      <c r="V2894" s="5">
        <v>74848</v>
      </c>
      <c r="W2894" s="5">
        <v>2295</v>
      </c>
      <c r="X2894" s="5">
        <v>121074</v>
      </c>
      <c r="Y2894" s="5">
        <v>0</v>
      </c>
    </row>
    <row r="2895" spans="1:25" x14ac:dyDescent="0.3">
      <c r="A2895" s="1">
        <v>4008369</v>
      </c>
      <c r="B2895" s="1" t="s">
        <v>11</v>
      </c>
      <c r="C2895" s="2"/>
      <c r="D2895" s="4" t="s">
        <v>123</v>
      </c>
      <c r="E2895" s="4">
        <v>4008369</v>
      </c>
      <c r="F2895" s="5">
        <v>2456</v>
      </c>
      <c r="G2895" s="5">
        <v>0</v>
      </c>
      <c r="H2895" s="5">
        <v>155852</v>
      </c>
      <c r="I2895" s="5">
        <v>199325</v>
      </c>
      <c r="J2895" s="5">
        <v>13776</v>
      </c>
      <c r="K2895" s="5">
        <v>0</v>
      </c>
      <c r="L2895" s="5">
        <v>371409</v>
      </c>
      <c r="M2895" s="5">
        <v>1460105</v>
      </c>
      <c r="N2895" s="5">
        <v>0</v>
      </c>
      <c r="O2895" s="5">
        <v>175793</v>
      </c>
      <c r="P2895" s="5">
        <v>4776</v>
      </c>
      <c r="Q2895" s="5">
        <v>137</v>
      </c>
      <c r="R2895" s="5">
        <v>0</v>
      </c>
      <c r="S2895" s="5">
        <v>84716</v>
      </c>
      <c r="T2895" s="5">
        <v>44268</v>
      </c>
      <c r="U2895" s="5">
        <v>57735</v>
      </c>
      <c r="V2895" s="5">
        <v>61912</v>
      </c>
      <c r="W2895" s="5">
        <v>2415</v>
      </c>
      <c r="X2895" s="5">
        <v>137758</v>
      </c>
      <c r="Y2895" s="5">
        <v>0</v>
      </c>
    </row>
    <row r="2896" spans="1:25" x14ac:dyDescent="0.3">
      <c r="A2896" s="1">
        <v>4008369</v>
      </c>
      <c r="B2896" s="1" t="s">
        <v>12</v>
      </c>
      <c r="C2896" s="2"/>
      <c r="D2896" s="4" t="s">
        <v>123</v>
      </c>
      <c r="E2896" s="4">
        <v>4008369</v>
      </c>
      <c r="F2896" s="5">
        <v>5074</v>
      </c>
      <c r="G2896" s="5">
        <v>0</v>
      </c>
      <c r="H2896" s="5">
        <v>97358</v>
      </c>
      <c r="I2896" s="5">
        <v>230774</v>
      </c>
      <c r="J2896" s="5">
        <v>16868</v>
      </c>
      <c r="K2896" s="5">
        <v>0</v>
      </c>
      <c r="L2896" s="5">
        <v>350074</v>
      </c>
      <c r="M2896" s="5">
        <v>1413968</v>
      </c>
      <c r="N2896" s="5">
        <v>0</v>
      </c>
      <c r="O2896" s="5">
        <v>140152</v>
      </c>
      <c r="P2896" s="5">
        <v>6414</v>
      </c>
      <c r="Q2896" s="5">
        <v>155</v>
      </c>
      <c r="R2896" s="5">
        <v>0</v>
      </c>
      <c r="S2896" s="5">
        <v>87953</v>
      </c>
      <c r="T2896" s="5">
        <v>39225</v>
      </c>
      <c r="U2896" s="5">
        <v>55247</v>
      </c>
      <c r="V2896" s="5">
        <v>60359</v>
      </c>
      <c r="W2896" s="5">
        <v>2519</v>
      </c>
      <c r="X2896" s="5">
        <v>131951</v>
      </c>
      <c r="Y2896" s="5">
        <v>0</v>
      </c>
    </row>
    <row r="2897" spans="1:25" x14ac:dyDescent="0.3">
      <c r="A2897" s="1">
        <v>4008369</v>
      </c>
      <c r="B2897" s="1" t="s">
        <v>13</v>
      </c>
      <c r="C2897" s="2"/>
      <c r="D2897" s="4" t="s">
        <v>123</v>
      </c>
      <c r="E2897" s="4">
        <v>4008369</v>
      </c>
      <c r="F2897" s="5">
        <v>3506</v>
      </c>
      <c r="G2897" s="5">
        <v>0</v>
      </c>
      <c r="H2897" s="5">
        <v>142191</v>
      </c>
      <c r="I2897" s="5">
        <v>134456</v>
      </c>
      <c r="J2897" s="5">
        <v>5933</v>
      </c>
      <c r="K2897" s="5">
        <v>0</v>
      </c>
      <c r="L2897" s="5">
        <v>286087</v>
      </c>
      <c r="M2897" s="5">
        <v>1262440</v>
      </c>
      <c r="N2897" s="5">
        <v>0</v>
      </c>
      <c r="O2897" s="5">
        <v>187317</v>
      </c>
      <c r="P2897" s="5">
        <v>4634</v>
      </c>
      <c r="Q2897" s="5">
        <v>10</v>
      </c>
      <c r="R2897" s="5">
        <v>0</v>
      </c>
      <c r="S2897" s="5">
        <v>56476</v>
      </c>
      <c r="T2897" s="5">
        <v>30231</v>
      </c>
      <c r="U2897" s="5">
        <v>34909</v>
      </c>
      <c r="V2897" s="5">
        <v>41765</v>
      </c>
      <c r="W2897" s="5">
        <v>1855</v>
      </c>
      <c r="X2897" s="5">
        <v>93306</v>
      </c>
      <c r="Y2897" s="5">
        <v>0</v>
      </c>
    </row>
    <row r="2898" spans="1:25" x14ac:dyDescent="0.3">
      <c r="A2898" s="1">
        <v>4008369</v>
      </c>
      <c r="B2898" s="1" t="s">
        <v>14</v>
      </c>
      <c r="C2898" s="2"/>
      <c r="D2898" s="4" t="s">
        <v>123</v>
      </c>
      <c r="E2898" s="4">
        <v>4008369</v>
      </c>
      <c r="F2898" s="5">
        <v>820</v>
      </c>
      <c r="G2898" s="5">
        <v>0</v>
      </c>
      <c r="H2898" s="5">
        <v>20969</v>
      </c>
      <c r="I2898" s="5">
        <v>153218</v>
      </c>
      <c r="J2898" s="5">
        <v>2169</v>
      </c>
      <c r="K2898" s="5" t="s">
        <v>33</v>
      </c>
      <c r="L2898" s="5">
        <v>177177</v>
      </c>
      <c r="M2898" s="5">
        <v>1105836</v>
      </c>
      <c r="N2898" s="5">
        <v>0</v>
      </c>
      <c r="O2898" s="5">
        <v>107569</v>
      </c>
      <c r="P2898" s="5">
        <v>2670</v>
      </c>
      <c r="Q2898" s="5" t="s">
        <v>33</v>
      </c>
      <c r="R2898" s="5" t="s">
        <v>33</v>
      </c>
      <c r="S2898" s="5">
        <v>54859</v>
      </c>
      <c r="T2898" s="5">
        <v>26893</v>
      </c>
      <c r="U2898" s="5">
        <v>40632</v>
      </c>
      <c r="V2898" s="5">
        <v>42536</v>
      </c>
      <c r="W2898" s="5">
        <v>1509</v>
      </c>
      <c r="X2898" s="5">
        <v>107088</v>
      </c>
      <c r="Y2898" s="5">
        <v>0</v>
      </c>
    </row>
    <row r="2899" spans="1:25" x14ac:dyDescent="0.3">
      <c r="A2899" s="1">
        <v>4008369</v>
      </c>
      <c r="B2899" s="1" t="s">
        <v>15</v>
      </c>
      <c r="C2899" s="2"/>
      <c r="D2899" s="4" t="s">
        <v>123</v>
      </c>
      <c r="E2899" s="4">
        <v>4008369</v>
      </c>
      <c r="F2899" s="5">
        <v>1401</v>
      </c>
      <c r="G2899" s="5">
        <v>0</v>
      </c>
      <c r="H2899" s="5">
        <v>3689</v>
      </c>
      <c r="I2899" s="5">
        <v>154183</v>
      </c>
      <c r="J2899" s="5">
        <v>5628</v>
      </c>
      <c r="K2899" s="5" t="s">
        <v>33</v>
      </c>
      <c r="L2899" s="5">
        <v>164901</v>
      </c>
      <c r="M2899" s="5">
        <v>1013096</v>
      </c>
      <c r="N2899" s="5">
        <v>0</v>
      </c>
      <c r="O2899" s="5">
        <v>90669</v>
      </c>
      <c r="P2899" s="5">
        <v>3933</v>
      </c>
      <c r="Q2899" s="5" t="s">
        <v>33</v>
      </c>
      <c r="R2899" s="5" t="s">
        <v>33</v>
      </c>
      <c r="S2899" s="5">
        <v>50172</v>
      </c>
      <c r="T2899" s="5">
        <v>23489</v>
      </c>
      <c r="U2899" s="5">
        <v>41172</v>
      </c>
      <c r="V2899" s="5">
        <v>49033</v>
      </c>
      <c r="W2899" s="5">
        <v>1424</v>
      </c>
      <c r="X2899" s="5">
        <v>93523</v>
      </c>
      <c r="Y2899" s="5">
        <v>0</v>
      </c>
    </row>
    <row r="2900" spans="1:25" x14ac:dyDescent="0.3">
      <c r="A2900" s="1">
        <v>4008369</v>
      </c>
      <c r="B2900" s="1" t="s">
        <v>16</v>
      </c>
      <c r="C2900" s="2"/>
      <c r="D2900" s="4" t="s">
        <v>123</v>
      </c>
      <c r="E2900" s="4">
        <v>4008369</v>
      </c>
      <c r="F2900" s="5">
        <v>6915</v>
      </c>
      <c r="G2900" s="5">
        <v>0</v>
      </c>
      <c r="H2900" s="5">
        <v>13246</v>
      </c>
      <c r="I2900" s="5">
        <v>165735</v>
      </c>
      <c r="J2900" s="5">
        <v>-3888</v>
      </c>
      <c r="K2900" s="5" t="s">
        <v>33</v>
      </c>
      <c r="L2900" s="5">
        <v>182008</v>
      </c>
      <c r="M2900" s="5">
        <v>970285</v>
      </c>
      <c r="N2900" s="5">
        <v>0</v>
      </c>
      <c r="O2900" s="5">
        <v>85512</v>
      </c>
      <c r="P2900" s="5">
        <v>2230</v>
      </c>
      <c r="Q2900" s="5" t="s">
        <v>33</v>
      </c>
      <c r="R2900" s="5" t="s">
        <v>33</v>
      </c>
      <c r="S2900" s="5">
        <v>54914</v>
      </c>
      <c r="T2900" s="5">
        <v>18784</v>
      </c>
      <c r="U2900" s="5">
        <v>38061</v>
      </c>
      <c r="V2900" s="5">
        <v>49484</v>
      </c>
      <c r="W2900" s="5">
        <v>1571</v>
      </c>
      <c r="X2900" s="5">
        <v>100364</v>
      </c>
      <c r="Y2900" s="5">
        <v>0</v>
      </c>
    </row>
    <row r="2901" spans="1:25" x14ac:dyDescent="0.3">
      <c r="A2901" s="1">
        <v>4008369</v>
      </c>
      <c r="B2901" s="1" t="s">
        <v>17</v>
      </c>
      <c r="C2901" s="2"/>
      <c r="D2901" s="4" t="s">
        <v>123</v>
      </c>
      <c r="E2901" s="4">
        <v>4008369</v>
      </c>
      <c r="F2901" s="5">
        <v>3431</v>
      </c>
      <c r="G2901" s="5">
        <v>0</v>
      </c>
      <c r="H2901" s="5">
        <v>63501</v>
      </c>
      <c r="I2901" s="5">
        <v>138144</v>
      </c>
      <c r="J2901" s="5">
        <v>26354</v>
      </c>
      <c r="K2901" s="5" t="s">
        <v>33</v>
      </c>
      <c r="L2901" s="5">
        <v>231430</v>
      </c>
      <c r="M2901" s="5">
        <v>1066234</v>
      </c>
      <c r="N2901" s="5">
        <v>0</v>
      </c>
      <c r="O2901" s="5">
        <v>87066</v>
      </c>
      <c r="P2901" s="5">
        <v>3084</v>
      </c>
      <c r="Q2901" s="5" t="s">
        <v>33</v>
      </c>
      <c r="R2901" s="5" t="s">
        <v>33</v>
      </c>
      <c r="S2901" s="5">
        <v>60020</v>
      </c>
      <c r="T2901" s="5">
        <v>23015</v>
      </c>
      <c r="U2901" s="5">
        <v>41054</v>
      </c>
      <c r="V2901" s="5">
        <v>52586</v>
      </c>
      <c r="W2901" s="5">
        <v>3274</v>
      </c>
      <c r="X2901" s="5">
        <v>94910</v>
      </c>
      <c r="Y2901" s="5">
        <v>0</v>
      </c>
    </row>
    <row r="2902" spans="1:25" x14ac:dyDescent="0.3">
      <c r="A2902" s="1">
        <v>4008369</v>
      </c>
      <c r="B2902" s="1" t="s">
        <v>18</v>
      </c>
      <c r="C2902" s="2"/>
      <c r="D2902" s="4" t="s">
        <v>123</v>
      </c>
      <c r="E2902" s="4">
        <v>4008369</v>
      </c>
      <c r="F2902" s="5">
        <v>2699</v>
      </c>
      <c r="G2902" s="5">
        <v>0</v>
      </c>
      <c r="H2902" s="5">
        <v>16932</v>
      </c>
      <c r="I2902" s="5">
        <v>145587</v>
      </c>
      <c r="J2902" s="5">
        <v>7386</v>
      </c>
      <c r="K2902" s="5" t="s">
        <v>33</v>
      </c>
      <c r="L2902" s="5">
        <v>172604</v>
      </c>
      <c r="M2902" s="5">
        <v>1090476</v>
      </c>
      <c r="N2902" s="5">
        <v>0</v>
      </c>
      <c r="O2902" s="5">
        <v>71531</v>
      </c>
      <c r="P2902" s="5">
        <v>2575</v>
      </c>
      <c r="Q2902" s="5" t="s">
        <v>33</v>
      </c>
      <c r="R2902" s="5" t="s">
        <v>33</v>
      </c>
      <c r="S2902" s="5">
        <v>59548</v>
      </c>
      <c r="T2902" s="5">
        <v>20519</v>
      </c>
      <c r="U2902" s="5">
        <v>42730</v>
      </c>
      <c r="V2902" s="5">
        <v>53075</v>
      </c>
      <c r="W2902" s="5">
        <v>4983</v>
      </c>
      <c r="X2902" s="5">
        <v>68129</v>
      </c>
      <c r="Y2902" s="5">
        <v>-3</v>
      </c>
    </row>
    <row r="2903" spans="1:25" x14ac:dyDescent="0.3">
      <c r="A2903" s="1">
        <v>4008369</v>
      </c>
      <c r="B2903" s="1" t="s">
        <v>19</v>
      </c>
      <c r="C2903" s="2"/>
      <c r="D2903" s="4" t="s">
        <v>123</v>
      </c>
      <c r="E2903" s="4">
        <v>4008369</v>
      </c>
      <c r="F2903" s="5">
        <v>4988</v>
      </c>
      <c r="G2903" s="5">
        <v>0</v>
      </c>
      <c r="H2903" s="5">
        <v>32547</v>
      </c>
      <c r="I2903" s="5">
        <v>54535</v>
      </c>
      <c r="J2903" s="5">
        <v>5467</v>
      </c>
      <c r="K2903" s="5" t="s">
        <v>33</v>
      </c>
      <c r="L2903" s="5">
        <v>97536</v>
      </c>
      <c r="M2903" s="5">
        <v>773564</v>
      </c>
      <c r="N2903" s="5">
        <v>1</v>
      </c>
      <c r="O2903" s="5">
        <v>70220</v>
      </c>
      <c r="P2903" s="5">
        <v>2819</v>
      </c>
      <c r="Q2903" s="5" t="s">
        <v>33</v>
      </c>
      <c r="R2903" s="5" t="s">
        <v>33</v>
      </c>
      <c r="S2903" s="5">
        <v>52899</v>
      </c>
      <c r="T2903" s="5">
        <v>28310</v>
      </c>
      <c r="U2903" s="5">
        <v>33667</v>
      </c>
      <c r="V2903" s="5">
        <v>59412</v>
      </c>
      <c r="W2903" s="5">
        <v>4958</v>
      </c>
      <c r="X2903" s="5">
        <v>77667</v>
      </c>
      <c r="Y2903" s="5">
        <v>-9</v>
      </c>
    </row>
    <row r="2904" spans="1:25" x14ac:dyDescent="0.3">
      <c r="A2904" s="1">
        <v>4008369</v>
      </c>
      <c r="B2904" s="1" t="s">
        <v>20</v>
      </c>
      <c r="C2904" s="2"/>
      <c r="D2904" s="4" t="s">
        <v>123</v>
      </c>
      <c r="E2904" s="4">
        <v>4008369</v>
      </c>
      <c r="F2904" s="5">
        <v>8752</v>
      </c>
      <c r="G2904" s="5">
        <v>5633</v>
      </c>
      <c r="H2904" s="5">
        <v>4155</v>
      </c>
      <c r="I2904" s="5">
        <v>74427</v>
      </c>
      <c r="J2904" s="5">
        <v>16965</v>
      </c>
      <c r="K2904" s="5" t="s">
        <v>33</v>
      </c>
      <c r="L2904" s="5">
        <v>109933</v>
      </c>
      <c r="M2904" s="5">
        <v>636657</v>
      </c>
      <c r="N2904" s="5">
        <v>4309</v>
      </c>
      <c r="O2904" s="5">
        <v>42471</v>
      </c>
      <c r="P2904" s="5">
        <v>4904</v>
      </c>
      <c r="Q2904" s="5" t="s">
        <v>33</v>
      </c>
      <c r="R2904" s="5" t="s">
        <v>33</v>
      </c>
      <c r="S2904" s="5">
        <v>45707</v>
      </c>
      <c r="T2904" s="5">
        <v>25508</v>
      </c>
      <c r="U2904" s="5">
        <v>45224</v>
      </c>
      <c r="V2904" s="5">
        <v>61162</v>
      </c>
      <c r="W2904" s="5">
        <v>6747</v>
      </c>
      <c r="X2904" s="5">
        <v>104119</v>
      </c>
      <c r="Y2904" s="5">
        <v>1921</v>
      </c>
    </row>
    <row r="2905" spans="1:25" x14ac:dyDescent="0.3">
      <c r="A2905" s="1">
        <v>4008369</v>
      </c>
      <c r="B2905" s="1" t="s">
        <v>21</v>
      </c>
      <c r="C2905" s="2"/>
      <c r="D2905" s="4" t="s">
        <v>123</v>
      </c>
      <c r="E2905" s="4">
        <v>4008369</v>
      </c>
      <c r="F2905" s="5">
        <v>4030</v>
      </c>
      <c r="G2905" s="5">
        <v>207</v>
      </c>
      <c r="H2905" s="5">
        <v>14620</v>
      </c>
      <c r="I2905" s="5">
        <v>70180</v>
      </c>
      <c r="J2905" s="5">
        <v>4938</v>
      </c>
      <c r="K2905" s="5" t="s">
        <v>33</v>
      </c>
      <c r="L2905" s="5">
        <v>93975</v>
      </c>
      <c r="M2905" s="5">
        <v>637303</v>
      </c>
      <c r="N2905" s="5">
        <v>32029</v>
      </c>
      <c r="O2905" s="5">
        <v>26786</v>
      </c>
      <c r="P2905" s="5">
        <v>4075</v>
      </c>
      <c r="Q2905" s="5" t="s">
        <v>33</v>
      </c>
      <c r="R2905" s="5" t="s">
        <v>33</v>
      </c>
      <c r="S2905" s="5">
        <v>54997</v>
      </c>
      <c r="T2905" s="5">
        <v>24373</v>
      </c>
      <c r="U2905" s="5">
        <v>38769</v>
      </c>
      <c r="V2905" s="5">
        <v>56893</v>
      </c>
      <c r="W2905" s="5">
        <v>9690</v>
      </c>
      <c r="X2905" s="5">
        <v>106924</v>
      </c>
      <c r="Y2905" s="5">
        <v>0</v>
      </c>
    </row>
    <row r="2906" spans="1:25" x14ac:dyDescent="0.3">
      <c r="A2906" s="1">
        <v>4008369</v>
      </c>
      <c r="B2906" s="1" t="s">
        <v>22</v>
      </c>
      <c r="C2906" s="2"/>
      <c r="D2906" s="4" t="s">
        <v>123</v>
      </c>
      <c r="E2906" s="4">
        <v>4008369</v>
      </c>
      <c r="F2906" s="5">
        <v>1440</v>
      </c>
      <c r="G2906" s="5">
        <v>13698</v>
      </c>
      <c r="H2906" s="5">
        <v>13671</v>
      </c>
      <c r="I2906" s="5">
        <v>72210</v>
      </c>
      <c r="J2906" s="5">
        <v>2353</v>
      </c>
      <c r="K2906" s="5" t="s">
        <v>33</v>
      </c>
      <c r="L2906" s="5">
        <v>103372</v>
      </c>
      <c r="M2906" s="5">
        <v>755213</v>
      </c>
      <c r="N2906" s="5">
        <v>55659</v>
      </c>
      <c r="O2906" s="5">
        <v>24235</v>
      </c>
      <c r="P2906" s="5">
        <v>2771</v>
      </c>
      <c r="Q2906" s="5" t="s">
        <v>33</v>
      </c>
      <c r="R2906" s="5" t="s">
        <v>33</v>
      </c>
      <c r="S2906" s="5">
        <v>51675</v>
      </c>
      <c r="T2906" s="5">
        <v>26558</v>
      </c>
      <c r="U2906" s="5">
        <v>37294</v>
      </c>
      <c r="V2906" s="5">
        <v>35261</v>
      </c>
      <c r="W2906" s="5">
        <v>8496</v>
      </c>
      <c r="X2906" s="5">
        <v>125658</v>
      </c>
      <c r="Y2906" s="5">
        <v>0</v>
      </c>
    </row>
    <row r="2907" spans="1:25" x14ac:dyDescent="0.3">
      <c r="A2907" s="1">
        <v>4008369</v>
      </c>
      <c r="B2907" s="1" t="s">
        <v>23</v>
      </c>
      <c r="C2907" s="2"/>
      <c r="D2907" s="4" t="s">
        <v>123</v>
      </c>
      <c r="E2907" s="4">
        <v>4008369</v>
      </c>
      <c r="F2907" s="5">
        <v>6614</v>
      </c>
      <c r="G2907" s="5">
        <v>6305</v>
      </c>
      <c r="H2907" s="5">
        <v>18397</v>
      </c>
      <c r="I2907" s="5">
        <v>109505</v>
      </c>
      <c r="J2907" s="5">
        <v>6203</v>
      </c>
      <c r="K2907" s="5" t="s">
        <v>33</v>
      </c>
      <c r="L2907" s="5">
        <v>147024</v>
      </c>
      <c r="M2907" s="5">
        <v>673424</v>
      </c>
      <c r="N2907" s="5">
        <v>54381</v>
      </c>
      <c r="O2907" s="5">
        <v>17748</v>
      </c>
      <c r="P2907" s="5">
        <v>2198</v>
      </c>
      <c r="Q2907" s="5" t="s">
        <v>33</v>
      </c>
      <c r="R2907" s="5" t="s">
        <v>33</v>
      </c>
      <c r="S2907" s="5">
        <v>53531</v>
      </c>
      <c r="T2907" s="5">
        <v>20660</v>
      </c>
      <c r="U2907" s="5">
        <v>38583</v>
      </c>
      <c r="V2907" s="5">
        <v>37385</v>
      </c>
      <c r="W2907" s="5">
        <v>11367</v>
      </c>
      <c r="X2907" s="5">
        <v>126868</v>
      </c>
      <c r="Y2907" s="5">
        <v>0</v>
      </c>
    </row>
    <row r="2908" spans="1:25" x14ac:dyDescent="0.3">
      <c r="A2908" s="1">
        <v>4008369</v>
      </c>
      <c r="B2908" s="1" t="s">
        <v>24</v>
      </c>
      <c r="C2908" s="2"/>
      <c r="D2908" s="4" t="s">
        <v>123</v>
      </c>
      <c r="E2908" s="4">
        <v>4008369</v>
      </c>
      <c r="F2908" s="5">
        <v>25147</v>
      </c>
      <c r="G2908" s="5">
        <v>75301</v>
      </c>
      <c r="H2908" s="5">
        <v>14524</v>
      </c>
      <c r="I2908" s="5">
        <v>172016</v>
      </c>
      <c r="J2908" s="5">
        <v>1206</v>
      </c>
      <c r="K2908" s="5" t="s">
        <v>33</v>
      </c>
      <c r="L2908" s="5">
        <v>288194</v>
      </c>
      <c r="M2908" s="5">
        <v>637327</v>
      </c>
      <c r="N2908" s="5">
        <v>64417</v>
      </c>
      <c r="O2908" s="5">
        <v>21543</v>
      </c>
      <c r="P2908" s="5">
        <v>1769</v>
      </c>
      <c r="Q2908" s="5" t="s">
        <v>33</v>
      </c>
      <c r="R2908" s="5" t="s">
        <v>33</v>
      </c>
      <c r="S2908" s="5">
        <v>50129</v>
      </c>
      <c r="T2908" s="5">
        <v>28418</v>
      </c>
      <c r="U2908" s="5">
        <v>37857</v>
      </c>
      <c r="V2908" s="5">
        <v>47354</v>
      </c>
      <c r="W2908" s="5">
        <v>8341</v>
      </c>
      <c r="X2908" s="5">
        <v>174653</v>
      </c>
      <c r="Y2908" s="5">
        <v>828</v>
      </c>
    </row>
    <row r="2909" spans="1:25" x14ac:dyDescent="0.3">
      <c r="A2909" s="1">
        <v>4008369</v>
      </c>
      <c r="B2909" s="1" t="s">
        <v>25</v>
      </c>
      <c r="C2909" s="2"/>
      <c r="D2909" s="4" t="s">
        <v>123</v>
      </c>
      <c r="E2909" s="4">
        <v>4008369</v>
      </c>
      <c r="F2909" s="5">
        <v>5576</v>
      </c>
      <c r="G2909" s="5">
        <v>59840</v>
      </c>
      <c r="H2909" s="5">
        <v>3042</v>
      </c>
      <c r="I2909" s="5">
        <v>66942</v>
      </c>
      <c r="J2909" s="5">
        <v>25752</v>
      </c>
      <c r="K2909" s="5" t="s">
        <v>33</v>
      </c>
      <c r="L2909" s="5">
        <v>161152</v>
      </c>
      <c r="M2909" s="5">
        <v>597141</v>
      </c>
      <c r="N2909" s="5">
        <v>57089</v>
      </c>
      <c r="O2909" s="5">
        <v>22800</v>
      </c>
      <c r="P2909" s="5">
        <v>4692</v>
      </c>
      <c r="Q2909" s="5" t="s">
        <v>33</v>
      </c>
      <c r="R2909" s="5" t="s">
        <v>33</v>
      </c>
      <c r="S2909" s="5">
        <v>47366</v>
      </c>
      <c r="T2909" s="5">
        <v>29651</v>
      </c>
      <c r="U2909" s="5">
        <v>39043</v>
      </c>
      <c r="V2909" s="5">
        <v>38315</v>
      </c>
      <c r="W2909" s="5">
        <v>3060</v>
      </c>
      <c r="X2909" s="5">
        <v>152778</v>
      </c>
      <c r="Y2909" s="5">
        <v>950</v>
      </c>
    </row>
    <row r="2910" spans="1:25" x14ac:dyDescent="0.3">
      <c r="A2910" s="1">
        <v>4008369</v>
      </c>
      <c r="B2910" s="1" t="s">
        <v>26</v>
      </c>
      <c r="C2910" s="2"/>
      <c r="D2910" s="4" t="s">
        <v>123</v>
      </c>
      <c r="E2910" s="4">
        <v>4008369</v>
      </c>
      <c r="F2910" s="5">
        <v>-18720</v>
      </c>
      <c r="G2910" s="5">
        <v>185993</v>
      </c>
      <c r="H2910" s="5">
        <v>1914</v>
      </c>
      <c r="I2910" s="5">
        <v>64924</v>
      </c>
      <c r="J2910" s="5">
        <v>9376</v>
      </c>
      <c r="K2910" s="5" t="s">
        <v>33</v>
      </c>
      <c r="L2910" s="5">
        <v>243486</v>
      </c>
      <c r="M2910" s="5">
        <v>627040</v>
      </c>
      <c r="N2910" s="5">
        <v>62608</v>
      </c>
      <c r="O2910" s="5">
        <v>21259</v>
      </c>
      <c r="P2910" s="5">
        <v>1428</v>
      </c>
      <c r="Q2910" s="5" t="s">
        <v>33</v>
      </c>
      <c r="R2910" s="5" t="s">
        <v>33</v>
      </c>
      <c r="S2910" s="5">
        <v>41712</v>
      </c>
      <c r="T2910" s="5">
        <v>31438</v>
      </c>
      <c r="U2910" s="5">
        <v>38946</v>
      </c>
      <c r="V2910" s="5">
        <v>39875</v>
      </c>
      <c r="W2910" s="5">
        <v>2364</v>
      </c>
      <c r="X2910" s="5">
        <v>122839</v>
      </c>
      <c r="Y2910" s="5">
        <v>1161</v>
      </c>
    </row>
    <row r="2911" spans="1:25" x14ac:dyDescent="0.3">
      <c r="A2911" s="1">
        <v>4008369</v>
      </c>
      <c r="B2911" s="1" t="s">
        <v>27</v>
      </c>
      <c r="C2911" s="2"/>
      <c r="D2911" s="4" t="s">
        <v>123</v>
      </c>
      <c r="E2911" s="4">
        <v>4008369</v>
      </c>
      <c r="F2911" s="5">
        <v>2497</v>
      </c>
      <c r="G2911" s="5">
        <v>37758</v>
      </c>
      <c r="H2911" s="5">
        <v>2915</v>
      </c>
      <c r="I2911" s="5">
        <v>66897</v>
      </c>
      <c r="J2911" s="5">
        <v>9221</v>
      </c>
      <c r="K2911" s="5" t="s">
        <v>33</v>
      </c>
      <c r="L2911" s="5">
        <v>119287</v>
      </c>
      <c r="M2911" s="5">
        <v>631095</v>
      </c>
      <c r="N2911" s="5">
        <v>53694</v>
      </c>
      <c r="O2911" s="5">
        <v>21711</v>
      </c>
      <c r="P2911" s="5">
        <v>1357</v>
      </c>
      <c r="Q2911" s="5" t="s">
        <v>33</v>
      </c>
      <c r="R2911" s="5" t="s">
        <v>33</v>
      </c>
      <c r="S2911" s="5">
        <v>39889</v>
      </c>
      <c r="T2911" s="5">
        <v>29913</v>
      </c>
      <c r="U2911" s="5">
        <v>40848</v>
      </c>
      <c r="V2911" s="5">
        <v>9888</v>
      </c>
      <c r="W2911" s="5">
        <v>2326</v>
      </c>
      <c r="X2911" s="5">
        <v>113362</v>
      </c>
      <c r="Y2911" s="5">
        <v>1043</v>
      </c>
    </row>
    <row r="2912" spans="1:25" x14ac:dyDescent="0.3">
      <c r="A2912" s="1">
        <v>4008369</v>
      </c>
      <c r="B2912" s="1" t="s">
        <v>28</v>
      </c>
      <c r="C2912" s="2"/>
      <c r="D2912" s="4" t="s">
        <v>123</v>
      </c>
      <c r="E2912" s="4">
        <v>4008369</v>
      </c>
      <c r="F2912" s="5">
        <v>4576</v>
      </c>
      <c r="G2912" s="5">
        <v>139080</v>
      </c>
      <c r="H2912" s="5">
        <v>3447</v>
      </c>
      <c r="I2912" s="5">
        <v>89952</v>
      </c>
      <c r="J2912" s="5">
        <v>8499</v>
      </c>
      <c r="K2912" s="5" t="s">
        <v>33</v>
      </c>
      <c r="L2912" s="5">
        <v>245554</v>
      </c>
      <c r="M2912" s="5">
        <v>561987</v>
      </c>
      <c r="N2912" s="5">
        <v>67644</v>
      </c>
      <c r="O2912" s="5">
        <v>26170</v>
      </c>
      <c r="P2912" s="5">
        <v>1960</v>
      </c>
      <c r="Q2912" s="5" t="s">
        <v>33</v>
      </c>
      <c r="R2912" s="5" t="s">
        <v>33</v>
      </c>
      <c r="S2912" s="5">
        <v>41700</v>
      </c>
      <c r="T2912" s="5">
        <v>29695</v>
      </c>
      <c r="U2912" s="5">
        <v>39399</v>
      </c>
      <c r="V2912" s="5">
        <v>3114</v>
      </c>
      <c r="W2912" s="5">
        <v>2140</v>
      </c>
      <c r="X2912" s="5">
        <v>104421</v>
      </c>
      <c r="Y2912" s="5">
        <v>1059</v>
      </c>
    </row>
    <row r="2913" spans="1:25" x14ac:dyDescent="0.3">
      <c r="A2913" s="1">
        <v>4008369</v>
      </c>
      <c r="B2913" s="1" t="s">
        <v>29</v>
      </c>
      <c r="C2913" s="2"/>
      <c r="D2913" s="4" t="s">
        <v>123</v>
      </c>
      <c r="E2913" s="4">
        <v>4008369</v>
      </c>
      <c r="F2913" s="5">
        <v>2142</v>
      </c>
      <c r="G2913" s="5">
        <v>35114</v>
      </c>
      <c r="H2913" s="5">
        <v>4173</v>
      </c>
      <c r="I2913" s="5">
        <v>97588</v>
      </c>
      <c r="J2913" s="5">
        <v>10213</v>
      </c>
      <c r="K2913" s="5" t="s">
        <v>33</v>
      </c>
      <c r="L2913" s="5">
        <v>149229</v>
      </c>
      <c r="M2913" s="5">
        <v>530848</v>
      </c>
      <c r="N2913" s="5">
        <v>65008</v>
      </c>
      <c r="O2913" s="5">
        <v>22143</v>
      </c>
      <c r="P2913" s="5">
        <v>3115</v>
      </c>
      <c r="Q2913" s="5" t="s">
        <v>33</v>
      </c>
      <c r="R2913" s="5" t="s">
        <v>33</v>
      </c>
      <c r="S2913" s="5">
        <v>40015</v>
      </c>
      <c r="T2913" s="5">
        <v>34151</v>
      </c>
      <c r="U2913" s="5">
        <v>36534</v>
      </c>
      <c r="V2913" s="5">
        <v>6111</v>
      </c>
      <c r="W2913" s="5">
        <v>2140</v>
      </c>
      <c r="X2913" s="5">
        <v>105663</v>
      </c>
      <c r="Y2913" s="5">
        <v>1185</v>
      </c>
    </row>
    <row r="2914" spans="1:25" x14ac:dyDescent="0.3">
      <c r="A2914" s="1">
        <v>4008369</v>
      </c>
      <c r="B2914" s="1" t="s">
        <v>30</v>
      </c>
      <c r="C2914" s="2"/>
      <c r="D2914" s="4" t="s">
        <v>123</v>
      </c>
      <c r="E2914" s="4">
        <v>4008369</v>
      </c>
      <c r="F2914" s="5">
        <v>11070</v>
      </c>
      <c r="G2914" s="5">
        <v>46981</v>
      </c>
      <c r="H2914" s="5">
        <v>101275</v>
      </c>
      <c r="I2914" s="5">
        <v>74174</v>
      </c>
      <c r="J2914" s="5">
        <v>7938</v>
      </c>
      <c r="K2914" s="5" t="s">
        <v>33</v>
      </c>
      <c r="L2914" s="5">
        <v>241439</v>
      </c>
      <c r="M2914" s="5">
        <v>554337</v>
      </c>
      <c r="N2914" s="5">
        <v>64941</v>
      </c>
      <c r="O2914" s="5">
        <v>28990</v>
      </c>
      <c r="P2914" s="5">
        <v>3646</v>
      </c>
      <c r="Q2914" s="5" t="s">
        <v>33</v>
      </c>
      <c r="R2914" s="5" t="s">
        <v>33</v>
      </c>
      <c r="S2914" s="5">
        <v>39370</v>
      </c>
      <c r="T2914" s="5">
        <v>31636</v>
      </c>
      <c r="U2914" s="5">
        <v>33615</v>
      </c>
      <c r="V2914" s="5">
        <v>5867</v>
      </c>
      <c r="W2914" s="5">
        <v>2234</v>
      </c>
      <c r="X2914" s="5">
        <v>96777</v>
      </c>
      <c r="Y2914" s="5">
        <v>1073</v>
      </c>
    </row>
    <row r="2915" spans="1:25" x14ac:dyDescent="0.3">
      <c r="A2915" s="1">
        <v>4008369</v>
      </c>
      <c r="B2915" s="1" t="s">
        <v>31</v>
      </c>
      <c r="C2915" s="2"/>
      <c r="D2915" s="4" t="s">
        <v>123</v>
      </c>
      <c r="E2915" s="4">
        <v>4008369</v>
      </c>
      <c r="F2915" s="5">
        <v>7304</v>
      </c>
      <c r="G2915" s="5">
        <v>288314</v>
      </c>
      <c r="H2915" s="5">
        <v>45409</v>
      </c>
      <c r="I2915" s="5">
        <v>77187</v>
      </c>
      <c r="J2915" s="5">
        <v>6954</v>
      </c>
      <c r="K2915" s="5" t="s">
        <v>33</v>
      </c>
      <c r="L2915" s="5">
        <v>425168</v>
      </c>
      <c r="M2915" s="5">
        <v>519246</v>
      </c>
      <c r="N2915" s="5">
        <v>83214</v>
      </c>
      <c r="O2915" s="5">
        <v>20940</v>
      </c>
      <c r="P2915" s="5">
        <v>2496</v>
      </c>
      <c r="Q2915" s="5" t="s">
        <v>33</v>
      </c>
      <c r="R2915" s="5" t="s">
        <v>33</v>
      </c>
      <c r="S2915" s="5">
        <v>36295</v>
      </c>
      <c r="T2915" s="5">
        <v>30507</v>
      </c>
      <c r="U2915" s="5">
        <v>30757</v>
      </c>
      <c r="V2915" s="5">
        <v>3171</v>
      </c>
      <c r="W2915" s="5">
        <v>2483</v>
      </c>
      <c r="X2915" s="5">
        <v>93385</v>
      </c>
      <c r="Y2915" s="5">
        <v>1054</v>
      </c>
    </row>
    <row r="2916" spans="1:25" x14ac:dyDescent="0.3">
      <c r="A2916" s="1">
        <v>4014480</v>
      </c>
      <c r="B2916" s="1" t="s">
        <v>0</v>
      </c>
      <c r="C2916" s="2"/>
      <c r="D2916" s="4" t="s">
        <v>124</v>
      </c>
      <c r="E2916" s="4">
        <v>4014480</v>
      </c>
      <c r="F2916" s="5">
        <v>9091</v>
      </c>
      <c r="G2916" s="5">
        <v>0</v>
      </c>
      <c r="H2916" s="5">
        <v>1542</v>
      </c>
      <c r="I2916" s="5">
        <v>135555</v>
      </c>
      <c r="J2916" s="5">
        <v>4329</v>
      </c>
      <c r="K2916" s="5">
        <v>0</v>
      </c>
      <c r="L2916" s="5">
        <v>150518</v>
      </c>
      <c r="M2916" s="5">
        <v>208027</v>
      </c>
      <c r="N2916" s="5">
        <v>0</v>
      </c>
      <c r="O2916" s="5">
        <v>308039</v>
      </c>
      <c r="P2916" s="5">
        <v>1140</v>
      </c>
      <c r="Q2916" s="5">
        <v>0</v>
      </c>
      <c r="R2916" s="5">
        <v>0</v>
      </c>
      <c r="S2916" s="5">
        <v>15319</v>
      </c>
      <c r="T2916" s="5">
        <v>63697</v>
      </c>
      <c r="U2916" s="5">
        <v>34150</v>
      </c>
      <c r="V2916" s="5">
        <v>25456</v>
      </c>
      <c r="W2916" s="5">
        <v>776</v>
      </c>
      <c r="X2916" s="5">
        <v>111378</v>
      </c>
      <c r="Y2916" s="5">
        <v>1898</v>
      </c>
    </row>
    <row r="2917" spans="1:25" x14ac:dyDescent="0.3">
      <c r="A2917" s="1">
        <v>4014480</v>
      </c>
      <c r="B2917" s="1" t="s">
        <v>1</v>
      </c>
      <c r="C2917" s="2"/>
      <c r="D2917" s="4" t="s">
        <v>124</v>
      </c>
      <c r="E2917" s="4">
        <v>4014480</v>
      </c>
      <c r="F2917" s="5">
        <v>6020</v>
      </c>
      <c r="G2917" s="5">
        <v>82</v>
      </c>
      <c r="H2917" s="5">
        <v>1326</v>
      </c>
      <c r="I2917" s="5">
        <v>117959</v>
      </c>
      <c r="J2917" s="5">
        <v>11857</v>
      </c>
      <c r="K2917" s="5">
        <v>0</v>
      </c>
      <c r="L2917" s="5">
        <v>137243</v>
      </c>
      <c r="M2917" s="5">
        <v>218352</v>
      </c>
      <c r="N2917" s="5">
        <v>4826</v>
      </c>
      <c r="O2917" s="5">
        <v>233742</v>
      </c>
      <c r="P2917" s="5">
        <v>1240</v>
      </c>
      <c r="Q2917" s="5">
        <v>0</v>
      </c>
      <c r="R2917" s="5">
        <v>0</v>
      </c>
      <c r="S2917" s="5">
        <v>14934</v>
      </c>
      <c r="T2917" s="5">
        <v>57534</v>
      </c>
      <c r="U2917" s="5">
        <v>33671</v>
      </c>
      <c r="V2917" s="5">
        <v>26426</v>
      </c>
      <c r="W2917" s="5">
        <v>1544</v>
      </c>
      <c r="X2917" s="5">
        <v>98947</v>
      </c>
      <c r="Y2917" s="5">
        <v>1849</v>
      </c>
    </row>
    <row r="2918" spans="1:25" x14ac:dyDescent="0.3">
      <c r="A2918" s="1">
        <v>4014480</v>
      </c>
      <c r="B2918" s="1" t="s">
        <v>2</v>
      </c>
      <c r="C2918" s="2"/>
      <c r="D2918" s="4" t="s">
        <v>124</v>
      </c>
      <c r="E2918" s="4">
        <v>4014480</v>
      </c>
      <c r="F2918" s="5">
        <v>8757</v>
      </c>
      <c r="G2918" s="5">
        <v>0</v>
      </c>
      <c r="H2918" s="5">
        <v>2709</v>
      </c>
      <c r="I2918" s="5">
        <v>98189</v>
      </c>
      <c r="J2918" s="5">
        <v>13327</v>
      </c>
      <c r="K2918" s="5">
        <v>0</v>
      </c>
      <c r="L2918" s="5">
        <v>122982</v>
      </c>
      <c r="M2918" s="5">
        <v>276365</v>
      </c>
      <c r="N2918" s="5">
        <v>9974</v>
      </c>
      <c r="O2918" s="5">
        <v>264630</v>
      </c>
      <c r="P2918" s="5">
        <v>1206</v>
      </c>
      <c r="Q2918" s="5">
        <v>1</v>
      </c>
      <c r="R2918" s="5">
        <v>0</v>
      </c>
      <c r="S2918" s="5">
        <v>16335</v>
      </c>
      <c r="T2918" s="5">
        <v>58511</v>
      </c>
      <c r="U2918" s="5">
        <v>33895</v>
      </c>
      <c r="V2918" s="5">
        <v>22383</v>
      </c>
      <c r="W2918" s="5">
        <v>2027</v>
      </c>
      <c r="X2918" s="5">
        <v>73385</v>
      </c>
      <c r="Y2918" s="5">
        <v>1576</v>
      </c>
    </row>
    <row r="2919" spans="1:25" x14ac:dyDescent="0.3">
      <c r="A2919" s="1">
        <v>4014480</v>
      </c>
      <c r="B2919" s="1" t="s">
        <v>3</v>
      </c>
      <c r="C2919" s="2"/>
      <c r="D2919" s="4" t="s">
        <v>124</v>
      </c>
      <c r="E2919" s="4">
        <v>4014480</v>
      </c>
      <c r="F2919" s="5">
        <v>8062</v>
      </c>
      <c r="G2919" s="5">
        <v>12</v>
      </c>
      <c r="H2919" s="5">
        <v>3131</v>
      </c>
      <c r="I2919" s="5">
        <v>109994</v>
      </c>
      <c r="J2919" s="5">
        <v>20947</v>
      </c>
      <c r="K2919" s="5">
        <v>0</v>
      </c>
      <c r="L2919" s="5">
        <v>142146</v>
      </c>
      <c r="M2919" s="5">
        <v>417815</v>
      </c>
      <c r="N2919" s="5">
        <v>9924</v>
      </c>
      <c r="O2919" s="5">
        <v>246589</v>
      </c>
      <c r="P2919" s="5">
        <v>1241</v>
      </c>
      <c r="Q2919" s="5">
        <v>-1</v>
      </c>
      <c r="R2919" s="5">
        <v>0</v>
      </c>
      <c r="S2919" s="5">
        <v>15372</v>
      </c>
      <c r="T2919" s="5">
        <v>39056</v>
      </c>
      <c r="U2919" s="5">
        <v>34184</v>
      </c>
      <c r="V2919" s="5">
        <v>9420</v>
      </c>
      <c r="W2919" s="5">
        <v>1304</v>
      </c>
      <c r="X2919" s="5">
        <v>97846</v>
      </c>
      <c r="Y2919" s="5">
        <v>1899</v>
      </c>
    </row>
    <row r="2920" spans="1:25" x14ac:dyDescent="0.3">
      <c r="A2920" s="1">
        <v>4014480</v>
      </c>
      <c r="B2920" s="1" t="s">
        <v>4</v>
      </c>
      <c r="C2920" s="2"/>
      <c r="D2920" s="4" t="s">
        <v>124</v>
      </c>
      <c r="E2920" s="4">
        <v>4014480</v>
      </c>
      <c r="F2920" s="5">
        <v>8545</v>
      </c>
      <c r="G2920" s="5">
        <v>10307</v>
      </c>
      <c r="H2920" s="5">
        <v>4510</v>
      </c>
      <c r="I2920" s="5">
        <v>114984</v>
      </c>
      <c r="J2920" s="5">
        <v>3475</v>
      </c>
      <c r="K2920" s="5">
        <v>0</v>
      </c>
      <c r="L2920" s="5">
        <v>141821</v>
      </c>
      <c r="M2920" s="5">
        <v>509371</v>
      </c>
      <c r="N2920" s="5">
        <v>24999</v>
      </c>
      <c r="O2920" s="5">
        <v>216160</v>
      </c>
      <c r="P2920" s="5">
        <v>1185</v>
      </c>
      <c r="Q2920" s="5">
        <v>0</v>
      </c>
      <c r="R2920" s="5">
        <v>0</v>
      </c>
      <c r="S2920" s="5">
        <v>15118</v>
      </c>
      <c r="T2920" s="5">
        <v>41640</v>
      </c>
      <c r="U2920" s="5">
        <v>33195</v>
      </c>
      <c r="V2920" s="5">
        <v>16238</v>
      </c>
      <c r="W2920" s="5">
        <v>1192</v>
      </c>
      <c r="X2920" s="5">
        <v>68774</v>
      </c>
      <c r="Y2920" s="5">
        <v>1452</v>
      </c>
    </row>
    <row r="2921" spans="1:25" x14ac:dyDescent="0.3">
      <c r="A2921" s="1">
        <v>4014480</v>
      </c>
      <c r="B2921" s="1" t="s">
        <v>5</v>
      </c>
      <c r="C2921" s="2"/>
      <c r="D2921" s="4" t="s">
        <v>124</v>
      </c>
      <c r="E2921" s="4">
        <v>4014480</v>
      </c>
      <c r="F2921" s="5">
        <v>2683</v>
      </c>
      <c r="G2921" s="5">
        <v>14897</v>
      </c>
      <c r="H2921" s="5">
        <v>729</v>
      </c>
      <c r="I2921" s="5">
        <v>121864</v>
      </c>
      <c r="J2921" s="5">
        <v>2883</v>
      </c>
      <c r="K2921" s="5">
        <v>0</v>
      </c>
      <c r="L2921" s="5">
        <v>143055</v>
      </c>
      <c r="M2921" s="5">
        <v>489313</v>
      </c>
      <c r="N2921" s="5">
        <v>17863</v>
      </c>
      <c r="O2921" s="5">
        <v>156931</v>
      </c>
      <c r="P2921" s="5">
        <v>659</v>
      </c>
      <c r="Q2921" s="5">
        <v>0</v>
      </c>
      <c r="R2921" s="5">
        <v>0</v>
      </c>
      <c r="S2921" s="5">
        <v>14701</v>
      </c>
      <c r="T2921" s="5">
        <v>40246</v>
      </c>
      <c r="U2921" s="5">
        <v>27397</v>
      </c>
      <c r="V2921" s="5">
        <v>21686</v>
      </c>
      <c r="W2921" s="5">
        <v>1025</v>
      </c>
      <c r="X2921" s="5">
        <v>115920</v>
      </c>
      <c r="Y2921" s="5">
        <v>1661</v>
      </c>
    </row>
    <row r="2922" spans="1:25" x14ac:dyDescent="0.3">
      <c r="A2922" s="1">
        <v>4014480</v>
      </c>
      <c r="B2922" s="1" t="s">
        <v>6</v>
      </c>
      <c r="C2922" s="2"/>
      <c r="D2922" s="4" t="s">
        <v>124</v>
      </c>
      <c r="E2922" s="4">
        <v>4014480</v>
      </c>
      <c r="F2922" s="5">
        <v>198</v>
      </c>
      <c r="G2922" s="5">
        <v>18650</v>
      </c>
      <c r="H2922" s="5">
        <v>5736</v>
      </c>
      <c r="I2922" s="5">
        <v>114168</v>
      </c>
      <c r="J2922" s="5">
        <v>10446</v>
      </c>
      <c r="K2922" s="5">
        <v>0</v>
      </c>
      <c r="L2922" s="5">
        <v>149198</v>
      </c>
      <c r="M2922" s="5">
        <v>485569</v>
      </c>
      <c r="N2922" s="5">
        <v>16894</v>
      </c>
      <c r="O2922" s="5">
        <v>156682</v>
      </c>
      <c r="P2922" s="5">
        <v>1670</v>
      </c>
      <c r="Q2922" s="5">
        <v>0</v>
      </c>
      <c r="R2922" s="5">
        <v>0</v>
      </c>
      <c r="S2922" s="5">
        <v>12753</v>
      </c>
      <c r="T2922" s="5">
        <v>45715</v>
      </c>
      <c r="U2922" s="5">
        <v>26166</v>
      </c>
      <c r="V2922" s="5">
        <v>24190</v>
      </c>
      <c r="W2922" s="5">
        <v>1046</v>
      </c>
      <c r="X2922" s="5">
        <v>-19731</v>
      </c>
      <c r="Y2922" s="5">
        <v>2308</v>
      </c>
    </row>
    <row r="2923" spans="1:25" x14ac:dyDescent="0.3">
      <c r="A2923" s="1">
        <v>4014480</v>
      </c>
      <c r="B2923" s="1" t="s">
        <v>7</v>
      </c>
      <c r="C2923" s="2"/>
      <c r="D2923" s="4" t="s">
        <v>124</v>
      </c>
      <c r="E2923" s="4">
        <v>4014480</v>
      </c>
      <c r="F2923" s="5">
        <v>192</v>
      </c>
      <c r="G2923" s="5">
        <v>18453</v>
      </c>
      <c r="H2923" s="5">
        <v>6632</v>
      </c>
      <c r="I2923" s="5">
        <v>172219</v>
      </c>
      <c r="J2923" s="5">
        <v>33055</v>
      </c>
      <c r="K2923" s="5">
        <v>0</v>
      </c>
      <c r="L2923" s="5">
        <v>230550</v>
      </c>
      <c r="M2923" s="5">
        <v>523374</v>
      </c>
      <c r="N2923" s="5">
        <v>17851</v>
      </c>
      <c r="O2923" s="5">
        <v>121334</v>
      </c>
      <c r="P2923" s="5">
        <v>1387</v>
      </c>
      <c r="Q2923" s="5">
        <v>0</v>
      </c>
      <c r="R2923" s="5">
        <v>0</v>
      </c>
      <c r="S2923" s="5">
        <v>12693</v>
      </c>
      <c r="T2923" s="5">
        <v>49579</v>
      </c>
      <c r="U2923" s="5">
        <v>28991</v>
      </c>
      <c r="V2923" s="5">
        <v>21784</v>
      </c>
      <c r="W2923" s="5">
        <v>1775</v>
      </c>
      <c r="X2923" s="5">
        <v>84520</v>
      </c>
      <c r="Y2923" s="5">
        <v>2443</v>
      </c>
    </row>
    <row r="2924" spans="1:25" x14ac:dyDescent="0.3">
      <c r="A2924" s="1">
        <v>4014480</v>
      </c>
      <c r="B2924" s="1" t="s">
        <v>8</v>
      </c>
      <c r="C2924" s="2"/>
      <c r="D2924" s="4" t="s">
        <v>124</v>
      </c>
      <c r="E2924" s="4">
        <v>4014480</v>
      </c>
      <c r="F2924" s="5">
        <v>9426</v>
      </c>
      <c r="G2924" s="5">
        <v>10065</v>
      </c>
      <c r="H2924" s="5">
        <v>7966</v>
      </c>
      <c r="I2924" s="5">
        <v>94088</v>
      </c>
      <c r="J2924" s="5">
        <v>16993</v>
      </c>
      <c r="K2924" s="5">
        <v>0</v>
      </c>
      <c r="L2924" s="5">
        <v>138537</v>
      </c>
      <c r="M2924" s="5">
        <v>619135</v>
      </c>
      <c r="N2924" s="5">
        <v>21375</v>
      </c>
      <c r="O2924" s="5">
        <v>56695</v>
      </c>
      <c r="P2924" s="5">
        <v>982</v>
      </c>
      <c r="Q2924" s="5">
        <v>0</v>
      </c>
      <c r="R2924" s="5">
        <v>0</v>
      </c>
      <c r="S2924" s="5">
        <v>12738</v>
      </c>
      <c r="T2924" s="5">
        <v>37164</v>
      </c>
      <c r="U2924" s="5">
        <v>25880</v>
      </c>
      <c r="V2924" s="5">
        <v>25348</v>
      </c>
      <c r="W2924" s="5">
        <v>1920</v>
      </c>
      <c r="X2924" s="5">
        <v>79181</v>
      </c>
      <c r="Y2924" s="5">
        <v>3458</v>
      </c>
    </row>
    <row r="2925" spans="1:25" x14ac:dyDescent="0.3">
      <c r="A2925" s="1">
        <v>4014480</v>
      </c>
      <c r="B2925" s="1" t="s">
        <v>9</v>
      </c>
      <c r="C2925" s="2"/>
      <c r="D2925" s="4" t="s">
        <v>124</v>
      </c>
      <c r="E2925" s="4">
        <v>4014480</v>
      </c>
      <c r="F2925" s="5">
        <v>8036</v>
      </c>
      <c r="G2925" s="5">
        <v>-1480</v>
      </c>
      <c r="H2925" s="5">
        <v>3045</v>
      </c>
      <c r="I2925" s="5">
        <v>104397</v>
      </c>
      <c r="J2925" s="5">
        <v>1681</v>
      </c>
      <c r="K2925" s="5">
        <v>0</v>
      </c>
      <c r="L2925" s="5">
        <v>115680</v>
      </c>
      <c r="M2925" s="5">
        <v>866166</v>
      </c>
      <c r="N2925" s="5">
        <v>9368</v>
      </c>
      <c r="O2925" s="5">
        <v>1707</v>
      </c>
      <c r="P2925" s="5">
        <v>1256</v>
      </c>
      <c r="Q2925" s="5">
        <v>2</v>
      </c>
      <c r="R2925" s="5">
        <v>0</v>
      </c>
      <c r="S2925" s="5">
        <v>16202</v>
      </c>
      <c r="T2925" s="5">
        <v>32492</v>
      </c>
      <c r="U2925" s="5">
        <v>25684</v>
      </c>
      <c r="V2925" s="5">
        <v>4809</v>
      </c>
      <c r="W2925" s="5">
        <v>1810</v>
      </c>
      <c r="X2925" s="5">
        <v>49630</v>
      </c>
      <c r="Y2925" s="5">
        <v>2771</v>
      </c>
    </row>
    <row r="2926" spans="1:25" x14ac:dyDescent="0.3">
      <c r="A2926" s="1">
        <v>4014480</v>
      </c>
      <c r="B2926" s="1" t="s">
        <v>10</v>
      </c>
      <c r="C2926" s="2"/>
      <c r="D2926" s="4" t="s">
        <v>124</v>
      </c>
      <c r="E2926" s="4">
        <v>4014480</v>
      </c>
      <c r="F2926" s="5">
        <v>5987</v>
      </c>
      <c r="G2926" s="5">
        <v>14612</v>
      </c>
      <c r="H2926" s="5">
        <v>1539</v>
      </c>
      <c r="I2926" s="5">
        <v>102778</v>
      </c>
      <c r="J2926" s="5">
        <v>3267</v>
      </c>
      <c r="K2926" s="5">
        <v>0</v>
      </c>
      <c r="L2926" s="5">
        <v>128183</v>
      </c>
      <c r="M2926" s="5">
        <v>1477281</v>
      </c>
      <c r="N2926" s="5">
        <v>22508</v>
      </c>
      <c r="O2926" s="5">
        <v>49935</v>
      </c>
      <c r="P2926" s="5">
        <v>1767</v>
      </c>
      <c r="Q2926" s="5">
        <v>231</v>
      </c>
      <c r="R2926" s="5">
        <v>0</v>
      </c>
      <c r="S2926" s="5">
        <v>17023</v>
      </c>
      <c r="T2926" s="5">
        <v>44626</v>
      </c>
      <c r="U2926" s="5">
        <v>37838</v>
      </c>
      <c r="V2926" s="5">
        <v>4449</v>
      </c>
      <c r="W2926" s="5">
        <v>1349</v>
      </c>
      <c r="X2926" s="5">
        <v>78085</v>
      </c>
      <c r="Y2926" s="5">
        <v>2444</v>
      </c>
    </row>
    <row r="2927" spans="1:25" x14ac:dyDescent="0.3">
      <c r="A2927" s="1">
        <v>4014480</v>
      </c>
      <c r="B2927" s="1" t="s">
        <v>11</v>
      </c>
      <c r="C2927" s="2"/>
      <c r="D2927" s="4" t="s">
        <v>124</v>
      </c>
      <c r="E2927" s="4">
        <v>4014480</v>
      </c>
      <c r="F2927" s="5">
        <v>14234</v>
      </c>
      <c r="G2927" s="5">
        <v>6351</v>
      </c>
      <c r="H2927" s="5">
        <v>8775</v>
      </c>
      <c r="I2927" s="5">
        <v>102767</v>
      </c>
      <c r="J2927" s="5">
        <v>24210</v>
      </c>
      <c r="K2927" s="5">
        <v>0</v>
      </c>
      <c r="L2927" s="5">
        <v>156337</v>
      </c>
      <c r="M2927" s="5">
        <v>1319497</v>
      </c>
      <c r="N2927" s="5">
        <v>14799</v>
      </c>
      <c r="O2927" s="5">
        <v>182186</v>
      </c>
      <c r="P2927" s="5">
        <v>2324</v>
      </c>
      <c r="Q2927" s="5">
        <v>389</v>
      </c>
      <c r="R2927" s="5">
        <v>0</v>
      </c>
      <c r="S2927" s="5">
        <v>21312</v>
      </c>
      <c r="T2927" s="5">
        <v>64055</v>
      </c>
      <c r="U2927" s="5">
        <v>39708</v>
      </c>
      <c r="V2927" s="5">
        <v>4798</v>
      </c>
      <c r="W2927" s="5">
        <v>2222</v>
      </c>
      <c r="X2927" s="5">
        <v>26988</v>
      </c>
      <c r="Y2927" s="5">
        <v>1895</v>
      </c>
    </row>
    <row r="2928" spans="1:25" x14ac:dyDescent="0.3">
      <c r="A2928" s="1">
        <v>4014480</v>
      </c>
      <c r="B2928" s="1" t="s">
        <v>12</v>
      </c>
      <c r="C2928" s="2"/>
      <c r="D2928" s="4" t="s">
        <v>124</v>
      </c>
      <c r="E2928" s="4">
        <v>4014480</v>
      </c>
      <c r="F2928" s="5">
        <v>9825</v>
      </c>
      <c r="G2928" s="5">
        <v>10153</v>
      </c>
      <c r="H2928" s="5">
        <v>11676</v>
      </c>
      <c r="I2928" s="5">
        <v>81799</v>
      </c>
      <c r="J2928" s="5">
        <v>25081</v>
      </c>
      <c r="K2928" s="5">
        <v>0</v>
      </c>
      <c r="L2928" s="5">
        <v>138534</v>
      </c>
      <c r="M2928" s="5">
        <v>1278422</v>
      </c>
      <c r="N2928" s="5">
        <v>13688</v>
      </c>
      <c r="O2928" s="5">
        <v>170821</v>
      </c>
      <c r="P2928" s="5">
        <v>2250</v>
      </c>
      <c r="Q2928" s="5">
        <v>437</v>
      </c>
      <c r="R2928" s="5">
        <v>0</v>
      </c>
      <c r="S2928" s="5">
        <v>22129</v>
      </c>
      <c r="T2928" s="5">
        <v>57138</v>
      </c>
      <c r="U2928" s="5">
        <v>48784</v>
      </c>
      <c r="V2928" s="5">
        <v>4511</v>
      </c>
      <c r="W2928" s="5">
        <v>2478</v>
      </c>
      <c r="X2928" s="5">
        <v>42375</v>
      </c>
      <c r="Y2928" s="5">
        <v>2230</v>
      </c>
    </row>
    <row r="2929" spans="1:25" x14ac:dyDescent="0.3">
      <c r="A2929" s="1">
        <v>4014480</v>
      </c>
      <c r="B2929" s="1" t="s">
        <v>13</v>
      </c>
      <c r="C2929" s="2"/>
      <c r="D2929" s="4" t="s">
        <v>124</v>
      </c>
      <c r="E2929" s="4">
        <v>4014480</v>
      </c>
      <c r="F2929" s="5">
        <v>2180</v>
      </c>
      <c r="G2929" s="5">
        <v>17614</v>
      </c>
      <c r="H2929" s="5">
        <v>73</v>
      </c>
      <c r="I2929" s="5">
        <v>87009</v>
      </c>
      <c r="J2929" s="5">
        <v>14698</v>
      </c>
      <c r="K2929" s="5">
        <v>0</v>
      </c>
      <c r="L2929" s="5">
        <v>121574</v>
      </c>
      <c r="M2929" s="5">
        <v>1165977</v>
      </c>
      <c r="N2929" s="5">
        <v>17306</v>
      </c>
      <c r="O2929" s="5">
        <v>127196</v>
      </c>
      <c r="P2929" s="5">
        <v>1712</v>
      </c>
      <c r="Q2929" s="5">
        <v>2962</v>
      </c>
      <c r="R2929" s="5">
        <v>0</v>
      </c>
      <c r="S2929" s="5">
        <v>20096</v>
      </c>
      <c r="T2929" s="5">
        <v>49824</v>
      </c>
      <c r="U2929" s="5">
        <v>46963</v>
      </c>
      <c r="V2929" s="5">
        <v>3700</v>
      </c>
      <c r="W2929" s="5">
        <v>2678</v>
      </c>
      <c r="X2929" s="5">
        <v>66878</v>
      </c>
      <c r="Y2929" s="5">
        <v>2217</v>
      </c>
    </row>
    <row r="2930" spans="1:25" x14ac:dyDescent="0.3">
      <c r="A2930" s="1">
        <v>4014480</v>
      </c>
      <c r="B2930" s="1" t="s">
        <v>14</v>
      </c>
      <c r="C2930" s="2"/>
      <c r="D2930" s="4" t="s">
        <v>124</v>
      </c>
      <c r="E2930" s="4">
        <v>4014480</v>
      </c>
      <c r="F2930" s="5">
        <v>26</v>
      </c>
      <c r="G2930" s="5">
        <v>25968</v>
      </c>
      <c r="H2930" s="5">
        <v>2731</v>
      </c>
      <c r="I2930" s="5">
        <v>85768</v>
      </c>
      <c r="J2930" s="5">
        <v>-91</v>
      </c>
      <c r="K2930" s="5" t="s">
        <v>33</v>
      </c>
      <c r="L2930" s="5">
        <v>114401</v>
      </c>
      <c r="M2930" s="5">
        <v>991383</v>
      </c>
      <c r="N2930" s="5">
        <v>55390</v>
      </c>
      <c r="O2930" s="5">
        <v>137216</v>
      </c>
      <c r="P2930" s="5">
        <v>1662</v>
      </c>
      <c r="Q2930" s="5" t="s">
        <v>33</v>
      </c>
      <c r="R2930" s="5" t="s">
        <v>33</v>
      </c>
      <c r="S2930" s="5">
        <v>20402</v>
      </c>
      <c r="T2930" s="5">
        <v>47243</v>
      </c>
      <c r="U2930" s="5">
        <v>38032</v>
      </c>
      <c r="V2930" s="5">
        <v>5587</v>
      </c>
      <c r="W2930" s="5">
        <v>2436</v>
      </c>
      <c r="X2930" s="5">
        <v>79678</v>
      </c>
      <c r="Y2930" s="5">
        <v>2167</v>
      </c>
    </row>
    <row r="2931" spans="1:25" x14ac:dyDescent="0.3">
      <c r="A2931" s="1">
        <v>4014480</v>
      </c>
      <c r="B2931" s="1" t="s">
        <v>15</v>
      </c>
      <c r="C2931" s="2"/>
      <c r="D2931" s="4" t="s">
        <v>124</v>
      </c>
      <c r="E2931" s="4">
        <v>4014480</v>
      </c>
      <c r="F2931" s="5">
        <v>21027</v>
      </c>
      <c r="G2931" s="5">
        <v>26335</v>
      </c>
      <c r="H2931" s="5">
        <v>2658</v>
      </c>
      <c r="I2931" s="5">
        <v>57347</v>
      </c>
      <c r="J2931" s="5">
        <v>4073</v>
      </c>
      <c r="K2931" s="5" t="s">
        <v>33</v>
      </c>
      <c r="L2931" s="5">
        <v>111439</v>
      </c>
      <c r="M2931" s="5">
        <v>1023614</v>
      </c>
      <c r="N2931" s="5">
        <v>38771</v>
      </c>
      <c r="O2931" s="5">
        <v>84884</v>
      </c>
      <c r="P2931" s="5">
        <v>1670</v>
      </c>
      <c r="Q2931" s="5" t="s">
        <v>33</v>
      </c>
      <c r="R2931" s="5" t="s">
        <v>33</v>
      </c>
      <c r="S2931" s="5">
        <v>15515</v>
      </c>
      <c r="T2931" s="5">
        <v>41119</v>
      </c>
      <c r="U2931" s="5">
        <v>21881</v>
      </c>
      <c r="V2931" s="5">
        <v>7059</v>
      </c>
      <c r="W2931" s="5">
        <v>2017</v>
      </c>
      <c r="X2931" s="5">
        <v>123721</v>
      </c>
      <c r="Y2931" s="5">
        <v>2642</v>
      </c>
    </row>
    <row r="2932" spans="1:25" x14ac:dyDescent="0.3">
      <c r="A2932" s="1">
        <v>4014480</v>
      </c>
      <c r="B2932" s="1" t="s">
        <v>16</v>
      </c>
      <c r="C2932" s="2"/>
      <c r="D2932" s="4" t="s">
        <v>124</v>
      </c>
      <c r="E2932" s="4">
        <v>4014480</v>
      </c>
      <c r="F2932" s="5">
        <v>0</v>
      </c>
      <c r="G2932" s="5">
        <v>71468</v>
      </c>
      <c r="H2932" s="5">
        <v>4587</v>
      </c>
      <c r="I2932" s="5">
        <v>74483</v>
      </c>
      <c r="J2932" s="5">
        <v>-1131</v>
      </c>
      <c r="K2932" s="5" t="s">
        <v>33</v>
      </c>
      <c r="L2932" s="5">
        <v>149407</v>
      </c>
      <c r="M2932" s="5">
        <v>1006217</v>
      </c>
      <c r="N2932" s="5">
        <v>62751</v>
      </c>
      <c r="O2932" s="5">
        <v>75686</v>
      </c>
      <c r="P2932" s="5">
        <v>4096</v>
      </c>
      <c r="Q2932" s="5" t="s">
        <v>33</v>
      </c>
      <c r="R2932" s="5" t="s">
        <v>33</v>
      </c>
      <c r="S2932" s="5">
        <v>21484</v>
      </c>
      <c r="T2932" s="5">
        <v>44291</v>
      </c>
      <c r="U2932" s="5">
        <v>34826</v>
      </c>
      <c r="V2932" s="5">
        <v>2218</v>
      </c>
      <c r="W2932" s="5">
        <v>2051</v>
      </c>
      <c r="X2932" s="5">
        <v>138276</v>
      </c>
      <c r="Y2932" s="5">
        <v>2725</v>
      </c>
    </row>
    <row r="2933" spans="1:25" x14ac:dyDescent="0.3">
      <c r="A2933" s="1">
        <v>4014480</v>
      </c>
      <c r="B2933" s="1" t="s">
        <v>17</v>
      </c>
      <c r="C2933" s="2"/>
      <c r="D2933" s="4" t="s">
        <v>124</v>
      </c>
      <c r="E2933" s="4">
        <v>4014480</v>
      </c>
      <c r="F2933" s="5">
        <v>138</v>
      </c>
      <c r="G2933" s="5">
        <v>13233</v>
      </c>
      <c r="H2933" s="5">
        <v>4729</v>
      </c>
      <c r="I2933" s="5">
        <v>46760</v>
      </c>
      <c r="J2933" s="5">
        <v>-319</v>
      </c>
      <c r="K2933" s="5" t="s">
        <v>33</v>
      </c>
      <c r="L2933" s="5">
        <v>64541</v>
      </c>
      <c r="M2933" s="5">
        <v>1011121</v>
      </c>
      <c r="N2933" s="5">
        <v>32779</v>
      </c>
      <c r="O2933" s="5">
        <v>73263</v>
      </c>
      <c r="P2933" s="5">
        <v>4997</v>
      </c>
      <c r="Q2933" s="5" t="s">
        <v>33</v>
      </c>
      <c r="R2933" s="5" t="s">
        <v>33</v>
      </c>
      <c r="S2933" s="5">
        <v>28112</v>
      </c>
      <c r="T2933" s="5">
        <v>40682</v>
      </c>
      <c r="U2933" s="5">
        <v>27613</v>
      </c>
      <c r="V2933" s="5">
        <v>820</v>
      </c>
      <c r="W2933" s="5">
        <v>1887</v>
      </c>
      <c r="X2933" s="5">
        <v>159135</v>
      </c>
      <c r="Y2933" s="5">
        <v>1390</v>
      </c>
    </row>
    <row r="2934" spans="1:25" x14ac:dyDescent="0.3">
      <c r="A2934" s="1">
        <v>4014480</v>
      </c>
      <c r="B2934" s="1" t="s">
        <v>18</v>
      </c>
      <c r="C2934" s="2"/>
      <c r="D2934" s="4" t="s">
        <v>124</v>
      </c>
      <c r="E2934" s="4">
        <v>4014480</v>
      </c>
      <c r="F2934" s="5">
        <v>2820</v>
      </c>
      <c r="G2934" s="5">
        <v>5758</v>
      </c>
      <c r="H2934" s="5">
        <v>2730</v>
      </c>
      <c r="I2934" s="5">
        <v>36985</v>
      </c>
      <c r="J2934" s="5">
        <v>-455</v>
      </c>
      <c r="K2934" s="5" t="s">
        <v>33</v>
      </c>
      <c r="L2934" s="5">
        <v>47837</v>
      </c>
      <c r="M2934" s="5">
        <v>1127553</v>
      </c>
      <c r="N2934" s="5">
        <v>42685</v>
      </c>
      <c r="O2934" s="5">
        <v>68037</v>
      </c>
      <c r="P2934" s="5">
        <v>5848</v>
      </c>
      <c r="Q2934" s="5" t="s">
        <v>33</v>
      </c>
      <c r="R2934" s="5" t="s">
        <v>33</v>
      </c>
      <c r="S2934" s="5">
        <v>25563</v>
      </c>
      <c r="T2934" s="5">
        <v>34423</v>
      </c>
      <c r="U2934" s="5">
        <v>31760</v>
      </c>
      <c r="V2934" s="5">
        <v>-3244</v>
      </c>
      <c r="W2934" s="5">
        <v>2740</v>
      </c>
      <c r="X2934" s="5">
        <v>121820</v>
      </c>
      <c r="Y2934" s="5">
        <v>1958</v>
      </c>
    </row>
    <row r="2935" spans="1:25" x14ac:dyDescent="0.3">
      <c r="A2935" s="1">
        <v>4014480</v>
      </c>
      <c r="B2935" s="1" t="s">
        <v>19</v>
      </c>
      <c r="C2935" s="2"/>
      <c r="D2935" s="4" t="s">
        <v>124</v>
      </c>
      <c r="E2935" s="4">
        <v>4014480</v>
      </c>
      <c r="F2935" s="5">
        <v>23413</v>
      </c>
      <c r="G2935" s="5">
        <v>55529</v>
      </c>
      <c r="H2935" s="5">
        <v>-12761</v>
      </c>
      <c r="I2935" s="5">
        <v>42146</v>
      </c>
      <c r="J2935" s="5">
        <v>52850</v>
      </c>
      <c r="K2935" s="5" t="s">
        <v>33</v>
      </c>
      <c r="L2935" s="5">
        <v>161176</v>
      </c>
      <c r="M2935" s="5">
        <v>631752</v>
      </c>
      <c r="N2935" s="5">
        <v>102099</v>
      </c>
      <c r="O2935" s="5">
        <v>32127</v>
      </c>
      <c r="P2935" s="5">
        <v>5145</v>
      </c>
      <c r="Q2935" s="5" t="s">
        <v>33</v>
      </c>
      <c r="R2935" s="5" t="s">
        <v>33</v>
      </c>
      <c r="S2935" s="5">
        <v>26137</v>
      </c>
      <c r="T2935" s="5">
        <v>39685</v>
      </c>
      <c r="U2935" s="5">
        <v>74874</v>
      </c>
      <c r="V2935" s="5">
        <v>1438</v>
      </c>
      <c r="W2935" s="5">
        <v>25081</v>
      </c>
      <c r="X2935" s="5">
        <v>96978</v>
      </c>
      <c r="Y2935" s="5">
        <v>2378</v>
      </c>
    </row>
    <row r="2936" spans="1:25" x14ac:dyDescent="0.3">
      <c r="A2936" s="1">
        <v>4014480</v>
      </c>
      <c r="B2936" s="1" t="s">
        <v>20</v>
      </c>
      <c r="C2936" s="2"/>
      <c r="D2936" s="4" t="s">
        <v>124</v>
      </c>
      <c r="E2936" s="4">
        <v>4014480</v>
      </c>
      <c r="F2936" s="5">
        <v>2</v>
      </c>
      <c r="G2936" s="5">
        <v>27408</v>
      </c>
      <c r="H2936" s="5">
        <v>4751</v>
      </c>
      <c r="I2936" s="5">
        <v>46989</v>
      </c>
      <c r="J2936" s="5">
        <v>51905</v>
      </c>
      <c r="K2936" s="5" t="s">
        <v>33</v>
      </c>
      <c r="L2936" s="5">
        <v>131056</v>
      </c>
      <c r="M2936" s="5">
        <v>675221</v>
      </c>
      <c r="N2936" s="5">
        <v>95265</v>
      </c>
      <c r="O2936" s="5">
        <v>9320</v>
      </c>
      <c r="P2936" s="5">
        <v>6669</v>
      </c>
      <c r="Q2936" s="5" t="s">
        <v>33</v>
      </c>
      <c r="R2936" s="5" t="s">
        <v>33</v>
      </c>
      <c r="S2936" s="5">
        <v>33902</v>
      </c>
      <c r="T2936" s="5">
        <v>39357</v>
      </c>
      <c r="U2936" s="5">
        <v>61128</v>
      </c>
      <c r="V2936" s="5">
        <v>18321</v>
      </c>
      <c r="W2936" s="5">
        <v>17112</v>
      </c>
      <c r="X2936" s="5">
        <v>105903</v>
      </c>
      <c r="Y2936" s="5">
        <v>3490</v>
      </c>
    </row>
    <row r="2937" spans="1:25" x14ac:dyDescent="0.3">
      <c r="A2937" s="1">
        <v>4014480</v>
      </c>
      <c r="B2937" s="1" t="s">
        <v>21</v>
      </c>
      <c r="C2937" s="2"/>
      <c r="D2937" s="4" t="s">
        <v>124</v>
      </c>
      <c r="E2937" s="4">
        <v>4014480</v>
      </c>
      <c r="F2937" s="5">
        <v>0</v>
      </c>
      <c r="G2937" s="5">
        <v>37064</v>
      </c>
      <c r="H2937" s="5">
        <v>10262</v>
      </c>
      <c r="I2937" s="5">
        <v>30063</v>
      </c>
      <c r="J2937" s="5">
        <v>4613</v>
      </c>
      <c r="K2937" s="5" t="s">
        <v>33</v>
      </c>
      <c r="L2937" s="5">
        <v>82001</v>
      </c>
      <c r="M2937" s="5">
        <v>705995</v>
      </c>
      <c r="N2937" s="5">
        <v>103902</v>
      </c>
      <c r="O2937" s="5">
        <v>7994</v>
      </c>
      <c r="P2937" s="5">
        <v>3770</v>
      </c>
      <c r="Q2937" s="5" t="s">
        <v>33</v>
      </c>
      <c r="R2937" s="5" t="s">
        <v>33</v>
      </c>
      <c r="S2937" s="5">
        <v>27977</v>
      </c>
      <c r="T2937" s="5">
        <v>33958</v>
      </c>
      <c r="U2937" s="5">
        <v>48762</v>
      </c>
      <c r="V2937" s="5">
        <v>19304</v>
      </c>
      <c r="W2937" s="5">
        <v>12431</v>
      </c>
      <c r="X2937" s="5">
        <v>103035</v>
      </c>
      <c r="Y2937" s="5">
        <v>3009</v>
      </c>
    </row>
    <row r="2938" spans="1:25" x14ac:dyDescent="0.3">
      <c r="A2938" s="1">
        <v>4014480</v>
      </c>
      <c r="B2938" s="1" t="s">
        <v>22</v>
      </c>
      <c r="C2938" s="2"/>
      <c r="D2938" s="4" t="s">
        <v>124</v>
      </c>
      <c r="E2938" s="4">
        <v>4014480</v>
      </c>
      <c r="F2938" s="5">
        <v>0</v>
      </c>
      <c r="G2938" s="5">
        <v>27979</v>
      </c>
      <c r="H2938" s="5">
        <v>8922</v>
      </c>
      <c r="I2938" s="5">
        <v>62547</v>
      </c>
      <c r="J2938" s="5">
        <v>9479</v>
      </c>
      <c r="K2938" s="5" t="s">
        <v>33</v>
      </c>
      <c r="L2938" s="5">
        <v>108927</v>
      </c>
      <c r="M2938" s="5">
        <v>639082</v>
      </c>
      <c r="N2938" s="5">
        <v>78505</v>
      </c>
      <c r="O2938" s="5">
        <v>9790</v>
      </c>
      <c r="P2938" s="5">
        <v>5166</v>
      </c>
      <c r="Q2938" s="5" t="s">
        <v>33</v>
      </c>
      <c r="R2938" s="5" t="s">
        <v>33</v>
      </c>
      <c r="S2938" s="5">
        <v>32487</v>
      </c>
      <c r="T2938" s="5">
        <v>36849</v>
      </c>
      <c r="U2938" s="5">
        <v>51240</v>
      </c>
      <c r="V2938" s="5">
        <v>20215</v>
      </c>
      <c r="W2938" s="5">
        <v>3394</v>
      </c>
      <c r="X2938" s="5">
        <v>152970</v>
      </c>
      <c r="Y2938" s="5">
        <v>2725</v>
      </c>
    </row>
    <row r="2939" spans="1:25" x14ac:dyDescent="0.3">
      <c r="A2939" s="1">
        <v>4014480</v>
      </c>
      <c r="B2939" s="1" t="s">
        <v>23</v>
      </c>
      <c r="C2939" s="2"/>
      <c r="D2939" s="4" t="s">
        <v>124</v>
      </c>
      <c r="E2939" s="4">
        <v>4014480</v>
      </c>
      <c r="F2939" s="5">
        <v>264</v>
      </c>
      <c r="G2939" s="5">
        <v>33070</v>
      </c>
      <c r="H2939" s="5">
        <v>42638</v>
      </c>
      <c r="I2939" s="5">
        <v>63058</v>
      </c>
      <c r="J2939" s="5">
        <v>3943</v>
      </c>
      <c r="K2939" s="5" t="s">
        <v>33</v>
      </c>
      <c r="L2939" s="5">
        <v>142973</v>
      </c>
      <c r="M2939" s="5">
        <v>638765</v>
      </c>
      <c r="N2939" s="5">
        <v>74615</v>
      </c>
      <c r="O2939" s="5">
        <v>9366</v>
      </c>
      <c r="P2939" s="5">
        <v>6770</v>
      </c>
      <c r="Q2939" s="5" t="s">
        <v>33</v>
      </c>
      <c r="R2939" s="5" t="s">
        <v>33</v>
      </c>
      <c r="S2939" s="5">
        <v>30089</v>
      </c>
      <c r="T2939" s="5">
        <v>43279</v>
      </c>
      <c r="U2939" s="5">
        <v>50629</v>
      </c>
      <c r="V2939" s="5">
        <v>17024</v>
      </c>
      <c r="W2939" s="5">
        <v>4173</v>
      </c>
      <c r="X2939" s="5">
        <v>134555</v>
      </c>
      <c r="Y2939" s="5">
        <v>2973</v>
      </c>
    </row>
    <row r="2940" spans="1:25" x14ac:dyDescent="0.3">
      <c r="A2940" s="1">
        <v>4014480</v>
      </c>
      <c r="B2940" s="1" t="s">
        <v>24</v>
      </c>
      <c r="C2940" s="2"/>
      <c r="D2940" s="4" t="s">
        <v>124</v>
      </c>
      <c r="E2940" s="4">
        <v>4014480</v>
      </c>
      <c r="F2940" s="5">
        <v>0</v>
      </c>
      <c r="G2940" s="5">
        <v>73863</v>
      </c>
      <c r="H2940" s="5">
        <v>32180</v>
      </c>
      <c r="I2940" s="5">
        <v>56700</v>
      </c>
      <c r="J2940" s="5">
        <v>2935</v>
      </c>
      <c r="K2940" s="5" t="s">
        <v>33</v>
      </c>
      <c r="L2940" s="5">
        <v>165677</v>
      </c>
      <c r="M2940" s="5">
        <v>682634</v>
      </c>
      <c r="N2940" s="5">
        <v>108139</v>
      </c>
      <c r="O2940" s="5">
        <v>9705</v>
      </c>
      <c r="P2940" s="5">
        <v>8566</v>
      </c>
      <c r="Q2940" s="5" t="s">
        <v>33</v>
      </c>
      <c r="R2940" s="5" t="s">
        <v>33</v>
      </c>
      <c r="S2940" s="5">
        <v>25204</v>
      </c>
      <c r="T2940" s="5">
        <v>45121</v>
      </c>
      <c r="U2940" s="5">
        <v>44651</v>
      </c>
      <c r="V2940" s="5">
        <v>26945</v>
      </c>
      <c r="W2940" s="5">
        <v>3756</v>
      </c>
      <c r="X2940" s="5">
        <v>134414</v>
      </c>
      <c r="Y2940" s="5">
        <v>3044</v>
      </c>
    </row>
    <row r="2941" spans="1:25" x14ac:dyDescent="0.3">
      <c r="A2941" s="1">
        <v>4014480</v>
      </c>
      <c r="B2941" s="1" t="s">
        <v>25</v>
      </c>
      <c r="C2941" s="2"/>
      <c r="D2941" s="4" t="s">
        <v>124</v>
      </c>
      <c r="E2941" s="4">
        <v>4014480</v>
      </c>
      <c r="F2941" s="5">
        <v>1939</v>
      </c>
      <c r="G2941" s="5">
        <v>83149</v>
      </c>
      <c r="H2941" s="5">
        <v>26365</v>
      </c>
      <c r="I2941" s="5">
        <v>67814</v>
      </c>
      <c r="J2941" s="5">
        <v>10889</v>
      </c>
      <c r="K2941" s="5" t="s">
        <v>33</v>
      </c>
      <c r="L2941" s="5">
        <v>190156</v>
      </c>
      <c r="M2941" s="5">
        <v>675756</v>
      </c>
      <c r="N2941" s="5">
        <v>107948</v>
      </c>
      <c r="O2941" s="5">
        <v>10281</v>
      </c>
      <c r="P2941" s="5">
        <v>8586</v>
      </c>
      <c r="Q2941" s="5" t="s">
        <v>33</v>
      </c>
      <c r="R2941" s="5" t="s">
        <v>33</v>
      </c>
      <c r="S2941" s="5">
        <v>19293</v>
      </c>
      <c r="T2941" s="5">
        <v>40156</v>
      </c>
      <c r="U2941" s="5">
        <v>42028</v>
      </c>
      <c r="V2941" s="5">
        <v>18752</v>
      </c>
      <c r="W2941" s="5">
        <v>3155</v>
      </c>
      <c r="X2941" s="5">
        <v>140538</v>
      </c>
      <c r="Y2941" s="5">
        <v>2877</v>
      </c>
    </row>
    <row r="2942" spans="1:25" x14ac:dyDescent="0.3">
      <c r="A2942" s="1">
        <v>4014480</v>
      </c>
      <c r="B2942" s="1" t="s">
        <v>26</v>
      </c>
      <c r="C2942" s="2"/>
      <c r="D2942" s="4" t="s">
        <v>124</v>
      </c>
      <c r="E2942" s="4">
        <v>4014480</v>
      </c>
      <c r="F2942" s="5">
        <v>311762</v>
      </c>
      <c r="G2942" s="5">
        <v>62225</v>
      </c>
      <c r="H2942" s="5">
        <v>21625</v>
      </c>
      <c r="I2942" s="5">
        <v>58344</v>
      </c>
      <c r="J2942" s="5">
        <v>8567</v>
      </c>
      <c r="K2942" s="5" t="s">
        <v>33</v>
      </c>
      <c r="L2942" s="5">
        <v>462523</v>
      </c>
      <c r="M2942" s="5">
        <v>687299</v>
      </c>
      <c r="N2942" s="5">
        <v>106307</v>
      </c>
      <c r="O2942" s="5">
        <v>10244</v>
      </c>
      <c r="P2942" s="5">
        <v>12144</v>
      </c>
      <c r="Q2942" s="5" t="s">
        <v>33</v>
      </c>
      <c r="R2942" s="5" t="s">
        <v>33</v>
      </c>
      <c r="S2942" s="5">
        <v>19432</v>
      </c>
      <c r="T2942" s="5">
        <v>42991</v>
      </c>
      <c r="U2942" s="5">
        <v>43754</v>
      </c>
      <c r="V2942" s="5">
        <v>16732</v>
      </c>
      <c r="W2942" s="5">
        <v>4047</v>
      </c>
      <c r="X2942" s="5">
        <v>168273</v>
      </c>
      <c r="Y2942" s="5">
        <v>3203</v>
      </c>
    </row>
    <row r="2943" spans="1:25" x14ac:dyDescent="0.3">
      <c r="A2943" s="1">
        <v>4014480</v>
      </c>
      <c r="B2943" s="1" t="s">
        <v>27</v>
      </c>
      <c r="C2943" s="2"/>
      <c r="D2943" s="4" t="s">
        <v>124</v>
      </c>
      <c r="E2943" s="4">
        <v>4014480</v>
      </c>
      <c r="F2943" s="5">
        <v>0</v>
      </c>
      <c r="G2943" s="5">
        <v>111942</v>
      </c>
      <c r="H2943" s="5">
        <v>17057</v>
      </c>
      <c r="I2943" s="5">
        <v>76631</v>
      </c>
      <c r="J2943" s="5">
        <v>12194</v>
      </c>
      <c r="K2943" s="5" t="s">
        <v>33</v>
      </c>
      <c r="L2943" s="5">
        <v>217824</v>
      </c>
      <c r="M2943" s="5">
        <v>696104</v>
      </c>
      <c r="N2943" s="5">
        <v>112679</v>
      </c>
      <c r="O2943" s="5">
        <v>12777</v>
      </c>
      <c r="P2943" s="5">
        <v>10519</v>
      </c>
      <c r="Q2943" s="5" t="s">
        <v>33</v>
      </c>
      <c r="R2943" s="5" t="s">
        <v>33</v>
      </c>
      <c r="S2943" s="5">
        <v>23555</v>
      </c>
      <c r="T2943" s="5">
        <v>37427</v>
      </c>
      <c r="U2943" s="5">
        <v>42642</v>
      </c>
      <c r="V2943" s="5">
        <v>15266</v>
      </c>
      <c r="W2943" s="5">
        <v>1503</v>
      </c>
      <c r="X2943" s="5">
        <v>115711</v>
      </c>
      <c r="Y2943" s="5">
        <v>5006</v>
      </c>
    </row>
    <row r="2944" spans="1:25" x14ac:dyDescent="0.3">
      <c r="A2944" s="1">
        <v>4014480</v>
      </c>
      <c r="B2944" s="1" t="s">
        <v>28</v>
      </c>
      <c r="C2944" s="2"/>
      <c r="D2944" s="4" t="s">
        <v>124</v>
      </c>
      <c r="E2944" s="4">
        <v>4014480</v>
      </c>
      <c r="F2944" s="5">
        <v>0</v>
      </c>
      <c r="G2944" s="5">
        <v>93735</v>
      </c>
      <c r="H2944" s="5">
        <v>29359</v>
      </c>
      <c r="I2944" s="5">
        <v>65084</v>
      </c>
      <c r="J2944" s="5">
        <v>20089</v>
      </c>
      <c r="K2944" s="5" t="s">
        <v>33</v>
      </c>
      <c r="L2944" s="5">
        <v>208266</v>
      </c>
      <c r="M2944" s="5">
        <v>720859</v>
      </c>
      <c r="N2944" s="5">
        <v>107538</v>
      </c>
      <c r="O2944" s="5">
        <v>15390</v>
      </c>
      <c r="P2944" s="5">
        <v>10226</v>
      </c>
      <c r="Q2944" s="5" t="s">
        <v>33</v>
      </c>
      <c r="R2944" s="5" t="s">
        <v>33</v>
      </c>
      <c r="S2944" s="5">
        <v>20590</v>
      </c>
      <c r="T2944" s="5">
        <v>36702</v>
      </c>
      <c r="U2944" s="5">
        <v>44175</v>
      </c>
      <c r="V2944" s="5">
        <v>15334</v>
      </c>
      <c r="W2944" s="5">
        <v>996</v>
      </c>
      <c r="X2944" s="5">
        <v>109672</v>
      </c>
      <c r="Y2944" s="5">
        <v>4438</v>
      </c>
    </row>
    <row r="2945" spans="1:25" x14ac:dyDescent="0.3">
      <c r="A2945" s="1">
        <v>4014480</v>
      </c>
      <c r="B2945" s="1" t="s">
        <v>29</v>
      </c>
      <c r="C2945" s="2"/>
      <c r="D2945" s="4" t="s">
        <v>124</v>
      </c>
      <c r="E2945" s="4">
        <v>4014480</v>
      </c>
      <c r="F2945" s="5">
        <v>0</v>
      </c>
      <c r="G2945" s="5">
        <v>84824</v>
      </c>
      <c r="H2945" s="5">
        <v>22749</v>
      </c>
      <c r="I2945" s="5">
        <v>73610</v>
      </c>
      <c r="J2945" s="5">
        <v>18514</v>
      </c>
      <c r="K2945" s="5" t="s">
        <v>33</v>
      </c>
      <c r="L2945" s="5">
        <v>199697</v>
      </c>
      <c r="M2945" s="5">
        <v>628820</v>
      </c>
      <c r="N2945" s="5">
        <v>124598</v>
      </c>
      <c r="O2945" s="5">
        <v>14635</v>
      </c>
      <c r="P2945" s="5">
        <v>9824</v>
      </c>
      <c r="Q2945" s="5" t="s">
        <v>33</v>
      </c>
      <c r="R2945" s="5" t="s">
        <v>33</v>
      </c>
      <c r="S2945" s="5">
        <v>19422</v>
      </c>
      <c r="T2945" s="5">
        <v>33724</v>
      </c>
      <c r="U2945" s="5">
        <v>46140</v>
      </c>
      <c r="V2945" s="5">
        <v>14344</v>
      </c>
      <c r="W2945" s="5">
        <v>1401</v>
      </c>
      <c r="X2945" s="5">
        <v>94480</v>
      </c>
      <c r="Y2945" s="5">
        <v>4049</v>
      </c>
    </row>
    <row r="2946" spans="1:25" x14ac:dyDescent="0.3">
      <c r="A2946" s="1">
        <v>4014480</v>
      </c>
      <c r="B2946" s="1" t="s">
        <v>30</v>
      </c>
      <c r="C2946" s="2"/>
      <c r="D2946" s="4" t="s">
        <v>124</v>
      </c>
      <c r="E2946" s="4">
        <v>4014480</v>
      </c>
      <c r="F2946" s="5">
        <v>0</v>
      </c>
      <c r="G2946" s="5">
        <v>63263</v>
      </c>
      <c r="H2946" s="5">
        <v>16762</v>
      </c>
      <c r="I2946" s="5">
        <v>49955</v>
      </c>
      <c r="J2946" s="5">
        <v>13720</v>
      </c>
      <c r="K2946" s="5" t="s">
        <v>33</v>
      </c>
      <c r="L2946" s="5">
        <v>143701</v>
      </c>
      <c r="M2946" s="5">
        <v>635012</v>
      </c>
      <c r="N2946" s="5">
        <v>103359</v>
      </c>
      <c r="O2946" s="5">
        <v>13027</v>
      </c>
      <c r="P2946" s="5">
        <v>10006</v>
      </c>
      <c r="Q2946" s="5" t="s">
        <v>33</v>
      </c>
      <c r="R2946" s="5" t="s">
        <v>33</v>
      </c>
      <c r="S2946" s="5">
        <v>19735</v>
      </c>
      <c r="T2946" s="5">
        <v>32932</v>
      </c>
      <c r="U2946" s="5">
        <v>28283</v>
      </c>
      <c r="V2946" s="5">
        <v>13818</v>
      </c>
      <c r="W2946" s="5">
        <v>1506</v>
      </c>
      <c r="X2946" s="5">
        <v>105618</v>
      </c>
      <c r="Y2946" s="5">
        <v>3929</v>
      </c>
    </row>
    <row r="2947" spans="1:25" x14ac:dyDescent="0.3">
      <c r="A2947" s="1">
        <v>4014480</v>
      </c>
      <c r="B2947" s="1" t="s">
        <v>31</v>
      </c>
      <c r="C2947" s="2"/>
      <c r="D2947" s="4" t="s">
        <v>124</v>
      </c>
      <c r="E2947" s="4">
        <v>4014480</v>
      </c>
      <c r="F2947" s="5">
        <v>0</v>
      </c>
      <c r="G2947" s="5">
        <v>64793</v>
      </c>
      <c r="H2947" s="5">
        <v>11628</v>
      </c>
      <c r="I2947" s="5">
        <v>57072</v>
      </c>
      <c r="J2947" s="5">
        <v>16066</v>
      </c>
      <c r="K2947" s="5" t="s">
        <v>33</v>
      </c>
      <c r="L2947" s="5">
        <v>149559</v>
      </c>
      <c r="M2947" s="5">
        <v>675677</v>
      </c>
      <c r="N2947" s="5">
        <v>75627</v>
      </c>
      <c r="O2947" s="5">
        <v>12929</v>
      </c>
      <c r="P2947" s="5">
        <v>10271</v>
      </c>
      <c r="Q2947" s="5" t="s">
        <v>33</v>
      </c>
      <c r="R2947" s="5" t="s">
        <v>33</v>
      </c>
      <c r="S2947" s="5">
        <v>19770</v>
      </c>
      <c r="T2947" s="5">
        <v>32143</v>
      </c>
      <c r="U2947" s="5">
        <v>24527</v>
      </c>
      <c r="V2947" s="5">
        <v>13831</v>
      </c>
      <c r="W2947" s="5">
        <v>1373</v>
      </c>
      <c r="X2947" s="5">
        <v>93513</v>
      </c>
      <c r="Y2947" s="5">
        <v>3939</v>
      </c>
    </row>
    <row r="2948" spans="1:25" x14ac:dyDescent="0.3">
      <c r="A2948" s="1">
        <v>4057015</v>
      </c>
      <c r="B2948" s="1" t="s">
        <v>0</v>
      </c>
      <c r="C2948" s="2"/>
      <c r="D2948" s="4" t="s">
        <v>125</v>
      </c>
      <c r="E2948" s="4">
        <v>4057015</v>
      </c>
      <c r="F2948" s="5">
        <v>54258</v>
      </c>
      <c r="G2948" s="5">
        <v>0</v>
      </c>
      <c r="H2948" s="5">
        <v>170857</v>
      </c>
      <c r="I2948" s="5">
        <v>475966</v>
      </c>
      <c r="J2948" s="5">
        <v>153460</v>
      </c>
      <c r="K2948" s="5">
        <v>0</v>
      </c>
      <c r="L2948" s="5">
        <v>854541</v>
      </c>
      <c r="M2948" s="5">
        <v>771826</v>
      </c>
      <c r="N2948" s="5">
        <v>0</v>
      </c>
      <c r="O2948" s="5">
        <v>338304</v>
      </c>
      <c r="P2948" s="5">
        <v>30459</v>
      </c>
      <c r="Q2948" s="5">
        <v>2</v>
      </c>
      <c r="R2948" s="5">
        <v>0</v>
      </c>
      <c r="S2948" s="5">
        <v>75149</v>
      </c>
      <c r="T2948" s="5">
        <v>104394</v>
      </c>
      <c r="U2948" s="5">
        <v>145445</v>
      </c>
      <c r="V2948" s="5">
        <v>65430</v>
      </c>
      <c r="W2948" s="5">
        <v>2583</v>
      </c>
      <c r="X2948" s="5">
        <v>60143</v>
      </c>
      <c r="Y2948" s="5">
        <v>15237</v>
      </c>
    </row>
    <row r="2949" spans="1:25" x14ac:dyDescent="0.3">
      <c r="A2949" s="1">
        <v>4057015</v>
      </c>
      <c r="B2949" s="1" t="s">
        <v>1</v>
      </c>
      <c r="C2949" s="2"/>
      <c r="D2949" s="4" t="s">
        <v>125</v>
      </c>
      <c r="E2949" s="4">
        <v>4057015</v>
      </c>
      <c r="F2949" s="5">
        <v>38648</v>
      </c>
      <c r="G2949" s="5">
        <v>0</v>
      </c>
      <c r="H2949" s="5">
        <v>196266</v>
      </c>
      <c r="I2949" s="5">
        <v>407686</v>
      </c>
      <c r="J2949" s="5">
        <v>60632</v>
      </c>
      <c r="K2949" s="5">
        <v>0</v>
      </c>
      <c r="L2949" s="5">
        <v>703232</v>
      </c>
      <c r="M2949" s="5">
        <v>830505</v>
      </c>
      <c r="N2949" s="5">
        <v>0</v>
      </c>
      <c r="O2949" s="5">
        <v>377137</v>
      </c>
      <c r="P2949" s="5">
        <v>23216</v>
      </c>
      <c r="Q2949" s="5">
        <v>2</v>
      </c>
      <c r="R2949" s="5">
        <v>0</v>
      </c>
      <c r="S2949" s="5">
        <v>76247</v>
      </c>
      <c r="T2949" s="5">
        <v>117836</v>
      </c>
      <c r="U2949" s="5">
        <v>147283</v>
      </c>
      <c r="V2949" s="5">
        <v>53346</v>
      </c>
      <c r="W2949" s="5">
        <v>2024</v>
      </c>
      <c r="X2949" s="5">
        <v>61965</v>
      </c>
      <c r="Y2949" s="5">
        <v>14924</v>
      </c>
    </row>
    <row r="2950" spans="1:25" x14ac:dyDescent="0.3">
      <c r="A2950" s="1">
        <v>4057015</v>
      </c>
      <c r="B2950" s="1" t="s">
        <v>2</v>
      </c>
      <c r="C2950" s="2"/>
      <c r="D2950" s="4" t="s">
        <v>125</v>
      </c>
      <c r="E2950" s="4">
        <v>4057015</v>
      </c>
      <c r="F2950" s="5">
        <v>39783</v>
      </c>
      <c r="G2950" s="5">
        <v>0</v>
      </c>
      <c r="H2950" s="5">
        <v>118181</v>
      </c>
      <c r="I2950" s="5">
        <v>224804</v>
      </c>
      <c r="J2950" s="5">
        <v>27780</v>
      </c>
      <c r="K2950" s="5">
        <v>0</v>
      </c>
      <c r="L2950" s="5">
        <v>410548</v>
      </c>
      <c r="M2950" s="5">
        <v>824679</v>
      </c>
      <c r="N2950" s="5">
        <v>0</v>
      </c>
      <c r="O2950" s="5">
        <v>227718</v>
      </c>
      <c r="P2950" s="5">
        <v>17186</v>
      </c>
      <c r="Q2950" s="5">
        <v>171</v>
      </c>
      <c r="R2950" s="5">
        <v>0</v>
      </c>
      <c r="S2950" s="5">
        <v>67528</v>
      </c>
      <c r="T2950" s="5">
        <v>110401</v>
      </c>
      <c r="U2950" s="5">
        <v>71152</v>
      </c>
      <c r="V2950" s="5">
        <v>52814</v>
      </c>
      <c r="W2950" s="5">
        <v>2531</v>
      </c>
      <c r="X2950" s="5">
        <v>65072</v>
      </c>
      <c r="Y2950" s="5">
        <v>13610</v>
      </c>
    </row>
    <row r="2951" spans="1:25" x14ac:dyDescent="0.3">
      <c r="A2951" s="1">
        <v>4057015</v>
      </c>
      <c r="B2951" s="1" t="s">
        <v>3</v>
      </c>
      <c r="C2951" s="2"/>
      <c r="D2951" s="4" t="s">
        <v>125</v>
      </c>
      <c r="E2951" s="4">
        <v>4057015</v>
      </c>
      <c r="F2951" s="5">
        <v>32076</v>
      </c>
      <c r="G2951" s="5">
        <v>0</v>
      </c>
      <c r="H2951" s="5">
        <v>98200</v>
      </c>
      <c r="I2951" s="5">
        <v>229541</v>
      </c>
      <c r="J2951" s="5">
        <v>14023</v>
      </c>
      <c r="K2951" s="5">
        <v>0</v>
      </c>
      <c r="L2951" s="5">
        <v>373840</v>
      </c>
      <c r="M2951" s="5">
        <v>814703</v>
      </c>
      <c r="N2951" s="5">
        <v>0</v>
      </c>
      <c r="O2951" s="5">
        <v>187527</v>
      </c>
      <c r="P2951" s="5">
        <v>24754</v>
      </c>
      <c r="Q2951" s="5">
        <v>13</v>
      </c>
      <c r="R2951" s="5">
        <v>0</v>
      </c>
      <c r="S2951" s="5">
        <v>81681</v>
      </c>
      <c r="T2951" s="5">
        <v>110833</v>
      </c>
      <c r="U2951" s="5">
        <v>249681</v>
      </c>
      <c r="V2951" s="5">
        <v>63769</v>
      </c>
      <c r="W2951" s="5">
        <v>2532</v>
      </c>
      <c r="X2951" s="5">
        <v>66909</v>
      </c>
      <c r="Y2951" s="5">
        <v>12375</v>
      </c>
    </row>
    <row r="2952" spans="1:25" x14ac:dyDescent="0.3">
      <c r="A2952" s="1">
        <v>4057015</v>
      </c>
      <c r="B2952" s="1" t="s">
        <v>4</v>
      </c>
      <c r="C2952" s="2"/>
      <c r="D2952" s="4" t="s">
        <v>125</v>
      </c>
      <c r="E2952" s="4">
        <v>4057015</v>
      </c>
      <c r="F2952" s="5">
        <v>24801</v>
      </c>
      <c r="G2952" s="5">
        <v>0</v>
      </c>
      <c r="H2952" s="5">
        <v>152162</v>
      </c>
      <c r="I2952" s="5">
        <v>271497</v>
      </c>
      <c r="J2952" s="5">
        <v>40603</v>
      </c>
      <c r="K2952" s="5">
        <v>0</v>
      </c>
      <c r="L2952" s="5">
        <v>489063</v>
      </c>
      <c r="M2952" s="5">
        <v>1143664</v>
      </c>
      <c r="N2952" s="5">
        <v>0</v>
      </c>
      <c r="O2952" s="5">
        <v>147968</v>
      </c>
      <c r="P2952" s="5">
        <v>32366</v>
      </c>
      <c r="Q2952" s="5">
        <v>732</v>
      </c>
      <c r="R2952" s="5">
        <v>0</v>
      </c>
      <c r="S2952" s="5">
        <v>67830</v>
      </c>
      <c r="T2952" s="5">
        <v>121875</v>
      </c>
      <c r="U2952" s="5">
        <v>229629</v>
      </c>
      <c r="V2952" s="5">
        <v>63565</v>
      </c>
      <c r="W2952" s="5">
        <v>2138</v>
      </c>
      <c r="X2952" s="5">
        <v>66741</v>
      </c>
      <c r="Y2952" s="5">
        <v>12566</v>
      </c>
    </row>
    <row r="2953" spans="1:25" x14ac:dyDescent="0.3">
      <c r="A2953" s="1">
        <v>4057015</v>
      </c>
      <c r="B2953" s="1" t="s">
        <v>5</v>
      </c>
      <c r="C2953" s="2"/>
      <c r="D2953" s="4" t="s">
        <v>125</v>
      </c>
      <c r="E2953" s="4">
        <v>4057015</v>
      </c>
      <c r="F2953" s="5">
        <v>24901</v>
      </c>
      <c r="G2953" s="5">
        <v>0</v>
      </c>
      <c r="H2953" s="5">
        <v>115183</v>
      </c>
      <c r="I2953" s="5">
        <v>255520</v>
      </c>
      <c r="J2953" s="5">
        <v>9576</v>
      </c>
      <c r="K2953" s="5">
        <v>0</v>
      </c>
      <c r="L2953" s="5">
        <v>405181</v>
      </c>
      <c r="M2953" s="5">
        <v>1474782</v>
      </c>
      <c r="N2953" s="5">
        <v>0</v>
      </c>
      <c r="O2953" s="5">
        <v>115597</v>
      </c>
      <c r="P2953" s="5">
        <v>32549</v>
      </c>
      <c r="Q2953" s="5">
        <v>2294</v>
      </c>
      <c r="R2953" s="5">
        <v>0</v>
      </c>
      <c r="S2953" s="5">
        <v>38166</v>
      </c>
      <c r="T2953" s="5">
        <v>149814</v>
      </c>
      <c r="U2953" s="5">
        <v>239732</v>
      </c>
      <c r="V2953" s="5">
        <v>80889</v>
      </c>
      <c r="W2953" s="5">
        <v>2236</v>
      </c>
      <c r="X2953" s="5">
        <v>70834</v>
      </c>
      <c r="Y2953" s="5">
        <v>13602</v>
      </c>
    </row>
    <row r="2954" spans="1:25" x14ac:dyDescent="0.3">
      <c r="A2954" s="1">
        <v>4057015</v>
      </c>
      <c r="B2954" s="1" t="s">
        <v>6</v>
      </c>
      <c r="C2954" s="2"/>
      <c r="D2954" s="4" t="s">
        <v>125</v>
      </c>
      <c r="E2954" s="4">
        <v>4057015</v>
      </c>
      <c r="F2954" s="5">
        <v>37490</v>
      </c>
      <c r="G2954" s="5">
        <v>256744</v>
      </c>
      <c r="H2954" s="5">
        <v>84418</v>
      </c>
      <c r="I2954" s="5">
        <v>210570</v>
      </c>
      <c r="J2954" s="5">
        <v>4845</v>
      </c>
      <c r="K2954" s="5">
        <v>0</v>
      </c>
      <c r="L2954" s="5">
        <v>594067</v>
      </c>
      <c r="M2954" s="5">
        <v>2156918</v>
      </c>
      <c r="N2954" s="5">
        <v>186431</v>
      </c>
      <c r="O2954" s="5">
        <v>16099</v>
      </c>
      <c r="P2954" s="5">
        <v>23446</v>
      </c>
      <c r="Q2954" s="5">
        <v>6697</v>
      </c>
      <c r="R2954" s="5">
        <v>0</v>
      </c>
      <c r="S2954" s="5">
        <v>36706</v>
      </c>
      <c r="T2954" s="5">
        <v>99889</v>
      </c>
      <c r="U2954" s="5">
        <v>235451</v>
      </c>
      <c r="V2954" s="5">
        <v>91566</v>
      </c>
      <c r="W2954" s="5">
        <v>1913</v>
      </c>
      <c r="X2954" s="5">
        <v>127972</v>
      </c>
      <c r="Y2954" s="5">
        <v>9858</v>
      </c>
    </row>
    <row r="2955" spans="1:25" x14ac:dyDescent="0.3">
      <c r="A2955" s="1">
        <v>4057015</v>
      </c>
      <c r="B2955" s="1" t="s">
        <v>7</v>
      </c>
      <c r="C2955" s="2"/>
      <c r="D2955" s="4" t="s">
        <v>125</v>
      </c>
      <c r="E2955" s="4">
        <v>4057015</v>
      </c>
      <c r="F2955" s="5">
        <v>30815</v>
      </c>
      <c r="G2955" s="5">
        <v>200845</v>
      </c>
      <c r="H2955" s="5">
        <v>75842</v>
      </c>
      <c r="I2955" s="5">
        <v>230563</v>
      </c>
      <c r="J2955" s="5">
        <v>12942</v>
      </c>
      <c r="K2955" s="5">
        <v>0</v>
      </c>
      <c r="L2955" s="5">
        <v>551007</v>
      </c>
      <c r="M2955" s="5">
        <v>2237542</v>
      </c>
      <c r="N2955" s="5">
        <v>187584</v>
      </c>
      <c r="O2955" s="5">
        <v>31456</v>
      </c>
      <c r="P2955" s="5">
        <v>21384</v>
      </c>
      <c r="Q2955" s="5">
        <v>8467</v>
      </c>
      <c r="R2955" s="5">
        <v>0</v>
      </c>
      <c r="S2955" s="5">
        <v>52965</v>
      </c>
      <c r="T2955" s="5">
        <v>102599</v>
      </c>
      <c r="U2955" s="5">
        <v>147804</v>
      </c>
      <c r="V2955" s="5">
        <v>90060</v>
      </c>
      <c r="W2955" s="5">
        <v>1603</v>
      </c>
      <c r="X2955" s="5">
        <v>151418</v>
      </c>
      <c r="Y2955" s="5">
        <v>7758</v>
      </c>
    </row>
    <row r="2956" spans="1:25" x14ac:dyDescent="0.3">
      <c r="A2956" s="1">
        <v>4057015</v>
      </c>
      <c r="B2956" s="1" t="s">
        <v>8</v>
      </c>
      <c r="C2956" s="2"/>
      <c r="D2956" s="4" t="s">
        <v>125</v>
      </c>
      <c r="E2956" s="4">
        <v>4057015</v>
      </c>
      <c r="F2956" s="5">
        <v>17782</v>
      </c>
      <c r="G2956" s="5">
        <v>197379</v>
      </c>
      <c r="H2956" s="5">
        <v>70080</v>
      </c>
      <c r="I2956" s="5">
        <v>163893</v>
      </c>
      <c r="J2956" s="5">
        <v>4918</v>
      </c>
      <c r="K2956" s="5">
        <v>0</v>
      </c>
      <c r="L2956" s="5">
        <v>454052</v>
      </c>
      <c r="M2956" s="5">
        <v>2728124</v>
      </c>
      <c r="N2956" s="5">
        <v>276236</v>
      </c>
      <c r="O2956" s="5">
        <v>30924</v>
      </c>
      <c r="P2956" s="5">
        <v>18637</v>
      </c>
      <c r="Q2956" s="5">
        <v>7630</v>
      </c>
      <c r="R2956" s="5">
        <v>0</v>
      </c>
      <c r="S2956" s="5">
        <v>50518</v>
      </c>
      <c r="T2956" s="5">
        <v>91227</v>
      </c>
      <c r="U2956" s="5">
        <v>140199</v>
      </c>
      <c r="V2956" s="5">
        <v>95988</v>
      </c>
      <c r="W2956" s="5">
        <v>552</v>
      </c>
      <c r="X2956" s="5">
        <v>156072</v>
      </c>
      <c r="Y2956" s="5">
        <v>7844</v>
      </c>
    </row>
    <row r="2957" spans="1:25" x14ac:dyDescent="0.3">
      <c r="A2957" s="1">
        <v>4057015</v>
      </c>
      <c r="B2957" s="1" t="s">
        <v>9</v>
      </c>
      <c r="C2957" s="2"/>
      <c r="D2957" s="4" t="s">
        <v>125</v>
      </c>
      <c r="E2957" s="4">
        <v>4057015</v>
      </c>
      <c r="F2957" s="5">
        <v>14472</v>
      </c>
      <c r="G2957" s="5">
        <v>175369</v>
      </c>
      <c r="H2957" s="5">
        <v>72701</v>
      </c>
      <c r="I2957" s="5">
        <v>83184</v>
      </c>
      <c r="J2957" s="5">
        <v>3233</v>
      </c>
      <c r="K2957" s="5">
        <v>0</v>
      </c>
      <c r="L2957" s="5">
        <v>348958</v>
      </c>
      <c r="M2957" s="5">
        <v>1572253</v>
      </c>
      <c r="N2957" s="5">
        <v>163306</v>
      </c>
      <c r="O2957" s="5">
        <v>40778</v>
      </c>
      <c r="P2957" s="5">
        <v>14247</v>
      </c>
      <c r="Q2957" s="5">
        <v>4407</v>
      </c>
      <c r="R2957" s="5">
        <v>0</v>
      </c>
      <c r="S2957" s="5">
        <v>40494</v>
      </c>
      <c r="T2957" s="5">
        <v>55268</v>
      </c>
      <c r="U2957" s="5">
        <v>54509</v>
      </c>
      <c r="V2957" s="5">
        <v>32135</v>
      </c>
      <c r="W2957" s="5">
        <v>220</v>
      </c>
      <c r="X2957" s="5">
        <v>103853</v>
      </c>
      <c r="Y2957" s="5">
        <v>5535</v>
      </c>
    </row>
    <row r="2958" spans="1:25" x14ac:dyDescent="0.3">
      <c r="A2958" s="1">
        <v>4057015</v>
      </c>
      <c r="B2958" s="1" t="s">
        <v>10</v>
      </c>
      <c r="C2958" s="2"/>
      <c r="D2958" s="4" t="s">
        <v>125</v>
      </c>
      <c r="E2958" s="4">
        <v>4057015</v>
      </c>
      <c r="F2958" s="5">
        <v>6555</v>
      </c>
      <c r="G2958" s="5">
        <v>1482986</v>
      </c>
      <c r="H2958" s="5">
        <v>56097</v>
      </c>
      <c r="I2958" s="5">
        <v>124380</v>
      </c>
      <c r="J2958" s="5">
        <v>5661</v>
      </c>
      <c r="K2958" s="5">
        <v>0</v>
      </c>
      <c r="L2958" s="5">
        <v>1675680</v>
      </c>
      <c r="M2958" s="5">
        <v>1484231</v>
      </c>
      <c r="N2958" s="5">
        <v>148639</v>
      </c>
      <c r="O2958" s="5">
        <v>31216</v>
      </c>
      <c r="P2958" s="5">
        <v>14614</v>
      </c>
      <c r="Q2958" s="5">
        <v>3629</v>
      </c>
      <c r="R2958" s="5">
        <v>0</v>
      </c>
      <c r="S2958" s="5">
        <v>25488</v>
      </c>
      <c r="T2958" s="5">
        <v>56037</v>
      </c>
      <c r="U2958" s="5">
        <v>45401</v>
      </c>
      <c r="V2958" s="5">
        <v>3908</v>
      </c>
      <c r="W2958" s="5">
        <v>26</v>
      </c>
      <c r="X2958" s="5">
        <v>100884</v>
      </c>
      <c r="Y2958" s="5">
        <v>5149</v>
      </c>
    </row>
    <row r="2959" spans="1:25" x14ac:dyDescent="0.3">
      <c r="A2959" s="1">
        <v>4057015</v>
      </c>
      <c r="B2959" s="1" t="s">
        <v>11</v>
      </c>
      <c r="C2959" s="2"/>
      <c r="D2959" s="4" t="s">
        <v>125</v>
      </c>
      <c r="E2959" s="4">
        <v>4057015</v>
      </c>
      <c r="F2959" s="5">
        <v>13593</v>
      </c>
      <c r="G2959" s="5">
        <v>439649</v>
      </c>
      <c r="H2959" s="5">
        <v>52408</v>
      </c>
      <c r="I2959" s="5">
        <v>108092</v>
      </c>
      <c r="J2959" s="5">
        <v>22601</v>
      </c>
      <c r="K2959" s="5">
        <v>0</v>
      </c>
      <c r="L2959" s="5">
        <v>636343</v>
      </c>
      <c r="M2959" s="5">
        <v>1771483</v>
      </c>
      <c r="N2959" s="5">
        <v>155220</v>
      </c>
      <c r="O2959" s="5">
        <v>46349</v>
      </c>
      <c r="P2959" s="5">
        <v>15012</v>
      </c>
      <c r="Q2959" s="5">
        <v>3356</v>
      </c>
      <c r="R2959" s="5">
        <v>0</v>
      </c>
      <c r="S2959" s="5">
        <v>30644</v>
      </c>
      <c r="T2959" s="5">
        <v>38705</v>
      </c>
      <c r="U2959" s="5">
        <v>55134</v>
      </c>
      <c r="V2959" s="5">
        <v>4830</v>
      </c>
      <c r="W2959" s="5">
        <v>72</v>
      </c>
      <c r="X2959" s="5">
        <v>91192</v>
      </c>
      <c r="Y2959" s="5">
        <v>4494</v>
      </c>
    </row>
    <row r="2960" spans="1:25" x14ac:dyDescent="0.3">
      <c r="A2960" s="1">
        <v>4057015</v>
      </c>
      <c r="B2960" s="1" t="s">
        <v>12</v>
      </c>
      <c r="C2960" s="2"/>
      <c r="D2960" s="4" t="s">
        <v>125</v>
      </c>
      <c r="E2960" s="4">
        <v>4057015</v>
      </c>
      <c r="F2960" s="5">
        <v>10608</v>
      </c>
      <c r="G2960" s="5">
        <v>1297239</v>
      </c>
      <c r="H2960" s="5">
        <v>43654</v>
      </c>
      <c r="I2960" s="5">
        <v>101375</v>
      </c>
      <c r="J2960" s="5">
        <v>12980</v>
      </c>
      <c r="K2960" s="5">
        <v>0</v>
      </c>
      <c r="L2960" s="5">
        <v>1465856</v>
      </c>
      <c r="M2960" s="5">
        <v>1416844</v>
      </c>
      <c r="N2960" s="5">
        <v>148558</v>
      </c>
      <c r="O2960" s="5">
        <v>11511</v>
      </c>
      <c r="P2960" s="5">
        <v>13007</v>
      </c>
      <c r="Q2960" s="5">
        <v>4460</v>
      </c>
      <c r="R2960" s="5">
        <v>0</v>
      </c>
      <c r="S2960" s="5">
        <v>25922</v>
      </c>
      <c r="T2960" s="5">
        <v>42324</v>
      </c>
      <c r="U2960" s="5">
        <v>41497</v>
      </c>
      <c r="V2960" s="5">
        <v>4872</v>
      </c>
      <c r="W2960" s="5">
        <v>24</v>
      </c>
      <c r="X2960" s="5">
        <v>92684</v>
      </c>
      <c r="Y2960" s="5">
        <v>5129</v>
      </c>
    </row>
    <row r="2961" spans="1:25" x14ac:dyDescent="0.3">
      <c r="A2961" s="1">
        <v>4057015</v>
      </c>
      <c r="B2961" s="1" t="s">
        <v>13</v>
      </c>
      <c r="C2961" s="2"/>
      <c r="D2961" s="4" t="s">
        <v>125</v>
      </c>
      <c r="E2961" s="4">
        <v>4057015</v>
      </c>
      <c r="F2961" s="5">
        <v>8724</v>
      </c>
      <c r="G2961" s="5">
        <v>216309</v>
      </c>
      <c r="H2961" s="5">
        <v>37699</v>
      </c>
      <c r="I2961" s="5">
        <v>95491</v>
      </c>
      <c r="J2961" s="5">
        <v>5292</v>
      </c>
      <c r="K2961" s="5">
        <v>0</v>
      </c>
      <c r="L2961" s="5">
        <v>363515</v>
      </c>
      <c r="M2961" s="5">
        <v>1215534</v>
      </c>
      <c r="N2961" s="5">
        <v>161353</v>
      </c>
      <c r="O2961" s="5">
        <v>24823</v>
      </c>
      <c r="P2961" s="5">
        <v>14687</v>
      </c>
      <c r="Q2961" s="5">
        <v>3803</v>
      </c>
      <c r="R2961" s="5">
        <v>0</v>
      </c>
      <c r="S2961" s="5">
        <v>25594</v>
      </c>
      <c r="T2961" s="5">
        <v>36568</v>
      </c>
      <c r="U2961" s="5">
        <v>43059</v>
      </c>
      <c r="V2961" s="5">
        <v>4390</v>
      </c>
      <c r="W2961" s="5">
        <v>63</v>
      </c>
      <c r="X2961" s="5">
        <v>83677</v>
      </c>
      <c r="Y2961" s="5">
        <v>5246</v>
      </c>
    </row>
    <row r="2962" spans="1:25" x14ac:dyDescent="0.3">
      <c r="A2962" s="1">
        <v>4057015</v>
      </c>
      <c r="B2962" s="1" t="s">
        <v>14</v>
      </c>
      <c r="C2962" s="2"/>
      <c r="D2962" s="4" t="s">
        <v>125</v>
      </c>
      <c r="E2962" s="4">
        <v>4057015</v>
      </c>
      <c r="F2962" s="5">
        <v>12502</v>
      </c>
      <c r="G2962" s="5">
        <v>183549</v>
      </c>
      <c r="H2962" s="5">
        <v>30668</v>
      </c>
      <c r="I2962" s="5">
        <v>81843</v>
      </c>
      <c r="J2962" s="5">
        <v>3902</v>
      </c>
      <c r="K2962" s="5" t="s">
        <v>33</v>
      </c>
      <c r="L2962" s="5">
        <v>312464</v>
      </c>
      <c r="M2962" s="5">
        <v>1166586</v>
      </c>
      <c r="N2962" s="5">
        <v>127665</v>
      </c>
      <c r="O2962" s="5">
        <v>19466</v>
      </c>
      <c r="P2962" s="5">
        <v>14159</v>
      </c>
      <c r="Q2962" s="5" t="s">
        <v>33</v>
      </c>
      <c r="R2962" s="5" t="s">
        <v>33</v>
      </c>
      <c r="S2962" s="5">
        <v>28121</v>
      </c>
      <c r="T2962" s="5">
        <v>53287</v>
      </c>
      <c r="U2962" s="5">
        <v>39998</v>
      </c>
      <c r="V2962" s="5">
        <v>6397</v>
      </c>
      <c r="W2962" s="5">
        <v>40</v>
      </c>
      <c r="X2962" s="5">
        <v>83060</v>
      </c>
      <c r="Y2962" s="5">
        <v>5365</v>
      </c>
    </row>
    <row r="2963" spans="1:25" x14ac:dyDescent="0.3">
      <c r="A2963" s="1">
        <v>4057015</v>
      </c>
      <c r="B2963" s="1" t="s">
        <v>15</v>
      </c>
      <c r="C2963" s="2"/>
      <c r="D2963" s="4" t="s">
        <v>125</v>
      </c>
      <c r="E2963" s="4">
        <v>4057015</v>
      </c>
      <c r="F2963" s="5">
        <v>13915</v>
      </c>
      <c r="G2963" s="5">
        <v>113742</v>
      </c>
      <c r="H2963" s="5">
        <v>44396</v>
      </c>
      <c r="I2963" s="5">
        <v>68928</v>
      </c>
      <c r="J2963" s="5">
        <v>5965</v>
      </c>
      <c r="K2963" s="5" t="s">
        <v>33</v>
      </c>
      <c r="L2963" s="5">
        <v>246945</v>
      </c>
      <c r="M2963" s="5">
        <v>1017150</v>
      </c>
      <c r="N2963" s="5">
        <v>110999</v>
      </c>
      <c r="O2963" s="5">
        <v>22262</v>
      </c>
      <c r="P2963" s="5">
        <v>10925</v>
      </c>
      <c r="Q2963" s="5" t="s">
        <v>33</v>
      </c>
      <c r="R2963" s="5" t="s">
        <v>33</v>
      </c>
      <c r="S2963" s="5">
        <v>25183</v>
      </c>
      <c r="T2963" s="5">
        <v>50595</v>
      </c>
      <c r="U2963" s="5">
        <v>42304</v>
      </c>
      <c r="V2963" s="5">
        <v>6105</v>
      </c>
      <c r="W2963" s="5">
        <v>23</v>
      </c>
      <c r="X2963" s="5">
        <v>97252</v>
      </c>
      <c r="Y2963" s="5">
        <v>5065</v>
      </c>
    </row>
    <row r="2964" spans="1:25" x14ac:dyDescent="0.3">
      <c r="A2964" s="1">
        <v>4057015</v>
      </c>
      <c r="B2964" s="1" t="s">
        <v>16</v>
      </c>
      <c r="C2964" s="2"/>
      <c r="D2964" s="4" t="s">
        <v>125</v>
      </c>
      <c r="E2964" s="4">
        <v>4057015</v>
      </c>
      <c r="F2964" s="5">
        <v>22567</v>
      </c>
      <c r="G2964" s="5">
        <v>247078</v>
      </c>
      <c r="H2964" s="5">
        <v>44926</v>
      </c>
      <c r="I2964" s="5">
        <v>61351</v>
      </c>
      <c r="J2964" s="5">
        <v>2385</v>
      </c>
      <c r="K2964" s="5" t="s">
        <v>33</v>
      </c>
      <c r="L2964" s="5">
        <v>378307</v>
      </c>
      <c r="M2964" s="5">
        <v>976498</v>
      </c>
      <c r="N2964" s="5">
        <v>108294</v>
      </c>
      <c r="O2964" s="5">
        <v>20590</v>
      </c>
      <c r="P2964" s="5">
        <v>11023</v>
      </c>
      <c r="Q2964" s="5" t="s">
        <v>33</v>
      </c>
      <c r="R2964" s="5" t="s">
        <v>33</v>
      </c>
      <c r="S2964" s="5">
        <v>24437</v>
      </c>
      <c r="T2964" s="5">
        <v>39460</v>
      </c>
      <c r="U2964" s="5">
        <v>36576</v>
      </c>
      <c r="V2964" s="5">
        <v>6157</v>
      </c>
      <c r="W2964" s="5">
        <v>85</v>
      </c>
      <c r="X2964" s="5">
        <v>73777</v>
      </c>
      <c r="Y2964" s="5">
        <v>7661</v>
      </c>
    </row>
    <row r="2965" spans="1:25" x14ac:dyDescent="0.3">
      <c r="A2965" s="1">
        <v>4057015</v>
      </c>
      <c r="B2965" s="1" t="s">
        <v>17</v>
      </c>
      <c r="C2965" s="2"/>
      <c r="D2965" s="4" t="s">
        <v>125</v>
      </c>
      <c r="E2965" s="4">
        <v>4057015</v>
      </c>
      <c r="F2965" s="5">
        <v>23972</v>
      </c>
      <c r="G2965" s="5">
        <v>125873</v>
      </c>
      <c r="H2965" s="5">
        <v>25627</v>
      </c>
      <c r="I2965" s="5">
        <v>54295</v>
      </c>
      <c r="J2965" s="5">
        <v>1703</v>
      </c>
      <c r="K2965" s="5" t="s">
        <v>33</v>
      </c>
      <c r="L2965" s="5">
        <v>231470</v>
      </c>
      <c r="M2965" s="5">
        <v>912777</v>
      </c>
      <c r="N2965" s="5">
        <v>91787</v>
      </c>
      <c r="O2965" s="5">
        <v>24168</v>
      </c>
      <c r="P2965" s="5">
        <v>9718</v>
      </c>
      <c r="Q2965" s="5" t="s">
        <v>33</v>
      </c>
      <c r="R2965" s="5" t="s">
        <v>33</v>
      </c>
      <c r="S2965" s="5">
        <v>26436</v>
      </c>
      <c r="T2965" s="5">
        <v>27965</v>
      </c>
      <c r="U2965" s="5">
        <v>38392</v>
      </c>
      <c r="V2965" s="5">
        <v>5374</v>
      </c>
      <c r="W2965" s="5">
        <v>2366</v>
      </c>
      <c r="X2965" s="5">
        <v>111952</v>
      </c>
      <c r="Y2965" s="5">
        <v>7139</v>
      </c>
    </row>
    <row r="2966" spans="1:25" x14ac:dyDescent="0.3">
      <c r="A2966" s="1">
        <v>4057015</v>
      </c>
      <c r="B2966" s="1" t="s">
        <v>18</v>
      </c>
      <c r="C2966" s="2"/>
      <c r="D2966" s="4" t="s">
        <v>125</v>
      </c>
      <c r="E2966" s="4">
        <v>4057015</v>
      </c>
      <c r="F2966" s="5">
        <v>4576</v>
      </c>
      <c r="G2966" s="5">
        <v>278814</v>
      </c>
      <c r="H2966" s="5">
        <v>24827</v>
      </c>
      <c r="I2966" s="5">
        <v>58646</v>
      </c>
      <c r="J2966" s="5">
        <v>9705</v>
      </c>
      <c r="K2966" s="5" t="s">
        <v>33</v>
      </c>
      <c r="L2966" s="5">
        <v>376569</v>
      </c>
      <c r="M2966" s="5">
        <v>5164052</v>
      </c>
      <c r="N2966" s="5">
        <v>101844</v>
      </c>
      <c r="O2966" s="5">
        <v>30790</v>
      </c>
      <c r="P2966" s="5">
        <v>9037</v>
      </c>
      <c r="Q2966" s="5" t="s">
        <v>33</v>
      </c>
      <c r="R2966" s="5" t="s">
        <v>33</v>
      </c>
      <c r="S2966" s="5">
        <v>32644</v>
      </c>
      <c r="T2966" s="5">
        <v>26885</v>
      </c>
      <c r="U2966" s="5">
        <v>37841</v>
      </c>
      <c r="V2966" s="5">
        <v>7495</v>
      </c>
      <c r="W2966" s="5">
        <v>85</v>
      </c>
      <c r="X2966" s="5">
        <v>85681</v>
      </c>
      <c r="Y2966" s="5">
        <v>5111</v>
      </c>
    </row>
    <row r="2967" spans="1:25" x14ac:dyDescent="0.3">
      <c r="A2967" s="1">
        <v>4057015</v>
      </c>
      <c r="B2967" s="1" t="s">
        <v>19</v>
      </c>
      <c r="C2967" s="2"/>
      <c r="D2967" s="4" t="s">
        <v>125</v>
      </c>
      <c r="E2967" s="4">
        <v>4057015</v>
      </c>
      <c r="F2967" s="5">
        <v>9500</v>
      </c>
      <c r="G2967" s="5">
        <v>79873</v>
      </c>
      <c r="H2967" s="5">
        <v>15984</v>
      </c>
      <c r="I2967" s="5">
        <v>67634</v>
      </c>
      <c r="J2967" s="5">
        <v>1227</v>
      </c>
      <c r="K2967" s="5" t="s">
        <v>33</v>
      </c>
      <c r="L2967" s="5">
        <v>174218</v>
      </c>
      <c r="M2967" s="5">
        <v>1210840</v>
      </c>
      <c r="N2967" s="5">
        <v>83035</v>
      </c>
      <c r="O2967" s="5">
        <v>36575</v>
      </c>
      <c r="P2967" s="5">
        <v>9846</v>
      </c>
      <c r="Q2967" s="5" t="s">
        <v>33</v>
      </c>
      <c r="R2967" s="5" t="s">
        <v>33</v>
      </c>
      <c r="S2967" s="5">
        <v>24995</v>
      </c>
      <c r="T2967" s="5">
        <v>26405</v>
      </c>
      <c r="U2967" s="5">
        <v>33893</v>
      </c>
      <c r="V2967" s="5">
        <v>5562</v>
      </c>
      <c r="W2967" s="5">
        <v>825</v>
      </c>
      <c r="X2967" s="5">
        <v>105170</v>
      </c>
      <c r="Y2967" s="5">
        <v>5448</v>
      </c>
    </row>
    <row r="2968" spans="1:25" x14ac:dyDescent="0.3">
      <c r="A2968" s="1">
        <v>4057015</v>
      </c>
      <c r="B2968" s="1" t="s">
        <v>20</v>
      </c>
      <c r="C2968" s="2"/>
      <c r="D2968" s="4" t="s">
        <v>125</v>
      </c>
      <c r="E2968" s="4">
        <v>4057015</v>
      </c>
      <c r="F2968" s="5">
        <v>9987</v>
      </c>
      <c r="G2968" s="5">
        <v>86077</v>
      </c>
      <c r="H2968" s="5">
        <v>16459</v>
      </c>
      <c r="I2968" s="5">
        <v>69896</v>
      </c>
      <c r="J2968" s="5">
        <v>3001</v>
      </c>
      <c r="K2968" s="5" t="s">
        <v>33</v>
      </c>
      <c r="L2968" s="5">
        <v>185420</v>
      </c>
      <c r="M2968" s="5">
        <v>1008191</v>
      </c>
      <c r="N2968" s="5">
        <v>81262</v>
      </c>
      <c r="O2968" s="5">
        <v>32003</v>
      </c>
      <c r="P2968" s="5">
        <v>8797</v>
      </c>
      <c r="Q2968" s="5" t="s">
        <v>33</v>
      </c>
      <c r="R2968" s="5" t="s">
        <v>33</v>
      </c>
      <c r="S2968" s="5">
        <v>25377</v>
      </c>
      <c r="T2968" s="5">
        <v>26124</v>
      </c>
      <c r="U2968" s="5">
        <v>34893</v>
      </c>
      <c r="V2968" s="5">
        <v>9953</v>
      </c>
      <c r="W2968" s="5">
        <v>3293</v>
      </c>
      <c r="X2968" s="5">
        <v>88156</v>
      </c>
      <c r="Y2968" s="5">
        <v>5116</v>
      </c>
    </row>
    <row r="2969" spans="1:25" x14ac:dyDescent="0.3">
      <c r="A2969" s="1">
        <v>4057015</v>
      </c>
      <c r="B2969" s="1" t="s">
        <v>21</v>
      </c>
      <c r="C2969" s="2"/>
      <c r="D2969" s="4" t="s">
        <v>125</v>
      </c>
      <c r="E2969" s="4">
        <v>4057015</v>
      </c>
      <c r="F2969" s="5">
        <v>2701</v>
      </c>
      <c r="G2969" s="5">
        <v>56486</v>
      </c>
      <c r="H2969" s="5">
        <v>13932</v>
      </c>
      <c r="I2969" s="5">
        <v>38092</v>
      </c>
      <c r="J2969" s="5">
        <v>6697</v>
      </c>
      <c r="K2969" s="5" t="s">
        <v>33</v>
      </c>
      <c r="L2969" s="5">
        <v>117908</v>
      </c>
      <c r="M2969" s="5">
        <v>1072924</v>
      </c>
      <c r="N2969" s="5">
        <v>92568</v>
      </c>
      <c r="O2969" s="5">
        <v>34259</v>
      </c>
      <c r="P2969" s="5">
        <v>9554</v>
      </c>
      <c r="Q2969" s="5" t="s">
        <v>33</v>
      </c>
      <c r="R2969" s="5" t="s">
        <v>33</v>
      </c>
      <c r="S2969" s="5">
        <v>25009</v>
      </c>
      <c r="T2969" s="5">
        <v>30882</v>
      </c>
      <c r="U2969" s="5">
        <v>27419</v>
      </c>
      <c r="V2969" s="5">
        <v>22122</v>
      </c>
      <c r="W2969" s="5">
        <v>894</v>
      </c>
      <c r="X2969" s="5">
        <v>75330</v>
      </c>
      <c r="Y2969" s="5">
        <v>6606</v>
      </c>
    </row>
    <row r="2970" spans="1:25" x14ac:dyDescent="0.3">
      <c r="A2970" s="1">
        <v>4057015</v>
      </c>
      <c r="B2970" s="1" t="s">
        <v>22</v>
      </c>
      <c r="C2970" s="2"/>
      <c r="D2970" s="4" t="s">
        <v>125</v>
      </c>
      <c r="E2970" s="4">
        <v>4057015</v>
      </c>
      <c r="F2970" s="5">
        <v>0</v>
      </c>
      <c r="G2970" s="5">
        <v>57535</v>
      </c>
      <c r="H2970" s="5">
        <v>20825</v>
      </c>
      <c r="I2970" s="5">
        <v>70358</v>
      </c>
      <c r="J2970" s="5">
        <v>4970</v>
      </c>
      <c r="K2970" s="5" t="s">
        <v>33</v>
      </c>
      <c r="L2970" s="5">
        <v>153688</v>
      </c>
      <c r="M2970" s="5">
        <v>958330</v>
      </c>
      <c r="N2970" s="5">
        <v>100165</v>
      </c>
      <c r="O2970" s="5">
        <v>24366</v>
      </c>
      <c r="P2970" s="5">
        <v>9599</v>
      </c>
      <c r="Q2970" s="5" t="s">
        <v>33</v>
      </c>
      <c r="R2970" s="5" t="s">
        <v>33</v>
      </c>
      <c r="S2970" s="5">
        <v>22184</v>
      </c>
      <c r="T2970" s="5">
        <v>28368</v>
      </c>
      <c r="U2970" s="5">
        <v>31600</v>
      </c>
      <c r="V2970" s="5">
        <v>16712</v>
      </c>
      <c r="W2970" s="5">
        <v>1346</v>
      </c>
      <c r="X2970" s="5">
        <v>91063</v>
      </c>
      <c r="Y2970" s="5">
        <v>5699</v>
      </c>
    </row>
    <row r="2971" spans="1:25" x14ac:dyDescent="0.3">
      <c r="A2971" s="1">
        <v>4057015</v>
      </c>
      <c r="B2971" s="1" t="s">
        <v>23</v>
      </c>
      <c r="C2971" s="2"/>
      <c r="D2971" s="4" t="s">
        <v>125</v>
      </c>
      <c r="E2971" s="4">
        <v>4057015</v>
      </c>
      <c r="F2971" s="5">
        <v>0</v>
      </c>
      <c r="G2971" s="5">
        <v>28144</v>
      </c>
      <c r="H2971" s="5">
        <v>21811</v>
      </c>
      <c r="I2971" s="5">
        <v>53716</v>
      </c>
      <c r="J2971" s="5">
        <v>1426</v>
      </c>
      <c r="K2971" s="5" t="s">
        <v>33</v>
      </c>
      <c r="L2971" s="5">
        <v>105097</v>
      </c>
      <c r="M2971" s="5">
        <v>886409</v>
      </c>
      <c r="N2971" s="5">
        <v>106217</v>
      </c>
      <c r="O2971" s="5">
        <v>26532</v>
      </c>
      <c r="P2971" s="5">
        <v>10361</v>
      </c>
      <c r="Q2971" s="5" t="s">
        <v>33</v>
      </c>
      <c r="R2971" s="5" t="s">
        <v>33</v>
      </c>
      <c r="S2971" s="5">
        <v>21545</v>
      </c>
      <c r="T2971" s="5">
        <v>30223</v>
      </c>
      <c r="U2971" s="5">
        <v>37531</v>
      </c>
      <c r="V2971" s="5">
        <v>15026</v>
      </c>
      <c r="W2971" s="5">
        <v>1894</v>
      </c>
      <c r="X2971" s="5">
        <v>94819</v>
      </c>
      <c r="Y2971" s="5">
        <v>5696</v>
      </c>
    </row>
    <row r="2972" spans="1:25" x14ac:dyDescent="0.3">
      <c r="A2972" s="1">
        <v>4057015</v>
      </c>
      <c r="B2972" s="1" t="s">
        <v>24</v>
      </c>
      <c r="C2972" s="2"/>
      <c r="D2972" s="4" t="s">
        <v>125</v>
      </c>
      <c r="E2972" s="4">
        <v>4057015</v>
      </c>
      <c r="F2972" s="5">
        <v>155</v>
      </c>
      <c r="G2972" s="5">
        <v>45333</v>
      </c>
      <c r="H2972" s="5">
        <v>14160</v>
      </c>
      <c r="I2972" s="5">
        <v>49390</v>
      </c>
      <c r="J2972" s="5">
        <v>1549</v>
      </c>
      <c r="K2972" s="5" t="s">
        <v>33</v>
      </c>
      <c r="L2972" s="5">
        <v>110586</v>
      </c>
      <c r="M2972" s="5">
        <v>847385</v>
      </c>
      <c r="N2972" s="5">
        <v>94997</v>
      </c>
      <c r="O2972" s="5">
        <v>24839</v>
      </c>
      <c r="P2972" s="5">
        <v>12700</v>
      </c>
      <c r="Q2972" s="5" t="s">
        <v>33</v>
      </c>
      <c r="R2972" s="5" t="s">
        <v>33</v>
      </c>
      <c r="S2972" s="5">
        <v>19614</v>
      </c>
      <c r="T2972" s="5">
        <v>32002</v>
      </c>
      <c r="U2972" s="5">
        <v>32971</v>
      </c>
      <c r="V2972" s="5">
        <v>13879</v>
      </c>
      <c r="W2972" s="5">
        <v>2309</v>
      </c>
      <c r="X2972" s="5">
        <v>98800</v>
      </c>
      <c r="Y2972" s="5">
        <v>4504</v>
      </c>
    </row>
    <row r="2973" spans="1:25" x14ac:dyDescent="0.3">
      <c r="A2973" s="1">
        <v>4057015</v>
      </c>
      <c r="B2973" s="1" t="s">
        <v>25</v>
      </c>
      <c r="C2973" s="2"/>
      <c r="D2973" s="4" t="s">
        <v>125</v>
      </c>
      <c r="E2973" s="4">
        <v>4057015</v>
      </c>
      <c r="F2973" s="5">
        <v>0</v>
      </c>
      <c r="G2973" s="5">
        <v>109320</v>
      </c>
      <c r="H2973" s="5">
        <v>34224</v>
      </c>
      <c r="I2973" s="5">
        <v>48531</v>
      </c>
      <c r="J2973" s="5">
        <v>4281</v>
      </c>
      <c r="K2973" s="5" t="s">
        <v>33</v>
      </c>
      <c r="L2973" s="5">
        <v>196838</v>
      </c>
      <c r="M2973" s="5">
        <v>836719</v>
      </c>
      <c r="N2973" s="5">
        <v>99153</v>
      </c>
      <c r="O2973" s="5">
        <v>24874</v>
      </c>
      <c r="P2973" s="5">
        <v>16034</v>
      </c>
      <c r="Q2973" s="5" t="s">
        <v>33</v>
      </c>
      <c r="R2973" s="5" t="s">
        <v>33</v>
      </c>
      <c r="S2973" s="5">
        <v>19067</v>
      </c>
      <c r="T2973" s="5">
        <v>31419</v>
      </c>
      <c r="U2973" s="5">
        <v>25643</v>
      </c>
      <c r="V2973" s="5">
        <v>7435</v>
      </c>
      <c r="W2973" s="5">
        <v>2118</v>
      </c>
      <c r="X2973" s="5">
        <v>72344</v>
      </c>
      <c r="Y2973" s="5">
        <v>3961</v>
      </c>
    </row>
    <row r="2974" spans="1:25" x14ac:dyDescent="0.3">
      <c r="A2974" s="1">
        <v>4057015</v>
      </c>
      <c r="B2974" s="1" t="s">
        <v>26</v>
      </c>
      <c r="C2974" s="2"/>
      <c r="D2974" s="4" t="s">
        <v>125</v>
      </c>
      <c r="E2974" s="4">
        <v>4057015</v>
      </c>
      <c r="F2974" s="5">
        <v>0</v>
      </c>
      <c r="G2974" s="5">
        <v>72987</v>
      </c>
      <c r="H2974" s="5">
        <v>13515</v>
      </c>
      <c r="I2974" s="5">
        <v>47958</v>
      </c>
      <c r="J2974" s="5">
        <v>6126</v>
      </c>
      <c r="K2974" s="5" t="s">
        <v>33</v>
      </c>
      <c r="L2974" s="5">
        <v>143427</v>
      </c>
      <c r="M2974" s="5">
        <v>818621</v>
      </c>
      <c r="N2974" s="5">
        <v>92031</v>
      </c>
      <c r="O2974" s="5">
        <v>28352</v>
      </c>
      <c r="P2974" s="5">
        <v>16166</v>
      </c>
      <c r="Q2974" s="5" t="s">
        <v>33</v>
      </c>
      <c r="R2974" s="5" t="s">
        <v>33</v>
      </c>
      <c r="S2974" s="5">
        <v>20568</v>
      </c>
      <c r="T2974" s="5">
        <v>29532</v>
      </c>
      <c r="U2974" s="5">
        <v>19621</v>
      </c>
      <c r="V2974" s="5">
        <v>5256</v>
      </c>
      <c r="W2974" s="5">
        <v>1447</v>
      </c>
      <c r="X2974" s="5">
        <v>74001</v>
      </c>
      <c r="Y2974" s="5">
        <v>3026</v>
      </c>
    </row>
    <row r="2975" spans="1:25" x14ac:dyDescent="0.3">
      <c r="A2975" s="1">
        <v>4057015</v>
      </c>
      <c r="B2975" s="1" t="s">
        <v>27</v>
      </c>
      <c r="C2975" s="2"/>
      <c r="D2975" s="4" t="s">
        <v>125</v>
      </c>
      <c r="E2975" s="4">
        <v>4057015</v>
      </c>
      <c r="F2975" s="5">
        <v>0</v>
      </c>
      <c r="G2975" s="5">
        <v>82521</v>
      </c>
      <c r="H2975" s="5">
        <v>19761</v>
      </c>
      <c r="I2975" s="5">
        <v>56441</v>
      </c>
      <c r="J2975" s="5">
        <v>5465</v>
      </c>
      <c r="K2975" s="5" t="s">
        <v>33</v>
      </c>
      <c r="L2975" s="5">
        <v>170277</v>
      </c>
      <c r="M2975" s="5">
        <v>834339</v>
      </c>
      <c r="N2975" s="5">
        <v>103579</v>
      </c>
      <c r="O2975" s="5">
        <v>24874</v>
      </c>
      <c r="P2975" s="5">
        <v>16619</v>
      </c>
      <c r="Q2975" s="5" t="s">
        <v>33</v>
      </c>
      <c r="R2975" s="5" t="s">
        <v>33</v>
      </c>
      <c r="S2975" s="5">
        <v>20121</v>
      </c>
      <c r="T2975" s="5">
        <v>31933</v>
      </c>
      <c r="U2975" s="5">
        <v>20957</v>
      </c>
      <c r="V2975" s="5">
        <v>4855</v>
      </c>
      <c r="W2975" s="5">
        <v>1538</v>
      </c>
      <c r="X2975" s="5">
        <v>66398</v>
      </c>
      <c r="Y2975" s="5">
        <v>3008</v>
      </c>
    </row>
    <row r="2976" spans="1:25" x14ac:dyDescent="0.3">
      <c r="A2976" s="1">
        <v>4057015</v>
      </c>
      <c r="B2976" s="1" t="s">
        <v>28</v>
      </c>
      <c r="C2976" s="2"/>
      <c r="D2976" s="4" t="s">
        <v>125</v>
      </c>
      <c r="E2976" s="4">
        <v>4057015</v>
      </c>
      <c r="F2976" s="5">
        <v>0</v>
      </c>
      <c r="G2976" s="5">
        <v>55382</v>
      </c>
      <c r="H2976" s="5">
        <v>19126</v>
      </c>
      <c r="I2976" s="5">
        <v>33570</v>
      </c>
      <c r="J2976" s="5">
        <v>3806</v>
      </c>
      <c r="K2976" s="5" t="s">
        <v>33</v>
      </c>
      <c r="L2976" s="5">
        <v>156856</v>
      </c>
      <c r="M2976" s="5">
        <v>827939</v>
      </c>
      <c r="N2976" s="5">
        <v>95406</v>
      </c>
      <c r="O2976" s="5">
        <v>24257</v>
      </c>
      <c r="P2976" s="5">
        <v>17039</v>
      </c>
      <c r="Q2976" s="5" t="s">
        <v>33</v>
      </c>
      <c r="R2976" s="5" t="s">
        <v>33</v>
      </c>
      <c r="S2976" s="5">
        <v>19479</v>
      </c>
      <c r="T2976" s="5">
        <v>33375</v>
      </c>
      <c r="U2976" s="5">
        <v>22002</v>
      </c>
      <c r="V2976" s="5">
        <v>5554</v>
      </c>
      <c r="W2976" s="5">
        <v>1196</v>
      </c>
      <c r="X2976" s="5">
        <v>62924</v>
      </c>
      <c r="Y2976" s="5">
        <v>3563</v>
      </c>
    </row>
    <row r="2977" spans="1:25" x14ac:dyDescent="0.3">
      <c r="A2977" s="1">
        <v>4057015</v>
      </c>
      <c r="B2977" s="1" t="s">
        <v>29</v>
      </c>
      <c r="C2977" s="2"/>
      <c r="D2977" s="4" t="s">
        <v>125</v>
      </c>
      <c r="E2977" s="4">
        <v>4057015</v>
      </c>
      <c r="F2977" s="5">
        <v>0</v>
      </c>
      <c r="G2977" s="5">
        <v>75887</v>
      </c>
      <c r="H2977" s="5">
        <v>22755</v>
      </c>
      <c r="I2977" s="5">
        <v>46077</v>
      </c>
      <c r="J2977" s="5">
        <v>5471</v>
      </c>
      <c r="K2977" s="5" t="s">
        <v>33</v>
      </c>
      <c r="L2977" s="5">
        <v>150190</v>
      </c>
      <c r="M2977" s="5">
        <v>628620</v>
      </c>
      <c r="N2977" s="5">
        <v>96663</v>
      </c>
      <c r="O2977" s="5">
        <v>22069</v>
      </c>
      <c r="P2977" s="5">
        <v>15682</v>
      </c>
      <c r="Q2977" s="5" t="s">
        <v>33</v>
      </c>
      <c r="R2977" s="5" t="s">
        <v>33</v>
      </c>
      <c r="S2977" s="5">
        <v>18273</v>
      </c>
      <c r="T2977" s="5">
        <v>33963</v>
      </c>
      <c r="U2977" s="5">
        <v>22770</v>
      </c>
      <c r="V2977" s="5">
        <v>5736</v>
      </c>
      <c r="W2977" s="5">
        <v>1197</v>
      </c>
      <c r="X2977" s="5">
        <v>55127</v>
      </c>
      <c r="Y2977" s="5">
        <v>3173</v>
      </c>
    </row>
    <row r="2978" spans="1:25" x14ac:dyDescent="0.3">
      <c r="A2978" s="1">
        <v>4057015</v>
      </c>
      <c r="B2978" s="1" t="s">
        <v>30</v>
      </c>
      <c r="C2978" s="2"/>
      <c r="D2978" s="4" t="s">
        <v>125</v>
      </c>
      <c r="E2978" s="4">
        <v>4057015</v>
      </c>
      <c r="F2978" s="5">
        <v>0</v>
      </c>
      <c r="G2978" s="5">
        <v>57991</v>
      </c>
      <c r="H2978" s="5">
        <v>20440</v>
      </c>
      <c r="I2978" s="5">
        <v>44031</v>
      </c>
      <c r="J2978" s="5">
        <v>14833</v>
      </c>
      <c r="K2978" s="5" t="s">
        <v>33</v>
      </c>
      <c r="L2978" s="5">
        <v>137296</v>
      </c>
      <c r="M2978" s="5">
        <v>588444</v>
      </c>
      <c r="N2978" s="5">
        <v>93021</v>
      </c>
      <c r="O2978" s="5">
        <v>23232</v>
      </c>
      <c r="P2978" s="5">
        <v>19881</v>
      </c>
      <c r="Q2978" s="5" t="s">
        <v>33</v>
      </c>
      <c r="R2978" s="5" t="s">
        <v>33</v>
      </c>
      <c r="S2978" s="5">
        <v>16216</v>
      </c>
      <c r="T2978" s="5">
        <v>32991</v>
      </c>
      <c r="U2978" s="5">
        <v>19045</v>
      </c>
      <c r="V2978" s="5">
        <v>5502</v>
      </c>
      <c r="W2978" s="5">
        <v>784</v>
      </c>
      <c r="X2978" s="5">
        <v>49073</v>
      </c>
      <c r="Y2978" s="5">
        <v>3239</v>
      </c>
    </row>
    <row r="2979" spans="1:25" x14ac:dyDescent="0.3">
      <c r="A2979" s="1">
        <v>4057015</v>
      </c>
      <c r="B2979" s="1" t="s">
        <v>31</v>
      </c>
      <c r="C2979" s="2"/>
      <c r="D2979" s="4" t="s">
        <v>125</v>
      </c>
      <c r="E2979" s="4">
        <v>4057015</v>
      </c>
      <c r="F2979" s="5">
        <v>0</v>
      </c>
      <c r="G2979" s="5">
        <v>46647</v>
      </c>
      <c r="H2979" s="5">
        <v>9545</v>
      </c>
      <c r="I2979" s="5">
        <v>37109</v>
      </c>
      <c r="J2979" s="5">
        <v>4155</v>
      </c>
      <c r="K2979" s="5" t="s">
        <v>33</v>
      </c>
      <c r="L2979" s="5">
        <v>97456</v>
      </c>
      <c r="M2979" s="5">
        <v>518730</v>
      </c>
      <c r="N2979" s="5">
        <v>91649</v>
      </c>
      <c r="O2979" s="5">
        <v>21552</v>
      </c>
      <c r="P2979" s="5">
        <v>18466</v>
      </c>
      <c r="Q2979" s="5" t="s">
        <v>33</v>
      </c>
      <c r="R2979" s="5" t="s">
        <v>33</v>
      </c>
      <c r="S2979" s="5">
        <v>16194</v>
      </c>
      <c r="T2979" s="5">
        <v>33766</v>
      </c>
      <c r="U2979" s="5">
        <v>19979</v>
      </c>
      <c r="V2979" s="5">
        <v>4555</v>
      </c>
      <c r="W2979" s="5">
        <v>312</v>
      </c>
      <c r="X2979" s="5">
        <v>48847</v>
      </c>
      <c r="Y2979" s="5">
        <v>4564</v>
      </c>
    </row>
    <row r="2980" spans="1:25" x14ac:dyDescent="0.3">
      <c r="A2980" s="1">
        <v>4057016</v>
      </c>
      <c r="B2980" s="1" t="s">
        <v>0</v>
      </c>
      <c r="C2980" s="2"/>
      <c r="D2980" s="4" t="s">
        <v>126</v>
      </c>
      <c r="E2980" s="4">
        <v>4057016</v>
      </c>
      <c r="F2980" s="5">
        <v>39743</v>
      </c>
      <c r="G2980" s="5">
        <v>1037573</v>
      </c>
      <c r="H2980" s="5">
        <v>94356</v>
      </c>
      <c r="I2980" s="5">
        <v>246392</v>
      </c>
      <c r="J2980" s="5">
        <v>38583</v>
      </c>
      <c r="K2980" s="5">
        <v>0</v>
      </c>
      <c r="L2980" s="5">
        <v>1456647</v>
      </c>
      <c r="M2980" s="5">
        <v>847687</v>
      </c>
      <c r="N2980" s="5">
        <v>74243</v>
      </c>
      <c r="O2980" s="5">
        <v>164775</v>
      </c>
      <c r="P2980" s="5">
        <v>12874</v>
      </c>
      <c r="Q2980" s="5">
        <v>9537</v>
      </c>
      <c r="R2980" s="5">
        <v>0</v>
      </c>
      <c r="S2980" s="5">
        <v>24317</v>
      </c>
      <c r="T2980" s="5">
        <v>74931</v>
      </c>
      <c r="U2980" s="5">
        <v>23378</v>
      </c>
      <c r="V2980" s="5">
        <v>47297</v>
      </c>
      <c r="W2980" s="5">
        <v>5117</v>
      </c>
      <c r="X2980" s="5">
        <v>124378</v>
      </c>
      <c r="Y2980" s="5">
        <v>2875</v>
      </c>
    </row>
    <row r="2981" spans="1:25" x14ac:dyDescent="0.3">
      <c r="A2981" s="1">
        <v>4057016</v>
      </c>
      <c r="B2981" s="1" t="s">
        <v>1</v>
      </c>
      <c r="C2981" s="2"/>
      <c r="D2981" s="4" t="s">
        <v>126</v>
      </c>
      <c r="E2981" s="4">
        <v>4057016</v>
      </c>
      <c r="F2981" s="5">
        <v>16512</v>
      </c>
      <c r="G2981" s="5">
        <v>651104</v>
      </c>
      <c r="H2981" s="5">
        <v>180682</v>
      </c>
      <c r="I2981" s="5">
        <v>168471</v>
      </c>
      <c r="J2981" s="5">
        <v>42981</v>
      </c>
      <c r="K2981" s="5">
        <v>0</v>
      </c>
      <c r="L2981" s="5">
        <v>1059750</v>
      </c>
      <c r="M2981" s="5">
        <v>978229</v>
      </c>
      <c r="N2981" s="5">
        <v>63635</v>
      </c>
      <c r="O2981" s="5">
        <v>168360</v>
      </c>
      <c r="P2981" s="5">
        <v>11914</v>
      </c>
      <c r="Q2981" s="5">
        <v>9799</v>
      </c>
      <c r="R2981" s="5">
        <v>0</v>
      </c>
      <c r="S2981" s="5">
        <v>24827</v>
      </c>
      <c r="T2981" s="5">
        <v>81314</v>
      </c>
      <c r="U2981" s="5">
        <v>24329</v>
      </c>
      <c r="V2981" s="5">
        <v>48299</v>
      </c>
      <c r="W2981" s="5">
        <v>5047</v>
      </c>
      <c r="X2981" s="5">
        <v>129964</v>
      </c>
      <c r="Y2981" s="5">
        <v>2919</v>
      </c>
    </row>
    <row r="2982" spans="1:25" x14ac:dyDescent="0.3">
      <c r="A2982" s="1">
        <v>4057016</v>
      </c>
      <c r="B2982" s="1" t="s">
        <v>2</v>
      </c>
      <c r="C2982" s="2"/>
      <c r="D2982" s="4" t="s">
        <v>126</v>
      </c>
      <c r="E2982" s="4">
        <v>4057016</v>
      </c>
      <c r="F2982" s="5">
        <v>8434</v>
      </c>
      <c r="G2982" s="5">
        <v>148911</v>
      </c>
      <c r="H2982" s="5">
        <v>122311</v>
      </c>
      <c r="I2982" s="5">
        <v>184907</v>
      </c>
      <c r="J2982" s="5">
        <v>23563</v>
      </c>
      <c r="K2982" s="5">
        <v>0</v>
      </c>
      <c r="L2982" s="5">
        <v>488126</v>
      </c>
      <c r="M2982" s="5">
        <v>970785</v>
      </c>
      <c r="N2982" s="5">
        <v>72021</v>
      </c>
      <c r="O2982" s="5">
        <v>158166</v>
      </c>
      <c r="P2982" s="5">
        <v>10724</v>
      </c>
      <c r="Q2982" s="5">
        <v>9715</v>
      </c>
      <c r="R2982" s="5">
        <v>0</v>
      </c>
      <c r="S2982" s="5">
        <v>23518</v>
      </c>
      <c r="T2982" s="5">
        <v>73046</v>
      </c>
      <c r="U2982" s="5">
        <v>23292</v>
      </c>
      <c r="V2982" s="5">
        <v>50967</v>
      </c>
      <c r="W2982" s="5">
        <v>4749</v>
      </c>
      <c r="X2982" s="5">
        <v>134064</v>
      </c>
      <c r="Y2982" s="5">
        <v>3495</v>
      </c>
    </row>
    <row r="2983" spans="1:25" x14ac:dyDescent="0.3">
      <c r="A2983" s="1">
        <v>4057016</v>
      </c>
      <c r="B2983" s="1" t="s">
        <v>3</v>
      </c>
      <c r="C2983" s="2"/>
      <c r="D2983" s="4" t="s">
        <v>126</v>
      </c>
      <c r="E2983" s="4">
        <v>4057016</v>
      </c>
      <c r="F2983" s="5">
        <v>10263</v>
      </c>
      <c r="G2983" s="5">
        <v>95473</v>
      </c>
      <c r="H2983" s="5">
        <v>123134</v>
      </c>
      <c r="I2983" s="5">
        <v>184692</v>
      </c>
      <c r="J2983" s="5">
        <v>22115</v>
      </c>
      <c r="K2983" s="5">
        <v>0</v>
      </c>
      <c r="L2983" s="5">
        <v>435677</v>
      </c>
      <c r="M2983" s="5">
        <v>961066</v>
      </c>
      <c r="N2983" s="5">
        <v>70556</v>
      </c>
      <c r="O2983" s="5">
        <v>157600</v>
      </c>
      <c r="P2983" s="5">
        <v>10602</v>
      </c>
      <c r="Q2983" s="5">
        <v>8427</v>
      </c>
      <c r="R2983" s="5">
        <v>0</v>
      </c>
      <c r="S2983" s="5">
        <v>20613</v>
      </c>
      <c r="T2983" s="5">
        <v>59429</v>
      </c>
      <c r="U2983" s="5">
        <v>21973</v>
      </c>
      <c r="V2983" s="5">
        <v>50081</v>
      </c>
      <c r="W2983" s="5">
        <v>4713</v>
      </c>
      <c r="X2983" s="5">
        <v>138257</v>
      </c>
      <c r="Y2983" s="5">
        <v>3064</v>
      </c>
    </row>
    <row r="2984" spans="1:25" x14ac:dyDescent="0.3">
      <c r="A2984" s="1">
        <v>4057016</v>
      </c>
      <c r="B2984" s="1" t="s">
        <v>4</v>
      </c>
      <c r="C2984" s="2"/>
      <c r="D2984" s="4" t="s">
        <v>126</v>
      </c>
      <c r="E2984" s="4">
        <v>4057016</v>
      </c>
      <c r="F2984" s="5">
        <v>7623</v>
      </c>
      <c r="G2984" s="5">
        <v>143451</v>
      </c>
      <c r="H2984" s="5">
        <v>62264</v>
      </c>
      <c r="I2984" s="5">
        <v>194277</v>
      </c>
      <c r="J2984" s="5">
        <v>40904</v>
      </c>
      <c r="K2984" s="5">
        <v>0</v>
      </c>
      <c r="L2984" s="5">
        <v>448519</v>
      </c>
      <c r="M2984" s="5">
        <v>948070</v>
      </c>
      <c r="N2984" s="5">
        <v>71635</v>
      </c>
      <c r="O2984" s="5">
        <v>123307</v>
      </c>
      <c r="P2984" s="5">
        <v>10478</v>
      </c>
      <c r="Q2984" s="5">
        <v>8337</v>
      </c>
      <c r="R2984" s="5">
        <v>0</v>
      </c>
      <c r="S2984" s="5">
        <v>19988</v>
      </c>
      <c r="T2984" s="5">
        <v>54162</v>
      </c>
      <c r="U2984" s="5">
        <v>20171</v>
      </c>
      <c r="V2984" s="5">
        <v>39927</v>
      </c>
      <c r="W2984" s="5">
        <v>4682</v>
      </c>
      <c r="X2984" s="5">
        <v>131246</v>
      </c>
      <c r="Y2984" s="5">
        <v>2103</v>
      </c>
    </row>
    <row r="2985" spans="1:25" x14ac:dyDescent="0.3">
      <c r="A2985" s="1">
        <v>4057016</v>
      </c>
      <c r="B2985" s="1" t="s">
        <v>5</v>
      </c>
      <c r="C2985" s="2"/>
      <c r="D2985" s="4" t="s">
        <v>126</v>
      </c>
      <c r="E2985" s="4">
        <v>4057016</v>
      </c>
      <c r="F2985" s="5">
        <v>22130</v>
      </c>
      <c r="G2985" s="5">
        <v>150925</v>
      </c>
      <c r="H2985" s="5">
        <v>542641</v>
      </c>
      <c r="I2985" s="5">
        <v>187793</v>
      </c>
      <c r="J2985" s="5">
        <v>15454</v>
      </c>
      <c r="K2985" s="5">
        <v>0</v>
      </c>
      <c r="L2985" s="5">
        <v>918944</v>
      </c>
      <c r="M2985" s="5">
        <v>1195300</v>
      </c>
      <c r="N2985" s="5">
        <v>79617</v>
      </c>
      <c r="O2985" s="5">
        <v>112460</v>
      </c>
      <c r="P2985" s="5">
        <v>10265</v>
      </c>
      <c r="Q2985" s="5">
        <v>7622</v>
      </c>
      <c r="R2985" s="5">
        <v>0</v>
      </c>
      <c r="S2985" s="5">
        <v>23036</v>
      </c>
      <c r="T2985" s="5">
        <v>57822</v>
      </c>
      <c r="U2985" s="5">
        <v>21054</v>
      </c>
      <c r="V2985" s="5">
        <v>35892</v>
      </c>
      <c r="W2985" s="5">
        <v>8242</v>
      </c>
      <c r="X2985" s="5">
        <v>116628</v>
      </c>
      <c r="Y2985" s="5">
        <v>1699</v>
      </c>
    </row>
    <row r="2986" spans="1:25" x14ac:dyDescent="0.3">
      <c r="A2986" s="1">
        <v>4057016</v>
      </c>
      <c r="B2986" s="1" t="s">
        <v>6</v>
      </c>
      <c r="C2986" s="2"/>
      <c r="D2986" s="4" t="s">
        <v>126</v>
      </c>
      <c r="E2986" s="4">
        <v>4057016</v>
      </c>
      <c r="F2986" s="5">
        <v>1199</v>
      </c>
      <c r="G2986" s="5">
        <v>101054</v>
      </c>
      <c r="H2986" s="5">
        <v>280944</v>
      </c>
      <c r="I2986" s="5">
        <v>198520</v>
      </c>
      <c r="J2986" s="5">
        <v>23755</v>
      </c>
      <c r="K2986" s="5">
        <v>0</v>
      </c>
      <c r="L2986" s="5">
        <v>605473</v>
      </c>
      <c r="M2986" s="5">
        <v>1071783</v>
      </c>
      <c r="N2986" s="5">
        <v>73902</v>
      </c>
      <c r="O2986" s="5">
        <v>96779</v>
      </c>
      <c r="P2986" s="5">
        <v>12382</v>
      </c>
      <c r="Q2986" s="5">
        <v>6505</v>
      </c>
      <c r="R2986" s="5">
        <v>0</v>
      </c>
      <c r="S2986" s="5">
        <v>26320</v>
      </c>
      <c r="T2986" s="5">
        <v>53889</v>
      </c>
      <c r="U2986" s="5">
        <v>22210</v>
      </c>
      <c r="V2986" s="5">
        <v>31269</v>
      </c>
      <c r="W2986" s="5">
        <v>6107</v>
      </c>
      <c r="X2986" s="5">
        <v>110246</v>
      </c>
      <c r="Y2986" s="5">
        <v>1513</v>
      </c>
    </row>
    <row r="2987" spans="1:25" x14ac:dyDescent="0.3">
      <c r="A2987" s="1">
        <v>4057016</v>
      </c>
      <c r="B2987" s="1" t="s">
        <v>7</v>
      </c>
      <c r="C2987" s="2"/>
      <c r="D2987" s="4" t="s">
        <v>126</v>
      </c>
      <c r="E2987" s="4">
        <v>4057016</v>
      </c>
      <c r="F2987" s="5">
        <v>14593</v>
      </c>
      <c r="G2987" s="5">
        <v>175667</v>
      </c>
      <c r="H2987" s="5">
        <v>276101</v>
      </c>
      <c r="I2987" s="5">
        <v>268310</v>
      </c>
      <c r="J2987" s="5">
        <v>38197</v>
      </c>
      <c r="K2987" s="5">
        <v>0</v>
      </c>
      <c r="L2987" s="5">
        <v>782987</v>
      </c>
      <c r="M2987" s="5">
        <v>1006396</v>
      </c>
      <c r="N2987" s="5">
        <v>66900</v>
      </c>
      <c r="O2987" s="5">
        <v>81238</v>
      </c>
      <c r="P2987" s="5">
        <v>5760</v>
      </c>
      <c r="Q2987" s="5">
        <v>4472</v>
      </c>
      <c r="R2987" s="5">
        <v>0</v>
      </c>
      <c r="S2987" s="5">
        <v>32888</v>
      </c>
      <c r="T2987" s="5">
        <v>63748</v>
      </c>
      <c r="U2987" s="5">
        <v>27549</v>
      </c>
      <c r="V2987" s="5">
        <v>24618</v>
      </c>
      <c r="W2987" s="5">
        <v>5817</v>
      </c>
      <c r="X2987" s="5">
        <v>122413</v>
      </c>
      <c r="Y2987" s="5">
        <v>2062</v>
      </c>
    </row>
    <row r="2988" spans="1:25" x14ac:dyDescent="0.3">
      <c r="A2988" s="1">
        <v>4057016</v>
      </c>
      <c r="B2988" s="1" t="s">
        <v>8</v>
      </c>
      <c r="C2988" s="2"/>
      <c r="D2988" s="4" t="s">
        <v>126</v>
      </c>
      <c r="E2988" s="4">
        <v>4057016</v>
      </c>
      <c r="F2988" s="5">
        <v>5391</v>
      </c>
      <c r="G2988" s="5">
        <v>498409</v>
      </c>
      <c r="H2988" s="5">
        <v>119422</v>
      </c>
      <c r="I2988" s="5">
        <v>209031</v>
      </c>
      <c r="J2988" s="5">
        <v>46440</v>
      </c>
      <c r="K2988" s="5">
        <v>0</v>
      </c>
      <c r="L2988" s="5">
        <v>878692</v>
      </c>
      <c r="M2988" s="5">
        <v>1140065</v>
      </c>
      <c r="N2988" s="5">
        <v>71240</v>
      </c>
      <c r="O2988" s="5">
        <v>64869</v>
      </c>
      <c r="P2988" s="5">
        <v>7488</v>
      </c>
      <c r="Q2988" s="5">
        <v>3549</v>
      </c>
      <c r="R2988" s="5">
        <v>0</v>
      </c>
      <c r="S2988" s="5">
        <v>22779</v>
      </c>
      <c r="T2988" s="5">
        <v>65140</v>
      </c>
      <c r="U2988" s="5">
        <v>28258</v>
      </c>
      <c r="V2988" s="5">
        <v>25292</v>
      </c>
      <c r="W2988" s="5">
        <v>4186</v>
      </c>
      <c r="X2988" s="5">
        <v>133259</v>
      </c>
      <c r="Y2988" s="5">
        <v>995</v>
      </c>
    </row>
    <row r="2989" spans="1:25" x14ac:dyDescent="0.3">
      <c r="A2989" s="1">
        <v>4057016</v>
      </c>
      <c r="B2989" s="1" t="s">
        <v>9</v>
      </c>
      <c r="C2989" s="2"/>
      <c r="D2989" s="4" t="s">
        <v>126</v>
      </c>
      <c r="E2989" s="4">
        <v>4057016</v>
      </c>
      <c r="F2989" s="5">
        <v>2800</v>
      </c>
      <c r="G2989" s="5">
        <v>52638</v>
      </c>
      <c r="H2989" s="5">
        <v>271183</v>
      </c>
      <c r="I2989" s="5">
        <v>184558</v>
      </c>
      <c r="J2989" s="5">
        <v>18341</v>
      </c>
      <c r="K2989" s="5">
        <v>0</v>
      </c>
      <c r="L2989" s="5">
        <v>529520</v>
      </c>
      <c r="M2989" s="5">
        <v>1129341</v>
      </c>
      <c r="N2989" s="5">
        <v>78847</v>
      </c>
      <c r="O2989" s="5">
        <v>39863</v>
      </c>
      <c r="P2989" s="5">
        <v>9166</v>
      </c>
      <c r="Q2989" s="5">
        <v>3176</v>
      </c>
      <c r="R2989" s="5">
        <v>0</v>
      </c>
      <c r="S2989" s="5">
        <v>13084</v>
      </c>
      <c r="T2989" s="5">
        <v>69647</v>
      </c>
      <c r="U2989" s="5">
        <v>26418</v>
      </c>
      <c r="V2989" s="5">
        <v>19873</v>
      </c>
      <c r="W2989" s="5">
        <v>2222</v>
      </c>
      <c r="X2989" s="5">
        <v>133460</v>
      </c>
      <c r="Y2989" s="5">
        <v>62</v>
      </c>
    </row>
    <row r="2990" spans="1:25" x14ac:dyDescent="0.3">
      <c r="A2990" s="1">
        <v>4057016</v>
      </c>
      <c r="B2990" s="1" t="s">
        <v>10</v>
      </c>
      <c r="C2990" s="2"/>
      <c r="D2990" s="4" t="s">
        <v>126</v>
      </c>
      <c r="E2990" s="4">
        <v>4057016</v>
      </c>
      <c r="F2990" s="5">
        <v>3656</v>
      </c>
      <c r="G2990" s="5">
        <v>314570</v>
      </c>
      <c r="H2990" s="5">
        <v>72672</v>
      </c>
      <c r="I2990" s="5">
        <v>153249</v>
      </c>
      <c r="J2990" s="5">
        <v>21562</v>
      </c>
      <c r="K2990" s="5">
        <v>0</v>
      </c>
      <c r="L2990" s="5">
        <v>570291</v>
      </c>
      <c r="M2990" s="5">
        <v>939167</v>
      </c>
      <c r="N2990" s="5">
        <v>62158</v>
      </c>
      <c r="O2990" s="5">
        <v>18803</v>
      </c>
      <c r="P2990" s="5">
        <v>10882</v>
      </c>
      <c r="Q2990" s="5">
        <v>3421</v>
      </c>
      <c r="R2990" s="5">
        <v>0</v>
      </c>
      <c r="S2990" s="5">
        <v>10331</v>
      </c>
      <c r="T2990" s="5">
        <v>66536</v>
      </c>
      <c r="U2990" s="5">
        <v>25823</v>
      </c>
      <c r="V2990" s="5">
        <v>11227</v>
      </c>
      <c r="W2990" s="5">
        <v>4793</v>
      </c>
      <c r="X2990" s="5">
        <v>90791</v>
      </c>
      <c r="Y2990" s="5">
        <v>0</v>
      </c>
    </row>
    <row r="2991" spans="1:25" x14ac:dyDescent="0.3">
      <c r="A2991" s="1">
        <v>4057016</v>
      </c>
      <c r="B2991" s="1" t="s">
        <v>11</v>
      </c>
      <c r="C2991" s="2"/>
      <c r="D2991" s="4" t="s">
        <v>126</v>
      </c>
      <c r="E2991" s="4">
        <v>4057016</v>
      </c>
      <c r="F2991" s="5">
        <v>4998</v>
      </c>
      <c r="G2991" s="5">
        <v>48855</v>
      </c>
      <c r="H2991" s="5">
        <v>62738</v>
      </c>
      <c r="I2991" s="5">
        <v>218329</v>
      </c>
      <c r="J2991" s="5">
        <v>15438</v>
      </c>
      <c r="K2991" s="5">
        <v>0</v>
      </c>
      <c r="L2991" s="5">
        <v>1203277</v>
      </c>
      <c r="M2991" s="5">
        <v>1248716</v>
      </c>
      <c r="N2991" s="5">
        <v>61072</v>
      </c>
      <c r="O2991" s="5">
        <v>14473</v>
      </c>
      <c r="P2991" s="5">
        <v>13242</v>
      </c>
      <c r="Q2991" s="5">
        <v>3513</v>
      </c>
      <c r="R2991" s="5">
        <v>0</v>
      </c>
      <c r="S2991" s="5">
        <v>11767</v>
      </c>
      <c r="T2991" s="5">
        <v>47847</v>
      </c>
      <c r="U2991" s="5">
        <v>28218</v>
      </c>
      <c r="V2991" s="5">
        <v>8151</v>
      </c>
      <c r="W2991" s="5">
        <v>5391</v>
      </c>
      <c r="X2991" s="5">
        <v>103942</v>
      </c>
      <c r="Y2991" s="5">
        <v>0</v>
      </c>
    </row>
    <row r="2992" spans="1:25" x14ac:dyDescent="0.3">
      <c r="A2992" s="1">
        <v>4057016</v>
      </c>
      <c r="B2992" s="1" t="s">
        <v>12</v>
      </c>
      <c r="C2992" s="2"/>
      <c r="D2992" s="4" t="s">
        <v>126</v>
      </c>
      <c r="E2992" s="4">
        <v>4057016</v>
      </c>
      <c r="F2992" s="5">
        <v>3127</v>
      </c>
      <c r="G2992" s="5">
        <v>185022</v>
      </c>
      <c r="H2992" s="5">
        <v>47565</v>
      </c>
      <c r="I2992" s="5">
        <v>174345</v>
      </c>
      <c r="J2992" s="5">
        <v>16882</v>
      </c>
      <c r="K2992" s="5">
        <v>0</v>
      </c>
      <c r="L2992" s="5">
        <v>428363</v>
      </c>
      <c r="M2992" s="5">
        <v>1138717</v>
      </c>
      <c r="N2992" s="5">
        <v>58285</v>
      </c>
      <c r="O2992" s="5">
        <v>13883</v>
      </c>
      <c r="P2992" s="5">
        <v>9922</v>
      </c>
      <c r="Q2992" s="5">
        <v>3922</v>
      </c>
      <c r="R2992" s="5">
        <v>0</v>
      </c>
      <c r="S2992" s="5">
        <v>6971</v>
      </c>
      <c r="T2992" s="5">
        <v>38227</v>
      </c>
      <c r="U2992" s="5">
        <v>27436</v>
      </c>
      <c r="V2992" s="5">
        <v>7650</v>
      </c>
      <c r="W2992" s="5">
        <v>4717</v>
      </c>
      <c r="X2992" s="5">
        <v>105208</v>
      </c>
      <c r="Y2992" s="5">
        <v>10</v>
      </c>
    </row>
    <row r="2993" spans="1:25" x14ac:dyDescent="0.3">
      <c r="A2993" s="1">
        <v>4057016</v>
      </c>
      <c r="B2993" s="1" t="s">
        <v>13</v>
      </c>
      <c r="C2993" s="2"/>
      <c r="D2993" s="4" t="s">
        <v>126</v>
      </c>
      <c r="E2993" s="4">
        <v>4057016</v>
      </c>
      <c r="F2993" s="5">
        <v>2553</v>
      </c>
      <c r="G2993" s="5">
        <v>112393</v>
      </c>
      <c r="H2993" s="5">
        <v>44284</v>
      </c>
      <c r="I2993" s="5">
        <v>152471</v>
      </c>
      <c r="J2993" s="5">
        <v>8853</v>
      </c>
      <c r="K2993" s="5">
        <v>0</v>
      </c>
      <c r="L2993" s="5">
        <v>320553</v>
      </c>
      <c r="M2993" s="5">
        <v>1005244</v>
      </c>
      <c r="N2993" s="5">
        <v>46664</v>
      </c>
      <c r="O2993" s="5">
        <v>7053</v>
      </c>
      <c r="P2993" s="5">
        <v>10629</v>
      </c>
      <c r="Q2993" s="5">
        <v>1843</v>
      </c>
      <c r="R2993" s="5">
        <v>0</v>
      </c>
      <c r="S2993" s="5">
        <v>11563</v>
      </c>
      <c r="T2993" s="5">
        <v>26166</v>
      </c>
      <c r="U2993" s="5">
        <v>28012</v>
      </c>
      <c r="V2993" s="5">
        <v>8317</v>
      </c>
      <c r="W2993" s="5">
        <v>2250</v>
      </c>
      <c r="X2993" s="5">
        <v>133722</v>
      </c>
      <c r="Y2993" s="5">
        <v>24</v>
      </c>
    </row>
    <row r="2994" spans="1:25" x14ac:dyDescent="0.3">
      <c r="A2994" s="1">
        <v>4057016</v>
      </c>
      <c r="B2994" s="1" t="s">
        <v>14</v>
      </c>
      <c r="C2994" s="2"/>
      <c r="D2994" s="4" t="s">
        <v>126</v>
      </c>
      <c r="E2994" s="4">
        <v>4057016</v>
      </c>
      <c r="F2994" s="5">
        <v>2295</v>
      </c>
      <c r="G2994" s="5">
        <v>68061</v>
      </c>
      <c r="H2994" s="5">
        <v>45352</v>
      </c>
      <c r="I2994" s="5">
        <v>136826</v>
      </c>
      <c r="J2994" s="5">
        <v>10297</v>
      </c>
      <c r="K2994" s="5" t="s">
        <v>33</v>
      </c>
      <c r="L2994" s="5">
        <v>262831</v>
      </c>
      <c r="M2994" s="5">
        <v>1039726</v>
      </c>
      <c r="N2994" s="5">
        <v>48463</v>
      </c>
      <c r="O2994" s="5">
        <v>15757</v>
      </c>
      <c r="P2994" s="5">
        <v>9419</v>
      </c>
      <c r="Q2994" s="5" t="s">
        <v>33</v>
      </c>
      <c r="R2994" s="5" t="s">
        <v>33</v>
      </c>
      <c r="S2994" s="5">
        <v>16728</v>
      </c>
      <c r="T2994" s="5">
        <v>31002</v>
      </c>
      <c r="U2994" s="5">
        <v>24962</v>
      </c>
      <c r="V2994" s="5">
        <v>9800</v>
      </c>
      <c r="W2994" s="5">
        <v>2112</v>
      </c>
      <c r="X2994" s="5">
        <v>113630</v>
      </c>
      <c r="Y2994" s="5">
        <v>31</v>
      </c>
    </row>
    <row r="2995" spans="1:25" x14ac:dyDescent="0.3">
      <c r="A2995" s="1">
        <v>4057016</v>
      </c>
      <c r="B2995" s="1" t="s">
        <v>15</v>
      </c>
      <c r="C2995" s="2"/>
      <c r="D2995" s="4" t="s">
        <v>126</v>
      </c>
      <c r="E2995" s="4">
        <v>4057016</v>
      </c>
      <c r="F2995" s="5">
        <v>1012</v>
      </c>
      <c r="G2995" s="5">
        <v>49283</v>
      </c>
      <c r="H2995" s="5">
        <v>14500</v>
      </c>
      <c r="I2995" s="5">
        <v>113495</v>
      </c>
      <c r="J2995" s="5">
        <v>9406</v>
      </c>
      <c r="K2995" s="5" t="s">
        <v>33</v>
      </c>
      <c r="L2995" s="5">
        <v>461166</v>
      </c>
      <c r="M2995" s="5">
        <v>942885</v>
      </c>
      <c r="N2995" s="5">
        <v>53099</v>
      </c>
      <c r="O2995" s="5">
        <v>13751</v>
      </c>
      <c r="P2995" s="5">
        <v>4736</v>
      </c>
      <c r="Q2995" s="5" t="s">
        <v>33</v>
      </c>
      <c r="R2995" s="5" t="s">
        <v>33</v>
      </c>
      <c r="S2995" s="5">
        <v>19598</v>
      </c>
      <c r="T2995" s="5">
        <v>27671</v>
      </c>
      <c r="U2995" s="5">
        <v>20743</v>
      </c>
      <c r="V2995" s="5">
        <v>7342</v>
      </c>
      <c r="W2995" s="5">
        <v>1750</v>
      </c>
      <c r="X2995" s="5">
        <v>126709</v>
      </c>
      <c r="Y2995" s="5">
        <v>28</v>
      </c>
    </row>
    <row r="2996" spans="1:25" x14ac:dyDescent="0.3">
      <c r="A2996" s="1">
        <v>4057016</v>
      </c>
      <c r="B2996" s="1" t="s">
        <v>16</v>
      </c>
      <c r="C2996" s="2"/>
      <c r="D2996" s="4" t="s">
        <v>126</v>
      </c>
      <c r="E2996" s="4">
        <v>4057016</v>
      </c>
      <c r="F2996" s="5">
        <v>481</v>
      </c>
      <c r="G2996" s="5">
        <v>12956</v>
      </c>
      <c r="H2996" s="5">
        <v>18929</v>
      </c>
      <c r="I2996" s="5">
        <v>99605</v>
      </c>
      <c r="J2996" s="5">
        <v>10883</v>
      </c>
      <c r="K2996" s="5" t="s">
        <v>33</v>
      </c>
      <c r="L2996" s="5">
        <v>142853</v>
      </c>
      <c r="M2996" s="5">
        <v>863523</v>
      </c>
      <c r="N2996" s="5">
        <v>49741</v>
      </c>
      <c r="O2996" s="5">
        <v>7528</v>
      </c>
      <c r="P2996" s="5">
        <v>5961</v>
      </c>
      <c r="Q2996" s="5" t="s">
        <v>33</v>
      </c>
      <c r="R2996" s="5" t="s">
        <v>33</v>
      </c>
      <c r="S2996" s="5">
        <v>18233</v>
      </c>
      <c r="T2996" s="5">
        <v>26091</v>
      </c>
      <c r="U2996" s="5">
        <v>22363</v>
      </c>
      <c r="V2996" s="5">
        <v>8246</v>
      </c>
      <c r="W2996" s="5">
        <v>2947</v>
      </c>
      <c r="X2996" s="5">
        <v>129126</v>
      </c>
      <c r="Y2996" s="5">
        <v>247</v>
      </c>
    </row>
    <row r="2997" spans="1:25" x14ac:dyDescent="0.3">
      <c r="A2997" s="1">
        <v>4057016</v>
      </c>
      <c r="B2997" s="1" t="s">
        <v>17</v>
      </c>
      <c r="C2997" s="2"/>
      <c r="D2997" s="4" t="s">
        <v>126</v>
      </c>
      <c r="E2997" s="4">
        <v>4057016</v>
      </c>
      <c r="F2997" s="5">
        <v>541</v>
      </c>
      <c r="G2997" s="5">
        <v>13629</v>
      </c>
      <c r="H2997" s="5">
        <v>65748</v>
      </c>
      <c r="I2997" s="5">
        <v>99119</v>
      </c>
      <c r="J2997" s="5">
        <v>3624</v>
      </c>
      <c r="K2997" s="5" t="s">
        <v>33</v>
      </c>
      <c r="L2997" s="5">
        <v>182661</v>
      </c>
      <c r="M2997" s="5">
        <v>728171</v>
      </c>
      <c r="N2997" s="5">
        <v>38998</v>
      </c>
      <c r="O2997" s="5">
        <v>7386</v>
      </c>
      <c r="P2997" s="5">
        <v>5548</v>
      </c>
      <c r="Q2997" s="5" t="s">
        <v>33</v>
      </c>
      <c r="R2997" s="5" t="s">
        <v>33</v>
      </c>
      <c r="S2997" s="5">
        <v>19405</v>
      </c>
      <c r="T2997" s="5">
        <v>23926</v>
      </c>
      <c r="U2997" s="5">
        <v>24187</v>
      </c>
      <c r="V2997" s="5">
        <v>10493</v>
      </c>
      <c r="W2997" s="5">
        <v>2751</v>
      </c>
      <c r="X2997" s="5">
        <v>117929</v>
      </c>
      <c r="Y2997" s="5">
        <v>0</v>
      </c>
    </row>
    <row r="2998" spans="1:25" x14ac:dyDescent="0.3">
      <c r="A2998" s="1">
        <v>4057016</v>
      </c>
      <c r="B2998" s="1" t="s">
        <v>18</v>
      </c>
      <c r="C2998" s="2"/>
      <c r="D2998" s="4" t="s">
        <v>126</v>
      </c>
      <c r="E2998" s="4">
        <v>4057016</v>
      </c>
      <c r="F2998" s="5">
        <v>488</v>
      </c>
      <c r="G2998" s="5">
        <v>12477</v>
      </c>
      <c r="H2998" s="5">
        <v>9667</v>
      </c>
      <c r="I2998" s="5">
        <v>94346</v>
      </c>
      <c r="J2998" s="5">
        <v>9651</v>
      </c>
      <c r="K2998" s="5" t="s">
        <v>33</v>
      </c>
      <c r="L2998" s="5">
        <v>126630</v>
      </c>
      <c r="M2998" s="5">
        <v>794001</v>
      </c>
      <c r="N2998" s="5">
        <v>39653</v>
      </c>
      <c r="O2998" s="5">
        <v>8362</v>
      </c>
      <c r="P2998" s="5">
        <v>6731</v>
      </c>
      <c r="Q2998" s="5" t="s">
        <v>33</v>
      </c>
      <c r="R2998" s="5" t="s">
        <v>33</v>
      </c>
      <c r="S2998" s="5">
        <v>20899</v>
      </c>
      <c r="T2998" s="5">
        <v>28891</v>
      </c>
      <c r="U2998" s="5">
        <v>37573</v>
      </c>
      <c r="V2998" s="5">
        <v>10299</v>
      </c>
      <c r="W2998" s="5">
        <v>3146</v>
      </c>
      <c r="X2998" s="5">
        <v>104200</v>
      </c>
      <c r="Y2998" s="5">
        <v>0</v>
      </c>
    </row>
    <row r="2999" spans="1:25" x14ac:dyDescent="0.3">
      <c r="A2999" s="1">
        <v>4057016</v>
      </c>
      <c r="B2999" s="1" t="s">
        <v>19</v>
      </c>
      <c r="C2999" s="2"/>
      <c r="D2999" s="4" t="s">
        <v>126</v>
      </c>
      <c r="E2999" s="4">
        <v>4057016</v>
      </c>
      <c r="F2999" s="5">
        <v>794</v>
      </c>
      <c r="G2999" s="5">
        <v>58918</v>
      </c>
      <c r="H2999" s="5">
        <v>8183</v>
      </c>
      <c r="I2999" s="5">
        <v>74596</v>
      </c>
      <c r="J2999" s="5">
        <v>9127</v>
      </c>
      <c r="K2999" s="5" t="s">
        <v>33</v>
      </c>
      <c r="L2999" s="5">
        <v>151619</v>
      </c>
      <c r="M2999" s="5">
        <v>774368</v>
      </c>
      <c r="N2999" s="5">
        <v>38216</v>
      </c>
      <c r="O2999" s="5">
        <v>9427</v>
      </c>
      <c r="P2999" s="5">
        <v>5036</v>
      </c>
      <c r="Q2999" s="5" t="s">
        <v>33</v>
      </c>
      <c r="R2999" s="5" t="s">
        <v>33</v>
      </c>
      <c r="S2999" s="5">
        <v>20457</v>
      </c>
      <c r="T2999" s="5">
        <v>25907</v>
      </c>
      <c r="U2999" s="5">
        <v>24710</v>
      </c>
      <c r="V2999" s="5">
        <v>10694</v>
      </c>
      <c r="W2999" s="5">
        <v>3690</v>
      </c>
      <c r="X2999" s="5">
        <v>107224</v>
      </c>
      <c r="Y2999" s="5">
        <v>0</v>
      </c>
    </row>
    <row r="3000" spans="1:25" x14ac:dyDescent="0.3">
      <c r="A3000" s="1">
        <v>4057016</v>
      </c>
      <c r="B3000" s="1" t="s">
        <v>20</v>
      </c>
      <c r="C3000" s="2"/>
      <c r="D3000" s="4" t="s">
        <v>126</v>
      </c>
      <c r="E3000" s="4">
        <v>4057016</v>
      </c>
      <c r="F3000" s="5">
        <v>690</v>
      </c>
      <c r="G3000" s="5">
        <v>4298</v>
      </c>
      <c r="H3000" s="5">
        <v>17769</v>
      </c>
      <c r="I3000" s="5">
        <v>78246</v>
      </c>
      <c r="J3000" s="5">
        <v>11906</v>
      </c>
      <c r="K3000" s="5" t="s">
        <v>33</v>
      </c>
      <c r="L3000" s="5">
        <v>112910</v>
      </c>
      <c r="M3000" s="5">
        <v>621853</v>
      </c>
      <c r="N3000" s="5">
        <v>38097</v>
      </c>
      <c r="O3000" s="5">
        <v>6558</v>
      </c>
      <c r="P3000" s="5">
        <v>5287</v>
      </c>
      <c r="Q3000" s="5" t="s">
        <v>33</v>
      </c>
      <c r="R3000" s="5" t="s">
        <v>33</v>
      </c>
      <c r="S3000" s="5">
        <v>20213</v>
      </c>
      <c r="T3000" s="5">
        <v>20436</v>
      </c>
      <c r="U3000" s="5">
        <v>26502</v>
      </c>
      <c r="V3000" s="5">
        <v>13811</v>
      </c>
      <c r="W3000" s="5">
        <v>4106</v>
      </c>
      <c r="X3000" s="5">
        <v>82153</v>
      </c>
      <c r="Y3000" s="5">
        <v>14313</v>
      </c>
    </row>
    <row r="3001" spans="1:25" x14ac:dyDescent="0.3">
      <c r="A3001" s="1">
        <v>4057016</v>
      </c>
      <c r="B3001" s="1" t="s">
        <v>21</v>
      </c>
      <c r="C3001" s="2"/>
      <c r="D3001" s="4" t="s">
        <v>126</v>
      </c>
      <c r="E3001" s="4">
        <v>4057016</v>
      </c>
      <c r="F3001" s="5">
        <v>567</v>
      </c>
      <c r="G3001" s="5">
        <v>3362</v>
      </c>
      <c r="H3001" s="5">
        <v>5349</v>
      </c>
      <c r="I3001" s="5">
        <v>52212</v>
      </c>
      <c r="J3001" s="5">
        <v>20297</v>
      </c>
      <c r="K3001" s="5" t="s">
        <v>33</v>
      </c>
      <c r="L3001" s="5">
        <v>81787</v>
      </c>
      <c r="M3001" s="5">
        <v>619429</v>
      </c>
      <c r="N3001" s="5">
        <v>31669</v>
      </c>
      <c r="O3001" s="5">
        <v>6247</v>
      </c>
      <c r="P3001" s="5">
        <v>5259</v>
      </c>
      <c r="Q3001" s="5" t="s">
        <v>33</v>
      </c>
      <c r="R3001" s="5" t="s">
        <v>33</v>
      </c>
      <c r="S3001" s="5">
        <v>19623</v>
      </c>
      <c r="T3001" s="5">
        <v>19620</v>
      </c>
      <c r="U3001" s="5">
        <v>19498</v>
      </c>
      <c r="V3001" s="5">
        <v>9611</v>
      </c>
      <c r="W3001" s="5">
        <v>2438</v>
      </c>
      <c r="X3001" s="5">
        <v>99165</v>
      </c>
      <c r="Y3001" s="5">
        <v>4383</v>
      </c>
    </row>
    <row r="3002" spans="1:25" x14ac:dyDescent="0.3">
      <c r="A3002" s="1">
        <v>4057016</v>
      </c>
      <c r="B3002" s="1" t="s">
        <v>22</v>
      </c>
      <c r="C3002" s="2"/>
      <c r="D3002" s="4" t="s">
        <v>126</v>
      </c>
      <c r="E3002" s="4">
        <v>4057016</v>
      </c>
      <c r="F3002" s="5">
        <v>998</v>
      </c>
      <c r="G3002" s="5">
        <v>9924</v>
      </c>
      <c r="H3002" s="5">
        <v>8734</v>
      </c>
      <c r="I3002" s="5">
        <v>51950</v>
      </c>
      <c r="J3002" s="5">
        <v>36036</v>
      </c>
      <c r="K3002" s="5" t="s">
        <v>33</v>
      </c>
      <c r="L3002" s="5">
        <v>107643</v>
      </c>
      <c r="M3002" s="5">
        <v>563054</v>
      </c>
      <c r="N3002" s="5">
        <v>28230</v>
      </c>
      <c r="O3002" s="5">
        <v>4459</v>
      </c>
      <c r="P3002" s="5">
        <v>5312</v>
      </c>
      <c r="Q3002" s="5" t="s">
        <v>33</v>
      </c>
      <c r="R3002" s="5" t="s">
        <v>33</v>
      </c>
      <c r="S3002" s="5">
        <v>24507</v>
      </c>
      <c r="T3002" s="5">
        <v>21039</v>
      </c>
      <c r="U3002" s="5">
        <v>24340</v>
      </c>
      <c r="V3002" s="5">
        <v>15825</v>
      </c>
      <c r="W3002" s="5">
        <v>4055</v>
      </c>
      <c r="X3002" s="5">
        <v>94400</v>
      </c>
      <c r="Y3002" s="5">
        <v>2116</v>
      </c>
    </row>
    <row r="3003" spans="1:25" x14ac:dyDescent="0.3">
      <c r="A3003" s="1">
        <v>4057016</v>
      </c>
      <c r="B3003" s="1" t="s">
        <v>23</v>
      </c>
      <c r="C3003" s="2"/>
      <c r="D3003" s="4" t="s">
        <v>126</v>
      </c>
      <c r="E3003" s="4">
        <v>4057016</v>
      </c>
      <c r="F3003" s="5">
        <v>5</v>
      </c>
      <c r="G3003" s="5">
        <v>7385</v>
      </c>
      <c r="H3003" s="5">
        <v>15025</v>
      </c>
      <c r="I3003" s="5">
        <v>62763</v>
      </c>
      <c r="J3003" s="5">
        <v>9795</v>
      </c>
      <c r="K3003" s="5" t="s">
        <v>33</v>
      </c>
      <c r="L3003" s="5">
        <v>94974</v>
      </c>
      <c r="M3003" s="5">
        <v>561511</v>
      </c>
      <c r="N3003" s="5">
        <v>26085</v>
      </c>
      <c r="O3003" s="5">
        <v>5006</v>
      </c>
      <c r="P3003" s="5">
        <v>5947</v>
      </c>
      <c r="Q3003" s="5" t="s">
        <v>33</v>
      </c>
      <c r="R3003" s="5" t="s">
        <v>33</v>
      </c>
      <c r="S3003" s="5">
        <v>22918</v>
      </c>
      <c r="T3003" s="5">
        <v>23024</v>
      </c>
      <c r="U3003" s="5">
        <v>27787</v>
      </c>
      <c r="V3003" s="5">
        <v>16116</v>
      </c>
      <c r="W3003" s="5">
        <v>3471</v>
      </c>
      <c r="X3003" s="5">
        <v>104681</v>
      </c>
      <c r="Y3003" s="5">
        <v>2112</v>
      </c>
    </row>
    <row r="3004" spans="1:25" x14ac:dyDescent="0.3">
      <c r="A3004" s="1">
        <v>4057016</v>
      </c>
      <c r="B3004" s="1" t="s">
        <v>24</v>
      </c>
      <c r="C3004" s="2"/>
      <c r="D3004" s="4" t="s">
        <v>126</v>
      </c>
      <c r="E3004" s="4">
        <v>4057016</v>
      </c>
      <c r="F3004" s="5">
        <v>39</v>
      </c>
      <c r="G3004" s="5">
        <v>23004</v>
      </c>
      <c r="H3004" s="5">
        <v>14470</v>
      </c>
      <c r="I3004" s="5">
        <v>73517</v>
      </c>
      <c r="J3004" s="5">
        <v>4579</v>
      </c>
      <c r="K3004" s="5" t="s">
        <v>33</v>
      </c>
      <c r="L3004" s="5">
        <v>115610</v>
      </c>
      <c r="M3004" s="5">
        <v>536300</v>
      </c>
      <c r="N3004" s="5">
        <v>18035</v>
      </c>
      <c r="O3004" s="5">
        <v>5119</v>
      </c>
      <c r="P3004" s="5">
        <v>9419</v>
      </c>
      <c r="Q3004" s="5" t="s">
        <v>33</v>
      </c>
      <c r="R3004" s="5" t="s">
        <v>33</v>
      </c>
      <c r="S3004" s="5">
        <v>20285</v>
      </c>
      <c r="T3004" s="5">
        <v>26022</v>
      </c>
      <c r="U3004" s="5">
        <v>28639</v>
      </c>
      <c r="V3004" s="5">
        <v>17866</v>
      </c>
      <c r="W3004" s="5">
        <v>3218</v>
      </c>
      <c r="X3004" s="5">
        <v>104178</v>
      </c>
      <c r="Y3004" s="5">
        <v>2162</v>
      </c>
    </row>
    <row r="3005" spans="1:25" x14ac:dyDescent="0.3">
      <c r="A3005" s="1">
        <v>4057016</v>
      </c>
      <c r="B3005" s="1" t="s">
        <v>25</v>
      </c>
      <c r="C3005" s="2"/>
      <c r="D3005" s="4" t="s">
        <v>126</v>
      </c>
      <c r="E3005" s="4">
        <v>4057016</v>
      </c>
      <c r="F3005" s="5">
        <v>6</v>
      </c>
      <c r="G3005" s="5">
        <v>5810</v>
      </c>
      <c r="H3005" s="5">
        <v>9266</v>
      </c>
      <c r="I3005" s="5">
        <v>71643</v>
      </c>
      <c r="J3005" s="5">
        <v>8063</v>
      </c>
      <c r="K3005" s="5" t="s">
        <v>33</v>
      </c>
      <c r="L3005" s="5">
        <v>94788</v>
      </c>
      <c r="M3005" s="5">
        <v>556937</v>
      </c>
      <c r="N3005" s="5">
        <v>28217</v>
      </c>
      <c r="O3005" s="5">
        <v>5142</v>
      </c>
      <c r="P3005" s="5">
        <v>7416</v>
      </c>
      <c r="Q3005" s="5" t="s">
        <v>33</v>
      </c>
      <c r="R3005" s="5" t="s">
        <v>33</v>
      </c>
      <c r="S3005" s="5">
        <v>21752</v>
      </c>
      <c r="T3005" s="5">
        <v>26155</v>
      </c>
      <c r="U3005" s="5">
        <v>27230</v>
      </c>
      <c r="V3005" s="5">
        <v>16805</v>
      </c>
      <c r="W3005" s="5">
        <v>0</v>
      </c>
      <c r="X3005" s="5">
        <v>106772</v>
      </c>
      <c r="Y3005" s="5">
        <v>3466</v>
      </c>
    </row>
    <row r="3006" spans="1:25" x14ac:dyDescent="0.3">
      <c r="A3006" s="1">
        <v>4057016</v>
      </c>
      <c r="B3006" s="1" t="s">
        <v>26</v>
      </c>
      <c r="C3006" s="2"/>
      <c r="D3006" s="4" t="s">
        <v>126</v>
      </c>
      <c r="E3006" s="4">
        <v>4057016</v>
      </c>
      <c r="F3006" s="5">
        <v>20</v>
      </c>
      <c r="G3006" s="5">
        <v>9891</v>
      </c>
      <c r="H3006" s="5">
        <v>14935</v>
      </c>
      <c r="I3006" s="5">
        <v>71881</v>
      </c>
      <c r="J3006" s="5">
        <v>13302</v>
      </c>
      <c r="K3006" s="5" t="s">
        <v>33</v>
      </c>
      <c r="L3006" s="5">
        <v>110029</v>
      </c>
      <c r="M3006" s="5">
        <v>680347</v>
      </c>
      <c r="N3006" s="5">
        <v>38066</v>
      </c>
      <c r="O3006" s="5">
        <v>5005</v>
      </c>
      <c r="P3006" s="5">
        <v>8491</v>
      </c>
      <c r="Q3006" s="5" t="s">
        <v>33</v>
      </c>
      <c r="R3006" s="5" t="s">
        <v>33</v>
      </c>
      <c r="S3006" s="5">
        <v>24643</v>
      </c>
      <c r="T3006" s="5">
        <v>27388</v>
      </c>
      <c r="U3006" s="5">
        <v>27943</v>
      </c>
      <c r="V3006" s="5">
        <v>17225</v>
      </c>
      <c r="W3006" s="5">
        <v>0</v>
      </c>
      <c r="X3006" s="5">
        <v>68299</v>
      </c>
      <c r="Y3006" s="5">
        <v>2842</v>
      </c>
    </row>
    <row r="3007" spans="1:25" x14ac:dyDescent="0.3">
      <c r="A3007" s="1">
        <v>4057016</v>
      </c>
      <c r="B3007" s="1" t="s">
        <v>27</v>
      </c>
      <c r="C3007" s="2"/>
      <c r="D3007" s="4" t="s">
        <v>126</v>
      </c>
      <c r="E3007" s="4">
        <v>4057016</v>
      </c>
      <c r="F3007" s="5">
        <v>274</v>
      </c>
      <c r="G3007" s="5">
        <v>13483</v>
      </c>
      <c r="H3007" s="5">
        <v>25313</v>
      </c>
      <c r="I3007" s="5">
        <v>72273</v>
      </c>
      <c r="J3007" s="5">
        <v>12217</v>
      </c>
      <c r="K3007" s="5" t="s">
        <v>33</v>
      </c>
      <c r="L3007" s="5">
        <v>123560</v>
      </c>
      <c r="M3007" s="5">
        <v>637275</v>
      </c>
      <c r="N3007" s="5">
        <v>33892</v>
      </c>
      <c r="O3007" s="5">
        <v>4429</v>
      </c>
      <c r="P3007" s="5">
        <v>8274</v>
      </c>
      <c r="Q3007" s="5" t="s">
        <v>33</v>
      </c>
      <c r="R3007" s="5" t="s">
        <v>33</v>
      </c>
      <c r="S3007" s="5">
        <v>22831</v>
      </c>
      <c r="T3007" s="5">
        <v>25736</v>
      </c>
      <c r="U3007" s="5">
        <v>28065</v>
      </c>
      <c r="V3007" s="5">
        <v>15798</v>
      </c>
      <c r="W3007" s="5">
        <v>0</v>
      </c>
      <c r="X3007" s="5">
        <v>67425</v>
      </c>
      <c r="Y3007" s="5">
        <v>3179</v>
      </c>
    </row>
    <row r="3008" spans="1:25" x14ac:dyDescent="0.3">
      <c r="A3008" s="1">
        <v>4057016</v>
      </c>
      <c r="B3008" s="1" t="s">
        <v>28</v>
      </c>
      <c r="C3008" s="2"/>
      <c r="D3008" s="4" t="s">
        <v>126</v>
      </c>
      <c r="E3008" s="4">
        <v>4057016</v>
      </c>
      <c r="F3008" s="5">
        <v>20</v>
      </c>
      <c r="G3008" s="5">
        <v>49859</v>
      </c>
      <c r="H3008" s="5">
        <v>8495</v>
      </c>
      <c r="I3008" s="5">
        <v>58527</v>
      </c>
      <c r="J3008" s="5">
        <v>14268</v>
      </c>
      <c r="K3008" s="5" t="s">
        <v>33</v>
      </c>
      <c r="L3008" s="5">
        <v>131170</v>
      </c>
      <c r="M3008" s="5">
        <v>618752</v>
      </c>
      <c r="N3008" s="5">
        <v>33914</v>
      </c>
      <c r="O3008" s="5">
        <v>4155</v>
      </c>
      <c r="P3008" s="5">
        <v>7157</v>
      </c>
      <c r="Q3008" s="5" t="s">
        <v>33</v>
      </c>
      <c r="R3008" s="5" t="s">
        <v>33</v>
      </c>
      <c r="S3008" s="5">
        <v>22526</v>
      </c>
      <c r="T3008" s="5">
        <v>24156</v>
      </c>
      <c r="U3008" s="5">
        <v>28874</v>
      </c>
      <c r="V3008" s="5">
        <v>15003</v>
      </c>
      <c r="W3008" s="5">
        <v>0</v>
      </c>
      <c r="X3008" s="5">
        <v>63104</v>
      </c>
      <c r="Y3008" s="5">
        <v>5432</v>
      </c>
    </row>
    <row r="3009" spans="1:25" x14ac:dyDescent="0.3">
      <c r="A3009" s="1">
        <v>4057016</v>
      </c>
      <c r="B3009" s="1" t="s">
        <v>29</v>
      </c>
      <c r="C3009" s="2"/>
      <c r="D3009" s="4" t="s">
        <v>126</v>
      </c>
      <c r="E3009" s="4">
        <v>4057016</v>
      </c>
      <c r="F3009" s="5">
        <v>41</v>
      </c>
      <c r="G3009" s="5">
        <v>13377</v>
      </c>
      <c r="H3009" s="5">
        <v>9365</v>
      </c>
      <c r="I3009" s="5">
        <v>51207</v>
      </c>
      <c r="J3009" s="5">
        <v>13504</v>
      </c>
      <c r="K3009" s="5" t="s">
        <v>33</v>
      </c>
      <c r="L3009" s="5">
        <v>87976</v>
      </c>
      <c r="M3009" s="5">
        <v>522404</v>
      </c>
      <c r="N3009" s="5">
        <v>33541</v>
      </c>
      <c r="O3009" s="5">
        <v>4454</v>
      </c>
      <c r="P3009" s="5">
        <v>7903</v>
      </c>
      <c r="Q3009" s="5" t="s">
        <v>33</v>
      </c>
      <c r="R3009" s="5" t="s">
        <v>33</v>
      </c>
      <c r="S3009" s="5">
        <v>21097</v>
      </c>
      <c r="T3009" s="5">
        <v>24165</v>
      </c>
      <c r="U3009" s="5">
        <v>26562</v>
      </c>
      <c r="V3009" s="5">
        <v>13102</v>
      </c>
      <c r="W3009" s="5">
        <v>0</v>
      </c>
      <c r="X3009" s="5">
        <v>62505</v>
      </c>
      <c r="Y3009" s="5">
        <v>5541</v>
      </c>
    </row>
    <row r="3010" spans="1:25" x14ac:dyDescent="0.3">
      <c r="A3010" s="1">
        <v>4057016</v>
      </c>
      <c r="B3010" s="1" t="s">
        <v>30</v>
      </c>
      <c r="C3010" s="2"/>
      <c r="D3010" s="4" t="s">
        <v>126</v>
      </c>
      <c r="E3010" s="4">
        <v>4057016</v>
      </c>
      <c r="F3010" s="5">
        <v>28</v>
      </c>
      <c r="G3010" s="5">
        <v>11670</v>
      </c>
      <c r="H3010" s="5">
        <v>37707</v>
      </c>
      <c r="I3010" s="5">
        <v>57760</v>
      </c>
      <c r="J3010" s="5">
        <v>7784</v>
      </c>
      <c r="K3010" s="5" t="s">
        <v>33</v>
      </c>
      <c r="L3010" s="5">
        <v>114950</v>
      </c>
      <c r="M3010" s="5">
        <v>493368</v>
      </c>
      <c r="N3010" s="5">
        <v>37495</v>
      </c>
      <c r="O3010" s="5">
        <v>4188</v>
      </c>
      <c r="P3010" s="5">
        <v>6185</v>
      </c>
      <c r="Q3010" s="5" t="s">
        <v>33</v>
      </c>
      <c r="R3010" s="5" t="s">
        <v>33</v>
      </c>
      <c r="S3010" s="5">
        <v>21727</v>
      </c>
      <c r="T3010" s="5">
        <v>22943</v>
      </c>
      <c r="U3010" s="5">
        <v>27199</v>
      </c>
      <c r="V3010" s="5">
        <v>10938</v>
      </c>
      <c r="W3010" s="5">
        <v>0</v>
      </c>
      <c r="X3010" s="5">
        <v>59594</v>
      </c>
      <c r="Y3010" s="5">
        <v>2839</v>
      </c>
    </row>
    <row r="3011" spans="1:25" x14ac:dyDescent="0.3">
      <c r="A3011" s="1">
        <v>4057016</v>
      </c>
      <c r="B3011" s="1" t="s">
        <v>31</v>
      </c>
      <c r="C3011" s="2"/>
      <c r="D3011" s="4" t="s">
        <v>126</v>
      </c>
      <c r="E3011" s="4">
        <v>4057016</v>
      </c>
      <c r="F3011" s="5">
        <v>8</v>
      </c>
      <c r="G3011" s="5">
        <v>9030</v>
      </c>
      <c r="H3011" s="5">
        <v>11276</v>
      </c>
      <c r="I3011" s="5">
        <v>43317</v>
      </c>
      <c r="J3011" s="5">
        <v>14223</v>
      </c>
      <c r="K3011" s="5" t="s">
        <v>33</v>
      </c>
      <c r="L3011" s="5">
        <v>77855</v>
      </c>
      <c r="M3011" s="5">
        <v>476849</v>
      </c>
      <c r="N3011" s="5">
        <v>34856</v>
      </c>
      <c r="O3011" s="5">
        <v>4122</v>
      </c>
      <c r="P3011" s="5">
        <v>5014</v>
      </c>
      <c r="Q3011" s="5" t="s">
        <v>33</v>
      </c>
      <c r="R3011" s="5" t="s">
        <v>33</v>
      </c>
      <c r="S3011" s="5">
        <v>18805</v>
      </c>
      <c r="T3011" s="5">
        <v>22200</v>
      </c>
      <c r="U3011" s="5">
        <v>25691</v>
      </c>
      <c r="V3011" s="5">
        <v>9545</v>
      </c>
      <c r="W3011" s="5">
        <v>0</v>
      </c>
      <c r="X3011" s="5">
        <v>54100</v>
      </c>
      <c r="Y3011" s="5">
        <v>3630</v>
      </c>
    </row>
    <row r="3012" spans="1:25" x14ac:dyDescent="0.3">
      <c r="A3012" s="1">
        <v>4080589</v>
      </c>
      <c r="B3012" s="1" t="s">
        <v>0</v>
      </c>
      <c r="C3012" s="2"/>
      <c r="D3012" s="4" t="s">
        <v>127</v>
      </c>
      <c r="E3012" s="4">
        <v>4080589</v>
      </c>
      <c r="F3012" s="5">
        <v>146814</v>
      </c>
      <c r="G3012" s="5">
        <v>0</v>
      </c>
      <c r="H3012" s="5">
        <v>848828</v>
      </c>
      <c r="I3012" s="5">
        <v>939089</v>
      </c>
      <c r="J3012" s="5">
        <v>34858</v>
      </c>
      <c r="K3012" s="5">
        <v>0</v>
      </c>
      <c r="L3012" s="5">
        <v>1969589</v>
      </c>
      <c r="M3012" s="5">
        <v>0</v>
      </c>
      <c r="N3012" s="5">
        <v>0</v>
      </c>
      <c r="O3012" s="5">
        <v>1122134</v>
      </c>
      <c r="P3012" s="5">
        <v>24581</v>
      </c>
      <c r="Q3012" s="5">
        <v>0</v>
      </c>
      <c r="R3012" s="5">
        <v>0</v>
      </c>
      <c r="S3012" s="5">
        <v>140305</v>
      </c>
      <c r="T3012" s="5">
        <v>153200</v>
      </c>
      <c r="U3012" s="5">
        <v>19364</v>
      </c>
      <c r="V3012" s="5">
        <v>51957</v>
      </c>
      <c r="W3012" s="5">
        <v>0</v>
      </c>
      <c r="X3012" s="5">
        <v>493321</v>
      </c>
      <c r="Y3012" s="5">
        <v>3571</v>
      </c>
    </row>
    <row r="3013" spans="1:25" x14ac:dyDescent="0.3">
      <c r="A3013" s="1">
        <v>4080589</v>
      </c>
      <c r="B3013" s="1" t="s">
        <v>1</v>
      </c>
      <c r="C3013" s="2"/>
      <c r="D3013" s="4" t="s">
        <v>127</v>
      </c>
      <c r="E3013" s="4">
        <v>4080589</v>
      </c>
      <c r="F3013" s="5">
        <v>88284</v>
      </c>
      <c r="G3013" s="5">
        <v>0</v>
      </c>
      <c r="H3013" s="5">
        <v>762052</v>
      </c>
      <c r="I3013" s="5">
        <v>820768</v>
      </c>
      <c r="J3013" s="5">
        <v>77738</v>
      </c>
      <c r="K3013" s="5">
        <v>0</v>
      </c>
      <c r="L3013" s="5">
        <v>1748842</v>
      </c>
      <c r="M3013" s="5">
        <v>0</v>
      </c>
      <c r="N3013" s="5">
        <v>0</v>
      </c>
      <c r="O3013" s="5">
        <v>1018526</v>
      </c>
      <c r="P3013" s="5">
        <v>23943</v>
      </c>
      <c r="Q3013" s="5">
        <v>0</v>
      </c>
      <c r="R3013" s="5">
        <v>0</v>
      </c>
      <c r="S3013" s="5">
        <v>147088</v>
      </c>
      <c r="T3013" s="5">
        <v>137817</v>
      </c>
      <c r="U3013" s="5">
        <v>22855</v>
      </c>
      <c r="V3013" s="5">
        <v>47385</v>
      </c>
      <c r="W3013" s="5">
        <v>-2</v>
      </c>
      <c r="X3013" s="5">
        <v>488402</v>
      </c>
      <c r="Y3013" s="5">
        <v>3400</v>
      </c>
    </row>
    <row r="3014" spans="1:25" x14ac:dyDescent="0.3">
      <c r="A3014" s="1">
        <v>4080589</v>
      </c>
      <c r="B3014" s="1" t="s">
        <v>2</v>
      </c>
      <c r="C3014" s="2"/>
      <c r="D3014" s="4" t="s">
        <v>127</v>
      </c>
      <c r="E3014" s="4">
        <v>4080589</v>
      </c>
      <c r="F3014" s="5">
        <v>244744</v>
      </c>
      <c r="G3014" s="5">
        <v>0</v>
      </c>
      <c r="H3014" s="5">
        <v>610460</v>
      </c>
      <c r="I3014" s="5">
        <v>705889</v>
      </c>
      <c r="J3014" s="5">
        <v>45310</v>
      </c>
      <c r="K3014" s="5">
        <v>0</v>
      </c>
      <c r="L3014" s="5">
        <v>1606402</v>
      </c>
      <c r="M3014" s="5">
        <v>0</v>
      </c>
      <c r="N3014" s="5">
        <v>0</v>
      </c>
      <c r="O3014" s="5">
        <v>979078</v>
      </c>
      <c r="P3014" s="5">
        <v>18125</v>
      </c>
      <c r="Q3014" s="5">
        <v>0</v>
      </c>
      <c r="R3014" s="5">
        <v>0</v>
      </c>
      <c r="S3014" s="5">
        <v>131467</v>
      </c>
      <c r="T3014" s="5">
        <v>120944</v>
      </c>
      <c r="U3014" s="5">
        <v>18882</v>
      </c>
      <c r="V3014" s="5">
        <v>46298</v>
      </c>
      <c r="W3014" s="5">
        <v>2</v>
      </c>
      <c r="X3014" s="5">
        <v>370873</v>
      </c>
      <c r="Y3014" s="5">
        <v>5207</v>
      </c>
    </row>
    <row r="3015" spans="1:25" x14ac:dyDescent="0.3">
      <c r="A3015" s="1">
        <v>4080589</v>
      </c>
      <c r="B3015" s="1" t="s">
        <v>3</v>
      </c>
      <c r="C3015" s="2"/>
      <c r="D3015" s="4" t="s">
        <v>127</v>
      </c>
      <c r="E3015" s="4">
        <v>4080589</v>
      </c>
      <c r="F3015" s="5">
        <v>35090</v>
      </c>
      <c r="G3015" s="5">
        <v>0</v>
      </c>
      <c r="H3015" s="5">
        <v>580164</v>
      </c>
      <c r="I3015" s="5">
        <v>621144</v>
      </c>
      <c r="J3015" s="5">
        <v>101771</v>
      </c>
      <c r="K3015" s="5">
        <v>0</v>
      </c>
      <c r="L3015" s="5">
        <v>1338170</v>
      </c>
      <c r="M3015" s="5">
        <v>0</v>
      </c>
      <c r="N3015" s="5">
        <v>0</v>
      </c>
      <c r="O3015" s="5">
        <v>943973</v>
      </c>
      <c r="P3015" s="5">
        <v>19328</v>
      </c>
      <c r="Q3015" s="5">
        <v>0</v>
      </c>
      <c r="R3015" s="5">
        <v>0</v>
      </c>
      <c r="S3015" s="5">
        <v>126450</v>
      </c>
      <c r="T3015" s="5">
        <v>124105</v>
      </c>
      <c r="U3015" s="5">
        <v>17798</v>
      </c>
      <c r="V3015" s="5">
        <v>57611</v>
      </c>
      <c r="W3015" s="5">
        <v>0</v>
      </c>
      <c r="X3015" s="5">
        <v>346538</v>
      </c>
      <c r="Y3015" s="5">
        <v>12528</v>
      </c>
    </row>
    <row r="3016" spans="1:25" x14ac:dyDescent="0.3">
      <c r="A3016" s="1">
        <v>4080589</v>
      </c>
      <c r="B3016" s="1" t="s">
        <v>4</v>
      </c>
      <c r="C3016" s="2"/>
      <c r="D3016" s="4" t="s">
        <v>127</v>
      </c>
      <c r="E3016" s="4">
        <v>4080589</v>
      </c>
      <c r="F3016" s="5">
        <v>35001</v>
      </c>
      <c r="G3016" s="5">
        <v>0</v>
      </c>
      <c r="H3016" s="5">
        <v>379200</v>
      </c>
      <c r="I3016" s="5">
        <v>537277</v>
      </c>
      <c r="J3016" s="5">
        <v>51196</v>
      </c>
      <c r="K3016" s="5">
        <v>0</v>
      </c>
      <c r="L3016" s="5">
        <v>1002674</v>
      </c>
      <c r="M3016" s="5">
        <v>0</v>
      </c>
      <c r="N3016" s="5">
        <v>0</v>
      </c>
      <c r="O3016" s="5">
        <v>847000</v>
      </c>
      <c r="P3016" s="5">
        <v>17379</v>
      </c>
      <c r="Q3016" s="5">
        <v>0</v>
      </c>
      <c r="R3016" s="5">
        <v>0</v>
      </c>
      <c r="S3016" s="5">
        <v>121695</v>
      </c>
      <c r="T3016" s="5">
        <v>114746</v>
      </c>
      <c r="U3016" s="5">
        <v>18574</v>
      </c>
      <c r="V3016" s="5">
        <v>49259</v>
      </c>
      <c r="W3016" s="5">
        <v>28</v>
      </c>
      <c r="X3016" s="5">
        <v>351553</v>
      </c>
      <c r="Y3016" s="5">
        <v>6198</v>
      </c>
    </row>
    <row r="3017" spans="1:25" x14ac:dyDescent="0.3">
      <c r="A3017" s="1">
        <v>4080589</v>
      </c>
      <c r="B3017" s="1" t="s">
        <v>5</v>
      </c>
      <c r="C3017" s="2"/>
      <c r="D3017" s="4" t="s">
        <v>127</v>
      </c>
      <c r="E3017" s="4">
        <v>4080589</v>
      </c>
      <c r="F3017" s="5">
        <v>48595</v>
      </c>
      <c r="G3017" s="5">
        <v>0</v>
      </c>
      <c r="H3017" s="5">
        <v>749086</v>
      </c>
      <c r="I3017" s="5">
        <v>436384</v>
      </c>
      <c r="J3017" s="5">
        <v>45367</v>
      </c>
      <c r="K3017" s="5">
        <v>0</v>
      </c>
      <c r="L3017" s="5">
        <v>1279432</v>
      </c>
      <c r="M3017" s="5">
        <v>0</v>
      </c>
      <c r="N3017" s="5">
        <v>0</v>
      </c>
      <c r="O3017" s="5">
        <v>798847</v>
      </c>
      <c r="P3017" s="5">
        <v>16915</v>
      </c>
      <c r="Q3017" s="5">
        <v>0</v>
      </c>
      <c r="R3017" s="5">
        <v>0</v>
      </c>
      <c r="S3017" s="5">
        <v>119297</v>
      </c>
      <c r="T3017" s="5">
        <v>81260</v>
      </c>
      <c r="U3017" s="5">
        <v>21234</v>
      </c>
      <c r="V3017" s="5">
        <v>63760</v>
      </c>
      <c r="W3017" s="5">
        <v>87</v>
      </c>
      <c r="X3017" s="5">
        <v>346973</v>
      </c>
      <c r="Y3017" s="5">
        <v>4584</v>
      </c>
    </row>
    <row r="3018" spans="1:25" x14ac:dyDescent="0.3">
      <c r="A3018" s="1">
        <v>4080589</v>
      </c>
      <c r="B3018" s="1" t="s">
        <v>6</v>
      </c>
      <c r="C3018" s="2"/>
      <c r="D3018" s="4" t="s">
        <v>127</v>
      </c>
      <c r="E3018" s="4">
        <v>4080589</v>
      </c>
      <c r="F3018" s="5">
        <v>51310</v>
      </c>
      <c r="G3018" s="5">
        <v>0</v>
      </c>
      <c r="H3018" s="5">
        <v>663088</v>
      </c>
      <c r="I3018" s="5">
        <v>394462</v>
      </c>
      <c r="J3018" s="5">
        <v>30829</v>
      </c>
      <c r="K3018" s="5">
        <v>0</v>
      </c>
      <c r="L3018" s="5">
        <v>1139688</v>
      </c>
      <c r="M3018" s="5">
        <v>0</v>
      </c>
      <c r="N3018" s="5">
        <v>0</v>
      </c>
      <c r="O3018" s="5">
        <v>631518</v>
      </c>
      <c r="P3018" s="5">
        <v>17212</v>
      </c>
      <c r="Q3018" s="5">
        <v>0</v>
      </c>
      <c r="R3018" s="5">
        <v>0</v>
      </c>
      <c r="S3018" s="5">
        <v>120348</v>
      </c>
      <c r="T3018" s="5">
        <v>71490</v>
      </c>
      <c r="U3018" s="5">
        <v>19606</v>
      </c>
      <c r="V3018" s="5">
        <v>64952</v>
      </c>
      <c r="W3018" s="5">
        <v>1</v>
      </c>
      <c r="X3018" s="5">
        <v>340425</v>
      </c>
      <c r="Y3018" s="5">
        <v>4118</v>
      </c>
    </row>
    <row r="3019" spans="1:25" x14ac:dyDescent="0.3">
      <c r="A3019" s="1">
        <v>4080589</v>
      </c>
      <c r="B3019" s="1" t="s">
        <v>7</v>
      </c>
      <c r="C3019" s="2"/>
      <c r="D3019" s="4" t="s">
        <v>127</v>
      </c>
      <c r="E3019" s="4">
        <v>4080589</v>
      </c>
      <c r="F3019" s="5">
        <v>40611</v>
      </c>
      <c r="G3019" s="5">
        <v>0</v>
      </c>
      <c r="H3019" s="5">
        <v>582324</v>
      </c>
      <c r="I3019" s="5">
        <v>510252</v>
      </c>
      <c r="J3019" s="5">
        <v>68590</v>
      </c>
      <c r="K3019" s="5">
        <v>0</v>
      </c>
      <c r="L3019" s="5">
        <v>1201777</v>
      </c>
      <c r="M3019" s="5">
        <v>0</v>
      </c>
      <c r="N3019" s="5">
        <v>0</v>
      </c>
      <c r="O3019" s="5">
        <v>541964</v>
      </c>
      <c r="P3019" s="5">
        <v>16402</v>
      </c>
      <c r="Q3019" s="5">
        <v>0</v>
      </c>
      <c r="R3019" s="5">
        <v>0</v>
      </c>
      <c r="S3019" s="5">
        <v>110111</v>
      </c>
      <c r="T3019" s="5">
        <v>82390</v>
      </c>
      <c r="U3019" s="5">
        <v>29183</v>
      </c>
      <c r="V3019" s="5">
        <v>48100</v>
      </c>
      <c r="W3019" s="5">
        <v>0</v>
      </c>
      <c r="X3019" s="5">
        <v>338041</v>
      </c>
      <c r="Y3019" s="5">
        <v>4301</v>
      </c>
    </row>
    <row r="3020" spans="1:25" x14ac:dyDescent="0.3">
      <c r="A3020" s="1">
        <v>4080589</v>
      </c>
      <c r="B3020" s="1" t="s">
        <v>8</v>
      </c>
      <c r="C3020" s="2"/>
      <c r="D3020" s="4" t="s">
        <v>127</v>
      </c>
      <c r="E3020" s="4">
        <v>4080589</v>
      </c>
      <c r="F3020" s="5">
        <v>45361</v>
      </c>
      <c r="G3020" s="5">
        <v>0</v>
      </c>
      <c r="H3020" s="5">
        <v>562116</v>
      </c>
      <c r="I3020" s="5">
        <v>483275</v>
      </c>
      <c r="J3020" s="5">
        <v>58256</v>
      </c>
      <c r="K3020" s="5">
        <v>0</v>
      </c>
      <c r="L3020" s="5">
        <v>1149009</v>
      </c>
      <c r="M3020" s="5">
        <v>0</v>
      </c>
      <c r="N3020" s="5">
        <v>0</v>
      </c>
      <c r="O3020" s="5">
        <v>477057</v>
      </c>
      <c r="P3020" s="5">
        <v>16664</v>
      </c>
      <c r="Q3020" s="5">
        <v>0</v>
      </c>
      <c r="R3020" s="5">
        <v>0</v>
      </c>
      <c r="S3020" s="5">
        <v>124780</v>
      </c>
      <c r="T3020" s="5">
        <v>79554</v>
      </c>
      <c r="U3020" s="5">
        <v>32577</v>
      </c>
      <c r="V3020" s="5">
        <v>42109</v>
      </c>
      <c r="W3020" s="5">
        <v>0</v>
      </c>
      <c r="X3020" s="5">
        <v>309308</v>
      </c>
      <c r="Y3020" s="5">
        <v>15441</v>
      </c>
    </row>
    <row r="3021" spans="1:25" x14ac:dyDescent="0.3">
      <c r="A3021" s="1">
        <v>4080589</v>
      </c>
      <c r="B3021" s="1" t="s">
        <v>9</v>
      </c>
      <c r="C3021" s="2"/>
      <c r="D3021" s="4" t="s">
        <v>127</v>
      </c>
      <c r="E3021" s="4">
        <v>4080589</v>
      </c>
      <c r="F3021" s="5">
        <v>97337</v>
      </c>
      <c r="G3021" s="5">
        <v>0</v>
      </c>
      <c r="H3021" s="5">
        <v>492057</v>
      </c>
      <c r="I3021" s="5">
        <v>457568</v>
      </c>
      <c r="J3021" s="5">
        <v>46818</v>
      </c>
      <c r="K3021" s="5">
        <v>0</v>
      </c>
      <c r="L3021" s="5">
        <v>1093780</v>
      </c>
      <c r="M3021" s="5">
        <v>0</v>
      </c>
      <c r="N3021" s="5">
        <v>0</v>
      </c>
      <c r="O3021" s="5">
        <v>429177</v>
      </c>
      <c r="P3021" s="5">
        <v>15325</v>
      </c>
      <c r="Q3021" s="5">
        <v>0</v>
      </c>
      <c r="R3021" s="5">
        <v>0</v>
      </c>
      <c r="S3021" s="5">
        <v>123254</v>
      </c>
      <c r="T3021" s="5">
        <v>69683</v>
      </c>
      <c r="U3021" s="5">
        <v>31992</v>
      </c>
      <c r="V3021" s="5">
        <v>45992</v>
      </c>
      <c r="W3021" s="5">
        <v>0</v>
      </c>
      <c r="X3021" s="5">
        <v>290554</v>
      </c>
      <c r="Y3021" s="5">
        <v>2854</v>
      </c>
    </row>
    <row r="3022" spans="1:25" x14ac:dyDescent="0.3">
      <c r="A3022" s="1">
        <v>4080589</v>
      </c>
      <c r="B3022" s="1" t="s">
        <v>10</v>
      </c>
      <c r="C3022" s="2"/>
      <c r="D3022" s="4" t="s">
        <v>127</v>
      </c>
      <c r="E3022" s="4">
        <v>4080589</v>
      </c>
      <c r="F3022" s="5">
        <v>95515</v>
      </c>
      <c r="G3022" s="5">
        <v>0</v>
      </c>
      <c r="H3022" s="5">
        <v>313463</v>
      </c>
      <c r="I3022" s="5">
        <v>447966</v>
      </c>
      <c r="J3022" s="5">
        <v>22862</v>
      </c>
      <c r="K3022" s="5">
        <v>0</v>
      </c>
      <c r="L3022" s="5">
        <v>879806</v>
      </c>
      <c r="M3022" s="5">
        <v>0</v>
      </c>
      <c r="N3022" s="5">
        <v>0</v>
      </c>
      <c r="O3022" s="5">
        <v>425350</v>
      </c>
      <c r="P3022" s="5">
        <v>15627</v>
      </c>
      <c r="Q3022" s="5">
        <v>0</v>
      </c>
      <c r="R3022" s="5">
        <v>0</v>
      </c>
      <c r="S3022" s="5">
        <v>140533</v>
      </c>
      <c r="T3022" s="5">
        <v>78947</v>
      </c>
      <c r="U3022" s="5">
        <v>34026</v>
      </c>
      <c r="V3022" s="5">
        <v>54414</v>
      </c>
      <c r="W3022" s="5">
        <v>241</v>
      </c>
      <c r="X3022" s="5">
        <v>236956</v>
      </c>
      <c r="Y3022" s="5">
        <v>535</v>
      </c>
    </row>
    <row r="3023" spans="1:25" x14ac:dyDescent="0.3">
      <c r="A3023" s="1">
        <v>4080589</v>
      </c>
      <c r="B3023" s="1" t="s">
        <v>11</v>
      </c>
      <c r="C3023" s="2"/>
      <c r="D3023" s="4" t="s">
        <v>127</v>
      </c>
      <c r="E3023" s="4">
        <v>4080589</v>
      </c>
      <c r="F3023" s="5">
        <v>23022</v>
      </c>
      <c r="G3023" s="5">
        <v>0</v>
      </c>
      <c r="H3023" s="5">
        <v>261835</v>
      </c>
      <c r="I3023" s="5">
        <v>470482</v>
      </c>
      <c r="J3023" s="5">
        <v>92653</v>
      </c>
      <c r="K3023" s="5">
        <v>0</v>
      </c>
      <c r="L3023" s="5">
        <v>847992</v>
      </c>
      <c r="M3023" s="5">
        <v>0</v>
      </c>
      <c r="N3023" s="5">
        <v>0</v>
      </c>
      <c r="O3023" s="5">
        <v>379798</v>
      </c>
      <c r="P3023" s="5">
        <v>14907</v>
      </c>
      <c r="Q3023" s="5">
        <v>0</v>
      </c>
      <c r="R3023" s="5">
        <v>0</v>
      </c>
      <c r="S3023" s="5">
        <v>137637</v>
      </c>
      <c r="T3023" s="5">
        <v>76506</v>
      </c>
      <c r="U3023" s="5">
        <v>37786</v>
      </c>
      <c r="V3023" s="5">
        <v>44205</v>
      </c>
      <c r="W3023" s="5">
        <v>178</v>
      </c>
      <c r="X3023" s="5">
        <v>159972</v>
      </c>
      <c r="Y3023" s="5">
        <v>0</v>
      </c>
    </row>
    <row r="3024" spans="1:25" x14ac:dyDescent="0.3">
      <c r="A3024" s="1">
        <v>4080589</v>
      </c>
      <c r="B3024" s="1" t="s">
        <v>12</v>
      </c>
      <c r="C3024" s="2"/>
      <c r="D3024" s="4" t="s">
        <v>127</v>
      </c>
      <c r="E3024" s="4">
        <v>4080589</v>
      </c>
      <c r="F3024" s="5">
        <v>22275</v>
      </c>
      <c r="G3024" s="5">
        <v>0</v>
      </c>
      <c r="H3024" s="5">
        <v>263936</v>
      </c>
      <c r="I3024" s="5">
        <v>434518</v>
      </c>
      <c r="J3024" s="5">
        <v>2508</v>
      </c>
      <c r="K3024" s="5">
        <v>0</v>
      </c>
      <c r="L3024" s="5">
        <v>723237</v>
      </c>
      <c r="M3024" s="5">
        <v>0</v>
      </c>
      <c r="N3024" s="5">
        <v>0</v>
      </c>
      <c r="O3024" s="5">
        <v>374027</v>
      </c>
      <c r="P3024" s="5">
        <v>14238</v>
      </c>
      <c r="Q3024" s="5">
        <v>0</v>
      </c>
      <c r="R3024" s="5">
        <v>0</v>
      </c>
      <c r="S3024" s="5">
        <v>123798</v>
      </c>
      <c r="T3024" s="5">
        <v>82353</v>
      </c>
      <c r="U3024" s="5">
        <v>42229</v>
      </c>
      <c r="V3024" s="5">
        <v>42161</v>
      </c>
      <c r="W3024" s="5">
        <v>56</v>
      </c>
      <c r="X3024" s="5">
        <v>171092</v>
      </c>
      <c r="Y3024" s="5">
        <v>-14</v>
      </c>
    </row>
    <row r="3025" spans="1:25" x14ac:dyDescent="0.3">
      <c r="A3025" s="1">
        <v>4080589</v>
      </c>
      <c r="B3025" s="1" t="s">
        <v>13</v>
      </c>
      <c r="C3025" s="2"/>
      <c r="D3025" s="4" t="s">
        <v>127</v>
      </c>
      <c r="E3025" s="4">
        <v>4080589</v>
      </c>
      <c r="F3025" s="5">
        <v>11494</v>
      </c>
      <c r="G3025" s="5">
        <v>0</v>
      </c>
      <c r="H3025" s="5">
        <v>345774</v>
      </c>
      <c r="I3025" s="5">
        <v>480906</v>
      </c>
      <c r="J3025" s="5">
        <v>4338</v>
      </c>
      <c r="K3025" s="5">
        <v>0</v>
      </c>
      <c r="L3025" s="5">
        <v>842513</v>
      </c>
      <c r="M3025" s="5">
        <v>0</v>
      </c>
      <c r="N3025" s="5">
        <v>0</v>
      </c>
      <c r="O3025" s="5">
        <v>344599</v>
      </c>
      <c r="P3025" s="5">
        <v>12558</v>
      </c>
      <c r="Q3025" s="5">
        <v>0</v>
      </c>
      <c r="R3025" s="5">
        <v>0</v>
      </c>
      <c r="S3025" s="5">
        <v>113713</v>
      </c>
      <c r="T3025" s="5">
        <v>84247</v>
      </c>
      <c r="U3025" s="5">
        <v>42970</v>
      </c>
      <c r="V3025" s="5">
        <v>45291</v>
      </c>
      <c r="W3025" s="5">
        <v>259</v>
      </c>
      <c r="X3025" s="5">
        <v>160649</v>
      </c>
      <c r="Y3025" s="5">
        <v>-2</v>
      </c>
    </row>
    <row r="3026" spans="1:25" x14ac:dyDescent="0.3">
      <c r="A3026" s="1">
        <v>4080589</v>
      </c>
      <c r="B3026" s="1" t="s">
        <v>14</v>
      </c>
      <c r="C3026" s="2"/>
      <c r="D3026" s="4" t="s">
        <v>127</v>
      </c>
      <c r="E3026" s="4">
        <v>4080589</v>
      </c>
      <c r="F3026" s="5">
        <v>12995</v>
      </c>
      <c r="G3026" s="5">
        <v>0</v>
      </c>
      <c r="H3026" s="5">
        <v>276087</v>
      </c>
      <c r="I3026" s="5">
        <v>478351</v>
      </c>
      <c r="J3026" s="5">
        <v>40101</v>
      </c>
      <c r="K3026" s="5" t="s">
        <v>33</v>
      </c>
      <c r="L3026" s="5">
        <v>807534</v>
      </c>
      <c r="M3026" s="5">
        <v>0</v>
      </c>
      <c r="N3026" s="5">
        <v>0</v>
      </c>
      <c r="O3026" s="5">
        <v>327449</v>
      </c>
      <c r="P3026" s="5">
        <v>19503</v>
      </c>
      <c r="Q3026" s="5" t="s">
        <v>33</v>
      </c>
      <c r="R3026" s="5" t="s">
        <v>33</v>
      </c>
      <c r="S3026" s="5">
        <v>115222</v>
      </c>
      <c r="T3026" s="5">
        <v>85483</v>
      </c>
      <c r="U3026" s="5">
        <v>44591</v>
      </c>
      <c r="V3026" s="5">
        <v>49057</v>
      </c>
      <c r="W3026" s="5">
        <v>1030</v>
      </c>
      <c r="X3026" s="5">
        <v>170762</v>
      </c>
      <c r="Y3026" s="5">
        <v>0</v>
      </c>
    </row>
    <row r="3027" spans="1:25" x14ac:dyDescent="0.3">
      <c r="A3027" s="1">
        <v>4080589</v>
      </c>
      <c r="B3027" s="1" t="s">
        <v>15</v>
      </c>
      <c r="C3027" s="2"/>
      <c r="D3027" s="4" t="s">
        <v>127</v>
      </c>
      <c r="E3027" s="4">
        <v>4080589</v>
      </c>
      <c r="F3027" s="5">
        <v>7832</v>
      </c>
      <c r="G3027" s="5">
        <v>0</v>
      </c>
      <c r="H3027" s="5">
        <v>228310</v>
      </c>
      <c r="I3027" s="5">
        <v>322093</v>
      </c>
      <c r="J3027" s="5">
        <v>8206</v>
      </c>
      <c r="K3027" s="5" t="s">
        <v>33</v>
      </c>
      <c r="L3027" s="5">
        <v>566441</v>
      </c>
      <c r="M3027" s="5">
        <v>0</v>
      </c>
      <c r="N3027" s="5">
        <v>0</v>
      </c>
      <c r="O3027" s="5">
        <v>318475</v>
      </c>
      <c r="P3027" s="5">
        <v>15634</v>
      </c>
      <c r="Q3027" s="5" t="s">
        <v>33</v>
      </c>
      <c r="R3027" s="5" t="s">
        <v>33</v>
      </c>
      <c r="S3027" s="5">
        <v>100538</v>
      </c>
      <c r="T3027" s="5">
        <v>80038</v>
      </c>
      <c r="U3027" s="5">
        <v>37745</v>
      </c>
      <c r="V3027" s="5">
        <v>54629</v>
      </c>
      <c r="W3027" s="5">
        <v>171</v>
      </c>
      <c r="X3027" s="5">
        <v>207360</v>
      </c>
      <c r="Y3027" s="5">
        <v>-17</v>
      </c>
    </row>
    <row r="3028" spans="1:25" x14ac:dyDescent="0.3">
      <c r="A3028" s="1">
        <v>4080589</v>
      </c>
      <c r="B3028" s="1" t="s">
        <v>16</v>
      </c>
      <c r="C3028" s="2"/>
      <c r="D3028" s="4" t="s">
        <v>127</v>
      </c>
      <c r="E3028" s="4">
        <v>4080589</v>
      </c>
      <c r="F3028" s="5">
        <v>11731</v>
      </c>
      <c r="G3028" s="5">
        <v>0</v>
      </c>
      <c r="H3028" s="5">
        <v>177963</v>
      </c>
      <c r="I3028" s="5">
        <v>309323</v>
      </c>
      <c r="J3028" s="5">
        <v>7916</v>
      </c>
      <c r="K3028" s="5" t="s">
        <v>33</v>
      </c>
      <c r="L3028" s="5">
        <v>506933</v>
      </c>
      <c r="M3028" s="5">
        <v>0</v>
      </c>
      <c r="N3028" s="5">
        <v>0</v>
      </c>
      <c r="O3028" s="5">
        <v>308633</v>
      </c>
      <c r="P3028" s="5">
        <v>14856</v>
      </c>
      <c r="Q3028" s="5" t="s">
        <v>33</v>
      </c>
      <c r="R3028" s="5" t="s">
        <v>33</v>
      </c>
      <c r="S3028" s="5">
        <v>96604</v>
      </c>
      <c r="T3028" s="5">
        <v>79095</v>
      </c>
      <c r="U3028" s="5">
        <v>32599</v>
      </c>
      <c r="V3028" s="5">
        <v>57154</v>
      </c>
      <c r="W3028" s="5">
        <v>600</v>
      </c>
      <c r="X3028" s="5">
        <v>196600</v>
      </c>
      <c r="Y3028" s="5">
        <v>141</v>
      </c>
    </row>
    <row r="3029" spans="1:25" x14ac:dyDescent="0.3">
      <c r="A3029" s="1">
        <v>4080589</v>
      </c>
      <c r="B3029" s="1" t="s">
        <v>17</v>
      </c>
      <c r="C3029" s="2"/>
      <c r="D3029" s="4" t="s">
        <v>127</v>
      </c>
      <c r="E3029" s="4">
        <v>4080589</v>
      </c>
      <c r="F3029" s="5">
        <v>17029</v>
      </c>
      <c r="G3029" s="5">
        <v>0</v>
      </c>
      <c r="H3029" s="5">
        <v>222017</v>
      </c>
      <c r="I3029" s="5">
        <v>322299</v>
      </c>
      <c r="J3029" s="5">
        <v>12183</v>
      </c>
      <c r="K3029" s="5" t="s">
        <v>33</v>
      </c>
      <c r="L3029" s="5">
        <v>573527</v>
      </c>
      <c r="M3029" s="5">
        <v>0</v>
      </c>
      <c r="N3029" s="5">
        <v>0</v>
      </c>
      <c r="O3029" s="5">
        <v>289522</v>
      </c>
      <c r="P3029" s="5">
        <v>14662</v>
      </c>
      <c r="Q3029" s="5" t="s">
        <v>33</v>
      </c>
      <c r="R3029" s="5" t="s">
        <v>33</v>
      </c>
      <c r="S3029" s="5">
        <v>92482</v>
      </c>
      <c r="T3029" s="5">
        <v>82657</v>
      </c>
      <c r="U3029" s="5">
        <v>32998</v>
      </c>
      <c r="V3029" s="5">
        <v>60311</v>
      </c>
      <c r="W3029" s="5">
        <v>1728</v>
      </c>
      <c r="X3029" s="5">
        <v>187022</v>
      </c>
      <c r="Y3029" s="5">
        <v>528</v>
      </c>
    </row>
    <row r="3030" spans="1:25" x14ac:dyDescent="0.3">
      <c r="A3030" s="1">
        <v>4080589</v>
      </c>
      <c r="B3030" s="1" t="s">
        <v>18</v>
      </c>
      <c r="C3030" s="2"/>
      <c r="D3030" s="4" t="s">
        <v>127</v>
      </c>
      <c r="E3030" s="4">
        <v>4080589</v>
      </c>
      <c r="F3030" s="5" t="s">
        <v>33</v>
      </c>
      <c r="G3030" s="5" t="s">
        <v>33</v>
      </c>
      <c r="H3030" s="5" t="s">
        <v>33</v>
      </c>
      <c r="I3030" s="5" t="s">
        <v>33</v>
      </c>
      <c r="J3030" s="5" t="s">
        <v>33</v>
      </c>
      <c r="K3030" s="5" t="s">
        <v>33</v>
      </c>
      <c r="L3030" s="5" t="s">
        <v>33</v>
      </c>
      <c r="M3030" s="5" t="s">
        <v>33</v>
      </c>
      <c r="N3030" s="5" t="s">
        <v>33</v>
      </c>
      <c r="O3030" s="5" t="s">
        <v>33</v>
      </c>
      <c r="P3030" s="5" t="s">
        <v>33</v>
      </c>
      <c r="Q3030" s="5" t="s">
        <v>33</v>
      </c>
      <c r="R3030" s="5" t="s">
        <v>33</v>
      </c>
      <c r="S3030" s="5" t="s">
        <v>33</v>
      </c>
      <c r="T3030" s="5" t="s">
        <v>33</v>
      </c>
      <c r="U3030" s="5" t="s">
        <v>33</v>
      </c>
      <c r="V3030" s="5" t="s">
        <v>33</v>
      </c>
      <c r="W3030" s="5" t="s">
        <v>33</v>
      </c>
      <c r="X3030" s="5" t="s">
        <v>33</v>
      </c>
      <c r="Y3030" s="5" t="s">
        <v>33</v>
      </c>
    </row>
    <row r="3031" spans="1:25" x14ac:dyDescent="0.3">
      <c r="A3031" s="1">
        <v>4080589</v>
      </c>
      <c r="B3031" s="1" t="s">
        <v>19</v>
      </c>
      <c r="C3031" s="2"/>
      <c r="D3031" s="4" t="s">
        <v>127</v>
      </c>
      <c r="E3031" s="4">
        <v>4080589</v>
      </c>
      <c r="F3031" s="5" t="s">
        <v>33</v>
      </c>
      <c r="G3031" s="5" t="s">
        <v>33</v>
      </c>
      <c r="H3031" s="5" t="s">
        <v>33</v>
      </c>
      <c r="I3031" s="5" t="s">
        <v>33</v>
      </c>
      <c r="J3031" s="5" t="s">
        <v>33</v>
      </c>
      <c r="K3031" s="5" t="s">
        <v>33</v>
      </c>
      <c r="L3031" s="5" t="s">
        <v>33</v>
      </c>
      <c r="M3031" s="5" t="s">
        <v>33</v>
      </c>
      <c r="N3031" s="5" t="s">
        <v>33</v>
      </c>
      <c r="O3031" s="5" t="s">
        <v>33</v>
      </c>
      <c r="P3031" s="5" t="s">
        <v>33</v>
      </c>
      <c r="Q3031" s="5" t="s">
        <v>33</v>
      </c>
      <c r="R3031" s="5" t="s">
        <v>33</v>
      </c>
      <c r="S3031" s="5" t="s">
        <v>33</v>
      </c>
      <c r="T3031" s="5" t="s">
        <v>33</v>
      </c>
      <c r="U3031" s="5" t="s">
        <v>33</v>
      </c>
      <c r="V3031" s="5" t="s">
        <v>33</v>
      </c>
      <c r="W3031" s="5" t="s">
        <v>33</v>
      </c>
      <c r="X3031" s="5" t="s">
        <v>33</v>
      </c>
      <c r="Y3031" s="5" t="s">
        <v>33</v>
      </c>
    </row>
    <row r="3032" spans="1:25" x14ac:dyDescent="0.3">
      <c r="A3032" s="1">
        <v>4080589</v>
      </c>
      <c r="B3032" s="1" t="s">
        <v>20</v>
      </c>
      <c r="C3032" s="2"/>
      <c r="D3032" s="4" t="s">
        <v>127</v>
      </c>
      <c r="E3032" s="4">
        <v>4080589</v>
      </c>
      <c r="F3032" s="5" t="s">
        <v>33</v>
      </c>
      <c r="G3032" s="5" t="s">
        <v>33</v>
      </c>
      <c r="H3032" s="5" t="s">
        <v>33</v>
      </c>
      <c r="I3032" s="5" t="s">
        <v>33</v>
      </c>
      <c r="J3032" s="5" t="s">
        <v>33</v>
      </c>
      <c r="K3032" s="5" t="s">
        <v>33</v>
      </c>
      <c r="L3032" s="5" t="s">
        <v>33</v>
      </c>
      <c r="M3032" s="5" t="s">
        <v>33</v>
      </c>
      <c r="N3032" s="5" t="s">
        <v>33</v>
      </c>
      <c r="O3032" s="5" t="s">
        <v>33</v>
      </c>
      <c r="P3032" s="5" t="s">
        <v>33</v>
      </c>
      <c r="Q3032" s="5" t="s">
        <v>33</v>
      </c>
      <c r="R3032" s="5" t="s">
        <v>33</v>
      </c>
      <c r="S3032" s="5" t="s">
        <v>33</v>
      </c>
      <c r="T3032" s="5" t="s">
        <v>33</v>
      </c>
      <c r="U3032" s="5" t="s">
        <v>33</v>
      </c>
      <c r="V3032" s="5" t="s">
        <v>33</v>
      </c>
      <c r="W3032" s="5" t="s">
        <v>33</v>
      </c>
      <c r="X3032" s="5" t="s">
        <v>33</v>
      </c>
      <c r="Y3032" s="5" t="s">
        <v>33</v>
      </c>
    </row>
    <row r="3033" spans="1:25" x14ac:dyDescent="0.3">
      <c r="A3033" s="1">
        <v>4080589</v>
      </c>
      <c r="B3033" s="1" t="s">
        <v>21</v>
      </c>
      <c r="C3033" s="2"/>
      <c r="D3033" s="4" t="s">
        <v>127</v>
      </c>
      <c r="E3033" s="4">
        <v>4080589</v>
      </c>
      <c r="F3033" s="5" t="s">
        <v>33</v>
      </c>
      <c r="G3033" s="5" t="s">
        <v>33</v>
      </c>
      <c r="H3033" s="5" t="s">
        <v>33</v>
      </c>
      <c r="I3033" s="5" t="s">
        <v>33</v>
      </c>
      <c r="J3033" s="5" t="s">
        <v>33</v>
      </c>
      <c r="K3033" s="5" t="s">
        <v>33</v>
      </c>
      <c r="L3033" s="5" t="s">
        <v>33</v>
      </c>
      <c r="M3033" s="5" t="s">
        <v>33</v>
      </c>
      <c r="N3033" s="5" t="s">
        <v>33</v>
      </c>
      <c r="O3033" s="5" t="s">
        <v>33</v>
      </c>
      <c r="P3033" s="5" t="s">
        <v>33</v>
      </c>
      <c r="Q3033" s="5" t="s">
        <v>33</v>
      </c>
      <c r="R3033" s="5" t="s">
        <v>33</v>
      </c>
      <c r="S3033" s="5" t="s">
        <v>33</v>
      </c>
      <c r="T3033" s="5" t="s">
        <v>33</v>
      </c>
      <c r="U3033" s="5" t="s">
        <v>33</v>
      </c>
      <c r="V3033" s="5" t="s">
        <v>33</v>
      </c>
      <c r="W3033" s="5" t="s">
        <v>33</v>
      </c>
      <c r="X3033" s="5" t="s">
        <v>33</v>
      </c>
      <c r="Y3033" s="5" t="s">
        <v>33</v>
      </c>
    </row>
    <row r="3034" spans="1:25" x14ac:dyDescent="0.3">
      <c r="A3034" s="1">
        <v>4080589</v>
      </c>
      <c r="B3034" s="1" t="s">
        <v>22</v>
      </c>
      <c r="C3034" s="2"/>
      <c r="D3034" s="4" t="s">
        <v>127</v>
      </c>
      <c r="E3034" s="4">
        <v>4080589</v>
      </c>
      <c r="F3034" s="5" t="s">
        <v>33</v>
      </c>
      <c r="G3034" s="5" t="s">
        <v>33</v>
      </c>
      <c r="H3034" s="5" t="s">
        <v>33</v>
      </c>
      <c r="I3034" s="5" t="s">
        <v>33</v>
      </c>
      <c r="J3034" s="5" t="s">
        <v>33</v>
      </c>
      <c r="K3034" s="5" t="s">
        <v>33</v>
      </c>
      <c r="L3034" s="5" t="s">
        <v>33</v>
      </c>
      <c r="M3034" s="5" t="s">
        <v>33</v>
      </c>
      <c r="N3034" s="5" t="s">
        <v>33</v>
      </c>
      <c r="O3034" s="5" t="s">
        <v>33</v>
      </c>
      <c r="P3034" s="5" t="s">
        <v>33</v>
      </c>
      <c r="Q3034" s="5" t="s">
        <v>33</v>
      </c>
      <c r="R3034" s="5" t="s">
        <v>33</v>
      </c>
      <c r="S3034" s="5" t="s">
        <v>33</v>
      </c>
      <c r="T3034" s="5" t="s">
        <v>33</v>
      </c>
      <c r="U3034" s="5" t="s">
        <v>33</v>
      </c>
      <c r="V3034" s="5" t="s">
        <v>33</v>
      </c>
      <c r="W3034" s="5" t="s">
        <v>33</v>
      </c>
      <c r="X3034" s="5" t="s">
        <v>33</v>
      </c>
      <c r="Y3034" s="5" t="s">
        <v>33</v>
      </c>
    </row>
    <row r="3035" spans="1:25" x14ac:dyDescent="0.3">
      <c r="A3035" s="1">
        <v>4080589</v>
      </c>
      <c r="B3035" s="1" t="s">
        <v>23</v>
      </c>
      <c r="C3035" s="2"/>
      <c r="D3035" s="4" t="s">
        <v>127</v>
      </c>
      <c r="E3035" s="4">
        <v>4080589</v>
      </c>
      <c r="F3035" s="5" t="s">
        <v>33</v>
      </c>
      <c r="G3035" s="5" t="s">
        <v>33</v>
      </c>
      <c r="H3035" s="5" t="s">
        <v>33</v>
      </c>
      <c r="I3035" s="5" t="s">
        <v>33</v>
      </c>
      <c r="J3035" s="5" t="s">
        <v>33</v>
      </c>
      <c r="K3035" s="5" t="s">
        <v>33</v>
      </c>
      <c r="L3035" s="5" t="s">
        <v>33</v>
      </c>
      <c r="M3035" s="5" t="s">
        <v>33</v>
      </c>
      <c r="N3035" s="5" t="s">
        <v>33</v>
      </c>
      <c r="O3035" s="5" t="s">
        <v>33</v>
      </c>
      <c r="P3035" s="5" t="s">
        <v>33</v>
      </c>
      <c r="Q3035" s="5" t="s">
        <v>33</v>
      </c>
      <c r="R3035" s="5" t="s">
        <v>33</v>
      </c>
      <c r="S3035" s="5" t="s">
        <v>33</v>
      </c>
      <c r="T3035" s="5" t="s">
        <v>33</v>
      </c>
      <c r="U3035" s="5" t="s">
        <v>33</v>
      </c>
      <c r="V3035" s="5" t="s">
        <v>33</v>
      </c>
      <c r="W3035" s="5" t="s">
        <v>33</v>
      </c>
      <c r="X3035" s="5" t="s">
        <v>33</v>
      </c>
      <c r="Y3035" s="5" t="s">
        <v>33</v>
      </c>
    </row>
    <row r="3036" spans="1:25" x14ac:dyDescent="0.3">
      <c r="A3036" s="1">
        <v>4080589</v>
      </c>
      <c r="B3036" s="1" t="s">
        <v>24</v>
      </c>
      <c r="C3036" s="2"/>
      <c r="D3036" s="4" t="s">
        <v>127</v>
      </c>
      <c r="E3036" s="4">
        <v>4080589</v>
      </c>
      <c r="F3036" s="5" t="s">
        <v>33</v>
      </c>
      <c r="G3036" s="5" t="s">
        <v>33</v>
      </c>
      <c r="H3036" s="5" t="s">
        <v>33</v>
      </c>
      <c r="I3036" s="5" t="s">
        <v>33</v>
      </c>
      <c r="J3036" s="5" t="s">
        <v>33</v>
      </c>
      <c r="K3036" s="5" t="s">
        <v>33</v>
      </c>
      <c r="L3036" s="5" t="s">
        <v>33</v>
      </c>
      <c r="M3036" s="5" t="s">
        <v>33</v>
      </c>
      <c r="N3036" s="5" t="s">
        <v>33</v>
      </c>
      <c r="O3036" s="5" t="s">
        <v>33</v>
      </c>
      <c r="P3036" s="5" t="s">
        <v>33</v>
      </c>
      <c r="Q3036" s="5" t="s">
        <v>33</v>
      </c>
      <c r="R3036" s="5" t="s">
        <v>33</v>
      </c>
      <c r="S3036" s="5" t="s">
        <v>33</v>
      </c>
      <c r="T3036" s="5" t="s">
        <v>33</v>
      </c>
      <c r="U3036" s="5" t="s">
        <v>33</v>
      </c>
      <c r="V3036" s="5" t="s">
        <v>33</v>
      </c>
      <c r="W3036" s="5" t="s">
        <v>33</v>
      </c>
      <c r="X3036" s="5" t="s">
        <v>33</v>
      </c>
      <c r="Y3036" s="5" t="s">
        <v>33</v>
      </c>
    </row>
    <row r="3037" spans="1:25" x14ac:dyDescent="0.3">
      <c r="A3037" s="1">
        <v>4080589</v>
      </c>
      <c r="B3037" s="1" t="s">
        <v>25</v>
      </c>
      <c r="C3037" s="2"/>
      <c r="D3037" s="4" t="s">
        <v>127</v>
      </c>
      <c r="E3037" s="4">
        <v>4080589</v>
      </c>
      <c r="F3037" s="5" t="s">
        <v>33</v>
      </c>
      <c r="G3037" s="5" t="s">
        <v>33</v>
      </c>
      <c r="H3037" s="5" t="s">
        <v>33</v>
      </c>
      <c r="I3037" s="5" t="s">
        <v>33</v>
      </c>
      <c r="J3037" s="5" t="s">
        <v>33</v>
      </c>
      <c r="K3037" s="5" t="s">
        <v>33</v>
      </c>
      <c r="L3037" s="5" t="s">
        <v>33</v>
      </c>
      <c r="M3037" s="5" t="s">
        <v>33</v>
      </c>
      <c r="N3037" s="5" t="s">
        <v>33</v>
      </c>
      <c r="O3037" s="5" t="s">
        <v>33</v>
      </c>
      <c r="P3037" s="5" t="s">
        <v>33</v>
      </c>
      <c r="Q3037" s="5" t="s">
        <v>33</v>
      </c>
      <c r="R3037" s="5" t="s">
        <v>33</v>
      </c>
      <c r="S3037" s="5" t="s">
        <v>33</v>
      </c>
      <c r="T3037" s="5" t="s">
        <v>33</v>
      </c>
      <c r="U3037" s="5" t="s">
        <v>33</v>
      </c>
      <c r="V3037" s="5" t="s">
        <v>33</v>
      </c>
      <c r="W3037" s="5" t="s">
        <v>33</v>
      </c>
      <c r="X3037" s="5" t="s">
        <v>33</v>
      </c>
      <c r="Y3037" s="5" t="s">
        <v>33</v>
      </c>
    </row>
    <row r="3038" spans="1:25" x14ac:dyDescent="0.3">
      <c r="A3038" s="1">
        <v>4080589</v>
      </c>
      <c r="B3038" s="1" t="s">
        <v>26</v>
      </c>
      <c r="C3038" s="2"/>
      <c r="D3038" s="4" t="s">
        <v>127</v>
      </c>
      <c r="E3038" s="4">
        <v>4080589</v>
      </c>
      <c r="F3038" s="5" t="s">
        <v>33</v>
      </c>
      <c r="G3038" s="5" t="s">
        <v>33</v>
      </c>
      <c r="H3038" s="5" t="s">
        <v>33</v>
      </c>
      <c r="I3038" s="5" t="s">
        <v>33</v>
      </c>
      <c r="J3038" s="5" t="s">
        <v>33</v>
      </c>
      <c r="K3038" s="5" t="s">
        <v>33</v>
      </c>
      <c r="L3038" s="5" t="s">
        <v>33</v>
      </c>
      <c r="M3038" s="5" t="s">
        <v>33</v>
      </c>
      <c r="N3038" s="5" t="s">
        <v>33</v>
      </c>
      <c r="O3038" s="5" t="s">
        <v>33</v>
      </c>
      <c r="P3038" s="5" t="s">
        <v>33</v>
      </c>
      <c r="Q3038" s="5" t="s">
        <v>33</v>
      </c>
      <c r="R3038" s="5" t="s">
        <v>33</v>
      </c>
      <c r="S3038" s="5" t="s">
        <v>33</v>
      </c>
      <c r="T3038" s="5" t="s">
        <v>33</v>
      </c>
      <c r="U3038" s="5" t="s">
        <v>33</v>
      </c>
      <c r="V3038" s="5" t="s">
        <v>33</v>
      </c>
      <c r="W3038" s="5" t="s">
        <v>33</v>
      </c>
      <c r="X3038" s="5" t="s">
        <v>33</v>
      </c>
      <c r="Y3038" s="5" t="s">
        <v>33</v>
      </c>
    </row>
    <row r="3039" spans="1:25" x14ac:dyDescent="0.3">
      <c r="A3039" s="1">
        <v>4080589</v>
      </c>
      <c r="B3039" s="1" t="s">
        <v>27</v>
      </c>
      <c r="C3039" s="2"/>
      <c r="D3039" s="4" t="s">
        <v>127</v>
      </c>
      <c r="E3039" s="4">
        <v>4080589</v>
      </c>
      <c r="F3039" s="5" t="s">
        <v>33</v>
      </c>
      <c r="G3039" s="5" t="s">
        <v>33</v>
      </c>
      <c r="H3039" s="5" t="s">
        <v>33</v>
      </c>
      <c r="I3039" s="5" t="s">
        <v>33</v>
      </c>
      <c r="J3039" s="5" t="s">
        <v>33</v>
      </c>
      <c r="K3039" s="5" t="s">
        <v>33</v>
      </c>
      <c r="L3039" s="5" t="s">
        <v>33</v>
      </c>
      <c r="M3039" s="5" t="s">
        <v>33</v>
      </c>
      <c r="N3039" s="5" t="s">
        <v>33</v>
      </c>
      <c r="O3039" s="5" t="s">
        <v>33</v>
      </c>
      <c r="P3039" s="5" t="s">
        <v>33</v>
      </c>
      <c r="Q3039" s="5" t="s">
        <v>33</v>
      </c>
      <c r="R3039" s="5" t="s">
        <v>33</v>
      </c>
      <c r="S3039" s="5" t="s">
        <v>33</v>
      </c>
      <c r="T3039" s="5" t="s">
        <v>33</v>
      </c>
      <c r="U3039" s="5" t="s">
        <v>33</v>
      </c>
      <c r="V3039" s="5" t="s">
        <v>33</v>
      </c>
      <c r="W3039" s="5" t="s">
        <v>33</v>
      </c>
      <c r="X3039" s="5" t="s">
        <v>33</v>
      </c>
      <c r="Y3039" s="5" t="s">
        <v>33</v>
      </c>
    </row>
    <row r="3040" spans="1:25" x14ac:dyDescent="0.3">
      <c r="A3040" s="1">
        <v>4080589</v>
      </c>
      <c r="B3040" s="1" t="s">
        <v>28</v>
      </c>
      <c r="C3040" s="2"/>
      <c r="D3040" s="4" t="s">
        <v>127</v>
      </c>
      <c r="E3040" s="4">
        <v>4080589</v>
      </c>
      <c r="F3040" s="5" t="s">
        <v>33</v>
      </c>
      <c r="G3040" s="5" t="s">
        <v>33</v>
      </c>
      <c r="H3040" s="5" t="s">
        <v>33</v>
      </c>
      <c r="I3040" s="5" t="s">
        <v>33</v>
      </c>
      <c r="J3040" s="5" t="s">
        <v>33</v>
      </c>
      <c r="K3040" s="5" t="s">
        <v>33</v>
      </c>
      <c r="L3040" s="5" t="s">
        <v>33</v>
      </c>
      <c r="M3040" s="5" t="s">
        <v>33</v>
      </c>
      <c r="N3040" s="5" t="s">
        <v>33</v>
      </c>
      <c r="O3040" s="5" t="s">
        <v>33</v>
      </c>
      <c r="P3040" s="5" t="s">
        <v>33</v>
      </c>
      <c r="Q3040" s="5" t="s">
        <v>33</v>
      </c>
      <c r="R3040" s="5" t="s">
        <v>33</v>
      </c>
      <c r="S3040" s="5" t="s">
        <v>33</v>
      </c>
      <c r="T3040" s="5" t="s">
        <v>33</v>
      </c>
      <c r="U3040" s="5" t="s">
        <v>33</v>
      </c>
      <c r="V3040" s="5" t="s">
        <v>33</v>
      </c>
      <c r="W3040" s="5" t="s">
        <v>33</v>
      </c>
      <c r="X3040" s="5" t="s">
        <v>33</v>
      </c>
      <c r="Y3040" s="5" t="s">
        <v>33</v>
      </c>
    </row>
    <row r="3041" spans="1:25" x14ac:dyDescent="0.3">
      <c r="A3041" s="1">
        <v>4080589</v>
      </c>
      <c r="B3041" s="1" t="s">
        <v>29</v>
      </c>
      <c r="C3041" s="2"/>
      <c r="D3041" s="4" t="s">
        <v>127</v>
      </c>
      <c r="E3041" s="4">
        <v>4080589</v>
      </c>
      <c r="F3041" s="5" t="s">
        <v>33</v>
      </c>
      <c r="G3041" s="5" t="s">
        <v>33</v>
      </c>
      <c r="H3041" s="5" t="s">
        <v>33</v>
      </c>
      <c r="I3041" s="5" t="s">
        <v>33</v>
      </c>
      <c r="J3041" s="5" t="s">
        <v>33</v>
      </c>
      <c r="K3041" s="5" t="s">
        <v>33</v>
      </c>
      <c r="L3041" s="5" t="s">
        <v>33</v>
      </c>
      <c r="M3041" s="5" t="s">
        <v>33</v>
      </c>
      <c r="N3041" s="5" t="s">
        <v>33</v>
      </c>
      <c r="O3041" s="5" t="s">
        <v>33</v>
      </c>
      <c r="P3041" s="5" t="s">
        <v>33</v>
      </c>
      <c r="Q3041" s="5" t="s">
        <v>33</v>
      </c>
      <c r="R3041" s="5" t="s">
        <v>33</v>
      </c>
      <c r="S3041" s="5" t="s">
        <v>33</v>
      </c>
      <c r="T3041" s="5" t="s">
        <v>33</v>
      </c>
      <c r="U3041" s="5" t="s">
        <v>33</v>
      </c>
      <c r="V3041" s="5" t="s">
        <v>33</v>
      </c>
      <c r="W3041" s="5" t="s">
        <v>33</v>
      </c>
      <c r="X3041" s="5" t="s">
        <v>33</v>
      </c>
      <c r="Y3041" s="5" t="s">
        <v>33</v>
      </c>
    </row>
    <row r="3042" spans="1:25" x14ac:dyDescent="0.3">
      <c r="A3042" s="1">
        <v>4080589</v>
      </c>
      <c r="B3042" s="1" t="s">
        <v>30</v>
      </c>
      <c r="C3042" s="2"/>
      <c r="D3042" s="4" t="s">
        <v>127</v>
      </c>
      <c r="E3042" s="4">
        <v>4080589</v>
      </c>
      <c r="F3042" s="5" t="s">
        <v>33</v>
      </c>
      <c r="G3042" s="5" t="s">
        <v>33</v>
      </c>
      <c r="H3042" s="5" t="s">
        <v>33</v>
      </c>
      <c r="I3042" s="5" t="s">
        <v>33</v>
      </c>
      <c r="J3042" s="5" t="s">
        <v>33</v>
      </c>
      <c r="K3042" s="5" t="s">
        <v>33</v>
      </c>
      <c r="L3042" s="5" t="s">
        <v>33</v>
      </c>
      <c r="M3042" s="5" t="s">
        <v>33</v>
      </c>
      <c r="N3042" s="5" t="s">
        <v>33</v>
      </c>
      <c r="O3042" s="5" t="s">
        <v>33</v>
      </c>
      <c r="P3042" s="5" t="s">
        <v>33</v>
      </c>
      <c r="Q3042" s="5" t="s">
        <v>33</v>
      </c>
      <c r="R3042" s="5" t="s">
        <v>33</v>
      </c>
      <c r="S3042" s="5" t="s">
        <v>33</v>
      </c>
      <c r="T3042" s="5" t="s">
        <v>33</v>
      </c>
      <c r="U3042" s="5" t="s">
        <v>33</v>
      </c>
      <c r="V3042" s="5" t="s">
        <v>33</v>
      </c>
      <c r="W3042" s="5" t="s">
        <v>33</v>
      </c>
      <c r="X3042" s="5" t="s">
        <v>33</v>
      </c>
      <c r="Y3042" s="5" t="s">
        <v>33</v>
      </c>
    </row>
    <row r="3043" spans="1:25" x14ac:dyDescent="0.3">
      <c r="A3043" s="1">
        <v>4080589</v>
      </c>
      <c r="B3043" s="1" t="s">
        <v>31</v>
      </c>
      <c r="C3043" s="2"/>
      <c r="D3043" s="4" t="s">
        <v>127</v>
      </c>
      <c r="E3043" s="4">
        <v>4080589</v>
      </c>
      <c r="F3043" s="5" t="s">
        <v>33</v>
      </c>
      <c r="G3043" s="5" t="s">
        <v>33</v>
      </c>
      <c r="H3043" s="5" t="s">
        <v>33</v>
      </c>
      <c r="I3043" s="5" t="s">
        <v>33</v>
      </c>
      <c r="J3043" s="5" t="s">
        <v>33</v>
      </c>
      <c r="K3043" s="5" t="s">
        <v>33</v>
      </c>
      <c r="L3043" s="5" t="s">
        <v>33</v>
      </c>
      <c r="M3043" s="5" t="s">
        <v>33</v>
      </c>
      <c r="N3043" s="5" t="s">
        <v>33</v>
      </c>
      <c r="O3043" s="5" t="s">
        <v>33</v>
      </c>
      <c r="P3043" s="5" t="s">
        <v>33</v>
      </c>
      <c r="Q3043" s="5" t="s">
        <v>33</v>
      </c>
      <c r="R3043" s="5" t="s">
        <v>33</v>
      </c>
      <c r="S3043" s="5" t="s">
        <v>33</v>
      </c>
      <c r="T3043" s="5" t="s">
        <v>33</v>
      </c>
      <c r="U3043" s="5" t="s">
        <v>33</v>
      </c>
      <c r="V3043" s="5" t="s">
        <v>33</v>
      </c>
      <c r="W3043" s="5" t="s">
        <v>33</v>
      </c>
      <c r="X3043" s="5" t="s">
        <v>33</v>
      </c>
      <c r="Y3043" s="5" t="s">
        <v>33</v>
      </c>
    </row>
    <row r="3044" spans="1:25" x14ac:dyDescent="0.3">
      <c r="A3044" s="1">
        <v>4057093</v>
      </c>
      <c r="B3044" s="1" t="s">
        <v>0</v>
      </c>
      <c r="C3044" s="2"/>
      <c r="D3044" s="4" t="s">
        <v>128</v>
      </c>
      <c r="E3044" s="4">
        <v>4057093</v>
      </c>
      <c r="F3044" s="5">
        <v>12054</v>
      </c>
      <c r="G3044" s="5">
        <v>0</v>
      </c>
      <c r="H3044" s="5">
        <v>27426</v>
      </c>
      <c r="I3044" s="5">
        <v>47339</v>
      </c>
      <c r="J3044" s="5">
        <v>7502</v>
      </c>
      <c r="K3044" s="5">
        <v>0</v>
      </c>
      <c r="L3044" s="5">
        <v>94321</v>
      </c>
      <c r="M3044" s="5">
        <v>105134</v>
      </c>
      <c r="N3044" s="5">
        <v>0</v>
      </c>
      <c r="O3044" s="5">
        <v>11534</v>
      </c>
      <c r="P3044" s="5">
        <v>3115</v>
      </c>
      <c r="Q3044" s="5">
        <v>807</v>
      </c>
      <c r="R3044" s="5">
        <v>0</v>
      </c>
      <c r="S3044" s="5">
        <v>19087</v>
      </c>
      <c r="T3044" s="5">
        <v>33382</v>
      </c>
      <c r="U3044" s="5">
        <v>20009</v>
      </c>
      <c r="V3044" s="5">
        <v>42617</v>
      </c>
      <c r="W3044" s="5">
        <v>12</v>
      </c>
      <c r="X3044" s="5">
        <v>60924</v>
      </c>
      <c r="Y3044" s="5">
        <v>1151</v>
      </c>
    </row>
    <row r="3045" spans="1:25" x14ac:dyDescent="0.3">
      <c r="A3045" s="1">
        <v>4057093</v>
      </c>
      <c r="B3045" s="1" t="s">
        <v>1</v>
      </c>
      <c r="C3045" s="2"/>
      <c r="D3045" s="4" t="s">
        <v>128</v>
      </c>
      <c r="E3045" s="4">
        <v>4057093</v>
      </c>
      <c r="F3045" s="5">
        <v>1863</v>
      </c>
      <c r="G3045" s="5">
        <v>0</v>
      </c>
      <c r="H3045" s="5">
        <v>12214</v>
      </c>
      <c r="I3045" s="5">
        <v>66170</v>
      </c>
      <c r="J3045" s="5">
        <v>2099</v>
      </c>
      <c r="K3045" s="5">
        <v>0</v>
      </c>
      <c r="L3045" s="5">
        <v>82345</v>
      </c>
      <c r="M3045" s="5">
        <v>135910</v>
      </c>
      <c r="N3045" s="5">
        <v>0</v>
      </c>
      <c r="O3045" s="5">
        <v>10489</v>
      </c>
      <c r="P3045" s="5">
        <v>2566</v>
      </c>
      <c r="Q3045" s="5">
        <v>780</v>
      </c>
      <c r="R3045" s="5">
        <v>0</v>
      </c>
      <c r="S3045" s="5">
        <v>19768</v>
      </c>
      <c r="T3045" s="5">
        <v>30676</v>
      </c>
      <c r="U3045" s="5">
        <v>19779</v>
      </c>
      <c r="V3045" s="5">
        <v>34766</v>
      </c>
      <c r="W3045" s="5">
        <v>7</v>
      </c>
      <c r="X3045" s="5">
        <v>65415</v>
      </c>
      <c r="Y3045" s="5">
        <v>660</v>
      </c>
    </row>
    <row r="3046" spans="1:25" x14ac:dyDescent="0.3">
      <c r="A3046" s="1">
        <v>4057093</v>
      </c>
      <c r="B3046" s="1" t="s">
        <v>2</v>
      </c>
      <c r="C3046" s="2"/>
      <c r="D3046" s="4" t="s">
        <v>128</v>
      </c>
      <c r="E3046" s="4">
        <v>4057093</v>
      </c>
      <c r="F3046" s="5">
        <v>7899</v>
      </c>
      <c r="G3046" s="5">
        <v>0</v>
      </c>
      <c r="H3046" s="5">
        <v>5969</v>
      </c>
      <c r="I3046" s="5">
        <v>45382</v>
      </c>
      <c r="J3046" s="5">
        <v>4399</v>
      </c>
      <c r="K3046" s="5">
        <v>0</v>
      </c>
      <c r="L3046" s="5">
        <v>63650</v>
      </c>
      <c r="M3046" s="5">
        <v>123714</v>
      </c>
      <c r="N3046" s="5">
        <v>0</v>
      </c>
      <c r="O3046" s="5">
        <v>12187</v>
      </c>
      <c r="P3046" s="5">
        <v>3480</v>
      </c>
      <c r="Q3046" s="5">
        <v>689</v>
      </c>
      <c r="R3046" s="5">
        <v>0</v>
      </c>
      <c r="S3046" s="5">
        <v>20596</v>
      </c>
      <c r="T3046" s="5">
        <v>29970</v>
      </c>
      <c r="U3046" s="5">
        <v>18248</v>
      </c>
      <c r="V3046" s="5">
        <v>34674</v>
      </c>
      <c r="W3046" s="5">
        <v>15</v>
      </c>
      <c r="X3046" s="5">
        <v>62147</v>
      </c>
      <c r="Y3046" s="5">
        <v>1120</v>
      </c>
    </row>
    <row r="3047" spans="1:25" x14ac:dyDescent="0.3">
      <c r="A3047" s="1">
        <v>4057093</v>
      </c>
      <c r="B3047" s="1" t="s">
        <v>3</v>
      </c>
      <c r="C3047" s="2"/>
      <c r="D3047" s="4" t="s">
        <v>128</v>
      </c>
      <c r="E3047" s="4">
        <v>4057093</v>
      </c>
      <c r="F3047" s="5">
        <v>3287</v>
      </c>
      <c r="G3047" s="5">
        <v>0</v>
      </c>
      <c r="H3047" s="5">
        <v>13643</v>
      </c>
      <c r="I3047" s="5">
        <v>52382</v>
      </c>
      <c r="J3047" s="5">
        <v>3203</v>
      </c>
      <c r="K3047" s="5">
        <v>0</v>
      </c>
      <c r="L3047" s="5">
        <v>72515</v>
      </c>
      <c r="M3047" s="5">
        <v>115898</v>
      </c>
      <c r="N3047" s="5">
        <v>0</v>
      </c>
      <c r="O3047" s="5">
        <v>11107</v>
      </c>
      <c r="P3047" s="5">
        <v>4108</v>
      </c>
      <c r="Q3047" s="5">
        <v>689</v>
      </c>
      <c r="R3047" s="5">
        <v>0</v>
      </c>
      <c r="S3047" s="5">
        <v>18995</v>
      </c>
      <c r="T3047" s="5">
        <v>30103</v>
      </c>
      <c r="U3047" s="5">
        <v>18010</v>
      </c>
      <c r="V3047" s="5">
        <v>32295</v>
      </c>
      <c r="W3047" s="5">
        <v>19</v>
      </c>
      <c r="X3047" s="5">
        <v>64733</v>
      </c>
      <c r="Y3047" s="5">
        <v>1152</v>
      </c>
    </row>
    <row r="3048" spans="1:25" x14ac:dyDescent="0.3">
      <c r="A3048" s="1">
        <v>4057093</v>
      </c>
      <c r="B3048" s="1" t="s">
        <v>4</v>
      </c>
      <c r="C3048" s="2"/>
      <c r="D3048" s="4" t="s">
        <v>128</v>
      </c>
      <c r="E3048" s="4">
        <v>4057093</v>
      </c>
      <c r="F3048" s="5">
        <v>3313</v>
      </c>
      <c r="G3048" s="5">
        <v>0</v>
      </c>
      <c r="H3048" s="5">
        <v>6390</v>
      </c>
      <c r="I3048" s="5">
        <v>46401</v>
      </c>
      <c r="J3048" s="5">
        <v>9172</v>
      </c>
      <c r="K3048" s="5">
        <v>0</v>
      </c>
      <c r="L3048" s="5">
        <v>65276</v>
      </c>
      <c r="M3048" s="5">
        <v>136787</v>
      </c>
      <c r="N3048" s="5">
        <v>0</v>
      </c>
      <c r="O3048" s="5">
        <v>10438</v>
      </c>
      <c r="P3048" s="5">
        <v>3512</v>
      </c>
      <c r="Q3048" s="5">
        <v>606</v>
      </c>
      <c r="R3048" s="5">
        <v>0</v>
      </c>
      <c r="S3048" s="5">
        <v>18282</v>
      </c>
      <c r="T3048" s="5">
        <v>36017</v>
      </c>
      <c r="U3048" s="5">
        <v>17271</v>
      </c>
      <c r="V3048" s="5">
        <v>35243</v>
      </c>
      <c r="W3048" s="5">
        <v>26</v>
      </c>
      <c r="X3048" s="5">
        <v>76984</v>
      </c>
      <c r="Y3048" s="5">
        <v>754</v>
      </c>
    </row>
    <row r="3049" spans="1:25" x14ac:dyDescent="0.3">
      <c r="A3049" s="1">
        <v>4057093</v>
      </c>
      <c r="B3049" s="1" t="s">
        <v>5</v>
      </c>
      <c r="C3049" s="2"/>
      <c r="D3049" s="4" t="s">
        <v>128</v>
      </c>
      <c r="E3049" s="4">
        <v>4057093</v>
      </c>
      <c r="F3049" s="5">
        <v>5757</v>
      </c>
      <c r="G3049" s="5">
        <v>0</v>
      </c>
      <c r="H3049" s="5">
        <v>35846</v>
      </c>
      <c r="I3049" s="5">
        <v>59950</v>
      </c>
      <c r="J3049" s="5">
        <v>13389</v>
      </c>
      <c r="K3049" s="5">
        <v>0</v>
      </c>
      <c r="L3049" s="5">
        <v>114942</v>
      </c>
      <c r="M3049" s="5">
        <v>167704</v>
      </c>
      <c r="N3049" s="5">
        <v>0</v>
      </c>
      <c r="O3049" s="5">
        <v>10357</v>
      </c>
      <c r="P3049" s="5">
        <v>4394</v>
      </c>
      <c r="Q3049" s="5">
        <v>567</v>
      </c>
      <c r="R3049" s="5">
        <v>0</v>
      </c>
      <c r="S3049" s="5">
        <v>16452</v>
      </c>
      <c r="T3049" s="5">
        <v>36415</v>
      </c>
      <c r="U3049" s="5">
        <v>18444</v>
      </c>
      <c r="V3049" s="5">
        <v>32499</v>
      </c>
      <c r="W3049" s="5">
        <v>13</v>
      </c>
      <c r="X3049" s="5">
        <v>78324</v>
      </c>
      <c r="Y3049" s="5">
        <v>803</v>
      </c>
    </row>
    <row r="3050" spans="1:25" x14ac:dyDescent="0.3">
      <c r="A3050" s="1">
        <v>4057093</v>
      </c>
      <c r="B3050" s="1" t="s">
        <v>6</v>
      </c>
      <c r="C3050" s="2"/>
      <c r="D3050" s="4" t="s">
        <v>128</v>
      </c>
      <c r="E3050" s="4">
        <v>4057093</v>
      </c>
      <c r="F3050" s="5">
        <v>775</v>
      </c>
      <c r="G3050" s="5">
        <v>0</v>
      </c>
      <c r="H3050" s="5">
        <v>4061</v>
      </c>
      <c r="I3050" s="5">
        <v>50381</v>
      </c>
      <c r="J3050" s="5">
        <v>4219</v>
      </c>
      <c r="K3050" s="5">
        <v>0</v>
      </c>
      <c r="L3050" s="5">
        <v>59435</v>
      </c>
      <c r="M3050" s="5">
        <v>139564</v>
      </c>
      <c r="N3050" s="5">
        <v>0</v>
      </c>
      <c r="O3050" s="5">
        <v>8838</v>
      </c>
      <c r="P3050" s="5">
        <v>4077</v>
      </c>
      <c r="Q3050" s="5">
        <v>0</v>
      </c>
      <c r="R3050" s="5">
        <v>0</v>
      </c>
      <c r="S3050" s="5">
        <v>15457</v>
      </c>
      <c r="T3050" s="5">
        <v>35376</v>
      </c>
      <c r="U3050" s="5">
        <v>14564</v>
      </c>
      <c r="V3050" s="5">
        <v>27905</v>
      </c>
      <c r="W3050" s="5">
        <v>9</v>
      </c>
      <c r="X3050" s="5">
        <v>76535</v>
      </c>
      <c r="Y3050" s="5">
        <v>787</v>
      </c>
    </row>
    <row r="3051" spans="1:25" x14ac:dyDescent="0.3">
      <c r="A3051" s="1">
        <v>4057093</v>
      </c>
      <c r="B3051" s="1" t="s">
        <v>7</v>
      </c>
      <c r="C3051" s="2"/>
      <c r="D3051" s="4" t="s">
        <v>128</v>
      </c>
      <c r="E3051" s="4">
        <v>4057093</v>
      </c>
      <c r="F3051" s="5">
        <v>0</v>
      </c>
      <c r="G3051" s="5">
        <v>0</v>
      </c>
      <c r="H3051" s="5">
        <v>6731</v>
      </c>
      <c r="I3051" s="5">
        <v>57432</v>
      </c>
      <c r="J3051" s="5">
        <v>4144</v>
      </c>
      <c r="K3051" s="5">
        <v>0</v>
      </c>
      <c r="L3051" s="5">
        <v>68308</v>
      </c>
      <c r="M3051" s="5">
        <v>114099</v>
      </c>
      <c r="N3051" s="5">
        <v>0</v>
      </c>
      <c r="O3051" s="5">
        <v>7632</v>
      </c>
      <c r="P3051" s="5">
        <v>3880</v>
      </c>
      <c r="Q3051" s="5">
        <v>0</v>
      </c>
      <c r="R3051" s="5">
        <v>0</v>
      </c>
      <c r="S3051" s="5">
        <v>13212</v>
      </c>
      <c r="T3051" s="5">
        <v>28901</v>
      </c>
      <c r="U3051" s="5">
        <v>14812</v>
      </c>
      <c r="V3051" s="5">
        <v>20594</v>
      </c>
      <c r="W3051" s="5">
        <v>19</v>
      </c>
      <c r="X3051" s="5">
        <v>83586</v>
      </c>
      <c r="Y3051" s="5">
        <v>0</v>
      </c>
    </row>
    <row r="3052" spans="1:25" x14ac:dyDescent="0.3">
      <c r="A3052" s="1">
        <v>4057093</v>
      </c>
      <c r="B3052" s="1" t="s">
        <v>8</v>
      </c>
      <c r="C3052" s="2"/>
      <c r="D3052" s="4" t="s">
        <v>128</v>
      </c>
      <c r="E3052" s="4">
        <v>4057093</v>
      </c>
      <c r="F3052" s="5">
        <v>2115</v>
      </c>
      <c r="G3052" s="5">
        <v>0</v>
      </c>
      <c r="H3052" s="5">
        <v>48188</v>
      </c>
      <c r="I3052" s="5">
        <v>44325</v>
      </c>
      <c r="J3052" s="5">
        <v>3673</v>
      </c>
      <c r="K3052" s="5">
        <v>0</v>
      </c>
      <c r="L3052" s="5">
        <v>98302</v>
      </c>
      <c r="M3052" s="5">
        <v>175755</v>
      </c>
      <c r="N3052" s="5">
        <v>0</v>
      </c>
      <c r="O3052" s="5">
        <v>8097</v>
      </c>
      <c r="P3052" s="5">
        <v>2860</v>
      </c>
      <c r="Q3052" s="5">
        <v>0</v>
      </c>
      <c r="R3052" s="5">
        <v>0</v>
      </c>
      <c r="S3052" s="5">
        <v>13024</v>
      </c>
      <c r="T3052" s="5">
        <v>25863</v>
      </c>
      <c r="U3052" s="5">
        <v>15010</v>
      </c>
      <c r="V3052" s="5">
        <v>18924</v>
      </c>
      <c r="W3052" s="5">
        <v>58</v>
      </c>
      <c r="X3052" s="5">
        <v>79368</v>
      </c>
      <c r="Y3052" s="5">
        <v>0</v>
      </c>
    </row>
    <row r="3053" spans="1:25" x14ac:dyDescent="0.3">
      <c r="A3053" s="1">
        <v>4057093</v>
      </c>
      <c r="B3053" s="1" t="s">
        <v>9</v>
      </c>
      <c r="C3053" s="2"/>
      <c r="D3053" s="4" t="s">
        <v>128</v>
      </c>
      <c r="E3053" s="4">
        <v>4057093</v>
      </c>
      <c r="F3053" s="5">
        <v>0</v>
      </c>
      <c r="G3053" s="5">
        <v>0</v>
      </c>
      <c r="H3053" s="5">
        <v>900</v>
      </c>
      <c r="I3053" s="5">
        <v>32536</v>
      </c>
      <c r="J3053" s="5">
        <v>5450</v>
      </c>
      <c r="K3053" s="5">
        <v>0</v>
      </c>
      <c r="L3053" s="5">
        <v>38886</v>
      </c>
      <c r="M3053" s="5">
        <v>214801</v>
      </c>
      <c r="N3053" s="5">
        <v>0</v>
      </c>
      <c r="O3053" s="5">
        <v>7445</v>
      </c>
      <c r="P3053" s="5">
        <v>2199</v>
      </c>
      <c r="Q3053" s="5">
        <v>0</v>
      </c>
      <c r="R3053" s="5">
        <v>0</v>
      </c>
      <c r="S3053" s="5">
        <v>13590</v>
      </c>
      <c r="T3053" s="5">
        <v>23891</v>
      </c>
      <c r="U3053" s="5">
        <v>15203</v>
      </c>
      <c r="V3053" s="5">
        <v>22958</v>
      </c>
      <c r="W3053" s="5">
        <v>112</v>
      </c>
      <c r="X3053" s="5">
        <v>78978</v>
      </c>
      <c r="Y3053" s="5">
        <v>0</v>
      </c>
    </row>
    <row r="3054" spans="1:25" x14ac:dyDescent="0.3">
      <c r="A3054" s="1">
        <v>4057093</v>
      </c>
      <c r="B3054" s="1" t="s">
        <v>10</v>
      </c>
      <c r="C3054" s="2"/>
      <c r="D3054" s="4" t="s">
        <v>128</v>
      </c>
      <c r="E3054" s="4">
        <v>4057093</v>
      </c>
      <c r="F3054" s="5">
        <v>1416</v>
      </c>
      <c r="G3054" s="5">
        <v>0</v>
      </c>
      <c r="H3054" s="5">
        <v>2505</v>
      </c>
      <c r="I3054" s="5">
        <v>34863</v>
      </c>
      <c r="J3054" s="5">
        <v>2767</v>
      </c>
      <c r="K3054" s="5">
        <v>0</v>
      </c>
      <c r="L3054" s="5">
        <v>41550</v>
      </c>
      <c r="M3054" s="5">
        <v>201790</v>
      </c>
      <c r="N3054" s="5">
        <v>0</v>
      </c>
      <c r="O3054" s="5">
        <v>6960</v>
      </c>
      <c r="P3054" s="5">
        <v>3979</v>
      </c>
      <c r="Q3054" s="5">
        <v>0</v>
      </c>
      <c r="R3054" s="5">
        <v>0</v>
      </c>
      <c r="S3054" s="5">
        <v>12558</v>
      </c>
      <c r="T3054" s="5">
        <v>21022</v>
      </c>
      <c r="U3054" s="5">
        <v>15191</v>
      </c>
      <c r="V3054" s="5">
        <v>18905</v>
      </c>
      <c r="W3054" s="5">
        <v>50</v>
      </c>
      <c r="X3054" s="5">
        <v>63276</v>
      </c>
      <c r="Y3054" s="5">
        <v>0</v>
      </c>
    </row>
    <row r="3055" spans="1:25" x14ac:dyDescent="0.3">
      <c r="A3055" s="1">
        <v>4057093</v>
      </c>
      <c r="B3055" s="1" t="s">
        <v>11</v>
      </c>
      <c r="C3055" s="2"/>
      <c r="D3055" s="4" t="s">
        <v>128</v>
      </c>
      <c r="E3055" s="4">
        <v>4057093</v>
      </c>
      <c r="F3055" s="5">
        <v>2081</v>
      </c>
      <c r="G3055" s="5">
        <v>0</v>
      </c>
      <c r="H3055" s="5">
        <v>15371</v>
      </c>
      <c r="I3055" s="5">
        <v>41081</v>
      </c>
      <c r="J3055" s="5">
        <v>3885</v>
      </c>
      <c r="K3055" s="5">
        <v>0</v>
      </c>
      <c r="L3055" s="5">
        <v>62419</v>
      </c>
      <c r="M3055" s="5">
        <v>300055</v>
      </c>
      <c r="N3055" s="5">
        <v>0</v>
      </c>
      <c r="O3055" s="5">
        <v>6647</v>
      </c>
      <c r="P3055" s="5">
        <v>2778</v>
      </c>
      <c r="Q3055" s="5">
        <v>0</v>
      </c>
      <c r="R3055" s="5">
        <v>0</v>
      </c>
      <c r="S3055" s="5">
        <v>13702</v>
      </c>
      <c r="T3055" s="5">
        <v>22426</v>
      </c>
      <c r="U3055" s="5">
        <v>14545</v>
      </c>
      <c r="V3055" s="5">
        <v>11673</v>
      </c>
      <c r="W3055" s="5">
        <v>23</v>
      </c>
      <c r="X3055" s="5">
        <v>49941</v>
      </c>
      <c r="Y3055" s="5">
        <v>260</v>
      </c>
    </row>
    <row r="3056" spans="1:25" x14ac:dyDescent="0.3">
      <c r="A3056" s="1">
        <v>4057093</v>
      </c>
      <c r="B3056" s="1" t="s">
        <v>12</v>
      </c>
      <c r="C3056" s="2"/>
      <c r="D3056" s="4" t="s">
        <v>128</v>
      </c>
      <c r="E3056" s="4">
        <v>4057093</v>
      </c>
      <c r="F3056" s="5">
        <v>2801</v>
      </c>
      <c r="G3056" s="5">
        <v>0</v>
      </c>
      <c r="H3056" s="5">
        <v>14669</v>
      </c>
      <c r="I3056" s="5">
        <v>31255</v>
      </c>
      <c r="J3056" s="5">
        <v>4136</v>
      </c>
      <c r="K3056" s="5">
        <v>0</v>
      </c>
      <c r="L3056" s="5">
        <v>52860</v>
      </c>
      <c r="M3056" s="5">
        <v>274436</v>
      </c>
      <c r="N3056" s="5">
        <v>0</v>
      </c>
      <c r="O3056" s="5">
        <v>6231</v>
      </c>
      <c r="P3056" s="5">
        <v>1584</v>
      </c>
      <c r="Q3056" s="5">
        <v>0</v>
      </c>
      <c r="R3056" s="5">
        <v>0</v>
      </c>
      <c r="S3056" s="5">
        <v>13935</v>
      </c>
      <c r="T3056" s="5">
        <v>18432</v>
      </c>
      <c r="U3056" s="5">
        <v>14057</v>
      </c>
      <c r="V3056" s="5">
        <v>9809</v>
      </c>
      <c r="W3056" s="5">
        <v>22</v>
      </c>
      <c r="X3056" s="5">
        <v>44156</v>
      </c>
      <c r="Y3056" s="5">
        <v>246</v>
      </c>
    </row>
    <row r="3057" spans="1:25" x14ac:dyDescent="0.3">
      <c r="A3057" s="1">
        <v>4057093</v>
      </c>
      <c r="B3057" s="1" t="s">
        <v>13</v>
      </c>
      <c r="C3057" s="2"/>
      <c r="D3057" s="4" t="s">
        <v>128</v>
      </c>
      <c r="E3057" s="4">
        <v>4057093</v>
      </c>
      <c r="F3057" s="5">
        <v>0</v>
      </c>
      <c r="G3057" s="5">
        <v>0</v>
      </c>
      <c r="H3057" s="5">
        <v>18502</v>
      </c>
      <c r="I3057" s="5">
        <v>32339</v>
      </c>
      <c r="J3057" s="5">
        <v>3193</v>
      </c>
      <c r="K3057" s="5">
        <v>0</v>
      </c>
      <c r="L3057" s="5">
        <v>54034</v>
      </c>
      <c r="M3057" s="5">
        <v>229695</v>
      </c>
      <c r="N3057" s="5">
        <v>0</v>
      </c>
      <c r="O3057" s="5">
        <v>5871</v>
      </c>
      <c r="P3057" s="5">
        <v>1060</v>
      </c>
      <c r="Q3057" s="5">
        <v>0</v>
      </c>
      <c r="R3057" s="5">
        <v>0</v>
      </c>
      <c r="S3057" s="5">
        <v>9755</v>
      </c>
      <c r="T3057" s="5">
        <v>18044</v>
      </c>
      <c r="U3057" s="5">
        <v>12501</v>
      </c>
      <c r="V3057" s="5">
        <v>8205</v>
      </c>
      <c r="W3057" s="5">
        <v>154</v>
      </c>
      <c r="X3057" s="5">
        <v>41109</v>
      </c>
      <c r="Y3057" s="5">
        <v>217</v>
      </c>
    </row>
    <row r="3058" spans="1:25" x14ac:dyDescent="0.3">
      <c r="A3058" s="1">
        <v>4057093</v>
      </c>
      <c r="B3058" s="1" t="s">
        <v>14</v>
      </c>
      <c r="C3058" s="2"/>
      <c r="D3058" s="4" t="s">
        <v>128</v>
      </c>
      <c r="E3058" s="4">
        <v>4057093</v>
      </c>
      <c r="F3058" s="5">
        <v>0</v>
      </c>
      <c r="G3058" s="5">
        <v>0</v>
      </c>
      <c r="H3058" s="5">
        <v>2267</v>
      </c>
      <c r="I3058" s="5">
        <v>33993</v>
      </c>
      <c r="J3058" s="5">
        <v>4616</v>
      </c>
      <c r="K3058" s="5" t="s">
        <v>33</v>
      </c>
      <c r="L3058" s="5">
        <v>40876</v>
      </c>
      <c r="M3058" s="5">
        <v>252583</v>
      </c>
      <c r="N3058" s="5">
        <v>0</v>
      </c>
      <c r="O3058" s="5">
        <v>5749</v>
      </c>
      <c r="P3058" s="5">
        <v>2066</v>
      </c>
      <c r="Q3058" s="5" t="s">
        <v>33</v>
      </c>
      <c r="R3058" s="5" t="s">
        <v>33</v>
      </c>
      <c r="S3058" s="5">
        <v>10648</v>
      </c>
      <c r="T3058" s="5">
        <v>17623</v>
      </c>
      <c r="U3058" s="5">
        <v>12921</v>
      </c>
      <c r="V3058" s="5">
        <v>7501</v>
      </c>
      <c r="W3058" s="5">
        <v>30</v>
      </c>
      <c r="X3058" s="5">
        <v>34395</v>
      </c>
      <c r="Y3058" s="5">
        <v>278</v>
      </c>
    </row>
    <row r="3059" spans="1:25" x14ac:dyDescent="0.3">
      <c r="A3059" s="1">
        <v>4057093</v>
      </c>
      <c r="B3059" s="1" t="s">
        <v>15</v>
      </c>
      <c r="C3059" s="2"/>
      <c r="D3059" s="4" t="s">
        <v>128</v>
      </c>
      <c r="E3059" s="4">
        <v>4057093</v>
      </c>
      <c r="F3059" s="5">
        <v>0</v>
      </c>
      <c r="G3059" s="5">
        <v>0</v>
      </c>
      <c r="H3059" s="5">
        <v>1259</v>
      </c>
      <c r="I3059" s="5">
        <v>25568</v>
      </c>
      <c r="J3059" s="5">
        <v>2420</v>
      </c>
      <c r="K3059" s="5" t="s">
        <v>33</v>
      </c>
      <c r="L3059" s="5">
        <v>29247</v>
      </c>
      <c r="M3059" s="5">
        <v>182638</v>
      </c>
      <c r="N3059" s="5">
        <v>0</v>
      </c>
      <c r="O3059" s="5">
        <v>4535</v>
      </c>
      <c r="P3059" s="5">
        <v>2343</v>
      </c>
      <c r="Q3059" s="5" t="s">
        <v>33</v>
      </c>
      <c r="R3059" s="5" t="s">
        <v>33</v>
      </c>
      <c r="S3059" s="5">
        <v>11021</v>
      </c>
      <c r="T3059" s="5">
        <v>14166</v>
      </c>
      <c r="U3059" s="5">
        <v>13590</v>
      </c>
      <c r="V3059" s="5">
        <v>7264</v>
      </c>
      <c r="W3059" s="5">
        <v>25</v>
      </c>
      <c r="X3059" s="5">
        <v>40599</v>
      </c>
      <c r="Y3059" s="5">
        <v>301</v>
      </c>
    </row>
    <row r="3060" spans="1:25" x14ac:dyDescent="0.3">
      <c r="A3060" s="1">
        <v>4057093</v>
      </c>
      <c r="B3060" s="1" t="s">
        <v>16</v>
      </c>
      <c r="C3060" s="2"/>
      <c r="D3060" s="4" t="s">
        <v>128</v>
      </c>
      <c r="E3060" s="4">
        <v>4057093</v>
      </c>
      <c r="F3060" s="5">
        <v>385</v>
      </c>
      <c r="G3060" s="5">
        <v>0</v>
      </c>
      <c r="H3060" s="5">
        <v>2178</v>
      </c>
      <c r="I3060" s="5">
        <v>20994</v>
      </c>
      <c r="J3060" s="5">
        <v>1005</v>
      </c>
      <c r="K3060" s="5" t="s">
        <v>33</v>
      </c>
      <c r="L3060" s="5">
        <v>24562</v>
      </c>
      <c r="M3060" s="5">
        <v>199137</v>
      </c>
      <c r="N3060" s="5">
        <v>0</v>
      </c>
      <c r="O3060" s="5">
        <v>5503</v>
      </c>
      <c r="P3060" s="5">
        <v>2110</v>
      </c>
      <c r="Q3060" s="5" t="s">
        <v>33</v>
      </c>
      <c r="R3060" s="5" t="s">
        <v>33</v>
      </c>
      <c r="S3060" s="5">
        <v>12448</v>
      </c>
      <c r="T3060" s="5">
        <v>18873</v>
      </c>
      <c r="U3060" s="5">
        <v>13465</v>
      </c>
      <c r="V3060" s="5">
        <v>8099</v>
      </c>
      <c r="W3060" s="5">
        <v>24</v>
      </c>
      <c r="X3060" s="5">
        <v>43227</v>
      </c>
      <c r="Y3060" s="5">
        <v>293</v>
      </c>
    </row>
    <row r="3061" spans="1:25" x14ac:dyDescent="0.3">
      <c r="A3061" s="1">
        <v>4057093</v>
      </c>
      <c r="B3061" s="1" t="s">
        <v>17</v>
      </c>
      <c r="C3061" s="2"/>
      <c r="D3061" s="4" t="s">
        <v>128</v>
      </c>
      <c r="E3061" s="4">
        <v>4057093</v>
      </c>
      <c r="F3061" s="5">
        <v>0</v>
      </c>
      <c r="G3061" s="5">
        <v>0</v>
      </c>
      <c r="H3061" s="5">
        <v>6842</v>
      </c>
      <c r="I3061" s="5">
        <v>25466</v>
      </c>
      <c r="J3061" s="5">
        <v>1397</v>
      </c>
      <c r="K3061" s="5" t="s">
        <v>33</v>
      </c>
      <c r="L3061" s="5">
        <v>33706</v>
      </c>
      <c r="M3061" s="5">
        <v>166697</v>
      </c>
      <c r="N3061" s="5">
        <v>0</v>
      </c>
      <c r="O3061" s="5">
        <v>7095</v>
      </c>
      <c r="P3061" s="5">
        <v>2291</v>
      </c>
      <c r="Q3061" s="5" t="s">
        <v>33</v>
      </c>
      <c r="R3061" s="5" t="s">
        <v>33</v>
      </c>
      <c r="S3061" s="5">
        <v>10685</v>
      </c>
      <c r="T3061" s="5">
        <v>14004</v>
      </c>
      <c r="U3061" s="5">
        <v>12671</v>
      </c>
      <c r="V3061" s="5">
        <v>6377</v>
      </c>
      <c r="W3061" s="5">
        <v>36</v>
      </c>
      <c r="X3061" s="5">
        <v>30184</v>
      </c>
      <c r="Y3061" s="5">
        <v>192</v>
      </c>
    </row>
    <row r="3062" spans="1:25" x14ac:dyDescent="0.3">
      <c r="A3062" s="1">
        <v>4057093</v>
      </c>
      <c r="B3062" s="1" t="s">
        <v>18</v>
      </c>
      <c r="C3062" s="2"/>
      <c r="D3062" s="4" t="s">
        <v>128</v>
      </c>
      <c r="E3062" s="4">
        <v>4057093</v>
      </c>
      <c r="F3062" s="5">
        <v>0</v>
      </c>
      <c r="G3062" s="5">
        <v>0</v>
      </c>
      <c r="H3062" s="5">
        <v>17807</v>
      </c>
      <c r="I3062" s="5">
        <v>14899</v>
      </c>
      <c r="J3062" s="5">
        <v>8</v>
      </c>
      <c r="K3062" s="5" t="s">
        <v>33</v>
      </c>
      <c r="L3062" s="5">
        <v>32714</v>
      </c>
      <c r="M3062" s="5">
        <v>329829</v>
      </c>
      <c r="N3062" s="5">
        <v>0</v>
      </c>
      <c r="O3062" s="5">
        <v>5377</v>
      </c>
      <c r="P3062" s="5">
        <v>2705</v>
      </c>
      <c r="Q3062" s="5" t="s">
        <v>33</v>
      </c>
      <c r="R3062" s="5" t="s">
        <v>33</v>
      </c>
      <c r="S3062" s="5">
        <v>8994</v>
      </c>
      <c r="T3062" s="5">
        <v>12451</v>
      </c>
      <c r="U3062" s="5">
        <v>13923</v>
      </c>
      <c r="V3062" s="5">
        <v>7627</v>
      </c>
      <c r="W3062" s="5">
        <v>24</v>
      </c>
      <c r="X3062" s="5">
        <v>29740</v>
      </c>
      <c r="Y3062" s="5">
        <v>97</v>
      </c>
    </row>
    <row r="3063" spans="1:25" x14ac:dyDescent="0.3">
      <c r="A3063" s="1">
        <v>4057093</v>
      </c>
      <c r="B3063" s="1" t="s">
        <v>19</v>
      </c>
      <c r="C3063" s="2"/>
      <c r="D3063" s="4" t="s">
        <v>128</v>
      </c>
      <c r="E3063" s="4">
        <v>4057093</v>
      </c>
      <c r="F3063" s="5">
        <v>0</v>
      </c>
      <c r="G3063" s="5">
        <v>0</v>
      </c>
      <c r="H3063" s="5">
        <v>2286</v>
      </c>
      <c r="I3063" s="5">
        <v>16859</v>
      </c>
      <c r="J3063" s="5">
        <v>1466</v>
      </c>
      <c r="K3063" s="5" t="s">
        <v>33</v>
      </c>
      <c r="L3063" s="5">
        <v>20611</v>
      </c>
      <c r="M3063" s="5">
        <v>306293</v>
      </c>
      <c r="N3063" s="5">
        <v>12</v>
      </c>
      <c r="O3063" s="5">
        <v>5367</v>
      </c>
      <c r="P3063" s="5">
        <v>3912</v>
      </c>
      <c r="Q3063" s="5" t="s">
        <v>33</v>
      </c>
      <c r="R3063" s="5" t="s">
        <v>33</v>
      </c>
      <c r="S3063" s="5">
        <v>8151</v>
      </c>
      <c r="T3063" s="5">
        <v>13193</v>
      </c>
      <c r="U3063" s="5">
        <v>13053</v>
      </c>
      <c r="V3063" s="5">
        <v>5291</v>
      </c>
      <c r="W3063" s="5">
        <v>8</v>
      </c>
      <c r="X3063" s="5">
        <v>28550</v>
      </c>
      <c r="Y3063" s="5">
        <v>85</v>
      </c>
    </row>
    <row r="3064" spans="1:25" x14ac:dyDescent="0.3">
      <c r="A3064" s="1">
        <v>4057093</v>
      </c>
      <c r="B3064" s="1" t="s">
        <v>20</v>
      </c>
      <c r="C3064" s="2"/>
      <c r="D3064" s="4" t="s">
        <v>128</v>
      </c>
      <c r="E3064" s="4">
        <v>4057093</v>
      </c>
      <c r="F3064" s="5">
        <v>0</v>
      </c>
      <c r="G3064" s="5">
        <v>0</v>
      </c>
      <c r="H3064" s="5">
        <v>2429</v>
      </c>
      <c r="I3064" s="5">
        <v>18966</v>
      </c>
      <c r="J3064" s="5">
        <v>207</v>
      </c>
      <c r="K3064" s="5" t="s">
        <v>33</v>
      </c>
      <c r="L3064" s="5">
        <v>-222232</v>
      </c>
      <c r="M3064" s="5">
        <v>200697</v>
      </c>
      <c r="N3064" s="5">
        <v>6917</v>
      </c>
      <c r="O3064" s="5">
        <v>5691</v>
      </c>
      <c r="P3064" s="5">
        <v>2205</v>
      </c>
      <c r="Q3064" s="5" t="s">
        <v>33</v>
      </c>
      <c r="R3064" s="5" t="s">
        <v>33</v>
      </c>
      <c r="S3064" s="5">
        <v>8200</v>
      </c>
      <c r="T3064" s="5">
        <v>12728</v>
      </c>
      <c r="U3064" s="5">
        <v>21278</v>
      </c>
      <c r="V3064" s="5">
        <v>5712</v>
      </c>
      <c r="W3064" s="5">
        <v>12</v>
      </c>
      <c r="X3064" s="5">
        <v>48644</v>
      </c>
      <c r="Y3064" s="5">
        <v>251</v>
      </c>
    </row>
    <row r="3065" spans="1:25" x14ac:dyDescent="0.3">
      <c r="A3065" s="1">
        <v>4057093</v>
      </c>
      <c r="B3065" s="1" t="s">
        <v>21</v>
      </c>
      <c r="C3065" s="2"/>
      <c r="D3065" s="4" t="s">
        <v>128</v>
      </c>
      <c r="E3065" s="4">
        <v>4057093</v>
      </c>
      <c r="F3065" s="5">
        <v>0</v>
      </c>
      <c r="G3065" s="5">
        <v>7170</v>
      </c>
      <c r="H3065" s="5">
        <v>674</v>
      </c>
      <c r="I3065" s="5">
        <v>14673</v>
      </c>
      <c r="J3065" s="5">
        <v>473</v>
      </c>
      <c r="K3065" s="5" t="s">
        <v>33</v>
      </c>
      <c r="L3065" s="5">
        <v>22990</v>
      </c>
      <c r="M3065" s="5">
        <v>160877</v>
      </c>
      <c r="N3065" s="5">
        <v>11431</v>
      </c>
      <c r="O3065" s="5">
        <v>7469</v>
      </c>
      <c r="P3065" s="5">
        <v>3023</v>
      </c>
      <c r="Q3065" s="5" t="s">
        <v>33</v>
      </c>
      <c r="R3065" s="5" t="s">
        <v>33</v>
      </c>
      <c r="S3065" s="5">
        <v>7428</v>
      </c>
      <c r="T3065" s="5">
        <v>12043</v>
      </c>
      <c r="U3065" s="5">
        <v>14601</v>
      </c>
      <c r="V3065" s="5">
        <v>6550</v>
      </c>
      <c r="W3065" s="5">
        <v>28</v>
      </c>
      <c r="X3065" s="5">
        <v>38093</v>
      </c>
      <c r="Y3065" s="5">
        <v>144</v>
      </c>
    </row>
    <row r="3066" spans="1:25" x14ac:dyDescent="0.3">
      <c r="A3066" s="1">
        <v>4057093</v>
      </c>
      <c r="B3066" s="1" t="s">
        <v>22</v>
      </c>
      <c r="C3066" s="2"/>
      <c r="D3066" s="4" t="s">
        <v>128</v>
      </c>
      <c r="E3066" s="4">
        <v>4057093</v>
      </c>
      <c r="F3066" s="5">
        <v>0</v>
      </c>
      <c r="G3066" s="5">
        <v>8072</v>
      </c>
      <c r="H3066" s="5">
        <v>742</v>
      </c>
      <c r="I3066" s="5">
        <v>12378</v>
      </c>
      <c r="J3066" s="5">
        <v>1296</v>
      </c>
      <c r="K3066" s="5" t="s">
        <v>33</v>
      </c>
      <c r="L3066" s="5">
        <v>22488</v>
      </c>
      <c r="M3066" s="5">
        <v>153852</v>
      </c>
      <c r="N3066" s="5">
        <v>9411</v>
      </c>
      <c r="O3066" s="5">
        <v>6010</v>
      </c>
      <c r="P3066" s="5">
        <v>2531</v>
      </c>
      <c r="Q3066" s="5" t="s">
        <v>33</v>
      </c>
      <c r="R3066" s="5" t="s">
        <v>33</v>
      </c>
      <c r="S3066" s="5">
        <v>6899</v>
      </c>
      <c r="T3066" s="5">
        <v>14501</v>
      </c>
      <c r="U3066" s="5">
        <v>11518</v>
      </c>
      <c r="V3066" s="5">
        <v>6129</v>
      </c>
      <c r="W3066" s="5">
        <v>90</v>
      </c>
      <c r="X3066" s="5">
        <v>41325</v>
      </c>
      <c r="Y3066" s="5">
        <v>140</v>
      </c>
    </row>
    <row r="3067" spans="1:25" x14ac:dyDescent="0.3">
      <c r="A3067" s="1">
        <v>4057093</v>
      </c>
      <c r="B3067" s="1" t="s">
        <v>23</v>
      </c>
      <c r="C3067" s="2"/>
      <c r="D3067" s="4" t="s">
        <v>128</v>
      </c>
      <c r="E3067" s="4">
        <v>4057093</v>
      </c>
      <c r="F3067" s="5">
        <v>0</v>
      </c>
      <c r="G3067" s="5">
        <v>14135</v>
      </c>
      <c r="H3067" s="5">
        <v>1214</v>
      </c>
      <c r="I3067" s="5">
        <v>11202</v>
      </c>
      <c r="J3067" s="5">
        <v>9055</v>
      </c>
      <c r="K3067" s="5" t="s">
        <v>33</v>
      </c>
      <c r="L3067" s="5">
        <v>35606</v>
      </c>
      <c r="M3067" s="5">
        <v>157018</v>
      </c>
      <c r="N3067" s="5">
        <v>11012</v>
      </c>
      <c r="O3067" s="5">
        <v>8441</v>
      </c>
      <c r="P3067" s="5">
        <v>2608</v>
      </c>
      <c r="Q3067" s="5" t="s">
        <v>33</v>
      </c>
      <c r="R3067" s="5" t="s">
        <v>33</v>
      </c>
      <c r="S3067" s="5">
        <v>6016</v>
      </c>
      <c r="T3067" s="5">
        <v>13078</v>
      </c>
      <c r="U3067" s="5">
        <v>9622</v>
      </c>
      <c r="V3067" s="5">
        <v>1114</v>
      </c>
      <c r="W3067" s="5">
        <v>144</v>
      </c>
      <c r="X3067" s="5">
        <v>44065</v>
      </c>
      <c r="Y3067" s="5">
        <v>122</v>
      </c>
    </row>
    <row r="3068" spans="1:25" x14ac:dyDescent="0.3">
      <c r="A3068" s="1">
        <v>4057093</v>
      </c>
      <c r="B3068" s="1" t="s">
        <v>24</v>
      </c>
      <c r="C3068" s="2"/>
      <c r="D3068" s="4" t="s">
        <v>128</v>
      </c>
      <c r="E3068" s="4">
        <v>4057093</v>
      </c>
      <c r="F3068" s="5">
        <v>0</v>
      </c>
      <c r="G3068" s="5">
        <v>27865</v>
      </c>
      <c r="H3068" s="5">
        <v>2808</v>
      </c>
      <c r="I3068" s="5">
        <v>19833</v>
      </c>
      <c r="J3068" s="5">
        <v>1850</v>
      </c>
      <c r="K3068" s="5" t="s">
        <v>33</v>
      </c>
      <c r="L3068" s="5">
        <v>52357</v>
      </c>
      <c r="M3068" s="5">
        <v>137742</v>
      </c>
      <c r="N3068" s="5">
        <v>13389</v>
      </c>
      <c r="O3068" s="5">
        <v>5806</v>
      </c>
      <c r="P3068" s="5">
        <v>3282</v>
      </c>
      <c r="Q3068" s="5" t="s">
        <v>33</v>
      </c>
      <c r="R3068" s="5" t="s">
        <v>33</v>
      </c>
      <c r="S3068" s="5">
        <v>5401</v>
      </c>
      <c r="T3068" s="5">
        <v>13264</v>
      </c>
      <c r="U3068" s="5">
        <v>10073</v>
      </c>
      <c r="V3068" s="5">
        <v>1133</v>
      </c>
      <c r="W3068" s="5">
        <v>281</v>
      </c>
      <c r="X3068" s="5">
        <v>41378</v>
      </c>
      <c r="Y3068" s="5">
        <v>527</v>
      </c>
    </row>
    <row r="3069" spans="1:25" x14ac:dyDescent="0.3">
      <c r="A3069" s="1">
        <v>4057093</v>
      </c>
      <c r="B3069" s="1" t="s">
        <v>25</v>
      </c>
      <c r="C3069" s="2"/>
      <c r="D3069" s="4" t="s">
        <v>128</v>
      </c>
      <c r="E3069" s="4">
        <v>4057093</v>
      </c>
      <c r="F3069" s="5">
        <v>0</v>
      </c>
      <c r="G3069" s="5">
        <v>4557</v>
      </c>
      <c r="H3069" s="5">
        <v>414</v>
      </c>
      <c r="I3069" s="5">
        <v>14651</v>
      </c>
      <c r="J3069" s="5">
        <v>2218</v>
      </c>
      <c r="K3069" s="5" t="s">
        <v>33</v>
      </c>
      <c r="L3069" s="5">
        <v>21840</v>
      </c>
      <c r="M3069" s="5">
        <v>143900</v>
      </c>
      <c r="N3069" s="5">
        <v>14752</v>
      </c>
      <c r="O3069" s="5">
        <v>7191</v>
      </c>
      <c r="P3069" s="5">
        <v>3598</v>
      </c>
      <c r="Q3069" s="5" t="s">
        <v>33</v>
      </c>
      <c r="R3069" s="5" t="s">
        <v>33</v>
      </c>
      <c r="S3069" s="5">
        <v>5300</v>
      </c>
      <c r="T3069" s="5">
        <v>14810</v>
      </c>
      <c r="U3069" s="5">
        <v>10541</v>
      </c>
      <c r="V3069" s="5">
        <v>1253</v>
      </c>
      <c r="W3069" s="5">
        <v>360</v>
      </c>
      <c r="X3069" s="5">
        <v>48958</v>
      </c>
      <c r="Y3069" s="5">
        <v>164</v>
      </c>
    </row>
    <row r="3070" spans="1:25" x14ac:dyDescent="0.3">
      <c r="A3070" s="1">
        <v>4057093</v>
      </c>
      <c r="B3070" s="1" t="s">
        <v>26</v>
      </c>
      <c r="C3070" s="2"/>
      <c r="D3070" s="4" t="s">
        <v>128</v>
      </c>
      <c r="E3070" s="4">
        <v>4057093</v>
      </c>
      <c r="F3070" s="5">
        <v>0</v>
      </c>
      <c r="G3070" s="5">
        <v>11898</v>
      </c>
      <c r="H3070" s="5">
        <v>1174</v>
      </c>
      <c r="I3070" s="5">
        <v>11537</v>
      </c>
      <c r="J3070" s="5">
        <v>2265</v>
      </c>
      <c r="K3070" s="5" t="s">
        <v>33</v>
      </c>
      <c r="L3070" s="5">
        <v>26875</v>
      </c>
      <c r="M3070" s="5">
        <v>148897</v>
      </c>
      <c r="N3070" s="5">
        <v>14738</v>
      </c>
      <c r="O3070" s="5">
        <v>7078</v>
      </c>
      <c r="P3070" s="5">
        <v>3260</v>
      </c>
      <c r="Q3070" s="5" t="s">
        <v>33</v>
      </c>
      <c r="R3070" s="5" t="s">
        <v>33</v>
      </c>
      <c r="S3070" s="5">
        <v>5595</v>
      </c>
      <c r="T3070" s="5">
        <v>14159</v>
      </c>
      <c r="U3070" s="5">
        <v>10761</v>
      </c>
      <c r="V3070" s="5">
        <v>1351</v>
      </c>
      <c r="W3070" s="5">
        <v>275</v>
      </c>
      <c r="X3070" s="5">
        <v>50235</v>
      </c>
      <c r="Y3070" s="5">
        <v>191</v>
      </c>
    </row>
    <row r="3071" spans="1:25" x14ac:dyDescent="0.3">
      <c r="A3071" s="1">
        <v>4057093</v>
      </c>
      <c r="B3071" s="1" t="s">
        <v>27</v>
      </c>
      <c r="C3071" s="2"/>
      <c r="D3071" s="4" t="s">
        <v>128</v>
      </c>
      <c r="E3071" s="4">
        <v>4057093</v>
      </c>
      <c r="F3071" s="5">
        <v>3642</v>
      </c>
      <c r="G3071" s="5">
        <v>10316</v>
      </c>
      <c r="H3071" s="5">
        <v>3431</v>
      </c>
      <c r="I3071" s="5">
        <v>19866</v>
      </c>
      <c r="J3071" s="5">
        <v>2405</v>
      </c>
      <c r="K3071" s="5" t="s">
        <v>33</v>
      </c>
      <c r="L3071" s="5">
        <v>39661</v>
      </c>
      <c r="M3071" s="5">
        <v>144296</v>
      </c>
      <c r="N3071" s="5">
        <v>14366</v>
      </c>
      <c r="O3071" s="5">
        <v>5459</v>
      </c>
      <c r="P3071" s="5">
        <v>3385</v>
      </c>
      <c r="Q3071" s="5" t="s">
        <v>33</v>
      </c>
      <c r="R3071" s="5" t="s">
        <v>33</v>
      </c>
      <c r="S3071" s="5">
        <v>4920</v>
      </c>
      <c r="T3071" s="5">
        <v>14357</v>
      </c>
      <c r="U3071" s="5">
        <v>10058</v>
      </c>
      <c r="V3071" s="5">
        <v>1304</v>
      </c>
      <c r="W3071" s="5">
        <v>311</v>
      </c>
      <c r="X3071" s="5">
        <v>45610</v>
      </c>
      <c r="Y3071" s="5">
        <v>178</v>
      </c>
    </row>
    <row r="3072" spans="1:25" x14ac:dyDescent="0.3">
      <c r="A3072" s="1">
        <v>4057093</v>
      </c>
      <c r="B3072" s="1" t="s">
        <v>28</v>
      </c>
      <c r="C3072" s="2"/>
      <c r="D3072" s="4" t="s">
        <v>128</v>
      </c>
      <c r="E3072" s="4">
        <v>4057093</v>
      </c>
      <c r="F3072" s="5">
        <v>846</v>
      </c>
      <c r="G3072" s="5">
        <v>8575</v>
      </c>
      <c r="H3072" s="5">
        <v>1701</v>
      </c>
      <c r="I3072" s="5">
        <v>17650</v>
      </c>
      <c r="J3072" s="5">
        <v>2972</v>
      </c>
      <c r="K3072" s="5" t="s">
        <v>33</v>
      </c>
      <c r="L3072" s="5">
        <v>31744</v>
      </c>
      <c r="M3072" s="5">
        <v>149006</v>
      </c>
      <c r="N3072" s="5">
        <v>14622</v>
      </c>
      <c r="O3072" s="5">
        <v>4897</v>
      </c>
      <c r="P3072" s="5">
        <v>2959</v>
      </c>
      <c r="Q3072" s="5" t="s">
        <v>33</v>
      </c>
      <c r="R3072" s="5" t="s">
        <v>33</v>
      </c>
      <c r="S3072" s="5">
        <v>6196</v>
      </c>
      <c r="T3072" s="5">
        <v>13362</v>
      </c>
      <c r="U3072" s="5">
        <v>9356</v>
      </c>
      <c r="V3072" s="5">
        <v>1247</v>
      </c>
      <c r="W3072" s="5">
        <v>261</v>
      </c>
      <c r="X3072" s="5">
        <v>41793</v>
      </c>
      <c r="Y3072" s="5">
        <v>119</v>
      </c>
    </row>
    <row r="3073" spans="1:25" x14ac:dyDescent="0.3">
      <c r="A3073" s="1">
        <v>4057093</v>
      </c>
      <c r="B3073" s="1" t="s">
        <v>29</v>
      </c>
      <c r="C3073" s="2"/>
      <c r="D3073" s="4" t="s">
        <v>128</v>
      </c>
      <c r="E3073" s="4">
        <v>4057093</v>
      </c>
      <c r="F3073" s="5">
        <v>0</v>
      </c>
      <c r="G3073" s="5">
        <v>13108</v>
      </c>
      <c r="H3073" s="5">
        <v>3921</v>
      </c>
      <c r="I3073" s="5">
        <v>21613</v>
      </c>
      <c r="J3073" s="5">
        <v>1679</v>
      </c>
      <c r="K3073" s="5" t="s">
        <v>33</v>
      </c>
      <c r="L3073" s="5">
        <v>40322</v>
      </c>
      <c r="M3073" s="5">
        <v>157509</v>
      </c>
      <c r="N3073" s="5">
        <v>14962</v>
      </c>
      <c r="O3073" s="5">
        <v>4808</v>
      </c>
      <c r="P3073" s="5">
        <v>2343</v>
      </c>
      <c r="Q3073" s="5" t="s">
        <v>33</v>
      </c>
      <c r="R3073" s="5" t="s">
        <v>33</v>
      </c>
      <c r="S3073" s="5">
        <v>6210</v>
      </c>
      <c r="T3073" s="5">
        <v>11804</v>
      </c>
      <c r="U3073" s="5">
        <v>8423</v>
      </c>
      <c r="V3073" s="5">
        <v>1279</v>
      </c>
      <c r="W3073" s="5">
        <v>363</v>
      </c>
      <c r="X3073" s="5">
        <v>35784</v>
      </c>
      <c r="Y3073" s="5">
        <v>216</v>
      </c>
    </row>
    <row r="3074" spans="1:25" x14ac:dyDescent="0.3">
      <c r="A3074" s="1">
        <v>4057093</v>
      </c>
      <c r="B3074" s="1" t="s">
        <v>30</v>
      </c>
      <c r="C3074" s="2"/>
      <c r="D3074" s="4" t="s">
        <v>128</v>
      </c>
      <c r="E3074" s="4">
        <v>4057093</v>
      </c>
      <c r="F3074" s="5">
        <v>0</v>
      </c>
      <c r="G3074" s="5">
        <v>9111</v>
      </c>
      <c r="H3074" s="5">
        <v>2706</v>
      </c>
      <c r="I3074" s="5">
        <v>23485</v>
      </c>
      <c r="J3074" s="5">
        <v>2172</v>
      </c>
      <c r="K3074" s="5" t="s">
        <v>33</v>
      </c>
      <c r="L3074" s="5">
        <v>37474</v>
      </c>
      <c r="M3074" s="5">
        <v>148257</v>
      </c>
      <c r="N3074" s="5">
        <v>11169</v>
      </c>
      <c r="O3074" s="5">
        <v>4026</v>
      </c>
      <c r="P3074" s="5">
        <v>2640</v>
      </c>
      <c r="Q3074" s="5" t="s">
        <v>33</v>
      </c>
      <c r="R3074" s="5" t="s">
        <v>33</v>
      </c>
      <c r="S3074" s="5">
        <v>6329</v>
      </c>
      <c r="T3074" s="5">
        <v>10855</v>
      </c>
      <c r="U3074" s="5">
        <v>8055</v>
      </c>
      <c r="V3074" s="5">
        <v>1203</v>
      </c>
      <c r="W3074" s="5">
        <v>339</v>
      </c>
      <c r="X3074" s="5">
        <v>27231</v>
      </c>
      <c r="Y3074" s="5">
        <v>193</v>
      </c>
    </row>
    <row r="3075" spans="1:25" x14ac:dyDescent="0.3">
      <c r="A3075" s="1">
        <v>4057093</v>
      </c>
      <c r="B3075" s="1" t="s">
        <v>31</v>
      </c>
      <c r="C3075" s="2"/>
      <c r="D3075" s="4" t="s">
        <v>128</v>
      </c>
      <c r="E3075" s="4">
        <v>4057093</v>
      </c>
      <c r="F3075" s="5">
        <v>0</v>
      </c>
      <c r="G3075" s="5">
        <v>3311</v>
      </c>
      <c r="H3075" s="5">
        <v>740</v>
      </c>
      <c r="I3075" s="5">
        <v>13628</v>
      </c>
      <c r="J3075" s="5">
        <v>1797</v>
      </c>
      <c r="K3075" s="5" t="s">
        <v>33</v>
      </c>
      <c r="L3075" s="5">
        <v>19476</v>
      </c>
      <c r="M3075" s="5">
        <v>126476</v>
      </c>
      <c r="N3075" s="5">
        <v>10123</v>
      </c>
      <c r="O3075" s="5">
        <v>3591</v>
      </c>
      <c r="P3075" s="5">
        <v>3222</v>
      </c>
      <c r="Q3075" s="5" t="s">
        <v>33</v>
      </c>
      <c r="R3075" s="5" t="s">
        <v>33</v>
      </c>
      <c r="S3075" s="5">
        <v>5516</v>
      </c>
      <c r="T3075" s="5">
        <v>10601</v>
      </c>
      <c r="U3075" s="5">
        <v>7650</v>
      </c>
      <c r="V3075" s="5">
        <v>1254</v>
      </c>
      <c r="W3075" s="5">
        <v>283</v>
      </c>
      <c r="X3075" s="5">
        <v>25536</v>
      </c>
      <c r="Y3075" s="5">
        <v>-113</v>
      </c>
    </row>
    <row r="3076" spans="1:25" x14ac:dyDescent="0.3">
      <c r="A3076" s="1">
        <v>4147257</v>
      </c>
      <c r="B3076" s="1" t="s">
        <v>0</v>
      </c>
      <c r="C3076" s="2"/>
      <c r="D3076" s="4" t="s">
        <v>129</v>
      </c>
      <c r="E3076" s="4">
        <v>4147257</v>
      </c>
      <c r="F3076" s="5">
        <v>21353</v>
      </c>
      <c r="G3076" s="5">
        <v>16898</v>
      </c>
      <c r="H3076" s="5">
        <v>135282</v>
      </c>
      <c r="I3076" s="5">
        <v>27826</v>
      </c>
      <c r="J3076" s="5">
        <v>6688</v>
      </c>
      <c r="K3076" s="5">
        <v>0</v>
      </c>
      <c r="L3076" s="5">
        <v>208048</v>
      </c>
      <c r="M3076" s="5">
        <v>150793</v>
      </c>
      <c r="N3076" s="5">
        <v>15466</v>
      </c>
      <c r="O3076" s="5">
        <v>26974</v>
      </c>
      <c r="P3076" s="5">
        <v>3404</v>
      </c>
      <c r="Q3076" s="5">
        <v>726</v>
      </c>
      <c r="R3076" s="5">
        <v>240</v>
      </c>
      <c r="S3076" s="5">
        <v>8523</v>
      </c>
      <c r="T3076" s="5">
        <v>9807</v>
      </c>
      <c r="U3076" s="5">
        <v>13387</v>
      </c>
      <c r="V3076" s="5">
        <v>11781</v>
      </c>
      <c r="W3076" s="5">
        <v>198</v>
      </c>
      <c r="X3076" s="5">
        <v>44067</v>
      </c>
      <c r="Y3076" s="5">
        <v>1367</v>
      </c>
    </row>
    <row r="3077" spans="1:25" x14ac:dyDescent="0.3">
      <c r="A3077" s="1">
        <v>4147257</v>
      </c>
      <c r="B3077" s="1" t="s">
        <v>1</v>
      </c>
      <c r="C3077" s="2"/>
      <c r="D3077" s="4" t="s">
        <v>129</v>
      </c>
      <c r="E3077" s="4">
        <v>4147257</v>
      </c>
      <c r="F3077" s="5">
        <v>3135</v>
      </c>
      <c r="G3077" s="5">
        <v>9697</v>
      </c>
      <c r="H3077" s="5">
        <v>12992</v>
      </c>
      <c r="I3077" s="5">
        <v>24285</v>
      </c>
      <c r="J3077" s="5">
        <v>7677</v>
      </c>
      <c r="K3077" s="5">
        <v>0</v>
      </c>
      <c r="L3077" s="5">
        <v>57786</v>
      </c>
      <c r="M3077" s="5">
        <v>156583</v>
      </c>
      <c r="N3077" s="5">
        <v>15268</v>
      </c>
      <c r="O3077" s="5">
        <v>25053</v>
      </c>
      <c r="P3077" s="5">
        <v>4356</v>
      </c>
      <c r="Q3077" s="5">
        <v>819</v>
      </c>
      <c r="R3077" s="5">
        <v>280</v>
      </c>
      <c r="S3077" s="5">
        <v>8009</v>
      </c>
      <c r="T3077" s="5">
        <v>10259</v>
      </c>
      <c r="U3077" s="5">
        <v>13135</v>
      </c>
      <c r="V3077" s="5">
        <v>11489</v>
      </c>
      <c r="W3077" s="5">
        <v>331</v>
      </c>
      <c r="X3077" s="5">
        <v>45954</v>
      </c>
      <c r="Y3077" s="5">
        <v>1339</v>
      </c>
    </row>
    <row r="3078" spans="1:25" x14ac:dyDescent="0.3">
      <c r="A3078" s="1">
        <v>4147257</v>
      </c>
      <c r="B3078" s="1" t="s">
        <v>2</v>
      </c>
      <c r="C3078" s="2"/>
      <c r="D3078" s="4" t="s">
        <v>129</v>
      </c>
      <c r="E3078" s="4">
        <v>4147257</v>
      </c>
      <c r="F3078" s="5">
        <v>2698</v>
      </c>
      <c r="G3078" s="5">
        <v>7872</v>
      </c>
      <c r="H3078" s="5">
        <v>91651</v>
      </c>
      <c r="I3078" s="5">
        <v>19433</v>
      </c>
      <c r="J3078" s="5">
        <v>8468</v>
      </c>
      <c r="K3078" s="5">
        <v>0</v>
      </c>
      <c r="L3078" s="5">
        <v>130121</v>
      </c>
      <c r="M3078" s="5">
        <v>144278</v>
      </c>
      <c r="N3078" s="5">
        <v>12361</v>
      </c>
      <c r="O3078" s="5">
        <v>26890</v>
      </c>
      <c r="P3078" s="5">
        <v>4240</v>
      </c>
      <c r="Q3078" s="5">
        <v>793</v>
      </c>
      <c r="R3078" s="5">
        <v>213</v>
      </c>
      <c r="S3078" s="5">
        <v>8034</v>
      </c>
      <c r="T3078" s="5">
        <v>9728</v>
      </c>
      <c r="U3078" s="5">
        <v>12912</v>
      </c>
      <c r="V3078" s="5">
        <v>9358</v>
      </c>
      <c r="W3078" s="5">
        <v>339</v>
      </c>
      <c r="X3078" s="5">
        <v>44072</v>
      </c>
      <c r="Y3078" s="5">
        <v>1505</v>
      </c>
    </row>
    <row r="3079" spans="1:25" x14ac:dyDescent="0.3">
      <c r="A3079" s="1">
        <v>4147257</v>
      </c>
      <c r="B3079" s="1" t="s">
        <v>3</v>
      </c>
      <c r="C3079" s="2"/>
      <c r="D3079" s="4" t="s">
        <v>129</v>
      </c>
      <c r="E3079" s="4">
        <v>4147257</v>
      </c>
      <c r="F3079" s="5">
        <v>299</v>
      </c>
      <c r="G3079" s="5">
        <v>18075</v>
      </c>
      <c r="H3079" s="5">
        <v>19206</v>
      </c>
      <c r="I3079" s="5">
        <v>17137</v>
      </c>
      <c r="J3079" s="5">
        <v>2333</v>
      </c>
      <c r="K3079" s="5">
        <v>0</v>
      </c>
      <c r="L3079" s="5">
        <v>57049</v>
      </c>
      <c r="M3079" s="5">
        <v>137279</v>
      </c>
      <c r="N3079" s="5">
        <v>13244</v>
      </c>
      <c r="O3079" s="5">
        <v>28550</v>
      </c>
      <c r="P3079" s="5">
        <v>4031</v>
      </c>
      <c r="Q3079" s="5">
        <v>814</v>
      </c>
      <c r="R3079" s="5">
        <v>217</v>
      </c>
      <c r="S3079" s="5">
        <v>7997</v>
      </c>
      <c r="T3079" s="5">
        <v>8794</v>
      </c>
      <c r="U3079" s="5">
        <v>12476</v>
      </c>
      <c r="V3079" s="5">
        <v>10781</v>
      </c>
      <c r="W3079" s="5">
        <v>345</v>
      </c>
      <c r="X3079" s="5">
        <v>43557</v>
      </c>
      <c r="Y3079" s="5">
        <v>1138</v>
      </c>
    </row>
    <row r="3080" spans="1:25" x14ac:dyDescent="0.3">
      <c r="A3080" s="1">
        <v>4147257</v>
      </c>
      <c r="B3080" s="1" t="s">
        <v>4</v>
      </c>
      <c r="C3080" s="2"/>
      <c r="D3080" s="4" t="s">
        <v>129</v>
      </c>
      <c r="E3080" s="4">
        <v>4147257</v>
      </c>
      <c r="F3080" s="5">
        <v>2001</v>
      </c>
      <c r="G3080" s="5">
        <v>216039</v>
      </c>
      <c r="H3080" s="5">
        <v>70054</v>
      </c>
      <c r="I3080" s="5">
        <v>16797</v>
      </c>
      <c r="J3080" s="5">
        <v>4634</v>
      </c>
      <c r="K3080" s="5">
        <v>0</v>
      </c>
      <c r="L3080" s="5">
        <v>309525</v>
      </c>
      <c r="M3080" s="5">
        <v>138065</v>
      </c>
      <c r="N3080" s="5">
        <v>14349</v>
      </c>
      <c r="O3080" s="5">
        <v>23299</v>
      </c>
      <c r="P3080" s="5">
        <v>3782</v>
      </c>
      <c r="Q3080" s="5">
        <v>759</v>
      </c>
      <c r="R3080" s="5">
        <v>266</v>
      </c>
      <c r="S3080" s="5">
        <v>7625</v>
      </c>
      <c r="T3080" s="5">
        <v>7889</v>
      </c>
      <c r="U3080" s="5">
        <v>12791</v>
      </c>
      <c r="V3080" s="5">
        <v>8864</v>
      </c>
      <c r="W3080" s="5">
        <v>313</v>
      </c>
      <c r="X3080" s="5">
        <v>40134</v>
      </c>
      <c r="Y3080" s="5">
        <v>1891</v>
      </c>
    </row>
    <row r="3081" spans="1:25" x14ac:dyDescent="0.3">
      <c r="A3081" s="1">
        <v>4147257</v>
      </c>
      <c r="B3081" s="1" t="s">
        <v>5</v>
      </c>
      <c r="C3081" s="2"/>
      <c r="D3081" s="4" t="s">
        <v>129</v>
      </c>
      <c r="E3081" s="4">
        <v>4147257</v>
      </c>
      <c r="F3081" s="5">
        <v>883</v>
      </c>
      <c r="G3081" s="5">
        <v>13795</v>
      </c>
      <c r="H3081" s="5">
        <v>54661</v>
      </c>
      <c r="I3081" s="5">
        <v>20041</v>
      </c>
      <c r="J3081" s="5">
        <v>5704</v>
      </c>
      <c r="K3081" s="5">
        <v>0</v>
      </c>
      <c r="L3081" s="5">
        <v>95084</v>
      </c>
      <c r="M3081" s="5">
        <v>151060</v>
      </c>
      <c r="N3081" s="5">
        <v>16270</v>
      </c>
      <c r="O3081" s="5">
        <v>19009</v>
      </c>
      <c r="P3081" s="5">
        <v>4808</v>
      </c>
      <c r="Q3081" s="5">
        <v>1202</v>
      </c>
      <c r="R3081" s="5">
        <v>281</v>
      </c>
      <c r="S3081" s="5">
        <v>7616</v>
      </c>
      <c r="T3081" s="5">
        <v>8895</v>
      </c>
      <c r="U3081" s="5">
        <v>13358</v>
      </c>
      <c r="V3081" s="5">
        <v>8029</v>
      </c>
      <c r="W3081" s="5">
        <v>493</v>
      </c>
      <c r="X3081" s="5">
        <v>38817</v>
      </c>
      <c r="Y3081" s="5">
        <v>2970</v>
      </c>
    </row>
    <row r="3082" spans="1:25" x14ac:dyDescent="0.3">
      <c r="A3082" s="1">
        <v>4147257</v>
      </c>
      <c r="B3082" s="1" t="s">
        <v>6</v>
      </c>
      <c r="C3082" s="2"/>
      <c r="D3082" s="4" t="s">
        <v>129</v>
      </c>
      <c r="E3082" s="4">
        <v>4147257</v>
      </c>
      <c r="F3082" s="5">
        <v>3480</v>
      </c>
      <c r="G3082" s="5">
        <v>11586</v>
      </c>
      <c r="H3082" s="5">
        <v>9559</v>
      </c>
      <c r="I3082" s="5">
        <v>18910</v>
      </c>
      <c r="J3082" s="5">
        <v>6613</v>
      </c>
      <c r="K3082" s="5">
        <v>0</v>
      </c>
      <c r="L3082" s="5">
        <v>50147</v>
      </c>
      <c r="M3082" s="5">
        <v>140804</v>
      </c>
      <c r="N3082" s="5">
        <v>10968</v>
      </c>
      <c r="O3082" s="5">
        <v>15324</v>
      </c>
      <c r="P3082" s="5">
        <v>3962</v>
      </c>
      <c r="Q3082" s="5">
        <v>1404</v>
      </c>
      <c r="R3082" s="5">
        <v>355</v>
      </c>
      <c r="S3082" s="5">
        <v>7148</v>
      </c>
      <c r="T3082" s="5">
        <v>9550</v>
      </c>
      <c r="U3082" s="5">
        <v>13422</v>
      </c>
      <c r="V3082" s="5">
        <v>8132</v>
      </c>
      <c r="W3082" s="5">
        <v>623</v>
      </c>
      <c r="X3082" s="5">
        <v>36945</v>
      </c>
      <c r="Y3082" s="5">
        <v>2578</v>
      </c>
    </row>
    <row r="3083" spans="1:25" x14ac:dyDescent="0.3">
      <c r="A3083" s="1">
        <v>4147257</v>
      </c>
      <c r="B3083" s="1" t="s">
        <v>7</v>
      </c>
      <c r="C3083" s="2"/>
      <c r="D3083" s="4" t="s">
        <v>129</v>
      </c>
      <c r="E3083" s="4">
        <v>4147257</v>
      </c>
      <c r="F3083" s="5">
        <v>814</v>
      </c>
      <c r="G3083" s="5">
        <v>9252</v>
      </c>
      <c r="H3083" s="5">
        <v>32785</v>
      </c>
      <c r="I3083" s="5">
        <v>17789</v>
      </c>
      <c r="J3083" s="5">
        <v>3931</v>
      </c>
      <c r="K3083" s="5">
        <v>0</v>
      </c>
      <c r="L3083" s="5">
        <v>64571</v>
      </c>
      <c r="M3083" s="5">
        <v>132934</v>
      </c>
      <c r="N3083" s="5">
        <v>11654</v>
      </c>
      <c r="O3083" s="5">
        <v>11462</v>
      </c>
      <c r="P3083" s="5">
        <v>3941</v>
      </c>
      <c r="Q3083" s="5">
        <v>1551</v>
      </c>
      <c r="R3083" s="5">
        <v>317</v>
      </c>
      <c r="S3083" s="5">
        <v>7297</v>
      </c>
      <c r="T3083" s="5">
        <v>8571</v>
      </c>
      <c r="U3083" s="5">
        <v>12502</v>
      </c>
      <c r="V3083" s="5">
        <v>7818</v>
      </c>
      <c r="W3083" s="5">
        <v>541</v>
      </c>
      <c r="X3083" s="5">
        <v>30494</v>
      </c>
      <c r="Y3083" s="5">
        <v>1794</v>
      </c>
    </row>
    <row r="3084" spans="1:25" x14ac:dyDescent="0.3">
      <c r="A3084" s="1">
        <v>4147257</v>
      </c>
      <c r="B3084" s="1" t="s">
        <v>8</v>
      </c>
      <c r="C3084" s="2"/>
      <c r="D3084" s="4" t="s">
        <v>129</v>
      </c>
      <c r="E3084" s="4">
        <v>4147257</v>
      </c>
      <c r="F3084" s="5">
        <v>903</v>
      </c>
      <c r="G3084" s="5">
        <v>14594</v>
      </c>
      <c r="H3084" s="5">
        <v>11389</v>
      </c>
      <c r="I3084" s="5">
        <v>20642</v>
      </c>
      <c r="J3084" s="5">
        <v>6545</v>
      </c>
      <c r="K3084" s="5">
        <v>0</v>
      </c>
      <c r="L3084" s="5">
        <v>54072</v>
      </c>
      <c r="M3084" s="5">
        <v>130281</v>
      </c>
      <c r="N3084" s="5">
        <v>11725</v>
      </c>
      <c r="O3084" s="5">
        <v>7666</v>
      </c>
      <c r="P3084" s="5">
        <v>4012</v>
      </c>
      <c r="Q3084" s="5">
        <v>1404</v>
      </c>
      <c r="R3084" s="5">
        <v>332</v>
      </c>
      <c r="S3084" s="5">
        <v>6826</v>
      </c>
      <c r="T3084" s="5">
        <v>8260</v>
      </c>
      <c r="U3084" s="5">
        <v>11743</v>
      </c>
      <c r="V3084" s="5">
        <v>8063</v>
      </c>
      <c r="W3084" s="5">
        <v>753</v>
      </c>
      <c r="X3084" s="5">
        <v>30407</v>
      </c>
      <c r="Y3084" s="5">
        <v>2866</v>
      </c>
    </row>
    <row r="3085" spans="1:25" x14ac:dyDescent="0.3">
      <c r="A3085" s="1">
        <v>4147257</v>
      </c>
      <c r="B3085" s="1" t="s">
        <v>9</v>
      </c>
      <c r="C3085" s="2"/>
      <c r="D3085" s="4" t="s">
        <v>129</v>
      </c>
      <c r="E3085" s="4">
        <v>4147257</v>
      </c>
      <c r="F3085" s="5">
        <v>401</v>
      </c>
      <c r="G3085" s="5">
        <v>1831</v>
      </c>
      <c r="H3085" s="5">
        <v>3707</v>
      </c>
      <c r="I3085" s="5">
        <v>16934</v>
      </c>
      <c r="J3085" s="5">
        <v>5267</v>
      </c>
      <c r="K3085" s="5">
        <v>0</v>
      </c>
      <c r="L3085" s="5">
        <v>28141</v>
      </c>
      <c r="M3085" s="5">
        <v>134556</v>
      </c>
      <c r="N3085" s="5">
        <v>10255</v>
      </c>
      <c r="O3085" s="5">
        <v>6083</v>
      </c>
      <c r="P3085" s="5">
        <v>4026</v>
      </c>
      <c r="Q3085" s="5">
        <v>1429</v>
      </c>
      <c r="R3085" s="5">
        <v>301</v>
      </c>
      <c r="S3085" s="5">
        <v>7175</v>
      </c>
      <c r="T3085" s="5">
        <v>8513</v>
      </c>
      <c r="U3085" s="5">
        <v>11745</v>
      </c>
      <c r="V3085" s="5">
        <v>7062</v>
      </c>
      <c r="W3085" s="5">
        <v>1044</v>
      </c>
      <c r="X3085" s="5">
        <v>32423</v>
      </c>
      <c r="Y3085" s="5">
        <v>2208</v>
      </c>
    </row>
    <row r="3086" spans="1:25" x14ac:dyDescent="0.3">
      <c r="A3086" s="1">
        <v>4147257</v>
      </c>
      <c r="B3086" s="1" t="s">
        <v>10</v>
      </c>
      <c r="C3086" s="2"/>
      <c r="D3086" s="4" t="s">
        <v>129</v>
      </c>
      <c r="E3086" s="4">
        <v>4147257</v>
      </c>
      <c r="F3086" s="5">
        <v>490</v>
      </c>
      <c r="G3086" s="5">
        <v>86616</v>
      </c>
      <c r="H3086" s="5">
        <v>11324</v>
      </c>
      <c r="I3086" s="5">
        <v>15864</v>
      </c>
      <c r="J3086" s="5">
        <v>3560</v>
      </c>
      <c r="K3086" s="5">
        <v>0</v>
      </c>
      <c r="L3086" s="5">
        <v>117854</v>
      </c>
      <c r="M3086" s="5">
        <v>127501</v>
      </c>
      <c r="N3086" s="5">
        <v>12912</v>
      </c>
      <c r="O3086" s="5">
        <v>5343</v>
      </c>
      <c r="P3086" s="5">
        <v>3629</v>
      </c>
      <c r="Q3086" s="5">
        <v>1429</v>
      </c>
      <c r="R3086" s="5">
        <v>285</v>
      </c>
      <c r="S3086" s="5">
        <v>6497</v>
      </c>
      <c r="T3086" s="5">
        <v>7837</v>
      </c>
      <c r="U3086" s="5">
        <v>11150</v>
      </c>
      <c r="V3086" s="5">
        <v>5199</v>
      </c>
      <c r="W3086" s="5">
        <v>925</v>
      </c>
      <c r="X3086" s="5">
        <v>32058</v>
      </c>
      <c r="Y3086" s="5">
        <v>1282</v>
      </c>
    </row>
    <row r="3087" spans="1:25" x14ac:dyDescent="0.3">
      <c r="A3087" s="1">
        <v>4147257</v>
      </c>
      <c r="B3087" s="1" t="s">
        <v>11</v>
      </c>
      <c r="C3087" s="2"/>
      <c r="D3087" s="4" t="s">
        <v>129</v>
      </c>
      <c r="E3087" s="4">
        <v>4147257</v>
      </c>
      <c r="F3087" s="5" t="s">
        <v>33</v>
      </c>
      <c r="G3087" s="5" t="s">
        <v>33</v>
      </c>
      <c r="H3087" s="5" t="s">
        <v>33</v>
      </c>
      <c r="I3087" s="5" t="s">
        <v>33</v>
      </c>
      <c r="J3087" s="5" t="s">
        <v>33</v>
      </c>
      <c r="K3087" s="5" t="s">
        <v>33</v>
      </c>
      <c r="L3087" s="5" t="s">
        <v>33</v>
      </c>
      <c r="M3087" s="5" t="s">
        <v>33</v>
      </c>
      <c r="N3087" s="5" t="s">
        <v>33</v>
      </c>
      <c r="O3087" s="5" t="s">
        <v>33</v>
      </c>
      <c r="P3087" s="5" t="s">
        <v>33</v>
      </c>
      <c r="Q3087" s="5" t="s">
        <v>33</v>
      </c>
      <c r="R3087" s="5" t="s">
        <v>33</v>
      </c>
      <c r="S3087" s="5" t="s">
        <v>33</v>
      </c>
      <c r="T3087" s="5" t="s">
        <v>33</v>
      </c>
      <c r="U3087" s="5" t="s">
        <v>33</v>
      </c>
      <c r="V3087" s="5" t="s">
        <v>33</v>
      </c>
      <c r="W3087" s="5" t="s">
        <v>33</v>
      </c>
      <c r="X3087" s="5" t="s">
        <v>33</v>
      </c>
      <c r="Y3087" s="5" t="s">
        <v>33</v>
      </c>
    </row>
    <row r="3088" spans="1:25" x14ac:dyDescent="0.3">
      <c r="A3088" s="1">
        <v>4147257</v>
      </c>
      <c r="B3088" s="1" t="s">
        <v>12</v>
      </c>
      <c r="C3088" s="2"/>
      <c r="D3088" s="4" t="s">
        <v>129</v>
      </c>
      <c r="E3088" s="4">
        <v>4147257</v>
      </c>
      <c r="F3088" s="5" t="s">
        <v>33</v>
      </c>
      <c r="G3088" s="5" t="s">
        <v>33</v>
      </c>
      <c r="H3088" s="5" t="s">
        <v>33</v>
      </c>
      <c r="I3088" s="5" t="s">
        <v>33</v>
      </c>
      <c r="J3088" s="5" t="s">
        <v>33</v>
      </c>
      <c r="K3088" s="5" t="s">
        <v>33</v>
      </c>
      <c r="L3088" s="5" t="s">
        <v>33</v>
      </c>
      <c r="M3088" s="5" t="s">
        <v>33</v>
      </c>
      <c r="N3088" s="5" t="s">
        <v>33</v>
      </c>
      <c r="O3088" s="5" t="s">
        <v>33</v>
      </c>
      <c r="P3088" s="5" t="s">
        <v>33</v>
      </c>
      <c r="Q3088" s="5" t="s">
        <v>33</v>
      </c>
      <c r="R3088" s="5" t="s">
        <v>33</v>
      </c>
      <c r="S3088" s="5" t="s">
        <v>33</v>
      </c>
      <c r="T3088" s="5" t="s">
        <v>33</v>
      </c>
      <c r="U3088" s="5" t="s">
        <v>33</v>
      </c>
      <c r="V3088" s="5" t="s">
        <v>33</v>
      </c>
      <c r="W3088" s="5" t="s">
        <v>33</v>
      </c>
      <c r="X3088" s="5" t="s">
        <v>33</v>
      </c>
      <c r="Y3088" s="5" t="s">
        <v>33</v>
      </c>
    </row>
    <row r="3089" spans="1:25" x14ac:dyDescent="0.3">
      <c r="A3089" s="1">
        <v>4147257</v>
      </c>
      <c r="B3089" s="1" t="s">
        <v>13</v>
      </c>
      <c r="C3089" s="2"/>
      <c r="D3089" s="4" t="s">
        <v>129</v>
      </c>
      <c r="E3089" s="4">
        <v>4147257</v>
      </c>
      <c r="F3089" s="5" t="s">
        <v>33</v>
      </c>
      <c r="G3089" s="5" t="s">
        <v>33</v>
      </c>
      <c r="H3089" s="5" t="s">
        <v>33</v>
      </c>
      <c r="I3089" s="5" t="s">
        <v>33</v>
      </c>
      <c r="J3089" s="5" t="s">
        <v>33</v>
      </c>
      <c r="K3089" s="5" t="s">
        <v>33</v>
      </c>
      <c r="L3089" s="5" t="s">
        <v>33</v>
      </c>
      <c r="M3089" s="5" t="s">
        <v>33</v>
      </c>
      <c r="N3089" s="5" t="s">
        <v>33</v>
      </c>
      <c r="O3089" s="5" t="s">
        <v>33</v>
      </c>
      <c r="P3089" s="5" t="s">
        <v>33</v>
      </c>
      <c r="Q3089" s="5" t="s">
        <v>33</v>
      </c>
      <c r="R3089" s="5" t="s">
        <v>33</v>
      </c>
      <c r="S3089" s="5" t="s">
        <v>33</v>
      </c>
      <c r="T3089" s="5" t="s">
        <v>33</v>
      </c>
      <c r="U3089" s="5" t="s">
        <v>33</v>
      </c>
      <c r="V3089" s="5" t="s">
        <v>33</v>
      </c>
      <c r="W3089" s="5" t="s">
        <v>33</v>
      </c>
      <c r="X3089" s="5" t="s">
        <v>33</v>
      </c>
      <c r="Y3089" s="5" t="s">
        <v>33</v>
      </c>
    </row>
    <row r="3090" spans="1:25" x14ac:dyDescent="0.3">
      <c r="A3090" s="1">
        <v>4147257</v>
      </c>
      <c r="B3090" s="1" t="s">
        <v>14</v>
      </c>
      <c r="C3090" s="2"/>
      <c r="D3090" s="4" t="s">
        <v>129</v>
      </c>
      <c r="E3090" s="4">
        <v>4147257</v>
      </c>
      <c r="F3090" s="5" t="s">
        <v>33</v>
      </c>
      <c r="G3090" s="5" t="s">
        <v>33</v>
      </c>
      <c r="H3090" s="5" t="s">
        <v>33</v>
      </c>
      <c r="I3090" s="5" t="s">
        <v>33</v>
      </c>
      <c r="J3090" s="5" t="s">
        <v>33</v>
      </c>
      <c r="K3090" s="5" t="s">
        <v>33</v>
      </c>
      <c r="L3090" s="5" t="s">
        <v>33</v>
      </c>
      <c r="M3090" s="5" t="s">
        <v>33</v>
      </c>
      <c r="N3090" s="5" t="s">
        <v>33</v>
      </c>
      <c r="O3090" s="5" t="s">
        <v>33</v>
      </c>
      <c r="P3090" s="5" t="s">
        <v>33</v>
      </c>
      <c r="Q3090" s="5" t="s">
        <v>33</v>
      </c>
      <c r="R3090" s="5" t="s">
        <v>33</v>
      </c>
      <c r="S3090" s="5" t="s">
        <v>33</v>
      </c>
      <c r="T3090" s="5" t="s">
        <v>33</v>
      </c>
      <c r="U3090" s="5" t="s">
        <v>33</v>
      </c>
      <c r="V3090" s="5" t="s">
        <v>33</v>
      </c>
      <c r="W3090" s="5" t="s">
        <v>33</v>
      </c>
      <c r="X3090" s="5" t="s">
        <v>33</v>
      </c>
      <c r="Y3090" s="5" t="s">
        <v>33</v>
      </c>
    </row>
    <row r="3091" spans="1:25" x14ac:dyDescent="0.3">
      <c r="A3091" s="1">
        <v>4147257</v>
      </c>
      <c r="B3091" s="1" t="s">
        <v>15</v>
      </c>
      <c r="C3091" s="2"/>
      <c r="D3091" s="4" t="s">
        <v>129</v>
      </c>
      <c r="E3091" s="4">
        <v>4147257</v>
      </c>
      <c r="F3091" s="5" t="s">
        <v>33</v>
      </c>
      <c r="G3091" s="5" t="s">
        <v>33</v>
      </c>
      <c r="H3091" s="5" t="s">
        <v>33</v>
      </c>
      <c r="I3091" s="5" t="s">
        <v>33</v>
      </c>
      <c r="J3091" s="5" t="s">
        <v>33</v>
      </c>
      <c r="K3091" s="5" t="s">
        <v>33</v>
      </c>
      <c r="L3091" s="5" t="s">
        <v>33</v>
      </c>
      <c r="M3091" s="5" t="s">
        <v>33</v>
      </c>
      <c r="N3091" s="5" t="s">
        <v>33</v>
      </c>
      <c r="O3091" s="5" t="s">
        <v>33</v>
      </c>
      <c r="P3091" s="5" t="s">
        <v>33</v>
      </c>
      <c r="Q3091" s="5" t="s">
        <v>33</v>
      </c>
      <c r="R3091" s="5" t="s">
        <v>33</v>
      </c>
      <c r="S3091" s="5" t="s">
        <v>33</v>
      </c>
      <c r="T3091" s="5" t="s">
        <v>33</v>
      </c>
      <c r="U3091" s="5" t="s">
        <v>33</v>
      </c>
      <c r="V3091" s="5" t="s">
        <v>33</v>
      </c>
      <c r="W3091" s="5" t="s">
        <v>33</v>
      </c>
      <c r="X3091" s="5" t="s">
        <v>33</v>
      </c>
      <c r="Y3091" s="5" t="s">
        <v>33</v>
      </c>
    </row>
    <row r="3092" spans="1:25" x14ac:dyDescent="0.3">
      <c r="A3092" s="1">
        <v>4147257</v>
      </c>
      <c r="B3092" s="1" t="s">
        <v>16</v>
      </c>
      <c r="C3092" s="2"/>
      <c r="D3092" s="4" t="s">
        <v>129</v>
      </c>
      <c r="E3092" s="4">
        <v>4147257</v>
      </c>
      <c r="F3092" s="5" t="s">
        <v>33</v>
      </c>
      <c r="G3092" s="5" t="s">
        <v>33</v>
      </c>
      <c r="H3092" s="5" t="s">
        <v>33</v>
      </c>
      <c r="I3092" s="5" t="s">
        <v>33</v>
      </c>
      <c r="J3092" s="5" t="s">
        <v>33</v>
      </c>
      <c r="K3092" s="5" t="s">
        <v>33</v>
      </c>
      <c r="L3092" s="5" t="s">
        <v>33</v>
      </c>
      <c r="M3092" s="5" t="s">
        <v>33</v>
      </c>
      <c r="N3092" s="5" t="s">
        <v>33</v>
      </c>
      <c r="O3092" s="5" t="s">
        <v>33</v>
      </c>
      <c r="P3092" s="5" t="s">
        <v>33</v>
      </c>
      <c r="Q3092" s="5" t="s">
        <v>33</v>
      </c>
      <c r="R3092" s="5" t="s">
        <v>33</v>
      </c>
      <c r="S3092" s="5" t="s">
        <v>33</v>
      </c>
      <c r="T3092" s="5" t="s">
        <v>33</v>
      </c>
      <c r="U3092" s="5" t="s">
        <v>33</v>
      </c>
      <c r="V3092" s="5" t="s">
        <v>33</v>
      </c>
      <c r="W3092" s="5" t="s">
        <v>33</v>
      </c>
      <c r="X3092" s="5" t="s">
        <v>33</v>
      </c>
      <c r="Y3092" s="5" t="s">
        <v>33</v>
      </c>
    </row>
    <row r="3093" spans="1:25" x14ac:dyDescent="0.3">
      <c r="A3093" s="1">
        <v>4147257</v>
      </c>
      <c r="B3093" s="1" t="s">
        <v>17</v>
      </c>
      <c r="C3093" s="2"/>
      <c r="D3093" s="4" t="s">
        <v>129</v>
      </c>
      <c r="E3093" s="4">
        <v>4147257</v>
      </c>
      <c r="F3093" s="5" t="s">
        <v>33</v>
      </c>
      <c r="G3093" s="5" t="s">
        <v>33</v>
      </c>
      <c r="H3093" s="5" t="s">
        <v>33</v>
      </c>
      <c r="I3093" s="5" t="s">
        <v>33</v>
      </c>
      <c r="J3093" s="5" t="s">
        <v>33</v>
      </c>
      <c r="K3093" s="5" t="s">
        <v>33</v>
      </c>
      <c r="L3093" s="5" t="s">
        <v>33</v>
      </c>
      <c r="M3093" s="5" t="s">
        <v>33</v>
      </c>
      <c r="N3093" s="5" t="s">
        <v>33</v>
      </c>
      <c r="O3093" s="5" t="s">
        <v>33</v>
      </c>
      <c r="P3093" s="5" t="s">
        <v>33</v>
      </c>
      <c r="Q3093" s="5" t="s">
        <v>33</v>
      </c>
      <c r="R3093" s="5" t="s">
        <v>33</v>
      </c>
      <c r="S3093" s="5" t="s">
        <v>33</v>
      </c>
      <c r="T3093" s="5" t="s">
        <v>33</v>
      </c>
      <c r="U3093" s="5" t="s">
        <v>33</v>
      </c>
      <c r="V3093" s="5" t="s">
        <v>33</v>
      </c>
      <c r="W3093" s="5" t="s">
        <v>33</v>
      </c>
      <c r="X3093" s="5" t="s">
        <v>33</v>
      </c>
      <c r="Y3093" s="5" t="s">
        <v>33</v>
      </c>
    </row>
    <row r="3094" spans="1:25" x14ac:dyDescent="0.3">
      <c r="A3094" s="1">
        <v>4147257</v>
      </c>
      <c r="B3094" s="1" t="s">
        <v>18</v>
      </c>
      <c r="C3094" s="2"/>
      <c r="D3094" s="4" t="s">
        <v>129</v>
      </c>
      <c r="E3094" s="4">
        <v>4147257</v>
      </c>
      <c r="F3094" s="5" t="s">
        <v>33</v>
      </c>
      <c r="G3094" s="5" t="s">
        <v>33</v>
      </c>
      <c r="H3094" s="5" t="s">
        <v>33</v>
      </c>
      <c r="I3094" s="5" t="s">
        <v>33</v>
      </c>
      <c r="J3094" s="5" t="s">
        <v>33</v>
      </c>
      <c r="K3094" s="5" t="s">
        <v>33</v>
      </c>
      <c r="L3094" s="5" t="s">
        <v>33</v>
      </c>
      <c r="M3094" s="5" t="s">
        <v>33</v>
      </c>
      <c r="N3094" s="5" t="s">
        <v>33</v>
      </c>
      <c r="O3094" s="5" t="s">
        <v>33</v>
      </c>
      <c r="P3094" s="5" t="s">
        <v>33</v>
      </c>
      <c r="Q3094" s="5" t="s">
        <v>33</v>
      </c>
      <c r="R3094" s="5" t="s">
        <v>33</v>
      </c>
      <c r="S3094" s="5" t="s">
        <v>33</v>
      </c>
      <c r="T3094" s="5" t="s">
        <v>33</v>
      </c>
      <c r="U3094" s="5" t="s">
        <v>33</v>
      </c>
      <c r="V3094" s="5" t="s">
        <v>33</v>
      </c>
      <c r="W3094" s="5" t="s">
        <v>33</v>
      </c>
      <c r="X3094" s="5" t="s">
        <v>33</v>
      </c>
      <c r="Y3094" s="5" t="s">
        <v>33</v>
      </c>
    </row>
    <row r="3095" spans="1:25" x14ac:dyDescent="0.3">
      <c r="A3095" s="1">
        <v>4147257</v>
      </c>
      <c r="B3095" s="1" t="s">
        <v>19</v>
      </c>
      <c r="C3095" s="2"/>
      <c r="D3095" s="4" t="s">
        <v>129</v>
      </c>
      <c r="E3095" s="4">
        <v>4147257</v>
      </c>
      <c r="F3095" s="5" t="s">
        <v>33</v>
      </c>
      <c r="G3095" s="5" t="s">
        <v>33</v>
      </c>
      <c r="H3095" s="5" t="s">
        <v>33</v>
      </c>
      <c r="I3095" s="5" t="s">
        <v>33</v>
      </c>
      <c r="J3095" s="5" t="s">
        <v>33</v>
      </c>
      <c r="K3095" s="5" t="s">
        <v>33</v>
      </c>
      <c r="L3095" s="5" t="s">
        <v>33</v>
      </c>
      <c r="M3095" s="5" t="s">
        <v>33</v>
      </c>
      <c r="N3095" s="5" t="s">
        <v>33</v>
      </c>
      <c r="O3095" s="5" t="s">
        <v>33</v>
      </c>
      <c r="P3095" s="5" t="s">
        <v>33</v>
      </c>
      <c r="Q3095" s="5" t="s">
        <v>33</v>
      </c>
      <c r="R3095" s="5" t="s">
        <v>33</v>
      </c>
      <c r="S3095" s="5" t="s">
        <v>33</v>
      </c>
      <c r="T3095" s="5" t="s">
        <v>33</v>
      </c>
      <c r="U3095" s="5" t="s">
        <v>33</v>
      </c>
      <c r="V3095" s="5" t="s">
        <v>33</v>
      </c>
      <c r="W3095" s="5" t="s">
        <v>33</v>
      </c>
      <c r="X3095" s="5" t="s">
        <v>33</v>
      </c>
      <c r="Y3095" s="5" t="s">
        <v>33</v>
      </c>
    </row>
    <row r="3096" spans="1:25" x14ac:dyDescent="0.3">
      <c r="A3096" s="1">
        <v>4147257</v>
      </c>
      <c r="B3096" s="1" t="s">
        <v>20</v>
      </c>
      <c r="C3096" s="2"/>
      <c r="D3096" s="4" t="s">
        <v>129</v>
      </c>
      <c r="E3096" s="4">
        <v>4147257</v>
      </c>
      <c r="F3096" s="5" t="s">
        <v>33</v>
      </c>
      <c r="G3096" s="5" t="s">
        <v>33</v>
      </c>
      <c r="H3096" s="5" t="s">
        <v>33</v>
      </c>
      <c r="I3096" s="5" t="s">
        <v>33</v>
      </c>
      <c r="J3096" s="5" t="s">
        <v>33</v>
      </c>
      <c r="K3096" s="5" t="s">
        <v>33</v>
      </c>
      <c r="L3096" s="5" t="s">
        <v>33</v>
      </c>
      <c r="M3096" s="5" t="s">
        <v>33</v>
      </c>
      <c r="N3096" s="5" t="s">
        <v>33</v>
      </c>
      <c r="O3096" s="5" t="s">
        <v>33</v>
      </c>
      <c r="P3096" s="5" t="s">
        <v>33</v>
      </c>
      <c r="Q3096" s="5" t="s">
        <v>33</v>
      </c>
      <c r="R3096" s="5" t="s">
        <v>33</v>
      </c>
      <c r="S3096" s="5" t="s">
        <v>33</v>
      </c>
      <c r="T3096" s="5" t="s">
        <v>33</v>
      </c>
      <c r="U3096" s="5" t="s">
        <v>33</v>
      </c>
      <c r="V3096" s="5" t="s">
        <v>33</v>
      </c>
      <c r="W3096" s="5" t="s">
        <v>33</v>
      </c>
      <c r="X3096" s="5" t="s">
        <v>33</v>
      </c>
      <c r="Y3096" s="5" t="s">
        <v>33</v>
      </c>
    </row>
    <row r="3097" spans="1:25" x14ac:dyDescent="0.3">
      <c r="A3097" s="1">
        <v>4147257</v>
      </c>
      <c r="B3097" s="1" t="s">
        <v>21</v>
      </c>
      <c r="C3097" s="2"/>
      <c r="D3097" s="4" t="s">
        <v>129</v>
      </c>
      <c r="E3097" s="4">
        <v>4147257</v>
      </c>
      <c r="F3097" s="5" t="s">
        <v>33</v>
      </c>
      <c r="G3097" s="5" t="s">
        <v>33</v>
      </c>
      <c r="H3097" s="5" t="s">
        <v>33</v>
      </c>
      <c r="I3097" s="5" t="s">
        <v>33</v>
      </c>
      <c r="J3097" s="5" t="s">
        <v>33</v>
      </c>
      <c r="K3097" s="5" t="s">
        <v>33</v>
      </c>
      <c r="L3097" s="5" t="s">
        <v>33</v>
      </c>
      <c r="M3097" s="5" t="s">
        <v>33</v>
      </c>
      <c r="N3097" s="5" t="s">
        <v>33</v>
      </c>
      <c r="O3097" s="5" t="s">
        <v>33</v>
      </c>
      <c r="P3097" s="5" t="s">
        <v>33</v>
      </c>
      <c r="Q3097" s="5" t="s">
        <v>33</v>
      </c>
      <c r="R3097" s="5" t="s">
        <v>33</v>
      </c>
      <c r="S3097" s="5" t="s">
        <v>33</v>
      </c>
      <c r="T3097" s="5" t="s">
        <v>33</v>
      </c>
      <c r="U3097" s="5" t="s">
        <v>33</v>
      </c>
      <c r="V3097" s="5" t="s">
        <v>33</v>
      </c>
      <c r="W3097" s="5" t="s">
        <v>33</v>
      </c>
      <c r="X3097" s="5" t="s">
        <v>33</v>
      </c>
      <c r="Y3097" s="5" t="s">
        <v>33</v>
      </c>
    </row>
    <row r="3098" spans="1:25" x14ac:dyDescent="0.3">
      <c r="A3098" s="1">
        <v>4147257</v>
      </c>
      <c r="B3098" s="1" t="s">
        <v>22</v>
      </c>
      <c r="C3098" s="2"/>
      <c r="D3098" s="4" t="s">
        <v>129</v>
      </c>
      <c r="E3098" s="4">
        <v>4147257</v>
      </c>
      <c r="F3098" s="5" t="s">
        <v>33</v>
      </c>
      <c r="G3098" s="5" t="s">
        <v>33</v>
      </c>
      <c r="H3098" s="5" t="s">
        <v>33</v>
      </c>
      <c r="I3098" s="5" t="s">
        <v>33</v>
      </c>
      <c r="J3098" s="5" t="s">
        <v>33</v>
      </c>
      <c r="K3098" s="5" t="s">
        <v>33</v>
      </c>
      <c r="L3098" s="5" t="s">
        <v>33</v>
      </c>
      <c r="M3098" s="5" t="s">
        <v>33</v>
      </c>
      <c r="N3098" s="5" t="s">
        <v>33</v>
      </c>
      <c r="O3098" s="5" t="s">
        <v>33</v>
      </c>
      <c r="P3098" s="5" t="s">
        <v>33</v>
      </c>
      <c r="Q3098" s="5" t="s">
        <v>33</v>
      </c>
      <c r="R3098" s="5" t="s">
        <v>33</v>
      </c>
      <c r="S3098" s="5" t="s">
        <v>33</v>
      </c>
      <c r="T3098" s="5" t="s">
        <v>33</v>
      </c>
      <c r="U3098" s="5" t="s">
        <v>33</v>
      </c>
      <c r="V3098" s="5" t="s">
        <v>33</v>
      </c>
      <c r="W3098" s="5" t="s">
        <v>33</v>
      </c>
      <c r="X3098" s="5" t="s">
        <v>33</v>
      </c>
      <c r="Y3098" s="5" t="s">
        <v>33</v>
      </c>
    </row>
    <row r="3099" spans="1:25" x14ac:dyDescent="0.3">
      <c r="A3099" s="1">
        <v>4147257</v>
      </c>
      <c r="B3099" s="1" t="s">
        <v>23</v>
      </c>
      <c r="C3099" s="2"/>
      <c r="D3099" s="4" t="s">
        <v>129</v>
      </c>
      <c r="E3099" s="4">
        <v>4147257</v>
      </c>
      <c r="F3099" s="5" t="s">
        <v>33</v>
      </c>
      <c r="G3099" s="5" t="s">
        <v>33</v>
      </c>
      <c r="H3099" s="5" t="s">
        <v>33</v>
      </c>
      <c r="I3099" s="5" t="s">
        <v>33</v>
      </c>
      <c r="J3099" s="5" t="s">
        <v>33</v>
      </c>
      <c r="K3099" s="5" t="s">
        <v>33</v>
      </c>
      <c r="L3099" s="5" t="s">
        <v>33</v>
      </c>
      <c r="M3099" s="5" t="s">
        <v>33</v>
      </c>
      <c r="N3099" s="5" t="s">
        <v>33</v>
      </c>
      <c r="O3099" s="5" t="s">
        <v>33</v>
      </c>
      <c r="P3099" s="5" t="s">
        <v>33</v>
      </c>
      <c r="Q3099" s="5" t="s">
        <v>33</v>
      </c>
      <c r="R3099" s="5" t="s">
        <v>33</v>
      </c>
      <c r="S3099" s="5" t="s">
        <v>33</v>
      </c>
      <c r="T3099" s="5" t="s">
        <v>33</v>
      </c>
      <c r="U3099" s="5" t="s">
        <v>33</v>
      </c>
      <c r="V3099" s="5" t="s">
        <v>33</v>
      </c>
      <c r="W3099" s="5" t="s">
        <v>33</v>
      </c>
      <c r="X3099" s="5" t="s">
        <v>33</v>
      </c>
      <c r="Y3099" s="5" t="s">
        <v>33</v>
      </c>
    </row>
    <row r="3100" spans="1:25" x14ac:dyDescent="0.3">
      <c r="A3100" s="1">
        <v>4147257</v>
      </c>
      <c r="B3100" s="1" t="s">
        <v>24</v>
      </c>
      <c r="C3100" s="2"/>
      <c r="D3100" s="4" t="s">
        <v>129</v>
      </c>
      <c r="E3100" s="4">
        <v>4147257</v>
      </c>
      <c r="F3100" s="5" t="s">
        <v>33</v>
      </c>
      <c r="G3100" s="5" t="s">
        <v>33</v>
      </c>
      <c r="H3100" s="5" t="s">
        <v>33</v>
      </c>
      <c r="I3100" s="5" t="s">
        <v>33</v>
      </c>
      <c r="J3100" s="5" t="s">
        <v>33</v>
      </c>
      <c r="K3100" s="5" t="s">
        <v>33</v>
      </c>
      <c r="L3100" s="5" t="s">
        <v>33</v>
      </c>
      <c r="M3100" s="5" t="s">
        <v>33</v>
      </c>
      <c r="N3100" s="5" t="s">
        <v>33</v>
      </c>
      <c r="O3100" s="5" t="s">
        <v>33</v>
      </c>
      <c r="P3100" s="5" t="s">
        <v>33</v>
      </c>
      <c r="Q3100" s="5" t="s">
        <v>33</v>
      </c>
      <c r="R3100" s="5" t="s">
        <v>33</v>
      </c>
      <c r="S3100" s="5" t="s">
        <v>33</v>
      </c>
      <c r="T3100" s="5" t="s">
        <v>33</v>
      </c>
      <c r="U3100" s="5" t="s">
        <v>33</v>
      </c>
      <c r="V3100" s="5" t="s">
        <v>33</v>
      </c>
      <c r="W3100" s="5" t="s">
        <v>33</v>
      </c>
      <c r="X3100" s="5" t="s">
        <v>33</v>
      </c>
      <c r="Y3100" s="5" t="s">
        <v>33</v>
      </c>
    </row>
    <row r="3101" spans="1:25" x14ac:dyDescent="0.3">
      <c r="A3101" s="1">
        <v>4147257</v>
      </c>
      <c r="B3101" s="1" t="s">
        <v>25</v>
      </c>
      <c r="C3101" s="2"/>
      <c r="D3101" s="4" t="s">
        <v>129</v>
      </c>
      <c r="E3101" s="4">
        <v>4147257</v>
      </c>
      <c r="F3101" s="5" t="s">
        <v>33</v>
      </c>
      <c r="G3101" s="5" t="s">
        <v>33</v>
      </c>
      <c r="H3101" s="5" t="s">
        <v>33</v>
      </c>
      <c r="I3101" s="5" t="s">
        <v>33</v>
      </c>
      <c r="J3101" s="5" t="s">
        <v>33</v>
      </c>
      <c r="K3101" s="5" t="s">
        <v>33</v>
      </c>
      <c r="L3101" s="5" t="s">
        <v>33</v>
      </c>
      <c r="M3101" s="5" t="s">
        <v>33</v>
      </c>
      <c r="N3101" s="5" t="s">
        <v>33</v>
      </c>
      <c r="O3101" s="5" t="s">
        <v>33</v>
      </c>
      <c r="P3101" s="5" t="s">
        <v>33</v>
      </c>
      <c r="Q3101" s="5" t="s">
        <v>33</v>
      </c>
      <c r="R3101" s="5" t="s">
        <v>33</v>
      </c>
      <c r="S3101" s="5" t="s">
        <v>33</v>
      </c>
      <c r="T3101" s="5" t="s">
        <v>33</v>
      </c>
      <c r="U3101" s="5" t="s">
        <v>33</v>
      </c>
      <c r="V3101" s="5" t="s">
        <v>33</v>
      </c>
      <c r="W3101" s="5" t="s">
        <v>33</v>
      </c>
      <c r="X3101" s="5" t="s">
        <v>33</v>
      </c>
      <c r="Y3101" s="5" t="s">
        <v>33</v>
      </c>
    </row>
    <row r="3102" spans="1:25" x14ac:dyDescent="0.3">
      <c r="A3102" s="1">
        <v>4147257</v>
      </c>
      <c r="B3102" s="1" t="s">
        <v>26</v>
      </c>
      <c r="C3102" s="2"/>
      <c r="D3102" s="4" t="s">
        <v>129</v>
      </c>
      <c r="E3102" s="4">
        <v>4147257</v>
      </c>
      <c r="F3102" s="5" t="s">
        <v>33</v>
      </c>
      <c r="G3102" s="5" t="s">
        <v>33</v>
      </c>
      <c r="H3102" s="5" t="s">
        <v>33</v>
      </c>
      <c r="I3102" s="5" t="s">
        <v>33</v>
      </c>
      <c r="J3102" s="5" t="s">
        <v>33</v>
      </c>
      <c r="K3102" s="5" t="s">
        <v>33</v>
      </c>
      <c r="L3102" s="5" t="s">
        <v>33</v>
      </c>
      <c r="M3102" s="5" t="s">
        <v>33</v>
      </c>
      <c r="N3102" s="5" t="s">
        <v>33</v>
      </c>
      <c r="O3102" s="5" t="s">
        <v>33</v>
      </c>
      <c r="P3102" s="5" t="s">
        <v>33</v>
      </c>
      <c r="Q3102" s="5" t="s">
        <v>33</v>
      </c>
      <c r="R3102" s="5" t="s">
        <v>33</v>
      </c>
      <c r="S3102" s="5" t="s">
        <v>33</v>
      </c>
      <c r="T3102" s="5" t="s">
        <v>33</v>
      </c>
      <c r="U3102" s="5" t="s">
        <v>33</v>
      </c>
      <c r="V3102" s="5" t="s">
        <v>33</v>
      </c>
      <c r="W3102" s="5" t="s">
        <v>33</v>
      </c>
      <c r="X3102" s="5" t="s">
        <v>33</v>
      </c>
      <c r="Y3102" s="5" t="s">
        <v>33</v>
      </c>
    </row>
    <row r="3103" spans="1:25" x14ac:dyDescent="0.3">
      <c r="A3103" s="1">
        <v>4147257</v>
      </c>
      <c r="B3103" s="1" t="s">
        <v>27</v>
      </c>
      <c r="C3103" s="2"/>
      <c r="D3103" s="4" t="s">
        <v>129</v>
      </c>
      <c r="E3103" s="4">
        <v>4147257</v>
      </c>
      <c r="F3103" s="5" t="s">
        <v>33</v>
      </c>
      <c r="G3103" s="5" t="s">
        <v>33</v>
      </c>
      <c r="H3103" s="5" t="s">
        <v>33</v>
      </c>
      <c r="I3103" s="5" t="s">
        <v>33</v>
      </c>
      <c r="J3103" s="5" t="s">
        <v>33</v>
      </c>
      <c r="K3103" s="5" t="s">
        <v>33</v>
      </c>
      <c r="L3103" s="5" t="s">
        <v>33</v>
      </c>
      <c r="M3103" s="5" t="s">
        <v>33</v>
      </c>
      <c r="N3103" s="5" t="s">
        <v>33</v>
      </c>
      <c r="O3103" s="5" t="s">
        <v>33</v>
      </c>
      <c r="P3103" s="5" t="s">
        <v>33</v>
      </c>
      <c r="Q3103" s="5" t="s">
        <v>33</v>
      </c>
      <c r="R3103" s="5" t="s">
        <v>33</v>
      </c>
      <c r="S3103" s="5" t="s">
        <v>33</v>
      </c>
      <c r="T3103" s="5" t="s">
        <v>33</v>
      </c>
      <c r="U3103" s="5" t="s">
        <v>33</v>
      </c>
      <c r="V3103" s="5" t="s">
        <v>33</v>
      </c>
      <c r="W3103" s="5" t="s">
        <v>33</v>
      </c>
      <c r="X3103" s="5" t="s">
        <v>33</v>
      </c>
      <c r="Y3103" s="5" t="s">
        <v>33</v>
      </c>
    </row>
    <row r="3104" spans="1:25" x14ac:dyDescent="0.3">
      <c r="A3104" s="1">
        <v>4147257</v>
      </c>
      <c r="B3104" s="1" t="s">
        <v>28</v>
      </c>
      <c r="C3104" s="2"/>
      <c r="D3104" s="4" t="s">
        <v>129</v>
      </c>
      <c r="E3104" s="4">
        <v>4147257</v>
      </c>
      <c r="F3104" s="5" t="s">
        <v>33</v>
      </c>
      <c r="G3104" s="5" t="s">
        <v>33</v>
      </c>
      <c r="H3104" s="5" t="s">
        <v>33</v>
      </c>
      <c r="I3104" s="5" t="s">
        <v>33</v>
      </c>
      <c r="J3104" s="5" t="s">
        <v>33</v>
      </c>
      <c r="K3104" s="5" t="s">
        <v>33</v>
      </c>
      <c r="L3104" s="5" t="s">
        <v>33</v>
      </c>
      <c r="M3104" s="5" t="s">
        <v>33</v>
      </c>
      <c r="N3104" s="5" t="s">
        <v>33</v>
      </c>
      <c r="O3104" s="5" t="s">
        <v>33</v>
      </c>
      <c r="P3104" s="5" t="s">
        <v>33</v>
      </c>
      <c r="Q3104" s="5" t="s">
        <v>33</v>
      </c>
      <c r="R3104" s="5" t="s">
        <v>33</v>
      </c>
      <c r="S3104" s="5" t="s">
        <v>33</v>
      </c>
      <c r="T3104" s="5" t="s">
        <v>33</v>
      </c>
      <c r="U3104" s="5" t="s">
        <v>33</v>
      </c>
      <c r="V3104" s="5" t="s">
        <v>33</v>
      </c>
      <c r="W3104" s="5" t="s">
        <v>33</v>
      </c>
      <c r="X3104" s="5" t="s">
        <v>33</v>
      </c>
      <c r="Y3104" s="5" t="s">
        <v>33</v>
      </c>
    </row>
    <row r="3105" spans="1:25" x14ac:dyDescent="0.3">
      <c r="A3105" s="1">
        <v>4147257</v>
      </c>
      <c r="B3105" s="1" t="s">
        <v>29</v>
      </c>
      <c r="C3105" s="2"/>
      <c r="D3105" s="4" t="s">
        <v>129</v>
      </c>
      <c r="E3105" s="4">
        <v>4147257</v>
      </c>
      <c r="F3105" s="5" t="s">
        <v>33</v>
      </c>
      <c r="G3105" s="5" t="s">
        <v>33</v>
      </c>
      <c r="H3105" s="5" t="s">
        <v>33</v>
      </c>
      <c r="I3105" s="5" t="s">
        <v>33</v>
      </c>
      <c r="J3105" s="5" t="s">
        <v>33</v>
      </c>
      <c r="K3105" s="5" t="s">
        <v>33</v>
      </c>
      <c r="L3105" s="5" t="s">
        <v>33</v>
      </c>
      <c r="M3105" s="5" t="s">
        <v>33</v>
      </c>
      <c r="N3105" s="5" t="s">
        <v>33</v>
      </c>
      <c r="O3105" s="5" t="s">
        <v>33</v>
      </c>
      <c r="P3105" s="5" t="s">
        <v>33</v>
      </c>
      <c r="Q3105" s="5" t="s">
        <v>33</v>
      </c>
      <c r="R3105" s="5" t="s">
        <v>33</v>
      </c>
      <c r="S3105" s="5" t="s">
        <v>33</v>
      </c>
      <c r="T3105" s="5" t="s">
        <v>33</v>
      </c>
      <c r="U3105" s="5" t="s">
        <v>33</v>
      </c>
      <c r="V3105" s="5" t="s">
        <v>33</v>
      </c>
      <c r="W3105" s="5" t="s">
        <v>33</v>
      </c>
      <c r="X3105" s="5" t="s">
        <v>33</v>
      </c>
      <c r="Y3105" s="5" t="s">
        <v>33</v>
      </c>
    </row>
    <row r="3106" spans="1:25" x14ac:dyDescent="0.3">
      <c r="A3106" s="1">
        <v>4147257</v>
      </c>
      <c r="B3106" s="1" t="s">
        <v>30</v>
      </c>
      <c r="C3106" s="2"/>
      <c r="D3106" s="4" t="s">
        <v>129</v>
      </c>
      <c r="E3106" s="4">
        <v>4147257</v>
      </c>
      <c r="F3106" s="5" t="s">
        <v>33</v>
      </c>
      <c r="G3106" s="5" t="s">
        <v>33</v>
      </c>
      <c r="H3106" s="5" t="s">
        <v>33</v>
      </c>
      <c r="I3106" s="5" t="s">
        <v>33</v>
      </c>
      <c r="J3106" s="5" t="s">
        <v>33</v>
      </c>
      <c r="K3106" s="5" t="s">
        <v>33</v>
      </c>
      <c r="L3106" s="5" t="s">
        <v>33</v>
      </c>
      <c r="M3106" s="5" t="s">
        <v>33</v>
      </c>
      <c r="N3106" s="5" t="s">
        <v>33</v>
      </c>
      <c r="O3106" s="5" t="s">
        <v>33</v>
      </c>
      <c r="P3106" s="5" t="s">
        <v>33</v>
      </c>
      <c r="Q3106" s="5" t="s">
        <v>33</v>
      </c>
      <c r="R3106" s="5" t="s">
        <v>33</v>
      </c>
      <c r="S3106" s="5" t="s">
        <v>33</v>
      </c>
      <c r="T3106" s="5" t="s">
        <v>33</v>
      </c>
      <c r="U3106" s="5" t="s">
        <v>33</v>
      </c>
      <c r="V3106" s="5" t="s">
        <v>33</v>
      </c>
      <c r="W3106" s="5" t="s">
        <v>33</v>
      </c>
      <c r="X3106" s="5" t="s">
        <v>33</v>
      </c>
      <c r="Y3106" s="5" t="s">
        <v>33</v>
      </c>
    </row>
    <row r="3107" spans="1:25" x14ac:dyDescent="0.3">
      <c r="A3107" s="1">
        <v>4147257</v>
      </c>
      <c r="B3107" s="1" t="s">
        <v>31</v>
      </c>
      <c r="C3107" s="2"/>
      <c r="D3107" s="4" t="s">
        <v>129</v>
      </c>
      <c r="E3107" s="4">
        <v>4147257</v>
      </c>
      <c r="F3107" s="5" t="s">
        <v>33</v>
      </c>
      <c r="G3107" s="5" t="s">
        <v>33</v>
      </c>
      <c r="H3107" s="5" t="s">
        <v>33</v>
      </c>
      <c r="I3107" s="5" t="s">
        <v>33</v>
      </c>
      <c r="J3107" s="5" t="s">
        <v>33</v>
      </c>
      <c r="K3107" s="5" t="s">
        <v>33</v>
      </c>
      <c r="L3107" s="5" t="s">
        <v>33</v>
      </c>
      <c r="M3107" s="5" t="s">
        <v>33</v>
      </c>
      <c r="N3107" s="5" t="s">
        <v>33</v>
      </c>
      <c r="O3107" s="5" t="s">
        <v>33</v>
      </c>
      <c r="P3107" s="5" t="s">
        <v>33</v>
      </c>
      <c r="Q3107" s="5" t="s">
        <v>33</v>
      </c>
      <c r="R3107" s="5" t="s">
        <v>33</v>
      </c>
      <c r="S3107" s="5" t="s">
        <v>33</v>
      </c>
      <c r="T3107" s="5" t="s">
        <v>33</v>
      </c>
      <c r="U3107" s="5" t="s">
        <v>33</v>
      </c>
      <c r="V3107" s="5" t="s">
        <v>33</v>
      </c>
      <c r="W3107" s="5" t="s">
        <v>33</v>
      </c>
      <c r="X3107" s="5" t="s">
        <v>33</v>
      </c>
      <c r="Y3107" s="5" t="s">
        <v>33</v>
      </c>
    </row>
    <row r="3108" spans="1:25" x14ac:dyDescent="0.3">
      <c r="A3108" s="1">
        <v>4004218</v>
      </c>
      <c r="B3108" s="1" t="s">
        <v>0</v>
      </c>
      <c r="C3108" s="2"/>
      <c r="D3108" s="4" t="s">
        <v>130</v>
      </c>
      <c r="E3108" s="4">
        <v>4004218</v>
      </c>
      <c r="F3108" s="5">
        <v>3569</v>
      </c>
      <c r="G3108" s="5">
        <v>266854</v>
      </c>
      <c r="H3108" s="5">
        <v>1040883</v>
      </c>
      <c r="I3108" s="5">
        <v>2208831</v>
      </c>
      <c r="J3108" s="5">
        <v>153066</v>
      </c>
      <c r="K3108" s="5">
        <v>0</v>
      </c>
      <c r="L3108" s="5">
        <v>3673203</v>
      </c>
      <c r="M3108" s="5">
        <v>5006599</v>
      </c>
      <c r="N3108" s="5">
        <v>285687</v>
      </c>
      <c r="O3108" s="5">
        <v>340197</v>
      </c>
      <c r="P3108" s="5">
        <v>654679</v>
      </c>
      <c r="Q3108" s="5">
        <v>13724</v>
      </c>
      <c r="R3108" s="5">
        <v>0</v>
      </c>
      <c r="S3108" s="5">
        <v>529274</v>
      </c>
      <c r="T3108" s="5">
        <v>894482</v>
      </c>
      <c r="U3108" s="5">
        <v>253732</v>
      </c>
      <c r="V3108" s="5">
        <v>462892</v>
      </c>
      <c r="W3108" s="5">
        <v>1040</v>
      </c>
      <c r="X3108" s="5">
        <v>12792390</v>
      </c>
      <c r="Y3108" s="5">
        <v>4229</v>
      </c>
    </row>
    <row r="3109" spans="1:25" x14ac:dyDescent="0.3">
      <c r="A3109" s="1">
        <v>4004218</v>
      </c>
      <c r="B3109" s="1" t="s">
        <v>1</v>
      </c>
      <c r="C3109" s="2"/>
      <c r="D3109" s="4" t="s">
        <v>130</v>
      </c>
      <c r="E3109" s="4">
        <v>4004218</v>
      </c>
      <c r="F3109" s="5">
        <v>25989</v>
      </c>
      <c r="G3109" s="5">
        <v>338063</v>
      </c>
      <c r="H3109" s="5">
        <v>976567</v>
      </c>
      <c r="I3109" s="5">
        <v>1997561</v>
      </c>
      <c r="J3109" s="5">
        <v>111484</v>
      </c>
      <c r="K3109" s="5">
        <v>0</v>
      </c>
      <c r="L3109" s="5">
        <v>3449664</v>
      </c>
      <c r="M3109" s="5">
        <v>4709072</v>
      </c>
      <c r="N3109" s="5">
        <v>76901</v>
      </c>
      <c r="O3109" s="5">
        <v>192432</v>
      </c>
      <c r="P3109" s="5">
        <v>156657</v>
      </c>
      <c r="Q3109" s="5">
        <v>13833</v>
      </c>
      <c r="R3109" s="5">
        <v>0</v>
      </c>
      <c r="S3109" s="5">
        <v>324196</v>
      </c>
      <c r="T3109" s="5">
        <v>832773</v>
      </c>
      <c r="U3109" s="5">
        <v>202279</v>
      </c>
      <c r="V3109" s="5">
        <v>442944</v>
      </c>
      <c r="W3109" s="5">
        <v>962</v>
      </c>
      <c r="X3109" s="5">
        <v>13033671</v>
      </c>
      <c r="Y3109" s="5">
        <v>4725</v>
      </c>
    </row>
    <row r="3110" spans="1:25" x14ac:dyDescent="0.3">
      <c r="A3110" s="1">
        <v>4004218</v>
      </c>
      <c r="B3110" s="1" t="s">
        <v>2</v>
      </c>
      <c r="C3110" s="2"/>
      <c r="D3110" s="4" t="s">
        <v>130</v>
      </c>
      <c r="E3110" s="4">
        <v>4004218</v>
      </c>
      <c r="F3110" s="5">
        <v>1462</v>
      </c>
      <c r="G3110" s="5">
        <v>405807</v>
      </c>
      <c r="H3110" s="5">
        <v>696359</v>
      </c>
      <c r="I3110" s="5">
        <v>1664690</v>
      </c>
      <c r="J3110" s="5">
        <v>102169</v>
      </c>
      <c r="K3110" s="5">
        <v>0</v>
      </c>
      <c r="L3110" s="5">
        <v>2870488</v>
      </c>
      <c r="M3110" s="5">
        <v>4810285</v>
      </c>
      <c r="N3110" s="5">
        <v>213405</v>
      </c>
      <c r="O3110" s="5">
        <v>180012</v>
      </c>
      <c r="P3110" s="5">
        <v>120964</v>
      </c>
      <c r="Q3110" s="5">
        <v>14651</v>
      </c>
      <c r="R3110" s="5">
        <v>0</v>
      </c>
      <c r="S3110" s="5">
        <v>109916</v>
      </c>
      <c r="T3110" s="5">
        <v>616407</v>
      </c>
      <c r="U3110" s="5">
        <v>215958</v>
      </c>
      <c r="V3110" s="5">
        <v>512904</v>
      </c>
      <c r="W3110" s="5">
        <v>1195</v>
      </c>
      <c r="X3110" s="5">
        <v>1170047</v>
      </c>
      <c r="Y3110" s="5">
        <v>8483</v>
      </c>
    </row>
    <row r="3111" spans="1:25" x14ac:dyDescent="0.3">
      <c r="A3111" s="1">
        <v>4004218</v>
      </c>
      <c r="B3111" s="1" t="s">
        <v>3</v>
      </c>
      <c r="C3111" s="2"/>
      <c r="D3111" s="4" t="s">
        <v>130</v>
      </c>
      <c r="E3111" s="4">
        <v>4004218</v>
      </c>
      <c r="F3111" s="5">
        <v>374</v>
      </c>
      <c r="G3111" s="5">
        <v>427301</v>
      </c>
      <c r="H3111" s="5">
        <v>1056052</v>
      </c>
      <c r="I3111" s="5">
        <v>1508269</v>
      </c>
      <c r="J3111" s="5">
        <v>106182</v>
      </c>
      <c r="K3111" s="5">
        <v>0</v>
      </c>
      <c r="L3111" s="5">
        <v>3098179</v>
      </c>
      <c r="M3111" s="5">
        <v>5219702</v>
      </c>
      <c r="N3111" s="5">
        <v>243755</v>
      </c>
      <c r="O3111" s="5">
        <v>187955</v>
      </c>
      <c r="P3111" s="5">
        <v>108160</v>
      </c>
      <c r="Q3111" s="5">
        <v>15270</v>
      </c>
      <c r="R3111" s="5">
        <v>0</v>
      </c>
      <c r="S3111" s="5">
        <v>443536</v>
      </c>
      <c r="T3111" s="5">
        <v>489795</v>
      </c>
      <c r="U3111" s="5">
        <v>212307</v>
      </c>
      <c r="V3111" s="5">
        <v>611149</v>
      </c>
      <c r="W3111" s="5">
        <v>2273</v>
      </c>
      <c r="X3111" s="5">
        <v>1318306</v>
      </c>
      <c r="Y3111" s="5">
        <v>10959</v>
      </c>
    </row>
    <row r="3112" spans="1:25" x14ac:dyDescent="0.3">
      <c r="A3112" s="1">
        <v>4004218</v>
      </c>
      <c r="B3112" s="1" t="s">
        <v>4</v>
      </c>
      <c r="C3112" s="2"/>
      <c r="D3112" s="4" t="s">
        <v>130</v>
      </c>
      <c r="E3112" s="4">
        <v>4004218</v>
      </c>
      <c r="F3112" s="5">
        <v>1846</v>
      </c>
      <c r="G3112" s="5">
        <v>485845</v>
      </c>
      <c r="H3112" s="5">
        <v>898809</v>
      </c>
      <c r="I3112" s="5">
        <v>1504948</v>
      </c>
      <c r="J3112" s="5">
        <v>141680</v>
      </c>
      <c r="K3112" s="5">
        <v>0</v>
      </c>
      <c r="L3112" s="5">
        <v>3033494</v>
      </c>
      <c r="M3112" s="5">
        <v>5481897</v>
      </c>
      <c r="N3112" s="5">
        <v>261251</v>
      </c>
      <c r="O3112" s="5">
        <v>175889</v>
      </c>
      <c r="P3112" s="5">
        <v>110823</v>
      </c>
      <c r="Q3112" s="5">
        <v>15719</v>
      </c>
      <c r="R3112" s="5">
        <v>0</v>
      </c>
      <c r="S3112" s="5">
        <v>296615</v>
      </c>
      <c r="T3112" s="5">
        <v>533080</v>
      </c>
      <c r="U3112" s="5">
        <v>222794</v>
      </c>
      <c r="V3112" s="5">
        <v>631523</v>
      </c>
      <c r="W3112" s="5">
        <v>2979</v>
      </c>
      <c r="X3112" s="5">
        <v>1042961</v>
      </c>
      <c r="Y3112" s="5">
        <v>9775</v>
      </c>
    </row>
    <row r="3113" spans="1:25" x14ac:dyDescent="0.3">
      <c r="A3113" s="1">
        <v>4004218</v>
      </c>
      <c r="B3113" s="1" t="s">
        <v>5</v>
      </c>
      <c r="C3113" s="2"/>
      <c r="D3113" s="4" t="s">
        <v>130</v>
      </c>
      <c r="E3113" s="4">
        <v>4004218</v>
      </c>
      <c r="F3113" s="5">
        <v>7799</v>
      </c>
      <c r="G3113" s="5">
        <v>283787</v>
      </c>
      <c r="H3113" s="5">
        <v>727387</v>
      </c>
      <c r="I3113" s="5">
        <v>1277867</v>
      </c>
      <c r="J3113" s="5">
        <v>45867</v>
      </c>
      <c r="K3113" s="5">
        <v>0</v>
      </c>
      <c r="L3113" s="5">
        <v>2342707</v>
      </c>
      <c r="M3113" s="5">
        <v>6039257</v>
      </c>
      <c r="N3113" s="5">
        <v>202770</v>
      </c>
      <c r="O3113" s="5">
        <v>155889</v>
      </c>
      <c r="P3113" s="5">
        <v>87158</v>
      </c>
      <c r="Q3113" s="5">
        <v>15997</v>
      </c>
      <c r="R3113" s="5">
        <v>0</v>
      </c>
      <c r="S3113" s="5">
        <v>229884</v>
      </c>
      <c r="T3113" s="5">
        <v>445210</v>
      </c>
      <c r="U3113" s="5">
        <v>216187</v>
      </c>
      <c r="V3113" s="5">
        <v>614606</v>
      </c>
      <c r="W3113" s="5">
        <v>10382</v>
      </c>
      <c r="X3113" s="5">
        <v>1008279</v>
      </c>
      <c r="Y3113" s="5">
        <v>9826</v>
      </c>
    </row>
    <row r="3114" spans="1:25" x14ac:dyDescent="0.3">
      <c r="A3114" s="1">
        <v>4004218</v>
      </c>
      <c r="B3114" s="1" t="s">
        <v>6</v>
      </c>
      <c r="C3114" s="2"/>
      <c r="D3114" s="4" t="s">
        <v>130</v>
      </c>
      <c r="E3114" s="4">
        <v>4004218</v>
      </c>
      <c r="F3114" s="5">
        <v>14928</v>
      </c>
      <c r="G3114" s="5">
        <v>661055</v>
      </c>
      <c r="H3114" s="5">
        <v>818308</v>
      </c>
      <c r="I3114" s="5">
        <v>1483663</v>
      </c>
      <c r="J3114" s="5">
        <v>19645</v>
      </c>
      <c r="K3114" s="5">
        <v>0</v>
      </c>
      <c r="L3114" s="5">
        <v>2997599</v>
      </c>
      <c r="M3114" s="5">
        <v>5320974</v>
      </c>
      <c r="N3114" s="5">
        <v>253622</v>
      </c>
      <c r="O3114" s="5">
        <v>138155</v>
      </c>
      <c r="P3114" s="5">
        <v>89090</v>
      </c>
      <c r="Q3114" s="5">
        <v>16419</v>
      </c>
      <c r="R3114" s="5">
        <v>0</v>
      </c>
      <c r="S3114" s="5">
        <v>239997</v>
      </c>
      <c r="T3114" s="5">
        <v>389022</v>
      </c>
      <c r="U3114" s="5">
        <v>248874</v>
      </c>
      <c r="V3114" s="5">
        <v>616738</v>
      </c>
      <c r="W3114" s="5">
        <v>13922</v>
      </c>
      <c r="X3114" s="5">
        <v>962889</v>
      </c>
      <c r="Y3114" s="5">
        <v>15776</v>
      </c>
    </row>
    <row r="3115" spans="1:25" x14ac:dyDescent="0.3">
      <c r="A3115" s="1">
        <v>4004218</v>
      </c>
      <c r="B3115" s="1" t="s">
        <v>7</v>
      </c>
      <c r="C3115" s="2"/>
      <c r="D3115" s="4" t="s">
        <v>130</v>
      </c>
      <c r="E3115" s="4">
        <v>4004218</v>
      </c>
      <c r="F3115" s="5">
        <v>9518</v>
      </c>
      <c r="G3115" s="5">
        <v>658368</v>
      </c>
      <c r="H3115" s="5">
        <v>677661</v>
      </c>
      <c r="I3115" s="5">
        <v>1461791</v>
      </c>
      <c r="J3115" s="5">
        <v>23855</v>
      </c>
      <c r="K3115" s="5">
        <v>0</v>
      </c>
      <c r="L3115" s="5">
        <v>2831193</v>
      </c>
      <c r="M3115" s="5">
        <v>4566152</v>
      </c>
      <c r="N3115" s="5">
        <v>239618</v>
      </c>
      <c r="O3115" s="5">
        <v>135355</v>
      </c>
      <c r="P3115" s="5">
        <v>75803</v>
      </c>
      <c r="Q3115" s="5">
        <v>16799</v>
      </c>
      <c r="R3115" s="5">
        <v>0</v>
      </c>
      <c r="S3115" s="5">
        <v>250023</v>
      </c>
      <c r="T3115" s="5">
        <v>398470</v>
      </c>
      <c r="U3115" s="5">
        <v>251348</v>
      </c>
      <c r="V3115" s="5">
        <v>677534</v>
      </c>
      <c r="W3115" s="5">
        <v>14398</v>
      </c>
      <c r="X3115" s="5">
        <v>954738</v>
      </c>
      <c r="Y3115" s="5">
        <v>13033</v>
      </c>
    </row>
    <row r="3116" spans="1:25" x14ac:dyDescent="0.3">
      <c r="A3116" s="1">
        <v>4004218</v>
      </c>
      <c r="B3116" s="1" t="s">
        <v>8</v>
      </c>
      <c r="C3116" s="2"/>
      <c r="D3116" s="4" t="s">
        <v>130</v>
      </c>
      <c r="E3116" s="4">
        <v>4004218</v>
      </c>
      <c r="F3116" s="5">
        <v>5927</v>
      </c>
      <c r="G3116" s="5">
        <v>515279</v>
      </c>
      <c r="H3116" s="5">
        <v>428311</v>
      </c>
      <c r="I3116" s="5">
        <v>1359250</v>
      </c>
      <c r="J3116" s="5">
        <v>12940</v>
      </c>
      <c r="K3116" s="5">
        <v>0</v>
      </c>
      <c r="L3116" s="5">
        <v>2321706</v>
      </c>
      <c r="M3116" s="5">
        <v>4359085</v>
      </c>
      <c r="N3116" s="5">
        <v>179067</v>
      </c>
      <c r="O3116" s="5">
        <v>135762</v>
      </c>
      <c r="P3116" s="5">
        <v>69096</v>
      </c>
      <c r="Q3116" s="5">
        <v>11305</v>
      </c>
      <c r="R3116" s="5">
        <v>0</v>
      </c>
      <c r="S3116" s="5">
        <v>186790</v>
      </c>
      <c r="T3116" s="5">
        <v>414046</v>
      </c>
      <c r="U3116" s="5">
        <v>240599</v>
      </c>
      <c r="V3116" s="5">
        <v>700840</v>
      </c>
      <c r="W3116" s="5">
        <v>6748</v>
      </c>
      <c r="X3116" s="5">
        <v>917382</v>
      </c>
      <c r="Y3116" s="5">
        <v>7192</v>
      </c>
    </row>
    <row r="3117" spans="1:25" x14ac:dyDescent="0.3">
      <c r="A3117" s="1">
        <v>4004218</v>
      </c>
      <c r="B3117" s="1" t="s">
        <v>9</v>
      </c>
      <c r="C3117" s="2"/>
      <c r="D3117" s="4" t="s">
        <v>130</v>
      </c>
      <c r="E3117" s="4">
        <v>4004218</v>
      </c>
      <c r="F3117" s="5">
        <v>1847</v>
      </c>
      <c r="G3117" s="5">
        <v>1121455</v>
      </c>
      <c r="H3117" s="5">
        <v>679479</v>
      </c>
      <c r="I3117" s="5">
        <v>1245630</v>
      </c>
      <c r="J3117" s="5">
        <v>8723</v>
      </c>
      <c r="K3117" s="5">
        <v>0</v>
      </c>
      <c r="L3117" s="5">
        <v>3057134</v>
      </c>
      <c r="M3117" s="5">
        <v>4175144</v>
      </c>
      <c r="N3117" s="5">
        <v>174138</v>
      </c>
      <c r="O3117" s="5">
        <v>145553</v>
      </c>
      <c r="P3117" s="5">
        <v>62582</v>
      </c>
      <c r="Q3117" s="5">
        <v>9039</v>
      </c>
      <c r="R3117" s="5">
        <v>0</v>
      </c>
      <c r="S3117" s="5">
        <v>153802</v>
      </c>
      <c r="T3117" s="5">
        <v>352417</v>
      </c>
      <c r="U3117" s="5">
        <v>219693</v>
      </c>
      <c r="V3117" s="5">
        <v>686933</v>
      </c>
      <c r="W3117" s="5">
        <v>8649</v>
      </c>
      <c r="X3117" s="5">
        <v>784332</v>
      </c>
      <c r="Y3117" s="5">
        <v>11056</v>
      </c>
    </row>
    <row r="3118" spans="1:25" x14ac:dyDescent="0.3">
      <c r="A3118" s="1">
        <v>4004218</v>
      </c>
      <c r="B3118" s="1" t="s">
        <v>10</v>
      </c>
      <c r="C3118" s="2"/>
      <c r="D3118" s="4" t="s">
        <v>130</v>
      </c>
      <c r="E3118" s="4">
        <v>4004218</v>
      </c>
      <c r="F3118" s="5">
        <v>15281</v>
      </c>
      <c r="G3118" s="5">
        <v>973433</v>
      </c>
      <c r="H3118" s="5">
        <v>664791</v>
      </c>
      <c r="I3118" s="5">
        <v>1265227</v>
      </c>
      <c r="J3118" s="5">
        <v>8126</v>
      </c>
      <c r="K3118" s="5">
        <v>0</v>
      </c>
      <c r="L3118" s="5">
        <v>2926858</v>
      </c>
      <c r="M3118" s="5">
        <v>4001195</v>
      </c>
      <c r="N3118" s="5">
        <v>210849</v>
      </c>
      <c r="O3118" s="5">
        <v>142913</v>
      </c>
      <c r="P3118" s="5">
        <v>58538</v>
      </c>
      <c r="Q3118" s="5">
        <v>11663</v>
      </c>
      <c r="R3118" s="5">
        <v>0</v>
      </c>
      <c r="S3118" s="5">
        <v>159199</v>
      </c>
      <c r="T3118" s="5">
        <v>326105</v>
      </c>
      <c r="U3118" s="5">
        <v>242671</v>
      </c>
      <c r="V3118" s="5">
        <v>692487</v>
      </c>
      <c r="W3118" s="5">
        <v>5541</v>
      </c>
      <c r="X3118" s="5">
        <v>865364</v>
      </c>
      <c r="Y3118" s="5">
        <v>15937</v>
      </c>
    </row>
    <row r="3119" spans="1:25" x14ac:dyDescent="0.3">
      <c r="A3119" s="1">
        <v>4004218</v>
      </c>
      <c r="B3119" s="1" t="s">
        <v>11</v>
      </c>
      <c r="C3119" s="2"/>
      <c r="D3119" s="4" t="s">
        <v>130</v>
      </c>
      <c r="E3119" s="4">
        <v>4004218</v>
      </c>
      <c r="F3119" s="5">
        <v>0</v>
      </c>
      <c r="G3119" s="5">
        <v>583164</v>
      </c>
      <c r="H3119" s="5">
        <v>318417</v>
      </c>
      <c r="I3119" s="5">
        <v>1011234</v>
      </c>
      <c r="J3119" s="5">
        <v>7880</v>
      </c>
      <c r="K3119" s="5">
        <v>0</v>
      </c>
      <c r="L3119" s="5">
        <v>1920694</v>
      </c>
      <c r="M3119" s="5">
        <v>4742428</v>
      </c>
      <c r="N3119" s="5">
        <v>202855</v>
      </c>
      <c r="O3119" s="5">
        <v>138940</v>
      </c>
      <c r="P3119" s="5">
        <v>69902</v>
      </c>
      <c r="Q3119" s="5">
        <v>6981</v>
      </c>
      <c r="R3119" s="5">
        <v>0</v>
      </c>
      <c r="S3119" s="5">
        <v>182746</v>
      </c>
      <c r="T3119" s="5">
        <v>350223</v>
      </c>
      <c r="U3119" s="5">
        <v>269714</v>
      </c>
      <c r="V3119" s="5">
        <v>729450</v>
      </c>
      <c r="W3119" s="5">
        <v>3902</v>
      </c>
      <c r="X3119" s="5">
        <v>765715</v>
      </c>
      <c r="Y3119" s="5">
        <v>15752</v>
      </c>
    </row>
    <row r="3120" spans="1:25" x14ac:dyDescent="0.3">
      <c r="A3120" s="1">
        <v>4004218</v>
      </c>
      <c r="B3120" s="1" t="s">
        <v>12</v>
      </c>
      <c r="C3120" s="2"/>
      <c r="D3120" s="4" t="s">
        <v>130</v>
      </c>
      <c r="E3120" s="4">
        <v>4004218</v>
      </c>
      <c r="F3120" s="5">
        <v>23450</v>
      </c>
      <c r="G3120" s="5">
        <v>98868</v>
      </c>
      <c r="H3120" s="5">
        <v>316114</v>
      </c>
      <c r="I3120" s="5">
        <v>850881</v>
      </c>
      <c r="J3120" s="5">
        <v>4878</v>
      </c>
      <c r="K3120" s="5">
        <v>0</v>
      </c>
      <c r="L3120" s="5">
        <v>1294190</v>
      </c>
      <c r="M3120" s="5">
        <v>3713104</v>
      </c>
      <c r="N3120" s="5">
        <v>189031</v>
      </c>
      <c r="O3120" s="5">
        <v>116987</v>
      </c>
      <c r="P3120" s="5">
        <v>59069</v>
      </c>
      <c r="Q3120" s="5">
        <v>5134</v>
      </c>
      <c r="R3120" s="5">
        <v>0</v>
      </c>
      <c r="S3120" s="5">
        <v>187347</v>
      </c>
      <c r="T3120" s="5">
        <v>311041</v>
      </c>
      <c r="U3120" s="5">
        <v>285996</v>
      </c>
      <c r="V3120" s="5">
        <v>457708</v>
      </c>
      <c r="W3120" s="5">
        <v>5672</v>
      </c>
      <c r="X3120" s="5">
        <v>738603</v>
      </c>
      <c r="Y3120" s="5">
        <v>15972</v>
      </c>
    </row>
    <row r="3121" spans="1:25" x14ac:dyDescent="0.3">
      <c r="A3121" s="1">
        <v>4004218</v>
      </c>
      <c r="B3121" s="1" t="s">
        <v>13</v>
      </c>
      <c r="C3121" s="2"/>
      <c r="D3121" s="4" t="s">
        <v>130</v>
      </c>
      <c r="E3121" s="4">
        <v>4004218</v>
      </c>
      <c r="F3121" s="5">
        <v>3</v>
      </c>
      <c r="G3121" s="5">
        <v>117448</v>
      </c>
      <c r="H3121" s="5">
        <v>530543</v>
      </c>
      <c r="I3121" s="5">
        <v>819982</v>
      </c>
      <c r="J3121" s="5">
        <v>5184</v>
      </c>
      <c r="K3121" s="5">
        <v>0</v>
      </c>
      <c r="L3121" s="5">
        <v>1473159</v>
      </c>
      <c r="M3121" s="5">
        <v>3169790</v>
      </c>
      <c r="N3121" s="5">
        <v>188490</v>
      </c>
      <c r="O3121" s="5">
        <v>109007</v>
      </c>
      <c r="P3121" s="5">
        <v>61131</v>
      </c>
      <c r="Q3121" s="5">
        <v>4224</v>
      </c>
      <c r="R3121" s="5">
        <v>0</v>
      </c>
      <c r="S3121" s="5">
        <v>163298</v>
      </c>
      <c r="T3121" s="5">
        <v>307212</v>
      </c>
      <c r="U3121" s="5">
        <v>256019</v>
      </c>
      <c r="V3121" s="5">
        <v>368142</v>
      </c>
      <c r="W3121" s="5">
        <v>3891</v>
      </c>
      <c r="X3121" s="5">
        <v>758995</v>
      </c>
      <c r="Y3121" s="5">
        <v>9994</v>
      </c>
    </row>
    <row r="3122" spans="1:25" x14ac:dyDescent="0.3">
      <c r="A3122" s="1">
        <v>4004218</v>
      </c>
      <c r="B3122" s="1" t="s">
        <v>14</v>
      </c>
      <c r="C3122" s="2"/>
      <c r="D3122" s="4" t="s">
        <v>130</v>
      </c>
      <c r="E3122" s="4">
        <v>4004218</v>
      </c>
      <c r="F3122" s="5">
        <v>190</v>
      </c>
      <c r="G3122" s="5">
        <v>157383</v>
      </c>
      <c r="H3122" s="5">
        <v>267654</v>
      </c>
      <c r="I3122" s="5">
        <v>667958</v>
      </c>
      <c r="J3122" s="5">
        <v>4240</v>
      </c>
      <c r="K3122" s="5" t="s">
        <v>33</v>
      </c>
      <c r="L3122" s="5">
        <v>1097426</v>
      </c>
      <c r="M3122" s="5">
        <v>2686127</v>
      </c>
      <c r="N3122" s="5">
        <v>158594</v>
      </c>
      <c r="O3122" s="5">
        <v>73330</v>
      </c>
      <c r="P3122" s="5">
        <v>54395</v>
      </c>
      <c r="Q3122" s="5" t="s">
        <v>33</v>
      </c>
      <c r="R3122" s="5" t="s">
        <v>33</v>
      </c>
      <c r="S3122" s="5">
        <v>160206</v>
      </c>
      <c r="T3122" s="5">
        <v>289894</v>
      </c>
      <c r="U3122" s="5">
        <v>251080</v>
      </c>
      <c r="V3122" s="5">
        <v>268276</v>
      </c>
      <c r="W3122" s="5">
        <v>3712</v>
      </c>
      <c r="X3122" s="5">
        <v>596381</v>
      </c>
      <c r="Y3122" s="5">
        <v>3113</v>
      </c>
    </row>
    <row r="3123" spans="1:25" x14ac:dyDescent="0.3">
      <c r="A3123" s="1">
        <v>4004218</v>
      </c>
      <c r="B3123" s="1" t="s">
        <v>15</v>
      </c>
      <c r="C3123" s="2"/>
      <c r="D3123" s="4" t="s">
        <v>130</v>
      </c>
      <c r="E3123" s="4">
        <v>4004218</v>
      </c>
      <c r="F3123" s="5">
        <v>107</v>
      </c>
      <c r="G3123" s="5">
        <v>112044</v>
      </c>
      <c r="H3123" s="5">
        <v>304884</v>
      </c>
      <c r="I3123" s="5">
        <v>578313</v>
      </c>
      <c r="J3123" s="5">
        <v>2706</v>
      </c>
      <c r="K3123" s="5" t="s">
        <v>33</v>
      </c>
      <c r="L3123" s="5">
        <v>998053</v>
      </c>
      <c r="M3123" s="5">
        <v>2972661</v>
      </c>
      <c r="N3123" s="5">
        <v>257614</v>
      </c>
      <c r="O3123" s="5">
        <v>62652</v>
      </c>
      <c r="P3123" s="5">
        <v>47770</v>
      </c>
      <c r="Q3123" s="5" t="s">
        <v>33</v>
      </c>
      <c r="R3123" s="5" t="s">
        <v>33</v>
      </c>
      <c r="S3123" s="5">
        <v>139511</v>
      </c>
      <c r="T3123" s="5">
        <v>294723</v>
      </c>
      <c r="U3123" s="5">
        <v>251136</v>
      </c>
      <c r="V3123" s="5">
        <v>206235</v>
      </c>
      <c r="W3123" s="5">
        <v>2904</v>
      </c>
      <c r="X3123" s="5">
        <v>619976</v>
      </c>
      <c r="Y3123" s="5">
        <v>2488</v>
      </c>
    </row>
    <row r="3124" spans="1:25" x14ac:dyDescent="0.3">
      <c r="A3124" s="1">
        <v>4004218</v>
      </c>
      <c r="B3124" s="1" t="s">
        <v>16</v>
      </c>
      <c r="C3124" s="2"/>
      <c r="D3124" s="4" t="s">
        <v>130</v>
      </c>
      <c r="E3124" s="4">
        <v>4004218</v>
      </c>
      <c r="F3124" s="5">
        <v>6086</v>
      </c>
      <c r="G3124" s="5">
        <v>473408</v>
      </c>
      <c r="H3124" s="5">
        <v>493840</v>
      </c>
      <c r="I3124" s="5">
        <v>650189</v>
      </c>
      <c r="J3124" s="5">
        <v>4201</v>
      </c>
      <c r="K3124" s="5" t="s">
        <v>33</v>
      </c>
      <c r="L3124" s="5">
        <v>1627725</v>
      </c>
      <c r="M3124" s="5">
        <v>2627923</v>
      </c>
      <c r="N3124" s="5">
        <v>141263</v>
      </c>
      <c r="O3124" s="5">
        <v>58914</v>
      </c>
      <c r="P3124" s="5">
        <v>41857</v>
      </c>
      <c r="Q3124" s="5" t="s">
        <v>33</v>
      </c>
      <c r="R3124" s="5" t="s">
        <v>33</v>
      </c>
      <c r="S3124" s="5">
        <v>147909</v>
      </c>
      <c r="T3124" s="5">
        <v>278826</v>
      </c>
      <c r="U3124" s="5">
        <v>286273</v>
      </c>
      <c r="V3124" s="5">
        <v>169246</v>
      </c>
      <c r="W3124" s="5">
        <v>2764</v>
      </c>
      <c r="X3124" s="5">
        <v>693001</v>
      </c>
      <c r="Y3124" s="5">
        <v>6550</v>
      </c>
    </row>
    <row r="3125" spans="1:25" x14ac:dyDescent="0.3">
      <c r="A3125" s="1">
        <v>4004218</v>
      </c>
      <c r="B3125" s="1" t="s">
        <v>17</v>
      </c>
      <c r="C3125" s="2"/>
      <c r="D3125" s="4" t="s">
        <v>130</v>
      </c>
      <c r="E3125" s="4">
        <v>4004218</v>
      </c>
      <c r="F3125" s="5">
        <v>3424</v>
      </c>
      <c r="G3125" s="5">
        <v>39324</v>
      </c>
      <c r="H3125" s="5">
        <v>186529</v>
      </c>
      <c r="I3125" s="5">
        <v>540307</v>
      </c>
      <c r="J3125" s="5">
        <v>2355</v>
      </c>
      <c r="K3125" s="5" t="s">
        <v>33</v>
      </c>
      <c r="L3125" s="5">
        <v>771940</v>
      </c>
      <c r="M3125" s="5">
        <v>1602302</v>
      </c>
      <c r="N3125" s="5">
        <v>147075</v>
      </c>
      <c r="O3125" s="5">
        <v>65698</v>
      </c>
      <c r="P3125" s="5">
        <v>40820</v>
      </c>
      <c r="Q3125" s="5" t="s">
        <v>33</v>
      </c>
      <c r="R3125" s="5" t="s">
        <v>33</v>
      </c>
      <c r="S3125" s="5">
        <v>116791</v>
      </c>
      <c r="T3125" s="5">
        <v>278900</v>
      </c>
      <c r="U3125" s="5">
        <v>238262</v>
      </c>
      <c r="V3125" s="5">
        <v>165882</v>
      </c>
      <c r="W3125" s="5">
        <v>2431</v>
      </c>
      <c r="X3125" s="5">
        <v>657351</v>
      </c>
      <c r="Y3125" s="5">
        <v>4494</v>
      </c>
    </row>
    <row r="3126" spans="1:25" x14ac:dyDescent="0.3">
      <c r="A3126" s="1">
        <v>4004218</v>
      </c>
      <c r="B3126" s="1" t="s">
        <v>18</v>
      </c>
      <c r="C3126" s="2"/>
      <c r="D3126" s="4" t="s">
        <v>130</v>
      </c>
      <c r="E3126" s="4">
        <v>4004218</v>
      </c>
      <c r="F3126" s="5">
        <v>15909</v>
      </c>
      <c r="G3126" s="5">
        <v>32086</v>
      </c>
      <c r="H3126" s="5">
        <v>140166</v>
      </c>
      <c r="I3126" s="5">
        <v>580473</v>
      </c>
      <c r="J3126" s="5">
        <v>3911</v>
      </c>
      <c r="K3126" s="5" t="s">
        <v>33</v>
      </c>
      <c r="L3126" s="5">
        <v>772546</v>
      </c>
      <c r="M3126" s="5">
        <v>3488211</v>
      </c>
      <c r="N3126" s="5">
        <v>128508</v>
      </c>
      <c r="O3126" s="5">
        <v>60763</v>
      </c>
      <c r="P3126" s="5">
        <v>44579</v>
      </c>
      <c r="Q3126" s="5" t="s">
        <v>33</v>
      </c>
      <c r="R3126" s="5" t="s">
        <v>33</v>
      </c>
      <c r="S3126" s="5">
        <v>122494</v>
      </c>
      <c r="T3126" s="5">
        <v>239977</v>
      </c>
      <c r="U3126" s="5">
        <v>221320</v>
      </c>
      <c r="V3126" s="5">
        <v>169422</v>
      </c>
      <c r="W3126" s="5">
        <v>2532</v>
      </c>
      <c r="X3126" s="5">
        <v>507358</v>
      </c>
      <c r="Y3126" s="5">
        <v>2962</v>
      </c>
    </row>
    <row r="3127" spans="1:25" x14ac:dyDescent="0.3">
      <c r="A3127" s="1">
        <v>4004218</v>
      </c>
      <c r="B3127" s="1" t="s">
        <v>19</v>
      </c>
      <c r="C3127" s="2"/>
      <c r="D3127" s="4" t="s">
        <v>130</v>
      </c>
      <c r="E3127" s="4">
        <v>4004218</v>
      </c>
      <c r="F3127" s="5">
        <v>-400</v>
      </c>
      <c r="G3127" s="5">
        <v>29430</v>
      </c>
      <c r="H3127" s="5">
        <v>116435</v>
      </c>
      <c r="I3127" s="5">
        <v>623549</v>
      </c>
      <c r="J3127" s="5">
        <v>3285</v>
      </c>
      <c r="K3127" s="5" t="s">
        <v>33</v>
      </c>
      <c r="L3127" s="5">
        <v>772299</v>
      </c>
      <c r="M3127" s="5">
        <v>6990560</v>
      </c>
      <c r="N3127" s="5">
        <v>161057</v>
      </c>
      <c r="O3127" s="5">
        <v>58765</v>
      </c>
      <c r="P3127" s="5">
        <v>36980</v>
      </c>
      <c r="Q3127" s="5" t="s">
        <v>33</v>
      </c>
      <c r="R3127" s="5" t="s">
        <v>33</v>
      </c>
      <c r="S3127" s="5">
        <v>130026</v>
      </c>
      <c r="T3127" s="5">
        <v>238911</v>
      </c>
      <c r="U3127" s="5">
        <v>197857</v>
      </c>
      <c r="V3127" s="5">
        <v>108288</v>
      </c>
      <c r="W3127" s="5">
        <v>3677</v>
      </c>
      <c r="X3127" s="5">
        <v>742898</v>
      </c>
      <c r="Y3127" s="5">
        <v>5813</v>
      </c>
    </row>
    <row r="3128" spans="1:25" x14ac:dyDescent="0.3">
      <c r="A3128" s="1">
        <v>4004218</v>
      </c>
      <c r="B3128" s="1" t="s">
        <v>20</v>
      </c>
      <c r="C3128" s="2"/>
      <c r="D3128" s="4" t="s">
        <v>130</v>
      </c>
      <c r="E3128" s="4">
        <v>4004218</v>
      </c>
      <c r="F3128" s="5">
        <v>733</v>
      </c>
      <c r="G3128" s="5">
        <v>20115</v>
      </c>
      <c r="H3128" s="5">
        <v>158770</v>
      </c>
      <c r="I3128" s="5">
        <v>644713</v>
      </c>
      <c r="J3128" s="5">
        <v>3526</v>
      </c>
      <c r="K3128" s="5" t="s">
        <v>33</v>
      </c>
      <c r="L3128" s="5">
        <v>827857</v>
      </c>
      <c r="M3128" s="5">
        <v>2745160</v>
      </c>
      <c r="N3128" s="5">
        <v>163261</v>
      </c>
      <c r="O3128" s="5">
        <v>66227</v>
      </c>
      <c r="P3128" s="5">
        <v>34319</v>
      </c>
      <c r="Q3128" s="5" t="s">
        <v>33</v>
      </c>
      <c r="R3128" s="5" t="s">
        <v>33</v>
      </c>
      <c r="S3128" s="5">
        <v>137877</v>
      </c>
      <c r="T3128" s="5">
        <v>228473</v>
      </c>
      <c r="U3128" s="5">
        <v>191062</v>
      </c>
      <c r="V3128" s="5">
        <v>98221</v>
      </c>
      <c r="W3128" s="5">
        <v>2746</v>
      </c>
      <c r="X3128" s="5">
        <v>533774</v>
      </c>
      <c r="Y3128" s="5">
        <v>7079</v>
      </c>
    </row>
    <row r="3129" spans="1:25" x14ac:dyDescent="0.3">
      <c r="A3129" s="1">
        <v>4004218</v>
      </c>
      <c r="B3129" s="1" t="s">
        <v>21</v>
      </c>
      <c r="C3129" s="2"/>
      <c r="D3129" s="4" t="s">
        <v>130</v>
      </c>
      <c r="E3129" s="4">
        <v>4004218</v>
      </c>
      <c r="F3129" s="5">
        <v>8323</v>
      </c>
      <c r="G3129" s="5">
        <v>27089</v>
      </c>
      <c r="H3129" s="5">
        <v>219300</v>
      </c>
      <c r="I3129" s="5">
        <v>719314</v>
      </c>
      <c r="J3129" s="5">
        <v>7341</v>
      </c>
      <c r="K3129" s="5" t="s">
        <v>33</v>
      </c>
      <c r="L3129" s="5">
        <v>981366</v>
      </c>
      <c r="M3129" s="5">
        <v>2714742</v>
      </c>
      <c r="N3129" s="5">
        <v>150382</v>
      </c>
      <c r="O3129" s="5">
        <v>58463</v>
      </c>
      <c r="P3129" s="5">
        <v>31434</v>
      </c>
      <c r="Q3129" s="5" t="s">
        <v>33</v>
      </c>
      <c r="R3129" s="5" t="s">
        <v>33</v>
      </c>
      <c r="S3129" s="5">
        <v>137880</v>
      </c>
      <c r="T3129" s="5">
        <v>272868</v>
      </c>
      <c r="U3129" s="5">
        <v>187106</v>
      </c>
      <c r="V3129" s="5">
        <v>113788</v>
      </c>
      <c r="W3129" s="5">
        <v>2637</v>
      </c>
      <c r="X3129" s="5">
        <v>531562</v>
      </c>
      <c r="Y3129" s="5">
        <v>10747</v>
      </c>
    </row>
    <row r="3130" spans="1:25" x14ac:dyDescent="0.3">
      <c r="A3130" s="1">
        <v>4004218</v>
      </c>
      <c r="B3130" s="1" t="s">
        <v>22</v>
      </c>
      <c r="C3130" s="2"/>
      <c r="D3130" s="4" t="s">
        <v>130</v>
      </c>
      <c r="E3130" s="4">
        <v>4004218</v>
      </c>
      <c r="F3130" s="5">
        <v>19</v>
      </c>
      <c r="G3130" s="5">
        <v>134722</v>
      </c>
      <c r="H3130" s="5">
        <v>82056</v>
      </c>
      <c r="I3130" s="5">
        <v>744979</v>
      </c>
      <c r="J3130" s="5">
        <v>9354</v>
      </c>
      <c r="K3130" s="5" t="s">
        <v>33</v>
      </c>
      <c r="L3130" s="5">
        <v>971129</v>
      </c>
      <c r="M3130" s="5">
        <v>2800282</v>
      </c>
      <c r="N3130" s="5">
        <v>254803</v>
      </c>
      <c r="O3130" s="5">
        <v>53330</v>
      </c>
      <c r="P3130" s="5">
        <v>29410</v>
      </c>
      <c r="Q3130" s="5" t="s">
        <v>33</v>
      </c>
      <c r="R3130" s="5" t="s">
        <v>33</v>
      </c>
      <c r="S3130" s="5">
        <v>125532</v>
      </c>
      <c r="T3130" s="5">
        <v>259275</v>
      </c>
      <c r="U3130" s="5">
        <v>215171</v>
      </c>
      <c r="V3130" s="5">
        <v>111854</v>
      </c>
      <c r="W3130" s="5">
        <v>5074</v>
      </c>
      <c r="X3130" s="5">
        <v>496637</v>
      </c>
      <c r="Y3130" s="5">
        <v>7179</v>
      </c>
    </row>
    <row r="3131" spans="1:25" x14ac:dyDescent="0.3">
      <c r="A3131" s="1">
        <v>4004218</v>
      </c>
      <c r="B3131" s="1" t="s">
        <v>23</v>
      </c>
      <c r="C3131" s="2"/>
      <c r="D3131" s="4" t="s">
        <v>130</v>
      </c>
      <c r="E3131" s="4">
        <v>4004218</v>
      </c>
      <c r="F3131" s="5">
        <v>-518</v>
      </c>
      <c r="G3131" s="5">
        <v>74785</v>
      </c>
      <c r="H3131" s="5">
        <v>70189</v>
      </c>
      <c r="I3131" s="5">
        <v>484805</v>
      </c>
      <c r="J3131" s="5">
        <v>9745</v>
      </c>
      <c r="K3131" s="5" t="s">
        <v>33</v>
      </c>
      <c r="L3131" s="5">
        <v>643907</v>
      </c>
      <c r="M3131" s="5">
        <v>2558262</v>
      </c>
      <c r="N3131" s="5">
        <v>188434</v>
      </c>
      <c r="O3131" s="5">
        <v>49255</v>
      </c>
      <c r="P3131" s="5">
        <v>30281</v>
      </c>
      <c r="Q3131" s="5" t="s">
        <v>33</v>
      </c>
      <c r="R3131" s="5" t="s">
        <v>33</v>
      </c>
      <c r="S3131" s="5">
        <v>116806</v>
      </c>
      <c r="T3131" s="5">
        <v>246985</v>
      </c>
      <c r="U3131" s="5">
        <v>220430</v>
      </c>
      <c r="V3131" s="5">
        <v>102116</v>
      </c>
      <c r="W3131" s="5">
        <v>11423</v>
      </c>
      <c r="X3131" s="5">
        <v>595116</v>
      </c>
      <c r="Y3131" s="5">
        <v>10735</v>
      </c>
    </row>
    <row r="3132" spans="1:25" x14ac:dyDescent="0.3">
      <c r="A3132" s="1">
        <v>4004218</v>
      </c>
      <c r="B3132" s="1" t="s">
        <v>24</v>
      </c>
      <c r="C3132" s="2"/>
      <c r="D3132" s="4" t="s">
        <v>130</v>
      </c>
      <c r="E3132" s="4">
        <v>4004218</v>
      </c>
      <c r="F3132" s="5">
        <v>2137</v>
      </c>
      <c r="G3132" s="5">
        <v>112963</v>
      </c>
      <c r="H3132" s="5">
        <v>65533</v>
      </c>
      <c r="I3132" s="5">
        <v>420588</v>
      </c>
      <c r="J3132" s="5">
        <v>6417</v>
      </c>
      <c r="K3132" s="5" t="s">
        <v>33</v>
      </c>
      <c r="L3132" s="5">
        <v>607684</v>
      </c>
      <c r="M3132" s="5">
        <v>2418867</v>
      </c>
      <c r="N3132" s="5">
        <v>168218</v>
      </c>
      <c r="O3132" s="5">
        <v>48257</v>
      </c>
      <c r="P3132" s="5">
        <v>25994</v>
      </c>
      <c r="Q3132" s="5" t="s">
        <v>33</v>
      </c>
      <c r="R3132" s="5" t="s">
        <v>33</v>
      </c>
      <c r="S3132" s="5">
        <v>106211</v>
      </c>
      <c r="T3132" s="5">
        <v>175720</v>
      </c>
      <c r="U3132" s="5">
        <v>174727</v>
      </c>
      <c r="V3132" s="5">
        <v>121617</v>
      </c>
      <c r="W3132" s="5">
        <v>10643</v>
      </c>
      <c r="X3132" s="5">
        <v>569165</v>
      </c>
      <c r="Y3132" s="5">
        <v>3776</v>
      </c>
    </row>
    <row r="3133" spans="1:25" x14ac:dyDescent="0.3">
      <c r="A3133" s="1">
        <v>4004218</v>
      </c>
      <c r="B3133" s="1" t="s">
        <v>25</v>
      </c>
      <c r="C3133" s="2"/>
      <c r="D3133" s="4" t="s">
        <v>130</v>
      </c>
      <c r="E3133" s="4">
        <v>4004218</v>
      </c>
      <c r="F3133" s="5">
        <v>389</v>
      </c>
      <c r="G3133" s="5">
        <v>212507</v>
      </c>
      <c r="H3133" s="5">
        <v>60233</v>
      </c>
      <c r="I3133" s="5">
        <v>421502</v>
      </c>
      <c r="J3133" s="5">
        <v>5589</v>
      </c>
      <c r="K3133" s="5" t="s">
        <v>33</v>
      </c>
      <c r="L3133" s="5">
        <v>700221</v>
      </c>
      <c r="M3133" s="5">
        <v>2930479</v>
      </c>
      <c r="N3133" s="5">
        <v>223816</v>
      </c>
      <c r="O3133" s="5">
        <v>38672</v>
      </c>
      <c r="P3133" s="5">
        <v>21056</v>
      </c>
      <c r="Q3133" s="5" t="s">
        <v>33</v>
      </c>
      <c r="R3133" s="5" t="s">
        <v>33</v>
      </c>
      <c r="S3133" s="5">
        <v>140678</v>
      </c>
      <c r="T3133" s="5">
        <v>120423</v>
      </c>
      <c r="U3133" s="5">
        <v>139046</v>
      </c>
      <c r="V3133" s="5">
        <v>146394</v>
      </c>
      <c r="W3133" s="5">
        <v>9183</v>
      </c>
      <c r="X3133" s="5">
        <v>811441</v>
      </c>
      <c r="Y3133" s="5">
        <v>3821</v>
      </c>
    </row>
    <row r="3134" spans="1:25" x14ac:dyDescent="0.3">
      <c r="A3134" s="1">
        <v>4004218</v>
      </c>
      <c r="B3134" s="1" t="s">
        <v>26</v>
      </c>
      <c r="C3134" s="2"/>
      <c r="D3134" s="4" t="s">
        <v>130</v>
      </c>
      <c r="E3134" s="4">
        <v>4004218</v>
      </c>
      <c r="F3134" s="5">
        <v>1127</v>
      </c>
      <c r="G3134" s="5">
        <v>219593</v>
      </c>
      <c r="H3134" s="5">
        <v>62429</v>
      </c>
      <c r="I3134" s="5">
        <v>416561</v>
      </c>
      <c r="J3134" s="5">
        <v>478320</v>
      </c>
      <c r="K3134" s="5" t="s">
        <v>33</v>
      </c>
      <c r="L3134" s="5">
        <v>1185911</v>
      </c>
      <c r="M3134" s="5">
        <v>2601514</v>
      </c>
      <c r="N3134" s="5">
        <v>214667</v>
      </c>
      <c r="O3134" s="5">
        <v>31507</v>
      </c>
      <c r="P3134" s="5">
        <v>27939</v>
      </c>
      <c r="Q3134" s="5" t="s">
        <v>33</v>
      </c>
      <c r="R3134" s="5" t="s">
        <v>33</v>
      </c>
      <c r="S3134" s="5">
        <v>141494</v>
      </c>
      <c r="T3134" s="5">
        <v>127733</v>
      </c>
      <c r="U3134" s="5">
        <v>124004</v>
      </c>
      <c r="V3134" s="5">
        <v>130760</v>
      </c>
      <c r="W3134" s="5">
        <v>6126</v>
      </c>
      <c r="X3134" s="5">
        <v>935611</v>
      </c>
      <c r="Y3134" s="5">
        <v>5305</v>
      </c>
    </row>
    <row r="3135" spans="1:25" x14ac:dyDescent="0.3">
      <c r="A3135" s="1">
        <v>4004218</v>
      </c>
      <c r="B3135" s="1" t="s">
        <v>27</v>
      </c>
      <c r="C3135" s="2"/>
      <c r="D3135" s="4" t="s">
        <v>130</v>
      </c>
      <c r="E3135" s="4">
        <v>4004218</v>
      </c>
      <c r="F3135" s="5">
        <v>-4469</v>
      </c>
      <c r="G3135" s="5">
        <v>227369</v>
      </c>
      <c r="H3135" s="5">
        <v>94008</v>
      </c>
      <c r="I3135" s="5">
        <v>515574</v>
      </c>
      <c r="J3135" s="5">
        <v>-3350</v>
      </c>
      <c r="K3135" s="5" t="s">
        <v>33</v>
      </c>
      <c r="L3135" s="5">
        <v>829283</v>
      </c>
      <c r="M3135" s="5">
        <v>2815315</v>
      </c>
      <c r="N3135" s="5">
        <v>257019</v>
      </c>
      <c r="O3135" s="5">
        <v>34910</v>
      </c>
      <c r="P3135" s="5">
        <v>30732</v>
      </c>
      <c r="Q3135" s="5" t="s">
        <v>33</v>
      </c>
      <c r="R3135" s="5" t="s">
        <v>33</v>
      </c>
      <c r="S3135" s="5">
        <v>130213</v>
      </c>
      <c r="T3135" s="5">
        <v>117309</v>
      </c>
      <c r="U3135" s="5">
        <v>123172</v>
      </c>
      <c r="V3135" s="5">
        <v>153191</v>
      </c>
      <c r="W3135" s="5">
        <v>7508</v>
      </c>
      <c r="X3135" s="5">
        <v>664298</v>
      </c>
      <c r="Y3135" s="5">
        <v>6632</v>
      </c>
    </row>
    <row r="3136" spans="1:25" x14ac:dyDescent="0.3">
      <c r="A3136" s="1">
        <v>4004218</v>
      </c>
      <c r="B3136" s="1" t="s">
        <v>28</v>
      </c>
      <c r="C3136" s="2"/>
      <c r="D3136" s="4" t="s">
        <v>130</v>
      </c>
      <c r="E3136" s="4">
        <v>4004218</v>
      </c>
      <c r="F3136" s="5">
        <v>6442</v>
      </c>
      <c r="G3136" s="5">
        <v>220563</v>
      </c>
      <c r="H3136" s="5">
        <v>93264</v>
      </c>
      <c r="I3136" s="5">
        <v>606149</v>
      </c>
      <c r="J3136" s="5">
        <v>16298</v>
      </c>
      <c r="K3136" s="5" t="s">
        <v>33</v>
      </c>
      <c r="L3136" s="5">
        <v>950970</v>
      </c>
      <c r="M3136" s="5">
        <v>2721417</v>
      </c>
      <c r="N3136" s="5">
        <v>250362</v>
      </c>
      <c r="O3136" s="5">
        <v>35706</v>
      </c>
      <c r="P3136" s="5">
        <v>30340</v>
      </c>
      <c r="Q3136" s="5" t="s">
        <v>33</v>
      </c>
      <c r="R3136" s="5" t="s">
        <v>33</v>
      </c>
      <c r="S3136" s="5">
        <v>126376</v>
      </c>
      <c r="T3136" s="5">
        <v>119447</v>
      </c>
      <c r="U3136" s="5">
        <v>107660</v>
      </c>
      <c r="V3136" s="5">
        <v>130292</v>
      </c>
      <c r="W3136" s="5">
        <v>7442</v>
      </c>
      <c r="X3136" s="5">
        <v>633503</v>
      </c>
      <c r="Y3136" s="5">
        <v>4272</v>
      </c>
    </row>
    <row r="3137" spans="1:25" x14ac:dyDescent="0.3">
      <c r="A3137" s="1">
        <v>4004218</v>
      </c>
      <c r="B3137" s="1" t="s">
        <v>29</v>
      </c>
      <c r="C3137" s="2"/>
      <c r="D3137" s="4" t="s">
        <v>130</v>
      </c>
      <c r="E3137" s="4">
        <v>4004218</v>
      </c>
      <c r="F3137" s="5">
        <v>6417</v>
      </c>
      <c r="G3137" s="5">
        <v>205183</v>
      </c>
      <c r="H3137" s="5">
        <v>55380</v>
      </c>
      <c r="I3137" s="5">
        <v>552620</v>
      </c>
      <c r="J3137" s="5">
        <v>46471</v>
      </c>
      <c r="K3137" s="5" t="s">
        <v>33</v>
      </c>
      <c r="L3137" s="5">
        <v>889672</v>
      </c>
      <c r="M3137" s="5">
        <v>2613357</v>
      </c>
      <c r="N3137" s="5">
        <v>202429</v>
      </c>
      <c r="O3137" s="5">
        <v>31967</v>
      </c>
      <c r="P3137" s="5">
        <v>23898</v>
      </c>
      <c r="Q3137" s="5" t="s">
        <v>33</v>
      </c>
      <c r="R3137" s="5" t="s">
        <v>33</v>
      </c>
      <c r="S3137" s="5">
        <v>121363</v>
      </c>
      <c r="T3137" s="5">
        <v>116085</v>
      </c>
      <c r="U3137" s="5">
        <v>119110</v>
      </c>
      <c r="V3137" s="5">
        <v>89246</v>
      </c>
      <c r="W3137" s="5">
        <v>6304</v>
      </c>
      <c r="X3137" s="5">
        <v>567279</v>
      </c>
      <c r="Y3137" s="5">
        <v>3962</v>
      </c>
    </row>
    <row r="3138" spans="1:25" x14ac:dyDescent="0.3">
      <c r="A3138" s="1">
        <v>4004218</v>
      </c>
      <c r="B3138" s="1" t="s">
        <v>30</v>
      </c>
      <c r="C3138" s="2"/>
      <c r="D3138" s="4" t="s">
        <v>130</v>
      </c>
      <c r="E3138" s="4">
        <v>4004218</v>
      </c>
      <c r="F3138" s="5">
        <v>9895</v>
      </c>
      <c r="G3138" s="5">
        <v>209876</v>
      </c>
      <c r="H3138" s="5">
        <v>120358</v>
      </c>
      <c r="I3138" s="5">
        <v>594557</v>
      </c>
      <c r="J3138" s="5">
        <v>6978</v>
      </c>
      <c r="K3138" s="5" t="s">
        <v>33</v>
      </c>
      <c r="L3138" s="5">
        <v>941664</v>
      </c>
      <c r="M3138" s="5">
        <v>2097926</v>
      </c>
      <c r="N3138" s="5">
        <v>188897</v>
      </c>
      <c r="O3138" s="5">
        <v>27867</v>
      </c>
      <c r="P3138" s="5">
        <v>22185</v>
      </c>
      <c r="Q3138" s="5" t="s">
        <v>33</v>
      </c>
      <c r="R3138" s="5" t="s">
        <v>33</v>
      </c>
      <c r="S3138" s="5">
        <v>124148</v>
      </c>
      <c r="T3138" s="5">
        <v>106437</v>
      </c>
      <c r="U3138" s="5">
        <v>117033</v>
      </c>
      <c r="V3138" s="5">
        <v>70778</v>
      </c>
      <c r="W3138" s="5">
        <v>4278</v>
      </c>
      <c r="X3138" s="5">
        <v>482881</v>
      </c>
      <c r="Y3138" s="5">
        <v>3672</v>
      </c>
    </row>
    <row r="3139" spans="1:25" x14ac:dyDescent="0.3">
      <c r="A3139" s="1">
        <v>4004218</v>
      </c>
      <c r="B3139" s="1" t="s">
        <v>31</v>
      </c>
      <c r="C3139" s="2"/>
      <c r="D3139" s="4" t="s">
        <v>130</v>
      </c>
      <c r="E3139" s="4">
        <v>4004218</v>
      </c>
      <c r="F3139" s="5">
        <v>23889</v>
      </c>
      <c r="G3139" s="5">
        <v>229556</v>
      </c>
      <c r="H3139" s="5">
        <v>99064</v>
      </c>
      <c r="I3139" s="5">
        <v>462729</v>
      </c>
      <c r="J3139" s="5">
        <v>5283</v>
      </c>
      <c r="K3139" s="5" t="s">
        <v>33</v>
      </c>
      <c r="L3139" s="5">
        <v>825089</v>
      </c>
      <c r="M3139" s="5">
        <v>2050647</v>
      </c>
      <c r="N3139" s="5">
        <v>183838</v>
      </c>
      <c r="O3139" s="5">
        <v>26708</v>
      </c>
      <c r="P3139" s="5">
        <v>17909</v>
      </c>
      <c r="Q3139" s="5" t="s">
        <v>33</v>
      </c>
      <c r="R3139" s="5" t="s">
        <v>33</v>
      </c>
      <c r="S3139" s="5">
        <v>126326</v>
      </c>
      <c r="T3139" s="5">
        <v>116151</v>
      </c>
      <c r="U3139" s="5">
        <v>114734</v>
      </c>
      <c r="V3139" s="5">
        <v>54580</v>
      </c>
      <c r="W3139" s="5">
        <v>4086</v>
      </c>
      <c r="X3139" s="5">
        <v>442140</v>
      </c>
      <c r="Y3139" s="5">
        <v>3181</v>
      </c>
    </row>
    <row r="3140" spans="1:25" x14ac:dyDescent="0.3">
      <c r="A3140" s="1">
        <v>4001587</v>
      </c>
      <c r="B3140" s="1" t="s">
        <v>0</v>
      </c>
      <c r="C3140" s="2"/>
      <c r="D3140" s="4" t="s">
        <v>131</v>
      </c>
      <c r="E3140" s="4">
        <v>4001587</v>
      </c>
      <c r="F3140" s="5">
        <v>54132</v>
      </c>
      <c r="G3140" s="5">
        <v>907901</v>
      </c>
      <c r="H3140" s="5">
        <v>139461</v>
      </c>
      <c r="I3140" s="5">
        <v>337558</v>
      </c>
      <c r="J3140" s="5">
        <v>60655</v>
      </c>
      <c r="K3140" s="5">
        <v>0</v>
      </c>
      <c r="L3140" s="5">
        <v>1499706</v>
      </c>
      <c r="M3140" s="5">
        <v>1909778</v>
      </c>
      <c r="N3140" s="5">
        <v>200319</v>
      </c>
      <c r="O3140" s="5">
        <v>183065</v>
      </c>
      <c r="P3140" s="5">
        <v>35302</v>
      </c>
      <c r="Q3140" s="5">
        <v>0</v>
      </c>
      <c r="R3140" s="5">
        <v>0</v>
      </c>
      <c r="S3140" s="5">
        <v>57888</v>
      </c>
      <c r="T3140" s="5">
        <v>144915</v>
      </c>
      <c r="U3140" s="5">
        <v>76860</v>
      </c>
      <c r="V3140" s="5">
        <v>101543</v>
      </c>
      <c r="W3140" s="5">
        <v>0</v>
      </c>
      <c r="X3140" s="5">
        <v>98686</v>
      </c>
      <c r="Y3140" s="5">
        <v>24451</v>
      </c>
    </row>
    <row r="3141" spans="1:25" x14ac:dyDescent="0.3">
      <c r="A3141" s="1">
        <v>4001587</v>
      </c>
      <c r="B3141" s="1" t="s">
        <v>1</v>
      </c>
      <c r="C3141" s="2"/>
      <c r="D3141" s="4" t="s">
        <v>131</v>
      </c>
      <c r="E3141" s="4">
        <v>4001587</v>
      </c>
      <c r="F3141" s="5">
        <v>40208</v>
      </c>
      <c r="G3141" s="5">
        <v>200585</v>
      </c>
      <c r="H3141" s="5">
        <v>147229</v>
      </c>
      <c r="I3141" s="5">
        <v>312549</v>
      </c>
      <c r="J3141" s="5">
        <v>86832</v>
      </c>
      <c r="K3141" s="5">
        <v>0</v>
      </c>
      <c r="L3141" s="5">
        <v>787402</v>
      </c>
      <c r="M3141" s="5">
        <v>1952961</v>
      </c>
      <c r="N3141" s="5">
        <v>212395</v>
      </c>
      <c r="O3141" s="5">
        <v>170452</v>
      </c>
      <c r="P3141" s="5">
        <v>36054</v>
      </c>
      <c r="Q3141" s="5">
        <v>0</v>
      </c>
      <c r="R3141" s="5">
        <v>0</v>
      </c>
      <c r="S3141" s="5">
        <v>55302</v>
      </c>
      <c r="T3141" s="5">
        <v>141957</v>
      </c>
      <c r="U3141" s="5">
        <v>83662</v>
      </c>
      <c r="V3141" s="5">
        <v>96100</v>
      </c>
      <c r="W3141" s="5">
        <v>0</v>
      </c>
      <c r="X3141" s="5">
        <v>111837</v>
      </c>
      <c r="Y3141" s="5">
        <v>23526</v>
      </c>
    </row>
    <row r="3142" spans="1:25" x14ac:dyDescent="0.3">
      <c r="A3142" s="1">
        <v>4001587</v>
      </c>
      <c r="B3142" s="1" t="s">
        <v>2</v>
      </c>
      <c r="C3142" s="2"/>
      <c r="D3142" s="4" t="s">
        <v>131</v>
      </c>
      <c r="E3142" s="4">
        <v>4001587</v>
      </c>
      <c r="F3142" s="5">
        <v>58851</v>
      </c>
      <c r="G3142" s="5">
        <v>206660</v>
      </c>
      <c r="H3142" s="5">
        <v>192361</v>
      </c>
      <c r="I3142" s="5">
        <v>230721</v>
      </c>
      <c r="J3142" s="5">
        <v>83010</v>
      </c>
      <c r="K3142" s="5">
        <v>0</v>
      </c>
      <c r="L3142" s="5">
        <v>771604</v>
      </c>
      <c r="M3142" s="5">
        <v>1903359</v>
      </c>
      <c r="N3142" s="5">
        <v>199628</v>
      </c>
      <c r="O3142" s="5">
        <v>169141</v>
      </c>
      <c r="P3142" s="5">
        <v>35665</v>
      </c>
      <c r="Q3142" s="5">
        <v>0</v>
      </c>
      <c r="R3142" s="5">
        <v>0</v>
      </c>
      <c r="S3142" s="5">
        <v>54509</v>
      </c>
      <c r="T3142" s="5">
        <v>143140</v>
      </c>
      <c r="U3142" s="5">
        <v>86106</v>
      </c>
      <c r="V3142" s="5">
        <v>91522</v>
      </c>
      <c r="W3142" s="5">
        <v>0</v>
      </c>
      <c r="X3142" s="5">
        <v>120473</v>
      </c>
      <c r="Y3142" s="5">
        <v>21637</v>
      </c>
    </row>
    <row r="3143" spans="1:25" x14ac:dyDescent="0.3">
      <c r="A3143" s="1">
        <v>4001587</v>
      </c>
      <c r="B3143" s="1" t="s">
        <v>3</v>
      </c>
      <c r="C3143" s="2"/>
      <c r="D3143" s="4" t="s">
        <v>131</v>
      </c>
      <c r="E3143" s="4">
        <v>4001587</v>
      </c>
      <c r="F3143" s="5">
        <v>51814</v>
      </c>
      <c r="G3143" s="5">
        <v>370251</v>
      </c>
      <c r="H3143" s="5">
        <v>153285</v>
      </c>
      <c r="I3143" s="5">
        <v>219708</v>
      </c>
      <c r="J3143" s="5">
        <v>45550</v>
      </c>
      <c r="K3143" s="5">
        <v>0</v>
      </c>
      <c r="L3143" s="5">
        <v>846706</v>
      </c>
      <c r="M3143" s="5">
        <v>1878408</v>
      </c>
      <c r="N3143" s="5">
        <v>207095</v>
      </c>
      <c r="O3143" s="5">
        <v>168365</v>
      </c>
      <c r="P3143" s="5">
        <v>34896</v>
      </c>
      <c r="Q3143" s="5">
        <v>0</v>
      </c>
      <c r="R3143" s="5">
        <v>0</v>
      </c>
      <c r="S3143" s="5">
        <v>61573</v>
      </c>
      <c r="T3143" s="5">
        <v>134925</v>
      </c>
      <c r="U3143" s="5">
        <v>83187</v>
      </c>
      <c r="V3143" s="5">
        <v>147415</v>
      </c>
      <c r="W3143" s="5">
        <v>0</v>
      </c>
      <c r="X3143" s="5">
        <v>107417</v>
      </c>
      <c r="Y3143" s="5">
        <v>22216</v>
      </c>
    </row>
    <row r="3144" spans="1:25" x14ac:dyDescent="0.3">
      <c r="A3144" s="1">
        <v>4001587</v>
      </c>
      <c r="B3144" s="1" t="s">
        <v>4</v>
      </c>
      <c r="C3144" s="2"/>
      <c r="D3144" s="4" t="s">
        <v>131</v>
      </c>
      <c r="E3144" s="4">
        <v>4001587</v>
      </c>
      <c r="F3144" s="5">
        <v>24261</v>
      </c>
      <c r="G3144" s="5">
        <v>500641</v>
      </c>
      <c r="H3144" s="5">
        <v>528249</v>
      </c>
      <c r="I3144" s="5">
        <v>223383</v>
      </c>
      <c r="J3144" s="5">
        <v>56565</v>
      </c>
      <c r="K3144" s="5">
        <v>0</v>
      </c>
      <c r="L3144" s="5">
        <v>1368159</v>
      </c>
      <c r="M3144" s="5">
        <v>1992697</v>
      </c>
      <c r="N3144" s="5">
        <v>220551</v>
      </c>
      <c r="O3144" s="5">
        <v>184597</v>
      </c>
      <c r="P3144" s="5">
        <v>31068</v>
      </c>
      <c r="Q3144" s="5">
        <v>0</v>
      </c>
      <c r="R3144" s="5">
        <v>0</v>
      </c>
      <c r="S3144" s="5">
        <v>59432</v>
      </c>
      <c r="T3144" s="5">
        <v>147604</v>
      </c>
      <c r="U3144" s="5">
        <v>81366</v>
      </c>
      <c r="V3144" s="5">
        <v>135712</v>
      </c>
      <c r="W3144" s="5">
        <v>0</v>
      </c>
      <c r="X3144" s="5">
        <v>111242</v>
      </c>
      <c r="Y3144" s="5">
        <v>22975</v>
      </c>
    </row>
    <row r="3145" spans="1:25" x14ac:dyDescent="0.3">
      <c r="A3145" s="1">
        <v>4001587</v>
      </c>
      <c r="B3145" s="1" t="s">
        <v>5</v>
      </c>
      <c r="C3145" s="2"/>
      <c r="D3145" s="4" t="s">
        <v>131</v>
      </c>
      <c r="E3145" s="4">
        <v>4001587</v>
      </c>
      <c r="F3145" s="5">
        <v>33045</v>
      </c>
      <c r="G3145" s="5">
        <v>961640</v>
      </c>
      <c r="H3145" s="5">
        <v>178957</v>
      </c>
      <c r="I3145" s="5">
        <v>197377</v>
      </c>
      <c r="J3145" s="5">
        <v>62225</v>
      </c>
      <c r="K3145" s="5">
        <v>0</v>
      </c>
      <c r="L3145" s="5">
        <v>1433245</v>
      </c>
      <c r="M3145" s="5">
        <v>2088213</v>
      </c>
      <c r="N3145" s="5">
        <v>238159</v>
      </c>
      <c r="O3145" s="5">
        <v>183337</v>
      </c>
      <c r="P3145" s="5">
        <v>27720</v>
      </c>
      <c r="Q3145" s="5">
        <v>0</v>
      </c>
      <c r="R3145" s="5">
        <v>0</v>
      </c>
      <c r="S3145" s="5">
        <v>58040</v>
      </c>
      <c r="T3145" s="5">
        <v>149523</v>
      </c>
      <c r="U3145" s="5">
        <v>85292</v>
      </c>
      <c r="V3145" s="5">
        <v>136012</v>
      </c>
      <c r="W3145" s="5">
        <v>0</v>
      </c>
      <c r="X3145" s="5">
        <v>81724</v>
      </c>
      <c r="Y3145" s="5">
        <v>22163</v>
      </c>
    </row>
    <row r="3146" spans="1:25" x14ac:dyDescent="0.3">
      <c r="A3146" s="1">
        <v>4001587</v>
      </c>
      <c r="B3146" s="1" t="s">
        <v>6</v>
      </c>
      <c r="C3146" s="2"/>
      <c r="D3146" s="4" t="s">
        <v>131</v>
      </c>
      <c r="E3146" s="4">
        <v>4001587</v>
      </c>
      <c r="F3146" s="5">
        <v>10032</v>
      </c>
      <c r="G3146" s="5">
        <v>174917</v>
      </c>
      <c r="H3146" s="5">
        <v>521412</v>
      </c>
      <c r="I3146" s="5">
        <v>199692</v>
      </c>
      <c r="J3146" s="5">
        <v>91784</v>
      </c>
      <c r="K3146" s="5">
        <v>0</v>
      </c>
      <c r="L3146" s="5">
        <v>997832</v>
      </c>
      <c r="M3146" s="5">
        <v>2076042</v>
      </c>
      <c r="N3146" s="5">
        <v>220808</v>
      </c>
      <c r="O3146" s="5">
        <v>163292</v>
      </c>
      <c r="P3146" s="5">
        <v>35378</v>
      </c>
      <c r="Q3146" s="5">
        <v>0</v>
      </c>
      <c r="R3146" s="5">
        <v>0</v>
      </c>
      <c r="S3146" s="5">
        <v>62644</v>
      </c>
      <c r="T3146" s="5">
        <v>145795</v>
      </c>
      <c r="U3146" s="5">
        <v>87534</v>
      </c>
      <c r="V3146" s="5">
        <v>116605</v>
      </c>
      <c r="W3146" s="5">
        <v>0</v>
      </c>
      <c r="X3146" s="5">
        <v>154598</v>
      </c>
      <c r="Y3146" s="5">
        <v>21202</v>
      </c>
    </row>
    <row r="3147" spans="1:25" x14ac:dyDescent="0.3">
      <c r="A3147" s="1">
        <v>4001587</v>
      </c>
      <c r="B3147" s="1" t="s">
        <v>7</v>
      </c>
      <c r="C3147" s="2"/>
      <c r="D3147" s="4" t="s">
        <v>131</v>
      </c>
      <c r="E3147" s="4">
        <v>4001587</v>
      </c>
      <c r="F3147" s="5">
        <v>27458</v>
      </c>
      <c r="G3147" s="5">
        <v>641825</v>
      </c>
      <c r="H3147" s="5">
        <v>247904</v>
      </c>
      <c r="I3147" s="5">
        <v>209322</v>
      </c>
      <c r="J3147" s="5">
        <v>87321</v>
      </c>
      <c r="K3147" s="5">
        <v>0</v>
      </c>
      <c r="L3147" s="5">
        <v>1213953</v>
      </c>
      <c r="M3147" s="5">
        <v>1918153</v>
      </c>
      <c r="N3147" s="5">
        <v>224790</v>
      </c>
      <c r="O3147" s="5">
        <v>164690</v>
      </c>
      <c r="P3147" s="5">
        <v>41794</v>
      </c>
      <c r="Q3147" s="5">
        <v>0</v>
      </c>
      <c r="R3147" s="5">
        <v>0</v>
      </c>
      <c r="S3147" s="5">
        <v>64431</v>
      </c>
      <c r="T3147" s="5">
        <v>139247</v>
      </c>
      <c r="U3147" s="5">
        <v>91533</v>
      </c>
      <c r="V3147" s="5">
        <v>106957</v>
      </c>
      <c r="W3147" s="5">
        <v>0</v>
      </c>
      <c r="X3147" s="5">
        <v>166722</v>
      </c>
      <c r="Y3147" s="5">
        <v>21518</v>
      </c>
    </row>
    <row r="3148" spans="1:25" x14ac:dyDescent="0.3">
      <c r="A3148" s="1">
        <v>4001587</v>
      </c>
      <c r="B3148" s="1" t="s">
        <v>8</v>
      </c>
      <c r="C3148" s="2"/>
      <c r="D3148" s="4" t="s">
        <v>131</v>
      </c>
      <c r="E3148" s="4">
        <v>4001587</v>
      </c>
      <c r="F3148" s="5">
        <v>50942</v>
      </c>
      <c r="G3148" s="5">
        <v>721974</v>
      </c>
      <c r="H3148" s="5">
        <v>204126</v>
      </c>
      <c r="I3148" s="5">
        <v>243144</v>
      </c>
      <c r="J3148" s="5">
        <v>130552</v>
      </c>
      <c r="K3148" s="5">
        <v>0</v>
      </c>
      <c r="L3148" s="5">
        <v>1349958</v>
      </c>
      <c r="M3148" s="5">
        <v>1739498</v>
      </c>
      <c r="N3148" s="5">
        <v>219927</v>
      </c>
      <c r="O3148" s="5">
        <v>162698</v>
      </c>
      <c r="P3148" s="5">
        <v>42018</v>
      </c>
      <c r="Q3148" s="5">
        <v>0</v>
      </c>
      <c r="R3148" s="5">
        <v>0</v>
      </c>
      <c r="S3148" s="5">
        <v>68923</v>
      </c>
      <c r="T3148" s="5">
        <v>146177</v>
      </c>
      <c r="U3148" s="5">
        <v>95944</v>
      </c>
      <c r="V3148" s="5">
        <v>109512</v>
      </c>
      <c r="W3148" s="5">
        <v>0</v>
      </c>
      <c r="X3148" s="5">
        <v>128297</v>
      </c>
      <c r="Y3148" s="5">
        <v>24360</v>
      </c>
    </row>
    <row r="3149" spans="1:25" x14ac:dyDescent="0.3">
      <c r="A3149" s="1">
        <v>4001587</v>
      </c>
      <c r="B3149" s="1" t="s">
        <v>9</v>
      </c>
      <c r="C3149" s="2"/>
      <c r="D3149" s="4" t="s">
        <v>131</v>
      </c>
      <c r="E3149" s="4">
        <v>4001587</v>
      </c>
      <c r="F3149" s="5">
        <v>101207</v>
      </c>
      <c r="G3149" s="5">
        <v>971300</v>
      </c>
      <c r="H3149" s="5">
        <v>1029520</v>
      </c>
      <c r="I3149" s="5">
        <v>222421</v>
      </c>
      <c r="J3149" s="5">
        <v>89386</v>
      </c>
      <c r="K3149" s="5">
        <v>0</v>
      </c>
      <c r="L3149" s="5">
        <v>2415883</v>
      </c>
      <c r="M3149" s="5">
        <v>1727076</v>
      </c>
      <c r="N3149" s="5">
        <v>215982</v>
      </c>
      <c r="O3149" s="5">
        <v>160048</v>
      </c>
      <c r="P3149" s="5">
        <v>35580</v>
      </c>
      <c r="Q3149" s="5">
        <v>0</v>
      </c>
      <c r="R3149" s="5">
        <v>0</v>
      </c>
      <c r="S3149" s="5">
        <v>67486</v>
      </c>
      <c r="T3149" s="5">
        <v>141065</v>
      </c>
      <c r="U3149" s="5">
        <v>92751</v>
      </c>
      <c r="V3149" s="5">
        <v>128945</v>
      </c>
      <c r="W3149" s="5">
        <v>0</v>
      </c>
      <c r="X3149" s="5">
        <v>123742</v>
      </c>
      <c r="Y3149" s="5">
        <v>22335</v>
      </c>
    </row>
    <row r="3150" spans="1:25" x14ac:dyDescent="0.3">
      <c r="A3150" s="1">
        <v>4001587</v>
      </c>
      <c r="B3150" s="1" t="s">
        <v>10</v>
      </c>
      <c r="C3150" s="2"/>
      <c r="D3150" s="4" t="s">
        <v>131</v>
      </c>
      <c r="E3150" s="4">
        <v>4001587</v>
      </c>
      <c r="F3150" s="5">
        <v>33368</v>
      </c>
      <c r="G3150" s="5">
        <v>918176</v>
      </c>
      <c r="H3150" s="5">
        <v>290605</v>
      </c>
      <c r="I3150" s="5">
        <v>256818</v>
      </c>
      <c r="J3150" s="5">
        <v>75858</v>
      </c>
      <c r="K3150" s="5">
        <v>0</v>
      </c>
      <c r="L3150" s="5">
        <v>1577829</v>
      </c>
      <c r="M3150" s="5">
        <v>1763268</v>
      </c>
      <c r="N3150" s="5">
        <v>194438</v>
      </c>
      <c r="O3150" s="5">
        <v>138375</v>
      </c>
      <c r="P3150" s="5">
        <v>34499</v>
      </c>
      <c r="Q3150" s="5">
        <v>0</v>
      </c>
      <c r="R3150" s="5">
        <v>0</v>
      </c>
      <c r="S3150" s="5">
        <v>72787</v>
      </c>
      <c r="T3150" s="5">
        <v>142682</v>
      </c>
      <c r="U3150" s="5">
        <v>93785</v>
      </c>
      <c r="V3150" s="5">
        <v>71463</v>
      </c>
      <c r="W3150" s="5">
        <v>0</v>
      </c>
      <c r="X3150" s="5">
        <v>139422</v>
      </c>
      <c r="Y3150" s="5">
        <v>23198</v>
      </c>
    </row>
    <row r="3151" spans="1:25" x14ac:dyDescent="0.3">
      <c r="A3151" s="1">
        <v>4001587</v>
      </c>
      <c r="B3151" s="1" t="s">
        <v>11</v>
      </c>
      <c r="C3151" s="2"/>
      <c r="D3151" s="4" t="s">
        <v>131</v>
      </c>
      <c r="E3151" s="4">
        <v>4001587</v>
      </c>
      <c r="F3151" s="5">
        <v>81105</v>
      </c>
      <c r="G3151" s="5">
        <v>1153927</v>
      </c>
      <c r="H3151" s="5">
        <v>216510</v>
      </c>
      <c r="I3151" s="5">
        <v>281815</v>
      </c>
      <c r="J3151" s="5">
        <v>75268</v>
      </c>
      <c r="K3151" s="5">
        <v>0</v>
      </c>
      <c r="L3151" s="5">
        <v>2111444</v>
      </c>
      <c r="M3151" s="5">
        <v>2080098</v>
      </c>
      <c r="N3151" s="5">
        <v>173211</v>
      </c>
      <c r="O3151" s="5">
        <v>142093</v>
      </c>
      <c r="P3151" s="5">
        <v>31917</v>
      </c>
      <c r="Q3151" s="5">
        <v>0</v>
      </c>
      <c r="R3151" s="5">
        <v>0</v>
      </c>
      <c r="S3151" s="5">
        <v>72964</v>
      </c>
      <c r="T3151" s="5">
        <v>142400</v>
      </c>
      <c r="U3151" s="5">
        <v>99309</v>
      </c>
      <c r="V3151" s="5">
        <v>56243</v>
      </c>
      <c r="W3151" s="5">
        <v>0</v>
      </c>
      <c r="X3151" s="5">
        <v>142919</v>
      </c>
      <c r="Y3151" s="5">
        <v>27125</v>
      </c>
    </row>
    <row r="3152" spans="1:25" x14ac:dyDescent="0.3">
      <c r="A3152" s="1">
        <v>4001587</v>
      </c>
      <c r="B3152" s="1" t="s">
        <v>12</v>
      </c>
      <c r="C3152" s="2"/>
      <c r="D3152" s="4" t="s">
        <v>131</v>
      </c>
      <c r="E3152" s="4">
        <v>4001587</v>
      </c>
      <c r="F3152" s="5">
        <v>17749</v>
      </c>
      <c r="G3152" s="5">
        <v>790018</v>
      </c>
      <c r="H3152" s="5">
        <v>183570</v>
      </c>
      <c r="I3152" s="5">
        <v>282888</v>
      </c>
      <c r="J3152" s="5">
        <v>71732</v>
      </c>
      <c r="K3152" s="5">
        <v>0</v>
      </c>
      <c r="L3152" s="5">
        <v>1345978</v>
      </c>
      <c r="M3152" s="5">
        <v>1909134</v>
      </c>
      <c r="N3152" s="5">
        <v>178442</v>
      </c>
      <c r="O3152" s="5">
        <v>127928</v>
      </c>
      <c r="P3152" s="5">
        <v>26267</v>
      </c>
      <c r="Q3152" s="5">
        <v>0</v>
      </c>
      <c r="R3152" s="5">
        <v>0</v>
      </c>
      <c r="S3152" s="5">
        <v>72379</v>
      </c>
      <c r="T3152" s="5">
        <v>148962</v>
      </c>
      <c r="U3152" s="5">
        <v>95458</v>
      </c>
      <c r="V3152" s="5">
        <v>46969</v>
      </c>
      <c r="W3152" s="5">
        <v>0</v>
      </c>
      <c r="X3152" s="5">
        <v>156018</v>
      </c>
      <c r="Y3152" s="5">
        <v>24338</v>
      </c>
    </row>
    <row r="3153" spans="1:25" x14ac:dyDescent="0.3">
      <c r="A3153" s="1">
        <v>4001587</v>
      </c>
      <c r="B3153" s="1" t="s">
        <v>13</v>
      </c>
      <c r="C3153" s="2"/>
      <c r="D3153" s="4" t="s">
        <v>131</v>
      </c>
      <c r="E3153" s="4">
        <v>4001587</v>
      </c>
      <c r="F3153" s="5">
        <v>33591</v>
      </c>
      <c r="G3153" s="5">
        <v>697504</v>
      </c>
      <c r="H3153" s="5">
        <v>121301</v>
      </c>
      <c r="I3153" s="5">
        <v>238519</v>
      </c>
      <c r="J3153" s="5">
        <v>81460</v>
      </c>
      <c r="K3153" s="5">
        <v>0</v>
      </c>
      <c r="L3153" s="5">
        <v>1172249</v>
      </c>
      <c r="M3153" s="5">
        <v>1531740</v>
      </c>
      <c r="N3153" s="5">
        <v>170687</v>
      </c>
      <c r="O3153" s="5">
        <v>113354</v>
      </c>
      <c r="P3153" s="5">
        <v>23577</v>
      </c>
      <c r="Q3153" s="5">
        <v>0</v>
      </c>
      <c r="R3153" s="5">
        <v>0</v>
      </c>
      <c r="S3153" s="5">
        <v>83354</v>
      </c>
      <c r="T3153" s="5">
        <v>135466</v>
      </c>
      <c r="U3153" s="5">
        <v>107864</v>
      </c>
      <c r="V3153" s="5">
        <v>52739</v>
      </c>
      <c r="W3153" s="5">
        <v>0</v>
      </c>
      <c r="X3153" s="5">
        <v>215968</v>
      </c>
      <c r="Y3153" s="5">
        <v>22676</v>
      </c>
    </row>
    <row r="3154" spans="1:25" x14ac:dyDescent="0.3">
      <c r="A3154" s="1">
        <v>4001587</v>
      </c>
      <c r="B3154" s="1" t="s">
        <v>14</v>
      </c>
      <c r="C3154" s="2"/>
      <c r="D3154" s="4" t="s">
        <v>131</v>
      </c>
      <c r="E3154" s="4">
        <v>4001587</v>
      </c>
      <c r="F3154" s="5">
        <v>71602</v>
      </c>
      <c r="G3154" s="5">
        <v>343538</v>
      </c>
      <c r="H3154" s="5">
        <v>92287</v>
      </c>
      <c r="I3154" s="5">
        <v>228201</v>
      </c>
      <c r="J3154" s="5">
        <v>94198</v>
      </c>
      <c r="K3154" s="5" t="s">
        <v>33</v>
      </c>
      <c r="L3154" s="5">
        <v>829825</v>
      </c>
      <c r="M3154" s="5">
        <v>1385584</v>
      </c>
      <c r="N3154" s="5">
        <v>162589</v>
      </c>
      <c r="O3154" s="5">
        <v>99309</v>
      </c>
      <c r="P3154" s="5">
        <v>15974</v>
      </c>
      <c r="Q3154" s="5" t="s">
        <v>33</v>
      </c>
      <c r="R3154" s="5" t="s">
        <v>33</v>
      </c>
      <c r="S3154" s="5">
        <v>87217</v>
      </c>
      <c r="T3154" s="5">
        <v>114382</v>
      </c>
      <c r="U3154" s="5">
        <v>91225</v>
      </c>
      <c r="V3154" s="5">
        <v>48299</v>
      </c>
      <c r="W3154" s="5">
        <v>0</v>
      </c>
      <c r="X3154" s="5">
        <v>217740</v>
      </c>
      <c r="Y3154" s="5">
        <v>18969</v>
      </c>
    </row>
    <row r="3155" spans="1:25" x14ac:dyDescent="0.3">
      <c r="A3155" s="1">
        <v>4001587</v>
      </c>
      <c r="B3155" s="1" t="s">
        <v>15</v>
      </c>
      <c r="C3155" s="2"/>
      <c r="D3155" s="4" t="s">
        <v>131</v>
      </c>
      <c r="E3155" s="4">
        <v>4001587</v>
      </c>
      <c r="F3155" s="5">
        <v>121480</v>
      </c>
      <c r="G3155" s="5">
        <v>144930</v>
      </c>
      <c r="H3155" s="5">
        <v>101776</v>
      </c>
      <c r="I3155" s="5">
        <v>219593</v>
      </c>
      <c r="J3155" s="5">
        <v>91309</v>
      </c>
      <c r="K3155" s="5" t="s">
        <v>33</v>
      </c>
      <c r="L3155" s="5">
        <v>679087</v>
      </c>
      <c r="M3155" s="5">
        <v>1052055</v>
      </c>
      <c r="N3155" s="5">
        <v>159676</v>
      </c>
      <c r="O3155" s="5">
        <v>90100</v>
      </c>
      <c r="P3155" s="5">
        <v>15224</v>
      </c>
      <c r="Q3155" s="5" t="s">
        <v>33</v>
      </c>
      <c r="R3155" s="5" t="s">
        <v>33</v>
      </c>
      <c r="S3155" s="5">
        <v>88846</v>
      </c>
      <c r="T3155" s="5">
        <v>120036</v>
      </c>
      <c r="U3155" s="5">
        <v>86823</v>
      </c>
      <c r="V3155" s="5">
        <v>37823</v>
      </c>
      <c r="W3155" s="5">
        <v>0</v>
      </c>
      <c r="X3155" s="5">
        <v>225170</v>
      </c>
      <c r="Y3155" s="5">
        <v>19723</v>
      </c>
    </row>
    <row r="3156" spans="1:25" x14ac:dyDescent="0.3">
      <c r="A3156" s="1">
        <v>4001587</v>
      </c>
      <c r="B3156" s="1" t="s">
        <v>16</v>
      </c>
      <c r="C3156" s="2"/>
      <c r="D3156" s="4" t="s">
        <v>131</v>
      </c>
      <c r="E3156" s="4">
        <v>4001587</v>
      </c>
      <c r="F3156" s="5">
        <v>59783</v>
      </c>
      <c r="G3156" s="5">
        <v>189387</v>
      </c>
      <c r="H3156" s="5">
        <v>101098</v>
      </c>
      <c r="I3156" s="5">
        <v>211942</v>
      </c>
      <c r="J3156" s="5">
        <v>92723</v>
      </c>
      <c r="K3156" s="5" t="s">
        <v>33</v>
      </c>
      <c r="L3156" s="5">
        <v>654933</v>
      </c>
      <c r="M3156" s="5">
        <v>1606068</v>
      </c>
      <c r="N3156" s="5">
        <v>154066</v>
      </c>
      <c r="O3156" s="5">
        <v>91564</v>
      </c>
      <c r="P3156" s="5">
        <v>14398</v>
      </c>
      <c r="Q3156" s="5" t="s">
        <v>33</v>
      </c>
      <c r="R3156" s="5" t="s">
        <v>33</v>
      </c>
      <c r="S3156" s="5">
        <v>71191</v>
      </c>
      <c r="T3156" s="5">
        <v>63941</v>
      </c>
      <c r="U3156" s="5">
        <v>96416</v>
      </c>
      <c r="V3156" s="5">
        <v>12581</v>
      </c>
      <c r="W3156" s="5">
        <v>196</v>
      </c>
      <c r="X3156" s="5">
        <v>221571</v>
      </c>
      <c r="Y3156" s="5">
        <v>29786</v>
      </c>
    </row>
    <row r="3157" spans="1:25" x14ac:dyDescent="0.3">
      <c r="A3157" s="1">
        <v>4001587</v>
      </c>
      <c r="B3157" s="1" t="s">
        <v>17</v>
      </c>
      <c r="C3157" s="2"/>
      <c r="D3157" s="4" t="s">
        <v>131</v>
      </c>
      <c r="E3157" s="4">
        <v>4001587</v>
      </c>
      <c r="F3157" s="5">
        <v>44498</v>
      </c>
      <c r="G3157" s="5">
        <v>169922</v>
      </c>
      <c r="H3157" s="5">
        <v>70827</v>
      </c>
      <c r="I3157" s="5">
        <v>173530</v>
      </c>
      <c r="J3157" s="5">
        <v>72348</v>
      </c>
      <c r="K3157" s="5" t="s">
        <v>33</v>
      </c>
      <c r="L3157" s="5">
        <v>531124</v>
      </c>
      <c r="M3157" s="5">
        <v>1548883</v>
      </c>
      <c r="N3157" s="5">
        <v>147814</v>
      </c>
      <c r="O3157" s="5">
        <v>89522</v>
      </c>
      <c r="P3157" s="5">
        <v>12897</v>
      </c>
      <c r="Q3157" s="5" t="s">
        <v>33</v>
      </c>
      <c r="R3157" s="5" t="s">
        <v>33</v>
      </c>
      <c r="S3157" s="5">
        <v>41161</v>
      </c>
      <c r="T3157" s="5">
        <v>80520</v>
      </c>
      <c r="U3157" s="5">
        <v>84099</v>
      </c>
      <c r="V3157" s="5">
        <v>9060</v>
      </c>
      <c r="W3157" s="5">
        <v>513</v>
      </c>
      <c r="X3157" s="5">
        <v>249700</v>
      </c>
      <c r="Y3157" s="5">
        <v>17225</v>
      </c>
    </row>
    <row r="3158" spans="1:25" x14ac:dyDescent="0.3">
      <c r="A3158" s="1">
        <v>4001587</v>
      </c>
      <c r="B3158" s="1" t="s">
        <v>18</v>
      </c>
      <c r="C3158" s="2"/>
      <c r="D3158" s="4" t="s">
        <v>131</v>
      </c>
      <c r="E3158" s="4">
        <v>4001587</v>
      </c>
      <c r="F3158" s="5">
        <v>26471</v>
      </c>
      <c r="G3158" s="5">
        <v>94684</v>
      </c>
      <c r="H3158" s="5">
        <v>65866</v>
      </c>
      <c r="I3158" s="5">
        <v>191171</v>
      </c>
      <c r="J3158" s="5">
        <v>43044</v>
      </c>
      <c r="K3158" s="5" t="s">
        <v>33</v>
      </c>
      <c r="L3158" s="5">
        <v>421236</v>
      </c>
      <c r="M3158" s="5">
        <v>2835085</v>
      </c>
      <c r="N3158" s="5">
        <v>128494</v>
      </c>
      <c r="O3158" s="5">
        <v>106679</v>
      </c>
      <c r="P3158" s="5">
        <v>16534</v>
      </c>
      <c r="Q3158" s="5" t="s">
        <v>33</v>
      </c>
      <c r="R3158" s="5" t="s">
        <v>33</v>
      </c>
      <c r="S3158" s="5">
        <v>54006</v>
      </c>
      <c r="T3158" s="5">
        <v>68519</v>
      </c>
      <c r="U3158" s="5">
        <v>85769</v>
      </c>
      <c r="V3158" s="5">
        <v>25952</v>
      </c>
      <c r="W3158" s="5">
        <v>991</v>
      </c>
      <c r="X3158" s="5">
        <v>177697</v>
      </c>
      <c r="Y3158" s="5">
        <v>2931</v>
      </c>
    </row>
    <row r="3159" spans="1:25" x14ac:dyDescent="0.3">
      <c r="A3159" s="1">
        <v>4001587</v>
      </c>
      <c r="B3159" s="1" t="s">
        <v>19</v>
      </c>
      <c r="C3159" s="2"/>
      <c r="D3159" s="4" t="s">
        <v>131</v>
      </c>
      <c r="E3159" s="4">
        <v>4001587</v>
      </c>
      <c r="F3159" s="5">
        <v>41320</v>
      </c>
      <c r="G3159" s="5">
        <v>51306</v>
      </c>
      <c r="H3159" s="5">
        <v>44373</v>
      </c>
      <c r="I3159" s="5">
        <v>185939</v>
      </c>
      <c r="J3159" s="5">
        <v>42118</v>
      </c>
      <c r="K3159" s="5" t="s">
        <v>33</v>
      </c>
      <c r="L3159" s="5">
        <v>387348</v>
      </c>
      <c r="M3159" s="5">
        <v>2595649</v>
      </c>
      <c r="N3159" s="5">
        <v>97048</v>
      </c>
      <c r="O3159" s="5">
        <v>95739</v>
      </c>
      <c r="P3159" s="5">
        <v>8229</v>
      </c>
      <c r="Q3159" s="5" t="s">
        <v>33</v>
      </c>
      <c r="R3159" s="5" t="s">
        <v>33</v>
      </c>
      <c r="S3159" s="5">
        <v>74543</v>
      </c>
      <c r="T3159" s="5">
        <v>57504</v>
      </c>
      <c r="U3159" s="5">
        <v>73953</v>
      </c>
      <c r="V3159" s="5">
        <v>27708</v>
      </c>
      <c r="W3159" s="5">
        <v>5154</v>
      </c>
      <c r="X3159" s="5">
        <v>99937</v>
      </c>
      <c r="Y3159" s="5">
        <v>423</v>
      </c>
    </row>
    <row r="3160" spans="1:25" x14ac:dyDescent="0.3">
      <c r="A3160" s="1">
        <v>4001587</v>
      </c>
      <c r="B3160" s="1" t="s">
        <v>20</v>
      </c>
      <c r="C3160" s="2"/>
      <c r="D3160" s="4" t="s">
        <v>131</v>
      </c>
      <c r="E3160" s="4">
        <v>4001587</v>
      </c>
      <c r="F3160" s="5">
        <v>74089</v>
      </c>
      <c r="G3160" s="5">
        <v>132802</v>
      </c>
      <c r="H3160" s="5">
        <v>33822</v>
      </c>
      <c r="I3160" s="5">
        <v>139634</v>
      </c>
      <c r="J3160" s="5">
        <v>29596</v>
      </c>
      <c r="K3160" s="5" t="s">
        <v>33</v>
      </c>
      <c r="L3160" s="5">
        <v>409998</v>
      </c>
      <c r="M3160" s="5">
        <v>1525619</v>
      </c>
      <c r="N3160" s="5">
        <v>92641</v>
      </c>
      <c r="O3160" s="5">
        <v>77777</v>
      </c>
      <c r="P3160" s="5">
        <v>6098</v>
      </c>
      <c r="Q3160" s="5" t="s">
        <v>33</v>
      </c>
      <c r="R3160" s="5" t="s">
        <v>33</v>
      </c>
      <c r="S3160" s="5">
        <v>78345</v>
      </c>
      <c r="T3160" s="5">
        <v>62959</v>
      </c>
      <c r="U3160" s="5">
        <v>84340</v>
      </c>
      <c r="V3160" s="5">
        <v>27710</v>
      </c>
      <c r="W3160" s="5">
        <v>32</v>
      </c>
      <c r="X3160" s="5">
        <v>209710</v>
      </c>
      <c r="Y3160" s="5">
        <v>0</v>
      </c>
    </row>
    <row r="3161" spans="1:25" x14ac:dyDescent="0.3">
      <c r="A3161" s="1">
        <v>4001587</v>
      </c>
      <c r="B3161" s="1" t="s">
        <v>21</v>
      </c>
      <c r="C3161" s="2"/>
      <c r="D3161" s="4" t="s">
        <v>131</v>
      </c>
      <c r="E3161" s="4">
        <v>4001587</v>
      </c>
      <c r="F3161" s="5">
        <v>80206</v>
      </c>
      <c r="G3161" s="5">
        <v>135472</v>
      </c>
      <c r="H3161" s="5">
        <v>32514</v>
      </c>
      <c r="I3161" s="5">
        <v>180225</v>
      </c>
      <c r="J3161" s="5">
        <v>127623</v>
      </c>
      <c r="K3161" s="5" t="s">
        <v>33</v>
      </c>
      <c r="L3161" s="5">
        <v>556040</v>
      </c>
      <c r="M3161" s="5">
        <v>3061717</v>
      </c>
      <c r="N3161" s="5">
        <v>102427</v>
      </c>
      <c r="O3161" s="5">
        <v>87328</v>
      </c>
      <c r="P3161" s="5">
        <v>9706</v>
      </c>
      <c r="Q3161" s="5" t="s">
        <v>33</v>
      </c>
      <c r="R3161" s="5" t="s">
        <v>33</v>
      </c>
      <c r="S3161" s="5">
        <v>46741</v>
      </c>
      <c r="T3161" s="5">
        <v>50376</v>
      </c>
      <c r="U3161" s="5">
        <v>72030</v>
      </c>
      <c r="V3161" s="5">
        <v>32905</v>
      </c>
      <c r="W3161" s="5">
        <v>9226</v>
      </c>
      <c r="X3161" s="5">
        <v>336044</v>
      </c>
      <c r="Y3161" s="5">
        <v>2358</v>
      </c>
    </row>
    <row r="3162" spans="1:25" x14ac:dyDescent="0.3">
      <c r="A3162" s="1">
        <v>4001587</v>
      </c>
      <c r="B3162" s="1" t="s">
        <v>22</v>
      </c>
      <c r="C3162" s="2"/>
      <c r="D3162" s="4" t="s">
        <v>131</v>
      </c>
      <c r="E3162" s="4">
        <v>4001587</v>
      </c>
      <c r="F3162" s="5">
        <v>42894</v>
      </c>
      <c r="G3162" s="5">
        <v>81818</v>
      </c>
      <c r="H3162" s="5">
        <v>28396</v>
      </c>
      <c r="I3162" s="5">
        <v>228074</v>
      </c>
      <c r="J3162" s="5">
        <v>84825</v>
      </c>
      <c r="K3162" s="5" t="s">
        <v>33</v>
      </c>
      <c r="L3162" s="5">
        <v>466007</v>
      </c>
      <c r="M3162" s="5">
        <v>1816174</v>
      </c>
      <c r="N3162" s="5">
        <v>112249</v>
      </c>
      <c r="O3162" s="5">
        <v>81603</v>
      </c>
      <c r="P3162" s="5">
        <v>12226</v>
      </c>
      <c r="Q3162" s="5" t="s">
        <v>33</v>
      </c>
      <c r="R3162" s="5" t="s">
        <v>33</v>
      </c>
      <c r="S3162" s="5">
        <v>42611</v>
      </c>
      <c r="T3162" s="5">
        <v>47384</v>
      </c>
      <c r="U3162" s="5">
        <v>72777</v>
      </c>
      <c r="V3162" s="5">
        <v>29850</v>
      </c>
      <c r="W3162" s="5">
        <v>11839</v>
      </c>
      <c r="X3162" s="5">
        <v>400912</v>
      </c>
      <c r="Y3162" s="5">
        <v>3086</v>
      </c>
    </row>
    <row r="3163" spans="1:25" x14ac:dyDescent="0.3">
      <c r="A3163" s="1">
        <v>4001587</v>
      </c>
      <c r="B3163" s="1" t="s">
        <v>23</v>
      </c>
      <c r="C3163" s="2"/>
      <c r="D3163" s="4" t="s">
        <v>131</v>
      </c>
      <c r="E3163" s="4">
        <v>4001587</v>
      </c>
      <c r="F3163" s="5">
        <v>83895</v>
      </c>
      <c r="G3163" s="5">
        <v>253536</v>
      </c>
      <c r="H3163" s="5">
        <v>35254</v>
      </c>
      <c r="I3163" s="5">
        <v>217493</v>
      </c>
      <c r="J3163" s="5">
        <v>64164</v>
      </c>
      <c r="K3163" s="5" t="s">
        <v>33</v>
      </c>
      <c r="L3163" s="5">
        <v>654342</v>
      </c>
      <c r="M3163" s="5">
        <v>1134200</v>
      </c>
      <c r="N3163" s="5">
        <v>107164</v>
      </c>
      <c r="O3163" s="5">
        <v>67999</v>
      </c>
      <c r="P3163" s="5">
        <v>10626</v>
      </c>
      <c r="Q3163" s="5" t="s">
        <v>33</v>
      </c>
      <c r="R3163" s="5" t="s">
        <v>33</v>
      </c>
      <c r="S3163" s="5">
        <v>45987</v>
      </c>
      <c r="T3163" s="5">
        <v>45177</v>
      </c>
      <c r="U3163" s="5">
        <v>58732</v>
      </c>
      <c r="V3163" s="5">
        <v>20527</v>
      </c>
      <c r="W3163" s="5">
        <v>12163</v>
      </c>
      <c r="X3163" s="5">
        <v>176274</v>
      </c>
      <c r="Y3163" s="5">
        <v>4346</v>
      </c>
    </row>
    <row r="3164" spans="1:25" x14ac:dyDescent="0.3">
      <c r="A3164" s="1">
        <v>4001587</v>
      </c>
      <c r="B3164" s="1" t="s">
        <v>24</v>
      </c>
      <c r="C3164" s="2"/>
      <c r="D3164" s="4" t="s">
        <v>131</v>
      </c>
      <c r="E3164" s="4">
        <v>4001587</v>
      </c>
      <c r="F3164" s="5">
        <v>21502</v>
      </c>
      <c r="G3164" s="5">
        <v>70900</v>
      </c>
      <c r="H3164" s="5">
        <v>74290</v>
      </c>
      <c r="I3164" s="5">
        <v>205453</v>
      </c>
      <c r="J3164" s="5">
        <v>77789</v>
      </c>
      <c r="K3164" s="5" t="s">
        <v>33</v>
      </c>
      <c r="L3164" s="5">
        <v>450031</v>
      </c>
      <c r="M3164" s="5">
        <v>899185</v>
      </c>
      <c r="N3164" s="5">
        <v>109774</v>
      </c>
      <c r="O3164" s="5">
        <v>57537</v>
      </c>
      <c r="P3164" s="5">
        <v>10191</v>
      </c>
      <c r="Q3164" s="5" t="s">
        <v>33</v>
      </c>
      <c r="R3164" s="5" t="s">
        <v>33</v>
      </c>
      <c r="S3164" s="5">
        <v>46941</v>
      </c>
      <c r="T3164" s="5">
        <v>43340</v>
      </c>
      <c r="U3164" s="5">
        <v>56202</v>
      </c>
      <c r="V3164" s="5">
        <v>20445</v>
      </c>
      <c r="W3164" s="5">
        <v>9981</v>
      </c>
      <c r="X3164" s="5">
        <v>160442</v>
      </c>
      <c r="Y3164" s="5">
        <v>5085</v>
      </c>
    </row>
    <row r="3165" spans="1:25" x14ac:dyDescent="0.3">
      <c r="A3165" s="1">
        <v>4001587</v>
      </c>
      <c r="B3165" s="1" t="s">
        <v>25</v>
      </c>
      <c r="C3165" s="2"/>
      <c r="D3165" s="4" t="s">
        <v>131</v>
      </c>
      <c r="E3165" s="4">
        <v>4001587</v>
      </c>
      <c r="F3165" s="5">
        <v>40495</v>
      </c>
      <c r="G3165" s="5">
        <v>139658</v>
      </c>
      <c r="H3165" s="5">
        <v>88321</v>
      </c>
      <c r="I3165" s="5">
        <v>220331</v>
      </c>
      <c r="J3165" s="5">
        <v>193917</v>
      </c>
      <c r="K3165" s="5" t="s">
        <v>33</v>
      </c>
      <c r="L3165" s="5">
        <v>685686</v>
      </c>
      <c r="M3165" s="5">
        <v>943265</v>
      </c>
      <c r="N3165" s="5">
        <v>116304</v>
      </c>
      <c r="O3165" s="5">
        <v>58194</v>
      </c>
      <c r="P3165" s="5">
        <v>10148</v>
      </c>
      <c r="Q3165" s="5" t="s">
        <v>33</v>
      </c>
      <c r="R3165" s="5" t="s">
        <v>33</v>
      </c>
      <c r="S3165" s="5">
        <v>44812</v>
      </c>
      <c r="T3165" s="5">
        <v>42735</v>
      </c>
      <c r="U3165" s="5">
        <v>54939</v>
      </c>
      <c r="V3165" s="5">
        <v>22334</v>
      </c>
      <c r="W3165" s="5">
        <v>5107</v>
      </c>
      <c r="X3165" s="5">
        <v>142678</v>
      </c>
      <c r="Y3165" s="5">
        <v>5373</v>
      </c>
    </row>
    <row r="3166" spans="1:25" x14ac:dyDescent="0.3">
      <c r="A3166" s="1">
        <v>4001587</v>
      </c>
      <c r="B3166" s="1" t="s">
        <v>26</v>
      </c>
      <c r="C3166" s="2"/>
      <c r="D3166" s="4" t="s">
        <v>131</v>
      </c>
      <c r="E3166" s="4">
        <v>4001587</v>
      </c>
      <c r="F3166" s="5">
        <v>6896</v>
      </c>
      <c r="G3166" s="5">
        <v>105352</v>
      </c>
      <c r="H3166" s="5">
        <v>164572</v>
      </c>
      <c r="I3166" s="5">
        <v>205189</v>
      </c>
      <c r="J3166" s="5">
        <v>107640</v>
      </c>
      <c r="K3166" s="5" t="s">
        <v>33</v>
      </c>
      <c r="L3166" s="5">
        <v>589964</v>
      </c>
      <c r="M3166" s="5">
        <v>876882</v>
      </c>
      <c r="N3166" s="5">
        <v>115293</v>
      </c>
      <c r="O3166" s="5">
        <v>51217</v>
      </c>
      <c r="P3166" s="5">
        <v>10427</v>
      </c>
      <c r="Q3166" s="5" t="s">
        <v>33</v>
      </c>
      <c r="R3166" s="5" t="s">
        <v>33</v>
      </c>
      <c r="S3166" s="5">
        <v>42654</v>
      </c>
      <c r="T3166" s="5">
        <v>41387</v>
      </c>
      <c r="U3166" s="5">
        <v>54716</v>
      </c>
      <c r="V3166" s="5">
        <v>19386</v>
      </c>
      <c r="W3166" s="5">
        <v>5999</v>
      </c>
      <c r="X3166" s="5">
        <v>138242</v>
      </c>
      <c r="Y3166" s="5">
        <v>4950</v>
      </c>
    </row>
    <row r="3167" spans="1:25" x14ac:dyDescent="0.3">
      <c r="A3167" s="1">
        <v>4001587</v>
      </c>
      <c r="B3167" s="1" t="s">
        <v>27</v>
      </c>
      <c r="C3167" s="2"/>
      <c r="D3167" s="4" t="s">
        <v>131</v>
      </c>
      <c r="E3167" s="4">
        <v>4001587</v>
      </c>
      <c r="F3167" s="5">
        <v>3425</v>
      </c>
      <c r="G3167" s="5">
        <v>93486</v>
      </c>
      <c r="H3167" s="5">
        <v>120551</v>
      </c>
      <c r="I3167" s="5">
        <v>206850</v>
      </c>
      <c r="J3167" s="5">
        <v>96563</v>
      </c>
      <c r="K3167" s="5" t="s">
        <v>33</v>
      </c>
      <c r="L3167" s="5">
        <v>780975</v>
      </c>
      <c r="M3167" s="5">
        <v>836635</v>
      </c>
      <c r="N3167" s="5">
        <v>110802</v>
      </c>
      <c r="O3167" s="5">
        <v>53261</v>
      </c>
      <c r="P3167" s="5">
        <v>11102</v>
      </c>
      <c r="Q3167" s="5" t="s">
        <v>33</v>
      </c>
      <c r="R3167" s="5" t="s">
        <v>33</v>
      </c>
      <c r="S3167" s="5">
        <v>38184</v>
      </c>
      <c r="T3167" s="5">
        <v>39525</v>
      </c>
      <c r="U3167" s="5">
        <v>52455</v>
      </c>
      <c r="V3167" s="5">
        <v>12940</v>
      </c>
      <c r="W3167" s="5">
        <v>7274</v>
      </c>
      <c r="X3167" s="5">
        <v>144532</v>
      </c>
      <c r="Y3167" s="5">
        <v>6233</v>
      </c>
    </row>
    <row r="3168" spans="1:25" x14ac:dyDescent="0.3">
      <c r="A3168" s="1">
        <v>4001587</v>
      </c>
      <c r="B3168" s="1" t="s">
        <v>28</v>
      </c>
      <c r="C3168" s="2"/>
      <c r="D3168" s="4" t="s">
        <v>131</v>
      </c>
      <c r="E3168" s="4">
        <v>4001587</v>
      </c>
      <c r="F3168" s="5">
        <v>20807</v>
      </c>
      <c r="G3168" s="5">
        <v>89816</v>
      </c>
      <c r="H3168" s="5">
        <v>99770</v>
      </c>
      <c r="I3168" s="5">
        <v>130943</v>
      </c>
      <c r="J3168" s="5">
        <v>149649</v>
      </c>
      <c r="K3168" s="5" t="s">
        <v>33</v>
      </c>
      <c r="L3168" s="5">
        <v>729212</v>
      </c>
      <c r="M3168" s="5">
        <v>721339</v>
      </c>
      <c r="N3168" s="5">
        <v>94673</v>
      </c>
      <c r="O3168" s="5">
        <v>42749</v>
      </c>
      <c r="P3168" s="5">
        <v>7806</v>
      </c>
      <c r="Q3168" s="5" t="s">
        <v>33</v>
      </c>
      <c r="R3168" s="5" t="s">
        <v>33</v>
      </c>
      <c r="S3168" s="5">
        <v>39663</v>
      </c>
      <c r="T3168" s="5">
        <v>37874</v>
      </c>
      <c r="U3168" s="5">
        <v>48497</v>
      </c>
      <c r="V3168" s="5">
        <v>11095</v>
      </c>
      <c r="W3168" s="5">
        <v>8403</v>
      </c>
      <c r="X3168" s="5">
        <v>119137</v>
      </c>
      <c r="Y3168" s="5">
        <v>6208</v>
      </c>
    </row>
    <row r="3169" spans="1:25" x14ac:dyDescent="0.3">
      <c r="A3169" s="1">
        <v>4001587</v>
      </c>
      <c r="B3169" s="1" t="s">
        <v>29</v>
      </c>
      <c r="C3169" s="2"/>
      <c r="D3169" s="4" t="s">
        <v>131</v>
      </c>
      <c r="E3169" s="4">
        <v>4001587</v>
      </c>
      <c r="F3169" s="5">
        <v>9252</v>
      </c>
      <c r="G3169" s="5">
        <v>106775</v>
      </c>
      <c r="H3169" s="5">
        <v>117531</v>
      </c>
      <c r="I3169" s="5">
        <v>115968</v>
      </c>
      <c r="J3169" s="5">
        <v>89702</v>
      </c>
      <c r="K3169" s="5" t="s">
        <v>33</v>
      </c>
      <c r="L3169" s="5">
        <v>488021</v>
      </c>
      <c r="M3169" s="5">
        <v>673393</v>
      </c>
      <c r="N3169" s="5">
        <v>93459</v>
      </c>
      <c r="O3169" s="5">
        <v>42315</v>
      </c>
      <c r="P3169" s="5">
        <v>10226</v>
      </c>
      <c r="Q3169" s="5" t="s">
        <v>33</v>
      </c>
      <c r="R3169" s="5" t="s">
        <v>33</v>
      </c>
      <c r="S3169" s="5">
        <v>42643</v>
      </c>
      <c r="T3169" s="5">
        <v>41165</v>
      </c>
      <c r="U3169" s="5">
        <v>52042</v>
      </c>
      <c r="V3169" s="5">
        <v>13719</v>
      </c>
      <c r="W3169" s="5">
        <v>7903</v>
      </c>
      <c r="X3169" s="5">
        <v>139474</v>
      </c>
      <c r="Y3169" s="5">
        <v>6239</v>
      </c>
    </row>
    <row r="3170" spans="1:25" x14ac:dyDescent="0.3">
      <c r="A3170" s="1">
        <v>4001587</v>
      </c>
      <c r="B3170" s="1" t="s">
        <v>30</v>
      </c>
      <c r="C3170" s="2"/>
      <c r="D3170" s="4" t="s">
        <v>131</v>
      </c>
      <c r="E3170" s="4">
        <v>4001587</v>
      </c>
      <c r="F3170" s="5">
        <v>27992</v>
      </c>
      <c r="G3170" s="5">
        <v>30036</v>
      </c>
      <c r="H3170" s="5">
        <v>50446</v>
      </c>
      <c r="I3170" s="5">
        <v>125477</v>
      </c>
      <c r="J3170" s="5">
        <v>60410</v>
      </c>
      <c r="K3170" s="5" t="s">
        <v>33</v>
      </c>
      <c r="L3170" s="5">
        <v>294361</v>
      </c>
      <c r="M3170" s="5">
        <v>655316</v>
      </c>
      <c r="N3170" s="5">
        <v>100674</v>
      </c>
      <c r="O3170" s="5">
        <v>43168</v>
      </c>
      <c r="P3170" s="5">
        <v>10900</v>
      </c>
      <c r="Q3170" s="5" t="s">
        <v>33</v>
      </c>
      <c r="R3170" s="5" t="s">
        <v>33</v>
      </c>
      <c r="S3170" s="5">
        <v>43145</v>
      </c>
      <c r="T3170" s="5">
        <v>43649</v>
      </c>
      <c r="U3170" s="5">
        <v>53396</v>
      </c>
      <c r="V3170" s="5">
        <v>13588</v>
      </c>
      <c r="W3170" s="5">
        <v>12315</v>
      </c>
      <c r="X3170" s="5">
        <v>135669</v>
      </c>
      <c r="Y3170" s="5">
        <v>3461</v>
      </c>
    </row>
    <row r="3171" spans="1:25" x14ac:dyDescent="0.3">
      <c r="A3171" s="1">
        <v>4001587</v>
      </c>
      <c r="B3171" s="1" t="s">
        <v>31</v>
      </c>
      <c r="C3171" s="2"/>
      <c r="D3171" s="4" t="s">
        <v>131</v>
      </c>
      <c r="E3171" s="4">
        <v>4001587</v>
      </c>
      <c r="F3171" s="5">
        <v>0</v>
      </c>
      <c r="G3171" s="5">
        <v>0</v>
      </c>
      <c r="H3171" s="5">
        <v>0</v>
      </c>
      <c r="I3171" s="5">
        <v>0</v>
      </c>
      <c r="J3171" s="5">
        <v>0</v>
      </c>
      <c r="K3171" s="5" t="s">
        <v>33</v>
      </c>
      <c r="L3171" s="5">
        <v>0</v>
      </c>
      <c r="M3171" s="5">
        <v>343672</v>
      </c>
      <c r="N3171" s="5">
        <v>63324</v>
      </c>
      <c r="O3171" s="5">
        <v>35611</v>
      </c>
      <c r="P3171" s="5">
        <v>3911</v>
      </c>
      <c r="Q3171" s="5" t="s">
        <v>33</v>
      </c>
      <c r="R3171" s="5" t="s">
        <v>33</v>
      </c>
      <c r="S3171" s="5">
        <v>17295</v>
      </c>
      <c r="T3171" s="5">
        <v>19155</v>
      </c>
      <c r="U3171" s="5">
        <v>28166</v>
      </c>
      <c r="V3171" s="5">
        <v>4433</v>
      </c>
      <c r="W3171" s="5">
        <v>9422</v>
      </c>
      <c r="X3171" s="5">
        <v>67708</v>
      </c>
      <c r="Y3171" s="5">
        <v>180</v>
      </c>
    </row>
    <row r="3172" spans="1:25" x14ac:dyDescent="0.3">
      <c r="A3172" s="1">
        <v>4062222</v>
      </c>
      <c r="B3172" s="1" t="s">
        <v>0</v>
      </c>
      <c r="C3172" s="2"/>
      <c r="D3172" s="4" t="s">
        <v>132</v>
      </c>
      <c r="E3172" s="4">
        <v>4062222</v>
      </c>
      <c r="F3172" s="5">
        <v>20753</v>
      </c>
      <c r="G3172" s="5">
        <v>0</v>
      </c>
      <c r="H3172" s="5">
        <v>87651</v>
      </c>
      <c r="I3172" s="5">
        <v>518700</v>
      </c>
      <c r="J3172" s="5">
        <v>18377</v>
      </c>
      <c r="K3172" s="5">
        <v>0</v>
      </c>
      <c r="L3172" s="5">
        <v>645481</v>
      </c>
      <c r="M3172" s="5">
        <v>701547</v>
      </c>
      <c r="N3172" s="5">
        <v>0</v>
      </c>
      <c r="O3172" s="5">
        <v>95787</v>
      </c>
      <c r="P3172" s="5">
        <v>20294</v>
      </c>
      <c r="Q3172" s="5">
        <v>26</v>
      </c>
      <c r="R3172" s="5">
        <v>0</v>
      </c>
      <c r="S3172" s="5">
        <v>105697</v>
      </c>
      <c r="T3172" s="5">
        <v>210045</v>
      </c>
      <c r="U3172" s="5">
        <v>103766</v>
      </c>
      <c r="V3172" s="5">
        <v>85325</v>
      </c>
      <c r="W3172" s="5">
        <v>709</v>
      </c>
      <c r="X3172" s="5">
        <v>164393</v>
      </c>
      <c r="Y3172" s="5">
        <v>5961</v>
      </c>
    </row>
    <row r="3173" spans="1:25" x14ac:dyDescent="0.3">
      <c r="A3173" s="1">
        <v>4062222</v>
      </c>
      <c r="B3173" s="1" t="s">
        <v>1</v>
      </c>
      <c r="C3173" s="2"/>
      <c r="D3173" s="4" t="s">
        <v>132</v>
      </c>
      <c r="E3173" s="4">
        <v>4062222</v>
      </c>
      <c r="F3173" s="5">
        <v>11219</v>
      </c>
      <c r="G3173" s="5">
        <v>0</v>
      </c>
      <c r="H3173" s="5">
        <v>75162</v>
      </c>
      <c r="I3173" s="5">
        <v>340862</v>
      </c>
      <c r="J3173" s="5">
        <v>23797</v>
      </c>
      <c r="K3173" s="5">
        <v>0</v>
      </c>
      <c r="L3173" s="5">
        <v>451040</v>
      </c>
      <c r="M3173" s="5">
        <v>717398</v>
      </c>
      <c r="N3173" s="5">
        <v>0</v>
      </c>
      <c r="O3173" s="5">
        <v>167514</v>
      </c>
      <c r="P3173" s="5">
        <v>21069</v>
      </c>
      <c r="Q3173" s="5">
        <v>26</v>
      </c>
      <c r="R3173" s="5">
        <v>0</v>
      </c>
      <c r="S3173" s="5">
        <v>98502</v>
      </c>
      <c r="T3173" s="5">
        <v>235960</v>
      </c>
      <c r="U3173" s="5">
        <v>102772</v>
      </c>
      <c r="V3173" s="5">
        <v>77255</v>
      </c>
      <c r="W3173" s="5">
        <v>724</v>
      </c>
      <c r="X3173" s="5">
        <v>189914</v>
      </c>
      <c r="Y3173" s="5">
        <v>5741</v>
      </c>
    </row>
    <row r="3174" spans="1:25" x14ac:dyDescent="0.3">
      <c r="A3174" s="1">
        <v>4062222</v>
      </c>
      <c r="B3174" s="1" t="s">
        <v>2</v>
      </c>
      <c r="C3174" s="2"/>
      <c r="D3174" s="4" t="s">
        <v>132</v>
      </c>
      <c r="E3174" s="4">
        <v>4062222</v>
      </c>
      <c r="F3174" s="5">
        <v>24967</v>
      </c>
      <c r="G3174" s="5">
        <v>0</v>
      </c>
      <c r="H3174" s="5">
        <v>97154</v>
      </c>
      <c r="I3174" s="5">
        <v>281032</v>
      </c>
      <c r="J3174" s="5">
        <v>26302</v>
      </c>
      <c r="K3174" s="5">
        <v>0</v>
      </c>
      <c r="L3174" s="5">
        <v>429455</v>
      </c>
      <c r="M3174" s="5">
        <v>648888</v>
      </c>
      <c r="N3174" s="5">
        <v>25</v>
      </c>
      <c r="O3174" s="5">
        <v>162096</v>
      </c>
      <c r="P3174" s="5">
        <v>22834</v>
      </c>
      <c r="Q3174" s="5">
        <v>25</v>
      </c>
      <c r="R3174" s="5">
        <v>0</v>
      </c>
      <c r="S3174" s="5">
        <v>86177</v>
      </c>
      <c r="T3174" s="5">
        <v>176157</v>
      </c>
      <c r="U3174" s="5">
        <v>98209</v>
      </c>
      <c r="V3174" s="5">
        <v>68108</v>
      </c>
      <c r="W3174" s="5">
        <v>737</v>
      </c>
      <c r="X3174" s="5">
        <v>187263</v>
      </c>
      <c r="Y3174" s="5">
        <v>5194</v>
      </c>
    </row>
    <row r="3175" spans="1:25" x14ac:dyDescent="0.3">
      <c r="A3175" s="1">
        <v>4062222</v>
      </c>
      <c r="B3175" s="1" t="s">
        <v>3</v>
      </c>
      <c r="C3175" s="2"/>
      <c r="D3175" s="4" t="s">
        <v>132</v>
      </c>
      <c r="E3175" s="4">
        <v>4062222</v>
      </c>
      <c r="F3175" s="5">
        <v>26547</v>
      </c>
      <c r="G3175" s="5">
        <v>0</v>
      </c>
      <c r="H3175" s="5">
        <v>90138</v>
      </c>
      <c r="I3175" s="5">
        <v>261061</v>
      </c>
      <c r="J3175" s="5">
        <v>21064</v>
      </c>
      <c r="K3175" s="5">
        <v>0</v>
      </c>
      <c r="L3175" s="5">
        <v>398810</v>
      </c>
      <c r="M3175" s="5">
        <v>741569</v>
      </c>
      <c r="N3175" s="5">
        <v>0</v>
      </c>
      <c r="O3175" s="5">
        <v>173669</v>
      </c>
      <c r="P3175" s="5">
        <v>21893</v>
      </c>
      <c r="Q3175" s="5">
        <v>20</v>
      </c>
      <c r="R3175" s="5">
        <v>0</v>
      </c>
      <c r="S3175" s="5">
        <v>86161</v>
      </c>
      <c r="T3175" s="5">
        <v>175570</v>
      </c>
      <c r="U3175" s="5">
        <v>102080</v>
      </c>
      <c r="V3175" s="5">
        <v>79400</v>
      </c>
      <c r="W3175" s="5">
        <v>616</v>
      </c>
      <c r="X3175" s="5">
        <v>182737</v>
      </c>
      <c r="Y3175" s="5">
        <v>5205</v>
      </c>
    </row>
    <row r="3176" spans="1:25" x14ac:dyDescent="0.3">
      <c r="A3176" s="1">
        <v>4062222</v>
      </c>
      <c r="B3176" s="1" t="s">
        <v>4</v>
      </c>
      <c r="C3176" s="2"/>
      <c r="D3176" s="4" t="s">
        <v>132</v>
      </c>
      <c r="E3176" s="4">
        <v>4062222</v>
      </c>
      <c r="F3176" s="5">
        <v>14539</v>
      </c>
      <c r="G3176" s="5">
        <v>0</v>
      </c>
      <c r="H3176" s="5">
        <v>72513</v>
      </c>
      <c r="I3176" s="5">
        <v>272951</v>
      </c>
      <c r="J3176" s="5">
        <v>17540</v>
      </c>
      <c r="K3176" s="5">
        <v>0</v>
      </c>
      <c r="L3176" s="5">
        <v>377543</v>
      </c>
      <c r="M3176" s="5">
        <v>843374</v>
      </c>
      <c r="N3176" s="5">
        <v>0</v>
      </c>
      <c r="O3176" s="5">
        <v>141925</v>
      </c>
      <c r="P3176" s="5">
        <v>23395</v>
      </c>
      <c r="Q3176" s="5">
        <v>64</v>
      </c>
      <c r="R3176" s="5">
        <v>0</v>
      </c>
      <c r="S3176" s="5">
        <v>73710</v>
      </c>
      <c r="T3176" s="5">
        <v>174746</v>
      </c>
      <c r="U3176" s="5">
        <v>104607</v>
      </c>
      <c r="V3176" s="5">
        <v>86565</v>
      </c>
      <c r="W3176" s="5">
        <v>766</v>
      </c>
      <c r="X3176" s="5">
        <v>167774</v>
      </c>
      <c r="Y3176" s="5">
        <v>5500</v>
      </c>
    </row>
    <row r="3177" spans="1:25" x14ac:dyDescent="0.3">
      <c r="A3177" s="1">
        <v>4062222</v>
      </c>
      <c r="B3177" s="1" t="s">
        <v>5</v>
      </c>
      <c r="C3177" s="2"/>
      <c r="D3177" s="4" t="s">
        <v>132</v>
      </c>
      <c r="E3177" s="4">
        <v>4062222</v>
      </c>
      <c r="F3177" s="5">
        <v>19984</v>
      </c>
      <c r="G3177" s="5">
        <v>0</v>
      </c>
      <c r="H3177" s="5">
        <v>21427</v>
      </c>
      <c r="I3177" s="5">
        <v>329379</v>
      </c>
      <c r="J3177" s="5">
        <v>31731</v>
      </c>
      <c r="K3177" s="5">
        <v>0</v>
      </c>
      <c r="L3177" s="5">
        <v>402520</v>
      </c>
      <c r="M3177" s="5">
        <v>855289</v>
      </c>
      <c r="N3177" s="5">
        <v>0</v>
      </c>
      <c r="O3177" s="5">
        <v>103721</v>
      </c>
      <c r="P3177" s="5">
        <v>24207</v>
      </c>
      <c r="Q3177" s="5">
        <v>243</v>
      </c>
      <c r="R3177" s="5">
        <v>0</v>
      </c>
      <c r="S3177" s="5">
        <v>78497</v>
      </c>
      <c r="T3177" s="5">
        <v>236915</v>
      </c>
      <c r="U3177" s="5">
        <v>135516</v>
      </c>
      <c r="V3177" s="5">
        <v>77724</v>
      </c>
      <c r="W3177" s="5">
        <v>1006</v>
      </c>
      <c r="X3177" s="5">
        <v>163047</v>
      </c>
      <c r="Y3177" s="5">
        <v>5734</v>
      </c>
    </row>
    <row r="3178" spans="1:25" x14ac:dyDescent="0.3">
      <c r="A3178" s="1">
        <v>4062222</v>
      </c>
      <c r="B3178" s="1" t="s">
        <v>6</v>
      </c>
      <c r="C3178" s="2"/>
      <c r="D3178" s="4" t="s">
        <v>132</v>
      </c>
      <c r="E3178" s="4">
        <v>4062222</v>
      </c>
      <c r="F3178" s="5">
        <v>21970</v>
      </c>
      <c r="G3178" s="5">
        <v>0</v>
      </c>
      <c r="H3178" s="5">
        <v>46587</v>
      </c>
      <c r="I3178" s="5">
        <v>306220</v>
      </c>
      <c r="J3178" s="5">
        <v>8653</v>
      </c>
      <c r="K3178" s="5">
        <v>0</v>
      </c>
      <c r="L3178" s="5">
        <v>383430</v>
      </c>
      <c r="M3178" s="5">
        <v>915868</v>
      </c>
      <c r="N3178" s="5">
        <v>0</v>
      </c>
      <c r="O3178" s="5">
        <v>111471</v>
      </c>
      <c r="P3178" s="5">
        <v>26421</v>
      </c>
      <c r="Q3178" s="5">
        <v>313</v>
      </c>
      <c r="R3178" s="5">
        <v>0</v>
      </c>
      <c r="S3178" s="5">
        <v>56379</v>
      </c>
      <c r="T3178" s="5">
        <v>143975</v>
      </c>
      <c r="U3178" s="5">
        <v>153767</v>
      </c>
      <c r="V3178" s="5">
        <v>60870</v>
      </c>
      <c r="W3178" s="5">
        <v>899</v>
      </c>
      <c r="X3178" s="5">
        <v>164408</v>
      </c>
      <c r="Y3178" s="5">
        <v>5911</v>
      </c>
    </row>
    <row r="3179" spans="1:25" x14ac:dyDescent="0.3">
      <c r="A3179" s="1">
        <v>4062222</v>
      </c>
      <c r="B3179" s="1" t="s">
        <v>7</v>
      </c>
      <c r="C3179" s="2"/>
      <c r="D3179" s="4" t="s">
        <v>132</v>
      </c>
      <c r="E3179" s="4">
        <v>4062222</v>
      </c>
      <c r="F3179" s="5">
        <v>20998</v>
      </c>
      <c r="G3179" s="5">
        <v>0</v>
      </c>
      <c r="H3179" s="5">
        <v>66491</v>
      </c>
      <c r="I3179" s="5">
        <v>223783</v>
      </c>
      <c r="J3179" s="5">
        <v>14079</v>
      </c>
      <c r="K3179" s="5">
        <v>0</v>
      </c>
      <c r="L3179" s="5">
        <v>325351</v>
      </c>
      <c r="M3179" s="5">
        <v>1025098</v>
      </c>
      <c r="N3179" s="5">
        <v>0</v>
      </c>
      <c r="O3179" s="5">
        <v>119321</v>
      </c>
      <c r="P3179" s="5">
        <v>21550</v>
      </c>
      <c r="Q3179" s="5">
        <v>372</v>
      </c>
      <c r="R3179" s="5">
        <v>0</v>
      </c>
      <c r="S3179" s="5">
        <v>57962</v>
      </c>
      <c r="T3179" s="5">
        <v>175120</v>
      </c>
      <c r="U3179" s="5">
        <v>158825</v>
      </c>
      <c r="V3179" s="5">
        <v>71139</v>
      </c>
      <c r="W3179" s="5">
        <v>545</v>
      </c>
      <c r="X3179" s="5">
        <v>185726</v>
      </c>
      <c r="Y3179" s="5">
        <v>4585</v>
      </c>
    </row>
    <row r="3180" spans="1:25" x14ac:dyDescent="0.3">
      <c r="A3180" s="1">
        <v>4062222</v>
      </c>
      <c r="B3180" s="1" t="s">
        <v>8</v>
      </c>
      <c r="C3180" s="2"/>
      <c r="D3180" s="4" t="s">
        <v>132</v>
      </c>
      <c r="E3180" s="4">
        <v>4062222</v>
      </c>
      <c r="F3180" s="5">
        <v>12247</v>
      </c>
      <c r="G3180" s="5">
        <v>0</v>
      </c>
      <c r="H3180" s="5">
        <v>129222</v>
      </c>
      <c r="I3180" s="5">
        <v>255266</v>
      </c>
      <c r="J3180" s="5">
        <v>70464</v>
      </c>
      <c r="K3180" s="5">
        <v>0</v>
      </c>
      <c r="L3180" s="5">
        <v>467199</v>
      </c>
      <c r="M3180" s="5">
        <v>1443512</v>
      </c>
      <c r="N3180" s="5">
        <v>0</v>
      </c>
      <c r="O3180" s="5">
        <v>128043</v>
      </c>
      <c r="P3180" s="5">
        <v>28450</v>
      </c>
      <c r="Q3180" s="5">
        <v>399</v>
      </c>
      <c r="R3180" s="5">
        <v>0</v>
      </c>
      <c r="S3180" s="5">
        <v>51899</v>
      </c>
      <c r="T3180" s="5">
        <v>170428</v>
      </c>
      <c r="U3180" s="5">
        <v>164693</v>
      </c>
      <c r="V3180" s="5">
        <v>65657</v>
      </c>
      <c r="W3180" s="5">
        <v>1271</v>
      </c>
      <c r="X3180" s="5">
        <v>163132</v>
      </c>
      <c r="Y3180" s="5">
        <v>5284</v>
      </c>
    </row>
    <row r="3181" spans="1:25" x14ac:dyDescent="0.3">
      <c r="A3181" s="1">
        <v>4062222</v>
      </c>
      <c r="B3181" s="1" t="s">
        <v>9</v>
      </c>
      <c r="C3181" s="2"/>
      <c r="D3181" s="4" t="s">
        <v>132</v>
      </c>
      <c r="E3181" s="4">
        <v>4062222</v>
      </c>
      <c r="F3181" s="5">
        <v>300</v>
      </c>
      <c r="G3181" s="5">
        <v>0</v>
      </c>
      <c r="H3181" s="5">
        <v>37303</v>
      </c>
      <c r="I3181" s="5">
        <v>186648</v>
      </c>
      <c r="J3181" s="5">
        <v>27963</v>
      </c>
      <c r="K3181" s="5">
        <v>0</v>
      </c>
      <c r="L3181" s="5">
        <v>252213</v>
      </c>
      <c r="M3181" s="5">
        <v>2112687</v>
      </c>
      <c r="N3181" s="5">
        <v>0</v>
      </c>
      <c r="O3181" s="5">
        <v>260874</v>
      </c>
      <c r="P3181" s="5">
        <v>27680</v>
      </c>
      <c r="Q3181" s="5">
        <v>1392</v>
      </c>
      <c r="R3181" s="5">
        <v>0</v>
      </c>
      <c r="S3181" s="5">
        <v>55539</v>
      </c>
      <c r="T3181" s="5">
        <v>148611</v>
      </c>
      <c r="U3181" s="5">
        <v>155454</v>
      </c>
      <c r="V3181" s="5">
        <v>64356</v>
      </c>
      <c r="W3181" s="5">
        <v>872</v>
      </c>
      <c r="X3181" s="5">
        <v>144762</v>
      </c>
      <c r="Y3181" s="5">
        <v>5120</v>
      </c>
    </row>
    <row r="3182" spans="1:25" x14ac:dyDescent="0.3">
      <c r="A3182" s="1">
        <v>4062222</v>
      </c>
      <c r="B3182" s="1" t="s">
        <v>10</v>
      </c>
      <c r="C3182" s="2"/>
      <c r="D3182" s="4" t="s">
        <v>132</v>
      </c>
      <c r="E3182" s="4">
        <v>4062222</v>
      </c>
      <c r="F3182" s="5">
        <v>1985</v>
      </c>
      <c r="G3182" s="5">
        <v>0</v>
      </c>
      <c r="H3182" s="5">
        <v>66820</v>
      </c>
      <c r="I3182" s="5">
        <v>190058</v>
      </c>
      <c r="J3182" s="5">
        <v>3851</v>
      </c>
      <c r="K3182" s="5">
        <v>0</v>
      </c>
      <c r="L3182" s="5">
        <v>262714</v>
      </c>
      <c r="M3182" s="5">
        <v>2030923</v>
      </c>
      <c r="N3182" s="5">
        <v>0</v>
      </c>
      <c r="O3182" s="5">
        <v>257481</v>
      </c>
      <c r="P3182" s="5">
        <v>26130</v>
      </c>
      <c r="Q3182" s="5">
        <v>1262</v>
      </c>
      <c r="R3182" s="5">
        <v>0</v>
      </c>
      <c r="S3182" s="5">
        <v>50198</v>
      </c>
      <c r="T3182" s="5">
        <v>120836</v>
      </c>
      <c r="U3182" s="5">
        <v>155165</v>
      </c>
      <c r="V3182" s="5">
        <v>12525</v>
      </c>
      <c r="W3182" s="5">
        <v>1010</v>
      </c>
      <c r="X3182" s="5">
        <v>140782</v>
      </c>
      <c r="Y3182" s="5">
        <v>4104</v>
      </c>
    </row>
    <row r="3183" spans="1:25" x14ac:dyDescent="0.3">
      <c r="A3183" s="1">
        <v>4062222</v>
      </c>
      <c r="B3183" s="1" t="s">
        <v>11</v>
      </c>
      <c r="C3183" s="2"/>
      <c r="D3183" s="4" t="s">
        <v>132</v>
      </c>
      <c r="E3183" s="4">
        <v>4062222</v>
      </c>
      <c r="F3183" s="5">
        <v>235</v>
      </c>
      <c r="G3183" s="5">
        <v>0</v>
      </c>
      <c r="H3183" s="5">
        <v>36905</v>
      </c>
      <c r="I3183" s="5">
        <v>221698</v>
      </c>
      <c r="J3183" s="5">
        <v>1772</v>
      </c>
      <c r="K3183" s="5">
        <v>0</v>
      </c>
      <c r="L3183" s="5">
        <v>260610</v>
      </c>
      <c r="M3183" s="5">
        <v>2134910</v>
      </c>
      <c r="N3183" s="5">
        <v>0</v>
      </c>
      <c r="O3183" s="5">
        <v>286157</v>
      </c>
      <c r="P3183" s="5">
        <v>25490</v>
      </c>
      <c r="Q3183" s="5">
        <v>1253</v>
      </c>
      <c r="R3183" s="5">
        <v>0</v>
      </c>
      <c r="S3183" s="5">
        <v>45947</v>
      </c>
      <c r="T3183" s="5">
        <v>122549</v>
      </c>
      <c r="U3183" s="5">
        <v>237619</v>
      </c>
      <c r="V3183" s="5">
        <v>11342</v>
      </c>
      <c r="W3183" s="5">
        <v>1020</v>
      </c>
      <c r="X3183" s="5">
        <v>131090</v>
      </c>
      <c r="Y3183" s="5">
        <v>4204</v>
      </c>
    </row>
    <row r="3184" spans="1:25" x14ac:dyDescent="0.3">
      <c r="A3184" s="1">
        <v>4062222</v>
      </c>
      <c r="B3184" s="1" t="s">
        <v>12</v>
      </c>
      <c r="C3184" s="2"/>
      <c r="D3184" s="4" t="s">
        <v>132</v>
      </c>
      <c r="E3184" s="4">
        <v>4062222</v>
      </c>
      <c r="F3184" s="5">
        <v>0</v>
      </c>
      <c r="G3184" s="5">
        <v>0</v>
      </c>
      <c r="H3184" s="5">
        <v>23867</v>
      </c>
      <c r="I3184" s="5">
        <v>211057</v>
      </c>
      <c r="J3184" s="5">
        <v>1532</v>
      </c>
      <c r="K3184" s="5">
        <v>0</v>
      </c>
      <c r="L3184" s="5">
        <v>236456</v>
      </c>
      <c r="M3184" s="5">
        <v>2110172</v>
      </c>
      <c r="N3184" s="5">
        <v>0</v>
      </c>
      <c r="O3184" s="5">
        <v>268715</v>
      </c>
      <c r="P3184" s="5">
        <v>22420</v>
      </c>
      <c r="Q3184" s="5">
        <v>1950</v>
      </c>
      <c r="R3184" s="5">
        <v>0</v>
      </c>
      <c r="S3184" s="5">
        <v>40454</v>
      </c>
      <c r="T3184" s="5">
        <v>118076</v>
      </c>
      <c r="U3184" s="5">
        <v>153904</v>
      </c>
      <c r="V3184" s="5">
        <v>10370</v>
      </c>
      <c r="W3184" s="5">
        <v>1472</v>
      </c>
      <c r="X3184" s="5">
        <v>145947</v>
      </c>
      <c r="Y3184" s="5">
        <v>3387</v>
      </c>
    </row>
    <row r="3185" spans="1:25" x14ac:dyDescent="0.3">
      <c r="A3185" s="1">
        <v>4062222</v>
      </c>
      <c r="B3185" s="1" t="s">
        <v>13</v>
      </c>
      <c r="C3185" s="2"/>
      <c r="D3185" s="4" t="s">
        <v>132</v>
      </c>
      <c r="E3185" s="4">
        <v>4062222</v>
      </c>
      <c r="F3185" s="5">
        <v>0</v>
      </c>
      <c r="G3185" s="5">
        <v>0</v>
      </c>
      <c r="H3185" s="5">
        <v>10544</v>
      </c>
      <c r="I3185" s="5">
        <v>191168</v>
      </c>
      <c r="J3185" s="5">
        <v>2749</v>
      </c>
      <c r="K3185" s="5">
        <v>0</v>
      </c>
      <c r="L3185" s="5">
        <v>204461</v>
      </c>
      <c r="M3185" s="5">
        <v>1855982</v>
      </c>
      <c r="N3185" s="5">
        <v>0</v>
      </c>
      <c r="O3185" s="5">
        <v>259720</v>
      </c>
      <c r="P3185" s="5">
        <v>20093</v>
      </c>
      <c r="Q3185" s="5">
        <v>1388</v>
      </c>
      <c r="R3185" s="5">
        <v>0</v>
      </c>
      <c r="S3185" s="5">
        <v>39881</v>
      </c>
      <c r="T3185" s="5">
        <v>146459</v>
      </c>
      <c r="U3185" s="5">
        <v>132724</v>
      </c>
      <c r="V3185" s="5">
        <v>8863</v>
      </c>
      <c r="W3185" s="5">
        <v>1941</v>
      </c>
      <c r="X3185" s="5">
        <v>155332</v>
      </c>
      <c r="Y3185" s="5">
        <v>181</v>
      </c>
    </row>
    <row r="3186" spans="1:25" x14ac:dyDescent="0.3">
      <c r="A3186" s="1">
        <v>4062222</v>
      </c>
      <c r="B3186" s="1" t="s">
        <v>14</v>
      </c>
      <c r="C3186" s="2"/>
      <c r="D3186" s="4" t="s">
        <v>132</v>
      </c>
      <c r="E3186" s="4">
        <v>4062222</v>
      </c>
      <c r="F3186" s="5">
        <v>0</v>
      </c>
      <c r="G3186" s="5">
        <v>0</v>
      </c>
      <c r="H3186" s="5">
        <v>17999</v>
      </c>
      <c r="I3186" s="5">
        <v>147158</v>
      </c>
      <c r="J3186" s="5">
        <v>2401</v>
      </c>
      <c r="K3186" s="5" t="s">
        <v>33</v>
      </c>
      <c r="L3186" s="5">
        <v>167558</v>
      </c>
      <c r="M3186" s="5">
        <v>1681573</v>
      </c>
      <c r="N3186" s="5">
        <v>0</v>
      </c>
      <c r="O3186" s="5">
        <v>248543</v>
      </c>
      <c r="P3186" s="5">
        <v>20241</v>
      </c>
      <c r="Q3186" s="5" t="s">
        <v>33</v>
      </c>
      <c r="R3186" s="5" t="s">
        <v>33</v>
      </c>
      <c r="S3186" s="5">
        <v>28548</v>
      </c>
      <c r="T3186" s="5">
        <v>101248</v>
      </c>
      <c r="U3186" s="5">
        <v>121795</v>
      </c>
      <c r="V3186" s="5">
        <v>1095</v>
      </c>
      <c r="W3186" s="5">
        <v>3908</v>
      </c>
      <c r="X3186" s="5">
        <v>151376</v>
      </c>
      <c r="Y3186" s="5">
        <v>186</v>
      </c>
    </row>
    <row r="3187" spans="1:25" x14ac:dyDescent="0.3">
      <c r="A3187" s="1">
        <v>4062222</v>
      </c>
      <c r="B3187" s="1" t="s">
        <v>15</v>
      </c>
      <c r="C3187" s="2"/>
      <c r="D3187" s="4" t="s">
        <v>132</v>
      </c>
      <c r="E3187" s="4">
        <v>4062222</v>
      </c>
      <c r="F3187" s="5">
        <v>0</v>
      </c>
      <c r="G3187" s="5">
        <v>0</v>
      </c>
      <c r="H3187" s="5">
        <v>23152</v>
      </c>
      <c r="I3187" s="5">
        <v>135798</v>
      </c>
      <c r="J3187" s="5">
        <v>2258</v>
      </c>
      <c r="K3187" s="5" t="s">
        <v>33</v>
      </c>
      <c r="L3187" s="5">
        <v>161209</v>
      </c>
      <c r="M3187" s="5">
        <v>1509110</v>
      </c>
      <c r="N3187" s="5">
        <v>0</v>
      </c>
      <c r="O3187" s="5">
        <v>147660</v>
      </c>
      <c r="P3187" s="5">
        <v>11845</v>
      </c>
      <c r="Q3187" s="5" t="s">
        <v>33</v>
      </c>
      <c r="R3187" s="5" t="s">
        <v>33</v>
      </c>
      <c r="S3187" s="5">
        <v>40025</v>
      </c>
      <c r="T3187" s="5">
        <v>91481</v>
      </c>
      <c r="U3187" s="5">
        <v>119134</v>
      </c>
      <c r="V3187" s="5">
        <v>579</v>
      </c>
      <c r="W3187" s="5">
        <v>4255</v>
      </c>
      <c r="X3187" s="5">
        <v>167413</v>
      </c>
      <c r="Y3187" s="5">
        <v>-2184</v>
      </c>
    </row>
    <row r="3188" spans="1:25" x14ac:dyDescent="0.3">
      <c r="A3188" s="1">
        <v>4062222</v>
      </c>
      <c r="B3188" s="1" t="s">
        <v>16</v>
      </c>
      <c r="C3188" s="2"/>
      <c r="D3188" s="4" t="s">
        <v>132</v>
      </c>
      <c r="E3188" s="4">
        <v>4062222</v>
      </c>
      <c r="F3188" s="5">
        <v>0</v>
      </c>
      <c r="G3188" s="5">
        <v>0</v>
      </c>
      <c r="H3188" s="5">
        <v>24262</v>
      </c>
      <c r="I3188" s="5">
        <v>133697</v>
      </c>
      <c r="J3188" s="5">
        <v>11495</v>
      </c>
      <c r="K3188" s="5" t="s">
        <v>33</v>
      </c>
      <c r="L3188" s="5">
        <v>169454</v>
      </c>
      <c r="M3188" s="5">
        <v>1676910</v>
      </c>
      <c r="N3188" s="5">
        <v>0</v>
      </c>
      <c r="O3188" s="5">
        <v>11437</v>
      </c>
      <c r="P3188" s="5">
        <v>8371</v>
      </c>
      <c r="Q3188" s="5" t="s">
        <v>33</v>
      </c>
      <c r="R3188" s="5" t="s">
        <v>33</v>
      </c>
      <c r="S3188" s="5">
        <v>44967</v>
      </c>
      <c r="T3188" s="5">
        <v>113430</v>
      </c>
      <c r="U3188" s="5">
        <v>124329</v>
      </c>
      <c r="V3188" s="5">
        <v>1140</v>
      </c>
      <c r="W3188" s="5">
        <v>5407</v>
      </c>
      <c r="X3188" s="5">
        <v>165530</v>
      </c>
      <c r="Y3188" s="5">
        <v>-1890</v>
      </c>
    </row>
    <row r="3189" spans="1:25" x14ac:dyDescent="0.3">
      <c r="A3189" s="1">
        <v>4062222</v>
      </c>
      <c r="B3189" s="1" t="s">
        <v>17</v>
      </c>
      <c r="C3189" s="2"/>
      <c r="D3189" s="4" t="s">
        <v>132</v>
      </c>
      <c r="E3189" s="4">
        <v>4062222</v>
      </c>
      <c r="F3189" s="5">
        <v>0</v>
      </c>
      <c r="G3189" s="5">
        <v>0</v>
      </c>
      <c r="H3189" s="5">
        <v>17253</v>
      </c>
      <c r="I3189" s="5">
        <v>134313</v>
      </c>
      <c r="J3189" s="5">
        <v>3101</v>
      </c>
      <c r="K3189" s="5" t="s">
        <v>33</v>
      </c>
      <c r="L3189" s="5">
        <v>154666</v>
      </c>
      <c r="M3189" s="5">
        <v>1668891</v>
      </c>
      <c r="N3189" s="5">
        <v>0</v>
      </c>
      <c r="O3189" s="5">
        <v>12959</v>
      </c>
      <c r="P3189" s="5">
        <v>10866</v>
      </c>
      <c r="Q3189" s="5" t="s">
        <v>33</v>
      </c>
      <c r="R3189" s="5" t="s">
        <v>33</v>
      </c>
      <c r="S3189" s="5">
        <v>43474</v>
      </c>
      <c r="T3189" s="5">
        <v>107243</v>
      </c>
      <c r="U3189" s="5">
        <v>127072</v>
      </c>
      <c r="V3189" s="5">
        <v>1641</v>
      </c>
      <c r="W3189" s="5">
        <v>5837</v>
      </c>
      <c r="X3189" s="5">
        <v>113696</v>
      </c>
      <c r="Y3189" s="5">
        <v>220</v>
      </c>
    </row>
    <row r="3190" spans="1:25" x14ac:dyDescent="0.3">
      <c r="A3190" s="1">
        <v>4062222</v>
      </c>
      <c r="B3190" s="1" t="s">
        <v>18</v>
      </c>
      <c r="C3190" s="2"/>
      <c r="D3190" s="4" t="s">
        <v>132</v>
      </c>
      <c r="E3190" s="4">
        <v>4062222</v>
      </c>
      <c r="F3190" s="5">
        <v>0</v>
      </c>
      <c r="G3190" s="5">
        <v>0</v>
      </c>
      <c r="H3190" s="5">
        <v>23125</v>
      </c>
      <c r="I3190" s="5">
        <v>213431</v>
      </c>
      <c r="J3190" s="5">
        <v>21510</v>
      </c>
      <c r="K3190" s="5" t="s">
        <v>33</v>
      </c>
      <c r="L3190" s="5">
        <v>258065</v>
      </c>
      <c r="M3190" s="5">
        <v>1351406</v>
      </c>
      <c r="N3190" s="5">
        <v>0</v>
      </c>
      <c r="O3190" s="5">
        <v>15645</v>
      </c>
      <c r="P3190" s="5">
        <v>10748</v>
      </c>
      <c r="Q3190" s="5" t="s">
        <v>33</v>
      </c>
      <c r="R3190" s="5" t="s">
        <v>33</v>
      </c>
      <c r="S3190" s="5">
        <v>43221</v>
      </c>
      <c r="T3190" s="5">
        <v>114550</v>
      </c>
      <c r="U3190" s="5">
        <v>143749</v>
      </c>
      <c r="V3190" s="5">
        <v>2628</v>
      </c>
      <c r="W3190" s="5">
        <v>6313</v>
      </c>
      <c r="X3190" s="5">
        <v>148044</v>
      </c>
      <c r="Y3190" s="5">
        <v>155</v>
      </c>
    </row>
    <row r="3191" spans="1:25" x14ac:dyDescent="0.3">
      <c r="A3191" s="1">
        <v>4062222</v>
      </c>
      <c r="B3191" s="1" t="s">
        <v>19</v>
      </c>
      <c r="C3191" s="2"/>
      <c r="D3191" s="4" t="s">
        <v>132</v>
      </c>
      <c r="E3191" s="4">
        <v>4062222</v>
      </c>
      <c r="F3191" s="5">
        <v>0</v>
      </c>
      <c r="G3191" s="5">
        <v>747</v>
      </c>
      <c r="H3191" s="5">
        <v>7624</v>
      </c>
      <c r="I3191" s="5">
        <v>41831</v>
      </c>
      <c r="J3191" s="5">
        <v>658</v>
      </c>
      <c r="K3191" s="5" t="s">
        <v>33</v>
      </c>
      <c r="L3191" s="5">
        <v>50860</v>
      </c>
      <c r="M3191" s="5">
        <v>1787205</v>
      </c>
      <c r="N3191" s="5">
        <v>158454</v>
      </c>
      <c r="O3191" s="5">
        <v>14851</v>
      </c>
      <c r="P3191" s="5">
        <v>11875</v>
      </c>
      <c r="Q3191" s="5" t="s">
        <v>33</v>
      </c>
      <c r="R3191" s="5" t="s">
        <v>33</v>
      </c>
      <c r="S3191" s="5">
        <v>23989</v>
      </c>
      <c r="T3191" s="5">
        <v>90086</v>
      </c>
      <c r="U3191" s="5">
        <v>130047</v>
      </c>
      <c r="V3191" s="5">
        <v>36257</v>
      </c>
      <c r="W3191" s="5">
        <v>13334</v>
      </c>
      <c r="X3191" s="5">
        <v>476197</v>
      </c>
      <c r="Y3191" s="5">
        <v>96</v>
      </c>
    </row>
    <row r="3192" spans="1:25" x14ac:dyDescent="0.3">
      <c r="A3192" s="1">
        <v>4062222</v>
      </c>
      <c r="B3192" s="1" t="s">
        <v>20</v>
      </c>
      <c r="C3192" s="2"/>
      <c r="D3192" s="4" t="s">
        <v>132</v>
      </c>
      <c r="E3192" s="4">
        <v>4062222</v>
      </c>
      <c r="F3192" s="5">
        <v>386</v>
      </c>
      <c r="G3192" s="5">
        <v>190727</v>
      </c>
      <c r="H3192" s="5">
        <v>22061</v>
      </c>
      <c r="I3192" s="5">
        <v>137294</v>
      </c>
      <c r="J3192" s="5">
        <v>33218</v>
      </c>
      <c r="K3192" s="5" t="s">
        <v>33</v>
      </c>
      <c r="L3192" s="5">
        <v>383686</v>
      </c>
      <c r="M3192" s="5">
        <v>1805854</v>
      </c>
      <c r="N3192" s="5">
        <v>160243</v>
      </c>
      <c r="O3192" s="5">
        <v>16821</v>
      </c>
      <c r="P3192" s="5">
        <v>11152</v>
      </c>
      <c r="Q3192" s="5" t="s">
        <v>33</v>
      </c>
      <c r="R3192" s="5" t="s">
        <v>33</v>
      </c>
      <c r="S3192" s="5">
        <v>27572</v>
      </c>
      <c r="T3192" s="5">
        <v>98388</v>
      </c>
      <c r="U3192" s="5">
        <v>144941</v>
      </c>
      <c r="V3192" s="5">
        <v>1561</v>
      </c>
      <c r="W3192" s="5">
        <v>22158</v>
      </c>
      <c r="X3192" s="5">
        <v>332758</v>
      </c>
      <c r="Y3192" s="5">
        <v>161</v>
      </c>
    </row>
    <row r="3193" spans="1:25" x14ac:dyDescent="0.3">
      <c r="A3193" s="1">
        <v>4062222</v>
      </c>
      <c r="B3193" s="1" t="s">
        <v>21</v>
      </c>
      <c r="C3193" s="2"/>
      <c r="D3193" s="4" t="s">
        <v>132</v>
      </c>
      <c r="E3193" s="4">
        <v>4062222</v>
      </c>
      <c r="F3193" s="5">
        <v>4793</v>
      </c>
      <c r="G3193" s="5">
        <v>328630</v>
      </c>
      <c r="H3193" s="5">
        <v>26033</v>
      </c>
      <c r="I3193" s="5">
        <v>126070</v>
      </c>
      <c r="J3193" s="5">
        <v>11572</v>
      </c>
      <c r="K3193" s="5" t="s">
        <v>33</v>
      </c>
      <c r="L3193" s="5">
        <v>497098</v>
      </c>
      <c r="M3193" s="5">
        <v>1903406</v>
      </c>
      <c r="N3193" s="5">
        <v>159460</v>
      </c>
      <c r="O3193" s="5">
        <v>19875</v>
      </c>
      <c r="P3193" s="5">
        <v>14357</v>
      </c>
      <c r="Q3193" s="5" t="s">
        <v>33</v>
      </c>
      <c r="R3193" s="5" t="s">
        <v>33</v>
      </c>
      <c r="S3193" s="5">
        <v>26870</v>
      </c>
      <c r="T3193" s="5">
        <v>78577</v>
      </c>
      <c r="U3193" s="5">
        <v>146250</v>
      </c>
      <c r="V3193" s="5">
        <v>13162</v>
      </c>
      <c r="W3193" s="5">
        <v>11743</v>
      </c>
      <c r="X3193" s="5">
        <v>392649</v>
      </c>
      <c r="Y3193" s="5">
        <v>323</v>
      </c>
    </row>
    <row r="3194" spans="1:25" x14ac:dyDescent="0.3">
      <c r="A3194" s="1">
        <v>4062222</v>
      </c>
      <c r="B3194" s="1" t="s">
        <v>22</v>
      </c>
      <c r="C3194" s="2"/>
      <c r="D3194" s="4" t="s">
        <v>132</v>
      </c>
      <c r="E3194" s="4">
        <v>4062222</v>
      </c>
      <c r="F3194" s="5">
        <v>19119</v>
      </c>
      <c r="G3194" s="5">
        <v>228544</v>
      </c>
      <c r="H3194" s="5">
        <v>9208</v>
      </c>
      <c r="I3194" s="5">
        <v>122884</v>
      </c>
      <c r="J3194" s="5">
        <v>2773</v>
      </c>
      <c r="K3194" s="5" t="s">
        <v>33</v>
      </c>
      <c r="L3194" s="5">
        <v>382528</v>
      </c>
      <c r="M3194" s="5">
        <v>1427146</v>
      </c>
      <c r="N3194" s="5">
        <v>205326</v>
      </c>
      <c r="O3194" s="5">
        <v>29100</v>
      </c>
      <c r="P3194" s="5">
        <v>21380</v>
      </c>
      <c r="Q3194" s="5" t="s">
        <v>33</v>
      </c>
      <c r="R3194" s="5" t="s">
        <v>33</v>
      </c>
      <c r="S3194" s="5">
        <v>98233</v>
      </c>
      <c r="T3194" s="5">
        <v>87359</v>
      </c>
      <c r="U3194" s="5">
        <v>142770</v>
      </c>
      <c r="V3194" s="5">
        <v>34739</v>
      </c>
      <c r="W3194" s="5">
        <v>24528</v>
      </c>
      <c r="X3194" s="5">
        <v>361062</v>
      </c>
      <c r="Y3194" s="5">
        <v>312</v>
      </c>
    </row>
    <row r="3195" spans="1:25" x14ac:dyDescent="0.3">
      <c r="A3195" s="1">
        <v>4062222</v>
      </c>
      <c r="B3195" s="1" t="s">
        <v>23</v>
      </c>
      <c r="C3195" s="2"/>
      <c r="D3195" s="4" t="s">
        <v>132</v>
      </c>
      <c r="E3195" s="4">
        <v>4062222</v>
      </c>
      <c r="F3195" s="5">
        <v>30051</v>
      </c>
      <c r="G3195" s="5">
        <v>48570</v>
      </c>
      <c r="H3195" s="5">
        <v>17181</v>
      </c>
      <c r="I3195" s="5">
        <v>110109</v>
      </c>
      <c r="J3195" s="5">
        <v>2823</v>
      </c>
      <c r="K3195" s="5" t="s">
        <v>33</v>
      </c>
      <c r="L3195" s="5">
        <v>208734</v>
      </c>
      <c r="M3195" s="5">
        <v>1126141</v>
      </c>
      <c r="N3195" s="5">
        <v>212117</v>
      </c>
      <c r="O3195" s="5">
        <v>25160</v>
      </c>
      <c r="P3195" s="5">
        <v>14374</v>
      </c>
      <c r="Q3195" s="5" t="s">
        <v>33</v>
      </c>
      <c r="R3195" s="5" t="s">
        <v>33</v>
      </c>
      <c r="S3195" s="5">
        <v>52840</v>
      </c>
      <c r="T3195" s="5">
        <v>79794</v>
      </c>
      <c r="U3195" s="5">
        <v>137489</v>
      </c>
      <c r="V3195" s="5">
        <v>24844</v>
      </c>
      <c r="W3195" s="5">
        <v>12269</v>
      </c>
      <c r="X3195" s="5">
        <v>300223</v>
      </c>
      <c r="Y3195" s="5">
        <v>875</v>
      </c>
    </row>
    <row r="3196" spans="1:25" x14ac:dyDescent="0.3">
      <c r="A3196" s="1">
        <v>4062222</v>
      </c>
      <c r="B3196" s="1" t="s">
        <v>24</v>
      </c>
      <c r="C3196" s="2"/>
      <c r="D3196" s="4" t="s">
        <v>132</v>
      </c>
      <c r="E3196" s="4">
        <v>4062222</v>
      </c>
      <c r="F3196" s="5">
        <v>27046</v>
      </c>
      <c r="G3196" s="5">
        <v>165980</v>
      </c>
      <c r="H3196" s="5">
        <v>14605</v>
      </c>
      <c r="I3196" s="5">
        <v>69751</v>
      </c>
      <c r="J3196" s="5">
        <v>2507</v>
      </c>
      <c r="K3196" s="5" t="s">
        <v>33</v>
      </c>
      <c r="L3196" s="5">
        <v>279890</v>
      </c>
      <c r="M3196" s="5">
        <v>919398</v>
      </c>
      <c r="N3196" s="5">
        <v>200138</v>
      </c>
      <c r="O3196" s="5">
        <v>16107</v>
      </c>
      <c r="P3196" s="5">
        <v>16357</v>
      </c>
      <c r="Q3196" s="5" t="s">
        <v>33</v>
      </c>
      <c r="R3196" s="5" t="s">
        <v>33</v>
      </c>
      <c r="S3196" s="5">
        <v>59827</v>
      </c>
      <c r="T3196" s="5">
        <v>70082</v>
      </c>
      <c r="U3196" s="5">
        <v>119594</v>
      </c>
      <c r="V3196" s="5">
        <v>8417</v>
      </c>
      <c r="W3196" s="5">
        <v>6541</v>
      </c>
      <c r="X3196" s="5">
        <v>324192</v>
      </c>
      <c r="Y3196" s="5">
        <v>242</v>
      </c>
    </row>
    <row r="3197" spans="1:25" x14ac:dyDescent="0.3">
      <c r="A3197" s="1">
        <v>4062222</v>
      </c>
      <c r="B3197" s="1" t="s">
        <v>25</v>
      </c>
      <c r="C3197" s="2"/>
      <c r="D3197" s="4" t="s">
        <v>132</v>
      </c>
      <c r="E3197" s="4">
        <v>4062222</v>
      </c>
      <c r="F3197" s="5">
        <v>763</v>
      </c>
      <c r="G3197" s="5">
        <v>154703</v>
      </c>
      <c r="H3197" s="5">
        <v>1604</v>
      </c>
      <c r="I3197" s="5">
        <v>108285</v>
      </c>
      <c r="J3197" s="5">
        <v>940</v>
      </c>
      <c r="K3197" s="5" t="s">
        <v>33</v>
      </c>
      <c r="L3197" s="5">
        <v>266294</v>
      </c>
      <c r="M3197" s="5">
        <v>887876</v>
      </c>
      <c r="N3197" s="5">
        <v>204838</v>
      </c>
      <c r="O3197" s="5">
        <v>14267</v>
      </c>
      <c r="P3197" s="5">
        <v>17398</v>
      </c>
      <c r="Q3197" s="5" t="s">
        <v>33</v>
      </c>
      <c r="R3197" s="5" t="s">
        <v>33</v>
      </c>
      <c r="S3197" s="5">
        <v>50368</v>
      </c>
      <c r="T3197" s="5">
        <v>82787</v>
      </c>
      <c r="U3197" s="5">
        <v>133937</v>
      </c>
      <c r="V3197" s="5">
        <v>13287</v>
      </c>
      <c r="W3197" s="5">
        <v>5797</v>
      </c>
      <c r="X3197" s="5">
        <v>510155</v>
      </c>
      <c r="Y3197" s="5">
        <v>1250</v>
      </c>
    </row>
    <row r="3198" spans="1:25" x14ac:dyDescent="0.3">
      <c r="A3198" s="1">
        <v>4062222</v>
      </c>
      <c r="B3198" s="1" t="s">
        <v>26</v>
      </c>
      <c r="C3198" s="2"/>
      <c r="D3198" s="4" t="s">
        <v>132</v>
      </c>
      <c r="E3198" s="4">
        <v>4062222</v>
      </c>
      <c r="F3198" s="5">
        <v>27416</v>
      </c>
      <c r="G3198" s="5">
        <v>153045</v>
      </c>
      <c r="H3198" s="5">
        <v>6512</v>
      </c>
      <c r="I3198" s="5">
        <v>123392</v>
      </c>
      <c r="J3198" s="5">
        <v>16105</v>
      </c>
      <c r="K3198" s="5" t="s">
        <v>33</v>
      </c>
      <c r="L3198" s="5">
        <v>326469</v>
      </c>
      <c r="M3198" s="5">
        <v>855701</v>
      </c>
      <c r="N3198" s="5">
        <v>249411</v>
      </c>
      <c r="O3198" s="5">
        <v>13669</v>
      </c>
      <c r="P3198" s="5">
        <v>15602</v>
      </c>
      <c r="Q3198" s="5" t="s">
        <v>33</v>
      </c>
      <c r="R3198" s="5" t="s">
        <v>33</v>
      </c>
      <c r="S3198" s="5">
        <v>59685</v>
      </c>
      <c r="T3198" s="5">
        <v>74688</v>
      </c>
      <c r="U3198" s="5">
        <v>126021</v>
      </c>
      <c r="V3198" s="5">
        <v>10593</v>
      </c>
      <c r="W3198" s="5">
        <v>7090</v>
      </c>
      <c r="X3198" s="5">
        <v>204100</v>
      </c>
      <c r="Y3198" s="5">
        <v>1105</v>
      </c>
    </row>
    <row r="3199" spans="1:25" x14ac:dyDescent="0.3">
      <c r="A3199" s="1">
        <v>4062222</v>
      </c>
      <c r="B3199" s="1" t="s">
        <v>27</v>
      </c>
      <c r="C3199" s="2"/>
      <c r="D3199" s="4" t="s">
        <v>132</v>
      </c>
      <c r="E3199" s="4">
        <v>4062222</v>
      </c>
      <c r="F3199" s="5">
        <v>0</v>
      </c>
      <c r="G3199" s="5">
        <v>182502</v>
      </c>
      <c r="H3199" s="5">
        <v>38993</v>
      </c>
      <c r="I3199" s="5">
        <v>132110</v>
      </c>
      <c r="J3199" s="5">
        <v>12818</v>
      </c>
      <c r="K3199" s="5" t="s">
        <v>33</v>
      </c>
      <c r="L3199" s="5">
        <v>366424</v>
      </c>
      <c r="M3199" s="5">
        <v>911541</v>
      </c>
      <c r="N3199" s="5">
        <v>246056</v>
      </c>
      <c r="O3199" s="5">
        <v>13944</v>
      </c>
      <c r="P3199" s="5">
        <v>15712</v>
      </c>
      <c r="Q3199" s="5" t="s">
        <v>33</v>
      </c>
      <c r="R3199" s="5" t="s">
        <v>33</v>
      </c>
      <c r="S3199" s="5">
        <v>65651</v>
      </c>
      <c r="T3199" s="5">
        <v>64700</v>
      </c>
      <c r="U3199" s="5">
        <v>150523</v>
      </c>
      <c r="V3199" s="5">
        <v>10681</v>
      </c>
      <c r="W3199" s="5">
        <v>6200</v>
      </c>
      <c r="X3199" s="5">
        <v>244193</v>
      </c>
      <c r="Y3199" s="5">
        <v>621</v>
      </c>
    </row>
    <row r="3200" spans="1:25" x14ac:dyDescent="0.3">
      <c r="A3200" s="1">
        <v>4062222</v>
      </c>
      <c r="B3200" s="1" t="s">
        <v>28</v>
      </c>
      <c r="C3200" s="2"/>
      <c r="D3200" s="4" t="s">
        <v>132</v>
      </c>
      <c r="E3200" s="4">
        <v>4062222</v>
      </c>
      <c r="F3200" s="5">
        <v>0</v>
      </c>
      <c r="G3200" s="5">
        <v>100624</v>
      </c>
      <c r="H3200" s="5">
        <v>6518</v>
      </c>
      <c r="I3200" s="5">
        <v>103863</v>
      </c>
      <c r="J3200" s="5">
        <v>4138</v>
      </c>
      <c r="K3200" s="5" t="s">
        <v>33</v>
      </c>
      <c r="L3200" s="5">
        <v>215143</v>
      </c>
      <c r="M3200" s="5">
        <v>914026</v>
      </c>
      <c r="N3200" s="5">
        <v>227431</v>
      </c>
      <c r="O3200" s="5">
        <v>16566</v>
      </c>
      <c r="P3200" s="5">
        <v>12175</v>
      </c>
      <c r="Q3200" s="5" t="s">
        <v>33</v>
      </c>
      <c r="R3200" s="5" t="s">
        <v>33</v>
      </c>
      <c r="S3200" s="5">
        <v>52647</v>
      </c>
      <c r="T3200" s="5">
        <v>68541</v>
      </c>
      <c r="U3200" s="5">
        <v>130437</v>
      </c>
      <c r="V3200" s="5">
        <v>11555</v>
      </c>
      <c r="W3200" s="5">
        <v>5469</v>
      </c>
      <c r="X3200" s="5">
        <v>220236</v>
      </c>
      <c r="Y3200" s="5">
        <v>1294</v>
      </c>
    </row>
    <row r="3201" spans="1:25" x14ac:dyDescent="0.3">
      <c r="A3201" s="1">
        <v>4062222</v>
      </c>
      <c r="B3201" s="1" t="s">
        <v>29</v>
      </c>
      <c r="C3201" s="2"/>
      <c r="D3201" s="4" t="s">
        <v>132</v>
      </c>
      <c r="E3201" s="4">
        <v>4062222</v>
      </c>
      <c r="F3201" s="5">
        <v>0</v>
      </c>
      <c r="G3201" s="5">
        <v>2965237</v>
      </c>
      <c r="H3201" s="5">
        <v>31848</v>
      </c>
      <c r="I3201" s="5">
        <v>180052</v>
      </c>
      <c r="J3201" s="5">
        <v>7647</v>
      </c>
      <c r="K3201" s="5" t="s">
        <v>33</v>
      </c>
      <c r="L3201" s="5">
        <v>3184785</v>
      </c>
      <c r="M3201" s="5">
        <v>864773</v>
      </c>
      <c r="N3201" s="5">
        <v>242047</v>
      </c>
      <c r="O3201" s="5">
        <v>16824</v>
      </c>
      <c r="P3201" s="5">
        <v>11131</v>
      </c>
      <c r="Q3201" s="5" t="s">
        <v>33</v>
      </c>
      <c r="R3201" s="5" t="s">
        <v>33</v>
      </c>
      <c r="S3201" s="5">
        <v>53443</v>
      </c>
      <c r="T3201" s="5">
        <v>62511</v>
      </c>
      <c r="U3201" s="5">
        <v>176522</v>
      </c>
      <c r="V3201" s="5">
        <v>12449</v>
      </c>
      <c r="W3201" s="5">
        <v>6727</v>
      </c>
      <c r="X3201" s="5">
        <v>401774</v>
      </c>
      <c r="Y3201" s="5">
        <v>1496</v>
      </c>
    </row>
    <row r="3202" spans="1:25" x14ac:dyDescent="0.3">
      <c r="A3202" s="1">
        <v>4062222</v>
      </c>
      <c r="B3202" s="1" t="s">
        <v>30</v>
      </c>
      <c r="C3202" s="2"/>
      <c r="D3202" s="4" t="s">
        <v>132</v>
      </c>
      <c r="E3202" s="4">
        <v>4062222</v>
      </c>
      <c r="F3202" s="5">
        <v>0</v>
      </c>
      <c r="G3202" s="5">
        <v>134321</v>
      </c>
      <c r="H3202" s="5">
        <v>22617</v>
      </c>
      <c r="I3202" s="5">
        <v>146761</v>
      </c>
      <c r="J3202" s="5">
        <v>2846</v>
      </c>
      <c r="K3202" s="5" t="s">
        <v>33</v>
      </c>
      <c r="L3202" s="5">
        <v>306545</v>
      </c>
      <c r="M3202" s="5">
        <v>1003243</v>
      </c>
      <c r="N3202" s="5">
        <v>193547</v>
      </c>
      <c r="O3202" s="5">
        <v>15414</v>
      </c>
      <c r="P3202" s="5">
        <v>9874</v>
      </c>
      <c r="Q3202" s="5" t="s">
        <v>33</v>
      </c>
      <c r="R3202" s="5" t="s">
        <v>33</v>
      </c>
      <c r="S3202" s="5">
        <v>52000</v>
      </c>
      <c r="T3202" s="5">
        <v>60220</v>
      </c>
      <c r="U3202" s="5">
        <v>89136</v>
      </c>
      <c r="V3202" s="5">
        <v>9281</v>
      </c>
      <c r="W3202" s="5">
        <v>6590</v>
      </c>
      <c r="X3202" s="5">
        <v>180367</v>
      </c>
      <c r="Y3202" s="5">
        <v>1438</v>
      </c>
    </row>
    <row r="3203" spans="1:25" x14ac:dyDescent="0.3">
      <c r="A3203" s="1">
        <v>4062222</v>
      </c>
      <c r="B3203" s="1" t="s">
        <v>31</v>
      </c>
      <c r="C3203" s="2"/>
      <c r="D3203" s="4" t="s">
        <v>132</v>
      </c>
      <c r="E3203" s="4">
        <v>4062222</v>
      </c>
      <c r="F3203" s="5">
        <v>0</v>
      </c>
      <c r="G3203" s="5">
        <v>136874</v>
      </c>
      <c r="H3203" s="5">
        <v>2909</v>
      </c>
      <c r="I3203" s="5">
        <v>131145</v>
      </c>
      <c r="J3203" s="5">
        <v>4215</v>
      </c>
      <c r="K3203" s="5" t="s">
        <v>33</v>
      </c>
      <c r="L3203" s="5">
        <v>275143</v>
      </c>
      <c r="M3203" s="5">
        <v>885981</v>
      </c>
      <c r="N3203" s="5">
        <v>211096</v>
      </c>
      <c r="O3203" s="5">
        <v>16244</v>
      </c>
      <c r="P3203" s="5">
        <v>10068</v>
      </c>
      <c r="Q3203" s="5" t="s">
        <v>33</v>
      </c>
      <c r="R3203" s="5" t="s">
        <v>33</v>
      </c>
      <c r="S3203" s="5">
        <v>51900</v>
      </c>
      <c r="T3203" s="5">
        <v>61529</v>
      </c>
      <c r="U3203" s="5">
        <v>86455</v>
      </c>
      <c r="V3203" s="5">
        <v>8873</v>
      </c>
      <c r="W3203" s="5">
        <v>5435</v>
      </c>
      <c r="X3203" s="5">
        <v>172461</v>
      </c>
      <c r="Y3203" s="5">
        <v>2053</v>
      </c>
    </row>
    <row r="3204" spans="1:25" x14ac:dyDescent="0.3">
      <c r="A3204" s="1">
        <v>4057018</v>
      </c>
      <c r="B3204" s="1" t="s">
        <v>0</v>
      </c>
      <c r="C3204" s="2"/>
      <c r="D3204" s="4" t="s">
        <v>133</v>
      </c>
      <c r="E3204" s="4">
        <v>4057018</v>
      </c>
      <c r="F3204" s="5">
        <v>6203</v>
      </c>
      <c r="G3204" s="5">
        <v>0</v>
      </c>
      <c r="H3204" s="5">
        <v>1415</v>
      </c>
      <c r="I3204" s="5">
        <v>130367</v>
      </c>
      <c r="J3204" s="5">
        <v>6058</v>
      </c>
      <c r="K3204" s="5">
        <v>0</v>
      </c>
      <c r="L3204" s="5">
        <v>144042</v>
      </c>
      <c r="M3204" s="5">
        <v>265153</v>
      </c>
      <c r="N3204" s="5">
        <v>0</v>
      </c>
      <c r="O3204" s="5">
        <v>33036</v>
      </c>
      <c r="P3204" s="5">
        <v>1024</v>
      </c>
      <c r="Q3204" s="5">
        <v>0</v>
      </c>
      <c r="R3204" s="5">
        <v>0</v>
      </c>
      <c r="S3204" s="5">
        <v>15316</v>
      </c>
      <c r="T3204" s="5">
        <v>52175</v>
      </c>
      <c r="U3204" s="5">
        <v>21853</v>
      </c>
      <c r="V3204" s="5">
        <v>40394</v>
      </c>
      <c r="W3204" s="5">
        <v>18</v>
      </c>
      <c r="X3204" s="5">
        <v>73000</v>
      </c>
      <c r="Y3204" s="5">
        <v>424</v>
      </c>
    </row>
    <row r="3205" spans="1:25" x14ac:dyDescent="0.3">
      <c r="A3205" s="1">
        <v>4057018</v>
      </c>
      <c r="B3205" s="1" t="s">
        <v>1</v>
      </c>
      <c r="C3205" s="2"/>
      <c r="D3205" s="4" t="s">
        <v>133</v>
      </c>
      <c r="E3205" s="4">
        <v>4057018</v>
      </c>
      <c r="F3205" s="5">
        <v>3553</v>
      </c>
      <c r="G3205" s="5">
        <v>43743</v>
      </c>
      <c r="H3205" s="5">
        <v>1387</v>
      </c>
      <c r="I3205" s="5">
        <v>160387</v>
      </c>
      <c r="J3205" s="5">
        <v>11253</v>
      </c>
      <c r="K3205" s="5">
        <v>0</v>
      </c>
      <c r="L3205" s="5">
        <v>220323</v>
      </c>
      <c r="M3205" s="5">
        <v>287427</v>
      </c>
      <c r="N3205" s="5">
        <v>198</v>
      </c>
      <c r="O3205" s="5">
        <v>2532</v>
      </c>
      <c r="P3205" s="5">
        <v>597</v>
      </c>
      <c r="Q3205" s="5">
        <v>0</v>
      </c>
      <c r="R3205" s="5">
        <v>0</v>
      </c>
      <c r="S3205" s="5">
        <v>17820</v>
      </c>
      <c r="T3205" s="5">
        <v>67193</v>
      </c>
      <c r="U3205" s="5">
        <v>24189</v>
      </c>
      <c r="V3205" s="5">
        <v>41596</v>
      </c>
      <c r="W3205" s="5">
        <v>115</v>
      </c>
      <c r="X3205" s="5">
        <v>39419</v>
      </c>
      <c r="Y3205" s="5">
        <v>924</v>
      </c>
    </row>
    <row r="3206" spans="1:25" x14ac:dyDescent="0.3">
      <c r="A3206" s="1">
        <v>4057018</v>
      </c>
      <c r="B3206" s="1" t="s">
        <v>2</v>
      </c>
      <c r="C3206" s="2"/>
      <c r="D3206" s="4" t="s">
        <v>133</v>
      </c>
      <c r="E3206" s="4">
        <v>4057018</v>
      </c>
      <c r="F3206" s="5">
        <v>13587</v>
      </c>
      <c r="G3206" s="5">
        <v>0</v>
      </c>
      <c r="H3206" s="5">
        <v>220</v>
      </c>
      <c r="I3206" s="5">
        <v>124714</v>
      </c>
      <c r="J3206" s="5">
        <v>10156</v>
      </c>
      <c r="K3206" s="5">
        <v>0</v>
      </c>
      <c r="L3206" s="5">
        <v>148676</v>
      </c>
      <c r="M3206" s="5">
        <v>266526</v>
      </c>
      <c r="N3206" s="5">
        <v>177</v>
      </c>
      <c r="O3206" s="5">
        <v>32176</v>
      </c>
      <c r="P3206" s="5">
        <v>1720</v>
      </c>
      <c r="Q3206" s="5">
        <v>0</v>
      </c>
      <c r="R3206" s="5">
        <v>0</v>
      </c>
      <c r="S3206" s="5">
        <v>15509</v>
      </c>
      <c r="T3206" s="5">
        <v>49665</v>
      </c>
      <c r="U3206" s="5">
        <v>23792</v>
      </c>
      <c r="V3206" s="5">
        <v>37889</v>
      </c>
      <c r="W3206" s="5">
        <v>138</v>
      </c>
      <c r="X3206" s="5">
        <v>47999</v>
      </c>
      <c r="Y3206" s="5">
        <v>742</v>
      </c>
    </row>
    <row r="3207" spans="1:25" x14ac:dyDescent="0.3">
      <c r="A3207" s="1">
        <v>4057018</v>
      </c>
      <c r="B3207" s="1" t="s">
        <v>3</v>
      </c>
      <c r="C3207" s="2"/>
      <c r="D3207" s="4" t="s">
        <v>133</v>
      </c>
      <c r="E3207" s="4">
        <v>4057018</v>
      </c>
      <c r="F3207" s="5">
        <v>6258</v>
      </c>
      <c r="G3207" s="5">
        <v>0</v>
      </c>
      <c r="H3207" s="5">
        <v>20200</v>
      </c>
      <c r="I3207" s="5">
        <v>137435</v>
      </c>
      <c r="J3207" s="5">
        <v>15385</v>
      </c>
      <c r="K3207" s="5">
        <v>0</v>
      </c>
      <c r="L3207" s="5">
        <v>179278</v>
      </c>
      <c r="M3207" s="5">
        <v>312187</v>
      </c>
      <c r="N3207" s="5">
        <v>180</v>
      </c>
      <c r="O3207" s="5">
        <v>27894</v>
      </c>
      <c r="P3207" s="5">
        <v>12554</v>
      </c>
      <c r="Q3207" s="5">
        <v>0</v>
      </c>
      <c r="R3207" s="5">
        <v>0</v>
      </c>
      <c r="S3207" s="5">
        <v>12674</v>
      </c>
      <c r="T3207" s="5">
        <v>31926</v>
      </c>
      <c r="U3207" s="5">
        <v>27031</v>
      </c>
      <c r="V3207" s="5">
        <v>36753</v>
      </c>
      <c r="W3207" s="5">
        <v>81</v>
      </c>
      <c r="X3207" s="5">
        <v>60836</v>
      </c>
      <c r="Y3207" s="5">
        <v>90</v>
      </c>
    </row>
    <row r="3208" spans="1:25" x14ac:dyDescent="0.3">
      <c r="A3208" s="1">
        <v>4057018</v>
      </c>
      <c r="B3208" s="1" t="s">
        <v>4</v>
      </c>
      <c r="C3208" s="2"/>
      <c r="D3208" s="4" t="s">
        <v>133</v>
      </c>
      <c r="E3208" s="4">
        <v>4057018</v>
      </c>
      <c r="F3208" s="5">
        <v>15093</v>
      </c>
      <c r="G3208" s="5">
        <v>0</v>
      </c>
      <c r="H3208" s="5">
        <v>50797</v>
      </c>
      <c r="I3208" s="5">
        <v>92701</v>
      </c>
      <c r="J3208" s="5">
        <v>10301</v>
      </c>
      <c r="K3208" s="5">
        <v>0</v>
      </c>
      <c r="L3208" s="5">
        <v>168891</v>
      </c>
      <c r="M3208" s="5">
        <v>330061</v>
      </c>
      <c r="N3208" s="5">
        <v>205</v>
      </c>
      <c r="O3208" s="5">
        <v>20935</v>
      </c>
      <c r="P3208" s="5">
        <v>13992</v>
      </c>
      <c r="Q3208" s="5">
        <v>17</v>
      </c>
      <c r="R3208" s="5">
        <v>0</v>
      </c>
      <c r="S3208" s="5">
        <v>12771</v>
      </c>
      <c r="T3208" s="5">
        <v>30649</v>
      </c>
      <c r="U3208" s="5">
        <v>28658</v>
      </c>
      <c r="V3208" s="5">
        <v>35996</v>
      </c>
      <c r="W3208" s="5">
        <v>41</v>
      </c>
      <c r="X3208" s="5">
        <v>57456</v>
      </c>
      <c r="Y3208" s="5">
        <v>191</v>
      </c>
    </row>
    <row r="3209" spans="1:25" x14ac:dyDescent="0.3">
      <c r="A3209" s="1">
        <v>4057018</v>
      </c>
      <c r="B3209" s="1" t="s">
        <v>5</v>
      </c>
      <c r="C3209" s="2"/>
      <c r="D3209" s="4" t="s">
        <v>133</v>
      </c>
      <c r="E3209" s="4">
        <v>4057018</v>
      </c>
      <c r="F3209" s="5">
        <v>8969</v>
      </c>
      <c r="G3209" s="5">
        <v>0</v>
      </c>
      <c r="H3209" s="5">
        <v>31076</v>
      </c>
      <c r="I3209" s="5">
        <v>103508</v>
      </c>
      <c r="J3209" s="5">
        <v>7232</v>
      </c>
      <c r="K3209" s="5">
        <v>0</v>
      </c>
      <c r="L3209" s="5">
        <v>150786</v>
      </c>
      <c r="M3209" s="5">
        <v>356526</v>
      </c>
      <c r="N3209" s="5">
        <v>206</v>
      </c>
      <c r="O3209" s="5">
        <v>17080</v>
      </c>
      <c r="P3209" s="5">
        <v>12626</v>
      </c>
      <c r="Q3209" s="5">
        <v>30</v>
      </c>
      <c r="R3209" s="5">
        <v>0</v>
      </c>
      <c r="S3209" s="5">
        <v>12445</v>
      </c>
      <c r="T3209" s="5">
        <v>29790</v>
      </c>
      <c r="U3209" s="5">
        <v>22106</v>
      </c>
      <c r="V3209" s="5">
        <v>37630</v>
      </c>
      <c r="W3209" s="5">
        <v>31</v>
      </c>
      <c r="X3209" s="5">
        <v>82721</v>
      </c>
      <c r="Y3209" s="5">
        <v>-285</v>
      </c>
    </row>
    <row r="3210" spans="1:25" x14ac:dyDescent="0.3">
      <c r="A3210" s="1">
        <v>4057018</v>
      </c>
      <c r="B3210" s="1" t="s">
        <v>6</v>
      </c>
      <c r="C3210" s="2"/>
      <c r="D3210" s="4" t="s">
        <v>133</v>
      </c>
      <c r="E3210" s="4">
        <v>4057018</v>
      </c>
      <c r="F3210" s="5">
        <v>1137</v>
      </c>
      <c r="G3210" s="5">
        <v>0</v>
      </c>
      <c r="H3210" s="5">
        <v>30943</v>
      </c>
      <c r="I3210" s="5">
        <v>95006</v>
      </c>
      <c r="J3210" s="5">
        <v>22915</v>
      </c>
      <c r="K3210" s="5">
        <v>0</v>
      </c>
      <c r="L3210" s="5">
        <v>150000</v>
      </c>
      <c r="M3210" s="5">
        <v>362645</v>
      </c>
      <c r="N3210" s="5">
        <v>219</v>
      </c>
      <c r="O3210" s="5">
        <v>11371</v>
      </c>
      <c r="P3210" s="5">
        <v>9347</v>
      </c>
      <c r="Q3210" s="5">
        <v>48</v>
      </c>
      <c r="R3210" s="5">
        <v>0</v>
      </c>
      <c r="S3210" s="5">
        <v>10053</v>
      </c>
      <c r="T3210" s="5">
        <v>31821</v>
      </c>
      <c r="U3210" s="5">
        <v>22777</v>
      </c>
      <c r="V3210" s="5">
        <v>44947</v>
      </c>
      <c r="W3210" s="5">
        <v>14</v>
      </c>
      <c r="X3210" s="5">
        <v>-4955</v>
      </c>
      <c r="Y3210" s="5">
        <v>1209</v>
      </c>
    </row>
    <row r="3211" spans="1:25" x14ac:dyDescent="0.3">
      <c r="A3211" s="1">
        <v>4057018</v>
      </c>
      <c r="B3211" s="1" t="s">
        <v>7</v>
      </c>
      <c r="C3211" s="2"/>
      <c r="D3211" s="4" t="s">
        <v>133</v>
      </c>
      <c r="E3211" s="4">
        <v>4057018</v>
      </c>
      <c r="F3211" s="5">
        <v>304</v>
      </c>
      <c r="G3211" s="5">
        <v>0</v>
      </c>
      <c r="H3211" s="5">
        <v>29734</v>
      </c>
      <c r="I3211" s="5">
        <v>120818</v>
      </c>
      <c r="J3211" s="5">
        <v>21713</v>
      </c>
      <c r="K3211" s="5">
        <v>0</v>
      </c>
      <c r="L3211" s="5">
        <v>172569</v>
      </c>
      <c r="M3211" s="5">
        <v>376771</v>
      </c>
      <c r="N3211" s="5">
        <v>209</v>
      </c>
      <c r="O3211" s="5">
        <v>5561</v>
      </c>
      <c r="P3211" s="5">
        <v>10057</v>
      </c>
      <c r="Q3211" s="5">
        <v>56</v>
      </c>
      <c r="R3211" s="5">
        <v>0</v>
      </c>
      <c r="S3211" s="5">
        <v>10630</v>
      </c>
      <c r="T3211" s="5">
        <v>41237</v>
      </c>
      <c r="U3211" s="5">
        <v>21124</v>
      </c>
      <c r="V3211" s="5">
        <v>52361</v>
      </c>
      <c r="W3211" s="5">
        <v>15</v>
      </c>
      <c r="X3211" s="5">
        <v>53023</v>
      </c>
      <c r="Y3211" s="5">
        <v>1152</v>
      </c>
    </row>
    <row r="3212" spans="1:25" x14ac:dyDescent="0.3">
      <c r="A3212" s="1">
        <v>4057018</v>
      </c>
      <c r="B3212" s="1" t="s">
        <v>8</v>
      </c>
      <c r="C3212" s="2"/>
      <c r="D3212" s="4" t="s">
        <v>133</v>
      </c>
      <c r="E3212" s="4">
        <v>4057018</v>
      </c>
      <c r="F3212" s="5">
        <v>6988</v>
      </c>
      <c r="G3212" s="5">
        <v>0</v>
      </c>
      <c r="H3212" s="5">
        <v>39137</v>
      </c>
      <c r="I3212" s="5">
        <v>78315</v>
      </c>
      <c r="J3212" s="5">
        <v>1684</v>
      </c>
      <c r="K3212" s="5">
        <v>0</v>
      </c>
      <c r="L3212" s="5">
        <v>126123</v>
      </c>
      <c r="M3212" s="5">
        <v>540557</v>
      </c>
      <c r="N3212" s="5">
        <v>228</v>
      </c>
      <c r="O3212" s="5">
        <v>3932</v>
      </c>
      <c r="P3212" s="5">
        <v>6302</v>
      </c>
      <c r="Q3212" s="5">
        <v>53</v>
      </c>
      <c r="R3212" s="5">
        <v>0</v>
      </c>
      <c r="S3212" s="5">
        <v>10784</v>
      </c>
      <c r="T3212" s="5">
        <v>25170</v>
      </c>
      <c r="U3212" s="5">
        <v>19904</v>
      </c>
      <c r="V3212" s="5">
        <v>52720</v>
      </c>
      <c r="W3212" s="5">
        <v>24</v>
      </c>
      <c r="X3212" s="5">
        <v>65519</v>
      </c>
      <c r="Y3212" s="5">
        <v>690</v>
      </c>
    </row>
    <row r="3213" spans="1:25" x14ac:dyDescent="0.3">
      <c r="A3213" s="1">
        <v>4057018</v>
      </c>
      <c r="B3213" s="1" t="s">
        <v>9</v>
      </c>
      <c r="C3213" s="2"/>
      <c r="D3213" s="4" t="s">
        <v>133</v>
      </c>
      <c r="E3213" s="4">
        <v>4057018</v>
      </c>
      <c r="F3213" s="5">
        <v>1384</v>
      </c>
      <c r="G3213" s="5">
        <v>0</v>
      </c>
      <c r="H3213" s="5">
        <v>18472</v>
      </c>
      <c r="I3213" s="5">
        <v>98107</v>
      </c>
      <c r="J3213" s="5">
        <v>2079</v>
      </c>
      <c r="K3213" s="5">
        <v>0</v>
      </c>
      <c r="L3213" s="5">
        <v>120043</v>
      </c>
      <c r="M3213" s="5">
        <v>1007925</v>
      </c>
      <c r="N3213" s="5">
        <v>175</v>
      </c>
      <c r="O3213" s="5">
        <v>132093</v>
      </c>
      <c r="P3213" s="5">
        <v>5071</v>
      </c>
      <c r="Q3213" s="5">
        <v>939</v>
      </c>
      <c r="R3213" s="5">
        <v>0</v>
      </c>
      <c r="S3213" s="5">
        <v>11689</v>
      </c>
      <c r="T3213" s="5">
        <v>21271</v>
      </c>
      <c r="U3213" s="5">
        <v>19243</v>
      </c>
      <c r="V3213" s="5">
        <v>38588</v>
      </c>
      <c r="W3213" s="5">
        <v>10</v>
      </c>
      <c r="X3213" s="5">
        <v>32411</v>
      </c>
      <c r="Y3213" s="5">
        <v>1343</v>
      </c>
    </row>
    <row r="3214" spans="1:25" x14ac:dyDescent="0.3">
      <c r="A3214" s="1">
        <v>4057018</v>
      </c>
      <c r="B3214" s="1" t="s">
        <v>10</v>
      </c>
      <c r="C3214" s="2"/>
      <c r="D3214" s="4" t="s">
        <v>133</v>
      </c>
      <c r="E3214" s="4">
        <v>4057018</v>
      </c>
      <c r="F3214" s="5">
        <v>1585</v>
      </c>
      <c r="G3214" s="5">
        <v>0</v>
      </c>
      <c r="H3214" s="5">
        <v>18795</v>
      </c>
      <c r="I3214" s="5">
        <v>101045</v>
      </c>
      <c r="J3214" s="5">
        <v>3784</v>
      </c>
      <c r="K3214" s="5">
        <v>0</v>
      </c>
      <c r="L3214" s="5">
        <v>125209</v>
      </c>
      <c r="M3214" s="5">
        <v>886253</v>
      </c>
      <c r="N3214" s="5">
        <v>355</v>
      </c>
      <c r="O3214" s="5">
        <v>86082</v>
      </c>
      <c r="P3214" s="5">
        <v>5525</v>
      </c>
      <c r="Q3214" s="5">
        <v>864</v>
      </c>
      <c r="R3214" s="5">
        <v>0</v>
      </c>
      <c r="S3214" s="5">
        <v>14371</v>
      </c>
      <c r="T3214" s="5">
        <v>26896</v>
      </c>
      <c r="U3214" s="5">
        <v>21734</v>
      </c>
      <c r="V3214" s="5">
        <v>31765</v>
      </c>
      <c r="W3214" s="5">
        <v>12</v>
      </c>
      <c r="X3214" s="5">
        <v>19873</v>
      </c>
      <c r="Y3214" s="5">
        <v>881</v>
      </c>
    </row>
    <row r="3215" spans="1:25" x14ac:dyDescent="0.3">
      <c r="A3215" s="1">
        <v>4057018</v>
      </c>
      <c r="B3215" s="1" t="s">
        <v>11</v>
      </c>
      <c r="C3215" s="2"/>
      <c r="D3215" s="4" t="s">
        <v>133</v>
      </c>
      <c r="E3215" s="4">
        <v>4057018</v>
      </c>
      <c r="F3215" s="5">
        <v>3213</v>
      </c>
      <c r="G3215" s="5">
        <v>0</v>
      </c>
      <c r="H3215" s="5">
        <v>5059</v>
      </c>
      <c r="I3215" s="5">
        <v>103210</v>
      </c>
      <c r="J3215" s="5">
        <v>14489</v>
      </c>
      <c r="K3215" s="5">
        <v>0</v>
      </c>
      <c r="L3215" s="5">
        <v>125971</v>
      </c>
      <c r="M3215" s="5">
        <v>875700</v>
      </c>
      <c r="N3215" s="5">
        <v>306</v>
      </c>
      <c r="O3215" s="5">
        <v>117949</v>
      </c>
      <c r="P3215" s="5">
        <v>9011</v>
      </c>
      <c r="Q3215" s="5">
        <v>906</v>
      </c>
      <c r="R3215" s="5">
        <v>0</v>
      </c>
      <c r="S3215" s="5">
        <v>16859</v>
      </c>
      <c r="T3215" s="5">
        <v>35354</v>
      </c>
      <c r="U3215" s="5">
        <v>24518</v>
      </c>
      <c r="V3215" s="5">
        <v>27258</v>
      </c>
      <c r="W3215" s="5">
        <v>25</v>
      </c>
      <c r="X3215" s="5">
        <v>-5435</v>
      </c>
      <c r="Y3215" s="5">
        <v>930</v>
      </c>
    </row>
    <row r="3216" spans="1:25" x14ac:dyDescent="0.3">
      <c r="A3216" s="1">
        <v>4057018</v>
      </c>
      <c r="B3216" s="1" t="s">
        <v>12</v>
      </c>
      <c r="C3216" s="2"/>
      <c r="D3216" s="4" t="s">
        <v>133</v>
      </c>
      <c r="E3216" s="4">
        <v>4057018</v>
      </c>
      <c r="F3216" s="5">
        <v>8491</v>
      </c>
      <c r="G3216" s="5">
        <v>0</v>
      </c>
      <c r="H3216" s="5">
        <v>16648</v>
      </c>
      <c r="I3216" s="5">
        <v>66634</v>
      </c>
      <c r="J3216" s="5">
        <v>6597</v>
      </c>
      <c r="K3216" s="5">
        <v>0</v>
      </c>
      <c r="L3216" s="5">
        <v>98370</v>
      </c>
      <c r="M3216" s="5">
        <v>790418</v>
      </c>
      <c r="N3216" s="5">
        <v>478</v>
      </c>
      <c r="O3216" s="5">
        <v>118061</v>
      </c>
      <c r="P3216" s="5">
        <v>9525</v>
      </c>
      <c r="Q3216" s="5">
        <v>1534</v>
      </c>
      <c r="R3216" s="5">
        <v>0</v>
      </c>
      <c r="S3216" s="5">
        <v>19474</v>
      </c>
      <c r="T3216" s="5">
        <v>36765</v>
      </c>
      <c r="U3216" s="5">
        <v>26677</v>
      </c>
      <c r="V3216" s="5">
        <v>17960</v>
      </c>
      <c r="W3216" s="5">
        <v>14</v>
      </c>
      <c r="X3216" s="5">
        <v>3033</v>
      </c>
      <c r="Y3216" s="5">
        <v>1121</v>
      </c>
    </row>
    <row r="3217" spans="1:25" x14ac:dyDescent="0.3">
      <c r="A3217" s="1">
        <v>4057018</v>
      </c>
      <c r="B3217" s="1" t="s">
        <v>13</v>
      </c>
      <c r="C3217" s="2"/>
      <c r="D3217" s="4" t="s">
        <v>133</v>
      </c>
      <c r="E3217" s="4">
        <v>4057018</v>
      </c>
      <c r="F3217" s="5">
        <v>1220</v>
      </c>
      <c r="G3217" s="5">
        <v>0</v>
      </c>
      <c r="H3217" s="5">
        <v>13084</v>
      </c>
      <c r="I3217" s="5">
        <v>95374</v>
      </c>
      <c r="J3217" s="5">
        <v>6066</v>
      </c>
      <c r="K3217" s="5">
        <v>0</v>
      </c>
      <c r="L3217" s="5">
        <v>115744</v>
      </c>
      <c r="M3217" s="5">
        <v>626375</v>
      </c>
      <c r="N3217" s="5">
        <v>167</v>
      </c>
      <c r="O3217" s="5">
        <v>89329</v>
      </c>
      <c r="P3217" s="5">
        <v>6525</v>
      </c>
      <c r="Q3217" s="5">
        <v>1765</v>
      </c>
      <c r="R3217" s="5">
        <v>0</v>
      </c>
      <c r="S3217" s="5">
        <v>16428</v>
      </c>
      <c r="T3217" s="5">
        <v>30965</v>
      </c>
      <c r="U3217" s="5">
        <v>23664</v>
      </c>
      <c r="V3217" s="5">
        <v>11445</v>
      </c>
      <c r="W3217" s="5">
        <v>19</v>
      </c>
      <c r="X3217" s="5">
        <v>16316</v>
      </c>
      <c r="Y3217" s="5">
        <v>676</v>
      </c>
    </row>
    <row r="3218" spans="1:25" x14ac:dyDescent="0.3">
      <c r="A3218" s="1">
        <v>4057018</v>
      </c>
      <c r="B3218" s="1" t="s">
        <v>14</v>
      </c>
      <c r="C3218" s="2"/>
      <c r="D3218" s="4" t="s">
        <v>133</v>
      </c>
      <c r="E3218" s="4">
        <v>4057018</v>
      </c>
      <c r="F3218" s="5">
        <v>12</v>
      </c>
      <c r="G3218" s="5">
        <v>0</v>
      </c>
      <c r="H3218" s="5">
        <v>7438</v>
      </c>
      <c r="I3218" s="5">
        <v>86455</v>
      </c>
      <c r="J3218" s="5">
        <v>5889</v>
      </c>
      <c r="K3218" s="5" t="s">
        <v>33</v>
      </c>
      <c r="L3218" s="5">
        <v>99794</v>
      </c>
      <c r="M3218" s="5">
        <v>620570</v>
      </c>
      <c r="N3218" s="5">
        <v>0</v>
      </c>
      <c r="O3218" s="5">
        <v>138625</v>
      </c>
      <c r="P3218" s="5">
        <v>5140</v>
      </c>
      <c r="Q3218" s="5" t="s">
        <v>33</v>
      </c>
      <c r="R3218" s="5" t="s">
        <v>33</v>
      </c>
      <c r="S3218" s="5">
        <v>15970</v>
      </c>
      <c r="T3218" s="5">
        <v>29572</v>
      </c>
      <c r="U3218" s="5">
        <v>25136</v>
      </c>
      <c r="V3218" s="5">
        <v>13328</v>
      </c>
      <c r="W3218" s="5">
        <v>0</v>
      </c>
      <c r="X3218" s="5">
        <v>20399</v>
      </c>
      <c r="Y3218" s="5">
        <v>798</v>
      </c>
    </row>
    <row r="3219" spans="1:25" x14ac:dyDescent="0.3">
      <c r="A3219" s="1">
        <v>4057018</v>
      </c>
      <c r="B3219" s="1" t="s">
        <v>15</v>
      </c>
      <c r="C3219" s="2"/>
      <c r="D3219" s="4" t="s">
        <v>133</v>
      </c>
      <c r="E3219" s="4">
        <v>4057018</v>
      </c>
      <c r="F3219" s="5">
        <v>11254</v>
      </c>
      <c r="G3219" s="5">
        <v>0</v>
      </c>
      <c r="H3219" s="5">
        <v>7758</v>
      </c>
      <c r="I3219" s="5">
        <v>50419</v>
      </c>
      <c r="J3219" s="5">
        <v>534</v>
      </c>
      <c r="K3219" s="5" t="s">
        <v>33</v>
      </c>
      <c r="L3219" s="5">
        <v>69964</v>
      </c>
      <c r="M3219" s="5">
        <v>570371</v>
      </c>
      <c r="N3219" s="5">
        <v>0</v>
      </c>
      <c r="O3219" s="5">
        <v>76391</v>
      </c>
      <c r="P3219" s="5">
        <v>6108</v>
      </c>
      <c r="Q3219" s="5" t="s">
        <v>33</v>
      </c>
      <c r="R3219" s="5" t="s">
        <v>33</v>
      </c>
      <c r="S3219" s="5">
        <v>18816</v>
      </c>
      <c r="T3219" s="5">
        <v>31840</v>
      </c>
      <c r="U3219" s="5">
        <v>17973</v>
      </c>
      <c r="V3219" s="5">
        <v>13982</v>
      </c>
      <c r="W3219" s="5">
        <v>0</v>
      </c>
      <c r="X3219" s="5">
        <v>26961</v>
      </c>
      <c r="Y3219" s="5">
        <v>663</v>
      </c>
    </row>
    <row r="3220" spans="1:25" x14ac:dyDescent="0.3">
      <c r="A3220" s="1">
        <v>4057018</v>
      </c>
      <c r="B3220" s="1" t="s">
        <v>16</v>
      </c>
      <c r="C3220" s="2"/>
      <c r="D3220" s="4" t="s">
        <v>133</v>
      </c>
      <c r="E3220" s="4">
        <v>4057018</v>
      </c>
      <c r="F3220" s="5">
        <v>106</v>
      </c>
      <c r="G3220" s="5">
        <v>93078</v>
      </c>
      <c r="H3220" s="5">
        <v>3723</v>
      </c>
      <c r="I3220" s="5">
        <v>31492</v>
      </c>
      <c r="J3220" s="5">
        <v>845</v>
      </c>
      <c r="K3220" s="5" t="s">
        <v>33</v>
      </c>
      <c r="L3220" s="5">
        <v>129243</v>
      </c>
      <c r="M3220" s="5">
        <v>610986</v>
      </c>
      <c r="N3220" s="5">
        <v>0</v>
      </c>
      <c r="O3220" s="5">
        <v>4222</v>
      </c>
      <c r="P3220" s="5">
        <v>4823</v>
      </c>
      <c r="Q3220" s="5" t="s">
        <v>33</v>
      </c>
      <c r="R3220" s="5" t="s">
        <v>33</v>
      </c>
      <c r="S3220" s="5">
        <v>26901</v>
      </c>
      <c r="T3220" s="5">
        <v>35826</v>
      </c>
      <c r="U3220" s="5">
        <v>31914</v>
      </c>
      <c r="V3220" s="5">
        <v>10834</v>
      </c>
      <c r="W3220" s="5">
        <v>0</v>
      </c>
      <c r="X3220" s="5">
        <v>47267</v>
      </c>
      <c r="Y3220" s="5">
        <v>635</v>
      </c>
    </row>
    <row r="3221" spans="1:25" x14ac:dyDescent="0.3">
      <c r="A3221" s="1">
        <v>4057018</v>
      </c>
      <c r="B3221" s="1" t="s">
        <v>17</v>
      </c>
      <c r="C3221" s="2"/>
      <c r="D3221" s="4" t="s">
        <v>133</v>
      </c>
      <c r="E3221" s="4">
        <v>4057018</v>
      </c>
      <c r="F3221" s="5">
        <v>2334</v>
      </c>
      <c r="G3221" s="5">
        <v>0</v>
      </c>
      <c r="H3221" s="5">
        <v>5792</v>
      </c>
      <c r="I3221" s="5">
        <v>34845</v>
      </c>
      <c r="J3221" s="5">
        <v>1410</v>
      </c>
      <c r="K3221" s="5" t="s">
        <v>33</v>
      </c>
      <c r="L3221" s="5">
        <v>44381</v>
      </c>
      <c r="M3221" s="5">
        <v>654577</v>
      </c>
      <c r="N3221" s="5">
        <v>0</v>
      </c>
      <c r="O3221" s="5">
        <v>5034</v>
      </c>
      <c r="P3221" s="5">
        <v>4300</v>
      </c>
      <c r="Q3221" s="5" t="s">
        <v>33</v>
      </c>
      <c r="R3221" s="5" t="s">
        <v>33</v>
      </c>
      <c r="S3221" s="5">
        <v>20750</v>
      </c>
      <c r="T3221" s="5">
        <v>28151</v>
      </c>
      <c r="U3221" s="5">
        <v>20483</v>
      </c>
      <c r="V3221" s="5">
        <v>15209</v>
      </c>
      <c r="W3221" s="5">
        <v>0</v>
      </c>
      <c r="X3221" s="5">
        <v>34057</v>
      </c>
      <c r="Y3221" s="5">
        <v>173</v>
      </c>
    </row>
    <row r="3222" spans="1:25" x14ac:dyDescent="0.3">
      <c r="A3222" s="1">
        <v>4057018</v>
      </c>
      <c r="B3222" s="1" t="s">
        <v>18</v>
      </c>
      <c r="C3222" s="2"/>
      <c r="D3222" s="4" t="s">
        <v>133</v>
      </c>
      <c r="E3222" s="4">
        <v>4057018</v>
      </c>
      <c r="F3222" s="5">
        <v>3691</v>
      </c>
      <c r="G3222" s="5">
        <v>0</v>
      </c>
      <c r="H3222" s="5">
        <v>10330</v>
      </c>
      <c r="I3222" s="5">
        <v>51945</v>
      </c>
      <c r="J3222" s="5">
        <v>7336</v>
      </c>
      <c r="K3222" s="5" t="s">
        <v>33</v>
      </c>
      <c r="L3222" s="5">
        <v>73302</v>
      </c>
      <c r="M3222" s="5">
        <v>606226</v>
      </c>
      <c r="N3222" s="5">
        <v>2</v>
      </c>
      <c r="O3222" s="5">
        <v>6720</v>
      </c>
      <c r="P3222" s="5">
        <v>4995</v>
      </c>
      <c r="Q3222" s="5" t="s">
        <v>33</v>
      </c>
      <c r="R3222" s="5" t="s">
        <v>33</v>
      </c>
      <c r="S3222" s="5">
        <v>27371</v>
      </c>
      <c r="T3222" s="5">
        <v>24452</v>
      </c>
      <c r="U3222" s="5">
        <v>36823</v>
      </c>
      <c r="V3222" s="5">
        <v>12596</v>
      </c>
      <c r="W3222" s="5">
        <v>0</v>
      </c>
      <c r="X3222" s="5">
        <v>39616</v>
      </c>
      <c r="Y3222" s="5">
        <v>308</v>
      </c>
    </row>
    <row r="3223" spans="1:25" x14ac:dyDescent="0.3">
      <c r="A3223" s="1">
        <v>4057018</v>
      </c>
      <c r="B3223" s="1" t="s">
        <v>19</v>
      </c>
      <c r="C3223" s="2"/>
      <c r="D3223" s="4" t="s">
        <v>133</v>
      </c>
      <c r="E3223" s="4">
        <v>4057018</v>
      </c>
      <c r="F3223" s="5">
        <v>849</v>
      </c>
      <c r="G3223" s="5">
        <v>0</v>
      </c>
      <c r="H3223" s="5">
        <v>5068</v>
      </c>
      <c r="I3223" s="5">
        <v>61999</v>
      </c>
      <c r="J3223" s="5">
        <v>4295</v>
      </c>
      <c r="K3223" s="5" t="s">
        <v>33</v>
      </c>
      <c r="L3223" s="5">
        <v>72211</v>
      </c>
      <c r="M3223" s="5">
        <v>549769</v>
      </c>
      <c r="N3223" s="5">
        <v>-80</v>
      </c>
      <c r="O3223" s="5">
        <v>6210</v>
      </c>
      <c r="P3223" s="5">
        <v>4997</v>
      </c>
      <c r="Q3223" s="5" t="s">
        <v>33</v>
      </c>
      <c r="R3223" s="5" t="s">
        <v>33</v>
      </c>
      <c r="S3223" s="5">
        <v>23896</v>
      </c>
      <c r="T3223" s="5">
        <v>25907</v>
      </c>
      <c r="U3223" s="5">
        <v>42406</v>
      </c>
      <c r="V3223" s="5">
        <v>11291</v>
      </c>
      <c r="W3223" s="5">
        <v>0</v>
      </c>
      <c r="X3223" s="5">
        <v>32967</v>
      </c>
      <c r="Y3223" s="5">
        <v>299</v>
      </c>
    </row>
    <row r="3224" spans="1:25" x14ac:dyDescent="0.3">
      <c r="A3224" s="1">
        <v>4057018</v>
      </c>
      <c r="B3224" s="1" t="s">
        <v>20</v>
      </c>
      <c r="C3224" s="2"/>
      <c r="D3224" s="4" t="s">
        <v>133</v>
      </c>
      <c r="E3224" s="4">
        <v>4057018</v>
      </c>
      <c r="F3224" s="5">
        <v>8907</v>
      </c>
      <c r="G3224" s="5">
        <v>4348</v>
      </c>
      <c r="H3224" s="5">
        <v>336</v>
      </c>
      <c r="I3224" s="5">
        <v>39717</v>
      </c>
      <c r="J3224" s="5">
        <v>4862</v>
      </c>
      <c r="K3224" s="5" t="s">
        <v>33</v>
      </c>
      <c r="L3224" s="5">
        <v>58170</v>
      </c>
      <c r="M3224" s="5">
        <v>402466</v>
      </c>
      <c r="N3224" s="5">
        <v>25823</v>
      </c>
      <c r="O3224" s="5">
        <v>6924</v>
      </c>
      <c r="P3224" s="5">
        <v>4740</v>
      </c>
      <c r="Q3224" s="5" t="s">
        <v>33</v>
      </c>
      <c r="R3224" s="5" t="s">
        <v>33</v>
      </c>
      <c r="S3224" s="5">
        <v>28219</v>
      </c>
      <c r="T3224" s="5">
        <v>28099</v>
      </c>
      <c r="U3224" s="5">
        <v>29511</v>
      </c>
      <c r="V3224" s="5">
        <v>7905</v>
      </c>
      <c r="W3224" s="5">
        <v>0</v>
      </c>
      <c r="X3224" s="5">
        <v>69685</v>
      </c>
      <c r="Y3224" s="5">
        <v>320</v>
      </c>
    </row>
    <row r="3225" spans="1:25" x14ac:dyDescent="0.3">
      <c r="A3225" s="1">
        <v>4057018</v>
      </c>
      <c r="B3225" s="1" t="s">
        <v>21</v>
      </c>
      <c r="C3225" s="2"/>
      <c r="D3225" s="4" t="s">
        <v>133</v>
      </c>
      <c r="E3225" s="4">
        <v>4057018</v>
      </c>
      <c r="F3225" s="5">
        <v>777</v>
      </c>
      <c r="G3225" s="5">
        <v>12147</v>
      </c>
      <c r="H3225" s="5">
        <v>9938</v>
      </c>
      <c r="I3225" s="5">
        <v>98813</v>
      </c>
      <c r="J3225" s="5">
        <v>15126</v>
      </c>
      <c r="K3225" s="5" t="s">
        <v>33</v>
      </c>
      <c r="L3225" s="5">
        <v>136801</v>
      </c>
      <c r="M3225" s="5">
        <v>461051</v>
      </c>
      <c r="N3225" s="5">
        <v>32060</v>
      </c>
      <c r="O3225" s="5">
        <v>5452</v>
      </c>
      <c r="P3225" s="5">
        <v>2344</v>
      </c>
      <c r="Q3225" s="5" t="s">
        <v>33</v>
      </c>
      <c r="R3225" s="5" t="s">
        <v>33</v>
      </c>
      <c r="S3225" s="5">
        <v>31482</v>
      </c>
      <c r="T3225" s="5">
        <v>26479</v>
      </c>
      <c r="U3225" s="5">
        <v>27066</v>
      </c>
      <c r="V3225" s="5">
        <v>3398</v>
      </c>
      <c r="W3225" s="5">
        <v>287</v>
      </c>
      <c r="X3225" s="5">
        <v>97512</v>
      </c>
      <c r="Y3225" s="5">
        <v>908</v>
      </c>
    </row>
    <row r="3226" spans="1:25" x14ac:dyDescent="0.3">
      <c r="A3226" s="1">
        <v>4057018</v>
      </c>
      <c r="B3226" s="1" t="s">
        <v>22</v>
      </c>
      <c r="C3226" s="2"/>
      <c r="D3226" s="4" t="s">
        <v>133</v>
      </c>
      <c r="E3226" s="4">
        <v>4057018</v>
      </c>
      <c r="F3226" s="5">
        <v>3629</v>
      </c>
      <c r="G3226" s="5">
        <v>20203</v>
      </c>
      <c r="H3226" s="5">
        <v>9015</v>
      </c>
      <c r="I3226" s="5">
        <v>61692</v>
      </c>
      <c r="J3226" s="5">
        <v>9845</v>
      </c>
      <c r="K3226" s="5" t="s">
        <v>33</v>
      </c>
      <c r="L3226" s="5">
        <v>104383</v>
      </c>
      <c r="M3226" s="5">
        <v>439633</v>
      </c>
      <c r="N3226" s="5">
        <v>36979</v>
      </c>
      <c r="O3226" s="5">
        <v>6825</v>
      </c>
      <c r="P3226" s="5">
        <v>3970</v>
      </c>
      <c r="Q3226" s="5" t="s">
        <v>33</v>
      </c>
      <c r="R3226" s="5" t="s">
        <v>33</v>
      </c>
      <c r="S3226" s="5">
        <v>27982</v>
      </c>
      <c r="T3226" s="5">
        <v>25536</v>
      </c>
      <c r="U3226" s="5">
        <v>28379</v>
      </c>
      <c r="V3226" s="5">
        <v>4679</v>
      </c>
      <c r="W3226" s="5">
        <v>1816</v>
      </c>
      <c r="X3226" s="5">
        <v>74375</v>
      </c>
      <c r="Y3226" s="5">
        <v>1174</v>
      </c>
    </row>
    <row r="3227" spans="1:25" x14ac:dyDescent="0.3">
      <c r="A3227" s="1">
        <v>4057018</v>
      </c>
      <c r="B3227" s="1" t="s">
        <v>23</v>
      </c>
      <c r="C3227" s="2"/>
      <c r="D3227" s="4" t="s">
        <v>133</v>
      </c>
      <c r="E3227" s="4">
        <v>4057018</v>
      </c>
      <c r="F3227" s="5">
        <v>4495</v>
      </c>
      <c r="G3227" s="5">
        <v>85141</v>
      </c>
      <c r="H3227" s="5">
        <v>21694</v>
      </c>
      <c r="I3227" s="5">
        <v>95776</v>
      </c>
      <c r="J3227" s="5">
        <v>8231</v>
      </c>
      <c r="K3227" s="5" t="s">
        <v>33</v>
      </c>
      <c r="L3227" s="5">
        <v>215337</v>
      </c>
      <c r="M3227" s="5">
        <v>435369</v>
      </c>
      <c r="N3227" s="5">
        <v>34641</v>
      </c>
      <c r="O3227" s="5">
        <v>6115</v>
      </c>
      <c r="P3227" s="5">
        <v>2045</v>
      </c>
      <c r="Q3227" s="5" t="s">
        <v>33</v>
      </c>
      <c r="R3227" s="5" t="s">
        <v>33</v>
      </c>
      <c r="S3227" s="5">
        <v>23649</v>
      </c>
      <c r="T3227" s="5">
        <v>27001</v>
      </c>
      <c r="U3227" s="5">
        <v>26729</v>
      </c>
      <c r="V3227" s="5">
        <v>6539</v>
      </c>
      <c r="W3227" s="5">
        <v>969</v>
      </c>
      <c r="X3227" s="5">
        <v>116333</v>
      </c>
      <c r="Y3227" s="5">
        <v>1741</v>
      </c>
    </row>
    <row r="3228" spans="1:25" x14ac:dyDescent="0.3">
      <c r="A3228" s="1">
        <v>4057018</v>
      </c>
      <c r="B3228" s="1" t="s">
        <v>24</v>
      </c>
      <c r="C3228" s="2"/>
      <c r="D3228" s="4" t="s">
        <v>133</v>
      </c>
      <c r="E3228" s="4">
        <v>4057018</v>
      </c>
      <c r="F3228" s="5">
        <v>4495</v>
      </c>
      <c r="G3228" s="5">
        <v>85141</v>
      </c>
      <c r="H3228" s="5">
        <v>21694</v>
      </c>
      <c r="I3228" s="5">
        <v>95776</v>
      </c>
      <c r="J3228" s="5">
        <v>8231</v>
      </c>
      <c r="K3228" s="5" t="s">
        <v>33</v>
      </c>
      <c r="L3228" s="5">
        <v>215337</v>
      </c>
      <c r="M3228" s="5">
        <v>431993</v>
      </c>
      <c r="N3228" s="5">
        <v>41401</v>
      </c>
      <c r="O3228" s="5">
        <v>6115</v>
      </c>
      <c r="P3228" s="5">
        <v>2115</v>
      </c>
      <c r="Q3228" s="5" t="s">
        <v>33</v>
      </c>
      <c r="R3228" s="5" t="s">
        <v>33</v>
      </c>
      <c r="S3228" s="5">
        <v>22029</v>
      </c>
      <c r="T3228" s="5">
        <v>26297</v>
      </c>
      <c r="U3228" s="5">
        <v>27103</v>
      </c>
      <c r="V3228" s="5">
        <v>8173</v>
      </c>
      <c r="W3228" s="5">
        <v>1290</v>
      </c>
      <c r="X3228" s="5">
        <v>75330</v>
      </c>
      <c r="Y3228" s="5">
        <v>1521</v>
      </c>
    </row>
    <row r="3229" spans="1:25" x14ac:dyDescent="0.3">
      <c r="A3229" s="1">
        <v>4057018</v>
      </c>
      <c r="B3229" s="1" t="s">
        <v>25</v>
      </c>
      <c r="C3229" s="2"/>
      <c r="D3229" s="4" t="s">
        <v>133</v>
      </c>
      <c r="E3229" s="4">
        <v>4057018</v>
      </c>
      <c r="F3229" s="5">
        <v>4495</v>
      </c>
      <c r="G3229" s="5">
        <v>85141</v>
      </c>
      <c r="H3229" s="5">
        <v>21694</v>
      </c>
      <c r="I3229" s="5">
        <v>95776</v>
      </c>
      <c r="J3229" s="5">
        <v>8231</v>
      </c>
      <c r="K3229" s="5" t="s">
        <v>33</v>
      </c>
      <c r="L3229" s="5">
        <v>215337</v>
      </c>
      <c r="M3229" s="5">
        <v>384449</v>
      </c>
      <c r="N3229" s="5">
        <v>44047</v>
      </c>
      <c r="O3229" s="5">
        <v>7029</v>
      </c>
      <c r="P3229" s="5">
        <v>2471</v>
      </c>
      <c r="Q3229" s="5" t="s">
        <v>33</v>
      </c>
      <c r="R3229" s="5" t="s">
        <v>33</v>
      </c>
      <c r="S3229" s="5">
        <v>25742</v>
      </c>
      <c r="T3229" s="5">
        <v>32089</v>
      </c>
      <c r="U3229" s="5">
        <v>24140</v>
      </c>
      <c r="V3229" s="5">
        <v>8608</v>
      </c>
      <c r="W3229" s="5">
        <v>1148</v>
      </c>
      <c r="X3229" s="5">
        <v>102370</v>
      </c>
      <c r="Y3229" s="5">
        <v>1483</v>
      </c>
    </row>
    <row r="3230" spans="1:25" x14ac:dyDescent="0.3">
      <c r="A3230" s="1">
        <v>4057018</v>
      </c>
      <c r="B3230" s="1" t="s">
        <v>26</v>
      </c>
      <c r="C3230" s="2"/>
      <c r="D3230" s="4" t="s">
        <v>133</v>
      </c>
      <c r="E3230" s="4">
        <v>4057018</v>
      </c>
      <c r="F3230" s="5">
        <v>0</v>
      </c>
      <c r="G3230" s="5">
        <v>52164</v>
      </c>
      <c r="H3230" s="5">
        <v>4607</v>
      </c>
      <c r="I3230" s="5">
        <v>62731</v>
      </c>
      <c r="J3230" s="5">
        <v>15087</v>
      </c>
      <c r="K3230" s="5" t="s">
        <v>33</v>
      </c>
      <c r="L3230" s="5">
        <v>134589</v>
      </c>
      <c r="M3230" s="5">
        <v>336331</v>
      </c>
      <c r="N3230" s="5">
        <v>47457</v>
      </c>
      <c r="O3230" s="5">
        <v>7487</v>
      </c>
      <c r="P3230" s="5">
        <v>3893</v>
      </c>
      <c r="Q3230" s="5" t="s">
        <v>33</v>
      </c>
      <c r="R3230" s="5" t="s">
        <v>33</v>
      </c>
      <c r="S3230" s="5">
        <v>27641</v>
      </c>
      <c r="T3230" s="5">
        <v>27566</v>
      </c>
      <c r="U3230" s="5">
        <v>24888</v>
      </c>
      <c r="V3230" s="5">
        <v>7244</v>
      </c>
      <c r="W3230" s="5">
        <v>1555</v>
      </c>
      <c r="X3230" s="5">
        <v>50778</v>
      </c>
      <c r="Y3230" s="5">
        <v>1588</v>
      </c>
    </row>
    <row r="3231" spans="1:25" x14ac:dyDescent="0.3">
      <c r="A3231" s="1">
        <v>4057018</v>
      </c>
      <c r="B3231" s="1" t="s">
        <v>27</v>
      </c>
      <c r="C3231" s="2"/>
      <c r="D3231" s="4" t="s">
        <v>133</v>
      </c>
      <c r="E3231" s="4">
        <v>4057018</v>
      </c>
      <c r="F3231" s="5">
        <v>0</v>
      </c>
      <c r="G3231" s="5">
        <v>47488</v>
      </c>
      <c r="H3231" s="5">
        <v>2211</v>
      </c>
      <c r="I3231" s="5">
        <v>57017</v>
      </c>
      <c r="J3231" s="5">
        <v>11659</v>
      </c>
      <c r="K3231" s="5" t="s">
        <v>33</v>
      </c>
      <c r="L3231" s="5">
        <v>118375</v>
      </c>
      <c r="M3231" s="5">
        <v>346615</v>
      </c>
      <c r="N3231" s="5">
        <v>41936</v>
      </c>
      <c r="O3231" s="5">
        <v>6547</v>
      </c>
      <c r="P3231" s="5">
        <v>2358</v>
      </c>
      <c r="Q3231" s="5" t="s">
        <v>33</v>
      </c>
      <c r="R3231" s="5" t="s">
        <v>33</v>
      </c>
      <c r="S3231" s="5">
        <v>27192</v>
      </c>
      <c r="T3231" s="5">
        <v>23530</v>
      </c>
      <c r="U3231" s="5">
        <v>23767</v>
      </c>
      <c r="V3231" s="5">
        <v>7289</v>
      </c>
      <c r="W3231" s="5">
        <v>1158</v>
      </c>
      <c r="X3231" s="5">
        <v>49860</v>
      </c>
      <c r="Y3231" s="5">
        <v>2821</v>
      </c>
    </row>
    <row r="3232" spans="1:25" x14ac:dyDescent="0.3">
      <c r="A3232" s="1">
        <v>4057018</v>
      </c>
      <c r="B3232" s="1" t="s">
        <v>28</v>
      </c>
      <c r="C3232" s="2"/>
      <c r="D3232" s="4" t="s">
        <v>133</v>
      </c>
      <c r="E3232" s="4">
        <v>4057018</v>
      </c>
      <c r="F3232" s="5">
        <v>0</v>
      </c>
      <c r="G3232" s="5">
        <v>28939</v>
      </c>
      <c r="H3232" s="5">
        <v>3972</v>
      </c>
      <c r="I3232" s="5">
        <v>54614</v>
      </c>
      <c r="J3232" s="5">
        <v>7542</v>
      </c>
      <c r="K3232" s="5" t="s">
        <v>33</v>
      </c>
      <c r="L3232" s="5">
        <v>95067</v>
      </c>
      <c r="M3232" s="5">
        <v>330778</v>
      </c>
      <c r="N3232" s="5">
        <v>41526</v>
      </c>
      <c r="O3232" s="5">
        <v>6878</v>
      </c>
      <c r="P3232" s="5">
        <v>2474</v>
      </c>
      <c r="Q3232" s="5" t="s">
        <v>33</v>
      </c>
      <c r="R3232" s="5" t="s">
        <v>33</v>
      </c>
      <c r="S3232" s="5">
        <v>28423</v>
      </c>
      <c r="T3232" s="5">
        <v>19277</v>
      </c>
      <c r="U3232" s="5">
        <v>22899</v>
      </c>
      <c r="V3232" s="5">
        <v>6836</v>
      </c>
      <c r="W3232" s="5">
        <v>688</v>
      </c>
      <c r="X3232" s="5">
        <v>53243</v>
      </c>
      <c r="Y3232" s="5">
        <v>2683</v>
      </c>
    </row>
    <row r="3233" spans="1:25" x14ac:dyDescent="0.3">
      <c r="A3233" s="1">
        <v>4057018</v>
      </c>
      <c r="B3233" s="1" t="s">
        <v>29</v>
      </c>
      <c r="C3233" s="2"/>
      <c r="D3233" s="4" t="s">
        <v>133</v>
      </c>
      <c r="E3233" s="4">
        <v>4057018</v>
      </c>
      <c r="F3233" s="5">
        <v>0</v>
      </c>
      <c r="G3233" s="5">
        <v>30638</v>
      </c>
      <c r="H3233" s="5">
        <v>6254</v>
      </c>
      <c r="I3233" s="5">
        <v>53627</v>
      </c>
      <c r="J3233" s="5">
        <v>30166</v>
      </c>
      <c r="K3233" s="5" t="s">
        <v>33</v>
      </c>
      <c r="L3233" s="5">
        <v>120685</v>
      </c>
      <c r="M3233" s="5">
        <v>247353</v>
      </c>
      <c r="N3233" s="5">
        <v>42474</v>
      </c>
      <c r="O3233" s="5">
        <v>7396</v>
      </c>
      <c r="P3233" s="5">
        <v>2845</v>
      </c>
      <c r="Q3233" s="5" t="s">
        <v>33</v>
      </c>
      <c r="R3233" s="5" t="s">
        <v>33</v>
      </c>
      <c r="S3233" s="5">
        <v>30330</v>
      </c>
      <c r="T3233" s="5">
        <v>20968</v>
      </c>
      <c r="U3233" s="5">
        <v>22267</v>
      </c>
      <c r="V3233" s="5">
        <v>8299</v>
      </c>
      <c r="W3233" s="5">
        <v>924</v>
      </c>
      <c r="X3233" s="5">
        <v>49924</v>
      </c>
      <c r="Y3233" s="5">
        <v>438</v>
      </c>
    </row>
    <row r="3234" spans="1:25" x14ac:dyDescent="0.3">
      <c r="A3234" s="1">
        <v>4057018</v>
      </c>
      <c r="B3234" s="1" t="s">
        <v>30</v>
      </c>
      <c r="C3234" s="2"/>
      <c r="D3234" s="4" t="s">
        <v>133</v>
      </c>
      <c r="E3234" s="4">
        <v>4057018</v>
      </c>
      <c r="F3234" s="5">
        <v>0</v>
      </c>
      <c r="G3234" s="5">
        <v>39448</v>
      </c>
      <c r="H3234" s="5">
        <v>3908</v>
      </c>
      <c r="I3234" s="5">
        <v>50844</v>
      </c>
      <c r="J3234" s="5">
        <v>3718</v>
      </c>
      <c r="K3234" s="5" t="s">
        <v>33</v>
      </c>
      <c r="L3234" s="5">
        <v>97919</v>
      </c>
      <c r="M3234" s="5">
        <v>229358</v>
      </c>
      <c r="N3234" s="5">
        <v>44562</v>
      </c>
      <c r="O3234" s="5">
        <v>7393</v>
      </c>
      <c r="P3234" s="5">
        <v>4386</v>
      </c>
      <c r="Q3234" s="5" t="s">
        <v>33</v>
      </c>
      <c r="R3234" s="5" t="s">
        <v>33</v>
      </c>
      <c r="S3234" s="5">
        <v>29570</v>
      </c>
      <c r="T3234" s="5">
        <v>24393</v>
      </c>
      <c r="U3234" s="5">
        <v>22560</v>
      </c>
      <c r="V3234" s="5">
        <v>7206</v>
      </c>
      <c r="W3234" s="5">
        <v>240</v>
      </c>
      <c r="X3234" s="5">
        <v>48788</v>
      </c>
      <c r="Y3234" s="5">
        <v>466</v>
      </c>
    </row>
    <row r="3235" spans="1:25" x14ac:dyDescent="0.3">
      <c r="A3235" s="1">
        <v>4057018</v>
      </c>
      <c r="B3235" s="1" t="s">
        <v>31</v>
      </c>
      <c r="C3235" s="2"/>
      <c r="D3235" s="4" t="s">
        <v>133</v>
      </c>
      <c r="E3235" s="4">
        <v>4057018</v>
      </c>
      <c r="F3235" s="5">
        <v>2</v>
      </c>
      <c r="G3235" s="5">
        <v>30462</v>
      </c>
      <c r="H3235" s="5">
        <v>4000</v>
      </c>
      <c r="I3235" s="5">
        <v>49654</v>
      </c>
      <c r="J3235" s="5">
        <v>8547</v>
      </c>
      <c r="K3235" s="5" t="s">
        <v>33</v>
      </c>
      <c r="L3235" s="5">
        <v>92664</v>
      </c>
      <c r="M3235" s="5">
        <v>247058</v>
      </c>
      <c r="N3235" s="5">
        <v>48228</v>
      </c>
      <c r="O3235" s="5">
        <v>7138</v>
      </c>
      <c r="P3235" s="5">
        <v>4072</v>
      </c>
      <c r="Q3235" s="5" t="s">
        <v>33</v>
      </c>
      <c r="R3235" s="5" t="s">
        <v>33</v>
      </c>
      <c r="S3235" s="5">
        <v>28481</v>
      </c>
      <c r="T3235" s="5">
        <v>22925</v>
      </c>
      <c r="U3235" s="5">
        <v>22498</v>
      </c>
      <c r="V3235" s="5">
        <v>6111</v>
      </c>
      <c r="W3235" s="5">
        <v>102</v>
      </c>
      <c r="X3235" s="5">
        <v>50384</v>
      </c>
      <c r="Y3235" s="5">
        <v>374</v>
      </c>
    </row>
    <row r="3236" spans="1:25" x14ac:dyDescent="0.3">
      <c r="A3236" s="1">
        <v>4018463</v>
      </c>
      <c r="B3236" s="1" t="s">
        <v>0</v>
      </c>
      <c r="C3236" s="2"/>
      <c r="D3236" s="4" t="s">
        <v>134</v>
      </c>
      <c r="E3236" s="4">
        <v>4018463</v>
      </c>
      <c r="F3236" s="5">
        <v>1413</v>
      </c>
      <c r="G3236" s="5">
        <v>0</v>
      </c>
      <c r="H3236" s="5">
        <v>281</v>
      </c>
      <c r="I3236" s="5">
        <v>44395</v>
      </c>
      <c r="J3236" s="5">
        <v>1234</v>
      </c>
      <c r="K3236" s="5">
        <v>0</v>
      </c>
      <c r="L3236" s="5">
        <v>47323</v>
      </c>
      <c r="M3236" s="5">
        <v>102467</v>
      </c>
      <c r="N3236" s="5">
        <v>0</v>
      </c>
      <c r="O3236" s="5">
        <v>4313</v>
      </c>
      <c r="P3236" s="5">
        <v>81</v>
      </c>
      <c r="Q3236" s="5">
        <v>0</v>
      </c>
      <c r="R3236" s="5">
        <v>0</v>
      </c>
      <c r="S3236" s="5">
        <v>1647</v>
      </c>
      <c r="T3236" s="5">
        <v>16459</v>
      </c>
      <c r="U3236" s="5">
        <v>5488</v>
      </c>
      <c r="V3236" s="5">
        <v>12250</v>
      </c>
      <c r="W3236" s="5">
        <v>5</v>
      </c>
      <c r="X3236" s="5">
        <v>23172</v>
      </c>
      <c r="Y3236" s="5">
        <v>197</v>
      </c>
    </row>
    <row r="3237" spans="1:25" x14ac:dyDescent="0.3">
      <c r="A3237" s="1">
        <v>4018463</v>
      </c>
      <c r="B3237" s="1" t="s">
        <v>1</v>
      </c>
      <c r="C3237" s="2"/>
      <c r="D3237" s="4" t="s">
        <v>134</v>
      </c>
      <c r="E3237" s="4">
        <v>4018463</v>
      </c>
      <c r="F3237" s="5">
        <v>902</v>
      </c>
      <c r="G3237" s="5">
        <v>0</v>
      </c>
      <c r="H3237" s="5">
        <v>1117</v>
      </c>
      <c r="I3237" s="5">
        <v>42195</v>
      </c>
      <c r="J3237" s="5">
        <v>1971</v>
      </c>
      <c r="K3237" s="5">
        <v>0</v>
      </c>
      <c r="L3237" s="5">
        <v>46186</v>
      </c>
      <c r="M3237" s="5">
        <v>105038</v>
      </c>
      <c r="N3237" s="5">
        <v>0</v>
      </c>
      <c r="O3237" s="5">
        <v>-5945</v>
      </c>
      <c r="P3237" s="5">
        <v>84</v>
      </c>
      <c r="Q3237" s="5">
        <v>0</v>
      </c>
      <c r="R3237" s="5">
        <v>0</v>
      </c>
      <c r="S3237" s="5">
        <v>1409</v>
      </c>
      <c r="T3237" s="5">
        <v>19313</v>
      </c>
      <c r="U3237" s="5">
        <v>5143</v>
      </c>
      <c r="V3237" s="5">
        <v>12589</v>
      </c>
      <c r="W3237" s="5">
        <v>28</v>
      </c>
      <c r="X3237" s="5">
        <v>21365</v>
      </c>
      <c r="Y3237" s="5">
        <v>266</v>
      </c>
    </row>
    <row r="3238" spans="1:25" x14ac:dyDescent="0.3">
      <c r="A3238" s="1">
        <v>4018463</v>
      </c>
      <c r="B3238" s="1" t="s">
        <v>2</v>
      </c>
      <c r="C3238" s="2"/>
      <c r="D3238" s="4" t="s">
        <v>134</v>
      </c>
      <c r="E3238" s="4">
        <v>4018463</v>
      </c>
      <c r="F3238" s="5">
        <v>3572</v>
      </c>
      <c r="G3238" s="5">
        <v>0</v>
      </c>
      <c r="H3238" s="5">
        <v>874</v>
      </c>
      <c r="I3238" s="5">
        <v>49940</v>
      </c>
      <c r="J3238" s="5">
        <v>1959</v>
      </c>
      <c r="K3238" s="5">
        <v>0</v>
      </c>
      <c r="L3238" s="5">
        <v>56346</v>
      </c>
      <c r="M3238" s="5">
        <v>99938</v>
      </c>
      <c r="N3238" s="5">
        <v>0</v>
      </c>
      <c r="O3238" s="5">
        <v>5044</v>
      </c>
      <c r="P3238" s="5">
        <v>81</v>
      </c>
      <c r="Q3238" s="5">
        <v>0</v>
      </c>
      <c r="R3238" s="5">
        <v>0</v>
      </c>
      <c r="S3238" s="5">
        <v>2502</v>
      </c>
      <c r="T3238" s="5">
        <v>13635</v>
      </c>
      <c r="U3238" s="5">
        <v>5589</v>
      </c>
      <c r="V3238" s="5">
        <v>10829</v>
      </c>
      <c r="W3238" s="5">
        <v>35</v>
      </c>
      <c r="X3238" s="5">
        <v>15276</v>
      </c>
      <c r="Y3238" s="5">
        <v>190</v>
      </c>
    </row>
    <row r="3239" spans="1:25" x14ac:dyDescent="0.3">
      <c r="A3239" s="1">
        <v>4018463</v>
      </c>
      <c r="B3239" s="1" t="s">
        <v>3</v>
      </c>
      <c r="C3239" s="2"/>
      <c r="D3239" s="4" t="s">
        <v>134</v>
      </c>
      <c r="E3239" s="4">
        <v>4018463</v>
      </c>
      <c r="F3239" s="5">
        <v>1333</v>
      </c>
      <c r="G3239" s="5">
        <v>0</v>
      </c>
      <c r="H3239" s="5">
        <v>741</v>
      </c>
      <c r="I3239" s="5">
        <v>48083</v>
      </c>
      <c r="J3239" s="5">
        <v>2569</v>
      </c>
      <c r="K3239" s="5">
        <v>0</v>
      </c>
      <c r="L3239" s="5">
        <v>52727</v>
      </c>
      <c r="M3239" s="5">
        <v>126804</v>
      </c>
      <c r="N3239" s="5">
        <v>0</v>
      </c>
      <c r="O3239" s="5">
        <v>4784</v>
      </c>
      <c r="P3239" s="5">
        <v>104</v>
      </c>
      <c r="Q3239" s="5">
        <v>0</v>
      </c>
      <c r="R3239" s="5">
        <v>0</v>
      </c>
      <c r="S3239" s="5">
        <v>409</v>
      </c>
      <c r="T3239" s="5">
        <v>11644</v>
      </c>
      <c r="U3239" s="5">
        <v>6134</v>
      </c>
      <c r="V3239" s="5">
        <v>10294</v>
      </c>
      <c r="W3239" s="5">
        <v>20</v>
      </c>
      <c r="X3239" s="5">
        <v>16749</v>
      </c>
      <c r="Y3239" s="5">
        <v>200</v>
      </c>
    </row>
    <row r="3240" spans="1:25" x14ac:dyDescent="0.3">
      <c r="A3240" s="1">
        <v>4018463</v>
      </c>
      <c r="B3240" s="1" t="s">
        <v>4</v>
      </c>
      <c r="C3240" s="2"/>
      <c r="D3240" s="4" t="s">
        <v>134</v>
      </c>
      <c r="E3240" s="4">
        <v>4018463</v>
      </c>
      <c r="F3240" s="5">
        <v>4002</v>
      </c>
      <c r="G3240" s="5">
        <v>0</v>
      </c>
      <c r="H3240" s="5">
        <v>661</v>
      </c>
      <c r="I3240" s="5">
        <v>53076</v>
      </c>
      <c r="J3240" s="5">
        <v>2304</v>
      </c>
      <c r="K3240" s="5">
        <v>0</v>
      </c>
      <c r="L3240" s="5">
        <v>60043</v>
      </c>
      <c r="M3240" s="5">
        <v>131944</v>
      </c>
      <c r="N3240" s="5">
        <v>0</v>
      </c>
      <c r="O3240" s="5">
        <v>4867</v>
      </c>
      <c r="P3240" s="5">
        <v>157</v>
      </c>
      <c r="Q3240" s="5">
        <v>12</v>
      </c>
      <c r="R3240" s="5">
        <v>0</v>
      </c>
      <c r="S3240" s="5">
        <v>47</v>
      </c>
      <c r="T3240" s="5">
        <v>12396</v>
      </c>
      <c r="U3240" s="5">
        <v>6639</v>
      </c>
      <c r="V3240" s="5">
        <v>9557</v>
      </c>
      <c r="W3240" s="5">
        <v>11</v>
      </c>
      <c r="X3240" s="5">
        <v>12805</v>
      </c>
      <c r="Y3240" s="5">
        <v>228</v>
      </c>
    </row>
    <row r="3241" spans="1:25" x14ac:dyDescent="0.3">
      <c r="A3241" s="1">
        <v>4018463</v>
      </c>
      <c r="B3241" s="1" t="s">
        <v>5</v>
      </c>
      <c r="C3241" s="2"/>
      <c r="D3241" s="4" t="s">
        <v>134</v>
      </c>
      <c r="E3241" s="4">
        <v>4018463</v>
      </c>
      <c r="F3241" s="5">
        <v>897</v>
      </c>
      <c r="G3241" s="5">
        <v>0</v>
      </c>
      <c r="H3241" s="5">
        <v>262</v>
      </c>
      <c r="I3241" s="5">
        <v>35005</v>
      </c>
      <c r="J3241" s="5">
        <v>1682</v>
      </c>
      <c r="K3241" s="5">
        <v>0</v>
      </c>
      <c r="L3241" s="5">
        <v>37846</v>
      </c>
      <c r="M3241" s="5">
        <v>96791</v>
      </c>
      <c r="N3241" s="5">
        <v>0</v>
      </c>
      <c r="O3241" s="5">
        <v>7121</v>
      </c>
      <c r="P3241" s="5">
        <v>79</v>
      </c>
      <c r="Q3241" s="5">
        <v>19</v>
      </c>
      <c r="R3241" s="5">
        <v>0</v>
      </c>
      <c r="S3241" s="5">
        <v>2171</v>
      </c>
      <c r="T3241" s="5">
        <v>9892</v>
      </c>
      <c r="U3241" s="5">
        <v>4833</v>
      </c>
      <c r="V3241" s="5">
        <v>10693</v>
      </c>
      <c r="W3241" s="5">
        <v>9</v>
      </c>
      <c r="X3241" s="5">
        <v>19935</v>
      </c>
      <c r="Y3241" s="5">
        <v>303</v>
      </c>
    </row>
    <row r="3242" spans="1:25" x14ac:dyDescent="0.3">
      <c r="A3242" s="1">
        <v>4018463</v>
      </c>
      <c r="B3242" s="1" t="s">
        <v>6</v>
      </c>
      <c r="C3242" s="2"/>
      <c r="D3242" s="4" t="s">
        <v>134</v>
      </c>
      <c r="E3242" s="4">
        <v>4018463</v>
      </c>
      <c r="F3242" s="5">
        <v>-415</v>
      </c>
      <c r="G3242" s="5">
        <v>0</v>
      </c>
      <c r="H3242" s="5">
        <v>839</v>
      </c>
      <c r="I3242" s="5">
        <v>22620</v>
      </c>
      <c r="J3242" s="5">
        <v>3442</v>
      </c>
      <c r="K3242" s="5">
        <v>0</v>
      </c>
      <c r="L3242" s="5">
        <v>26487</v>
      </c>
      <c r="M3242" s="5">
        <v>84101</v>
      </c>
      <c r="N3242" s="5">
        <v>0</v>
      </c>
      <c r="O3242" s="5">
        <v>7136</v>
      </c>
      <c r="P3242" s="5">
        <v>270</v>
      </c>
      <c r="Q3242" s="5">
        <v>22</v>
      </c>
      <c r="R3242" s="5">
        <v>0</v>
      </c>
      <c r="S3242" s="5">
        <v>1827</v>
      </c>
      <c r="T3242" s="5">
        <v>11418</v>
      </c>
      <c r="U3242" s="5">
        <v>4882</v>
      </c>
      <c r="V3242" s="5">
        <v>12042</v>
      </c>
      <c r="W3242" s="5">
        <v>4</v>
      </c>
      <c r="X3242" s="5">
        <v>-2666</v>
      </c>
      <c r="Y3242" s="5">
        <v>314</v>
      </c>
    </row>
    <row r="3243" spans="1:25" x14ac:dyDescent="0.3">
      <c r="A3243" s="1">
        <v>4018463</v>
      </c>
      <c r="B3243" s="1" t="s">
        <v>7</v>
      </c>
      <c r="C3243" s="2"/>
      <c r="D3243" s="4" t="s">
        <v>134</v>
      </c>
      <c r="E3243" s="4">
        <v>4018463</v>
      </c>
      <c r="F3243" s="5">
        <v>134</v>
      </c>
      <c r="G3243" s="5">
        <v>0</v>
      </c>
      <c r="H3243" s="5">
        <v>283</v>
      </c>
      <c r="I3243" s="5">
        <v>30196</v>
      </c>
      <c r="J3243" s="5">
        <v>4647</v>
      </c>
      <c r="K3243" s="5">
        <v>0</v>
      </c>
      <c r="L3243" s="5">
        <v>35260</v>
      </c>
      <c r="M3243" s="5">
        <v>86681</v>
      </c>
      <c r="N3243" s="5">
        <v>0</v>
      </c>
      <c r="O3243" s="5">
        <v>9528</v>
      </c>
      <c r="P3243" s="5">
        <v>75</v>
      </c>
      <c r="Q3243" s="5">
        <v>22</v>
      </c>
      <c r="R3243" s="5">
        <v>0</v>
      </c>
      <c r="S3243" s="5">
        <v>1587</v>
      </c>
      <c r="T3243" s="5">
        <v>10339</v>
      </c>
      <c r="U3243" s="5">
        <v>4945</v>
      </c>
      <c r="V3243" s="5">
        <v>17530</v>
      </c>
      <c r="W3243" s="5">
        <v>90</v>
      </c>
      <c r="X3243" s="5">
        <v>10037</v>
      </c>
      <c r="Y3243" s="5">
        <v>300</v>
      </c>
    </row>
    <row r="3244" spans="1:25" x14ac:dyDescent="0.3">
      <c r="A3244" s="1">
        <v>4018463</v>
      </c>
      <c r="B3244" s="1" t="s">
        <v>8</v>
      </c>
      <c r="C3244" s="2"/>
      <c r="D3244" s="4" t="s">
        <v>134</v>
      </c>
      <c r="E3244" s="4">
        <v>4018463</v>
      </c>
      <c r="F3244" s="5">
        <v>1117</v>
      </c>
      <c r="G3244" s="5">
        <v>0</v>
      </c>
      <c r="H3244" s="5">
        <v>233</v>
      </c>
      <c r="I3244" s="5">
        <v>19711</v>
      </c>
      <c r="J3244" s="5">
        <v>614</v>
      </c>
      <c r="K3244" s="5">
        <v>0</v>
      </c>
      <c r="L3244" s="5">
        <v>21676</v>
      </c>
      <c r="M3244" s="5">
        <v>112642</v>
      </c>
      <c r="N3244" s="5">
        <v>0</v>
      </c>
      <c r="O3244" s="5">
        <v>5471</v>
      </c>
      <c r="P3244" s="5">
        <v>119</v>
      </c>
      <c r="Q3244" s="5">
        <v>9</v>
      </c>
      <c r="R3244" s="5">
        <v>0</v>
      </c>
      <c r="S3244" s="5">
        <v>1534</v>
      </c>
      <c r="T3244" s="5">
        <v>6383</v>
      </c>
      <c r="U3244" s="5">
        <v>5895</v>
      </c>
      <c r="V3244" s="5">
        <v>17348</v>
      </c>
      <c r="W3244" s="5">
        <v>99</v>
      </c>
      <c r="X3244" s="5">
        <v>13418</v>
      </c>
      <c r="Y3244" s="5">
        <v>215</v>
      </c>
    </row>
    <row r="3245" spans="1:25" x14ac:dyDescent="0.3">
      <c r="A3245" s="1">
        <v>4018463</v>
      </c>
      <c r="B3245" s="1" t="s">
        <v>9</v>
      </c>
      <c r="C3245" s="2"/>
      <c r="D3245" s="4" t="s">
        <v>134</v>
      </c>
      <c r="E3245" s="4">
        <v>4018463</v>
      </c>
      <c r="F3245" s="5">
        <v>400</v>
      </c>
      <c r="G3245" s="5">
        <v>0</v>
      </c>
      <c r="H3245" s="5">
        <v>193</v>
      </c>
      <c r="I3245" s="5">
        <v>22298</v>
      </c>
      <c r="J3245" s="5">
        <v>761</v>
      </c>
      <c r="K3245" s="5">
        <v>0</v>
      </c>
      <c r="L3245" s="5">
        <v>23653</v>
      </c>
      <c r="M3245" s="5">
        <v>144642</v>
      </c>
      <c r="N3245" s="5">
        <v>0</v>
      </c>
      <c r="O3245" s="5">
        <v>291</v>
      </c>
      <c r="P3245" s="5">
        <v>140</v>
      </c>
      <c r="Q3245" s="5">
        <v>2</v>
      </c>
      <c r="R3245" s="5">
        <v>0</v>
      </c>
      <c r="S3245" s="5">
        <v>1858</v>
      </c>
      <c r="T3245" s="5">
        <v>6219</v>
      </c>
      <c r="U3245" s="5">
        <v>5949</v>
      </c>
      <c r="V3245" s="5">
        <v>13756</v>
      </c>
      <c r="W3245" s="5">
        <v>64</v>
      </c>
      <c r="X3245" s="5">
        <v>5529</v>
      </c>
      <c r="Y3245" s="5">
        <v>179</v>
      </c>
    </row>
    <row r="3246" spans="1:25" x14ac:dyDescent="0.3">
      <c r="A3246" s="1">
        <v>4018463</v>
      </c>
      <c r="B3246" s="1" t="s">
        <v>10</v>
      </c>
      <c r="C3246" s="2"/>
      <c r="D3246" s="4" t="s">
        <v>134</v>
      </c>
      <c r="E3246" s="4">
        <v>4018463</v>
      </c>
      <c r="F3246" s="5">
        <v>509</v>
      </c>
      <c r="G3246" s="5">
        <v>0</v>
      </c>
      <c r="H3246" s="5">
        <v>-16</v>
      </c>
      <c r="I3246" s="5">
        <v>25438</v>
      </c>
      <c r="J3246" s="5">
        <v>-2949</v>
      </c>
      <c r="K3246" s="5">
        <v>0</v>
      </c>
      <c r="L3246" s="5">
        <v>22982</v>
      </c>
      <c r="M3246" s="5">
        <v>163034</v>
      </c>
      <c r="N3246" s="5">
        <v>0</v>
      </c>
      <c r="O3246" s="5">
        <v>176</v>
      </c>
      <c r="P3246" s="5">
        <v>199</v>
      </c>
      <c r="Q3246" s="5">
        <v>0</v>
      </c>
      <c r="R3246" s="5">
        <v>0</v>
      </c>
      <c r="S3246" s="5">
        <v>1956</v>
      </c>
      <c r="T3246" s="5">
        <v>6437</v>
      </c>
      <c r="U3246" s="5">
        <v>6762</v>
      </c>
      <c r="V3246" s="5">
        <v>10911</v>
      </c>
      <c r="W3246" s="5">
        <v>80</v>
      </c>
      <c r="X3246" s="5">
        <v>4505</v>
      </c>
      <c r="Y3246" s="5">
        <v>91</v>
      </c>
    </row>
    <row r="3247" spans="1:25" x14ac:dyDescent="0.3">
      <c r="A3247" s="1">
        <v>4018463</v>
      </c>
      <c r="B3247" s="1" t="s">
        <v>11</v>
      </c>
      <c r="C3247" s="2"/>
      <c r="D3247" s="4" t="s">
        <v>134</v>
      </c>
      <c r="E3247" s="4">
        <v>4018463</v>
      </c>
      <c r="F3247" s="5">
        <v>1364</v>
      </c>
      <c r="G3247" s="5">
        <v>0</v>
      </c>
      <c r="H3247" s="5">
        <v>491</v>
      </c>
      <c r="I3247" s="5">
        <v>30590</v>
      </c>
      <c r="J3247" s="5">
        <v>6202</v>
      </c>
      <c r="K3247" s="5">
        <v>0</v>
      </c>
      <c r="L3247" s="5">
        <v>38648</v>
      </c>
      <c r="M3247" s="5">
        <v>182566</v>
      </c>
      <c r="N3247" s="5">
        <v>0</v>
      </c>
      <c r="O3247" s="5">
        <v>85</v>
      </c>
      <c r="P3247" s="5">
        <v>216</v>
      </c>
      <c r="Q3247" s="5">
        <v>0</v>
      </c>
      <c r="R3247" s="5">
        <v>0</v>
      </c>
      <c r="S3247" s="5">
        <v>2096</v>
      </c>
      <c r="T3247" s="5">
        <v>15518</v>
      </c>
      <c r="U3247" s="5">
        <v>7449</v>
      </c>
      <c r="V3247" s="5">
        <v>6635</v>
      </c>
      <c r="W3247" s="5">
        <v>104</v>
      </c>
      <c r="X3247" s="5">
        <v>-1143</v>
      </c>
      <c r="Y3247" s="5">
        <v>57</v>
      </c>
    </row>
    <row r="3248" spans="1:25" x14ac:dyDescent="0.3">
      <c r="A3248" s="1">
        <v>4018463</v>
      </c>
      <c r="B3248" s="1" t="s">
        <v>12</v>
      </c>
      <c r="C3248" s="2"/>
      <c r="D3248" s="4" t="s">
        <v>134</v>
      </c>
      <c r="E3248" s="4">
        <v>4018463</v>
      </c>
      <c r="F3248" s="5">
        <v>1702</v>
      </c>
      <c r="G3248" s="5">
        <v>0</v>
      </c>
      <c r="H3248" s="5">
        <v>294</v>
      </c>
      <c r="I3248" s="5">
        <v>20318</v>
      </c>
      <c r="J3248" s="5">
        <v>1658</v>
      </c>
      <c r="K3248" s="5">
        <v>0</v>
      </c>
      <c r="L3248" s="5">
        <v>23971</v>
      </c>
      <c r="M3248" s="5">
        <v>200649</v>
      </c>
      <c r="N3248" s="5">
        <v>-10</v>
      </c>
      <c r="O3248" s="5">
        <v>2854</v>
      </c>
      <c r="P3248" s="5">
        <v>349</v>
      </c>
      <c r="Q3248" s="5">
        <v>1</v>
      </c>
      <c r="R3248" s="5">
        <v>0</v>
      </c>
      <c r="S3248" s="5">
        <v>2112</v>
      </c>
      <c r="T3248" s="5">
        <v>12289</v>
      </c>
      <c r="U3248" s="5">
        <v>7178</v>
      </c>
      <c r="V3248" s="5">
        <v>2332</v>
      </c>
      <c r="W3248" s="5">
        <v>90</v>
      </c>
      <c r="X3248" s="5">
        <v>4342</v>
      </c>
      <c r="Y3248" s="5">
        <v>61</v>
      </c>
    </row>
    <row r="3249" spans="1:25" x14ac:dyDescent="0.3">
      <c r="A3249" s="1">
        <v>4018463</v>
      </c>
      <c r="B3249" s="1" t="s">
        <v>13</v>
      </c>
      <c r="C3249" s="2"/>
      <c r="D3249" s="4" t="s">
        <v>134</v>
      </c>
      <c r="E3249" s="4">
        <v>4018463</v>
      </c>
      <c r="F3249" s="5">
        <v>290</v>
      </c>
      <c r="G3249" s="5">
        <v>0</v>
      </c>
      <c r="H3249" s="5">
        <v>921</v>
      </c>
      <c r="I3249" s="5">
        <v>16086</v>
      </c>
      <c r="J3249" s="5">
        <v>402</v>
      </c>
      <c r="K3249" s="5">
        <v>0</v>
      </c>
      <c r="L3249" s="5">
        <v>17699</v>
      </c>
      <c r="M3249" s="5">
        <v>227454</v>
      </c>
      <c r="N3249" s="5">
        <v>-74</v>
      </c>
      <c r="O3249" s="5">
        <v>29219</v>
      </c>
      <c r="P3249" s="5">
        <v>387</v>
      </c>
      <c r="Q3249" s="5">
        <v>665</v>
      </c>
      <c r="R3249" s="5">
        <v>0</v>
      </c>
      <c r="S3249" s="5">
        <v>2160</v>
      </c>
      <c r="T3249" s="5">
        <v>9661</v>
      </c>
      <c r="U3249" s="5">
        <v>6400</v>
      </c>
      <c r="V3249" s="5">
        <v>2423</v>
      </c>
      <c r="W3249" s="5">
        <v>136</v>
      </c>
      <c r="X3249" s="5">
        <v>7031</v>
      </c>
      <c r="Y3249" s="5">
        <v>79</v>
      </c>
    </row>
    <row r="3250" spans="1:25" x14ac:dyDescent="0.3">
      <c r="A3250" s="1">
        <v>4018463</v>
      </c>
      <c r="B3250" s="1" t="s">
        <v>14</v>
      </c>
      <c r="C3250" s="2"/>
      <c r="D3250" s="4" t="s">
        <v>134</v>
      </c>
      <c r="E3250" s="4">
        <v>4018463</v>
      </c>
      <c r="F3250" s="5">
        <v>4</v>
      </c>
      <c r="G3250" s="5">
        <v>17189</v>
      </c>
      <c r="H3250" s="5">
        <v>154</v>
      </c>
      <c r="I3250" s="5">
        <v>23287</v>
      </c>
      <c r="J3250" s="5">
        <v>402</v>
      </c>
      <c r="K3250" s="5" t="s">
        <v>33</v>
      </c>
      <c r="L3250" s="5">
        <v>41037</v>
      </c>
      <c r="M3250" s="5">
        <v>239661</v>
      </c>
      <c r="N3250" s="5">
        <v>20839</v>
      </c>
      <c r="O3250" s="5">
        <v>30202</v>
      </c>
      <c r="P3250" s="5">
        <v>196</v>
      </c>
      <c r="Q3250" s="5" t="s">
        <v>33</v>
      </c>
      <c r="R3250" s="5" t="s">
        <v>33</v>
      </c>
      <c r="S3250" s="5">
        <v>2039</v>
      </c>
      <c r="T3250" s="5">
        <v>7863</v>
      </c>
      <c r="U3250" s="5">
        <v>7132</v>
      </c>
      <c r="V3250" s="5">
        <v>2097</v>
      </c>
      <c r="W3250" s="5">
        <v>91</v>
      </c>
      <c r="X3250" s="5">
        <v>25089</v>
      </c>
      <c r="Y3250" s="5">
        <v>187</v>
      </c>
    </row>
    <row r="3251" spans="1:25" x14ac:dyDescent="0.3">
      <c r="A3251" s="1">
        <v>4018463</v>
      </c>
      <c r="B3251" s="1" t="s">
        <v>15</v>
      </c>
      <c r="C3251" s="2"/>
      <c r="D3251" s="4" t="s">
        <v>134</v>
      </c>
      <c r="E3251" s="4">
        <v>4018463</v>
      </c>
      <c r="F3251" s="5">
        <v>4298</v>
      </c>
      <c r="G3251" s="5">
        <v>20526</v>
      </c>
      <c r="H3251" s="5">
        <v>1241</v>
      </c>
      <c r="I3251" s="5">
        <v>15135</v>
      </c>
      <c r="J3251" s="5">
        <v>2210</v>
      </c>
      <c r="K3251" s="5" t="s">
        <v>33</v>
      </c>
      <c r="L3251" s="5">
        <v>43410</v>
      </c>
      <c r="M3251" s="5">
        <v>247341</v>
      </c>
      <c r="N3251" s="5">
        <v>39157</v>
      </c>
      <c r="O3251" s="5">
        <v>16280</v>
      </c>
      <c r="P3251" s="5">
        <v>526</v>
      </c>
      <c r="Q3251" s="5" t="s">
        <v>33</v>
      </c>
      <c r="R3251" s="5" t="s">
        <v>33</v>
      </c>
      <c r="S3251" s="5">
        <v>1878</v>
      </c>
      <c r="T3251" s="5">
        <v>6852</v>
      </c>
      <c r="U3251" s="5">
        <v>4430</v>
      </c>
      <c r="V3251" s="5">
        <v>2008</v>
      </c>
      <c r="W3251" s="5">
        <v>157</v>
      </c>
      <c r="X3251" s="5">
        <v>40584</v>
      </c>
      <c r="Y3251" s="5">
        <v>449</v>
      </c>
    </row>
    <row r="3252" spans="1:25" x14ac:dyDescent="0.3">
      <c r="A3252" s="1">
        <v>4018463</v>
      </c>
      <c r="B3252" s="1" t="s">
        <v>16</v>
      </c>
      <c r="C3252" s="2"/>
      <c r="D3252" s="4" t="s">
        <v>134</v>
      </c>
      <c r="E3252" s="4">
        <v>4018463</v>
      </c>
      <c r="F3252" s="5">
        <v>0</v>
      </c>
      <c r="G3252" s="5">
        <v>92904</v>
      </c>
      <c r="H3252" s="5">
        <v>243</v>
      </c>
      <c r="I3252" s="5">
        <v>15266</v>
      </c>
      <c r="J3252" s="5">
        <v>194</v>
      </c>
      <c r="K3252" s="5" t="s">
        <v>33</v>
      </c>
      <c r="L3252" s="5">
        <v>108606</v>
      </c>
      <c r="M3252" s="5">
        <v>252586</v>
      </c>
      <c r="N3252" s="5">
        <v>44944</v>
      </c>
      <c r="O3252" s="5">
        <v>14016</v>
      </c>
      <c r="P3252" s="5">
        <v>1000</v>
      </c>
      <c r="Q3252" s="5" t="s">
        <v>33</v>
      </c>
      <c r="R3252" s="5" t="s">
        <v>33</v>
      </c>
      <c r="S3252" s="5">
        <v>3320</v>
      </c>
      <c r="T3252" s="5">
        <v>9680</v>
      </c>
      <c r="U3252" s="5">
        <v>12564</v>
      </c>
      <c r="V3252" s="5">
        <v>602</v>
      </c>
      <c r="W3252" s="5">
        <v>39</v>
      </c>
      <c r="X3252" s="5">
        <v>29804</v>
      </c>
      <c r="Y3252" s="5">
        <v>564</v>
      </c>
    </row>
    <row r="3253" spans="1:25" x14ac:dyDescent="0.3">
      <c r="A3253" s="1">
        <v>4018463</v>
      </c>
      <c r="B3253" s="1" t="s">
        <v>17</v>
      </c>
      <c r="C3253" s="2"/>
      <c r="D3253" s="4" t="s">
        <v>134</v>
      </c>
      <c r="E3253" s="4">
        <v>4018463</v>
      </c>
      <c r="F3253" s="5">
        <v>0</v>
      </c>
      <c r="G3253" s="5">
        <v>8232</v>
      </c>
      <c r="H3253" s="5">
        <v>-373</v>
      </c>
      <c r="I3253" s="5">
        <v>11934</v>
      </c>
      <c r="J3253" s="5">
        <v>-52</v>
      </c>
      <c r="K3253" s="5" t="s">
        <v>33</v>
      </c>
      <c r="L3253" s="5">
        <v>19740</v>
      </c>
      <c r="M3253" s="5">
        <v>228869</v>
      </c>
      <c r="N3253" s="5">
        <v>22914</v>
      </c>
      <c r="O3253" s="5">
        <v>13491</v>
      </c>
      <c r="P3253" s="5">
        <v>1086</v>
      </c>
      <c r="Q3253" s="5" t="s">
        <v>33</v>
      </c>
      <c r="R3253" s="5" t="s">
        <v>33</v>
      </c>
      <c r="S3253" s="5">
        <v>1905</v>
      </c>
      <c r="T3253" s="5">
        <v>7382</v>
      </c>
      <c r="U3253" s="5">
        <v>4722</v>
      </c>
      <c r="V3253" s="5">
        <v>453</v>
      </c>
      <c r="W3253" s="5">
        <v>28</v>
      </c>
      <c r="X3253" s="5">
        <v>41391</v>
      </c>
      <c r="Y3253" s="5">
        <v>273</v>
      </c>
    </row>
    <row r="3254" spans="1:25" x14ac:dyDescent="0.3">
      <c r="A3254" s="1">
        <v>4018463</v>
      </c>
      <c r="B3254" s="1" t="s">
        <v>18</v>
      </c>
      <c r="C3254" s="2"/>
      <c r="D3254" s="4" t="s">
        <v>134</v>
      </c>
      <c r="E3254" s="4">
        <v>4018463</v>
      </c>
      <c r="F3254" s="5">
        <v>0</v>
      </c>
      <c r="G3254" s="5">
        <v>14412</v>
      </c>
      <c r="H3254" s="5">
        <v>64</v>
      </c>
      <c r="I3254" s="5">
        <v>11030</v>
      </c>
      <c r="J3254" s="5">
        <v>-52</v>
      </c>
      <c r="K3254" s="5" t="s">
        <v>33</v>
      </c>
      <c r="L3254" s="5">
        <v>25454</v>
      </c>
      <c r="M3254" s="5">
        <v>225252</v>
      </c>
      <c r="N3254" s="5">
        <v>46013</v>
      </c>
      <c r="O3254" s="5">
        <v>13260</v>
      </c>
      <c r="P3254" s="5">
        <v>517</v>
      </c>
      <c r="Q3254" s="5" t="s">
        <v>33</v>
      </c>
      <c r="R3254" s="5" t="s">
        <v>33</v>
      </c>
      <c r="S3254" s="5">
        <v>2832</v>
      </c>
      <c r="T3254" s="5">
        <v>5723</v>
      </c>
      <c r="U3254" s="5">
        <v>6103</v>
      </c>
      <c r="V3254" s="5">
        <v>730</v>
      </c>
      <c r="W3254" s="5">
        <v>107</v>
      </c>
      <c r="X3254" s="5">
        <v>34136</v>
      </c>
      <c r="Y3254" s="5">
        <v>341</v>
      </c>
    </row>
    <row r="3255" spans="1:25" x14ac:dyDescent="0.3">
      <c r="A3255" s="1">
        <v>4018463</v>
      </c>
      <c r="B3255" s="1" t="s">
        <v>19</v>
      </c>
      <c r="C3255" s="2"/>
      <c r="D3255" s="4" t="s">
        <v>134</v>
      </c>
      <c r="E3255" s="4">
        <v>4018463</v>
      </c>
      <c r="F3255" s="5">
        <v>1036</v>
      </c>
      <c r="G3255" s="5">
        <v>18175</v>
      </c>
      <c r="H3255" s="5">
        <v>-3699</v>
      </c>
      <c r="I3255" s="5">
        <v>9280</v>
      </c>
      <c r="J3255" s="5">
        <v>-1183</v>
      </c>
      <c r="K3255" s="5" t="s">
        <v>33</v>
      </c>
      <c r="L3255" s="5">
        <v>23609</v>
      </c>
      <c r="M3255" s="5">
        <v>132643</v>
      </c>
      <c r="N3255" s="5">
        <v>54428</v>
      </c>
      <c r="O3255" s="5">
        <v>6334</v>
      </c>
      <c r="P3255" s="5">
        <v>605</v>
      </c>
      <c r="Q3255" s="5" t="s">
        <v>33</v>
      </c>
      <c r="R3255" s="5" t="s">
        <v>33</v>
      </c>
      <c r="S3255" s="5">
        <v>3100</v>
      </c>
      <c r="T3255" s="5">
        <v>7860</v>
      </c>
      <c r="U3255" s="5">
        <v>7578</v>
      </c>
      <c r="V3255" s="5">
        <v>648</v>
      </c>
      <c r="W3255" s="5">
        <v>1023</v>
      </c>
      <c r="X3255" s="5">
        <v>31936</v>
      </c>
      <c r="Y3255" s="5">
        <v>461</v>
      </c>
    </row>
    <row r="3256" spans="1:25" x14ac:dyDescent="0.3">
      <c r="A3256" s="1">
        <v>4018463</v>
      </c>
      <c r="B3256" s="1" t="s">
        <v>20</v>
      </c>
      <c r="C3256" s="2"/>
      <c r="D3256" s="4" t="s">
        <v>134</v>
      </c>
      <c r="E3256" s="4">
        <v>4018463</v>
      </c>
      <c r="F3256" s="5">
        <v>0</v>
      </c>
      <c r="G3256" s="5">
        <v>4756</v>
      </c>
      <c r="H3256" s="5">
        <v>171</v>
      </c>
      <c r="I3256" s="5">
        <v>14349</v>
      </c>
      <c r="J3256" s="5">
        <v>761</v>
      </c>
      <c r="K3256" s="5" t="s">
        <v>33</v>
      </c>
      <c r="L3256" s="5">
        <v>20037</v>
      </c>
      <c r="M3256" s="5">
        <v>102458</v>
      </c>
      <c r="N3256" s="5">
        <v>16157</v>
      </c>
      <c r="O3256" s="5">
        <v>2909</v>
      </c>
      <c r="P3256" s="5">
        <v>704</v>
      </c>
      <c r="Q3256" s="5" t="s">
        <v>33</v>
      </c>
      <c r="R3256" s="5" t="s">
        <v>33</v>
      </c>
      <c r="S3256" s="5">
        <v>6117</v>
      </c>
      <c r="T3256" s="5">
        <v>7348</v>
      </c>
      <c r="U3256" s="5">
        <v>10039</v>
      </c>
      <c r="V3256" s="5">
        <v>3065</v>
      </c>
      <c r="W3256" s="5">
        <v>712</v>
      </c>
      <c r="X3256" s="5">
        <v>20755</v>
      </c>
      <c r="Y3256" s="5">
        <v>715</v>
      </c>
    </row>
    <row r="3257" spans="1:25" x14ac:dyDescent="0.3">
      <c r="A3257" s="1">
        <v>4018463</v>
      </c>
      <c r="B3257" s="1" t="s">
        <v>21</v>
      </c>
      <c r="C3257" s="2"/>
      <c r="D3257" s="4" t="s">
        <v>134</v>
      </c>
      <c r="E3257" s="4">
        <v>4018463</v>
      </c>
      <c r="F3257" s="5">
        <v>0</v>
      </c>
      <c r="G3257" s="5">
        <v>588</v>
      </c>
      <c r="H3257" s="5">
        <v>218</v>
      </c>
      <c r="I3257" s="5">
        <v>4382</v>
      </c>
      <c r="J3257" s="5">
        <v>10</v>
      </c>
      <c r="K3257" s="5" t="s">
        <v>33</v>
      </c>
      <c r="L3257" s="5">
        <v>5199</v>
      </c>
      <c r="M3257" s="5">
        <v>98804</v>
      </c>
      <c r="N3257" s="5">
        <v>12388</v>
      </c>
      <c r="O3257" s="5">
        <v>2842</v>
      </c>
      <c r="P3257" s="5">
        <v>874</v>
      </c>
      <c r="Q3257" s="5" t="s">
        <v>33</v>
      </c>
      <c r="R3257" s="5" t="s">
        <v>33</v>
      </c>
      <c r="S3257" s="5">
        <v>5465</v>
      </c>
      <c r="T3257" s="5">
        <v>5551</v>
      </c>
      <c r="U3257" s="5">
        <v>5650</v>
      </c>
      <c r="V3257" s="5">
        <v>6458</v>
      </c>
      <c r="W3257" s="5">
        <v>116</v>
      </c>
      <c r="X3257" s="5">
        <v>13586</v>
      </c>
      <c r="Y3257" s="5">
        <v>443</v>
      </c>
    </row>
    <row r="3258" spans="1:25" x14ac:dyDescent="0.3">
      <c r="A3258" s="1">
        <v>4018463</v>
      </c>
      <c r="B3258" s="1" t="s">
        <v>22</v>
      </c>
      <c r="C3258" s="2"/>
      <c r="D3258" s="4" t="s">
        <v>134</v>
      </c>
      <c r="E3258" s="4">
        <v>4018463</v>
      </c>
      <c r="F3258" s="5">
        <v>0</v>
      </c>
      <c r="G3258" s="5">
        <v>4337</v>
      </c>
      <c r="H3258" s="5">
        <v>988</v>
      </c>
      <c r="I3258" s="5">
        <v>8979</v>
      </c>
      <c r="J3258" s="5">
        <v>-90</v>
      </c>
      <c r="K3258" s="5" t="s">
        <v>33</v>
      </c>
      <c r="L3258" s="5">
        <v>14214</v>
      </c>
      <c r="M3258" s="5">
        <v>89663</v>
      </c>
      <c r="N3258" s="5">
        <v>14254</v>
      </c>
      <c r="O3258" s="5">
        <v>3339</v>
      </c>
      <c r="P3258" s="5">
        <v>1512</v>
      </c>
      <c r="Q3258" s="5" t="s">
        <v>33</v>
      </c>
      <c r="R3258" s="5" t="s">
        <v>33</v>
      </c>
      <c r="S3258" s="5">
        <v>6966</v>
      </c>
      <c r="T3258" s="5">
        <v>6674</v>
      </c>
      <c r="U3258" s="5">
        <v>8463</v>
      </c>
      <c r="V3258" s="5">
        <v>3587</v>
      </c>
      <c r="W3258" s="5">
        <v>198</v>
      </c>
      <c r="X3258" s="5">
        <v>25114</v>
      </c>
      <c r="Y3258" s="5">
        <v>374</v>
      </c>
    </row>
    <row r="3259" spans="1:25" x14ac:dyDescent="0.3">
      <c r="A3259" s="1">
        <v>4018463</v>
      </c>
      <c r="B3259" s="1" t="s">
        <v>23</v>
      </c>
      <c r="C3259" s="2"/>
      <c r="D3259" s="4" t="s">
        <v>134</v>
      </c>
      <c r="E3259" s="4">
        <v>4018463</v>
      </c>
      <c r="F3259" s="5">
        <v>197</v>
      </c>
      <c r="G3259" s="5">
        <v>8812</v>
      </c>
      <c r="H3259" s="5">
        <v>2085</v>
      </c>
      <c r="I3259" s="5">
        <v>14275</v>
      </c>
      <c r="J3259" s="5">
        <v>548</v>
      </c>
      <c r="K3259" s="5" t="s">
        <v>33</v>
      </c>
      <c r="L3259" s="5">
        <v>25917</v>
      </c>
      <c r="M3259" s="5">
        <v>86602</v>
      </c>
      <c r="N3259" s="5">
        <v>12498</v>
      </c>
      <c r="O3259" s="5">
        <v>3031</v>
      </c>
      <c r="P3259" s="5">
        <v>1304</v>
      </c>
      <c r="Q3259" s="5" t="s">
        <v>33</v>
      </c>
      <c r="R3259" s="5" t="s">
        <v>33</v>
      </c>
      <c r="S3259" s="5">
        <v>6549</v>
      </c>
      <c r="T3259" s="5">
        <v>8144</v>
      </c>
      <c r="U3259" s="5">
        <v>4670</v>
      </c>
      <c r="V3259" s="5">
        <v>3111</v>
      </c>
      <c r="W3259" s="5">
        <v>123</v>
      </c>
      <c r="X3259" s="5">
        <v>22892</v>
      </c>
      <c r="Y3259" s="5">
        <v>370</v>
      </c>
    </row>
    <row r="3260" spans="1:25" x14ac:dyDescent="0.3">
      <c r="A3260" s="1">
        <v>4018463</v>
      </c>
      <c r="B3260" s="1" t="s">
        <v>24</v>
      </c>
      <c r="C3260" s="2"/>
      <c r="D3260" s="4" t="s">
        <v>134</v>
      </c>
      <c r="E3260" s="4">
        <v>4018463</v>
      </c>
      <c r="F3260" s="5">
        <v>0</v>
      </c>
      <c r="G3260" s="5">
        <v>10936</v>
      </c>
      <c r="H3260" s="5">
        <v>2815</v>
      </c>
      <c r="I3260" s="5">
        <v>10269</v>
      </c>
      <c r="J3260" s="5">
        <v>844</v>
      </c>
      <c r="K3260" s="5" t="s">
        <v>33</v>
      </c>
      <c r="L3260" s="5">
        <v>24864</v>
      </c>
      <c r="M3260" s="5">
        <v>89129</v>
      </c>
      <c r="N3260" s="5">
        <v>17607</v>
      </c>
      <c r="O3260" s="5">
        <v>3341</v>
      </c>
      <c r="P3260" s="5">
        <v>1826</v>
      </c>
      <c r="Q3260" s="5" t="s">
        <v>33</v>
      </c>
      <c r="R3260" s="5" t="s">
        <v>33</v>
      </c>
      <c r="S3260" s="5">
        <v>4229</v>
      </c>
      <c r="T3260" s="5">
        <v>7156</v>
      </c>
      <c r="U3260" s="5">
        <v>4680</v>
      </c>
      <c r="V3260" s="5">
        <v>3094</v>
      </c>
      <c r="W3260" s="5">
        <v>135</v>
      </c>
      <c r="X3260" s="5">
        <v>23291</v>
      </c>
      <c r="Y3260" s="5">
        <v>336</v>
      </c>
    </row>
    <row r="3261" spans="1:25" x14ac:dyDescent="0.3">
      <c r="A3261" s="1">
        <v>4018463</v>
      </c>
      <c r="B3261" s="1" t="s">
        <v>25</v>
      </c>
      <c r="C3261" s="2"/>
      <c r="D3261" s="4" t="s">
        <v>134</v>
      </c>
      <c r="E3261" s="4">
        <v>4018463</v>
      </c>
      <c r="F3261" s="5">
        <v>0</v>
      </c>
      <c r="G3261" s="5">
        <v>8555</v>
      </c>
      <c r="H3261" s="5">
        <v>1607</v>
      </c>
      <c r="I3261" s="5">
        <v>14707</v>
      </c>
      <c r="J3261" s="5">
        <v>1184</v>
      </c>
      <c r="K3261" s="5" t="s">
        <v>33</v>
      </c>
      <c r="L3261" s="5">
        <v>26053</v>
      </c>
      <c r="M3261" s="5">
        <v>86264</v>
      </c>
      <c r="N3261" s="5">
        <v>17728</v>
      </c>
      <c r="O3261" s="5">
        <v>3013</v>
      </c>
      <c r="P3261" s="5">
        <v>1056</v>
      </c>
      <c r="Q3261" s="5" t="s">
        <v>33</v>
      </c>
      <c r="R3261" s="5" t="s">
        <v>33</v>
      </c>
      <c r="S3261" s="5">
        <v>4011</v>
      </c>
      <c r="T3261" s="5">
        <v>6092</v>
      </c>
      <c r="U3261" s="5">
        <v>4513</v>
      </c>
      <c r="V3261" s="5">
        <v>2700</v>
      </c>
      <c r="W3261" s="5">
        <v>146</v>
      </c>
      <c r="X3261" s="5">
        <v>32761</v>
      </c>
      <c r="Y3261" s="5">
        <v>204</v>
      </c>
    </row>
    <row r="3262" spans="1:25" x14ac:dyDescent="0.3">
      <c r="A3262" s="1">
        <v>4018463</v>
      </c>
      <c r="B3262" s="1" t="s">
        <v>26</v>
      </c>
      <c r="C3262" s="2"/>
      <c r="D3262" s="4" t="s">
        <v>134</v>
      </c>
      <c r="E3262" s="4">
        <v>4018463</v>
      </c>
      <c r="F3262" s="5">
        <v>42557</v>
      </c>
      <c r="G3262" s="5">
        <v>11906</v>
      </c>
      <c r="H3262" s="5">
        <v>8008</v>
      </c>
      <c r="I3262" s="5">
        <v>14675</v>
      </c>
      <c r="J3262" s="5">
        <v>761</v>
      </c>
      <c r="K3262" s="5" t="s">
        <v>33</v>
      </c>
      <c r="L3262" s="5">
        <v>77906</v>
      </c>
      <c r="M3262" s="5">
        <v>93434</v>
      </c>
      <c r="N3262" s="5">
        <v>18579</v>
      </c>
      <c r="O3262" s="5">
        <v>2045</v>
      </c>
      <c r="P3262" s="5">
        <v>969</v>
      </c>
      <c r="Q3262" s="5" t="s">
        <v>33</v>
      </c>
      <c r="R3262" s="5" t="s">
        <v>33</v>
      </c>
      <c r="S3262" s="5">
        <v>3991</v>
      </c>
      <c r="T3262" s="5">
        <v>5388</v>
      </c>
      <c r="U3262" s="5">
        <v>4269</v>
      </c>
      <c r="V3262" s="5">
        <v>3037</v>
      </c>
      <c r="W3262" s="5">
        <v>156</v>
      </c>
      <c r="X3262" s="5">
        <v>26505</v>
      </c>
      <c r="Y3262" s="5">
        <v>225</v>
      </c>
    </row>
    <row r="3263" spans="1:25" x14ac:dyDescent="0.3">
      <c r="A3263" s="1">
        <v>4018463</v>
      </c>
      <c r="B3263" s="1" t="s">
        <v>27</v>
      </c>
      <c r="C3263" s="2"/>
      <c r="D3263" s="4" t="s">
        <v>134</v>
      </c>
      <c r="E3263" s="4">
        <v>4018463</v>
      </c>
      <c r="F3263" s="5">
        <v>0</v>
      </c>
      <c r="G3263" s="5">
        <v>8686</v>
      </c>
      <c r="H3263" s="5">
        <v>4032</v>
      </c>
      <c r="I3263" s="5">
        <v>13297</v>
      </c>
      <c r="J3263" s="5">
        <v>1790</v>
      </c>
      <c r="K3263" s="5" t="s">
        <v>33</v>
      </c>
      <c r="L3263" s="5">
        <v>27805</v>
      </c>
      <c r="M3263" s="5">
        <v>104278</v>
      </c>
      <c r="N3263" s="5">
        <v>14384</v>
      </c>
      <c r="O3263" s="5">
        <v>3581</v>
      </c>
      <c r="P3263" s="5">
        <v>1106</v>
      </c>
      <c r="Q3263" s="5" t="s">
        <v>33</v>
      </c>
      <c r="R3263" s="5" t="s">
        <v>33</v>
      </c>
      <c r="S3263" s="5">
        <v>3973</v>
      </c>
      <c r="T3263" s="5">
        <v>6498</v>
      </c>
      <c r="U3263" s="5">
        <v>18484</v>
      </c>
      <c r="V3263" s="5">
        <v>3144</v>
      </c>
      <c r="W3263" s="5">
        <v>0</v>
      </c>
      <c r="X3263" s="5">
        <v>16630</v>
      </c>
      <c r="Y3263" s="5">
        <v>389</v>
      </c>
    </row>
    <row r="3264" spans="1:25" x14ac:dyDescent="0.3">
      <c r="A3264" s="1">
        <v>4018463</v>
      </c>
      <c r="B3264" s="1" t="s">
        <v>28</v>
      </c>
      <c r="C3264" s="2"/>
      <c r="D3264" s="4" t="s">
        <v>134</v>
      </c>
      <c r="E3264" s="4">
        <v>4018463</v>
      </c>
      <c r="F3264" s="5">
        <v>0</v>
      </c>
      <c r="G3264" s="5">
        <v>12046</v>
      </c>
      <c r="H3264" s="5">
        <v>2083</v>
      </c>
      <c r="I3264" s="5">
        <v>12863</v>
      </c>
      <c r="J3264" s="5">
        <v>1531</v>
      </c>
      <c r="K3264" s="5" t="s">
        <v>33</v>
      </c>
      <c r="L3264" s="5">
        <v>28523</v>
      </c>
      <c r="M3264" s="5">
        <v>110477</v>
      </c>
      <c r="N3264" s="5">
        <v>20953</v>
      </c>
      <c r="O3264" s="5">
        <v>4392</v>
      </c>
      <c r="P3264" s="5">
        <v>1331</v>
      </c>
      <c r="Q3264" s="5" t="s">
        <v>33</v>
      </c>
      <c r="R3264" s="5" t="s">
        <v>33</v>
      </c>
      <c r="S3264" s="5">
        <v>3955</v>
      </c>
      <c r="T3264" s="5">
        <v>5864</v>
      </c>
      <c r="U3264" s="5">
        <v>5227</v>
      </c>
      <c r="V3264" s="5">
        <v>3223</v>
      </c>
      <c r="W3264" s="5">
        <v>0</v>
      </c>
      <c r="X3264" s="5">
        <v>11697</v>
      </c>
      <c r="Y3264" s="5">
        <v>379</v>
      </c>
    </row>
    <row r="3265" spans="1:25" x14ac:dyDescent="0.3">
      <c r="A3265" s="1">
        <v>4018463</v>
      </c>
      <c r="B3265" s="1" t="s">
        <v>29</v>
      </c>
      <c r="C3265" s="2"/>
      <c r="D3265" s="4" t="s">
        <v>134</v>
      </c>
      <c r="E3265" s="4">
        <v>4018463</v>
      </c>
      <c r="F3265" s="5">
        <v>0</v>
      </c>
      <c r="G3265" s="5">
        <v>17557</v>
      </c>
      <c r="H3265" s="5">
        <v>4733</v>
      </c>
      <c r="I3265" s="5">
        <v>12591</v>
      </c>
      <c r="J3265" s="5">
        <v>1758</v>
      </c>
      <c r="K3265" s="5" t="s">
        <v>33</v>
      </c>
      <c r="L3265" s="5">
        <v>36640</v>
      </c>
      <c r="M3265" s="5">
        <v>106460</v>
      </c>
      <c r="N3265" s="5">
        <v>21725</v>
      </c>
      <c r="O3265" s="5">
        <v>4233</v>
      </c>
      <c r="P3265" s="5">
        <v>1357</v>
      </c>
      <c r="Q3265" s="5" t="s">
        <v>33</v>
      </c>
      <c r="R3265" s="5" t="s">
        <v>33</v>
      </c>
      <c r="S3265" s="5">
        <v>3437</v>
      </c>
      <c r="T3265" s="5">
        <v>5571</v>
      </c>
      <c r="U3265" s="5">
        <v>4650</v>
      </c>
      <c r="V3265" s="5">
        <v>2964</v>
      </c>
      <c r="W3265" s="5">
        <v>0</v>
      </c>
      <c r="X3265" s="5">
        <v>18083</v>
      </c>
      <c r="Y3265" s="5">
        <v>361</v>
      </c>
    </row>
    <row r="3266" spans="1:25" x14ac:dyDescent="0.3">
      <c r="A3266" s="1">
        <v>4018463</v>
      </c>
      <c r="B3266" s="1" t="s">
        <v>30</v>
      </c>
      <c r="C3266" s="2"/>
      <c r="D3266" s="4" t="s">
        <v>134</v>
      </c>
      <c r="E3266" s="4">
        <v>4018463</v>
      </c>
      <c r="F3266" s="5">
        <v>0</v>
      </c>
      <c r="G3266" s="5">
        <v>12695</v>
      </c>
      <c r="H3266" s="5">
        <v>1583</v>
      </c>
      <c r="I3266" s="5">
        <v>9237</v>
      </c>
      <c r="J3266" s="5">
        <v>1020</v>
      </c>
      <c r="K3266" s="5" t="s">
        <v>33</v>
      </c>
      <c r="L3266" s="5">
        <v>24535</v>
      </c>
      <c r="M3266" s="5">
        <v>96301</v>
      </c>
      <c r="N3266" s="5">
        <v>22117</v>
      </c>
      <c r="O3266" s="5">
        <v>3385</v>
      </c>
      <c r="P3266" s="5">
        <v>996</v>
      </c>
      <c r="Q3266" s="5" t="s">
        <v>33</v>
      </c>
      <c r="R3266" s="5" t="s">
        <v>33</v>
      </c>
      <c r="S3266" s="5">
        <v>3396</v>
      </c>
      <c r="T3266" s="5">
        <v>5273</v>
      </c>
      <c r="U3266" s="5">
        <v>4140</v>
      </c>
      <c r="V3266" s="5">
        <v>2675</v>
      </c>
      <c r="W3266" s="5">
        <v>0</v>
      </c>
      <c r="X3266" s="5">
        <v>22185</v>
      </c>
      <c r="Y3266" s="5">
        <v>483</v>
      </c>
    </row>
    <row r="3267" spans="1:25" x14ac:dyDescent="0.3">
      <c r="A3267" s="1">
        <v>4018463</v>
      </c>
      <c r="B3267" s="1" t="s">
        <v>31</v>
      </c>
      <c r="C3267" s="2"/>
      <c r="D3267" s="4" t="s">
        <v>134</v>
      </c>
      <c r="E3267" s="4">
        <v>4018463</v>
      </c>
      <c r="F3267" s="5">
        <v>0</v>
      </c>
      <c r="G3267" s="5">
        <v>7919</v>
      </c>
      <c r="H3267" s="5">
        <v>652</v>
      </c>
      <c r="I3267" s="5">
        <v>9812</v>
      </c>
      <c r="J3267" s="5">
        <v>517</v>
      </c>
      <c r="K3267" s="5" t="s">
        <v>33</v>
      </c>
      <c r="L3267" s="5">
        <v>18900</v>
      </c>
      <c r="M3267" s="5">
        <v>95183</v>
      </c>
      <c r="N3267" s="5">
        <v>14870</v>
      </c>
      <c r="O3267" s="5">
        <v>3301</v>
      </c>
      <c r="P3267" s="5">
        <v>1282</v>
      </c>
      <c r="Q3267" s="5" t="s">
        <v>33</v>
      </c>
      <c r="R3267" s="5" t="s">
        <v>33</v>
      </c>
      <c r="S3267" s="5">
        <v>3492</v>
      </c>
      <c r="T3267" s="5">
        <v>4672</v>
      </c>
      <c r="U3267" s="5">
        <v>4250</v>
      </c>
      <c r="V3267" s="5">
        <v>2355</v>
      </c>
      <c r="W3267" s="5">
        <v>0</v>
      </c>
      <c r="X3267" s="5">
        <v>17705</v>
      </c>
      <c r="Y3267" s="5">
        <v>397</v>
      </c>
    </row>
    <row r="3268" spans="1:25" x14ac:dyDescent="0.3">
      <c r="A3268" s="1">
        <v>4062303</v>
      </c>
      <c r="B3268" s="1" t="s">
        <v>0</v>
      </c>
      <c r="C3268" s="2"/>
      <c r="D3268" s="4" t="s">
        <v>135</v>
      </c>
      <c r="E3268" s="4">
        <v>4062303</v>
      </c>
      <c r="F3268" s="5" t="s">
        <v>33</v>
      </c>
      <c r="G3268" s="5" t="s">
        <v>33</v>
      </c>
      <c r="H3268" s="5" t="s">
        <v>33</v>
      </c>
      <c r="I3268" s="5" t="s">
        <v>33</v>
      </c>
      <c r="J3268" s="5" t="s">
        <v>33</v>
      </c>
      <c r="K3268" s="5" t="s">
        <v>33</v>
      </c>
      <c r="L3268" s="5" t="s">
        <v>33</v>
      </c>
      <c r="M3268" s="5" t="s">
        <v>33</v>
      </c>
      <c r="N3268" s="5" t="s">
        <v>33</v>
      </c>
      <c r="O3268" s="5" t="s">
        <v>33</v>
      </c>
      <c r="P3268" s="5" t="s">
        <v>33</v>
      </c>
      <c r="Q3268" s="5" t="s">
        <v>33</v>
      </c>
      <c r="R3268" s="5" t="s">
        <v>33</v>
      </c>
      <c r="S3268" s="5" t="s">
        <v>33</v>
      </c>
      <c r="T3268" s="5" t="s">
        <v>33</v>
      </c>
      <c r="U3268" s="5" t="s">
        <v>33</v>
      </c>
      <c r="V3268" s="5" t="s">
        <v>33</v>
      </c>
      <c r="W3268" s="5" t="s">
        <v>33</v>
      </c>
      <c r="X3268" s="5" t="s">
        <v>33</v>
      </c>
      <c r="Y3268" s="5" t="s">
        <v>33</v>
      </c>
    </row>
    <row r="3269" spans="1:25" x14ac:dyDescent="0.3">
      <c r="A3269" s="1">
        <v>4062303</v>
      </c>
      <c r="B3269" s="1" t="s">
        <v>1</v>
      </c>
      <c r="C3269" s="2"/>
      <c r="D3269" s="4" t="s">
        <v>135</v>
      </c>
      <c r="E3269" s="4">
        <v>4062303</v>
      </c>
      <c r="F3269" s="5" t="s">
        <v>33</v>
      </c>
      <c r="G3269" s="5" t="s">
        <v>33</v>
      </c>
      <c r="H3269" s="5" t="s">
        <v>33</v>
      </c>
      <c r="I3269" s="5" t="s">
        <v>33</v>
      </c>
      <c r="J3269" s="5" t="s">
        <v>33</v>
      </c>
      <c r="K3269" s="5" t="s">
        <v>33</v>
      </c>
      <c r="L3269" s="5" t="s">
        <v>33</v>
      </c>
      <c r="M3269" s="5" t="s">
        <v>33</v>
      </c>
      <c r="N3269" s="5" t="s">
        <v>33</v>
      </c>
      <c r="O3269" s="5" t="s">
        <v>33</v>
      </c>
      <c r="P3269" s="5" t="s">
        <v>33</v>
      </c>
      <c r="Q3269" s="5" t="s">
        <v>33</v>
      </c>
      <c r="R3269" s="5" t="s">
        <v>33</v>
      </c>
      <c r="S3269" s="5" t="s">
        <v>33</v>
      </c>
      <c r="T3269" s="5" t="s">
        <v>33</v>
      </c>
      <c r="U3269" s="5" t="s">
        <v>33</v>
      </c>
      <c r="V3269" s="5" t="s">
        <v>33</v>
      </c>
      <c r="W3269" s="5" t="s">
        <v>33</v>
      </c>
      <c r="X3269" s="5" t="s">
        <v>33</v>
      </c>
      <c r="Y3269" s="5" t="s">
        <v>33</v>
      </c>
    </row>
    <row r="3270" spans="1:25" x14ac:dyDescent="0.3">
      <c r="A3270" s="1">
        <v>4062303</v>
      </c>
      <c r="B3270" s="1" t="s">
        <v>2</v>
      </c>
      <c r="C3270" s="2"/>
      <c r="D3270" s="4" t="s">
        <v>135</v>
      </c>
      <c r="E3270" s="4">
        <v>4062303</v>
      </c>
      <c r="F3270" s="5">
        <v>314</v>
      </c>
      <c r="G3270" s="5">
        <v>0</v>
      </c>
      <c r="H3270" s="5">
        <v>0</v>
      </c>
      <c r="I3270" s="5">
        <v>5546</v>
      </c>
      <c r="J3270" s="5">
        <v>1245</v>
      </c>
      <c r="K3270" s="5">
        <v>0</v>
      </c>
      <c r="L3270" s="5">
        <v>7105</v>
      </c>
      <c r="M3270" s="5">
        <v>3403</v>
      </c>
      <c r="N3270" s="5">
        <v>0</v>
      </c>
      <c r="O3270" s="5">
        <v>0</v>
      </c>
      <c r="P3270" s="5">
        <v>0</v>
      </c>
      <c r="Q3270" s="5">
        <v>0</v>
      </c>
      <c r="R3270" s="5">
        <v>0</v>
      </c>
      <c r="S3270" s="5">
        <v>0</v>
      </c>
      <c r="T3270" s="5">
        <v>792</v>
      </c>
      <c r="U3270" s="5">
        <v>569</v>
      </c>
      <c r="V3270" s="5">
        <v>0</v>
      </c>
      <c r="W3270" s="5">
        <v>12</v>
      </c>
      <c r="X3270" s="5">
        <v>1414</v>
      </c>
      <c r="Y3270" s="5">
        <v>15</v>
      </c>
    </row>
    <row r="3271" spans="1:25" x14ac:dyDescent="0.3">
      <c r="A3271" s="1">
        <v>4062303</v>
      </c>
      <c r="B3271" s="1" t="s">
        <v>3</v>
      </c>
      <c r="C3271" s="2"/>
      <c r="D3271" s="4" t="s">
        <v>135</v>
      </c>
      <c r="E3271" s="4">
        <v>4062303</v>
      </c>
      <c r="F3271" s="5" t="s">
        <v>33</v>
      </c>
      <c r="G3271" s="5">
        <v>0</v>
      </c>
      <c r="H3271" s="5">
        <v>0</v>
      </c>
      <c r="I3271" s="5" t="s">
        <v>33</v>
      </c>
      <c r="J3271" s="5" t="s">
        <v>33</v>
      </c>
      <c r="K3271" s="5">
        <v>0</v>
      </c>
      <c r="L3271" s="5" t="s">
        <v>33</v>
      </c>
      <c r="M3271" s="5">
        <v>0</v>
      </c>
      <c r="N3271" s="5">
        <v>0</v>
      </c>
      <c r="O3271" s="5">
        <v>0</v>
      </c>
      <c r="P3271" s="5">
        <v>0</v>
      </c>
      <c r="Q3271" s="5">
        <v>0</v>
      </c>
      <c r="R3271" s="5">
        <v>0</v>
      </c>
      <c r="S3271" s="5">
        <v>0</v>
      </c>
      <c r="T3271" s="5">
        <v>0</v>
      </c>
      <c r="U3271" s="5">
        <v>177</v>
      </c>
      <c r="V3271" s="5">
        <v>0</v>
      </c>
      <c r="W3271" s="5">
        <v>0</v>
      </c>
      <c r="X3271" s="5">
        <v>322</v>
      </c>
      <c r="Y3271" s="5">
        <v>0</v>
      </c>
    </row>
    <row r="3272" spans="1:25" x14ac:dyDescent="0.3">
      <c r="A3272" s="1">
        <v>4062303</v>
      </c>
      <c r="B3272" s="1" t="s">
        <v>4</v>
      </c>
      <c r="C3272" s="2"/>
      <c r="D3272" s="4" t="s">
        <v>135</v>
      </c>
      <c r="E3272" s="4">
        <v>4062303</v>
      </c>
      <c r="F3272" s="5">
        <v>0</v>
      </c>
      <c r="G3272" s="5">
        <v>0</v>
      </c>
      <c r="H3272" s="5">
        <v>0</v>
      </c>
      <c r="I3272" s="5">
        <v>922</v>
      </c>
      <c r="J3272" s="5">
        <v>-1</v>
      </c>
      <c r="K3272" s="5">
        <v>0</v>
      </c>
      <c r="L3272" s="5">
        <v>920</v>
      </c>
      <c r="M3272" s="5">
        <v>3432</v>
      </c>
      <c r="N3272" s="5">
        <v>0</v>
      </c>
      <c r="O3272" s="5">
        <v>44</v>
      </c>
      <c r="P3272" s="5">
        <v>0</v>
      </c>
      <c r="Q3272" s="5">
        <v>0</v>
      </c>
      <c r="R3272" s="5">
        <v>0</v>
      </c>
      <c r="S3272" s="5">
        <v>436</v>
      </c>
      <c r="T3272" s="5">
        <v>753</v>
      </c>
      <c r="U3272" s="5">
        <v>428</v>
      </c>
      <c r="V3272" s="5">
        <v>17</v>
      </c>
      <c r="W3272" s="5">
        <v>7</v>
      </c>
      <c r="X3272" s="5">
        <v>1116</v>
      </c>
      <c r="Y3272" s="5">
        <v>10</v>
      </c>
    </row>
    <row r="3273" spans="1:25" x14ac:dyDescent="0.3">
      <c r="A3273" s="1">
        <v>4062303</v>
      </c>
      <c r="B3273" s="1" t="s">
        <v>5</v>
      </c>
      <c r="C3273" s="2"/>
      <c r="D3273" s="4" t="s">
        <v>135</v>
      </c>
      <c r="E3273" s="4">
        <v>4062303</v>
      </c>
      <c r="F3273" s="5">
        <v>0</v>
      </c>
      <c r="G3273" s="5">
        <v>0</v>
      </c>
      <c r="H3273" s="5">
        <v>0</v>
      </c>
      <c r="I3273" s="5">
        <v>1226</v>
      </c>
      <c r="J3273" s="5">
        <v>109</v>
      </c>
      <c r="K3273" s="5">
        <v>0</v>
      </c>
      <c r="L3273" s="5">
        <v>1335</v>
      </c>
      <c r="M3273" s="5">
        <v>4522</v>
      </c>
      <c r="N3273" s="5">
        <v>0</v>
      </c>
      <c r="O3273" s="5">
        <v>88</v>
      </c>
      <c r="P3273" s="5">
        <v>0</v>
      </c>
      <c r="Q3273" s="5">
        <v>0</v>
      </c>
      <c r="R3273" s="5">
        <v>0</v>
      </c>
      <c r="S3273" s="5">
        <v>558</v>
      </c>
      <c r="T3273" s="5">
        <v>719</v>
      </c>
      <c r="U3273" s="5">
        <v>463</v>
      </c>
      <c r="V3273" s="5">
        <v>25</v>
      </c>
      <c r="W3273" s="5">
        <v>0</v>
      </c>
      <c r="X3273" s="5">
        <v>1124</v>
      </c>
      <c r="Y3273" s="5">
        <v>11</v>
      </c>
    </row>
    <row r="3274" spans="1:25" x14ac:dyDescent="0.3">
      <c r="A3274" s="1">
        <v>4062303</v>
      </c>
      <c r="B3274" s="1" t="s">
        <v>6</v>
      </c>
      <c r="C3274" s="2"/>
      <c r="D3274" s="4" t="s">
        <v>135</v>
      </c>
      <c r="E3274" s="4">
        <v>4062303</v>
      </c>
      <c r="F3274" s="5">
        <v>0</v>
      </c>
      <c r="G3274" s="5">
        <v>0</v>
      </c>
      <c r="H3274" s="5">
        <v>0</v>
      </c>
      <c r="I3274" s="5">
        <v>762</v>
      </c>
      <c r="J3274" s="5">
        <v>30</v>
      </c>
      <c r="K3274" s="5">
        <v>0</v>
      </c>
      <c r="L3274" s="5">
        <v>792</v>
      </c>
      <c r="M3274" s="5">
        <v>3090</v>
      </c>
      <c r="N3274" s="5">
        <v>0</v>
      </c>
      <c r="O3274" s="5">
        <v>6</v>
      </c>
      <c r="P3274" s="5">
        <v>1</v>
      </c>
      <c r="Q3274" s="5">
        <v>0</v>
      </c>
      <c r="R3274" s="5">
        <v>0</v>
      </c>
      <c r="S3274" s="5">
        <v>672</v>
      </c>
      <c r="T3274" s="5">
        <v>779</v>
      </c>
      <c r="U3274" s="5">
        <v>366</v>
      </c>
      <c r="V3274" s="5">
        <v>33</v>
      </c>
      <c r="W3274" s="5">
        <v>0</v>
      </c>
      <c r="X3274" s="5">
        <v>887</v>
      </c>
      <c r="Y3274" s="5">
        <v>11</v>
      </c>
    </row>
    <row r="3275" spans="1:25" x14ac:dyDescent="0.3">
      <c r="A3275" s="1">
        <v>4062303</v>
      </c>
      <c r="B3275" s="1" t="s">
        <v>7</v>
      </c>
      <c r="C3275" s="2"/>
      <c r="D3275" s="4" t="s">
        <v>135</v>
      </c>
      <c r="E3275" s="4">
        <v>4062303</v>
      </c>
      <c r="F3275" s="5">
        <v>0</v>
      </c>
      <c r="G3275" s="5">
        <v>0</v>
      </c>
      <c r="H3275" s="5">
        <v>0</v>
      </c>
      <c r="I3275" s="5">
        <v>420</v>
      </c>
      <c r="J3275" s="5">
        <v>0</v>
      </c>
      <c r="K3275" s="5">
        <v>0</v>
      </c>
      <c r="L3275" s="5">
        <v>420</v>
      </c>
      <c r="M3275" s="5">
        <v>1909</v>
      </c>
      <c r="N3275" s="5">
        <v>0</v>
      </c>
      <c r="O3275" s="5">
        <v>10</v>
      </c>
      <c r="P3275" s="5">
        <v>0</v>
      </c>
      <c r="Q3275" s="5">
        <v>0</v>
      </c>
      <c r="R3275" s="5">
        <v>0</v>
      </c>
      <c r="S3275" s="5">
        <v>516</v>
      </c>
      <c r="T3275" s="5">
        <v>594</v>
      </c>
      <c r="U3275" s="5">
        <v>338</v>
      </c>
      <c r="V3275" s="5">
        <v>0</v>
      </c>
      <c r="W3275" s="5">
        <v>0</v>
      </c>
      <c r="X3275" s="5">
        <v>1022</v>
      </c>
      <c r="Y3275" s="5">
        <v>5</v>
      </c>
    </row>
    <row r="3276" spans="1:25" x14ac:dyDescent="0.3">
      <c r="A3276" s="1">
        <v>4062303</v>
      </c>
      <c r="B3276" s="1" t="s">
        <v>8</v>
      </c>
      <c r="C3276" s="2"/>
      <c r="D3276" s="4" t="s">
        <v>135</v>
      </c>
      <c r="E3276" s="4">
        <v>4062303</v>
      </c>
      <c r="F3276" s="5">
        <v>0</v>
      </c>
      <c r="G3276" s="5">
        <v>0</v>
      </c>
      <c r="H3276" s="5">
        <v>0</v>
      </c>
      <c r="I3276" s="5">
        <v>1441</v>
      </c>
      <c r="J3276" s="5">
        <v>0</v>
      </c>
      <c r="K3276" s="5">
        <v>0</v>
      </c>
      <c r="L3276" s="5">
        <v>1441</v>
      </c>
      <c r="M3276" s="5">
        <v>2222</v>
      </c>
      <c r="N3276" s="5">
        <v>0</v>
      </c>
      <c r="O3276" s="5">
        <v>20</v>
      </c>
      <c r="P3276" s="5">
        <v>0</v>
      </c>
      <c r="Q3276" s="5">
        <v>0</v>
      </c>
      <c r="R3276" s="5">
        <v>0</v>
      </c>
      <c r="S3276" s="5">
        <v>331</v>
      </c>
      <c r="T3276" s="5">
        <v>461</v>
      </c>
      <c r="U3276" s="5">
        <v>419</v>
      </c>
      <c r="V3276" s="5">
        <v>42</v>
      </c>
      <c r="W3276" s="5">
        <v>2</v>
      </c>
      <c r="X3276" s="5">
        <v>1135</v>
      </c>
      <c r="Y3276" s="5">
        <v>8</v>
      </c>
    </row>
    <row r="3277" spans="1:25" x14ac:dyDescent="0.3">
      <c r="A3277" s="1">
        <v>4062303</v>
      </c>
      <c r="B3277" s="1" t="s">
        <v>9</v>
      </c>
      <c r="C3277" s="2"/>
      <c r="D3277" s="4" t="s">
        <v>135</v>
      </c>
      <c r="E3277" s="4">
        <v>4062303</v>
      </c>
      <c r="F3277" s="5">
        <v>0</v>
      </c>
      <c r="G3277" s="5">
        <v>0</v>
      </c>
      <c r="H3277" s="5">
        <v>0</v>
      </c>
      <c r="I3277" s="5">
        <v>498</v>
      </c>
      <c r="J3277" s="5">
        <v>0</v>
      </c>
      <c r="K3277" s="5">
        <v>0</v>
      </c>
      <c r="L3277" s="5">
        <v>498</v>
      </c>
      <c r="M3277" s="5">
        <v>2369</v>
      </c>
      <c r="N3277" s="5">
        <v>0</v>
      </c>
      <c r="O3277" s="5">
        <v>11</v>
      </c>
      <c r="P3277" s="5">
        <v>2</v>
      </c>
      <c r="Q3277" s="5">
        <v>0</v>
      </c>
      <c r="R3277" s="5">
        <v>0</v>
      </c>
      <c r="S3277" s="5">
        <v>299</v>
      </c>
      <c r="T3277" s="5">
        <v>211</v>
      </c>
      <c r="U3277" s="5">
        <v>409</v>
      </c>
      <c r="V3277" s="5">
        <v>36</v>
      </c>
      <c r="W3277" s="5">
        <v>2</v>
      </c>
      <c r="X3277" s="5">
        <v>938</v>
      </c>
      <c r="Y3277" s="5">
        <v>10</v>
      </c>
    </row>
    <row r="3278" spans="1:25" x14ac:dyDescent="0.3">
      <c r="A3278" s="1">
        <v>4062303</v>
      </c>
      <c r="B3278" s="1" t="s">
        <v>10</v>
      </c>
      <c r="C3278" s="2"/>
      <c r="D3278" s="4" t="s">
        <v>135</v>
      </c>
      <c r="E3278" s="4">
        <v>4062303</v>
      </c>
      <c r="F3278" s="5">
        <v>0</v>
      </c>
      <c r="G3278" s="5">
        <v>0</v>
      </c>
      <c r="H3278" s="5">
        <v>0</v>
      </c>
      <c r="I3278" s="5">
        <v>605</v>
      </c>
      <c r="J3278" s="5">
        <v>0</v>
      </c>
      <c r="K3278" s="5">
        <v>0</v>
      </c>
      <c r="L3278" s="5">
        <v>605</v>
      </c>
      <c r="M3278" s="5">
        <v>1599</v>
      </c>
      <c r="N3278" s="5">
        <v>0</v>
      </c>
      <c r="O3278" s="5">
        <v>16</v>
      </c>
      <c r="P3278" s="5">
        <v>0</v>
      </c>
      <c r="Q3278" s="5">
        <v>0</v>
      </c>
      <c r="R3278" s="5">
        <v>0</v>
      </c>
      <c r="S3278" s="5">
        <v>346</v>
      </c>
      <c r="T3278" s="5">
        <v>805</v>
      </c>
      <c r="U3278" s="5">
        <v>474</v>
      </c>
      <c r="V3278" s="5">
        <v>30</v>
      </c>
      <c r="W3278" s="5">
        <v>0</v>
      </c>
      <c r="X3278" s="5">
        <v>882</v>
      </c>
      <c r="Y3278" s="5">
        <v>9</v>
      </c>
    </row>
    <row r="3279" spans="1:25" x14ac:dyDescent="0.3">
      <c r="A3279" s="1">
        <v>4062303</v>
      </c>
      <c r="B3279" s="1" t="s">
        <v>11</v>
      </c>
      <c r="C3279" s="2"/>
      <c r="D3279" s="4" t="s">
        <v>135</v>
      </c>
      <c r="E3279" s="4">
        <v>4062303</v>
      </c>
      <c r="F3279" s="5">
        <v>0</v>
      </c>
      <c r="G3279" s="5">
        <v>0</v>
      </c>
      <c r="H3279" s="5">
        <v>0</v>
      </c>
      <c r="I3279" s="5">
        <v>945</v>
      </c>
      <c r="J3279" s="5">
        <v>0</v>
      </c>
      <c r="K3279" s="5">
        <v>0</v>
      </c>
      <c r="L3279" s="5">
        <v>945</v>
      </c>
      <c r="M3279" s="5">
        <v>2728</v>
      </c>
      <c r="N3279" s="5">
        <v>0</v>
      </c>
      <c r="O3279" s="5">
        <v>9</v>
      </c>
      <c r="P3279" s="5">
        <v>0</v>
      </c>
      <c r="Q3279" s="5">
        <v>0</v>
      </c>
      <c r="R3279" s="5">
        <v>0</v>
      </c>
      <c r="S3279" s="5">
        <v>262</v>
      </c>
      <c r="T3279" s="5">
        <v>194</v>
      </c>
      <c r="U3279" s="5">
        <v>350</v>
      </c>
      <c r="V3279" s="5">
        <v>42</v>
      </c>
      <c r="W3279" s="5">
        <v>1</v>
      </c>
      <c r="X3279" s="5">
        <v>1092</v>
      </c>
      <c r="Y3279" s="5">
        <v>9</v>
      </c>
    </row>
    <row r="3280" spans="1:25" x14ac:dyDescent="0.3">
      <c r="A3280" s="1">
        <v>4062303</v>
      </c>
      <c r="B3280" s="1" t="s">
        <v>12</v>
      </c>
      <c r="C3280" s="2"/>
      <c r="D3280" s="4" t="s">
        <v>135</v>
      </c>
      <c r="E3280" s="4">
        <v>4062303</v>
      </c>
      <c r="F3280" s="5">
        <v>0</v>
      </c>
      <c r="G3280" s="5">
        <v>0</v>
      </c>
      <c r="H3280" s="5">
        <v>0</v>
      </c>
      <c r="I3280" s="5">
        <v>583</v>
      </c>
      <c r="J3280" s="5">
        <v>0</v>
      </c>
      <c r="K3280" s="5">
        <v>0</v>
      </c>
      <c r="L3280" s="5">
        <v>583</v>
      </c>
      <c r="M3280" s="5">
        <v>2118</v>
      </c>
      <c r="N3280" s="5">
        <v>0</v>
      </c>
      <c r="O3280" s="5">
        <v>6</v>
      </c>
      <c r="P3280" s="5">
        <v>0</v>
      </c>
      <c r="Q3280" s="5">
        <v>0</v>
      </c>
      <c r="R3280" s="5">
        <v>0</v>
      </c>
      <c r="S3280" s="5">
        <v>262</v>
      </c>
      <c r="T3280" s="5">
        <v>152</v>
      </c>
      <c r="U3280" s="5">
        <v>332</v>
      </c>
      <c r="V3280" s="5">
        <v>26</v>
      </c>
      <c r="W3280" s="5">
        <v>0</v>
      </c>
      <c r="X3280" s="5">
        <v>1174</v>
      </c>
      <c r="Y3280" s="5">
        <v>2</v>
      </c>
    </row>
    <row r="3281" spans="1:25" x14ac:dyDescent="0.3">
      <c r="A3281" s="1">
        <v>4062303</v>
      </c>
      <c r="B3281" s="1" t="s">
        <v>13</v>
      </c>
      <c r="C3281" s="2"/>
      <c r="D3281" s="4" t="s">
        <v>135</v>
      </c>
      <c r="E3281" s="4">
        <v>4062303</v>
      </c>
      <c r="F3281" s="5">
        <v>0</v>
      </c>
      <c r="G3281" s="5">
        <v>0</v>
      </c>
      <c r="H3281" s="5">
        <v>0</v>
      </c>
      <c r="I3281" s="5">
        <v>866</v>
      </c>
      <c r="J3281" s="5">
        <v>1733</v>
      </c>
      <c r="K3281" s="5">
        <v>0</v>
      </c>
      <c r="L3281" s="5">
        <v>2599</v>
      </c>
      <c r="M3281" s="5">
        <v>3963</v>
      </c>
      <c r="N3281" s="5">
        <v>0</v>
      </c>
      <c r="O3281" s="5">
        <v>3</v>
      </c>
      <c r="P3281" s="5">
        <v>0</v>
      </c>
      <c r="Q3281" s="5">
        <v>0</v>
      </c>
      <c r="R3281" s="5">
        <v>0</v>
      </c>
      <c r="S3281" s="5">
        <v>177</v>
      </c>
      <c r="T3281" s="5">
        <v>170</v>
      </c>
      <c r="U3281" s="5">
        <v>436</v>
      </c>
      <c r="V3281" s="5">
        <v>22</v>
      </c>
      <c r="W3281" s="5">
        <v>3</v>
      </c>
      <c r="X3281" s="5">
        <v>1246</v>
      </c>
      <c r="Y3281" s="5">
        <v>2</v>
      </c>
    </row>
    <row r="3282" spans="1:25" x14ac:dyDescent="0.3">
      <c r="A3282" s="1">
        <v>4062303</v>
      </c>
      <c r="B3282" s="1" t="s">
        <v>14</v>
      </c>
      <c r="C3282" s="2"/>
      <c r="D3282" s="4" t="s">
        <v>135</v>
      </c>
      <c r="E3282" s="4">
        <v>4062303</v>
      </c>
      <c r="F3282" s="5">
        <v>0</v>
      </c>
      <c r="G3282" s="5">
        <v>0</v>
      </c>
      <c r="H3282" s="5">
        <v>0</v>
      </c>
      <c r="I3282" s="5">
        <v>962</v>
      </c>
      <c r="J3282" s="5">
        <v>0</v>
      </c>
      <c r="K3282" s="5" t="s">
        <v>33</v>
      </c>
      <c r="L3282" s="5">
        <v>962</v>
      </c>
      <c r="M3282" s="5">
        <v>4469</v>
      </c>
      <c r="N3282" s="5">
        <v>0</v>
      </c>
      <c r="O3282" s="5">
        <v>5</v>
      </c>
      <c r="P3282" s="5">
        <v>0</v>
      </c>
      <c r="Q3282" s="5" t="s">
        <v>33</v>
      </c>
      <c r="R3282" s="5" t="s">
        <v>33</v>
      </c>
      <c r="S3282" s="5">
        <v>380</v>
      </c>
      <c r="T3282" s="5">
        <v>267</v>
      </c>
      <c r="U3282" s="5">
        <v>302</v>
      </c>
      <c r="V3282" s="5">
        <v>11</v>
      </c>
      <c r="W3282" s="5">
        <v>0</v>
      </c>
      <c r="X3282" s="5">
        <v>673</v>
      </c>
      <c r="Y3282" s="5">
        <v>4</v>
      </c>
    </row>
    <row r="3283" spans="1:25" x14ac:dyDescent="0.3">
      <c r="A3283" s="1">
        <v>4062303</v>
      </c>
      <c r="B3283" s="1" t="s">
        <v>15</v>
      </c>
      <c r="C3283" s="2"/>
      <c r="D3283" s="4" t="s">
        <v>135</v>
      </c>
      <c r="E3283" s="4">
        <v>4062303</v>
      </c>
      <c r="F3283" s="5">
        <v>0</v>
      </c>
      <c r="G3283" s="5">
        <v>0</v>
      </c>
      <c r="H3283" s="5">
        <v>0</v>
      </c>
      <c r="I3283" s="5">
        <v>1982</v>
      </c>
      <c r="J3283" s="5">
        <v>0</v>
      </c>
      <c r="K3283" s="5" t="s">
        <v>33</v>
      </c>
      <c r="L3283" s="5">
        <v>1982</v>
      </c>
      <c r="M3283" s="5">
        <v>4093</v>
      </c>
      <c r="N3283" s="5">
        <v>0</v>
      </c>
      <c r="O3283" s="5">
        <v>5</v>
      </c>
      <c r="P3283" s="5">
        <v>0</v>
      </c>
      <c r="Q3283" s="5" t="s">
        <v>33</v>
      </c>
      <c r="R3283" s="5" t="s">
        <v>33</v>
      </c>
      <c r="S3283" s="5">
        <v>302</v>
      </c>
      <c r="T3283" s="5">
        <v>240</v>
      </c>
      <c r="U3283" s="5">
        <v>363</v>
      </c>
      <c r="V3283" s="5">
        <v>22</v>
      </c>
      <c r="W3283" s="5">
        <v>0</v>
      </c>
      <c r="X3283" s="5">
        <v>400</v>
      </c>
      <c r="Y3283" s="5">
        <v>8</v>
      </c>
    </row>
    <row r="3284" spans="1:25" x14ac:dyDescent="0.3">
      <c r="A3284" s="1">
        <v>4062303</v>
      </c>
      <c r="B3284" s="1" t="s">
        <v>16</v>
      </c>
      <c r="C3284" s="2"/>
      <c r="D3284" s="4" t="s">
        <v>135</v>
      </c>
      <c r="E3284" s="4">
        <v>4062303</v>
      </c>
      <c r="F3284" s="5" t="s">
        <v>33</v>
      </c>
      <c r="G3284" s="5" t="s">
        <v>33</v>
      </c>
      <c r="H3284" s="5" t="s">
        <v>33</v>
      </c>
      <c r="I3284" s="5" t="s">
        <v>33</v>
      </c>
      <c r="J3284" s="5" t="s">
        <v>33</v>
      </c>
      <c r="K3284" s="5" t="s">
        <v>33</v>
      </c>
      <c r="L3284" s="5" t="s">
        <v>33</v>
      </c>
      <c r="M3284" s="5" t="s">
        <v>33</v>
      </c>
      <c r="N3284" s="5" t="s">
        <v>33</v>
      </c>
      <c r="O3284" s="5" t="s">
        <v>33</v>
      </c>
      <c r="P3284" s="5" t="s">
        <v>33</v>
      </c>
      <c r="Q3284" s="5" t="s">
        <v>33</v>
      </c>
      <c r="R3284" s="5" t="s">
        <v>33</v>
      </c>
      <c r="S3284" s="5" t="s">
        <v>33</v>
      </c>
      <c r="T3284" s="5" t="s">
        <v>33</v>
      </c>
      <c r="U3284" s="5" t="s">
        <v>33</v>
      </c>
      <c r="V3284" s="5" t="s">
        <v>33</v>
      </c>
      <c r="W3284" s="5" t="s">
        <v>33</v>
      </c>
      <c r="X3284" s="5" t="s">
        <v>33</v>
      </c>
      <c r="Y3284" s="5" t="s">
        <v>33</v>
      </c>
    </row>
    <row r="3285" spans="1:25" x14ac:dyDescent="0.3">
      <c r="A3285" s="1">
        <v>4062303</v>
      </c>
      <c r="B3285" s="1" t="s">
        <v>17</v>
      </c>
      <c r="C3285" s="2"/>
      <c r="D3285" s="4" t="s">
        <v>135</v>
      </c>
      <c r="E3285" s="4">
        <v>4062303</v>
      </c>
      <c r="F3285" s="5" t="s">
        <v>33</v>
      </c>
      <c r="G3285" s="5" t="s">
        <v>33</v>
      </c>
      <c r="H3285" s="5" t="s">
        <v>33</v>
      </c>
      <c r="I3285" s="5" t="s">
        <v>33</v>
      </c>
      <c r="J3285" s="5" t="s">
        <v>33</v>
      </c>
      <c r="K3285" s="5" t="s">
        <v>33</v>
      </c>
      <c r="L3285" s="5" t="s">
        <v>33</v>
      </c>
      <c r="M3285" s="5" t="s">
        <v>33</v>
      </c>
      <c r="N3285" s="5" t="s">
        <v>33</v>
      </c>
      <c r="O3285" s="5" t="s">
        <v>33</v>
      </c>
      <c r="P3285" s="5" t="s">
        <v>33</v>
      </c>
      <c r="Q3285" s="5" t="s">
        <v>33</v>
      </c>
      <c r="R3285" s="5" t="s">
        <v>33</v>
      </c>
      <c r="S3285" s="5" t="s">
        <v>33</v>
      </c>
      <c r="T3285" s="5" t="s">
        <v>33</v>
      </c>
      <c r="U3285" s="5" t="s">
        <v>33</v>
      </c>
      <c r="V3285" s="5" t="s">
        <v>33</v>
      </c>
      <c r="W3285" s="5" t="s">
        <v>33</v>
      </c>
      <c r="X3285" s="5" t="s">
        <v>33</v>
      </c>
      <c r="Y3285" s="5" t="s">
        <v>33</v>
      </c>
    </row>
    <row r="3286" spans="1:25" x14ac:dyDescent="0.3">
      <c r="A3286" s="1">
        <v>4062303</v>
      </c>
      <c r="B3286" s="1" t="s">
        <v>18</v>
      </c>
      <c r="C3286" s="2"/>
      <c r="D3286" s="4" t="s">
        <v>135</v>
      </c>
      <c r="E3286" s="4">
        <v>4062303</v>
      </c>
      <c r="F3286" s="5" t="s">
        <v>33</v>
      </c>
      <c r="G3286" s="5" t="s">
        <v>33</v>
      </c>
      <c r="H3286" s="5" t="s">
        <v>33</v>
      </c>
      <c r="I3286" s="5" t="s">
        <v>33</v>
      </c>
      <c r="J3286" s="5" t="s">
        <v>33</v>
      </c>
      <c r="K3286" s="5" t="s">
        <v>33</v>
      </c>
      <c r="L3286" s="5" t="s">
        <v>33</v>
      </c>
      <c r="M3286" s="5" t="s">
        <v>33</v>
      </c>
      <c r="N3286" s="5" t="s">
        <v>33</v>
      </c>
      <c r="O3286" s="5" t="s">
        <v>33</v>
      </c>
      <c r="P3286" s="5" t="s">
        <v>33</v>
      </c>
      <c r="Q3286" s="5" t="s">
        <v>33</v>
      </c>
      <c r="R3286" s="5" t="s">
        <v>33</v>
      </c>
      <c r="S3286" s="5" t="s">
        <v>33</v>
      </c>
      <c r="T3286" s="5" t="s">
        <v>33</v>
      </c>
      <c r="U3286" s="5" t="s">
        <v>33</v>
      </c>
      <c r="V3286" s="5" t="s">
        <v>33</v>
      </c>
      <c r="W3286" s="5" t="s">
        <v>33</v>
      </c>
      <c r="X3286" s="5" t="s">
        <v>33</v>
      </c>
      <c r="Y3286" s="5" t="s">
        <v>33</v>
      </c>
    </row>
    <row r="3287" spans="1:25" x14ac:dyDescent="0.3">
      <c r="A3287" s="1">
        <v>4062303</v>
      </c>
      <c r="B3287" s="1" t="s">
        <v>19</v>
      </c>
      <c r="C3287" s="2"/>
      <c r="D3287" s="4" t="s">
        <v>135</v>
      </c>
      <c r="E3287" s="4">
        <v>4062303</v>
      </c>
      <c r="F3287" s="5" t="s">
        <v>33</v>
      </c>
      <c r="G3287" s="5" t="s">
        <v>33</v>
      </c>
      <c r="H3287" s="5" t="s">
        <v>33</v>
      </c>
      <c r="I3287" s="5" t="s">
        <v>33</v>
      </c>
      <c r="J3287" s="5" t="s">
        <v>33</v>
      </c>
      <c r="K3287" s="5" t="s">
        <v>33</v>
      </c>
      <c r="L3287" s="5" t="s">
        <v>33</v>
      </c>
      <c r="M3287" s="5" t="s">
        <v>33</v>
      </c>
      <c r="N3287" s="5" t="s">
        <v>33</v>
      </c>
      <c r="O3287" s="5" t="s">
        <v>33</v>
      </c>
      <c r="P3287" s="5" t="s">
        <v>33</v>
      </c>
      <c r="Q3287" s="5" t="s">
        <v>33</v>
      </c>
      <c r="R3287" s="5" t="s">
        <v>33</v>
      </c>
      <c r="S3287" s="5" t="s">
        <v>33</v>
      </c>
      <c r="T3287" s="5" t="s">
        <v>33</v>
      </c>
      <c r="U3287" s="5" t="s">
        <v>33</v>
      </c>
      <c r="V3287" s="5" t="s">
        <v>33</v>
      </c>
      <c r="W3287" s="5" t="s">
        <v>33</v>
      </c>
      <c r="X3287" s="5" t="s">
        <v>33</v>
      </c>
      <c r="Y3287" s="5" t="s">
        <v>33</v>
      </c>
    </row>
    <row r="3288" spans="1:25" x14ac:dyDescent="0.3">
      <c r="A3288" s="1">
        <v>4062303</v>
      </c>
      <c r="B3288" s="1" t="s">
        <v>20</v>
      </c>
      <c r="C3288" s="2"/>
      <c r="D3288" s="4" t="s">
        <v>135</v>
      </c>
      <c r="E3288" s="4">
        <v>4062303</v>
      </c>
      <c r="F3288" s="5" t="s">
        <v>33</v>
      </c>
      <c r="G3288" s="5" t="s">
        <v>33</v>
      </c>
      <c r="H3288" s="5" t="s">
        <v>33</v>
      </c>
      <c r="I3288" s="5" t="s">
        <v>33</v>
      </c>
      <c r="J3288" s="5" t="s">
        <v>33</v>
      </c>
      <c r="K3288" s="5" t="s">
        <v>33</v>
      </c>
      <c r="L3288" s="5" t="s">
        <v>33</v>
      </c>
      <c r="M3288" s="5" t="s">
        <v>33</v>
      </c>
      <c r="N3288" s="5" t="s">
        <v>33</v>
      </c>
      <c r="O3288" s="5" t="s">
        <v>33</v>
      </c>
      <c r="P3288" s="5" t="s">
        <v>33</v>
      </c>
      <c r="Q3288" s="5" t="s">
        <v>33</v>
      </c>
      <c r="R3288" s="5" t="s">
        <v>33</v>
      </c>
      <c r="S3288" s="5" t="s">
        <v>33</v>
      </c>
      <c r="T3288" s="5" t="s">
        <v>33</v>
      </c>
      <c r="U3288" s="5" t="s">
        <v>33</v>
      </c>
      <c r="V3288" s="5" t="s">
        <v>33</v>
      </c>
      <c r="W3288" s="5" t="s">
        <v>33</v>
      </c>
      <c r="X3288" s="5" t="s">
        <v>33</v>
      </c>
      <c r="Y3288" s="5" t="s">
        <v>33</v>
      </c>
    </row>
    <row r="3289" spans="1:25" x14ac:dyDescent="0.3">
      <c r="A3289" s="1">
        <v>4062303</v>
      </c>
      <c r="B3289" s="1" t="s">
        <v>21</v>
      </c>
      <c r="C3289" s="2"/>
      <c r="D3289" s="4" t="s">
        <v>135</v>
      </c>
      <c r="E3289" s="4">
        <v>4062303</v>
      </c>
      <c r="F3289" s="5" t="s">
        <v>33</v>
      </c>
      <c r="G3289" s="5" t="s">
        <v>33</v>
      </c>
      <c r="H3289" s="5" t="s">
        <v>33</v>
      </c>
      <c r="I3289" s="5" t="s">
        <v>33</v>
      </c>
      <c r="J3289" s="5" t="s">
        <v>33</v>
      </c>
      <c r="K3289" s="5" t="s">
        <v>33</v>
      </c>
      <c r="L3289" s="5" t="s">
        <v>33</v>
      </c>
      <c r="M3289" s="5" t="s">
        <v>33</v>
      </c>
      <c r="N3289" s="5" t="s">
        <v>33</v>
      </c>
      <c r="O3289" s="5" t="s">
        <v>33</v>
      </c>
      <c r="P3289" s="5" t="s">
        <v>33</v>
      </c>
      <c r="Q3289" s="5" t="s">
        <v>33</v>
      </c>
      <c r="R3289" s="5" t="s">
        <v>33</v>
      </c>
      <c r="S3289" s="5" t="s">
        <v>33</v>
      </c>
      <c r="T3289" s="5" t="s">
        <v>33</v>
      </c>
      <c r="U3289" s="5" t="s">
        <v>33</v>
      </c>
      <c r="V3289" s="5" t="s">
        <v>33</v>
      </c>
      <c r="W3289" s="5" t="s">
        <v>33</v>
      </c>
      <c r="X3289" s="5" t="s">
        <v>33</v>
      </c>
      <c r="Y3289" s="5" t="s">
        <v>33</v>
      </c>
    </row>
    <row r="3290" spans="1:25" x14ac:dyDescent="0.3">
      <c r="A3290" s="1">
        <v>4062303</v>
      </c>
      <c r="B3290" s="1" t="s">
        <v>22</v>
      </c>
      <c r="C3290" s="2"/>
      <c r="D3290" s="4" t="s">
        <v>135</v>
      </c>
      <c r="E3290" s="4">
        <v>4062303</v>
      </c>
      <c r="F3290" s="5" t="s">
        <v>33</v>
      </c>
      <c r="G3290" s="5" t="s">
        <v>33</v>
      </c>
      <c r="H3290" s="5" t="s">
        <v>33</v>
      </c>
      <c r="I3290" s="5" t="s">
        <v>33</v>
      </c>
      <c r="J3290" s="5" t="s">
        <v>33</v>
      </c>
      <c r="K3290" s="5" t="s">
        <v>33</v>
      </c>
      <c r="L3290" s="5" t="s">
        <v>33</v>
      </c>
      <c r="M3290" s="5" t="s">
        <v>33</v>
      </c>
      <c r="N3290" s="5" t="s">
        <v>33</v>
      </c>
      <c r="O3290" s="5" t="s">
        <v>33</v>
      </c>
      <c r="P3290" s="5" t="s">
        <v>33</v>
      </c>
      <c r="Q3290" s="5" t="s">
        <v>33</v>
      </c>
      <c r="R3290" s="5" t="s">
        <v>33</v>
      </c>
      <c r="S3290" s="5" t="s">
        <v>33</v>
      </c>
      <c r="T3290" s="5" t="s">
        <v>33</v>
      </c>
      <c r="U3290" s="5" t="s">
        <v>33</v>
      </c>
      <c r="V3290" s="5" t="s">
        <v>33</v>
      </c>
      <c r="W3290" s="5" t="s">
        <v>33</v>
      </c>
      <c r="X3290" s="5" t="s">
        <v>33</v>
      </c>
      <c r="Y3290" s="5" t="s">
        <v>33</v>
      </c>
    </row>
    <row r="3291" spans="1:25" x14ac:dyDescent="0.3">
      <c r="A3291" s="1">
        <v>4062303</v>
      </c>
      <c r="B3291" s="1" t="s">
        <v>23</v>
      </c>
      <c r="C3291" s="2"/>
      <c r="D3291" s="4" t="s">
        <v>135</v>
      </c>
      <c r="E3291" s="4">
        <v>4062303</v>
      </c>
      <c r="F3291" s="5" t="s">
        <v>33</v>
      </c>
      <c r="G3291" s="5" t="s">
        <v>33</v>
      </c>
      <c r="H3291" s="5" t="s">
        <v>33</v>
      </c>
      <c r="I3291" s="5" t="s">
        <v>33</v>
      </c>
      <c r="J3291" s="5" t="s">
        <v>33</v>
      </c>
      <c r="K3291" s="5" t="s">
        <v>33</v>
      </c>
      <c r="L3291" s="5" t="s">
        <v>33</v>
      </c>
      <c r="M3291" s="5" t="s">
        <v>33</v>
      </c>
      <c r="N3291" s="5" t="s">
        <v>33</v>
      </c>
      <c r="O3291" s="5" t="s">
        <v>33</v>
      </c>
      <c r="P3291" s="5" t="s">
        <v>33</v>
      </c>
      <c r="Q3291" s="5" t="s">
        <v>33</v>
      </c>
      <c r="R3291" s="5" t="s">
        <v>33</v>
      </c>
      <c r="S3291" s="5" t="s">
        <v>33</v>
      </c>
      <c r="T3291" s="5" t="s">
        <v>33</v>
      </c>
      <c r="U3291" s="5" t="s">
        <v>33</v>
      </c>
      <c r="V3291" s="5" t="s">
        <v>33</v>
      </c>
      <c r="W3291" s="5" t="s">
        <v>33</v>
      </c>
      <c r="X3291" s="5" t="s">
        <v>33</v>
      </c>
      <c r="Y3291" s="5" t="s">
        <v>33</v>
      </c>
    </row>
    <row r="3292" spans="1:25" x14ac:dyDescent="0.3">
      <c r="A3292" s="1">
        <v>4062303</v>
      </c>
      <c r="B3292" s="1" t="s">
        <v>24</v>
      </c>
      <c r="C3292" s="2"/>
      <c r="D3292" s="4" t="s">
        <v>135</v>
      </c>
      <c r="E3292" s="4">
        <v>4062303</v>
      </c>
      <c r="F3292" s="5" t="s">
        <v>33</v>
      </c>
      <c r="G3292" s="5" t="s">
        <v>33</v>
      </c>
      <c r="H3292" s="5" t="s">
        <v>33</v>
      </c>
      <c r="I3292" s="5" t="s">
        <v>33</v>
      </c>
      <c r="J3292" s="5" t="s">
        <v>33</v>
      </c>
      <c r="K3292" s="5" t="s">
        <v>33</v>
      </c>
      <c r="L3292" s="5" t="s">
        <v>33</v>
      </c>
      <c r="M3292" s="5" t="s">
        <v>33</v>
      </c>
      <c r="N3292" s="5" t="s">
        <v>33</v>
      </c>
      <c r="O3292" s="5" t="s">
        <v>33</v>
      </c>
      <c r="P3292" s="5" t="s">
        <v>33</v>
      </c>
      <c r="Q3292" s="5" t="s">
        <v>33</v>
      </c>
      <c r="R3292" s="5" t="s">
        <v>33</v>
      </c>
      <c r="S3292" s="5" t="s">
        <v>33</v>
      </c>
      <c r="T3292" s="5" t="s">
        <v>33</v>
      </c>
      <c r="U3292" s="5" t="s">
        <v>33</v>
      </c>
      <c r="V3292" s="5" t="s">
        <v>33</v>
      </c>
      <c r="W3292" s="5" t="s">
        <v>33</v>
      </c>
      <c r="X3292" s="5" t="s">
        <v>33</v>
      </c>
      <c r="Y3292" s="5" t="s">
        <v>33</v>
      </c>
    </row>
    <row r="3293" spans="1:25" x14ac:dyDescent="0.3">
      <c r="A3293" s="1">
        <v>4062303</v>
      </c>
      <c r="B3293" s="1" t="s">
        <v>25</v>
      </c>
      <c r="C3293" s="2"/>
      <c r="D3293" s="4" t="s">
        <v>135</v>
      </c>
      <c r="E3293" s="4">
        <v>4062303</v>
      </c>
      <c r="F3293" s="5" t="s">
        <v>33</v>
      </c>
      <c r="G3293" s="5" t="s">
        <v>33</v>
      </c>
      <c r="H3293" s="5" t="s">
        <v>33</v>
      </c>
      <c r="I3293" s="5" t="s">
        <v>33</v>
      </c>
      <c r="J3293" s="5" t="s">
        <v>33</v>
      </c>
      <c r="K3293" s="5" t="s">
        <v>33</v>
      </c>
      <c r="L3293" s="5" t="s">
        <v>33</v>
      </c>
      <c r="M3293" s="5" t="s">
        <v>33</v>
      </c>
      <c r="N3293" s="5" t="s">
        <v>33</v>
      </c>
      <c r="O3293" s="5" t="s">
        <v>33</v>
      </c>
      <c r="P3293" s="5" t="s">
        <v>33</v>
      </c>
      <c r="Q3293" s="5" t="s">
        <v>33</v>
      </c>
      <c r="R3293" s="5" t="s">
        <v>33</v>
      </c>
      <c r="S3293" s="5" t="s">
        <v>33</v>
      </c>
      <c r="T3293" s="5" t="s">
        <v>33</v>
      </c>
      <c r="U3293" s="5" t="s">
        <v>33</v>
      </c>
      <c r="V3293" s="5" t="s">
        <v>33</v>
      </c>
      <c r="W3293" s="5" t="s">
        <v>33</v>
      </c>
      <c r="X3293" s="5" t="s">
        <v>33</v>
      </c>
      <c r="Y3293" s="5" t="s">
        <v>33</v>
      </c>
    </row>
    <row r="3294" spans="1:25" x14ac:dyDescent="0.3">
      <c r="A3294" s="1">
        <v>4062303</v>
      </c>
      <c r="B3294" s="1" t="s">
        <v>26</v>
      </c>
      <c r="C3294" s="2"/>
      <c r="D3294" s="4" t="s">
        <v>135</v>
      </c>
      <c r="E3294" s="4">
        <v>4062303</v>
      </c>
      <c r="F3294" s="5" t="s">
        <v>33</v>
      </c>
      <c r="G3294" s="5" t="s">
        <v>33</v>
      </c>
      <c r="H3294" s="5" t="s">
        <v>33</v>
      </c>
      <c r="I3294" s="5" t="s">
        <v>33</v>
      </c>
      <c r="J3294" s="5" t="s">
        <v>33</v>
      </c>
      <c r="K3294" s="5" t="s">
        <v>33</v>
      </c>
      <c r="L3294" s="5" t="s">
        <v>33</v>
      </c>
      <c r="M3294" s="5" t="s">
        <v>33</v>
      </c>
      <c r="N3294" s="5" t="s">
        <v>33</v>
      </c>
      <c r="O3294" s="5" t="s">
        <v>33</v>
      </c>
      <c r="P3294" s="5" t="s">
        <v>33</v>
      </c>
      <c r="Q3294" s="5" t="s">
        <v>33</v>
      </c>
      <c r="R3294" s="5" t="s">
        <v>33</v>
      </c>
      <c r="S3294" s="5" t="s">
        <v>33</v>
      </c>
      <c r="T3294" s="5" t="s">
        <v>33</v>
      </c>
      <c r="U3294" s="5" t="s">
        <v>33</v>
      </c>
      <c r="V3294" s="5" t="s">
        <v>33</v>
      </c>
      <c r="W3294" s="5" t="s">
        <v>33</v>
      </c>
      <c r="X3294" s="5" t="s">
        <v>33</v>
      </c>
      <c r="Y3294" s="5" t="s">
        <v>33</v>
      </c>
    </row>
    <row r="3295" spans="1:25" x14ac:dyDescent="0.3">
      <c r="A3295" s="1">
        <v>4062303</v>
      </c>
      <c r="B3295" s="1" t="s">
        <v>27</v>
      </c>
      <c r="C3295" s="2"/>
      <c r="D3295" s="4" t="s">
        <v>135</v>
      </c>
      <c r="E3295" s="4">
        <v>4062303</v>
      </c>
      <c r="F3295" s="5" t="s">
        <v>33</v>
      </c>
      <c r="G3295" s="5" t="s">
        <v>33</v>
      </c>
      <c r="H3295" s="5" t="s">
        <v>33</v>
      </c>
      <c r="I3295" s="5" t="s">
        <v>33</v>
      </c>
      <c r="J3295" s="5" t="s">
        <v>33</v>
      </c>
      <c r="K3295" s="5" t="s">
        <v>33</v>
      </c>
      <c r="L3295" s="5" t="s">
        <v>33</v>
      </c>
      <c r="M3295" s="5" t="s">
        <v>33</v>
      </c>
      <c r="N3295" s="5" t="s">
        <v>33</v>
      </c>
      <c r="O3295" s="5" t="s">
        <v>33</v>
      </c>
      <c r="P3295" s="5" t="s">
        <v>33</v>
      </c>
      <c r="Q3295" s="5" t="s">
        <v>33</v>
      </c>
      <c r="R3295" s="5" t="s">
        <v>33</v>
      </c>
      <c r="S3295" s="5" t="s">
        <v>33</v>
      </c>
      <c r="T3295" s="5" t="s">
        <v>33</v>
      </c>
      <c r="U3295" s="5" t="s">
        <v>33</v>
      </c>
      <c r="V3295" s="5" t="s">
        <v>33</v>
      </c>
      <c r="W3295" s="5" t="s">
        <v>33</v>
      </c>
      <c r="X3295" s="5" t="s">
        <v>33</v>
      </c>
      <c r="Y3295" s="5" t="s">
        <v>33</v>
      </c>
    </row>
    <row r="3296" spans="1:25" x14ac:dyDescent="0.3">
      <c r="A3296" s="1">
        <v>4062303</v>
      </c>
      <c r="B3296" s="1" t="s">
        <v>28</v>
      </c>
      <c r="C3296" s="2"/>
      <c r="D3296" s="4" t="s">
        <v>135</v>
      </c>
      <c r="E3296" s="4">
        <v>4062303</v>
      </c>
      <c r="F3296" s="5" t="s">
        <v>33</v>
      </c>
      <c r="G3296" s="5" t="s">
        <v>33</v>
      </c>
      <c r="H3296" s="5" t="s">
        <v>33</v>
      </c>
      <c r="I3296" s="5" t="s">
        <v>33</v>
      </c>
      <c r="J3296" s="5" t="s">
        <v>33</v>
      </c>
      <c r="K3296" s="5" t="s">
        <v>33</v>
      </c>
      <c r="L3296" s="5" t="s">
        <v>33</v>
      </c>
      <c r="M3296" s="5" t="s">
        <v>33</v>
      </c>
      <c r="N3296" s="5" t="s">
        <v>33</v>
      </c>
      <c r="O3296" s="5" t="s">
        <v>33</v>
      </c>
      <c r="P3296" s="5" t="s">
        <v>33</v>
      </c>
      <c r="Q3296" s="5" t="s">
        <v>33</v>
      </c>
      <c r="R3296" s="5" t="s">
        <v>33</v>
      </c>
      <c r="S3296" s="5" t="s">
        <v>33</v>
      </c>
      <c r="T3296" s="5" t="s">
        <v>33</v>
      </c>
      <c r="U3296" s="5" t="s">
        <v>33</v>
      </c>
      <c r="V3296" s="5" t="s">
        <v>33</v>
      </c>
      <c r="W3296" s="5" t="s">
        <v>33</v>
      </c>
      <c r="X3296" s="5" t="s">
        <v>33</v>
      </c>
      <c r="Y3296" s="5" t="s">
        <v>33</v>
      </c>
    </row>
    <row r="3297" spans="1:25" x14ac:dyDescent="0.3">
      <c r="A3297" s="1">
        <v>4062303</v>
      </c>
      <c r="B3297" s="1" t="s">
        <v>29</v>
      </c>
      <c r="C3297" s="2"/>
      <c r="D3297" s="4" t="s">
        <v>135</v>
      </c>
      <c r="E3297" s="4">
        <v>4062303</v>
      </c>
      <c r="F3297" s="5" t="s">
        <v>33</v>
      </c>
      <c r="G3297" s="5" t="s">
        <v>33</v>
      </c>
      <c r="H3297" s="5" t="s">
        <v>33</v>
      </c>
      <c r="I3297" s="5" t="s">
        <v>33</v>
      </c>
      <c r="J3297" s="5" t="s">
        <v>33</v>
      </c>
      <c r="K3297" s="5" t="s">
        <v>33</v>
      </c>
      <c r="L3297" s="5" t="s">
        <v>33</v>
      </c>
      <c r="M3297" s="5" t="s">
        <v>33</v>
      </c>
      <c r="N3297" s="5" t="s">
        <v>33</v>
      </c>
      <c r="O3297" s="5" t="s">
        <v>33</v>
      </c>
      <c r="P3297" s="5" t="s">
        <v>33</v>
      </c>
      <c r="Q3297" s="5" t="s">
        <v>33</v>
      </c>
      <c r="R3297" s="5" t="s">
        <v>33</v>
      </c>
      <c r="S3297" s="5" t="s">
        <v>33</v>
      </c>
      <c r="T3297" s="5" t="s">
        <v>33</v>
      </c>
      <c r="U3297" s="5" t="s">
        <v>33</v>
      </c>
      <c r="V3297" s="5" t="s">
        <v>33</v>
      </c>
      <c r="W3297" s="5" t="s">
        <v>33</v>
      </c>
      <c r="X3297" s="5" t="s">
        <v>33</v>
      </c>
      <c r="Y3297" s="5" t="s">
        <v>33</v>
      </c>
    </row>
    <row r="3298" spans="1:25" x14ac:dyDescent="0.3">
      <c r="A3298" s="1">
        <v>4062303</v>
      </c>
      <c r="B3298" s="1" t="s">
        <v>30</v>
      </c>
      <c r="C3298" s="2"/>
      <c r="D3298" s="4" t="s">
        <v>135</v>
      </c>
      <c r="E3298" s="4">
        <v>4062303</v>
      </c>
      <c r="F3298" s="5" t="s">
        <v>33</v>
      </c>
      <c r="G3298" s="5" t="s">
        <v>33</v>
      </c>
      <c r="H3298" s="5" t="s">
        <v>33</v>
      </c>
      <c r="I3298" s="5" t="s">
        <v>33</v>
      </c>
      <c r="J3298" s="5" t="s">
        <v>33</v>
      </c>
      <c r="K3298" s="5" t="s">
        <v>33</v>
      </c>
      <c r="L3298" s="5" t="s">
        <v>33</v>
      </c>
      <c r="M3298" s="5" t="s">
        <v>33</v>
      </c>
      <c r="N3298" s="5" t="s">
        <v>33</v>
      </c>
      <c r="O3298" s="5" t="s">
        <v>33</v>
      </c>
      <c r="P3298" s="5" t="s">
        <v>33</v>
      </c>
      <c r="Q3298" s="5" t="s">
        <v>33</v>
      </c>
      <c r="R3298" s="5" t="s">
        <v>33</v>
      </c>
      <c r="S3298" s="5" t="s">
        <v>33</v>
      </c>
      <c r="T3298" s="5" t="s">
        <v>33</v>
      </c>
      <c r="U3298" s="5" t="s">
        <v>33</v>
      </c>
      <c r="V3298" s="5" t="s">
        <v>33</v>
      </c>
      <c r="W3298" s="5" t="s">
        <v>33</v>
      </c>
      <c r="X3298" s="5" t="s">
        <v>33</v>
      </c>
      <c r="Y3298" s="5" t="s">
        <v>33</v>
      </c>
    </row>
    <row r="3299" spans="1:25" x14ac:dyDescent="0.3">
      <c r="A3299" s="1">
        <v>4062303</v>
      </c>
      <c r="B3299" s="1" t="s">
        <v>31</v>
      </c>
      <c r="C3299" s="2"/>
      <c r="D3299" s="4" t="s">
        <v>135</v>
      </c>
      <c r="E3299" s="4">
        <v>4062303</v>
      </c>
      <c r="F3299" s="5" t="s">
        <v>33</v>
      </c>
      <c r="G3299" s="5" t="s">
        <v>33</v>
      </c>
      <c r="H3299" s="5" t="s">
        <v>33</v>
      </c>
      <c r="I3299" s="5" t="s">
        <v>33</v>
      </c>
      <c r="J3299" s="5" t="s">
        <v>33</v>
      </c>
      <c r="K3299" s="5" t="s">
        <v>33</v>
      </c>
      <c r="L3299" s="5" t="s">
        <v>33</v>
      </c>
      <c r="M3299" s="5" t="s">
        <v>33</v>
      </c>
      <c r="N3299" s="5" t="s">
        <v>33</v>
      </c>
      <c r="O3299" s="5" t="s">
        <v>33</v>
      </c>
      <c r="P3299" s="5" t="s">
        <v>33</v>
      </c>
      <c r="Q3299" s="5" t="s">
        <v>33</v>
      </c>
      <c r="R3299" s="5" t="s">
        <v>33</v>
      </c>
      <c r="S3299" s="5" t="s">
        <v>33</v>
      </c>
      <c r="T3299" s="5" t="s">
        <v>33</v>
      </c>
      <c r="U3299" s="5" t="s">
        <v>33</v>
      </c>
      <c r="V3299" s="5" t="s">
        <v>33</v>
      </c>
      <c r="W3299" s="5" t="s">
        <v>33</v>
      </c>
      <c r="X3299" s="5" t="s">
        <v>33</v>
      </c>
      <c r="Y3299" s="5" t="s">
        <v>33</v>
      </c>
    </row>
    <row r="3300" spans="1:25" x14ac:dyDescent="0.3">
      <c r="A3300" s="1">
        <v>4062320</v>
      </c>
      <c r="B3300" s="1" t="s">
        <v>0</v>
      </c>
      <c r="C3300" s="2"/>
      <c r="D3300" s="4" t="s">
        <v>136</v>
      </c>
      <c r="E3300" s="4">
        <v>4062320</v>
      </c>
      <c r="F3300" s="5" t="s">
        <v>33</v>
      </c>
      <c r="G3300" s="5" t="s">
        <v>33</v>
      </c>
      <c r="H3300" s="5" t="s">
        <v>33</v>
      </c>
      <c r="I3300" s="5" t="s">
        <v>33</v>
      </c>
      <c r="J3300" s="5" t="s">
        <v>33</v>
      </c>
      <c r="K3300" s="5" t="s">
        <v>33</v>
      </c>
      <c r="L3300" s="5" t="s">
        <v>33</v>
      </c>
      <c r="M3300" s="5" t="s">
        <v>33</v>
      </c>
      <c r="N3300" s="5" t="s">
        <v>33</v>
      </c>
      <c r="O3300" s="5" t="s">
        <v>33</v>
      </c>
      <c r="P3300" s="5" t="s">
        <v>33</v>
      </c>
      <c r="Q3300" s="5" t="s">
        <v>33</v>
      </c>
      <c r="R3300" s="5" t="s">
        <v>33</v>
      </c>
      <c r="S3300" s="5" t="s">
        <v>33</v>
      </c>
      <c r="T3300" s="5" t="s">
        <v>33</v>
      </c>
      <c r="U3300" s="5" t="s">
        <v>33</v>
      </c>
      <c r="V3300" s="5" t="s">
        <v>33</v>
      </c>
      <c r="W3300" s="5" t="s">
        <v>33</v>
      </c>
      <c r="X3300" s="5" t="s">
        <v>33</v>
      </c>
      <c r="Y3300" s="5" t="s">
        <v>33</v>
      </c>
    </row>
    <row r="3301" spans="1:25" x14ac:dyDescent="0.3">
      <c r="A3301" s="1">
        <v>4062320</v>
      </c>
      <c r="B3301" s="1" t="s">
        <v>1</v>
      </c>
      <c r="C3301" s="2"/>
      <c r="D3301" s="4" t="s">
        <v>136</v>
      </c>
      <c r="E3301" s="4">
        <v>4062320</v>
      </c>
      <c r="F3301" s="5">
        <v>0</v>
      </c>
      <c r="G3301" s="5">
        <v>0</v>
      </c>
      <c r="H3301" s="5">
        <v>0</v>
      </c>
      <c r="I3301" s="5">
        <v>269</v>
      </c>
      <c r="J3301" s="5">
        <v>10</v>
      </c>
      <c r="K3301" s="5">
        <v>0</v>
      </c>
      <c r="L3301" s="5">
        <v>279</v>
      </c>
      <c r="M3301" s="5">
        <v>2336</v>
      </c>
      <c r="N3301" s="5">
        <v>0</v>
      </c>
      <c r="O3301" s="5">
        <v>0</v>
      </c>
      <c r="P3301" s="5">
        <v>0</v>
      </c>
      <c r="Q3301" s="5">
        <v>0</v>
      </c>
      <c r="R3301" s="5">
        <v>0</v>
      </c>
      <c r="S3301" s="5">
        <v>173</v>
      </c>
      <c r="T3301" s="5">
        <v>226</v>
      </c>
      <c r="U3301" s="5">
        <v>39</v>
      </c>
      <c r="V3301" s="5">
        <v>2</v>
      </c>
      <c r="W3301" s="5">
        <v>0</v>
      </c>
      <c r="X3301" s="5">
        <v>675</v>
      </c>
      <c r="Y3301" s="5">
        <v>21</v>
      </c>
    </row>
    <row r="3302" spans="1:25" x14ac:dyDescent="0.3">
      <c r="A3302" s="1">
        <v>4062320</v>
      </c>
      <c r="B3302" s="1" t="s">
        <v>2</v>
      </c>
      <c r="C3302" s="2"/>
      <c r="D3302" s="4" t="s">
        <v>136</v>
      </c>
      <c r="E3302" s="4">
        <v>4062320</v>
      </c>
      <c r="F3302" s="5">
        <v>0</v>
      </c>
      <c r="G3302" s="5">
        <v>0</v>
      </c>
      <c r="H3302" s="5">
        <v>0</v>
      </c>
      <c r="I3302" s="5">
        <v>129</v>
      </c>
      <c r="J3302" s="5">
        <v>50</v>
      </c>
      <c r="K3302" s="5">
        <v>0</v>
      </c>
      <c r="L3302" s="5">
        <v>179</v>
      </c>
      <c r="M3302" s="5">
        <v>2386</v>
      </c>
      <c r="N3302" s="5">
        <v>0</v>
      </c>
      <c r="O3302" s="5">
        <v>0</v>
      </c>
      <c r="P3302" s="5">
        <v>0</v>
      </c>
      <c r="Q3302" s="5">
        <v>0</v>
      </c>
      <c r="R3302" s="5">
        <v>0</v>
      </c>
      <c r="S3302" s="5">
        <v>94</v>
      </c>
      <c r="T3302" s="5">
        <v>322</v>
      </c>
      <c r="U3302" s="5">
        <v>52</v>
      </c>
      <c r="V3302" s="5">
        <v>27</v>
      </c>
      <c r="W3302" s="5">
        <v>0</v>
      </c>
      <c r="X3302" s="5">
        <v>625</v>
      </c>
      <c r="Y3302" s="5">
        <v>0</v>
      </c>
    </row>
    <row r="3303" spans="1:25" x14ac:dyDescent="0.3">
      <c r="A3303" s="1">
        <v>4062320</v>
      </c>
      <c r="B3303" s="1" t="s">
        <v>3</v>
      </c>
      <c r="C3303" s="2"/>
      <c r="D3303" s="4" t="s">
        <v>136</v>
      </c>
      <c r="E3303" s="4">
        <v>4062320</v>
      </c>
      <c r="F3303" s="5">
        <v>0</v>
      </c>
      <c r="G3303" s="5">
        <v>0</v>
      </c>
      <c r="H3303" s="5">
        <v>0</v>
      </c>
      <c r="I3303" s="5">
        <v>340</v>
      </c>
      <c r="J3303" s="5">
        <v>0</v>
      </c>
      <c r="K3303" s="5">
        <v>0</v>
      </c>
      <c r="L3303" s="5">
        <v>340</v>
      </c>
      <c r="M3303" s="5">
        <v>2547</v>
      </c>
      <c r="N3303" s="5">
        <v>0</v>
      </c>
      <c r="O3303" s="5">
        <v>0</v>
      </c>
      <c r="P3303" s="5">
        <v>0</v>
      </c>
      <c r="Q3303" s="5">
        <v>0</v>
      </c>
      <c r="R3303" s="5">
        <v>0</v>
      </c>
      <c r="S3303" s="5">
        <v>80</v>
      </c>
      <c r="T3303" s="5">
        <v>171</v>
      </c>
      <c r="U3303" s="5">
        <v>37</v>
      </c>
      <c r="V3303" s="5">
        <v>35</v>
      </c>
      <c r="W3303" s="5">
        <v>0</v>
      </c>
      <c r="X3303" s="5">
        <v>584</v>
      </c>
      <c r="Y3303" s="5">
        <v>1</v>
      </c>
    </row>
    <row r="3304" spans="1:25" x14ac:dyDescent="0.3">
      <c r="A3304" s="1">
        <v>4062320</v>
      </c>
      <c r="B3304" s="1" t="s">
        <v>4</v>
      </c>
      <c r="C3304" s="2"/>
      <c r="D3304" s="4" t="s">
        <v>136</v>
      </c>
      <c r="E3304" s="4">
        <v>4062320</v>
      </c>
      <c r="F3304" s="5">
        <v>0</v>
      </c>
      <c r="G3304" s="5">
        <v>0</v>
      </c>
      <c r="H3304" s="5">
        <v>0</v>
      </c>
      <c r="I3304" s="5">
        <v>115</v>
      </c>
      <c r="J3304" s="5">
        <v>14</v>
      </c>
      <c r="K3304" s="5">
        <v>0</v>
      </c>
      <c r="L3304" s="5">
        <v>129</v>
      </c>
      <c r="M3304" s="5">
        <v>2351</v>
      </c>
      <c r="N3304" s="5">
        <v>0</v>
      </c>
      <c r="O3304" s="5">
        <v>0</v>
      </c>
      <c r="P3304" s="5">
        <v>0</v>
      </c>
      <c r="Q3304" s="5">
        <v>0</v>
      </c>
      <c r="R3304" s="5">
        <v>0</v>
      </c>
      <c r="S3304" s="5">
        <v>82</v>
      </c>
      <c r="T3304" s="5">
        <v>215</v>
      </c>
      <c r="U3304" s="5">
        <v>39</v>
      </c>
      <c r="V3304" s="5">
        <v>37</v>
      </c>
      <c r="W3304" s="5">
        <v>0</v>
      </c>
      <c r="X3304" s="5">
        <v>553</v>
      </c>
      <c r="Y3304" s="5">
        <v>1</v>
      </c>
    </row>
    <row r="3305" spans="1:25" x14ac:dyDescent="0.3">
      <c r="A3305" s="1">
        <v>4062320</v>
      </c>
      <c r="B3305" s="1" t="s">
        <v>5</v>
      </c>
      <c r="C3305" s="2"/>
      <c r="D3305" s="4" t="s">
        <v>136</v>
      </c>
      <c r="E3305" s="4">
        <v>4062320</v>
      </c>
      <c r="F3305" s="5">
        <v>0</v>
      </c>
      <c r="G3305" s="5">
        <v>0</v>
      </c>
      <c r="H3305" s="5">
        <v>0</v>
      </c>
      <c r="I3305" s="5">
        <v>46</v>
      </c>
      <c r="J3305" s="5">
        <v>63</v>
      </c>
      <c r="K3305" s="5">
        <v>0</v>
      </c>
      <c r="L3305" s="5">
        <v>109</v>
      </c>
      <c r="M3305" s="5">
        <v>2450</v>
      </c>
      <c r="N3305" s="5">
        <v>0</v>
      </c>
      <c r="O3305" s="5">
        <v>0</v>
      </c>
      <c r="P3305" s="5">
        <v>0</v>
      </c>
      <c r="Q3305" s="5">
        <v>0</v>
      </c>
      <c r="R3305" s="5">
        <v>0</v>
      </c>
      <c r="S3305" s="5">
        <v>75</v>
      </c>
      <c r="T3305" s="5">
        <v>269</v>
      </c>
      <c r="U3305" s="5">
        <v>31</v>
      </c>
      <c r="V3305" s="5">
        <v>40</v>
      </c>
      <c r="W3305" s="5">
        <v>0</v>
      </c>
      <c r="X3305" s="5">
        <v>499</v>
      </c>
      <c r="Y3305" s="5">
        <v>4</v>
      </c>
    </row>
    <row r="3306" spans="1:25" x14ac:dyDescent="0.3">
      <c r="A3306" s="1">
        <v>4062320</v>
      </c>
      <c r="B3306" s="1" t="s">
        <v>6</v>
      </c>
      <c r="C3306" s="2"/>
      <c r="D3306" s="4" t="s">
        <v>136</v>
      </c>
      <c r="E3306" s="4">
        <v>4062320</v>
      </c>
      <c r="F3306" s="5">
        <v>0</v>
      </c>
      <c r="G3306" s="5">
        <v>0</v>
      </c>
      <c r="H3306" s="5">
        <v>0</v>
      </c>
      <c r="I3306" s="5">
        <v>288</v>
      </c>
      <c r="J3306" s="5">
        <v>56</v>
      </c>
      <c r="K3306" s="5">
        <v>0</v>
      </c>
      <c r="L3306" s="5">
        <v>343</v>
      </c>
      <c r="M3306" s="5">
        <v>2233</v>
      </c>
      <c r="N3306" s="5">
        <v>0</v>
      </c>
      <c r="O3306" s="5">
        <v>0</v>
      </c>
      <c r="P3306" s="5">
        <v>0</v>
      </c>
      <c r="Q3306" s="5">
        <v>0</v>
      </c>
      <c r="R3306" s="5">
        <v>0</v>
      </c>
      <c r="S3306" s="5">
        <v>75</v>
      </c>
      <c r="T3306" s="5">
        <v>235</v>
      </c>
      <c r="U3306" s="5">
        <v>37</v>
      </c>
      <c r="V3306" s="5">
        <v>42</v>
      </c>
      <c r="W3306" s="5">
        <v>0</v>
      </c>
      <c r="X3306" s="5">
        <v>452</v>
      </c>
      <c r="Y3306" s="5">
        <v>1</v>
      </c>
    </row>
    <row r="3307" spans="1:25" x14ac:dyDescent="0.3">
      <c r="A3307" s="1">
        <v>4062320</v>
      </c>
      <c r="B3307" s="1" t="s">
        <v>7</v>
      </c>
      <c r="C3307" s="2"/>
      <c r="D3307" s="4" t="s">
        <v>136</v>
      </c>
      <c r="E3307" s="4">
        <v>4062320</v>
      </c>
      <c r="F3307" s="5">
        <v>0</v>
      </c>
      <c r="G3307" s="5">
        <v>0</v>
      </c>
      <c r="H3307" s="5">
        <v>0</v>
      </c>
      <c r="I3307" s="5">
        <v>612</v>
      </c>
      <c r="J3307" s="5">
        <v>27</v>
      </c>
      <c r="K3307" s="5">
        <v>0</v>
      </c>
      <c r="L3307" s="5">
        <v>639</v>
      </c>
      <c r="M3307" s="5">
        <v>2215</v>
      </c>
      <c r="N3307" s="5">
        <v>0</v>
      </c>
      <c r="O3307" s="5">
        <v>0</v>
      </c>
      <c r="P3307" s="5">
        <v>0</v>
      </c>
      <c r="Q3307" s="5">
        <v>0</v>
      </c>
      <c r="R3307" s="5">
        <v>0</v>
      </c>
      <c r="S3307" s="5">
        <v>135</v>
      </c>
      <c r="T3307" s="5">
        <v>278</v>
      </c>
      <c r="U3307" s="5">
        <v>88</v>
      </c>
      <c r="V3307" s="5">
        <v>33</v>
      </c>
      <c r="W3307" s="5">
        <v>0</v>
      </c>
      <c r="X3307" s="5">
        <v>458</v>
      </c>
      <c r="Y3307" s="5">
        <v>1</v>
      </c>
    </row>
    <row r="3308" spans="1:25" x14ac:dyDescent="0.3">
      <c r="A3308" s="1">
        <v>4062320</v>
      </c>
      <c r="B3308" s="1" t="s">
        <v>8</v>
      </c>
      <c r="C3308" s="2"/>
      <c r="D3308" s="4" t="s">
        <v>136</v>
      </c>
      <c r="E3308" s="4">
        <v>4062320</v>
      </c>
      <c r="F3308" s="5">
        <v>0</v>
      </c>
      <c r="G3308" s="5">
        <v>0</v>
      </c>
      <c r="H3308" s="5">
        <v>0</v>
      </c>
      <c r="I3308" s="5">
        <v>22</v>
      </c>
      <c r="J3308" s="5">
        <v>91</v>
      </c>
      <c r="K3308" s="5">
        <v>0</v>
      </c>
      <c r="L3308" s="5">
        <v>114</v>
      </c>
      <c r="M3308" s="5">
        <v>2272</v>
      </c>
      <c r="N3308" s="5">
        <v>0</v>
      </c>
      <c r="O3308" s="5">
        <v>0</v>
      </c>
      <c r="P3308" s="5">
        <v>0</v>
      </c>
      <c r="Q3308" s="5">
        <v>0</v>
      </c>
      <c r="R3308" s="5">
        <v>0</v>
      </c>
      <c r="S3308" s="5">
        <v>124</v>
      </c>
      <c r="T3308" s="5">
        <v>284</v>
      </c>
      <c r="U3308" s="5">
        <v>95</v>
      </c>
      <c r="V3308" s="5">
        <v>41</v>
      </c>
      <c r="W3308" s="5">
        <v>0</v>
      </c>
      <c r="X3308" s="5">
        <v>391</v>
      </c>
      <c r="Y3308" s="5">
        <v>2</v>
      </c>
    </row>
    <row r="3309" spans="1:25" x14ac:dyDescent="0.3">
      <c r="A3309" s="1">
        <v>4062320</v>
      </c>
      <c r="B3309" s="1" t="s">
        <v>9</v>
      </c>
      <c r="C3309" s="2"/>
      <c r="D3309" s="4" t="s">
        <v>136</v>
      </c>
      <c r="E3309" s="4">
        <v>4062320</v>
      </c>
      <c r="F3309" s="5">
        <v>0</v>
      </c>
      <c r="G3309" s="5">
        <v>0</v>
      </c>
      <c r="H3309" s="5">
        <v>0</v>
      </c>
      <c r="I3309" s="5">
        <v>151</v>
      </c>
      <c r="J3309" s="5">
        <v>121</v>
      </c>
      <c r="K3309" s="5">
        <v>0</v>
      </c>
      <c r="L3309" s="5">
        <v>272</v>
      </c>
      <c r="M3309" s="5">
        <v>2181</v>
      </c>
      <c r="N3309" s="5">
        <v>0</v>
      </c>
      <c r="O3309" s="5">
        <v>0</v>
      </c>
      <c r="P3309" s="5">
        <v>0</v>
      </c>
      <c r="Q3309" s="5">
        <v>0</v>
      </c>
      <c r="R3309" s="5">
        <v>0</v>
      </c>
      <c r="S3309" s="5">
        <v>146</v>
      </c>
      <c r="T3309" s="5">
        <v>199</v>
      </c>
      <c r="U3309" s="5">
        <v>81</v>
      </c>
      <c r="V3309" s="5">
        <v>35</v>
      </c>
      <c r="W3309" s="5">
        <v>0</v>
      </c>
      <c r="X3309" s="5">
        <v>358</v>
      </c>
      <c r="Y3309" s="5">
        <v>5</v>
      </c>
    </row>
    <row r="3310" spans="1:25" x14ac:dyDescent="0.3">
      <c r="A3310" s="1">
        <v>4062320</v>
      </c>
      <c r="B3310" s="1" t="s">
        <v>10</v>
      </c>
      <c r="C3310" s="2"/>
      <c r="D3310" s="4" t="s">
        <v>136</v>
      </c>
      <c r="E3310" s="4">
        <v>4062320</v>
      </c>
      <c r="F3310" s="5">
        <v>0</v>
      </c>
      <c r="G3310" s="5">
        <v>0</v>
      </c>
      <c r="H3310" s="5">
        <v>0</v>
      </c>
      <c r="I3310" s="5">
        <v>47</v>
      </c>
      <c r="J3310" s="5">
        <v>89</v>
      </c>
      <c r="K3310" s="5">
        <v>0</v>
      </c>
      <c r="L3310" s="5">
        <v>136</v>
      </c>
      <c r="M3310" s="5">
        <v>2125</v>
      </c>
      <c r="N3310" s="5">
        <v>0</v>
      </c>
      <c r="O3310" s="5">
        <v>0</v>
      </c>
      <c r="P3310" s="5">
        <v>0</v>
      </c>
      <c r="Q3310" s="5">
        <v>0</v>
      </c>
      <c r="R3310" s="5">
        <v>0</v>
      </c>
      <c r="S3310" s="5">
        <v>2</v>
      </c>
      <c r="T3310" s="5">
        <v>295</v>
      </c>
      <c r="U3310" s="5">
        <v>141</v>
      </c>
      <c r="V3310" s="5">
        <v>32</v>
      </c>
      <c r="W3310" s="5">
        <v>0</v>
      </c>
      <c r="X3310" s="5">
        <v>352</v>
      </c>
      <c r="Y3310" s="5">
        <v>4</v>
      </c>
    </row>
    <row r="3311" spans="1:25" x14ac:dyDescent="0.3">
      <c r="A3311" s="1">
        <v>4062320</v>
      </c>
      <c r="B3311" s="1" t="s">
        <v>11</v>
      </c>
      <c r="C3311" s="2"/>
      <c r="D3311" s="4" t="s">
        <v>136</v>
      </c>
      <c r="E3311" s="4">
        <v>4062320</v>
      </c>
      <c r="F3311" s="5">
        <v>0</v>
      </c>
      <c r="G3311" s="5">
        <v>0</v>
      </c>
      <c r="H3311" s="5">
        <v>0</v>
      </c>
      <c r="I3311" s="5">
        <v>37</v>
      </c>
      <c r="J3311" s="5">
        <v>23</v>
      </c>
      <c r="K3311" s="5">
        <v>0</v>
      </c>
      <c r="L3311" s="5">
        <v>60</v>
      </c>
      <c r="M3311" s="5">
        <v>2140</v>
      </c>
      <c r="N3311" s="5">
        <v>0</v>
      </c>
      <c r="O3311" s="5">
        <v>0</v>
      </c>
      <c r="P3311" s="5">
        <v>0</v>
      </c>
      <c r="Q3311" s="5">
        <v>0</v>
      </c>
      <c r="R3311" s="5">
        <v>0</v>
      </c>
      <c r="S3311" s="5">
        <v>0</v>
      </c>
      <c r="T3311" s="5">
        <v>396</v>
      </c>
      <c r="U3311" s="5">
        <v>118</v>
      </c>
      <c r="V3311" s="5">
        <v>26</v>
      </c>
      <c r="W3311" s="5">
        <v>0</v>
      </c>
      <c r="X3311" s="5">
        <v>350</v>
      </c>
      <c r="Y3311" s="5">
        <v>2</v>
      </c>
    </row>
    <row r="3312" spans="1:25" x14ac:dyDescent="0.3">
      <c r="A3312" s="1">
        <v>4062320</v>
      </c>
      <c r="B3312" s="1" t="s">
        <v>12</v>
      </c>
      <c r="C3312" s="2"/>
      <c r="D3312" s="4" t="s">
        <v>136</v>
      </c>
      <c r="E3312" s="4">
        <v>4062320</v>
      </c>
      <c r="F3312" s="5">
        <v>0</v>
      </c>
      <c r="G3312" s="5">
        <v>0</v>
      </c>
      <c r="H3312" s="5">
        <v>0</v>
      </c>
      <c r="I3312" s="5">
        <v>8</v>
      </c>
      <c r="J3312" s="5">
        <v>1</v>
      </c>
      <c r="K3312" s="5">
        <v>0</v>
      </c>
      <c r="L3312" s="5">
        <v>9</v>
      </c>
      <c r="M3312" s="5">
        <v>2116</v>
      </c>
      <c r="N3312" s="5">
        <v>0</v>
      </c>
      <c r="O3312" s="5">
        <v>0</v>
      </c>
      <c r="P3312" s="5">
        <v>0</v>
      </c>
      <c r="Q3312" s="5">
        <v>0</v>
      </c>
      <c r="R3312" s="5">
        <v>0</v>
      </c>
      <c r="S3312" s="5">
        <v>21</v>
      </c>
      <c r="T3312" s="5">
        <v>261</v>
      </c>
      <c r="U3312" s="5">
        <v>91</v>
      </c>
      <c r="V3312" s="5">
        <v>0</v>
      </c>
      <c r="W3312" s="5">
        <v>0</v>
      </c>
      <c r="X3312" s="5">
        <v>212</v>
      </c>
      <c r="Y3312" s="5">
        <v>86</v>
      </c>
    </row>
    <row r="3313" spans="1:25" x14ac:dyDescent="0.3">
      <c r="A3313" s="1">
        <v>4062320</v>
      </c>
      <c r="B3313" s="1" t="s">
        <v>13</v>
      </c>
      <c r="C3313" s="2"/>
      <c r="D3313" s="4" t="s">
        <v>136</v>
      </c>
      <c r="E3313" s="4">
        <v>4062320</v>
      </c>
      <c r="F3313" s="5">
        <v>0</v>
      </c>
      <c r="G3313" s="5">
        <v>0</v>
      </c>
      <c r="H3313" s="5">
        <v>0</v>
      </c>
      <c r="I3313" s="5">
        <v>38</v>
      </c>
      <c r="J3313" s="5">
        <v>2</v>
      </c>
      <c r="K3313" s="5">
        <v>0</v>
      </c>
      <c r="L3313" s="5">
        <v>40</v>
      </c>
      <c r="M3313" s="5">
        <v>1903</v>
      </c>
      <c r="N3313" s="5">
        <v>0</v>
      </c>
      <c r="O3313" s="5">
        <v>0</v>
      </c>
      <c r="P3313" s="5">
        <v>0</v>
      </c>
      <c r="Q3313" s="5">
        <v>0</v>
      </c>
      <c r="R3313" s="5">
        <v>0</v>
      </c>
      <c r="S3313" s="5">
        <v>7</v>
      </c>
      <c r="T3313" s="5">
        <v>310</v>
      </c>
      <c r="U3313" s="5">
        <v>153</v>
      </c>
      <c r="V3313" s="5">
        <v>0</v>
      </c>
      <c r="W3313" s="5">
        <v>0</v>
      </c>
      <c r="X3313" s="5">
        <v>182</v>
      </c>
      <c r="Y3313" s="5">
        <v>5</v>
      </c>
    </row>
    <row r="3314" spans="1:25" x14ac:dyDescent="0.3">
      <c r="A3314" s="1">
        <v>4062320</v>
      </c>
      <c r="B3314" s="1" t="s">
        <v>14</v>
      </c>
      <c r="C3314" s="2"/>
      <c r="D3314" s="4" t="s">
        <v>136</v>
      </c>
      <c r="E3314" s="4">
        <v>4062320</v>
      </c>
      <c r="F3314" s="5">
        <v>0</v>
      </c>
      <c r="G3314" s="5">
        <v>0</v>
      </c>
      <c r="H3314" s="5">
        <v>0</v>
      </c>
      <c r="I3314" s="5">
        <v>280</v>
      </c>
      <c r="J3314" s="5">
        <v>36</v>
      </c>
      <c r="K3314" s="5" t="s">
        <v>33</v>
      </c>
      <c r="L3314" s="5">
        <v>316</v>
      </c>
      <c r="M3314" s="5">
        <v>1811</v>
      </c>
      <c r="N3314" s="5">
        <v>0</v>
      </c>
      <c r="O3314" s="5">
        <v>0</v>
      </c>
      <c r="P3314" s="5">
        <v>0</v>
      </c>
      <c r="Q3314" s="5" t="s">
        <v>33</v>
      </c>
      <c r="R3314" s="5" t="s">
        <v>33</v>
      </c>
      <c r="S3314" s="5">
        <v>8</v>
      </c>
      <c r="T3314" s="5">
        <v>260</v>
      </c>
      <c r="U3314" s="5">
        <v>119</v>
      </c>
      <c r="V3314" s="5">
        <v>0</v>
      </c>
      <c r="W3314" s="5">
        <v>0</v>
      </c>
      <c r="X3314" s="5">
        <v>239</v>
      </c>
      <c r="Y3314" s="5">
        <v>8</v>
      </c>
    </row>
    <row r="3315" spans="1:25" x14ac:dyDescent="0.3">
      <c r="A3315" s="1">
        <v>4062320</v>
      </c>
      <c r="B3315" s="1" t="s">
        <v>15</v>
      </c>
      <c r="C3315" s="2"/>
      <c r="D3315" s="4" t="s">
        <v>136</v>
      </c>
      <c r="E3315" s="4">
        <v>4062320</v>
      </c>
      <c r="F3315" s="5">
        <v>0</v>
      </c>
      <c r="G3315" s="5">
        <v>0</v>
      </c>
      <c r="H3315" s="5">
        <v>0</v>
      </c>
      <c r="I3315" s="5">
        <v>130</v>
      </c>
      <c r="J3315" s="5">
        <v>3</v>
      </c>
      <c r="K3315" s="5" t="s">
        <v>33</v>
      </c>
      <c r="L3315" s="5">
        <v>134</v>
      </c>
      <c r="M3315" s="5">
        <v>1320</v>
      </c>
      <c r="N3315" s="5">
        <v>0</v>
      </c>
      <c r="O3315" s="5">
        <v>0</v>
      </c>
      <c r="P3315" s="5">
        <v>0</v>
      </c>
      <c r="Q3315" s="5" t="s">
        <v>33</v>
      </c>
      <c r="R3315" s="5" t="s">
        <v>33</v>
      </c>
      <c r="S3315" s="5">
        <v>7</v>
      </c>
      <c r="T3315" s="5">
        <v>225</v>
      </c>
      <c r="U3315" s="5">
        <v>128</v>
      </c>
      <c r="V3315" s="5">
        <v>0</v>
      </c>
      <c r="W3315" s="5">
        <v>0</v>
      </c>
      <c r="X3315" s="5">
        <v>155</v>
      </c>
      <c r="Y3315" s="5">
        <v>7</v>
      </c>
    </row>
    <row r="3316" spans="1:25" x14ac:dyDescent="0.3">
      <c r="A3316" s="1">
        <v>4062320</v>
      </c>
      <c r="B3316" s="1" t="s">
        <v>16</v>
      </c>
      <c r="C3316" s="2"/>
      <c r="D3316" s="4" t="s">
        <v>136</v>
      </c>
      <c r="E3316" s="4">
        <v>4062320</v>
      </c>
      <c r="F3316" s="5">
        <v>0</v>
      </c>
      <c r="G3316" s="5">
        <v>0</v>
      </c>
      <c r="H3316" s="5">
        <v>0</v>
      </c>
      <c r="I3316" s="5">
        <v>82</v>
      </c>
      <c r="J3316" s="5">
        <v>25</v>
      </c>
      <c r="K3316" s="5" t="s">
        <v>33</v>
      </c>
      <c r="L3316" s="5">
        <v>108</v>
      </c>
      <c r="M3316" s="5">
        <v>1270</v>
      </c>
      <c r="N3316" s="5">
        <v>0</v>
      </c>
      <c r="O3316" s="5">
        <v>0</v>
      </c>
      <c r="P3316" s="5">
        <v>0</v>
      </c>
      <c r="Q3316" s="5" t="s">
        <v>33</v>
      </c>
      <c r="R3316" s="5" t="s">
        <v>33</v>
      </c>
      <c r="S3316" s="5">
        <v>7</v>
      </c>
      <c r="T3316" s="5">
        <v>232</v>
      </c>
      <c r="U3316" s="5">
        <v>126</v>
      </c>
      <c r="V3316" s="5">
        <v>0</v>
      </c>
      <c r="W3316" s="5">
        <v>0</v>
      </c>
      <c r="X3316" s="5">
        <v>156</v>
      </c>
      <c r="Y3316" s="5">
        <v>15</v>
      </c>
    </row>
    <row r="3317" spans="1:25" x14ac:dyDescent="0.3">
      <c r="A3317" s="1">
        <v>4062320</v>
      </c>
      <c r="B3317" s="1" t="s">
        <v>17</v>
      </c>
      <c r="C3317" s="2"/>
      <c r="D3317" s="4" t="s">
        <v>136</v>
      </c>
      <c r="E3317" s="4">
        <v>4062320</v>
      </c>
      <c r="F3317" s="5">
        <v>0</v>
      </c>
      <c r="G3317" s="5">
        <v>0</v>
      </c>
      <c r="H3317" s="5">
        <v>0</v>
      </c>
      <c r="I3317" s="5">
        <v>117</v>
      </c>
      <c r="J3317" s="5">
        <v>40</v>
      </c>
      <c r="K3317" s="5" t="s">
        <v>33</v>
      </c>
      <c r="L3317" s="5">
        <v>157</v>
      </c>
      <c r="M3317" s="5">
        <v>1148</v>
      </c>
      <c r="N3317" s="5">
        <v>0</v>
      </c>
      <c r="O3317" s="5">
        <v>0</v>
      </c>
      <c r="P3317" s="5">
        <v>0</v>
      </c>
      <c r="Q3317" s="5" t="s">
        <v>33</v>
      </c>
      <c r="R3317" s="5" t="s">
        <v>33</v>
      </c>
      <c r="S3317" s="5">
        <v>9</v>
      </c>
      <c r="T3317" s="5">
        <v>207</v>
      </c>
      <c r="U3317" s="5">
        <v>125</v>
      </c>
      <c r="V3317" s="5">
        <v>0</v>
      </c>
      <c r="W3317" s="5">
        <v>0</v>
      </c>
      <c r="X3317" s="5">
        <v>177</v>
      </c>
      <c r="Y3317" s="5">
        <v>12</v>
      </c>
    </row>
    <row r="3318" spans="1:25" x14ac:dyDescent="0.3">
      <c r="A3318" s="1">
        <v>4062320</v>
      </c>
      <c r="B3318" s="1" t="s">
        <v>18</v>
      </c>
      <c r="C3318" s="2"/>
      <c r="D3318" s="4" t="s">
        <v>136</v>
      </c>
      <c r="E3318" s="4">
        <v>4062320</v>
      </c>
      <c r="F3318" s="5">
        <v>0</v>
      </c>
      <c r="G3318" s="5">
        <v>0</v>
      </c>
      <c r="H3318" s="5">
        <v>0</v>
      </c>
      <c r="I3318" s="5">
        <v>95</v>
      </c>
      <c r="J3318" s="5">
        <v>31</v>
      </c>
      <c r="K3318" s="5" t="s">
        <v>33</v>
      </c>
      <c r="L3318" s="5">
        <v>125</v>
      </c>
      <c r="M3318" s="5">
        <v>1159</v>
      </c>
      <c r="N3318" s="5">
        <v>0</v>
      </c>
      <c r="O3318" s="5">
        <v>0</v>
      </c>
      <c r="P3318" s="5">
        <v>0</v>
      </c>
      <c r="Q3318" s="5" t="s">
        <v>33</v>
      </c>
      <c r="R3318" s="5" t="s">
        <v>33</v>
      </c>
      <c r="S3318" s="5">
        <v>6</v>
      </c>
      <c r="T3318" s="5">
        <v>269</v>
      </c>
      <c r="U3318" s="5">
        <v>111</v>
      </c>
      <c r="V3318" s="5">
        <v>0</v>
      </c>
      <c r="W3318" s="5">
        <v>0</v>
      </c>
      <c r="X3318" s="5">
        <v>115</v>
      </c>
      <c r="Y3318" s="5">
        <v>3</v>
      </c>
    </row>
    <row r="3319" spans="1:25" x14ac:dyDescent="0.3">
      <c r="A3319" s="1">
        <v>4062320</v>
      </c>
      <c r="B3319" s="1" t="s">
        <v>19</v>
      </c>
      <c r="C3319" s="2"/>
      <c r="D3319" s="4" t="s">
        <v>136</v>
      </c>
      <c r="E3319" s="4">
        <v>4062320</v>
      </c>
      <c r="F3319" s="5">
        <v>0</v>
      </c>
      <c r="G3319" s="5">
        <v>0</v>
      </c>
      <c r="H3319" s="5">
        <v>0</v>
      </c>
      <c r="I3319" s="5">
        <v>123</v>
      </c>
      <c r="J3319" s="5">
        <v>133</v>
      </c>
      <c r="K3319" s="5" t="s">
        <v>33</v>
      </c>
      <c r="L3319" s="5">
        <v>256</v>
      </c>
      <c r="M3319" s="5">
        <v>1027</v>
      </c>
      <c r="N3319" s="5">
        <v>0</v>
      </c>
      <c r="O3319" s="5">
        <v>0</v>
      </c>
      <c r="P3319" s="5">
        <v>0</v>
      </c>
      <c r="Q3319" s="5" t="s">
        <v>33</v>
      </c>
      <c r="R3319" s="5" t="s">
        <v>33</v>
      </c>
      <c r="S3319" s="5">
        <v>12</v>
      </c>
      <c r="T3319" s="5">
        <v>216</v>
      </c>
      <c r="U3319" s="5">
        <v>132</v>
      </c>
      <c r="V3319" s="5">
        <v>0</v>
      </c>
      <c r="W3319" s="5">
        <v>0</v>
      </c>
      <c r="X3319" s="5">
        <v>140</v>
      </c>
      <c r="Y3319" s="5">
        <v>7</v>
      </c>
    </row>
    <row r="3320" spans="1:25" x14ac:dyDescent="0.3">
      <c r="A3320" s="1">
        <v>4062320</v>
      </c>
      <c r="B3320" s="1" t="s">
        <v>20</v>
      </c>
      <c r="C3320" s="2"/>
      <c r="D3320" s="4" t="s">
        <v>136</v>
      </c>
      <c r="E3320" s="4">
        <v>4062320</v>
      </c>
      <c r="F3320" s="5">
        <v>0</v>
      </c>
      <c r="G3320" s="5">
        <v>0</v>
      </c>
      <c r="H3320" s="5">
        <v>0</v>
      </c>
      <c r="I3320" s="5">
        <v>114</v>
      </c>
      <c r="J3320" s="5">
        <v>20</v>
      </c>
      <c r="K3320" s="5" t="s">
        <v>33</v>
      </c>
      <c r="L3320" s="5">
        <v>135</v>
      </c>
      <c r="M3320" s="5">
        <v>976</v>
      </c>
      <c r="N3320" s="5">
        <v>0</v>
      </c>
      <c r="O3320" s="5">
        <v>0</v>
      </c>
      <c r="P3320" s="5">
        <v>0</v>
      </c>
      <c r="Q3320" s="5" t="s">
        <v>33</v>
      </c>
      <c r="R3320" s="5" t="s">
        <v>33</v>
      </c>
      <c r="S3320" s="5">
        <v>11</v>
      </c>
      <c r="T3320" s="5">
        <v>213</v>
      </c>
      <c r="U3320" s="5">
        <v>121</v>
      </c>
      <c r="V3320" s="5">
        <v>0</v>
      </c>
      <c r="W3320" s="5">
        <v>0</v>
      </c>
      <c r="X3320" s="5">
        <v>117</v>
      </c>
      <c r="Y3320" s="5">
        <v>10</v>
      </c>
    </row>
    <row r="3321" spans="1:25" x14ac:dyDescent="0.3">
      <c r="A3321" s="1">
        <v>4062320</v>
      </c>
      <c r="B3321" s="1" t="s">
        <v>21</v>
      </c>
      <c r="C3321" s="2"/>
      <c r="D3321" s="4" t="s">
        <v>136</v>
      </c>
      <c r="E3321" s="4">
        <v>4062320</v>
      </c>
      <c r="F3321" s="5">
        <v>0</v>
      </c>
      <c r="G3321" s="5">
        <v>0</v>
      </c>
      <c r="H3321" s="5">
        <v>0</v>
      </c>
      <c r="I3321" s="5">
        <v>79</v>
      </c>
      <c r="J3321" s="5">
        <v>4</v>
      </c>
      <c r="K3321" s="5" t="s">
        <v>33</v>
      </c>
      <c r="L3321" s="5">
        <v>83</v>
      </c>
      <c r="M3321" s="5">
        <v>943</v>
      </c>
      <c r="N3321" s="5">
        <v>0</v>
      </c>
      <c r="O3321" s="5">
        <v>0</v>
      </c>
      <c r="P3321" s="5">
        <v>0</v>
      </c>
      <c r="Q3321" s="5" t="s">
        <v>33</v>
      </c>
      <c r="R3321" s="5" t="s">
        <v>33</v>
      </c>
      <c r="S3321" s="5">
        <v>8</v>
      </c>
      <c r="T3321" s="5">
        <v>176</v>
      </c>
      <c r="U3321" s="5">
        <v>99</v>
      </c>
      <c r="V3321" s="5">
        <v>0</v>
      </c>
      <c r="W3321" s="5">
        <v>0</v>
      </c>
      <c r="X3321" s="5">
        <v>129</v>
      </c>
      <c r="Y3321" s="5">
        <v>6</v>
      </c>
    </row>
    <row r="3322" spans="1:25" x14ac:dyDescent="0.3">
      <c r="A3322" s="1">
        <v>4062320</v>
      </c>
      <c r="B3322" s="1" t="s">
        <v>22</v>
      </c>
      <c r="C3322" s="2"/>
      <c r="D3322" s="4" t="s">
        <v>136</v>
      </c>
      <c r="E3322" s="4">
        <v>4062320</v>
      </c>
      <c r="F3322" s="5">
        <v>0</v>
      </c>
      <c r="G3322" s="5">
        <v>0</v>
      </c>
      <c r="H3322" s="5">
        <v>0</v>
      </c>
      <c r="I3322" s="5">
        <v>133</v>
      </c>
      <c r="J3322" s="5">
        <v>35</v>
      </c>
      <c r="K3322" s="5" t="s">
        <v>33</v>
      </c>
      <c r="L3322" s="5">
        <v>168</v>
      </c>
      <c r="M3322" s="5">
        <v>908</v>
      </c>
      <c r="N3322" s="5">
        <v>0</v>
      </c>
      <c r="O3322" s="5">
        <v>0</v>
      </c>
      <c r="P3322" s="5">
        <v>0</v>
      </c>
      <c r="Q3322" s="5" t="s">
        <v>33</v>
      </c>
      <c r="R3322" s="5" t="s">
        <v>33</v>
      </c>
      <c r="S3322" s="5">
        <v>11</v>
      </c>
      <c r="T3322" s="5">
        <v>143</v>
      </c>
      <c r="U3322" s="5">
        <v>78</v>
      </c>
      <c r="V3322" s="5">
        <v>0</v>
      </c>
      <c r="W3322" s="5">
        <v>0</v>
      </c>
      <c r="X3322" s="5">
        <v>125</v>
      </c>
      <c r="Y3322" s="5">
        <v>1</v>
      </c>
    </row>
    <row r="3323" spans="1:25" x14ac:dyDescent="0.3">
      <c r="A3323" s="1">
        <v>4062320</v>
      </c>
      <c r="B3323" s="1" t="s">
        <v>23</v>
      </c>
      <c r="C3323" s="2"/>
      <c r="D3323" s="4" t="s">
        <v>136</v>
      </c>
      <c r="E3323" s="4">
        <v>4062320</v>
      </c>
      <c r="F3323" s="5">
        <v>0</v>
      </c>
      <c r="G3323" s="5">
        <v>0</v>
      </c>
      <c r="H3323" s="5">
        <v>0</v>
      </c>
      <c r="I3323" s="5">
        <v>93</v>
      </c>
      <c r="J3323" s="5">
        <v>19</v>
      </c>
      <c r="K3323" s="5" t="s">
        <v>33</v>
      </c>
      <c r="L3323" s="5">
        <v>112</v>
      </c>
      <c r="M3323" s="5">
        <v>854</v>
      </c>
      <c r="N3323" s="5">
        <v>0</v>
      </c>
      <c r="O3323" s="5">
        <v>0</v>
      </c>
      <c r="P3323" s="5">
        <v>0</v>
      </c>
      <c r="Q3323" s="5" t="s">
        <v>33</v>
      </c>
      <c r="R3323" s="5" t="s">
        <v>33</v>
      </c>
      <c r="S3323" s="5">
        <v>23</v>
      </c>
      <c r="T3323" s="5">
        <v>111</v>
      </c>
      <c r="U3323" s="5">
        <v>70</v>
      </c>
      <c r="V3323" s="5">
        <v>0</v>
      </c>
      <c r="W3323" s="5">
        <v>0</v>
      </c>
      <c r="X3323" s="5">
        <v>110</v>
      </c>
      <c r="Y3323" s="5">
        <v>2</v>
      </c>
    </row>
    <row r="3324" spans="1:25" x14ac:dyDescent="0.3">
      <c r="A3324" s="1">
        <v>4062320</v>
      </c>
      <c r="B3324" s="1" t="s">
        <v>24</v>
      </c>
      <c r="C3324" s="2"/>
      <c r="D3324" s="4" t="s">
        <v>136</v>
      </c>
      <c r="E3324" s="4">
        <v>4062320</v>
      </c>
      <c r="F3324" s="5" t="s">
        <v>33</v>
      </c>
      <c r="G3324" s="5" t="s">
        <v>33</v>
      </c>
      <c r="H3324" s="5" t="s">
        <v>33</v>
      </c>
      <c r="I3324" s="5" t="s">
        <v>33</v>
      </c>
      <c r="J3324" s="5" t="s">
        <v>33</v>
      </c>
      <c r="K3324" s="5" t="s">
        <v>33</v>
      </c>
      <c r="L3324" s="5" t="s">
        <v>33</v>
      </c>
      <c r="M3324" s="5" t="s">
        <v>33</v>
      </c>
      <c r="N3324" s="5" t="s">
        <v>33</v>
      </c>
      <c r="O3324" s="5" t="s">
        <v>33</v>
      </c>
      <c r="P3324" s="5" t="s">
        <v>33</v>
      </c>
      <c r="Q3324" s="5" t="s">
        <v>33</v>
      </c>
      <c r="R3324" s="5" t="s">
        <v>33</v>
      </c>
      <c r="S3324" s="5" t="s">
        <v>33</v>
      </c>
      <c r="T3324" s="5" t="s">
        <v>33</v>
      </c>
      <c r="U3324" s="5" t="s">
        <v>33</v>
      </c>
      <c r="V3324" s="5" t="s">
        <v>33</v>
      </c>
      <c r="W3324" s="5" t="s">
        <v>33</v>
      </c>
      <c r="X3324" s="5" t="s">
        <v>33</v>
      </c>
      <c r="Y3324" s="5" t="s">
        <v>33</v>
      </c>
    </row>
    <row r="3325" spans="1:25" x14ac:dyDescent="0.3">
      <c r="A3325" s="1">
        <v>4062320</v>
      </c>
      <c r="B3325" s="1" t="s">
        <v>25</v>
      </c>
      <c r="C3325" s="2"/>
      <c r="D3325" s="4" t="s">
        <v>136</v>
      </c>
      <c r="E3325" s="4">
        <v>4062320</v>
      </c>
      <c r="F3325" s="5" t="s">
        <v>33</v>
      </c>
      <c r="G3325" s="5" t="s">
        <v>33</v>
      </c>
      <c r="H3325" s="5" t="s">
        <v>33</v>
      </c>
      <c r="I3325" s="5" t="s">
        <v>33</v>
      </c>
      <c r="J3325" s="5" t="s">
        <v>33</v>
      </c>
      <c r="K3325" s="5" t="s">
        <v>33</v>
      </c>
      <c r="L3325" s="5" t="s">
        <v>33</v>
      </c>
      <c r="M3325" s="5" t="s">
        <v>33</v>
      </c>
      <c r="N3325" s="5" t="s">
        <v>33</v>
      </c>
      <c r="O3325" s="5" t="s">
        <v>33</v>
      </c>
      <c r="P3325" s="5" t="s">
        <v>33</v>
      </c>
      <c r="Q3325" s="5" t="s">
        <v>33</v>
      </c>
      <c r="R3325" s="5" t="s">
        <v>33</v>
      </c>
      <c r="S3325" s="5" t="s">
        <v>33</v>
      </c>
      <c r="T3325" s="5" t="s">
        <v>33</v>
      </c>
      <c r="U3325" s="5" t="s">
        <v>33</v>
      </c>
      <c r="V3325" s="5" t="s">
        <v>33</v>
      </c>
      <c r="W3325" s="5" t="s">
        <v>33</v>
      </c>
      <c r="X3325" s="5" t="s">
        <v>33</v>
      </c>
      <c r="Y3325" s="5" t="s">
        <v>33</v>
      </c>
    </row>
    <row r="3326" spans="1:25" x14ac:dyDescent="0.3">
      <c r="A3326" s="1">
        <v>4062320</v>
      </c>
      <c r="B3326" s="1" t="s">
        <v>26</v>
      </c>
      <c r="C3326" s="2"/>
      <c r="D3326" s="4" t="s">
        <v>136</v>
      </c>
      <c r="E3326" s="4">
        <v>4062320</v>
      </c>
      <c r="F3326" s="5" t="s">
        <v>33</v>
      </c>
      <c r="G3326" s="5" t="s">
        <v>33</v>
      </c>
      <c r="H3326" s="5" t="s">
        <v>33</v>
      </c>
      <c r="I3326" s="5" t="s">
        <v>33</v>
      </c>
      <c r="J3326" s="5" t="s">
        <v>33</v>
      </c>
      <c r="K3326" s="5" t="s">
        <v>33</v>
      </c>
      <c r="L3326" s="5" t="s">
        <v>33</v>
      </c>
      <c r="M3326" s="5" t="s">
        <v>33</v>
      </c>
      <c r="N3326" s="5" t="s">
        <v>33</v>
      </c>
      <c r="O3326" s="5" t="s">
        <v>33</v>
      </c>
      <c r="P3326" s="5" t="s">
        <v>33</v>
      </c>
      <c r="Q3326" s="5" t="s">
        <v>33</v>
      </c>
      <c r="R3326" s="5" t="s">
        <v>33</v>
      </c>
      <c r="S3326" s="5" t="s">
        <v>33</v>
      </c>
      <c r="T3326" s="5" t="s">
        <v>33</v>
      </c>
      <c r="U3326" s="5" t="s">
        <v>33</v>
      </c>
      <c r="V3326" s="5" t="s">
        <v>33</v>
      </c>
      <c r="W3326" s="5" t="s">
        <v>33</v>
      </c>
      <c r="X3326" s="5" t="s">
        <v>33</v>
      </c>
      <c r="Y3326" s="5" t="s">
        <v>33</v>
      </c>
    </row>
    <row r="3327" spans="1:25" x14ac:dyDescent="0.3">
      <c r="A3327" s="1">
        <v>4062320</v>
      </c>
      <c r="B3327" s="1" t="s">
        <v>27</v>
      </c>
      <c r="C3327" s="2"/>
      <c r="D3327" s="4" t="s">
        <v>136</v>
      </c>
      <c r="E3327" s="4">
        <v>4062320</v>
      </c>
      <c r="F3327" s="5" t="s">
        <v>33</v>
      </c>
      <c r="G3327" s="5" t="s">
        <v>33</v>
      </c>
      <c r="H3327" s="5" t="s">
        <v>33</v>
      </c>
      <c r="I3327" s="5" t="s">
        <v>33</v>
      </c>
      <c r="J3327" s="5" t="s">
        <v>33</v>
      </c>
      <c r="K3327" s="5" t="s">
        <v>33</v>
      </c>
      <c r="L3327" s="5" t="s">
        <v>33</v>
      </c>
      <c r="M3327" s="5" t="s">
        <v>33</v>
      </c>
      <c r="N3327" s="5" t="s">
        <v>33</v>
      </c>
      <c r="O3327" s="5" t="s">
        <v>33</v>
      </c>
      <c r="P3327" s="5" t="s">
        <v>33</v>
      </c>
      <c r="Q3327" s="5" t="s">
        <v>33</v>
      </c>
      <c r="R3327" s="5" t="s">
        <v>33</v>
      </c>
      <c r="S3327" s="5" t="s">
        <v>33</v>
      </c>
      <c r="T3327" s="5" t="s">
        <v>33</v>
      </c>
      <c r="U3327" s="5" t="s">
        <v>33</v>
      </c>
      <c r="V3327" s="5" t="s">
        <v>33</v>
      </c>
      <c r="W3327" s="5" t="s">
        <v>33</v>
      </c>
      <c r="X3327" s="5" t="s">
        <v>33</v>
      </c>
      <c r="Y3327" s="5" t="s">
        <v>33</v>
      </c>
    </row>
    <row r="3328" spans="1:25" x14ac:dyDescent="0.3">
      <c r="A3328" s="1">
        <v>4062320</v>
      </c>
      <c r="B3328" s="1" t="s">
        <v>28</v>
      </c>
      <c r="C3328" s="2"/>
      <c r="D3328" s="4" t="s">
        <v>136</v>
      </c>
      <c r="E3328" s="4">
        <v>4062320</v>
      </c>
      <c r="F3328" s="5" t="s">
        <v>33</v>
      </c>
      <c r="G3328" s="5" t="s">
        <v>33</v>
      </c>
      <c r="H3328" s="5" t="s">
        <v>33</v>
      </c>
      <c r="I3328" s="5" t="s">
        <v>33</v>
      </c>
      <c r="J3328" s="5" t="s">
        <v>33</v>
      </c>
      <c r="K3328" s="5" t="s">
        <v>33</v>
      </c>
      <c r="L3328" s="5" t="s">
        <v>33</v>
      </c>
      <c r="M3328" s="5" t="s">
        <v>33</v>
      </c>
      <c r="N3328" s="5" t="s">
        <v>33</v>
      </c>
      <c r="O3328" s="5" t="s">
        <v>33</v>
      </c>
      <c r="P3328" s="5" t="s">
        <v>33</v>
      </c>
      <c r="Q3328" s="5" t="s">
        <v>33</v>
      </c>
      <c r="R3328" s="5" t="s">
        <v>33</v>
      </c>
      <c r="S3328" s="5" t="s">
        <v>33</v>
      </c>
      <c r="T3328" s="5" t="s">
        <v>33</v>
      </c>
      <c r="U3328" s="5" t="s">
        <v>33</v>
      </c>
      <c r="V3328" s="5" t="s">
        <v>33</v>
      </c>
      <c r="W3328" s="5" t="s">
        <v>33</v>
      </c>
      <c r="X3328" s="5" t="s">
        <v>33</v>
      </c>
      <c r="Y3328" s="5" t="s">
        <v>33</v>
      </c>
    </row>
    <row r="3329" spans="1:25" x14ac:dyDescent="0.3">
      <c r="A3329" s="1">
        <v>4062320</v>
      </c>
      <c r="B3329" s="1" t="s">
        <v>29</v>
      </c>
      <c r="C3329" s="2"/>
      <c r="D3329" s="4" t="s">
        <v>136</v>
      </c>
      <c r="E3329" s="4">
        <v>4062320</v>
      </c>
      <c r="F3329" s="5" t="s">
        <v>33</v>
      </c>
      <c r="G3329" s="5" t="s">
        <v>33</v>
      </c>
      <c r="H3329" s="5" t="s">
        <v>33</v>
      </c>
      <c r="I3329" s="5" t="s">
        <v>33</v>
      </c>
      <c r="J3329" s="5" t="s">
        <v>33</v>
      </c>
      <c r="K3329" s="5" t="s">
        <v>33</v>
      </c>
      <c r="L3329" s="5" t="s">
        <v>33</v>
      </c>
      <c r="M3329" s="5" t="s">
        <v>33</v>
      </c>
      <c r="N3329" s="5" t="s">
        <v>33</v>
      </c>
      <c r="O3329" s="5" t="s">
        <v>33</v>
      </c>
      <c r="P3329" s="5" t="s">
        <v>33</v>
      </c>
      <c r="Q3329" s="5" t="s">
        <v>33</v>
      </c>
      <c r="R3329" s="5" t="s">
        <v>33</v>
      </c>
      <c r="S3329" s="5" t="s">
        <v>33</v>
      </c>
      <c r="T3329" s="5" t="s">
        <v>33</v>
      </c>
      <c r="U3329" s="5" t="s">
        <v>33</v>
      </c>
      <c r="V3329" s="5" t="s">
        <v>33</v>
      </c>
      <c r="W3329" s="5" t="s">
        <v>33</v>
      </c>
      <c r="X3329" s="5" t="s">
        <v>33</v>
      </c>
      <c r="Y3329" s="5" t="s">
        <v>33</v>
      </c>
    </row>
    <row r="3330" spans="1:25" x14ac:dyDescent="0.3">
      <c r="A3330" s="1">
        <v>4062320</v>
      </c>
      <c r="B3330" s="1" t="s">
        <v>30</v>
      </c>
      <c r="C3330" s="2"/>
      <c r="D3330" s="4" t="s">
        <v>136</v>
      </c>
      <c r="E3330" s="4">
        <v>4062320</v>
      </c>
      <c r="F3330" s="5" t="s">
        <v>33</v>
      </c>
      <c r="G3330" s="5" t="s">
        <v>33</v>
      </c>
      <c r="H3330" s="5" t="s">
        <v>33</v>
      </c>
      <c r="I3330" s="5" t="s">
        <v>33</v>
      </c>
      <c r="J3330" s="5" t="s">
        <v>33</v>
      </c>
      <c r="K3330" s="5" t="s">
        <v>33</v>
      </c>
      <c r="L3330" s="5" t="s">
        <v>33</v>
      </c>
      <c r="M3330" s="5" t="s">
        <v>33</v>
      </c>
      <c r="N3330" s="5" t="s">
        <v>33</v>
      </c>
      <c r="O3330" s="5" t="s">
        <v>33</v>
      </c>
      <c r="P3330" s="5" t="s">
        <v>33</v>
      </c>
      <c r="Q3330" s="5" t="s">
        <v>33</v>
      </c>
      <c r="R3330" s="5" t="s">
        <v>33</v>
      </c>
      <c r="S3330" s="5" t="s">
        <v>33</v>
      </c>
      <c r="T3330" s="5" t="s">
        <v>33</v>
      </c>
      <c r="U3330" s="5" t="s">
        <v>33</v>
      </c>
      <c r="V3330" s="5" t="s">
        <v>33</v>
      </c>
      <c r="W3330" s="5" t="s">
        <v>33</v>
      </c>
      <c r="X3330" s="5" t="s">
        <v>33</v>
      </c>
      <c r="Y3330" s="5" t="s">
        <v>33</v>
      </c>
    </row>
    <row r="3331" spans="1:25" x14ac:dyDescent="0.3">
      <c r="A3331" s="1">
        <v>4062320</v>
      </c>
      <c r="B3331" s="1" t="s">
        <v>31</v>
      </c>
      <c r="C3331" s="2"/>
      <c r="D3331" s="4" t="s">
        <v>136</v>
      </c>
      <c r="E3331" s="4">
        <v>4062320</v>
      </c>
      <c r="F3331" s="5" t="s">
        <v>33</v>
      </c>
      <c r="G3331" s="5" t="s">
        <v>33</v>
      </c>
      <c r="H3331" s="5" t="s">
        <v>33</v>
      </c>
      <c r="I3331" s="5" t="s">
        <v>33</v>
      </c>
      <c r="J3331" s="5" t="s">
        <v>33</v>
      </c>
      <c r="K3331" s="5" t="s">
        <v>33</v>
      </c>
      <c r="L3331" s="5" t="s">
        <v>33</v>
      </c>
      <c r="M3331" s="5" t="s">
        <v>33</v>
      </c>
      <c r="N3331" s="5" t="s">
        <v>33</v>
      </c>
      <c r="O3331" s="5" t="s">
        <v>33</v>
      </c>
      <c r="P3331" s="5" t="s">
        <v>33</v>
      </c>
      <c r="Q3331" s="5" t="s">
        <v>33</v>
      </c>
      <c r="R3331" s="5" t="s">
        <v>33</v>
      </c>
      <c r="S3331" s="5" t="s">
        <v>33</v>
      </c>
      <c r="T3331" s="5" t="s">
        <v>33</v>
      </c>
      <c r="U3331" s="5" t="s">
        <v>33</v>
      </c>
      <c r="V3331" s="5" t="s">
        <v>33</v>
      </c>
      <c r="W3331" s="5" t="s">
        <v>33</v>
      </c>
      <c r="X3331" s="5" t="s">
        <v>33</v>
      </c>
      <c r="Y3331" s="5" t="s">
        <v>33</v>
      </c>
    </row>
    <row r="3332" spans="1:25" x14ac:dyDescent="0.3">
      <c r="A3332" s="1">
        <v>4057019</v>
      </c>
      <c r="B3332" s="1" t="s">
        <v>0</v>
      </c>
      <c r="C3332" s="2"/>
      <c r="D3332" s="4" t="s">
        <v>137</v>
      </c>
      <c r="E3332" s="4">
        <v>4057019</v>
      </c>
      <c r="F3332" s="5">
        <v>44077</v>
      </c>
      <c r="G3332" s="5">
        <v>273840</v>
      </c>
      <c r="H3332" s="5">
        <v>31539</v>
      </c>
      <c r="I3332" s="5">
        <v>322797</v>
      </c>
      <c r="J3332" s="5">
        <v>74526</v>
      </c>
      <c r="K3332" s="5">
        <v>0</v>
      </c>
      <c r="L3332" s="5">
        <v>746779</v>
      </c>
      <c r="M3332" s="5">
        <v>662680</v>
      </c>
      <c r="N3332" s="5">
        <v>69605</v>
      </c>
      <c r="O3332" s="5">
        <v>104975</v>
      </c>
      <c r="P3332" s="5">
        <v>3581</v>
      </c>
      <c r="Q3332" s="5">
        <v>0</v>
      </c>
      <c r="R3332" s="5">
        <v>0</v>
      </c>
      <c r="S3332" s="5">
        <v>54606</v>
      </c>
      <c r="T3332" s="5">
        <v>80012</v>
      </c>
      <c r="U3332" s="5">
        <v>65271</v>
      </c>
      <c r="V3332" s="5">
        <v>14717</v>
      </c>
      <c r="W3332" s="5">
        <v>0</v>
      </c>
      <c r="X3332" s="5">
        <v>206954</v>
      </c>
      <c r="Y3332" s="5">
        <v>3295</v>
      </c>
    </row>
    <row r="3333" spans="1:25" x14ac:dyDescent="0.3">
      <c r="A3333" s="1">
        <v>4057019</v>
      </c>
      <c r="B3333" s="1" t="s">
        <v>1</v>
      </c>
      <c r="C3333" s="2"/>
      <c r="D3333" s="4" t="s">
        <v>137</v>
      </c>
      <c r="E3333" s="4">
        <v>4057019</v>
      </c>
      <c r="F3333" s="5">
        <v>155238</v>
      </c>
      <c r="G3333" s="5">
        <v>56214</v>
      </c>
      <c r="H3333" s="5">
        <v>33250</v>
      </c>
      <c r="I3333" s="5">
        <v>313273</v>
      </c>
      <c r="J3333" s="5">
        <v>81180</v>
      </c>
      <c r="K3333" s="5">
        <v>0</v>
      </c>
      <c r="L3333" s="5">
        <v>639154</v>
      </c>
      <c r="M3333" s="5">
        <v>591895</v>
      </c>
      <c r="N3333" s="5">
        <v>68219</v>
      </c>
      <c r="O3333" s="5">
        <v>100570</v>
      </c>
      <c r="P3333" s="5">
        <v>2767</v>
      </c>
      <c r="Q3333" s="5">
        <v>0</v>
      </c>
      <c r="R3333" s="5">
        <v>0</v>
      </c>
      <c r="S3333" s="5">
        <v>47056</v>
      </c>
      <c r="T3333" s="5">
        <v>66532</v>
      </c>
      <c r="U3333" s="5">
        <v>70279</v>
      </c>
      <c r="V3333" s="5">
        <v>15808</v>
      </c>
      <c r="W3333" s="5">
        <v>0</v>
      </c>
      <c r="X3333" s="5">
        <v>187524</v>
      </c>
      <c r="Y3333" s="5">
        <v>3028</v>
      </c>
    </row>
    <row r="3334" spans="1:25" x14ac:dyDescent="0.3">
      <c r="A3334" s="1">
        <v>4057019</v>
      </c>
      <c r="B3334" s="1" t="s">
        <v>2</v>
      </c>
      <c r="C3334" s="2"/>
      <c r="D3334" s="4" t="s">
        <v>137</v>
      </c>
      <c r="E3334" s="4">
        <v>4057019</v>
      </c>
      <c r="F3334" s="5">
        <v>44651</v>
      </c>
      <c r="G3334" s="5">
        <v>77128</v>
      </c>
      <c r="H3334" s="5">
        <v>27179</v>
      </c>
      <c r="I3334" s="5">
        <v>218102</v>
      </c>
      <c r="J3334" s="5">
        <v>68418</v>
      </c>
      <c r="K3334" s="5">
        <v>0</v>
      </c>
      <c r="L3334" s="5">
        <v>435478</v>
      </c>
      <c r="M3334" s="5">
        <v>601060</v>
      </c>
      <c r="N3334" s="5">
        <v>77894</v>
      </c>
      <c r="O3334" s="5">
        <v>101447</v>
      </c>
      <c r="P3334" s="5">
        <v>2835</v>
      </c>
      <c r="Q3334" s="5">
        <v>0</v>
      </c>
      <c r="R3334" s="5">
        <v>0</v>
      </c>
      <c r="S3334" s="5">
        <v>49641</v>
      </c>
      <c r="T3334" s="5">
        <v>77996</v>
      </c>
      <c r="U3334" s="5">
        <v>58493</v>
      </c>
      <c r="V3334" s="5">
        <v>15696</v>
      </c>
      <c r="W3334" s="5">
        <v>0</v>
      </c>
      <c r="X3334" s="5">
        <v>188227</v>
      </c>
      <c r="Y3334" s="5">
        <v>2536</v>
      </c>
    </row>
    <row r="3335" spans="1:25" x14ac:dyDescent="0.3">
      <c r="A3335" s="1">
        <v>4057019</v>
      </c>
      <c r="B3335" s="1" t="s">
        <v>3</v>
      </c>
      <c r="C3335" s="2"/>
      <c r="D3335" s="4" t="s">
        <v>137</v>
      </c>
      <c r="E3335" s="4">
        <v>4057019</v>
      </c>
      <c r="F3335" s="5">
        <v>32937</v>
      </c>
      <c r="G3335" s="5">
        <v>715305</v>
      </c>
      <c r="H3335" s="5">
        <v>61689</v>
      </c>
      <c r="I3335" s="5">
        <v>164649</v>
      </c>
      <c r="J3335" s="5">
        <v>58400</v>
      </c>
      <c r="K3335" s="5">
        <v>0</v>
      </c>
      <c r="L3335" s="5">
        <v>1032981</v>
      </c>
      <c r="M3335" s="5">
        <v>633940</v>
      </c>
      <c r="N3335" s="5">
        <v>71437</v>
      </c>
      <c r="O3335" s="5">
        <v>92243</v>
      </c>
      <c r="P3335" s="5">
        <v>3122</v>
      </c>
      <c r="Q3335" s="5">
        <v>0</v>
      </c>
      <c r="R3335" s="5">
        <v>0</v>
      </c>
      <c r="S3335" s="5">
        <v>49634</v>
      </c>
      <c r="T3335" s="5">
        <v>66978</v>
      </c>
      <c r="U3335" s="5">
        <v>56434</v>
      </c>
      <c r="V3335" s="5">
        <v>14192</v>
      </c>
      <c r="W3335" s="5">
        <v>0</v>
      </c>
      <c r="X3335" s="5">
        <v>173764</v>
      </c>
      <c r="Y3335" s="5">
        <v>2707</v>
      </c>
    </row>
    <row r="3336" spans="1:25" x14ac:dyDescent="0.3">
      <c r="A3336" s="1">
        <v>4057019</v>
      </c>
      <c r="B3336" s="1" t="s">
        <v>4</v>
      </c>
      <c r="C3336" s="2"/>
      <c r="D3336" s="4" t="s">
        <v>137</v>
      </c>
      <c r="E3336" s="4">
        <v>4057019</v>
      </c>
      <c r="F3336" s="5">
        <v>81559</v>
      </c>
      <c r="G3336" s="5">
        <v>166551</v>
      </c>
      <c r="H3336" s="5">
        <v>10788</v>
      </c>
      <c r="I3336" s="5">
        <v>154813</v>
      </c>
      <c r="J3336" s="5">
        <v>60275</v>
      </c>
      <c r="K3336" s="5">
        <v>0</v>
      </c>
      <c r="L3336" s="5">
        <v>473985</v>
      </c>
      <c r="M3336" s="5">
        <v>667160</v>
      </c>
      <c r="N3336" s="5">
        <v>74019</v>
      </c>
      <c r="O3336" s="5">
        <v>95722</v>
      </c>
      <c r="P3336" s="5">
        <v>2370</v>
      </c>
      <c r="Q3336" s="5">
        <v>0</v>
      </c>
      <c r="R3336" s="5">
        <v>0</v>
      </c>
      <c r="S3336" s="5">
        <v>41984</v>
      </c>
      <c r="T3336" s="5">
        <v>59433</v>
      </c>
      <c r="U3336" s="5">
        <v>54700</v>
      </c>
      <c r="V3336" s="5">
        <v>15058</v>
      </c>
      <c r="W3336" s="5">
        <v>0</v>
      </c>
      <c r="X3336" s="5">
        <v>169055</v>
      </c>
      <c r="Y3336" s="5">
        <v>2744</v>
      </c>
    </row>
    <row r="3337" spans="1:25" x14ac:dyDescent="0.3">
      <c r="A3337" s="1">
        <v>4057019</v>
      </c>
      <c r="B3337" s="1" t="s">
        <v>5</v>
      </c>
      <c r="C3337" s="2"/>
      <c r="D3337" s="4" t="s">
        <v>137</v>
      </c>
      <c r="E3337" s="4">
        <v>4057019</v>
      </c>
      <c r="F3337" s="5">
        <v>95647</v>
      </c>
      <c r="G3337" s="5">
        <v>782404</v>
      </c>
      <c r="H3337" s="5">
        <v>24571</v>
      </c>
      <c r="I3337" s="5">
        <v>144332</v>
      </c>
      <c r="J3337" s="5">
        <v>58729</v>
      </c>
      <c r="K3337" s="5">
        <v>0</v>
      </c>
      <c r="L3337" s="5">
        <v>1105683</v>
      </c>
      <c r="M3337" s="5">
        <v>727045</v>
      </c>
      <c r="N3337" s="5">
        <v>71015</v>
      </c>
      <c r="O3337" s="5">
        <v>93762</v>
      </c>
      <c r="P3337" s="5">
        <v>2805</v>
      </c>
      <c r="Q3337" s="5">
        <v>0</v>
      </c>
      <c r="R3337" s="5">
        <v>0</v>
      </c>
      <c r="S3337" s="5">
        <v>45682</v>
      </c>
      <c r="T3337" s="5">
        <v>54157</v>
      </c>
      <c r="U3337" s="5">
        <v>51831</v>
      </c>
      <c r="V3337" s="5">
        <v>14179</v>
      </c>
      <c r="W3337" s="5">
        <v>0</v>
      </c>
      <c r="X3337" s="5">
        <v>159298</v>
      </c>
      <c r="Y3337" s="5">
        <v>2474</v>
      </c>
    </row>
    <row r="3338" spans="1:25" x14ac:dyDescent="0.3">
      <c r="A3338" s="1">
        <v>4057019</v>
      </c>
      <c r="B3338" s="1" t="s">
        <v>6</v>
      </c>
      <c r="C3338" s="2"/>
      <c r="D3338" s="4" t="s">
        <v>137</v>
      </c>
      <c r="E3338" s="4">
        <v>4057019</v>
      </c>
      <c r="F3338" s="5">
        <v>31992</v>
      </c>
      <c r="G3338" s="5">
        <v>73289</v>
      </c>
      <c r="H3338" s="5">
        <v>6145</v>
      </c>
      <c r="I3338" s="5">
        <v>139424</v>
      </c>
      <c r="J3338" s="5">
        <v>72873</v>
      </c>
      <c r="K3338" s="5">
        <v>0</v>
      </c>
      <c r="L3338" s="5">
        <v>323724</v>
      </c>
      <c r="M3338" s="5">
        <v>774770</v>
      </c>
      <c r="N3338" s="5">
        <v>62844</v>
      </c>
      <c r="O3338" s="5">
        <v>86207</v>
      </c>
      <c r="P3338" s="5">
        <v>2356</v>
      </c>
      <c r="Q3338" s="5">
        <v>0</v>
      </c>
      <c r="R3338" s="5">
        <v>0</v>
      </c>
      <c r="S3338" s="5">
        <v>41784</v>
      </c>
      <c r="T3338" s="5">
        <v>44633</v>
      </c>
      <c r="U3338" s="5">
        <v>48824</v>
      </c>
      <c r="V3338" s="5">
        <v>13288</v>
      </c>
      <c r="W3338" s="5">
        <v>0</v>
      </c>
      <c r="X3338" s="5">
        <v>154988</v>
      </c>
      <c r="Y3338" s="5">
        <v>2730</v>
      </c>
    </row>
    <row r="3339" spans="1:25" x14ac:dyDescent="0.3">
      <c r="A3339" s="1">
        <v>4057019</v>
      </c>
      <c r="B3339" s="1" t="s">
        <v>7</v>
      </c>
      <c r="C3339" s="2"/>
      <c r="D3339" s="4" t="s">
        <v>137</v>
      </c>
      <c r="E3339" s="4">
        <v>4057019</v>
      </c>
      <c r="F3339" s="5">
        <v>48814</v>
      </c>
      <c r="G3339" s="5">
        <v>65309</v>
      </c>
      <c r="H3339" s="5">
        <v>19626</v>
      </c>
      <c r="I3339" s="5">
        <v>118369</v>
      </c>
      <c r="J3339" s="5">
        <v>27534</v>
      </c>
      <c r="K3339" s="5">
        <v>0</v>
      </c>
      <c r="L3339" s="5">
        <v>279652</v>
      </c>
      <c r="M3339" s="5">
        <v>730699</v>
      </c>
      <c r="N3339" s="5">
        <v>54396</v>
      </c>
      <c r="O3339" s="5">
        <v>78625</v>
      </c>
      <c r="P3339" s="5">
        <v>2917</v>
      </c>
      <c r="Q3339" s="5">
        <v>0</v>
      </c>
      <c r="R3339" s="5">
        <v>0</v>
      </c>
      <c r="S3339" s="5">
        <v>28583</v>
      </c>
      <c r="T3339" s="5">
        <v>55899</v>
      </c>
      <c r="U3339" s="5">
        <v>52044</v>
      </c>
      <c r="V3339" s="5">
        <v>12207</v>
      </c>
      <c r="W3339" s="5">
        <v>0</v>
      </c>
      <c r="X3339" s="5">
        <v>148214</v>
      </c>
      <c r="Y3339" s="5">
        <v>3071</v>
      </c>
    </row>
    <row r="3340" spans="1:25" x14ac:dyDescent="0.3">
      <c r="A3340" s="1">
        <v>4057019</v>
      </c>
      <c r="B3340" s="1" t="s">
        <v>8</v>
      </c>
      <c r="C3340" s="2"/>
      <c r="D3340" s="4" t="s">
        <v>137</v>
      </c>
      <c r="E3340" s="4">
        <v>4057019</v>
      </c>
      <c r="F3340" s="5">
        <v>45634</v>
      </c>
      <c r="G3340" s="5">
        <v>114488</v>
      </c>
      <c r="H3340" s="5">
        <v>20934</v>
      </c>
      <c r="I3340" s="5">
        <v>127856</v>
      </c>
      <c r="J3340" s="5">
        <v>33892</v>
      </c>
      <c r="K3340" s="5">
        <v>0</v>
      </c>
      <c r="L3340" s="5">
        <v>342805</v>
      </c>
      <c r="M3340" s="5">
        <v>768796</v>
      </c>
      <c r="N3340" s="5">
        <v>52601</v>
      </c>
      <c r="O3340" s="5">
        <v>79420</v>
      </c>
      <c r="P3340" s="5">
        <v>3195</v>
      </c>
      <c r="Q3340" s="5">
        <v>0</v>
      </c>
      <c r="R3340" s="5">
        <v>0</v>
      </c>
      <c r="S3340" s="5">
        <v>24923</v>
      </c>
      <c r="T3340" s="5">
        <v>54681</v>
      </c>
      <c r="U3340" s="5">
        <v>55279</v>
      </c>
      <c r="V3340" s="5">
        <v>12810</v>
      </c>
      <c r="W3340" s="5">
        <v>0</v>
      </c>
      <c r="X3340" s="5">
        <v>145899</v>
      </c>
      <c r="Y3340" s="5">
        <v>1754</v>
      </c>
    </row>
    <row r="3341" spans="1:25" x14ac:dyDescent="0.3">
      <c r="A3341" s="1">
        <v>4057019</v>
      </c>
      <c r="B3341" s="1" t="s">
        <v>9</v>
      </c>
      <c r="C3341" s="2"/>
      <c r="D3341" s="4" t="s">
        <v>137</v>
      </c>
      <c r="E3341" s="4">
        <v>4057019</v>
      </c>
      <c r="F3341" s="5">
        <v>77511</v>
      </c>
      <c r="G3341" s="5">
        <v>474639</v>
      </c>
      <c r="H3341" s="5">
        <v>10937</v>
      </c>
      <c r="I3341" s="5">
        <v>142495</v>
      </c>
      <c r="J3341" s="5">
        <v>25815</v>
      </c>
      <c r="K3341" s="5">
        <v>0</v>
      </c>
      <c r="L3341" s="5">
        <v>731397</v>
      </c>
      <c r="M3341" s="5">
        <v>960887</v>
      </c>
      <c r="N3341" s="5">
        <v>42888</v>
      </c>
      <c r="O3341" s="5">
        <v>78675</v>
      </c>
      <c r="P3341" s="5">
        <v>4249</v>
      </c>
      <c r="Q3341" s="5">
        <v>0</v>
      </c>
      <c r="R3341" s="5">
        <v>0</v>
      </c>
      <c r="S3341" s="5">
        <v>18952</v>
      </c>
      <c r="T3341" s="5">
        <v>48688</v>
      </c>
      <c r="U3341" s="5">
        <v>48355</v>
      </c>
      <c r="V3341" s="5">
        <v>10573</v>
      </c>
      <c r="W3341" s="5">
        <v>0</v>
      </c>
      <c r="X3341" s="5">
        <v>127890</v>
      </c>
      <c r="Y3341" s="5">
        <v>1426</v>
      </c>
    </row>
    <row r="3342" spans="1:25" x14ac:dyDescent="0.3">
      <c r="A3342" s="1">
        <v>4057019</v>
      </c>
      <c r="B3342" s="1" t="s">
        <v>10</v>
      </c>
      <c r="C3342" s="2"/>
      <c r="D3342" s="4" t="s">
        <v>137</v>
      </c>
      <c r="E3342" s="4">
        <v>4057019</v>
      </c>
      <c r="F3342" s="5">
        <v>11297</v>
      </c>
      <c r="G3342" s="5">
        <v>345321</v>
      </c>
      <c r="H3342" s="5">
        <v>20716</v>
      </c>
      <c r="I3342" s="5">
        <v>177181</v>
      </c>
      <c r="J3342" s="5">
        <v>29815</v>
      </c>
      <c r="K3342" s="5">
        <v>0</v>
      </c>
      <c r="L3342" s="5">
        <v>584329</v>
      </c>
      <c r="M3342" s="5">
        <v>1071881</v>
      </c>
      <c r="N3342" s="5">
        <v>40186</v>
      </c>
      <c r="O3342" s="5">
        <v>74600</v>
      </c>
      <c r="P3342" s="5">
        <v>4132</v>
      </c>
      <c r="Q3342" s="5">
        <v>0</v>
      </c>
      <c r="R3342" s="5">
        <v>0</v>
      </c>
      <c r="S3342" s="5">
        <v>19124</v>
      </c>
      <c r="T3342" s="5">
        <v>49199</v>
      </c>
      <c r="U3342" s="5">
        <v>56778</v>
      </c>
      <c r="V3342" s="5">
        <v>9311</v>
      </c>
      <c r="W3342" s="5">
        <v>0</v>
      </c>
      <c r="X3342" s="5">
        <v>113472</v>
      </c>
      <c r="Y3342" s="5">
        <v>1608</v>
      </c>
    </row>
    <row r="3343" spans="1:25" x14ac:dyDescent="0.3">
      <c r="A3343" s="1">
        <v>4057019</v>
      </c>
      <c r="B3343" s="1" t="s">
        <v>11</v>
      </c>
      <c r="C3343" s="2"/>
      <c r="D3343" s="4" t="s">
        <v>137</v>
      </c>
      <c r="E3343" s="4">
        <v>4057019</v>
      </c>
      <c r="F3343" s="5">
        <v>17944</v>
      </c>
      <c r="G3343" s="5">
        <v>17497</v>
      </c>
      <c r="H3343" s="5">
        <v>27052</v>
      </c>
      <c r="I3343" s="5">
        <v>126210</v>
      </c>
      <c r="J3343" s="5">
        <v>27800</v>
      </c>
      <c r="K3343" s="5">
        <v>0</v>
      </c>
      <c r="L3343" s="5">
        <v>216503</v>
      </c>
      <c r="M3343" s="5">
        <v>1195255</v>
      </c>
      <c r="N3343" s="5">
        <v>38194</v>
      </c>
      <c r="O3343" s="5">
        <v>73468</v>
      </c>
      <c r="P3343" s="5">
        <v>4592</v>
      </c>
      <c r="Q3343" s="5">
        <v>0</v>
      </c>
      <c r="R3343" s="5">
        <v>0</v>
      </c>
      <c r="S3343" s="5">
        <v>20110</v>
      </c>
      <c r="T3343" s="5">
        <v>49532</v>
      </c>
      <c r="U3343" s="5">
        <v>59180</v>
      </c>
      <c r="V3343" s="5">
        <v>9480</v>
      </c>
      <c r="W3343" s="5">
        <v>0</v>
      </c>
      <c r="X3343" s="5">
        <v>121974</v>
      </c>
      <c r="Y3343" s="5">
        <v>1690</v>
      </c>
    </row>
    <row r="3344" spans="1:25" x14ac:dyDescent="0.3">
      <c r="A3344" s="1">
        <v>4057019</v>
      </c>
      <c r="B3344" s="1" t="s">
        <v>12</v>
      </c>
      <c r="C3344" s="2"/>
      <c r="D3344" s="4" t="s">
        <v>137</v>
      </c>
      <c r="E3344" s="4">
        <v>4057019</v>
      </c>
      <c r="F3344" s="5">
        <v>18018</v>
      </c>
      <c r="G3344" s="5">
        <v>545132</v>
      </c>
      <c r="H3344" s="5">
        <v>49995</v>
      </c>
      <c r="I3344" s="5">
        <v>127689</v>
      </c>
      <c r="J3344" s="5">
        <v>21648</v>
      </c>
      <c r="K3344" s="5">
        <v>0</v>
      </c>
      <c r="L3344" s="5">
        <v>762482</v>
      </c>
      <c r="M3344" s="5">
        <v>1343748</v>
      </c>
      <c r="N3344" s="5">
        <v>34264</v>
      </c>
      <c r="O3344" s="5">
        <v>73291</v>
      </c>
      <c r="P3344" s="5">
        <v>3801</v>
      </c>
      <c r="Q3344" s="5">
        <v>0</v>
      </c>
      <c r="R3344" s="5">
        <v>0</v>
      </c>
      <c r="S3344" s="5">
        <v>16570</v>
      </c>
      <c r="T3344" s="5">
        <v>46827</v>
      </c>
      <c r="U3344" s="5">
        <v>55868</v>
      </c>
      <c r="V3344" s="5">
        <v>9832</v>
      </c>
      <c r="W3344" s="5">
        <v>-2</v>
      </c>
      <c r="X3344" s="5">
        <v>118445</v>
      </c>
      <c r="Y3344" s="5">
        <v>1639</v>
      </c>
    </row>
    <row r="3345" spans="1:25" x14ac:dyDescent="0.3">
      <c r="A3345" s="1">
        <v>4057019</v>
      </c>
      <c r="B3345" s="1" t="s">
        <v>13</v>
      </c>
      <c r="C3345" s="2"/>
      <c r="D3345" s="4" t="s">
        <v>137</v>
      </c>
      <c r="E3345" s="4">
        <v>4057019</v>
      </c>
      <c r="F3345" s="5">
        <v>4860</v>
      </c>
      <c r="G3345" s="5">
        <v>24930</v>
      </c>
      <c r="H3345" s="5">
        <v>6748</v>
      </c>
      <c r="I3345" s="5">
        <v>107359</v>
      </c>
      <c r="J3345" s="5">
        <v>14821</v>
      </c>
      <c r="K3345" s="5">
        <v>0</v>
      </c>
      <c r="L3345" s="5">
        <v>158718</v>
      </c>
      <c r="M3345" s="5">
        <v>1246342</v>
      </c>
      <c r="N3345" s="5">
        <v>30649</v>
      </c>
      <c r="O3345" s="5">
        <v>73168</v>
      </c>
      <c r="P3345" s="5">
        <v>3652</v>
      </c>
      <c r="Q3345" s="5">
        <v>0</v>
      </c>
      <c r="R3345" s="5">
        <v>0</v>
      </c>
      <c r="S3345" s="5">
        <v>16813</v>
      </c>
      <c r="T3345" s="5">
        <v>46565</v>
      </c>
      <c r="U3345" s="5">
        <v>53204</v>
      </c>
      <c r="V3345" s="5">
        <v>8640</v>
      </c>
      <c r="W3345" s="5">
        <v>1</v>
      </c>
      <c r="X3345" s="5">
        <v>102378</v>
      </c>
      <c r="Y3345" s="5">
        <v>1923</v>
      </c>
    </row>
    <row r="3346" spans="1:25" x14ac:dyDescent="0.3">
      <c r="A3346" s="1">
        <v>4057019</v>
      </c>
      <c r="B3346" s="1" t="s">
        <v>14</v>
      </c>
      <c r="C3346" s="2"/>
      <c r="D3346" s="4" t="s">
        <v>137</v>
      </c>
      <c r="E3346" s="4">
        <v>4057019</v>
      </c>
      <c r="F3346" s="5">
        <v>60488</v>
      </c>
      <c r="G3346" s="5">
        <v>25921</v>
      </c>
      <c r="H3346" s="5">
        <v>2458</v>
      </c>
      <c r="I3346" s="5">
        <v>101905</v>
      </c>
      <c r="J3346" s="5">
        <v>9763</v>
      </c>
      <c r="K3346" s="5" t="s">
        <v>33</v>
      </c>
      <c r="L3346" s="5">
        <v>200535</v>
      </c>
      <c r="M3346" s="5">
        <v>1185907</v>
      </c>
      <c r="N3346" s="5">
        <v>27405</v>
      </c>
      <c r="O3346" s="5">
        <v>62359</v>
      </c>
      <c r="P3346" s="5">
        <v>3211</v>
      </c>
      <c r="Q3346" s="5" t="s">
        <v>33</v>
      </c>
      <c r="R3346" s="5" t="s">
        <v>33</v>
      </c>
      <c r="S3346" s="5">
        <v>16355</v>
      </c>
      <c r="T3346" s="5">
        <v>39833</v>
      </c>
      <c r="U3346" s="5">
        <v>51956</v>
      </c>
      <c r="V3346" s="5">
        <v>8830</v>
      </c>
      <c r="W3346" s="5">
        <v>1</v>
      </c>
      <c r="X3346" s="5">
        <v>107498</v>
      </c>
      <c r="Y3346" s="5">
        <v>1827</v>
      </c>
    </row>
    <row r="3347" spans="1:25" x14ac:dyDescent="0.3">
      <c r="A3347" s="1">
        <v>4057019</v>
      </c>
      <c r="B3347" s="1" t="s">
        <v>15</v>
      </c>
      <c r="C3347" s="2"/>
      <c r="D3347" s="4" t="s">
        <v>137</v>
      </c>
      <c r="E3347" s="4">
        <v>4057019</v>
      </c>
      <c r="F3347" s="5">
        <v>4571</v>
      </c>
      <c r="G3347" s="5">
        <v>32012</v>
      </c>
      <c r="H3347" s="5">
        <v>9838</v>
      </c>
      <c r="I3347" s="5">
        <v>111049</v>
      </c>
      <c r="J3347" s="5">
        <v>17974</v>
      </c>
      <c r="K3347" s="5" t="s">
        <v>33</v>
      </c>
      <c r="L3347" s="5">
        <v>175443</v>
      </c>
      <c r="M3347" s="5">
        <v>943010</v>
      </c>
      <c r="N3347" s="5">
        <v>30078</v>
      </c>
      <c r="O3347" s="5">
        <v>62049</v>
      </c>
      <c r="P3347" s="5">
        <v>4134</v>
      </c>
      <c r="Q3347" s="5" t="s">
        <v>33</v>
      </c>
      <c r="R3347" s="5" t="s">
        <v>33</v>
      </c>
      <c r="S3347" s="5">
        <v>14914</v>
      </c>
      <c r="T3347" s="5">
        <v>35716</v>
      </c>
      <c r="U3347" s="5">
        <v>51387</v>
      </c>
      <c r="V3347" s="5">
        <v>8525</v>
      </c>
      <c r="W3347" s="5">
        <v>12</v>
      </c>
      <c r="X3347" s="5">
        <v>87154</v>
      </c>
      <c r="Y3347" s="5">
        <v>1741</v>
      </c>
    </row>
    <row r="3348" spans="1:25" x14ac:dyDescent="0.3">
      <c r="A3348" s="1">
        <v>4057019</v>
      </c>
      <c r="B3348" s="1" t="s">
        <v>16</v>
      </c>
      <c r="C3348" s="2"/>
      <c r="D3348" s="4" t="s">
        <v>137</v>
      </c>
      <c r="E3348" s="4">
        <v>4057019</v>
      </c>
      <c r="F3348" s="5">
        <v>5672</v>
      </c>
      <c r="G3348" s="5">
        <v>31207</v>
      </c>
      <c r="H3348" s="5">
        <v>4284</v>
      </c>
      <c r="I3348" s="5">
        <v>102483</v>
      </c>
      <c r="J3348" s="5">
        <v>18468</v>
      </c>
      <c r="K3348" s="5" t="s">
        <v>33</v>
      </c>
      <c r="L3348" s="5">
        <v>162115</v>
      </c>
      <c r="M3348" s="5">
        <v>1093391</v>
      </c>
      <c r="N3348" s="5">
        <v>28307</v>
      </c>
      <c r="O3348" s="5">
        <v>65063</v>
      </c>
      <c r="P3348" s="5">
        <v>2543</v>
      </c>
      <c r="Q3348" s="5" t="s">
        <v>33</v>
      </c>
      <c r="R3348" s="5" t="s">
        <v>33</v>
      </c>
      <c r="S3348" s="5">
        <v>13309</v>
      </c>
      <c r="T3348" s="5">
        <v>32412</v>
      </c>
      <c r="U3348" s="5">
        <v>48951</v>
      </c>
      <c r="V3348" s="5">
        <v>8561</v>
      </c>
      <c r="W3348" s="5">
        <v>36</v>
      </c>
      <c r="X3348" s="5">
        <v>91072</v>
      </c>
      <c r="Y3348" s="5">
        <v>1703</v>
      </c>
    </row>
    <row r="3349" spans="1:25" x14ac:dyDescent="0.3">
      <c r="A3349" s="1">
        <v>4057019</v>
      </c>
      <c r="B3349" s="1" t="s">
        <v>17</v>
      </c>
      <c r="C3349" s="2"/>
      <c r="D3349" s="4" t="s">
        <v>137</v>
      </c>
      <c r="E3349" s="4">
        <v>4057019</v>
      </c>
      <c r="F3349" s="5">
        <v>51195</v>
      </c>
      <c r="G3349" s="5">
        <v>14130</v>
      </c>
      <c r="H3349" s="5">
        <v>4243</v>
      </c>
      <c r="I3349" s="5">
        <v>91750</v>
      </c>
      <c r="J3349" s="5">
        <v>19377</v>
      </c>
      <c r="K3349" s="5" t="s">
        <v>33</v>
      </c>
      <c r="L3349" s="5">
        <v>180696</v>
      </c>
      <c r="M3349" s="5">
        <v>1135635</v>
      </c>
      <c r="N3349" s="5">
        <v>27517</v>
      </c>
      <c r="O3349" s="5">
        <v>65353</v>
      </c>
      <c r="P3349" s="5">
        <v>3071</v>
      </c>
      <c r="Q3349" s="5" t="s">
        <v>33</v>
      </c>
      <c r="R3349" s="5" t="s">
        <v>33</v>
      </c>
      <c r="S3349" s="5">
        <v>13024</v>
      </c>
      <c r="T3349" s="5">
        <v>30584</v>
      </c>
      <c r="U3349" s="5">
        <v>43729</v>
      </c>
      <c r="V3349" s="5">
        <v>16061</v>
      </c>
      <c r="W3349" s="5">
        <v>16</v>
      </c>
      <c r="X3349" s="5">
        <v>87124</v>
      </c>
      <c r="Y3349" s="5">
        <v>1790</v>
      </c>
    </row>
    <row r="3350" spans="1:25" x14ac:dyDescent="0.3">
      <c r="A3350" s="1">
        <v>4057019</v>
      </c>
      <c r="B3350" s="1" t="s">
        <v>18</v>
      </c>
      <c r="C3350" s="2"/>
      <c r="D3350" s="4" t="s">
        <v>137</v>
      </c>
      <c r="E3350" s="4">
        <v>4057019</v>
      </c>
      <c r="F3350" s="5">
        <v>5964</v>
      </c>
      <c r="G3350" s="5">
        <v>40444</v>
      </c>
      <c r="H3350" s="5">
        <v>23154</v>
      </c>
      <c r="I3350" s="5">
        <v>96611</v>
      </c>
      <c r="J3350" s="5">
        <v>19834</v>
      </c>
      <c r="K3350" s="5" t="s">
        <v>33</v>
      </c>
      <c r="L3350" s="5">
        <v>186007</v>
      </c>
      <c r="M3350" s="5">
        <v>1767385</v>
      </c>
      <c r="N3350" s="5">
        <v>27681</v>
      </c>
      <c r="O3350" s="5">
        <v>50156</v>
      </c>
      <c r="P3350" s="5">
        <v>3315</v>
      </c>
      <c r="Q3350" s="5" t="s">
        <v>33</v>
      </c>
      <c r="R3350" s="5" t="s">
        <v>33</v>
      </c>
      <c r="S3350" s="5">
        <v>11296</v>
      </c>
      <c r="T3350" s="5">
        <v>26381</v>
      </c>
      <c r="U3350" s="5">
        <v>34292</v>
      </c>
      <c r="V3350" s="5">
        <v>35332</v>
      </c>
      <c r="W3350" s="5">
        <v>57</v>
      </c>
      <c r="X3350" s="5">
        <v>81440</v>
      </c>
      <c r="Y3350" s="5">
        <v>2623</v>
      </c>
    </row>
    <row r="3351" spans="1:25" x14ac:dyDescent="0.3">
      <c r="A3351" s="1">
        <v>4057019</v>
      </c>
      <c r="B3351" s="1" t="s">
        <v>19</v>
      </c>
      <c r="C3351" s="2"/>
      <c r="D3351" s="4" t="s">
        <v>137</v>
      </c>
      <c r="E3351" s="4">
        <v>4057019</v>
      </c>
      <c r="F3351" s="5">
        <v>2776</v>
      </c>
      <c r="G3351" s="5">
        <v>20939</v>
      </c>
      <c r="H3351" s="5">
        <v>8141</v>
      </c>
      <c r="I3351" s="5">
        <v>83676</v>
      </c>
      <c r="J3351" s="5">
        <v>19359</v>
      </c>
      <c r="K3351" s="5" t="s">
        <v>33</v>
      </c>
      <c r="L3351" s="5">
        <v>134891</v>
      </c>
      <c r="M3351" s="5">
        <v>1471214</v>
      </c>
      <c r="N3351" s="5">
        <v>25227</v>
      </c>
      <c r="O3351" s="5">
        <v>40071</v>
      </c>
      <c r="P3351" s="5">
        <v>2875</v>
      </c>
      <c r="Q3351" s="5" t="s">
        <v>33</v>
      </c>
      <c r="R3351" s="5" t="s">
        <v>33</v>
      </c>
      <c r="S3351" s="5">
        <v>16067</v>
      </c>
      <c r="T3351" s="5">
        <v>30738</v>
      </c>
      <c r="U3351" s="5">
        <v>28511</v>
      </c>
      <c r="V3351" s="5">
        <v>10748</v>
      </c>
      <c r="W3351" s="5">
        <v>87</v>
      </c>
      <c r="X3351" s="5">
        <v>98792</v>
      </c>
      <c r="Y3351" s="5">
        <v>1934</v>
      </c>
    </row>
    <row r="3352" spans="1:25" x14ac:dyDescent="0.3">
      <c r="A3352" s="1">
        <v>4057019</v>
      </c>
      <c r="B3352" s="1" t="s">
        <v>20</v>
      </c>
      <c r="C3352" s="2"/>
      <c r="D3352" s="4" t="s">
        <v>137</v>
      </c>
      <c r="E3352" s="4">
        <v>4057019</v>
      </c>
      <c r="F3352" s="5">
        <v>11667</v>
      </c>
      <c r="G3352" s="5">
        <v>45998</v>
      </c>
      <c r="H3352" s="5">
        <v>15781</v>
      </c>
      <c r="I3352" s="5">
        <v>79507</v>
      </c>
      <c r="J3352" s="5">
        <v>16264</v>
      </c>
      <c r="K3352" s="5" t="s">
        <v>33</v>
      </c>
      <c r="L3352" s="5">
        <v>169217</v>
      </c>
      <c r="M3352" s="5">
        <v>667141</v>
      </c>
      <c r="N3352" s="5">
        <v>21069</v>
      </c>
      <c r="O3352" s="5">
        <v>37408</v>
      </c>
      <c r="P3352" s="5">
        <v>1941</v>
      </c>
      <c r="Q3352" s="5" t="s">
        <v>33</v>
      </c>
      <c r="R3352" s="5" t="s">
        <v>33</v>
      </c>
      <c r="S3352" s="5">
        <v>17841</v>
      </c>
      <c r="T3352" s="5">
        <v>27402</v>
      </c>
      <c r="U3352" s="5">
        <v>27244</v>
      </c>
      <c r="V3352" s="5">
        <v>4715</v>
      </c>
      <c r="W3352" s="5">
        <v>162</v>
      </c>
      <c r="X3352" s="5">
        <v>82768</v>
      </c>
      <c r="Y3352" s="5">
        <v>1949</v>
      </c>
    </row>
    <row r="3353" spans="1:25" x14ac:dyDescent="0.3">
      <c r="A3353" s="1">
        <v>4057019</v>
      </c>
      <c r="B3353" s="1" t="s">
        <v>21</v>
      </c>
      <c r="C3353" s="2"/>
      <c r="D3353" s="4" t="s">
        <v>137</v>
      </c>
      <c r="E3353" s="4">
        <v>4057019</v>
      </c>
      <c r="F3353" s="5">
        <v>63</v>
      </c>
      <c r="G3353" s="5">
        <v>13276</v>
      </c>
      <c r="H3353" s="5">
        <v>10067</v>
      </c>
      <c r="I3353" s="5">
        <v>84130</v>
      </c>
      <c r="J3353" s="5">
        <v>20541</v>
      </c>
      <c r="K3353" s="5" t="s">
        <v>33</v>
      </c>
      <c r="L3353" s="5">
        <v>128076</v>
      </c>
      <c r="M3353" s="5">
        <v>471409</v>
      </c>
      <c r="N3353" s="5">
        <v>21392</v>
      </c>
      <c r="O3353" s="5">
        <v>35799</v>
      </c>
      <c r="P3353" s="5">
        <v>987</v>
      </c>
      <c r="Q3353" s="5" t="s">
        <v>33</v>
      </c>
      <c r="R3353" s="5" t="s">
        <v>33</v>
      </c>
      <c r="S3353" s="5">
        <v>16966</v>
      </c>
      <c r="T3353" s="5">
        <v>28062</v>
      </c>
      <c r="U3353" s="5">
        <v>26843</v>
      </c>
      <c r="V3353" s="5">
        <v>5294</v>
      </c>
      <c r="W3353" s="5">
        <v>914</v>
      </c>
      <c r="X3353" s="5">
        <v>81182</v>
      </c>
      <c r="Y3353" s="5">
        <v>1902</v>
      </c>
    </row>
    <row r="3354" spans="1:25" x14ac:dyDescent="0.3">
      <c r="A3354" s="1">
        <v>4057019</v>
      </c>
      <c r="B3354" s="1" t="s">
        <v>22</v>
      </c>
      <c r="C3354" s="2"/>
      <c r="D3354" s="4" t="s">
        <v>137</v>
      </c>
      <c r="E3354" s="4">
        <v>4057019</v>
      </c>
      <c r="F3354" s="5">
        <v>22370</v>
      </c>
      <c r="G3354" s="5">
        <v>12183</v>
      </c>
      <c r="H3354" s="5">
        <v>8498</v>
      </c>
      <c r="I3354" s="5">
        <v>103397</v>
      </c>
      <c r="J3354" s="5">
        <v>22352</v>
      </c>
      <c r="K3354" s="5" t="s">
        <v>33</v>
      </c>
      <c r="L3354" s="5">
        <v>168799</v>
      </c>
      <c r="M3354" s="5">
        <v>705796</v>
      </c>
      <c r="N3354" s="5">
        <v>18808</v>
      </c>
      <c r="O3354" s="5">
        <v>37923</v>
      </c>
      <c r="P3354" s="5">
        <v>1308</v>
      </c>
      <c r="Q3354" s="5" t="s">
        <v>33</v>
      </c>
      <c r="R3354" s="5" t="s">
        <v>33</v>
      </c>
      <c r="S3354" s="5">
        <v>16219</v>
      </c>
      <c r="T3354" s="5">
        <v>27207</v>
      </c>
      <c r="U3354" s="5">
        <v>28110</v>
      </c>
      <c r="V3354" s="5">
        <v>7058</v>
      </c>
      <c r="W3354" s="5">
        <v>2534</v>
      </c>
      <c r="X3354" s="5">
        <v>69565</v>
      </c>
      <c r="Y3354" s="5">
        <v>1754</v>
      </c>
    </row>
    <row r="3355" spans="1:25" x14ac:dyDescent="0.3">
      <c r="A3355" s="1">
        <v>4057019</v>
      </c>
      <c r="B3355" s="1" t="s">
        <v>23</v>
      </c>
      <c r="C3355" s="2"/>
      <c r="D3355" s="4" t="s">
        <v>137</v>
      </c>
      <c r="E3355" s="4">
        <v>4057019</v>
      </c>
      <c r="F3355" s="5">
        <v>537</v>
      </c>
      <c r="G3355" s="5">
        <v>20645</v>
      </c>
      <c r="H3355" s="5">
        <v>21074</v>
      </c>
      <c r="I3355" s="5">
        <v>112964</v>
      </c>
      <c r="J3355" s="5">
        <v>17164</v>
      </c>
      <c r="K3355" s="5" t="s">
        <v>33</v>
      </c>
      <c r="L3355" s="5">
        <v>172383</v>
      </c>
      <c r="M3355" s="5">
        <v>350644</v>
      </c>
      <c r="N3355" s="5">
        <v>18626</v>
      </c>
      <c r="O3355" s="5">
        <v>34270</v>
      </c>
      <c r="P3355" s="5">
        <v>1457</v>
      </c>
      <c r="Q3355" s="5" t="s">
        <v>33</v>
      </c>
      <c r="R3355" s="5" t="s">
        <v>33</v>
      </c>
      <c r="S3355" s="5">
        <v>14616</v>
      </c>
      <c r="T3355" s="5">
        <v>33460</v>
      </c>
      <c r="U3355" s="5">
        <v>25747</v>
      </c>
      <c r="V3355" s="5">
        <v>13549</v>
      </c>
      <c r="W3355" s="5">
        <v>4659</v>
      </c>
      <c r="X3355" s="5">
        <v>67352</v>
      </c>
      <c r="Y3355" s="5">
        <v>1965</v>
      </c>
    </row>
    <row r="3356" spans="1:25" x14ac:dyDescent="0.3">
      <c r="A3356" s="1">
        <v>4057019</v>
      </c>
      <c r="B3356" s="1" t="s">
        <v>24</v>
      </c>
      <c r="C3356" s="2"/>
      <c r="D3356" s="4" t="s">
        <v>137</v>
      </c>
      <c r="E3356" s="4">
        <v>4057019</v>
      </c>
      <c r="F3356" s="5">
        <v>3046</v>
      </c>
      <c r="G3356" s="5">
        <v>170715</v>
      </c>
      <c r="H3356" s="5">
        <v>31284</v>
      </c>
      <c r="I3356" s="5">
        <v>92881</v>
      </c>
      <c r="J3356" s="5">
        <v>25506</v>
      </c>
      <c r="K3356" s="5" t="s">
        <v>33</v>
      </c>
      <c r="L3356" s="5">
        <v>323433</v>
      </c>
      <c r="M3356" s="5">
        <v>309551</v>
      </c>
      <c r="N3356" s="5">
        <v>18448</v>
      </c>
      <c r="O3356" s="5">
        <v>31469</v>
      </c>
      <c r="P3356" s="5">
        <v>2433</v>
      </c>
      <c r="Q3356" s="5" t="s">
        <v>33</v>
      </c>
      <c r="R3356" s="5" t="s">
        <v>33</v>
      </c>
      <c r="S3356" s="5">
        <v>16408</v>
      </c>
      <c r="T3356" s="5">
        <v>24448</v>
      </c>
      <c r="U3356" s="5">
        <v>21496</v>
      </c>
      <c r="V3356" s="5">
        <v>12976</v>
      </c>
      <c r="W3356" s="5">
        <v>454</v>
      </c>
      <c r="X3356" s="5">
        <v>71202</v>
      </c>
      <c r="Y3356" s="5">
        <v>2202</v>
      </c>
    </row>
    <row r="3357" spans="1:25" x14ac:dyDescent="0.3">
      <c r="A3357" s="1">
        <v>4057019</v>
      </c>
      <c r="B3357" s="1" t="s">
        <v>25</v>
      </c>
      <c r="C3357" s="2"/>
      <c r="D3357" s="4" t="s">
        <v>137</v>
      </c>
      <c r="E3357" s="4">
        <v>4057019</v>
      </c>
      <c r="F3357" s="5">
        <v>3091</v>
      </c>
      <c r="G3357" s="5">
        <v>13554</v>
      </c>
      <c r="H3357" s="5">
        <v>6162</v>
      </c>
      <c r="I3357" s="5">
        <v>76615</v>
      </c>
      <c r="J3357" s="5">
        <v>14612</v>
      </c>
      <c r="K3357" s="5" t="s">
        <v>33</v>
      </c>
      <c r="L3357" s="5">
        <v>114034</v>
      </c>
      <c r="M3357" s="5">
        <v>356437</v>
      </c>
      <c r="N3357" s="5">
        <v>21669</v>
      </c>
      <c r="O3357" s="5">
        <v>36215</v>
      </c>
      <c r="P3357" s="5">
        <v>1713</v>
      </c>
      <c r="Q3357" s="5" t="s">
        <v>33</v>
      </c>
      <c r="R3357" s="5" t="s">
        <v>33</v>
      </c>
      <c r="S3357" s="5">
        <v>16364</v>
      </c>
      <c r="T3357" s="5">
        <v>20862</v>
      </c>
      <c r="U3357" s="5">
        <v>20771</v>
      </c>
      <c r="V3357" s="5">
        <v>9578</v>
      </c>
      <c r="W3357" s="5">
        <v>71</v>
      </c>
      <c r="X3357" s="5">
        <v>67567</v>
      </c>
      <c r="Y3357" s="5">
        <v>3145</v>
      </c>
    </row>
    <row r="3358" spans="1:25" x14ac:dyDescent="0.3">
      <c r="A3358" s="1">
        <v>4057019</v>
      </c>
      <c r="B3358" s="1" t="s">
        <v>26</v>
      </c>
      <c r="C3358" s="2"/>
      <c r="D3358" s="4" t="s">
        <v>137</v>
      </c>
      <c r="E3358" s="4">
        <v>4057019</v>
      </c>
      <c r="F3358" s="5">
        <v>254</v>
      </c>
      <c r="G3358" s="5">
        <v>12244</v>
      </c>
      <c r="H3358" s="5">
        <v>3986</v>
      </c>
      <c r="I3358" s="5">
        <v>61368</v>
      </c>
      <c r="J3358" s="5">
        <v>15167</v>
      </c>
      <c r="K3358" s="5" t="s">
        <v>33</v>
      </c>
      <c r="L3358" s="5">
        <v>93018</v>
      </c>
      <c r="M3358" s="5">
        <v>340497</v>
      </c>
      <c r="N3358" s="5">
        <v>32380</v>
      </c>
      <c r="O3358" s="5">
        <v>30507</v>
      </c>
      <c r="P3358" s="5">
        <v>1980</v>
      </c>
      <c r="Q3358" s="5" t="s">
        <v>33</v>
      </c>
      <c r="R3358" s="5" t="s">
        <v>33</v>
      </c>
      <c r="S3358" s="5">
        <v>14285</v>
      </c>
      <c r="T3358" s="5">
        <v>18801</v>
      </c>
      <c r="U3358" s="5">
        <v>18360</v>
      </c>
      <c r="V3358" s="5">
        <v>6270</v>
      </c>
      <c r="W3358" s="5">
        <v>277</v>
      </c>
      <c r="X3358" s="5">
        <v>73501</v>
      </c>
      <c r="Y3358" s="5">
        <v>2158</v>
      </c>
    </row>
    <row r="3359" spans="1:25" x14ac:dyDescent="0.3">
      <c r="A3359" s="1">
        <v>4057019</v>
      </c>
      <c r="B3359" s="1" t="s">
        <v>27</v>
      </c>
      <c r="C3359" s="2"/>
      <c r="D3359" s="4" t="s">
        <v>137</v>
      </c>
      <c r="E3359" s="4">
        <v>4057019</v>
      </c>
      <c r="F3359" s="5">
        <v>5290</v>
      </c>
      <c r="G3359" s="5">
        <v>67321</v>
      </c>
      <c r="H3359" s="5">
        <v>15962</v>
      </c>
      <c r="I3359" s="5">
        <v>56438</v>
      </c>
      <c r="J3359" s="5">
        <v>14860</v>
      </c>
      <c r="K3359" s="5" t="s">
        <v>33</v>
      </c>
      <c r="L3359" s="5">
        <v>159872</v>
      </c>
      <c r="M3359" s="5">
        <v>274867</v>
      </c>
      <c r="N3359" s="5">
        <v>48668</v>
      </c>
      <c r="O3359" s="5">
        <v>25365</v>
      </c>
      <c r="P3359" s="5">
        <v>2312</v>
      </c>
      <c r="Q3359" s="5" t="s">
        <v>33</v>
      </c>
      <c r="R3359" s="5" t="s">
        <v>33</v>
      </c>
      <c r="S3359" s="5">
        <v>15572</v>
      </c>
      <c r="T3359" s="5">
        <v>18755</v>
      </c>
      <c r="U3359" s="5">
        <v>18696</v>
      </c>
      <c r="V3359" s="5">
        <v>8579</v>
      </c>
      <c r="W3359" s="5">
        <v>662</v>
      </c>
      <c r="X3359" s="5">
        <v>79720</v>
      </c>
      <c r="Y3359" s="5">
        <v>740</v>
      </c>
    </row>
    <row r="3360" spans="1:25" x14ac:dyDescent="0.3">
      <c r="A3360" s="1">
        <v>4057019</v>
      </c>
      <c r="B3360" s="1" t="s">
        <v>28</v>
      </c>
      <c r="C3360" s="2"/>
      <c r="D3360" s="4" t="s">
        <v>137</v>
      </c>
      <c r="E3360" s="4">
        <v>4057019</v>
      </c>
      <c r="F3360" s="5">
        <v>5918</v>
      </c>
      <c r="G3360" s="5">
        <v>19448</v>
      </c>
      <c r="H3360" s="5">
        <v>6852</v>
      </c>
      <c r="I3360" s="5">
        <v>56571</v>
      </c>
      <c r="J3360" s="5">
        <v>8468</v>
      </c>
      <c r="K3360" s="5" t="s">
        <v>33</v>
      </c>
      <c r="L3360" s="5">
        <v>97257</v>
      </c>
      <c r="M3360" s="5">
        <v>283921</v>
      </c>
      <c r="N3360" s="5">
        <v>71524</v>
      </c>
      <c r="O3360" s="5">
        <v>25574</v>
      </c>
      <c r="P3360" s="5">
        <v>2262</v>
      </c>
      <c r="Q3360" s="5" t="s">
        <v>33</v>
      </c>
      <c r="R3360" s="5" t="s">
        <v>33</v>
      </c>
      <c r="S3360" s="5">
        <v>12943</v>
      </c>
      <c r="T3360" s="5">
        <v>16725</v>
      </c>
      <c r="U3360" s="5">
        <v>18192</v>
      </c>
      <c r="V3360" s="5">
        <v>10991</v>
      </c>
      <c r="W3360" s="5">
        <v>682</v>
      </c>
      <c r="X3360" s="5">
        <v>85578</v>
      </c>
      <c r="Y3360" s="5">
        <v>761</v>
      </c>
    </row>
    <row r="3361" spans="1:25" x14ac:dyDescent="0.3">
      <c r="A3361" s="1">
        <v>4057019</v>
      </c>
      <c r="B3361" s="1" t="s">
        <v>29</v>
      </c>
      <c r="C3361" s="2"/>
      <c r="D3361" s="4" t="s">
        <v>137</v>
      </c>
      <c r="E3361" s="4">
        <v>4057019</v>
      </c>
      <c r="F3361" s="5">
        <v>2163</v>
      </c>
      <c r="G3361" s="5">
        <v>27055</v>
      </c>
      <c r="H3361" s="5">
        <v>6155</v>
      </c>
      <c r="I3361" s="5">
        <v>57364</v>
      </c>
      <c r="J3361" s="5">
        <v>11694</v>
      </c>
      <c r="K3361" s="5" t="s">
        <v>33</v>
      </c>
      <c r="L3361" s="5">
        <v>104430</v>
      </c>
      <c r="M3361" s="5">
        <v>254769</v>
      </c>
      <c r="N3361" s="5">
        <v>36296</v>
      </c>
      <c r="O3361" s="5">
        <v>22199</v>
      </c>
      <c r="P3361" s="5">
        <v>1646</v>
      </c>
      <c r="Q3361" s="5" t="s">
        <v>33</v>
      </c>
      <c r="R3361" s="5" t="s">
        <v>33</v>
      </c>
      <c r="S3361" s="5">
        <v>14337</v>
      </c>
      <c r="T3361" s="5">
        <v>16812</v>
      </c>
      <c r="U3361" s="5">
        <v>18627</v>
      </c>
      <c r="V3361" s="5">
        <v>10193</v>
      </c>
      <c r="W3361" s="5">
        <v>1221</v>
      </c>
      <c r="X3361" s="5">
        <v>64843</v>
      </c>
      <c r="Y3361" s="5">
        <v>676</v>
      </c>
    </row>
    <row r="3362" spans="1:25" x14ac:dyDescent="0.3">
      <c r="A3362" s="1">
        <v>4057019</v>
      </c>
      <c r="B3362" s="1" t="s">
        <v>30</v>
      </c>
      <c r="C3362" s="2"/>
      <c r="D3362" s="4" t="s">
        <v>137</v>
      </c>
      <c r="E3362" s="4">
        <v>4057019</v>
      </c>
      <c r="F3362" s="5">
        <v>3510</v>
      </c>
      <c r="G3362" s="5">
        <v>39592</v>
      </c>
      <c r="H3362" s="5">
        <v>6889</v>
      </c>
      <c r="I3362" s="5">
        <v>51338</v>
      </c>
      <c r="J3362" s="5">
        <v>10773</v>
      </c>
      <c r="K3362" s="5" t="s">
        <v>33</v>
      </c>
      <c r="L3362" s="5">
        <v>112103</v>
      </c>
      <c r="M3362" s="5">
        <v>234641</v>
      </c>
      <c r="N3362" s="5">
        <v>37937</v>
      </c>
      <c r="O3362" s="5">
        <v>21083</v>
      </c>
      <c r="P3362" s="5">
        <v>1943</v>
      </c>
      <c r="Q3362" s="5" t="s">
        <v>33</v>
      </c>
      <c r="R3362" s="5" t="s">
        <v>33</v>
      </c>
      <c r="S3362" s="5">
        <v>14007</v>
      </c>
      <c r="T3362" s="5">
        <v>15454</v>
      </c>
      <c r="U3362" s="5">
        <v>18898</v>
      </c>
      <c r="V3362" s="5">
        <v>3031</v>
      </c>
      <c r="W3362" s="5">
        <v>9439</v>
      </c>
      <c r="X3362" s="5">
        <v>57721</v>
      </c>
      <c r="Y3362" s="5">
        <v>1749</v>
      </c>
    </row>
    <row r="3363" spans="1:25" x14ac:dyDescent="0.3">
      <c r="A3363" s="1">
        <v>4057019</v>
      </c>
      <c r="B3363" s="1" t="s">
        <v>31</v>
      </c>
      <c r="C3363" s="2"/>
      <c r="D3363" s="4" t="s">
        <v>137</v>
      </c>
      <c r="E3363" s="4">
        <v>4057019</v>
      </c>
      <c r="F3363" s="5">
        <v>4760</v>
      </c>
      <c r="G3363" s="5">
        <v>26924</v>
      </c>
      <c r="H3363" s="5">
        <v>5767</v>
      </c>
      <c r="I3363" s="5">
        <v>28450</v>
      </c>
      <c r="J3363" s="5">
        <v>30112</v>
      </c>
      <c r="K3363" s="5" t="s">
        <v>33</v>
      </c>
      <c r="L3363" s="5">
        <v>96013</v>
      </c>
      <c r="M3363" s="5">
        <v>201568</v>
      </c>
      <c r="N3363" s="5">
        <v>23886</v>
      </c>
      <c r="O3363" s="5">
        <v>24251</v>
      </c>
      <c r="P3363" s="5">
        <v>1728</v>
      </c>
      <c r="Q3363" s="5" t="s">
        <v>33</v>
      </c>
      <c r="R3363" s="5" t="s">
        <v>33</v>
      </c>
      <c r="S3363" s="5">
        <v>13700</v>
      </c>
      <c r="T3363" s="5">
        <v>13278</v>
      </c>
      <c r="U3363" s="5">
        <v>17798</v>
      </c>
      <c r="V3363" s="5">
        <v>2689</v>
      </c>
      <c r="W3363" s="5">
        <v>9631</v>
      </c>
      <c r="X3363" s="5">
        <v>55831</v>
      </c>
      <c r="Y3363" s="5">
        <v>613</v>
      </c>
    </row>
    <row r="3364" spans="1:25" x14ac:dyDescent="0.3">
      <c r="A3364" s="1">
        <v>4057020</v>
      </c>
      <c r="B3364" s="1" t="s">
        <v>0</v>
      </c>
      <c r="C3364" s="2"/>
      <c r="D3364" s="4" t="s">
        <v>138</v>
      </c>
      <c r="E3364" s="4">
        <v>4057020</v>
      </c>
      <c r="F3364" s="5">
        <v>5588</v>
      </c>
      <c r="G3364" s="5">
        <v>0</v>
      </c>
      <c r="H3364" s="5">
        <v>7683</v>
      </c>
      <c r="I3364" s="5">
        <v>93837</v>
      </c>
      <c r="J3364" s="5">
        <v>6485</v>
      </c>
      <c r="K3364" s="5">
        <v>0</v>
      </c>
      <c r="L3364" s="5">
        <v>113593</v>
      </c>
      <c r="M3364" s="5">
        <v>485172</v>
      </c>
      <c r="N3364" s="5">
        <v>0</v>
      </c>
      <c r="O3364" s="5">
        <v>39282</v>
      </c>
      <c r="P3364" s="5">
        <v>9423</v>
      </c>
      <c r="Q3364" s="5">
        <v>159</v>
      </c>
      <c r="R3364" s="5">
        <v>0</v>
      </c>
      <c r="S3364" s="5">
        <v>10290</v>
      </c>
      <c r="T3364" s="5">
        <v>37067</v>
      </c>
      <c r="U3364" s="5">
        <v>13273</v>
      </c>
      <c r="V3364" s="5">
        <v>23609</v>
      </c>
      <c r="W3364" s="5">
        <v>12</v>
      </c>
      <c r="X3364" s="5">
        <v>15456</v>
      </c>
      <c r="Y3364" s="5">
        <v>356</v>
      </c>
    </row>
    <row r="3365" spans="1:25" x14ac:dyDescent="0.3">
      <c r="A3365" s="1">
        <v>4057020</v>
      </c>
      <c r="B3365" s="1" t="s">
        <v>1</v>
      </c>
      <c r="C3365" s="2"/>
      <c r="D3365" s="4" t="s">
        <v>138</v>
      </c>
      <c r="E3365" s="4">
        <v>4057020</v>
      </c>
      <c r="F3365" s="5">
        <v>8045</v>
      </c>
      <c r="G3365" s="5">
        <v>0</v>
      </c>
      <c r="H3365" s="5">
        <v>14292</v>
      </c>
      <c r="I3365" s="5">
        <v>99401</v>
      </c>
      <c r="J3365" s="5">
        <v>4907</v>
      </c>
      <c r="K3365" s="5">
        <v>0</v>
      </c>
      <c r="L3365" s="5">
        <v>126645</v>
      </c>
      <c r="M3365" s="5">
        <v>546457</v>
      </c>
      <c r="N3365" s="5">
        <v>0</v>
      </c>
      <c r="O3365" s="5">
        <v>56767</v>
      </c>
      <c r="P3365" s="5">
        <v>7481</v>
      </c>
      <c r="Q3365" s="5">
        <v>154</v>
      </c>
      <c r="R3365" s="5">
        <v>0</v>
      </c>
      <c r="S3365" s="5">
        <v>10679</v>
      </c>
      <c r="T3365" s="5">
        <v>26295</v>
      </c>
      <c r="U3365" s="5">
        <v>12020</v>
      </c>
      <c r="V3365" s="5">
        <v>18962</v>
      </c>
      <c r="W3365" s="5">
        <v>69</v>
      </c>
      <c r="X3365" s="5">
        <v>36175</v>
      </c>
      <c r="Y3365" s="5">
        <v>820</v>
      </c>
    </row>
    <row r="3366" spans="1:25" x14ac:dyDescent="0.3">
      <c r="A3366" s="1">
        <v>4057020</v>
      </c>
      <c r="B3366" s="1" t="s">
        <v>2</v>
      </c>
      <c r="C3366" s="2"/>
      <c r="D3366" s="4" t="s">
        <v>138</v>
      </c>
      <c r="E3366" s="4">
        <v>4057020</v>
      </c>
      <c r="F3366" s="5">
        <v>2556</v>
      </c>
      <c r="G3366" s="5">
        <v>0</v>
      </c>
      <c r="H3366" s="5">
        <v>13181</v>
      </c>
      <c r="I3366" s="5">
        <v>72714</v>
      </c>
      <c r="J3366" s="5">
        <v>1142</v>
      </c>
      <c r="K3366" s="5">
        <v>0</v>
      </c>
      <c r="L3366" s="5">
        <v>89593</v>
      </c>
      <c r="M3366" s="5">
        <v>526081</v>
      </c>
      <c r="N3366" s="5">
        <v>0</v>
      </c>
      <c r="O3366" s="5">
        <v>17398</v>
      </c>
      <c r="P3366" s="5">
        <v>8590</v>
      </c>
      <c r="Q3366" s="5">
        <v>131</v>
      </c>
      <c r="R3366" s="5">
        <v>0</v>
      </c>
      <c r="S3366" s="5">
        <v>10701</v>
      </c>
      <c r="T3366" s="5">
        <v>20696</v>
      </c>
      <c r="U3366" s="5">
        <v>12009</v>
      </c>
      <c r="V3366" s="5">
        <v>14060</v>
      </c>
      <c r="W3366" s="5">
        <v>90</v>
      </c>
      <c r="X3366" s="5">
        <v>30677</v>
      </c>
      <c r="Y3366" s="5">
        <v>222</v>
      </c>
    </row>
    <row r="3367" spans="1:25" x14ac:dyDescent="0.3">
      <c r="A3367" s="1">
        <v>4057020</v>
      </c>
      <c r="B3367" s="1" t="s">
        <v>3</v>
      </c>
      <c r="C3367" s="2"/>
      <c r="D3367" s="4" t="s">
        <v>138</v>
      </c>
      <c r="E3367" s="4">
        <v>4057020</v>
      </c>
      <c r="F3367" s="5">
        <v>2404</v>
      </c>
      <c r="G3367" s="5">
        <v>0</v>
      </c>
      <c r="H3367" s="5">
        <v>22336</v>
      </c>
      <c r="I3367" s="5">
        <v>73657</v>
      </c>
      <c r="J3367" s="5">
        <v>4603</v>
      </c>
      <c r="K3367" s="5">
        <v>0</v>
      </c>
      <c r="L3367" s="5">
        <v>103000</v>
      </c>
      <c r="M3367" s="5">
        <v>514889</v>
      </c>
      <c r="N3367" s="5">
        <v>0</v>
      </c>
      <c r="O3367" s="5">
        <v>23593</v>
      </c>
      <c r="P3367" s="5">
        <v>8001</v>
      </c>
      <c r="Q3367" s="5">
        <v>138</v>
      </c>
      <c r="R3367" s="5">
        <v>0</v>
      </c>
      <c r="S3367" s="5">
        <v>10250</v>
      </c>
      <c r="T3367" s="5">
        <v>22363</v>
      </c>
      <c r="U3367" s="5">
        <v>13916</v>
      </c>
      <c r="V3367" s="5">
        <v>19682</v>
      </c>
      <c r="W3367" s="5">
        <v>37</v>
      </c>
      <c r="X3367" s="5">
        <v>26401</v>
      </c>
      <c r="Y3367" s="5">
        <v>68</v>
      </c>
    </row>
    <row r="3368" spans="1:25" x14ac:dyDescent="0.3">
      <c r="A3368" s="1">
        <v>4057020</v>
      </c>
      <c r="B3368" s="1" t="s">
        <v>4</v>
      </c>
      <c r="C3368" s="2"/>
      <c r="D3368" s="4" t="s">
        <v>138</v>
      </c>
      <c r="E3368" s="4">
        <v>4057020</v>
      </c>
      <c r="F3368" s="5">
        <v>1717</v>
      </c>
      <c r="G3368" s="5">
        <v>0</v>
      </c>
      <c r="H3368" s="5">
        <v>12716</v>
      </c>
      <c r="I3368" s="5">
        <v>60897</v>
      </c>
      <c r="J3368" s="5">
        <v>2849</v>
      </c>
      <c r="K3368" s="5">
        <v>0</v>
      </c>
      <c r="L3368" s="5">
        <v>78179</v>
      </c>
      <c r="M3368" s="5">
        <v>497140</v>
      </c>
      <c r="N3368" s="5">
        <v>0</v>
      </c>
      <c r="O3368" s="5">
        <v>16026</v>
      </c>
      <c r="P3368" s="5">
        <v>6986</v>
      </c>
      <c r="Q3368" s="5">
        <v>133</v>
      </c>
      <c r="R3368" s="5">
        <v>0</v>
      </c>
      <c r="S3368" s="5">
        <v>11695</v>
      </c>
      <c r="T3368" s="5">
        <v>21708</v>
      </c>
      <c r="U3368" s="5">
        <v>13703</v>
      </c>
      <c r="V3368" s="5">
        <v>15701</v>
      </c>
      <c r="W3368" s="5">
        <v>12</v>
      </c>
      <c r="X3368" s="5">
        <v>22177</v>
      </c>
      <c r="Y3368" s="5">
        <v>126</v>
      </c>
    </row>
    <row r="3369" spans="1:25" x14ac:dyDescent="0.3">
      <c r="A3369" s="1">
        <v>4057020</v>
      </c>
      <c r="B3369" s="1" t="s">
        <v>5</v>
      </c>
      <c r="C3369" s="2"/>
      <c r="D3369" s="4" t="s">
        <v>138</v>
      </c>
      <c r="E3369" s="4">
        <v>4057020</v>
      </c>
      <c r="F3369" s="5">
        <v>1568</v>
      </c>
      <c r="G3369" s="5">
        <v>0</v>
      </c>
      <c r="H3369" s="5">
        <v>41864</v>
      </c>
      <c r="I3369" s="5">
        <v>60676</v>
      </c>
      <c r="J3369" s="5">
        <v>10142</v>
      </c>
      <c r="K3369" s="5">
        <v>0</v>
      </c>
      <c r="L3369" s="5">
        <v>114250</v>
      </c>
      <c r="M3369" s="5">
        <v>530335</v>
      </c>
      <c r="N3369" s="5">
        <v>0</v>
      </c>
      <c r="O3369" s="5">
        <v>10167</v>
      </c>
      <c r="P3369" s="5">
        <v>8752</v>
      </c>
      <c r="Q3369" s="5">
        <v>117</v>
      </c>
      <c r="R3369" s="5">
        <v>0</v>
      </c>
      <c r="S3369" s="5">
        <v>9370</v>
      </c>
      <c r="T3369" s="5">
        <v>33293</v>
      </c>
      <c r="U3369" s="5">
        <v>12364</v>
      </c>
      <c r="V3369" s="5">
        <v>23321</v>
      </c>
      <c r="W3369" s="5">
        <v>0</v>
      </c>
      <c r="X3369" s="5">
        <v>43735</v>
      </c>
      <c r="Y3369" s="5">
        <v>96</v>
      </c>
    </row>
    <row r="3370" spans="1:25" x14ac:dyDescent="0.3">
      <c r="A3370" s="1">
        <v>4057020</v>
      </c>
      <c r="B3370" s="1" t="s">
        <v>6</v>
      </c>
      <c r="C3370" s="2"/>
      <c r="D3370" s="4" t="s">
        <v>138</v>
      </c>
      <c r="E3370" s="4">
        <v>4057020</v>
      </c>
      <c r="F3370" s="5">
        <v>9605</v>
      </c>
      <c r="G3370" s="5">
        <v>0</v>
      </c>
      <c r="H3370" s="5">
        <v>9214</v>
      </c>
      <c r="I3370" s="5">
        <v>71187</v>
      </c>
      <c r="J3370" s="5">
        <v>1236</v>
      </c>
      <c r="K3370" s="5">
        <v>0</v>
      </c>
      <c r="L3370" s="5">
        <v>91242</v>
      </c>
      <c r="M3370" s="5">
        <v>502247</v>
      </c>
      <c r="N3370" s="5">
        <v>0</v>
      </c>
      <c r="O3370" s="5">
        <v>6262</v>
      </c>
      <c r="P3370" s="5">
        <v>6258</v>
      </c>
      <c r="Q3370" s="5">
        <v>111</v>
      </c>
      <c r="R3370" s="5">
        <v>0</v>
      </c>
      <c r="S3370" s="5">
        <v>7660</v>
      </c>
      <c r="T3370" s="5">
        <v>18475</v>
      </c>
      <c r="U3370" s="5">
        <v>13425</v>
      </c>
      <c r="V3370" s="5">
        <v>14287</v>
      </c>
      <c r="W3370" s="5">
        <v>0</v>
      </c>
      <c r="X3370" s="5">
        <v>8064</v>
      </c>
      <c r="Y3370" s="5">
        <v>494</v>
      </c>
    </row>
    <row r="3371" spans="1:25" x14ac:dyDescent="0.3">
      <c r="A3371" s="1">
        <v>4057020</v>
      </c>
      <c r="B3371" s="1" t="s">
        <v>7</v>
      </c>
      <c r="C3371" s="2"/>
      <c r="D3371" s="4" t="s">
        <v>138</v>
      </c>
      <c r="E3371" s="4">
        <v>4057020</v>
      </c>
      <c r="F3371" s="5">
        <v>55</v>
      </c>
      <c r="G3371" s="5">
        <v>0</v>
      </c>
      <c r="H3371" s="5">
        <v>7398</v>
      </c>
      <c r="I3371" s="5">
        <v>89481</v>
      </c>
      <c r="J3371" s="5">
        <v>6432</v>
      </c>
      <c r="K3371" s="5">
        <v>0</v>
      </c>
      <c r="L3371" s="5">
        <v>103366</v>
      </c>
      <c r="M3371" s="5">
        <v>529324</v>
      </c>
      <c r="N3371" s="5">
        <v>0</v>
      </c>
      <c r="O3371" s="5">
        <v>6582</v>
      </c>
      <c r="P3371" s="5">
        <v>4320</v>
      </c>
      <c r="Q3371" s="5">
        <v>102</v>
      </c>
      <c r="R3371" s="5">
        <v>0</v>
      </c>
      <c r="S3371" s="5">
        <v>8943</v>
      </c>
      <c r="T3371" s="5">
        <v>13201</v>
      </c>
      <c r="U3371" s="5">
        <v>10276</v>
      </c>
      <c r="V3371" s="5">
        <v>9144</v>
      </c>
      <c r="W3371" s="5">
        <v>1</v>
      </c>
      <c r="X3371" s="5">
        <v>42811</v>
      </c>
      <c r="Y3371" s="5">
        <v>398</v>
      </c>
    </row>
    <row r="3372" spans="1:25" x14ac:dyDescent="0.3">
      <c r="A3372" s="1">
        <v>4057020</v>
      </c>
      <c r="B3372" s="1" t="s">
        <v>8</v>
      </c>
      <c r="C3372" s="2"/>
      <c r="D3372" s="4" t="s">
        <v>138</v>
      </c>
      <c r="E3372" s="4">
        <v>4057020</v>
      </c>
      <c r="F3372" s="5">
        <v>274</v>
      </c>
      <c r="G3372" s="5">
        <v>0</v>
      </c>
      <c r="H3372" s="5">
        <v>10565</v>
      </c>
      <c r="I3372" s="5">
        <v>56809</v>
      </c>
      <c r="J3372" s="5">
        <v>3738</v>
      </c>
      <c r="K3372" s="5">
        <v>0</v>
      </c>
      <c r="L3372" s="5">
        <v>71386</v>
      </c>
      <c r="M3372" s="5">
        <v>598731</v>
      </c>
      <c r="N3372" s="5">
        <v>0</v>
      </c>
      <c r="O3372" s="5">
        <v>5978</v>
      </c>
      <c r="P3372" s="5">
        <v>4774</v>
      </c>
      <c r="Q3372" s="5">
        <v>59</v>
      </c>
      <c r="R3372" s="5">
        <v>0</v>
      </c>
      <c r="S3372" s="5">
        <v>6978</v>
      </c>
      <c r="T3372" s="5">
        <v>18237</v>
      </c>
      <c r="U3372" s="5">
        <v>9662</v>
      </c>
      <c r="V3372" s="5">
        <v>13346</v>
      </c>
      <c r="W3372" s="5">
        <v>0</v>
      </c>
      <c r="X3372" s="5">
        <v>44994</v>
      </c>
      <c r="Y3372" s="5">
        <v>196</v>
      </c>
    </row>
    <row r="3373" spans="1:25" x14ac:dyDescent="0.3">
      <c r="A3373" s="1">
        <v>4057020</v>
      </c>
      <c r="B3373" s="1" t="s">
        <v>9</v>
      </c>
      <c r="C3373" s="2"/>
      <c r="D3373" s="4" t="s">
        <v>138</v>
      </c>
      <c r="E3373" s="4">
        <v>4057020</v>
      </c>
      <c r="F3373" s="5">
        <v>0</v>
      </c>
      <c r="G3373" s="5">
        <v>0</v>
      </c>
      <c r="H3373" s="5">
        <v>7498</v>
      </c>
      <c r="I3373" s="5">
        <v>65520</v>
      </c>
      <c r="J3373" s="5">
        <v>4970</v>
      </c>
      <c r="K3373" s="5">
        <v>0</v>
      </c>
      <c r="L3373" s="5">
        <v>77988</v>
      </c>
      <c r="M3373" s="5">
        <v>726901</v>
      </c>
      <c r="N3373" s="5">
        <v>0</v>
      </c>
      <c r="O3373" s="5">
        <v>6324</v>
      </c>
      <c r="P3373" s="5">
        <v>4818</v>
      </c>
      <c r="Q3373" s="5">
        <v>0</v>
      </c>
      <c r="R3373" s="5">
        <v>0</v>
      </c>
      <c r="S3373" s="5">
        <v>8615</v>
      </c>
      <c r="T3373" s="5">
        <v>21956</v>
      </c>
      <c r="U3373" s="5">
        <v>13430</v>
      </c>
      <c r="V3373" s="5">
        <v>6975</v>
      </c>
      <c r="W3373" s="5">
        <v>1</v>
      </c>
      <c r="X3373" s="5">
        <v>44178</v>
      </c>
      <c r="Y3373" s="5">
        <v>1495</v>
      </c>
    </row>
    <row r="3374" spans="1:25" x14ac:dyDescent="0.3">
      <c r="A3374" s="1">
        <v>4057020</v>
      </c>
      <c r="B3374" s="1" t="s">
        <v>10</v>
      </c>
      <c r="C3374" s="2"/>
      <c r="D3374" s="4" t="s">
        <v>138</v>
      </c>
      <c r="E3374" s="4">
        <v>4057020</v>
      </c>
      <c r="F3374" s="5">
        <v>0</v>
      </c>
      <c r="G3374" s="5">
        <v>0</v>
      </c>
      <c r="H3374" s="5">
        <v>25888</v>
      </c>
      <c r="I3374" s="5">
        <v>59783</v>
      </c>
      <c r="J3374" s="5">
        <v>2057</v>
      </c>
      <c r="K3374" s="5">
        <v>0</v>
      </c>
      <c r="L3374" s="5">
        <v>87728</v>
      </c>
      <c r="M3374" s="5">
        <v>783864</v>
      </c>
      <c r="N3374" s="5">
        <v>0</v>
      </c>
      <c r="O3374" s="5">
        <v>4651</v>
      </c>
      <c r="P3374" s="5">
        <v>5290</v>
      </c>
      <c r="Q3374" s="5">
        <v>11</v>
      </c>
      <c r="R3374" s="5">
        <v>0</v>
      </c>
      <c r="S3374" s="5">
        <v>8858</v>
      </c>
      <c r="T3374" s="5">
        <v>25657</v>
      </c>
      <c r="U3374" s="5">
        <v>15824</v>
      </c>
      <c r="V3374" s="5">
        <v>4223</v>
      </c>
      <c r="W3374" s="5">
        <v>9</v>
      </c>
      <c r="X3374" s="5">
        <v>45610</v>
      </c>
      <c r="Y3374" s="5">
        <v>1167</v>
      </c>
    </row>
    <row r="3375" spans="1:25" x14ac:dyDescent="0.3">
      <c r="A3375" s="1">
        <v>4057020</v>
      </c>
      <c r="B3375" s="1" t="s">
        <v>11</v>
      </c>
      <c r="C3375" s="2"/>
      <c r="D3375" s="4" t="s">
        <v>138</v>
      </c>
      <c r="E3375" s="4">
        <v>4057020</v>
      </c>
      <c r="F3375" s="5">
        <v>0</v>
      </c>
      <c r="G3375" s="5">
        <v>0</v>
      </c>
      <c r="H3375" s="5">
        <v>10987</v>
      </c>
      <c r="I3375" s="5">
        <v>90214</v>
      </c>
      <c r="J3375" s="5">
        <v>5005</v>
      </c>
      <c r="K3375" s="5">
        <v>0</v>
      </c>
      <c r="L3375" s="5">
        <v>106206</v>
      </c>
      <c r="M3375" s="5">
        <v>708226</v>
      </c>
      <c r="N3375" s="5">
        <v>0</v>
      </c>
      <c r="O3375" s="5">
        <v>8779</v>
      </c>
      <c r="P3375" s="5">
        <v>5496</v>
      </c>
      <c r="Q3375" s="5">
        <v>159</v>
      </c>
      <c r="R3375" s="5">
        <v>0</v>
      </c>
      <c r="S3375" s="5">
        <v>9365</v>
      </c>
      <c r="T3375" s="5">
        <v>27373</v>
      </c>
      <c r="U3375" s="5">
        <v>12935</v>
      </c>
      <c r="V3375" s="5">
        <v>2314</v>
      </c>
      <c r="W3375" s="5">
        <v>58</v>
      </c>
      <c r="X3375" s="5">
        <v>45558</v>
      </c>
      <c r="Y3375" s="5">
        <v>1141</v>
      </c>
    </row>
    <row r="3376" spans="1:25" x14ac:dyDescent="0.3">
      <c r="A3376" s="1">
        <v>4057020</v>
      </c>
      <c r="B3376" s="1" t="s">
        <v>12</v>
      </c>
      <c r="C3376" s="2"/>
      <c r="D3376" s="4" t="s">
        <v>138</v>
      </c>
      <c r="E3376" s="4">
        <v>4057020</v>
      </c>
      <c r="F3376" s="5">
        <v>15</v>
      </c>
      <c r="G3376" s="5">
        <v>0</v>
      </c>
      <c r="H3376" s="5">
        <v>5314</v>
      </c>
      <c r="I3376" s="5">
        <v>71667</v>
      </c>
      <c r="J3376" s="5">
        <v>1847</v>
      </c>
      <c r="K3376" s="5">
        <v>0</v>
      </c>
      <c r="L3376" s="5">
        <v>78843</v>
      </c>
      <c r="M3376" s="5">
        <v>645025</v>
      </c>
      <c r="N3376" s="5">
        <v>0</v>
      </c>
      <c r="O3376" s="5">
        <v>10104</v>
      </c>
      <c r="P3376" s="5">
        <v>4393</v>
      </c>
      <c r="Q3376" s="5">
        <v>317</v>
      </c>
      <c r="R3376" s="5">
        <v>0</v>
      </c>
      <c r="S3376" s="5">
        <v>9465</v>
      </c>
      <c r="T3376" s="5">
        <v>26510</v>
      </c>
      <c r="U3376" s="5">
        <v>11936</v>
      </c>
      <c r="V3376" s="5">
        <v>1336</v>
      </c>
      <c r="W3376" s="5">
        <v>67</v>
      </c>
      <c r="X3376" s="5">
        <v>48360</v>
      </c>
      <c r="Y3376" s="5">
        <v>975</v>
      </c>
    </row>
    <row r="3377" spans="1:25" x14ac:dyDescent="0.3">
      <c r="A3377" s="1">
        <v>4057020</v>
      </c>
      <c r="B3377" s="1" t="s">
        <v>13</v>
      </c>
      <c r="C3377" s="2"/>
      <c r="D3377" s="4" t="s">
        <v>138</v>
      </c>
      <c r="E3377" s="4">
        <v>4057020</v>
      </c>
      <c r="F3377" s="5">
        <v>0</v>
      </c>
      <c r="G3377" s="5">
        <v>0</v>
      </c>
      <c r="H3377" s="5">
        <v>7707</v>
      </c>
      <c r="I3377" s="5">
        <v>71694</v>
      </c>
      <c r="J3377" s="5">
        <v>1510</v>
      </c>
      <c r="K3377" s="5">
        <v>0</v>
      </c>
      <c r="L3377" s="5">
        <v>80912</v>
      </c>
      <c r="M3377" s="5">
        <v>566145</v>
      </c>
      <c r="N3377" s="5">
        <v>0</v>
      </c>
      <c r="O3377" s="5">
        <v>11896</v>
      </c>
      <c r="P3377" s="5">
        <v>4177</v>
      </c>
      <c r="Q3377" s="5">
        <v>327</v>
      </c>
      <c r="R3377" s="5">
        <v>0</v>
      </c>
      <c r="S3377" s="5">
        <v>9379</v>
      </c>
      <c r="T3377" s="5">
        <v>28010</v>
      </c>
      <c r="U3377" s="5">
        <v>11088</v>
      </c>
      <c r="V3377" s="5">
        <v>1175</v>
      </c>
      <c r="W3377" s="5">
        <v>41</v>
      </c>
      <c r="X3377" s="5">
        <v>50085</v>
      </c>
      <c r="Y3377" s="5">
        <v>1069</v>
      </c>
    </row>
    <row r="3378" spans="1:25" x14ac:dyDescent="0.3">
      <c r="A3378" s="1">
        <v>4057020</v>
      </c>
      <c r="B3378" s="1" t="s">
        <v>14</v>
      </c>
      <c r="C3378" s="2"/>
      <c r="D3378" s="4" t="s">
        <v>138</v>
      </c>
      <c r="E3378" s="4">
        <v>4057020</v>
      </c>
      <c r="F3378" s="5">
        <v>0</v>
      </c>
      <c r="G3378" s="5">
        <v>0</v>
      </c>
      <c r="H3378" s="5">
        <v>10828</v>
      </c>
      <c r="I3378" s="5">
        <v>59197</v>
      </c>
      <c r="J3378" s="5">
        <v>1083</v>
      </c>
      <c r="K3378" s="5" t="s">
        <v>33</v>
      </c>
      <c r="L3378" s="5">
        <v>71108</v>
      </c>
      <c r="M3378" s="5">
        <v>722786</v>
      </c>
      <c r="N3378" s="5">
        <v>0</v>
      </c>
      <c r="O3378" s="5">
        <v>17167</v>
      </c>
      <c r="P3378" s="5">
        <v>3054</v>
      </c>
      <c r="Q3378" s="5" t="s">
        <v>33</v>
      </c>
      <c r="R3378" s="5" t="s">
        <v>33</v>
      </c>
      <c r="S3378" s="5">
        <v>7192</v>
      </c>
      <c r="T3378" s="5">
        <v>28183</v>
      </c>
      <c r="U3378" s="5">
        <v>10809</v>
      </c>
      <c r="V3378" s="5">
        <v>1058</v>
      </c>
      <c r="W3378" s="5">
        <v>218</v>
      </c>
      <c r="X3378" s="5">
        <v>48477</v>
      </c>
      <c r="Y3378" s="5">
        <v>1940</v>
      </c>
    </row>
    <row r="3379" spans="1:25" x14ac:dyDescent="0.3">
      <c r="A3379" s="1">
        <v>4057020</v>
      </c>
      <c r="B3379" s="1" t="s">
        <v>15</v>
      </c>
      <c r="C3379" s="2"/>
      <c r="D3379" s="4" t="s">
        <v>138</v>
      </c>
      <c r="E3379" s="4">
        <v>4057020</v>
      </c>
      <c r="F3379" s="5">
        <v>0</v>
      </c>
      <c r="G3379" s="5">
        <v>0</v>
      </c>
      <c r="H3379" s="5">
        <v>8238</v>
      </c>
      <c r="I3379" s="5">
        <v>64869</v>
      </c>
      <c r="J3379" s="5">
        <v>2425</v>
      </c>
      <c r="K3379" s="5" t="s">
        <v>33</v>
      </c>
      <c r="L3379" s="5">
        <v>75532</v>
      </c>
      <c r="M3379" s="5">
        <v>690965</v>
      </c>
      <c r="N3379" s="5">
        <v>1</v>
      </c>
      <c r="O3379" s="5">
        <v>22061</v>
      </c>
      <c r="P3379" s="5">
        <v>3674</v>
      </c>
      <c r="Q3379" s="5" t="s">
        <v>33</v>
      </c>
      <c r="R3379" s="5" t="s">
        <v>33</v>
      </c>
      <c r="S3379" s="5">
        <v>6939</v>
      </c>
      <c r="T3379" s="5">
        <v>25190</v>
      </c>
      <c r="U3379" s="5">
        <v>12122</v>
      </c>
      <c r="V3379" s="5">
        <v>1004</v>
      </c>
      <c r="W3379" s="5">
        <v>582</v>
      </c>
      <c r="X3379" s="5">
        <v>50299</v>
      </c>
      <c r="Y3379" s="5">
        <v>2549</v>
      </c>
    </row>
    <row r="3380" spans="1:25" x14ac:dyDescent="0.3">
      <c r="A3380" s="1">
        <v>4057020</v>
      </c>
      <c r="B3380" s="1" t="s">
        <v>16</v>
      </c>
      <c r="C3380" s="2"/>
      <c r="D3380" s="4" t="s">
        <v>138</v>
      </c>
      <c r="E3380" s="4">
        <v>4057020</v>
      </c>
      <c r="F3380" s="5">
        <v>271</v>
      </c>
      <c r="G3380" s="5">
        <v>0</v>
      </c>
      <c r="H3380" s="5">
        <v>1660</v>
      </c>
      <c r="I3380" s="5">
        <v>41199</v>
      </c>
      <c r="J3380" s="5">
        <v>4</v>
      </c>
      <c r="K3380" s="5" t="s">
        <v>33</v>
      </c>
      <c r="L3380" s="5">
        <v>43134</v>
      </c>
      <c r="M3380" s="5">
        <v>691554</v>
      </c>
      <c r="N3380" s="5">
        <v>3</v>
      </c>
      <c r="O3380" s="5">
        <v>18497</v>
      </c>
      <c r="P3380" s="5">
        <v>3559</v>
      </c>
      <c r="Q3380" s="5" t="s">
        <v>33</v>
      </c>
      <c r="R3380" s="5" t="s">
        <v>33</v>
      </c>
      <c r="S3380" s="5">
        <v>7601</v>
      </c>
      <c r="T3380" s="5">
        <v>28850</v>
      </c>
      <c r="U3380" s="5">
        <v>12268</v>
      </c>
      <c r="V3380" s="5">
        <v>919</v>
      </c>
      <c r="W3380" s="5">
        <v>1277</v>
      </c>
      <c r="X3380" s="5">
        <v>55277</v>
      </c>
      <c r="Y3380" s="5">
        <v>2440</v>
      </c>
    </row>
    <row r="3381" spans="1:25" x14ac:dyDescent="0.3">
      <c r="A3381" s="1">
        <v>4057020</v>
      </c>
      <c r="B3381" s="1" t="s">
        <v>17</v>
      </c>
      <c r="C3381" s="2"/>
      <c r="D3381" s="4" t="s">
        <v>138</v>
      </c>
      <c r="E3381" s="4">
        <v>4057020</v>
      </c>
      <c r="F3381" s="5">
        <v>0</v>
      </c>
      <c r="G3381" s="5">
        <v>0</v>
      </c>
      <c r="H3381" s="5">
        <v>1835</v>
      </c>
      <c r="I3381" s="5">
        <v>46826</v>
      </c>
      <c r="J3381" s="5">
        <v>4716</v>
      </c>
      <c r="K3381" s="5" t="s">
        <v>33</v>
      </c>
      <c r="L3381" s="5">
        <v>53377</v>
      </c>
      <c r="M3381" s="5">
        <v>661068</v>
      </c>
      <c r="N3381" s="5">
        <v>4</v>
      </c>
      <c r="O3381" s="5">
        <v>16294</v>
      </c>
      <c r="P3381" s="5">
        <v>3855</v>
      </c>
      <c r="Q3381" s="5" t="s">
        <v>33</v>
      </c>
      <c r="R3381" s="5" t="s">
        <v>33</v>
      </c>
      <c r="S3381" s="5">
        <v>9379</v>
      </c>
      <c r="T3381" s="5">
        <v>23689</v>
      </c>
      <c r="U3381" s="5">
        <v>10736</v>
      </c>
      <c r="V3381" s="5">
        <v>1578</v>
      </c>
      <c r="W3381" s="5">
        <v>1755</v>
      </c>
      <c r="X3381" s="5">
        <v>55823</v>
      </c>
      <c r="Y3381" s="5">
        <v>2545</v>
      </c>
    </row>
    <row r="3382" spans="1:25" x14ac:dyDescent="0.3">
      <c r="A3382" s="1">
        <v>4057020</v>
      </c>
      <c r="B3382" s="1" t="s">
        <v>18</v>
      </c>
      <c r="C3382" s="2"/>
      <c r="D3382" s="4" t="s">
        <v>138</v>
      </c>
      <c r="E3382" s="4">
        <v>4057020</v>
      </c>
      <c r="F3382" s="5">
        <v>27</v>
      </c>
      <c r="G3382" s="5">
        <v>7</v>
      </c>
      <c r="H3382" s="5">
        <v>3853</v>
      </c>
      <c r="I3382" s="5">
        <v>44943</v>
      </c>
      <c r="J3382" s="5">
        <v>2627</v>
      </c>
      <c r="K3382" s="5" t="s">
        <v>33</v>
      </c>
      <c r="L3382" s="5">
        <v>51457</v>
      </c>
      <c r="M3382" s="5">
        <v>646595</v>
      </c>
      <c r="N3382" s="5">
        <v>67</v>
      </c>
      <c r="O3382" s="5">
        <v>11630</v>
      </c>
      <c r="P3382" s="5">
        <v>4124</v>
      </c>
      <c r="Q3382" s="5" t="s">
        <v>33</v>
      </c>
      <c r="R3382" s="5" t="s">
        <v>33</v>
      </c>
      <c r="S3382" s="5">
        <v>7220</v>
      </c>
      <c r="T3382" s="5">
        <v>23221</v>
      </c>
      <c r="U3382" s="5">
        <v>14404</v>
      </c>
      <c r="V3382" s="5">
        <v>1071</v>
      </c>
      <c r="W3382" s="5">
        <v>1225</v>
      </c>
      <c r="X3382" s="5">
        <v>40294</v>
      </c>
      <c r="Y3382" s="5">
        <v>2349</v>
      </c>
    </row>
    <row r="3383" spans="1:25" x14ac:dyDescent="0.3">
      <c r="A3383" s="1">
        <v>4057020</v>
      </c>
      <c r="B3383" s="1" t="s">
        <v>19</v>
      </c>
      <c r="C3383" s="2"/>
      <c r="D3383" s="4" t="s">
        <v>138</v>
      </c>
      <c r="E3383" s="4">
        <v>4057020</v>
      </c>
      <c r="F3383" s="5">
        <v>1753</v>
      </c>
      <c r="G3383" s="5">
        <v>14887</v>
      </c>
      <c r="H3383" s="5">
        <v>2013</v>
      </c>
      <c r="I3383" s="5">
        <v>53982</v>
      </c>
      <c r="J3383" s="5">
        <v>15321</v>
      </c>
      <c r="K3383" s="5" t="s">
        <v>33</v>
      </c>
      <c r="L3383" s="5">
        <v>87955</v>
      </c>
      <c r="M3383" s="5">
        <v>508633</v>
      </c>
      <c r="N3383" s="5">
        <v>16334</v>
      </c>
      <c r="O3383" s="5">
        <v>6700</v>
      </c>
      <c r="P3383" s="5">
        <v>4091</v>
      </c>
      <c r="Q3383" s="5" t="s">
        <v>33</v>
      </c>
      <c r="R3383" s="5" t="s">
        <v>33</v>
      </c>
      <c r="S3383" s="5">
        <v>8067</v>
      </c>
      <c r="T3383" s="5">
        <v>18281</v>
      </c>
      <c r="U3383" s="5">
        <v>14404</v>
      </c>
      <c r="V3383" s="5">
        <v>2917</v>
      </c>
      <c r="W3383" s="5">
        <v>1189</v>
      </c>
      <c r="X3383" s="5">
        <v>40739</v>
      </c>
      <c r="Y3383" s="5">
        <v>2718</v>
      </c>
    </row>
    <row r="3384" spans="1:25" x14ac:dyDescent="0.3">
      <c r="A3384" s="1">
        <v>4057020</v>
      </c>
      <c r="B3384" s="1" t="s">
        <v>20</v>
      </c>
      <c r="C3384" s="2"/>
      <c r="D3384" s="4" t="s">
        <v>138</v>
      </c>
      <c r="E3384" s="4">
        <v>4057020</v>
      </c>
      <c r="F3384" s="5">
        <v>143</v>
      </c>
      <c r="G3384" s="5">
        <v>26487</v>
      </c>
      <c r="H3384" s="5">
        <v>10642</v>
      </c>
      <c r="I3384" s="5">
        <v>38501</v>
      </c>
      <c r="J3384" s="5">
        <v>553</v>
      </c>
      <c r="K3384" s="5" t="s">
        <v>33</v>
      </c>
      <c r="L3384" s="5">
        <v>76326</v>
      </c>
      <c r="M3384" s="5">
        <v>400396</v>
      </c>
      <c r="N3384" s="5">
        <v>30207</v>
      </c>
      <c r="O3384" s="5">
        <v>1358</v>
      </c>
      <c r="P3384" s="5">
        <v>3366</v>
      </c>
      <c r="Q3384" s="5" t="s">
        <v>33</v>
      </c>
      <c r="R3384" s="5" t="s">
        <v>33</v>
      </c>
      <c r="S3384" s="5">
        <v>7061</v>
      </c>
      <c r="T3384" s="5">
        <v>20146</v>
      </c>
      <c r="U3384" s="5">
        <v>14704</v>
      </c>
      <c r="V3384" s="5">
        <v>4609</v>
      </c>
      <c r="W3384" s="5">
        <v>668</v>
      </c>
      <c r="X3384" s="5">
        <v>47624</v>
      </c>
      <c r="Y3384" s="5">
        <v>3537</v>
      </c>
    </row>
    <row r="3385" spans="1:25" x14ac:dyDescent="0.3">
      <c r="A3385" s="1">
        <v>4057020</v>
      </c>
      <c r="B3385" s="1" t="s">
        <v>21</v>
      </c>
      <c r="C3385" s="2"/>
      <c r="D3385" s="4" t="s">
        <v>138</v>
      </c>
      <c r="E3385" s="4">
        <v>4057020</v>
      </c>
      <c r="F3385" s="5">
        <v>308</v>
      </c>
      <c r="G3385" s="5">
        <v>12506</v>
      </c>
      <c r="H3385" s="5">
        <v>8358</v>
      </c>
      <c r="I3385" s="5">
        <v>47250</v>
      </c>
      <c r="J3385" s="5">
        <v>2913</v>
      </c>
      <c r="K3385" s="5" t="s">
        <v>33</v>
      </c>
      <c r="L3385" s="5">
        <v>71335</v>
      </c>
      <c r="M3385" s="5">
        <v>348918</v>
      </c>
      <c r="N3385" s="5">
        <v>27364</v>
      </c>
      <c r="O3385" s="5">
        <v>1122</v>
      </c>
      <c r="P3385" s="5">
        <v>3913</v>
      </c>
      <c r="Q3385" s="5" t="s">
        <v>33</v>
      </c>
      <c r="R3385" s="5" t="s">
        <v>33</v>
      </c>
      <c r="S3385" s="5">
        <v>7576</v>
      </c>
      <c r="T3385" s="5">
        <v>18237</v>
      </c>
      <c r="U3385" s="5">
        <v>13820</v>
      </c>
      <c r="V3385" s="5">
        <v>3708</v>
      </c>
      <c r="W3385" s="5">
        <v>1117</v>
      </c>
      <c r="X3385" s="5">
        <v>43260</v>
      </c>
      <c r="Y3385" s="5">
        <v>2670</v>
      </c>
    </row>
    <row r="3386" spans="1:25" x14ac:dyDescent="0.3">
      <c r="A3386" s="1">
        <v>4057020</v>
      </c>
      <c r="B3386" s="1" t="s">
        <v>22</v>
      </c>
      <c r="C3386" s="2"/>
      <c r="D3386" s="4" t="s">
        <v>138</v>
      </c>
      <c r="E3386" s="4">
        <v>4057020</v>
      </c>
      <c r="F3386" s="5">
        <v>626</v>
      </c>
      <c r="G3386" s="5">
        <v>16894</v>
      </c>
      <c r="H3386" s="5">
        <v>7835</v>
      </c>
      <c r="I3386" s="5">
        <v>54004</v>
      </c>
      <c r="J3386" s="5">
        <v>1282</v>
      </c>
      <c r="K3386" s="5" t="s">
        <v>33</v>
      </c>
      <c r="L3386" s="5">
        <v>80640</v>
      </c>
      <c r="M3386" s="5">
        <v>345607</v>
      </c>
      <c r="N3386" s="5">
        <v>32873</v>
      </c>
      <c r="O3386" s="5">
        <v>1749</v>
      </c>
      <c r="P3386" s="5">
        <v>4075</v>
      </c>
      <c r="Q3386" s="5" t="s">
        <v>33</v>
      </c>
      <c r="R3386" s="5" t="s">
        <v>33</v>
      </c>
      <c r="S3386" s="5">
        <v>6099</v>
      </c>
      <c r="T3386" s="5">
        <v>17368</v>
      </c>
      <c r="U3386" s="5">
        <v>14082</v>
      </c>
      <c r="V3386" s="5">
        <v>3978</v>
      </c>
      <c r="W3386" s="5">
        <v>1617</v>
      </c>
      <c r="X3386" s="5">
        <v>38412</v>
      </c>
      <c r="Y3386" s="5">
        <v>2498</v>
      </c>
    </row>
    <row r="3387" spans="1:25" x14ac:dyDescent="0.3">
      <c r="A3387" s="1">
        <v>4057020</v>
      </c>
      <c r="B3387" s="1" t="s">
        <v>23</v>
      </c>
      <c r="C3387" s="2"/>
      <c r="D3387" s="4" t="s">
        <v>138</v>
      </c>
      <c r="E3387" s="4">
        <v>4057020</v>
      </c>
      <c r="F3387" s="5">
        <v>0</v>
      </c>
      <c r="G3387" s="5">
        <v>23194</v>
      </c>
      <c r="H3387" s="5">
        <v>892</v>
      </c>
      <c r="I3387" s="5">
        <v>45454</v>
      </c>
      <c r="J3387" s="5">
        <v>1170</v>
      </c>
      <c r="K3387" s="5" t="s">
        <v>33</v>
      </c>
      <c r="L3387" s="5">
        <v>70710</v>
      </c>
      <c r="M3387" s="5">
        <v>355809</v>
      </c>
      <c r="N3387" s="5">
        <v>34923</v>
      </c>
      <c r="O3387" s="5">
        <v>2867</v>
      </c>
      <c r="P3387" s="5">
        <v>3195</v>
      </c>
      <c r="Q3387" s="5" t="s">
        <v>33</v>
      </c>
      <c r="R3387" s="5" t="s">
        <v>33</v>
      </c>
      <c r="S3387" s="5">
        <v>9325</v>
      </c>
      <c r="T3387" s="5">
        <v>22374</v>
      </c>
      <c r="U3387" s="5">
        <v>11178</v>
      </c>
      <c r="V3387" s="5">
        <v>5896</v>
      </c>
      <c r="W3387" s="5">
        <v>794</v>
      </c>
      <c r="X3387" s="5">
        <v>63740</v>
      </c>
      <c r="Y3387" s="5">
        <v>2150</v>
      </c>
    </row>
    <row r="3388" spans="1:25" x14ac:dyDescent="0.3">
      <c r="A3388" s="1">
        <v>4057020</v>
      </c>
      <c r="B3388" s="1" t="s">
        <v>24</v>
      </c>
      <c r="C3388" s="2"/>
      <c r="D3388" s="4" t="s">
        <v>138</v>
      </c>
      <c r="E3388" s="4">
        <v>4057020</v>
      </c>
      <c r="F3388" s="5">
        <v>3</v>
      </c>
      <c r="G3388" s="5">
        <v>22510</v>
      </c>
      <c r="H3388" s="5">
        <v>34064</v>
      </c>
      <c r="I3388" s="5">
        <v>53695</v>
      </c>
      <c r="J3388" s="5">
        <v>4934</v>
      </c>
      <c r="K3388" s="5" t="s">
        <v>33</v>
      </c>
      <c r="L3388" s="5">
        <v>115204</v>
      </c>
      <c r="M3388" s="5">
        <v>412699</v>
      </c>
      <c r="N3388" s="5">
        <v>36884</v>
      </c>
      <c r="O3388" s="5">
        <v>3638</v>
      </c>
      <c r="P3388" s="5">
        <v>3518</v>
      </c>
      <c r="Q3388" s="5" t="s">
        <v>33</v>
      </c>
      <c r="R3388" s="5" t="s">
        <v>33</v>
      </c>
      <c r="S3388" s="5">
        <v>10948</v>
      </c>
      <c r="T3388" s="5">
        <v>20234</v>
      </c>
      <c r="U3388" s="5">
        <v>11169</v>
      </c>
      <c r="V3388" s="5">
        <v>6191</v>
      </c>
      <c r="W3388" s="5">
        <v>0</v>
      </c>
      <c r="X3388" s="5">
        <v>43118</v>
      </c>
      <c r="Y3388" s="5">
        <v>1580</v>
      </c>
    </row>
    <row r="3389" spans="1:25" x14ac:dyDescent="0.3">
      <c r="A3389" s="1">
        <v>4057020</v>
      </c>
      <c r="B3389" s="1" t="s">
        <v>25</v>
      </c>
      <c r="C3389" s="2"/>
      <c r="D3389" s="4" t="s">
        <v>138</v>
      </c>
      <c r="E3389" s="4">
        <v>4057020</v>
      </c>
      <c r="F3389" s="5">
        <v>0</v>
      </c>
      <c r="G3389" s="5">
        <v>199710</v>
      </c>
      <c r="H3389" s="5">
        <v>5021</v>
      </c>
      <c r="I3389" s="5">
        <v>61336</v>
      </c>
      <c r="J3389" s="5">
        <v>3757</v>
      </c>
      <c r="K3389" s="5" t="s">
        <v>33</v>
      </c>
      <c r="L3389" s="5">
        <v>269824</v>
      </c>
      <c r="M3389" s="5">
        <v>381231</v>
      </c>
      <c r="N3389" s="5">
        <v>33600</v>
      </c>
      <c r="O3389" s="5">
        <v>3701</v>
      </c>
      <c r="P3389" s="5">
        <v>3507</v>
      </c>
      <c r="Q3389" s="5" t="s">
        <v>33</v>
      </c>
      <c r="R3389" s="5" t="s">
        <v>33</v>
      </c>
      <c r="S3389" s="5">
        <v>9896</v>
      </c>
      <c r="T3389" s="5">
        <v>19966</v>
      </c>
      <c r="U3389" s="5">
        <v>10493</v>
      </c>
      <c r="V3389" s="5">
        <v>5633</v>
      </c>
      <c r="W3389" s="5">
        <v>0</v>
      </c>
      <c r="X3389" s="5">
        <v>37572</v>
      </c>
      <c r="Y3389" s="5">
        <v>1551</v>
      </c>
    </row>
    <row r="3390" spans="1:25" x14ac:dyDescent="0.3">
      <c r="A3390" s="1">
        <v>4057020</v>
      </c>
      <c r="B3390" s="1" t="s">
        <v>26</v>
      </c>
      <c r="C3390" s="2"/>
      <c r="D3390" s="4" t="s">
        <v>138</v>
      </c>
      <c r="E3390" s="4">
        <v>4057020</v>
      </c>
      <c r="F3390" s="5">
        <v>10</v>
      </c>
      <c r="G3390" s="5">
        <v>41718</v>
      </c>
      <c r="H3390" s="5">
        <v>7967</v>
      </c>
      <c r="I3390" s="5">
        <v>49904</v>
      </c>
      <c r="J3390" s="5">
        <v>5167</v>
      </c>
      <c r="K3390" s="5" t="s">
        <v>33</v>
      </c>
      <c r="L3390" s="5">
        <v>104765</v>
      </c>
      <c r="M3390" s="5">
        <v>353784</v>
      </c>
      <c r="N3390" s="5">
        <v>41338</v>
      </c>
      <c r="O3390" s="5">
        <v>1750</v>
      </c>
      <c r="P3390" s="5">
        <v>2494</v>
      </c>
      <c r="Q3390" s="5" t="s">
        <v>33</v>
      </c>
      <c r="R3390" s="5" t="s">
        <v>33</v>
      </c>
      <c r="S3390" s="5">
        <v>10511</v>
      </c>
      <c r="T3390" s="5">
        <v>19166</v>
      </c>
      <c r="U3390" s="5">
        <v>10113</v>
      </c>
      <c r="V3390" s="5">
        <v>4046</v>
      </c>
      <c r="W3390" s="5">
        <v>0</v>
      </c>
      <c r="X3390" s="5">
        <v>32941</v>
      </c>
      <c r="Y3390" s="5">
        <v>1378</v>
      </c>
    </row>
    <row r="3391" spans="1:25" x14ac:dyDescent="0.3">
      <c r="A3391" s="1">
        <v>4057020</v>
      </c>
      <c r="B3391" s="1" t="s">
        <v>27</v>
      </c>
      <c r="C3391" s="2"/>
      <c r="D3391" s="4" t="s">
        <v>138</v>
      </c>
      <c r="E3391" s="4">
        <v>4057020</v>
      </c>
      <c r="F3391" s="5">
        <v>0</v>
      </c>
      <c r="G3391" s="5">
        <v>19950</v>
      </c>
      <c r="H3391" s="5">
        <v>5882</v>
      </c>
      <c r="I3391" s="5">
        <v>46316</v>
      </c>
      <c r="J3391" s="5">
        <v>8071</v>
      </c>
      <c r="K3391" s="5" t="s">
        <v>33</v>
      </c>
      <c r="L3391" s="5">
        <v>80219</v>
      </c>
      <c r="M3391" s="5">
        <v>361583</v>
      </c>
      <c r="N3391" s="5">
        <v>31558</v>
      </c>
      <c r="O3391" s="5">
        <v>2085</v>
      </c>
      <c r="P3391" s="5">
        <v>2756</v>
      </c>
      <c r="Q3391" s="5" t="s">
        <v>33</v>
      </c>
      <c r="R3391" s="5" t="s">
        <v>33</v>
      </c>
      <c r="S3391" s="5">
        <v>9745</v>
      </c>
      <c r="T3391" s="5">
        <v>17573</v>
      </c>
      <c r="U3391" s="5">
        <v>9598</v>
      </c>
      <c r="V3391" s="5">
        <v>3727</v>
      </c>
      <c r="W3391" s="5">
        <v>0</v>
      </c>
      <c r="X3391" s="5">
        <v>28202</v>
      </c>
      <c r="Y3391" s="5">
        <v>1254</v>
      </c>
    </row>
    <row r="3392" spans="1:25" x14ac:dyDescent="0.3">
      <c r="A3392" s="1">
        <v>4057020</v>
      </c>
      <c r="B3392" s="1" t="s">
        <v>28</v>
      </c>
      <c r="C3392" s="2"/>
      <c r="D3392" s="4" t="s">
        <v>138</v>
      </c>
      <c r="E3392" s="4">
        <v>4057020</v>
      </c>
      <c r="F3392" s="5">
        <v>92</v>
      </c>
      <c r="G3392" s="5">
        <v>11103</v>
      </c>
      <c r="H3392" s="5">
        <v>27064</v>
      </c>
      <c r="I3392" s="5">
        <v>45742</v>
      </c>
      <c r="J3392" s="5">
        <v>7824</v>
      </c>
      <c r="K3392" s="5" t="s">
        <v>33</v>
      </c>
      <c r="L3392" s="5">
        <v>91824</v>
      </c>
      <c r="M3392" s="5">
        <v>371776</v>
      </c>
      <c r="N3392" s="5">
        <v>27667</v>
      </c>
      <c r="O3392" s="5">
        <v>2804</v>
      </c>
      <c r="P3392" s="5">
        <v>2832</v>
      </c>
      <c r="Q3392" s="5" t="s">
        <v>33</v>
      </c>
      <c r="R3392" s="5" t="s">
        <v>33</v>
      </c>
      <c r="S3392" s="5">
        <v>8955</v>
      </c>
      <c r="T3392" s="5">
        <v>17816</v>
      </c>
      <c r="U3392" s="5">
        <v>8895</v>
      </c>
      <c r="V3392" s="5">
        <v>4152</v>
      </c>
      <c r="W3392" s="5">
        <v>0</v>
      </c>
      <c r="X3392" s="5">
        <v>26908</v>
      </c>
      <c r="Y3392" s="5">
        <v>1451</v>
      </c>
    </row>
    <row r="3393" spans="1:25" x14ac:dyDescent="0.3">
      <c r="A3393" s="1">
        <v>4057020</v>
      </c>
      <c r="B3393" s="1" t="s">
        <v>29</v>
      </c>
      <c r="C3393" s="2"/>
      <c r="D3393" s="4" t="s">
        <v>138</v>
      </c>
      <c r="E3393" s="4">
        <v>4057020</v>
      </c>
      <c r="F3393" s="5">
        <v>0</v>
      </c>
      <c r="G3393" s="5">
        <v>22790</v>
      </c>
      <c r="H3393" s="5">
        <v>25394</v>
      </c>
      <c r="I3393" s="5">
        <v>49278</v>
      </c>
      <c r="J3393" s="5">
        <v>17924</v>
      </c>
      <c r="K3393" s="5" t="s">
        <v>33</v>
      </c>
      <c r="L3393" s="5">
        <v>115386</v>
      </c>
      <c r="M3393" s="5">
        <v>407370</v>
      </c>
      <c r="N3393" s="5">
        <v>25865</v>
      </c>
      <c r="O3393" s="5">
        <v>3414</v>
      </c>
      <c r="P3393" s="5">
        <v>2421</v>
      </c>
      <c r="Q3393" s="5" t="s">
        <v>33</v>
      </c>
      <c r="R3393" s="5" t="s">
        <v>33</v>
      </c>
      <c r="S3393" s="5">
        <v>9048</v>
      </c>
      <c r="T3393" s="5">
        <v>15312</v>
      </c>
      <c r="U3393" s="5">
        <v>7739</v>
      </c>
      <c r="V3393" s="5">
        <v>6373</v>
      </c>
      <c r="W3393" s="5">
        <v>0</v>
      </c>
      <c r="X3393" s="5">
        <v>24986</v>
      </c>
      <c r="Y3393" s="5">
        <v>1437</v>
      </c>
    </row>
    <row r="3394" spans="1:25" x14ac:dyDescent="0.3">
      <c r="A3394" s="1">
        <v>4057020</v>
      </c>
      <c r="B3394" s="1" t="s">
        <v>30</v>
      </c>
      <c r="C3394" s="2"/>
      <c r="D3394" s="4" t="s">
        <v>138</v>
      </c>
      <c r="E3394" s="4">
        <v>4057020</v>
      </c>
      <c r="F3394" s="5">
        <v>0</v>
      </c>
      <c r="G3394" s="5">
        <v>19179</v>
      </c>
      <c r="H3394" s="5">
        <v>5622</v>
      </c>
      <c r="I3394" s="5">
        <v>45748</v>
      </c>
      <c r="J3394" s="5">
        <v>6285</v>
      </c>
      <c r="K3394" s="5" t="s">
        <v>33</v>
      </c>
      <c r="L3394" s="5">
        <v>76833</v>
      </c>
      <c r="M3394" s="5">
        <v>401909</v>
      </c>
      <c r="N3394" s="5">
        <v>27001</v>
      </c>
      <c r="O3394" s="5">
        <v>2552</v>
      </c>
      <c r="P3394" s="5">
        <v>3909</v>
      </c>
      <c r="Q3394" s="5" t="s">
        <v>33</v>
      </c>
      <c r="R3394" s="5" t="s">
        <v>33</v>
      </c>
      <c r="S3394" s="5">
        <v>8318</v>
      </c>
      <c r="T3394" s="5">
        <v>14735</v>
      </c>
      <c r="U3394" s="5">
        <v>7556</v>
      </c>
      <c r="V3394" s="5">
        <v>5934</v>
      </c>
      <c r="W3394" s="5">
        <v>0</v>
      </c>
      <c r="X3394" s="5">
        <v>22221</v>
      </c>
      <c r="Y3394" s="5">
        <v>1191</v>
      </c>
    </row>
    <row r="3395" spans="1:25" x14ac:dyDescent="0.3">
      <c r="A3395" s="1">
        <v>4057020</v>
      </c>
      <c r="B3395" s="1" t="s">
        <v>31</v>
      </c>
      <c r="C3395" s="2"/>
      <c r="D3395" s="4" t="s">
        <v>138</v>
      </c>
      <c r="E3395" s="4">
        <v>4057020</v>
      </c>
      <c r="F3395" s="5">
        <v>0</v>
      </c>
      <c r="G3395" s="5">
        <v>8775</v>
      </c>
      <c r="H3395" s="5">
        <v>5696</v>
      </c>
      <c r="I3395" s="5">
        <v>37024</v>
      </c>
      <c r="J3395" s="5">
        <v>3384</v>
      </c>
      <c r="K3395" s="5" t="s">
        <v>33</v>
      </c>
      <c r="L3395" s="5">
        <v>54879</v>
      </c>
      <c r="M3395" s="5">
        <v>374958</v>
      </c>
      <c r="N3395" s="5">
        <v>26817</v>
      </c>
      <c r="O3395" s="5">
        <v>2593</v>
      </c>
      <c r="P3395" s="5">
        <v>2352</v>
      </c>
      <c r="Q3395" s="5" t="s">
        <v>33</v>
      </c>
      <c r="R3395" s="5" t="s">
        <v>33</v>
      </c>
      <c r="S3395" s="5">
        <v>7906</v>
      </c>
      <c r="T3395" s="5">
        <v>13881</v>
      </c>
      <c r="U3395" s="5">
        <v>7708</v>
      </c>
      <c r="V3395" s="5">
        <v>4718</v>
      </c>
      <c r="W3395" s="5">
        <v>0</v>
      </c>
      <c r="X3395" s="5">
        <v>22026</v>
      </c>
      <c r="Y3395" s="5">
        <v>1119</v>
      </c>
    </row>
    <row r="3396" spans="1:25" x14ac:dyDescent="0.3">
      <c r="A3396" s="1">
        <v>4044391</v>
      </c>
      <c r="B3396" s="1" t="s">
        <v>0</v>
      </c>
      <c r="C3396" s="2"/>
      <c r="D3396" s="4" t="s">
        <v>139</v>
      </c>
      <c r="E3396" s="4">
        <v>4044391</v>
      </c>
      <c r="F3396" s="5">
        <v>44800</v>
      </c>
      <c r="G3396" s="5">
        <v>0</v>
      </c>
      <c r="H3396" s="5">
        <v>114997</v>
      </c>
      <c r="I3396" s="5">
        <v>365637</v>
      </c>
      <c r="J3396" s="5">
        <v>49515</v>
      </c>
      <c r="K3396" s="5">
        <v>0</v>
      </c>
      <c r="L3396" s="5">
        <v>574949</v>
      </c>
      <c r="M3396" s="5">
        <v>643685</v>
      </c>
      <c r="N3396" s="5">
        <v>0</v>
      </c>
      <c r="O3396" s="5">
        <v>22552</v>
      </c>
      <c r="P3396" s="5">
        <v>14445</v>
      </c>
      <c r="Q3396" s="5">
        <v>7</v>
      </c>
      <c r="R3396" s="5">
        <v>0</v>
      </c>
      <c r="S3396" s="5">
        <v>116527</v>
      </c>
      <c r="T3396" s="5">
        <v>81646</v>
      </c>
      <c r="U3396" s="5">
        <v>83662</v>
      </c>
      <c r="V3396" s="5">
        <v>9062</v>
      </c>
      <c r="W3396" s="5">
        <v>0</v>
      </c>
      <c r="X3396" s="5">
        <v>179964</v>
      </c>
      <c r="Y3396" s="5">
        <v>0</v>
      </c>
    </row>
    <row r="3397" spans="1:25" x14ac:dyDescent="0.3">
      <c r="A3397" s="1">
        <v>4044391</v>
      </c>
      <c r="B3397" s="1" t="s">
        <v>1</v>
      </c>
      <c r="C3397" s="2"/>
      <c r="D3397" s="4" t="s">
        <v>139</v>
      </c>
      <c r="E3397" s="4">
        <v>4044391</v>
      </c>
      <c r="F3397" s="5">
        <v>29931</v>
      </c>
      <c r="G3397" s="5">
        <v>0</v>
      </c>
      <c r="H3397" s="5">
        <v>133098</v>
      </c>
      <c r="I3397" s="5">
        <v>548420</v>
      </c>
      <c r="J3397" s="5">
        <v>37392</v>
      </c>
      <c r="K3397" s="5">
        <v>0</v>
      </c>
      <c r="L3397" s="5">
        <v>748840</v>
      </c>
      <c r="M3397" s="5">
        <v>762940</v>
      </c>
      <c r="N3397" s="5">
        <v>0</v>
      </c>
      <c r="O3397" s="5">
        <v>22908</v>
      </c>
      <c r="P3397" s="5">
        <v>15546</v>
      </c>
      <c r="Q3397" s="5">
        <v>11</v>
      </c>
      <c r="R3397" s="5">
        <v>0</v>
      </c>
      <c r="S3397" s="5">
        <v>79494</v>
      </c>
      <c r="T3397" s="5">
        <v>97311</v>
      </c>
      <c r="U3397" s="5">
        <v>89442</v>
      </c>
      <c r="V3397" s="5">
        <v>10131</v>
      </c>
      <c r="W3397" s="5">
        <v>0</v>
      </c>
      <c r="X3397" s="5">
        <v>186247</v>
      </c>
      <c r="Y3397" s="5">
        <v>74</v>
      </c>
    </row>
    <row r="3398" spans="1:25" x14ac:dyDescent="0.3">
      <c r="A3398" s="1">
        <v>4044391</v>
      </c>
      <c r="B3398" s="1" t="s">
        <v>2</v>
      </c>
      <c r="C3398" s="2"/>
      <c r="D3398" s="4" t="s">
        <v>139</v>
      </c>
      <c r="E3398" s="4">
        <v>4044391</v>
      </c>
      <c r="F3398" s="5">
        <v>1185</v>
      </c>
      <c r="G3398" s="5">
        <v>0</v>
      </c>
      <c r="H3398" s="5">
        <v>212365</v>
      </c>
      <c r="I3398" s="5">
        <v>434471</v>
      </c>
      <c r="J3398" s="5">
        <v>30693</v>
      </c>
      <c r="K3398" s="5">
        <v>0</v>
      </c>
      <c r="L3398" s="5">
        <v>678714</v>
      </c>
      <c r="M3398" s="5">
        <v>663528</v>
      </c>
      <c r="N3398" s="5">
        <v>0</v>
      </c>
      <c r="O3398" s="5">
        <v>18139</v>
      </c>
      <c r="P3398" s="5">
        <v>13736</v>
      </c>
      <c r="Q3398" s="5">
        <v>-30</v>
      </c>
      <c r="R3398" s="5">
        <v>0</v>
      </c>
      <c r="S3398" s="5">
        <v>62008</v>
      </c>
      <c r="T3398" s="5">
        <v>93649</v>
      </c>
      <c r="U3398" s="5">
        <v>89392</v>
      </c>
      <c r="V3398" s="5">
        <v>9316</v>
      </c>
      <c r="W3398" s="5">
        <v>0</v>
      </c>
      <c r="X3398" s="5">
        <v>156108</v>
      </c>
      <c r="Y3398" s="5">
        <v>622</v>
      </c>
    </row>
    <row r="3399" spans="1:25" x14ac:dyDescent="0.3">
      <c r="A3399" s="1">
        <v>4044391</v>
      </c>
      <c r="B3399" s="1" t="s">
        <v>3</v>
      </c>
      <c r="C3399" s="2"/>
      <c r="D3399" s="4" t="s">
        <v>139</v>
      </c>
      <c r="E3399" s="4">
        <v>4044391</v>
      </c>
      <c r="F3399" s="5">
        <v>255</v>
      </c>
      <c r="G3399" s="5">
        <v>0</v>
      </c>
      <c r="H3399" s="5">
        <v>53597</v>
      </c>
      <c r="I3399" s="5">
        <v>276139</v>
      </c>
      <c r="J3399" s="5">
        <v>28639</v>
      </c>
      <c r="K3399" s="5">
        <v>0</v>
      </c>
      <c r="L3399" s="5">
        <v>358630</v>
      </c>
      <c r="M3399" s="5">
        <v>748022</v>
      </c>
      <c r="N3399" s="5">
        <v>0</v>
      </c>
      <c r="O3399" s="5">
        <v>18469</v>
      </c>
      <c r="P3399" s="5">
        <v>16794</v>
      </c>
      <c r="Q3399" s="5">
        <v>29</v>
      </c>
      <c r="R3399" s="5">
        <v>0</v>
      </c>
      <c r="S3399" s="5">
        <v>60182</v>
      </c>
      <c r="T3399" s="5">
        <v>98196</v>
      </c>
      <c r="U3399" s="5">
        <v>110158</v>
      </c>
      <c r="V3399" s="5">
        <v>8685</v>
      </c>
      <c r="W3399" s="5">
        <v>-132</v>
      </c>
      <c r="X3399" s="5">
        <v>178040</v>
      </c>
      <c r="Y3399" s="5">
        <v>5022</v>
      </c>
    </row>
    <row r="3400" spans="1:25" x14ac:dyDescent="0.3">
      <c r="A3400" s="1">
        <v>4044391</v>
      </c>
      <c r="B3400" s="1" t="s">
        <v>4</v>
      </c>
      <c r="C3400" s="2"/>
      <c r="D3400" s="4" t="s">
        <v>139</v>
      </c>
      <c r="E3400" s="4">
        <v>4044391</v>
      </c>
      <c r="F3400" s="5">
        <v>386</v>
      </c>
      <c r="G3400" s="5">
        <v>0</v>
      </c>
      <c r="H3400" s="5">
        <v>84084</v>
      </c>
      <c r="I3400" s="5">
        <v>353223</v>
      </c>
      <c r="J3400" s="5">
        <v>21783</v>
      </c>
      <c r="K3400" s="5">
        <v>0</v>
      </c>
      <c r="L3400" s="5">
        <v>459475</v>
      </c>
      <c r="M3400" s="5">
        <v>768140</v>
      </c>
      <c r="N3400" s="5">
        <v>0</v>
      </c>
      <c r="O3400" s="5">
        <v>15588</v>
      </c>
      <c r="P3400" s="5">
        <v>16370</v>
      </c>
      <c r="Q3400" s="5">
        <v>39</v>
      </c>
      <c r="R3400" s="5">
        <v>0</v>
      </c>
      <c r="S3400" s="5">
        <v>54704</v>
      </c>
      <c r="T3400" s="5">
        <v>80172</v>
      </c>
      <c r="U3400" s="5">
        <v>115437</v>
      </c>
      <c r="V3400" s="5">
        <v>4140</v>
      </c>
      <c r="W3400" s="5">
        <v>135</v>
      </c>
      <c r="X3400" s="5">
        <v>129819</v>
      </c>
      <c r="Y3400" s="5">
        <v>4790</v>
      </c>
    </row>
    <row r="3401" spans="1:25" x14ac:dyDescent="0.3">
      <c r="A3401" s="1">
        <v>4044391</v>
      </c>
      <c r="B3401" s="1" t="s">
        <v>5</v>
      </c>
      <c r="C3401" s="2"/>
      <c r="D3401" s="4" t="s">
        <v>139</v>
      </c>
      <c r="E3401" s="4">
        <v>4044391</v>
      </c>
      <c r="F3401" s="5">
        <v>-38</v>
      </c>
      <c r="G3401" s="5">
        <v>0</v>
      </c>
      <c r="H3401" s="5">
        <v>88450</v>
      </c>
      <c r="I3401" s="5">
        <v>406471</v>
      </c>
      <c r="J3401" s="5">
        <v>24784</v>
      </c>
      <c r="K3401" s="5">
        <v>0</v>
      </c>
      <c r="L3401" s="5">
        <v>519667</v>
      </c>
      <c r="M3401" s="5">
        <v>774123</v>
      </c>
      <c r="N3401" s="5">
        <v>0</v>
      </c>
      <c r="O3401" s="5">
        <v>15998</v>
      </c>
      <c r="P3401" s="5">
        <v>12502</v>
      </c>
      <c r="Q3401" s="5">
        <v>18</v>
      </c>
      <c r="R3401" s="5">
        <v>0</v>
      </c>
      <c r="S3401" s="5">
        <v>47942</v>
      </c>
      <c r="T3401" s="5">
        <v>73654</v>
      </c>
      <c r="U3401" s="5">
        <v>90071</v>
      </c>
      <c r="V3401" s="5">
        <v>3774</v>
      </c>
      <c r="W3401" s="5">
        <v>0</v>
      </c>
      <c r="X3401" s="5">
        <v>128228</v>
      </c>
      <c r="Y3401" s="5">
        <v>3851</v>
      </c>
    </row>
    <row r="3402" spans="1:25" x14ac:dyDescent="0.3">
      <c r="A3402" s="1">
        <v>4044391</v>
      </c>
      <c r="B3402" s="1" t="s">
        <v>6</v>
      </c>
      <c r="C3402" s="2"/>
      <c r="D3402" s="4" t="s">
        <v>139</v>
      </c>
      <c r="E3402" s="4">
        <v>4044391</v>
      </c>
      <c r="F3402" s="5">
        <v>-720</v>
      </c>
      <c r="G3402" s="5">
        <v>0</v>
      </c>
      <c r="H3402" s="5">
        <v>62987</v>
      </c>
      <c r="I3402" s="5">
        <v>385985</v>
      </c>
      <c r="J3402" s="5">
        <v>30707</v>
      </c>
      <c r="K3402" s="5">
        <v>0</v>
      </c>
      <c r="L3402" s="5">
        <v>478959</v>
      </c>
      <c r="M3402" s="5">
        <v>756549</v>
      </c>
      <c r="N3402" s="5">
        <v>0</v>
      </c>
      <c r="O3402" s="5">
        <v>18739</v>
      </c>
      <c r="P3402" s="5">
        <v>9774</v>
      </c>
      <c r="Q3402" s="5">
        <v>14</v>
      </c>
      <c r="R3402" s="5">
        <v>0</v>
      </c>
      <c r="S3402" s="5">
        <v>46303</v>
      </c>
      <c r="T3402" s="5">
        <v>77860</v>
      </c>
      <c r="U3402" s="5">
        <v>82763</v>
      </c>
      <c r="V3402" s="5">
        <v>1990</v>
      </c>
      <c r="W3402" s="5">
        <v>3</v>
      </c>
      <c r="X3402" s="5">
        <v>137149</v>
      </c>
      <c r="Y3402" s="5">
        <v>2818</v>
      </c>
    </row>
    <row r="3403" spans="1:25" x14ac:dyDescent="0.3">
      <c r="A3403" s="1">
        <v>4044391</v>
      </c>
      <c r="B3403" s="1" t="s">
        <v>7</v>
      </c>
      <c r="C3403" s="2"/>
      <c r="D3403" s="4" t="s">
        <v>139</v>
      </c>
      <c r="E3403" s="4">
        <v>4044391</v>
      </c>
      <c r="F3403" s="5">
        <v>9223</v>
      </c>
      <c r="G3403" s="5">
        <v>0</v>
      </c>
      <c r="H3403" s="5">
        <v>187271</v>
      </c>
      <c r="I3403" s="5">
        <v>395240</v>
      </c>
      <c r="J3403" s="5">
        <v>13178</v>
      </c>
      <c r="K3403" s="5">
        <v>0</v>
      </c>
      <c r="L3403" s="5">
        <v>604912</v>
      </c>
      <c r="M3403" s="5">
        <v>732605</v>
      </c>
      <c r="N3403" s="5">
        <v>0</v>
      </c>
      <c r="O3403" s="5">
        <v>15122</v>
      </c>
      <c r="P3403" s="5">
        <v>13259</v>
      </c>
      <c r="Q3403" s="5">
        <v>16</v>
      </c>
      <c r="R3403" s="5">
        <v>0</v>
      </c>
      <c r="S3403" s="5">
        <v>42932</v>
      </c>
      <c r="T3403" s="5">
        <v>80376</v>
      </c>
      <c r="U3403" s="5">
        <v>82131</v>
      </c>
      <c r="V3403" s="5">
        <v>5092</v>
      </c>
      <c r="W3403" s="5">
        <v>24</v>
      </c>
      <c r="X3403" s="5">
        <v>139663</v>
      </c>
      <c r="Y3403" s="5">
        <v>1958</v>
      </c>
    </row>
    <row r="3404" spans="1:25" x14ac:dyDescent="0.3">
      <c r="A3404" s="1">
        <v>4044391</v>
      </c>
      <c r="B3404" s="1" t="s">
        <v>8</v>
      </c>
      <c r="C3404" s="2"/>
      <c r="D3404" s="4" t="s">
        <v>139</v>
      </c>
      <c r="E3404" s="4">
        <v>4044391</v>
      </c>
      <c r="F3404" s="5">
        <v>40</v>
      </c>
      <c r="G3404" s="5">
        <v>0</v>
      </c>
      <c r="H3404" s="5">
        <v>104807</v>
      </c>
      <c r="I3404" s="5">
        <v>201806</v>
      </c>
      <c r="J3404" s="5">
        <v>5515</v>
      </c>
      <c r="K3404" s="5">
        <v>0</v>
      </c>
      <c r="L3404" s="5">
        <v>312168</v>
      </c>
      <c r="M3404" s="5">
        <v>891923</v>
      </c>
      <c r="N3404" s="5">
        <v>0</v>
      </c>
      <c r="O3404" s="5">
        <v>14304</v>
      </c>
      <c r="P3404" s="5">
        <v>15771</v>
      </c>
      <c r="Q3404" s="5">
        <v>13</v>
      </c>
      <c r="R3404" s="5">
        <v>0</v>
      </c>
      <c r="S3404" s="5">
        <v>46818</v>
      </c>
      <c r="T3404" s="5">
        <v>101211</v>
      </c>
      <c r="U3404" s="5">
        <v>87370</v>
      </c>
      <c r="V3404" s="5">
        <v>3943</v>
      </c>
      <c r="W3404" s="5">
        <v>5</v>
      </c>
      <c r="X3404" s="5">
        <v>137828</v>
      </c>
      <c r="Y3404" s="5">
        <v>2306</v>
      </c>
    </row>
    <row r="3405" spans="1:25" x14ac:dyDescent="0.3">
      <c r="A3405" s="1">
        <v>4044391</v>
      </c>
      <c r="B3405" s="1" t="s">
        <v>9</v>
      </c>
      <c r="C3405" s="2"/>
      <c r="D3405" s="4" t="s">
        <v>139</v>
      </c>
      <c r="E3405" s="4">
        <v>4044391</v>
      </c>
      <c r="F3405" s="5">
        <v>1203</v>
      </c>
      <c r="G3405" s="5">
        <v>0</v>
      </c>
      <c r="H3405" s="5">
        <v>29201</v>
      </c>
      <c r="I3405" s="5">
        <v>169654</v>
      </c>
      <c r="J3405" s="5">
        <v>8813</v>
      </c>
      <c r="K3405" s="5">
        <v>0</v>
      </c>
      <c r="L3405" s="5">
        <v>208871</v>
      </c>
      <c r="M3405" s="5">
        <v>1163892</v>
      </c>
      <c r="N3405" s="5">
        <v>0</v>
      </c>
      <c r="O3405" s="5">
        <v>13080</v>
      </c>
      <c r="P3405" s="5">
        <v>10917</v>
      </c>
      <c r="Q3405" s="5">
        <v>8</v>
      </c>
      <c r="R3405" s="5">
        <v>0</v>
      </c>
      <c r="S3405" s="5">
        <v>54264</v>
      </c>
      <c r="T3405" s="5">
        <v>67343</v>
      </c>
      <c r="U3405" s="5">
        <v>83473</v>
      </c>
      <c r="V3405" s="5">
        <v>1465</v>
      </c>
      <c r="W3405" s="5">
        <v>2</v>
      </c>
      <c r="X3405" s="5">
        <v>117260</v>
      </c>
      <c r="Y3405" s="5">
        <v>2734</v>
      </c>
    </row>
    <row r="3406" spans="1:25" x14ac:dyDescent="0.3">
      <c r="A3406" s="1">
        <v>4044391</v>
      </c>
      <c r="B3406" s="1" t="s">
        <v>10</v>
      </c>
      <c r="C3406" s="2"/>
      <c r="D3406" s="4" t="s">
        <v>139</v>
      </c>
      <c r="E3406" s="4">
        <v>4044391</v>
      </c>
      <c r="F3406" s="5">
        <v>489</v>
      </c>
      <c r="G3406" s="5">
        <v>0</v>
      </c>
      <c r="H3406" s="5">
        <v>59668</v>
      </c>
      <c r="I3406" s="5">
        <v>199365</v>
      </c>
      <c r="J3406" s="5">
        <v>4505</v>
      </c>
      <c r="K3406" s="5">
        <v>0</v>
      </c>
      <c r="L3406" s="5">
        <v>264027</v>
      </c>
      <c r="M3406" s="5">
        <v>1193672</v>
      </c>
      <c r="N3406" s="5">
        <v>0</v>
      </c>
      <c r="O3406" s="5">
        <v>13025</v>
      </c>
      <c r="P3406" s="5">
        <v>11099</v>
      </c>
      <c r="Q3406" s="5">
        <v>11</v>
      </c>
      <c r="R3406" s="5">
        <v>0</v>
      </c>
      <c r="S3406" s="5">
        <v>45521</v>
      </c>
      <c r="T3406" s="5">
        <v>48327</v>
      </c>
      <c r="U3406" s="5">
        <v>75059</v>
      </c>
      <c r="V3406" s="5">
        <v>1188</v>
      </c>
      <c r="W3406" s="5">
        <v>58</v>
      </c>
      <c r="X3406" s="5">
        <v>114234</v>
      </c>
      <c r="Y3406" s="5">
        <v>2546</v>
      </c>
    </row>
    <row r="3407" spans="1:25" x14ac:dyDescent="0.3">
      <c r="A3407" s="1">
        <v>4044391</v>
      </c>
      <c r="B3407" s="1" t="s">
        <v>11</v>
      </c>
      <c r="C3407" s="2"/>
      <c r="D3407" s="4" t="s">
        <v>139</v>
      </c>
      <c r="E3407" s="4">
        <v>4044391</v>
      </c>
      <c r="F3407" s="5">
        <v>11857</v>
      </c>
      <c r="G3407" s="5">
        <v>0</v>
      </c>
      <c r="H3407" s="5">
        <v>13057</v>
      </c>
      <c r="I3407" s="5">
        <v>302904</v>
      </c>
      <c r="J3407" s="5">
        <v>3842</v>
      </c>
      <c r="K3407" s="5">
        <v>0</v>
      </c>
      <c r="L3407" s="5">
        <v>331661</v>
      </c>
      <c r="M3407" s="5">
        <v>1355571</v>
      </c>
      <c r="N3407" s="5">
        <v>0</v>
      </c>
      <c r="O3407" s="5">
        <v>14529</v>
      </c>
      <c r="P3407" s="5">
        <v>9226</v>
      </c>
      <c r="Q3407" s="5">
        <v>19</v>
      </c>
      <c r="R3407" s="5">
        <v>0</v>
      </c>
      <c r="S3407" s="5">
        <v>41423</v>
      </c>
      <c r="T3407" s="5">
        <v>46512</v>
      </c>
      <c r="U3407" s="5">
        <v>70236</v>
      </c>
      <c r="V3407" s="5">
        <v>1476</v>
      </c>
      <c r="W3407" s="5">
        <v>14</v>
      </c>
      <c r="X3407" s="5">
        <v>93448</v>
      </c>
      <c r="Y3407" s="5">
        <v>3174</v>
      </c>
    </row>
    <row r="3408" spans="1:25" x14ac:dyDescent="0.3">
      <c r="A3408" s="1">
        <v>4044391</v>
      </c>
      <c r="B3408" s="1" t="s">
        <v>12</v>
      </c>
      <c r="C3408" s="2"/>
      <c r="D3408" s="4" t="s">
        <v>139</v>
      </c>
      <c r="E3408" s="4">
        <v>4044391</v>
      </c>
      <c r="F3408" s="5">
        <v>1332</v>
      </c>
      <c r="G3408" s="5">
        <v>0</v>
      </c>
      <c r="H3408" s="5">
        <v>67674</v>
      </c>
      <c r="I3408" s="5">
        <v>112106</v>
      </c>
      <c r="J3408" s="5">
        <v>5721</v>
      </c>
      <c r="K3408" s="5">
        <v>0</v>
      </c>
      <c r="L3408" s="5">
        <v>186832</v>
      </c>
      <c r="M3408" s="5">
        <v>1256924</v>
      </c>
      <c r="N3408" s="5">
        <v>0</v>
      </c>
      <c r="O3408" s="5">
        <v>13701</v>
      </c>
      <c r="P3408" s="5">
        <v>8584</v>
      </c>
      <c r="Q3408" s="5">
        <v>26</v>
      </c>
      <c r="R3408" s="5">
        <v>0</v>
      </c>
      <c r="S3408" s="5">
        <v>46161</v>
      </c>
      <c r="T3408" s="5">
        <v>48004</v>
      </c>
      <c r="U3408" s="5">
        <v>64493</v>
      </c>
      <c r="V3408" s="5">
        <v>1694</v>
      </c>
      <c r="W3408" s="5">
        <v>7</v>
      </c>
      <c r="X3408" s="5">
        <v>102166</v>
      </c>
      <c r="Y3408" s="5">
        <v>2848</v>
      </c>
    </row>
    <row r="3409" spans="1:25" x14ac:dyDescent="0.3">
      <c r="A3409" s="1">
        <v>4044391</v>
      </c>
      <c r="B3409" s="1" t="s">
        <v>13</v>
      </c>
      <c r="C3409" s="2"/>
      <c r="D3409" s="4" t="s">
        <v>139</v>
      </c>
      <c r="E3409" s="4">
        <v>4044391</v>
      </c>
      <c r="F3409" s="5">
        <v>3793</v>
      </c>
      <c r="G3409" s="5">
        <v>0</v>
      </c>
      <c r="H3409" s="5">
        <v>8557</v>
      </c>
      <c r="I3409" s="5">
        <v>178399</v>
      </c>
      <c r="J3409" s="5">
        <v>12884</v>
      </c>
      <c r="K3409" s="5">
        <v>0</v>
      </c>
      <c r="L3409" s="5">
        <v>203633</v>
      </c>
      <c r="M3409" s="5">
        <v>1282307</v>
      </c>
      <c r="N3409" s="5">
        <v>0</v>
      </c>
      <c r="O3409" s="5">
        <v>14664</v>
      </c>
      <c r="P3409" s="5">
        <v>8136</v>
      </c>
      <c r="Q3409" s="5">
        <v>16</v>
      </c>
      <c r="R3409" s="5">
        <v>0</v>
      </c>
      <c r="S3409" s="5">
        <v>35106</v>
      </c>
      <c r="T3409" s="5">
        <v>42408</v>
      </c>
      <c r="U3409" s="5">
        <v>57418</v>
      </c>
      <c r="V3409" s="5">
        <v>2627</v>
      </c>
      <c r="W3409" s="5">
        <v>7</v>
      </c>
      <c r="X3409" s="5">
        <v>94170</v>
      </c>
      <c r="Y3409" s="5">
        <v>1392</v>
      </c>
    </row>
    <row r="3410" spans="1:25" x14ac:dyDescent="0.3">
      <c r="A3410" s="1">
        <v>4044391</v>
      </c>
      <c r="B3410" s="1" t="s">
        <v>14</v>
      </c>
      <c r="C3410" s="2"/>
      <c r="D3410" s="4" t="s">
        <v>139</v>
      </c>
      <c r="E3410" s="4">
        <v>4044391</v>
      </c>
      <c r="F3410" s="5">
        <v>68</v>
      </c>
      <c r="G3410" s="5">
        <v>0</v>
      </c>
      <c r="H3410" s="5">
        <v>2997</v>
      </c>
      <c r="I3410" s="5">
        <v>184411</v>
      </c>
      <c r="J3410" s="5">
        <v>1632</v>
      </c>
      <c r="K3410" s="5" t="s">
        <v>33</v>
      </c>
      <c r="L3410" s="5">
        <v>189109</v>
      </c>
      <c r="M3410" s="5">
        <v>930204</v>
      </c>
      <c r="N3410" s="5">
        <v>0</v>
      </c>
      <c r="O3410" s="5">
        <v>15361</v>
      </c>
      <c r="P3410" s="5">
        <v>7341</v>
      </c>
      <c r="Q3410" s="5" t="s">
        <v>33</v>
      </c>
      <c r="R3410" s="5" t="s">
        <v>33</v>
      </c>
      <c r="S3410" s="5">
        <v>33180</v>
      </c>
      <c r="T3410" s="5">
        <v>41775</v>
      </c>
      <c r="U3410" s="5">
        <v>46636</v>
      </c>
      <c r="V3410" s="5">
        <v>2030</v>
      </c>
      <c r="W3410" s="5">
        <v>193</v>
      </c>
      <c r="X3410" s="5">
        <v>103241</v>
      </c>
      <c r="Y3410" s="5">
        <v>5203</v>
      </c>
    </row>
    <row r="3411" spans="1:25" x14ac:dyDescent="0.3">
      <c r="A3411" s="1">
        <v>4044391</v>
      </c>
      <c r="B3411" s="1" t="s">
        <v>15</v>
      </c>
      <c r="C3411" s="2"/>
      <c r="D3411" s="4" t="s">
        <v>139</v>
      </c>
      <c r="E3411" s="4">
        <v>4044391</v>
      </c>
      <c r="F3411" s="5">
        <v>2249</v>
      </c>
      <c r="G3411" s="5">
        <v>0</v>
      </c>
      <c r="H3411" s="5">
        <v>0</v>
      </c>
      <c r="I3411" s="5">
        <v>47214</v>
      </c>
      <c r="J3411" s="5">
        <v>93</v>
      </c>
      <c r="K3411" s="5" t="s">
        <v>33</v>
      </c>
      <c r="L3411" s="5">
        <v>49556</v>
      </c>
      <c r="M3411" s="5">
        <v>901342</v>
      </c>
      <c r="N3411" s="5">
        <v>0</v>
      </c>
      <c r="O3411" s="5">
        <v>15100</v>
      </c>
      <c r="P3411" s="5">
        <v>8110</v>
      </c>
      <c r="Q3411" s="5" t="s">
        <v>33</v>
      </c>
      <c r="R3411" s="5" t="s">
        <v>33</v>
      </c>
      <c r="S3411" s="5">
        <v>39422</v>
      </c>
      <c r="T3411" s="5">
        <v>37460</v>
      </c>
      <c r="U3411" s="5">
        <v>54066</v>
      </c>
      <c r="V3411" s="5">
        <v>1775</v>
      </c>
      <c r="W3411" s="5">
        <v>204</v>
      </c>
      <c r="X3411" s="5">
        <v>78994</v>
      </c>
      <c r="Y3411" s="5">
        <v>3237</v>
      </c>
    </row>
    <row r="3412" spans="1:25" x14ac:dyDescent="0.3">
      <c r="A3412" s="1">
        <v>4044391</v>
      </c>
      <c r="B3412" s="1" t="s">
        <v>16</v>
      </c>
      <c r="C3412" s="2"/>
      <c r="D3412" s="4" t="s">
        <v>139</v>
      </c>
      <c r="E3412" s="4">
        <v>4044391</v>
      </c>
      <c r="F3412" s="5">
        <v>19240</v>
      </c>
      <c r="G3412" s="5">
        <v>0</v>
      </c>
      <c r="H3412" s="5">
        <v>281</v>
      </c>
      <c r="I3412" s="5">
        <v>182736</v>
      </c>
      <c r="J3412" s="5">
        <v>6865</v>
      </c>
      <c r="K3412" s="5" t="s">
        <v>33</v>
      </c>
      <c r="L3412" s="5">
        <v>209123</v>
      </c>
      <c r="M3412" s="5">
        <v>665678</v>
      </c>
      <c r="N3412" s="5">
        <v>0</v>
      </c>
      <c r="O3412" s="5">
        <v>9138</v>
      </c>
      <c r="P3412" s="5">
        <v>6824</v>
      </c>
      <c r="Q3412" s="5" t="s">
        <v>33</v>
      </c>
      <c r="R3412" s="5" t="s">
        <v>33</v>
      </c>
      <c r="S3412" s="5">
        <v>27411</v>
      </c>
      <c r="T3412" s="5">
        <v>37716</v>
      </c>
      <c r="U3412" s="5">
        <v>50517</v>
      </c>
      <c r="V3412" s="5">
        <v>1325</v>
      </c>
      <c r="W3412" s="5">
        <v>185</v>
      </c>
      <c r="X3412" s="5">
        <v>92316</v>
      </c>
      <c r="Y3412" s="5">
        <v>171</v>
      </c>
    </row>
    <row r="3413" spans="1:25" x14ac:dyDescent="0.3">
      <c r="A3413" s="1">
        <v>4044391</v>
      </c>
      <c r="B3413" s="1" t="s">
        <v>17</v>
      </c>
      <c r="C3413" s="2"/>
      <c r="D3413" s="4" t="s">
        <v>139</v>
      </c>
      <c r="E3413" s="4">
        <v>4044391</v>
      </c>
      <c r="F3413" s="5">
        <v>39790</v>
      </c>
      <c r="G3413" s="5">
        <v>0</v>
      </c>
      <c r="H3413" s="5">
        <v>5581</v>
      </c>
      <c r="I3413" s="5">
        <v>162778</v>
      </c>
      <c r="J3413" s="5">
        <v>36668</v>
      </c>
      <c r="K3413" s="5" t="s">
        <v>33</v>
      </c>
      <c r="L3413" s="5">
        <v>244817</v>
      </c>
      <c r="M3413" s="5">
        <v>615287</v>
      </c>
      <c r="N3413" s="5">
        <v>1</v>
      </c>
      <c r="O3413" s="5">
        <v>9586</v>
      </c>
      <c r="P3413" s="5">
        <v>6925</v>
      </c>
      <c r="Q3413" s="5" t="s">
        <v>33</v>
      </c>
      <c r="R3413" s="5" t="s">
        <v>33</v>
      </c>
      <c r="S3413" s="5">
        <v>27827</v>
      </c>
      <c r="T3413" s="5">
        <v>33990</v>
      </c>
      <c r="U3413" s="5">
        <v>51244</v>
      </c>
      <c r="V3413" s="5">
        <v>2567</v>
      </c>
      <c r="W3413" s="5">
        <v>199</v>
      </c>
      <c r="X3413" s="5">
        <v>101291</v>
      </c>
      <c r="Y3413" s="5">
        <v>-45</v>
      </c>
    </row>
    <row r="3414" spans="1:25" x14ac:dyDescent="0.3">
      <c r="A3414" s="1">
        <v>4044391</v>
      </c>
      <c r="B3414" s="1" t="s">
        <v>18</v>
      </c>
      <c r="C3414" s="2"/>
      <c r="D3414" s="4" t="s">
        <v>139</v>
      </c>
      <c r="E3414" s="4">
        <v>4044391</v>
      </c>
      <c r="F3414" s="5">
        <v>4652</v>
      </c>
      <c r="G3414" s="5">
        <v>35</v>
      </c>
      <c r="H3414" s="5">
        <v>5019</v>
      </c>
      <c r="I3414" s="5">
        <v>146454</v>
      </c>
      <c r="J3414" s="5">
        <v>29055</v>
      </c>
      <c r="K3414" s="5" t="s">
        <v>33</v>
      </c>
      <c r="L3414" s="5">
        <v>30800</v>
      </c>
      <c r="M3414" s="5">
        <v>801178</v>
      </c>
      <c r="N3414" s="5">
        <v>75</v>
      </c>
      <c r="O3414" s="5">
        <v>9212</v>
      </c>
      <c r="P3414" s="5">
        <v>7060</v>
      </c>
      <c r="Q3414" s="5" t="s">
        <v>33</v>
      </c>
      <c r="R3414" s="5" t="s">
        <v>33</v>
      </c>
      <c r="S3414" s="5">
        <v>27600</v>
      </c>
      <c r="T3414" s="5">
        <v>33730</v>
      </c>
      <c r="U3414" s="5">
        <v>49128</v>
      </c>
      <c r="V3414" s="5">
        <v>2711</v>
      </c>
      <c r="W3414" s="5">
        <v>315</v>
      </c>
      <c r="X3414" s="5">
        <v>76917</v>
      </c>
      <c r="Y3414" s="5">
        <v>147</v>
      </c>
    </row>
    <row r="3415" spans="1:25" x14ac:dyDescent="0.3">
      <c r="A3415" s="1">
        <v>4044391</v>
      </c>
      <c r="B3415" s="1" t="s">
        <v>19</v>
      </c>
      <c r="C3415" s="2"/>
      <c r="D3415" s="4" t="s">
        <v>139</v>
      </c>
      <c r="E3415" s="4">
        <v>4044391</v>
      </c>
      <c r="F3415" s="5">
        <v>13010</v>
      </c>
      <c r="G3415" s="5">
        <v>56446</v>
      </c>
      <c r="H3415" s="5">
        <v>3409</v>
      </c>
      <c r="I3415" s="5">
        <v>121032</v>
      </c>
      <c r="J3415" s="5">
        <v>4868</v>
      </c>
      <c r="K3415" s="5" t="s">
        <v>33</v>
      </c>
      <c r="L3415" s="5">
        <v>-2620158</v>
      </c>
      <c r="M3415" s="5">
        <v>1059400</v>
      </c>
      <c r="N3415" s="5">
        <v>40982</v>
      </c>
      <c r="O3415" s="5">
        <v>13569</v>
      </c>
      <c r="P3415" s="5">
        <v>7622</v>
      </c>
      <c r="Q3415" s="5" t="s">
        <v>33</v>
      </c>
      <c r="R3415" s="5" t="s">
        <v>33</v>
      </c>
      <c r="S3415" s="5">
        <v>27786</v>
      </c>
      <c r="T3415" s="5">
        <v>35925</v>
      </c>
      <c r="U3415" s="5">
        <v>45919</v>
      </c>
      <c r="V3415" s="5">
        <v>3595</v>
      </c>
      <c r="W3415" s="5">
        <v>3029</v>
      </c>
      <c r="X3415" s="5">
        <v>85372</v>
      </c>
      <c r="Y3415" s="5">
        <v>310</v>
      </c>
    </row>
    <row r="3416" spans="1:25" x14ac:dyDescent="0.3">
      <c r="A3416" s="1">
        <v>4044391</v>
      </c>
      <c r="B3416" s="1" t="s">
        <v>20</v>
      </c>
      <c r="C3416" s="2"/>
      <c r="D3416" s="4" t="s">
        <v>139</v>
      </c>
      <c r="E3416" s="4">
        <v>4044391</v>
      </c>
      <c r="F3416" s="5">
        <v>2849</v>
      </c>
      <c r="G3416" s="5">
        <v>81096</v>
      </c>
      <c r="H3416" s="5">
        <v>1294</v>
      </c>
      <c r="I3416" s="5">
        <v>96596</v>
      </c>
      <c r="J3416" s="5">
        <v>10943</v>
      </c>
      <c r="K3416" s="5" t="s">
        <v>33</v>
      </c>
      <c r="L3416" s="5">
        <v>192777</v>
      </c>
      <c r="M3416" s="5">
        <v>971138</v>
      </c>
      <c r="N3416" s="5">
        <v>45303</v>
      </c>
      <c r="O3416" s="5">
        <v>11923</v>
      </c>
      <c r="P3416" s="5">
        <v>6565</v>
      </c>
      <c r="Q3416" s="5" t="s">
        <v>33</v>
      </c>
      <c r="R3416" s="5" t="s">
        <v>33</v>
      </c>
      <c r="S3416" s="5">
        <v>26254</v>
      </c>
      <c r="T3416" s="5">
        <v>39685</v>
      </c>
      <c r="U3416" s="5">
        <v>42259</v>
      </c>
      <c r="V3416" s="5">
        <v>4379</v>
      </c>
      <c r="W3416" s="5">
        <v>3947</v>
      </c>
      <c r="X3416" s="5">
        <v>96266</v>
      </c>
      <c r="Y3416" s="5">
        <v>420</v>
      </c>
    </row>
    <row r="3417" spans="1:25" x14ac:dyDescent="0.3">
      <c r="A3417" s="1">
        <v>4044391</v>
      </c>
      <c r="B3417" s="1" t="s">
        <v>21</v>
      </c>
      <c r="C3417" s="2"/>
      <c r="D3417" s="4" t="s">
        <v>139</v>
      </c>
      <c r="E3417" s="4">
        <v>4044391</v>
      </c>
      <c r="F3417" s="5">
        <v>409</v>
      </c>
      <c r="G3417" s="5">
        <v>96376</v>
      </c>
      <c r="H3417" s="5">
        <v>3951</v>
      </c>
      <c r="I3417" s="5">
        <v>106488</v>
      </c>
      <c r="J3417" s="5">
        <v>7665</v>
      </c>
      <c r="K3417" s="5" t="s">
        <v>33</v>
      </c>
      <c r="L3417" s="5">
        <v>214889</v>
      </c>
      <c r="M3417" s="5">
        <v>856586</v>
      </c>
      <c r="N3417" s="5">
        <v>52443</v>
      </c>
      <c r="O3417" s="5">
        <v>11561</v>
      </c>
      <c r="P3417" s="5">
        <v>7108</v>
      </c>
      <c r="Q3417" s="5" t="s">
        <v>33</v>
      </c>
      <c r="R3417" s="5" t="s">
        <v>33</v>
      </c>
      <c r="S3417" s="5">
        <v>25176</v>
      </c>
      <c r="T3417" s="5">
        <v>29600</v>
      </c>
      <c r="U3417" s="5">
        <v>38679</v>
      </c>
      <c r="V3417" s="5">
        <v>4694</v>
      </c>
      <c r="W3417" s="5">
        <v>4221</v>
      </c>
      <c r="X3417" s="5">
        <v>103048</v>
      </c>
      <c r="Y3417" s="5">
        <v>2364</v>
      </c>
    </row>
    <row r="3418" spans="1:25" x14ac:dyDescent="0.3">
      <c r="A3418" s="1">
        <v>4044391</v>
      </c>
      <c r="B3418" s="1" t="s">
        <v>22</v>
      </c>
      <c r="C3418" s="2"/>
      <c r="D3418" s="4" t="s">
        <v>139</v>
      </c>
      <c r="E3418" s="4">
        <v>4044391</v>
      </c>
      <c r="F3418" s="5">
        <v>2</v>
      </c>
      <c r="G3418" s="5">
        <v>93835</v>
      </c>
      <c r="H3418" s="5">
        <v>3318</v>
      </c>
      <c r="I3418" s="5">
        <v>92507</v>
      </c>
      <c r="J3418" s="5">
        <v>10072</v>
      </c>
      <c r="K3418" s="5" t="s">
        <v>33</v>
      </c>
      <c r="L3418" s="5">
        <v>199735</v>
      </c>
      <c r="M3418" s="5">
        <v>719130</v>
      </c>
      <c r="N3418" s="5">
        <v>55728</v>
      </c>
      <c r="O3418" s="5">
        <v>6769</v>
      </c>
      <c r="P3418" s="5">
        <v>7394</v>
      </c>
      <c r="Q3418" s="5" t="s">
        <v>33</v>
      </c>
      <c r="R3418" s="5" t="s">
        <v>33</v>
      </c>
      <c r="S3418" s="5">
        <v>22640</v>
      </c>
      <c r="T3418" s="5">
        <v>30654</v>
      </c>
      <c r="U3418" s="5">
        <v>39532</v>
      </c>
      <c r="V3418" s="5">
        <v>3308</v>
      </c>
      <c r="W3418" s="5">
        <v>2293</v>
      </c>
      <c r="X3418" s="5">
        <v>98277</v>
      </c>
      <c r="Y3418" s="5">
        <v>1476</v>
      </c>
    </row>
    <row r="3419" spans="1:25" x14ac:dyDescent="0.3">
      <c r="A3419" s="1">
        <v>4044391</v>
      </c>
      <c r="B3419" s="1" t="s">
        <v>23</v>
      </c>
      <c r="C3419" s="2"/>
      <c r="D3419" s="4" t="s">
        <v>139</v>
      </c>
      <c r="E3419" s="4">
        <v>4044391</v>
      </c>
      <c r="F3419" s="5">
        <v>1202</v>
      </c>
      <c r="G3419" s="5">
        <v>88062</v>
      </c>
      <c r="H3419" s="5">
        <v>20390</v>
      </c>
      <c r="I3419" s="5">
        <v>104318</v>
      </c>
      <c r="J3419" s="5">
        <v>10351</v>
      </c>
      <c r="K3419" s="5" t="s">
        <v>33</v>
      </c>
      <c r="L3419" s="5">
        <v>224323</v>
      </c>
      <c r="M3419" s="5">
        <v>839535</v>
      </c>
      <c r="N3419" s="5">
        <v>52303</v>
      </c>
      <c r="O3419" s="5">
        <v>6799</v>
      </c>
      <c r="P3419" s="5">
        <v>6504</v>
      </c>
      <c r="Q3419" s="5" t="s">
        <v>33</v>
      </c>
      <c r="R3419" s="5" t="s">
        <v>33</v>
      </c>
      <c r="S3419" s="5">
        <v>22619</v>
      </c>
      <c r="T3419" s="5">
        <v>31135</v>
      </c>
      <c r="U3419" s="5">
        <v>38736</v>
      </c>
      <c r="V3419" s="5">
        <v>3497</v>
      </c>
      <c r="W3419" s="5">
        <v>710</v>
      </c>
      <c r="X3419" s="5">
        <v>101330</v>
      </c>
      <c r="Y3419" s="5">
        <v>1581</v>
      </c>
    </row>
    <row r="3420" spans="1:25" x14ac:dyDescent="0.3">
      <c r="A3420" s="1">
        <v>4044391</v>
      </c>
      <c r="B3420" s="1" t="s">
        <v>24</v>
      </c>
      <c r="C3420" s="2"/>
      <c r="D3420" s="4" t="s">
        <v>139</v>
      </c>
      <c r="E3420" s="4">
        <v>4044391</v>
      </c>
      <c r="F3420" s="5">
        <v>4573</v>
      </c>
      <c r="G3420" s="5">
        <v>144042</v>
      </c>
      <c r="H3420" s="5">
        <v>27015</v>
      </c>
      <c r="I3420" s="5">
        <v>98751</v>
      </c>
      <c r="J3420" s="5">
        <v>9321</v>
      </c>
      <c r="K3420" s="5" t="s">
        <v>33</v>
      </c>
      <c r="L3420" s="5">
        <v>283702</v>
      </c>
      <c r="M3420" s="5">
        <v>723398</v>
      </c>
      <c r="N3420" s="5">
        <v>54443</v>
      </c>
      <c r="O3420" s="5">
        <v>7198</v>
      </c>
      <c r="P3420" s="5">
        <v>6436</v>
      </c>
      <c r="Q3420" s="5" t="s">
        <v>33</v>
      </c>
      <c r="R3420" s="5" t="s">
        <v>33</v>
      </c>
      <c r="S3420" s="5">
        <v>22632</v>
      </c>
      <c r="T3420" s="5">
        <v>30470</v>
      </c>
      <c r="U3420" s="5">
        <v>37549</v>
      </c>
      <c r="V3420" s="5">
        <v>3764</v>
      </c>
      <c r="W3420" s="5">
        <v>608</v>
      </c>
      <c r="X3420" s="5">
        <v>104033</v>
      </c>
      <c r="Y3420" s="5">
        <v>1509</v>
      </c>
    </row>
    <row r="3421" spans="1:25" x14ac:dyDescent="0.3">
      <c r="A3421" s="1">
        <v>4044391</v>
      </c>
      <c r="B3421" s="1" t="s">
        <v>25</v>
      </c>
      <c r="C3421" s="2"/>
      <c r="D3421" s="4" t="s">
        <v>139</v>
      </c>
      <c r="E3421" s="4">
        <v>4044391</v>
      </c>
      <c r="F3421" s="5">
        <v>0</v>
      </c>
      <c r="G3421" s="5">
        <v>179849</v>
      </c>
      <c r="H3421" s="5">
        <v>81550</v>
      </c>
      <c r="I3421" s="5">
        <v>128308</v>
      </c>
      <c r="J3421" s="5">
        <v>18112</v>
      </c>
      <c r="K3421" s="5" t="s">
        <v>33</v>
      </c>
      <c r="L3421" s="5">
        <v>407819</v>
      </c>
      <c r="M3421" s="5">
        <v>740121</v>
      </c>
      <c r="N3421" s="5">
        <v>54631</v>
      </c>
      <c r="O3421" s="5">
        <v>682</v>
      </c>
      <c r="P3421" s="5">
        <v>7184</v>
      </c>
      <c r="Q3421" s="5" t="s">
        <v>33</v>
      </c>
      <c r="R3421" s="5" t="s">
        <v>33</v>
      </c>
      <c r="S3421" s="5">
        <v>16099</v>
      </c>
      <c r="T3421" s="5">
        <v>29301</v>
      </c>
      <c r="U3421" s="5">
        <v>37552</v>
      </c>
      <c r="V3421" s="5">
        <v>5386</v>
      </c>
      <c r="W3421" s="5">
        <v>267</v>
      </c>
      <c r="X3421" s="5">
        <v>100334</v>
      </c>
      <c r="Y3421" s="5">
        <v>1498</v>
      </c>
    </row>
    <row r="3422" spans="1:25" x14ac:dyDescent="0.3">
      <c r="A3422" s="1">
        <v>4044391</v>
      </c>
      <c r="B3422" s="1" t="s">
        <v>26</v>
      </c>
      <c r="C3422" s="2"/>
      <c r="D3422" s="4" t="s">
        <v>139</v>
      </c>
      <c r="E3422" s="4">
        <v>4044391</v>
      </c>
      <c r="F3422" s="5">
        <v>8632</v>
      </c>
      <c r="G3422" s="5">
        <v>116225</v>
      </c>
      <c r="H3422" s="5">
        <v>53177</v>
      </c>
      <c r="I3422" s="5">
        <v>86142</v>
      </c>
      <c r="J3422" s="5">
        <v>14469</v>
      </c>
      <c r="K3422" s="5" t="s">
        <v>33</v>
      </c>
      <c r="L3422" s="5">
        <v>278645</v>
      </c>
      <c r="M3422" s="5">
        <v>666837</v>
      </c>
      <c r="N3422" s="5">
        <v>57807</v>
      </c>
      <c r="O3422" s="5">
        <v>1330</v>
      </c>
      <c r="P3422" s="5">
        <v>7381</v>
      </c>
      <c r="Q3422" s="5" t="s">
        <v>33</v>
      </c>
      <c r="R3422" s="5" t="s">
        <v>33</v>
      </c>
      <c r="S3422" s="5">
        <v>16779</v>
      </c>
      <c r="T3422" s="5">
        <v>27021</v>
      </c>
      <c r="U3422" s="5">
        <v>34743</v>
      </c>
      <c r="V3422" s="5">
        <v>6018</v>
      </c>
      <c r="W3422" s="5">
        <v>205</v>
      </c>
      <c r="X3422" s="5">
        <v>106267</v>
      </c>
      <c r="Y3422" s="5">
        <v>1459</v>
      </c>
    </row>
    <row r="3423" spans="1:25" x14ac:dyDescent="0.3">
      <c r="A3423" s="1">
        <v>4044391</v>
      </c>
      <c r="B3423" s="1" t="s">
        <v>27</v>
      </c>
      <c r="C3423" s="2"/>
      <c r="D3423" s="4" t="s">
        <v>139</v>
      </c>
      <c r="E3423" s="4">
        <v>4044391</v>
      </c>
      <c r="F3423" s="5">
        <v>0</v>
      </c>
      <c r="G3423" s="5">
        <v>201814</v>
      </c>
      <c r="H3423" s="5">
        <v>47607</v>
      </c>
      <c r="I3423" s="5">
        <v>116215</v>
      </c>
      <c r="J3423" s="5">
        <v>12769</v>
      </c>
      <c r="K3423" s="5" t="s">
        <v>33</v>
      </c>
      <c r="L3423" s="5">
        <v>378405</v>
      </c>
      <c r="M3423" s="5">
        <v>650254</v>
      </c>
      <c r="N3423" s="5">
        <v>56098</v>
      </c>
      <c r="O3423" s="5">
        <v>931</v>
      </c>
      <c r="P3423" s="5">
        <v>7199</v>
      </c>
      <c r="Q3423" s="5" t="s">
        <v>33</v>
      </c>
      <c r="R3423" s="5" t="s">
        <v>33</v>
      </c>
      <c r="S3423" s="5">
        <v>16349</v>
      </c>
      <c r="T3423" s="5">
        <v>26076</v>
      </c>
      <c r="U3423" s="5">
        <v>34128</v>
      </c>
      <c r="V3423" s="5">
        <v>10130</v>
      </c>
      <c r="W3423" s="5">
        <v>154</v>
      </c>
      <c r="X3423" s="5">
        <v>104173</v>
      </c>
      <c r="Y3423" s="5">
        <v>1383</v>
      </c>
    </row>
    <row r="3424" spans="1:25" x14ac:dyDescent="0.3">
      <c r="A3424" s="1">
        <v>4044391</v>
      </c>
      <c r="B3424" s="1" t="s">
        <v>28</v>
      </c>
      <c r="C3424" s="2"/>
      <c r="D3424" s="4" t="s">
        <v>139</v>
      </c>
      <c r="E3424" s="4">
        <v>4044391</v>
      </c>
      <c r="F3424" s="5">
        <v>0</v>
      </c>
      <c r="G3424" s="5">
        <v>223659</v>
      </c>
      <c r="H3424" s="5">
        <v>25518</v>
      </c>
      <c r="I3424" s="5">
        <v>162433</v>
      </c>
      <c r="J3424" s="5">
        <v>38723</v>
      </c>
      <c r="K3424" s="5" t="s">
        <v>33</v>
      </c>
      <c r="L3424" s="5">
        <v>450334</v>
      </c>
      <c r="M3424" s="5">
        <v>632649</v>
      </c>
      <c r="N3424" s="5">
        <v>57010</v>
      </c>
      <c r="O3424" s="5">
        <v>571</v>
      </c>
      <c r="P3424" s="5">
        <v>6645</v>
      </c>
      <c r="Q3424" s="5" t="s">
        <v>33</v>
      </c>
      <c r="R3424" s="5" t="s">
        <v>33</v>
      </c>
      <c r="S3424" s="5">
        <v>16298</v>
      </c>
      <c r="T3424" s="5">
        <v>25428</v>
      </c>
      <c r="U3424" s="5">
        <v>33333</v>
      </c>
      <c r="V3424" s="5">
        <v>5359</v>
      </c>
      <c r="W3424" s="5">
        <v>323</v>
      </c>
      <c r="X3424" s="5">
        <v>99421</v>
      </c>
      <c r="Y3424" s="5">
        <v>1302</v>
      </c>
    </row>
    <row r="3425" spans="1:25" x14ac:dyDescent="0.3">
      <c r="A3425" s="1">
        <v>4044391</v>
      </c>
      <c r="B3425" s="1" t="s">
        <v>29</v>
      </c>
      <c r="C3425" s="2"/>
      <c r="D3425" s="4" t="s">
        <v>139</v>
      </c>
      <c r="E3425" s="4">
        <v>4044391</v>
      </c>
      <c r="F3425" s="5">
        <v>0</v>
      </c>
      <c r="G3425" s="5">
        <v>61756</v>
      </c>
      <c r="H3425" s="5">
        <v>41940</v>
      </c>
      <c r="I3425" s="5">
        <v>156203</v>
      </c>
      <c r="J3425" s="5">
        <v>24764</v>
      </c>
      <c r="K3425" s="5" t="s">
        <v>33</v>
      </c>
      <c r="L3425" s="5">
        <v>284663</v>
      </c>
      <c r="M3425" s="5">
        <v>590188</v>
      </c>
      <c r="N3425" s="5">
        <v>57287</v>
      </c>
      <c r="O3425" s="5">
        <v>545</v>
      </c>
      <c r="P3425" s="5">
        <v>6394</v>
      </c>
      <c r="Q3425" s="5" t="s">
        <v>33</v>
      </c>
      <c r="R3425" s="5" t="s">
        <v>33</v>
      </c>
      <c r="S3425" s="5">
        <v>14661</v>
      </c>
      <c r="T3425" s="5">
        <v>25526</v>
      </c>
      <c r="U3425" s="5">
        <v>31452</v>
      </c>
      <c r="V3425" s="5">
        <v>4378</v>
      </c>
      <c r="W3425" s="5">
        <v>846</v>
      </c>
      <c r="X3425" s="5">
        <v>91152</v>
      </c>
      <c r="Y3425" s="5">
        <v>1380</v>
      </c>
    </row>
    <row r="3426" spans="1:25" x14ac:dyDescent="0.3">
      <c r="A3426" s="1">
        <v>4044391</v>
      </c>
      <c r="B3426" s="1" t="s">
        <v>30</v>
      </c>
      <c r="C3426" s="2"/>
      <c r="D3426" s="4" t="s">
        <v>139</v>
      </c>
      <c r="E3426" s="4">
        <v>4044391</v>
      </c>
      <c r="F3426" s="5">
        <v>0</v>
      </c>
      <c r="G3426" s="5">
        <v>52894</v>
      </c>
      <c r="H3426" s="5">
        <v>6730</v>
      </c>
      <c r="I3426" s="5">
        <v>140002</v>
      </c>
      <c r="J3426" s="5">
        <v>21682</v>
      </c>
      <c r="K3426" s="5" t="s">
        <v>33</v>
      </c>
      <c r="L3426" s="5">
        <v>221307</v>
      </c>
      <c r="M3426" s="5">
        <v>551761</v>
      </c>
      <c r="N3426" s="5">
        <v>58881</v>
      </c>
      <c r="O3426" s="5">
        <v>536</v>
      </c>
      <c r="P3426" s="5">
        <v>6520</v>
      </c>
      <c r="Q3426" s="5" t="s">
        <v>33</v>
      </c>
      <c r="R3426" s="5" t="s">
        <v>33</v>
      </c>
      <c r="S3426" s="5">
        <v>14474</v>
      </c>
      <c r="T3426" s="5">
        <v>26491</v>
      </c>
      <c r="U3426" s="5">
        <v>29560</v>
      </c>
      <c r="V3426" s="5">
        <v>4490</v>
      </c>
      <c r="W3426" s="5">
        <v>806</v>
      </c>
      <c r="X3426" s="5">
        <v>89359</v>
      </c>
      <c r="Y3426" s="5">
        <v>1440</v>
      </c>
    </row>
    <row r="3427" spans="1:25" x14ac:dyDescent="0.3">
      <c r="A3427" s="1">
        <v>4044391</v>
      </c>
      <c r="B3427" s="1" t="s">
        <v>31</v>
      </c>
      <c r="C3427" s="2"/>
      <c r="D3427" s="4" t="s">
        <v>139</v>
      </c>
      <c r="E3427" s="4">
        <v>4044391</v>
      </c>
      <c r="F3427" s="5">
        <v>0</v>
      </c>
      <c r="G3427" s="5">
        <v>43869</v>
      </c>
      <c r="H3427" s="5">
        <v>10291</v>
      </c>
      <c r="I3427" s="5">
        <v>151765</v>
      </c>
      <c r="J3427" s="5">
        <v>29274</v>
      </c>
      <c r="K3427" s="5" t="s">
        <v>33</v>
      </c>
      <c r="L3427" s="5">
        <v>235199</v>
      </c>
      <c r="M3427" s="5">
        <v>521727</v>
      </c>
      <c r="N3427" s="5">
        <v>59979</v>
      </c>
      <c r="O3427" s="5">
        <v>533</v>
      </c>
      <c r="P3427" s="5">
        <v>5136</v>
      </c>
      <c r="Q3427" s="5" t="s">
        <v>33</v>
      </c>
      <c r="R3427" s="5" t="s">
        <v>33</v>
      </c>
      <c r="S3427" s="5">
        <v>14101</v>
      </c>
      <c r="T3427" s="5">
        <v>26375</v>
      </c>
      <c r="U3427" s="5">
        <v>26238</v>
      </c>
      <c r="V3427" s="5">
        <v>4838</v>
      </c>
      <c r="W3427" s="5">
        <v>994</v>
      </c>
      <c r="X3427" s="5">
        <v>79130</v>
      </c>
      <c r="Y3427" s="5">
        <v>1417</v>
      </c>
    </row>
    <row r="3428" spans="1:25" x14ac:dyDescent="0.3">
      <c r="A3428" s="1">
        <v>4057021</v>
      </c>
      <c r="B3428" s="1" t="s">
        <v>0</v>
      </c>
      <c r="C3428" s="2"/>
      <c r="D3428" s="4" t="s">
        <v>140</v>
      </c>
      <c r="E3428" s="4">
        <v>4057021</v>
      </c>
      <c r="F3428" s="5">
        <v>35937</v>
      </c>
      <c r="G3428" s="5">
        <v>0</v>
      </c>
      <c r="H3428" s="5">
        <v>695068</v>
      </c>
      <c r="I3428" s="5">
        <v>283895</v>
      </c>
      <c r="J3428" s="5">
        <v>44853</v>
      </c>
      <c r="K3428" s="5">
        <v>0</v>
      </c>
      <c r="L3428" s="5">
        <v>1059897</v>
      </c>
      <c r="M3428" s="5">
        <v>550415</v>
      </c>
      <c r="N3428" s="5">
        <v>0</v>
      </c>
      <c r="O3428" s="5">
        <v>177826</v>
      </c>
      <c r="P3428" s="5">
        <v>18080</v>
      </c>
      <c r="Q3428" s="5">
        <v>85</v>
      </c>
      <c r="R3428" s="5">
        <v>0</v>
      </c>
      <c r="S3428" s="5">
        <v>95494</v>
      </c>
      <c r="T3428" s="5">
        <v>90004</v>
      </c>
      <c r="U3428" s="5">
        <v>75180</v>
      </c>
      <c r="V3428" s="5">
        <v>97225</v>
      </c>
      <c r="W3428" s="5">
        <v>1895</v>
      </c>
      <c r="X3428" s="5">
        <v>151457</v>
      </c>
      <c r="Y3428" s="5">
        <v>18046</v>
      </c>
    </row>
    <row r="3429" spans="1:25" x14ac:dyDescent="0.3">
      <c r="A3429" s="1">
        <v>4057021</v>
      </c>
      <c r="B3429" s="1" t="s">
        <v>1</v>
      </c>
      <c r="C3429" s="2"/>
      <c r="D3429" s="4" t="s">
        <v>140</v>
      </c>
      <c r="E3429" s="4">
        <v>4057021</v>
      </c>
      <c r="F3429" s="5">
        <v>37224</v>
      </c>
      <c r="G3429" s="5">
        <v>0</v>
      </c>
      <c r="H3429" s="5">
        <v>619179</v>
      </c>
      <c r="I3429" s="5">
        <v>397026</v>
      </c>
      <c r="J3429" s="5">
        <v>31739</v>
      </c>
      <c r="K3429" s="5">
        <v>0</v>
      </c>
      <c r="L3429" s="5">
        <v>1085167</v>
      </c>
      <c r="M3429" s="5">
        <v>542015</v>
      </c>
      <c r="N3429" s="5">
        <v>0</v>
      </c>
      <c r="O3429" s="5">
        <v>160617</v>
      </c>
      <c r="P3429" s="5">
        <v>19343</v>
      </c>
      <c r="Q3429" s="5">
        <v>85</v>
      </c>
      <c r="R3429" s="5">
        <v>0</v>
      </c>
      <c r="S3429" s="5">
        <v>94552</v>
      </c>
      <c r="T3429" s="5">
        <v>93774</v>
      </c>
      <c r="U3429" s="5">
        <v>78460</v>
      </c>
      <c r="V3429" s="5">
        <v>97569</v>
      </c>
      <c r="W3429" s="5">
        <v>1729</v>
      </c>
      <c r="X3429" s="5">
        <v>149589</v>
      </c>
      <c r="Y3429" s="5">
        <v>18626</v>
      </c>
    </row>
    <row r="3430" spans="1:25" x14ac:dyDescent="0.3">
      <c r="A3430" s="1">
        <v>4057021</v>
      </c>
      <c r="B3430" s="1" t="s">
        <v>2</v>
      </c>
      <c r="C3430" s="2"/>
      <c r="D3430" s="4" t="s">
        <v>140</v>
      </c>
      <c r="E3430" s="4">
        <v>4057021</v>
      </c>
      <c r="F3430" s="5">
        <v>56694</v>
      </c>
      <c r="G3430" s="5">
        <v>0</v>
      </c>
      <c r="H3430" s="5">
        <v>813697</v>
      </c>
      <c r="I3430" s="5">
        <v>426951</v>
      </c>
      <c r="J3430" s="5">
        <v>53464</v>
      </c>
      <c r="K3430" s="5">
        <v>0</v>
      </c>
      <c r="L3430" s="5">
        <v>1350806</v>
      </c>
      <c r="M3430" s="5">
        <v>497005</v>
      </c>
      <c r="N3430" s="5">
        <v>0</v>
      </c>
      <c r="O3430" s="5">
        <v>129560</v>
      </c>
      <c r="P3430" s="5">
        <v>18674</v>
      </c>
      <c r="Q3430" s="5">
        <v>81</v>
      </c>
      <c r="R3430" s="5">
        <v>0</v>
      </c>
      <c r="S3430" s="5">
        <v>74502</v>
      </c>
      <c r="T3430" s="5">
        <v>82082</v>
      </c>
      <c r="U3430" s="5">
        <v>69181</v>
      </c>
      <c r="V3430" s="5">
        <v>99779</v>
      </c>
      <c r="W3430" s="5">
        <v>1597</v>
      </c>
      <c r="X3430" s="5">
        <v>169946</v>
      </c>
      <c r="Y3430" s="5">
        <v>18519</v>
      </c>
    </row>
    <row r="3431" spans="1:25" x14ac:dyDescent="0.3">
      <c r="A3431" s="1">
        <v>4057021</v>
      </c>
      <c r="B3431" s="1" t="s">
        <v>3</v>
      </c>
      <c r="C3431" s="2"/>
      <c r="D3431" s="4" t="s">
        <v>140</v>
      </c>
      <c r="E3431" s="4">
        <v>4057021</v>
      </c>
      <c r="F3431" s="5">
        <v>85432</v>
      </c>
      <c r="G3431" s="5">
        <v>0</v>
      </c>
      <c r="H3431" s="5">
        <v>518077</v>
      </c>
      <c r="I3431" s="5">
        <v>317766</v>
      </c>
      <c r="J3431" s="5">
        <v>94730</v>
      </c>
      <c r="K3431" s="5">
        <v>0</v>
      </c>
      <c r="L3431" s="5">
        <v>1016006</v>
      </c>
      <c r="M3431" s="5">
        <v>521798</v>
      </c>
      <c r="N3431" s="5">
        <v>0</v>
      </c>
      <c r="O3431" s="5">
        <v>121522</v>
      </c>
      <c r="P3431" s="5">
        <v>25413</v>
      </c>
      <c r="Q3431" s="5">
        <v>77</v>
      </c>
      <c r="R3431" s="5">
        <v>0</v>
      </c>
      <c r="S3431" s="5">
        <v>65984</v>
      </c>
      <c r="T3431" s="5">
        <v>100693</v>
      </c>
      <c r="U3431" s="5">
        <v>82383</v>
      </c>
      <c r="V3431" s="5">
        <v>94624</v>
      </c>
      <c r="W3431" s="5">
        <v>1638</v>
      </c>
      <c r="X3431" s="5">
        <v>186023</v>
      </c>
      <c r="Y3431" s="5">
        <v>15721</v>
      </c>
    </row>
    <row r="3432" spans="1:25" x14ac:dyDescent="0.3">
      <c r="A3432" s="1">
        <v>4057021</v>
      </c>
      <c r="B3432" s="1" t="s">
        <v>4</v>
      </c>
      <c r="C3432" s="2"/>
      <c r="D3432" s="4" t="s">
        <v>140</v>
      </c>
      <c r="E3432" s="4">
        <v>4057021</v>
      </c>
      <c r="F3432" s="5">
        <v>28896</v>
      </c>
      <c r="G3432" s="5">
        <v>0</v>
      </c>
      <c r="H3432" s="5">
        <v>961657</v>
      </c>
      <c r="I3432" s="5">
        <v>266973</v>
      </c>
      <c r="J3432" s="5">
        <v>42062</v>
      </c>
      <c r="K3432" s="5">
        <v>0</v>
      </c>
      <c r="L3432" s="5">
        <v>1299588</v>
      </c>
      <c r="M3432" s="5">
        <v>658057</v>
      </c>
      <c r="N3432" s="5">
        <v>0</v>
      </c>
      <c r="O3432" s="5">
        <v>111169</v>
      </c>
      <c r="P3432" s="5">
        <v>30324</v>
      </c>
      <c r="Q3432" s="5">
        <v>212</v>
      </c>
      <c r="R3432" s="5">
        <v>0</v>
      </c>
      <c r="S3432" s="5">
        <v>66147</v>
      </c>
      <c r="T3432" s="5">
        <v>91788</v>
      </c>
      <c r="U3432" s="5">
        <v>86548</v>
      </c>
      <c r="V3432" s="5">
        <v>105952</v>
      </c>
      <c r="W3432" s="5">
        <v>2233</v>
      </c>
      <c r="X3432" s="5">
        <v>178535</v>
      </c>
      <c r="Y3432" s="5">
        <v>15807</v>
      </c>
    </row>
    <row r="3433" spans="1:25" x14ac:dyDescent="0.3">
      <c r="A3433" s="1">
        <v>4057021</v>
      </c>
      <c r="B3433" s="1" t="s">
        <v>5</v>
      </c>
      <c r="C3433" s="2"/>
      <c r="D3433" s="4" t="s">
        <v>140</v>
      </c>
      <c r="E3433" s="4">
        <v>4057021</v>
      </c>
      <c r="F3433" s="5">
        <v>24879</v>
      </c>
      <c r="G3433" s="5">
        <v>0</v>
      </c>
      <c r="H3433" s="5">
        <v>487611</v>
      </c>
      <c r="I3433" s="5">
        <v>259358</v>
      </c>
      <c r="J3433" s="5">
        <v>28144</v>
      </c>
      <c r="K3433" s="5">
        <v>0</v>
      </c>
      <c r="L3433" s="5">
        <v>799993</v>
      </c>
      <c r="M3433" s="5">
        <v>662942</v>
      </c>
      <c r="N3433" s="5">
        <v>0</v>
      </c>
      <c r="O3433" s="5">
        <v>94526</v>
      </c>
      <c r="P3433" s="5">
        <v>27337</v>
      </c>
      <c r="Q3433" s="5">
        <v>222</v>
      </c>
      <c r="R3433" s="5">
        <v>0</v>
      </c>
      <c r="S3433" s="5">
        <v>80556</v>
      </c>
      <c r="T3433" s="5">
        <v>95544</v>
      </c>
      <c r="U3433" s="5">
        <v>78943</v>
      </c>
      <c r="V3433" s="5">
        <v>91321</v>
      </c>
      <c r="W3433" s="5">
        <v>2343</v>
      </c>
      <c r="X3433" s="5">
        <v>136663</v>
      </c>
      <c r="Y3433" s="5">
        <v>14904</v>
      </c>
    </row>
    <row r="3434" spans="1:25" x14ac:dyDescent="0.3">
      <c r="A3434" s="1">
        <v>4057021</v>
      </c>
      <c r="B3434" s="1" t="s">
        <v>6</v>
      </c>
      <c r="C3434" s="2"/>
      <c r="D3434" s="4" t="s">
        <v>140</v>
      </c>
      <c r="E3434" s="4">
        <v>4057021</v>
      </c>
      <c r="F3434" s="5">
        <v>9275</v>
      </c>
      <c r="G3434" s="5">
        <v>0</v>
      </c>
      <c r="H3434" s="5">
        <v>360786</v>
      </c>
      <c r="I3434" s="5">
        <v>279496</v>
      </c>
      <c r="J3434" s="5">
        <v>44677</v>
      </c>
      <c r="K3434" s="5">
        <v>0</v>
      </c>
      <c r="L3434" s="5">
        <v>694235</v>
      </c>
      <c r="M3434" s="5">
        <v>632743</v>
      </c>
      <c r="N3434" s="5">
        <v>0</v>
      </c>
      <c r="O3434" s="5">
        <v>84674</v>
      </c>
      <c r="P3434" s="5">
        <v>30584</v>
      </c>
      <c r="Q3434" s="5">
        <v>339</v>
      </c>
      <c r="R3434" s="5">
        <v>0</v>
      </c>
      <c r="S3434" s="5">
        <v>77014</v>
      </c>
      <c r="T3434" s="5">
        <v>89280</v>
      </c>
      <c r="U3434" s="5">
        <v>74898</v>
      </c>
      <c r="V3434" s="5">
        <v>81586</v>
      </c>
      <c r="W3434" s="5">
        <v>2533</v>
      </c>
      <c r="X3434" s="5">
        <v>140551</v>
      </c>
      <c r="Y3434" s="5">
        <v>15122</v>
      </c>
    </row>
    <row r="3435" spans="1:25" x14ac:dyDescent="0.3">
      <c r="A3435" s="1">
        <v>4057021</v>
      </c>
      <c r="B3435" s="1" t="s">
        <v>7</v>
      </c>
      <c r="C3435" s="2"/>
      <c r="D3435" s="4" t="s">
        <v>140</v>
      </c>
      <c r="E3435" s="4">
        <v>4057021</v>
      </c>
      <c r="F3435" s="5">
        <v>39566</v>
      </c>
      <c r="G3435" s="5">
        <v>0</v>
      </c>
      <c r="H3435" s="5">
        <v>199783</v>
      </c>
      <c r="I3435" s="5">
        <v>215230</v>
      </c>
      <c r="J3435" s="5">
        <v>77767</v>
      </c>
      <c r="K3435" s="5">
        <v>0</v>
      </c>
      <c r="L3435" s="5">
        <v>532346</v>
      </c>
      <c r="M3435" s="5">
        <v>624099</v>
      </c>
      <c r="N3435" s="5">
        <v>0</v>
      </c>
      <c r="O3435" s="5">
        <v>73825</v>
      </c>
      <c r="P3435" s="5">
        <v>35972</v>
      </c>
      <c r="Q3435" s="5">
        <v>470</v>
      </c>
      <c r="R3435" s="5">
        <v>0</v>
      </c>
      <c r="S3435" s="5">
        <v>82035</v>
      </c>
      <c r="T3435" s="5">
        <v>75265</v>
      </c>
      <c r="U3435" s="5">
        <v>72840</v>
      </c>
      <c r="V3435" s="5">
        <v>110168</v>
      </c>
      <c r="W3435" s="5">
        <v>2150</v>
      </c>
      <c r="X3435" s="5">
        <v>157390</v>
      </c>
      <c r="Y3435" s="5">
        <v>19706</v>
      </c>
    </row>
    <row r="3436" spans="1:25" x14ac:dyDescent="0.3">
      <c r="A3436" s="1">
        <v>4057021</v>
      </c>
      <c r="B3436" s="1" t="s">
        <v>8</v>
      </c>
      <c r="C3436" s="2"/>
      <c r="D3436" s="4" t="s">
        <v>140</v>
      </c>
      <c r="E3436" s="4">
        <v>4057021</v>
      </c>
      <c r="F3436" s="5">
        <v>15586</v>
      </c>
      <c r="G3436" s="5">
        <v>0</v>
      </c>
      <c r="H3436" s="5">
        <v>96839</v>
      </c>
      <c r="I3436" s="5">
        <v>243940</v>
      </c>
      <c r="J3436" s="5">
        <v>33849</v>
      </c>
      <c r="K3436" s="5">
        <v>0</v>
      </c>
      <c r="L3436" s="5">
        <v>390214</v>
      </c>
      <c r="M3436" s="5">
        <v>763149</v>
      </c>
      <c r="N3436" s="5">
        <v>0</v>
      </c>
      <c r="O3436" s="5">
        <v>70942</v>
      </c>
      <c r="P3436" s="5">
        <v>26431</v>
      </c>
      <c r="Q3436" s="5">
        <v>374</v>
      </c>
      <c r="R3436" s="5">
        <v>0</v>
      </c>
      <c r="S3436" s="5">
        <v>85890</v>
      </c>
      <c r="T3436" s="5">
        <v>66414</v>
      </c>
      <c r="U3436" s="5">
        <v>73846</v>
      </c>
      <c r="V3436" s="5">
        <v>113834</v>
      </c>
      <c r="W3436" s="5">
        <v>2316</v>
      </c>
      <c r="X3436" s="5">
        <v>126834</v>
      </c>
      <c r="Y3436" s="5">
        <v>20416</v>
      </c>
    </row>
    <row r="3437" spans="1:25" x14ac:dyDescent="0.3">
      <c r="A3437" s="1">
        <v>4057021</v>
      </c>
      <c r="B3437" s="1" t="s">
        <v>9</v>
      </c>
      <c r="C3437" s="2"/>
      <c r="D3437" s="4" t="s">
        <v>140</v>
      </c>
      <c r="E3437" s="4">
        <v>4057021</v>
      </c>
      <c r="F3437" s="5">
        <v>16446</v>
      </c>
      <c r="G3437" s="5">
        <v>0</v>
      </c>
      <c r="H3437" s="5">
        <v>85316</v>
      </c>
      <c r="I3437" s="5">
        <v>195761</v>
      </c>
      <c r="J3437" s="5">
        <v>41603</v>
      </c>
      <c r="K3437" s="5">
        <v>0</v>
      </c>
      <c r="L3437" s="5">
        <v>339126</v>
      </c>
      <c r="M3437" s="5">
        <v>1391925</v>
      </c>
      <c r="N3437" s="5">
        <v>0</v>
      </c>
      <c r="O3437" s="5">
        <v>87039</v>
      </c>
      <c r="P3437" s="5">
        <v>25284</v>
      </c>
      <c r="Q3437" s="5">
        <v>6</v>
      </c>
      <c r="R3437" s="5">
        <v>0</v>
      </c>
      <c r="S3437" s="5">
        <v>75007</v>
      </c>
      <c r="T3437" s="5">
        <v>67371</v>
      </c>
      <c r="U3437" s="5">
        <v>70553</v>
      </c>
      <c r="V3437" s="5">
        <v>84025</v>
      </c>
      <c r="W3437" s="5">
        <v>2524</v>
      </c>
      <c r="X3437" s="5">
        <v>149722</v>
      </c>
      <c r="Y3437" s="5">
        <v>14149</v>
      </c>
    </row>
    <row r="3438" spans="1:25" x14ac:dyDescent="0.3">
      <c r="A3438" s="1">
        <v>4057021</v>
      </c>
      <c r="B3438" s="1" t="s">
        <v>10</v>
      </c>
      <c r="C3438" s="2"/>
      <c r="D3438" s="4" t="s">
        <v>140</v>
      </c>
      <c r="E3438" s="4">
        <v>4057021</v>
      </c>
      <c r="F3438" s="5">
        <v>13956</v>
      </c>
      <c r="G3438" s="5">
        <v>0</v>
      </c>
      <c r="H3438" s="5">
        <v>35455</v>
      </c>
      <c r="I3438" s="5">
        <v>147671</v>
      </c>
      <c r="J3438" s="5">
        <v>37872</v>
      </c>
      <c r="K3438" s="5">
        <v>0</v>
      </c>
      <c r="L3438" s="5">
        <v>234955</v>
      </c>
      <c r="M3438" s="5">
        <v>1914123</v>
      </c>
      <c r="N3438" s="5">
        <v>0</v>
      </c>
      <c r="O3438" s="5">
        <v>153610</v>
      </c>
      <c r="P3438" s="5">
        <v>16002</v>
      </c>
      <c r="Q3438" s="5">
        <v>4106</v>
      </c>
      <c r="R3438" s="5">
        <v>0</v>
      </c>
      <c r="S3438" s="5">
        <v>70226</v>
      </c>
      <c r="T3438" s="5">
        <v>55925</v>
      </c>
      <c r="U3438" s="5">
        <v>62688</v>
      </c>
      <c r="V3438" s="5">
        <v>27017</v>
      </c>
      <c r="W3438" s="5">
        <v>2472</v>
      </c>
      <c r="X3438" s="5">
        <v>147220</v>
      </c>
      <c r="Y3438" s="5">
        <v>13157</v>
      </c>
    </row>
    <row r="3439" spans="1:25" x14ac:dyDescent="0.3">
      <c r="A3439" s="1">
        <v>4057021</v>
      </c>
      <c r="B3439" s="1" t="s">
        <v>11</v>
      </c>
      <c r="C3439" s="2"/>
      <c r="D3439" s="4" t="s">
        <v>140</v>
      </c>
      <c r="E3439" s="4">
        <v>4057021</v>
      </c>
      <c r="F3439" s="5">
        <v>7193</v>
      </c>
      <c r="G3439" s="5">
        <v>0</v>
      </c>
      <c r="H3439" s="5">
        <v>71323</v>
      </c>
      <c r="I3439" s="5">
        <v>159979</v>
      </c>
      <c r="J3439" s="5">
        <v>44890</v>
      </c>
      <c r="K3439" s="5">
        <v>0</v>
      </c>
      <c r="L3439" s="5">
        <v>283386</v>
      </c>
      <c r="M3439" s="5">
        <v>1986352</v>
      </c>
      <c r="N3439" s="5">
        <v>0</v>
      </c>
      <c r="O3439" s="5">
        <v>163132</v>
      </c>
      <c r="P3439" s="5">
        <v>14938</v>
      </c>
      <c r="Q3439" s="5">
        <v>3357</v>
      </c>
      <c r="R3439" s="5">
        <v>0</v>
      </c>
      <c r="S3439" s="5">
        <v>77971</v>
      </c>
      <c r="T3439" s="5">
        <v>69190</v>
      </c>
      <c r="U3439" s="5">
        <v>61463</v>
      </c>
      <c r="V3439" s="5">
        <v>19991</v>
      </c>
      <c r="W3439" s="5">
        <v>5885</v>
      </c>
      <c r="X3439" s="5">
        <v>125730</v>
      </c>
      <c r="Y3439" s="5">
        <v>13649</v>
      </c>
    </row>
    <row r="3440" spans="1:25" x14ac:dyDescent="0.3">
      <c r="A3440" s="1">
        <v>4057021</v>
      </c>
      <c r="B3440" s="1" t="s">
        <v>12</v>
      </c>
      <c r="C3440" s="2"/>
      <c r="D3440" s="4" t="s">
        <v>140</v>
      </c>
      <c r="E3440" s="4">
        <v>4057021</v>
      </c>
      <c r="F3440" s="5">
        <v>2073</v>
      </c>
      <c r="G3440" s="5">
        <v>0</v>
      </c>
      <c r="H3440" s="5">
        <v>46288</v>
      </c>
      <c r="I3440" s="5">
        <v>141163</v>
      </c>
      <c r="J3440" s="5">
        <v>55037</v>
      </c>
      <c r="K3440" s="5">
        <v>0</v>
      </c>
      <c r="L3440" s="5">
        <v>244561</v>
      </c>
      <c r="M3440" s="5">
        <v>2016112</v>
      </c>
      <c r="N3440" s="5">
        <v>0</v>
      </c>
      <c r="O3440" s="5">
        <v>161154</v>
      </c>
      <c r="P3440" s="5">
        <v>17804</v>
      </c>
      <c r="Q3440" s="5">
        <v>3979</v>
      </c>
      <c r="R3440" s="5">
        <v>0</v>
      </c>
      <c r="S3440" s="5">
        <v>76405</v>
      </c>
      <c r="T3440" s="5">
        <v>71741</v>
      </c>
      <c r="U3440" s="5">
        <v>55057</v>
      </c>
      <c r="V3440" s="5">
        <v>16877</v>
      </c>
      <c r="W3440" s="5">
        <v>6785</v>
      </c>
      <c r="X3440" s="5">
        <v>121752</v>
      </c>
      <c r="Y3440" s="5">
        <v>13992</v>
      </c>
    </row>
    <row r="3441" spans="1:25" x14ac:dyDescent="0.3">
      <c r="A3441" s="1">
        <v>4057021</v>
      </c>
      <c r="B3441" s="1" t="s">
        <v>13</v>
      </c>
      <c r="C3441" s="2"/>
      <c r="D3441" s="4" t="s">
        <v>140</v>
      </c>
      <c r="E3441" s="4">
        <v>4057021</v>
      </c>
      <c r="F3441" s="5">
        <v>182</v>
      </c>
      <c r="G3441" s="5">
        <v>0</v>
      </c>
      <c r="H3441" s="5">
        <v>19865</v>
      </c>
      <c r="I3441" s="5">
        <v>144410</v>
      </c>
      <c r="J3441" s="5">
        <v>62178</v>
      </c>
      <c r="K3441" s="5">
        <v>0</v>
      </c>
      <c r="L3441" s="5">
        <v>226635</v>
      </c>
      <c r="M3441" s="5">
        <v>1912109</v>
      </c>
      <c r="N3441" s="5">
        <v>0</v>
      </c>
      <c r="O3441" s="5">
        <v>126783</v>
      </c>
      <c r="P3441" s="5">
        <v>17105</v>
      </c>
      <c r="Q3441" s="5">
        <v>2760</v>
      </c>
      <c r="R3441" s="5">
        <v>0</v>
      </c>
      <c r="S3441" s="5">
        <v>69682</v>
      </c>
      <c r="T3441" s="5">
        <v>72252</v>
      </c>
      <c r="U3441" s="5">
        <v>52553</v>
      </c>
      <c r="V3441" s="5">
        <v>12532</v>
      </c>
      <c r="W3441" s="5">
        <v>3440</v>
      </c>
      <c r="X3441" s="5">
        <v>95456</v>
      </c>
      <c r="Y3441" s="5">
        <v>12940</v>
      </c>
    </row>
    <row r="3442" spans="1:25" x14ac:dyDescent="0.3">
      <c r="A3442" s="1">
        <v>4057021</v>
      </c>
      <c r="B3442" s="1" t="s">
        <v>14</v>
      </c>
      <c r="C3442" s="2"/>
      <c r="D3442" s="4" t="s">
        <v>140</v>
      </c>
      <c r="E3442" s="4">
        <v>4057021</v>
      </c>
      <c r="F3442" s="5">
        <v>328</v>
      </c>
      <c r="G3442" s="5">
        <v>0</v>
      </c>
      <c r="H3442" s="5">
        <v>13367</v>
      </c>
      <c r="I3442" s="5">
        <v>129976</v>
      </c>
      <c r="J3442" s="5">
        <v>6194</v>
      </c>
      <c r="K3442" s="5" t="s">
        <v>33</v>
      </c>
      <c r="L3442" s="5">
        <v>149866</v>
      </c>
      <c r="M3442" s="5">
        <v>1806523</v>
      </c>
      <c r="N3442" s="5">
        <v>0</v>
      </c>
      <c r="O3442" s="5">
        <v>193922</v>
      </c>
      <c r="P3442" s="5">
        <v>13786</v>
      </c>
      <c r="Q3442" s="5" t="s">
        <v>33</v>
      </c>
      <c r="R3442" s="5" t="s">
        <v>33</v>
      </c>
      <c r="S3442" s="5">
        <v>63755</v>
      </c>
      <c r="T3442" s="5">
        <v>62605</v>
      </c>
      <c r="U3442" s="5">
        <v>48810</v>
      </c>
      <c r="V3442" s="5">
        <v>12106</v>
      </c>
      <c r="W3442" s="5">
        <v>3865</v>
      </c>
      <c r="X3442" s="5">
        <v>139487</v>
      </c>
      <c r="Y3442" s="5">
        <v>8544</v>
      </c>
    </row>
    <row r="3443" spans="1:25" x14ac:dyDescent="0.3">
      <c r="A3443" s="1">
        <v>4057021</v>
      </c>
      <c r="B3443" s="1" t="s">
        <v>15</v>
      </c>
      <c r="C3443" s="2"/>
      <c r="D3443" s="4" t="s">
        <v>140</v>
      </c>
      <c r="E3443" s="4">
        <v>4057021</v>
      </c>
      <c r="F3443" s="5">
        <v>2</v>
      </c>
      <c r="G3443" s="5">
        <v>0</v>
      </c>
      <c r="H3443" s="5">
        <v>30354</v>
      </c>
      <c r="I3443" s="5">
        <v>133765</v>
      </c>
      <c r="J3443" s="5">
        <v>4612</v>
      </c>
      <c r="K3443" s="5" t="s">
        <v>33</v>
      </c>
      <c r="L3443" s="5">
        <v>168733</v>
      </c>
      <c r="M3443" s="5">
        <v>1718294</v>
      </c>
      <c r="N3443" s="5">
        <v>0</v>
      </c>
      <c r="O3443" s="5">
        <v>12677</v>
      </c>
      <c r="P3443" s="5">
        <v>13459</v>
      </c>
      <c r="Q3443" s="5" t="s">
        <v>33</v>
      </c>
      <c r="R3443" s="5" t="s">
        <v>33</v>
      </c>
      <c r="S3443" s="5">
        <v>65868</v>
      </c>
      <c r="T3443" s="5">
        <v>58669</v>
      </c>
      <c r="U3443" s="5">
        <v>51153</v>
      </c>
      <c r="V3443" s="5">
        <v>11373</v>
      </c>
      <c r="W3443" s="5">
        <v>3848</v>
      </c>
      <c r="X3443" s="5">
        <v>124289</v>
      </c>
      <c r="Y3443" s="5">
        <v>10477</v>
      </c>
    </row>
    <row r="3444" spans="1:25" x14ac:dyDescent="0.3">
      <c r="A3444" s="1">
        <v>4057021</v>
      </c>
      <c r="B3444" s="1" t="s">
        <v>16</v>
      </c>
      <c r="C3444" s="2"/>
      <c r="D3444" s="4" t="s">
        <v>140</v>
      </c>
      <c r="E3444" s="4">
        <v>4057021</v>
      </c>
      <c r="F3444" s="5">
        <v>7878</v>
      </c>
      <c r="G3444" s="5">
        <v>0</v>
      </c>
      <c r="H3444" s="5">
        <v>13102</v>
      </c>
      <c r="I3444" s="5">
        <v>187187</v>
      </c>
      <c r="J3444" s="5">
        <v>31486</v>
      </c>
      <c r="K3444" s="5" t="s">
        <v>33</v>
      </c>
      <c r="L3444" s="5">
        <v>239653</v>
      </c>
      <c r="M3444" s="5">
        <v>1655075</v>
      </c>
      <c r="N3444" s="5">
        <v>0</v>
      </c>
      <c r="O3444" s="5">
        <v>5334</v>
      </c>
      <c r="P3444" s="5">
        <v>8296</v>
      </c>
      <c r="Q3444" s="5" t="s">
        <v>33</v>
      </c>
      <c r="R3444" s="5" t="s">
        <v>33</v>
      </c>
      <c r="S3444" s="5">
        <v>62444</v>
      </c>
      <c r="T3444" s="5">
        <v>60509</v>
      </c>
      <c r="U3444" s="5">
        <v>54758</v>
      </c>
      <c r="V3444" s="5">
        <v>11328</v>
      </c>
      <c r="W3444" s="5">
        <v>5739</v>
      </c>
      <c r="X3444" s="5">
        <v>140395</v>
      </c>
      <c r="Y3444" s="5">
        <v>11226</v>
      </c>
    </row>
    <row r="3445" spans="1:25" x14ac:dyDescent="0.3">
      <c r="A3445" s="1">
        <v>4057021</v>
      </c>
      <c r="B3445" s="1" t="s">
        <v>17</v>
      </c>
      <c r="C3445" s="2"/>
      <c r="D3445" s="4" t="s">
        <v>140</v>
      </c>
      <c r="E3445" s="4">
        <v>4057021</v>
      </c>
      <c r="F3445" s="5">
        <v>12261</v>
      </c>
      <c r="G3445" s="5">
        <v>0</v>
      </c>
      <c r="H3445" s="5">
        <v>9858</v>
      </c>
      <c r="I3445" s="5">
        <v>168625</v>
      </c>
      <c r="J3445" s="5">
        <v>11770</v>
      </c>
      <c r="K3445" s="5" t="s">
        <v>33</v>
      </c>
      <c r="L3445" s="5">
        <v>202513</v>
      </c>
      <c r="M3445" s="5">
        <v>1638938</v>
      </c>
      <c r="N3445" s="5">
        <v>0</v>
      </c>
      <c r="O3445" s="5">
        <v>6866</v>
      </c>
      <c r="P3445" s="5">
        <v>5468</v>
      </c>
      <c r="Q3445" s="5" t="s">
        <v>33</v>
      </c>
      <c r="R3445" s="5" t="s">
        <v>33</v>
      </c>
      <c r="S3445" s="5">
        <v>55538</v>
      </c>
      <c r="T3445" s="5">
        <v>62338</v>
      </c>
      <c r="U3445" s="5">
        <v>50910</v>
      </c>
      <c r="V3445" s="5">
        <v>11644</v>
      </c>
      <c r="W3445" s="5">
        <v>4321</v>
      </c>
      <c r="X3445" s="5">
        <v>152255</v>
      </c>
      <c r="Y3445" s="5">
        <v>3654</v>
      </c>
    </row>
    <row r="3446" spans="1:25" x14ac:dyDescent="0.3">
      <c r="A3446" s="1">
        <v>4057021</v>
      </c>
      <c r="B3446" s="1" t="s">
        <v>18</v>
      </c>
      <c r="C3446" s="2"/>
      <c r="D3446" s="4" t="s">
        <v>140</v>
      </c>
      <c r="E3446" s="4">
        <v>4057021</v>
      </c>
      <c r="F3446" s="5">
        <v>0</v>
      </c>
      <c r="G3446" s="5">
        <v>0</v>
      </c>
      <c r="H3446" s="5">
        <v>10032</v>
      </c>
      <c r="I3446" s="5">
        <v>112681</v>
      </c>
      <c r="J3446" s="5">
        <v>9610</v>
      </c>
      <c r="K3446" s="5" t="s">
        <v>33</v>
      </c>
      <c r="L3446" s="5">
        <v>132324</v>
      </c>
      <c r="M3446" s="5">
        <v>1502247</v>
      </c>
      <c r="N3446" s="5">
        <v>0</v>
      </c>
      <c r="O3446" s="5">
        <v>3643</v>
      </c>
      <c r="P3446" s="5">
        <v>4575</v>
      </c>
      <c r="Q3446" s="5" t="s">
        <v>33</v>
      </c>
      <c r="R3446" s="5" t="s">
        <v>33</v>
      </c>
      <c r="S3446" s="5">
        <v>48340</v>
      </c>
      <c r="T3446" s="5">
        <v>52883</v>
      </c>
      <c r="U3446" s="5">
        <v>42833</v>
      </c>
      <c r="V3446" s="5">
        <v>11732</v>
      </c>
      <c r="W3446" s="5">
        <v>5740</v>
      </c>
      <c r="X3446" s="5">
        <v>110678</v>
      </c>
      <c r="Y3446" s="5">
        <v>-12066</v>
      </c>
    </row>
    <row r="3447" spans="1:25" x14ac:dyDescent="0.3">
      <c r="A3447" s="1">
        <v>4057021</v>
      </c>
      <c r="B3447" s="1" t="s">
        <v>19</v>
      </c>
      <c r="C3447" s="2"/>
      <c r="D3447" s="4" t="s">
        <v>140</v>
      </c>
      <c r="E3447" s="4">
        <v>4057021</v>
      </c>
      <c r="F3447" s="5">
        <v>0</v>
      </c>
      <c r="G3447" s="5">
        <v>84423</v>
      </c>
      <c r="H3447" s="5">
        <v>5379</v>
      </c>
      <c r="I3447" s="5">
        <v>110995</v>
      </c>
      <c r="J3447" s="5">
        <v>17390</v>
      </c>
      <c r="K3447" s="5" t="s">
        <v>33</v>
      </c>
      <c r="L3447" s="5">
        <v>218187</v>
      </c>
      <c r="M3447" s="5">
        <v>1518341</v>
      </c>
      <c r="N3447" s="5">
        <v>78379</v>
      </c>
      <c r="O3447" s="5">
        <v>12119</v>
      </c>
      <c r="P3447" s="5">
        <v>4616</v>
      </c>
      <c r="Q3447" s="5" t="s">
        <v>33</v>
      </c>
      <c r="R3447" s="5" t="s">
        <v>33</v>
      </c>
      <c r="S3447" s="5">
        <v>54321</v>
      </c>
      <c r="T3447" s="5">
        <v>55460</v>
      </c>
      <c r="U3447" s="5">
        <v>58958</v>
      </c>
      <c r="V3447" s="5">
        <v>9560</v>
      </c>
      <c r="W3447" s="5">
        <v>8523</v>
      </c>
      <c r="X3447" s="5">
        <v>156675</v>
      </c>
      <c r="Y3447" s="5">
        <v>21</v>
      </c>
    </row>
    <row r="3448" spans="1:25" x14ac:dyDescent="0.3">
      <c r="A3448" s="1">
        <v>4057021</v>
      </c>
      <c r="B3448" s="1" t="s">
        <v>20</v>
      </c>
      <c r="C3448" s="2"/>
      <c r="D3448" s="4" t="s">
        <v>140</v>
      </c>
      <c r="E3448" s="4">
        <v>4057021</v>
      </c>
      <c r="F3448" s="5">
        <v>-586</v>
      </c>
      <c r="G3448" s="5">
        <v>135676</v>
      </c>
      <c r="H3448" s="5">
        <v>6526</v>
      </c>
      <c r="I3448" s="5">
        <v>94712</v>
      </c>
      <c r="J3448" s="5">
        <v>-2645</v>
      </c>
      <c r="K3448" s="5" t="s">
        <v>33</v>
      </c>
      <c r="L3448" s="5">
        <v>233682</v>
      </c>
      <c r="M3448" s="5">
        <v>1555625</v>
      </c>
      <c r="N3448" s="5">
        <v>137168</v>
      </c>
      <c r="O3448" s="5">
        <v>25059</v>
      </c>
      <c r="P3448" s="5">
        <v>5039</v>
      </c>
      <c r="Q3448" s="5" t="s">
        <v>33</v>
      </c>
      <c r="R3448" s="5" t="s">
        <v>33</v>
      </c>
      <c r="S3448" s="5">
        <v>55942</v>
      </c>
      <c r="T3448" s="5">
        <v>51459</v>
      </c>
      <c r="U3448" s="5">
        <v>71718</v>
      </c>
      <c r="V3448" s="5">
        <v>10189</v>
      </c>
      <c r="W3448" s="5">
        <v>10134</v>
      </c>
      <c r="X3448" s="5">
        <v>232122</v>
      </c>
      <c r="Y3448" s="5">
        <v>750</v>
      </c>
    </row>
    <row r="3449" spans="1:25" x14ac:dyDescent="0.3">
      <c r="A3449" s="1">
        <v>4057021</v>
      </c>
      <c r="B3449" s="1" t="s">
        <v>21</v>
      </c>
      <c r="C3449" s="2"/>
      <c r="D3449" s="4" t="s">
        <v>140</v>
      </c>
      <c r="E3449" s="4">
        <v>4057021</v>
      </c>
      <c r="F3449" s="5">
        <v>6339</v>
      </c>
      <c r="G3449" s="5">
        <v>84426</v>
      </c>
      <c r="H3449" s="5">
        <v>258</v>
      </c>
      <c r="I3449" s="5">
        <v>100227</v>
      </c>
      <c r="J3449" s="5">
        <v>20232</v>
      </c>
      <c r="K3449" s="5" t="s">
        <v>33</v>
      </c>
      <c r="L3449" s="5">
        <v>211482</v>
      </c>
      <c r="M3449" s="5">
        <v>1689772</v>
      </c>
      <c r="N3449" s="5">
        <v>142617</v>
      </c>
      <c r="O3449" s="5">
        <v>26199</v>
      </c>
      <c r="P3449" s="5">
        <v>4364</v>
      </c>
      <c r="Q3449" s="5" t="s">
        <v>33</v>
      </c>
      <c r="R3449" s="5" t="s">
        <v>33</v>
      </c>
      <c r="S3449" s="5">
        <v>49147</v>
      </c>
      <c r="T3449" s="5">
        <v>43403</v>
      </c>
      <c r="U3449" s="5">
        <v>89539</v>
      </c>
      <c r="V3449" s="5">
        <v>6693</v>
      </c>
      <c r="W3449" s="5">
        <v>18885</v>
      </c>
      <c r="X3449" s="5">
        <v>231258</v>
      </c>
      <c r="Y3449" s="5">
        <v>3334</v>
      </c>
    </row>
    <row r="3450" spans="1:25" x14ac:dyDescent="0.3">
      <c r="A3450" s="1">
        <v>4057021</v>
      </c>
      <c r="B3450" s="1" t="s">
        <v>22</v>
      </c>
      <c r="C3450" s="2"/>
      <c r="D3450" s="4" t="s">
        <v>140</v>
      </c>
      <c r="E3450" s="4">
        <v>4057021</v>
      </c>
      <c r="F3450" s="5">
        <v>15559</v>
      </c>
      <c r="G3450" s="5">
        <v>65992</v>
      </c>
      <c r="H3450" s="5">
        <v>7204</v>
      </c>
      <c r="I3450" s="5">
        <v>128998</v>
      </c>
      <c r="J3450" s="5">
        <v>11499</v>
      </c>
      <c r="K3450" s="5" t="s">
        <v>33</v>
      </c>
      <c r="L3450" s="5">
        <v>229251</v>
      </c>
      <c r="M3450" s="5">
        <v>1170380</v>
      </c>
      <c r="N3450" s="5">
        <v>131359</v>
      </c>
      <c r="O3450" s="5">
        <v>14219</v>
      </c>
      <c r="P3450" s="5">
        <v>4859</v>
      </c>
      <c r="Q3450" s="5" t="s">
        <v>33</v>
      </c>
      <c r="R3450" s="5" t="s">
        <v>33</v>
      </c>
      <c r="S3450" s="5">
        <v>41102</v>
      </c>
      <c r="T3450" s="5">
        <v>44452</v>
      </c>
      <c r="U3450" s="5">
        <v>50564</v>
      </c>
      <c r="V3450" s="5">
        <v>15248</v>
      </c>
      <c r="W3450" s="5">
        <v>22401</v>
      </c>
      <c r="X3450" s="5">
        <v>218692</v>
      </c>
      <c r="Y3450" s="5">
        <v>3322</v>
      </c>
    </row>
    <row r="3451" spans="1:25" x14ac:dyDescent="0.3">
      <c r="A3451" s="1">
        <v>4057021</v>
      </c>
      <c r="B3451" s="1" t="s">
        <v>23</v>
      </c>
      <c r="C3451" s="2"/>
      <c r="D3451" s="4" t="s">
        <v>140</v>
      </c>
      <c r="E3451" s="4">
        <v>4057021</v>
      </c>
      <c r="F3451" s="5">
        <v>4007</v>
      </c>
      <c r="G3451" s="5">
        <v>91772</v>
      </c>
      <c r="H3451" s="5">
        <v>14933</v>
      </c>
      <c r="I3451" s="5">
        <v>139655</v>
      </c>
      <c r="J3451" s="5">
        <v>4729</v>
      </c>
      <c r="K3451" s="5" t="s">
        <v>33</v>
      </c>
      <c r="L3451" s="5">
        <v>255097</v>
      </c>
      <c r="M3451" s="5">
        <v>1006592</v>
      </c>
      <c r="N3451" s="5">
        <v>133245</v>
      </c>
      <c r="O3451" s="5">
        <v>5465</v>
      </c>
      <c r="P3451" s="5">
        <v>5320</v>
      </c>
      <c r="Q3451" s="5" t="s">
        <v>33</v>
      </c>
      <c r="R3451" s="5" t="s">
        <v>33</v>
      </c>
      <c r="S3451" s="5">
        <v>46437</v>
      </c>
      <c r="T3451" s="5">
        <v>46120</v>
      </c>
      <c r="U3451" s="5">
        <v>53440</v>
      </c>
      <c r="V3451" s="5">
        <v>9063</v>
      </c>
      <c r="W3451" s="5">
        <v>19152</v>
      </c>
      <c r="X3451" s="5">
        <v>215024</v>
      </c>
      <c r="Y3451" s="5">
        <v>4658</v>
      </c>
    </row>
    <row r="3452" spans="1:25" x14ac:dyDescent="0.3">
      <c r="A3452" s="1">
        <v>4057021</v>
      </c>
      <c r="B3452" s="1" t="s">
        <v>24</v>
      </c>
      <c r="C3452" s="2"/>
      <c r="D3452" s="4" t="s">
        <v>140</v>
      </c>
      <c r="E3452" s="4">
        <v>4057021</v>
      </c>
      <c r="F3452" s="5">
        <v>166</v>
      </c>
      <c r="G3452" s="5">
        <v>181817</v>
      </c>
      <c r="H3452" s="5">
        <v>19941</v>
      </c>
      <c r="I3452" s="5">
        <v>144039</v>
      </c>
      <c r="J3452" s="5">
        <v>30747</v>
      </c>
      <c r="K3452" s="5" t="s">
        <v>33</v>
      </c>
      <c r="L3452" s="5">
        <v>376709</v>
      </c>
      <c r="M3452" s="5">
        <v>947121</v>
      </c>
      <c r="N3452" s="5">
        <v>152126</v>
      </c>
      <c r="O3452" s="5">
        <v>4446</v>
      </c>
      <c r="P3452" s="5">
        <v>5865</v>
      </c>
      <c r="Q3452" s="5" t="s">
        <v>33</v>
      </c>
      <c r="R3452" s="5" t="s">
        <v>33</v>
      </c>
      <c r="S3452" s="5">
        <v>35780</v>
      </c>
      <c r="T3452" s="5">
        <v>52172</v>
      </c>
      <c r="U3452" s="5">
        <v>59701</v>
      </c>
      <c r="V3452" s="5">
        <v>14561</v>
      </c>
      <c r="W3452" s="5">
        <v>8972</v>
      </c>
      <c r="X3452" s="5">
        <v>124150</v>
      </c>
      <c r="Y3452" s="5">
        <v>3217</v>
      </c>
    </row>
    <row r="3453" spans="1:25" x14ac:dyDescent="0.3">
      <c r="A3453" s="1">
        <v>4057021</v>
      </c>
      <c r="B3453" s="1" t="s">
        <v>25</v>
      </c>
      <c r="C3453" s="2"/>
      <c r="D3453" s="4" t="s">
        <v>140</v>
      </c>
      <c r="E3453" s="4">
        <v>4057021</v>
      </c>
      <c r="F3453" s="5">
        <v>6417</v>
      </c>
      <c r="G3453" s="5">
        <v>273193</v>
      </c>
      <c r="H3453" s="5">
        <v>12701</v>
      </c>
      <c r="I3453" s="5">
        <v>174931</v>
      </c>
      <c r="J3453" s="5">
        <v>10182</v>
      </c>
      <c r="K3453" s="5" t="s">
        <v>33</v>
      </c>
      <c r="L3453" s="5">
        <v>477425</v>
      </c>
      <c r="M3453" s="5">
        <v>961070</v>
      </c>
      <c r="N3453" s="5">
        <v>145387</v>
      </c>
      <c r="O3453" s="5">
        <v>5507</v>
      </c>
      <c r="P3453" s="5">
        <v>5782</v>
      </c>
      <c r="Q3453" s="5" t="s">
        <v>33</v>
      </c>
      <c r="R3453" s="5" t="s">
        <v>33</v>
      </c>
      <c r="S3453" s="5">
        <v>35024</v>
      </c>
      <c r="T3453" s="5">
        <v>51442</v>
      </c>
      <c r="U3453" s="5">
        <v>51443</v>
      </c>
      <c r="V3453" s="5">
        <v>17140</v>
      </c>
      <c r="W3453" s="5">
        <v>5485</v>
      </c>
      <c r="X3453" s="5">
        <v>245795</v>
      </c>
      <c r="Y3453" s="5">
        <v>3292</v>
      </c>
    </row>
    <row r="3454" spans="1:25" x14ac:dyDescent="0.3">
      <c r="A3454" s="1">
        <v>4057021</v>
      </c>
      <c r="B3454" s="1" t="s">
        <v>26</v>
      </c>
      <c r="C3454" s="2"/>
      <c r="D3454" s="4" t="s">
        <v>140</v>
      </c>
      <c r="E3454" s="4">
        <v>4057021</v>
      </c>
      <c r="F3454" s="5">
        <v>150</v>
      </c>
      <c r="G3454" s="5">
        <v>177526</v>
      </c>
      <c r="H3454" s="5">
        <v>18946</v>
      </c>
      <c r="I3454" s="5">
        <v>156481</v>
      </c>
      <c r="J3454" s="5">
        <v>25943</v>
      </c>
      <c r="K3454" s="5" t="s">
        <v>33</v>
      </c>
      <c r="L3454" s="5">
        <v>379046</v>
      </c>
      <c r="M3454" s="5">
        <v>1001187</v>
      </c>
      <c r="N3454" s="5">
        <v>162844</v>
      </c>
      <c r="O3454" s="5">
        <v>5902</v>
      </c>
      <c r="P3454" s="5">
        <v>5676</v>
      </c>
      <c r="Q3454" s="5" t="s">
        <v>33</v>
      </c>
      <c r="R3454" s="5" t="s">
        <v>33</v>
      </c>
      <c r="S3454" s="5">
        <v>33081</v>
      </c>
      <c r="T3454" s="5">
        <v>57964</v>
      </c>
      <c r="U3454" s="5">
        <v>50585</v>
      </c>
      <c r="V3454" s="5">
        <v>16516</v>
      </c>
      <c r="W3454" s="5">
        <v>4479</v>
      </c>
      <c r="X3454" s="5">
        <v>147151</v>
      </c>
      <c r="Y3454" s="5">
        <v>4018</v>
      </c>
    </row>
    <row r="3455" spans="1:25" x14ac:dyDescent="0.3">
      <c r="A3455" s="1">
        <v>4057021</v>
      </c>
      <c r="B3455" s="1" t="s">
        <v>27</v>
      </c>
      <c r="C3455" s="2"/>
      <c r="D3455" s="4" t="s">
        <v>140</v>
      </c>
      <c r="E3455" s="4">
        <v>4057021</v>
      </c>
      <c r="F3455" s="5">
        <v>693</v>
      </c>
      <c r="G3455" s="5">
        <v>116442</v>
      </c>
      <c r="H3455" s="5">
        <v>16996</v>
      </c>
      <c r="I3455" s="5">
        <v>170711</v>
      </c>
      <c r="J3455" s="5">
        <v>31769</v>
      </c>
      <c r="K3455" s="5" t="s">
        <v>33</v>
      </c>
      <c r="L3455" s="5">
        <v>336611</v>
      </c>
      <c r="M3455" s="5">
        <v>1025655</v>
      </c>
      <c r="N3455" s="5">
        <v>135119</v>
      </c>
      <c r="O3455" s="5">
        <v>5580</v>
      </c>
      <c r="P3455" s="5">
        <v>5472</v>
      </c>
      <c r="Q3455" s="5" t="s">
        <v>33</v>
      </c>
      <c r="R3455" s="5" t="s">
        <v>33</v>
      </c>
      <c r="S3455" s="5">
        <v>35484</v>
      </c>
      <c r="T3455" s="5">
        <v>55449</v>
      </c>
      <c r="U3455" s="5">
        <v>47783</v>
      </c>
      <c r="V3455" s="5">
        <v>12455</v>
      </c>
      <c r="W3455" s="5">
        <v>8528</v>
      </c>
      <c r="X3455" s="5">
        <v>136362</v>
      </c>
      <c r="Y3455" s="5">
        <v>4750</v>
      </c>
    </row>
    <row r="3456" spans="1:25" x14ac:dyDescent="0.3">
      <c r="A3456" s="1">
        <v>4057021</v>
      </c>
      <c r="B3456" s="1" t="s">
        <v>28</v>
      </c>
      <c r="C3456" s="2"/>
      <c r="D3456" s="4" t="s">
        <v>140</v>
      </c>
      <c r="E3456" s="4">
        <v>4057021</v>
      </c>
      <c r="F3456" s="5">
        <v>544</v>
      </c>
      <c r="G3456" s="5">
        <v>124844</v>
      </c>
      <c r="H3456" s="5">
        <v>3059</v>
      </c>
      <c r="I3456" s="5">
        <v>141059</v>
      </c>
      <c r="J3456" s="5">
        <v>6396</v>
      </c>
      <c r="K3456" s="5" t="s">
        <v>33</v>
      </c>
      <c r="L3456" s="5">
        <v>275902</v>
      </c>
      <c r="M3456" s="5">
        <v>881991</v>
      </c>
      <c r="N3456" s="5">
        <v>138977</v>
      </c>
      <c r="O3456" s="5">
        <v>4836</v>
      </c>
      <c r="P3456" s="5">
        <v>6549</v>
      </c>
      <c r="Q3456" s="5" t="s">
        <v>33</v>
      </c>
      <c r="R3456" s="5" t="s">
        <v>33</v>
      </c>
      <c r="S3456" s="5">
        <v>37138</v>
      </c>
      <c r="T3456" s="5">
        <v>55845</v>
      </c>
      <c r="U3456" s="5">
        <v>50948</v>
      </c>
      <c r="V3456" s="5">
        <v>12160</v>
      </c>
      <c r="W3456" s="5">
        <v>8298</v>
      </c>
      <c r="X3456" s="5">
        <v>127497</v>
      </c>
      <c r="Y3456" s="5">
        <v>5058</v>
      </c>
    </row>
    <row r="3457" spans="1:25" x14ac:dyDescent="0.3">
      <c r="A3457" s="1">
        <v>4057021</v>
      </c>
      <c r="B3457" s="1" t="s">
        <v>29</v>
      </c>
      <c r="C3457" s="2"/>
      <c r="D3457" s="4" t="s">
        <v>140</v>
      </c>
      <c r="E3457" s="4">
        <v>4057021</v>
      </c>
      <c r="F3457" s="5">
        <v>285</v>
      </c>
      <c r="G3457" s="5">
        <v>93382</v>
      </c>
      <c r="H3457" s="5">
        <v>1164</v>
      </c>
      <c r="I3457" s="5">
        <v>141884</v>
      </c>
      <c r="J3457" s="5">
        <v>9398</v>
      </c>
      <c r="K3457" s="5" t="s">
        <v>33</v>
      </c>
      <c r="L3457" s="5">
        <v>246114</v>
      </c>
      <c r="M3457" s="5">
        <v>755490</v>
      </c>
      <c r="N3457" s="5">
        <v>158914</v>
      </c>
      <c r="O3457" s="5">
        <v>4426</v>
      </c>
      <c r="P3457" s="5">
        <v>4869</v>
      </c>
      <c r="Q3457" s="5" t="s">
        <v>33</v>
      </c>
      <c r="R3457" s="5" t="s">
        <v>33</v>
      </c>
      <c r="S3457" s="5">
        <v>34986</v>
      </c>
      <c r="T3457" s="5">
        <v>54915</v>
      </c>
      <c r="U3457" s="5">
        <v>51985</v>
      </c>
      <c r="V3457" s="5">
        <v>11621</v>
      </c>
      <c r="W3457" s="5">
        <v>9423</v>
      </c>
      <c r="X3457" s="5">
        <v>120659</v>
      </c>
      <c r="Y3457" s="5">
        <v>4517</v>
      </c>
    </row>
    <row r="3458" spans="1:25" x14ac:dyDescent="0.3">
      <c r="A3458" s="1">
        <v>4057021</v>
      </c>
      <c r="B3458" s="1" t="s">
        <v>30</v>
      </c>
      <c r="C3458" s="2"/>
      <c r="D3458" s="4" t="s">
        <v>140</v>
      </c>
      <c r="E3458" s="4">
        <v>4057021</v>
      </c>
      <c r="F3458" s="5">
        <v>0</v>
      </c>
      <c r="G3458" s="5">
        <v>179869</v>
      </c>
      <c r="H3458" s="5">
        <v>7687</v>
      </c>
      <c r="I3458" s="5">
        <v>115867</v>
      </c>
      <c r="J3458" s="5">
        <v>27380</v>
      </c>
      <c r="K3458" s="5" t="s">
        <v>33</v>
      </c>
      <c r="L3458" s="5">
        <v>330803</v>
      </c>
      <c r="M3458" s="5">
        <v>717364</v>
      </c>
      <c r="N3458" s="5">
        <v>166163</v>
      </c>
      <c r="O3458" s="5">
        <v>4459</v>
      </c>
      <c r="P3458" s="5">
        <v>5615</v>
      </c>
      <c r="Q3458" s="5" t="s">
        <v>33</v>
      </c>
      <c r="R3458" s="5" t="s">
        <v>33</v>
      </c>
      <c r="S3458" s="5">
        <v>33359</v>
      </c>
      <c r="T3458" s="5">
        <v>57049</v>
      </c>
      <c r="U3458" s="5">
        <v>46852</v>
      </c>
      <c r="V3458" s="5">
        <v>16633</v>
      </c>
      <c r="W3458" s="5">
        <v>6289</v>
      </c>
      <c r="X3458" s="5">
        <v>108263</v>
      </c>
      <c r="Y3458" s="5">
        <v>4887</v>
      </c>
    </row>
    <row r="3459" spans="1:25" x14ac:dyDescent="0.3">
      <c r="A3459" s="1">
        <v>4057021</v>
      </c>
      <c r="B3459" s="1" t="s">
        <v>31</v>
      </c>
      <c r="C3459" s="2"/>
      <c r="D3459" s="4" t="s">
        <v>140</v>
      </c>
      <c r="E3459" s="4">
        <v>4057021</v>
      </c>
      <c r="F3459" s="5">
        <v>0</v>
      </c>
      <c r="G3459" s="5">
        <v>103362</v>
      </c>
      <c r="H3459" s="5">
        <v>2055</v>
      </c>
      <c r="I3459" s="5">
        <v>126009</v>
      </c>
      <c r="J3459" s="5">
        <v>32049</v>
      </c>
      <c r="K3459" s="5" t="s">
        <v>33</v>
      </c>
      <c r="L3459" s="5">
        <v>263474</v>
      </c>
      <c r="M3459" s="5">
        <v>645973</v>
      </c>
      <c r="N3459" s="5">
        <v>152452</v>
      </c>
      <c r="O3459" s="5">
        <v>3903</v>
      </c>
      <c r="P3459" s="5">
        <v>6848</v>
      </c>
      <c r="Q3459" s="5" t="s">
        <v>33</v>
      </c>
      <c r="R3459" s="5" t="s">
        <v>33</v>
      </c>
      <c r="S3459" s="5">
        <v>30448</v>
      </c>
      <c r="T3459" s="5">
        <v>59966</v>
      </c>
      <c r="U3459" s="5">
        <v>42008</v>
      </c>
      <c r="V3459" s="5">
        <v>13546</v>
      </c>
      <c r="W3459" s="5">
        <v>6992</v>
      </c>
      <c r="X3459" s="5">
        <v>104357</v>
      </c>
      <c r="Y3459" s="5">
        <v>4855</v>
      </c>
    </row>
    <row r="3460" spans="1:25" x14ac:dyDescent="0.3">
      <c r="A3460" s="1">
        <v>4057094</v>
      </c>
      <c r="B3460" s="1" t="s">
        <v>0</v>
      </c>
      <c r="C3460" s="2"/>
      <c r="D3460" s="4" t="s">
        <v>141</v>
      </c>
      <c r="E3460" s="4">
        <v>4057094</v>
      </c>
      <c r="F3460" s="5">
        <v>63867</v>
      </c>
      <c r="G3460" s="5">
        <v>47861</v>
      </c>
      <c r="H3460" s="5">
        <v>225520</v>
      </c>
      <c r="I3460" s="5">
        <v>392582</v>
      </c>
      <c r="J3460" s="5">
        <v>85080</v>
      </c>
      <c r="K3460" s="5">
        <v>0</v>
      </c>
      <c r="L3460" s="5">
        <v>814910</v>
      </c>
      <c r="M3460" s="5">
        <v>1549275</v>
      </c>
      <c r="N3460" s="5">
        <v>73953</v>
      </c>
      <c r="O3460" s="5">
        <v>51574</v>
      </c>
      <c r="P3460" s="5">
        <v>7445</v>
      </c>
      <c r="Q3460" s="5">
        <v>444</v>
      </c>
      <c r="R3460" s="5">
        <v>0</v>
      </c>
      <c r="S3460" s="5">
        <v>64945</v>
      </c>
      <c r="T3460" s="5">
        <v>55427</v>
      </c>
      <c r="U3460" s="5">
        <v>38067</v>
      </c>
      <c r="V3460" s="5">
        <v>122739</v>
      </c>
      <c r="W3460" s="5">
        <v>826</v>
      </c>
      <c r="X3460" s="5">
        <v>171053</v>
      </c>
      <c r="Y3460" s="5">
        <v>231</v>
      </c>
    </row>
    <row r="3461" spans="1:25" x14ac:dyDescent="0.3">
      <c r="A3461" s="1">
        <v>4057094</v>
      </c>
      <c r="B3461" s="1" t="s">
        <v>1</v>
      </c>
      <c r="C3461" s="2"/>
      <c r="D3461" s="4" t="s">
        <v>141</v>
      </c>
      <c r="E3461" s="4">
        <v>4057094</v>
      </c>
      <c r="F3461" s="5">
        <v>14720</v>
      </c>
      <c r="G3461" s="5">
        <v>991345</v>
      </c>
      <c r="H3461" s="5">
        <v>304665</v>
      </c>
      <c r="I3461" s="5">
        <v>276942</v>
      </c>
      <c r="J3461" s="5">
        <v>38887</v>
      </c>
      <c r="K3461" s="5">
        <v>0</v>
      </c>
      <c r="L3461" s="5">
        <v>1626560</v>
      </c>
      <c r="M3461" s="5">
        <v>1536270</v>
      </c>
      <c r="N3461" s="5">
        <v>75971</v>
      </c>
      <c r="O3461" s="5">
        <v>43991</v>
      </c>
      <c r="P3461" s="5">
        <v>8711</v>
      </c>
      <c r="Q3461" s="5">
        <v>486</v>
      </c>
      <c r="R3461" s="5">
        <v>0</v>
      </c>
      <c r="S3461" s="5">
        <v>56901</v>
      </c>
      <c r="T3461" s="5">
        <v>58271</v>
      </c>
      <c r="U3461" s="5">
        <v>34024</v>
      </c>
      <c r="V3461" s="5">
        <v>128690</v>
      </c>
      <c r="W3461" s="5">
        <v>692</v>
      </c>
      <c r="X3461" s="5">
        <v>172986</v>
      </c>
      <c r="Y3461" s="5">
        <v>390</v>
      </c>
    </row>
    <row r="3462" spans="1:25" x14ac:dyDescent="0.3">
      <c r="A3462" s="1">
        <v>4057094</v>
      </c>
      <c r="B3462" s="1" t="s">
        <v>2</v>
      </c>
      <c r="C3462" s="2"/>
      <c r="D3462" s="4" t="s">
        <v>141</v>
      </c>
      <c r="E3462" s="4">
        <v>4057094</v>
      </c>
      <c r="F3462" s="5">
        <v>1052</v>
      </c>
      <c r="G3462" s="5">
        <v>69356</v>
      </c>
      <c r="H3462" s="5">
        <v>86184</v>
      </c>
      <c r="I3462" s="5">
        <v>235993</v>
      </c>
      <c r="J3462" s="5">
        <v>26775</v>
      </c>
      <c r="K3462" s="5">
        <v>0</v>
      </c>
      <c r="L3462" s="5">
        <v>419360</v>
      </c>
      <c r="M3462" s="5">
        <v>1332869</v>
      </c>
      <c r="N3462" s="5">
        <v>77719</v>
      </c>
      <c r="O3462" s="5">
        <v>45297</v>
      </c>
      <c r="P3462" s="5">
        <v>9466</v>
      </c>
      <c r="Q3462" s="5">
        <v>528</v>
      </c>
      <c r="R3462" s="5">
        <v>0</v>
      </c>
      <c r="S3462" s="5">
        <v>47997</v>
      </c>
      <c r="T3462" s="5">
        <v>49640</v>
      </c>
      <c r="U3462" s="5">
        <v>34160</v>
      </c>
      <c r="V3462" s="5">
        <v>113706</v>
      </c>
      <c r="W3462" s="5">
        <v>627</v>
      </c>
      <c r="X3462" s="5">
        <v>176635</v>
      </c>
      <c r="Y3462" s="5">
        <v>594</v>
      </c>
    </row>
    <row r="3463" spans="1:25" x14ac:dyDescent="0.3">
      <c r="A3463" s="1">
        <v>4057094</v>
      </c>
      <c r="B3463" s="1" t="s">
        <v>3</v>
      </c>
      <c r="C3463" s="2"/>
      <c r="D3463" s="4" t="s">
        <v>141</v>
      </c>
      <c r="E3463" s="4">
        <v>4057094</v>
      </c>
      <c r="F3463" s="5">
        <v>18950</v>
      </c>
      <c r="G3463" s="5">
        <v>141020</v>
      </c>
      <c r="H3463" s="5">
        <v>107704</v>
      </c>
      <c r="I3463" s="5">
        <v>248655</v>
      </c>
      <c r="J3463" s="5">
        <v>42989</v>
      </c>
      <c r="K3463" s="5">
        <v>0</v>
      </c>
      <c r="L3463" s="5">
        <v>559319</v>
      </c>
      <c r="M3463" s="5">
        <v>1333139</v>
      </c>
      <c r="N3463" s="5">
        <v>88076</v>
      </c>
      <c r="O3463" s="5">
        <v>39436</v>
      </c>
      <c r="P3463" s="5">
        <v>13902</v>
      </c>
      <c r="Q3463" s="5">
        <v>341</v>
      </c>
      <c r="R3463" s="5">
        <v>0</v>
      </c>
      <c r="S3463" s="5">
        <v>43568</v>
      </c>
      <c r="T3463" s="5">
        <v>53051</v>
      </c>
      <c r="U3463" s="5">
        <v>34860</v>
      </c>
      <c r="V3463" s="5">
        <v>107952</v>
      </c>
      <c r="W3463" s="5">
        <v>651</v>
      </c>
      <c r="X3463" s="5">
        <v>164686</v>
      </c>
      <c r="Y3463" s="5">
        <v>1242</v>
      </c>
    </row>
    <row r="3464" spans="1:25" x14ac:dyDescent="0.3">
      <c r="A3464" s="1">
        <v>4057094</v>
      </c>
      <c r="B3464" s="1" t="s">
        <v>4</v>
      </c>
      <c r="C3464" s="2"/>
      <c r="D3464" s="4" t="s">
        <v>141</v>
      </c>
      <c r="E3464" s="4">
        <v>4057094</v>
      </c>
      <c r="F3464" s="5">
        <v>26779</v>
      </c>
      <c r="G3464" s="5">
        <v>712980</v>
      </c>
      <c r="H3464" s="5">
        <v>85517</v>
      </c>
      <c r="I3464" s="5">
        <v>231178</v>
      </c>
      <c r="J3464" s="5">
        <v>26377</v>
      </c>
      <c r="K3464" s="5">
        <v>0</v>
      </c>
      <c r="L3464" s="5">
        <v>1082832</v>
      </c>
      <c r="M3464" s="5">
        <v>1344683</v>
      </c>
      <c r="N3464" s="5">
        <v>93091</v>
      </c>
      <c r="O3464" s="5">
        <v>38785</v>
      </c>
      <c r="P3464" s="5">
        <v>14167</v>
      </c>
      <c r="Q3464" s="5">
        <v>362</v>
      </c>
      <c r="R3464" s="5">
        <v>0</v>
      </c>
      <c r="S3464" s="5">
        <v>46384</v>
      </c>
      <c r="T3464" s="5">
        <v>46605</v>
      </c>
      <c r="U3464" s="5">
        <v>33293</v>
      </c>
      <c r="V3464" s="5">
        <v>121395</v>
      </c>
      <c r="W3464" s="5">
        <v>589</v>
      </c>
      <c r="X3464" s="5">
        <v>165398</v>
      </c>
      <c r="Y3464" s="5">
        <v>981</v>
      </c>
    </row>
    <row r="3465" spans="1:25" x14ac:dyDescent="0.3">
      <c r="A3465" s="1">
        <v>4057094</v>
      </c>
      <c r="B3465" s="1" t="s">
        <v>5</v>
      </c>
      <c r="C3465" s="2"/>
      <c r="D3465" s="4" t="s">
        <v>141</v>
      </c>
      <c r="E3465" s="4">
        <v>4057094</v>
      </c>
      <c r="F3465" s="5">
        <v>4004</v>
      </c>
      <c r="G3465" s="5">
        <v>421083</v>
      </c>
      <c r="H3465" s="5">
        <v>116518</v>
      </c>
      <c r="I3465" s="5">
        <v>239321</v>
      </c>
      <c r="J3465" s="5">
        <v>13628</v>
      </c>
      <c r="K3465" s="5">
        <v>0</v>
      </c>
      <c r="L3465" s="5">
        <v>794554</v>
      </c>
      <c r="M3465" s="5">
        <v>1496218</v>
      </c>
      <c r="N3465" s="5">
        <v>95954</v>
      </c>
      <c r="O3465" s="5">
        <v>40173</v>
      </c>
      <c r="P3465" s="5">
        <v>17888</v>
      </c>
      <c r="Q3465" s="5">
        <v>313</v>
      </c>
      <c r="R3465" s="5">
        <v>0</v>
      </c>
      <c r="S3465" s="5">
        <v>46733</v>
      </c>
      <c r="T3465" s="5">
        <v>47933</v>
      </c>
      <c r="U3465" s="5">
        <v>37413</v>
      </c>
      <c r="V3465" s="5">
        <v>130409</v>
      </c>
      <c r="W3465" s="5">
        <v>528</v>
      </c>
      <c r="X3465" s="5">
        <v>162145</v>
      </c>
      <c r="Y3465" s="5">
        <v>869</v>
      </c>
    </row>
    <row r="3466" spans="1:25" x14ac:dyDescent="0.3">
      <c r="A3466" s="1">
        <v>4057094</v>
      </c>
      <c r="B3466" s="1" t="s">
        <v>6</v>
      </c>
      <c r="C3466" s="2"/>
      <c r="D3466" s="4" t="s">
        <v>141</v>
      </c>
      <c r="E3466" s="4">
        <v>4057094</v>
      </c>
      <c r="F3466" s="5">
        <v>6820</v>
      </c>
      <c r="G3466" s="5">
        <v>78564</v>
      </c>
      <c r="H3466" s="5">
        <v>131265</v>
      </c>
      <c r="I3466" s="5">
        <v>217189</v>
      </c>
      <c r="J3466" s="5">
        <v>12949</v>
      </c>
      <c r="K3466" s="5">
        <v>0</v>
      </c>
      <c r="L3466" s="5">
        <v>446787</v>
      </c>
      <c r="M3466" s="5">
        <v>1462159</v>
      </c>
      <c r="N3466" s="5">
        <v>99082</v>
      </c>
      <c r="O3466" s="5">
        <v>46296</v>
      </c>
      <c r="P3466" s="5">
        <v>15275</v>
      </c>
      <c r="Q3466" s="5">
        <v>542</v>
      </c>
      <c r="R3466" s="5">
        <v>0</v>
      </c>
      <c r="S3466" s="5">
        <v>51401</v>
      </c>
      <c r="T3466" s="5">
        <v>51700</v>
      </c>
      <c r="U3466" s="5">
        <v>38200</v>
      </c>
      <c r="V3466" s="5">
        <v>125572</v>
      </c>
      <c r="W3466" s="5">
        <v>641</v>
      </c>
      <c r="X3466" s="5">
        <v>166505</v>
      </c>
      <c r="Y3466" s="5">
        <v>495</v>
      </c>
    </row>
    <row r="3467" spans="1:25" x14ac:dyDescent="0.3">
      <c r="A3467" s="1">
        <v>4057094</v>
      </c>
      <c r="B3467" s="1" t="s">
        <v>7</v>
      </c>
      <c r="C3467" s="2"/>
      <c r="D3467" s="4" t="s">
        <v>141</v>
      </c>
      <c r="E3467" s="4">
        <v>4057094</v>
      </c>
      <c r="F3467" s="5">
        <v>2753</v>
      </c>
      <c r="G3467" s="5">
        <v>93348</v>
      </c>
      <c r="H3467" s="5">
        <v>143970</v>
      </c>
      <c r="I3467" s="5">
        <v>166625</v>
      </c>
      <c r="J3467" s="5">
        <v>16932</v>
      </c>
      <c r="K3467" s="5">
        <v>0</v>
      </c>
      <c r="L3467" s="5">
        <v>423628</v>
      </c>
      <c r="M3467" s="5">
        <v>1345480</v>
      </c>
      <c r="N3467" s="5">
        <v>87172</v>
      </c>
      <c r="O3467" s="5">
        <v>43629</v>
      </c>
      <c r="P3467" s="5">
        <v>9653</v>
      </c>
      <c r="Q3467" s="5">
        <v>704</v>
      </c>
      <c r="R3467" s="5">
        <v>0</v>
      </c>
      <c r="S3467" s="5">
        <v>49329</v>
      </c>
      <c r="T3467" s="5">
        <v>42306</v>
      </c>
      <c r="U3467" s="5">
        <v>37952</v>
      </c>
      <c r="V3467" s="5">
        <v>109828</v>
      </c>
      <c r="W3467" s="5">
        <v>629</v>
      </c>
      <c r="X3467" s="5">
        <v>162674</v>
      </c>
      <c r="Y3467" s="5">
        <v>255</v>
      </c>
    </row>
    <row r="3468" spans="1:25" x14ac:dyDescent="0.3">
      <c r="A3468" s="1">
        <v>4057094</v>
      </c>
      <c r="B3468" s="1" t="s">
        <v>8</v>
      </c>
      <c r="C3468" s="2"/>
      <c r="D3468" s="4" t="s">
        <v>141</v>
      </c>
      <c r="E3468" s="4">
        <v>4057094</v>
      </c>
      <c r="F3468" s="5">
        <v>5477</v>
      </c>
      <c r="G3468" s="5">
        <v>71973</v>
      </c>
      <c r="H3468" s="5">
        <v>128375</v>
      </c>
      <c r="I3468" s="5">
        <v>176050</v>
      </c>
      <c r="J3468" s="5">
        <v>11762</v>
      </c>
      <c r="K3468" s="5">
        <v>0</v>
      </c>
      <c r="L3468" s="5">
        <v>393637</v>
      </c>
      <c r="M3468" s="5">
        <v>1574354</v>
      </c>
      <c r="N3468" s="5">
        <v>100897</v>
      </c>
      <c r="O3468" s="5">
        <v>44489</v>
      </c>
      <c r="P3468" s="5">
        <v>6872</v>
      </c>
      <c r="Q3468" s="5">
        <v>679</v>
      </c>
      <c r="R3468" s="5">
        <v>0</v>
      </c>
      <c r="S3468" s="5">
        <v>55554</v>
      </c>
      <c r="T3468" s="5">
        <v>41208</v>
      </c>
      <c r="U3468" s="5">
        <v>41045</v>
      </c>
      <c r="V3468" s="5">
        <v>101593</v>
      </c>
      <c r="W3468" s="5">
        <v>539</v>
      </c>
      <c r="X3468" s="5">
        <v>159853</v>
      </c>
      <c r="Y3468" s="5">
        <v>512</v>
      </c>
    </row>
    <row r="3469" spans="1:25" x14ac:dyDescent="0.3">
      <c r="A3469" s="1">
        <v>4057094</v>
      </c>
      <c r="B3469" s="1" t="s">
        <v>9</v>
      </c>
      <c r="C3469" s="2"/>
      <c r="D3469" s="4" t="s">
        <v>141</v>
      </c>
      <c r="E3469" s="4">
        <v>4057094</v>
      </c>
      <c r="F3469" s="5">
        <v>12047</v>
      </c>
      <c r="G3469" s="5">
        <v>1582542</v>
      </c>
      <c r="H3469" s="5">
        <v>142422</v>
      </c>
      <c r="I3469" s="5">
        <v>150030</v>
      </c>
      <c r="J3469" s="5">
        <v>16260</v>
      </c>
      <c r="K3469" s="5">
        <v>0</v>
      </c>
      <c r="L3469" s="5">
        <v>1903301</v>
      </c>
      <c r="M3469" s="5">
        <v>1662140</v>
      </c>
      <c r="N3469" s="5">
        <v>87453</v>
      </c>
      <c r="O3469" s="5">
        <v>35464</v>
      </c>
      <c r="P3469" s="5">
        <v>7634</v>
      </c>
      <c r="Q3469" s="5">
        <v>756</v>
      </c>
      <c r="R3469" s="5">
        <v>0</v>
      </c>
      <c r="S3469" s="5">
        <v>51413</v>
      </c>
      <c r="T3469" s="5">
        <v>38894</v>
      </c>
      <c r="U3469" s="5">
        <v>41055</v>
      </c>
      <c r="V3469" s="5">
        <v>113002</v>
      </c>
      <c r="W3469" s="5">
        <v>497</v>
      </c>
      <c r="X3469" s="5">
        <v>162739</v>
      </c>
      <c r="Y3469" s="5">
        <v>404</v>
      </c>
    </row>
    <row r="3470" spans="1:25" x14ac:dyDescent="0.3">
      <c r="A3470" s="1">
        <v>4057094</v>
      </c>
      <c r="B3470" s="1" t="s">
        <v>10</v>
      </c>
      <c r="C3470" s="2"/>
      <c r="D3470" s="4" t="s">
        <v>141</v>
      </c>
      <c r="E3470" s="4">
        <v>4057094</v>
      </c>
      <c r="F3470" s="5">
        <v>10635</v>
      </c>
      <c r="G3470" s="5">
        <v>226959</v>
      </c>
      <c r="H3470" s="5">
        <v>133791</v>
      </c>
      <c r="I3470" s="5">
        <v>135123</v>
      </c>
      <c r="J3470" s="5">
        <v>42343</v>
      </c>
      <c r="K3470" s="5">
        <v>0</v>
      </c>
      <c r="L3470" s="5">
        <v>548851</v>
      </c>
      <c r="M3470" s="5">
        <v>1509419</v>
      </c>
      <c r="N3470" s="5">
        <v>79064</v>
      </c>
      <c r="O3470" s="5">
        <v>33583</v>
      </c>
      <c r="P3470" s="5">
        <v>7120</v>
      </c>
      <c r="Q3470" s="5">
        <v>590</v>
      </c>
      <c r="R3470" s="5">
        <v>0</v>
      </c>
      <c r="S3470" s="5">
        <v>43207</v>
      </c>
      <c r="T3470" s="5">
        <v>32980</v>
      </c>
      <c r="U3470" s="5">
        <v>37330</v>
      </c>
      <c r="V3470" s="5">
        <v>93964</v>
      </c>
      <c r="W3470" s="5">
        <v>606</v>
      </c>
      <c r="X3470" s="5">
        <v>155078</v>
      </c>
      <c r="Y3470" s="5">
        <v>378</v>
      </c>
    </row>
    <row r="3471" spans="1:25" x14ac:dyDescent="0.3">
      <c r="A3471" s="1">
        <v>4057094</v>
      </c>
      <c r="B3471" s="1" t="s">
        <v>11</v>
      </c>
      <c r="C3471" s="2"/>
      <c r="D3471" s="4" t="s">
        <v>141</v>
      </c>
      <c r="E3471" s="4">
        <v>4057094</v>
      </c>
      <c r="F3471" s="5">
        <v>3765</v>
      </c>
      <c r="G3471" s="5">
        <v>195875</v>
      </c>
      <c r="H3471" s="5">
        <v>84383</v>
      </c>
      <c r="I3471" s="5">
        <v>218418</v>
      </c>
      <c r="J3471" s="5">
        <v>11492</v>
      </c>
      <c r="K3471" s="5">
        <v>0</v>
      </c>
      <c r="L3471" s="5">
        <v>513933</v>
      </c>
      <c r="M3471" s="5">
        <v>1965536</v>
      </c>
      <c r="N3471" s="5">
        <v>69102</v>
      </c>
      <c r="O3471" s="5">
        <v>33538</v>
      </c>
      <c r="P3471" s="5">
        <v>5330</v>
      </c>
      <c r="Q3471" s="5">
        <v>367</v>
      </c>
      <c r="R3471" s="5">
        <v>0</v>
      </c>
      <c r="S3471" s="5">
        <v>39872</v>
      </c>
      <c r="T3471" s="5">
        <v>32299</v>
      </c>
      <c r="U3471" s="5">
        <v>41370</v>
      </c>
      <c r="V3471" s="5">
        <v>36306</v>
      </c>
      <c r="W3471" s="5">
        <v>535</v>
      </c>
      <c r="X3471" s="5">
        <v>144210</v>
      </c>
      <c r="Y3471" s="5">
        <v>411</v>
      </c>
    </row>
    <row r="3472" spans="1:25" x14ac:dyDescent="0.3">
      <c r="A3472" s="1">
        <v>4057094</v>
      </c>
      <c r="B3472" s="1" t="s">
        <v>12</v>
      </c>
      <c r="C3472" s="2"/>
      <c r="D3472" s="4" t="s">
        <v>141</v>
      </c>
      <c r="E3472" s="4">
        <v>4057094</v>
      </c>
      <c r="F3472" s="5">
        <v>1185</v>
      </c>
      <c r="G3472" s="5">
        <v>34827</v>
      </c>
      <c r="H3472" s="5">
        <v>54069</v>
      </c>
      <c r="I3472" s="5">
        <v>173191</v>
      </c>
      <c r="J3472" s="5">
        <v>5084</v>
      </c>
      <c r="K3472" s="5">
        <v>0</v>
      </c>
      <c r="L3472" s="5">
        <v>268357</v>
      </c>
      <c r="M3472" s="5">
        <v>1664454</v>
      </c>
      <c r="N3472" s="5">
        <v>62736</v>
      </c>
      <c r="O3472" s="5">
        <v>30757</v>
      </c>
      <c r="P3472" s="5">
        <v>3950</v>
      </c>
      <c r="Q3472" s="5">
        <v>218</v>
      </c>
      <c r="R3472" s="5">
        <v>0</v>
      </c>
      <c r="S3472" s="5">
        <v>42796</v>
      </c>
      <c r="T3472" s="5">
        <v>37911</v>
      </c>
      <c r="U3472" s="5">
        <v>40317</v>
      </c>
      <c r="V3472" s="5">
        <v>21238</v>
      </c>
      <c r="W3472" s="5">
        <v>540</v>
      </c>
      <c r="X3472" s="5">
        <v>149188</v>
      </c>
      <c r="Y3472" s="5">
        <v>134</v>
      </c>
    </row>
    <row r="3473" spans="1:25" x14ac:dyDescent="0.3">
      <c r="A3473" s="1">
        <v>4057094</v>
      </c>
      <c r="B3473" s="1" t="s">
        <v>13</v>
      </c>
      <c r="C3473" s="2"/>
      <c r="D3473" s="4" t="s">
        <v>141</v>
      </c>
      <c r="E3473" s="4">
        <v>4057094</v>
      </c>
      <c r="F3473" s="5">
        <v>1070</v>
      </c>
      <c r="G3473" s="5">
        <v>50076</v>
      </c>
      <c r="H3473" s="5">
        <v>6448</v>
      </c>
      <c r="I3473" s="5">
        <v>142327</v>
      </c>
      <c r="J3473" s="5">
        <v>4999</v>
      </c>
      <c r="K3473" s="5">
        <v>0</v>
      </c>
      <c r="L3473" s="5">
        <v>204920</v>
      </c>
      <c r="M3473" s="5">
        <v>2009789</v>
      </c>
      <c r="N3473" s="5">
        <v>61496</v>
      </c>
      <c r="O3473" s="5">
        <v>29149</v>
      </c>
      <c r="P3473" s="5">
        <v>3595</v>
      </c>
      <c r="Q3473" s="5">
        <v>127</v>
      </c>
      <c r="R3473" s="5">
        <v>0</v>
      </c>
      <c r="S3473" s="5">
        <v>39024</v>
      </c>
      <c r="T3473" s="5">
        <v>31178</v>
      </c>
      <c r="U3473" s="5">
        <v>40017</v>
      </c>
      <c r="V3473" s="5">
        <v>18411</v>
      </c>
      <c r="W3473" s="5">
        <v>709</v>
      </c>
      <c r="X3473" s="5">
        <v>156926</v>
      </c>
      <c r="Y3473" s="5">
        <v>100</v>
      </c>
    </row>
    <row r="3474" spans="1:25" x14ac:dyDescent="0.3">
      <c r="A3474" s="1">
        <v>4057094</v>
      </c>
      <c r="B3474" s="1" t="s">
        <v>14</v>
      </c>
      <c r="C3474" s="2"/>
      <c r="D3474" s="4" t="s">
        <v>141</v>
      </c>
      <c r="E3474" s="4">
        <v>4057094</v>
      </c>
      <c r="F3474" s="5">
        <v>2753</v>
      </c>
      <c r="G3474" s="5">
        <v>30035</v>
      </c>
      <c r="H3474" s="5">
        <v>62757</v>
      </c>
      <c r="I3474" s="5">
        <v>132576</v>
      </c>
      <c r="J3474" s="5">
        <v>18036</v>
      </c>
      <c r="K3474" s="5" t="s">
        <v>33</v>
      </c>
      <c r="L3474" s="5">
        <v>246158</v>
      </c>
      <c r="M3474" s="5">
        <v>2157676</v>
      </c>
      <c r="N3474" s="5">
        <v>57335</v>
      </c>
      <c r="O3474" s="5">
        <v>25438</v>
      </c>
      <c r="P3474" s="5">
        <v>3311</v>
      </c>
      <c r="Q3474" s="5" t="s">
        <v>33</v>
      </c>
      <c r="R3474" s="5" t="s">
        <v>33</v>
      </c>
      <c r="S3474" s="5">
        <v>38816</v>
      </c>
      <c r="T3474" s="5">
        <v>31222</v>
      </c>
      <c r="U3474" s="5">
        <v>39321</v>
      </c>
      <c r="V3474" s="5">
        <v>13656</v>
      </c>
      <c r="W3474" s="5">
        <v>755</v>
      </c>
      <c r="X3474" s="5">
        <v>146513</v>
      </c>
      <c r="Y3474" s="5">
        <v>207</v>
      </c>
    </row>
    <row r="3475" spans="1:25" x14ac:dyDescent="0.3">
      <c r="A3475" s="1">
        <v>4057094</v>
      </c>
      <c r="B3475" s="1" t="s">
        <v>15</v>
      </c>
      <c r="C3475" s="2"/>
      <c r="D3475" s="4" t="s">
        <v>141</v>
      </c>
      <c r="E3475" s="4">
        <v>4057094</v>
      </c>
      <c r="F3475" s="5">
        <v>9220</v>
      </c>
      <c r="G3475" s="5">
        <v>67057</v>
      </c>
      <c r="H3475" s="5">
        <v>94036</v>
      </c>
      <c r="I3475" s="5">
        <v>333584</v>
      </c>
      <c r="J3475" s="5">
        <v>9588</v>
      </c>
      <c r="K3475" s="5" t="s">
        <v>33</v>
      </c>
      <c r="L3475" s="5">
        <v>513484</v>
      </c>
      <c r="M3475" s="5">
        <v>1761117</v>
      </c>
      <c r="N3475" s="5">
        <v>60693</v>
      </c>
      <c r="O3475" s="5">
        <v>27191</v>
      </c>
      <c r="P3475" s="5">
        <v>3372</v>
      </c>
      <c r="Q3475" s="5" t="s">
        <v>33</v>
      </c>
      <c r="R3475" s="5" t="s">
        <v>33</v>
      </c>
      <c r="S3475" s="5">
        <v>37719</v>
      </c>
      <c r="T3475" s="5">
        <v>28289</v>
      </c>
      <c r="U3475" s="5">
        <v>34123</v>
      </c>
      <c r="V3475" s="5">
        <v>10701</v>
      </c>
      <c r="W3475" s="5">
        <v>810</v>
      </c>
      <c r="X3475" s="5">
        <v>138789</v>
      </c>
      <c r="Y3475" s="5">
        <v>212</v>
      </c>
    </row>
    <row r="3476" spans="1:25" x14ac:dyDescent="0.3">
      <c r="A3476" s="1">
        <v>4057094</v>
      </c>
      <c r="B3476" s="1" t="s">
        <v>16</v>
      </c>
      <c r="C3476" s="2"/>
      <c r="D3476" s="4" t="s">
        <v>141</v>
      </c>
      <c r="E3476" s="4">
        <v>4057094</v>
      </c>
      <c r="F3476" s="5">
        <v>827</v>
      </c>
      <c r="G3476" s="5">
        <v>181794</v>
      </c>
      <c r="H3476" s="5">
        <v>38110</v>
      </c>
      <c r="I3476" s="5">
        <v>120481</v>
      </c>
      <c r="J3476" s="5">
        <v>1069</v>
      </c>
      <c r="K3476" s="5" t="s">
        <v>33</v>
      </c>
      <c r="L3476" s="5">
        <v>342281</v>
      </c>
      <c r="M3476" s="5">
        <v>1421678</v>
      </c>
      <c r="N3476" s="5">
        <v>49484</v>
      </c>
      <c r="O3476" s="5">
        <v>39119</v>
      </c>
      <c r="P3476" s="5">
        <v>2526</v>
      </c>
      <c r="Q3476" s="5" t="s">
        <v>33</v>
      </c>
      <c r="R3476" s="5" t="s">
        <v>33</v>
      </c>
      <c r="S3476" s="5">
        <v>30991</v>
      </c>
      <c r="T3476" s="5">
        <v>27782</v>
      </c>
      <c r="U3476" s="5">
        <v>30036</v>
      </c>
      <c r="V3476" s="5">
        <v>8492</v>
      </c>
      <c r="W3476" s="5">
        <v>3726</v>
      </c>
      <c r="X3476" s="5">
        <v>151449</v>
      </c>
      <c r="Y3476" s="5">
        <v>528</v>
      </c>
    </row>
    <row r="3477" spans="1:25" x14ac:dyDescent="0.3">
      <c r="A3477" s="1">
        <v>4057094</v>
      </c>
      <c r="B3477" s="1" t="s">
        <v>17</v>
      </c>
      <c r="C3477" s="2"/>
      <c r="D3477" s="4" t="s">
        <v>141</v>
      </c>
      <c r="E3477" s="4">
        <v>4057094</v>
      </c>
      <c r="F3477" s="5">
        <v>-98</v>
      </c>
      <c r="G3477" s="5">
        <v>21494</v>
      </c>
      <c r="H3477" s="5">
        <v>19199</v>
      </c>
      <c r="I3477" s="5">
        <v>123075</v>
      </c>
      <c r="J3477" s="5">
        <v>1244</v>
      </c>
      <c r="K3477" s="5" t="s">
        <v>33</v>
      </c>
      <c r="L3477" s="5">
        <v>164914</v>
      </c>
      <c r="M3477" s="5">
        <v>2410519</v>
      </c>
      <c r="N3477" s="5">
        <v>43961</v>
      </c>
      <c r="O3477" s="5">
        <v>43950</v>
      </c>
      <c r="P3477" s="5">
        <v>3186</v>
      </c>
      <c r="Q3477" s="5" t="s">
        <v>33</v>
      </c>
      <c r="R3477" s="5" t="s">
        <v>33</v>
      </c>
      <c r="S3477" s="5">
        <v>27233</v>
      </c>
      <c r="T3477" s="5">
        <v>21209</v>
      </c>
      <c r="U3477" s="5">
        <v>34818</v>
      </c>
      <c r="V3477" s="5">
        <v>945</v>
      </c>
      <c r="W3477" s="5">
        <v>3958</v>
      </c>
      <c r="X3477" s="5">
        <v>132351</v>
      </c>
      <c r="Y3477" s="5">
        <v>0</v>
      </c>
    </row>
    <row r="3478" spans="1:25" x14ac:dyDescent="0.3">
      <c r="A3478" s="1">
        <v>4057094</v>
      </c>
      <c r="B3478" s="1" t="s">
        <v>18</v>
      </c>
      <c r="C3478" s="2"/>
      <c r="D3478" s="4" t="s">
        <v>141</v>
      </c>
      <c r="E3478" s="4">
        <v>4057094</v>
      </c>
      <c r="F3478" s="5">
        <v>1421</v>
      </c>
      <c r="G3478" s="5">
        <v>122512</v>
      </c>
      <c r="H3478" s="5">
        <v>61527</v>
      </c>
      <c r="I3478" s="5">
        <v>179278</v>
      </c>
      <c r="J3478" s="5">
        <v>14124</v>
      </c>
      <c r="K3478" s="5" t="s">
        <v>33</v>
      </c>
      <c r="L3478" s="5">
        <v>378863</v>
      </c>
      <c r="M3478" s="5">
        <v>2581556</v>
      </c>
      <c r="N3478" s="5">
        <v>41623</v>
      </c>
      <c r="O3478" s="5">
        <v>84243</v>
      </c>
      <c r="P3478" s="5">
        <v>2589</v>
      </c>
      <c r="Q3478" s="5" t="s">
        <v>33</v>
      </c>
      <c r="R3478" s="5" t="s">
        <v>33</v>
      </c>
      <c r="S3478" s="5">
        <v>23926</v>
      </c>
      <c r="T3478" s="5">
        <v>22337</v>
      </c>
      <c r="U3478" s="5">
        <v>39581</v>
      </c>
      <c r="V3478" s="5">
        <v>2277</v>
      </c>
      <c r="W3478" s="5">
        <v>6850</v>
      </c>
      <c r="X3478" s="5">
        <v>141539</v>
      </c>
      <c r="Y3478" s="5">
        <v>0</v>
      </c>
    </row>
    <row r="3479" spans="1:25" x14ac:dyDescent="0.3">
      <c r="A3479" s="1">
        <v>4057094</v>
      </c>
      <c r="B3479" s="1" t="s">
        <v>19</v>
      </c>
      <c r="C3479" s="2"/>
      <c r="D3479" s="4" t="s">
        <v>141</v>
      </c>
      <c r="E3479" s="4">
        <v>4057094</v>
      </c>
      <c r="F3479" s="5">
        <v>12865</v>
      </c>
      <c r="G3479" s="5">
        <v>98289</v>
      </c>
      <c r="H3479" s="5">
        <v>14349</v>
      </c>
      <c r="I3479" s="5">
        <v>132585</v>
      </c>
      <c r="J3479" s="5">
        <v>2178</v>
      </c>
      <c r="K3479" s="5" t="s">
        <v>33</v>
      </c>
      <c r="L3479" s="5">
        <v>260268</v>
      </c>
      <c r="M3479" s="5">
        <v>1929386</v>
      </c>
      <c r="N3479" s="5">
        <v>28772</v>
      </c>
      <c r="O3479" s="5">
        <v>48191</v>
      </c>
      <c r="P3479" s="5">
        <v>2672</v>
      </c>
      <c r="Q3479" s="5" t="s">
        <v>33</v>
      </c>
      <c r="R3479" s="5" t="s">
        <v>33</v>
      </c>
      <c r="S3479" s="5">
        <v>26067</v>
      </c>
      <c r="T3479" s="5">
        <v>21842</v>
      </c>
      <c r="U3479" s="5">
        <v>37163</v>
      </c>
      <c r="V3479" s="5">
        <v>2465</v>
      </c>
      <c r="W3479" s="5">
        <v>7774</v>
      </c>
      <c r="X3479" s="5">
        <v>95116</v>
      </c>
      <c r="Y3479" s="5">
        <v>153</v>
      </c>
    </row>
    <row r="3480" spans="1:25" x14ac:dyDescent="0.3">
      <c r="A3480" s="1">
        <v>4057094</v>
      </c>
      <c r="B3480" s="1" t="s">
        <v>20</v>
      </c>
      <c r="C3480" s="2"/>
      <c r="D3480" s="4" t="s">
        <v>141</v>
      </c>
      <c r="E3480" s="4">
        <v>4057094</v>
      </c>
      <c r="F3480" s="5">
        <v>-260</v>
      </c>
      <c r="G3480" s="5">
        <v>143064</v>
      </c>
      <c r="H3480" s="5">
        <v>19363</v>
      </c>
      <c r="I3480" s="5">
        <v>130915</v>
      </c>
      <c r="J3480" s="5">
        <v>1271</v>
      </c>
      <c r="K3480" s="5" t="s">
        <v>33</v>
      </c>
      <c r="L3480" s="5">
        <v>294356</v>
      </c>
      <c r="M3480" s="5">
        <v>1228379</v>
      </c>
      <c r="N3480" s="5">
        <v>35019</v>
      </c>
      <c r="O3480" s="5">
        <v>18380</v>
      </c>
      <c r="P3480" s="5">
        <v>3087</v>
      </c>
      <c r="Q3480" s="5" t="s">
        <v>33</v>
      </c>
      <c r="R3480" s="5" t="s">
        <v>33</v>
      </c>
      <c r="S3480" s="5">
        <v>25828</v>
      </c>
      <c r="T3480" s="5">
        <v>28135</v>
      </c>
      <c r="U3480" s="5">
        <v>31664</v>
      </c>
      <c r="V3480" s="5">
        <v>1972</v>
      </c>
      <c r="W3480" s="5">
        <v>5585</v>
      </c>
      <c r="X3480" s="5">
        <v>86649</v>
      </c>
      <c r="Y3480" s="5">
        <v>154</v>
      </c>
    </row>
    <row r="3481" spans="1:25" x14ac:dyDescent="0.3">
      <c r="A3481" s="1">
        <v>4057094</v>
      </c>
      <c r="B3481" s="1" t="s">
        <v>21</v>
      </c>
      <c r="C3481" s="2"/>
      <c r="D3481" s="4" t="s">
        <v>141</v>
      </c>
      <c r="E3481" s="4">
        <v>4057094</v>
      </c>
      <c r="F3481" s="5">
        <v>609</v>
      </c>
      <c r="G3481" s="5">
        <v>105267</v>
      </c>
      <c r="H3481" s="5">
        <v>26016</v>
      </c>
      <c r="I3481" s="5">
        <v>137772</v>
      </c>
      <c r="J3481" s="5">
        <v>925</v>
      </c>
      <c r="K3481" s="5" t="s">
        <v>33</v>
      </c>
      <c r="L3481" s="5">
        <v>270604</v>
      </c>
      <c r="M3481" s="5">
        <v>838693</v>
      </c>
      <c r="N3481" s="5">
        <v>32451</v>
      </c>
      <c r="O3481" s="5">
        <v>17577</v>
      </c>
      <c r="P3481" s="5">
        <v>2353</v>
      </c>
      <c r="Q3481" s="5" t="s">
        <v>33</v>
      </c>
      <c r="R3481" s="5" t="s">
        <v>33</v>
      </c>
      <c r="S3481" s="5">
        <v>26224</v>
      </c>
      <c r="T3481" s="5">
        <v>24715</v>
      </c>
      <c r="U3481" s="5">
        <v>30094</v>
      </c>
      <c r="V3481" s="5">
        <v>2751</v>
      </c>
      <c r="W3481" s="5">
        <v>5048</v>
      </c>
      <c r="X3481" s="5">
        <v>101594</v>
      </c>
      <c r="Y3481" s="5">
        <v>248</v>
      </c>
    </row>
    <row r="3482" spans="1:25" x14ac:dyDescent="0.3">
      <c r="A3482" s="1">
        <v>4057094</v>
      </c>
      <c r="B3482" s="1" t="s">
        <v>22</v>
      </c>
      <c r="C3482" s="2"/>
      <c r="D3482" s="4" t="s">
        <v>141</v>
      </c>
      <c r="E3482" s="4">
        <v>4057094</v>
      </c>
      <c r="F3482" s="5">
        <v>42</v>
      </c>
      <c r="G3482" s="5">
        <v>39202</v>
      </c>
      <c r="H3482" s="5">
        <v>27805</v>
      </c>
      <c r="I3482" s="5">
        <v>152281</v>
      </c>
      <c r="J3482" s="5">
        <v>2085</v>
      </c>
      <c r="K3482" s="5" t="s">
        <v>33</v>
      </c>
      <c r="L3482" s="5">
        <v>221416</v>
      </c>
      <c r="M3482" s="5">
        <v>695426</v>
      </c>
      <c r="N3482" s="5">
        <v>31352</v>
      </c>
      <c r="O3482" s="5">
        <v>13540</v>
      </c>
      <c r="P3482" s="5">
        <v>2331</v>
      </c>
      <c r="Q3482" s="5" t="s">
        <v>33</v>
      </c>
      <c r="R3482" s="5" t="s">
        <v>33</v>
      </c>
      <c r="S3482" s="5">
        <v>23055</v>
      </c>
      <c r="T3482" s="5">
        <v>24174</v>
      </c>
      <c r="U3482" s="5">
        <v>35484</v>
      </c>
      <c r="V3482" s="5">
        <v>2439</v>
      </c>
      <c r="W3482" s="5">
        <v>3692</v>
      </c>
      <c r="X3482" s="5">
        <v>104181</v>
      </c>
      <c r="Y3482" s="5">
        <v>307</v>
      </c>
    </row>
    <row r="3483" spans="1:25" x14ac:dyDescent="0.3">
      <c r="A3483" s="1">
        <v>4057094</v>
      </c>
      <c r="B3483" s="1" t="s">
        <v>23</v>
      </c>
      <c r="C3483" s="2"/>
      <c r="D3483" s="4" t="s">
        <v>141</v>
      </c>
      <c r="E3483" s="4">
        <v>4057094</v>
      </c>
      <c r="F3483" s="5">
        <v>2320</v>
      </c>
      <c r="G3483" s="5">
        <v>87036</v>
      </c>
      <c r="H3483" s="5">
        <v>14325</v>
      </c>
      <c r="I3483" s="5">
        <v>82368</v>
      </c>
      <c r="J3483" s="5">
        <v>1065</v>
      </c>
      <c r="K3483" s="5" t="s">
        <v>33</v>
      </c>
      <c r="L3483" s="5">
        <v>187311</v>
      </c>
      <c r="M3483" s="5">
        <v>665387</v>
      </c>
      <c r="N3483" s="5">
        <v>29133</v>
      </c>
      <c r="O3483" s="5">
        <v>13523</v>
      </c>
      <c r="P3483" s="5">
        <v>2522</v>
      </c>
      <c r="Q3483" s="5" t="s">
        <v>33</v>
      </c>
      <c r="R3483" s="5" t="s">
        <v>33</v>
      </c>
      <c r="S3483" s="5">
        <v>20123</v>
      </c>
      <c r="T3483" s="5">
        <v>22919</v>
      </c>
      <c r="U3483" s="5">
        <v>33710</v>
      </c>
      <c r="V3483" s="5">
        <v>3625</v>
      </c>
      <c r="W3483" s="5">
        <v>2285</v>
      </c>
      <c r="X3483" s="5">
        <v>124672</v>
      </c>
      <c r="Y3483" s="5">
        <v>446</v>
      </c>
    </row>
    <row r="3484" spans="1:25" x14ac:dyDescent="0.3">
      <c r="A3484" s="1">
        <v>4057094</v>
      </c>
      <c r="B3484" s="1" t="s">
        <v>24</v>
      </c>
      <c r="C3484" s="2"/>
      <c r="D3484" s="4" t="s">
        <v>141</v>
      </c>
      <c r="E3484" s="4">
        <v>4057094</v>
      </c>
      <c r="F3484" s="5">
        <v>0</v>
      </c>
      <c r="G3484" s="5">
        <v>47258</v>
      </c>
      <c r="H3484" s="5">
        <v>19750</v>
      </c>
      <c r="I3484" s="5">
        <v>95164</v>
      </c>
      <c r="J3484" s="5">
        <v>1749</v>
      </c>
      <c r="K3484" s="5" t="s">
        <v>33</v>
      </c>
      <c r="L3484" s="5">
        <v>163921</v>
      </c>
      <c r="M3484" s="5">
        <v>665477</v>
      </c>
      <c r="N3484" s="5">
        <v>29395</v>
      </c>
      <c r="O3484" s="5">
        <v>12337</v>
      </c>
      <c r="P3484" s="5">
        <v>2230</v>
      </c>
      <c r="Q3484" s="5" t="s">
        <v>33</v>
      </c>
      <c r="R3484" s="5" t="s">
        <v>33</v>
      </c>
      <c r="S3484" s="5">
        <v>19315</v>
      </c>
      <c r="T3484" s="5">
        <v>23142</v>
      </c>
      <c r="U3484" s="5">
        <v>34832</v>
      </c>
      <c r="V3484" s="5">
        <v>3649</v>
      </c>
      <c r="W3484" s="5">
        <v>1820</v>
      </c>
      <c r="X3484" s="5">
        <v>133102</v>
      </c>
      <c r="Y3484" s="5">
        <v>453</v>
      </c>
    </row>
    <row r="3485" spans="1:25" x14ac:dyDescent="0.3">
      <c r="A3485" s="1">
        <v>4057094</v>
      </c>
      <c r="B3485" s="1" t="s">
        <v>25</v>
      </c>
      <c r="C3485" s="2"/>
      <c r="D3485" s="4" t="s">
        <v>141</v>
      </c>
      <c r="E3485" s="4">
        <v>4057094</v>
      </c>
      <c r="F3485" s="5">
        <v>629</v>
      </c>
      <c r="G3485" s="5">
        <v>93954</v>
      </c>
      <c r="H3485" s="5">
        <v>36259</v>
      </c>
      <c r="I3485" s="5">
        <v>71558</v>
      </c>
      <c r="J3485" s="5">
        <v>1482</v>
      </c>
      <c r="K3485" s="5" t="s">
        <v>33</v>
      </c>
      <c r="L3485" s="5">
        <v>203894</v>
      </c>
      <c r="M3485" s="5">
        <v>680867</v>
      </c>
      <c r="N3485" s="5">
        <v>42288</v>
      </c>
      <c r="O3485" s="5">
        <v>9584</v>
      </c>
      <c r="P3485" s="5">
        <v>2334</v>
      </c>
      <c r="Q3485" s="5" t="s">
        <v>33</v>
      </c>
      <c r="R3485" s="5" t="s">
        <v>33</v>
      </c>
      <c r="S3485" s="5">
        <v>19185</v>
      </c>
      <c r="T3485" s="5">
        <v>18597</v>
      </c>
      <c r="U3485" s="5">
        <v>34949</v>
      </c>
      <c r="V3485" s="5">
        <v>5743</v>
      </c>
      <c r="W3485" s="5">
        <v>832</v>
      </c>
      <c r="X3485" s="5">
        <v>138536</v>
      </c>
      <c r="Y3485" s="5">
        <v>905</v>
      </c>
    </row>
    <row r="3486" spans="1:25" x14ac:dyDescent="0.3">
      <c r="A3486" s="1">
        <v>4057094</v>
      </c>
      <c r="B3486" s="1" t="s">
        <v>26</v>
      </c>
      <c r="C3486" s="2"/>
      <c r="D3486" s="4" t="s">
        <v>141</v>
      </c>
      <c r="E3486" s="4">
        <v>4057094</v>
      </c>
      <c r="F3486" s="5">
        <v>-4682</v>
      </c>
      <c r="G3486" s="5">
        <v>76559</v>
      </c>
      <c r="H3486" s="5">
        <v>18020</v>
      </c>
      <c r="I3486" s="5">
        <v>119047</v>
      </c>
      <c r="J3486" s="5">
        <v>2156</v>
      </c>
      <c r="K3486" s="5" t="s">
        <v>33</v>
      </c>
      <c r="L3486" s="5">
        <v>211099</v>
      </c>
      <c r="M3486" s="5">
        <v>607463</v>
      </c>
      <c r="N3486" s="5">
        <v>38097</v>
      </c>
      <c r="O3486" s="5">
        <v>12324</v>
      </c>
      <c r="P3486" s="5">
        <v>2586</v>
      </c>
      <c r="Q3486" s="5" t="s">
        <v>33</v>
      </c>
      <c r="R3486" s="5" t="s">
        <v>33</v>
      </c>
      <c r="S3486" s="5">
        <v>22062</v>
      </c>
      <c r="T3486" s="5">
        <v>19656</v>
      </c>
      <c r="U3486" s="5">
        <v>32252</v>
      </c>
      <c r="V3486" s="5">
        <v>5978</v>
      </c>
      <c r="W3486" s="5">
        <v>757</v>
      </c>
      <c r="X3486" s="5">
        <v>126225</v>
      </c>
      <c r="Y3486" s="5">
        <v>2094</v>
      </c>
    </row>
    <row r="3487" spans="1:25" x14ac:dyDescent="0.3">
      <c r="A3487" s="1">
        <v>4057094</v>
      </c>
      <c r="B3487" s="1" t="s">
        <v>27</v>
      </c>
      <c r="C3487" s="2"/>
      <c r="D3487" s="4" t="s">
        <v>141</v>
      </c>
      <c r="E3487" s="4">
        <v>4057094</v>
      </c>
      <c r="F3487" s="5">
        <v>8306</v>
      </c>
      <c r="G3487" s="5">
        <v>196637</v>
      </c>
      <c r="H3487" s="5">
        <v>141930</v>
      </c>
      <c r="I3487" s="5">
        <v>80838</v>
      </c>
      <c r="J3487" s="5">
        <v>11231</v>
      </c>
      <c r="K3487" s="5" t="s">
        <v>33</v>
      </c>
      <c r="L3487" s="5">
        <v>439088</v>
      </c>
      <c r="M3487" s="5">
        <v>562483</v>
      </c>
      <c r="N3487" s="5">
        <v>40163</v>
      </c>
      <c r="O3487" s="5">
        <v>7042</v>
      </c>
      <c r="P3487" s="5">
        <v>2510</v>
      </c>
      <c r="Q3487" s="5" t="s">
        <v>33</v>
      </c>
      <c r="R3487" s="5" t="s">
        <v>33</v>
      </c>
      <c r="S3487" s="5">
        <v>24535</v>
      </c>
      <c r="T3487" s="5">
        <v>15666</v>
      </c>
      <c r="U3487" s="5">
        <v>28494</v>
      </c>
      <c r="V3487" s="5">
        <v>5320</v>
      </c>
      <c r="W3487" s="5">
        <v>712</v>
      </c>
      <c r="X3487" s="5">
        <v>114983</v>
      </c>
      <c r="Y3487" s="5">
        <v>1805</v>
      </c>
    </row>
    <row r="3488" spans="1:25" x14ac:dyDescent="0.3">
      <c r="A3488" s="1">
        <v>4057094</v>
      </c>
      <c r="B3488" s="1" t="s">
        <v>28</v>
      </c>
      <c r="C3488" s="2"/>
      <c r="D3488" s="4" t="s">
        <v>141</v>
      </c>
      <c r="E3488" s="4">
        <v>4057094</v>
      </c>
      <c r="F3488" s="5">
        <v>18</v>
      </c>
      <c r="G3488" s="5">
        <v>63641</v>
      </c>
      <c r="H3488" s="5">
        <v>16270</v>
      </c>
      <c r="I3488" s="5">
        <v>58834</v>
      </c>
      <c r="J3488" s="5">
        <v>667</v>
      </c>
      <c r="K3488" s="5" t="s">
        <v>33</v>
      </c>
      <c r="L3488" s="5">
        <v>139429</v>
      </c>
      <c r="M3488" s="5">
        <v>534588</v>
      </c>
      <c r="N3488" s="5">
        <v>33625</v>
      </c>
      <c r="O3488" s="5">
        <v>5099</v>
      </c>
      <c r="P3488" s="5">
        <v>1941</v>
      </c>
      <c r="Q3488" s="5" t="s">
        <v>33</v>
      </c>
      <c r="R3488" s="5" t="s">
        <v>33</v>
      </c>
      <c r="S3488" s="5">
        <v>24091</v>
      </c>
      <c r="T3488" s="5">
        <v>17870</v>
      </c>
      <c r="U3488" s="5">
        <v>34401</v>
      </c>
      <c r="V3488" s="5">
        <v>4898</v>
      </c>
      <c r="W3488" s="5">
        <v>548</v>
      </c>
      <c r="X3488" s="5">
        <v>114590</v>
      </c>
      <c r="Y3488" s="5">
        <v>1141</v>
      </c>
    </row>
    <row r="3489" spans="1:25" x14ac:dyDescent="0.3">
      <c r="A3489" s="1">
        <v>4057094</v>
      </c>
      <c r="B3489" s="1" t="s">
        <v>29</v>
      </c>
      <c r="C3489" s="2"/>
      <c r="D3489" s="4" t="s">
        <v>141</v>
      </c>
      <c r="E3489" s="4">
        <v>4057094</v>
      </c>
      <c r="F3489" s="5">
        <v>4408</v>
      </c>
      <c r="G3489" s="5">
        <v>10149</v>
      </c>
      <c r="H3489" s="5">
        <v>15016</v>
      </c>
      <c r="I3489" s="5">
        <v>61491</v>
      </c>
      <c r="J3489" s="5">
        <v>1031</v>
      </c>
      <c r="K3489" s="5" t="s">
        <v>33</v>
      </c>
      <c r="L3489" s="5">
        <v>92393</v>
      </c>
      <c r="M3489" s="5">
        <v>493547</v>
      </c>
      <c r="N3489" s="5">
        <v>51132</v>
      </c>
      <c r="O3489" s="5">
        <v>4022</v>
      </c>
      <c r="P3489" s="5">
        <v>2328</v>
      </c>
      <c r="Q3489" s="5" t="s">
        <v>33</v>
      </c>
      <c r="R3489" s="5" t="s">
        <v>33</v>
      </c>
      <c r="S3489" s="5">
        <v>24739</v>
      </c>
      <c r="T3489" s="5">
        <v>17596</v>
      </c>
      <c r="U3489" s="5">
        <v>31885</v>
      </c>
      <c r="V3489" s="5">
        <v>4265</v>
      </c>
      <c r="W3489" s="5">
        <v>700</v>
      </c>
      <c r="X3489" s="5">
        <v>112944</v>
      </c>
      <c r="Y3489" s="5">
        <v>1238</v>
      </c>
    </row>
    <row r="3490" spans="1:25" x14ac:dyDescent="0.3">
      <c r="A3490" s="1">
        <v>4057094</v>
      </c>
      <c r="B3490" s="1" t="s">
        <v>30</v>
      </c>
      <c r="C3490" s="2"/>
      <c r="D3490" s="4" t="s">
        <v>141</v>
      </c>
      <c r="E3490" s="4">
        <v>4057094</v>
      </c>
      <c r="F3490" s="5">
        <v>0</v>
      </c>
      <c r="G3490" s="5">
        <v>117283</v>
      </c>
      <c r="H3490" s="5">
        <v>7041</v>
      </c>
      <c r="I3490" s="5">
        <v>53458</v>
      </c>
      <c r="J3490" s="5">
        <v>1749</v>
      </c>
      <c r="K3490" s="5" t="s">
        <v>33</v>
      </c>
      <c r="L3490" s="5">
        <v>179782</v>
      </c>
      <c r="M3490" s="5">
        <v>506569</v>
      </c>
      <c r="N3490" s="5">
        <v>54040</v>
      </c>
      <c r="O3490" s="5">
        <v>3557</v>
      </c>
      <c r="P3490" s="5">
        <v>2609</v>
      </c>
      <c r="Q3490" s="5" t="s">
        <v>33</v>
      </c>
      <c r="R3490" s="5" t="s">
        <v>33</v>
      </c>
      <c r="S3490" s="5">
        <v>23473</v>
      </c>
      <c r="T3490" s="5">
        <v>17411</v>
      </c>
      <c r="U3490" s="5">
        <v>33782</v>
      </c>
      <c r="V3490" s="5">
        <v>3783</v>
      </c>
      <c r="W3490" s="5">
        <v>445</v>
      </c>
      <c r="X3490" s="5">
        <v>106968</v>
      </c>
      <c r="Y3490" s="5">
        <v>1003</v>
      </c>
    </row>
    <row r="3491" spans="1:25" x14ac:dyDescent="0.3">
      <c r="A3491" s="1">
        <v>4057094</v>
      </c>
      <c r="B3491" s="1" t="s">
        <v>31</v>
      </c>
      <c r="C3491" s="2"/>
      <c r="D3491" s="4" t="s">
        <v>141</v>
      </c>
      <c r="E3491" s="4">
        <v>4057094</v>
      </c>
      <c r="F3491" s="5">
        <v>-20</v>
      </c>
      <c r="G3491" s="5">
        <v>37766</v>
      </c>
      <c r="H3491" s="5">
        <v>8282</v>
      </c>
      <c r="I3491" s="5">
        <v>43347</v>
      </c>
      <c r="J3491" s="5">
        <v>1281</v>
      </c>
      <c r="K3491" s="5" t="s">
        <v>33</v>
      </c>
      <c r="L3491" s="5">
        <v>90716</v>
      </c>
      <c r="M3491" s="5">
        <v>524378</v>
      </c>
      <c r="N3491" s="5">
        <v>63484</v>
      </c>
      <c r="O3491" s="5">
        <v>3594</v>
      </c>
      <c r="P3491" s="5">
        <v>2124</v>
      </c>
      <c r="Q3491" s="5" t="s">
        <v>33</v>
      </c>
      <c r="R3491" s="5" t="s">
        <v>33</v>
      </c>
      <c r="S3491" s="5">
        <v>21076</v>
      </c>
      <c r="T3491" s="5">
        <v>16210</v>
      </c>
      <c r="U3491" s="5">
        <v>32100</v>
      </c>
      <c r="V3491" s="5">
        <v>3162</v>
      </c>
      <c r="W3491" s="5">
        <v>320</v>
      </c>
      <c r="X3491" s="5">
        <v>103392</v>
      </c>
      <c r="Y3491" s="5">
        <v>822</v>
      </c>
    </row>
    <row r="3492" spans="1:25" x14ac:dyDescent="0.3">
      <c r="A3492" s="1">
        <v>4057022</v>
      </c>
      <c r="B3492" s="1" t="s">
        <v>0</v>
      </c>
      <c r="C3492" s="2"/>
      <c r="D3492" s="4" t="s">
        <v>142</v>
      </c>
      <c r="E3492" s="4">
        <v>4057022</v>
      </c>
      <c r="F3492" s="5">
        <v>160</v>
      </c>
      <c r="G3492" s="5">
        <v>0</v>
      </c>
      <c r="H3492" s="5">
        <v>165463</v>
      </c>
      <c r="I3492" s="5">
        <v>132315</v>
      </c>
      <c r="J3492" s="5">
        <v>8035</v>
      </c>
      <c r="K3492" s="5">
        <v>0</v>
      </c>
      <c r="L3492" s="5">
        <v>305974</v>
      </c>
      <c r="M3492" s="5">
        <v>377033</v>
      </c>
      <c r="N3492" s="5">
        <v>59</v>
      </c>
      <c r="O3492" s="5">
        <v>28366</v>
      </c>
      <c r="P3492" s="5">
        <v>8256</v>
      </c>
      <c r="Q3492" s="5">
        <v>254</v>
      </c>
      <c r="R3492" s="5">
        <v>0</v>
      </c>
      <c r="S3492" s="5">
        <v>23259</v>
      </c>
      <c r="T3492" s="5">
        <v>59457</v>
      </c>
      <c r="U3492" s="5">
        <v>26871</v>
      </c>
      <c r="V3492" s="5">
        <v>29312</v>
      </c>
      <c r="W3492" s="5">
        <v>0</v>
      </c>
      <c r="X3492" s="5">
        <v>76363</v>
      </c>
      <c r="Y3492" s="5">
        <v>160</v>
      </c>
    </row>
    <row r="3493" spans="1:25" x14ac:dyDescent="0.3">
      <c r="A3493" s="1">
        <v>4057022</v>
      </c>
      <c r="B3493" s="1" t="s">
        <v>1</v>
      </c>
      <c r="C3493" s="2"/>
      <c r="D3493" s="4" t="s">
        <v>142</v>
      </c>
      <c r="E3493" s="4">
        <v>4057022</v>
      </c>
      <c r="F3493" s="5">
        <v>0</v>
      </c>
      <c r="G3493" s="5">
        <v>-3905</v>
      </c>
      <c r="H3493" s="5">
        <v>174521</v>
      </c>
      <c r="I3493" s="5">
        <v>144651</v>
      </c>
      <c r="J3493" s="5">
        <v>16556</v>
      </c>
      <c r="K3493" s="5">
        <v>0</v>
      </c>
      <c r="L3493" s="5">
        <v>331824</v>
      </c>
      <c r="M3493" s="5">
        <v>336664</v>
      </c>
      <c r="N3493" s="5">
        <v>5992</v>
      </c>
      <c r="O3493" s="5">
        <v>43356</v>
      </c>
      <c r="P3493" s="5">
        <v>9572</v>
      </c>
      <c r="Q3493" s="5">
        <v>1568</v>
      </c>
      <c r="R3493" s="5">
        <v>0</v>
      </c>
      <c r="S3493" s="5">
        <v>23703</v>
      </c>
      <c r="T3493" s="5">
        <v>43219</v>
      </c>
      <c r="U3493" s="5">
        <v>28564</v>
      </c>
      <c r="V3493" s="5">
        <v>23328</v>
      </c>
      <c r="W3493" s="5">
        <v>2</v>
      </c>
      <c r="X3493" s="5">
        <v>72094</v>
      </c>
      <c r="Y3493" s="5">
        <v>177</v>
      </c>
    </row>
    <row r="3494" spans="1:25" x14ac:dyDescent="0.3">
      <c r="A3494" s="1">
        <v>4057022</v>
      </c>
      <c r="B3494" s="1" t="s">
        <v>2</v>
      </c>
      <c r="C3494" s="2"/>
      <c r="D3494" s="4" t="s">
        <v>142</v>
      </c>
      <c r="E3494" s="4">
        <v>4057022</v>
      </c>
      <c r="F3494" s="5">
        <v>1678</v>
      </c>
      <c r="G3494" s="5">
        <v>7730</v>
      </c>
      <c r="H3494" s="5">
        <v>101147</v>
      </c>
      <c r="I3494" s="5">
        <v>132127</v>
      </c>
      <c r="J3494" s="5">
        <v>22096</v>
      </c>
      <c r="K3494" s="5">
        <v>0</v>
      </c>
      <c r="L3494" s="5">
        <v>264778</v>
      </c>
      <c r="M3494" s="5">
        <v>231346</v>
      </c>
      <c r="N3494" s="5">
        <v>33721</v>
      </c>
      <c r="O3494" s="5">
        <v>39894</v>
      </c>
      <c r="P3494" s="5">
        <v>10780</v>
      </c>
      <c r="Q3494" s="5">
        <v>2944</v>
      </c>
      <c r="R3494" s="5">
        <v>0</v>
      </c>
      <c r="S3494" s="5">
        <v>26647</v>
      </c>
      <c r="T3494" s="5">
        <v>44357</v>
      </c>
      <c r="U3494" s="5">
        <v>28814</v>
      </c>
      <c r="V3494" s="5">
        <v>16301</v>
      </c>
      <c r="W3494" s="5">
        <v>0</v>
      </c>
      <c r="X3494" s="5">
        <v>86904</v>
      </c>
      <c r="Y3494" s="5">
        <v>129</v>
      </c>
    </row>
    <row r="3495" spans="1:25" x14ac:dyDescent="0.3">
      <c r="A3495" s="1">
        <v>4057022</v>
      </c>
      <c r="B3495" s="1" t="s">
        <v>3</v>
      </c>
      <c r="C3495" s="2"/>
      <c r="D3495" s="4" t="s">
        <v>142</v>
      </c>
      <c r="E3495" s="4">
        <v>4057022</v>
      </c>
      <c r="F3495" s="5">
        <v>321</v>
      </c>
      <c r="G3495" s="5">
        <v>28751</v>
      </c>
      <c r="H3495" s="5">
        <v>133499</v>
      </c>
      <c r="I3495" s="5">
        <v>145558</v>
      </c>
      <c r="J3495" s="5">
        <v>28293</v>
      </c>
      <c r="K3495" s="5">
        <v>0</v>
      </c>
      <c r="L3495" s="5">
        <v>336422</v>
      </c>
      <c r="M3495" s="5">
        <v>220123</v>
      </c>
      <c r="N3495" s="5">
        <v>38546</v>
      </c>
      <c r="O3495" s="5">
        <v>28439</v>
      </c>
      <c r="P3495" s="5">
        <v>9018</v>
      </c>
      <c r="Q3495" s="5">
        <v>2888</v>
      </c>
      <c r="R3495" s="5">
        <v>0</v>
      </c>
      <c r="S3495" s="5">
        <v>26267</v>
      </c>
      <c r="T3495" s="5">
        <v>40710</v>
      </c>
      <c r="U3495" s="5">
        <v>29651</v>
      </c>
      <c r="V3495" s="5">
        <v>16146</v>
      </c>
      <c r="W3495" s="5">
        <v>-10</v>
      </c>
      <c r="X3495" s="5">
        <v>89375</v>
      </c>
      <c r="Y3495" s="5">
        <v>166</v>
      </c>
    </row>
    <row r="3496" spans="1:25" x14ac:dyDescent="0.3">
      <c r="A3496" s="1">
        <v>4057022</v>
      </c>
      <c r="B3496" s="1" t="s">
        <v>4</v>
      </c>
      <c r="C3496" s="2"/>
      <c r="D3496" s="4" t="s">
        <v>142</v>
      </c>
      <c r="E3496" s="4">
        <v>4057022</v>
      </c>
      <c r="F3496" s="5">
        <v>14949</v>
      </c>
      <c r="G3496" s="5">
        <v>22426</v>
      </c>
      <c r="H3496" s="5">
        <v>125876</v>
      </c>
      <c r="I3496" s="5">
        <v>106451</v>
      </c>
      <c r="J3496" s="5">
        <v>18727</v>
      </c>
      <c r="K3496" s="5">
        <v>0</v>
      </c>
      <c r="L3496" s="5">
        <v>288429</v>
      </c>
      <c r="M3496" s="5">
        <v>266912</v>
      </c>
      <c r="N3496" s="5">
        <v>44636</v>
      </c>
      <c r="O3496" s="5">
        <v>29318</v>
      </c>
      <c r="P3496" s="5">
        <v>4641</v>
      </c>
      <c r="Q3496" s="5">
        <v>3141</v>
      </c>
      <c r="R3496" s="5">
        <v>0</v>
      </c>
      <c r="S3496" s="5">
        <v>21642</v>
      </c>
      <c r="T3496" s="5">
        <v>43111</v>
      </c>
      <c r="U3496" s="5">
        <v>34226</v>
      </c>
      <c r="V3496" s="5">
        <v>16026</v>
      </c>
      <c r="W3496" s="5">
        <v>24</v>
      </c>
      <c r="X3496" s="5">
        <v>95170</v>
      </c>
      <c r="Y3496" s="5">
        <v>139</v>
      </c>
    </row>
    <row r="3497" spans="1:25" x14ac:dyDescent="0.3">
      <c r="A3497" s="1">
        <v>4057022</v>
      </c>
      <c r="B3497" s="1" t="s">
        <v>5</v>
      </c>
      <c r="C3497" s="2"/>
      <c r="D3497" s="4" t="s">
        <v>142</v>
      </c>
      <c r="E3497" s="4">
        <v>4057022</v>
      </c>
      <c r="F3497" s="5">
        <v>82</v>
      </c>
      <c r="G3497" s="5">
        <v>6089</v>
      </c>
      <c r="H3497" s="5">
        <v>101670</v>
      </c>
      <c r="I3497" s="5">
        <v>103440</v>
      </c>
      <c r="J3497" s="5">
        <v>6520</v>
      </c>
      <c r="K3497" s="5">
        <v>0</v>
      </c>
      <c r="L3497" s="5">
        <v>217800</v>
      </c>
      <c r="M3497" s="5">
        <v>327993</v>
      </c>
      <c r="N3497" s="5">
        <v>30924</v>
      </c>
      <c r="O3497" s="5">
        <v>44185</v>
      </c>
      <c r="P3497" s="5">
        <v>6898</v>
      </c>
      <c r="Q3497" s="5">
        <v>2881</v>
      </c>
      <c r="R3497" s="5">
        <v>0</v>
      </c>
      <c r="S3497" s="5">
        <v>17437</v>
      </c>
      <c r="T3497" s="5">
        <v>40744</v>
      </c>
      <c r="U3497" s="5">
        <v>32405</v>
      </c>
      <c r="V3497" s="5">
        <v>17562</v>
      </c>
      <c r="W3497" s="5">
        <v>61</v>
      </c>
      <c r="X3497" s="5">
        <v>94858</v>
      </c>
      <c r="Y3497" s="5">
        <v>490</v>
      </c>
    </row>
    <row r="3498" spans="1:25" x14ac:dyDescent="0.3">
      <c r="A3498" s="1">
        <v>4057022</v>
      </c>
      <c r="B3498" s="1" t="s">
        <v>6</v>
      </c>
      <c r="C3498" s="2"/>
      <c r="D3498" s="4" t="s">
        <v>142</v>
      </c>
      <c r="E3498" s="4">
        <v>4057022</v>
      </c>
      <c r="F3498" s="5">
        <v>9213</v>
      </c>
      <c r="G3498" s="5">
        <v>12003</v>
      </c>
      <c r="H3498" s="5">
        <v>84364</v>
      </c>
      <c r="I3498" s="5">
        <v>81052</v>
      </c>
      <c r="J3498" s="5">
        <v>11478</v>
      </c>
      <c r="K3498" s="5">
        <v>0</v>
      </c>
      <c r="L3498" s="5">
        <v>198110</v>
      </c>
      <c r="M3498" s="5">
        <v>309487</v>
      </c>
      <c r="N3498" s="5">
        <v>30988</v>
      </c>
      <c r="O3498" s="5">
        <v>30195</v>
      </c>
      <c r="P3498" s="5">
        <v>6507</v>
      </c>
      <c r="Q3498" s="5">
        <v>2851</v>
      </c>
      <c r="R3498" s="5">
        <v>0</v>
      </c>
      <c r="S3498" s="5">
        <v>11349</v>
      </c>
      <c r="T3498" s="5">
        <v>49439</v>
      </c>
      <c r="U3498" s="5">
        <v>29001</v>
      </c>
      <c r="V3498" s="5">
        <v>18751</v>
      </c>
      <c r="W3498" s="5">
        <v>42</v>
      </c>
      <c r="X3498" s="5">
        <v>107903</v>
      </c>
      <c r="Y3498" s="5">
        <v>851</v>
      </c>
    </row>
    <row r="3499" spans="1:25" x14ac:dyDescent="0.3">
      <c r="A3499" s="1">
        <v>4057022</v>
      </c>
      <c r="B3499" s="1" t="s">
        <v>7</v>
      </c>
      <c r="C3499" s="2"/>
      <c r="D3499" s="4" t="s">
        <v>142</v>
      </c>
      <c r="E3499" s="4">
        <v>4057022</v>
      </c>
      <c r="F3499" s="5">
        <v>1153</v>
      </c>
      <c r="G3499" s="5">
        <v>52629</v>
      </c>
      <c r="H3499" s="5">
        <v>40046</v>
      </c>
      <c r="I3499" s="5">
        <v>78746</v>
      </c>
      <c r="J3499" s="5">
        <v>23893</v>
      </c>
      <c r="K3499" s="5">
        <v>0</v>
      </c>
      <c r="L3499" s="5">
        <v>196467</v>
      </c>
      <c r="M3499" s="5">
        <v>338592</v>
      </c>
      <c r="N3499" s="5">
        <v>26540</v>
      </c>
      <c r="O3499" s="5">
        <v>27020</v>
      </c>
      <c r="P3499" s="5">
        <v>7952</v>
      </c>
      <c r="Q3499" s="5">
        <v>2801</v>
      </c>
      <c r="R3499" s="5">
        <v>0</v>
      </c>
      <c r="S3499" s="5">
        <v>12216</v>
      </c>
      <c r="T3499" s="5">
        <v>38804</v>
      </c>
      <c r="U3499" s="5">
        <v>30002</v>
      </c>
      <c r="V3499" s="5">
        <v>19053</v>
      </c>
      <c r="W3499" s="5">
        <v>211</v>
      </c>
      <c r="X3499" s="5">
        <v>113775</v>
      </c>
      <c r="Y3499" s="5">
        <v>977</v>
      </c>
    </row>
    <row r="3500" spans="1:25" x14ac:dyDescent="0.3">
      <c r="A3500" s="1">
        <v>4057022</v>
      </c>
      <c r="B3500" s="1" t="s">
        <v>8</v>
      </c>
      <c r="C3500" s="2"/>
      <c r="D3500" s="4" t="s">
        <v>142</v>
      </c>
      <c r="E3500" s="4">
        <v>4057022</v>
      </c>
      <c r="F3500" s="5">
        <v>1229</v>
      </c>
      <c r="G3500" s="5">
        <v>394688</v>
      </c>
      <c r="H3500" s="5">
        <v>62604</v>
      </c>
      <c r="I3500" s="5">
        <v>68595</v>
      </c>
      <c r="J3500" s="5">
        <v>18743</v>
      </c>
      <c r="K3500" s="5">
        <v>0</v>
      </c>
      <c r="L3500" s="5">
        <v>545860</v>
      </c>
      <c r="M3500" s="5">
        <v>354809</v>
      </c>
      <c r="N3500" s="5">
        <v>43671</v>
      </c>
      <c r="O3500" s="5">
        <v>19600</v>
      </c>
      <c r="P3500" s="5">
        <v>7414</v>
      </c>
      <c r="Q3500" s="5">
        <v>2908</v>
      </c>
      <c r="R3500" s="5">
        <v>0</v>
      </c>
      <c r="S3500" s="5">
        <v>10984</v>
      </c>
      <c r="T3500" s="5">
        <v>40665</v>
      </c>
      <c r="U3500" s="5">
        <v>30482</v>
      </c>
      <c r="V3500" s="5">
        <v>16512</v>
      </c>
      <c r="W3500" s="5">
        <v>343</v>
      </c>
      <c r="X3500" s="5">
        <v>108267</v>
      </c>
      <c r="Y3500" s="5">
        <v>1330</v>
      </c>
    </row>
    <row r="3501" spans="1:25" x14ac:dyDescent="0.3">
      <c r="A3501" s="1">
        <v>4057022</v>
      </c>
      <c r="B3501" s="1" t="s">
        <v>9</v>
      </c>
      <c r="C3501" s="2"/>
      <c r="D3501" s="4" t="s">
        <v>142</v>
      </c>
      <c r="E3501" s="4">
        <v>4057022</v>
      </c>
      <c r="F3501" s="5">
        <v>2971</v>
      </c>
      <c r="G3501" s="5">
        <v>33463</v>
      </c>
      <c r="H3501" s="5">
        <v>29036</v>
      </c>
      <c r="I3501" s="5">
        <v>70133</v>
      </c>
      <c r="J3501" s="5">
        <v>17052</v>
      </c>
      <c r="K3501" s="5">
        <v>0</v>
      </c>
      <c r="L3501" s="5">
        <v>152655</v>
      </c>
      <c r="M3501" s="5">
        <v>426537</v>
      </c>
      <c r="N3501" s="5">
        <v>36476</v>
      </c>
      <c r="O3501" s="5">
        <v>26696</v>
      </c>
      <c r="P3501" s="5">
        <v>7270</v>
      </c>
      <c r="Q3501" s="5">
        <v>3098</v>
      </c>
      <c r="R3501" s="5">
        <v>0</v>
      </c>
      <c r="S3501" s="5">
        <v>12511</v>
      </c>
      <c r="T3501" s="5">
        <v>37756</v>
      </c>
      <c r="U3501" s="5">
        <v>29995</v>
      </c>
      <c r="V3501" s="5">
        <v>15649</v>
      </c>
      <c r="W3501" s="5">
        <v>353</v>
      </c>
      <c r="X3501" s="5">
        <v>111883</v>
      </c>
      <c r="Y3501" s="5">
        <v>882</v>
      </c>
    </row>
    <row r="3502" spans="1:25" x14ac:dyDescent="0.3">
      <c r="A3502" s="1">
        <v>4057022</v>
      </c>
      <c r="B3502" s="1" t="s">
        <v>10</v>
      </c>
      <c r="C3502" s="2"/>
      <c r="D3502" s="4" t="s">
        <v>142</v>
      </c>
      <c r="E3502" s="4">
        <v>4057022</v>
      </c>
      <c r="F3502" s="5">
        <v>1136</v>
      </c>
      <c r="G3502" s="5">
        <v>21332</v>
      </c>
      <c r="H3502" s="5">
        <v>64235</v>
      </c>
      <c r="I3502" s="5">
        <v>72654</v>
      </c>
      <c r="J3502" s="5">
        <v>42840</v>
      </c>
      <c r="K3502" s="5">
        <v>0</v>
      </c>
      <c r="L3502" s="5">
        <v>202196</v>
      </c>
      <c r="M3502" s="5">
        <v>563524</v>
      </c>
      <c r="N3502" s="5">
        <v>47701</v>
      </c>
      <c r="O3502" s="5">
        <v>42988</v>
      </c>
      <c r="P3502" s="5">
        <v>6403</v>
      </c>
      <c r="Q3502" s="5">
        <v>3066</v>
      </c>
      <c r="R3502" s="5">
        <v>0</v>
      </c>
      <c r="S3502" s="5">
        <v>12918</v>
      </c>
      <c r="T3502" s="5">
        <v>32086</v>
      </c>
      <c r="U3502" s="5">
        <v>29127</v>
      </c>
      <c r="V3502" s="5">
        <v>18128</v>
      </c>
      <c r="W3502" s="5">
        <v>302</v>
      </c>
      <c r="X3502" s="5">
        <v>106181</v>
      </c>
      <c r="Y3502" s="5">
        <v>836</v>
      </c>
    </row>
    <row r="3503" spans="1:25" x14ac:dyDescent="0.3">
      <c r="A3503" s="1">
        <v>4057022</v>
      </c>
      <c r="B3503" s="1" t="s">
        <v>11</v>
      </c>
      <c r="C3503" s="2"/>
      <c r="D3503" s="4" t="s">
        <v>142</v>
      </c>
      <c r="E3503" s="4">
        <v>4057022</v>
      </c>
      <c r="F3503" s="5">
        <v>22520</v>
      </c>
      <c r="G3503" s="5">
        <v>54341</v>
      </c>
      <c r="H3503" s="5">
        <v>82848</v>
      </c>
      <c r="I3503" s="5">
        <v>77388</v>
      </c>
      <c r="J3503" s="5">
        <v>8293</v>
      </c>
      <c r="K3503" s="5">
        <v>0</v>
      </c>
      <c r="L3503" s="5">
        <v>245390</v>
      </c>
      <c r="M3503" s="5">
        <v>621487</v>
      </c>
      <c r="N3503" s="5">
        <v>50547</v>
      </c>
      <c r="O3503" s="5">
        <v>33320</v>
      </c>
      <c r="P3503" s="5">
        <v>5059</v>
      </c>
      <c r="Q3503" s="5">
        <v>3601</v>
      </c>
      <c r="R3503" s="5">
        <v>0</v>
      </c>
      <c r="S3503" s="5">
        <v>13126</v>
      </c>
      <c r="T3503" s="5">
        <v>34603</v>
      </c>
      <c r="U3503" s="5">
        <v>23715</v>
      </c>
      <c r="V3503" s="5">
        <v>17687</v>
      </c>
      <c r="W3503" s="5">
        <v>368</v>
      </c>
      <c r="X3503" s="5">
        <v>92624</v>
      </c>
      <c r="Y3503" s="5">
        <v>723</v>
      </c>
    </row>
    <row r="3504" spans="1:25" x14ac:dyDescent="0.3">
      <c r="A3504" s="1">
        <v>4057022</v>
      </c>
      <c r="B3504" s="1" t="s">
        <v>12</v>
      </c>
      <c r="C3504" s="2"/>
      <c r="D3504" s="4" t="s">
        <v>142</v>
      </c>
      <c r="E3504" s="4">
        <v>4057022</v>
      </c>
      <c r="F3504" s="5">
        <v>1672</v>
      </c>
      <c r="G3504" s="5">
        <v>16008</v>
      </c>
      <c r="H3504" s="5">
        <v>47024</v>
      </c>
      <c r="I3504" s="5">
        <v>71608</v>
      </c>
      <c r="J3504" s="5">
        <v>11562</v>
      </c>
      <c r="K3504" s="5">
        <v>0</v>
      </c>
      <c r="L3504" s="5">
        <v>147874</v>
      </c>
      <c r="M3504" s="5">
        <v>593430</v>
      </c>
      <c r="N3504" s="5">
        <v>35529</v>
      </c>
      <c r="O3504" s="5">
        <v>36930</v>
      </c>
      <c r="P3504" s="5">
        <v>4645</v>
      </c>
      <c r="Q3504" s="5">
        <v>3432</v>
      </c>
      <c r="R3504" s="5">
        <v>0</v>
      </c>
      <c r="S3504" s="5">
        <v>9273</v>
      </c>
      <c r="T3504" s="5">
        <v>33029</v>
      </c>
      <c r="U3504" s="5">
        <v>16704</v>
      </c>
      <c r="V3504" s="5">
        <v>18645</v>
      </c>
      <c r="W3504" s="5">
        <v>261</v>
      </c>
      <c r="X3504" s="5">
        <v>94218</v>
      </c>
      <c r="Y3504" s="5">
        <v>866</v>
      </c>
    </row>
    <row r="3505" spans="1:25" x14ac:dyDescent="0.3">
      <c r="A3505" s="1">
        <v>4057022</v>
      </c>
      <c r="B3505" s="1" t="s">
        <v>13</v>
      </c>
      <c r="C3505" s="2"/>
      <c r="D3505" s="4" t="s">
        <v>142</v>
      </c>
      <c r="E3505" s="4">
        <v>4057022</v>
      </c>
      <c r="F3505" s="5">
        <v>1151</v>
      </c>
      <c r="G3505" s="5">
        <v>93693</v>
      </c>
      <c r="H3505" s="5">
        <v>28149</v>
      </c>
      <c r="I3505" s="5">
        <v>58734</v>
      </c>
      <c r="J3505" s="5">
        <v>-256</v>
      </c>
      <c r="K3505" s="5">
        <v>0</v>
      </c>
      <c r="L3505" s="5">
        <v>181471</v>
      </c>
      <c r="M3505" s="5">
        <v>634974</v>
      </c>
      <c r="N3505" s="5">
        <v>39545</v>
      </c>
      <c r="O3505" s="5">
        <v>23108</v>
      </c>
      <c r="P3505" s="5">
        <v>3321</v>
      </c>
      <c r="Q3505" s="5">
        <v>2883</v>
      </c>
      <c r="R3505" s="5">
        <v>0</v>
      </c>
      <c r="S3505" s="5">
        <v>8752</v>
      </c>
      <c r="T3505" s="5">
        <v>27893</v>
      </c>
      <c r="U3505" s="5">
        <v>16292</v>
      </c>
      <c r="V3505" s="5">
        <v>14795</v>
      </c>
      <c r="W3505" s="5">
        <v>148</v>
      </c>
      <c r="X3505" s="5">
        <v>86302</v>
      </c>
      <c r="Y3505" s="5">
        <v>641</v>
      </c>
    </row>
    <row r="3506" spans="1:25" x14ac:dyDescent="0.3">
      <c r="A3506" s="1">
        <v>4057022</v>
      </c>
      <c r="B3506" s="1" t="s">
        <v>14</v>
      </c>
      <c r="C3506" s="2"/>
      <c r="D3506" s="4" t="s">
        <v>142</v>
      </c>
      <c r="E3506" s="4">
        <v>4057022</v>
      </c>
      <c r="F3506" s="5">
        <v>8851</v>
      </c>
      <c r="G3506" s="5">
        <v>20551</v>
      </c>
      <c r="H3506" s="5">
        <v>17693</v>
      </c>
      <c r="I3506" s="5">
        <v>60619</v>
      </c>
      <c r="J3506" s="5">
        <v>10090</v>
      </c>
      <c r="K3506" s="5" t="s">
        <v>33</v>
      </c>
      <c r="L3506" s="5">
        <v>117804</v>
      </c>
      <c r="M3506" s="5">
        <v>542008</v>
      </c>
      <c r="N3506" s="5">
        <v>34030</v>
      </c>
      <c r="O3506" s="5">
        <v>24648</v>
      </c>
      <c r="P3506" s="5">
        <v>2977</v>
      </c>
      <c r="Q3506" s="5" t="s">
        <v>33</v>
      </c>
      <c r="R3506" s="5" t="s">
        <v>33</v>
      </c>
      <c r="S3506" s="5">
        <v>9756</v>
      </c>
      <c r="T3506" s="5">
        <v>26497</v>
      </c>
      <c r="U3506" s="5">
        <v>15409</v>
      </c>
      <c r="V3506" s="5">
        <v>16553</v>
      </c>
      <c r="W3506" s="5">
        <v>213</v>
      </c>
      <c r="X3506" s="5">
        <v>83718</v>
      </c>
      <c r="Y3506" s="5">
        <v>696</v>
      </c>
    </row>
    <row r="3507" spans="1:25" x14ac:dyDescent="0.3">
      <c r="A3507" s="1">
        <v>4057022</v>
      </c>
      <c r="B3507" s="1" t="s">
        <v>15</v>
      </c>
      <c r="C3507" s="2"/>
      <c r="D3507" s="4" t="s">
        <v>142</v>
      </c>
      <c r="E3507" s="4">
        <v>4057022</v>
      </c>
      <c r="F3507" s="5">
        <v>2490</v>
      </c>
      <c r="G3507" s="5">
        <v>12002</v>
      </c>
      <c r="H3507" s="5">
        <v>-6200</v>
      </c>
      <c r="I3507" s="5">
        <v>90625</v>
      </c>
      <c r="J3507" s="5">
        <v>14877</v>
      </c>
      <c r="K3507" s="5" t="s">
        <v>33</v>
      </c>
      <c r="L3507" s="5">
        <v>113794</v>
      </c>
      <c r="M3507" s="5">
        <v>441451</v>
      </c>
      <c r="N3507" s="5">
        <v>36120</v>
      </c>
      <c r="O3507" s="5">
        <v>23490</v>
      </c>
      <c r="P3507" s="5">
        <v>2973</v>
      </c>
      <c r="Q3507" s="5" t="s">
        <v>33</v>
      </c>
      <c r="R3507" s="5" t="s">
        <v>33</v>
      </c>
      <c r="S3507" s="5">
        <v>9149</v>
      </c>
      <c r="T3507" s="5">
        <v>25826</v>
      </c>
      <c r="U3507" s="5">
        <v>13395</v>
      </c>
      <c r="V3507" s="5">
        <v>18732</v>
      </c>
      <c r="W3507" s="5">
        <v>291</v>
      </c>
      <c r="X3507" s="5">
        <v>70658</v>
      </c>
      <c r="Y3507" s="5">
        <v>702</v>
      </c>
    </row>
    <row r="3508" spans="1:25" x14ac:dyDescent="0.3">
      <c r="A3508" s="1">
        <v>4057022</v>
      </c>
      <c r="B3508" s="1" t="s">
        <v>16</v>
      </c>
      <c r="C3508" s="2"/>
      <c r="D3508" s="4" t="s">
        <v>142</v>
      </c>
      <c r="E3508" s="4">
        <v>4057022</v>
      </c>
      <c r="F3508" s="5">
        <v>1175</v>
      </c>
      <c r="G3508" s="5">
        <v>15270</v>
      </c>
      <c r="H3508" s="5">
        <v>47790</v>
      </c>
      <c r="I3508" s="5">
        <v>51498</v>
      </c>
      <c r="J3508" s="5">
        <v>4105</v>
      </c>
      <c r="K3508" s="5" t="s">
        <v>33</v>
      </c>
      <c r="L3508" s="5">
        <v>119838</v>
      </c>
      <c r="M3508" s="5">
        <v>424836</v>
      </c>
      <c r="N3508" s="5">
        <v>37009</v>
      </c>
      <c r="O3508" s="5">
        <v>16055</v>
      </c>
      <c r="P3508" s="5">
        <v>2167</v>
      </c>
      <c r="Q3508" s="5" t="s">
        <v>33</v>
      </c>
      <c r="R3508" s="5" t="s">
        <v>33</v>
      </c>
      <c r="S3508" s="5">
        <v>9064</v>
      </c>
      <c r="T3508" s="5">
        <v>24889</v>
      </c>
      <c r="U3508" s="5">
        <v>12929</v>
      </c>
      <c r="V3508" s="5">
        <v>19747</v>
      </c>
      <c r="W3508" s="5">
        <v>308</v>
      </c>
      <c r="X3508" s="5">
        <v>60824</v>
      </c>
      <c r="Y3508" s="5">
        <v>806</v>
      </c>
    </row>
    <row r="3509" spans="1:25" x14ac:dyDescent="0.3">
      <c r="A3509" s="1">
        <v>4057022</v>
      </c>
      <c r="B3509" s="1" t="s">
        <v>17</v>
      </c>
      <c r="C3509" s="2"/>
      <c r="D3509" s="4" t="s">
        <v>142</v>
      </c>
      <c r="E3509" s="4">
        <v>4057022</v>
      </c>
      <c r="F3509" s="5">
        <v>688</v>
      </c>
      <c r="G3509" s="5">
        <v>20985</v>
      </c>
      <c r="H3509" s="5">
        <v>11923</v>
      </c>
      <c r="I3509" s="5">
        <v>37428</v>
      </c>
      <c r="J3509" s="5">
        <v>33711</v>
      </c>
      <c r="K3509" s="5" t="s">
        <v>33</v>
      </c>
      <c r="L3509" s="5">
        <v>104734</v>
      </c>
      <c r="M3509" s="5">
        <v>408488</v>
      </c>
      <c r="N3509" s="5">
        <v>36994</v>
      </c>
      <c r="O3509" s="5">
        <v>18600</v>
      </c>
      <c r="P3509" s="5">
        <v>2995</v>
      </c>
      <c r="Q3509" s="5" t="s">
        <v>33</v>
      </c>
      <c r="R3509" s="5" t="s">
        <v>33</v>
      </c>
      <c r="S3509" s="5">
        <v>8775</v>
      </c>
      <c r="T3509" s="5">
        <v>23135</v>
      </c>
      <c r="U3509" s="5">
        <v>12282</v>
      </c>
      <c r="V3509" s="5">
        <v>11414</v>
      </c>
      <c r="W3509" s="5">
        <v>312</v>
      </c>
      <c r="X3509" s="5">
        <v>55322</v>
      </c>
      <c r="Y3509" s="5">
        <v>1022</v>
      </c>
    </row>
    <row r="3510" spans="1:25" x14ac:dyDescent="0.3">
      <c r="A3510" s="1">
        <v>4057022</v>
      </c>
      <c r="B3510" s="1" t="s">
        <v>18</v>
      </c>
      <c r="C3510" s="2"/>
      <c r="D3510" s="4" t="s">
        <v>142</v>
      </c>
      <c r="E3510" s="4">
        <v>4057022</v>
      </c>
      <c r="F3510" s="5">
        <v>5266</v>
      </c>
      <c r="G3510" s="5">
        <v>24590</v>
      </c>
      <c r="H3510" s="5">
        <v>1585</v>
      </c>
      <c r="I3510" s="5">
        <v>39919</v>
      </c>
      <c r="J3510" s="5">
        <v>5205</v>
      </c>
      <c r="K3510" s="5" t="s">
        <v>33</v>
      </c>
      <c r="L3510" s="5">
        <v>76564</v>
      </c>
      <c r="M3510" s="5">
        <v>734296</v>
      </c>
      <c r="N3510" s="5">
        <v>30015</v>
      </c>
      <c r="O3510" s="5">
        <v>17882</v>
      </c>
      <c r="P3510" s="5">
        <v>2881</v>
      </c>
      <c r="Q3510" s="5" t="s">
        <v>33</v>
      </c>
      <c r="R3510" s="5" t="s">
        <v>33</v>
      </c>
      <c r="S3510" s="5">
        <v>9129</v>
      </c>
      <c r="T3510" s="5">
        <v>22030</v>
      </c>
      <c r="U3510" s="5">
        <v>12699</v>
      </c>
      <c r="V3510" s="5">
        <v>10119</v>
      </c>
      <c r="W3510" s="5">
        <v>300</v>
      </c>
      <c r="X3510" s="5">
        <v>54163</v>
      </c>
      <c r="Y3510" s="5">
        <v>1350</v>
      </c>
    </row>
    <row r="3511" spans="1:25" x14ac:dyDescent="0.3">
      <c r="A3511" s="1">
        <v>4057022</v>
      </c>
      <c r="B3511" s="1" t="s">
        <v>19</v>
      </c>
      <c r="C3511" s="2"/>
      <c r="D3511" s="4" t="s">
        <v>142</v>
      </c>
      <c r="E3511" s="4">
        <v>4057022</v>
      </c>
      <c r="F3511" s="5">
        <v>2183</v>
      </c>
      <c r="G3511" s="5">
        <v>4798</v>
      </c>
      <c r="H3511" s="5">
        <v>3474</v>
      </c>
      <c r="I3511" s="5">
        <v>49317</v>
      </c>
      <c r="J3511" s="5">
        <v>1084</v>
      </c>
      <c r="K3511" s="5" t="s">
        <v>33</v>
      </c>
      <c r="L3511" s="5">
        <v>60856</v>
      </c>
      <c r="M3511" s="5">
        <v>872838</v>
      </c>
      <c r="N3511" s="5">
        <v>21321</v>
      </c>
      <c r="O3511" s="5">
        <v>20817</v>
      </c>
      <c r="P3511" s="5">
        <v>3625</v>
      </c>
      <c r="Q3511" s="5" t="s">
        <v>33</v>
      </c>
      <c r="R3511" s="5" t="s">
        <v>33</v>
      </c>
      <c r="S3511" s="5">
        <v>6733</v>
      </c>
      <c r="T3511" s="5">
        <v>21278</v>
      </c>
      <c r="U3511" s="5">
        <v>13130</v>
      </c>
      <c r="V3511" s="5">
        <v>7214</v>
      </c>
      <c r="W3511" s="5">
        <v>352</v>
      </c>
      <c r="X3511" s="5">
        <v>55828</v>
      </c>
      <c r="Y3511" s="5">
        <v>1205</v>
      </c>
    </row>
    <row r="3512" spans="1:25" x14ac:dyDescent="0.3">
      <c r="A3512" s="1">
        <v>4057022</v>
      </c>
      <c r="B3512" s="1" t="s">
        <v>20</v>
      </c>
      <c r="C3512" s="2"/>
      <c r="D3512" s="4" t="s">
        <v>142</v>
      </c>
      <c r="E3512" s="4">
        <v>4057022</v>
      </c>
      <c r="F3512" s="5">
        <v>0</v>
      </c>
      <c r="G3512" s="5">
        <v>2368</v>
      </c>
      <c r="H3512" s="5">
        <v>3052</v>
      </c>
      <c r="I3512" s="5">
        <v>41172</v>
      </c>
      <c r="J3512" s="5">
        <v>3697</v>
      </c>
      <c r="K3512" s="5" t="s">
        <v>33</v>
      </c>
      <c r="L3512" s="5">
        <v>50289</v>
      </c>
      <c r="M3512" s="5">
        <v>710731</v>
      </c>
      <c r="N3512" s="5">
        <v>27437</v>
      </c>
      <c r="O3512" s="5">
        <v>23738</v>
      </c>
      <c r="P3512" s="5">
        <v>2510</v>
      </c>
      <c r="Q3512" s="5" t="s">
        <v>33</v>
      </c>
      <c r="R3512" s="5" t="s">
        <v>33</v>
      </c>
      <c r="S3512" s="5">
        <v>10735</v>
      </c>
      <c r="T3512" s="5">
        <v>21380</v>
      </c>
      <c r="U3512" s="5">
        <v>12543</v>
      </c>
      <c r="V3512" s="5">
        <v>6101</v>
      </c>
      <c r="W3512" s="5">
        <v>495</v>
      </c>
      <c r="X3512" s="5">
        <v>56473</v>
      </c>
      <c r="Y3512" s="5">
        <v>1154</v>
      </c>
    </row>
    <row r="3513" spans="1:25" x14ac:dyDescent="0.3">
      <c r="A3513" s="1">
        <v>4057022</v>
      </c>
      <c r="B3513" s="1" t="s">
        <v>21</v>
      </c>
      <c r="C3513" s="2"/>
      <c r="D3513" s="4" t="s">
        <v>142</v>
      </c>
      <c r="E3513" s="4">
        <v>4057022</v>
      </c>
      <c r="F3513" s="5">
        <v>125</v>
      </c>
      <c r="G3513" s="5">
        <v>4102</v>
      </c>
      <c r="H3513" s="5">
        <v>584</v>
      </c>
      <c r="I3513" s="5">
        <v>28799</v>
      </c>
      <c r="J3513" s="5">
        <v>2198</v>
      </c>
      <c r="K3513" s="5" t="s">
        <v>33</v>
      </c>
      <c r="L3513" s="5">
        <v>35808</v>
      </c>
      <c r="M3513" s="5">
        <v>622737</v>
      </c>
      <c r="N3513" s="5">
        <v>23350</v>
      </c>
      <c r="O3513" s="5">
        <v>20647</v>
      </c>
      <c r="P3513" s="5">
        <v>3431</v>
      </c>
      <c r="Q3513" s="5" t="s">
        <v>33</v>
      </c>
      <c r="R3513" s="5" t="s">
        <v>33</v>
      </c>
      <c r="S3513" s="5">
        <v>13119</v>
      </c>
      <c r="T3513" s="5">
        <v>24054</v>
      </c>
      <c r="U3513" s="5">
        <v>15004</v>
      </c>
      <c r="V3513" s="5">
        <v>3963</v>
      </c>
      <c r="W3513" s="5">
        <v>2349</v>
      </c>
      <c r="X3513" s="5">
        <v>46281</v>
      </c>
      <c r="Y3513" s="5">
        <v>898</v>
      </c>
    </row>
    <row r="3514" spans="1:25" x14ac:dyDescent="0.3">
      <c r="A3514" s="1">
        <v>4057022</v>
      </c>
      <c r="B3514" s="1" t="s">
        <v>22</v>
      </c>
      <c r="C3514" s="2"/>
      <c r="D3514" s="4" t="s">
        <v>142</v>
      </c>
      <c r="E3514" s="4">
        <v>4057022</v>
      </c>
      <c r="F3514" s="5">
        <v>0</v>
      </c>
      <c r="G3514" s="5">
        <v>3616</v>
      </c>
      <c r="H3514" s="5">
        <v>720</v>
      </c>
      <c r="I3514" s="5">
        <v>24715</v>
      </c>
      <c r="J3514" s="5">
        <v>5186</v>
      </c>
      <c r="K3514" s="5" t="s">
        <v>33</v>
      </c>
      <c r="L3514" s="5">
        <v>34237</v>
      </c>
      <c r="M3514" s="5">
        <v>584903</v>
      </c>
      <c r="N3514" s="5">
        <v>18701</v>
      </c>
      <c r="O3514" s="5">
        <v>19515</v>
      </c>
      <c r="P3514" s="5">
        <v>3262</v>
      </c>
      <c r="Q3514" s="5" t="s">
        <v>33</v>
      </c>
      <c r="R3514" s="5" t="s">
        <v>33</v>
      </c>
      <c r="S3514" s="5">
        <v>10307</v>
      </c>
      <c r="T3514" s="5">
        <v>15518</v>
      </c>
      <c r="U3514" s="5">
        <v>14533</v>
      </c>
      <c r="V3514" s="5">
        <v>1856</v>
      </c>
      <c r="W3514" s="5">
        <v>5659</v>
      </c>
      <c r="X3514" s="5">
        <v>58352</v>
      </c>
      <c r="Y3514" s="5">
        <v>840</v>
      </c>
    </row>
    <row r="3515" spans="1:25" x14ac:dyDescent="0.3">
      <c r="A3515" s="1">
        <v>4057022</v>
      </c>
      <c r="B3515" s="1" t="s">
        <v>23</v>
      </c>
      <c r="C3515" s="2"/>
      <c r="D3515" s="4" t="s">
        <v>142</v>
      </c>
      <c r="E3515" s="4">
        <v>4057022</v>
      </c>
      <c r="F3515" s="5">
        <v>0</v>
      </c>
      <c r="G3515" s="5">
        <v>2111</v>
      </c>
      <c r="H3515" s="5">
        <v>6880</v>
      </c>
      <c r="I3515" s="5">
        <v>29595</v>
      </c>
      <c r="J3515" s="5">
        <v>4126</v>
      </c>
      <c r="K3515" s="5" t="s">
        <v>33</v>
      </c>
      <c r="L3515" s="5">
        <v>42713</v>
      </c>
      <c r="M3515" s="5">
        <v>572720</v>
      </c>
      <c r="N3515" s="5">
        <v>24849</v>
      </c>
      <c r="O3515" s="5">
        <v>18100</v>
      </c>
      <c r="P3515" s="5">
        <v>3890</v>
      </c>
      <c r="Q3515" s="5" t="s">
        <v>33</v>
      </c>
      <c r="R3515" s="5" t="s">
        <v>33</v>
      </c>
      <c r="S3515" s="5">
        <v>9514</v>
      </c>
      <c r="T3515" s="5">
        <v>16389</v>
      </c>
      <c r="U3515" s="5">
        <v>14489</v>
      </c>
      <c r="V3515" s="5">
        <v>2456</v>
      </c>
      <c r="W3515" s="5">
        <v>6195</v>
      </c>
      <c r="X3515" s="5">
        <v>60451</v>
      </c>
      <c r="Y3515" s="5">
        <v>600</v>
      </c>
    </row>
    <row r="3516" spans="1:25" x14ac:dyDescent="0.3">
      <c r="A3516" s="1">
        <v>4057022</v>
      </c>
      <c r="B3516" s="1" t="s">
        <v>24</v>
      </c>
      <c r="C3516" s="2"/>
      <c r="D3516" s="4" t="s">
        <v>142</v>
      </c>
      <c r="E3516" s="4">
        <v>4057022</v>
      </c>
      <c r="F3516" s="5">
        <v>8</v>
      </c>
      <c r="G3516" s="5">
        <v>23953</v>
      </c>
      <c r="H3516" s="5">
        <v>322</v>
      </c>
      <c r="I3516" s="5">
        <v>22330</v>
      </c>
      <c r="J3516" s="5">
        <v>2517</v>
      </c>
      <c r="K3516" s="5" t="s">
        <v>33</v>
      </c>
      <c r="L3516" s="5">
        <v>49130</v>
      </c>
      <c r="M3516" s="5">
        <v>469335</v>
      </c>
      <c r="N3516" s="5">
        <v>23272</v>
      </c>
      <c r="O3516" s="5">
        <v>16746</v>
      </c>
      <c r="P3516" s="5">
        <v>3838</v>
      </c>
      <c r="Q3516" s="5" t="s">
        <v>33</v>
      </c>
      <c r="R3516" s="5" t="s">
        <v>33</v>
      </c>
      <c r="S3516" s="5">
        <v>6706</v>
      </c>
      <c r="T3516" s="5">
        <v>14371</v>
      </c>
      <c r="U3516" s="5">
        <v>14806</v>
      </c>
      <c r="V3516" s="5">
        <v>2884</v>
      </c>
      <c r="W3516" s="5">
        <v>3939</v>
      </c>
      <c r="X3516" s="5">
        <v>56206</v>
      </c>
      <c r="Y3516" s="5">
        <v>763</v>
      </c>
    </row>
    <row r="3517" spans="1:25" x14ac:dyDescent="0.3">
      <c r="A3517" s="1">
        <v>4057022</v>
      </c>
      <c r="B3517" s="1" t="s">
        <v>25</v>
      </c>
      <c r="C3517" s="2"/>
      <c r="D3517" s="4" t="s">
        <v>142</v>
      </c>
      <c r="E3517" s="4">
        <v>4057022</v>
      </c>
      <c r="F3517" s="5">
        <v>51</v>
      </c>
      <c r="G3517" s="5">
        <v>4681</v>
      </c>
      <c r="H3517" s="5">
        <v>1497</v>
      </c>
      <c r="I3517" s="5">
        <v>21147</v>
      </c>
      <c r="J3517" s="5">
        <v>3341</v>
      </c>
      <c r="K3517" s="5" t="s">
        <v>33</v>
      </c>
      <c r="L3517" s="5">
        <v>30717</v>
      </c>
      <c r="M3517" s="5">
        <v>423360</v>
      </c>
      <c r="N3517" s="5">
        <v>22944</v>
      </c>
      <c r="O3517" s="5">
        <v>16921</v>
      </c>
      <c r="P3517" s="5">
        <v>3537</v>
      </c>
      <c r="Q3517" s="5" t="s">
        <v>33</v>
      </c>
      <c r="R3517" s="5" t="s">
        <v>33</v>
      </c>
      <c r="S3517" s="5">
        <v>9712</v>
      </c>
      <c r="T3517" s="5">
        <v>16103</v>
      </c>
      <c r="U3517" s="5">
        <v>15649</v>
      </c>
      <c r="V3517" s="5">
        <v>4674</v>
      </c>
      <c r="W3517" s="5">
        <v>583</v>
      </c>
      <c r="X3517" s="5">
        <v>55196</v>
      </c>
      <c r="Y3517" s="5">
        <v>1141</v>
      </c>
    </row>
    <row r="3518" spans="1:25" x14ac:dyDescent="0.3">
      <c r="A3518" s="1">
        <v>4057022</v>
      </c>
      <c r="B3518" s="1" t="s">
        <v>26</v>
      </c>
      <c r="C3518" s="2"/>
      <c r="D3518" s="4" t="s">
        <v>142</v>
      </c>
      <c r="E3518" s="4">
        <v>4057022</v>
      </c>
      <c r="F3518" s="5">
        <v>0</v>
      </c>
      <c r="G3518" s="5">
        <v>4274</v>
      </c>
      <c r="H3518" s="5">
        <v>5164</v>
      </c>
      <c r="I3518" s="5">
        <v>20376</v>
      </c>
      <c r="J3518" s="5">
        <v>1484</v>
      </c>
      <c r="K3518" s="5" t="s">
        <v>33</v>
      </c>
      <c r="L3518" s="5">
        <v>31298</v>
      </c>
      <c r="M3518" s="5">
        <v>396547</v>
      </c>
      <c r="N3518" s="5">
        <v>18800</v>
      </c>
      <c r="O3518" s="5">
        <v>17485</v>
      </c>
      <c r="P3518" s="5">
        <v>3821</v>
      </c>
      <c r="Q3518" s="5" t="s">
        <v>33</v>
      </c>
      <c r="R3518" s="5" t="s">
        <v>33</v>
      </c>
      <c r="S3518" s="5">
        <v>13573</v>
      </c>
      <c r="T3518" s="5">
        <v>11766</v>
      </c>
      <c r="U3518" s="5">
        <v>14750</v>
      </c>
      <c r="V3518" s="5">
        <v>2203</v>
      </c>
      <c r="W3518" s="5">
        <v>1522</v>
      </c>
      <c r="X3518" s="5">
        <v>63478</v>
      </c>
      <c r="Y3518" s="5">
        <v>1039</v>
      </c>
    </row>
    <row r="3519" spans="1:25" x14ac:dyDescent="0.3">
      <c r="A3519" s="1">
        <v>4057022</v>
      </c>
      <c r="B3519" s="1" t="s">
        <v>27</v>
      </c>
      <c r="C3519" s="2"/>
      <c r="D3519" s="4" t="s">
        <v>142</v>
      </c>
      <c r="E3519" s="4">
        <v>4057022</v>
      </c>
      <c r="F3519" s="5">
        <v>0</v>
      </c>
      <c r="G3519" s="5">
        <v>22431</v>
      </c>
      <c r="H3519" s="5">
        <v>496</v>
      </c>
      <c r="I3519" s="5">
        <v>15241</v>
      </c>
      <c r="J3519" s="5">
        <v>2913</v>
      </c>
      <c r="K3519" s="5" t="s">
        <v>33</v>
      </c>
      <c r="L3519" s="5">
        <v>41081</v>
      </c>
      <c r="M3519" s="5">
        <v>386950</v>
      </c>
      <c r="N3519" s="5">
        <v>26580</v>
      </c>
      <c r="O3519" s="5">
        <v>16613</v>
      </c>
      <c r="P3519" s="5">
        <v>4127</v>
      </c>
      <c r="Q3519" s="5" t="s">
        <v>33</v>
      </c>
      <c r="R3519" s="5" t="s">
        <v>33</v>
      </c>
      <c r="S3519" s="5">
        <v>10337</v>
      </c>
      <c r="T3519" s="5">
        <v>10712</v>
      </c>
      <c r="U3519" s="5">
        <v>14385</v>
      </c>
      <c r="V3519" s="5">
        <v>2573</v>
      </c>
      <c r="W3519" s="5">
        <v>1195</v>
      </c>
      <c r="X3519" s="5">
        <v>77010</v>
      </c>
      <c r="Y3519" s="5">
        <v>1633</v>
      </c>
    </row>
    <row r="3520" spans="1:25" x14ac:dyDescent="0.3">
      <c r="A3520" s="1">
        <v>4057022</v>
      </c>
      <c r="B3520" s="1" t="s">
        <v>28</v>
      </c>
      <c r="C3520" s="2"/>
      <c r="D3520" s="4" t="s">
        <v>142</v>
      </c>
      <c r="E3520" s="4">
        <v>4057022</v>
      </c>
      <c r="F3520" s="5">
        <v>0</v>
      </c>
      <c r="G3520" s="5">
        <v>22514</v>
      </c>
      <c r="H3520" s="5">
        <v>4380</v>
      </c>
      <c r="I3520" s="5">
        <v>14397</v>
      </c>
      <c r="J3520" s="5">
        <v>387</v>
      </c>
      <c r="K3520" s="5" t="s">
        <v>33</v>
      </c>
      <c r="L3520" s="5">
        <v>41678</v>
      </c>
      <c r="M3520" s="5">
        <v>323280</v>
      </c>
      <c r="N3520" s="5">
        <v>43323</v>
      </c>
      <c r="O3520" s="5">
        <v>15615</v>
      </c>
      <c r="P3520" s="5">
        <v>3647</v>
      </c>
      <c r="Q3520" s="5" t="s">
        <v>33</v>
      </c>
      <c r="R3520" s="5" t="s">
        <v>33</v>
      </c>
      <c r="S3520" s="5">
        <v>10805</v>
      </c>
      <c r="T3520" s="5">
        <v>13479</v>
      </c>
      <c r="U3520" s="5">
        <v>14180</v>
      </c>
      <c r="V3520" s="5">
        <v>819</v>
      </c>
      <c r="W3520" s="5">
        <v>1038</v>
      </c>
      <c r="X3520" s="5">
        <v>68218</v>
      </c>
      <c r="Y3520" s="5">
        <v>1821</v>
      </c>
    </row>
    <row r="3521" spans="1:25" x14ac:dyDescent="0.3">
      <c r="A3521" s="1">
        <v>4057022</v>
      </c>
      <c r="B3521" s="1" t="s">
        <v>29</v>
      </c>
      <c r="C3521" s="2"/>
      <c r="D3521" s="4" t="s">
        <v>142</v>
      </c>
      <c r="E3521" s="4">
        <v>4057022</v>
      </c>
      <c r="F3521" s="5">
        <v>1972</v>
      </c>
      <c r="G3521" s="5">
        <v>1431011</v>
      </c>
      <c r="H3521" s="5">
        <v>14257</v>
      </c>
      <c r="I3521" s="5">
        <v>18387</v>
      </c>
      <c r="J3521" s="5">
        <v>18731</v>
      </c>
      <c r="K3521" s="5" t="s">
        <v>33</v>
      </c>
      <c r="L3521" s="5">
        <v>1484358</v>
      </c>
      <c r="M3521" s="5">
        <v>348445</v>
      </c>
      <c r="N3521" s="5">
        <v>37692</v>
      </c>
      <c r="O3521" s="5">
        <v>12803</v>
      </c>
      <c r="P3521" s="5">
        <v>3448</v>
      </c>
      <c r="Q3521" s="5" t="s">
        <v>33</v>
      </c>
      <c r="R3521" s="5" t="s">
        <v>33</v>
      </c>
      <c r="S3521" s="5">
        <v>9928</v>
      </c>
      <c r="T3521" s="5">
        <v>10360</v>
      </c>
      <c r="U3521" s="5">
        <v>13969</v>
      </c>
      <c r="V3521" s="5">
        <v>486</v>
      </c>
      <c r="W3521" s="5">
        <v>1484</v>
      </c>
      <c r="X3521" s="5">
        <v>68589</v>
      </c>
      <c r="Y3521" s="5">
        <v>1959</v>
      </c>
    </row>
    <row r="3522" spans="1:25" x14ac:dyDescent="0.3">
      <c r="A3522" s="1">
        <v>4057022</v>
      </c>
      <c r="B3522" s="1" t="s">
        <v>30</v>
      </c>
      <c r="C3522" s="2"/>
      <c r="D3522" s="4" t="s">
        <v>142</v>
      </c>
      <c r="E3522" s="4">
        <v>4057022</v>
      </c>
      <c r="F3522" s="5">
        <v>0</v>
      </c>
      <c r="G3522" s="5">
        <v>16670</v>
      </c>
      <c r="H3522" s="5">
        <v>8195</v>
      </c>
      <c r="I3522" s="5">
        <v>22055</v>
      </c>
      <c r="J3522" s="5">
        <v>4701</v>
      </c>
      <c r="K3522" s="5" t="s">
        <v>33</v>
      </c>
      <c r="L3522" s="5">
        <v>51621</v>
      </c>
      <c r="M3522" s="5">
        <v>303171</v>
      </c>
      <c r="N3522" s="5">
        <v>26400</v>
      </c>
      <c r="O3522" s="5">
        <v>8313</v>
      </c>
      <c r="P3522" s="5">
        <v>3022</v>
      </c>
      <c r="Q3522" s="5" t="s">
        <v>33</v>
      </c>
      <c r="R3522" s="5" t="s">
        <v>33</v>
      </c>
      <c r="S3522" s="5">
        <v>10912</v>
      </c>
      <c r="T3522" s="5">
        <v>10404</v>
      </c>
      <c r="U3522" s="5">
        <v>11772</v>
      </c>
      <c r="V3522" s="5">
        <v>272</v>
      </c>
      <c r="W3522" s="5">
        <v>1264</v>
      </c>
      <c r="X3522" s="5">
        <v>67208</v>
      </c>
      <c r="Y3522" s="5">
        <v>1599</v>
      </c>
    </row>
    <row r="3523" spans="1:25" x14ac:dyDescent="0.3">
      <c r="A3523" s="1">
        <v>4057022</v>
      </c>
      <c r="B3523" s="1" t="s">
        <v>31</v>
      </c>
      <c r="C3523" s="2"/>
      <c r="D3523" s="4" t="s">
        <v>142</v>
      </c>
      <c r="E3523" s="4">
        <v>4057022</v>
      </c>
      <c r="F3523" s="5">
        <v>0</v>
      </c>
      <c r="G3523" s="5">
        <v>9006</v>
      </c>
      <c r="H3523" s="5">
        <v>3553</v>
      </c>
      <c r="I3523" s="5">
        <v>26543</v>
      </c>
      <c r="J3523" s="5">
        <v>1498</v>
      </c>
      <c r="K3523" s="5" t="s">
        <v>33</v>
      </c>
      <c r="L3523" s="5">
        <v>40600</v>
      </c>
      <c r="M3523" s="5">
        <v>280586</v>
      </c>
      <c r="N3523" s="5">
        <v>24234</v>
      </c>
      <c r="O3523" s="5">
        <v>5556</v>
      </c>
      <c r="P3523" s="5">
        <v>2795</v>
      </c>
      <c r="Q3523" s="5" t="s">
        <v>33</v>
      </c>
      <c r="R3523" s="5" t="s">
        <v>33</v>
      </c>
      <c r="S3523" s="5">
        <v>9230</v>
      </c>
      <c r="T3523" s="5">
        <v>10354</v>
      </c>
      <c r="U3523" s="5">
        <v>10435</v>
      </c>
      <c r="V3523" s="5">
        <v>205</v>
      </c>
      <c r="W3523" s="5">
        <v>1126</v>
      </c>
      <c r="X3523" s="5">
        <v>56842</v>
      </c>
      <c r="Y3523" s="5">
        <v>1764</v>
      </c>
    </row>
    <row r="3524" spans="1:25" x14ac:dyDescent="0.3">
      <c r="A3524" s="1">
        <v>4073320</v>
      </c>
      <c r="B3524" s="1" t="s">
        <v>0</v>
      </c>
      <c r="C3524" s="2"/>
      <c r="D3524" s="4" t="s">
        <v>143</v>
      </c>
      <c r="E3524" s="4">
        <v>4073320</v>
      </c>
      <c r="F3524" s="5">
        <v>4195</v>
      </c>
      <c r="G3524" s="5">
        <v>135540</v>
      </c>
      <c r="H3524" s="5">
        <v>110676</v>
      </c>
      <c r="I3524" s="5">
        <v>56164</v>
      </c>
      <c r="J3524" s="5">
        <v>19484</v>
      </c>
      <c r="K3524" s="5">
        <v>0</v>
      </c>
      <c r="L3524" s="5">
        <v>326059</v>
      </c>
      <c r="M3524" s="5">
        <v>399122</v>
      </c>
      <c r="N3524" s="5">
        <v>60360</v>
      </c>
      <c r="O3524" s="5">
        <v>37051</v>
      </c>
      <c r="P3524" s="5">
        <v>4069</v>
      </c>
      <c r="Q3524" s="5">
        <v>0</v>
      </c>
      <c r="R3524" s="5">
        <v>0</v>
      </c>
      <c r="S3524" s="5">
        <v>14129</v>
      </c>
      <c r="T3524" s="5">
        <v>8486</v>
      </c>
      <c r="U3524" s="5">
        <v>16393</v>
      </c>
      <c r="V3524" s="5">
        <v>1041</v>
      </c>
      <c r="W3524" s="5">
        <v>4560</v>
      </c>
      <c r="X3524" s="5">
        <v>152813</v>
      </c>
      <c r="Y3524" s="5">
        <v>1791</v>
      </c>
    </row>
    <row r="3525" spans="1:25" x14ac:dyDescent="0.3">
      <c r="A3525" s="1">
        <v>4073320</v>
      </c>
      <c r="B3525" s="1" t="s">
        <v>1</v>
      </c>
      <c r="C3525" s="2"/>
      <c r="D3525" s="4" t="s">
        <v>143</v>
      </c>
      <c r="E3525" s="4">
        <v>4073320</v>
      </c>
      <c r="F3525" s="5">
        <v>5452</v>
      </c>
      <c r="G3525" s="5">
        <v>130917</v>
      </c>
      <c r="H3525" s="5">
        <v>92754</v>
      </c>
      <c r="I3525" s="5">
        <v>56594</v>
      </c>
      <c r="J3525" s="5">
        <v>17455</v>
      </c>
      <c r="K3525" s="5">
        <v>0</v>
      </c>
      <c r="L3525" s="5">
        <v>303172</v>
      </c>
      <c r="M3525" s="5">
        <v>393418</v>
      </c>
      <c r="N3525" s="5">
        <v>69138</v>
      </c>
      <c r="O3525" s="5">
        <v>38575</v>
      </c>
      <c r="P3525" s="5">
        <v>4417</v>
      </c>
      <c r="Q3525" s="5">
        <v>0</v>
      </c>
      <c r="R3525" s="5">
        <v>0</v>
      </c>
      <c r="S3525" s="5">
        <v>15278</v>
      </c>
      <c r="T3525" s="5">
        <v>9998</v>
      </c>
      <c r="U3525" s="5">
        <v>16403</v>
      </c>
      <c r="V3525" s="5">
        <v>501</v>
      </c>
      <c r="W3525" s="5">
        <v>3960</v>
      </c>
      <c r="X3525" s="5">
        <v>154365</v>
      </c>
      <c r="Y3525" s="5">
        <v>1682</v>
      </c>
    </row>
    <row r="3526" spans="1:25" x14ac:dyDescent="0.3">
      <c r="A3526" s="1">
        <v>4073320</v>
      </c>
      <c r="B3526" s="1" t="s">
        <v>2</v>
      </c>
      <c r="C3526" s="2"/>
      <c r="D3526" s="4" t="s">
        <v>143</v>
      </c>
      <c r="E3526" s="4">
        <v>4073320</v>
      </c>
      <c r="F3526" s="5">
        <v>2371</v>
      </c>
      <c r="G3526" s="5">
        <v>98784</v>
      </c>
      <c r="H3526" s="5">
        <v>74904</v>
      </c>
      <c r="I3526" s="5">
        <v>48795</v>
      </c>
      <c r="J3526" s="5">
        <v>8168</v>
      </c>
      <c r="K3526" s="5">
        <v>0</v>
      </c>
      <c r="L3526" s="5">
        <v>233022</v>
      </c>
      <c r="M3526" s="5">
        <v>400551</v>
      </c>
      <c r="N3526" s="5">
        <v>58774</v>
      </c>
      <c r="O3526" s="5">
        <v>31882</v>
      </c>
      <c r="P3526" s="5">
        <v>4739</v>
      </c>
      <c r="Q3526" s="5">
        <v>0</v>
      </c>
      <c r="R3526" s="5">
        <v>0</v>
      </c>
      <c r="S3526" s="5">
        <v>12773</v>
      </c>
      <c r="T3526" s="5">
        <v>7894</v>
      </c>
      <c r="U3526" s="5">
        <v>15166</v>
      </c>
      <c r="V3526" s="5">
        <v>457</v>
      </c>
      <c r="W3526" s="5">
        <v>4385</v>
      </c>
      <c r="X3526" s="5">
        <v>150436</v>
      </c>
      <c r="Y3526" s="5">
        <v>1514</v>
      </c>
    </row>
    <row r="3527" spans="1:25" x14ac:dyDescent="0.3">
      <c r="A3527" s="1">
        <v>4073320</v>
      </c>
      <c r="B3527" s="1" t="s">
        <v>3</v>
      </c>
      <c r="C3527" s="2"/>
      <c r="D3527" s="4" t="s">
        <v>143</v>
      </c>
      <c r="E3527" s="4">
        <v>4073320</v>
      </c>
      <c r="F3527" s="5">
        <v>3390</v>
      </c>
      <c r="G3527" s="5">
        <v>61286</v>
      </c>
      <c r="H3527" s="5">
        <v>75688</v>
      </c>
      <c r="I3527" s="5">
        <v>60790</v>
      </c>
      <c r="J3527" s="5">
        <v>16752</v>
      </c>
      <c r="K3527" s="5">
        <v>0</v>
      </c>
      <c r="L3527" s="5">
        <v>217906</v>
      </c>
      <c r="M3527" s="5">
        <v>387954</v>
      </c>
      <c r="N3527" s="5">
        <v>62185</v>
      </c>
      <c r="O3527" s="5">
        <v>32037</v>
      </c>
      <c r="P3527" s="5">
        <v>2948</v>
      </c>
      <c r="Q3527" s="5">
        <v>0</v>
      </c>
      <c r="R3527" s="5">
        <v>0</v>
      </c>
      <c r="S3527" s="5">
        <v>13301</v>
      </c>
      <c r="T3527" s="5">
        <v>6443</v>
      </c>
      <c r="U3527" s="5">
        <v>14810</v>
      </c>
      <c r="V3527" s="5">
        <v>644</v>
      </c>
      <c r="W3527" s="5">
        <v>4099</v>
      </c>
      <c r="X3527" s="5">
        <v>147463</v>
      </c>
      <c r="Y3527" s="5">
        <v>1710</v>
      </c>
    </row>
    <row r="3528" spans="1:25" x14ac:dyDescent="0.3">
      <c r="A3528" s="1">
        <v>4073320</v>
      </c>
      <c r="B3528" s="1" t="s">
        <v>4</v>
      </c>
      <c r="C3528" s="2"/>
      <c r="D3528" s="4" t="s">
        <v>143</v>
      </c>
      <c r="E3528" s="4">
        <v>4073320</v>
      </c>
      <c r="F3528" s="5">
        <v>687</v>
      </c>
      <c r="G3528" s="5">
        <v>259729</v>
      </c>
      <c r="H3528" s="5">
        <v>78444</v>
      </c>
      <c r="I3528" s="5">
        <v>61865</v>
      </c>
      <c r="J3528" s="5">
        <v>10245</v>
      </c>
      <c r="K3528" s="5">
        <v>0</v>
      </c>
      <c r="L3528" s="5">
        <v>410971</v>
      </c>
      <c r="M3528" s="5">
        <v>510691</v>
      </c>
      <c r="N3528" s="5">
        <v>69219</v>
      </c>
      <c r="O3528" s="5">
        <v>34362</v>
      </c>
      <c r="P3528" s="5">
        <v>3330</v>
      </c>
      <c r="Q3528" s="5">
        <v>0</v>
      </c>
      <c r="R3528" s="5">
        <v>0</v>
      </c>
      <c r="S3528" s="5">
        <v>14272</v>
      </c>
      <c r="T3528" s="5">
        <v>8610</v>
      </c>
      <c r="U3528" s="5">
        <v>14956</v>
      </c>
      <c r="V3528" s="5">
        <v>1283</v>
      </c>
      <c r="W3528" s="5">
        <v>4792</v>
      </c>
      <c r="X3528" s="5">
        <v>138478</v>
      </c>
      <c r="Y3528" s="5">
        <v>1914</v>
      </c>
    </row>
    <row r="3529" spans="1:25" x14ac:dyDescent="0.3">
      <c r="A3529" s="1">
        <v>4073320</v>
      </c>
      <c r="B3529" s="1" t="s">
        <v>5</v>
      </c>
      <c r="C3529" s="2"/>
      <c r="D3529" s="4" t="s">
        <v>143</v>
      </c>
      <c r="E3529" s="4">
        <v>4073320</v>
      </c>
      <c r="F3529" s="5">
        <v>1855</v>
      </c>
      <c r="G3529" s="5">
        <v>159547</v>
      </c>
      <c r="H3529" s="5">
        <v>52003</v>
      </c>
      <c r="I3529" s="5">
        <v>64261</v>
      </c>
      <c r="J3529" s="5">
        <v>13675</v>
      </c>
      <c r="K3529" s="5">
        <v>0</v>
      </c>
      <c r="L3529" s="5">
        <v>291342</v>
      </c>
      <c r="M3529" s="5">
        <v>538372</v>
      </c>
      <c r="N3529" s="5">
        <v>62240</v>
      </c>
      <c r="O3529" s="5">
        <v>35409</v>
      </c>
      <c r="P3529" s="5">
        <v>3219</v>
      </c>
      <c r="Q3529" s="5">
        <v>0</v>
      </c>
      <c r="R3529" s="5">
        <v>0</v>
      </c>
      <c r="S3529" s="5">
        <v>13907</v>
      </c>
      <c r="T3529" s="5">
        <v>7866</v>
      </c>
      <c r="U3529" s="5">
        <v>15368</v>
      </c>
      <c r="V3529" s="5">
        <v>748</v>
      </c>
      <c r="W3529" s="5">
        <v>4814</v>
      </c>
      <c r="X3529" s="5">
        <v>129158</v>
      </c>
      <c r="Y3529" s="5">
        <v>2138</v>
      </c>
    </row>
    <row r="3530" spans="1:25" x14ac:dyDescent="0.3">
      <c r="A3530" s="1">
        <v>4073320</v>
      </c>
      <c r="B3530" s="1" t="s">
        <v>6</v>
      </c>
      <c r="C3530" s="2"/>
      <c r="D3530" s="4" t="s">
        <v>143</v>
      </c>
      <c r="E3530" s="4">
        <v>4073320</v>
      </c>
      <c r="F3530" s="5">
        <v>1256</v>
      </c>
      <c r="G3530" s="5">
        <v>110649</v>
      </c>
      <c r="H3530" s="5">
        <v>33818</v>
      </c>
      <c r="I3530" s="5">
        <v>63008</v>
      </c>
      <c r="J3530" s="5">
        <v>6952</v>
      </c>
      <c r="K3530" s="5">
        <v>0</v>
      </c>
      <c r="L3530" s="5">
        <v>215683</v>
      </c>
      <c r="M3530" s="5">
        <v>505216</v>
      </c>
      <c r="N3530" s="5">
        <v>59002</v>
      </c>
      <c r="O3530" s="5">
        <v>34703</v>
      </c>
      <c r="P3530" s="5">
        <v>3375</v>
      </c>
      <c r="Q3530" s="5">
        <v>0</v>
      </c>
      <c r="R3530" s="5">
        <v>0</v>
      </c>
      <c r="S3530" s="5">
        <v>15906</v>
      </c>
      <c r="T3530" s="5">
        <v>8382</v>
      </c>
      <c r="U3530" s="5">
        <v>15288</v>
      </c>
      <c r="V3530" s="5">
        <v>961</v>
      </c>
      <c r="W3530" s="5">
        <v>5299</v>
      </c>
      <c r="X3530" s="5">
        <v>132549</v>
      </c>
      <c r="Y3530" s="5">
        <v>2601</v>
      </c>
    </row>
    <row r="3531" spans="1:25" x14ac:dyDescent="0.3">
      <c r="A3531" s="1">
        <v>4073320</v>
      </c>
      <c r="B3531" s="1" t="s">
        <v>7</v>
      </c>
      <c r="C3531" s="2"/>
      <c r="D3531" s="4" t="s">
        <v>143</v>
      </c>
      <c r="E3531" s="4">
        <v>4073320</v>
      </c>
      <c r="F3531" s="5">
        <v>1460</v>
      </c>
      <c r="G3531" s="5">
        <v>78155</v>
      </c>
      <c r="H3531" s="5">
        <v>14275</v>
      </c>
      <c r="I3531" s="5">
        <v>49580</v>
      </c>
      <c r="J3531" s="5">
        <v>12224</v>
      </c>
      <c r="K3531" s="5">
        <v>0</v>
      </c>
      <c r="L3531" s="5">
        <v>155694</v>
      </c>
      <c r="M3531" s="5">
        <v>485966</v>
      </c>
      <c r="N3531" s="5">
        <v>66536</v>
      </c>
      <c r="O3531" s="5">
        <v>33804</v>
      </c>
      <c r="P3531" s="5">
        <v>3319</v>
      </c>
      <c r="Q3531" s="5">
        <v>0</v>
      </c>
      <c r="R3531" s="5">
        <v>0</v>
      </c>
      <c r="S3531" s="5">
        <v>14801</v>
      </c>
      <c r="T3531" s="5">
        <v>9465</v>
      </c>
      <c r="U3531" s="5">
        <v>15307</v>
      </c>
      <c r="V3531" s="5">
        <v>1095</v>
      </c>
      <c r="W3531" s="5">
        <v>5890</v>
      </c>
      <c r="X3531" s="5">
        <v>144376</v>
      </c>
      <c r="Y3531" s="5">
        <v>2187</v>
      </c>
    </row>
    <row r="3532" spans="1:25" x14ac:dyDescent="0.3">
      <c r="A3532" s="1">
        <v>4073320</v>
      </c>
      <c r="B3532" s="1" t="s">
        <v>8</v>
      </c>
      <c r="C3532" s="2"/>
      <c r="D3532" s="4" t="s">
        <v>143</v>
      </c>
      <c r="E3532" s="4">
        <v>4073320</v>
      </c>
      <c r="F3532" s="5">
        <v>2234</v>
      </c>
      <c r="G3532" s="5">
        <v>145190</v>
      </c>
      <c r="H3532" s="5">
        <v>33271</v>
      </c>
      <c r="I3532" s="5">
        <v>36662</v>
      </c>
      <c r="J3532" s="5">
        <v>3880</v>
      </c>
      <c r="K3532" s="5">
        <v>0</v>
      </c>
      <c r="L3532" s="5">
        <v>221237</v>
      </c>
      <c r="M3532" s="5">
        <v>493560</v>
      </c>
      <c r="N3532" s="5">
        <v>61821</v>
      </c>
      <c r="O3532" s="5">
        <v>33319</v>
      </c>
      <c r="P3532" s="5">
        <v>3417</v>
      </c>
      <c r="Q3532" s="5">
        <v>0</v>
      </c>
      <c r="R3532" s="5">
        <v>0</v>
      </c>
      <c r="S3532" s="5">
        <v>15395</v>
      </c>
      <c r="T3532" s="5">
        <v>9052</v>
      </c>
      <c r="U3532" s="5">
        <v>15435</v>
      </c>
      <c r="V3532" s="5">
        <v>1167</v>
      </c>
      <c r="W3532" s="5">
        <v>5525</v>
      </c>
      <c r="X3532" s="5">
        <v>132141</v>
      </c>
      <c r="Y3532" s="5">
        <v>2525</v>
      </c>
    </row>
    <row r="3533" spans="1:25" x14ac:dyDescent="0.3">
      <c r="A3533" s="1">
        <v>4073320</v>
      </c>
      <c r="B3533" s="1" t="s">
        <v>9</v>
      </c>
      <c r="C3533" s="2"/>
      <c r="D3533" s="4" t="s">
        <v>143</v>
      </c>
      <c r="E3533" s="4">
        <v>4073320</v>
      </c>
      <c r="F3533" s="5">
        <v>7102</v>
      </c>
      <c r="G3533" s="5">
        <v>109113</v>
      </c>
      <c r="H3533" s="5">
        <v>63753</v>
      </c>
      <c r="I3533" s="5">
        <v>34448</v>
      </c>
      <c r="J3533" s="5">
        <v>3292</v>
      </c>
      <c r="K3533" s="5">
        <v>0</v>
      </c>
      <c r="L3533" s="5">
        <v>217707</v>
      </c>
      <c r="M3533" s="5">
        <v>477966</v>
      </c>
      <c r="N3533" s="5">
        <v>77607</v>
      </c>
      <c r="O3533" s="5">
        <v>32547</v>
      </c>
      <c r="P3533" s="5">
        <v>2890</v>
      </c>
      <c r="Q3533" s="5">
        <v>0</v>
      </c>
      <c r="R3533" s="5">
        <v>0</v>
      </c>
      <c r="S3533" s="5">
        <v>16368</v>
      </c>
      <c r="T3533" s="5">
        <v>9220</v>
      </c>
      <c r="U3533" s="5">
        <v>13073</v>
      </c>
      <c r="V3533" s="5">
        <v>1343</v>
      </c>
      <c r="W3533" s="5">
        <v>4998</v>
      </c>
      <c r="X3533" s="5">
        <v>131157</v>
      </c>
      <c r="Y3533" s="5">
        <v>2622</v>
      </c>
    </row>
    <row r="3534" spans="1:25" x14ac:dyDescent="0.3">
      <c r="A3534" s="1">
        <v>4073320</v>
      </c>
      <c r="B3534" s="1" t="s">
        <v>10</v>
      </c>
      <c r="C3534" s="2"/>
      <c r="D3534" s="4" t="s">
        <v>143</v>
      </c>
      <c r="E3534" s="4">
        <v>4073320</v>
      </c>
      <c r="F3534" s="5">
        <v>565</v>
      </c>
      <c r="G3534" s="5">
        <v>115306</v>
      </c>
      <c r="H3534" s="5">
        <v>14718</v>
      </c>
      <c r="I3534" s="5">
        <v>36571</v>
      </c>
      <c r="J3534" s="5">
        <v>2278</v>
      </c>
      <c r="K3534" s="5">
        <v>0</v>
      </c>
      <c r="L3534" s="5">
        <v>169438</v>
      </c>
      <c r="M3534" s="5">
        <v>508056</v>
      </c>
      <c r="N3534" s="5">
        <v>64809</v>
      </c>
      <c r="O3534" s="5">
        <v>33194</v>
      </c>
      <c r="P3534" s="5">
        <v>3199</v>
      </c>
      <c r="Q3534" s="5">
        <v>0</v>
      </c>
      <c r="R3534" s="5">
        <v>0</v>
      </c>
      <c r="S3534" s="5">
        <v>15558</v>
      </c>
      <c r="T3534" s="5">
        <v>10265</v>
      </c>
      <c r="U3534" s="5">
        <v>11514</v>
      </c>
      <c r="V3534" s="5">
        <v>1507</v>
      </c>
      <c r="W3534" s="5">
        <v>6041</v>
      </c>
      <c r="X3534" s="5">
        <v>113287</v>
      </c>
      <c r="Y3534" s="5">
        <v>2256</v>
      </c>
    </row>
    <row r="3535" spans="1:25" x14ac:dyDescent="0.3">
      <c r="A3535" s="1">
        <v>4073320</v>
      </c>
      <c r="B3535" s="1" t="s">
        <v>11</v>
      </c>
      <c r="C3535" s="2"/>
      <c r="D3535" s="4" t="s">
        <v>143</v>
      </c>
      <c r="E3535" s="4">
        <v>4073320</v>
      </c>
      <c r="F3535" s="5">
        <v>1015</v>
      </c>
      <c r="G3535" s="5">
        <v>312848</v>
      </c>
      <c r="H3535" s="5">
        <v>26593</v>
      </c>
      <c r="I3535" s="5">
        <v>51308</v>
      </c>
      <c r="J3535" s="5">
        <v>5904</v>
      </c>
      <c r="K3535" s="5">
        <v>0</v>
      </c>
      <c r="L3535" s="5">
        <v>397668</v>
      </c>
      <c r="M3535" s="5">
        <v>743448</v>
      </c>
      <c r="N3535" s="5">
        <v>76498</v>
      </c>
      <c r="O3535" s="5">
        <v>33627</v>
      </c>
      <c r="P3535" s="5">
        <v>3955</v>
      </c>
      <c r="Q3535" s="5">
        <v>0</v>
      </c>
      <c r="R3535" s="5">
        <v>0</v>
      </c>
      <c r="S3535" s="5">
        <v>14145</v>
      </c>
      <c r="T3535" s="5">
        <v>9449</v>
      </c>
      <c r="U3535" s="5">
        <v>15678</v>
      </c>
      <c r="V3535" s="5">
        <v>2115</v>
      </c>
      <c r="W3535" s="5">
        <v>5330</v>
      </c>
      <c r="X3535" s="5">
        <v>95104</v>
      </c>
      <c r="Y3535" s="5">
        <v>2320</v>
      </c>
    </row>
    <row r="3536" spans="1:25" x14ac:dyDescent="0.3">
      <c r="A3536" s="1">
        <v>4073320</v>
      </c>
      <c r="B3536" s="1" t="s">
        <v>12</v>
      </c>
      <c r="C3536" s="2"/>
      <c r="D3536" s="4" t="s">
        <v>143</v>
      </c>
      <c r="E3536" s="4">
        <v>4073320</v>
      </c>
      <c r="F3536" s="5">
        <v>114</v>
      </c>
      <c r="G3536" s="5">
        <v>116438</v>
      </c>
      <c r="H3536" s="5">
        <v>23388</v>
      </c>
      <c r="I3536" s="5">
        <v>35674</v>
      </c>
      <c r="J3536" s="5">
        <v>3646</v>
      </c>
      <c r="K3536" s="5">
        <v>0</v>
      </c>
      <c r="L3536" s="5">
        <v>179261</v>
      </c>
      <c r="M3536" s="5">
        <v>792106</v>
      </c>
      <c r="N3536" s="5">
        <v>51589</v>
      </c>
      <c r="O3536" s="5">
        <v>30445</v>
      </c>
      <c r="P3536" s="5">
        <v>3756</v>
      </c>
      <c r="Q3536" s="5">
        <v>0</v>
      </c>
      <c r="R3536" s="5">
        <v>0</v>
      </c>
      <c r="S3536" s="5">
        <v>16125</v>
      </c>
      <c r="T3536" s="5">
        <v>10021</v>
      </c>
      <c r="U3536" s="5">
        <v>13373</v>
      </c>
      <c r="V3536" s="5">
        <v>2542</v>
      </c>
      <c r="W3536" s="5">
        <v>5765</v>
      </c>
      <c r="X3536" s="5">
        <v>90819</v>
      </c>
      <c r="Y3536" s="5">
        <v>2061</v>
      </c>
    </row>
    <row r="3537" spans="1:25" x14ac:dyDescent="0.3">
      <c r="A3537" s="1">
        <v>4073320</v>
      </c>
      <c r="B3537" s="1" t="s">
        <v>13</v>
      </c>
      <c r="C3537" s="2"/>
      <c r="D3537" s="4" t="s">
        <v>143</v>
      </c>
      <c r="E3537" s="4">
        <v>4073320</v>
      </c>
      <c r="F3537" s="5">
        <v>1314</v>
      </c>
      <c r="G3537" s="5">
        <v>66946</v>
      </c>
      <c r="H3537" s="5">
        <v>25619</v>
      </c>
      <c r="I3537" s="5">
        <v>51862</v>
      </c>
      <c r="J3537" s="5">
        <v>2568</v>
      </c>
      <c r="K3537" s="5">
        <v>0</v>
      </c>
      <c r="L3537" s="5">
        <v>148309</v>
      </c>
      <c r="M3537" s="5">
        <v>695144</v>
      </c>
      <c r="N3537" s="5">
        <v>45222</v>
      </c>
      <c r="O3537" s="5">
        <v>28436</v>
      </c>
      <c r="P3537" s="5">
        <v>3661</v>
      </c>
      <c r="Q3537" s="5">
        <v>0</v>
      </c>
      <c r="R3537" s="5">
        <v>0</v>
      </c>
      <c r="S3537" s="5">
        <v>11907</v>
      </c>
      <c r="T3537" s="5">
        <v>9735</v>
      </c>
      <c r="U3537" s="5">
        <v>10299</v>
      </c>
      <c r="V3537" s="5">
        <v>2728</v>
      </c>
      <c r="W3537" s="5">
        <v>6938</v>
      </c>
      <c r="X3537" s="5">
        <v>87370</v>
      </c>
      <c r="Y3537" s="5">
        <v>1875</v>
      </c>
    </row>
    <row r="3538" spans="1:25" x14ac:dyDescent="0.3">
      <c r="A3538" s="1">
        <v>4073320</v>
      </c>
      <c r="B3538" s="1" t="s">
        <v>14</v>
      </c>
      <c r="C3538" s="2"/>
      <c r="D3538" s="4" t="s">
        <v>143</v>
      </c>
      <c r="E3538" s="4">
        <v>4073320</v>
      </c>
      <c r="F3538" s="5">
        <v>2524</v>
      </c>
      <c r="G3538" s="5">
        <v>48333</v>
      </c>
      <c r="H3538" s="5">
        <v>5675</v>
      </c>
      <c r="I3538" s="5">
        <v>38924</v>
      </c>
      <c r="J3538" s="5">
        <v>6378</v>
      </c>
      <c r="K3538" s="5" t="s">
        <v>33</v>
      </c>
      <c r="L3538" s="5">
        <v>101833</v>
      </c>
      <c r="M3538" s="5">
        <v>778351</v>
      </c>
      <c r="N3538" s="5">
        <v>41565</v>
      </c>
      <c r="O3538" s="5">
        <v>29312</v>
      </c>
      <c r="P3538" s="5">
        <v>3407</v>
      </c>
      <c r="Q3538" s="5" t="s">
        <v>33</v>
      </c>
      <c r="R3538" s="5" t="s">
        <v>33</v>
      </c>
      <c r="S3538" s="5">
        <v>10465</v>
      </c>
      <c r="T3538" s="5">
        <v>8737</v>
      </c>
      <c r="U3538" s="5">
        <v>11318</v>
      </c>
      <c r="V3538" s="5">
        <v>2744</v>
      </c>
      <c r="W3538" s="5">
        <v>6398</v>
      </c>
      <c r="X3538" s="5">
        <v>92502</v>
      </c>
      <c r="Y3538" s="5">
        <v>1765</v>
      </c>
    </row>
    <row r="3539" spans="1:25" x14ac:dyDescent="0.3">
      <c r="A3539" s="1">
        <v>4073320</v>
      </c>
      <c r="B3539" s="1" t="s">
        <v>15</v>
      </c>
      <c r="C3539" s="2"/>
      <c r="D3539" s="4" t="s">
        <v>143</v>
      </c>
      <c r="E3539" s="4">
        <v>4073320</v>
      </c>
      <c r="F3539" s="5">
        <v>4841</v>
      </c>
      <c r="G3539" s="5">
        <v>14504</v>
      </c>
      <c r="H3539" s="5">
        <v>14777</v>
      </c>
      <c r="I3539" s="5">
        <v>43091</v>
      </c>
      <c r="J3539" s="5">
        <v>4310</v>
      </c>
      <c r="K3539" s="5" t="s">
        <v>33</v>
      </c>
      <c r="L3539" s="5">
        <v>81523</v>
      </c>
      <c r="M3539" s="5">
        <v>684086</v>
      </c>
      <c r="N3539" s="5">
        <v>39245</v>
      </c>
      <c r="O3539" s="5">
        <v>30991</v>
      </c>
      <c r="P3539" s="5">
        <v>3268</v>
      </c>
      <c r="Q3539" s="5" t="s">
        <v>33</v>
      </c>
      <c r="R3539" s="5" t="s">
        <v>33</v>
      </c>
      <c r="S3539" s="5">
        <v>10382</v>
      </c>
      <c r="T3539" s="5">
        <v>9650</v>
      </c>
      <c r="U3539" s="5">
        <v>11202</v>
      </c>
      <c r="V3539" s="5">
        <v>2981</v>
      </c>
      <c r="W3539" s="5">
        <v>5220</v>
      </c>
      <c r="X3539" s="5">
        <v>84527</v>
      </c>
      <c r="Y3539" s="5">
        <v>1580</v>
      </c>
    </row>
    <row r="3540" spans="1:25" x14ac:dyDescent="0.3">
      <c r="A3540" s="1">
        <v>4073320</v>
      </c>
      <c r="B3540" s="1" t="s">
        <v>16</v>
      </c>
      <c r="C3540" s="2"/>
      <c r="D3540" s="4" t="s">
        <v>143</v>
      </c>
      <c r="E3540" s="4">
        <v>4073320</v>
      </c>
      <c r="F3540" s="5">
        <v>1311</v>
      </c>
      <c r="G3540" s="5">
        <v>72127</v>
      </c>
      <c r="H3540" s="5">
        <v>26793</v>
      </c>
      <c r="I3540" s="5">
        <v>34070</v>
      </c>
      <c r="J3540" s="5">
        <v>8044</v>
      </c>
      <c r="K3540" s="5" t="s">
        <v>33</v>
      </c>
      <c r="L3540" s="5">
        <v>142345</v>
      </c>
      <c r="M3540" s="5">
        <v>657217</v>
      </c>
      <c r="N3540" s="5">
        <v>36122</v>
      </c>
      <c r="O3540" s="5">
        <v>28556</v>
      </c>
      <c r="P3540" s="5">
        <v>3801</v>
      </c>
      <c r="Q3540" s="5" t="s">
        <v>33</v>
      </c>
      <c r="R3540" s="5" t="s">
        <v>33</v>
      </c>
      <c r="S3540" s="5">
        <v>10069</v>
      </c>
      <c r="T3540" s="5">
        <v>8908</v>
      </c>
      <c r="U3540" s="5">
        <v>8394</v>
      </c>
      <c r="V3540" s="5">
        <v>2717</v>
      </c>
      <c r="W3540" s="5">
        <v>5313</v>
      </c>
      <c r="X3540" s="5">
        <v>85516</v>
      </c>
      <c r="Y3540" s="5">
        <v>1533</v>
      </c>
    </row>
    <row r="3541" spans="1:25" x14ac:dyDescent="0.3">
      <c r="A3541" s="1">
        <v>4073320</v>
      </c>
      <c r="B3541" s="1" t="s">
        <v>17</v>
      </c>
      <c r="C3541" s="2"/>
      <c r="D3541" s="4" t="s">
        <v>143</v>
      </c>
      <c r="E3541" s="4">
        <v>4073320</v>
      </c>
      <c r="F3541" s="5">
        <v>5451</v>
      </c>
      <c r="G3541" s="5">
        <v>132876</v>
      </c>
      <c r="H3541" s="5">
        <v>25061</v>
      </c>
      <c r="I3541" s="5">
        <v>49182</v>
      </c>
      <c r="J3541" s="5">
        <v>10423</v>
      </c>
      <c r="K3541" s="5" t="s">
        <v>33</v>
      </c>
      <c r="L3541" s="5">
        <v>222993</v>
      </c>
      <c r="M3541" s="5">
        <v>511238</v>
      </c>
      <c r="N3541" s="5">
        <v>35827</v>
      </c>
      <c r="O3541" s="5">
        <v>22642</v>
      </c>
      <c r="P3541" s="5">
        <v>3184</v>
      </c>
      <c r="Q3541" s="5" t="s">
        <v>33</v>
      </c>
      <c r="R3541" s="5" t="s">
        <v>33</v>
      </c>
      <c r="S3541" s="5">
        <v>9870</v>
      </c>
      <c r="T3541" s="5">
        <v>9591</v>
      </c>
      <c r="U3541" s="5">
        <v>10802</v>
      </c>
      <c r="V3541" s="5">
        <v>2595</v>
      </c>
      <c r="W3541" s="5">
        <v>4902</v>
      </c>
      <c r="X3541" s="5">
        <v>67524</v>
      </c>
      <c r="Y3541" s="5">
        <v>1272</v>
      </c>
    </row>
    <row r="3542" spans="1:25" x14ac:dyDescent="0.3">
      <c r="A3542" s="1">
        <v>4073320</v>
      </c>
      <c r="B3542" s="1" t="s">
        <v>18</v>
      </c>
      <c r="C3542" s="2"/>
      <c r="D3542" s="4" t="s">
        <v>143</v>
      </c>
      <c r="E3542" s="4">
        <v>4073320</v>
      </c>
      <c r="F3542" s="5">
        <v>5094</v>
      </c>
      <c r="G3542" s="5">
        <v>24397</v>
      </c>
      <c r="H3542" s="5">
        <v>13812</v>
      </c>
      <c r="I3542" s="5">
        <v>55859</v>
      </c>
      <c r="J3542" s="5">
        <v>15274</v>
      </c>
      <c r="K3542" s="5" t="s">
        <v>33</v>
      </c>
      <c r="L3542" s="5">
        <v>114437</v>
      </c>
      <c r="M3542" s="5">
        <v>1387216</v>
      </c>
      <c r="N3542" s="5">
        <v>37317</v>
      </c>
      <c r="O3542" s="5">
        <v>23387</v>
      </c>
      <c r="P3542" s="5">
        <v>5553</v>
      </c>
      <c r="Q3542" s="5" t="s">
        <v>33</v>
      </c>
      <c r="R3542" s="5" t="s">
        <v>33</v>
      </c>
      <c r="S3542" s="5">
        <v>11258</v>
      </c>
      <c r="T3542" s="5">
        <v>8978</v>
      </c>
      <c r="U3542" s="5">
        <v>12454</v>
      </c>
      <c r="V3542" s="5">
        <v>1714</v>
      </c>
      <c r="W3542" s="5">
        <v>6691</v>
      </c>
      <c r="X3542" s="5">
        <v>46823</v>
      </c>
      <c r="Y3542" s="5">
        <v>1563</v>
      </c>
    </row>
    <row r="3543" spans="1:25" x14ac:dyDescent="0.3">
      <c r="A3543" s="1">
        <v>4073320</v>
      </c>
      <c r="B3543" s="1" t="s">
        <v>19</v>
      </c>
      <c r="C3543" s="2"/>
      <c r="D3543" s="4" t="s">
        <v>143</v>
      </c>
      <c r="E3543" s="4">
        <v>4073320</v>
      </c>
      <c r="F3543" s="5">
        <v>2157</v>
      </c>
      <c r="G3543" s="5">
        <v>5970</v>
      </c>
      <c r="H3543" s="5">
        <v>626</v>
      </c>
      <c r="I3543" s="5">
        <v>30083</v>
      </c>
      <c r="J3543" s="5">
        <v>7744</v>
      </c>
      <c r="K3543" s="5" t="s">
        <v>33</v>
      </c>
      <c r="L3543" s="5">
        <v>46579</v>
      </c>
      <c r="M3543" s="5">
        <v>854598</v>
      </c>
      <c r="N3543" s="5">
        <v>31760</v>
      </c>
      <c r="O3543" s="5">
        <v>18065</v>
      </c>
      <c r="P3543" s="5">
        <v>2869</v>
      </c>
      <c r="Q3543" s="5" t="s">
        <v>33</v>
      </c>
      <c r="R3543" s="5" t="s">
        <v>33</v>
      </c>
      <c r="S3543" s="5">
        <v>8814</v>
      </c>
      <c r="T3543" s="5">
        <v>9968</v>
      </c>
      <c r="U3543" s="5">
        <v>16233</v>
      </c>
      <c r="V3543" s="5">
        <v>1559</v>
      </c>
      <c r="W3543" s="5">
        <v>9624</v>
      </c>
      <c r="X3543" s="5">
        <v>45087</v>
      </c>
      <c r="Y3543" s="5">
        <v>718</v>
      </c>
    </row>
    <row r="3544" spans="1:25" x14ac:dyDescent="0.3">
      <c r="A3544" s="1">
        <v>4073320</v>
      </c>
      <c r="B3544" s="1" t="s">
        <v>20</v>
      </c>
      <c r="C3544" s="2"/>
      <c r="D3544" s="4" t="s">
        <v>143</v>
      </c>
      <c r="E3544" s="4">
        <v>4073320</v>
      </c>
      <c r="F3544" s="5">
        <v>444</v>
      </c>
      <c r="G3544" s="5">
        <v>3172</v>
      </c>
      <c r="H3544" s="5">
        <v>1340</v>
      </c>
      <c r="I3544" s="5">
        <v>18801</v>
      </c>
      <c r="J3544" s="5">
        <v>901</v>
      </c>
      <c r="K3544" s="5" t="s">
        <v>33</v>
      </c>
      <c r="L3544" s="5">
        <v>24659</v>
      </c>
      <c r="M3544" s="5">
        <v>524568</v>
      </c>
      <c r="N3544" s="5">
        <v>28619</v>
      </c>
      <c r="O3544" s="5">
        <v>16118</v>
      </c>
      <c r="P3544" s="5">
        <v>2514</v>
      </c>
      <c r="Q3544" s="5" t="s">
        <v>33</v>
      </c>
      <c r="R3544" s="5" t="s">
        <v>33</v>
      </c>
      <c r="S3544" s="5">
        <v>7849</v>
      </c>
      <c r="T3544" s="5">
        <v>9675</v>
      </c>
      <c r="U3544" s="5">
        <v>18540</v>
      </c>
      <c r="V3544" s="5">
        <v>2318</v>
      </c>
      <c r="W3544" s="5">
        <v>4071</v>
      </c>
      <c r="X3544" s="5">
        <v>58302</v>
      </c>
      <c r="Y3544" s="5">
        <v>947</v>
      </c>
    </row>
    <row r="3545" spans="1:25" x14ac:dyDescent="0.3">
      <c r="A3545" s="1">
        <v>4073320</v>
      </c>
      <c r="B3545" s="1" t="s">
        <v>21</v>
      </c>
      <c r="C3545" s="2"/>
      <c r="D3545" s="4" t="s">
        <v>143</v>
      </c>
      <c r="E3545" s="4">
        <v>4073320</v>
      </c>
      <c r="F3545" s="5">
        <v>2194</v>
      </c>
      <c r="G3545" s="5">
        <v>41078</v>
      </c>
      <c r="H3545" s="5">
        <v>6947</v>
      </c>
      <c r="I3545" s="5">
        <v>27902</v>
      </c>
      <c r="J3545" s="5">
        <v>4464</v>
      </c>
      <c r="K3545" s="5" t="s">
        <v>33</v>
      </c>
      <c r="L3545" s="5">
        <v>82585</v>
      </c>
      <c r="M3545" s="5">
        <v>428756</v>
      </c>
      <c r="N3545" s="5">
        <v>30855</v>
      </c>
      <c r="O3545" s="5">
        <v>16057</v>
      </c>
      <c r="P3545" s="5">
        <v>2716</v>
      </c>
      <c r="Q3545" s="5" t="s">
        <v>33</v>
      </c>
      <c r="R3545" s="5" t="s">
        <v>33</v>
      </c>
      <c r="S3545" s="5">
        <v>8289</v>
      </c>
      <c r="T3545" s="5">
        <v>9805</v>
      </c>
      <c r="U3545" s="5">
        <v>11708</v>
      </c>
      <c r="V3545" s="5">
        <v>3487</v>
      </c>
      <c r="W3545" s="5">
        <v>4020</v>
      </c>
      <c r="X3545" s="5">
        <v>55813</v>
      </c>
      <c r="Y3545" s="5">
        <v>974</v>
      </c>
    </row>
    <row r="3546" spans="1:25" x14ac:dyDescent="0.3">
      <c r="A3546" s="1">
        <v>4073320</v>
      </c>
      <c r="B3546" s="1" t="s">
        <v>22</v>
      </c>
      <c r="C3546" s="2"/>
      <c r="D3546" s="4" t="s">
        <v>143</v>
      </c>
      <c r="E3546" s="4">
        <v>4073320</v>
      </c>
      <c r="F3546" s="5">
        <v>5208</v>
      </c>
      <c r="G3546" s="5">
        <v>1609</v>
      </c>
      <c r="H3546" s="5">
        <v>12491</v>
      </c>
      <c r="I3546" s="5">
        <v>40867</v>
      </c>
      <c r="J3546" s="5">
        <v>2901</v>
      </c>
      <c r="K3546" s="5" t="s">
        <v>33</v>
      </c>
      <c r="L3546" s="5">
        <v>63077</v>
      </c>
      <c r="M3546" s="5">
        <v>341222</v>
      </c>
      <c r="N3546" s="5">
        <v>32246</v>
      </c>
      <c r="O3546" s="5">
        <v>15802</v>
      </c>
      <c r="P3546" s="5">
        <v>2457</v>
      </c>
      <c r="Q3546" s="5" t="s">
        <v>33</v>
      </c>
      <c r="R3546" s="5" t="s">
        <v>33</v>
      </c>
      <c r="S3546" s="5">
        <v>8490</v>
      </c>
      <c r="T3546" s="5">
        <v>9539</v>
      </c>
      <c r="U3546" s="5">
        <v>11749</v>
      </c>
      <c r="V3546" s="5">
        <v>2198</v>
      </c>
      <c r="W3546" s="5">
        <v>3047</v>
      </c>
      <c r="X3546" s="5">
        <v>50597</v>
      </c>
      <c r="Y3546" s="5">
        <v>936</v>
      </c>
    </row>
    <row r="3547" spans="1:25" x14ac:dyDescent="0.3">
      <c r="A3547" s="1">
        <v>4073320</v>
      </c>
      <c r="B3547" s="1" t="s">
        <v>23</v>
      </c>
      <c r="C3547" s="2"/>
      <c r="D3547" s="4" t="s">
        <v>143</v>
      </c>
      <c r="E3547" s="4">
        <v>4073320</v>
      </c>
      <c r="F3547" s="5">
        <v>639</v>
      </c>
      <c r="G3547" s="5">
        <v>20985</v>
      </c>
      <c r="H3547" s="5">
        <v>2184</v>
      </c>
      <c r="I3547" s="5">
        <v>44364</v>
      </c>
      <c r="J3547" s="5">
        <v>5068</v>
      </c>
      <c r="K3547" s="5" t="s">
        <v>33</v>
      </c>
      <c r="L3547" s="5">
        <v>73240</v>
      </c>
      <c r="M3547" s="5">
        <v>282408</v>
      </c>
      <c r="N3547" s="5">
        <v>31448</v>
      </c>
      <c r="O3547" s="5">
        <v>15191</v>
      </c>
      <c r="P3547" s="5">
        <v>2438</v>
      </c>
      <c r="Q3547" s="5" t="s">
        <v>33</v>
      </c>
      <c r="R3547" s="5" t="s">
        <v>33</v>
      </c>
      <c r="S3547" s="5">
        <v>6742</v>
      </c>
      <c r="T3547" s="5">
        <v>8616</v>
      </c>
      <c r="U3547" s="5">
        <v>11297</v>
      </c>
      <c r="V3547" s="5">
        <v>1755</v>
      </c>
      <c r="W3547" s="5">
        <v>1005</v>
      </c>
      <c r="X3547" s="5">
        <v>54818</v>
      </c>
      <c r="Y3547" s="5">
        <v>693</v>
      </c>
    </row>
    <row r="3548" spans="1:25" x14ac:dyDescent="0.3">
      <c r="A3548" s="1">
        <v>4073320</v>
      </c>
      <c r="B3548" s="1" t="s">
        <v>24</v>
      </c>
      <c r="C3548" s="2"/>
      <c r="D3548" s="4" t="s">
        <v>143</v>
      </c>
      <c r="E3548" s="4">
        <v>4073320</v>
      </c>
      <c r="F3548" s="5">
        <v>944</v>
      </c>
      <c r="G3548" s="5">
        <v>6340</v>
      </c>
      <c r="H3548" s="5">
        <v>16191</v>
      </c>
      <c r="I3548" s="5">
        <v>42817</v>
      </c>
      <c r="J3548" s="5">
        <v>3655</v>
      </c>
      <c r="K3548" s="5" t="s">
        <v>33</v>
      </c>
      <c r="L3548" s="5">
        <v>69948</v>
      </c>
      <c r="M3548" s="5">
        <v>248147</v>
      </c>
      <c r="N3548" s="5">
        <v>34658</v>
      </c>
      <c r="O3548" s="5">
        <v>14876</v>
      </c>
      <c r="P3548" s="5">
        <v>2128</v>
      </c>
      <c r="Q3548" s="5" t="s">
        <v>33</v>
      </c>
      <c r="R3548" s="5" t="s">
        <v>33</v>
      </c>
      <c r="S3548" s="5">
        <v>6870</v>
      </c>
      <c r="T3548" s="5">
        <v>8509</v>
      </c>
      <c r="U3548" s="5">
        <v>11162</v>
      </c>
      <c r="V3548" s="5">
        <v>2501</v>
      </c>
      <c r="W3548" s="5">
        <v>837</v>
      </c>
      <c r="X3548" s="5">
        <v>49044</v>
      </c>
      <c r="Y3548" s="5">
        <v>683</v>
      </c>
    </row>
    <row r="3549" spans="1:25" x14ac:dyDescent="0.3">
      <c r="A3549" s="1">
        <v>4073320</v>
      </c>
      <c r="B3549" s="1" t="s">
        <v>25</v>
      </c>
      <c r="C3549" s="2"/>
      <c r="D3549" s="4" t="s">
        <v>143</v>
      </c>
      <c r="E3549" s="4">
        <v>4073320</v>
      </c>
      <c r="F3549" s="5">
        <v>790</v>
      </c>
      <c r="G3549" s="5">
        <v>22991</v>
      </c>
      <c r="H3549" s="5">
        <v>4788</v>
      </c>
      <c r="I3549" s="5">
        <v>32181</v>
      </c>
      <c r="J3549" s="5">
        <v>2232</v>
      </c>
      <c r="K3549" s="5" t="s">
        <v>33</v>
      </c>
      <c r="L3549" s="5">
        <v>62982</v>
      </c>
      <c r="M3549" s="5">
        <v>249685</v>
      </c>
      <c r="N3549" s="5">
        <v>36834</v>
      </c>
      <c r="O3549" s="5">
        <v>13696</v>
      </c>
      <c r="P3549" s="5">
        <v>1732</v>
      </c>
      <c r="Q3549" s="5" t="s">
        <v>33</v>
      </c>
      <c r="R3549" s="5" t="s">
        <v>33</v>
      </c>
      <c r="S3549" s="5">
        <v>7806</v>
      </c>
      <c r="T3549" s="5">
        <v>8170</v>
      </c>
      <c r="U3549" s="5">
        <v>10389</v>
      </c>
      <c r="V3549" s="5">
        <v>1530</v>
      </c>
      <c r="W3549" s="5">
        <v>873</v>
      </c>
      <c r="X3549" s="5">
        <v>49641</v>
      </c>
      <c r="Y3549" s="5">
        <v>747</v>
      </c>
    </row>
    <row r="3550" spans="1:25" x14ac:dyDescent="0.3">
      <c r="A3550" s="1">
        <v>4073320</v>
      </c>
      <c r="B3550" s="1" t="s">
        <v>26</v>
      </c>
      <c r="C3550" s="2"/>
      <c r="D3550" s="4" t="s">
        <v>143</v>
      </c>
      <c r="E3550" s="4">
        <v>4073320</v>
      </c>
      <c r="F3550" s="5">
        <v>1757</v>
      </c>
      <c r="G3550" s="5">
        <v>15079</v>
      </c>
      <c r="H3550" s="5">
        <v>-40</v>
      </c>
      <c r="I3550" s="5">
        <v>6933</v>
      </c>
      <c r="J3550" s="5">
        <v>1181</v>
      </c>
      <c r="K3550" s="5" t="s">
        <v>33</v>
      </c>
      <c r="L3550" s="5">
        <v>24910</v>
      </c>
      <c r="M3550" s="5">
        <v>249935</v>
      </c>
      <c r="N3550" s="5">
        <v>34792</v>
      </c>
      <c r="O3550" s="5">
        <v>13287</v>
      </c>
      <c r="P3550" s="5">
        <v>2114</v>
      </c>
      <c r="Q3550" s="5" t="s">
        <v>33</v>
      </c>
      <c r="R3550" s="5" t="s">
        <v>33</v>
      </c>
      <c r="S3550" s="5">
        <v>6337</v>
      </c>
      <c r="T3550" s="5">
        <v>6274</v>
      </c>
      <c r="U3550" s="5">
        <v>10850</v>
      </c>
      <c r="V3550" s="5">
        <v>2619</v>
      </c>
      <c r="W3550" s="5">
        <v>1180</v>
      </c>
      <c r="X3550" s="5">
        <v>49141</v>
      </c>
      <c r="Y3550" s="5">
        <v>741</v>
      </c>
    </row>
    <row r="3551" spans="1:25" x14ac:dyDescent="0.3">
      <c r="A3551" s="1">
        <v>4073320</v>
      </c>
      <c r="B3551" s="1" t="s">
        <v>27</v>
      </c>
      <c r="C3551" s="2"/>
      <c r="D3551" s="4" t="s">
        <v>143</v>
      </c>
      <c r="E3551" s="4">
        <v>4073320</v>
      </c>
      <c r="F3551" s="5">
        <v>706</v>
      </c>
      <c r="G3551" s="5">
        <v>10683</v>
      </c>
      <c r="H3551" s="5">
        <v>316</v>
      </c>
      <c r="I3551" s="5">
        <v>18670</v>
      </c>
      <c r="J3551" s="5">
        <v>845</v>
      </c>
      <c r="K3551" s="5" t="s">
        <v>33</v>
      </c>
      <c r="L3551" s="5">
        <v>31220</v>
      </c>
      <c r="M3551" s="5">
        <v>303889</v>
      </c>
      <c r="N3551" s="5">
        <v>34241</v>
      </c>
      <c r="O3551" s="5">
        <v>12700</v>
      </c>
      <c r="P3551" s="5">
        <v>2433</v>
      </c>
      <c r="Q3551" s="5" t="s">
        <v>33</v>
      </c>
      <c r="R3551" s="5" t="s">
        <v>33</v>
      </c>
      <c r="S3551" s="5">
        <v>5748</v>
      </c>
      <c r="T3551" s="5">
        <v>6087</v>
      </c>
      <c r="U3551" s="5">
        <v>10365</v>
      </c>
      <c r="V3551" s="5">
        <v>3288</v>
      </c>
      <c r="W3551" s="5">
        <v>2190</v>
      </c>
      <c r="X3551" s="5">
        <v>37685</v>
      </c>
      <c r="Y3551" s="5">
        <v>1137</v>
      </c>
    </row>
    <row r="3552" spans="1:25" x14ac:dyDescent="0.3">
      <c r="A3552" s="1">
        <v>4073320</v>
      </c>
      <c r="B3552" s="1" t="s">
        <v>28</v>
      </c>
      <c r="C3552" s="2"/>
      <c r="D3552" s="4" t="s">
        <v>143</v>
      </c>
      <c r="E3552" s="4">
        <v>4073320</v>
      </c>
      <c r="F3552" s="5">
        <v>1862</v>
      </c>
      <c r="G3552" s="5">
        <v>28015</v>
      </c>
      <c r="H3552" s="5">
        <v>7068</v>
      </c>
      <c r="I3552" s="5">
        <v>15326</v>
      </c>
      <c r="J3552" s="5">
        <v>6620</v>
      </c>
      <c r="K3552" s="5" t="s">
        <v>33</v>
      </c>
      <c r="L3552" s="5">
        <v>58891</v>
      </c>
      <c r="M3552" s="5">
        <v>296344</v>
      </c>
      <c r="N3552" s="5">
        <v>32822</v>
      </c>
      <c r="O3552" s="5">
        <v>12304</v>
      </c>
      <c r="P3552" s="5">
        <v>2341</v>
      </c>
      <c r="Q3552" s="5" t="s">
        <v>33</v>
      </c>
      <c r="R3552" s="5" t="s">
        <v>33</v>
      </c>
      <c r="S3552" s="5">
        <v>5913</v>
      </c>
      <c r="T3552" s="5">
        <v>5696</v>
      </c>
      <c r="U3552" s="5">
        <v>11618</v>
      </c>
      <c r="V3552" s="5">
        <v>3698</v>
      </c>
      <c r="W3552" s="5">
        <v>1774</v>
      </c>
      <c r="X3552" s="5">
        <v>39253</v>
      </c>
      <c r="Y3552" s="5">
        <v>1089</v>
      </c>
    </row>
    <row r="3553" spans="1:25" x14ac:dyDescent="0.3">
      <c r="A3553" s="1">
        <v>4073320</v>
      </c>
      <c r="B3553" s="1" t="s">
        <v>29</v>
      </c>
      <c r="C3553" s="2"/>
      <c r="D3553" s="4" t="s">
        <v>143</v>
      </c>
      <c r="E3553" s="4">
        <v>4073320</v>
      </c>
      <c r="F3553" s="5">
        <v>1460</v>
      </c>
      <c r="G3553" s="5">
        <v>8262</v>
      </c>
      <c r="H3553" s="5">
        <v>858</v>
      </c>
      <c r="I3553" s="5">
        <v>17741</v>
      </c>
      <c r="J3553" s="5">
        <v>2960</v>
      </c>
      <c r="K3553" s="5" t="s">
        <v>33</v>
      </c>
      <c r="L3553" s="5">
        <v>31281</v>
      </c>
      <c r="M3553" s="5">
        <v>274778</v>
      </c>
      <c r="N3553" s="5">
        <v>36694</v>
      </c>
      <c r="O3553" s="5">
        <v>12259</v>
      </c>
      <c r="P3553" s="5">
        <v>2122</v>
      </c>
      <c r="Q3553" s="5" t="s">
        <v>33</v>
      </c>
      <c r="R3553" s="5" t="s">
        <v>33</v>
      </c>
      <c r="S3553" s="5">
        <v>5829</v>
      </c>
      <c r="T3553" s="5">
        <v>6239</v>
      </c>
      <c r="U3553" s="5">
        <v>11204</v>
      </c>
      <c r="V3553" s="5">
        <v>3987</v>
      </c>
      <c r="W3553" s="5">
        <v>2117</v>
      </c>
      <c r="X3553" s="5">
        <v>35214</v>
      </c>
      <c r="Y3553" s="5">
        <v>1316</v>
      </c>
    </row>
    <row r="3554" spans="1:25" x14ac:dyDescent="0.3">
      <c r="A3554" s="1">
        <v>4073320</v>
      </c>
      <c r="B3554" s="1" t="s">
        <v>30</v>
      </c>
      <c r="C3554" s="2"/>
      <c r="D3554" s="4" t="s">
        <v>143</v>
      </c>
      <c r="E3554" s="4">
        <v>4073320</v>
      </c>
      <c r="F3554" s="5">
        <v>18364</v>
      </c>
      <c r="G3554" s="5">
        <v>4490</v>
      </c>
      <c r="H3554" s="5">
        <v>3761</v>
      </c>
      <c r="I3554" s="5">
        <v>18040</v>
      </c>
      <c r="J3554" s="5">
        <v>152</v>
      </c>
      <c r="K3554" s="5" t="s">
        <v>33</v>
      </c>
      <c r="L3554" s="5">
        <v>44806</v>
      </c>
      <c r="M3554" s="5">
        <v>278976</v>
      </c>
      <c r="N3554" s="5">
        <v>34214</v>
      </c>
      <c r="O3554" s="5">
        <v>12159</v>
      </c>
      <c r="P3554" s="5">
        <v>1493</v>
      </c>
      <c r="Q3554" s="5" t="s">
        <v>33</v>
      </c>
      <c r="R3554" s="5" t="s">
        <v>33</v>
      </c>
      <c r="S3554" s="5">
        <v>4014</v>
      </c>
      <c r="T3554" s="5">
        <v>5120</v>
      </c>
      <c r="U3554" s="5">
        <v>10152</v>
      </c>
      <c r="V3554" s="5">
        <v>2624</v>
      </c>
      <c r="W3554" s="5">
        <v>1339</v>
      </c>
      <c r="X3554" s="5">
        <v>39993</v>
      </c>
      <c r="Y3554" s="5">
        <v>978</v>
      </c>
    </row>
    <row r="3555" spans="1:25" x14ac:dyDescent="0.3">
      <c r="A3555" s="1">
        <v>4073320</v>
      </c>
      <c r="B3555" s="1" t="s">
        <v>31</v>
      </c>
      <c r="C3555" s="2"/>
      <c r="D3555" s="4" t="s">
        <v>143</v>
      </c>
      <c r="E3555" s="4">
        <v>4073320</v>
      </c>
      <c r="F3555" s="5">
        <v>8988</v>
      </c>
      <c r="G3555" s="5">
        <v>311538</v>
      </c>
      <c r="H3555" s="5">
        <v>2956</v>
      </c>
      <c r="I3555" s="5">
        <v>25713</v>
      </c>
      <c r="J3555" s="5">
        <v>4774</v>
      </c>
      <c r="K3555" s="5" t="s">
        <v>33</v>
      </c>
      <c r="L3555" s="5">
        <v>353969</v>
      </c>
      <c r="M3555" s="5">
        <v>270148</v>
      </c>
      <c r="N3555" s="5">
        <v>30013</v>
      </c>
      <c r="O3555" s="5">
        <v>11796</v>
      </c>
      <c r="P3555" s="5">
        <v>1787</v>
      </c>
      <c r="Q3555" s="5" t="s">
        <v>33</v>
      </c>
      <c r="R3555" s="5" t="s">
        <v>33</v>
      </c>
      <c r="S3555" s="5">
        <v>4847</v>
      </c>
      <c r="T3555" s="5">
        <v>5886</v>
      </c>
      <c r="U3555" s="5">
        <v>11573</v>
      </c>
      <c r="V3555" s="5">
        <v>4279</v>
      </c>
      <c r="W3555" s="5">
        <v>1152</v>
      </c>
      <c r="X3555" s="5">
        <v>44795</v>
      </c>
      <c r="Y3555" s="5">
        <v>1677</v>
      </c>
    </row>
    <row r="3556" spans="1:25" x14ac:dyDescent="0.3">
      <c r="A3556" s="1">
        <v>4057023</v>
      </c>
      <c r="B3556" s="1" t="s">
        <v>0</v>
      </c>
      <c r="C3556" s="2"/>
      <c r="D3556" s="4" t="s">
        <v>144</v>
      </c>
      <c r="E3556" s="4">
        <v>4057023</v>
      </c>
      <c r="F3556" s="5">
        <v>27624</v>
      </c>
      <c r="G3556" s="5">
        <v>19226</v>
      </c>
      <c r="H3556" s="5">
        <v>65397</v>
      </c>
      <c r="I3556" s="5">
        <v>138690</v>
      </c>
      <c r="J3556" s="5">
        <v>15705</v>
      </c>
      <c r="K3556" s="5">
        <v>0</v>
      </c>
      <c r="L3556" s="5">
        <v>266643</v>
      </c>
      <c r="M3556" s="5">
        <v>723513</v>
      </c>
      <c r="N3556" s="5">
        <v>33284</v>
      </c>
      <c r="O3556" s="5">
        <v>125190</v>
      </c>
      <c r="P3556" s="5">
        <v>6727</v>
      </c>
      <c r="Q3556" s="5">
        <v>2195</v>
      </c>
      <c r="R3556" s="5">
        <v>0</v>
      </c>
      <c r="S3556" s="5">
        <v>31061</v>
      </c>
      <c r="T3556" s="5">
        <v>52276</v>
      </c>
      <c r="U3556" s="5">
        <v>16872</v>
      </c>
      <c r="V3556" s="5">
        <v>25245</v>
      </c>
      <c r="W3556" s="5">
        <v>185</v>
      </c>
      <c r="X3556" s="5">
        <v>40229</v>
      </c>
      <c r="Y3556" s="5">
        <v>8453</v>
      </c>
    </row>
    <row r="3557" spans="1:25" x14ac:dyDescent="0.3">
      <c r="A3557" s="1">
        <v>4057023</v>
      </c>
      <c r="B3557" s="1" t="s">
        <v>1</v>
      </c>
      <c r="C3557" s="2"/>
      <c r="D3557" s="4" t="s">
        <v>144</v>
      </c>
      <c r="E3557" s="4">
        <v>4057023</v>
      </c>
      <c r="F3557" s="5">
        <v>22002</v>
      </c>
      <c r="G3557" s="5">
        <v>11275</v>
      </c>
      <c r="H3557" s="5">
        <v>40852</v>
      </c>
      <c r="I3557" s="5">
        <v>162995</v>
      </c>
      <c r="J3557" s="5">
        <v>14795</v>
      </c>
      <c r="K3557" s="5">
        <v>0</v>
      </c>
      <c r="L3557" s="5">
        <v>251919</v>
      </c>
      <c r="M3557" s="5">
        <v>793052</v>
      </c>
      <c r="N3557" s="5">
        <v>35280</v>
      </c>
      <c r="O3557" s="5">
        <v>159699</v>
      </c>
      <c r="P3557" s="5">
        <v>7122</v>
      </c>
      <c r="Q3557" s="5">
        <v>1665</v>
      </c>
      <c r="R3557" s="5">
        <v>0</v>
      </c>
      <c r="S3557" s="5">
        <v>32350</v>
      </c>
      <c r="T3557" s="5">
        <v>52746</v>
      </c>
      <c r="U3557" s="5">
        <v>16248</v>
      </c>
      <c r="V3557" s="5">
        <v>46689</v>
      </c>
      <c r="W3557" s="5">
        <v>185</v>
      </c>
      <c r="X3557" s="5">
        <v>42786</v>
      </c>
      <c r="Y3557" s="5">
        <v>9643</v>
      </c>
    </row>
    <row r="3558" spans="1:25" x14ac:dyDescent="0.3">
      <c r="A3558" s="1">
        <v>4057023</v>
      </c>
      <c r="B3558" s="1" t="s">
        <v>2</v>
      </c>
      <c r="C3558" s="2"/>
      <c r="D3558" s="4" t="s">
        <v>144</v>
      </c>
      <c r="E3558" s="4">
        <v>4057023</v>
      </c>
      <c r="F3558" s="5">
        <v>44144</v>
      </c>
      <c r="G3558" s="5">
        <v>26148</v>
      </c>
      <c r="H3558" s="5">
        <v>37675</v>
      </c>
      <c r="I3558" s="5">
        <v>155889</v>
      </c>
      <c r="J3558" s="5">
        <v>20681</v>
      </c>
      <c r="K3558" s="5">
        <v>0</v>
      </c>
      <c r="L3558" s="5">
        <v>284536</v>
      </c>
      <c r="M3558" s="5">
        <v>703860</v>
      </c>
      <c r="N3558" s="5">
        <v>38237</v>
      </c>
      <c r="O3558" s="5">
        <v>130311</v>
      </c>
      <c r="P3558" s="5">
        <v>7523</v>
      </c>
      <c r="Q3558" s="5">
        <v>1184</v>
      </c>
      <c r="R3558" s="5">
        <v>0</v>
      </c>
      <c r="S3558" s="5">
        <v>31613</v>
      </c>
      <c r="T3558" s="5">
        <v>65923</v>
      </c>
      <c r="U3558" s="5">
        <v>14920</v>
      </c>
      <c r="V3558" s="5">
        <v>35115</v>
      </c>
      <c r="W3558" s="5">
        <v>171</v>
      </c>
      <c r="X3558" s="5">
        <v>47270</v>
      </c>
      <c r="Y3558" s="5">
        <v>8634</v>
      </c>
    </row>
    <row r="3559" spans="1:25" x14ac:dyDescent="0.3">
      <c r="A3559" s="1">
        <v>4057023</v>
      </c>
      <c r="B3559" s="1" t="s">
        <v>3</v>
      </c>
      <c r="C3559" s="2"/>
      <c r="D3559" s="4" t="s">
        <v>144</v>
      </c>
      <c r="E3559" s="4">
        <v>4057023</v>
      </c>
      <c r="F3559" s="5">
        <v>16689</v>
      </c>
      <c r="G3559" s="5">
        <v>275942</v>
      </c>
      <c r="H3559" s="5">
        <v>36937</v>
      </c>
      <c r="I3559" s="5">
        <v>166948</v>
      </c>
      <c r="J3559" s="5">
        <v>13573</v>
      </c>
      <c r="K3559" s="5">
        <v>0</v>
      </c>
      <c r="L3559" s="5">
        <v>510089</v>
      </c>
      <c r="M3559" s="5">
        <v>552032</v>
      </c>
      <c r="N3559" s="5">
        <v>39623</v>
      </c>
      <c r="O3559" s="5">
        <v>107786</v>
      </c>
      <c r="P3559" s="5">
        <v>7053</v>
      </c>
      <c r="Q3559" s="5">
        <v>1230</v>
      </c>
      <c r="R3559" s="5">
        <v>0</v>
      </c>
      <c r="S3559" s="5">
        <v>30351</v>
      </c>
      <c r="T3559" s="5">
        <v>50961</v>
      </c>
      <c r="U3559" s="5">
        <v>15640</v>
      </c>
      <c r="V3559" s="5">
        <v>32808</v>
      </c>
      <c r="W3559" s="5">
        <v>139</v>
      </c>
      <c r="X3559" s="5">
        <v>46086</v>
      </c>
      <c r="Y3559" s="5">
        <v>9243</v>
      </c>
    </row>
    <row r="3560" spans="1:25" x14ac:dyDescent="0.3">
      <c r="A3560" s="1">
        <v>4057023</v>
      </c>
      <c r="B3560" s="1" t="s">
        <v>4</v>
      </c>
      <c r="C3560" s="2"/>
      <c r="D3560" s="4" t="s">
        <v>144</v>
      </c>
      <c r="E3560" s="4">
        <v>4057023</v>
      </c>
      <c r="F3560" s="5">
        <v>9806</v>
      </c>
      <c r="G3560" s="5">
        <v>45607</v>
      </c>
      <c r="H3560" s="5">
        <v>31677</v>
      </c>
      <c r="I3560" s="5">
        <v>175607</v>
      </c>
      <c r="J3560" s="5">
        <v>8707</v>
      </c>
      <c r="K3560" s="5">
        <v>0</v>
      </c>
      <c r="L3560" s="5">
        <v>271404</v>
      </c>
      <c r="M3560" s="5">
        <v>678071</v>
      </c>
      <c r="N3560" s="5">
        <v>44788</v>
      </c>
      <c r="O3560" s="5">
        <v>92124</v>
      </c>
      <c r="P3560" s="5">
        <v>7935</v>
      </c>
      <c r="Q3560" s="5">
        <v>1414</v>
      </c>
      <c r="R3560" s="5">
        <v>0</v>
      </c>
      <c r="S3560" s="5">
        <v>27243</v>
      </c>
      <c r="T3560" s="5">
        <v>44112</v>
      </c>
      <c r="U3560" s="5">
        <v>19118</v>
      </c>
      <c r="V3560" s="5">
        <v>30579</v>
      </c>
      <c r="W3560" s="5">
        <v>159</v>
      </c>
      <c r="X3560" s="5">
        <v>48641</v>
      </c>
      <c r="Y3560" s="5">
        <v>7816</v>
      </c>
    </row>
    <row r="3561" spans="1:25" x14ac:dyDescent="0.3">
      <c r="A3561" s="1">
        <v>4057023</v>
      </c>
      <c r="B3561" s="1" t="s">
        <v>5</v>
      </c>
      <c r="C3561" s="2"/>
      <c r="D3561" s="4" t="s">
        <v>144</v>
      </c>
      <c r="E3561" s="4">
        <v>4057023</v>
      </c>
      <c r="F3561" s="5">
        <v>11656</v>
      </c>
      <c r="G3561" s="5">
        <v>71174</v>
      </c>
      <c r="H3561" s="5">
        <v>90142</v>
      </c>
      <c r="I3561" s="5">
        <v>130480</v>
      </c>
      <c r="J3561" s="5">
        <v>24726</v>
      </c>
      <c r="K3561" s="5">
        <v>0</v>
      </c>
      <c r="L3561" s="5">
        <v>328178</v>
      </c>
      <c r="M3561" s="5">
        <v>732565</v>
      </c>
      <c r="N3561" s="5">
        <v>47611</v>
      </c>
      <c r="O3561" s="5">
        <v>86484</v>
      </c>
      <c r="P3561" s="5">
        <v>8782</v>
      </c>
      <c r="Q3561" s="5">
        <v>1233</v>
      </c>
      <c r="R3561" s="5">
        <v>0</v>
      </c>
      <c r="S3561" s="5">
        <v>25065</v>
      </c>
      <c r="T3561" s="5">
        <v>43387</v>
      </c>
      <c r="U3561" s="5">
        <v>19586</v>
      </c>
      <c r="V3561" s="5">
        <v>30573</v>
      </c>
      <c r="W3561" s="5">
        <v>204</v>
      </c>
      <c r="X3561" s="5">
        <v>50434</v>
      </c>
      <c r="Y3561" s="5">
        <v>8171</v>
      </c>
    </row>
    <row r="3562" spans="1:25" x14ac:dyDescent="0.3">
      <c r="A3562" s="1">
        <v>4057023</v>
      </c>
      <c r="B3562" s="1" t="s">
        <v>6</v>
      </c>
      <c r="C3562" s="2"/>
      <c r="D3562" s="4" t="s">
        <v>144</v>
      </c>
      <c r="E3562" s="4">
        <v>4057023</v>
      </c>
      <c r="F3562" s="5">
        <v>8802</v>
      </c>
      <c r="G3562" s="5">
        <v>38601</v>
      </c>
      <c r="H3562" s="5">
        <v>28080</v>
      </c>
      <c r="I3562" s="5">
        <v>143570</v>
      </c>
      <c r="J3562" s="5">
        <v>2565</v>
      </c>
      <c r="K3562" s="5">
        <v>0</v>
      </c>
      <c r="L3562" s="5">
        <v>221618</v>
      </c>
      <c r="M3562" s="5">
        <v>646894</v>
      </c>
      <c r="N3562" s="5">
        <v>43303</v>
      </c>
      <c r="O3562" s="5">
        <v>69707</v>
      </c>
      <c r="P3562" s="5">
        <v>7214</v>
      </c>
      <c r="Q3562" s="5">
        <v>1207</v>
      </c>
      <c r="R3562" s="5">
        <v>0</v>
      </c>
      <c r="S3562" s="5">
        <v>23348</v>
      </c>
      <c r="T3562" s="5">
        <v>50460</v>
      </c>
      <c r="U3562" s="5">
        <v>18603</v>
      </c>
      <c r="V3562" s="5">
        <v>21640</v>
      </c>
      <c r="W3562" s="5">
        <v>115</v>
      </c>
      <c r="X3562" s="5">
        <v>45746</v>
      </c>
      <c r="Y3562" s="5">
        <v>6099</v>
      </c>
    </row>
    <row r="3563" spans="1:25" x14ac:dyDescent="0.3">
      <c r="A3563" s="1">
        <v>4057023</v>
      </c>
      <c r="B3563" s="1" t="s">
        <v>7</v>
      </c>
      <c r="C3563" s="2"/>
      <c r="D3563" s="4" t="s">
        <v>144</v>
      </c>
      <c r="E3563" s="4">
        <v>4057023</v>
      </c>
      <c r="F3563" s="5">
        <v>10895</v>
      </c>
      <c r="G3563" s="5">
        <v>48589</v>
      </c>
      <c r="H3563" s="5">
        <v>17613</v>
      </c>
      <c r="I3563" s="5">
        <v>115618</v>
      </c>
      <c r="J3563" s="5">
        <v>8628</v>
      </c>
      <c r="K3563" s="5">
        <v>0</v>
      </c>
      <c r="L3563" s="5">
        <v>201343</v>
      </c>
      <c r="M3563" s="5">
        <v>580388</v>
      </c>
      <c r="N3563" s="5">
        <v>39555</v>
      </c>
      <c r="O3563" s="5">
        <v>49094</v>
      </c>
      <c r="P3563" s="5">
        <v>7625</v>
      </c>
      <c r="Q3563" s="5">
        <v>1368</v>
      </c>
      <c r="R3563" s="5">
        <v>0</v>
      </c>
      <c r="S3563" s="5">
        <v>23287</v>
      </c>
      <c r="T3563" s="5">
        <v>54280</v>
      </c>
      <c r="U3563" s="5">
        <v>20276</v>
      </c>
      <c r="V3563" s="5">
        <v>20225</v>
      </c>
      <c r="W3563" s="5">
        <v>85</v>
      </c>
      <c r="X3563" s="5">
        <v>51452</v>
      </c>
      <c r="Y3563" s="5">
        <v>5375</v>
      </c>
    </row>
    <row r="3564" spans="1:25" x14ac:dyDescent="0.3">
      <c r="A3564" s="1">
        <v>4057023</v>
      </c>
      <c r="B3564" s="1" t="s">
        <v>8</v>
      </c>
      <c r="C3564" s="2"/>
      <c r="D3564" s="4" t="s">
        <v>144</v>
      </c>
      <c r="E3564" s="4">
        <v>4057023</v>
      </c>
      <c r="F3564" s="5">
        <v>6252</v>
      </c>
      <c r="G3564" s="5">
        <v>16051</v>
      </c>
      <c r="H3564" s="5">
        <v>30307</v>
      </c>
      <c r="I3564" s="5">
        <v>91937</v>
      </c>
      <c r="J3564" s="5">
        <v>3046</v>
      </c>
      <c r="K3564" s="5">
        <v>0</v>
      </c>
      <c r="L3564" s="5">
        <v>147593</v>
      </c>
      <c r="M3564" s="5">
        <v>714577</v>
      </c>
      <c r="N3564" s="5">
        <v>36004</v>
      </c>
      <c r="O3564" s="5">
        <v>33505</v>
      </c>
      <c r="P3564" s="5">
        <v>7269</v>
      </c>
      <c r="Q3564" s="5">
        <v>1225</v>
      </c>
      <c r="R3564" s="5">
        <v>0</v>
      </c>
      <c r="S3564" s="5">
        <v>22997</v>
      </c>
      <c r="T3564" s="5">
        <v>55707</v>
      </c>
      <c r="U3564" s="5">
        <v>20930</v>
      </c>
      <c r="V3564" s="5">
        <v>23053</v>
      </c>
      <c r="W3564" s="5">
        <v>28</v>
      </c>
      <c r="X3564" s="5">
        <v>54969</v>
      </c>
      <c r="Y3564" s="5">
        <v>5752</v>
      </c>
    </row>
    <row r="3565" spans="1:25" x14ac:dyDescent="0.3">
      <c r="A3565" s="1">
        <v>4057023</v>
      </c>
      <c r="B3565" s="1" t="s">
        <v>9</v>
      </c>
      <c r="C3565" s="2"/>
      <c r="D3565" s="4" t="s">
        <v>144</v>
      </c>
      <c r="E3565" s="4">
        <v>4057023</v>
      </c>
      <c r="F3565" s="5">
        <v>6575</v>
      </c>
      <c r="G3565" s="5">
        <v>38974</v>
      </c>
      <c r="H3565" s="5">
        <v>51722</v>
      </c>
      <c r="I3565" s="5">
        <v>104591</v>
      </c>
      <c r="J3565" s="5">
        <v>2709</v>
      </c>
      <c r="K3565" s="5">
        <v>0</v>
      </c>
      <c r="L3565" s="5">
        <v>204570</v>
      </c>
      <c r="M3565" s="5">
        <v>650227</v>
      </c>
      <c r="N3565" s="5">
        <v>45655</v>
      </c>
      <c r="O3565" s="5">
        <v>34474</v>
      </c>
      <c r="P3565" s="5">
        <v>5595</v>
      </c>
      <c r="Q3565" s="5">
        <v>1234</v>
      </c>
      <c r="R3565" s="5">
        <v>0</v>
      </c>
      <c r="S3565" s="5">
        <v>32138</v>
      </c>
      <c r="T3565" s="5">
        <v>58537</v>
      </c>
      <c r="U3565" s="5">
        <v>20361</v>
      </c>
      <c r="V3565" s="5">
        <v>15985</v>
      </c>
      <c r="W3565" s="5">
        <v>34</v>
      </c>
      <c r="X3565" s="5">
        <v>65023</v>
      </c>
      <c r="Y3565" s="5">
        <v>6002</v>
      </c>
    </row>
    <row r="3566" spans="1:25" x14ac:dyDescent="0.3">
      <c r="A3566" s="1">
        <v>4057023</v>
      </c>
      <c r="B3566" s="1" t="s">
        <v>10</v>
      </c>
      <c r="C3566" s="2"/>
      <c r="D3566" s="4" t="s">
        <v>144</v>
      </c>
      <c r="E3566" s="4">
        <v>4057023</v>
      </c>
      <c r="F3566" s="5">
        <v>2919</v>
      </c>
      <c r="G3566" s="5">
        <v>41617</v>
      </c>
      <c r="H3566" s="5">
        <v>20529</v>
      </c>
      <c r="I3566" s="5">
        <v>118237</v>
      </c>
      <c r="J3566" s="5">
        <v>4932</v>
      </c>
      <c r="K3566" s="5">
        <v>0</v>
      </c>
      <c r="L3566" s="5">
        <v>188234</v>
      </c>
      <c r="M3566" s="5">
        <v>547184</v>
      </c>
      <c r="N3566" s="5">
        <v>38473</v>
      </c>
      <c r="O3566" s="5">
        <v>30677</v>
      </c>
      <c r="P3566" s="5">
        <v>6345</v>
      </c>
      <c r="Q3566" s="5">
        <v>950</v>
      </c>
      <c r="R3566" s="5">
        <v>0</v>
      </c>
      <c r="S3566" s="5">
        <v>20947</v>
      </c>
      <c r="T3566" s="5">
        <v>57578</v>
      </c>
      <c r="U3566" s="5">
        <v>21483</v>
      </c>
      <c r="V3566" s="5">
        <v>6957</v>
      </c>
      <c r="W3566" s="5">
        <v>65</v>
      </c>
      <c r="X3566" s="5">
        <v>57136</v>
      </c>
      <c r="Y3566" s="5">
        <v>5624</v>
      </c>
    </row>
    <row r="3567" spans="1:25" x14ac:dyDescent="0.3">
      <c r="A3567" s="1">
        <v>4057023</v>
      </c>
      <c r="B3567" s="1" t="s">
        <v>11</v>
      </c>
      <c r="C3567" s="2"/>
      <c r="D3567" s="4" t="s">
        <v>144</v>
      </c>
      <c r="E3567" s="4">
        <v>4057023</v>
      </c>
      <c r="F3567" s="5">
        <v>10514</v>
      </c>
      <c r="G3567" s="5">
        <v>173243</v>
      </c>
      <c r="H3567" s="5">
        <v>62271</v>
      </c>
      <c r="I3567" s="5">
        <v>147745</v>
      </c>
      <c r="J3567" s="5">
        <v>7406</v>
      </c>
      <c r="K3567" s="5">
        <v>0</v>
      </c>
      <c r="L3567" s="5">
        <v>401178</v>
      </c>
      <c r="M3567" s="5">
        <v>1153739</v>
      </c>
      <c r="N3567" s="5">
        <v>45678</v>
      </c>
      <c r="O3567" s="5">
        <v>28574</v>
      </c>
      <c r="P3567" s="5">
        <v>9086</v>
      </c>
      <c r="Q3567" s="5">
        <v>729</v>
      </c>
      <c r="R3567" s="5">
        <v>0</v>
      </c>
      <c r="S3567" s="5">
        <v>24688</v>
      </c>
      <c r="T3567" s="5">
        <v>-21851</v>
      </c>
      <c r="U3567" s="5">
        <v>23149</v>
      </c>
      <c r="V3567" s="5">
        <v>4960</v>
      </c>
      <c r="W3567" s="5">
        <v>74</v>
      </c>
      <c r="X3567" s="5">
        <v>59299</v>
      </c>
      <c r="Y3567" s="5">
        <v>6174</v>
      </c>
    </row>
    <row r="3568" spans="1:25" x14ac:dyDescent="0.3">
      <c r="A3568" s="1">
        <v>4057023</v>
      </c>
      <c r="B3568" s="1" t="s">
        <v>12</v>
      </c>
      <c r="C3568" s="2"/>
      <c r="D3568" s="4" t="s">
        <v>144</v>
      </c>
      <c r="E3568" s="4">
        <v>4057023</v>
      </c>
      <c r="F3568" s="5">
        <v>6451</v>
      </c>
      <c r="G3568" s="5">
        <v>30208</v>
      </c>
      <c r="H3568" s="5">
        <v>71261</v>
      </c>
      <c r="I3568" s="5">
        <v>137080</v>
      </c>
      <c r="J3568" s="5">
        <v>5405</v>
      </c>
      <c r="K3568" s="5">
        <v>0</v>
      </c>
      <c r="L3568" s="5">
        <v>250405</v>
      </c>
      <c r="M3568" s="5">
        <v>936486</v>
      </c>
      <c r="N3568" s="5">
        <v>43649</v>
      </c>
      <c r="O3568" s="5">
        <v>19552</v>
      </c>
      <c r="P3568" s="5">
        <v>7530</v>
      </c>
      <c r="Q3568" s="5">
        <v>726</v>
      </c>
      <c r="R3568" s="5">
        <v>0</v>
      </c>
      <c r="S3568" s="5">
        <v>21922</v>
      </c>
      <c r="T3568" s="5">
        <v>128811</v>
      </c>
      <c r="U3568" s="5">
        <v>24539</v>
      </c>
      <c r="V3568" s="5">
        <v>3320</v>
      </c>
      <c r="W3568" s="5">
        <v>52</v>
      </c>
      <c r="X3568" s="5">
        <v>57917</v>
      </c>
      <c r="Y3568" s="5">
        <v>5745</v>
      </c>
    </row>
    <row r="3569" spans="1:25" x14ac:dyDescent="0.3">
      <c r="A3569" s="1">
        <v>4057023</v>
      </c>
      <c r="B3569" s="1" t="s">
        <v>13</v>
      </c>
      <c r="C3569" s="2"/>
      <c r="D3569" s="4" t="s">
        <v>144</v>
      </c>
      <c r="E3569" s="4">
        <v>4057023</v>
      </c>
      <c r="F3569" s="5">
        <v>16073</v>
      </c>
      <c r="G3569" s="5">
        <v>45681</v>
      </c>
      <c r="H3569" s="5">
        <v>28131</v>
      </c>
      <c r="I3569" s="5">
        <v>100470</v>
      </c>
      <c r="J3569" s="5">
        <v>6388</v>
      </c>
      <c r="K3569" s="5">
        <v>0</v>
      </c>
      <c r="L3569" s="5">
        <v>196742</v>
      </c>
      <c r="M3569" s="5">
        <v>1003320</v>
      </c>
      <c r="N3569" s="5">
        <v>34230</v>
      </c>
      <c r="O3569" s="5">
        <v>13995</v>
      </c>
      <c r="P3569" s="5">
        <v>6096</v>
      </c>
      <c r="Q3569" s="5">
        <v>762</v>
      </c>
      <c r="R3569" s="5">
        <v>0</v>
      </c>
      <c r="S3569" s="5">
        <v>22584</v>
      </c>
      <c r="T3569" s="5">
        <v>41836</v>
      </c>
      <c r="U3569" s="5">
        <v>23397</v>
      </c>
      <c r="V3569" s="5">
        <v>2962</v>
      </c>
      <c r="W3569" s="5">
        <v>65</v>
      </c>
      <c r="X3569" s="5">
        <v>54940</v>
      </c>
      <c r="Y3569" s="5">
        <v>6514</v>
      </c>
    </row>
    <row r="3570" spans="1:25" x14ac:dyDescent="0.3">
      <c r="A3570" s="1">
        <v>4057023</v>
      </c>
      <c r="B3570" s="1" t="s">
        <v>14</v>
      </c>
      <c r="C3570" s="2"/>
      <c r="D3570" s="4" t="s">
        <v>144</v>
      </c>
      <c r="E3570" s="4">
        <v>4057023</v>
      </c>
      <c r="F3570" s="5">
        <v>3116</v>
      </c>
      <c r="G3570" s="5">
        <v>5321</v>
      </c>
      <c r="H3570" s="5">
        <v>12664</v>
      </c>
      <c r="I3570" s="5">
        <v>68939</v>
      </c>
      <c r="J3570" s="5">
        <v>4234</v>
      </c>
      <c r="K3570" s="5" t="s">
        <v>33</v>
      </c>
      <c r="L3570" s="5">
        <v>94273</v>
      </c>
      <c r="M3570" s="5">
        <v>870844</v>
      </c>
      <c r="N3570" s="5">
        <v>30575</v>
      </c>
      <c r="O3570" s="5">
        <v>17720</v>
      </c>
      <c r="P3570" s="5">
        <v>5282</v>
      </c>
      <c r="Q3570" s="5" t="s">
        <v>33</v>
      </c>
      <c r="R3570" s="5" t="s">
        <v>33</v>
      </c>
      <c r="S3570" s="5">
        <v>21980</v>
      </c>
      <c r="T3570" s="5">
        <v>26660</v>
      </c>
      <c r="U3570" s="5">
        <v>23673</v>
      </c>
      <c r="V3570" s="5">
        <v>2807</v>
      </c>
      <c r="W3570" s="5">
        <v>70</v>
      </c>
      <c r="X3570" s="5">
        <v>44182</v>
      </c>
      <c r="Y3570" s="5">
        <v>4560</v>
      </c>
    </row>
    <row r="3571" spans="1:25" x14ac:dyDescent="0.3">
      <c r="A3571" s="1">
        <v>4057023</v>
      </c>
      <c r="B3571" s="1" t="s">
        <v>15</v>
      </c>
      <c r="C3571" s="2"/>
      <c r="D3571" s="4" t="s">
        <v>144</v>
      </c>
      <c r="E3571" s="4">
        <v>4057023</v>
      </c>
      <c r="F3571" s="5">
        <v>5350</v>
      </c>
      <c r="G3571" s="5">
        <v>10404</v>
      </c>
      <c r="H3571" s="5">
        <v>19101</v>
      </c>
      <c r="I3571" s="5">
        <v>68060</v>
      </c>
      <c r="J3571" s="5">
        <v>2158</v>
      </c>
      <c r="K3571" s="5" t="s">
        <v>33</v>
      </c>
      <c r="L3571" s="5">
        <v>105074</v>
      </c>
      <c r="M3571" s="5">
        <v>638910</v>
      </c>
      <c r="N3571" s="5">
        <v>28795</v>
      </c>
      <c r="O3571" s="5">
        <v>21141</v>
      </c>
      <c r="P3571" s="5">
        <v>4608</v>
      </c>
      <c r="Q3571" s="5" t="s">
        <v>33</v>
      </c>
      <c r="R3571" s="5" t="s">
        <v>33</v>
      </c>
      <c r="S3571" s="5">
        <v>24995</v>
      </c>
      <c r="T3571" s="5">
        <v>25730</v>
      </c>
      <c r="U3571" s="5">
        <v>18119</v>
      </c>
      <c r="V3571" s="5">
        <v>2404</v>
      </c>
      <c r="W3571" s="5">
        <v>118</v>
      </c>
      <c r="X3571" s="5">
        <v>56855</v>
      </c>
      <c r="Y3571" s="5">
        <v>4397</v>
      </c>
    </row>
    <row r="3572" spans="1:25" x14ac:dyDescent="0.3">
      <c r="A3572" s="1">
        <v>4057023</v>
      </c>
      <c r="B3572" s="1" t="s">
        <v>16</v>
      </c>
      <c r="C3572" s="2"/>
      <c r="D3572" s="4" t="s">
        <v>144</v>
      </c>
      <c r="E3572" s="4">
        <v>4057023</v>
      </c>
      <c r="F3572" s="5">
        <v>10907</v>
      </c>
      <c r="G3572" s="5">
        <v>25648</v>
      </c>
      <c r="H3572" s="5">
        <v>19908</v>
      </c>
      <c r="I3572" s="5">
        <v>58876</v>
      </c>
      <c r="J3572" s="5">
        <v>4034</v>
      </c>
      <c r="K3572" s="5" t="s">
        <v>33</v>
      </c>
      <c r="L3572" s="5">
        <v>119372</v>
      </c>
      <c r="M3572" s="5">
        <v>696817</v>
      </c>
      <c r="N3572" s="5">
        <v>23910</v>
      </c>
      <c r="O3572" s="5">
        <v>9756</v>
      </c>
      <c r="P3572" s="5">
        <v>4191</v>
      </c>
      <c r="Q3572" s="5" t="s">
        <v>33</v>
      </c>
      <c r="R3572" s="5" t="s">
        <v>33</v>
      </c>
      <c r="S3572" s="5">
        <v>17994</v>
      </c>
      <c r="T3572" s="5">
        <v>19450</v>
      </c>
      <c r="U3572" s="5">
        <v>19997</v>
      </c>
      <c r="V3572" s="5">
        <v>1820</v>
      </c>
      <c r="W3572" s="5">
        <v>193</v>
      </c>
      <c r="X3572" s="5">
        <v>48990</v>
      </c>
      <c r="Y3572" s="5">
        <v>5525</v>
      </c>
    </row>
    <row r="3573" spans="1:25" x14ac:dyDescent="0.3">
      <c r="A3573" s="1">
        <v>4057023</v>
      </c>
      <c r="B3573" s="1" t="s">
        <v>17</v>
      </c>
      <c r="C3573" s="2"/>
      <c r="D3573" s="4" t="s">
        <v>144</v>
      </c>
      <c r="E3573" s="4">
        <v>4057023</v>
      </c>
      <c r="F3573" s="5">
        <v>8718</v>
      </c>
      <c r="G3573" s="5">
        <v>7599</v>
      </c>
      <c r="H3573" s="5">
        <v>7828</v>
      </c>
      <c r="I3573" s="5">
        <v>32232</v>
      </c>
      <c r="J3573" s="5">
        <v>1423</v>
      </c>
      <c r="K3573" s="5" t="s">
        <v>33</v>
      </c>
      <c r="L3573" s="5">
        <v>57800</v>
      </c>
      <c r="M3573" s="5">
        <v>405366</v>
      </c>
      <c r="N3573" s="5">
        <v>21590</v>
      </c>
      <c r="O3573" s="5">
        <v>10640</v>
      </c>
      <c r="P3573" s="5">
        <v>6477</v>
      </c>
      <c r="Q3573" s="5" t="s">
        <v>33</v>
      </c>
      <c r="R3573" s="5" t="s">
        <v>33</v>
      </c>
      <c r="S3573" s="5">
        <v>20625</v>
      </c>
      <c r="T3573" s="5">
        <v>15460</v>
      </c>
      <c r="U3573" s="5">
        <v>19816</v>
      </c>
      <c r="V3573" s="5">
        <v>2350</v>
      </c>
      <c r="W3573" s="5">
        <v>205</v>
      </c>
      <c r="X3573" s="5">
        <v>50466</v>
      </c>
      <c r="Y3573" s="5">
        <v>4532</v>
      </c>
    </row>
    <row r="3574" spans="1:25" x14ac:dyDescent="0.3">
      <c r="A3574" s="1">
        <v>4057023</v>
      </c>
      <c r="B3574" s="1" t="s">
        <v>18</v>
      </c>
      <c r="C3574" s="2"/>
      <c r="D3574" s="4" t="s">
        <v>144</v>
      </c>
      <c r="E3574" s="4">
        <v>4057023</v>
      </c>
      <c r="F3574" s="5">
        <v>28</v>
      </c>
      <c r="G3574" s="5">
        <v>136781</v>
      </c>
      <c r="H3574" s="5">
        <v>32802</v>
      </c>
      <c r="I3574" s="5">
        <v>43732</v>
      </c>
      <c r="J3574" s="5">
        <v>4274</v>
      </c>
      <c r="K3574" s="5" t="s">
        <v>33</v>
      </c>
      <c r="L3574" s="5">
        <v>217616</v>
      </c>
      <c r="M3574" s="5">
        <v>1794581</v>
      </c>
      <c r="N3574" s="5">
        <v>24458</v>
      </c>
      <c r="O3574" s="5">
        <v>15239</v>
      </c>
      <c r="P3574" s="5">
        <v>4566</v>
      </c>
      <c r="Q3574" s="5" t="s">
        <v>33</v>
      </c>
      <c r="R3574" s="5" t="s">
        <v>33</v>
      </c>
      <c r="S3574" s="5">
        <v>18310</v>
      </c>
      <c r="T3574" s="5">
        <v>14791</v>
      </c>
      <c r="U3574" s="5">
        <v>19434</v>
      </c>
      <c r="V3574" s="5">
        <v>4558</v>
      </c>
      <c r="W3574" s="5">
        <v>19</v>
      </c>
      <c r="X3574" s="5">
        <v>49773</v>
      </c>
      <c r="Y3574" s="5">
        <v>2373</v>
      </c>
    </row>
    <row r="3575" spans="1:25" x14ac:dyDescent="0.3">
      <c r="A3575" s="1">
        <v>4057023</v>
      </c>
      <c r="B3575" s="1" t="s">
        <v>19</v>
      </c>
      <c r="C3575" s="2"/>
      <c r="D3575" s="4" t="s">
        <v>144</v>
      </c>
      <c r="E3575" s="4">
        <v>4057023</v>
      </c>
      <c r="F3575" s="5">
        <v>511</v>
      </c>
      <c r="G3575" s="5">
        <v>4068</v>
      </c>
      <c r="H3575" s="5">
        <v>5326</v>
      </c>
      <c r="I3575" s="5">
        <v>48895</v>
      </c>
      <c r="J3575" s="5">
        <v>5093</v>
      </c>
      <c r="K3575" s="5" t="s">
        <v>33</v>
      </c>
      <c r="L3575" s="5">
        <v>63894</v>
      </c>
      <c r="M3575" s="5">
        <v>578449</v>
      </c>
      <c r="N3575" s="5">
        <v>24050</v>
      </c>
      <c r="O3575" s="5">
        <v>8427</v>
      </c>
      <c r="P3575" s="5">
        <v>3136</v>
      </c>
      <c r="Q3575" s="5" t="s">
        <v>33</v>
      </c>
      <c r="R3575" s="5" t="s">
        <v>33</v>
      </c>
      <c r="S3575" s="5">
        <v>14989</v>
      </c>
      <c r="T3575" s="5">
        <v>15802</v>
      </c>
      <c r="U3575" s="5">
        <v>16525</v>
      </c>
      <c r="V3575" s="5">
        <v>7311</v>
      </c>
      <c r="W3575" s="5">
        <v>5</v>
      </c>
      <c r="X3575" s="5">
        <v>45864</v>
      </c>
      <c r="Y3575" s="5">
        <v>2869</v>
      </c>
    </row>
    <row r="3576" spans="1:25" x14ac:dyDescent="0.3">
      <c r="A3576" s="1">
        <v>4057023</v>
      </c>
      <c r="B3576" s="1" t="s">
        <v>20</v>
      </c>
      <c r="C3576" s="2"/>
      <c r="D3576" s="4" t="s">
        <v>144</v>
      </c>
      <c r="E3576" s="4">
        <v>4057023</v>
      </c>
      <c r="F3576" s="5">
        <v>908</v>
      </c>
      <c r="G3576" s="5">
        <v>12497</v>
      </c>
      <c r="H3576" s="5">
        <v>14336</v>
      </c>
      <c r="I3576" s="5">
        <v>63048</v>
      </c>
      <c r="J3576" s="5">
        <v>12830</v>
      </c>
      <c r="K3576" s="5" t="s">
        <v>33</v>
      </c>
      <c r="L3576" s="5">
        <v>103617</v>
      </c>
      <c r="M3576" s="5">
        <v>359374</v>
      </c>
      <c r="N3576" s="5">
        <v>24367</v>
      </c>
      <c r="O3576" s="5">
        <v>12041</v>
      </c>
      <c r="P3576" s="5">
        <v>3515</v>
      </c>
      <c r="Q3576" s="5" t="s">
        <v>33</v>
      </c>
      <c r="R3576" s="5" t="s">
        <v>33</v>
      </c>
      <c r="S3576" s="5">
        <v>12885</v>
      </c>
      <c r="T3576" s="5">
        <v>14622</v>
      </c>
      <c r="U3576" s="5">
        <v>14079</v>
      </c>
      <c r="V3576" s="5">
        <v>9085</v>
      </c>
      <c r="W3576" s="5">
        <v>0</v>
      </c>
      <c r="X3576" s="5">
        <v>50455</v>
      </c>
      <c r="Y3576" s="5">
        <v>3306</v>
      </c>
    </row>
    <row r="3577" spans="1:25" x14ac:dyDescent="0.3">
      <c r="A3577" s="1">
        <v>4057023</v>
      </c>
      <c r="B3577" s="1" t="s">
        <v>21</v>
      </c>
      <c r="C3577" s="2"/>
      <c r="D3577" s="4" t="s">
        <v>144</v>
      </c>
      <c r="E3577" s="4">
        <v>4057023</v>
      </c>
      <c r="F3577" s="5">
        <v>4944</v>
      </c>
      <c r="G3577" s="5">
        <v>7560</v>
      </c>
      <c r="H3577" s="5">
        <v>4849</v>
      </c>
      <c r="I3577" s="5">
        <v>49632</v>
      </c>
      <c r="J3577" s="5">
        <v>11018</v>
      </c>
      <c r="K3577" s="5" t="s">
        <v>33</v>
      </c>
      <c r="L3577" s="5">
        <v>78003</v>
      </c>
      <c r="M3577" s="5">
        <v>383852</v>
      </c>
      <c r="N3577" s="5">
        <v>17574</v>
      </c>
      <c r="O3577" s="5">
        <v>-1322</v>
      </c>
      <c r="P3577" s="5">
        <v>2840</v>
      </c>
      <c r="Q3577" s="5" t="s">
        <v>33</v>
      </c>
      <c r="R3577" s="5" t="s">
        <v>33</v>
      </c>
      <c r="S3577" s="5">
        <v>12776</v>
      </c>
      <c r="T3577" s="5">
        <v>13176</v>
      </c>
      <c r="U3577" s="5">
        <v>12038</v>
      </c>
      <c r="V3577" s="5">
        <v>7208</v>
      </c>
      <c r="W3577" s="5">
        <v>0</v>
      </c>
      <c r="X3577" s="5">
        <v>54436</v>
      </c>
      <c r="Y3577" s="5">
        <v>3391</v>
      </c>
    </row>
    <row r="3578" spans="1:25" x14ac:dyDescent="0.3">
      <c r="A3578" s="1">
        <v>4057023</v>
      </c>
      <c r="B3578" s="1" t="s">
        <v>22</v>
      </c>
      <c r="C3578" s="2"/>
      <c r="D3578" s="4" t="s">
        <v>144</v>
      </c>
      <c r="E3578" s="4">
        <v>4057023</v>
      </c>
      <c r="F3578" s="5">
        <v>12478</v>
      </c>
      <c r="G3578" s="5">
        <v>14262</v>
      </c>
      <c r="H3578" s="5">
        <v>8044</v>
      </c>
      <c r="I3578" s="5">
        <v>52315</v>
      </c>
      <c r="J3578" s="5">
        <v>13837</v>
      </c>
      <c r="K3578" s="5" t="s">
        <v>33</v>
      </c>
      <c r="L3578" s="5">
        <v>100937</v>
      </c>
      <c r="M3578" s="5">
        <v>344247</v>
      </c>
      <c r="N3578" s="5">
        <v>13826</v>
      </c>
      <c r="O3578" s="5">
        <v>6066</v>
      </c>
      <c r="P3578" s="5">
        <v>3271</v>
      </c>
      <c r="Q3578" s="5" t="s">
        <v>33</v>
      </c>
      <c r="R3578" s="5" t="s">
        <v>33</v>
      </c>
      <c r="S3578" s="5">
        <v>11447</v>
      </c>
      <c r="T3578" s="5">
        <v>12136</v>
      </c>
      <c r="U3578" s="5">
        <v>11173</v>
      </c>
      <c r="V3578" s="5">
        <v>21598</v>
      </c>
      <c r="W3578" s="5">
        <v>3</v>
      </c>
      <c r="X3578" s="5">
        <v>64210</v>
      </c>
      <c r="Y3578" s="5">
        <v>4375</v>
      </c>
    </row>
    <row r="3579" spans="1:25" x14ac:dyDescent="0.3">
      <c r="A3579" s="1">
        <v>4057023</v>
      </c>
      <c r="B3579" s="1" t="s">
        <v>23</v>
      </c>
      <c r="C3579" s="2"/>
      <c r="D3579" s="4" t="s">
        <v>144</v>
      </c>
      <c r="E3579" s="4">
        <v>4057023</v>
      </c>
      <c r="F3579" s="5">
        <v>2036</v>
      </c>
      <c r="G3579" s="5">
        <v>3005</v>
      </c>
      <c r="H3579" s="5">
        <v>7356</v>
      </c>
      <c r="I3579" s="5">
        <v>62115</v>
      </c>
      <c r="J3579" s="5">
        <v>7182</v>
      </c>
      <c r="K3579" s="5" t="s">
        <v>33</v>
      </c>
      <c r="L3579" s="5">
        <v>81695</v>
      </c>
      <c r="M3579" s="5">
        <v>344453</v>
      </c>
      <c r="N3579" s="5">
        <v>18758</v>
      </c>
      <c r="O3579" s="5">
        <v>6787</v>
      </c>
      <c r="P3579" s="5">
        <v>2950</v>
      </c>
      <c r="Q3579" s="5" t="s">
        <v>33</v>
      </c>
      <c r="R3579" s="5" t="s">
        <v>33</v>
      </c>
      <c r="S3579" s="5">
        <v>9347</v>
      </c>
      <c r="T3579" s="5">
        <v>13673</v>
      </c>
      <c r="U3579" s="5">
        <v>12140</v>
      </c>
      <c r="V3579" s="5">
        <v>9974</v>
      </c>
      <c r="W3579" s="5">
        <v>0</v>
      </c>
      <c r="X3579" s="5">
        <v>62935</v>
      </c>
      <c r="Y3579" s="5">
        <v>3087</v>
      </c>
    </row>
    <row r="3580" spans="1:25" x14ac:dyDescent="0.3">
      <c r="A3580" s="1">
        <v>4057023</v>
      </c>
      <c r="B3580" s="1" t="s">
        <v>24</v>
      </c>
      <c r="C3580" s="2"/>
      <c r="D3580" s="4" t="s">
        <v>144</v>
      </c>
      <c r="E3580" s="4">
        <v>4057023</v>
      </c>
      <c r="F3580" s="5">
        <v>7748</v>
      </c>
      <c r="G3580" s="5">
        <v>39085</v>
      </c>
      <c r="H3580" s="5">
        <v>17260</v>
      </c>
      <c r="I3580" s="5">
        <v>44137</v>
      </c>
      <c r="J3580" s="5">
        <v>25393</v>
      </c>
      <c r="K3580" s="5" t="s">
        <v>33</v>
      </c>
      <c r="L3580" s="5">
        <v>133623</v>
      </c>
      <c r="M3580" s="5">
        <v>309875</v>
      </c>
      <c r="N3580" s="5">
        <v>15818</v>
      </c>
      <c r="O3580" s="5">
        <v>7177</v>
      </c>
      <c r="P3580" s="5">
        <v>3730</v>
      </c>
      <c r="Q3580" s="5" t="s">
        <v>33</v>
      </c>
      <c r="R3580" s="5" t="s">
        <v>33</v>
      </c>
      <c r="S3580" s="5">
        <v>9699</v>
      </c>
      <c r="T3580" s="5">
        <v>13036</v>
      </c>
      <c r="U3580" s="5">
        <v>14217</v>
      </c>
      <c r="V3580" s="5">
        <v>11050</v>
      </c>
      <c r="W3580" s="5">
        <v>0</v>
      </c>
      <c r="X3580" s="5">
        <v>53606</v>
      </c>
      <c r="Y3580" s="5">
        <v>2771</v>
      </c>
    </row>
    <row r="3581" spans="1:25" x14ac:dyDescent="0.3">
      <c r="A3581" s="1">
        <v>4057023</v>
      </c>
      <c r="B3581" s="1" t="s">
        <v>25</v>
      </c>
      <c r="C3581" s="2"/>
      <c r="D3581" s="4" t="s">
        <v>144</v>
      </c>
      <c r="E3581" s="4">
        <v>4057023</v>
      </c>
      <c r="F3581" s="5">
        <v>0</v>
      </c>
      <c r="G3581" s="5">
        <v>14049</v>
      </c>
      <c r="H3581" s="5">
        <v>12484</v>
      </c>
      <c r="I3581" s="5">
        <v>47072</v>
      </c>
      <c r="J3581" s="5">
        <v>9324</v>
      </c>
      <c r="K3581" s="5" t="s">
        <v>33</v>
      </c>
      <c r="L3581" s="5">
        <v>82479</v>
      </c>
      <c r="M3581" s="5">
        <v>363668</v>
      </c>
      <c r="N3581" s="5">
        <v>18840</v>
      </c>
      <c r="O3581" s="5">
        <v>4359</v>
      </c>
      <c r="P3581" s="5">
        <v>2420</v>
      </c>
      <c r="Q3581" s="5" t="s">
        <v>33</v>
      </c>
      <c r="R3581" s="5" t="s">
        <v>33</v>
      </c>
      <c r="S3581" s="5">
        <v>12478</v>
      </c>
      <c r="T3581" s="5">
        <v>19919</v>
      </c>
      <c r="U3581" s="5">
        <v>18888</v>
      </c>
      <c r="V3581" s="5">
        <v>9804</v>
      </c>
      <c r="W3581" s="5">
        <v>0</v>
      </c>
      <c r="X3581" s="5">
        <v>55717</v>
      </c>
      <c r="Y3581" s="5">
        <v>3667</v>
      </c>
    </row>
    <row r="3582" spans="1:25" x14ac:dyDescent="0.3">
      <c r="A3582" s="1">
        <v>4057023</v>
      </c>
      <c r="B3582" s="1" t="s">
        <v>26</v>
      </c>
      <c r="C3582" s="2"/>
      <c r="D3582" s="4" t="s">
        <v>144</v>
      </c>
      <c r="E3582" s="4">
        <v>4057023</v>
      </c>
      <c r="F3582" s="5">
        <v>1876</v>
      </c>
      <c r="G3582" s="5">
        <v>14197</v>
      </c>
      <c r="H3582" s="5">
        <v>21528</v>
      </c>
      <c r="I3582" s="5">
        <v>37729</v>
      </c>
      <c r="J3582" s="5">
        <v>17721</v>
      </c>
      <c r="K3582" s="5" t="s">
        <v>33</v>
      </c>
      <c r="L3582" s="5">
        <v>93500</v>
      </c>
      <c r="M3582" s="5">
        <v>351094</v>
      </c>
      <c r="N3582" s="5">
        <v>19177</v>
      </c>
      <c r="O3582" s="5">
        <v>4034</v>
      </c>
      <c r="P3582" s="5">
        <v>2718</v>
      </c>
      <c r="Q3582" s="5" t="s">
        <v>33</v>
      </c>
      <c r="R3582" s="5" t="s">
        <v>33</v>
      </c>
      <c r="S3582" s="5">
        <v>11890</v>
      </c>
      <c r="T3582" s="5">
        <v>19925</v>
      </c>
      <c r="U3582" s="5">
        <v>17933</v>
      </c>
      <c r="V3582" s="5">
        <v>9395</v>
      </c>
      <c r="W3582" s="5">
        <v>0</v>
      </c>
      <c r="X3582" s="5">
        <v>80988</v>
      </c>
      <c r="Y3582" s="5">
        <v>3956</v>
      </c>
    </row>
    <row r="3583" spans="1:25" x14ac:dyDescent="0.3">
      <c r="A3583" s="1">
        <v>4057023</v>
      </c>
      <c r="B3583" s="1" t="s">
        <v>27</v>
      </c>
      <c r="C3583" s="2"/>
      <c r="D3583" s="4" t="s">
        <v>144</v>
      </c>
      <c r="E3583" s="4">
        <v>4057023</v>
      </c>
      <c r="F3583" s="5">
        <v>0</v>
      </c>
      <c r="G3583" s="5">
        <v>31551</v>
      </c>
      <c r="H3583" s="5">
        <v>9995</v>
      </c>
      <c r="I3583" s="5">
        <v>33712</v>
      </c>
      <c r="J3583" s="5">
        <v>14056</v>
      </c>
      <c r="K3583" s="5" t="s">
        <v>33</v>
      </c>
      <c r="L3583" s="5">
        <v>89315</v>
      </c>
      <c r="M3583" s="5">
        <v>293385</v>
      </c>
      <c r="N3583" s="5">
        <v>23943</v>
      </c>
      <c r="O3583" s="5">
        <v>4321</v>
      </c>
      <c r="P3583" s="5">
        <v>2761</v>
      </c>
      <c r="Q3583" s="5" t="s">
        <v>33</v>
      </c>
      <c r="R3583" s="5" t="s">
        <v>33</v>
      </c>
      <c r="S3583" s="5">
        <v>13381</v>
      </c>
      <c r="T3583" s="5">
        <v>18979</v>
      </c>
      <c r="U3583" s="5">
        <v>17619</v>
      </c>
      <c r="V3583" s="5">
        <v>9497</v>
      </c>
      <c r="W3583" s="5">
        <v>0</v>
      </c>
      <c r="X3583" s="5">
        <v>51269</v>
      </c>
      <c r="Y3583" s="5">
        <v>3344</v>
      </c>
    </row>
    <row r="3584" spans="1:25" x14ac:dyDescent="0.3">
      <c r="A3584" s="1">
        <v>4057023</v>
      </c>
      <c r="B3584" s="1" t="s">
        <v>28</v>
      </c>
      <c r="C3584" s="2"/>
      <c r="D3584" s="4" t="s">
        <v>144</v>
      </c>
      <c r="E3584" s="4">
        <v>4057023</v>
      </c>
      <c r="F3584" s="5">
        <v>4820</v>
      </c>
      <c r="G3584" s="5">
        <v>18781</v>
      </c>
      <c r="H3584" s="5">
        <v>19665</v>
      </c>
      <c r="I3584" s="5">
        <v>36635</v>
      </c>
      <c r="J3584" s="5">
        <v>16620</v>
      </c>
      <c r="K3584" s="5" t="s">
        <v>33</v>
      </c>
      <c r="L3584" s="5">
        <v>96521</v>
      </c>
      <c r="M3584" s="5">
        <v>305492</v>
      </c>
      <c r="N3584" s="5">
        <v>24550</v>
      </c>
      <c r="O3584" s="5">
        <v>4039</v>
      </c>
      <c r="P3584" s="5">
        <v>2776</v>
      </c>
      <c r="Q3584" s="5" t="s">
        <v>33</v>
      </c>
      <c r="R3584" s="5" t="s">
        <v>33</v>
      </c>
      <c r="S3584" s="5">
        <v>13378</v>
      </c>
      <c r="T3584" s="5">
        <v>17928</v>
      </c>
      <c r="U3584" s="5">
        <v>16040</v>
      </c>
      <c r="V3584" s="5">
        <v>10062</v>
      </c>
      <c r="W3584" s="5">
        <v>0</v>
      </c>
      <c r="X3584" s="5">
        <v>53058</v>
      </c>
      <c r="Y3584" s="5">
        <v>3348</v>
      </c>
    </row>
    <row r="3585" spans="1:25" x14ac:dyDescent="0.3">
      <c r="A3585" s="1">
        <v>4057023</v>
      </c>
      <c r="B3585" s="1" t="s">
        <v>29</v>
      </c>
      <c r="C3585" s="2"/>
      <c r="D3585" s="4" t="s">
        <v>144</v>
      </c>
      <c r="E3585" s="4">
        <v>4057023</v>
      </c>
      <c r="F3585" s="5">
        <v>0</v>
      </c>
      <c r="G3585" s="5">
        <v>7629</v>
      </c>
      <c r="H3585" s="5">
        <v>7894</v>
      </c>
      <c r="I3585" s="5">
        <v>29363</v>
      </c>
      <c r="J3585" s="5">
        <v>12276</v>
      </c>
      <c r="K3585" s="5" t="s">
        <v>33</v>
      </c>
      <c r="L3585" s="5">
        <v>57163</v>
      </c>
      <c r="M3585" s="5">
        <v>279648</v>
      </c>
      <c r="N3585" s="5">
        <v>21243</v>
      </c>
      <c r="O3585" s="5">
        <v>2804</v>
      </c>
      <c r="P3585" s="5">
        <v>2682</v>
      </c>
      <c r="Q3585" s="5" t="s">
        <v>33</v>
      </c>
      <c r="R3585" s="5" t="s">
        <v>33</v>
      </c>
      <c r="S3585" s="5">
        <v>12547</v>
      </c>
      <c r="T3585" s="5">
        <v>17433</v>
      </c>
      <c r="U3585" s="5">
        <v>14472</v>
      </c>
      <c r="V3585" s="5">
        <v>8705</v>
      </c>
      <c r="W3585" s="5">
        <v>0</v>
      </c>
      <c r="X3585" s="5">
        <v>50175</v>
      </c>
      <c r="Y3585" s="5">
        <v>3460</v>
      </c>
    </row>
    <row r="3586" spans="1:25" x14ac:dyDescent="0.3">
      <c r="A3586" s="1">
        <v>4057023</v>
      </c>
      <c r="B3586" s="1" t="s">
        <v>30</v>
      </c>
      <c r="C3586" s="2"/>
      <c r="D3586" s="4" t="s">
        <v>144</v>
      </c>
      <c r="E3586" s="4">
        <v>4057023</v>
      </c>
      <c r="F3586" s="5">
        <v>254</v>
      </c>
      <c r="G3586" s="5">
        <v>14084</v>
      </c>
      <c r="H3586" s="5">
        <v>16759</v>
      </c>
      <c r="I3586" s="5">
        <v>35182</v>
      </c>
      <c r="J3586" s="5">
        <v>12800</v>
      </c>
      <c r="K3586" s="5" t="s">
        <v>33</v>
      </c>
      <c r="L3586" s="5">
        <v>81394</v>
      </c>
      <c r="M3586" s="5">
        <v>262835</v>
      </c>
      <c r="N3586" s="5">
        <v>19484</v>
      </c>
      <c r="O3586" s="5">
        <v>5348</v>
      </c>
      <c r="P3586" s="5">
        <v>1835</v>
      </c>
      <c r="Q3586" s="5" t="s">
        <v>33</v>
      </c>
      <c r="R3586" s="5" t="s">
        <v>33</v>
      </c>
      <c r="S3586" s="5">
        <v>12146</v>
      </c>
      <c r="T3586" s="5">
        <v>14303</v>
      </c>
      <c r="U3586" s="5">
        <v>21646</v>
      </c>
      <c r="V3586" s="5">
        <v>7957</v>
      </c>
      <c r="W3586" s="5">
        <v>0</v>
      </c>
      <c r="X3586" s="5">
        <v>46953</v>
      </c>
      <c r="Y3586" s="5">
        <v>3264</v>
      </c>
    </row>
    <row r="3587" spans="1:25" x14ac:dyDescent="0.3">
      <c r="A3587" s="1">
        <v>4057023</v>
      </c>
      <c r="B3587" s="1" t="s">
        <v>31</v>
      </c>
      <c r="C3587" s="2"/>
      <c r="D3587" s="4" t="s">
        <v>144</v>
      </c>
      <c r="E3587" s="4">
        <v>4057023</v>
      </c>
      <c r="F3587" s="5">
        <v>0</v>
      </c>
      <c r="G3587" s="5">
        <v>6976</v>
      </c>
      <c r="H3587" s="5">
        <v>2191</v>
      </c>
      <c r="I3587" s="5">
        <v>21935</v>
      </c>
      <c r="J3587" s="5">
        <v>11247</v>
      </c>
      <c r="K3587" s="5" t="s">
        <v>33</v>
      </c>
      <c r="L3587" s="5">
        <v>42349</v>
      </c>
      <c r="M3587" s="5">
        <v>262377</v>
      </c>
      <c r="N3587" s="5">
        <v>19150</v>
      </c>
      <c r="O3587" s="5">
        <v>2530</v>
      </c>
      <c r="P3587" s="5">
        <v>3033</v>
      </c>
      <c r="Q3587" s="5" t="s">
        <v>33</v>
      </c>
      <c r="R3587" s="5" t="s">
        <v>33</v>
      </c>
      <c r="S3587" s="5">
        <v>11527</v>
      </c>
      <c r="T3587" s="5">
        <v>16344</v>
      </c>
      <c r="U3587" s="5">
        <v>23446</v>
      </c>
      <c r="V3587" s="5">
        <v>8757</v>
      </c>
      <c r="W3587" s="5">
        <v>0</v>
      </c>
      <c r="X3587" s="5">
        <v>47403</v>
      </c>
      <c r="Y3587" s="5">
        <v>2943</v>
      </c>
    </row>
    <row r="3588" spans="1:25" x14ac:dyDescent="0.3">
      <c r="A3588" s="1">
        <v>4057095</v>
      </c>
      <c r="B3588" s="1" t="s">
        <v>0</v>
      </c>
      <c r="C3588" s="2"/>
      <c r="D3588" s="4" t="s">
        <v>145</v>
      </c>
      <c r="E3588" s="4">
        <v>4057095</v>
      </c>
      <c r="F3588" s="5">
        <v>0</v>
      </c>
      <c r="G3588" s="5">
        <v>60053</v>
      </c>
      <c r="H3588" s="5">
        <v>1025778</v>
      </c>
      <c r="I3588" s="5">
        <v>364049</v>
      </c>
      <c r="J3588" s="5">
        <v>22550</v>
      </c>
      <c r="K3588" s="5">
        <v>0</v>
      </c>
      <c r="L3588" s="5">
        <v>1472430</v>
      </c>
      <c r="M3588" s="5">
        <v>1748438</v>
      </c>
      <c r="N3588" s="5">
        <v>0</v>
      </c>
      <c r="O3588" s="5">
        <v>58768</v>
      </c>
      <c r="P3588" s="5">
        <v>59484</v>
      </c>
      <c r="Q3588" s="5">
        <v>0</v>
      </c>
      <c r="R3588" s="5">
        <v>0</v>
      </c>
      <c r="S3588" s="5">
        <v>56492</v>
      </c>
      <c r="T3588" s="5">
        <v>116291</v>
      </c>
      <c r="U3588" s="5">
        <v>224287</v>
      </c>
      <c r="V3588" s="5">
        <v>205380</v>
      </c>
      <c r="W3588" s="5">
        <v>72</v>
      </c>
      <c r="X3588" s="5">
        <v>102686</v>
      </c>
      <c r="Y3588" s="5">
        <v>0</v>
      </c>
    </row>
    <row r="3589" spans="1:25" x14ac:dyDescent="0.3">
      <c r="A3589" s="1">
        <v>4057095</v>
      </c>
      <c r="B3589" s="1" t="s">
        <v>1</v>
      </c>
      <c r="C3589" s="2"/>
      <c r="D3589" s="4" t="s">
        <v>145</v>
      </c>
      <c r="E3589" s="4">
        <v>4057095</v>
      </c>
      <c r="F3589" s="5">
        <v>0</v>
      </c>
      <c r="G3589" s="5">
        <v>6557</v>
      </c>
      <c r="H3589" s="5">
        <v>1757303</v>
      </c>
      <c r="I3589" s="5">
        <v>636451</v>
      </c>
      <c r="J3589" s="5">
        <v>31707</v>
      </c>
      <c r="K3589" s="5">
        <v>0</v>
      </c>
      <c r="L3589" s="5">
        <v>2432018</v>
      </c>
      <c r="M3589" s="5">
        <v>1636284</v>
      </c>
      <c r="N3589" s="5">
        <v>0</v>
      </c>
      <c r="O3589" s="5">
        <v>57739</v>
      </c>
      <c r="P3589" s="5">
        <v>73902</v>
      </c>
      <c r="Q3589" s="5">
        <v>0</v>
      </c>
      <c r="R3589" s="5">
        <v>0</v>
      </c>
      <c r="S3589" s="5">
        <v>71860</v>
      </c>
      <c r="T3589" s="5">
        <v>125949</v>
      </c>
      <c r="U3589" s="5">
        <v>231967</v>
      </c>
      <c r="V3589" s="5">
        <v>155506</v>
      </c>
      <c r="W3589" s="5">
        <v>375</v>
      </c>
      <c r="X3589" s="5">
        <v>158680</v>
      </c>
      <c r="Y3589" s="5">
        <v>0</v>
      </c>
    </row>
    <row r="3590" spans="1:25" x14ac:dyDescent="0.3">
      <c r="A3590" s="1">
        <v>4057095</v>
      </c>
      <c r="B3590" s="1" t="s">
        <v>2</v>
      </c>
      <c r="C3590" s="2"/>
      <c r="D3590" s="4" t="s">
        <v>145</v>
      </c>
      <c r="E3590" s="4">
        <v>4057095</v>
      </c>
      <c r="F3590" s="5">
        <v>1110</v>
      </c>
      <c r="G3590" s="5">
        <v>6576</v>
      </c>
      <c r="H3590" s="5">
        <v>1322621</v>
      </c>
      <c r="I3590" s="5">
        <v>558016</v>
      </c>
      <c r="J3590" s="5">
        <v>21570</v>
      </c>
      <c r="K3590" s="5">
        <v>0</v>
      </c>
      <c r="L3590" s="5">
        <v>1909893</v>
      </c>
      <c r="M3590" s="5">
        <v>1569583</v>
      </c>
      <c r="N3590" s="5">
        <v>0</v>
      </c>
      <c r="O3590" s="5">
        <v>46892</v>
      </c>
      <c r="P3590" s="5">
        <v>61957</v>
      </c>
      <c r="Q3590" s="5">
        <v>0</v>
      </c>
      <c r="R3590" s="5">
        <v>0</v>
      </c>
      <c r="S3590" s="5">
        <v>50530</v>
      </c>
      <c r="T3590" s="5">
        <v>118804</v>
      </c>
      <c r="U3590" s="5">
        <v>239979</v>
      </c>
      <c r="V3590" s="5">
        <v>122699</v>
      </c>
      <c r="W3590" s="5">
        <v>296</v>
      </c>
      <c r="X3590" s="5">
        <v>201932</v>
      </c>
      <c r="Y3590" s="5">
        <v>0</v>
      </c>
    </row>
    <row r="3591" spans="1:25" x14ac:dyDescent="0.3">
      <c r="A3591" s="1">
        <v>4057095</v>
      </c>
      <c r="B3591" s="1" t="s">
        <v>3</v>
      </c>
      <c r="C3591" s="2"/>
      <c r="D3591" s="4" t="s">
        <v>145</v>
      </c>
      <c r="E3591" s="4">
        <v>4057095</v>
      </c>
      <c r="F3591" s="5">
        <v>12007</v>
      </c>
      <c r="G3591" s="5">
        <v>33483</v>
      </c>
      <c r="H3591" s="5">
        <v>1673182</v>
      </c>
      <c r="I3591" s="5">
        <v>486743</v>
      </c>
      <c r="J3591" s="5">
        <v>8433</v>
      </c>
      <c r="K3591" s="5">
        <v>0</v>
      </c>
      <c r="L3591" s="5">
        <v>2213849</v>
      </c>
      <c r="M3591" s="5">
        <v>1844402</v>
      </c>
      <c r="N3591" s="5">
        <v>0</v>
      </c>
      <c r="O3591" s="5">
        <v>39041</v>
      </c>
      <c r="P3591" s="5">
        <v>70841</v>
      </c>
      <c r="Q3591" s="5">
        <v>0</v>
      </c>
      <c r="R3591" s="5">
        <v>0</v>
      </c>
      <c r="S3591" s="5">
        <v>53487</v>
      </c>
      <c r="T3591" s="5">
        <v>123045</v>
      </c>
      <c r="U3591" s="5">
        <v>228368</v>
      </c>
      <c r="V3591" s="5">
        <v>165366</v>
      </c>
      <c r="W3591" s="5">
        <v>1073</v>
      </c>
      <c r="X3591" s="5">
        <v>192577</v>
      </c>
      <c r="Y3591" s="5">
        <v>0</v>
      </c>
    </row>
    <row r="3592" spans="1:25" x14ac:dyDescent="0.3">
      <c r="A3592" s="1">
        <v>4057095</v>
      </c>
      <c r="B3592" s="1" t="s">
        <v>4</v>
      </c>
      <c r="C3592" s="2"/>
      <c r="D3592" s="4" t="s">
        <v>145</v>
      </c>
      <c r="E3592" s="4">
        <v>4057095</v>
      </c>
      <c r="F3592" s="5">
        <v>6552</v>
      </c>
      <c r="G3592" s="5">
        <v>49203</v>
      </c>
      <c r="H3592" s="5">
        <v>1764577</v>
      </c>
      <c r="I3592" s="5">
        <v>374845</v>
      </c>
      <c r="J3592" s="5">
        <v>-701</v>
      </c>
      <c r="K3592" s="5">
        <v>0</v>
      </c>
      <c r="L3592" s="5">
        <v>2194475</v>
      </c>
      <c r="M3592" s="5">
        <v>1985342</v>
      </c>
      <c r="N3592" s="5">
        <v>0</v>
      </c>
      <c r="O3592" s="5">
        <v>42548</v>
      </c>
      <c r="P3592" s="5">
        <v>49540</v>
      </c>
      <c r="Q3592" s="5">
        <v>0</v>
      </c>
      <c r="R3592" s="5">
        <v>0</v>
      </c>
      <c r="S3592" s="5">
        <v>54351</v>
      </c>
      <c r="T3592" s="5">
        <v>114650</v>
      </c>
      <c r="U3592" s="5">
        <v>290553</v>
      </c>
      <c r="V3592" s="5">
        <v>174407</v>
      </c>
      <c r="W3592" s="5">
        <v>3828</v>
      </c>
      <c r="X3592" s="5">
        <v>200581</v>
      </c>
      <c r="Y3592" s="5">
        <v>0</v>
      </c>
    </row>
    <row r="3593" spans="1:25" x14ac:dyDescent="0.3">
      <c r="A3593" s="1">
        <v>4057095</v>
      </c>
      <c r="B3593" s="1" t="s">
        <v>5</v>
      </c>
      <c r="C3593" s="2"/>
      <c r="D3593" s="4" t="s">
        <v>145</v>
      </c>
      <c r="E3593" s="4">
        <v>4057095</v>
      </c>
      <c r="F3593" s="5">
        <v>557</v>
      </c>
      <c r="G3593" s="5">
        <v>50854</v>
      </c>
      <c r="H3593" s="5">
        <v>1949423</v>
      </c>
      <c r="I3593" s="5">
        <v>215303</v>
      </c>
      <c r="J3593" s="5">
        <v>26908</v>
      </c>
      <c r="K3593" s="5">
        <v>0</v>
      </c>
      <c r="L3593" s="5">
        <v>2243045</v>
      </c>
      <c r="M3593" s="5">
        <v>1901378</v>
      </c>
      <c r="N3593" s="5">
        <v>0</v>
      </c>
      <c r="O3593" s="5">
        <v>37572</v>
      </c>
      <c r="P3593" s="5">
        <v>51213</v>
      </c>
      <c r="Q3593" s="5">
        <v>0</v>
      </c>
      <c r="R3593" s="5">
        <v>0</v>
      </c>
      <c r="S3593" s="5">
        <v>41503</v>
      </c>
      <c r="T3593" s="5">
        <v>127740</v>
      </c>
      <c r="U3593" s="5">
        <v>310842</v>
      </c>
      <c r="V3593" s="5">
        <v>196580</v>
      </c>
      <c r="W3593" s="5">
        <v>655</v>
      </c>
      <c r="X3593" s="5">
        <v>156848</v>
      </c>
      <c r="Y3593" s="5">
        <v>0</v>
      </c>
    </row>
    <row r="3594" spans="1:25" x14ac:dyDescent="0.3">
      <c r="A3594" s="1">
        <v>4057095</v>
      </c>
      <c r="B3594" s="1" t="s">
        <v>6</v>
      </c>
      <c r="C3594" s="2"/>
      <c r="D3594" s="4" t="s">
        <v>145</v>
      </c>
      <c r="E3594" s="4">
        <v>4057095</v>
      </c>
      <c r="F3594" s="5">
        <v>0</v>
      </c>
      <c r="G3594" s="5">
        <v>34750</v>
      </c>
      <c r="H3594" s="5">
        <v>1061404</v>
      </c>
      <c r="I3594" s="5">
        <v>367725</v>
      </c>
      <c r="J3594" s="5">
        <v>9755</v>
      </c>
      <c r="K3594" s="5">
        <v>0</v>
      </c>
      <c r="L3594" s="5">
        <v>1473634</v>
      </c>
      <c r="M3594" s="5">
        <v>1878637</v>
      </c>
      <c r="N3594" s="5">
        <v>0</v>
      </c>
      <c r="O3594" s="5">
        <v>35374</v>
      </c>
      <c r="P3594" s="5">
        <v>49931</v>
      </c>
      <c r="Q3594" s="5">
        <v>0</v>
      </c>
      <c r="R3594" s="5">
        <v>0</v>
      </c>
      <c r="S3594" s="5">
        <v>44279</v>
      </c>
      <c r="T3594" s="5">
        <v>117428</v>
      </c>
      <c r="U3594" s="5">
        <v>285256</v>
      </c>
      <c r="V3594" s="5">
        <v>225491</v>
      </c>
      <c r="W3594" s="5">
        <v>743</v>
      </c>
      <c r="X3594" s="5">
        <v>198397</v>
      </c>
      <c r="Y3594" s="5">
        <v>0</v>
      </c>
    </row>
    <row r="3595" spans="1:25" x14ac:dyDescent="0.3">
      <c r="A3595" s="1">
        <v>4057095</v>
      </c>
      <c r="B3595" s="1" t="s">
        <v>7</v>
      </c>
      <c r="C3595" s="2"/>
      <c r="D3595" s="4" t="s">
        <v>145</v>
      </c>
      <c r="E3595" s="4">
        <v>4057095</v>
      </c>
      <c r="F3595" s="5">
        <v>106</v>
      </c>
      <c r="G3595" s="5">
        <v>88868</v>
      </c>
      <c r="H3595" s="5">
        <v>656175</v>
      </c>
      <c r="I3595" s="5">
        <v>325153</v>
      </c>
      <c r="J3595" s="5">
        <v>5381</v>
      </c>
      <c r="K3595" s="5">
        <v>0</v>
      </c>
      <c r="L3595" s="5">
        <v>1075683</v>
      </c>
      <c r="M3595" s="5">
        <v>2188316</v>
      </c>
      <c r="N3595" s="5">
        <v>0</v>
      </c>
      <c r="O3595" s="5">
        <v>27135</v>
      </c>
      <c r="P3595" s="5">
        <v>42660</v>
      </c>
      <c r="Q3595" s="5">
        <v>0</v>
      </c>
      <c r="R3595" s="5">
        <v>0</v>
      </c>
      <c r="S3595" s="5">
        <v>99250</v>
      </c>
      <c r="T3595" s="5">
        <v>72909</v>
      </c>
      <c r="U3595" s="5">
        <v>265371</v>
      </c>
      <c r="V3595" s="5">
        <v>162478</v>
      </c>
      <c r="W3595" s="5">
        <v>1665</v>
      </c>
      <c r="X3595" s="5">
        <v>215154</v>
      </c>
      <c r="Y3595" s="5">
        <v>0</v>
      </c>
    </row>
    <row r="3596" spans="1:25" x14ac:dyDescent="0.3">
      <c r="A3596" s="1">
        <v>4057095</v>
      </c>
      <c r="B3596" s="1" t="s">
        <v>8</v>
      </c>
      <c r="C3596" s="2"/>
      <c r="D3596" s="4" t="s">
        <v>145</v>
      </c>
      <c r="E3596" s="4">
        <v>4057095</v>
      </c>
      <c r="F3596" s="5">
        <v>34</v>
      </c>
      <c r="G3596" s="5">
        <v>172004</v>
      </c>
      <c r="H3596" s="5">
        <v>329098</v>
      </c>
      <c r="I3596" s="5">
        <v>339014</v>
      </c>
      <c r="J3596" s="5">
        <v>13823</v>
      </c>
      <c r="K3596" s="5">
        <v>0</v>
      </c>
      <c r="L3596" s="5">
        <v>853973</v>
      </c>
      <c r="M3596" s="5">
        <v>2675649</v>
      </c>
      <c r="N3596" s="5">
        <v>0</v>
      </c>
      <c r="O3596" s="5">
        <v>26661</v>
      </c>
      <c r="P3596" s="5">
        <v>29297</v>
      </c>
      <c r="Q3596" s="5">
        <v>0</v>
      </c>
      <c r="R3596" s="5">
        <v>0</v>
      </c>
      <c r="S3596" s="5">
        <v>52551</v>
      </c>
      <c r="T3596" s="5">
        <v>95564</v>
      </c>
      <c r="U3596" s="5">
        <v>241509</v>
      </c>
      <c r="V3596" s="5">
        <v>145303</v>
      </c>
      <c r="W3596" s="5">
        <v>1075</v>
      </c>
      <c r="X3596" s="5">
        <v>173319</v>
      </c>
      <c r="Y3596" s="5">
        <v>0</v>
      </c>
    </row>
    <row r="3597" spans="1:25" x14ac:dyDescent="0.3">
      <c r="A3597" s="1">
        <v>4057095</v>
      </c>
      <c r="B3597" s="1" t="s">
        <v>9</v>
      </c>
      <c r="C3597" s="2"/>
      <c r="D3597" s="4" t="s">
        <v>145</v>
      </c>
      <c r="E3597" s="4">
        <v>4057095</v>
      </c>
      <c r="F3597" s="5">
        <v>1367</v>
      </c>
      <c r="G3597" s="5">
        <v>165183</v>
      </c>
      <c r="H3597" s="5">
        <v>264965</v>
      </c>
      <c r="I3597" s="5">
        <v>444210</v>
      </c>
      <c r="J3597" s="5">
        <v>20231</v>
      </c>
      <c r="K3597" s="5">
        <v>0</v>
      </c>
      <c r="L3597" s="5">
        <v>895955</v>
      </c>
      <c r="M3597" s="5">
        <v>3072622</v>
      </c>
      <c r="N3597" s="5">
        <v>0</v>
      </c>
      <c r="O3597" s="5">
        <v>21135</v>
      </c>
      <c r="P3597" s="5">
        <v>31629</v>
      </c>
      <c r="Q3597" s="5">
        <v>0</v>
      </c>
      <c r="R3597" s="5">
        <v>0</v>
      </c>
      <c r="S3597" s="5">
        <v>54892</v>
      </c>
      <c r="T3597" s="5">
        <v>92132</v>
      </c>
      <c r="U3597" s="5">
        <v>241062</v>
      </c>
      <c r="V3597" s="5">
        <v>163957</v>
      </c>
      <c r="W3597" s="5">
        <v>1977</v>
      </c>
      <c r="X3597" s="5">
        <v>201697</v>
      </c>
      <c r="Y3597" s="5">
        <v>0</v>
      </c>
    </row>
    <row r="3598" spans="1:25" x14ac:dyDescent="0.3">
      <c r="A3598" s="1">
        <v>4057095</v>
      </c>
      <c r="B3598" s="1" t="s">
        <v>10</v>
      </c>
      <c r="C3598" s="2"/>
      <c r="D3598" s="4" t="s">
        <v>145</v>
      </c>
      <c r="E3598" s="4">
        <v>4057095</v>
      </c>
      <c r="F3598" s="5">
        <v>34</v>
      </c>
      <c r="G3598" s="5">
        <v>12513</v>
      </c>
      <c r="H3598" s="5">
        <v>250086</v>
      </c>
      <c r="I3598" s="5">
        <v>307227</v>
      </c>
      <c r="J3598" s="5">
        <v>18001</v>
      </c>
      <c r="K3598" s="5">
        <v>0</v>
      </c>
      <c r="L3598" s="5">
        <v>587861</v>
      </c>
      <c r="M3598" s="5">
        <v>3295201</v>
      </c>
      <c r="N3598" s="5">
        <v>0</v>
      </c>
      <c r="O3598" s="5">
        <v>17361</v>
      </c>
      <c r="P3598" s="5">
        <v>36073</v>
      </c>
      <c r="Q3598" s="5">
        <v>0</v>
      </c>
      <c r="R3598" s="5">
        <v>0</v>
      </c>
      <c r="S3598" s="5">
        <v>56097</v>
      </c>
      <c r="T3598" s="5">
        <v>104968</v>
      </c>
      <c r="U3598" s="5">
        <v>243836</v>
      </c>
      <c r="V3598" s="5">
        <v>147708</v>
      </c>
      <c r="W3598" s="5">
        <v>2410</v>
      </c>
      <c r="X3598" s="5">
        <v>226158</v>
      </c>
      <c r="Y3598" s="5">
        <v>0</v>
      </c>
    </row>
    <row r="3599" spans="1:25" x14ac:dyDescent="0.3">
      <c r="A3599" s="1">
        <v>4057095</v>
      </c>
      <c r="B3599" s="1" t="s">
        <v>11</v>
      </c>
      <c r="C3599" s="2"/>
      <c r="D3599" s="4" t="s">
        <v>145</v>
      </c>
      <c r="E3599" s="4">
        <v>4057095</v>
      </c>
      <c r="F3599" s="5">
        <v>0</v>
      </c>
      <c r="G3599" s="5">
        <v>0</v>
      </c>
      <c r="H3599" s="5">
        <v>35108</v>
      </c>
      <c r="I3599" s="5">
        <v>263938</v>
      </c>
      <c r="J3599" s="5">
        <v>48155</v>
      </c>
      <c r="K3599" s="5">
        <v>0</v>
      </c>
      <c r="L3599" s="5">
        <v>347201</v>
      </c>
      <c r="M3599" s="5">
        <v>3774939</v>
      </c>
      <c r="N3599" s="5">
        <v>0</v>
      </c>
      <c r="O3599" s="5">
        <v>14761</v>
      </c>
      <c r="P3599" s="5">
        <v>31573</v>
      </c>
      <c r="Q3599" s="5">
        <v>0</v>
      </c>
      <c r="R3599" s="5">
        <v>0</v>
      </c>
      <c r="S3599" s="5">
        <v>64180</v>
      </c>
      <c r="T3599" s="5">
        <v>99517</v>
      </c>
      <c r="U3599" s="5">
        <v>201541</v>
      </c>
      <c r="V3599" s="5">
        <v>130602</v>
      </c>
      <c r="W3599" s="5">
        <v>3225</v>
      </c>
      <c r="X3599" s="5">
        <v>215264</v>
      </c>
      <c r="Y3599" s="5">
        <v>0</v>
      </c>
    </row>
    <row r="3600" spans="1:25" x14ac:dyDescent="0.3">
      <c r="A3600" s="1">
        <v>4057095</v>
      </c>
      <c r="B3600" s="1" t="s">
        <v>12</v>
      </c>
      <c r="C3600" s="2"/>
      <c r="D3600" s="4" t="s">
        <v>145</v>
      </c>
      <c r="E3600" s="4">
        <v>4057095</v>
      </c>
      <c r="F3600" s="5">
        <v>0</v>
      </c>
      <c r="G3600" s="5">
        <v>0</v>
      </c>
      <c r="H3600" s="5">
        <v>39123</v>
      </c>
      <c r="I3600" s="5">
        <v>223188</v>
      </c>
      <c r="J3600" s="5">
        <v>13534</v>
      </c>
      <c r="K3600" s="5">
        <v>0</v>
      </c>
      <c r="L3600" s="5">
        <v>275845</v>
      </c>
      <c r="M3600" s="5">
        <v>3343684</v>
      </c>
      <c r="N3600" s="5">
        <v>0</v>
      </c>
      <c r="O3600" s="5">
        <v>16971</v>
      </c>
      <c r="P3600" s="5">
        <v>30175</v>
      </c>
      <c r="Q3600" s="5">
        <v>0</v>
      </c>
      <c r="R3600" s="5">
        <v>0</v>
      </c>
      <c r="S3600" s="5">
        <v>53334</v>
      </c>
      <c r="T3600" s="5">
        <v>105296</v>
      </c>
      <c r="U3600" s="5">
        <v>158721</v>
      </c>
      <c r="V3600" s="5">
        <v>134876</v>
      </c>
      <c r="W3600" s="5">
        <v>3036</v>
      </c>
      <c r="X3600" s="5">
        <v>213527</v>
      </c>
      <c r="Y3600" s="5">
        <v>1</v>
      </c>
    </row>
    <row r="3601" spans="1:25" x14ac:dyDescent="0.3">
      <c r="A3601" s="1">
        <v>4057095</v>
      </c>
      <c r="B3601" s="1" t="s">
        <v>13</v>
      </c>
      <c r="C3601" s="2"/>
      <c r="D3601" s="4" t="s">
        <v>145</v>
      </c>
      <c r="E3601" s="4">
        <v>4057095</v>
      </c>
      <c r="F3601" s="5">
        <v>268</v>
      </c>
      <c r="G3601" s="5">
        <v>0</v>
      </c>
      <c r="H3601" s="5">
        <v>41207</v>
      </c>
      <c r="I3601" s="5">
        <v>209880</v>
      </c>
      <c r="J3601" s="5">
        <v>13832</v>
      </c>
      <c r="K3601" s="5">
        <v>0</v>
      </c>
      <c r="L3601" s="5">
        <v>265187</v>
      </c>
      <c r="M3601" s="5">
        <v>2830409</v>
      </c>
      <c r="N3601" s="5">
        <v>0</v>
      </c>
      <c r="O3601" s="5">
        <v>15710</v>
      </c>
      <c r="P3601" s="5">
        <v>24055</v>
      </c>
      <c r="Q3601" s="5">
        <v>0</v>
      </c>
      <c r="R3601" s="5">
        <v>0</v>
      </c>
      <c r="S3601" s="5">
        <v>46320</v>
      </c>
      <c r="T3601" s="5">
        <v>115209</v>
      </c>
      <c r="U3601" s="5">
        <v>48472</v>
      </c>
      <c r="V3601" s="5">
        <v>143894</v>
      </c>
      <c r="W3601" s="5">
        <v>3206</v>
      </c>
      <c r="X3601" s="5">
        <v>223215</v>
      </c>
      <c r="Y3601" s="5">
        <v>0</v>
      </c>
    </row>
    <row r="3602" spans="1:25" x14ac:dyDescent="0.3">
      <c r="A3602" s="1">
        <v>4057095</v>
      </c>
      <c r="B3602" s="1" t="s">
        <v>14</v>
      </c>
      <c r="C3602" s="2"/>
      <c r="D3602" s="4" t="s">
        <v>145</v>
      </c>
      <c r="E3602" s="4">
        <v>4057095</v>
      </c>
      <c r="F3602" s="5">
        <v>981</v>
      </c>
      <c r="G3602" s="5">
        <v>0</v>
      </c>
      <c r="H3602" s="5">
        <v>56582</v>
      </c>
      <c r="I3602" s="5">
        <v>186095</v>
      </c>
      <c r="J3602" s="5">
        <v>14333</v>
      </c>
      <c r="K3602" s="5" t="s">
        <v>33</v>
      </c>
      <c r="L3602" s="5">
        <v>257992</v>
      </c>
      <c r="M3602" s="5">
        <v>2620709</v>
      </c>
      <c r="N3602" s="5">
        <v>0</v>
      </c>
      <c r="O3602" s="5">
        <v>18212</v>
      </c>
      <c r="P3602" s="5">
        <v>25621</v>
      </c>
      <c r="Q3602" s="5" t="s">
        <v>33</v>
      </c>
      <c r="R3602" s="5" t="s">
        <v>33</v>
      </c>
      <c r="S3602" s="5">
        <v>42784</v>
      </c>
      <c r="T3602" s="5">
        <v>101629</v>
      </c>
      <c r="U3602" s="5">
        <v>43452</v>
      </c>
      <c r="V3602" s="5">
        <v>147029</v>
      </c>
      <c r="W3602" s="5">
        <v>4557</v>
      </c>
      <c r="X3602" s="5">
        <v>223007</v>
      </c>
      <c r="Y3602" s="5">
        <v>0</v>
      </c>
    </row>
    <row r="3603" spans="1:25" x14ac:dyDescent="0.3">
      <c r="A3603" s="1">
        <v>4057095</v>
      </c>
      <c r="B3603" s="1" t="s">
        <v>15</v>
      </c>
      <c r="C3603" s="2"/>
      <c r="D3603" s="4" t="s">
        <v>145</v>
      </c>
      <c r="E3603" s="4">
        <v>4057095</v>
      </c>
      <c r="F3603" s="5">
        <v>83</v>
      </c>
      <c r="G3603" s="5">
        <v>0</v>
      </c>
      <c r="H3603" s="5">
        <v>23882</v>
      </c>
      <c r="I3603" s="5">
        <v>190269</v>
      </c>
      <c r="J3603" s="5">
        <v>19383</v>
      </c>
      <c r="K3603" s="5" t="s">
        <v>33</v>
      </c>
      <c r="L3603" s="5">
        <v>233617</v>
      </c>
      <c r="M3603" s="5">
        <v>2301270</v>
      </c>
      <c r="N3603" s="5">
        <v>0</v>
      </c>
      <c r="O3603" s="5">
        <v>12692</v>
      </c>
      <c r="P3603" s="5">
        <v>23475</v>
      </c>
      <c r="Q3603" s="5" t="s">
        <v>33</v>
      </c>
      <c r="R3603" s="5" t="s">
        <v>33</v>
      </c>
      <c r="S3603" s="5">
        <v>53089</v>
      </c>
      <c r="T3603" s="5">
        <v>87948</v>
      </c>
      <c r="U3603" s="5">
        <v>40255</v>
      </c>
      <c r="V3603" s="5">
        <v>143025</v>
      </c>
      <c r="W3603" s="5">
        <v>5890</v>
      </c>
      <c r="X3603" s="5">
        <v>201258</v>
      </c>
      <c r="Y3603" s="5">
        <v>409</v>
      </c>
    </row>
    <row r="3604" spans="1:25" x14ac:dyDescent="0.3">
      <c r="A3604" s="1">
        <v>4057095</v>
      </c>
      <c r="B3604" s="1" t="s">
        <v>16</v>
      </c>
      <c r="C3604" s="2"/>
      <c r="D3604" s="4" t="s">
        <v>145</v>
      </c>
      <c r="E3604" s="4">
        <v>4057095</v>
      </c>
      <c r="F3604" s="5">
        <v>3746</v>
      </c>
      <c r="G3604" s="5">
        <v>0</v>
      </c>
      <c r="H3604" s="5">
        <v>21956</v>
      </c>
      <c r="I3604" s="5">
        <v>182834</v>
      </c>
      <c r="J3604" s="5">
        <v>19063</v>
      </c>
      <c r="K3604" s="5" t="s">
        <v>33</v>
      </c>
      <c r="L3604" s="5">
        <v>227599</v>
      </c>
      <c r="M3604" s="5">
        <v>2406907</v>
      </c>
      <c r="N3604" s="5">
        <v>0</v>
      </c>
      <c r="O3604" s="5">
        <v>20065</v>
      </c>
      <c r="P3604" s="5">
        <v>19139</v>
      </c>
      <c r="Q3604" s="5" t="s">
        <v>33</v>
      </c>
      <c r="R3604" s="5" t="s">
        <v>33</v>
      </c>
      <c r="S3604" s="5">
        <v>55731</v>
      </c>
      <c r="T3604" s="5">
        <v>94127</v>
      </c>
      <c r="U3604" s="5">
        <v>64228</v>
      </c>
      <c r="V3604" s="5">
        <v>122474</v>
      </c>
      <c r="W3604" s="5">
        <v>5601</v>
      </c>
      <c r="X3604" s="5">
        <v>203956</v>
      </c>
      <c r="Y3604" s="5">
        <v>3039</v>
      </c>
    </row>
    <row r="3605" spans="1:25" x14ac:dyDescent="0.3">
      <c r="A3605" s="1">
        <v>4057095</v>
      </c>
      <c r="B3605" s="1" t="s">
        <v>17</v>
      </c>
      <c r="C3605" s="2"/>
      <c r="D3605" s="4" t="s">
        <v>145</v>
      </c>
      <c r="E3605" s="4">
        <v>4057095</v>
      </c>
      <c r="F3605" s="5">
        <v>650</v>
      </c>
      <c r="G3605" s="5">
        <v>0</v>
      </c>
      <c r="H3605" s="5">
        <v>12839</v>
      </c>
      <c r="I3605" s="5">
        <v>190770</v>
      </c>
      <c r="J3605" s="5">
        <v>21702</v>
      </c>
      <c r="K3605" s="5" t="s">
        <v>33</v>
      </c>
      <c r="L3605" s="5">
        <v>225961</v>
      </c>
      <c r="M3605" s="5">
        <v>2514248</v>
      </c>
      <c r="N3605" s="5">
        <v>0</v>
      </c>
      <c r="O3605" s="5">
        <v>15542</v>
      </c>
      <c r="P3605" s="5">
        <v>18023</v>
      </c>
      <c r="Q3605" s="5" t="s">
        <v>33</v>
      </c>
      <c r="R3605" s="5" t="s">
        <v>33</v>
      </c>
      <c r="S3605" s="5">
        <v>47355</v>
      </c>
      <c r="T3605" s="5">
        <v>85282</v>
      </c>
      <c r="U3605" s="5">
        <v>92512</v>
      </c>
      <c r="V3605" s="5">
        <v>109007</v>
      </c>
      <c r="W3605" s="5">
        <v>7490</v>
      </c>
      <c r="X3605" s="5">
        <v>191211</v>
      </c>
      <c r="Y3605" s="5">
        <v>2974</v>
      </c>
    </row>
    <row r="3606" spans="1:25" x14ac:dyDescent="0.3">
      <c r="A3606" s="1">
        <v>4057095</v>
      </c>
      <c r="B3606" s="1" t="s">
        <v>18</v>
      </c>
      <c r="C3606" s="2"/>
      <c r="D3606" s="4" t="s">
        <v>145</v>
      </c>
      <c r="E3606" s="4">
        <v>4057095</v>
      </c>
      <c r="F3606" s="5">
        <v>4674</v>
      </c>
      <c r="G3606" s="5">
        <v>0</v>
      </c>
      <c r="H3606" s="5">
        <v>1731</v>
      </c>
      <c r="I3606" s="5">
        <v>156666</v>
      </c>
      <c r="J3606" s="5">
        <v>18652</v>
      </c>
      <c r="K3606" s="5" t="s">
        <v>33</v>
      </c>
      <c r="L3606" s="5">
        <v>181722</v>
      </c>
      <c r="M3606" s="5">
        <v>2406897</v>
      </c>
      <c r="N3606" s="5">
        <v>33</v>
      </c>
      <c r="O3606" s="5">
        <v>24932</v>
      </c>
      <c r="P3606" s="5">
        <v>19495</v>
      </c>
      <c r="Q3606" s="5" t="s">
        <v>33</v>
      </c>
      <c r="R3606" s="5" t="s">
        <v>33</v>
      </c>
      <c r="S3606" s="5">
        <v>131014</v>
      </c>
      <c r="T3606" s="5">
        <v>82430</v>
      </c>
      <c r="U3606" s="5">
        <v>89724</v>
      </c>
      <c r="V3606" s="5">
        <v>99970</v>
      </c>
      <c r="W3606" s="5">
        <v>5042</v>
      </c>
      <c r="X3606" s="5">
        <v>208868</v>
      </c>
      <c r="Y3606" s="5">
        <v>3529</v>
      </c>
    </row>
    <row r="3607" spans="1:25" x14ac:dyDescent="0.3">
      <c r="A3607" s="1">
        <v>4057095</v>
      </c>
      <c r="B3607" s="1" t="s">
        <v>19</v>
      </c>
      <c r="C3607" s="2"/>
      <c r="D3607" s="4" t="s">
        <v>145</v>
      </c>
      <c r="E3607" s="4">
        <v>4057095</v>
      </c>
      <c r="F3607" s="5">
        <v>4625</v>
      </c>
      <c r="G3607" s="5">
        <v>2330</v>
      </c>
      <c r="H3607" s="5">
        <v>3376</v>
      </c>
      <c r="I3607" s="5">
        <v>173611</v>
      </c>
      <c r="J3607" s="5">
        <v>11105</v>
      </c>
      <c r="K3607" s="5" t="s">
        <v>33</v>
      </c>
      <c r="L3607" s="5">
        <v>195048</v>
      </c>
      <c r="M3607" s="5">
        <v>1667740</v>
      </c>
      <c r="N3607" s="5">
        <v>122575</v>
      </c>
      <c r="O3607" s="5">
        <v>19149</v>
      </c>
      <c r="P3607" s="5">
        <v>18960</v>
      </c>
      <c r="Q3607" s="5" t="s">
        <v>33</v>
      </c>
      <c r="R3607" s="5" t="s">
        <v>33</v>
      </c>
      <c r="S3607" s="5">
        <v>47765</v>
      </c>
      <c r="T3607" s="5">
        <v>75869</v>
      </c>
      <c r="U3607" s="5">
        <v>63111</v>
      </c>
      <c r="V3607" s="5">
        <v>100542</v>
      </c>
      <c r="W3607" s="5">
        <v>5060</v>
      </c>
      <c r="X3607" s="5">
        <v>311688</v>
      </c>
      <c r="Y3607" s="5">
        <v>5145</v>
      </c>
    </row>
    <row r="3608" spans="1:25" x14ac:dyDescent="0.3">
      <c r="A3608" s="1">
        <v>4057095</v>
      </c>
      <c r="B3608" s="1" t="s">
        <v>20</v>
      </c>
      <c r="C3608" s="2"/>
      <c r="D3608" s="4" t="s">
        <v>145</v>
      </c>
      <c r="E3608" s="4">
        <v>4057095</v>
      </c>
      <c r="F3608" s="5">
        <v>2707</v>
      </c>
      <c r="G3608" s="5">
        <v>2518</v>
      </c>
      <c r="H3608" s="5">
        <v>-725</v>
      </c>
      <c r="I3608" s="5">
        <v>135798</v>
      </c>
      <c r="J3608" s="5">
        <v>10789</v>
      </c>
      <c r="K3608" s="5" t="s">
        <v>33</v>
      </c>
      <c r="L3608" s="5">
        <v>151087</v>
      </c>
      <c r="M3608" s="5">
        <v>2409716</v>
      </c>
      <c r="N3608" s="5">
        <v>201067</v>
      </c>
      <c r="O3608" s="5">
        <v>22618</v>
      </c>
      <c r="P3608" s="5">
        <v>14472</v>
      </c>
      <c r="Q3608" s="5" t="s">
        <v>33</v>
      </c>
      <c r="R3608" s="5" t="s">
        <v>33</v>
      </c>
      <c r="S3608" s="5">
        <v>61631</v>
      </c>
      <c r="T3608" s="5">
        <v>66523</v>
      </c>
      <c r="U3608" s="5">
        <v>63370</v>
      </c>
      <c r="V3608" s="5">
        <v>110844</v>
      </c>
      <c r="W3608" s="5">
        <v>4405</v>
      </c>
      <c r="X3608" s="5">
        <v>364655</v>
      </c>
      <c r="Y3608" s="5">
        <v>3551</v>
      </c>
    </row>
    <row r="3609" spans="1:25" x14ac:dyDescent="0.3">
      <c r="A3609" s="1">
        <v>4057095</v>
      </c>
      <c r="B3609" s="1" t="s">
        <v>21</v>
      </c>
      <c r="C3609" s="2"/>
      <c r="D3609" s="4" t="s">
        <v>145</v>
      </c>
      <c r="E3609" s="4">
        <v>4057095</v>
      </c>
      <c r="F3609" s="5">
        <v>7933</v>
      </c>
      <c r="G3609" s="5">
        <v>105601</v>
      </c>
      <c r="H3609" s="5">
        <v>38170</v>
      </c>
      <c r="I3609" s="5">
        <v>239460</v>
      </c>
      <c r="J3609" s="5">
        <v>6891</v>
      </c>
      <c r="K3609" s="5" t="s">
        <v>33</v>
      </c>
      <c r="L3609" s="5">
        <v>398054</v>
      </c>
      <c r="M3609" s="5">
        <v>3085858</v>
      </c>
      <c r="N3609" s="5">
        <v>127053</v>
      </c>
      <c r="O3609" s="5">
        <v>24503</v>
      </c>
      <c r="P3609" s="5">
        <v>9424</v>
      </c>
      <c r="Q3609" s="5" t="s">
        <v>33</v>
      </c>
      <c r="R3609" s="5" t="s">
        <v>33</v>
      </c>
      <c r="S3609" s="5">
        <v>52092</v>
      </c>
      <c r="T3609" s="5">
        <v>50725</v>
      </c>
      <c r="U3609" s="5">
        <v>63080</v>
      </c>
      <c r="V3609" s="5">
        <v>92955</v>
      </c>
      <c r="W3609" s="5">
        <v>1179</v>
      </c>
      <c r="X3609" s="5">
        <v>361482</v>
      </c>
      <c r="Y3609" s="5">
        <v>8451</v>
      </c>
    </row>
    <row r="3610" spans="1:25" x14ac:dyDescent="0.3">
      <c r="A3610" s="1">
        <v>4057095</v>
      </c>
      <c r="B3610" s="1" t="s">
        <v>22</v>
      </c>
      <c r="C3610" s="2"/>
      <c r="D3610" s="4" t="s">
        <v>145</v>
      </c>
      <c r="E3610" s="4">
        <v>4057095</v>
      </c>
      <c r="F3610" s="5">
        <v>26382</v>
      </c>
      <c r="G3610" s="5">
        <v>205178</v>
      </c>
      <c r="H3610" s="5">
        <v>20764</v>
      </c>
      <c r="I3610" s="5">
        <v>148235</v>
      </c>
      <c r="J3610" s="5">
        <v>9400</v>
      </c>
      <c r="K3610" s="5" t="s">
        <v>33</v>
      </c>
      <c r="L3610" s="5">
        <v>409959</v>
      </c>
      <c r="M3610" s="5">
        <v>1471073</v>
      </c>
      <c r="N3610" s="5">
        <v>187778</v>
      </c>
      <c r="O3610" s="5">
        <v>23019</v>
      </c>
      <c r="P3610" s="5">
        <v>10548</v>
      </c>
      <c r="Q3610" s="5" t="s">
        <v>33</v>
      </c>
      <c r="R3610" s="5" t="s">
        <v>33</v>
      </c>
      <c r="S3610" s="5">
        <v>39144</v>
      </c>
      <c r="T3610" s="5">
        <v>48496</v>
      </c>
      <c r="U3610" s="5">
        <v>66207</v>
      </c>
      <c r="V3610" s="5">
        <v>44411</v>
      </c>
      <c r="W3610" s="5">
        <v>1021</v>
      </c>
      <c r="X3610" s="5">
        <v>294081</v>
      </c>
      <c r="Y3610" s="5">
        <v>8477</v>
      </c>
    </row>
    <row r="3611" spans="1:25" x14ac:dyDescent="0.3">
      <c r="A3611" s="1">
        <v>4057095</v>
      </c>
      <c r="B3611" s="1" t="s">
        <v>23</v>
      </c>
      <c r="C3611" s="2"/>
      <c r="D3611" s="4" t="s">
        <v>145</v>
      </c>
      <c r="E3611" s="4">
        <v>4057095</v>
      </c>
      <c r="F3611" s="5">
        <v>9847</v>
      </c>
      <c r="G3611" s="5">
        <v>104994</v>
      </c>
      <c r="H3611" s="5">
        <v>22372</v>
      </c>
      <c r="I3611" s="5">
        <v>143191</v>
      </c>
      <c r="J3611" s="5">
        <v>9935</v>
      </c>
      <c r="K3611" s="5" t="s">
        <v>33</v>
      </c>
      <c r="L3611" s="5">
        <v>290339</v>
      </c>
      <c r="M3611" s="5">
        <v>1212559</v>
      </c>
      <c r="N3611" s="5">
        <v>215716</v>
      </c>
      <c r="O3611" s="5">
        <v>22381</v>
      </c>
      <c r="P3611" s="5">
        <v>11652</v>
      </c>
      <c r="Q3611" s="5" t="s">
        <v>33</v>
      </c>
      <c r="R3611" s="5" t="s">
        <v>33</v>
      </c>
      <c r="S3611" s="5">
        <v>45545</v>
      </c>
      <c r="T3611" s="5">
        <v>51083</v>
      </c>
      <c r="U3611" s="5">
        <v>64285</v>
      </c>
      <c r="V3611" s="5">
        <v>64666</v>
      </c>
      <c r="W3611" s="5">
        <v>581</v>
      </c>
      <c r="X3611" s="5">
        <v>237088</v>
      </c>
      <c r="Y3611" s="5">
        <v>7494</v>
      </c>
    </row>
    <row r="3612" spans="1:25" x14ac:dyDescent="0.3">
      <c r="A3612" s="1">
        <v>4057095</v>
      </c>
      <c r="B3612" s="1" t="s">
        <v>24</v>
      </c>
      <c r="C3612" s="2"/>
      <c r="D3612" s="4" t="s">
        <v>145</v>
      </c>
      <c r="E3612" s="4">
        <v>4057095</v>
      </c>
      <c r="F3612" s="5">
        <v>18130</v>
      </c>
      <c r="G3612" s="5">
        <v>651476</v>
      </c>
      <c r="H3612" s="5">
        <v>54047</v>
      </c>
      <c r="I3612" s="5">
        <v>183543</v>
      </c>
      <c r="J3612" s="5">
        <v>3182</v>
      </c>
      <c r="K3612" s="5" t="s">
        <v>33</v>
      </c>
      <c r="L3612" s="5">
        <v>910379</v>
      </c>
      <c r="M3612" s="5">
        <v>1163697</v>
      </c>
      <c r="N3612" s="5">
        <v>207718</v>
      </c>
      <c r="O3612" s="5">
        <v>24904</v>
      </c>
      <c r="P3612" s="5">
        <v>11105</v>
      </c>
      <c r="Q3612" s="5" t="s">
        <v>33</v>
      </c>
      <c r="R3612" s="5" t="s">
        <v>33</v>
      </c>
      <c r="S3612" s="5">
        <v>47368</v>
      </c>
      <c r="T3612" s="5">
        <v>51200</v>
      </c>
      <c r="U3612" s="5">
        <v>62617</v>
      </c>
      <c r="V3612" s="5">
        <v>69987</v>
      </c>
      <c r="W3612" s="5">
        <v>519</v>
      </c>
      <c r="X3612" s="5">
        <v>242042</v>
      </c>
      <c r="Y3612" s="5">
        <v>7194</v>
      </c>
    </row>
    <row r="3613" spans="1:25" x14ac:dyDescent="0.3">
      <c r="A3613" s="1">
        <v>4057095</v>
      </c>
      <c r="B3613" s="1" t="s">
        <v>25</v>
      </c>
      <c r="C3613" s="2"/>
      <c r="D3613" s="4" t="s">
        <v>145</v>
      </c>
      <c r="E3613" s="4">
        <v>4057095</v>
      </c>
      <c r="F3613" s="5">
        <v>20055</v>
      </c>
      <c r="G3613" s="5">
        <v>323685</v>
      </c>
      <c r="H3613" s="5">
        <v>13706</v>
      </c>
      <c r="I3613" s="5">
        <v>168061</v>
      </c>
      <c r="J3613" s="5">
        <v>12282</v>
      </c>
      <c r="K3613" s="5" t="s">
        <v>33</v>
      </c>
      <c r="L3613" s="5">
        <v>537790</v>
      </c>
      <c r="M3613" s="5">
        <v>991333</v>
      </c>
      <c r="N3613" s="5">
        <v>193305</v>
      </c>
      <c r="O3613" s="5">
        <v>17836</v>
      </c>
      <c r="P3613" s="5">
        <v>11075</v>
      </c>
      <c r="Q3613" s="5" t="s">
        <v>33</v>
      </c>
      <c r="R3613" s="5" t="s">
        <v>33</v>
      </c>
      <c r="S3613" s="5">
        <v>49912</v>
      </c>
      <c r="T3613" s="5">
        <v>53803</v>
      </c>
      <c r="U3613" s="5">
        <v>69273</v>
      </c>
      <c r="V3613" s="5">
        <v>54597</v>
      </c>
      <c r="W3613" s="5">
        <v>616</v>
      </c>
      <c r="X3613" s="5">
        <v>252089</v>
      </c>
      <c r="Y3613" s="5">
        <v>7404</v>
      </c>
    </row>
    <row r="3614" spans="1:25" x14ac:dyDescent="0.3">
      <c r="A3614" s="1">
        <v>4057095</v>
      </c>
      <c r="B3614" s="1" t="s">
        <v>26</v>
      </c>
      <c r="C3614" s="2"/>
      <c r="D3614" s="4" t="s">
        <v>145</v>
      </c>
      <c r="E3614" s="4">
        <v>4057095</v>
      </c>
      <c r="F3614" s="5">
        <v>-59</v>
      </c>
      <c r="G3614" s="5">
        <v>232720</v>
      </c>
      <c r="H3614" s="5">
        <v>11023</v>
      </c>
      <c r="I3614" s="5">
        <v>168422</v>
      </c>
      <c r="J3614" s="5">
        <v>-9470</v>
      </c>
      <c r="K3614" s="5" t="s">
        <v>33</v>
      </c>
      <c r="L3614" s="5">
        <v>402635</v>
      </c>
      <c r="M3614" s="5">
        <v>1001224</v>
      </c>
      <c r="N3614" s="5">
        <v>199290</v>
      </c>
      <c r="O3614" s="5">
        <v>14528</v>
      </c>
      <c r="P3614" s="5">
        <v>9878</v>
      </c>
      <c r="Q3614" s="5" t="s">
        <v>33</v>
      </c>
      <c r="R3614" s="5" t="s">
        <v>33</v>
      </c>
      <c r="S3614" s="5">
        <v>45347</v>
      </c>
      <c r="T3614" s="5">
        <v>53364</v>
      </c>
      <c r="U3614" s="5">
        <v>63083</v>
      </c>
      <c r="V3614" s="5">
        <v>47250</v>
      </c>
      <c r="W3614" s="5">
        <v>379</v>
      </c>
      <c r="X3614" s="5">
        <v>218263</v>
      </c>
      <c r="Y3614" s="5">
        <v>6447</v>
      </c>
    </row>
    <row r="3615" spans="1:25" x14ac:dyDescent="0.3">
      <c r="A3615" s="1">
        <v>4057095</v>
      </c>
      <c r="B3615" s="1" t="s">
        <v>27</v>
      </c>
      <c r="C3615" s="2"/>
      <c r="D3615" s="4" t="s">
        <v>145</v>
      </c>
      <c r="E3615" s="4">
        <v>4057095</v>
      </c>
      <c r="F3615" s="5">
        <v>-79</v>
      </c>
      <c r="G3615" s="5">
        <v>230734</v>
      </c>
      <c r="H3615" s="5">
        <v>69404</v>
      </c>
      <c r="I3615" s="5">
        <v>172381</v>
      </c>
      <c r="J3615" s="5">
        <v>17226</v>
      </c>
      <c r="K3615" s="5" t="s">
        <v>33</v>
      </c>
      <c r="L3615" s="5">
        <v>489666</v>
      </c>
      <c r="M3615" s="5">
        <v>1043555</v>
      </c>
      <c r="N3615" s="5">
        <v>222578</v>
      </c>
      <c r="O3615" s="5">
        <v>11589</v>
      </c>
      <c r="P3615" s="5">
        <v>9173</v>
      </c>
      <c r="Q3615" s="5" t="s">
        <v>33</v>
      </c>
      <c r="R3615" s="5" t="s">
        <v>33</v>
      </c>
      <c r="S3615" s="5">
        <v>42196</v>
      </c>
      <c r="T3615" s="5">
        <v>50670</v>
      </c>
      <c r="U3615" s="5">
        <v>57894</v>
      </c>
      <c r="V3615" s="5">
        <v>20811</v>
      </c>
      <c r="W3615" s="5">
        <v>236</v>
      </c>
      <c r="X3615" s="5">
        <v>205920</v>
      </c>
      <c r="Y3615" s="5">
        <v>7126</v>
      </c>
    </row>
    <row r="3616" spans="1:25" x14ac:dyDescent="0.3">
      <c r="A3616" s="1">
        <v>4057095</v>
      </c>
      <c r="B3616" s="1" t="s">
        <v>28</v>
      </c>
      <c r="C3616" s="2"/>
      <c r="D3616" s="4" t="s">
        <v>145</v>
      </c>
      <c r="E3616" s="4">
        <v>4057095</v>
      </c>
      <c r="F3616" s="5">
        <v>875</v>
      </c>
      <c r="G3616" s="5">
        <v>422537</v>
      </c>
      <c r="H3616" s="5">
        <v>15209</v>
      </c>
      <c r="I3616" s="5">
        <v>143148</v>
      </c>
      <c r="J3616" s="5">
        <v>17477</v>
      </c>
      <c r="K3616" s="5" t="s">
        <v>33</v>
      </c>
      <c r="L3616" s="5">
        <v>599250</v>
      </c>
      <c r="M3616" s="5">
        <v>1031179</v>
      </c>
      <c r="N3616" s="5">
        <v>213779</v>
      </c>
      <c r="O3616" s="5">
        <v>8856</v>
      </c>
      <c r="P3616" s="5">
        <v>10101</v>
      </c>
      <c r="Q3616" s="5" t="s">
        <v>33</v>
      </c>
      <c r="R3616" s="5" t="s">
        <v>33</v>
      </c>
      <c r="S3616" s="5">
        <v>41328</v>
      </c>
      <c r="T3616" s="5">
        <v>49398</v>
      </c>
      <c r="U3616" s="5">
        <v>57911</v>
      </c>
      <c r="V3616" s="5">
        <v>19692</v>
      </c>
      <c r="W3616" s="5">
        <v>403</v>
      </c>
      <c r="X3616" s="5">
        <v>191442</v>
      </c>
      <c r="Y3616" s="5">
        <v>6461</v>
      </c>
    </row>
    <row r="3617" spans="1:25" x14ac:dyDescent="0.3">
      <c r="A3617" s="1">
        <v>4057095</v>
      </c>
      <c r="B3617" s="1" t="s">
        <v>29</v>
      </c>
      <c r="C3617" s="2"/>
      <c r="D3617" s="4" t="s">
        <v>145</v>
      </c>
      <c r="E3617" s="4">
        <v>4057095</v>
      </c>
      <c r="F3617" s="5">
        <v>3800</v>
      </c>
      <c r="G3617" s="5">
        <v>196692</v>
      </c>
      <c r="H3617" s="5">
        <v>35647</v>
      </c>
      <c r="I3617" s="5">
        <v>186393</v>
      </c>
      <c r="J3617" s="5">
        <v>0</v>
      </c>
      <c r="K3617" s="5" t="s">
        <v>33</v>
      </c>
      <c r="L3617" s="5">
        <v>440329</v>
      </c>
      <c r="M3617" s="5">
        <v>951489</v>
      </c>
      <c r="N3617" s="5">
        <v>188875</v>
      </c>
      <c r="O3617" s="5">
        <v>10022</v>
      </c>
      <c r="P3617" s="5">
        <v>10894</v>
      </c>
      <c r="Q3617" s="5" t="s">
        <v>33</v>
      </c>
      <c r="R3617" s="5" t="s">
        <v>33</v>
      </c>
      <c r="S3617" s="5">
        <v>39360</v>
      </c>
      <c r="T3617" s="5">
        <v>46456</v>
      </c>
      <c r="U3617" s="5">
        <v>55404</v>
      </c>
      <c r="V3617" s="5">
        <v>19936</v>
      </c>
      <c r="W3617" s="5">
        <v>433</v>
      </c>
      <c r="X3617" s="5">
        <v>193695</v>
      </c>
      <c r="Y3617" s="5">
        <v>6227</v>
      </c>
    </row>
    <row r="3618" spans="1:25" x14ac:dyDescent="0.3">
      <c r="A3618" s="1">
        <v>4057095</v>
      </c>
      <c r="B3618" s="1" t="s">
        <v>30</v>
      </c>
      <c r="C3618" s="2"/>
      <c r="D3618" s="4" t="s">
        <v>145</v>
      </c>
      <c r="E3618" s="4">
        <v>4057095</v>
      </c>
      <c r="F3618" s="5">
        <v>0</v>
      </c>
      <c r="G3618" s="5">
        <v>142467</v>
      </c>
      <c r="H3618" s="5">
        <v>38581</v>
      </c>
      <c r="I3618" s="5">
        <v>193237</v>
      </c>
      <c r="J3618" s="5">
        <v>5027</v>
      </c>
      <c r="K3618" s="5" t="s">
        <v>33</v>
      </c>
      <c r="L3618" s="5">
        <v>379485</v>
      </c>
      <c r="M3618" s="5">
        <v>955088</v>
      </c>
      <c r="N3618" s="5">
        <v>215553</v>
      </c>
      <c r="O3618" s="5">
        <v>10918</v>
      </c>
      <c r="P3618" s="5">
        <v>9378</v>
      </c>
      <c r="Q3618" s="5" t="s">
        <v>33</v>
      </c>
      <c r="R3618" s="5" t="s">
        <v>33</v>
      </c>
      <c r="S3618" s="5">
        <v>38800</v>
      </c>
      <c r="T3618" s="5">
        <v>49820</v>
      </c>
      <c r="U3618" s="5">
        <v>46524</v>
      </c>
      <c r="V3618" s="5">
        <v>20526</v>
      </c>
      <c r="W3618" s="5">
        <v>247</v>
      </c>
      <c r="X3618" s="5">
        <v>186421</v>
      </c>
      <c r="Y3618" s="5">
        <v>6684</v>
      </c>
    </row>
    <row r="3619" spans="1:25" x14ac:dyDescent="0.3">
      <c r="A3619" s="1">
        <v>4057095</v>
      </c>
      <c r="B3619" s="1" t="s">
        <v>31</v>
      </c>
      <c r="C3619" s="2"/>
      <c r="D3619" s="4" t="s">
        <v>145</v>
      </c>
      <c r="E3619" s="4">
        <v>4057095</v>
      </c>
      <c r="F3619" s="5">
        <v>0</v>
      </c>
      <c r="G3619" s="5">
        <v>223451</v>
      </c>
      <c r="H3619" s="5">
        <v>24781</v>
      </c>
      <c r="I3619" s="5">
        <v>154156</v>
      </c>
      <c r="J3619" s="5">
        <v>6526</v>
      </c>
      <c r="K3619" s="5" t="s">
        <v>33</v>
      </c>
      <c r="L3619" s="5">
        <v>408914</v>
      </c>
      <c r="M3619" s="5">
        <v>867058</v>
      </c>
      <c r="N3619" s="5">
        <v>246924</v>
      </c>
      <c r="O3619" s="5">
        <v>8062</v>
      </c>
      <c r="P3619" s="5">
        <v>9322</v>
      </c>
      <c r="Q3619" s="5" t="s">
        <v>33</v>
      </c>
      <c r="R3619" s="5" t="s">
        <v>33</v>
      </c>
      <c r="S3619" s="5">
        <v>38404</v>
      </c>
      <c r="T3619" s="5">
        <v>49953</v>
      </c>
      <c r="U3619" s="5">
        <v>46297</v>
      </c>
      <c r="V3619" s="5">
        <v>15918</v>
      </c>
      <c r="W3619" s="5">
        <v>400</v>
      </c>
      <c r="X3619" s="5">
        <v>188737</v>
      </c>
      <c r="Y3619" s="5">
        <v>6169</v>
      </c>
    </row>
    <row r="3620" spans="1:25" x14ac:dyDescent="0.3">
      <c r="A3620" s="1">
        <v>4062485</v>
      </c>
      <c r="B3620" s="1" t="s">
        <v>0</v>
      </c>
      <c r="C3620" s="2"/>
      <c r="D3620" s="4" t="s">
        <v>146</v>
      </c>
      <c r="E3620" s="4">
        <v>4062485</v>
      </c>
      <c r="F3620" s="5">
        <v>12660</v>
      </c>
      <c r="G3620" s="5">
        <v>25312</v>
      </c>
      <c r="H3620" s="5">
        <v>58715</v>
      </c>
      <c r="I3620" s="5">
        <v>290296</v>
      </c>
      <c r="J3620" s="5">
        <v>10544</v>
      </c>
      <c r="K3620" s="5">
        <v>0</v>
      </c>
      <c r="L3620" s="5">
        <v>397528</v>
      </c>
      <c r="M3620" s="5">
        <v>879069</v>
      </c>
      <c r="N3620" s="5">
        <v>66079</v>
      </c>
      <c r="O3620" s="5">
        <v>136273</v>
      </c>
      <c r="P3620" s="5">
        <v>9523</v>
      </c>
      <c r="Q3620" s="5">
        <v>0</v>
      </c>
      <c r="R3620" s="5">
        <v>0</v>
      </c>
      <c r="S3620" s="5">
        <v>31536</v>
      </c>
      <c r="T3620" s="5">
        <v>49343</v>
      </c>
      <c r="U3620" s="5">
        <v>50604</v>
      </c>
      <c r="V3620" s="5">
        <v>102210</v>
      </c>
      <c r="W3620" s="5">
        <v>650</v>
      </c>
      <c r="X3620" s="5">
        <v>113443</v>
      </c>
      <c r="Y3620" s="5">
        <v>16781</v>
      </c>
    </row>
    <row r="3621" spans="1:25" x14ac:dyDescent="0.3">
      <c r="A3621" s="1">
        <v>4062485</v>
      </c>
      <c r="B3621" s="1" t="s">
        <v>1</v>
      </c>
      <c r="C3621" s="2"/>
      <c r="D3621" s="4" t="s">
        <v>146</v>
      </c>
      <c r="E3621" s="4">
        <v>4062485</v>
      </c>
      <c r="F3621" s="5">
        <v>1349</v>
      </c>
      <c r="G3621" s="5">
        <v>38163</v>
      </c>
      <c r="H3621" s="5">
        <v>43081</v>
      </c>
      <c r="I3621" s="5">
        <v>245808</v>
      </c>
      <c r="J3621" s="5">
        <v>14139</v>
      </c>
      <c r="K3621" s="5">
        <v>0</v>
      </c>
      <c r="L3621" s="5">
        <v>342540</v>
      </c>
      <c r="M3621" s="5">
        <v>777467</v>
      </c>
      <c r="N3621" s="5">
        <v>68263</v>
      </c>
      <c r="O3621" s="5">
        <v>130269</v>
      </c>
      <c r="P3621" s="5">
        <v>9978</v>
      </c>
      <c r="Q3621" s="5">
        <v>0</v>
      </c>
      <c r="R3621" s="5">
        <v>0</v>
      </c>
      <c r="S3621" s="5">
        <v>31838</v>
      </c>
      <c r="T3621" s="5">
        <v>51413</v>
      </c>
      <c r="U3621" s="5">
        <v>53217</v>
      </c>
      <c r="V3621" s="5">
        <v>118424</v>
      </c>
      <c r="W3621" s="5">
        <v>805</v>
      </c>
      <c r="X3621" s="5">
        <v>106754</v>
      </c>
      <c r="Y3621" s="5">
        <v>16564</v>
      </c>
    </row>
    <row r="3622" spans="1:25" x14ac:dyDescent="0.3">
      <c r="A3622" s="1">
        <v>4062485</v>
      </c>
      <c r="B3622" s="1" t="s">
        <v>2</v>
      </c>
      <c r="C3622" s="2"/>
      <c r="D3622" s="4" t="s">
        <v>146</v>
      </c>
      <c r="E3622" s="4">
        <v>4062485</v>
      </c>
      <c r="F3622" s="5">
        <v>5152</v>
      </c>
      <c r="G3622" s="5">
        <v>73517</v>
      </c>
      <c r="H3622" s="5">
        <v>93885</v>
      </c>
      <c r="I3622" s="5">
        <v>213490</v>
      </c>
      <c r="J3622" s="5">
        <v>35518</v>
      </c>
      <c r="K3622" s="5">
        <v>0</v>
      </c>
      <c r="L3622" s="5">
        <v>421562</v>
      </c>
      <c r="M3622" s="5">
        <v>726223</v>
      </c>
      <c r="N3622" s="5">
        <v>70046</v>
      </c>
      <c r="O3622" s="5">
        <v>129015</v>
      </c>
      <c r="P3622" s="5">
        <v>9477</v>
      </c>
      <c r="Q3622" s="5">
        <v>0</v>
      </c>
      <c r="R3622" s="5">
        <v>0</v>
      </c>
      <c r="S3622" s="5">
        <v>20327</v>
      </c>
      <c r="T3622" s="5">
        <v>55955</v>
      </c>
      <c r="U3622" s="5">
        <v>49274</v>
      </c>
      <c r="V3622" s="5">
        <v>126051</v>
      </c>
      <c r="W3622" s="5">
        <v>769</v>
      </c>
      <c r="X3622" s="5">
        <v>112045</v>
      </c>
      <c r="Y3622" s="5">
        <v>16598</v>
      </c>
    </row>
    <row r="3623" spans="1:25" x14ac:dyDescent="0.3">
      <c r="A3623" s="1">
        <v>4062485</v>
      </c>
      <c r="B3623" s="1" t="s">
        <v>3</v>
      </c>
      <c r="C3623" s="2"/>
      <c r="D3623" s="4" t="s">
        <v>146</v>
      </c>
      <c r="E3623" s="4">
        <v>4062485</v>
      </c>
      <c r="F3623" s="5">
        <v>2645</v>
      </c>
      <c r="G3623" s="5">
        <v>195755</v>
      </c>
      <c r="H3623" s="5">
        <v>64193</v>
      </c>
      <c r="I3623" s="5">
        <v>208702</v>
      </c>
      <c r="J3623" s="5">
        <v>10088</v>
      </c>
      <c r="K3623" s="5">
        <v>0</v>
      </c>
      <c r="L3623" s="5">
        <v>481382</v>
      </c>
      <c r="M3623" s="5">
        <v>748705</v>
      </c>
      <c r="N3623" s="5">
        <v>69655</v>
      </c>
      <c r="O3623" s="5">
        <v>124576</v>
      </c>
      <c r="P3623" s="5">
        <v>9882</v>
      </c>
      <c r="Q3623" s="5">
        <v>0</v>
      </c>
      <c r="R3623" s="5">
        <v>0</v>
      </c>
      <c r="S3623" s="5">
        <v>23197</v>
      </c>
      <c r="T3623" s="5">
        <v>63101</v>
      </c>
      <c r="U3623" s="5">
        <v>48803</v>
      </c>
      <c r="V3623" s="5">
        <v>114318</v>
      </c>
      <c r="W3623" s="5">
        <v>384</v>
      </c>
      <c r="X3623" s="5">
        <v>107436</v>
      </c>
      <c r="Y3623" s="5">
        <v>12890</v>
      </c>
    </row>
    <row r="3624" spans="1:25" x14ac:dyDescent="0.3">
      <c r="A3624" s="1">
        <v>4062485</v>
      </c>
      <c r="B3624" s="1" t="s">
        <v>4</v>
      </c>
      <c r="C3624" s="2"/>
      <c r="D3624" s="4" t="s">
        <v>146</v>
      </c>
      <c r="E3624" s="4">
        <v>4062485</v>
      </c>
      <c r="F3624" s="5">
        <v>1925</v>
      </c>
      <c r="G3624" s="5">
        <v>68484</v>
      </c>
      <c r="H3624" s="5">
        <v>33206</v>
      </c>
      <c r="I3624" s="5">
        <v>150204</v>
      </c>
      <c r="J3624" s="5">
        <v>9440</v>
      </c>
      <c r="K3624" s="5">
        <v>0</v>
      </c>
      <c r="L3624" s="5">
        <v>263259</v>
      </c>
      <c r="M3624" s="5">
        <v>727025</v>
      </c>
      <c r="N3624" s="5">
        <v>62039</v>
      </c>
      <c r="O3624" s="5">
        <v>119428</v>
      </c>
      <c r="P3624" s="5">
        <v>11031</v>
      </c>
      <c r="Q3624" s="5">
        <v>0</v>
      </c>
      <c r="R3624" s="5">
        <v>0</v>
      </c>
      <c r="S3624" s="5">
        <v>22561</v>
      </c>
      <c r="T3624" s="5">
        <v>59866</v>
      </c>
      <c r="U3624" s="5">
        <v>49097</v>
      </c>
      <c r="V3624" s="5">
        <v>118438</v>
      </c>
      <c r="W3624" s="5">
        <v>389</v>
      </c>
      <c r="X3624" s="5">
        <v>99743</v>
      </c>
      <c r="Y3624" s="5">
        <v>10635</v>
      </c>
    </row>
    <row r="3625" spans="1:25" x14ac:dyDescent="0.3">
      <c r="A3625" s="1">
        <v>4062485</v>
      </c>
      <c r="B3625" s="1" t="s">
        <v>5</v>
      </c>
      <c r="C3625" s="2"/>
      <c r="D3625" s="4" t="s">
        <v>146</v>
      </c>
      <c r="E3625" s="4">
        <v>4062485</v>
      </c>
      <c r="F3625" s="5">
        <v>6381</v>
      </c>
      <c r="G3625" s="5">
        <v>39103</v>
      </c>
      <c r="H3625" s="5">
        <v>98082</v>
      </c>
      <c r="I3625" s="5">
        <v>163238</v>
      </c>
      <c r="J3625" s="5">
        <v>11013</v>
      </c>
      <c r="K3625" s="5">
        <v>0</v>
      </c>
      <c r="L3625" s="5">
        <v>320176</v>
      </c>
      <c r="M3625" s="5">
        <v>656143</v>
      </c>
      <c r="N3625" s="5">
        <v>61277</v>
      </c>
      <c r="O3625" s="5">
        <v>117225</v>
      </c>
      <c r="P3625" s="5">
        <v>12777</v>
      </c>
      <c r="Q3625" s="5">
        <v>0</v>
      </c>
      <c r="R3625" s="5">
        <v>0</v>
      </c>
      <c r="S3625" s="5">
        <v>24590</v>
      </c>
      <c r="T3625" s="5">
        <v>59995</v>
      </c>
      <c r="U3625" s="5">
        <v>59106</v>
      </c>
      <c r="V3625" s="5">
        <v>113232</v>
      </c>
      <c r="W3625" s="5">
        <v>526</v>
      </c>
      <c r="X3625" s="5">
        <v>96925</v>
      </c>
      <c r="Y3625" s="5">
        <v>11938</v>
      </c>
    </row>
    <row r="3626" spans="1:25" x14ac:dyDescent="0.3">
      <c r="A3626" s="1">
        <v>4062485</v>
      </c>
      <c r="B3626" s="1" t="s">
        <v>6</v>
      </c>
      <c r="C3626" s="2"/>
      <c r="D3626" s="4" t="s">
        <v>146</v>
      </c>
      <c r="E3626" s="4">
        <v>4062485</v>
      </c>
      <c r="F3626" s="5">
        <v>55890</v>
      </c>
      <c r="G3626" s="5">
        <v>492790</v>
      </c>
      <c r="H3626" s="5">
        <v>49245</v>
      </c>
      <c r="I3626" s="5">
        <v>86240</v>
      </c>
      <c r="J3626" s="5">
        <v>22226</v>
      </c>
      <c r="K3626" s="5">
        <v>0</v>
      </c>
      <c r="L3626" s="5">
        <v>706457</v>
      </c>
      <c r="M3626" s="5">
        <v>790441</v>
      </c>
      <c r="N3626" s="5">
        <v>59109</v>
      </c>
      <c r="O3626" s="5">
        <v>103865</v>
      </c>
      <c r="P3626" s="5">
        <v>10233</v>
      </c>
      <c r="Q3626" s="5">
        <v>0</v>
      </c>
      <c r="R3626" s="5">
        <v>0</v>
      </c>
      <c r="S3626" s="5">
        <v>23465</v>
      </c>
      <c r="T3626" s="5">
        <v>53857</v>
      </c>
      <c r="U3626" s="5">
        <v>51298</v>
      </c>
      <c r="V3626" s="5">
        <v>105724</v>
      </c>
      <c r="W3626" s="5">
        <v>288</v>
      </c>
      <c r="X3626" s="5">
        <v>98729</v>
      </c>
      <c r="Y3626" s="5">
        <v>10424</v>
      </c>
    </row>
    <row r="3627" spans="1:25" x14ac:dyDescent="0.3">
      <c r="A3627" s="1">
        <v>4062485</v>
      </c>
      <c r="B3627" s="1" t="s">
        <v>7</v>
      </c>
      <c r="C3627" s="2"/>
      <c r="D3627" s="4" t="s">
        <v>146</v>
      </c>
      <c r="E3627" s="4">
        <v>4062485</v>
      </c>
      <c r="F3627" s="5">
        <v>1723</v>
      </c>
      <c r="G3627" s="5">
        <v>739117</v>
      </c>
      <c r="H3627" s="5">
        <v>76275</v>
      </c>
      <c r="I3627" s="5">
        <v>242446</v>
      </c>
      <c r="J3627" s="5">
        <v>33506</v>
      </c>
      <c r="K3627" s="5">
        <v>0</v>
      </c>
      <c r="L3627" s="5">
        <v>1173621</v>
      </c>
      <c r="M3627" s="5">
        <v>778175</v>
      </c>
      <c r="N3627" s="5">
        <v>61779</v>
      </c>
      <c r="O3627" s="5">
        <v>95932</v>
      </c>
      <c r="P3627" s="5">
        <v>10212</v>
      </c>
      <c r="Q3627" s="5">
        <v>0</v>
      </c>
      <c r="R3627" s="5">
        <v>0</v>
      </c>
      <c r="S3627" s="5">
        <v>21606</v>
      </c>
      <c r="T3627" s="5">
        <v>53257</v>
      </c>
      <c r="U3627" s="5">
        <v>52457</v>
      </c>
      <c r="V3627" s="5">
        <v>99933</v>
      </c>
      <c r="W3627" s="5">
        <v>162</v>
      </c>
      <c r="X3627" s="5">
        <v>93220</v>
      </c>
      <c r="Y3627" s="5">
        <v>7243</v>
      </c>
    </row>
    <row r="3628" spans="1:25" x14ac:dyDescent="0.3">
      <c r="A3628" s="1">
        <v>4062485</v>
      </c>
      <c r="B3628" s="1" t="s">
        <v>8</v>
      </c>
      <c r="C3628" s="2"/>
      <c r="D3628" s="4" t="s">
        <v>146</v>
      </c>
      <c r="E3628" s="4">
        <v>4062485</v>
      </c>
      <c r="F3628" s="5">
        <v>2914</v>
      </c>
      <c r="G3628" s="5">
        <v>61960</v>
      </c>
      <c r="H3628" s="5">
        <v>57430</v>
      </c>
      <c r="I3628" s="5">
        <v>127935</v>
      </c>
      <c r="J3628" s="5">
        <v>10569</v>
      </c>
      <c r="K3628" s="5">
        <v>0</v>
      </c>
      <c r="L3628" s="5">
        <v>260808</v>
      </c>
      <c r="M3628" s="5">
        <v>959171</v>
      </c>
      <c r="N3628" s="5">
        <v>66374</v>
      </c>
      <c r="O3628" s="5">
        <v>87822</v>
      </c>
      <c r="P3628" s="5">
        <v>4291</v>
      </c>
      <c r="Q3628" s="5">
        <v>0</v>
      </c>
      <c r="R3628" s="5">
        <v>0</v>
      </c>
      <c r="S3628" s="5">
        <v>23836</v>
      </c>
      <c r="T3628" s="5">
        <v>54409</v>
      </c>
      <c r="U3628" s="5">
        <v>49084</v>
      </c>
      <c r="V3628" s="5">
        <v>101923</v>
      </c>
      <c r="W3628" s="5">
        <v>246</v>
      </c>
      <c r="X3628" s="5">
        <v>90844</v>
      </c>
      <c r="Y3628" s="5">
        <v>5506</v>
      </c>
    </row>
    <row r="3629" spans="1:25" x14ac:dyDescent="0.3">
      <c r="A3629" s="1">
        <v>4062485</v>
      </c>
      <c r="B3629" s="1" t="s">
        <v>9</v>
      </c>
      <c r="C3629" s="2"/>
      <c r="D3629" s="4" t="s">
        <v>146</v>
      </c>
      <c r="E3629" s="4">
        <v>4062485</v>
      </c>
      <c r="F3629" s="5">
        <v>5456</v>
      </c>
      <c r="G3629" s="5">
        <v>85265</v>
      </c>
      <c r="H3629" s="5">
        <v>56118</v>
      </c>
      <c r="I3629" s="5">
        <v>184002</v>
      </c>
      <c r="J3629" s="5">
        <v>4019</v>
      </c>
      <c r="K3629" s="5">
        <v>0</v>
      </c>
      <c r="L3629" s="5">
        <v>334861</v>
      </c>
      <c r="M3629" s="5">
        <v>1075193</v>
      </c>
      <c r="N3629" s="5">
        <v>52966</v>
      </c>
      <c r="O3629" s="5">
        <v>86133</v>
      </c>
      <c r="P3629" s="5">
        <v>4297</v>
      </c>
      <c r="Q3629" s="5">
        <v>0</v>
      </c>
      <c r="R3629" s="5">
        <v>0</v>
      </c>
      <c r="S3629" s="5">
        <v>22912</v>
      </c>
      <c r="T3629" s="5">
        <v>60013</v>
      </c>
      <c r="U3629" s="5">
        <v>50176</v>
      </c>
      <c r="V3629" s="5">
        <v>88625</v>
      </c>
      <c r="W3629" s="5">
        <v>144</v>
      </c>
      <c r="X3629" s="5">
        <v>88523</v>
      </c>
      <c r="Y3629" s="5">
        <v>4994</v>
      </c>
    </row>
    <row r="3630" spans="1:25" x14ac:dyDescent="0.3">
      <c r="A3630" s="1">
        <v>4062485</v>
      </c>
      <c r="B3630" s="1" t="s">
        <v>10</v>
      </c>
      <c r="C3630" s="2"/>
      <c r="D3630" s="4" t="s">
        <v>146</v>
      </c>
      <c r="E3630" s="4">
        <v>4062485</v>
      </c>
      <c r="F3630" s="5">
        <v>1518</v>
      </c>
      <c r="G3630" s="5">
        <v>157445</v>
      </c>
      <c r="H3630" s="5">
        <v>21714</v>
      </c>
      <c r="I3630" s="5">
        <v>215493</v>
      </c>
      <c r="J3630" s="5">
        <v>22872</v>
      </c>
      <c r="K3630" s="5">
        <v>0</v>
      </c>
      <c r="L3630" s="5">
        <v>419042</v>
      </c>
      <c r="M3630" s="5">
        <v>1112188</v>
      </c>
      <c r="N3630" s="5">
        <v>51235</v>
      </c>
      <c r="O3630" s="5">
        <v>81183</v>
      </c>
      <c r="P3630" s="5">
        <v>6393</v>
      </c>
      <c r="Q3630" s="5">
        <v>0</v>
      </c>
      <c r="R3630" s="5">
        <v>0</v>
      </c>
      <c r="S3630" s="5">
        <v>24419</v>
      </c>
      <c r="T3630" s="5">
        <v>49517</v>
      </c>
      <c r="U3630" s="5">
        <v>49209</v>
      </c>
      <c r="V3630" s="5">
        <v>69341</v>
      </c>
      <c r="W3630" s="5">
        <v>392</v>
      </c>
      <c r="X3630" s="5">
        <v>88221</v>
      </c>
      <c r="Y3630" s="5">
        <v>6163</v>
      </c>
    </row>
    <row r="3631" spans="1:25" x14ac:dyDescent="0.3">
      <c r="A3631" s="1">
        <v>4062485</v>
      </c>
      <c r="B3631" s="1" t="s">
        <v>11</v>
      </c>
      <c r="C3631" s="2"/>
      <c r="D3631" s="4" t="s">
        <v>146</v>
      </c>
      <c r="E3631" s="4">
        <v>4062485</v>
      </c>
      <c r="F3631" s="5">
        <v>41752</v>
      </c>
      <c r="G3631" s="5">
        <v>349766</v>
      </c>
      <c r="H3631" s="5">
        <v>18736</v>
      </c>
      <c r="I3631" s="5">
        <v>189468</v>
      </c>
      <c r="J3631" s="5">
        <v>10391</v>
      </c>
      <c r="K3631" s="5">
        <v>0</v>
      </c>
      <c r="L3631" s="5">
        <v>610112</v>
      </c>
      <c r="M3631" s="5">
        <v>1147783</v>
      </c>
      <c r="N3631" s="5">
        <v>47052</v>
      </c>
      <c r="O3631" s="5">
        <v>74138</v>
      </c>
      <c r="P3631" s="5">
        <v>5810</v>
      </c>
      <c r="Q3631" s="5">
        <v>0</v>
      </c>
      <c r="R3631" s="5">
        <v>0</v>
      </c>
      <c r="S3631" s="5">
        <v>24149</v>
      </c>
      <c r="T3631" s="5">
        <v>52627</v>
      </c>
      <c r="U3631" s="5">
        <v>43178</v>
      </c>
      <c r="V3631" s="5">
        <v>63623</v>
      </c>
      <c r="W3631" s="5">
        <v>379</v>
      </c>
      <c r="X3631" s="5">
        <v>85189</v>
      </c>
      <c r="Y3631" s="5">
        <v>4414</v>
      </c>
    </row>
    <row r="3632" spans="1:25" x14ac:dyDescent="0.3">
      <c r="A3632" s="1">
        <v>4062485</v>
      </c>
      <c r="B3632" s="1" t="s">
        <v>12</v>
      </c>
      <c r="C3632" s="2"/>
      <c r="D3632" s="4" t="s">
        <v>146</v>
      </c>
      <c r="E3632" s="4">
        <v>4062485</v>
      </c>
      <c r="F3632" s="5">
        <v>536</v>
      </c>
      <c r="G3632" s="5">
        <v>524350</v>
      </c>
      <c r="H3632" s="5">
        <v>6548</v>
      </c>
      <c r="I3632" s="5">
        <v>193076</v>
      </c>
      <c r="J3632" s="5">
        <v>26221</v>
      </c>
      <c r="K3632" s="5">
        <v>0</v>
      </c>
      <c r="L3632" s="5">
        <v>750731</v>
      </c>
      <c r="M3632" s="5">
        <v>1070861</v>
      </c>
      <c r="N3632" s="5">
        <v>41225</v>
      </c>
      <c r="O3632" s="5">
        <v>72097</v>
      </c>
      <c r="P3632" s="5">
        <v>4012</v>
      </c>
      <c r="Q3632" s="5">
        <v>0</v>
      </c>
      <c r="R3632" s="5">
        <v>0</v>
      </c>
      <c r="S3632" s="5">
        <v>21406</v>
      </c>
      <c r="T3632" s="5">
        <v>48821</v>
      </c>
      <c r="U3632" s="5">
        <v>40137</v>
      </c>
      <c r="V3632" s="5">
        <v>43680</v>
      </c>
      <c r="W3632" s="5">
        <v>315</v>
      </c>
      <c r="X3632" s="5">
        <v>76838</v>
      </c>
      <c r="Y3632" s="5">
        <v>3365</v>
      </c>
    </row>
    <row r="3633" spans="1:25" x14ac:dyDescent="0.3">
      <c r="A3633" s="1">
        <v>4062485</v>
      </c>
      <c r="B3633" s="1" t="s">
        <v>13</v>
      </c>
      <c r="C3633" s="2"/>
      <c r="D3633" s="4" t="s">
        <v>146</v>
      </c>
      <c r="E3633" s="4">
        <v>4062485</v>
      </c>
      <c r="F3633" s="5">
        <v>1144</v>
      </c>
      <c r="G3633" s="5">
        <v>369329</v>
      </c>
      <c r="H3633" s="5">
        <v>37178</v>
      </c>
      <c r="I3633" s="5">
        <v>169229</v>
      </c>
      <c r="J3633" s="5">
        <v>4275</v>
      </c>
      <c r="K3633" s="5">
        <v>0</v>
      </c>
      <c r="L3633" s="5">
        <v>581156</v>
      </c>
      <c r="M3633" s="5">
        <v>948839</v>
      </c>
      <c r="N3633" s="5">
        <v>32188</v>
      </c>
      <c r="O3633" s="5">
        <v>55202</v>
      </c>
      <c r="P3633" s="5">
        <v>2767</v>
      </c>
      <c r="Q3633" s="5">
        <v>0</v>
      </c>
      <c r="R3633" s="5">
        <v>0</v>
      </c>
      <c r="S3633" s="5">
        <v>19484</v>
      </c>
      <c r="T3633" s="5">
        <v>45954</v>
      </c>
      <c r="U3633" s="5">
        <v>35267</v>
      </c>
      <c r="V3633" s="5">
        <v>35909</v>
      </c>
      <c r="W3633" s="5">
        <v>556</v>
      </c>
      <c r="X3633" s="5">
        <v>66697</v>
      </c>
      <c r="Y3633" s="5">
        <v>3401</v>
      </c>
    </row>
    <row r="3634" spans="1:25" x14ac:dyDescent="0.3">
      <c r="A3634" s="1">
        <v>4062485</v>
      </c>
      <c r="B3634" s="1" t="s">
        <v>14</v>
      </c>
      <c r="C3634" s="2"/>
      <c r="D3634" s="4" t="s">
        <v>146</v>
      </c>
      <c r="E3634" s="4">
        <v>4062485</v>
      </c>
      <c r="F3634" s="5">
        <v>11344</v>
      </c>
      <c r="G3634" s="5">
        <v>179989</v>
      </c>
      <c r="H3634" s="5">
        <v>6082</v>
      </c>
      <c r="I3634" s="5">
        <v>155735</v>
      </c>
      <c r="J3634" s="5">
        <v>5786</v>
      </c>
      <c r="K3634" s="5" t="s">
        <v>33</v>
      </c>
      <c r="L3634" s="5">
        <v>359101</v>
      </c>
      <c r="M3634" s="5">
        <v>805932</v>
      </c>
      <c r="N3634" s="5">
        <v>25631</v>
      </c>
      <c r="O3634" s="5">
        <v>49943</v>
      </c>
      <c r="P3634" s="5">
        <v>2168</v>
      </c>
      <c r="Q3634" s="5" t="s">
        <v>33</v>
      </c>
      <c r="R3634" s="5" t="s">
        <v>33</v>
      </c>
      <c r="S3634" s="5">
        <v>22020</v>
      </c>
      <c r="T3634" s="5">
        <v>39067</v>
      </c>
      <c r="U3634" s="5">
        <v>32665</v>
      </c>
      <c r="V3634" s="5">
        <v>29269</v>
      </c>
      <c r="W3634" s="5">
        <v>610</v>
      </c>
      <c r="X3634" s="5">
        <v>64164</v>
      </c>
      <c r="Y3634" s="5">
        <v>3277</v>
      </c>
    </row>
    <row r="3635" spans="1:25" x14ac:dyDescent="0.3">
      <c r="A3635" s="1">
        <v>4062485</v>
      </c>
      <c r="B3635" s="1" t="s">
        <v>15</v>
      </c>
      <c r="C3635" s="2"/>
      <c r="D3635" s="4" t="s">
        <v>146</v>
      </c>
      <c r="E3635" s="4">
        <v>4062485</v>
      </c>
      <c r="F3635" s="5">
        <v>13049</v>
      </c>
      <c r="G3635" s="5">
        <v>17157</v>
      </c>
      <c r="H3635" s="5">
        <v>2220</v>
      </c>
      <c r="I3635" s="5">
        <v>109298</v>
      </c>
      <c r="J3635" s="5">
        <v>845</v>
      </c>
      <c r="K3635" s="5" t="s">
        <v>33</v>
      </c>
      <c r="L3635" s="5">
        <v>226835</v>
      </c>
      <c r="M3635" s="5">
        <v>672591</v>
      </c>
      <c r="N3635" s="5">
        <v>20715</v>
      </c>
      <c r="O3635" s="5">
        <v>43825</v>
      </c>
      <c r="P3635" s="5">
        <v>808</v>
      </c>
      <c r="Q3635" s="5" t="s">
        <v>33</v>
      </c>
      <c r="R3635" s="5" t="s">
        <v>33</v>
      </c>
      <c r="S3635" s="5">
        <v>20302</v>
      </c>
      <c r="T3635" s="5">
        <v>40773</v>
      </c>
      <c r="U3635" s="5">
        <v>31641</v>
      </c>
      <c r="V3635" s="5">
        <v>24956</v>
      </c>
      <c r="W3635" s="5">
        <v>433</v>
      </c>
      <c r="X3635" s="5">
        <v>57658</v>
      </c>
      <c r="Y3635" s="5">
        <v>2880</v>
      </c>
    </row>
    <row r="3636" spans="1:25" x14ac:dyDescent="0.3">
      <c r="A3636" s="1">
        <v>4062485</v>
      </c>
      <c r="B3636" s="1" t="s">
        <v>16</v>
      </c>
      <c r="C3636" s="2"/>
      <c r="D3636" s="4" t="s">
        <v>146</v>
      </c>
      <c r="E3636" s="4">
        <v>4062485</v>
      </c>
      <c r="F3636" s="5">
        <v>1147</v>
      </c>
      <c r="G3636" s="5">
        <v>22198</v>
      </c>
      <c r="H3636" s="5">
        <v>207</v>
      </c>
      <c r="I3636" s="5">
        <v>73779</v>
      </c>
      <c r="J3636" s="5">
        <v>2291</v>
      </c>
      <c r="K3636" s="5" t="s">
        <v>33</v>
      </c>
      <c r="L3636" s="5">
        <v>99622</v>
      </c>
      <c r="M3636" s="5">
        <v>700036</v>
      </c>
      <c r="N3636" s="5">
        <v>22809</v>
      </c>
      <c r="O3636" s="5">
        <v>42114</v>
      </c>
      <c r="P3636" s="5">
        <v>1382</v>
      </c>
      <c r="Q3636" s="5" t="s">
        <v>33</v>
      </c>
      <c r="R3636" s="5" t="s">
        <v>33</v>
      </c>
      <c r="S3636" s="5">
        <v>20180</v>
      </c>
      <c r="T3636" s="5">
        <v>37560</v>
      </c>
      <c r="U3636" s="5">
        <v>33532</v>
      </c>
      <c r="V3636" s="5">
        <v>37428</v>
      </c>
      <c r="W3636" s="5">
        <v>442</v>
      </c>
      <c r="X3636" s="5">
        <v>57949</v>
      </c>
      <c r="Y3636" s="5">
        <v>3118</v>
      </c>
    </row>
    <row r="3637" spans="1:25" x14ac:dyDescent="0.3">
      <c r="A3637" s="1">
        <v>4062485</v>
      </c>
      <c r="B3637" s="1" t="s">
        <v>17</v>
      </c>
      <c r="C3637" s="2"/>
      <c r="D3637" s="4" t="s">
        <v>146</v>
      </c>
      <c r="E3637" s="4">
        <v>4062485</v>
      </c>
      <c r="F3637" s="5">
        <v>594</v>
      </c>
      <c r="G3637" s="5">
        <v>11809</v>
      </c>
      <c r="H3637" s="5">
        <v>515</v>
      </c>
      <c r="I3637" s="5">
        <v>100266</v>
      </c>
      <c r="J3637" s="5">
        <v>1426</v>
      </c>
      <c r="K3637" s="5" t="s">
        <v>33</v>
      </c>
      <c r="L3637" s="5">
        <v>114609</v>
      </c>
      <c r="M3637" s="5">
        <v>600003</v>
      </c>
      <c r="N3637" s="5">
        <v>21757</v>
      </c>
      <c r="O3637" s="5">
        <v>40143</v>
      </c>
      <c r="P3637" s="5">
        <v>1403</v>
      </c>
      <c r="Q3637" s="5" t="s">
        <v>33</v>
      </c>
      <c r="R3637" s="5" t="s">
        <v>33</v>
      </c>
      <c r="S3637" s="5">
        <v>25587</v>
      </c>
      <c r="T3637" s="5">
        <v>34381</v>
      </c>
      <c r="U3637" s="5">
        <v>33046</v>
      </c>
      <c r="V3637" s="5">
        <v>25937</v>
      </c>
      <c r="W3637" s="5">
        <v>1026</v>
      </c>
      <c r="X3637" s="5">
        <v>51658</v>
      </c>
      <c r="Y3637" s="5">
        <v>3000</v>
      </c>
    </row>
    <row r="3638" spans="1:25" x14ac:dyDescent="0.3">
      <c r="A3638" s="1">
        <v>4062485</v>
      </c>
      <c r="B3638" s="1" t="s">
        <v>18</v>
      </c>
      <c r="C3638" s="2"/>
      <c r="D3638" s="4" t="s">
        <v>146</v>
      </c>
      <c r="E3638" s="4">
        <v>4062485</v>
      </c>
      <c r="F3638" s="5">
        <v>70</v>
      </c>
      <c r="G3638" s="5">
        <v>20128</v>
      </c>
      <c r="H3638" s="5">
        <v>13587</v>
      </c>
      <c r="I3638" s="5">
        <v>111336</v>
      </c>
      <c r="J3638" s="5">
        <v>2411</v>
      </c>
      <c r="K3638" s="5" t="s">
        <v>33</v>
      </c>
      <c r="L3638" s="5">
        <v>147532</v>
      </c>
      <c r="M3638" s="5">
        <v>1596657</v>
      </c>
      <c r="N3638" s="5">
        <v>26726</v>
      </c>
      <c r="O3638" s="5">
        <v>38990</v>
      </c>
      <c r="P3638" s="5">
        <v>1993</v>
      </c>
      <c r="Q3638" s="5" t="s">
        <v>33</v>
      </c>
      <c r="R3638" s="5" t="s">
        <v>33</v>
      </c>
      <c r="S3638" s="5">
        <v>18662</v>
      </c>
      <c r="T3638" s="5">
        <v>35637</v>
      </c>
      <c r="U3638" s="5">
        <v>29941</v>
      </c>
      <c r="V3638" s="5">
        <v>18678</v>
      </c>
      <c r="W3638" s="5">
        <v>863</v>
      </c>
      <c r="X3638" s="5">
        <v>45308</v>
      </c>
      <c r="Y3638" s="5">
        <v>2804</v>
      </c>
    </row>
    <row r="3639" spans="1:25" x14ac:dyDescent="0.3">
      <c r="A3639" s="1">
        <v>4062485</v>
      </c>
      <c r="B3639" s="1" t="s">
        <v>19</v>
      </c>
      <c r="C3639" s="2"/>
      <c r="D3639" s="4" t="s">
        <v>146</v>
      </c>
      <c r="E3639" s="4">
        <v>4062485</v>
      </c>
      <c r="F3639" s="5">
        <v>623</v>
      </c>
      <c r="G3639" s="5">
        <v>6474</v>
      </c>
      <c r="H3639" s="5">
        <v>18792</v>
      </c>
      <c r="I3639" s="5">
        <v>136466</v>
      </c>
      <c r="J3639" s="5">
        <v>3408</v>
      </c>
      <c r="K3639" s="5" t="s">
        <v>33</v>
      </c>
      <c r="L3639" s="5">
        <v>165763</v>
      </c>
      <c r="M3639" s="5">
        <v>1897862</v>
      </c>
      <c r="N3639" s="5">
        <v>24231</v>
      </c>
      <c r="O3639" s="5">
        <v>35916</v>
      </c>
      <c r="P3639" s="5">
        <v>4673</v>
      </c>
      <c r="Q3639" s="5" t="s">
        <v>33</v>
      </c>
      <c r="R3639" s="5" t="s">
        <v>33</v>
      </c>
      <c r="S3639" s="5">
        <v>19336</v>
      </c>
      <c r="T3639" s="5">
        <v>28327</v>
      </c>
      <c r="U3639" s="5">
        <v>25538</v>
      </c>
      <c r="V3639" s="5">
        <v>8968</v>
      </c>
      <c r="W3639" s="5">
        <v>935</v>
      </c>
      <c r="X3639" s="5">
        <v>44878</v>
      </c>
      <c r="Y3639" s="5">
        <v>3550</v>
      </c>
    </row>
    <row r="3640" spans="1:25" x14ac:dyDescent="0.3">
      <c r="A3640" s="1">
        <v>4062485</v>
      </c>
      <c r="B3640" s="1" t="s">
        <v>20</v>
      </c>
      <c r="C3640" s="2"/>
      <c r="D3640" s="4" t="s">
        <v>146</v>
      </c>
      <c r="E3640" s="4">
        <v>4062485</v>
      </c>
      <c r="F3640" s="5">
        <v>60</v>
      </c>
      <c r="G3640" s="5">
        <v>175116</v>
      </c>
      <c r="H3640" s="5">
        <v>24631</v>
      </c>
      <c r="I3640" s="5">
        <v>103828</v>
      </c>
      <c r="J3640" s="5">
        <v>5063</v>
      </c>
      <c r="K3640" s="5" t="s">
        <v>33</v>
      </c>
      <c r="L3640" s="5">
        <v>308697</v>
      </c>
      <c r="M3640" s="5">
        <v>786261</v>
      </c>
      <c r="N3640" s="5">
        <v>17996</v>
      </c>
      <c r="O3640" s="5">
        <v>37390</v>
      </c>
      <c r="P3640" s="5">
        <v>4341</v>
      </c>
      <c r="Q3640" s="5" t="s">
        <v>33</v>
      </c>
      <c r="R3640" s="5" t="s">
        <v>33</v>
      </c>
      <c r="S3640" s="5">
        <v>15145</v>
      </c>
      <c r="T3640" s="5">
        <v>36477</v>
      </c>
      <c r="U3640" s="5">
        <v>22964</v>
      </c>
      <c r="V3640" s="5">
        <v>9010</v>
      </c>
      <c r="W3640" s="5">
        <v>803</v>
      </c>
      <c r="X3640" s="5">
        <v>56551</v>
      </c>
      <c r="Y3640" s="5">
        <v>3736</v>
      </c>
    </row>
    <row r="3641" spans="1:25" x14ac:dyDescent="0.3">
      <c r="A3641" s="1">
        <v>4062485</v>
      </c>
      <c r="B3641" s="1" t="s">
        <v>21</v>
      </c>
      <c r="C3641" s="2"/>
      <c r="D3641" s="4" t="s">
        <v>146</v>
      </c>
      <c r="E3641" s="4">
        <v>4062485</v>
      </c>
      <c r="F3641" s="5">
        <v>558</v>
      </c>
      <c r="G3641" s="5">
        <v>7488</v>
      </c>
      <c r="H3641" s="5">
        <v>7809</v>
      </c>
      <c r="I3641" s="5">
        <v>62374</v>
      </c>
      <c r="J3641" s="5">
        <v>18302</v>
      </c>
      <c r="K3641" s="5" t="s">
        <v>33</v>
      </c>
      <c r="L3641" s="5">
        <v>96530</v>
      </c>
      <c r="M3641" s="5">
        <v>739709</v>
      </c>
      <c r="N3641" s="5">
        <v>13794</v>
      </c>
      <c r="O3641" s="5">
        <v>36679</v>
      </c>
      <c r="P3641" s="5">
        <v>3046</v>
      </c>
      <c r="Q3641" s="5" t="s">
        <v>33</v>
      </c>
      <c r="R3641" s="5" t="s">
        <v>33</v>
      </c>
      <c r="S3641" s="5">
        <v>16772</v>
      </c>
      <c r="T3641" s="5">
        <v>28306</v>
      </c>
      <c r="U3641" s="5">
        <v>20871</v>
      </c>
      <c r="V3641" s="5">
        <v>7874</v>
      </c>
      <c r="W3641" s="5">
        <v>531</v>
      </c>
      <c r="X3641" s="5">
        <v>56385</v>
      </c>
      <c r="Y3641" s="5">
        <v>4372</v>
      </c>
    </row>
    <row r="3642" spans="1:25" x14ac:dyDescent="0.3">
      <c r="A3642" s="1">
        <v>4062485</v>
      </c>
      <c r="B3642" s="1" t="s">
        <v>22</v>
      </c>
      <c r="C3642" s="2"/>
      <c r="D3642" s="4" t="s">
        <v>146</v>
      </c>
      <c r="E3642" s="4">
        <v>4062485</v>
      </c>
      <c r="F3642" s="5">
        <v>545</v>
      </c>
      <c r="G3642" s="5">
        <v>6501</v>
      </c>
      <c r="H3642" s="5">
        <v>34305</v>
      </c>
      <c r="I3642" s="5">
        <v>73860</v>
      </c>
      <c r="J3642" s="5">
        <v>18388</v>
      </c>
      <c r="K3642" s="5" t="s">
        <v>33</v>
      </c>
      <c r="L3642" s="5">
        <v>133599</v>
      </c>
      <c r="M3642" s="5">
        <v>572177</v>
      </c>
      <c r="N3642" s="5">
        <v>17476</v>
      </c>
      <c r="O3642" s="5">
        <v>35453</v>
      </c>
      <c r="P3642" s="5">
        <v>4473</v>
      </c>
      <c r="Q3642" s="5" t="s">
        <v>33</v>
      </c>
      <c r="R3642" s="5" t="s">
        <v>33</v>
      </c>
      <c r="S3642" s="5">
        <v>15123</v>
      </c>
      <c r="T3642" s="5">
        <v>31148</v>
      </c>
      <c r="U3642" s="5">
        <v>23736</v>
      </c>
      <c r="V3642" s="5">
        <v>8893</v>
      </c>
      <c r="W3642" s="5">
        <v>30</v>
      </c>
      <c r="X3642" s="5">
        <v>101968</v>
      </c>
      <c r="Y3642" s="5">
        <v>3640</v>
      </c>
    </row>
    <row r="3643" spans="1:25" x14ac:dyDescent="0.3">
      <c r="A3643" s="1">
        <v>4062485</v>
      </c>
      <c r="B3643" s="1" t="s">
        <v>23</v>
      </c>
      <c r="C3643" s="2"/>
      <c r="D3643" s="4" t="s">
        <v>146</v>
      </c>
      <c r="E3643" s="4">
        <v>4062485</v>
      </c>
      <c r="F3643" s="5">
        <v>12879</v>
      </c>
      <c r="G3643" s="5">
        <v>22004</v>
      </c>
      <c r="H3643" s="5">
        <v>14578</v>
      </c>
      <c r="I3643" s="5">
        <v>73389</v>
      </c>
      <c r="J3643" s="5">
        <v>15082</v>
      </c>
      <c r="K3643" s="5" t="s">
        <v>33</v>
      </c>
      <c r="L3643" s="5">
        <v>137933</v>
      </c>
      <c r="M3643" s="5">
        <v>490173</v>
      </c>
      <c r="N3643" s="5">
        <v>16290</v>
      </c>
      <c r="O3643" s="5">
        <v>36436</v>
      </c>
      <c r="P3643" s="5">
        <v>4084</v>
      </c>
      <c r="Q3643" s="5" t="s">
        <v>33</v>
      </c>
      <c r="R3643" s="5" t="s">
        <v>33</v>
      </c>
      <c r="S3643" s="5">
        <v>16423</v>
      </c>
      <c r="T3643" s="5">
        <v>29191</v>
      </c>
      <c r="U3643" s="5">
        <v>22398</v>
      </c>
      <c r="V3643" s="5">
        <v>6673</v>
      </c>
      <c r="W3643" s="5">
        <v>0</v>
      </c>
      <c r="X3643" s="5">
        <v>64496</v>
      </c>
      <c r="Y3643" s="5">
        <v>891</v>
      </c>
    </row>
    <row r="3644" spans="1:25" x14ac:dyDescent="0.3">
      <c r="A3644" s="1">
        <v>4062485</v>
      </c>
      <c r="B3644" s="1" t="s">
        <v>24</v>
      </c>
      <c r="C3644" s="2"/>
      <c r="D3644" s="4" t="s">
        <v>146</v>
      </c>
      <c r="E3644" s="4">
        <v>4062485</v>
      </c>
      <c r="F3644" s="5">
        <v>2328</v>
      </c>
      <c r="G3644" s="5">
        <v>9678</v>
      </c>
      <c r="H3644" s="5">
        <v>20278</v>
      </c>
      <c r="I3644" s="5">
        <v>67135</v>
      </c>
      <c r="J3644" s="5">
        <v>8089</v>
      </c>
      <c r="K3644" s="5" t="s">
        <v>33</v>
      </c>
      <c r="L3644" s="5">
        <v>107507</v>
      </c>
      <c r="M3644" s="5">
        <v>468880</v>
      </c>
      <c r="N3644" s="5">
        <v>20113</v>
      </c>
      <c r="O3644" s="5">
        <v>29477</v>
      </c>
      <c r="P3644" s="5">
        <v>4753</v>
      </c>
      <c r="Q3644" s="5" t="s">
        <v>33</v>
      </c>
      <c r="R3644" s="5" t="s">
        <v>33</v>
      </c>
      <c r="S3644" s="5">
        <v>15584</v>
      </c>
      <c r="T3644" s="5">
        <v>24919</v>
      </c>
      <c r="U3644" s="5">
        <v>20453</v>
      </c>
      <c r="V3644" s="5">
        <v>17733</v>
      </c>
      <c r="W3644" s="5">
        <v>0</v>
      </c>
      <c r="X3644" s="5">
        <v>58501</v>
      </c>
      <c r="Y3644" s="5">
        <v>3361</v>
      </c>
    </row>
    <row r="3645" spans="1:25" x14ac:dyDescent="0.3">
      <c r="A3645" s="1">
        <v>4062485</v>
      </c>
      <c r="B3645" s="1" t="s">
        <v>25</v>
      </c>
      <c r="C3645" s="2"/>
      <c r="D3645" s="4" t="s">
        <v>146</v>
      </c>
      <c r="E3645" s="4">
        <v>4062485</v>
      </c>
      <c r="F3645" s="5">
        <v>2824</v>
      </c>
      <c r="G3645" s="5">
        <v>8598</v>
      </c>
      <c r="H3645" s="5">
        <v>95598</v>
      </c>
      <c r="I3645" s="5">
        <v>87247</v>
      </c>
      <c r="J3645" s="5">
        <v>20155</v>
      </c>
      <c r="K3645" s="5" t="s">
        <v>33</v>
      </c>
      <c r="L3645" s="5">
        <v>214422</v>
      </c>
      <c r="M3645" s="5">
        <v>464677</v>
      </c>
      <c r="N3645" s="5">
        <v>23347</v>
      </c>
      <c r="O3645" s="5">
        <v>34454</v>
      </c>
      <c r="P3645" s="5">
        <v>2874</v>
      </c>
      <c r="Q3645" s="5" t="s">
        <v>33</v>
      </c>
      <c r="R3645" s="5" t="s">
        <v>33</v>
      </c>
      <c r="S3645" s="5">
        <v>16200</v>
      </c>
      <c r="T3645" s="5">
        <v>19931</v>
      </c>
      <c r="U3645" s="5">
        <v>19223</v>
      </c>
      <c r="V3645" s="5">
        <v>32467</v>
      </c>
      <c r="W3645" s="5">
        <v>0</v>
      </c>
      <c r="X3645" s="5">
        <v>79074</v>
      </c>
      <c r="Y3645" s="5">
        <v>5189</v>
      </c>
    </row>
    <row r="3646" spans="1:25" x14ac:dyDescent="0.3">
      <c r="A3646" s="1">
        <v>4062485</v>
      </c>
      <c r="B3646" s="1" t="s">
        <v>26</v>
      </c>
      <c r="C3646" s="2"/>
      <c r="D3646" s="4" t="s">
        <v>146</v>
      </c>
      <c r="E3646" s="4">
        <v>4062485</v>
      </c>
      <c r="F3646" s="5">
        <v>3168</v>
      </c>
      <c r="G3646" s="5">
        <v>10913</v>
      </c>
      <c r="H3646" s="5">
        <v>12769</v>
      </c>
      <c r="I3646" s="5">
        <v>94622</v>
      </c>
      <c r="J3646" s="5">
        <v>14695</v>
      </c>
      <c r="K3646" s="5" t="s">
        <v>33</v>
      </c>
      <c r="L3646" s="5">
        <v>136167</v>
      </c>
      <c r="M3646" s="5">
        <v>394251</v>
      </c>
      <c r="N3646" s="5">
        <v>22977</v>
      </c>
      <c r="O3646" s="5">
        <v>32115</v>
      </c>
      <c r="P3646" s="5">
        <v>2653</v>
      </c>
      <c r="Q3646" s="5" t="s">
        <v>33</v>
      </c>
      <c r="R3646" s="5" t="s">
        <v>33</v>
      </c>
      <c r="S3646" s="5">
        <v>16768</v>
      </c>
      <c r="T3646" s="5">
        <v>24340</v>
      </c>
      <c r="U3646" s="5">
        <v>18679</v>
      </c>
      <c r="V3646" s="5">
        <v>27471</v>
      </c>
      <c r="W3646" s="5">
        <v>0</v>
      </c>
      <c r="X3646" s="5">
        <v>59029</v>
      </c>
      <c r="Y3646" s="5">
        <v>3930</v>
      </c>
    </row>
    <row r="3647" spans="1:25" x14ac:dyDescent="0.3">
      <c r="A3647" s="1">
        <v>4062485</v>
      </c>
      <c r="B3647" s="1" t="s">
        <v>27</v>
      </c>
      <c r="C3647" s="2"/>
      <c r="D3647" s="4" t="s">
        <v>146</v>
      </c>
      <c r="E3647" s="4">
        <v>4062485</v>
      </c>
      <c r="F3647" s="5">
        <v>6292</v>
      </c>
      <c r="G3647" s="5">
        <v>7434</v>
      </c>
      <c r="H3647" s="5">
        <v>35762</v>
      </c>
      <c r="I3647" s="5">
        <v>97464</v>
      </c>
      <c r="J3647" s="5">
        <v>16854</v>
      </c>
      <c r="K3647" s="5" t="s">
        <v>33</v>
      </c>
      <c r="L3647" s="5">
        <v>163806</v>
      </c>
      <c r="M3647" s="5">
        <v>314535</v>
      </c>
      <c r="N3647" s="5">
        <v>22692</v>
      </c>
      <c r="O3647" s="5">
        <v>30470</v>
      </c>
      <c r="P3647" s="5">
        <v>2697</v>
      </c>
      <c r="Q3647" s="5" t="s">
        <v>33</v>
      </c>
      <c r="R3647" s="5" t="s">
        <v>33</v>
      </c>
      <c r="S3647" s="5">
        <v>16283</v>
      </c>
      <c r="T3647" s="5">
        <v>26506</v>
      </c>
      <c r="U3647" s="5">
        <v>20626</v>
      </c>
      <c r="V3647" s="5">
        <v>21895</v>
      </c>
      <c r="W3647" s="5">
        <v>0</v>
      </c>
      <c r="X3647" s="5">
        <v>61284</v>
      </c>
      <c r="Y3647" s="5">
        <v>3811</v>
      </c>
    </row>
    <row r="3648" spans="1:25" x14ac:dyDescent="0.3">
      <c r="A3648" s="1">
        <v>4062485</v>
      </c>
      <c r="B3648" s="1" t="s">
        <v>28</v>
      </c>
      <c r="C3648" s="2"/>
      <c r="D3648" s="4" t="s">
        <v>146</v>
      </c>
      <c r="E3648" s="4">
        <v>4062485</v>
      </c>
      <c r="F3648" s="5">
        <v>6250</v>
      </c>
      <c r="G3648" s="5">
        <v>14092</v>
      </c>
      <c r="H3648" s="5">
        <v>14035</v>
      </c>
      <c r="I3648" s="5">
        <v>84075</v>
      </c>
      <c r="J3648" s="5">
        <v>22631</v>
      </c>
      <c r="K3648" s="5" t="s">
        <v>33</v>
      </c>
      <c r="L3648" s="5">
        <v>141082</v>
      </c>
      <c r="M3648" s="5">
        <v>284099</v>
      </c>
      <c r="N3648" s="5">
        <v>20200</v>
      </c>
      <c r="O3648" s="5">
        <v>25129</v>
      </c>
      <c r="P3648" s="5">
        <v>3640</v>
      </c>
      <c r="Q3648" s="5" t="s">
        <v>33</v>
      </c>
      <c r="R3648" s="5" t="s">
        <v>33</v>
      </c>
      <c r="S3648" s="5">
        <v>15486</v>
      </c>
      <c r="T3648" s="5">
        <v>25743</v>
      </c>
      <c r="U3648" s="5">
        <v>21826</v>
      </c>
      <c r="V3648" s="5">
        <v>18493</v>
      </c>
      <c r="W3648" s="5">
        <v>0</v>
      </c>
      <c r="X3648" s="5">
        <v>59761</v>
      </c>
      <c r="Y3648" s="5">
        <v>6573</v>
      </c>
    </row>
    <row r="3649" spans="1:25" x14ac:dyDescent="0.3">
      <c r="A3649" s="1">
        <v>4062485</v>
      </c>
      <c r="B3649" s="1" t="s">
        <v>29</v>
      </c>
      <c r="C3649" s="2"/>
      <c r="D3649" s="4" t="s">
        <v>146</v>
      </c>
      <c r="E3649" s="4">
        <v>4062485</v>
      </c>
      <c r="F3649" s="5">
        <v>1846</v>
      </c>
      <c r="G3649" s="5">
        <v>23534</v>
      </c>
      <c r="H3649" s="5">
        <v>8210</v>
      </c>
      <c r="I3649" s="5">
        <v>77718</v>
      </c>
      <c r="J3649" s="5">
        <v>16762</v>
      </c>
      <c r="K3649" s="5" t="s">
        <v>33</v>
      </c>
      <c r="L3649" s="5">
        <v>128071</v>
      </c>
      <c r="M3649" s="5">
        <v>277027</v>
      </c>
      <c r="N3649" s="5">
        <v>19801</v>
      </c>
      <c r="O3649" s="5">
        <v>24315</v>
      </c>
      <c r="P3649" s="5">
        <v>2973</v>
      </c>
      <c r="Q3649" s="5" t="s">
        <v>33</v>
      </c>
      <c r="R3649" s="5" t="s">
        <v>33</v>
      </c>
      <c r="S3649" s="5">
        <v>14116</v>
      </c>
      <c r="T3649" s="5">
        <v>24950</v>
      </c>
      <c r="U3649" s="5">
        <v>20114</v>
      </c>
      <c r="V3649" s="5">
        <v>16283</v>
      </c>
      <c r="W3649" s="5">
        <v>0</v>
      </c>
      <c r="X3649" s="5">
        <v>51649</v>
      </c>
      <c r="Y3649" s="5">
        <v>3403</v>
      </c>
    </row>
    <row r="3650" spans="1:25" x14ac:dyDescent="0.3">
      <c r="A3650" s="1">
        <v>4062485</v>
      </c>
      <c r="B3650" s="1" t="s">
        <v>30</v>
      </c>
      <c r="C3650" s="2"/>
      <c r="D3650" s="4" t="s">
        <v>146</v>
      </c>
      <c r="E3650" s="4">
        <v>4062485</v>
      </c>
      <c r="F3650" s="5">
        <v>1517</v>
      </c>
      <c r="G3650" s="5">
        <v>11856</v>
      </c>
      <c r="H3650" s="5">
        <v>10008</v>
      </c>
      <c r="I3650" s="5">
        <v>71431</v>
      </c>
      <c r="J3650" s="5">
        <v>11386</v>
      </c>
      <c r="K3650" s="5" t="s">
        <v>33</v>
      </c>
      <c r="L3650" s="5">
        <v>106198</v>
      </c>
      <c r="M3650" s="5">
        <v>287710</v>
      </c>
      <c r="N3650" s="5">
        <v>18983</v>
      </c>
      <c r="O3650" s="5">
        <v>23985</v>
      </c>
      <c r="P3650" s="5">
        <v>3074</v>
      </c>
      <c r="Q3650" s="5" t="s">
        <v>33</v>
      </c>
      <c r="R3650" s="5" t="s">
        <v>33</v>
      </c>
      <c r="S3650" s="5">
        <v>14487</v>
      </c>
      <c r="T3650" s="5">
        <v>25397</v>
      </c>
      <c r="U3650" s="5">
        <v>20615</v>
      </c>
      <c r="V3650" s="5">
        <v>15730</v>
      </c>
      <c r="W3650" s="5">
        <v>0</v>
      </c>
      <c r="X3650" s="5">
        <v>52234</v>
      </c>
      <c r="Y3650" s="5">
        <v>3403</v>
      </c>
    </row>
    <row r="3651" spans="1:25" x14ac:dyDescent="0.3">
      <c r="A3651" s="1">
        <v>4062485</v>
      </c>
      <c r="B3651" s="1" t="s">
        <v>31</v>
      </c>
      <c r="C3651" s="2"/>
      <c r="D3651" s="4" t="s">
        <v>146</v>
      </c>
      <c r="E3651" s="4">
        <v>4062485</v>
      </c>
      <c r="F3651" s="5">
        <v>1353</v>
      </c>
      <c r="G3651" s="5">
        <v>13155</v>
      </c>
      <c r="H3651" s="5">
        <v>11434</v>
      </c>
      <c r="I3651" s="5">
        <v>74305</v>
      </c>
      <c r="J3651" s="5">
        <v>22092</v>
      </c>
      <c r="K3651" s="5" t="s">
        <v>33</v>
      </c>
      <c r="L3651" s="5">
        <v>122339</v>
      </c>
      <c r="M3651" s="5">
        <v>231432</v>
      </c>
      <c r="N3651" s="5">
        <v>17494</v>
      </c>
      <c r="O3651" s="5">
        <v>22375</v>
      </c>
      <c r="P3651" s="5">
        <v>3649</v>
      </c>
      <c r="Q3651" s="5" t="s">
        <v>33</v>
      </c>
      <c r="R3651" s="5" t="s">
        <v>33</v>
      </c>
      <c r="S3651" s="5">
        <v>12549</v>
      </c>
      <c r="T3651" s="5">
        <v>22751</v>
      </c>
      <c r="U3651" s="5">
        <v>18724</v>
      </c>
      <c r="V3651" s="5">
        <v>10001</v>
      </c>
      <c r="W3651" s="5">
        <v>0</v>
      </c>
      <c r="X3651" s="5">
        <v>51798</v>
      </c>
      <c r="Y3651" s="5">
        <v>3422</v>
      </c>
    </row>
    <row r="3652" spans="1:25" x14ac:dyDescent="0.3">
      <c r="A3652" s="1">
        <v>4057096</v>
      </c>
      <c r="B3652" s="1" t="s">
        <v>0</v>
      </c>
      <c r="C3652" s="2"/>
      <c r="D3652" s="4" t="s">
        <v>147</v>
      </c>
      <c r="E3652" s="4">
        <v>4057096</v>
      </c>
      <c r="F3652" s="5">
        <v>0</v>
      </c>
      <c r="G3652" s="5">
        <v>3585</v>
      </c>
      <c r="H3652" s="5">
        <v>66001</v>
      </c>
      <c r="I3652" s="5">
        <v>89600</v>
      </c>
      <c r="J3652" s="5">
        <v>897</v>
      </c>
      <c r="K3652" s="5">
        <v>0</v>
      </c>
      <c r="L3652" s="5">
        <v>160083</v>
      </c>
      <c r="M3652" s="5">
        <v>106978</v>
      </c>
      <c r="N3652" s="5">
        <v>585</v>
      </c>
      <c r="O3652" s="5">
        <v>4406</v>
      </c>
      <c r="P3652" s="5">
        <v>4124</v>
      </c>
      <c r="Q3652" s="5">
        <v>0</v>
      </c>
      <c r="R3652" s="5">
        <v>0</v>
      </c>
      <c r="S3652" s="5">
        <v>9287</v>
      </c>
      <c r="T3652" s="5">
        <v>55720</v>
      </c>
      <c r="U3652" s="5">
        <v>34574</v>
      </c>
      <c r="V3652" s="5">
        <v>45497</v>
      </c>
      <c r="W3652" s="5">
        <v>4480</v>
      </c>
      <c r="X3652" s="5">
        <v>44958</v>
      </c>
      <c r="Y3652" s="5">
        <v>531</v>
      </c>
    </row>
    <row r="3653" spans="1:25" x14ac:dyDescent="0.3">
      <c r="A3653" s="1">
        <v>4057096</v>
      </c>
      <c r="B3653" s="1" t="s">
        <v>1</v>
      </c>
      <c r="C3653" s="2"/>
      <c r="D3653" s="4" t="s">
        <v>147</v>
      </c>
      <c r="E3653" s="4">
        <v>4057096</v>
      </c>
      <c r="F3653" s="5">
        <v>0</v>
      </c>
      <c r="G3653" s="5">
        <v>1078</v>
      </c>
      <c r="H3653" s="5">
        <v>128836</v>
      </c>
      <c r="I3653" s="5">
        <v>95293</v>
      </c>
      <c r="J3653" s="5">
        <v>904</v>
      </c>
      <c r="K3653" s="5">
        <v>0</v>
      </c>
      <c r="L3653" s="5">
        <v>226111</v>
      </c>
      <c r="M3653" s="5">
        <v>141514</v>
      </c>
      <c r="N3653" s="5">
        <v>4333</v>
      </c>
      <c r="O3653" s="5">
        <v>5593</v>
      </c>
      <c r="P3653" s="5">
        <v>4648</v>
      </c>
      <c r="Q3653" s="5">
        <v>0</v>
      </c>
      <c r="R3653" s="5">
        <v>0</v>
      </c>
      <c r="S3653" s="5">
        <v>12990</v>
      </c>
      <c r="T3653" s="5">
        <v>47655</v>
      </c>
      <c r="U3653" s="5">
        <v>32098</v>
      </c>
      <c r="V3653" s="5">
        <v>46381</v>
      </c>
      <c r="W3653" s="5">
        <v>4552</v>
      </c>
      <c r="X3653" s="5">
        <v>49776</v>
      </c>
      <c r="Y3653" s="5">
        <v>724</v>
      </c>
    </row>
    <row r="3654" spans="1:25" x14ac:dyDescent="0.3">
      <c r="A3654" s="1">
        <v>4057096</v>
      </c>
      <c r="B3654" s="1" t="s">
        <v>2</v>
      </c>
      <c r="C3654" s="2"/>
      <c r="D3654" s="4" t="s">
        <v>147</v>
      </c>
      <c r="E3654" s="4">
        <v>4057096</v>
      </c>
      <c r="F3654" s="5">
        <v>143</v>
      </c>
      <c r="G3654" s="5">
        <v>287</v>
      </c>
      <c r="H3654" s="5">
        <v>163557</v>
      </c>
      <c r="I3654" s="5">
        <v>90175</v>
      </c>
      <c r="J3654" s="5">
        <v>-592</v>
      </c>
      <c r="K3654" s="5">
        <v>0</v>
      </c>
      <c r="L3654" s="5">
        <v>253569</v>
      </c>
      <c r="M3654" s="5">
        <v>116295</v>
      </c>
      <c r="N3654" s="5">
        <v>1578</v>
      </c>
      <c r="O3654" s="5">
        <v>5635</v>
      </c>
      <c r="P3654" s="5">
        <v>4481</v>
      </c>
      <c r="Q3654" s="5">
        <v>0</v>
      </c>
      <c r="R3654" s="5">
        <v>0</v>
      </c>
      <c r="S3654" s="5">
        <v>15307</v>
      </c>
      <c r="T3654" s="5">
        <v>50125</v>
      </c>
      <c r="U3654" s="5">
        <v>29911</v>
      </c>
      <c r="V3654" s="5">
        <v>46488</v>
      </c>
      <c r="W3654" s="5">
        <v>5033</v>
      </c>
      <c r="X3654" s="5">
        <v>39642</v>
      </c>
      <c r="Y3654" s="5">
        <v>228</v>
      </c>
    </row>
    <row r="3655" spans="1:25" x14ac:dyDescent="0.3">
      <c r="A3655" s="1">
        <v>4057096</v>
      </c>
      <c r="B3655" s="1" t="s">
        <v>3</v>
      </c>
      <c r="C3655" s="2"/>
      <c r="D3655" s="4" t="s">
        <v>147</v>
      </c>
      <c r="E3655" s="4">
        <v>4057096</v>
      </c>
      <c r="F3655" s="5">
        <v>241</v>
      </c>
      <c r="G3655" s="5">
        <v>470</v>
      </c>
      <c r="H3655" s="5">
        <v>9096</v>
      </c>
      <c r="I3655" s="5">
        <v>21771</v>
      </c>
      <c r="J3655" s="5">
        <v>806</v>
      </c>
      <c r="K3655" s="5">
        <v>0</v>
      </c>
      <c r="L3655" s="5">
        <v>32383</v>
      </c>
      <c r="M3655" s="5">
        <v>226009</v>
      </c>
      <c r="N3655" s="5">
        <v>2322</v>
      </c>
      <c r="O3655" s="5">
        <v>7027</v>
      </c>
      <c r="P3655" s="5">
        <v>5485</v>
      </c>
      <c r="Q3655" s="5">
        <v>0</v>
      </c>
      <c r="R3655" s="5">
        <v>0</v>
      </c>
      <c r="S3655" s="5">
        <v>18263</v>
      </c>
      <c r="T3655" s="5">
        <v>36318</v>
      </c>
      <c r="U3655" s="5">
        <v>26317</v>
      </c>
      <c r="V3655" s="5">
        <v>41765</v>
      </c>
      <c r="W3655" s="5">
        <v>4262</v>
      </c>
      <c r="X3655" s="5">
        <v>40494</v>
      </c>
      <c r="Y3655" s="5">
        <v>309</v>
      </c>
    </row>
    <row r="3656" spans="1:25" x14ac:dyDescent="0.3">
      <c r="A3656" s="1">
        <v>4057096</v>
      </c>
      <c r="B3656" s="1" t="s">
        <v>4</v>
      </c>
      <c r="C3656" s="2"/>
      <c r="D3656" s="4" t="s">
        <v>147</v>
      </c>
      <c r="E3656" s="4">
        <v>4057096</v>
      </c>
      <c r="F3656" s="5">
        <v>0</v>
      </c>
      <c r="G3656" s="5">
        <v>-14744</v>
      </c>
      <c r="H3656" s="5">
        <v>3652</v>
      </c>
      <c r="I3656" s="5">
        <v>9802</v>
      </c>
      <c r="J3656" s="5">
        <v>4246</v>
      </c>
      <c r="K3656" s="5">
        <v>0</v>
      </c>
      <c r="L3656" s="5">
        <v>2955</v>
      </c>
      <c r="M3656" s="5">
        <v>197852</v>
      </c>
      <c r="N3656" s="5">
        <v>2931</v>
      </c>
      <c r="O3656" s="5">
        <v>11534</v>
      </c>
      <c r="P3656" s="5">
        <v>5277</v>
      </c>
      <c r="Q3656" s="5">
        <v>0</v>
      </c>
      <c r="R3656" s="5">
        <v>0</v>
      </c>
      <c r="S3656" s="5">
        <v>13462</v>
      </c>
      <c r="T3656" s="5">
        <v>38964</v>
      </c>
      <c r="U3656" s="5">
        <v>35119</v>
      </c>
      <c r="V3656" s="5">
        <v>51733</v>
      </c>
      <c r="W3656" s="5">
        <v>5876</v>
      </c>
      <c r="X3656" s="5">
        <v>53960</v>
      </c>
      <c r="Y3656" s="5">
        <v>947</v>
      </c>
    </row>
    <row r="3657" spans="1:25" x14ac:dyDescent="0.3">
      <c r="A3657" s="1">
        <v>4057096</v>
      </c>
      <c r="B3657" s="1" t="s">
        <v>5</v>
      </c>
      <c r="C3657" s="2"/>
      <c r="D3657" s="4" t="s">
        <v>147</v>
      </c>
      <c r="E3657" s="4">
        <v>4057096</v>
      </c>
      <c r="F3657" s="5">
        <v>1</v>
      </c>
      <c r="G3657" s="5">
        <v>8248</v>
      </c>
      <c r="H3657" s="5">
        <v>28126</v>
      </c>
      <c r="I3657" s="5">
        <v>41357</v>
      </c>
      <c r="J3657" s="5">
        <v>1355</v>
      </c>
      <c r="K3657" s="5">
        <v>0</v>
      </c>
      <c r="L3657" s="5">
        <v>79087</v>
      </c>
      <c r="M3657" s="5">
        <v>153204</v>
      </c>
      <c r="N3657" s="5">
        <v>1215</v>
      </c>
      <c r="O3657" s="5">
        <v>7179</v>
      </c>
      <c r="P3657" s="5">
        <v>3933</v>
      </c>
      <c r="Q3657" s="5">
        <v>0</v>
      </c>
      <c r="R3657" s="5">
        <v>0</v>
      </c>
      <c r="S3657" s="5">
        <v>14118</v>
      </c>
      <c r="T3657" s="5">
        <v>31962</v>
      </c>
      <c r="U3657" s="5">
        <v>27917</v>
      </c>
      <c r="V3657" s="5">
        <v>46387</v>
      </c>
      <c r="W3657" s="5">
        <v>2760</v>
      </c>
      <c r="X3657" s="5">
        <v>54786</v>
      </c>
      <c r="Y3657" s="5">
        <v>282</v>
      </c>
    </row>
    <row r="3658" spans="1:25" x14ac:dyDescent="0.3">
      <c r="A3658" s="1">
        <v>4057096</v>
      </c>
      <c r="B3658" s="1" t="s">
        <v>6</v>
      </c>
      <c r="C3658" s="2"/>
      <c r="D3658" s="4" t="s">
        <v>147</v>
      </c>
      <c r="E3658" s="4">
        <v>4057096</v>
      </c>
      <c r="F3658" s="5">
        <v>-12</v>
      </c>
      <c r="G3658" s="5">
        <v>-2724</v>
      </c>
      <c r="H3658" s="5">
        <v>88218</v>
      </c>
      <c r="I3658" s="5">
        <v>53434</v>
      </c>
      <c r="J3658" s="5">
        <v>209</v>
      </c>
      <c r="K3658" s="5">
        <v>0</v>
      </c>
      <c r="L3658" s="5">
        <v>139125</v>
      </c>
      <c r="M3658" s="5">
        <v>208512</v>
      </c>
      <c r="N3658" s="5">
        <v>1725</v>
      </c>
      <c r="O3658" s="5">
        <v>6676</v>
      </c>
      <c r="P3658" s="5">
        <v>4422</v>
      </c>
      <c r="Q3658" s="5">
        <v>0</v>
      </c>
      <c r="R3658" s="5">
        <v>0</v>
      </c>
      <c r="S3658" s="5">
        <v>14352</v>
      </c>
      <c r="T3658" s="5">
        <v>31250</v>
      </c>
      <c r="U3658" s="5">
        <v>26811</v>
      </c>
      <c r="V3658" s="5">
        <v>43239</v>
      </c>
      <c r="W3658" s="5">
        <v>2862</v>
      </c>
      <c r="X3658" s="5">
        <v>72241</v>
      </c>
      <c r="Y3658" s="5">
        <v>671</v>
      </c>
    </row>
    <row r="3659" spans="1:25" x14ac:dyDescent="0.3">
      <c r="A3659" s="1">
        <v>4057096</v>
      </c>
      <c r="B3659" s="1" t="s">
        <v>7</v>
      </c>
      <c r="C3659" s="2"/>
      <c r="D3659" s="4" t="s">
        <v>147</v>
      </c>
      <c r="E3659" s="4">
        <v>4057096</v>
      </c>
      <c r="F3659" s="5">
        <v>12</v>
      </c>
      <c r="G3659" s="5">
        <v>88901</v>
      </c>
      <c r="H3659" s="5">
        <v>22168</v>
      </c>
      <c r="I3659" s="5">
        <v>59534</v>
      </c>
      <c r="J3659" s="5">
        <v>2141</v>
      </c>
      <c r="K3659" s="5">
        <v>0</v>
      </c>
      <c r="L3659" s="5">
        <v>172756</v>
      </c>
      <c r="M3659" s="5">
        <v>206689</v>
      </c>
      <c r="N3659" s="5">
        <v>2203</v>
      </c>
      <c r="O3659" s="5">
        <v>4845</v>
      </c>
      <c r="P3659" s="5">
        <v>2795</v>
      </c>
      <c r="Q3659" s="5">
        <v>0</v>
      </c>
      <c r="R3659" s="5">
        <v>0</v>
      </c>
      <c r="S3659" s="5">
        <v>12254</v>
      </c>
      <c r="T3659" s="5">
        <v>27050</v>
      </c>
      <c r="U3659" s="5">
        <v>28484</v>
      </c>
      <c r="V3659" s="5">
        <v>33651</v>
      </c>
      <c r="W3659" s="5">
        <v>4686</v>
      </c>
      <c r="X3659" s="5">
        <v>76970</v>
      </c>
      <c r="Y3659" s="5">
        <v>209</v>
      </c>
    </row>
    <row r="3660" spans="1:25" x14ac:dyDescent="0.3">
      <c r="A3660" s="1">
        <v>4057096</v>
      </c>
      <c r="B3660" s="1" t="s">
        <v>8</v>
      </c>
      <c r="C3660" s="2"/>
      <c r="D3660" s="4" t="s">
        <v>147</v>
      </c>
      <c r="E3660" s="4">
        <v>4057096</v>
      </c>
      <c r="F3660" s="5">
        <v>0</v>
      </c>
      <c r="G3660" s="5">
        <v>7345</v>
      </c>
      <c r="H3660" s="5">
        <v>29928</v>
      </c>
      <c r="I3660" s="5">
        <v>36262</v>
      </c>
      <c r="J3660" s="5">
        <v>371</v>
      </c>
      <c r="K3660" s="5">
        <v>0</v>
      </c>
      <c r="L3660" s="5">
        <v>73905</v>
      </c>
      <c r="M3660" s="5">
        <v>257234</v>
      </c>
      <c r="N3660" s="5">
        <v>2618</v>
      </c>
      <c r="O3660" s="5">
        <v>5644</v>
      </c>
      <c r="P3660" s="5">
        <v>2628</v>
      </c>
      <c r="Q3660" s="5">
        <v>0</v>
      </c>
      <c r="R3660" s="5">
        <v>0</v>
      </c>
      <c r="S3660" s="5">
        <v>11918</v>
      </c>
      <c r="T3660" s="5">
        <v>33750</v>
      </c>
      <c r="U3660" s="5">
        <v>25270</v>
      </c>
      <c r="V3660" s="5">
        <v>30952</v>
      </c>
      <c r="W3660" s="5">
        <v>3656</v>
      </c>
      <c r="X3660" s="5">
        <v>72578</v>
      </c>
      <c r="Y3660" s="5">
        <v>104</v>
      </c>
    </row>
    <row r="3661" spans="1:25" x14ac:dyDescent="0.3">
      <c r="A3661" s="1">
        <v>4057096</v>
      </c>
      <c r="B3661" s="1" t="s">
        <v>9</v>
      </c>
      <c r="C3661" s="2"/>
      <c r="D3661" s="4" t="s">
        <v>147</v>
      </c>
      <c r="E3661" s="4">
        <v>4057096</v>
      </c>
      <c r="F3661" s="5">
        <v>0</v>
      </c>
      <c r="G3661" s="5">
        <v>206</v>
      </c>
      <c r="H3661" s="5">
        <v>5861</v>
      </c>
      <c r="I3661" s="5">
        <v>18120</v>
      </c>
      <c r="J3661" s="5">
        <v>142</v>
      </c>
      <c r="K3661" s="5">
        <v>0</v>
      </c>
      <c r="L3661" s="5">
        <v>24329</v>
      </c>
      <c r="M3661" s="5">
        <v>286014</v>
      </c>
      <c r="N3661" s="5">
        <v>1799</v>
      </c>
      <c r="O3661" s="5">
        <v>6171</v>
      </c>
      <c r="P3661" s="5">
        <v>3365</v>
      </c>
      <c r="Q3661" s="5">
        <v>0</v>
      </c>
      <c r="R3661" s="5">
        <v>0</v>
      </c>
      <c r="S3661" s="5">
        <v>12045</v>
      </c>
      <c r="T3661" s="5">
        <v>43644</v>
      </c>
      <c r="U3661" s="5">
        <v>21749</v>
      </c>
      <c r="V3661" s="5">
        <v>28076</v>
      </c>
      <c r="W3661" s="5">
        <v>2126</v>
      </c>
      <c r="X3661" s="5">
        <v>72921</v>
      </c>
      <c r="Y3661" s="5">
        <v>204</v>
      </c>
    </row>
    <row r="3662" spans="1:25" x14ac:dyDescent="0.3">
      <c r="A3662" s="1">
        <v>4057096</v>
      </c>
      <c r="B3662" s="1" t="s">
        <v>10</v>
      </c>
      <c r="C3662" s="2"/>
      <c r="D3662" s="4" t="s">
        <v>147</v>
      </c>
      <c r="E3662" s="4">
        <v>4057096</v>
      </c>
      <c r="F3662" s="5">
        <v>0</v>
      </c>
      <c r="G3662" s="5">
        <v>2093</v>
      </c>
      <c r="H3662" s="5">
        <v>19540</v>
      </c>
      <c r="I3662" s="5">
        <v>29284</v>
      </c>
      <c r="J3662" s="5">
        <v>3779</v>
      </c>
      <c r="K3662" s="5">
        <v>0</v>
      </c>
      <c r="L3662" s="5">
        <v>54696</v>
      </c>
      <c r="M3662" s="5">
        <v>309936</v>
      </c>
      <c r="N3662" s="5">
        <v>1041</v>
      </c>
      <c r="O3662" s="5">
        <v>5220</v>
      </c>
      <c r="P3662" s="5">
        <v>3240</v>
      </c>
      <c r="Q3662" s="5">
        <v>0</v>
      </c>
      <c r="R3662" s="5">
        <v>0</v>
      </c>
      <c r="S3662" s="5">
        <v>14098</v>
      </c>
      <c r="T3662" s="5">
        <v>24073</v>
      </c>
      <c r="U3662" s="5">
        <v>24371</v>
      </c>
      <c r="V3662" s="5">
        <v>22676</v>
      </c>
      <c r="W3662" s="5">
        <v>2837</v>
      </c>
      <c r="X3662" s="5">
        <v>75645</v>
      </c>
      <c r="Y3662" s="5">
        <v>66</v>
      </c>
    </row>
    <row r="3663" spans="1:25" x14ac:dyDescent="0.3">
      <c r="A3663" s="1">
        <v>4057096</v>
      </c>
      <c r="B3663" s="1" t="s">
        <v>11</v>
      </c>
      <c r="C3663" s="2"/>
      <c r="D3663" s="4" t="s">
        <v>147</v>
      </c>
      <c r="E3663" s="4">
        <v>4057096</v>
      </c>
      <c r="F3663" s="5">
        <v>0</v>
      </c>
      <c r="G3663" s="5">
        <v>11519</v>
      </c>
      <c r="H3663" s="5">
        <v>85695</v>
      </c>
      <c r="I3663" s="5">
        <v>27043</v>
      </c>
      <c r="J3663" s="5">
        <v>1903</v>
      </c>
      <c r="K3663" s="5">
        <v>0</v>
      </c>
      <c r="L3663" s="5">
        <v>126160</v>
      </c>
      <c r="M3663" s="5">
        <v>322186</v>
      </c>
      <c r="N3663" s="5">
        <v>3955</v>
      </c>
      <c r="O3663" s="5">
        <v>5551</v>
      </c>
      <c r="P3663" s="5">
        <v>3114</v>
      </c>
      <c r="Q3663" s="5">
        <v>0</v>
      </c>
      <c r="R3663" s="5">
        <v>0</v>
      </c>
      <c r="S3663" s="5">
        <v>13826</v>
      </c>
      <c r="T3663" s="5">
        <v>21958</v>
      </c>
      <c r="U3663" s="5">
        <v>23637</v>
      </c>
      <c r="V3663" s="5">
        <v>13224</v>
      </c>
      <c r="W3663" s="5">
        <v>6767</v>
      </c>
      <c r="X3663" s="5">
        <v>66355</v>
      </c>
      <c r="Y3663" s="5">
        <v>237</v>
      </c>
    </row>
    <row r="3664" spans="1:25" x14ac:dyDescent="0.3">
      <c r="A3664" s="1">
        <v>4057096</v>
      </c>
      <c r="B3664" s="1" t="s">
        <v>12</v>
      </c>
      <c r="C3664" s="2"/>
      <c r="D3664" s="4" t="s">
        <v>147</v>
      </c>
      <c r="E3664" s="4">
        <v>4057096</v>
      </c>
      <c r="F3664" s="5">
        <v>-6321</v>
      </c>
      <c r="G3664" s="5">
        <v>932</v>
      </c>
      <c r="H3664" s="5">
        <v>78395</v>
      </c>
      <c r="I3664" s="5">
        <v>24936</v>
      </c>
      <c r="J3664" s="5">
        <v>1081</v>
      </c>
      <c r="K3664" s="5">
        <v>0</v>
      </c>
      <c r="L3664" s="5">
        <v>99024</v>
      </c>
      <c r="M3664" s="5">
        <v>359026</v>
      </c>
      <c r="N3664" s="5">
        <v>8235</v>
      </c>
      <c r="O3664" s="5">
        <v>7240</v>
      </c>
      <c r="P3664" s="5">
        <v>4603</v>
      </c>
      <c r="Q3664" s="5">
        <v>0</v>
      </c>
      <c r="R3664" s="5">
        <v>0</v>
      </c>
      <c r="S3664" s="5">
        <v>13334</v>
      </c>
      <c r="T3664" s="5">
        <v>20725</v>
      </c>
      <c r="U3664" s="5">
        <v>18330</v>
      </c>
      <c r="V3664" s="5">
        <v>9027</v>
      </c>
      <c r="W3664" s="5">
        <v>6023</v>
      </c>
      <c r="X3664" s="5">
        <v>79029</v>
      </c>
      <c r="Y3664" s="5">
        <v>39</v>
      </c>
    </row>
    <row r="3665" spans="1:25" x14ac:dyDescent="0.3">
      <c r="A3665" s="1">
        <v>4057096</v>
      </c>
      <c r="B3665" s="1" t="s">
        <v>13</v>
      </c>
      <c r="C3665" s="2"/>
      <c r="D3665" s="4" t="s">
        <v>147</v>
      </c>
      <c r="E3665" s="4">
        <v>4057096</v>
      </c>
      <c r="F3665" s="5">
        <v>6321</v>
      </c>
      <c r="G3665" s="5">
        <v>2096</v>
      </c>
      <c r="H3665" s="5">
        <v>10534</v>
      </c>
      <c r="I3665" s="5">
        <v>15362</v>
      </c>
      <c r="J3665" s="5">
        <v>1526</v>
      </c>
      <c r="K3665" s="5">
        <v>0</v>
      </c>
      <c r="L3665" s="5">
        <v>35840</v>
      </c>
      <c r="M3665" s="5">
        <v>337249</v>
      </c>
      <c r="N3665" s="5">
        <v>9027</v>
      </c>
      <c r="O3665" s="5">
        <v>6860</v>
      </c>
      <c r="P3665" s="5">
        <v>3894</v>
      </c>
      <c r="Q3665" s="5">
        <v>0</v>
      </c>
      <c r="R3665" s="5">
        <v>0</v>
      </c>
      <c r="S3665" s="5">
        <v>16621</v>
      </c>
      <c r="T3665" s="5">
        <v>22935</v>
      </c>
      <c r="U3665" s="5">
        <v>9866</v>
      </c>
      <c r="V3665" s="5">
        <v>10542</v>
      </c>
      <c r="W3665" s="5">
        <v>3603</v>
      </c>
      <c r="X3665" s="5">
        <v>70706</v>
      </c>
      <c r="Y3665" s="5">
        <v>45</v>
      </c>
    </row>
    <row r="3666" spans="1:25" x14ac:dyDescent="0.3">
      <c r="A3666" s="1">
        <v>4057096</v>
      </c>
      <c r="B3666" s="1" t="s">
        <v>14</v>
      </c>
      <c r="C3666" s="2"/>
      <c r="D3666" s="4" t="s">
        <v>147</v>
      </c>
      <c r="E3666" s="4">
        <v>4057096</v>
      </c>
      <c r="F3666" s="5">
        <v>2353</v>
      </c>
      <c r="G3666" s="5">
        <v>5540</v>
      </c>
      <c r="H3666" s="5">
        <v>5348</v>
      </c>
      <c r="I3666" s="5">
        <v>14856</v>
      </c>
      <c r="J3666" s="5">
        <v>1835</v>
      </c>
      <c r="K3666" s="5" t="s">
        <v>33</v>
      </c>
      <c r="L3666" s="5">
        <v>29932</v>
      </c>
      <c r="M3666" s="5">
        <v>313628</v>
      </c>
      <c r="N3666" s="5">
        <v>9826</v>
      </c>
      <c r="O3666" s="5">
        <v>7494</v>
      </c>
      <c r="P3666" s="5">
        <v>3897</v>
      </c>
      <c r="Q3666" s="5" t="s">
        <v>33</v>
      </c>
      <c r="R3666" s="5" t="s">
        <v>33</v>
      </c>
      <c r="S3666" s="5">
        <v>15828</v>
      </c>
      <c r="T3666" s="5">
        <v>25447</v>
      </c>
      <c r="U3666" s="5">
        <v>6805</v>
      </c>
      <c r="V3666" s="5">
        <v>7992</v>
      </c>
      <c r="W3666" s="5">
        <v>3059</v>
      </c>
      <c r="X3666" s="5">
        <v>80942</v>
      </c>
      <c r="Y3666" s="5">
        <v>99</v>
      </c>
    </row>
    <row r="3667" spans="1:25" x14ac:dyDescent="0.3">
      <c r="A3667" s="1">
        <v>4057096</v>
      </c>
      <c r="B3667" s="1" t="s">
        <v>15</v>
      </c>
      <c r="C3667" s="2"/>
      <c r="D3667" s="4" t="s">
        <v>147</v>
      </c>
      <c r="E3667" s="4">
        <v>4057096</v>
      </c>
      <c r="F3667" s="5">
        <v>0</v>
      </c>
      <c r="G3667" s="5">
        <v>13684</v>
      </c>
      <c r="H3667" s="5">
        <v>17170</v>
      </c>
      <c r="I3667" s="5">
        <v>95743</v>
      </c>
      <c r="J3667" s="5">
        <v>3345</v>
      </c>
      <c r="K3667" s="5" t="s">
        <v>33</v>
      </c>
      <c r="L3667" s="5">
        <v>129942</v>
      </c>
      <c r="M3667" s="5">
        <v>266074</v>
      </c>
      <c r="N3667" s="5">
        <v>21144</v>
      </c>
      <c r="O3667" s="5">
        <v>8546</v>
      </c>
      <c r="P3667" s="5">
        <v>4259</v>
      </c>
      <c r="Q3667" s="5" t="s">
        <v>33</v>
      </c>
      <c r="R3667" s="5" t="s">
        <v>33</v>
      </c>
      <c r="S3667" s="5">
        <v>12130</v>
      </c>
      <c r="T3667" s="5">
        <v>19439</v>
      </c>
      <c r="U3667" s="5">
        <v>11606</v>
      </c>
      <c r="V3667" s="5">
        <v>7411</v>
      </c>
      <c r="W3667" s="5">
        <v>3457</v>
      </c>
      <c r="X3667" s="5">
        <v>77258</v>
      </c>
      <c r="Y3667" s="5">
        <v>2</v>
      </c>
    </row>
    <row r="3668" spans="1:25" x14ac:dyDescent="0.3">
      <c r="A3668" s="1">
        <v>4057096</v>
      </c>
      <c r="B3668" s="1" t="s">
        <v>16</v>
      </c>
      <c r="C3668" s="2"/>
      <c r="D3668" s="4" t="s">
        <v>147</v>
      </c>
      <c r="E3668" s="4">
        <v>4057096</v>
      </c>
      <c r="F3668" s="5">
        <v>0</v>
      </c>
      <c r="G3668" s="5">
        <v>27512</v>
      </c>
      <c r="H3668" s="5">
        <v>2301</v>
      </c>
      <c r="I3668" s="5">
        <v>14566</v>
      </c>
      <c r="J3668" s="5">
        <v>377</v>
      </c>
      <c r="K3668" s="5" t="s">
        <v>33</v>
      </c>
      <c r="L3668" s="5">
        <v>44757</v>
      </c>
      <c r="M3668" s="5">
        <v>214509</v>
      </c>
      <c r="N3668" s="5">
        <v>26309</v>
      </c>
      <c r="O3668" s="5">
        <v>27165</v>
      </c>
      <c r="P3668" s="5">
        <v>2538</v>
      </c>
      <c r="Q3668" s="5" t="s">
        <v>33</v>
      </c>
      <c r="R3668" s="5" t="s">
        <v>33</v>
      </c>
      <c r="S3668" s="5">
        <v>8840</v>
      </c>
      <c r="T3668" s="5">
        <v>20028</v>
      </c>
      <c r="U3668" s="5">
        <v>11481</v>
      </c>
      <c r="V3668" s="5">
        <v>8404</v>
      </c>
      <c r="W3668" s="5">
        <v>16</v>
      </c>
      <c r="X3668" s="5">
        <v>131008</v>
      </c>
      <c r="Y3668" s="5">
        <v>0</v>
      </c>
    </row>
    <row r="3669" spans="1:25" x14ac:dyDescent="0.3">
      <c r="A3669" s="1">
        <v>4057096</v>
      </c>
      <c r="B3669" s="1" t="s">
        <v>17</v>
      </c>
      <c r="C3669" s="2"/>
      <c r="D3669" s="4" t="s">
        <v>147</v>
      </c>
      <c r="E3669" s="4">
        <v>4057096</v>
      </c>
      <c r="F3669" s="5">
        <v>0</v>
      </c>
      <c r="G3669" s="5">
        <v>7238</v>
      </c>
      <c r="H3669" s="5">
        <v>15167</v>
      </c>
      <c r="I3669" s="5">
        <v>32713</v>
      </c>
      <c r="J3669" s="5">
        <v>442</v>
      </c>
      <c r="K3669" s="5" t="s">
        <v>33</v>
      </c>
      <c r="L3669" s="5">
        <v>55559</v>
      </c>
      <c r="M3669" s="5">
        <v>240832</v>
      </c>
      <c r="N3669" s="5">
        <v>25765</v>
      </c>
      <c r="O3669" s="5">
        <v>30510</v>
      </c>
      <c r="P3669" s="5">
        <v>2740</v>
      </c>
      <c r="Q3669" s="5" t="s">
        <v>33</v>
      </c>
      <c r="R3669" s="5" t="s">
        <v>33</v>
      </c>
      <c r="S3669" s="5">
        <v>23898</v>
      </c>
      <c r="T3669" s="5">
        <v>18782</v>
      </c>
      <c r="U3669" s="5">
        <v>15855</v>
      </c>
      <c r="V3669" s="5">
        <v>9331</v>
      </c>
      <c r="W3669" s="5">
        <v>23</v>
      </c>
      <c r="X3669" s="5">
        <v>85205</v>
      </c>
      <c r="Y3669" s="5">
        <v>0</v>
      </c>
    </row>
    <row r="3670" spans="1:25" x14ac:dyDescent="0.3">
      <c r="A3670" s="1">
        <v>4057096</v>
      </c>
      <c r="B3670" s="1" t="s">
        <v>18</v>
      </c>
      <c r="C3670" s="2"/>
      <c r="D3670" s="4" t="s">
        <v>147</v>
      </c>
      <c r="E3670" s="4">
        <v>4057096</v>
      </c>
      <c r="F3670" s="5">
        <v>0</v>
      </c>
      <c r="G3670" s="5">
        <v>6333</v>
      </c>
      <c r="H3670" s="5">
        <v>13435</v>
      </c>
      <c r="I3670" s="5">
        <v>38676</v>
      </c>
      <c r="J3670" s="5">
        <v>465</v>
      </c>
      <c r="K3670" s="5" t="s">
        <v>33</v>
      </c>
      <c r="L3670" s="5">
        <v>58908</v>
      </c>
      <c r="M3670" s="5">
        <v>207692</v>
      </c>
      <c r="N3670" s="5">
        <v>24451</v>
      </c>
      <c r="O3670" s="5">
        <v>38036</v>
      </c>
      <c r="P3670" s="5">
        <v>2725</v>
      </c>
      <c r="Q3670" s="5" t="s">
        <v>33</v>
      </c>
      <c r="R3670" s="5" t="s">
        <v>33</v>
      </c>
      <c r="S3670" s="5">
        <v>18204</v>
      </c>
      <c r="T3670" s="5">
        <v>18036</v>
      </c>
      <c r="U3670" s="5">
        <v>13178</v>
      </c>
      <c r="V3670" s="5">
        <v>5746</v>
      </c>
      <c r="W3670" s="5">
        <v>52</v>
      </c>
      <c r="X3670" s="5">
        <v>78223</v>
      </c>
      <c r="Y3670" s="5">
        <v>201</v>
      </c>
    </row>
    <row r="3671" spans="1:25" x14ac:dyDescent="0.3">
      <c r="A3671" s="1">
        <v>4057096</v>
      </c>
      <c r="B3671" s="1" t="s">
        <v>19</v>
      </c>
      <c r="C3671" s="2"/>
      <c r="D3671" s="4" t="s">
        <v>147</v>
      </c>
      <c r="E3671" s="4">
        <v>4057096</v>
      </c>
      <c r="F3671" s="5">
        <v>0</v>
      </c>
      <c r="G3671" s="5">
        <v>5998</v>
      </c>
      <c r="H3671" s="5">
        <v>24670</v>
      </c>
      <c r="I3671" s="5">
        <v>39347</v>
      </c>
      <c r="J3671" s="5">
        <v>2050</v>
      </c>
      <c r="K3671" s="5" t="s">
        <v>33</v>
      </c>
      <c r="L3671" s="5">
        <v>72065</v>
      </c>
      <c r="M3671" s="5">
        <v>175652</v>
      </c>
      <c r="N3671" s="5">
        <v>29187</v>
      </c>
      <c r="O3671" s="5">
        <v>36076</v>
      </c>
      <c r="P3671" s="5">
        <v>4061</v>
      </c>
      <c r="Q3671" s="5" t="s">
        <v>33</v>
      </c>
      <c r="R3671" s="5" t="s">
        <v>33</v>
      </c>
      <c r="S3671" s="5">
        <v>17838</v>
      </c>
      <c r="T3671" s="5">
        <v>17590</v>
      </c>
      <c r="U3671" s="5">
        <v>16179</v>
      </c>
      <c r="V3671" s="5">
        <v>6316</v>
      </c>
      <c r="W3671" s="5">
        <v>49</v>
      </c>
      <c r="X3671" s="5">
        <v>74808</v>
      </c>
      <c r="Y3671" s="5">
        <v>212</v>
      </c>
    </row>
    <row r="3672" spans="1:25" x14ac:dyDescent="0.3">
      <c r="A3672" s="1">
        <v>4057096</v>
      </c>
      <c r="B3672" s="1" t="s">
        <v>20</v>
      </c>
      <c r="C3672" s="2"/>
      <c r="D3672" s="4" t="s">
        <v>147</v>
      </c>
      <c r="E3672" s="4">
        <v>4057096</v>
      </c>
      <c r="F3672" s="5">
        <v>0</v>
      </c>
      <c r="G3672" s="5">
        <v>16729</v>
      </c>
      <c r="H3672" s="5">
        <v>14590</v>
      </c>
      <c r="I3672" s="5">
        <v>25259</v>
      </c>
      <c r="J3672" s="5">
        <v>767</v>
      </c>
      <c r="K3672" s="5" t="s">
        <v>33</v>
      </c>
      <c r="L3672" s="5">
        <v>57346</v>
      </c>
      <c r="M3672" s="5">
        <v>161729</v>
      </c>
      <c r="N3672" s="5">
        <v>35841</v>
      </c>
      <c r="O3672" s="5">
        <v>18019</v>
      </c>
      <c r="P3672" s="5">
        <v>2639</v>
      </c>
      <c r="Q3672" s="5" t="s">
        <v>33</v>
      </c>
      <c r="R3672" s="5" t="s">
        <v>33</v>
      </c>
      <c r="S3672" s="5">
        <v>17716</v>
      </c>
      <c r="T3672" s="5">
        <v>14714</v>
      </c>
      <c r="U3672" s="5">
        <v>18403</v>
      </c>
      <c r="V3672" s="5">
        <v>5963</v>
      </c>
      <c r="W3672" s="5">
        <v>78</v>
      </c>
      <c r="X3672" s="5">
        <v>55844</v>
      </c>
      <c r="Y3672" s="5">
        <v>243</v>
      </c>
    </row>
    <row r="3673" spans="1:25" x14ac:dyDescent="0.3">
      <c r="A3673" s="1">
        <v>4057096</v>
      </c>
      <c r="B3673" s="1" t="s">
        <v>21</v>
      </c>
      <c r="C3673" s="2"/>
      <c r="D3673" s="4" t="s">
        <v>147</v>
      </c>
      <c r="E3673" s="4">
        <v>4057096</v>
      </c>
      <c r="F3673" s="5">
        <v>0</v>
      </c>
      <c r="G3673" s="5">
        <v>14592</v>
      </c>
      <c r="H3673" s="5">
        <v>8095</v>
      </c>
      <c r="I3673" s="5">
        <v>24381</v>
      </c>
      <c r="J3673" s="5">
        <v>1157</v>
      </c>
      <c r="K3673" s="5" t="s">
        <v>33</v>
      </c>
      <c r="L3673" s="5">
        <v>48225</v>
      </c>
      <c r="M3673" s="5">
        <v>149247</v>
      </c>
      <c r="N3673" s="5">
        <v>22048</v>
      </c>
      <c r="O3673" s="5">
        <v>16915</v>
      </c>
      <c r="P3673" s="5">
        <v>2116</v>
      </c>
      <c r="Q3673" s="5" t="s">
        <v>33</v>
      </c>
      <c r="R3673" s="5" t="s">
        <v>33</v>
      </c>
      <c r="S3673" s="5">
        <v>16182</v>
      </c>
      <c r="T3673" s="5">
        <v>13601</v>
      </c>
      <c r="U3673" s="5">
        <v>15540</v>
      </c>
      <c r="V3673" s="5">
        <v>6390</v>
      </c>
      <c r="W3673" s="5">
        <v>1466</v>
      </c>
      <c r="X3673" s="5">
        <v>65906</v>
      </c>
      <c r="Y3673" s="5">
        <v>258</v>
      </c>
    </row>
    <row r="3674" spans="1:25" x14ac:dyDescent="0.3">
      <c r="A3674" s="1">
        <v>4057096</v>
      </c>
      <c r="B3674" s="1" t="s">
        <v>22</v>
      </c>
      <c r="C3674" s="2"/>
      <c r="D3674" s="4" t="s">
        <v>147</v>
      </c>
      <c r="E3674" s="4">
        <v>4057096</v>
      </c>
      <c r="F3674" s="5">
        <v>0</v>
      </c>
      <c r="G3674" s="5">
        <v>7170</v>
      </c>
      <c r="H3674" s="5">
        <v>6285</v>
      </c>
      <c r="I3674" s="5">
        <v>15080</v>
      </c>
      <c r="J3674" s="5">
        <v>1698</v>
      </c>
      <c r="K3674" s="5" t="s">
        <v>33</v>
      </c>
      <c r="L3674" s="5">
        <v>30232</v>
      </c>
      <c r="M3674" s="5">
        <v>143544</v>
      </c>
      <c r="N3674" s="5">
        <v>25460</v>
      </c>
      <c r="O3674" s="5">
        <v>16601</v>
      </c>
      <c r="P3674" s="5">
        <v>1848</v>
      </c>
      <c r="Q3674" s="5" t="s">
        <v>33</v>
      </c>
      <c r="R3674" s="5" t="s">
        <v>33</v>
      </c>
      <c r="S3674" s="5">
        <v>12665</v>
      </c>
      <c r="T3674" s="5">
        <v>13615</v>
      </c>
      <c r="U3674" s="5">
        <v>19927</v>
      </c>
      <c r="V3674" s="5">
        <v>2793</v>
      </c>
      <c r="W3674" s="5">
        <v>462</v>
      </c>
      <c r="X3674" s="5">
        <v>80311</v>
      </c>
      <c r="Y3674" s="5">
        <v>294</v>
      </c>
    </row>
    <row r="3675" spans="1:25" x14ac:dyDescent="0.3">
      <c r="A3675" s="1">
        <v>4057096</v>
      </c>
      <c r="B3675" s="1" t="s">
        <v>23</v>
      </c>
      <c r="C3675" s="2"/>
      <c r="D3675" s="4" t="s">
        <v>147</v>
      </c>
      <c r="E3675" s="4">
        <v>4057096</v>
      </c>
      <c r="F3675" s="5">
        <v>0</v>
      </c>
      <c r="G3675" s="5">
        <v>111544</v>
      </c>
      <c r="H3675" s="5">
        <v>2153</v>
      </c>
      <c r="I3675" s="5">
        <v>23470</v>
      </c>
      <c r="J3675" s="5">
        <v>1067</v>
      </c>
      <c r="K3675" s="5" t="s">
        <v>33</v>
      </c>
      <c r="L3675" s="5">
        <v>138234</v>
      </c>
      <c r="M3675" s="5">
        <v>152006</v>
      </c>
      <c r="N3675" s="5">
        <v>26496</v>
      </c>
      <c r="O3675" s="5">
        <v>17675</v>
      </c>
      <c r="P3675" s="5">
        <v>2221</v>
      </c>
      <c r="Q3675" s="5" t="s">
        <v>33</v>
      </c>
      <c r="R3675" s="5" t="s">
        <v>33</v>
      </c>
      <c r="S3675" s="5">
        <v>11577</v>
      </c>
      <c r="T3675" s="5">
        <v>12245</v>
      </c>
      <c r="U3675" s="5">
        <v>20245</v>
      </c>
      <c r="V3675" s="5">
        <v>7407</v>
      </c>
      <c r="W3675" s="5">
        <v>551</v>
      </c>
      <c r="X3675" s="5">
        <v>77874</v>
      </c>
      <c r="Y3675" s="5">
        <v>467</v>
      </c>
    </row>
    <row r="3676" spans="1:25" x14ac:dyDescent="0.3">
      <c r="A3676" s="1">
        <v>4057096</v>
      </c>
      <c r="B3676" s="1" t="s">
        <v>24</v>
      </c>
      <c r="C3676" s="2"/>
      <c r="D3676" s="4" t="s">
        <v>147</v>
      </c>
      <c r="E3676" s="4">
        <v>4057096</v>
      </c>
      <c r="F3676" s="5">
        <v>0</v>
      </c>
      <c r="G3676" s="5">
        <v>45376</v>
      </c>
      <c r="H3676" s="5">
        <v>4074</v>
      </c>
      <c r="I3676" s="5">
        <v>21418</v>
      </c>
      <c r="J3676" s="5">
        <v>2534</v>
      </c>
      <c r="K3676" s="5" t="s">
        <v>33</v>
      </c>
      <c r="L3676" s="5">
        <v>73402</v>
      </c>
      <c r="M3676" s="5">
        <v>154641</v>
      </c>
      <c r="N3676" s="5">
        <v>29356</v>
      </c>
      <c r="O3676" s="5">
        <v>17344</v>
      </c>
      <c r="P3676" s="5">
        <v>2025</v>
      </c>
      <c r="Q3676" s="5" t="s">
        <v>33</v>
      </c>
      <c r="R3676" s="5" t="s">
        <v>33</v>
      </c>
      <c r="S3676" s="5">
        <v>10257</v>
      </c>
      <c r="T3676" s="5">
        <v>11889</v>
      </c>
      <c r="U3676" s="5">
        <v>19400</v>
      </c>
      <c r="V3676" s="5">
        <v>11058</v>
      </c>
      <c r="W3676" s="5">
        <v>340</v>
      </c>
      <c r="X3676" s="5">
        <v>70630</v>
      </c>
      <c r="Y3676" s="5">
        <v>762</v>
      </c>
    </row>
    <row r="3677" spans="1:25" x14ac:dyDescent="0.3">
      <c r="A3677" s="1">
        <v>4057096</v>
      </c>
      <c r="B3677" s="1" t="s">
        <v>25</v>
      </c>
      <c r="C3677" s="2"/>
      <c r="D3677" s="4" t="s">
        <v>147</v>
      </c>
      <c r="E3677" s="4">
        <v>4057096</v>
      </c>
      <c r="F3677" s="5">
        <v>0</v>
      </c>
      <c r="G3677" s="5">
        <v>26808</v>
      </c>
      <c r="H3677" s="5">
        <v>4297</v>
      </c>
      <c r="I3677" s="5">
        <v>26326</v>
      </c>
      <c r="J3677" s="5">
        <v>3203</v>
      </c>
      <c r="K3677" s="5" t="s">
        <v>33</v>
      </c>
      <c r="L3677" s="5">
        <v>60634</v>
      </c>
      <c r="M3677" s="5">
        <v>150458</v>
      </c>
      <c r="N3677" s="5">
        <v>29409</v>
      </c>
      <c r="O3677" s="5">
        <v>17481</v>
      </c>
      <c r="P3677" s="5">
        <v>2295</v>
      </c>
      <c r="Q3677" s="5" t="s">
        <v>33</v>
      </c>
      <c r="R3677" s="5" t="s">
        <v>33</v>
      </c>
      <c r="S3677" s="5">
        <v>10115</v>
      </c>
      <c r="T3677" s="5">
        <v>13197</v>
      </c>
      <c r="U3677" s="5">
        <v>11050</v>
      </c>
      <c r="V3677" s="5">
        <v>13235</v>
      </c>
      <c r="W3677" s="5">
        <v>241</v>
      </c>
      <c r="X3677" s="5">
        <v>62806</v>
      </c>
      <c r="Y3677" s="5">
        <v>2394</v>
      </c>
    </row>
    <row r="3678" spans="1:25" x14ac:dyDescent="0.3">
      <c r="A3678" s="1">
        <v>4057096</v>
      </c>
      <c r="B3678" s="1" t="s">
        <v>26</v>
      </c>
      <c r="C3678" s="2"/>
      <c r="D3678" s="4" t="s">
        <v>147</v>
      </c>
      <c r="E3678" s="4">
        <v>4057096</v>
      </c>
      <c r="F3678" s="5">
        <v>0</v>
      </c>
      <c r="G3678" s="5">
        <v>36719</v>
      </c>
      <c r="H3678" s="5">
        <v>4328</v>
      </c>
      <c r="I3678" s="5">
        <v>21189</v>
      </c>
      <c r="J3678" s="5">
        <v>4008</v>
      </c>
      <c r="K3678" s="5" t="s">
        <v>33</v>
      </c>
      <c r="L3678" s="5">
        <v>66243</v>
      </c>
      <c r="M3678" s="5">
        <v>147115</v>
      </c>
      <c r="N3678" s="5">
        <v>31301</v>
      </c>
      <c r="O3678" s="5">
        <v>17359</v>
      </c>
      <c r="P3678" s="5">
        <v>2667</v>
      </c>
      <c r="Q3678" s="5" t="s">
        <v>33</v>
      </c>
      <c r="R3678" s="5" t="s">
        <v>33</v>
      </c>
      <c r="S3678" s="5">
        <v>11999</v>
      </c>
      <c r="T3678" s="5">
        <v>14995</v>
      </c>
      <c r="U3678" s="5">
        <v>11004</v>
      </c>
      <c r="V3678" s="5">
        <v>14748</v>
      </c>
      <c r="W3678" s="5">
        <v>309</v>
      </c>
      <c r="X3678" s="5">
        <v>58472</v>
      </c>
      <c r="Y3678" s="5">
        <v>3501</v>
      </c>
    </row>
    <row r="3679" spans="1:25" x14ac:dyDescent="0.3">
      <c r="A3679" s="1">
        <v>4057096</v>
      </c>
      <c r="B3679" s="1" t="s">
        <v>27</v>
      </c>
      <c r="C3679" s="2"/>
      <c r="D3679" s="4" t="s">
        <v>147</v>
      </c>
      <c r="E3679" s="4">
        <v>4057096</v>
      </c>
      <c r="F3679" s="5">
        <v>0</v>
      </c>
      <c r="G3679" s="5">
        <v>40179</v>
      </c>
      <c r="H3679" s="5">
        <v>6581</v>
      </c>
      <c r="I3679" s="5">
        <v>19988</v>
      </c>
      <c r="J3679" s="5">
        <v>3759</v>
      </c>
      <c r="K3679" s="5" t="s">
        <v>33</v>
      </c>
      <c r="L3679" s="5">
        <v>70507</v>
      </c>
      <c r="M3679" s="5">
        <v>149138</v>
      </c>
      <c r="N3679" s="5">
        <v>33258</v>
      </c>
      <c r="O3679" s="5">
        <v>16722</v>
      </c>
      <c r="P3679" s="5">
        <v>2769</v>
      </c>
      <c r="Q3679" s="5" t="s">
        <v>33</v>
      </c>
      <c r="R3679" s="5" t="s">
        <v>33</v>
      </c>
      <c r="S3679" s="5">
        <v>12180</v>
      </c>
      <c r="T3679" s="5">
        <v>14250</v>
      </c>
      <c r="U3679" s="5">
        <v>10265</v>
      </c>
      <c r="V3679" s="5">
        <v>15587</v>
      </c>
      <c r="W3679" s="5">
        <v>320</v>
      </c>
      <c r="X3679" s="5">
        <v>55533</v>
      </c>
      <c r="Y3679" s="5">
        <v>3437</v>
      </c>
    </row>
    <row r="3680" spans="1:25" x14ac:dyDescent="0.3">
      <c r="A3680" s="1">
        <v>4057096</v>
      </c>
      <c r="B3680" s="1" t="s">
        <v>28</v>
      </c>
      <c r="C3680" s="2"/>
      <c r="D3680" s="4" t="s">
        <v>147</v>
      </c>
      <c r="E3680" s="4">
        <v>4057096</v>
      </c>
      <c r="F3680" s="5">
        <v>0</v>
      </c>
      <c r="G3680" s="5">
        <v>47430</v>
      </c>
      <c r="H3680" s="5">
        <v>4593</v>
      </c>
      <c r="I3680" s="5">
        <v>30576</v>
      </c>
      <c r="J3680" s="5">
        <v>379648</v>
      </c>
      <c r="K3680" s="5" t="s">
        <v>33</v>
      </c>
      <c r="L3680" s="5">
        <v>462247</v>
      </c>
      <c r="M3680" s="5">
        <v>166708</v>
      </c>
      <c r="N3680" s="5">
        <v>34714</v>
      </c>
      <c r="O3680" s="5">
        <v>13616</v>
      </c>
      <c r="P3680" s="5">
        <v>2833</v>
      </c>
      <c r="Q3680" s="5" t="s">
        <v>33</v>
      </c>
      <c r="R3680" s="5" t="s">
        <v>33</v>
      </c>
      <c r="S3680" s="5">
        <v>10732</v>
      </c>
      <c r="T3680" s="5">
        <v>16113</v>
      </c>
      <c r="U3680" s="5">
        <v>9861</v>
      </c>
      <c r="V3680" s="5">
        <v>8572</v>
      </c>
      <c r="W3680" s="5">
        <v>372</v>
      </c>
      <c r="X3680" s="5">
        <v>55660</v>
      </c>
      <c r="Y3680" s="5">
        <v>3372</v>
      </c>
    </row>
    <row r="3681" spans="1:25" x14ac:dyDescent="0.3">
      <c r="A3681" s="1">
        <v>4057096</v>
      </c>
      <c r="B3681" s="1" t="s">
        <v>29</v>
      </c>
      <c r="C3681" s="2"/>
      <c r="D3681" s="4" t="s">
        <v>147</v>
      </c>
      <c r="E3681" s="4">
        <v>4057096</v>
      </c>
      <c r="F3681" s="5">
        <v>0</v>
      </c>
      <c r="G3681" s="5">
        <v>42176</v>
      </c>
      <c r="H3681" s="5">
        <v>5066</v>
      </c>
      <c r="I3681" s="5">
        <v>29192</v>
      </c>
      <c r="J3681" s="5">
        <v>3938</v>
      </c>
      <c r="K3681" s="5" t="s">
        <v>33</v>
      </c>
      <c r="L3681" s="5">
        <v>80371</v>
      </c>
      <c r="M3681" s="5">
        <v>177023</v>
      </c>
      <c r="N3681" s="5">
        <v>34184</v>
      </c>
      <c r="O3681" s="5">
        <v>10639</v>
      </c>
      <c r="P3681" s="5">
        <v>3126</v>
      </c>
      <c r="Q3681" s="5" t="s">
        <v>33</v>
      </c>
      <c r="R3681" s="5" t="s">
        <v>33</v>
      </c>
      <c r="S3681" s="5">
        <v>10820</v>
      </c>
      <c r="T3681" s="5">
        <v>13698</v>
      </c>
      <c r="U3681" s="5">
        <v>9360</v>
      </c>
      <c r="V3681" s="5">
        <v>5596</v>
      </c>
      <c r="W3681" s="5">
        <v>474</v>
      </c>
      <c r="X3681" s="5">
        <v>47724</v>
      </c>
      <c r="Y3681" s="5">
        <v>2872</v>
      </c>
    </row>
    <row r="3682" spans="1:25" x14ac:dyDescent="0.3">
      <c r="A3682" s="1">
        <v>4057096</v>
      </c>
      <c r="B3682" s="1" t="s">
        <v>30</v>
      </c>
      <c r="C3682" s="2"/>
      <c r="D3682" s="4" t="s">
        <v>147</v>
      </c>
      <c r="E3682" s="4">
        <v>4057096</v>
      </c>
      <c r="F3682" s="5">
        <v>0</v>
      </c>
      <c r="G3682" s="5">
        <v>33111</v>
      </c>
      <c r="H3682" s="5">
        <v>2989</v>
      </c>
      <c r="I3682" s="5">
        <v>16731</v>
      </c>
      <c r="J3682" s="5">
        <v>2310</v>
      </c>
      <c r="K3682" s="5" t="s">
        <v>33</v>
      </c>
      <c r="L3682" s="5">
        <v>55142</v>
      </c>
      <c r="M3682" s="5">
        <v>172221</v>
      </c>
      <c r="N3682" s="5">
        <v>37140</v>
      </c>
      <c r="O3682" s="5">
        <v>9407</v>
      </c>
      <c r="P3682" s="5">
        <v>2985</v>
      </c>
      <c r="Q3682" s="5" t="s">
        <v>33</v>
      </c>
      <c r="R3682" s="5" t="s">
        <v>33</v>
      </c>
      <c r="S3682" s="5">
        <v>10327</v>
      </c>
      <c r="T3682" s="5">
        <v>13064</v>
      </c>
      <c r="U3682" s="5">
        <v>8812</v>
      </c>
      <c r="V3682" s="5">
        <v>3213</v>
      </c>
      <c r="W3682" s="5">
        <v>585</v>
      </c>
      <c r="X3682" s="5">
        <v>42591</v>
      </c>
      <c r="Y3682" s="5">
        <v>2725</v>
      </c>
    </row>
    <row r="3683" spans="1:25" x14ac:dyDescent="0.3">
      <c r="A3683" s="1">
        <v>4057096</v>
      </c>
      <c r="B3683" s="1" t="s">
        <v>31</v>
      </c>
      <c r="C3683" s="2"/>
      <c r="D3683" s="4" t="s">
        <v>147</v>
      </c>
      <c r="E3683" s="4">
        <v>4057096</v>
      </c>
      <c r="F3683" s="5">
        <v>0</v>
      </c>
      <c r="G3683" s="5">
        <v>18656</v>
      </c>
      <c r="H3683" s="5">
        <v>5640</v>
      </c>
      <c r="I3683" s="5">
        <v>20804</v>
      </c>
      <c r="J3683" s="5">
        <v>486446</v>
      </c>
      <c r="K3683" s="5" t="s">
        <v>33</v>
      </c>
      <c r="L3683" s="5">
        <v>531544</v>
      </c>
      <c r="M3683" s="5">
        <v>144681</v>
      </c>
      <c r="N3683" s="5">
        <v>26792</v>
      </c>
      <c r="O3683" s="5">
        <v>8474</v>
      </c>
      <c r="P3683" s="5">
        <v>2508</v>
      </c>
      <c r="Q3683" s="5" t="s">
        <v>33</v>
      </c>
      <c r="R3683" s="5" t="s">
        <v>33</v>
      </c>
      <c r="S3683" s="5">
        <v>10076</v>
      </c>
      <c r="T3683" s="5">
        <v>12299</v>
      </c>
      <c r="U3683" s="5">
        <v>8836</v>
      </c>
      <c r="V3683" s="5">
        <v>3047</v>
      </c>
      <c r="W3683" s="5">
        <v>689</v>
      </c>
      <c r="X3683" s="5">
        <v>42134</v>
      </c>
      <c r="Y3683" s="5">
        <v>2461</v>
      </c>
    </row>
    <row r="3684" spans="1:25" x14ac:dyDescent="0.3">
      <c r="A3684" s="1">
        <v>4062660</v>
      </c>
      <c r="B3684" s="1" t="s">
        <v>0</v>
      </c>
      <c r="C3684" s="2"/>
      <c r="D3684" s="4" t="s">
        <v>148</v>
      </c>
      <c r="E3684" s="4">
        <v>4062660</v>
      </c>
      <c r="F3684" s="5">
        <v>0</v>
      </c>
      <c r="G3684" s="5">
        <v>0</v>
      </c>
      <c r="H3684" s="5">
        <v>2611</v>
      </c>
      <c r="I3684" s="5">
        <v>20905</v>
      </c>
      <c r="J3684" s="5">
        <v>1726</v>
      </c>
      <c r="K3684" s="5">
        <v>0</v>
      </c>
      <c r="L3684" s="5">
        <v>25242</v>
      </c>
      <c r="M3684" s="5">
        <v>99524</v>
      </c>
      <c r="N3684" s="5">
        <v>0</v>
      </c>
      <c r="O3684" s="5">
        <v>1978</v>
      </c>
      <c r="P3684" s="5">
        <v>915</v>
      </c>
      <c r="Q3684" s="5">
        <v>89</v>
      </c>
      <c r="R3684" s="5">
        <v>0</v>
      </c>
      <c r="S3684" s="5">
        <v>5669</v>
      </c>
      <c r="T3684" s="5">
        <v>9936</v>
      </c>
      <c r="U3684" s="5">
        <v>6931</v>
      </c>
      <c r="V3684" s="5">
        <v>9411</v>
      </c>
      <c r="W3684" s="5">
        <v>1</v>
      </c>
      <c r="X3684" s="5">
        <v>19403</v>
      </c>
      <c r="Y3684" s="5">
        <v>358</v>
      </c>
    </row>
    <row r="3685" spans="1:25" x14ac:dyDescent="0.3">
      <c r="A3685" s="1">
        <v>4062660</v>
      </c>
      <c r="B3685" s="1" t="s">
        <v>1</v>
      </c>
      <c r="C3685" s="2"/>
      <c r="D3685" s="4" t="s">
        <v>148</v>
      </c>
      <c r="E3685" s="4">
        <v>4062660</v>
      </c>
      <c r="F3685" s="5">
        <v>0</v>
      </c>
      <c r="G3685" s="5">
        <v>0</v>
      </c>
      <c r="H3685" s="5">
        <v>546</v>
      </c>
      <c r="I3685" s="5">
        <v>29982</v>
      </c>
      <c r="J3685" s="5">
        <v>1203</v>
      </c>
      <c r="K3685" s="5">
        <v>0</v>
      </c>
      <c r="L3685" s="5">
        <v>31731</v>
      </c>
      <c r="M3685" s="5">
        <v>92653</v>
      </c>
      <c r="N3685" s="5">
        <v>0</v>
      </c>
      <c r="O3685" s="5">
        <v>2255</v>
      </c>
      <c r="P3685" s="5">
        <v>513</v>
      </c>
      <c r="Q3685" s="5">
        <v>132</v>
      </c>
      <c r="R3685" s="5">
        <v>0</v>
      </c>
      <c r="S3685" s="5">
        <v>5703</v>
      </c>
      <c r="T3685" s="5">
        <v>11507</v>
      </c>
      <c r="U3685" s="5">
        <v>5203</v>
      </c>
      <c r="V3685" s="5">
        <v>10708</v>
      </c>
      <c r="W3685" s="5">
        <v>1</v>
      </c>
      <c r="X3685" s="5">
        <v>21105</v>
      </c>
      <c r="Y3685" s="5">
        <v>195</v>
      </c>
    </row>
    <row r="3686" spans="1:25" x14ac:dyDescent="0.3">
      <c r="A3686" s="1">
        <v>4062660</v>
      </c>
      <c r="B3686" s="1" t="s">
        <v>2</v>
      </c>
      <c r="C3686" s="2"/>
      <c r="D3686" s="4" t="s">
        <v>148</v>
      </c>
      <c r="E3686" s="4">
        <v>4062660</v>
      </c>
      <c r="F3686" s="5">
        <v>0</v>
      </c>
      <c r="G3686" s="5">
        <v>0</v>
      </c>
      <c r="H3686" s="5">
        <v>-1382</v>
      </c>
      <c r="I3686" s="5">
        <v>14997</v>
      </c>
      <c r="J3686" s="5">
        <v>1181</v>
      </c>
      <c r="K3686" s="5">
        <v>0</v>
      </c>
      <c r="L3686" s="5">
        <v>14796</v>
      </c>
      <c r="M3686" s="5">
        <v>86016</v>
      </c>
      <c r="N3686" s="5">
        <v>0</v>
      </c>
      <c r="O3686" s="5">
        <v>1803</v>
      </c>
      <c r="P3686" s="5">
        <v>409</v>
      </c>
      <c r="Q3686" s="5">
        <v>106</v>
      </c>
      <c r="R3686" s="5">
        <v>0</v>
      </c>
      <c r="S3686" s="5">
        <v>5785</v>
      </c>
      <c r="T3686" s="5">
        <v>13076</v>
      </c>
      <c r="U3686" s="5">
        <v>5455</v>
      </c>
      <c r="V3686" s="5">
        <v>10618</v>
      </c>
      <c r="W3686" s="5">
        <v>1</v>
      </c>
      <c r="X3686" s="5">
        <v>20077</v>
      </c>
      <c r="Y3686" s="5">
        <v>360</v>
      </c>
    </row>
    <row r="3687" spans="1:25" x14ac:dyDescent="0.3">
      <c r="A3687" s="1">
        <v>4062660</v>
      </c>
      <c r="B3687" s="1" t="s">
        <v>3</v>
      </c>
      <c r="C3687" s="2"/>
      <c r="D3687" s="4" t="s">
        <v>148</v>
      </c>
      <c r="E3687" s="4">
        <v>4062660</v>
      </c>
      <c r="F3687" s="5">
        <v>0</v>
      </c>
      <c r="G3687" s="5">
        <v>0</v>
      </c>
      <c r="H3687" s="5">
        <v>1598</v>
      </c>
      <c r="I3687" s="5">
        <v>32095</v>
      </c>
      <c r="J3687" s="5">
        <v>1334</v>
      </c>
      <c r="K3687" s="5">
        <v>0</v>
      </c>
      <c r="L3687" s="5">
        <v>35027</v>
      </c>
      <c r="M3687" s="5">
        <v>100537</v>
      </c>
      <c r="N3687" s="5">
        <v>0</v>
      </c>
      <c r="O3687" s="5">
        <v>1407</v>
      </c>
      <c r="P3687" s="5">
        <v>166</v>
      </c>
      <c r="Q3687" s="5">
        <v>84</v>
      </c>
      <c r="R3687" s="5">
        <v>0</v>
      </c>
      <c r="S3687" s="5">
        <v>5424</v>
      </c>
      <c r="T3687" s="5">
        <v>13346</v>
      </c>
      <c r="U3687" s="5">
        <v>5290</v>
      </c>
      <c r="V3687" s="5">
        <v>10002</v>
      </c>
      <c r="W3687" s="5">
        <v>2</v>
      </c>
      <c r="X3687" s="5">
        <v>18906</v>
      </c>
      <c r="Y3687" s="5">
        <v>403</v>
      </c>
    </row>
    <row r="3688" spans="1:25" x14ac:dyDescent="0.3">
      <c r="A3688" s="1">
        <v>4062660</v>
      </c>
      <c r="B3688" s="1" t="s">
        <v>4</v>
      </c>
      <c r="C3688" s="2"/>
      <c r="D3688" s="4" t="s">
        <v>148</v>
      </c>
      <c r="E3688" s="4">
        <v>4062660</v>
      </c>
      <c r="F3688" s="5">
        <v>0</v>
      </c>
      <c r="G3688" s="5">
        <v>0</v>
      </c>
      <c r="H3688" s="5">
        <v>685</v>
      </c>
      <c r="I3688" s="5">
        <v>8803</v>
      </c>
      <c r="J3688" s="5">
        <v>969</v>
      </c>
      <c r="K3688" s="5">
        <v>0</v>
      </c>
      <c r="L3688" s="5">
        <v>10457</v>
      </c>
      <c r="M3688" s="5">
        <v>102042</v>
      </c>
      <c r="N3688" s="5">
        <v>0</v>
      </c>
      <c r="O3688" s="5">
        <v>1691</v>
      </c>
      <c r="P3688" s="5">
        <v>435</v>
      </c>
      <c r="Q3688" s="5">
        <v>89</v>
      </c>
      <c r="R3688" s="5">
        <v>0</v>
      </c>
      <c r="S3688" s="5">
        <v>5137</v>
      </c>
      <c r="T3688" s="5">
        <v>11156</v>
      </c>
      <c r="U3688" s="5">
        <v>4839</v>
      </c>
      <c r="V3688" s="5">
        <v>8954</v>
      </c>
      <c r="W3688" s="5">
        <v>6</v>
      </c>
      <c r="X3688" s="5">
        <v>20059</v>
      </c>
      <c r="Y3688" s="5">
        <v>238</v>
      </c>
    </row>
    <row r="3689" spans="1:25" x14ac:dyDescent="0.3">
      <c r="A3689" s="1">
        <v>4062660</v>
      </c>
      <c r="B3689" s="1" t="s">
        <v>5</v>
      </c>
      <c r="C3689" s="2"/>
      <c r="D3689" s="4" t="s">
        <v>148</v>
      </c>
      <c r="E3689" s="4">
        <v>4062660</v>
      </c>
      <c r="F3689" s="5">
        <v>0</v>
      </c>
      <c r="G3689" s="5">
        <v>0</v>
      </c>
      <c r="H3689" s="5">
        <v>1759</v>
      </c>
      <c r="I3689" s="5">
        <v>8919</v>
      </c>
      <c r="J3689" s="5">
        <v>745</v>
      </c>
      <c r="K3689" s="5">
        <v>0</v>
      </c>
      <c r="L3689" s="5">
        <v>11423</v>
      </c>
      <c r="M3689" s="5">
        <v>93434</v>
      </c>
      <c r="N3689" s="5">
        <v>0</v>
      </c>
      <c r="O3689" s="5">
        <v>1910</v>
      </c>
      <c r="P3689" s="5">
        <v>997</v>
      </c>
      <c r="Q3689" s="5">
        <v>112</v>
      </c>
      <c r="R3689" s="5">
        <v>0</v>
      </c>
      <c r="S3689" s="5">
        <v>3923</v>
      </c>
      <c r="T3689" s="5">
        <v>8057</v>
      </c>
      <c r="U3689" s="5">
        <v>4421</v>
      </c>
      <c r="V3689" s="5">
        <v>11831</v>
      </c>
      <c r="W3689" s="5">
        <v>2</v>
      </c>
      <c r="X3689" s="5">
        <v>20665</v>
      </c>
      <c r="Y3689" s="5">
        <v>260</v>
      </c>
    </row>
    <row r="3690" spans="1:25" x14ac:dyDescent="0.3">
      <c r="A3690" s="1">
        <v>4062660</v>
      </c>
      <c r="B3690" s="1" t="s">
        <v>6</v>
      </c>
      <c r="C3690" s="2"/>
      <c r="D3690" s="4" t="s">
        <v>148</v>
      </c>
      <c r="E3690" s="4">
        <v>4062660</v>
      </c>
      <c r="F3690" s="5">
        <v>0</v>
      </c>
      <c r="G3690" s="5">
        <v>0</v>
      </c>
      <c r="H3690" s="5">
        <v>1136</v>
      </c>
      <c r="I3690" s="5">
        <v>20568</v>
      </c>
      <c r="J3690" s="5">
        <v>1533</v>
      </c>
      <c r="K3690" s="5">
        <v>0</v>
      </c>
      <c r="L3690" s="5">
        <v>23237</v>
      </c>
      <c r="M3690" s="5">
        <v>96078</v>
      </c>
      <c r="N3690" s="5">
        <v>0</v>
      </c>
      <c r="O3690" s="5">
        <v>1439</v>
      </c>
      <c r="P3690" s="5">
        <v>405</v>
      </c>
      <c r="Q3690" s="5">
        <v>0</v>
      </c>
      <c r="R3690" s="5">
        <v>0</v>
      </c>
      <c r="S3690" s="5">
        <v>4584</v>
      </c>
      <c r="T3690" s="5">
        <v>6875</v>
      </c>
      <c r="U3690" s="5">
        <v>4967</v>
      </c>
      <c r="V3690" s="5">
        <v>10556</v>
      </c>
      <c r="W3690" s="5">
        <v>2</v>
      </c>
      <c r="X3690" s="5">
        <v>23423</v>
      </c>
      <c r="Y3690" s="5">
        <v>261</v>
      </c>
    </row>
    <row r="3691" spans="1:25" x14ac:dyDescent="0.3">
      <c r="A3691" s="1">
        <v>4062660</v>
      </c>
      <c r="B3691" s="1" t="s">
        <v>7</v>
      </c>
      <c r="C3691" s="2"/>
      <c r="D3691" s="4" t="s">
        <v>148</v>
      </c>
      <c r="E3691" s="4">
        <v>4062660</v>
      </c>
      <c r="F3691" s="5">
        <v>0</v>
      </c>
      <c r="G3691" s="5">
        <v>0</v>
      </c>
      <c r="H3691" s="5">
        <v>157</v>
      </c>
      <c r="I3691" s="5">
        <v>6683</v>
      </c>
      <c r="J3691" s="5">
        <v>317</v>
      </c>
      <c r="K3691" s="5">
        <v>0</v>
      </c>
      <c r="L3691" s="5">
        <v>7157</v>
      </c>
      <c r="M3691" s="5">
        <v>101215</v>
      </c>
      <c r="N3691" s="5">
        <v>0</v>
      </c>
      <c r="O3691" s="5">
        <v>1272</v>
      </c>
      <c r="P3691" s="5">
        <v>422</v>
      </c>
      <c r="Q3691" s="5">
        <v>0</v>
      </c>
      <c r="R3691" s="5">
        <v>0</v>
      </c>
      <c r="S3691" s="5">
        <v>3806</v>
      </c>
      <c r="T3691" s="5">
        <v>6625</v>
      </c>
      <c r="U3691" s="5">
        <v>5152</v>
      </c>
      <c r="V3691" s="5">
        <v>11484</v>
      </c>
      <c r="W3691" s="5">
        <v>1</v>
      </c>
      <c r="X3691" s="5">
        <v>23552</v>
      </c>
      <c r="Y3691" s="5">
        <v>92</v>
      </c>
    </row>
    <row r="3692" spans="1:25" x14ac:dyDescent="0.3">
      <c r="A3692" s="1">
        <v>4062660</v>
      </c>
      <c r="B3692" s="1" t="s">
        <v>8</v>
      </c>
      <c r="C3692" s="2"/>
      <c r="D3692" s="4" t="s">
        <v>148</v>
      </c>
      <c r="E3692" s="4">
        <v>4062660</v>
      </c>
      <c r="F3692" s="5">
        <v>0</v>
      </c>
      <c r="G3692" s="5">
        <v>0</v>
      </c>
      <c r="H3692" s="5">
        <v>338</v>
      </c>
      <c r="I3692" s="5">
        <v>10138</v>
      </c>
      <c r="J3692" s="5">
        <v>323</v>
      </c>
      <c r="K3692" s="5">
        <v>0</v>
      </c>
      <c r="L3692" s="5">
        <v>10799</v>
      </c>
      <c r="M3692" s="5">
        <v>117472</v>
      </c>
      <c r="N3692" s="5">
        <v>0</v>
      </c>
      <c r="O3692" s="5">
        <v>971</v>
      </c>
      <c r="P3692" s="5">
        <v>449</v>
      </c>
      <c r="Q3692" s="5">
        <v>0</v>
      </c>
      <c r="R3692" s="5">
        <v>0</v>
      </c>
      <c r="S3692" s="5">
        <v>2445</v>
      </c>
      <c r="T3692" s="5">
        <v>7005</v>
      </c>
      <c r="U3692" s="5">
        <v>4857</v>
      </c>
      <c r="V3692" s="5">
        <v>10230</v>
      </c>
      <c r="W3692" s="5">
        <v>33</v>
      </c>
      <c r="X3692" s="5">
        <v>25240</v>
      </c>
      <c r="Y3692" s="5">
        <v>188</v>
      </c>
    </row>
    <row r="3693" spans="1:25" x14ac:dyDescent="0.3">
      <c r="A3693" s="1">
        <v>4062660</v>
      </c>
      <c r="B3693" s="1" t="s">
        <v>9</v>
      </c>
      <c r="C3693" s="2"/>
      <c r="D3693" s="4" t="s">
        <v>148</v>
      </c>
      <c r="E3693" s="4">
        <v>4062660</v>
      </c>
      <c r="F3693" s="5">
        <v>0</v>
      </c>
      <c r="G3693" s="5">
        <v>0</v>
      </c>
      <c r="H3693" s="5">
        <v>56</v>
      </c>
      <c r="I3693" s="5">
        <v>6854</v>
      </c>
      <c r="J3693" s="5">
        <v>159</v>
      </c>
      <c r="K3693" s="5">
        <v>0</v>
      </c>
      <c r="L3693" s="5">
        <v>7069</v>
      </c>
      <c r="M3693" s="5">
        <v>143118</v>
      </c>
      <c r="N3693" s="5">
        <v>0</v>
      </c>
      <c r="O3693" s="5">
        <v>909</v>
      </c>
      <c r="P3693" s="5">
        <v>561</v>
      </c>
      <c r="Q3693" s="5">
        <v>0</v>
      </c>
      <c r="R3693" s="5">
        <v>0</v>
      </c>
      <c r="S3693" s="5">
        <v>2317</v>
      </c>
      <c r="T3693" s="5">
        <v>7602</v>
      </c>
      <c r="U3693" s="5">
        <v>4903</v>
      </c>
      <c r="V3693" s="5">
        <v>9478</v>
      </c>
      <c r="W3693" s="5">
        <v>1</v>
      </c>
      <c r="X3693" s="5">
        <v>21346</v>
      </c>
      <c r="Y3693" s="5">
        <v>159</v>
      </c>
    </row>
    <row r="3694" spans="1:25" x14ac:dyDescent="0.3">
      <c r="A3694" s="1">
        <v>4062660</v>
      </c>
      <c r="B3694" s="1" t="s">
        <v>10</v>
      </c>
      <c r="C3694" s="2"/>
      <c r="D3694" s="4" t="s">
        <v>148</v>
      </c>
      <c r="E3694" s="4">
        <v>4062660</v>
      </c>
      <c r="F3694" s="5">
        <v>0</v>
      </c>
      <c r="G3694" s="5">
        <v>0</v>
      </c>
      <c r="H3694" s="5">
        <v>299</v>
      </c>
      <c r="I3694" s="5">
        <v>10420</v>
      </c>
      <c r="J3694" s="5">
        <v>396</v>
      </c>
      <c r="K3694" s="5">
        <v>0</v>
      </c>
      <c r="L3694" s="5">
        <v>11116</v>
      </c>
      <c r="M3694" s="5">
        <v>145593</v>
      </c>
      <c r="N3694" s="5">
        <v>0</v>
      </c>
      <c r="O3694" s="5">
        <v>901</v>
      </c>
      <c r="P3694" s="5">
        <v>429</v>
      </c>
      <c r="Q3694" s="5">
        <v>0</v>
      </c>
      <c r="R3694" s="5">
        <v>0</v>
      </c>
      <c r="S3694" s="5">
        <v>2092</v>
      </c>
      <c r="T3694" s="5">
        <v>6606</v>
      </c>
      <c r="U3694" s="5">
        <v>5839</v>
      </c>
      <c r="V3694" s="5">
        <v>8485</v>
      </c>
      <c r="W3694" s="5">
        <v>8</v>
      </c>
      <c r="X3694" s="5">
        <v>22768</v>
      </c>
      <c r="Y3694" s="5">
        <v>181</v>
      </c>
    </row>
    <row r="3695" spans="1:25" x14ac:dyDescent="0.3">
      <c r="A3695" s="1">
        <v>4062660</v>
      </c>
      <c r="B3695" s="1" t="s">
        <v>11</v>
      </c>
      <c r="C3695" s="2"/>
      <c r="D3695" s="4" t="s">
        <v>148</v>
      </c>
      <c r="E3695" s="4">
        <v>4062660</v>
      </c>
      <c r="F3695" s="5">
        <v>0</v>
      </c>
      <c r="G3695" s="5">
        <v>0</v>
      </c>
      <c r="H3695" s="5">
        <v>1206</v>
      </c>
      <c r="I3695" s="5">
        <v>13373</v>
      </c>
      <c r="J3695" s="5">
        <v>118</v>
      </c>
      <c r="K3695" s="5">
        <v>0</v>
      </c>
      <c r="L3695" s="5">
        <v>14697</v>
      </c>
      <c r="M3695" s="5">
        <v>162078</v>
      </c>
      <c r="N3695" s="5">
        <v>0</v>
      </c>
      <c r="O3695" s="5">
        <v>1132</v>
      </c>
      <c r="P3695" s="5">
        <v>1012</v>
      </c>
      <c r="Q3695" s="5">
        <v>0</v>
      </c>
      <c r="R3695" s="5">
        <v>0</v>
      </c>
      <c r="S3695" s="5">
        <v>3310</v>
      </c>
      <c r="T3695" s="5">
        <v>3983</v>
      </c>
      <c r="U3695" s="5">
        <v>5379</v>
      </c>
      <c r="V3695" s="5">
        <v>7829</v>
      </c>
      <c r="W3695" s="5">
        <v>0</v>
      </c>
      <c r="X3695" s="5">
        <v>23899</v>
      </c>
      <c r="Y3695" s="5">
        <v>189</v>
      </c>
    </row>
    <row r="3696" spans="1:25" x14ac:dyDescent="0.3">
      <c r="A3696" s="1">
        <v>4062660</v>
      </c>
      <c r="B3696" s="1" t="s">
        <v>12</v>
      </c>
      <c r="C3696" s="2"/>
      <c r="D3696" s="4" t="s">
        <v>148</v>
      </c>
      <c r="E3696" s="4">
        <v>4062660</v>
      </c>
      <c r="F3696" s="5">
        <v>0</v>
      </c>
      <c r="G3696" s="5">
        <v>0</v>
      </c>
      <c r="H3696" s="5">
        <v>986</v>
      </c>
      <c r="I3696" s="5">
        <v>10697</v>
      </c>
      <c r="J3696" s="5">
        <v>142</v>
      </c>
      <c r="K3696" s="5">
        <v>0</v>
      </c>
      <c r="L3696" s="5">
        <v>11826</v>
      </c>
      <c r="M3696" s="5">
        <v>134274</v>
      </c>
      <c r="N3696" s="5">
        <v>0</v>
      </c>
      <c r="O3696" s="5">
        <v>942</v>
      </c>
      <c r="P3696" s="5">
        <v>409</v>
      </c>
      <c r="Q3696" s="5">
        <v>0</v>
      </c>
      <c r="R3696" s="5">
        <v>0</v>
      </c>
      <c r="S3696" s="5">
        <v>3310</v>
      </c>
      <c r="T3696" s="5">
        <v>3995</v>
      </c>
      <c r="U3696" s="5">
        <v>4108</v>
      </c>
      <c r="V3696" s="5">
        <v>5347</v>
      </c>
      <c r="W3696" s="5">
        <v>0</v>
      </c>
      <c r="X3696" s="5">
        <v>21991</v>
      </c>
      <c r="Y3696" s="5">
        <v>176</v>
      </c>
    </row>
    <row r="3697" spans="1:25" x14ac:dyDescent="0.3">
      <c r="A3697" s="1">
        <v>4062660</v>
      </c>
      <c r="B3697" s="1" t="s">
        <v>13</v>
      </c>
      <c r="C3697" s="2"/>
      <c r="D3697" s="4" t="s">
        <v>148</v>
      </c>
      <c r="E3697" s="4">
        <v>4062660</v>
      </c>
      <c r="F3697" s="5">
        <v>0</v>
      </c>
      <c r="G3697" s="5">
        <v>0</v>
      </c>
      <c r="H3697" s="5">
        <v>4775</v>
      </c>
      <c r="I3697" s="5">
        <v>8581</v>
      </c>
      <c r="J3697" s="5">
        <v>101</v>
      </c>
      <c r="K3697" s="5">
        <v>0</v>
      </c>
      <c r="L3697" s="5">
        <v>13457</v>
      </c>
      <c r="M3697" s="5">
        <v>102100</v>
      </c>
      <c r="N3697" s="5">
        <v>0</v>
      </c>
      <c r="O3697" s="5">
        <v>1027</v>
      </c>
      <c r="P3697" s="5">
        <v>95</v>
      </c>
      <c r="Q3697" s="5">
        <v>0</v>
      </c>
      <c r="R3697" s="5">
        <v>0</v>
      </c>
      <c r="S3697" s="5">
        <v>2085</v>
      </c>
      <c r="T3697" s="5">
        <v>3973</v>
      </c>
      <c r="U3697" s="5">
        <v>4610</v>
      </c>
      <c r="V3697" s="5">
        <v>7731</v>
      </c>
      <c r="W3697" s="5">
        <v>4</v>
      </c>
      <c r="X3697" s="5">
        <v>22058</v>
      </c>
      <c r="Y3697" s="5">
        <v>149</v>
      </c>
    </row>
    <row r="3698" spans="1:25" x14ac:dyDescent="0.3">
      <c r="A3698" s="1">
        <v>4062660</v>
      </c>
      <c r="B3698" s="1" t="s">
        <v>14</v>
      </c>
      <c r="C3698" s="2"/>
      <c r="D3698" s="4" t="s">
        <v>148</v>
      </c>
      <c r="E3698" s="4">
        <v>4062660</v>
      </c>
      <c r="F3698" s="5">
        <v>0</v>
      </c>
      <c r="G3698" s="5">
        <v>0</v>
      </c>
      <c r="H3698" s="5">
        <v>241</v>
      </c>
      <c r="I3698" s="5">
        <v>5469</v>
      </c>
      <c r="J3698" s="5">
        <v>405</v>
      </c>
      <c r="K3698" s="5" t="s">
        <v>33</v>
      </c>
      <c r="L3698" s="5">
        <v>6115</v>
      </c>
      <c r="M3698" s="5">
        <v>96480</v>
      </c>
      <c r="N3698" s="5">
        <v>0</v>
      </c>
      <c r="O3698" s="5">
        <v>1449</v>
      </c>
      <c r="P3698" s="5">
        <v>151</v>
      </c>
      <c r="Q3698" s="5" t="s">
        <v>33</v>
      </c>
      <c r="R3698" s="5" t="s">
        <v>33</v>
      </c>
      <c r="S3698" s="5">
        <v>3343</v>
      </c>
      <c r="T3698" s="5">
        <v>4098</v>
      </c>
      <c r="U3698" s="5">
        <v>4595</v>
      </c>
      <c r="V3698" s="5">
        <v>5847</v>
      </c>
      <c r="W3698" s="5">
        <v>7</v>
      </c>
      <c r="X3698" s="5">
        <v>20516</v>
      </c>
      <c r="Y3698" s="5">
        <v>165</v>
      </c>
    </row>
    <row r="3699" spans="1:25" x14ac:dyDescent="0.3">
      <c r="A3699" s="1">
        <v>4062660</v>
      </c>
      <c r="B3699" s="1" t="s">
        <v>15</v>
      </c>
      <c r="C3699" s="2"/>
      <c r="D3699" s="4" t="s">
        <v>148</v>
      </c>
      <c r="E3699" s="4">
        <v>4062660</v>
      </c>
      <c r="F3699" s="5">
        <v>1192</v>
      </c>
      <c r="G3699" s="5">
        <v>0</v>
      </c>
      <c r="H3699" s="5">
        <v>214</v>
      </c>
      <c r="I3699" s="5">
        <v>21591</v>
      </c>
      <c r="J3699" s="5">
        <v>347</v>
      </c>
      <c r="K3699" s="5" t="s">
        <v>33</v>
      </c>
      <c r="L3699" s="5">
        <v>23343</v>
      </c>
      <c r="M3699" s="5">
        <v>84073</v>
      </c>
      <c r="N3699" s="5">
        <v>0</v>
      </c>
      <c r="O3699" s="5">
        <v>1326</v>
      </c>
      <c r="P3699" s="5">
        <v>678</v>
      </c>
      <c r="Q3699" s="5" t="s">
        <v>33</v>
      </c>
      <c r="R3699" s="5" t="s">
        <v>33</v>
      </c>
      <c r="S3699" s="5">
        <v>3406</v>
      </c>
      <c r="T3699" s="5">
        <v>4726</v>
      </c>
      <c r="U3699" s="5">
        <v>4901</v>
      </c>
      <c r="V3699" s="5">
        <v>5109</v>
      </c>
      <c r="W3699" s="5">
        <v>6</v>
      </c>
      <c r="X3699" s="5">
        <v>13955</v>
      </c>
      <c r="Y3699" s="5">
        <v>158</v>
      </c>
    </row>
    <row r="3700" spans="1:25" x14ac:dyDescent="0.3">
      <c r="A3700" s="1">
        <v>4062660</v>
      </c>
      <c r="B3700" s="1" t="s">
        <v>16</v>
      </c>
      <c r="C3700" s="2"/>
      <c r="D3700" s="4" t="s">
        <v>148</v>
      </c>
      <c r="E3700" s="4">
        <v>4062660</v>
      </c>
      <c r="F3700" s="5">
        <v>0</v>
      </c>
      <c r="G3700" s="5">
        <v>0</v>
      </c>
      <c r="H3700" s="5">
        <v>2558</v>
      </c>
      <c r="I3700" s="5">
        <v>10091</v>
      </c>
      <c r="J3700" s="5">
        <v>860</v>
      </c>
      <c r="K3700" s="5" t="s">
        <v>33</v>
      </c>
      <c r="L3700" s="5">
        <v>13508</v>
      </c>
      <c r="M3700" s="5">
        <v>71807</v>
      </c>
      <c r="N3700" s="5">
        <v>0</v>
      </c>
      <c r="O3700" s="5">
        <v>1321</v>
      </c>
      <c r="P3700" s="5">
        <v>341</v>
      </c>
      <c r="Q3700" s="5" t="s">
        <v>33</v>
      </c>
      <c r="R3700" s="5" t="s">
        <v>33</v>
      </c>
      <c r="S3700" s="5">
        <v>3095</v>
      </c>
      <c r="T3700" s="5">
        <v>2969</v>
      </c>
      <c r="U3700" s="5">
        <v>4890</v>
      </c>
      <c r="V3700" s="5">
        <v>4843</v>
      </c>
      <c r="W3700" s="5">
        <v>6</v>
      </c>
      <c r="X3700" s="5">
        <v>16029</v>
      </c>
      <c r="Y3700" s="5">
        <v>116</v>
      </c>
    </row>
    <row r="3701" spans="1:25" x14ac:dyDescent="0.3">
      <c r="A3701" s="1">
        <v>4062660</v>
      </c>
      <c r="B3701" s="1" t="s">
        <v>17</v>
      </c>
      <c r="C3701" s="2"/>
      <c r="D3701" s="4" t="s">
        <v>148</v>
      </c>
      <c r="E3701" s="4">
        <v>4062660</v>
      </c>
      <c r="F3701" s="5">
        <v>0</v>
      </c>
      <c r="G3701" s="5">
        <v>0</v>
      </c>
      <c r="H3701" s="5">
        <v>375</v>
      </c>
      <c r="I3701" s="5">
        <v>4212</v>
      </c>
      <c r="J3701" s="5">
        <v>39</v>
      </c>
      <c r="K3701" s="5" t="s">
        <v>33</v>
      </c>
      <c r="L3701" s="5">
        <v>4626</v>
      </c>
      <c r="M3701" s="5">
        <v>73635</v>
      </c>
      <c r="N3701" s="5">
        <v>0</v>
      </c>
      <c r="O3701" s="5">
        <v>544</v>
      </c>
      <c r="P3701" s="5">
        <v>433</v>
      </c>
      <c r="Q3701" s="5" t="s">
        <v>33</v>
      </c>
      <c r="R3701" s="5" t="s">
        <v>33</v>
      </c>
      <c r="S3701" s="5">
        <v>1634</v>
      </c>
      <c r="T3701" s="5">
        <v>3754</v>
      </c>
      <c r="U3701" s="5">
        <v>8990</v>
      </c>
      <c r="V3701" s="5">
        <v>2203</v>
      </c>
      <c r="W3701" s="5">
        <v>7</v>
      </c>
      <c r="X3701" s="5">
        <v>12337</v>
      </c>
      <c r="Y3701" s="5">
        <v>78</v>
      </c>
    </row>
    <row r="3702" spans="1:25" x14ac:dyDescent="0.3">
      <c r="A3702" s="1">
        <v>4062660</v>
      </c>
      <c r="B3702" s="1" t="s">
        <v>18</v>
      </c>
      <c r="C3702" s="2"/>
      <c r="D3702" s="4" t="s">
        <v>148</v>
      </c>
      <c r="E3702" s="4">
        <v>4062660</v>
      </c>
      <c r="F3702" s="5">
        <v>0</v>
      </c>
      <c r="G3702" s="5">
        <v>0</v>
      </c>
      <c r="H3702" s="5">
        <v>0</v>
      </c>
      <c r="I3702" s="5">
        <v>3657</v>
      </c>
      <c r="J3702" s="5">
        <v>39</v>
      </c>
      <c r="K3702" s="5" t="s">
        <v>33</v>
      </c>
      <c r="L3702" s="5">
        <v>3696</v>
      </c>
      <c r="M3702" s="5">
        <v>78257</v>
      </c>
      <c r="N3702" s="5">
        <v>0</v>
      </c>
      <c r="O3702" s="5">
        <v>1072</v>
      </c>
      <c r="P3702" s="5">
        <v>616</v>
      </c>
      <c r="Q3702" s="5" t="s">
        <v>33</v>
      </c>
      <c r="R3702" s="5" t="s">
        <v>33</v>
      </c>
      <c r="S3702" s="5">
        <v>3364</v>
      </c>
      <c r="T3702" s="5">
        <v>3750</v>
      </c>
      <c r="U3702" s="5">
        <v>3782</v>
      </c>
      <c r="V3702" s="5">
        <v>3456</v>
      </c>
      <c r="W3702" s="5">
        <v>11</v>
      </c>
      <c r="X3702" s="5">
        <v>12697</v>
      </c>
      <c r="Y3702" s="5">
        <v>39</v>
      </c>
    </row>
    <row r="3703" spans="1:25" x14ac:dyDescent="0.3">
      <c r="A3703" s="1">
        <v>4062660</v>
      </c>
      <c r="B3703" s="1" t="s">
        <v>19</v>
      </c>
      <c r="C3703" s="2"/>
      <c r="D3703" s="4" t="s">
        <v>148</v>
      </c>
      <c r="E3703" s="4">
        <v>4062660</v>
      </c>
      <c r="F3703" s="5">
        <v>0</v>
      </c>
      <c r="G3703" s="5">
        <v>0</v>
      </c>
      <c r="H3703" s="5">
        <v>870</v>
      </c>
      <c r="I3703" s="5">
        <v>3664</v>
      </c>
      <c r="J3703" s="5">
        <v>53</v>
      </c>
      <c r="K3703" s="5" t="s">
        <v>33</v>
      </c>
      <c r="L3703" s="5">
        <v>4586</v>
      </c>
      <c r="M3703" s="5">
        <v>78079</v>
      </c>
      <c r="N3703" s="5">
        <v>0</v>
      </c>
      <c r="O3703" s="5">
        <v>964</v>
      </c>
      <c r="P3703" s="5">
        <v>895</v>
      </c>
      <c r="Q3703" s="5" t="s">
        <v>33</v>
      </c>
      <c r="R3703" s="5" t="s">
        <v>33</v>
      </c>
      <c r="S3703" s="5">
        <v>3225</v>
      </c>
      <c r="T3703" s="5">
        <v>3113</v>
      </c>
      <c r="U3703" s="5">
        <v>3615</v>
      </c>
      <c r="V3703" s="5">
        <v>3379</v>
      </c>
      <c r="W3703" s="5">
        <v>1</v>
      </c>
      <c r="X3703" s="5">
        <v>11394</v>
      </c>
      <c r="Y3703" s="5">
        <v>48</v>
      </c>
    </row>
    <row r="3704" spans="1:25" x14ac:dyDescent="0.3">
      <c r="A3704" s="1">
        <v>4062660</v>
      </c>
      <c r="B3704" s="1" t="s">
        <v>20</v>
      </c>
      <c r="C3704" s="2"/>
      <c r="D3704" s="4" t="s">
        <v>148</v>
      </c>
      <c r="E3704" s="4">
        <v>4062660</v>
      </c>
      <c r="F3704" s="5">
        <v>0</v>
      </c>
      <c r="G3704" s="5">
        <v>0</v>
      </c>
      <c r="H3704" s="5">
        <v>400</v>
      </c>
      <c r="I3704" s="5">
        <v>3928</v>
      </c>
      <c r="J3704" s="5">
        <v>49</v>
      </c>
      <c r="K3704" s="5" t="s">
        <v>33</v>
      </c>
      <c r="L3704" s="5">
        <v>4376</v>
      </c>
      <c r="M3704" s="5">
        <v>69660</v>
      </c>
      <c r="N3704" s="5">
        <v>0</v>
      </c>
      <c r="O3704" s="5">
        <v>924</v>
      </c>
      <c r="P3704" s="5">
        <v>537</v>
      </c>
      <c r="Q3704" s="5" t="s">
        <v>33</v>
      </c>
      <c r="R3704" s="5" t="s">
        <v>33</v>
      </c>
      <c r="S3704" s="5">
        <v>3177</v>
      </c>
      <c r="T3704" s="5">
        <v>5116</v>
      </c>
      <c r="U3704" s="5">
        <v>4771</v>
      </c>
      <c r="V3704" s="5">
        <v>3412</v>
      </c>
      <c r="W3704" s="5">
        <v>3</v>
      </c>
      <c r="X3704" s="5">
        <v>20843</v>
      </c>
      <c r="Y3704" s="5">
        <v>109</v>
      </c>
    </row>
    <row r="3705" spans="1:25" x14ac:dyDescent="0.3">
      <c r="A3705" s="1">
        <v>4062660</v>
      </c>
      <c r="B3705" s="1" t="s">
        <v>21</v>
      </c>
      <c r="C3705" s="2"/>
      <c r="D3705" s="4" t="s">
        <v>148</v>
      </c>
      <c r="E3705" s="4">
        <v>4062660</v>
      </c>
      <c r="F3705" s="5">
        <v>0</v>
      </c>
      <c r="G3705" s="5">
        <v>0</v>
      </c>
      <c r="H3705" s="5">
        <v>186</v>
      </c>
      <c r="I3705" s="5">
        <v>3435</v>
      </c>
      <c r="J3705" s="5">
        <v>190</v>
      </c>
      <c r="K3705" s="5" t="s">
        <v>33</v>
      </c>
      <c r="L3705" s="5">
        <v>3811</v>
      </c>
      <c r="M3705" s="5">
        <v>74504</v>
      </c>
      <c r="N3705" s="5">
        <v>0</v>
      </c>
      <c r="O3705" s="5">
        <v>985</v>
      </c>
      <c r="P3705" s="5">
        <v>739</v>
      </c>
      <c r="Q3705" s="5" t="s">
        <v>33</v>
      </c>
      <c r="R3705" s="5" t="s">
        <v>33</v>
      </c>
      <c r="S3705" s="5">
        <v>3115</v>
      </c>
      <c r="T3705" s="5">
        <v>3938</v>
      </c>
      <c r="U3705" s="5">
        <v>3732</v>
      </c>
      <c r="V3705" s="5">
        <v>1823</v>
      </c>
      <c r="W3705" s="5">
        <v>2</v>
      </c>
      <c r="X3705" s="5">
        <v>15343</v>
      </c>
      <c r="Y3705" s="5">
        <v>74</v>
      </c>
    </row>
    <row r="3706" spans="1:25" x14ac:dyDescent="0.3">
      <c r="A3706" s="1">
        <v>4062660</v>
      </c>
      <c r="B3706" s="1" t="s">
        <v>22</v>
      </c>
      <c r="C3706" s="2"/>
      <c r="D3706" s="4" t="s">
        <v>148</v>
      </c>
      <c r="E3706" s="4">
        <v>4062660</v>
      </c>
      <c r="F3706" s="5">
        <v>0</v>
      </c>
      <c r="G3706" s="5">
        <v>0</v>
      </c>
      <c r="H3706" s="5">
        <v>308</v>
      </c>
      <c r="I3706" s="5">
        <v>5679</v>
      </c>
      <c r="J3706" s="5">
        <v>233</v>
      </c>
      <c r="K3706" s="5" t="s">
        <v>33</v>
      </c>
      <c r="L3706" s="5">
        <v>6220</v>
      </c>
      <c r="M3706" s="5">
        <v>72412</v>
      </c>
      <c r="N3706" s="5">
        <v>0</v>
      </c>
      <c r="O3706" s="5">
        <v>898</v>
      </c>
      <c r="P3706" s="5">
        <v>503</v>
      </c>
      <c r="Q3706" s="5" t="s">
        <v>33</v>
      </c>
      <c r="R3706" s="5" t="s">
        <v>33</v>
      </c>
      <c r="S3706" s="5">
        <v>3245</v>
      </c>
      <c r="T3706" s="5">
        <v>2944</v>
      </c>
      <c r="U3706" s="5">
        <v>2926</v>
      </c>
      <c r="V3706" s="5">
        <v>302</v>
      </c>
      <c r="W3706" s="5">
        <v>15</v>
      </c>
      <c r="X3706" s="5">
        <v>13846</v>
      </c>
      <c r="Y3706" s="5">
        <v>57</v>
      </c>
    </row>
    <row r="3707" spans="1:25" x14ac:dyDescent="0.3">
      <c r="A3707" s="1">
        <v>4062660</v>
      </c>
      <c r="B3707" s="1" t="s">
        <v>23</v>
      </c>
      <c r="C3707" s="2"/>
      <c r="D3707" s="4" t="s">
        <v>148</v>
      </c>
      <c r="E3707" s="4">
        <v>4062660</v>
      </c>
      <c r="F3707" s="5">
        <v>0</v>
      </c>
      <c r="G3707" s="5">
        <v>0</v>
      </c>
      <c r="H3707" s="5">
        <v>16</v>
      </c>
      <c r="I3707" s="5">
        <v>4474</v>
      </c>
      <c r="J3707" s="5">
        <v>136</v>
      </c>
      <c r="K3707" s="5" t="s">
        <v>33</v>
      </c>
      <c r="L3707" s="5">
        <v>4626</v>
      </c>
      <c r="M3707" s="5">
        <v>69588</v>
      </c>
      <c r="N3707" s="5">
        <v>0</v>
      </c>
      <c r="O3707" s="5">
        <v>1097</v>
      </c>
      <c r="P3707" s="5">
        <v>734</v>
      </c>
      <c r="Q3707" s="5" t="s">
        <v>33</v>
      </c>
      <c r="R3707" s="5" t="s">
        <v>33</v>
      </c>
      <c r="S3707" s="5">
        <v>3370</v>
      </c>
      <c r="T3707" s="5">
        <v>3887</v>
      </c>
      <c r="U3707" s="5">
        <v>2633</v>
      </c>
      <c r="V3707" s="5">
        <v>467</v>
      </c>
      <c r="W3707" s="5">
        <v>46</v>
      </c>
      <c r="X3707" s="5">
        <v>15462</v>
      </c>
      <c r="Y3707" s="5">
        <v>64</v>
      </c>
    </row>
    <row r="3708" spans="1:25" x14ac:dyDescent="0.3">
      <c r="A3708" s="1">
        <v>4062660</v>
      </c>
      <c r="B3708" s="1" t="s">
        <v>24</v>
      </c>
      <c r="C3708" s="2"/>
      <c r="D3708" s="4" t="s">
        <v>148</v>
      </c>
      <c r="E3708" s="4">
        <v>4062660</v>
      </c>
      <c r="F3708" s="5">
        <v>0</v>
      </c>
      <c r="G3708" s="5">
        <v>0</v>
      </c>
      <c r="H3708" s="5">
        <v>74</v>
      </c>
      <c r="I3708" s="5">
        <v>4070</v>
      </c>
      <c r="J3708" s="5">
        <v>280</v>
      </c>
      <c r="K3708" s="5" t="s">
        <v>33</v>
      </c>
      <c r="L3708" s="5">
        <v>4423</v>
      </c>
      <c r="M3708" s="5">
        <v>65743</v>
      </c>
      <c r="N3708" s="5">
        <v>0</v>
      </c>
      <c r="O3708" s="5">
        <v>915</v>
      </c>
      <c r="P3708" s="5">
        <v>765</v>
      </c>
      <c r="Q3708" s="5" t="s">
        <v>33</v>
      </c>
      <c r="R3708" s="5" t="s">
        <v>33</v>
      </c>
      <c r="S3708" s="5">
        <v>2523</v>
      </c>
      <c r="T3708" s="5">
        <v>4017</v>
      </c>
      <c r="U3708" s="5">
        <v>2793</v>
      </c>
      <c r="V3708" s="5">
        <v>559</v>
      </c>
      <c r="W3708" s="5">
        <v>86</v>
      </c>
      <c r="X3708" s="5">
        <v>17921</v>
      </c>
      <c r="Y3708" s="5">
        <v>177</v>
      </c>
    </row>
    <row r="3709" spans="1:25" x14ac:dyDescent="0.3">
      <c r="A3709" s="1">
        <v>4062660</v>
      </c>
      <c r="B3709" s="1" t="s">
        <v>25</v>
      </c>
      <c r="C3709" s="2"/>
      <c r="D3709" s="4" t="s">
        <v>148</v>
      </c>
      <c r="E3709" s="4">
        <v>4062660</v>
      </c>
      <c r="F3709" s="5">
        <v>0</v>
      </c>
      <c r="G3709" s="5">
        <v>0</v>
      </c>
      <c r="H3709" s="5">
        <v>205</v>
      </c>
      <c r="I3709" s="5">
        <v>4176</v>
      </c>
      <c r="J3709" s="5">
        <v>160</v>
      </c>
      <c r="K3709" s="5" t="s">
        <v>33</v>
      </c>
      <c r="L3709" s="5">
        <v>4541</v>
      </c>
      <c r="M3709" s="5">
        <v>67066</v>
      </c>
      <c r="N3709" s="5">
        <v>0</v>
      </c>
      <c r="O3709" s="5">
        <v>944</v>
      </c>
      <c r="P3709" s="5">
        <v>592</v>
      </c>
      <c r="Q3709" s="5" t="s">
        <v>33</v>
      </c>
      <c r="R3709" s="5" t="s">
        <v>33</v>
      </c>
      <c r="S3709" s="5">
        <v>2432</v>
      </c>
      <c r="T3709" s="5">
        <v>4314</v>
      </c>
      <c r="U3709" s="5">
        <v>2997</v>
      </c>
      <c r="V3709" s="5">
        <v>647</v>
      </c>
      <c r="W3709" s="5">
        <v>59</v>
      </c>
      <c r="X3709" s="5">
        <v>20005</v>
      </c>
      <c r="Y3709" s="5">
        <v>60</v>
      </c>
    </row>
    <row r="3710" spans="1:25" x14ac:dyDescent="0.3">
      <c r="A3710" s="1">
        <v>4062660</v>
      </c>
      <c r="B3710" s="1" t="s">
        <v>26</v>
      </c>
      <c r="C3710" s="2"/>
      <c r="D3710" s="4" t="s">
        <v>148</v>
      </c>
      <c r="E3710" s="4">
        <v>4062660</v>
      </c>
      <c r="F3710" s="5" t="s">
        <v>33</v>
      </c>
      <c r="G3710" s="5" t="s">
        <v>33</v>
      </c>
      <c r="H3710" s="5" t="s">
        <v>33</v>
      </c>
      <c r="I3710" s="5" t="s">
        <v>33</v>
      </c>
      <c r="J3710" s="5" t="s">
        <v>33</v>
      </c>
      <c r="K3710" s="5" t="s">
        <v>33</v>
      </c>
      <c r="L3710" s="5" t="s">
        <v>33</v>
      </c>
      <c r="M3710" s="5" t="s">
        <v>33</v>
      </c>
      <c r="N3710" s="5" t="s">
        <v>33</v>
      </c>
      <c r="O3710" s="5" t="s">
        <v>33</v>
      </c>
      <c r="P3710" s="5" t="s">
        <v>33</v>
      </c>
      <c r="Q3710" s="5" t="s">
        <v>33</v>
      </c>
      <c r="R3710" s="5" t="s">
        <v>33</v>
      </c>
      <c r="S3710" s="5" t="s">
        <v>33</v>
      </c>
      <c r="T3710" s="5" t="s">
        <v>33</v>
      </c>
      <c r="U3710" s="5" t="s">
        <v>33</v>
      </c>
      <c r="V3710" s="5" t="s">
        <v>33</v>
      </c>
      <c r="W3710" s="5" t="s">
        <v>33</v>
      </c>
      <c r="X3710" s="5" t="s">
        <v>33</v>
      </c>
      <c r="Y3710" s="5" t="s">
        <v>33</v>
      </c>
    </row>
    <row r="3711" spans="1:25" x14ac:dyDescent="0.3">
      <c r="A3711" s="1">
        <v>4062660</v>
      </c>
      <c r="B3711" s="1" t="s">
        <v>27</v>
      </c>
      <c r="C3711" s="2"/>
      <c r="D3711" s="4" t="s">
        <v>148</v>
      </c>
      <c r="E3711" s="4">
        <v>4062660</v>
      </c>
      <c r="F3711" s="5" t="s">
        <v>33</v>
      </c>
      <c r="G3711" s="5" t="s">
        <v>33</v>
      </c>
      <c r="H3711" s="5" t="s">
        <v>33</v>
      </c>
      <c r="I3711" s="5" t="s">
        <v>33</v>
      </c>
      <c r="J3711" s="5" t="s">
        <v>33</v>
      </c>
      <c r="K3711" s="5" t="s">
        <v>33</v>
      </c>
      <c r="L3711" s="5" t="s">
        <v>33</v>
      </c>
      <c r="M3711" s="5" t="s">
        <v>33</v>
      </c>
      <c r="N3711" s="5" t="s">
        <v>33</v>
      </c>
      <c r="O3711" s="5" t="s">
        <v>33</v>
      </c>
      <c r="P3711" s="5" t="s">
        <v>33</v>
      </c>
      <c r="Q3711" s="5" t="s">
        <v>33</v>
      </c>
      <c r="R3711" s="5" t="s">
        <v>33</v>
      </c>
      <c r="S3711" s="5" t="s">
        <v>33</v>
      </c>
      <c r="T3711" s="5" t="s">
        <v>33</v>
      </c>
      <c r="U3711" s="5" t="s">
        <v>33</v>
      </c>
      <c r="V3711" s="5" t="s">
        <v>33</v>
      </c>
      <c r="W3711" s="5" t="s">
        <v>33</v>
      </c>
      <c r="X3711" s="5" t="s">
        <v>33</v>
      </c>
      <c r="Y3711" s="5" t="s">
        <v>33</v>
      </c>
    </row>
    <row r="3712" spans="1:25" x14ac:dyDescent="0.3">
      <c r="A3712" s="1">
        <v>4062660</v>
      </c>
      <c r="B3712" s="1" t="s">
        <v>28</v>
      </c>
      <c r="C3712" s="2"/>
      <c r="D3712" s="4" t="s">
        <v>148</v>
      </c>
      <c r="E3712" s="4">
        <v>4062660</v>
      </c>
      <c r="F3712" s="5" t="s">
        <v>33</v>
      </c>
      <c r="G3712" s="5" t="s">
        <v>33</v>
      </c>
      <c r="H3712" s="5" t="s">
        <v>33</v>
      </c>
      <c r="I3712" s="5" t="s">
        <v>33</v>
      </c>
      <c r="J3712" s="5" t="s">
        <v>33</v>
      </c>
      <c r="K3712" s="5" t="s">
        <v>33</v>
      </c>
      <c r="L3712" s="5" t="s">
        <v>33</v>
      </c>
      <c r="M3712" s="5" t="s">
        <v>33</v>
      </c>
      <c r="N3712" s="5" t="s">
        <v>33</v>
      </c>
      <c r="O3712" s="5" t="s">
        <v>33</v>
      </c>
      <c r="P3712" s="5" t="s">
        <v>33</v>
      </c>
      <c r="Q3712" s="5" t="s">
        <v>33</v>
      </c>
      <c r="R3712" s="5" t="s">
        <v>33</v>
      </c>
      <c r="S3712" s="5" t="s">
        <v>33</v>
      </c>
      <c r="T3712" s="5" t="s">
        <v>33</v>
      </c>
      <c r="U3712" s="5" t="s">
        <v>33</v>
      </c>
      <c r="V3712" s="5" t="s">
        <v>33</v>
      </c>
      <c r="W3712" s="5" t="s">
        <v>33</v>
      </c>
      <c r="X3712" s="5" t="s">
        <v>33</v>
      </c>
      <c r="Y3712" s="5" t="s">
        <v>33</v>
      </c>
    </row>
    <row r="3713" spans="1:25" x14ac:dyDescent="0.3">
      <c r="A3713" s="1">
        <v>4062660</v>
      </c>
      <c r="B3713" s="1" t="s">
        <v>29</v>
      </c>
      <c r="C3713" s="2"/>
      <c r="D3713" s="4" t="s">
        <v>148</v>
      </c>
      <c r="E3713" s="4">
        <v>4062660</v>
      </c>
      <c r="F3713" s="5" t="s">
        <v>33</v>
      </c>
      <c r="G3713" s="5" t="s">
        <v>33</v>
      </c>
      <c r="H3713" s="5" t="s">
        <v>33</v>
      </c>
      <c r="I3713" s="5" t="s">
        <v>33</v>
      </c>
      <c r="J3713" s="5" t="s">
        <v>33</v>
      </c>
      <c r="K3713" s="5" t="s">
        <v>33</v>
      </c>
      <c r="L3713" s="5" t="s">
        <v>33</v>
      </c>
      <c r="M3713" s="5" t="s">
        <v>33</v>
      </c>
      <c r="N3713" s="5" t="s">
        <v>33</v>
      </c>
      <c r="O3713" s="5" t="s">
        <v>33</v>
      </c>
      <c r="P3713" s="5" t="s">
        <v>33</v>
      </c>
      <c r="Q3713" s="5" t="s">
        <v>33</v>
      </c>
      <c r="R3713" s="5" t="s">
        <v>33</v>
      </c>
      <c r="S3713" s="5" t="s">
        <v>33</v>
      </c>
      <c r="T3713" s="5" t="s">
        <v>33</v>
      </c>
      <c r="U3713" s="5" t="s">
        <v>33</v>
      </c>
      <c r="V3713" s="5" t="s">
        <v>33</v>
      </c>
      <c r="W3713" s="5" t="s">
        <v>33</v>
      </c>
      <c r="X3713" s="5" t="s">
        <v>33</v>
      </c>
      <c r="Y3713" s="5" t="s">
        <v>33</v>
      </c>
    </row>
    <row r="3714" spans="1:25" x14ac:dyDescent="0.3">
      <c r="A3714" s="1">
        <v>4062660</v>
      </c>
      <c r="B3714" s="1" t="s">
        <v>30</v>
      </c>
      <c r="C3714" s="2"/>
      <c r="D3714" s="4" t="s">
        <v>148</v>
      </c>
      <c r="E3714" s="4">
        <v>4062660</v>
      </c>
      <c r="F3714" s="5" t="s">
        <v>33</v>
      </c>
      <c r="G3714" s="5" t="s">
        <v>33</v>
      </c>
      <c r="H3714" s="5" t="s">
        <v>33</v>
      </c>
      <c r="I3714" s="5" t="s">
        <v>33</v>
      </c>
      <c r="J3714" s="5" t="s">
        <v>33</v>
      </c>
      <c r="K3714" s="5" t="s">
        <v>33</v>
      </c>
      <c r="L3714" s="5" t="s">
        <v>33</v>
      </c>
      <c r="M3714" s="5" t="s">
        <v>33</v>
      </c>
      <c r="N3714" s="5" t="s">
        <v>33</v>
      </c>
      <c r="O3714" s="5" t="s">
        <v>33</v>
      </c>
      <c r="P3714" s="5" t="s">
        <v>33</v>
      </c>
      <c r="Q3714" s="5" t="s">
        <v>33</v>
      </c>
      <c r="R3714" s="5" t="s">
        <v>33</v>
      </c>
      <c r="S3714" s="5" t="s">
        <v>33</v>
      </c>
      <c r="T3714" s="5" t="s">
        <v>33</v>
      </c>
      <c r="U3714" s="5" t="s">
        <v>33</v>
      </c>
      <c r="V3714" s="5" t="s">
        <v>33</v>
      </c>
      <c r="W3714" s="5" t="s">
        <v>33</v>
      </c>
      <c r="X3714" s="5" t="s">
        <v>33</v>
      </c>
      <c r="Y3714" s="5" t="s">
        <v>33</v>
      </c>
    </row>
    <row r="3715" spans="1:25" x14ac:dyDescent="0.3">
      <c r="A3715" s="1">
        <v>4062660</v>
      </c>
      <c r="B3715" s="1" t="s">
        <v>31</v>
      </c>
      <c r="C3715" s="2"/>
      <c r="D3715" s="4" t="s">
        <v>148</v>
      </c>
      <c r="E3715" s="4">
        <v>4062660</v>
      </c>
      <c r="F3715" s="5" t="s">
        <v>33</v>
      </c>
      <c r="G3715" s="5" t="s">
        <v>33</v>
      </c>
      <c r="H3715" s="5" t="s">
        <v>33</v>
      </c>
      <c r="I3715" s="5" t="s">
        <v>33</v>
      </c>
      <c r="J3715" s="5" t="s">
        <v>33</v>
      </c>
      <c r="K3715" s="5" t="s">
        <v>33</v>
      </c>
      <c r="L3715" s="5" t="s">
        <v>33</v>
      </c>
      <c r="M3715" s="5" t="s">
        <v>33</v>
      </c>
      <c r="N3715" s="5" t="s">
        <v>33</v>
      </c>
      <c r="O3715" s="5" t="s">
        <v>33</v>
      </c>
      <c r="P3715" s="5" t="s">
        <v>33</v>
      </c>
      <c r="Q3715" s="5" t="s">
        <v>33</v>
      </c>
      <c r="R3715" s="5" t="s">
        <v>33</v>
      </c>
      <c r="S3715" s="5" t="s">
        <v>33</v>
      </c>
      <c r="T3715" s="5" t="s">
        <v>33</v>
      </c>
      <c r="U3715" s="5" t="s">
        <v>33</v>
      </c>
      <c r="V3715" s="5" t="s">
        <v>33</v>
      </c>
      <c r="W3715" s="5" t="s">
        <v>33</v>
      </c>
      <c r="X3715" s="5" t="s">
        <v>33</v>
      </c>
      <c r="Y3715" s="5" t="s">
        <v>33</v>
      </c>
    </row>
    <row r="3716" spans="1:25" x14ac:dyDescent="0.3">
      <c r="A3716" s="1">
        <v>4057097</v>
      </c>
      <c r="B3716" s="1" t="s">
        <v>0</v>
      </c>
      <c r="C3716" s="2"/>
      <c r="D3716" s="4" t="s">
        <v>149</v>
      </c>
      <c r="E3716" s="4">
        <v>4057097</v>
      </c>
      <c r="F3716" s="5">
        <v>1220</v>
      </c>
      <c r="G3716" s="5">
        <v>12769</v>
      </c>
      <c r="H3716" s="5">
        <v>390794</v>
      </c>
      <c r="I3716" s="5">
        <v>498971</v>
      </c>
      <c r="J3716" s="5">
        <v>64777</v>
      </c>
      <c r="K3716" s="5">
        <v>0</v>
      </c>
      <c r="L3716" s="5">
        <v>968530</v>
      </c>
      <c r="M3716" s="5">
        <v>1856902</v>
      </c>
      <c r="N3716" s="5">
        <v>25414</v>
      </c>
      <c r="O3716" s="5">
        <v>55439</v>
      </c>
      <c r="P3716" s="5">
        <v>40991</v>
      </c>
      <c r="Q3716" s="5">
        <v>3091</v>
      </c>
      <c r="R3716" s="5">
        <v>0</v>
      </c>
      <c r="S3716" s="5">
        <v>92188</v>
      </c>
      <c r="T3716" s="5">
        <v>88303</v>
      </c>
      <c r="U3716" s="5">
        <v>77998</v>
      </c>
      <c r="V3716" s="5">
        <v>133655</v>
      </c>
      <c r="W3716" s="5">
        <v>0</v>
      </c>
      <c r="X3716" s="5">
        <v>486011</v>
      </c>
      <c r="Y3716" s="5">
        <v>12342</v>
      </c>
    </row>
    <row r="3717" spans="1:25" x14ac:dyDescent="0.3">
      <c r="A3717" s="1">
        <v>4057097</v>
      </c>
      <c r="B3717" s="1" t="s">
        <v>1</v>
      </c>
      <c r="C3717" s="2"/>
      <c r="D3717" s="4" t="s">
        <v>149</v>
      </c>
      <c r="E3717" s="4">
        <v>4057097</v>
      </c>
      <c r="F3717" s="5">
        <v>5942</v>
      </c>
      <c r="G3717" s="5">
        <v>8885</v>
      </c>
      <c r="H3717" s="5">
        <v>609823</v>
      </c>
      <c r="I3717" s="5">
        <v>468122</v>
      </c>
      <c r="J3717" s="5">
        <v>53831</v>
      </c>
      <c r="K3717" s="5">
        <v>0</v>
      </c>
      <c r="L3717" s="5">
        <v>1146604</v>
      </c>
      <c r="M3717" s="5">
        <v>2023344</v>
      </c>
      <c r="N3717" s="5">
        <v>23890</v>
      </c>
      <c r="O3717" s="5">
        <v>52409</v>
      </c>
      <c r="P3717" s="5">
        <v>36166</v>
      </c>
      <c r="Q3717" s="5">
        <v>3493</v>
      </c>
      <c r="R3717" s="5">
        <v>0</v>
      </c>
      <c r="S3717" s="5">
        <v>73574</v>
      </c>
      <c r="T3717" s="5">
        <v>65159</v>
      </c>
      <c r="U3717" s="5">
        <v>55070</v>
      </c>
      <c r="V3717" s="5">
        <v>144650</v>
      </c>
      <c r="W3717" s="5">
        <v>0</v>
      </c>
      <c r="X3717" s="5">
        <v>468782</v>
      </c>
      <c r="Y3717" s="5">
        <v>9056</v>
      </c>
    </row>
    <row r="3718" spans="1:25" x14ac:dyDescent="0.3">
      <c r="A3718" s="1">
        <v>4057097</v>
      </c>
      <c r="B3718" s="1" t="s">
        <v>2</v>
      </c>
      <c r="C3718" s="2"/>
      <c r="D3718" s="4" t="s">
        <v>149</v>
      </c>
      <c r="E3718" s="4">
        <v>4057097</v>
      </c>
      <c r="F3718" s="5">
        <v>20677</v>
      </c>
      <c r="G3718" s="5">
        <v>34005</v>
      </c>
      <c r="H3718" s="5">
        <v>477153</v>
      </c>
      <c r="I3718" s="5">
        <v>443069</v>
      </c>
      <c r="J3718" s="5">
        <v>34762</v>
      </c>
      <c r="K3718" s="5">
        <v>0</v>
      </c>
      <c r="L3718" s="5">
        <v>1009665</v>
      </c>
      <c r="M3718" s="5">
        <v>1896684</v>
      </c>
      <c r="N3718" s="5">
        <v>22456</v>
      </c>
      <c r="O3718" s="5">
        <v>53385</v>
      </c>
      <c r="P3718" s="5">
        <v>33710</v>
      </c>
      <c r="Q3718" s="5">
        <v>3407</v>
      </c>
      <c r="R3718" s="5">
        <v>0</v>
      </c>
      <c r="S3718" s="5">
        <v>84355</v>
      </c>
      <c r="T3718" s="5">
        <v>60021</v>
      </c>
      <c r="U3718" s="5">
        <v>46369</v>
      </c>
      <c r="V3718" s="5">
        <v>174580</v>
      </c>
      <c r="W3718" s="5">
        <v>0</v>
      </c>
      <c r="X3718" s="5">
        <v>416491</v>
      </c>
      <c r="Y3718" s="5">
        <v>9138</v>
      </c>
    </row>
    <row r="3719" spans="1:25" x14ac:dyDescent="0.3">
      <c r="A3719" s="1">
        <v>4057097</v>
      </c>
      <c r="B3719" s="1" t="s">
        <v>3</v>
      </c>
      <c r="C3719" s="2"/>
      <c r="D3719" s="4" t="s">
        <v>149</v>
      </c>
      <c r="E3719" s="4">
        <v>4057097</v>
      </c>
      <c r="F3719" s="5">
        <v>11093</v>
      </c>
      <c r="G3719" s="5">
        <v>11962</v>
      </c>
      <c r="H3719" s="5">
        <v>294786</v>
      </c>
      <c r="I3719" s="5">
        <v>341598</v>
      </c>
      <c r="J3719" s="5">
        <v>27754</v>
      </c>
      <c r="K3719" s="5">
        <v>0</v>
      </c>
      <c r="L3719" s="5">
        <v>687192</v>
      </c>
      <c r="M3719" s="5">
        <v>1715590</v>
      </c>
      <c r="N3719" s="5">
        <v>24109</v>
      </c>
      <c r="O3719" s="5">
        <v>53992</v>
      </c>
      <c r="P3719" s="5">
        <v>33885</v>
      </c>
      <c r="Q3719" s="5">
        <v>3365</v>
      </c>
      <c r="R3719" s="5">
        <v>0</v>
      </c>
      <c r="S3719" s="5">
        <v>79865</v>
      </c>
      <c r="T3719" s="5">
        <v>61166</v>
      </c>
      <c r="U3719" s="5">
        <v>44111</v>
      </c>
      <c r="V3719" s="5">
        <v>208005</v>
      </c>
      <c r="W3719" s="5">
        <v>0</v>
      </c>
      <c r="X3719" s="5">
        <v>391564</v>
      </c>
      <c r="Y3719" s="5">
        <v>8608</v>
      </c>
    </row>
    <row r="3720" spans="1:25" x14ac:dyDescent="0.3">
      <c r="A3720" s="1">
        <v>4057097</v>
      </c>
      <c r="B3720" s="1" t="s">
        <v>4</v>
      </c>
      <c r="C3720" s="2"/>
      <c r="D3720" s="4" t="s">
        <v>149</v>
      </c>
      <c r="E3720" s="4">
        <v>4057097</v>
      </c>
      <c r="F3720" s="5">
        <v>13950</v>
      </c>
      <c r="G3720" s="5">
        <v>6209</v>
      </c>
      <c r="H3720" s="5">
        <v>360021</v>
      </c>
      <c r="I3720" s="5">
        <v>361852</v>
      </c>
      <c r="J3720" s="5">
        <v>20406</v>
      </c>
      <c r="K3720" s="5">
        <v>0</v>
      </c>
      <c r="L3720" s="5">
        <v>762438</v>
      </c>
      <c r="M3720" s="5">
        <v>1833652</v>
      </c>
      <c r="N3720" s="5">
        <v>23950</v>
      </c>
      <c r="O3720" s="5">
        <v>54493</v>
      </c>
      <c r="P3720" s="5">
        <v>30848</v>
      </c>
      <c r="Q3720" s="5">
        <v>3878</v>
      </c>
      <c r="R3720" s="5">
        <v>0</v>
      </c>
      <c r="S3720" s="5">
        <v>84261</v>
      </c>
      <c r="T3720" s="5">
        <v>57181</v>
      </c>
      <c r="U3720" s="5">
        <v>45453</v>
      </c>
      <c r="V3720" s="5">
        <v>173383</v>
      </c>
      <c r="W3720" s="5">
        <v>0</v>
      </c>
      <c r="X3720" s="5">
        <v>446446</v>
      </c>
      <c r="Y3720" s="5">
        <v>8997</v>
      </c>
    </row>
    <row r="3721" spans="1:25" x14ac:dyDescent="0.3">
      <c r="A3721" s="1">
        <v>4057097</v>
      </c>
      <c r="B3721" s="1" t="s">
        <v>5</v>
      </c>
      <c r="C3721" s="2"/>
      <c r="D3721" s="4" t="s">
        <v>149</v>
      </c>
      <c r="E3721" s="4">
        <v>4057097</v>
      </c>
      <c r="F3721" s="5">
        <v>37080</v>
      </c>
      <c r="G3721" s="5">
        <v>36409</v>
      </c>
      <c r="H3721" s="5">
        <v>599992</v>
      </c>
      <c r="I3721" s="5">
        <v>259549</v>
      </c>
      <c r="J3721" s="5">
        <v>35226</v>
      </c>
      <c r="K3721" s="5">
        <v>0</v>
      </c>
      <c r="L3721" s="5">
        <v>968255</v>
      </c>
      <c r="M3721" s="5">
        <v>2153137</v>
      </c>
      <c r="N3721" s="5">
        <v>42998</v>
      </c>
      <c r="O3721" s="5">
        <v>49604</v>
      </c>
      <c r="P3721" s="5">
        <v>31490</v>
      </c>
      <c r="Q3721" s="5">
        <v>3611</v>
      </c>
      <c r="R3721" s="5">
        <v>0</v>
      </c>
      <c r="S3721" s="5">
        <v>56674</v>
      </c>
      <c r="T3721" s="5">
        <v>55545</v>
      </c>
      <c r="U3721" s="5">
        <v>43897</v>
      </c>
      <c r="V3721" s="5">
        <v>157667</v>
      </c>
      <c r="W3721" s="5">
        <v>0</v>
      </c>
      <c r="X3721" s="5">
        <v>581932</v>
      </c>
      <c r="Y3721" s="5">
        <v>8526</v>
      </c>
    </row>
    <row r="3722" spans="1:25" x14ac:dyDescent="0.3">
      <c r="A3722" s="1">
        <v>4057097</v>
      </c>
      <c r="B3722" s="1" t="s">
        <v>6</v>
      </c>
      <c r="C3722" s="2"/>
      <c r="D3722" s="4" t="s">
        <v>149</v>
      </c>
      <c r="E3722" s="4">
        <v>4057097</v>
      </c>
      <c r="F3722" s="5">
        <v>15264</v>
      </c>
      <c r="G3722" s="5">
        <v>39637</v>
      </c>
      <c r="H3722" s="5">
        <v>236436</v>
      </c>
      <c r="I3722" s="5">
        <v>242705</v>
      </c>
      <c r="J3722" s="5">
        <v>34896</v>
      </c>
      <c r="K3722" s="5">
        <v>0</v>
      </c>
      <c r="L3722" s="5">
        <v>568938</v>
      </c>
      <c r="M3722" s="5">
        <v>2167806</v>
      </c>
      <c r="N3722" s="5">
        <v>60755</v>
      </c>
      <c r="O3722" s="5">
        <v>56140</v>
      </c>
      <c r="P3722" s="5">
        <v>39719</v>
      </c>
      <c r="Q3722" s="5">
        <v>3211</v>
      </c>
      <c r="R3722" s="5">
        <v>0</v>
      </c>
      <c r="S3722" s="5">
        <v>72101</v>
      </c>
      <c r="T3722" s="5">
        <v>56681</v>
      </c>
      <c r="U3722" s="5">
        <v>53797</v>
      </c>
      <c r="V3722" s="5">
        <v>148373</v>
      </c>
      <c r="W3722" s="5">
        <v>0</v>
      </c>
      <c r="X3722" s="5">
        <v>622013</v>
      </c>
      <c r="Y3722" s="5">
        <v>6725</v>
      </c>
    </row>
    <row r="3723" spans="1:25" x14ac:dyDescent="0.3">
      <c r="A3723" s="1">
        <v>4057097</v>
      </c>
      <c r="B3723" s="1" t="s">
        <v>7</v>
      </c>
      <c r="C3723" s="2"/>
      <c r="D3723" s="4" t="s">
        <v>149</v>
      </c>
      <c r="E3723" s="4">
        <v>4057097</v>
      </c>
      <c r="F3723" s="5">
        <v>69538</v>
      </c>
      <c r="G3723" s="5">
        <v>78427</v>
      </c>
      <c r="H3723" s="5">
        <v>1785430</v>
      </c>
      <c r="I3723" s="5">
        <v>245315</v>
      </c>
      <c r="J3723" s="5">
        <v>28325</v>
      </c>
      <c r="K3723" s="5">
        <v>0</v>
      </c>
      <c r="L3723" s="5">
        <v>2207035</v>
      </c>
      <c r="M3723" s="5">
        <v>1598780</v>
      </c>
      <c r="N3723" s="5">
        <v>87201</v>
      </c>
      <c r="O3723" s="5">
        <v>53476</v>
      </c>
      <c r="P3723" s="5">
        <v>22059</v>
      </c>
      <c r="Q3723" s="5">
        <v>3524</v>
      </c>
      <c r="R3723" s="5">
        <v>0</v>
      </c>
      <c r="S3723" s="5">
        <v>78030</v>
      </c>
      <c r="T3723" s="5">
        <v>62888</v>
      </c>
      <c r="U3723" s="5">
        <v>57106</v>
      </c>
      <c r="V3723" s="5">
        <v>159183</v>
      </c>
      <c r="W3723" s="5">
        <v>0</v>
      </c>
      <c r="X3723" s="5">
        <v>400171</v>
      </c>
      <c r="Y3723" s="5">
        <v>8640</v>
      </c>
    </row>
    <row r="3724" spans="1:25" x14ac:dyDescent="0.3">
      <c r="A3724" s="1">
        <v>4057097</v>
      </c>
      <c r="B3724" s="1" t="s">
        <v>8</v>
      </c>
      <c r="C3724" s="2"/>
      <c r="D3724" s="4" t="s">
        <v>149</v>
      </c>
      <c r="E3724" s="4">
        <v>4057097</v>
      </c>
      <c r="F3724" s="5">
        <v>1613</v>
      </c>
      <c r="G3724" s="5">
        <v>407695</v>
      </c>
      <c r="H3724" s="5">
        <v>138087</v>
      </c>
      <c r="I3724" s="5">
        <v>263548</v>
      </c>
      <c r="J3724" s="5">
        <v>17106</v>
      </c>
      <c r="K3724" s="5">
        <v>0</v>
      </c>
      <c r="L3724" s="5">
        <v>828049</v>
      </c>
      <c r="M3724" s="5">
        <v>1396225</v>
      </c>
      <c r="N3724" s="5">
        <v>65570</v>
      </c>
      <c r="O3724" s="5">
        <v>39868</v>
      </c>
      <c r="P3724" s="5">
        <v>21534</v>
      </c>
      <c r="Q3724" s="5">
        <v>2777</v>
      </c>
      <c r="R3724" s="5">
        <v>0</v>
      </c>
      <c r="S3724" s="5">
        <v>67838</v>
      </c>
      <c r="T3724" s="5">
        <v>59758</v>
      </c>
      <c r="U3724" s="5">
        <v>57098</v>
      </c>
      <c r="V3724" s="5">
        <v>154668</v>
      </c>
      <c r="W3724" s="5">
        <v>0</v>
      </c>
      <c r="X3724" s="5">
        <v>437623</v>
      </c>
      <c r="Y3724" s="5">
        <v>7842</v>
      </c>
    </row>
    <row r="3725" spans="1:25" x14ac:dyDescent="0.3">
      <c r="A3725" s="1">
        <v>4057097</v>
      </c>
      <c r="B3725" s="1" t="s">
        <v>9</v>
      </c>
      <c r="C3725" s="2"/>
      <c r="D3725" s="4" t="s">
        <v>149</v>
      </c>
      <c r="E3725" s="4">
        <v>4057097</v>
      </c>
      <c r="F3725" s="5">
        <v>876</v>
      </c>
      <c r="G3725" s="5">
        <v>111333</v>
      </c>
      <c r="H3725" s="5">
        <v>103898</v>
      </c>
      <c r="I3725" s="5">
        <v>370904</v>
      </c>
      <c r="J3725" s="5">
        <v>11728</v>
      </c>
      <c r="K3725" s="5">
        <v>0</v>
      </c>
      <c r="L3725" s="5">
        <v>598739</v>
      </c>
      <c r="M3725" s="5">
        <v>924246</v>
      </c>
      <c r="N3725" s="5">
        <v>64431</v>
      </c>
      <c r="O3725" s="5">
        <v>71051</v>
      </c>
      <c r="P3725" s="5">
        <v>21067</v>
      </c>
      <c r="Q3725" s="5">
        <v>1896</v>
      </c>
      <c r="R3725" s="5">
        <v>0</v>
      </c>
      <c r="S3725" s="5">
        <v>51072</v>
      </c>
      <c r="T3725" s="5">
        <v>58341</v>
      </c>
      <c r="U3725" s="5">
        <v>59250</v>
      </c>
      <c r="V3725" s="5">
        <v>128639</v>
      </c>
      <c r="W3725" s="5">
        <v>0</v>
      </c>
      <c r="X3725" s="5">
        <v>354745</v>
      </c>
      <c r="Y3725" s="5">
        <v>7571</v>
      </c>
    </row>
    <row r="3726" spans="1:25" x14ac:dyDescent="0.3">
      <c r="A3726" s="1">
        <v>4057097</v>
      </c>
      <c r="B3726" s="1" t="s">
        <v>10</v>
      </c>
      <c r="C3726" s="2"/>
      <c r="D3726" s="4" t="s">
        <v>149</v>
      </c>
      <c r="E3726" s="4">
        <v>4057097</v>
      </c>
      <c r="F3726" s="5">
        <v>0</v>
      </c>
      <c r="G3726" s="5">
        <v>94360</v>
      </c>
      <c r="H3726" s="5">
        <v>134514</v>
      </c>
      <c r="I3726" s="5">
        <v>266936</v>
      </c>
      <c r="J3726" s="5">
        <v>8993</v>
      </c>
      <c r="K3726" s="5">
        <v>0</v>
      </c>
      <c r="L3726" s="5">
        <v>504803</v>
      </c>
      <c r="M3726" s="5">
        <v>867609</v>
      </c>
      <c r="N3726" s="5">
        <v>63771</v>
      </c>
      <c r="O3726" s="5">
        <v>64719</v>
      </c>
      <c r="P3726" s="5">
        <v>21126</v>
      </c>
      <c r="Q3726" s="5">
        <v>4263</v>
      </c>
      <c r="R3726" s="5">
        <v>0</v>
      </c>
      <c r="S3726" s="5">
        <v>81616</v>
      </c>
      <c r="T3726" s="5">
        <v>63827</v>
      </c>
      <c r="U3726" s="5">
        <v>57424</v>
      </c>
      <c r="V3726" s="5">
        <v>153406</v>
      </c>
      <c r="W3726" s="5">
        <v>0</v>
      </c>
      <c r="X3726" s="5">
        <v>253592</v>
      </c>
      <c r="Y3726" s="5">
        <v>8239</v>
      </c>
    </row>
    <row r="3727" spans="1:25" x14ac:dyDescent="0.3">
      <c r="A3727" s="1">
        <v>4057097</v>
      </c>
      <c r="B3727" s="1" t="s">
        <v>11</v>
      </c>
      <c r="C3727" s="2"/>
      <c r="D3727" s="4" t="s">
        <v>149</v>
      </c>
      <c r="E3727" s="4">
        <v>4057097</v>
      </c>
      <c r="F3727" s="5">
        <v>0</v>
      </c>
      <c r="G3727" s="5">
        <v>49679</v>
      </c>
      <c r="H3727" s="5">
        <v>154141</v>
      </c>
      <c r="I3727" s="5">
        <v>227180</v>
      </c>
      <c r="J3727" s="5">
        <v>9206</v>
      </c>
      <c r="K3727" s="5">
        <v>0</v>
      </c>
      <c r="L3727" s="5">
        <v>440205</v>
      </c>
      <c r="M3727" s="5">
        <v>1043152</v>
      </c>
      <c r="N3727" s="5">
        <v>51851</v>
      </c>
      <c r="O3727" s="5">
        <v>93009</v>
      </c>
      <c r="P3727" s="5">
        <v>19230</v>
      </c>
      <c r="Q3727" s="5">
        <v>3844</v>
      </c>
      <c r="R3727" s="5">
        <v>0</v>
      </c>
      <c r="S3727" s="5">
        <v>66549</v>
      </c>
      <c r="T3727" s="5">
        <v>52872</v>
      </c>
      <c r="U3727" s="5">
        <v>53738</v>
      </c>
      <c r="V3727" s="5">
        <v>160367</v>
      </c>
      <c r="W3727" s="5">
        <v>0</v>
      </c>
      <c r="X3727" s="5">
        <v>241462</v>
      </c>
      <c r="Y3727" s="5">
        <v>6798</v>
      </c>
    </row>
    <row r="3728" spans="1:25" x14ac:dyDescent="0.3">
      <c r="A3728" s="1">
        <v>4057097</v>
      </c>
      <c r="B3728" s="1" t="s">
        <v>12</v>
      </c>
      <c r="C3728" s="2"/>
      <c r="D3728" s="4" t="s">
        <v>149</v>
      </c>
      <c r="E3728" s="4">
        <v>4057097</v>
      </c>
      <c r="F3728" s="5">
        <v>1856</v>
      </c>
      <c r="G3728" s="5">
        <v>13454</v>
      </c>
      <c r="H3728" s="5">
        <v>203686</v>
      </c>
      <c r="I3728" s="5">
        <v>286415</v>
      </c>
      <c r="J3728" s="5">
        <v>6757</v>
      </c>
      <c r="K3728" s="5">
        <v>0</v>
      </c>
      <c r="L3728" s="5">
        <v>512169</v>
      </c>
      <c r="M3728" s="5">
        <v>766725</v>
      </c>
      <c r="N3728" s="5">
        <v>54273</v>
      </c>
      <c r="O3728" s="5">
        <v>102121</v>
      </c>
      <c r="P3728" s="5">
        <v>22089</v>
      </c>
      <c r="Q3728" s="5">
        <v>2073</v>
      </c>
      <c r="R3728" s="5">
        <v>0</v>
      </c>
      <c r="S3728" s="5">
        <v>67221</v>
      </c>
      <c r="T3728" s="5">
        <v>52172</v>
      </c>
      <c r="U3728" s="5">
        <v>54518</v>
      </c>
      <c r="V3728" s="5">
        <v>120550</v>
      </c>
      <c r="W3728" s="5">
        <v>94</v>
      </c>
      <c r="X3728" s="5">
        <v>232846</v>
      </c>
      <c r="Y3728" s="5">
        <v>6317</v>
      </c>
    </row>
    <row r="3729" spans="1:25" x14ac:dyDescent="0.3">
      <c r="A3729" s="1">
        <v>4057097</v>
      </c>
      <c r="B3729" s="1" t="s">
        <v>13</v>
      </c>
      <c r="C3729" s="2"/>
      <c r="D3729" s="4" t="s">
        <v>149</v>
      </c>
      <c r="E3729" s="4">
        <v>4057097</v>
      </c>
      <c r="F3729" s="5">
        <v>1514</v>
      </c>
      <c r="G3729" s="5">
        <v>503582</v>
      </c>
      <c r="H3729" s="5">
        <v>116199</v>
      </c>
      <c r="I3729" s="5">
        <v>227531</v>
      </c>
      <c r="J3729" s="5">
        <v>9499</v>
      </c>
      <c r="K3729" s="5">
        <v>0</v>
      </c>
      <c r="L3729" s="5">
        <v>858326</v>
      </c>
      <c r="M3729" s="5">
        <v>637770</v>
      </c>
      <c r="N3729" s="5">
        <v>62668</v>
      </c>
      <c r="O3729" s="5">
        <v>243279</v>
      </c>
      <c r="P3729" s="5">
        <v>18508</v>
      </c>
      <c r="Q3729" s="5">
        <v>1162</v>
      </c>
      <c r="R3729" s="5">
        <v>0</v>
      </c>
      <c r="S3729" s="5">
        <v>66073</v>
      </c>
      <c r="T3729" s="5">
        <v>52104</v>
      </c>
      <c r="U3729" s="5">
        <v>51615</v>
      </c>
      <c r="V3729" s="5">
        <v>86875</v>
      </c>
      <c r="W3729" s="5">
        <v>113</v>
      </c>
      <c r="X3729" s="5">
        <v>206859</v>
      </c>
      <c r="Y3729" s="5">
        <v>17176</v>
      </c>
    </row>
    <row r="3730" spans="1:25" x14ac:dyDescent="0.3">
      <c r="A3730" s="1">
        <v>4057097</v>
      </c>
      <c r="B3730" s="1" t="s">
        <v>14</v>
      </c>
      <c r="C3730" s="2"/>
      <c r="D3730" s="4" t="s">
        <v>149</v>
      </c>
      <c r="E3730" s="4">
        <v>4057097</v>
      </c>
      <c r="F3730" s="5">
        <v>574</v>
      </c>
      <c r="G3730" s="5">
        <v>55222</v>
      </c>
      <c r="H3730" s="5">
        <v>104653</v>
      </c>
      <c r="I3730" s="5">
        <v>214228</v>
      </c>
      <c r="J3730" s="5">
        <v>5661</v>
      </c>
      <c r="K3730" s="5" t="s">
        <v>33</v>
      </c>
      <c r="L3730" s="5">
        <v>380339</v>
      </c>
      <c r="M3730" s="5">
        <v>470992</v>
      </c>
      <c r="N3730" s="5">
        <v>27688</v>
      </c>
      <c r="O3730" s="5">
        <v>203540</v>
      </c>
      <c r="P3730" s="5">
        <v>11176</v>
      </c>
      <c r="Q3730" s="5" t="s">
        <v>33</v>
      </c>
      <c r="R3730" s="5" t="s">
        <v>33</v>
      </c>
      <c r="S3730" s="5">
        <v>51643</v>
      </c>
      <c r="T3730" s="5">
        <v>53454</v>
      </c>
      <c r="U3730" s="5">
        <v>50246</v>
      </c>
      <c r="V3730" s="5">
        <v>86867</v>
      </c>
      <c r="W3730" s="5">
        <v>74</v>
      </c>
      <c r="X3730" s="5">
        <v>176642</v>
      </c>
      <c r="Y3730" s="5">
        <v>14850</v>
      </c>
    </row>
    <row r="3731" spans="1:25" x14ac:dyDescent="0.3">
      <c r="A3731" s="1">
        <v>4057097</v>
      </c>
      <c r="B3731" s="1" t="s">
        <v>15</v>
      </c>
      <c r="C3731" s="2"/>
      <c r="D3731" s="4" t="s">
        <v>149</v>
      </c>
      <c r="E3731" s="4">
        <v>4057097</v>
      </c>
      <c r="F3731" s="5">
        <v>7962</v>
      </c>
      <c r="G3731" s="5">
        <v>16440</v>
      </c>
      <c r="H3731" s="5">
        <v>85375</v>
      </c>
      <c r="I3731" s="5">
        <v>196630</v>
      </c>
      <c r="J3731" s="5">
        <v>12437</v>
      </c>
      <c r="K3731" s="5" t="s">
        <v>33</v>
      </c>
      <c r="L3731" s="5">
        <v>318844</v>
      </c>
      <c r="M3731" s="5">
        <v>457323</v>
      </c>
      <c r="N3731" s="5">
        <v>46160</v>
      </c>
      <c r="O3731" s="5">
        <v>210875</v>
      </c>
      <c r="P3731" s="5">
        <v>9358</v>
      </c>
      <c r="Q3731" s="5" t="s">
        <v>33</v>
      </c>
      <c r="R3731" s="5" t="s">
        <v>33</v>
      </c>
      <c r="S3731" s="5">
        <v>54458</v>
      </c>
      <c r="T3731" s="5">
        <v>46707</v>
      </c>
      <c r="U3731" s="5">
        <v>52415</v>
      </c>
      <c r="V3731" s="5">
        <v>44301</v>
      </c>
      <c r="W3731" s="5">
        <v>118</v>
      </c>
      <c r="X3731" s="5">
        <v>149028</v>
      </c>
      <c r="Y3731" s="5">
        <v>17024</v>
      </c>
    </row>
    <row r="3732" spans="1:25" x14ac:dyDescent="0.3">
      <c r="A3732" s="1">
        <v>4057097</v>
      </c>
      <c r="B3732" s="1" t="s">
        <v>16</v>
      </c>
      <c r="C3732" s="2"/>
      <c r="D3732" s="4" t="s">
        <v>149</v>
      </c>
      <c r="E3732" s="4">
        <v>4057097</v>
      </c>
      <c r="F3732" s="5">
        <v>2315</v>
      </c>
      <c r="G3732" s="5">
        <v>5709</v>
      </c>
      <c r="H3732" s="5">
        <v>48041</v>
      </c>
      <c r="I3732" s="5">
        <v>199462</v>
      </c>
      <c r="J3732" s="5">
        <v>9783</v>
      </c>
      <c r="K3732" s="5" t="s">
        <v>33</v>
      </c>
      <c r="L3732" s="5">
        <v>265311</v>
      </c>
      <c r="M3732" s="5">
        <v>494166</v>
      </c>
      <c r="N3732" s="5">
        <v>31522</v>
      </c>
      <c r="O3732" s="5">
        <v>138661</v>
      </c>
      <c r="P3732" s="5">
        <v>8828</v>
      </c>
      <c r="Q3732" s="5" t="s">
        <v>33</v>
      </c>
      <c r="R3732" s="5" t="s">
        <v>33</v>
      </c>
      <c r="S3732" s="5">
        <v>44174</v>
      </c>
      <c r="T3732" s="5">
        <v>59357</v>
      </c>
      <c r="U3732" s="5">
        <v>47500</v>
      </c>
      <c r="V3732" s="5">
        <v>41369</v>
      </c>
      <c r="W3732" s="5">
        <v>112</v>
      </c>
      <c r="X3732" s="5">
        <v>189540</v>
      </c>
      <c r="Y3732" s="5">
        <v>14147</v>
      </c>
    </row>
    <row r="3733" spans="1:25" x14ac:dyDescent="0.3">
      <c r="A3733" s="1">
        <v>4057097</v>
      </c>
      <c r="B3733" s="1" t="s">
        <v>17</v>
      </c>
      <c r="C3733" s="2"/>
      <c r="D3733" s="4" t="s">
        <v>149</v>
      </c>
      <c r="E3733" s="4">
        <v>4057097</v>
      </c>
      <c r="F3733" s="5">
        <v>62</v>
      </c>
      <c r="G3733" s="5">
        <v>5176</v>
      </c>
      <c r="H3733" s="5">
        <v>66833</v>
      </c>
      <c r="I3733" s="5">
        <v>228557</v>
      </c>
      <c r="J3733" s="5">
        <v>11956</v>
      </c>
      <c r="K3733" s="5" t="s">
        <v>33</v>
      </c>
      <c r="L3733" s="5">
        <v>312584</v>
      </c>
      <c r="M3733" s="5">
        <v>309358</v>
      </c>
      <c r="N3733" s="5">
        <v>39124</v>
      </c>
      <c r="O3733" s="5">
        <v>72666</v>
      </c>
      <c r="P3733" s="5">
        <v>6933</v>
      </c>
      <c r="Q3733" s="5" t="s">
        <v>33</v>
      </c>
      <c r="R3733" s="5" t="s">
        <v>33</v>
      </c>
      <c r="S3733" s="5">
        <v>38537</v>
      </c>
      <c r="T3733" s="5">
        <v>37773</v>
      </c>
      <c r="U3733" s="5">
        <v>48485</v>
      </c>
      <c r="V3733" s="5">
        <v>29480</v>
      </c>
      <c r="W3733" s="5">
        <v>60</v>
      </c>
      <c r="X3733" s="5">
        <v>134764</v>
      </c>
      <c r="Y3733" s="5">
        <v>27698</v>
      </c>
    </row>
    <row r="3734" spans="1:25" x14ac:dyDescent="0.3">
      <c r="A3734" s="1">
        <v>4057097</v>
      </c>
      <c r="B3734" s="1" t="s">
        <v>18</v>
      </c>
      <c r="C3734" s="2"/>
      <c r="D3734" s="4" t="s">
        <v>149</v>
      </c>
      <c r="E3734" s="4">
        <v>4057097</v>
      </c>
      <c r="F3734" s="5">
        <v>2287</v>
      </c>
      <c r="G3734" s="5">
        <v>5640</v>
      </c>
      <c r="H3734" s="5">
        <v>44416</v>
      </c>
      <c r="I3734" s="5">
        <v>186118</v>
      </c>
      <c r="J3734" s="5">
        <v>8153</v>
      </c>
      <c r="K3734" s="5" t="s">
        <v>33</v>
      </c>
      <c r="L3734" s="5">
        <v>246614</v>
      </c>
      <c r="M3734" s="5">
        <v>709565</v>
      </c>
      <c r="N3734" s="5">
        <v>28109</v>
      </c>
      <c r="O3734" s="5">
        <v>101560</v>
      </c>
      <c r="P3734" s="5">
        <v>5756</v>
      </c>
      <c r="Q3734" s="5" t="s">
        <v>33</v>
      </c>
      <c r="R3734" s="5" t="s">
        <v>33</v>
      </c>
      <c r="S3734" s="5">
        <v>29158</v>
      </c>
      <c r="T3734" s="5">
        <v>32175</v>
      </c>
      <c r="U3734" s="5">
        <v>39921</v>
      </c>
      <c r="V3734" s="5">
        <v>50997</v>
      </c>
      <c r="W3734" s="5">
        <v>1</v>
      </c>
      <c r="X3734" s="5">
        <v>110070</v>
      </c>
      <c r="Y3734" s="5">
        <v>41883</v>
      </c>
    </row>
    <row r="3735" spans="1:25" x14ac:dyDescent="0.3">
      <c r="A3735" s="1">
        <v>4057097</v>
      </c>
      <c r="B3735" s="1" t="s">
        <v>19</v>
      </c>
      <c r="C3735" s="2"/>
      <c r="D3735" s="4" t="s">
        <v>149</v>
      </c>
      <c r="E3735" s="4">
        <v>4057097</v>
      </c>
      <c r="F3735" s="5">
        <v>1701</v>
      </c>
      <c r="G3735" s="5">
        <v>5422</v>
      </c>
      <c r="H3735" s="5">
        <v>20011</v>
      </c>
      <c r="I3735" s="5">
        <v>157411</v>
      </c>
      <c r="J3735" s="5">
        <v>5488</v>
      </c>
      <c r="K3735" s="5" t="s">
        <v>33</v>
      </c>
      <c r="L3735" s="5">
        <v>190072</v>
      </c>
      <c r="M3735" s="5">
        <v>1333856</v>
      </c>
      <c r="N3735" s="5">
        <v>29539</v>
      </c>
      <c r="O3735" s="5">
        <v>53391</v>
      </c>
      <c r="P3735" s="5">
        <v>5316</v>
      </c>
      <c r="Q3735" s="5" t="s">
        <v>33</v>
      </c>
      <c r="R3735" s="5" t="s">
        <v>33</v>
      </c>
      <c r="S3735" s="5">
        <v>26149</v>
      </c>
      <c r="T3735" s="5">
        <v>31036</v>
      </c>
      <c r="U3735" s="5">
        <v>37229</v>
      </c>
      <c r="V3735" s="5">
        <v>31388</v>
      </c>
      <c r="W3735" s="5">
        <v>2</v>
      </c>
      <c r="X3735" s="5">
        <v>103101</v>
      </c>
      <c r="Y3735" s="5">
        <v>33891</v>
      </c>
    </row>
    <row r="3736" spans="1:25" x14ac:dyDescent="0.3">
      <c r="A3736" s="1">
        <v>4057097</v>
      </c>
      <c r="B3736" s="1" t="s">
        <v>20</v>
      </c>
      <c r="C3736" s="2"/>
      <c r="D3736" s="4" t="s">
        <v>149</v>
      </c>
      <c r="E3736" s="4">
        <v>4057097</v>
      </c>
      <c r="F3736" s="5">
        <v>476</v>
      </c>
      <c r="G3736" s="5">
        <v>21867</v>
      </c>
      <c r="H3736" s="5">
        <v>25445</v>
      </c>
      <c r="I3736" s="5">
        <v>154720</v>
      </c>
      <c r="J3736" s="5">
        <v>4735</v>
      </c>
      <c r="K3736" s="5" t="s">
        <v>33</v>
      </c>
      <c r="L3736" s="5">
        <v>207244</v>
      </c>
      <c r="M3736" s="5">
        <v>554840</v>
      </c>
      <c r="N3736" s="5">
        <v>38129</v>
      </c>
      <c r="O3736" s="5">
        <v>66462</v>
      </c>
      <c r="P3736" s="5">
        <v>5719</v>
      </c>
      <c r="Q3736" s="5" t="s">
        <v>33</v>
      </c>
      <c r="R3736" s="5" t="s">
        <v>33</v>
      </c>
      <c r="S3736" s="5">
        <v>26698</v>
      </c>
      <c r="T3736" s="5">
        <v>40212</v>
      </c>
      <c r="U3736" s="5">
        <v>34172</v>
      </c>
      <c r="V3736" s="5">
        <v>25291</v>
      </c>
      <c r="W3736" s="5">
        <v>34</v>
      </c>
      <c r="X3736" s="5">
        <v>142599</v>
      </c>
      <c r="Y3736" s="5">
        <v>10731</v>
      </c>
    </row>
    <row r="3737" spans="1:25" x14ac:dyDescent="0.3">
      <c r="A3737" s="1">
        <v>4057097</v>
      </c>
      <c r="B3737" s="1" t="s">
        <v>21</v>
      </c>
      <c r="C3737" s="2"/>
      <c r="D3737" s="4" t="s">
        <v>149</v>
      </c>
      <c r="E3737" s="4">
        <v>4057097</v>
      </c>
      <c r="F3737" s="5">
        <v>0</v>
      </c>
      <c r="G3737" s="5">
        <v>6666</v>
      </c>
      <c r="H3737" s="5">
        <v>10950</v>
      </c>
      <c r="I3737" s="5">
        <v>119674</v>
      </c>
      <c r="J3737" s="5">
        <v>5753</v>
      </c>
      <c r="K3737" s="5" t="s">
        <v>33</v>
      </c>
      <c r="L3737" s="5">
        <v>143118</v>
      </c>
      <c r="M3737" s="5">
        <v>520939</v>
      </c>
      <c r="N3737" s="5">
        <v>43886</v>
      </c>
      <c r="O3737" s="5">
        <v>15251</v>
      </c>
      <c r="P3737" s="5">
        <v>5755</v>
      </c>
      <c r="Q3737" s="5" t="s">
        <v>33</v>
      </c>
      <c r="R3737" s="5" t="s">
        <v>33</v>
      </c>
      <c r="S3737" s="5">
        <v>23711</v>
      </c>
      <c r="T3737" s="5">
        <v>45025</v>
      </c>
      <c r="U3737" s="5">
        <v>47308</v>
      </c>
      <c r="V3737" s="5">
        <v>30773</v>
      </c>
      <c r="W3737" s="5">
        <v>33</v>
      </c>
      <c r="X3737" s="5">
        <v>173037</v>
      </c>
      <c r="Y3737" s="5">
        <v>5018</v>
      </c>
    </row>
    <row r="3738" spans="1:25" x14ac:dyDescent="0.3">
      <c r="A3738" s="1">
        <v>4057097</v>
      </c>
      <c r="B3738" s="1" t="s">
        <v>22</v>
      </c>
      <c r="C3738" s="2"/>
      <c r="D3738" s="4" t="s">
        <v>149</v>
      </c>
      <c r="E3738" s="4">
        <v>4057097</v>
      </c>
      <c r="F3738" s="5">
        <v>425</v>
      </c>
      <c r="G3738" s="5">
        <v>31327</v>
      </c>
      <c r="H3738" s="5">
        <v>15303</v>
      </c>
      <c r="I3738" s="5">
        <v>93910</v>
      </c>
      <c r="J3738" s="5">
        <v>4595</v>
      </c>
      <c r="K3738" s="5" t="s">
        <v>33</v>
      </c>
      <c r="L3738" s="5">
        <v>145581</v>
      </c>
      <c r="M3738" s="5">
        <v>686543</v>
      </c>
      <c r="N3738" s="5">
        <v>46722</v>
      </c>
      <c r="O3738" s="5">
        <v>22311</v>
      </c>
      <c r="P3738" s="5">
        <v>4974</v>
      </c>
      <c r="Q3738" s="5" t="s">
        <v>33</v>
      </c>
      <c r="R3738" s="5" t="s">
        <v>33</v>
      </c>
      <c r="S3738" s="5">
        <v>21232</v>
      </c>
      <c r="T3738" s="5">
        <v>26959</v>
      </c>
      <c r="U3738" s="5">
        <v>37573</v>
      </c>
      <c r="V3738" s="5">
        <v>31484</v>
      </c>
      <c r="W3738" s="5">
        <v>206</v>
      </c>
      <c r="X3738" s="5">
        <v>116779</v>
      </c>
      <c r="Y3738" s="5">
        <v>3295</v>
      </c>
    </row>
    <row r="3739" spans="1:25" x14ac:dyDescent="0.3">
      <c r="A3739" s="1">
        <v>4057097</v>
      </c>
      <c r="B3739" s="1" t="s">
        <v>23</v>
      </c>
      <c r="C3739" s="2"/>
      <c r="D3739" s="4" t="s">
        <v>149</v>
      </c>
      <c r="E3739" s="4">
        <v>4057097</v>
      </c>
      <c r="F3739" s="5">
        <v>1004</v>
      </c>
      <c r="G3739" s="5">
        <v>20684</v>
      </c>
      <c r="H3739" s="5">
        <v>5198</v>
      </c>
      <c r="I3739" s="5">
        <v>84889</v>
      </c>
      <c r="J3739" s="5">
        <v>4517</v>
      </c>
      <c r="K3739" s="5" t="s">
        <v>33</v>
      </c>
      <c r="L3739" s="5">
        <v>116292</v>
      </c>
      <c r="M3739" s="5">
        <v>517484</v>
      </c>
      <c r="N3739" s="5">
        <v>25645</v>
      </c>
      <c r="O3739" s="5">
        <v>17310</v>
      </c>
      <c r="P3739" s="5">
        <v>4405</v>
      </c>
      <c r="Q3739" s="5" t="s">
        <v>33</v>
      </c>
      <c r="R3739" s="5" t="s">
        <v>33</v>
      </c>
      <c r="S3739" s="5">
        <v>18717</v>
      </c>
      <c r="T3739" s="5">
        <v>20062</v>
      </c>
      <c r="U3739" s="5">
        <v>32570</v>
      </c>
      <c r="V3739" s="5">
        <v>51039</v>
      </c>
      <c r="W3739" s="5">
        <v>181</v>
      </c>
      <c r="X3739" s="5">
        <v>131220</v>
      </c>
      <c r="Y3739" s="5">
        <v>2488</v>
      </c>
    </row>
    <row r="3740" spans="1:25" x14ac:dyDescent="0.3">
      <c r="A3740" s="1">
        <v>4057097</v>
      </c>
      <c r="B3740" s="1" t="s">
        <v>24</v>
      </c>
      <c r="C3740" s="2"/>
      <c r="D3740" s="4" t="s">
        <v>149</v>
      </c>
      <c r="E3740" s="4">
        <v>4057097</v>
      </c>
      <c r="F3740" s="5">
        <v>0</v>
      </c>
      <c r="G3740" s="5">
        <v>40451</v>
      </c>
      <c r="H3740" s="5">
        <v>22806</v>
      </c>
      <c r="I3740" s="5">
        <v>90827</v>
      </c>
      <c r="J3740" s="5">
        <v>10783</v>
      </c>
      <c r="K3740" s="5" t="s">
        <v>33</v>
      </c>
      <c r="L3740" s="5">
        <v>164867</v>
      </c>
      <c r="M3740" s="5">
        <v>512442</v>
      </c>
      <c r="N3740" s="5">
        <v>62730</v>
      </c>
      <c r="O3740" s="5">
        <v>20387</v>
      </c>
      <c r="P3740" s="5">
        <v>4644</v>
      </c>
      <c r="Q3740" s="5" t="s">
        <v>33</v>
      </c>
      <c r="R3740" s="5" t="s">
        <v>33</v>
      </c>
      <c r="S3740" s="5">
        <v>18427</v>
      </c>
      <c r="T3740" s="5">
        <v>17052</v>
      </c>
      <c r="U3740" s="5">
        <v>31920</v>
      </c>
      <c r="V3740" s="5">
        <v>44686</v>
      </c>
      <c r="W3740" s="5">
        <v>700</v>
      </c>
      <c r="X3740" s="5">
        <v>110322</v>
      </c>
      <c r="Y3740" s="5">
        <v>2415</v>
      </c>
    </row>
    <row r="3741" spans="1:25" x14ac:dyDescent="0.3">
      <c r="A3741" s="1">
        <v>4057097</v>
      </c>
      <c r="B3741" s="1" t="s">
        <v>25</v>
      </c>
      <c r="C3741" s="2"/>
      <c r="D3741" s="4" t="s">
        <v>149</v>
      </c>
      <c r="E3741" s="4">
        <v>4057097</v>
      </c>
      <c r="F3741" s="5">
        <v>0</v>
      </c>
      <c r="G3741" s="5">
        <v>46387</v>
      </c>
      <c r="H3741" s="5">
        <v>49382</v>
      </c>
      <c r="I3741" s="5">
        <v>114519</v>
      </c>
      <c r="J3741" s="5">
        <v>12227</v>
      </c>
      <c r="K3741" s="5" t="s">
        <v>33</v>
      </c>
      <c r="L3741" s="5">
        <v>222515</v>
      </c>
      <c r="M3741" s="5">
        <v>553782</v>
      </c>
      <c r="N3741" s="5">
        <v>43451</v>
      </c>
      <c r="O3741" s="5">
        <v>20484</v>
      </c>
      <c r="P3741" s="5">
        <v>4275</v>
      </c>
      <c r="Q3741" s="5" t="s">
        <v>33</v>
      </c>
      <c r="R3741" s="5" t="s">
        <v>33</v>
      </c>
      <c r="S3741" s="5">
        <v>18769</v>
      </c>
      <c r="T3741" s="5">
        <v>14952</v>
      </c>
      <c r="U3741" s="5">
        <v>31560</v>
      </c>
      <c r="V3741" s="5">
        <v>35911</v>
      </c>
      <c r="W3741" s="5">
        <v>881</v>
      </c>
      <c r="X3741" s="5">
        <v>116961</v>
      </c>
      <c r="Y3741" s="5">
        <v>2556</v>
      </c>
    </row>
    <row r="3742" spans="1:25" x14ac:dyDescent="0.3">
      <c r="A3742" s="1">
        <v>4057097</v>
      </c>
      <c r="B3742" s="1" t="s">
        <v>26</v>
      </c>
      <c r="C3742" s="2"/>
      <c r="D3742" s="4" t="s">
        <v>149</v>
      </c>
      <c r="E3742" s="4">
        <v>4057097</v>
      </c>
      <c r="F3742" s="5">
        <v>0</v>
      </c>
      <c r="G3742" s="5">
        <v>17723</v>
      </c>
      <c r="H3742" s="5">
        <v>36943</v>
      </c>
      <c r="I3742" s="5">
        <v>158431</v>
      </c>
      <c r="J3742" s="5">
        <v>4715</v>
      </c>
      <c r="K3742" s="5" t="s">
        <v>33</v>
      </c>
      <c r="L3742" s="5">
        <v>217721</v>
      </c>
      <c r="M3742" s="5">
        <v>575992</v>
      </c>
      <c r="N3742" s="5">
        <v>48643</v>
      </c>
      <c r="O3742" s="5">
        <v>18081</v>
      </c>
      <c r="P3742" s="5">
        <v>6359</v>
      </c>
      <c r="Q3742" s="5" t="s">
        <v>33</v>
      </c>
      <c r="R3742" s="5" t="s">
        <v>33</v>
      </c>
      <c r="S3742" s="5">
        <v>19729</v>
      </c>
      <c r="T3742" s="5">
        <v>16555</v>
      </c>
      <c r="U3742" s="5">
        <v>32922</v>
      </c>
      <c r="V3742" s="5">
        <v>31667</v>
      </c>
      <c r="W3742" s="5">
        <v>471</v>
      </c>
      <c r="X3742" s="5">
        <v>110942</v>
      </c>
      <c r="Y3742" s="5">
        <v>4264</v>
      </c>
    </row>
    <row r="3743" spans="1:25" x14ac:dyDescent="0.3">
      <c r="A3743" s="1">
        <v>4057097</v>
      </c>
      <c r="B3743" s="1" t="s">
        <v>27</v>
      </c>
      <c r="C3743" s="2"/>
      <c r="D3743" s="4" t="s">
        <v>149</v>
      </c>
      <c r="E3743" s="4">
        <v>4057097</v>
      </c>
      <c r="F3743" s="5">
        <v>10</v>
      </c>
      <c r="G3743" s="5">
        <v>28550</v>
      </c>
      <c r="H3743" s="5">
        <v>15934</v>
      </c>
      <c r="I3743" s="5">
        <v>134613</v>
      </c>
      <c r="J3743" s="5">
        <v>3562</v>
      </c>
      <c r="K3743" s="5" t="s">
        <v>33</v>
      </c>
      <c r="L3743" s="5">
        <v>182687</v>
      </c>
      <c r="M3743" s="5">
        <v>555562</v>
      </c>
      <c r="N3743" s="5">
        <v>44999</v>
      </c>
      <c r="O3743" s="5">
        <v>13666</v>
      </c>
      <c r="P3743" s="5">
        <v>4264</v>
      </c>
      <c r="Q3743" s="5" t="s">
        <v>33</v>
      </c>
      <c r="R3743" s="5" t="s">
        <v>33</v>
      </c>
      <c r="S3743" s="5">
        <v>18846</v>
      </c>
      <c r="T3743" s="5">
        <v>15245</v>
      </c>
      <c r="U3743" s="5">
        <v>29664</v>
      </c>
      <c r="V3743" s="5">
        <v>35287</v>
      </c>
      <c r="W3743" s="5">
        <v>3307</v>
      </c>
      <c r="X3743" s="5">
        <v>95712</v>
      </c>
      <c r="Y3743" s="5">
        <v>2019</v>
      </c>
    </row>
    <row r="3744" spans="1:25" x14ac:dyDescent="0.3">
      <c r="A3744" s="1">
        <v>4057097</v>
      </c>
      <c r="B3744" s="1" t="s">
        <v>28</v>
      </c>
      <c r="C3744" s="2"/>
      <c r="D3744" s="4" t="s">
        <v>149</v>
      </c>
      <c r="E3744" s="4">
        <v>4057097</v>
      </c>
      <c r="F3744" s="5">
        <v>0</v>
      </c>
      <c r="G3744" s="5">
        <v>55240</v>
      </c>
      <c r="H3744" s="5">
        <v>30907</v>
      </c>
      <c r="I3744" s="5">
        <v>116441</v>
      </c>
      <c r="J3744" s="5">
        <v>3245</v>
      </c>
      <c r="K3744" s="5" t="s">
        <v>33</v>
      </c>
      <c r="L3744" s="5">
        <v>205411</v>
      </c>
      <c r="M3744" s="5">
        <v>523962</v>
      </c>
      <c r="N3744" s="5">
        <v>42296</v>
      </c>
      <c r="O3744" s="5">
        <v>13997</v>
      </c>
      <c r="P3744" s="5">
        <v>3027</v>
      </c>
      <c r="Q3744" s="5" t="s">
        <v>33</v>
      </c>
      <c r="R3744" s="5" t="s">
        <v>33</v>
      </c>
      <c r="S3744" s="5">
        <v>19008</v>
      </c>
      <c r="T3744" s="5">
        <v>14965</v>
      </c>
      <c r="U3744" s="5">
        <v>27779</v>
      </c>
      <c r="V3744" s="5">
        <v>29939</v>
      </c>
      <c r="W3744" s="5">
        <v>1784</v>
      </c>
      <c r="X3744" s="5">
        <v>88369</v>
      </c>
      <c r="Y3744" s="5">
        <v>2142</v>
      </c>
    </row>
    <row r="3745" spans="1:25" x14ac:dyDescent="0.3">
      <c r="A3745" s="1">
        <v>4057097</v>
      </c>
      <c r="B3745" s="1" t="s">
        <v>29</v>
      </c>
      <c r="C3745" s="2"/>
      <c r="D3745" s="4" t="s">
        <v>149</v>
      </c>
      <c r="E3745" s="4">
        <v>4057097</v>
      </c>
      <c r="F3745" s="5">
        <v>42</v>
      </c>
      <c r="G3745" s="5">
        <v>33998</v>
      </c>
      <c r="H3745" s="5">
        <v>21915</v>
      </c>
      <c r="I3745" s="5">
        <v>142395</v>
      </c>
      <c r="J3745" s="5">
        <v>2487</v>
      </c>
      <c r="K3745" s="5" t="s">
        <v>33</v>
      </c>
      <c r="L3745" s="5">
        <v>200416</v>
      </c>
      <c r="M3745" s="5">
        <v>543577</v>
      </c>
      <c r="N3745" s="5">
        <v>39752</v>
      </c>
      <c r="O3745" s="5">
        <v>13469</v>
      </c>
      <c r="P3745" s="5">
        <v>3525</v>
      </c>
      <c r="Q3745" s="5" t="s">
        <v>33</v>
      </c>
      <c r="R3745" s="5" t="s">
        <v>33</v>
      </c>
      <c r="S3745" s="5">
        <v>17647</v>
      </c>
      <c r="T3745" s="5">
        <v>12338</v>
      </c>
      <c r="U3745" s="5">
        <v>24910</v>
      </c>
      <c r="V3745" s="5">
        <v>12809</v>
      </c>
      <c r="W3745" s="5">
        <v>5073</v>
      </c>
      <c r="X3745" s="5">
        <v>101593</v>
      </c>
      <c r="Y3745" s="5">
        <v>2228</v>
      </c>
    </row>
    <row r="3746" spans="1:25" x14ac:dyDescent="0.3">
      <c r="A3746" s="1">
        <v>4057097</v>
      </c>
      <c r="B3746" s="1" t="s">
        <v>30</v>
      </c>
      <c r="C3746" s="2"/>
      <c r="D3746" s="4" t="s">
        <v>149</v>
      </c>
      <c r="E3746" s="4">
        <v>4057097</v>
      </c>
      <c r="F3746" s="5">
        <v>136</v>
      </c>
      <c r="G3746" s="5">
        <v>25166</v>
      </c>
      <c r="H3746" s="5">
        <v>6044</v>
      </c>
      <c r="I3746" s="5">
        <v>113946</v>
      </c>
      <c r="J3746" s="5">
        <v>832</v>
      </c>
      <c r="K3746" s="5" t="s">
        <v>33</v>
      </c>
      <c r="L3746" s="5">
        <v>146124</v>
      </c>
      <c r="M3746" s="5">
        <v>566302</v>
      </c>
      <c r="N3746" s="5">
        <v>41949</v>
      </c>
      <c r="O3746" s="5">
        <v>14857</v>
      </c>
      <c r="P3746" s="5">
        <v>3556</v>
      </c>
      <c r="Q3746" s="5" t="s">
        <v>33</v>
      </c>
      <c r="R3746" s="5" t="s">
        <v>33</v>
      </c>
      <c r="S3746" s="5">
        <v>20880</v>
      </c>
      <c r="T3746" s="5">
        <v>14922</v>
      </c>
      <c r="U3746" s="5">
        <v>24052</v>
      </c>
      <c r="V3746" s="5">
        <v>5562</v>
      </c>
      <c r="W3746" s="5">
        <v>2679</v>
      </c>
      <c r="X3746" s="5">
        <v>80847</v>
      </c>
      <c r="Y3746" s="5">
        <v>2177</v>
      </c>
    </row>
    <row r="3747" spans="1:25" x14ac:dyDescent="0.3">
      <c r="A3747" s="1">
        <v>4057097</v>
      </c>
      <c r="B3747" s="1" t="s">
        <v>31</v>
      </c>
      <c r="C3747" s="2"/>
      <c r="D3747" s="4" t="s">
        <v>149</v>
      </c>
      <c r="E3747" s="4">
        <v>4057097</v>
      </c>
      <c r="F3747" s="5">
        <v>8</v>
      </c>
      <c r="G3747" s="5">
        <v>26139</v>
      </c>
      <c r="H3747" s="5">
        <v>7182</v>
      </c>
      <c r="I3747" s="5">
        <v>116151</v>
      </c>
      <c r="J3747" s="5">
        <v>2479</v>
      </c>
      <c r="K3747" s="5" t="s">
        <v>33</v>
      </c>
      <c r="L3747" s="5">
        <v>151959</v>
      </c>
      <c r="M3747" s="5">
        <v>540602</v>
      </c>
      <c r="N3747" s="5">
        <v>38512</v>
      </c>
      <c r="O3747" s="5">
        <v>14944</v>
      </c>
      <c r="P3747" s="5">
        <v>4114</v>
      </c>
      <c r="Q3747" s="5" t="s">
        <v>33</v>
      </c>
      <c r="R3747" s="5" t="s">
        <v>33</v>
      </c>
      <c r="S3747" s="5">
        <v>25365</v>
      </c>
      <c r="T3747" s="5">
        <v>17249</v>
      </c>
      <c r="U3747" s="5">
        <v>22299</v>
      </c>
      <c r="V3747" s="5">
        <v>6668</v>
      </c>
      <c r="W3747" s="5">
        <v>2260</v>
      </c>
      <c r="X3747" s="5">
        <v>83690</v>
      </c>
      <c r="Y3747" s="5">
        <v>1590</v>
      </c>
    </row>
    <row r="3748" spans="1:25" x14ac:dyDescent="0.3">
      <c r="A3748" s="1">
        <v>4082747</v>
      </c>
      <c r="B3748" s="1" t="s">
        <v>0</v>
      </c>
      <c r="C3748" s="2"/>
      <c r="D3748" s="4" t="s">
        <v>150</v>
      </c>
      <c r="E3748" s="4">
        <v>4082747</v>
      </c>
      <c r="F3748" s="5" t="s">
        <v>33</v>
      </c>
      <c r="G3748" s="5" t="s">
        <v>33</v>
      </c>
      <c r="H3748" s="5" t="s">
        <v>33</v>
      </c>
      <c r="I3748" s="5" t="s">
        <v>33</v>
      </c>
      <c r="J3748" s="5" t="s">
        <v>33</v>
      </c>
      <c r="K3748" s="5" t="s">
        <v>33</v>
      </c>
      <c r="L3748" s="5" t="s">
        <v>33</v>
      </c>
      <c r="M3748" s="5" t="s">
        <v>33</v>
      </c>
      <c r="N3748" s="5" t="s">
        <v>33</v>
      </c>
      <c r="O3748" s="5" t="s">
        <v>33</v>
      </c>
      <c r="P3748" s="5" t="s">
        <v>33</v>
      </c>
      <c r="Q3748" s="5" t="s">
        <v>33</v>
      </c>
      <c r="R3748" s="5" t="s">
        <v>33</v>
      </c>
      <c r="S3748" s="5" t="s">
        <v>33</v>
      </c>
      <c r="T3748" s="5" t="s">
        <v>33</v>
      </c>
      <c r="U3748" s="5" t="s">
        <v>33</v>
      </c>
      <c r="V3748" s="5" t="s">
        <v>33</v>
      </c>
      <c r="W3748" s="5" t="s">
        <v>33</v>
      </c>
      <c r="X3748" s="5" t="s">
        <v>33</v>
      </c>
      <c r="Y3748" s="5" t="s">
        <v>33</v>
      </c>
    </row>
    <row r="3749" spans="1:25" x14ac:dyDescent="0.3">
      <c r="A3749" s="1">
        <v>4082747</v>
      </c>
      <c r="B3749" s="1" t="s">
        <v>1</v>
      </c>
      <c r="C3749" s="2"/>
      <c r="D3749" s="4" t="s">
        <v>150</v>
      </c>
      <c r="E3749" s="4">
        <v>4082747</v>
      </c>
      <c r="F3749" s="5">
        <v>4</v>
      </c>
      <c r="G3749" s="5">
        <v>0</v>
      </c>
      <c r="H3749" s="5">
        <v>115382</v>
      </c>
      <c r="I3749" s="5">
        <v>7805</v>
      </c>
      <c r="J3749" s="5">
        <v>102</v>
      </c>
      <c r="K3749" s="5">
        <v>0</v>
      </c>
      <c r="L3749" s="5">
        <v>123293</v>
      </c>
      <c r="M3749" s="5">
        <v>0</v>
      </c>
      <c r="N3749" s="5">
        <v>0</v>
      </c>
      <c r="O3749" s="5">
        <v>11982</v>
      </c>
      <c r="P3749" s="5">
        <v>5586</v>
      </c>
      <c r="Q3749" s="5">
        <v>0</v>
      </c>
      <c r="R3749" s="5">
        <v>0</v>
      </c>
      <c r="S3749" s="5">
        <v>623</v>
      </c>
      <c r="T3749" s="5">
        <v>769</v>
      </c>
      <c r="U3749" s="5">
        <v>-10</v>
      </c>
      <c r="V3749" s="5">
        <v>0</v>
      </c>
      <c r="W3749" s="5">
        <v>0</v>
      </c>
      <c r="X3749" s="5">
        <v>12899</v>
      </c>
      <c r="Y3749" s="5">
        <v>0</v>
      </c>
    </row>
    <row r="3750" spans="1:25" x14ac:dyDescent="0.3">
      <c r="A3750" s="1">
        <v>4082747</v>
      </c>
      <c r="B3750" s="1" t="s">
        <v>2</v>
      </c>
      <c r="C3750" s="2"/>
      <c r="D3750" s="4" t="s">
        <v>150</v>
      </c>
      <c r="E3750" s="4">
        <v>4082747</v>
      </c>
      <c r="F3750" s="5">
        <v>0</v>
      </c>
      <c r="G3750" s="5">
        <v>0</v>
      </c>
      <c r="H3750" s="5">
        <v>498743</v>
      </c>
      <c r="I3750" s="5">
        <v>76395</v>
      </c>
      <c r="J3750" s="5">
        <v>76</v>
      </c>
      <c r="K3750" s="5">
        <v>0</v>
      </c>
      <c r="L3750" s="5">
        <v>575214</v>
      </c>
      <c r="M3750" s="5">
        <v>0</v>
      </c>
      <c r="N3750" s="5">
        <v>0</v>
      </c>
      <c r="O3750" s="5">
        <v>25798</v>
      </c>
      <c r="P3750" s="5">
        <v>2413</v>
      </c>
      <c r="Q3750" s="5">
        <v>0</v>
      </c>
      <c r="R3750" s="5">
        <v>0</v>
      </c>
      <c r="S3750" s="5">
        <v>9410</v>
      </c>
      <c r="T3750" s="5">
        <v>6153</v>
      </c>
      <c r="U3750" s="5">
        <v>6790</v>
      </c>
      <c r="V3750" s="5">
        <v>503</v>
      </c>
      <c r="W3750" s="5">
        <v>0</v>
      </c>
      <c r="X3750" s="5">
        <v>23134</v>
      </c>
      <c r="Y3750" s="5">
        <v>0</v>
      </c>
    </row>
    <row r="3751" spans="1:25" x14ac:dyDescent="0.3">
      <c r="A3751" s="1">
        <v>4082747</v>
      </c>
      <c r="B3751" s="1" t="s">
        <v>3</v>
      </c>
      <c r="C3751" s="2"/>
      <c r="D3751" s="4" t="s">
        <v>150</v>
      </c>
      <c r="E3751" s="4">
        <v>4082747</v>
      </c>
      <c r="F3751" s="5">
        <v>0</v>
      </c>
      <c r="G3751" s="5">
        <v>0</v>
      </c>
      <c r="H3751" s="5">
        <v>147445</v>
      </c>
      <c r="I3751" s="5">
        <v>107741</v>
      </c>
      <c r="J3751" s="5">
        <v>303</v>
      </c>
      <c r="K3751" s="5">
        <v>0</v>
      </c>
      <c r="L3751" s="5">
        <v>255489</v>
      </c>
      <c r="M3751" s="5">
        <v>0</v>
      </c>
      <c r="N3751" s="5">
        <v>0</v>
      </c>
      <c r="O3751" s="5">
        <v>27841</v>
      </c>
      <c r="P3751" s="5">
        <v>2574</v>
      </c>
      <c r="Q3751" s="5">
        <v>0</v>
      </c>
      <c r="R3751" s="5">
        <v>0</v>
      </c>
      <c r="S3751" s="5">
        <v>8337</v>
      </c>
      <c r="T3751" s="5">
        <v>6730</v>
      </c>
      <c r="U3751" s="5">
        <v>6836</v>
      </c>
      <c r="V3751" s="5">
        <v>584</v>
      </c>
      <c r="W3751" s="5">
        <v>0</v>
      </c>
      <c r="X3751" s="5">
        <v>23413</v>
      </c>
      <c r="Y3751" s="5">
        <v>0</v>
      </c>
    </row>
    <row r="3752" spans="1:25" x14ac:dyDescent="0.3">
      <c r="A3752" s="1">
        <v>4082747</v>
      </c>
      <c r="B3752" s="1" t="s">
        <v>4</v>
      </c>
      <c r="C3752" s="2"/>
      <c r="D3752" s="4" t="s">
        <v>150</v>
      </c>
      <c r="E3752" s="4">
        <v>4082747</v>
      </c>
      <c r="F3752" s="5">
        <v>29336</v>
      </c>
      <c r="G3752" s="5">
        <v>0</v>
      </c>
      <c r="H3752" s="5">
        <v>85672</v>
      </c>
      <c r="I3752" s="5">
        <v>81070</v>
      </c>
      <c r="J3752" s="5">
        <v>439</v>
      </c>
      <c r="K3752" s="5">
        <v>0</v>
      </c>
      <c r="L3752" s="5">
        <v>196518</v>
      </c>
      <c r="M3752" s="5">
        <v>61</v>
      </c>
      <c r="N3752" s="5">
        <v>0</v>
      </c>
      <c r="O3752" s="5">
        <v>24246</v>
      </c>
      <c r="P3752" s="5">
        <v>1691</v>
      </c>
      <c r="Q3752" s="5">
        <v>0</v>
      </c>
      <c r="R3752" s="5">
        <v>0</v>
      </c>
      <c r="S3752" s="5">
        <v>8281</v>
      </c>
      <c r="T3752" s="5">
        <v>9301</v>
      </c>
      <c r="U3752" s="5">
        <v>6583</v>
      </c>
      <c r="V3752" s="5">
        <v>595</v>
      </c>
      <c r="W3752" s="5">
        <v>0</v>
      </c>
      <c r="X3752" s="5">
        <v>26555</v>
      </c>
      <c r="Y3752" s="5">
        <v>0</v>
      </c>
    </row>
    <row r="3753" spans="1:25" x14ac:dyDescent="0.3">
      <c r="A3753" s="1">
        <v>4082747</v>
      </c>
      <c r="B3753" s="1" t="s">
        <v>5</v>
      </c>
      <c r="C3753" s="2"/>
      <c r="D3753" s="4" t="s">
        <v>150</v>
      </c>
      <c r="E3753" s="4">
        <v>4082747</v>
      </c>
      <c r="F3753" s="5">
        <v>2169</v>
      </c>
      <c r="G3753" s="5">
        <v>0</v>
      </c>
      <c r="H3753" s="5">
        <v>125542</v>
      </c>
      <c r="I3753" s="5">
        <v>71407</v>
      </c>
      <c r="J3753" s="5">
        <v>3552</v>
      </c>
      <c r="K3753" s="5">
        <v>0</v>
      </c>
      <c r="L3753" s="5">
        <v>202670</v>
      </c>
      <c r="M3753" s="5">
        <v>54156</v>
      </c>
      <c r="N3753" s="5">
        <v>0</v>
      </c>
      <c r="O3753" s="5">
        <v>20233</v>
      </c>
      <c r="P3753" s="5">
        <v>2343</v>
      </c>
      <c r="Q3753" s="5">
        <v>0</v>
      </c>
      <c r="R3753" s="5">
        <v>0</v>
      </c>
      <c r="S3753" s="5">
        <v>10443</v>
      </c>
      <c r="T3753" s="5">
        <v>4498</v>
      </c>
      <c r="U3753" s="5">
        <v>5613</v>
      </c>
      <c r="V3753" s="5">
        <v>364</v>
      </c>
      <c r="W3753" s="5">
        <v>192</v>
      </c>
      <c r="X3753" s="5">
        <v>22103</v>
      </c>
      <c r="Y3753" s="5">
        <v>195</v>
      </c>
    </row>
    <row r="3754" spans="1:25" x14ac:dyDescent="0.3">
      <c r="A3754" s="1">
        <v>4082747</v>
      </c>
      <c r="B3754" s="1" t="s">
        <v>6</v>
      </c>
      <c r="C3754" s="2"/>
      <c r="D3754" s="4" t="s">
        <v>150</v>
      </c>
      <c r="E3754" s="4">
        <v>4082747</v>
      </c>
      <c r="F3754" s="5">
        <v>25</v>
      </c>
      <c r="G3754" s="5">
        <v>0</v>
      </c>
      <c r="H3754" s="5">
        <v>721786</v>
      </c>
      <c r="I3754" s="5">
        <v>37076</v>
      </c>
      <c r="J3754" s="5">
        <v>2680</v>
      </c>
      <c r="K3754" s="5">
        <v>0</v>
      </c>
      <c r="L3754" s="5">
        <v>761567</v>
      </c>
      <c r="M3754" s="5">
        <v>97015</v>
      </c>
      <c r="N3754" s="5">
        <v>0</v>
      </c>
      <c r="O3754" s="5">
        <v>14910</v>
      </c>
      <c r="P3754" s="5">
        <v>219</v>
      </c>
      <c r="Q3754" s="5">
        <v>0</v>
      </c>
      <c r="R3754" s="5">
        <v>0</v>
      </c>
      <c r="S3754" s="5">
        <v>9682</v>
      </c>
      <c r="T3754" s="5">
        <v>3336</v>
      </c>
      <c r="U3754" s="5">
        <v>3941</v>
      </c>
      <c r="V3754" s="5">
        <v>458</v>
      </c>
      <c r="W3754" s="5">
        <v>176</v>
      </c>
      <c r="X3754" s="5">
        <v>27374</v>
      </c>
      <c r="Y3754" s="5">
        <v>170</v>
      </c>
    </row>
    <row r="3755" spans="1:25" x14ac:dyDescent="0.3">
      <c r="A3755" s="1">
        <v>4082747</v>
      </c>
      <c r="B3755" s="1" t="s">
        <v>7</v>
      </c>
      <c r="C3755" s="2"/>
      <c r="D3755" s="4" t="s">
        <v>150</v>
      </c>
      <c r="E3755" s="4">
        <v>4082747</v>
      </c>
      <c r="F3755" s="5">
        <v>475</v>
      </c>
      <c r="G3755" s="5">
        <v>0</v>
      </c>
      <c r="H3755" s="5">
        <v>0</v>
      </c>
      <c r="I3755" s="5">
        <v>25457</v>
      </c>
      <c r="J3755" s="5">
        <v>1949</v>
      </c>
      <c r="K3755" s="5">
        <v>0</v>
      </c>
      <c r="L3755" s="5">
        <v>27880</v>
      </c>
      <c r="M3755" s="5">
        <v>69907</v>
      </c>
      <c r="N3755" s="5">
        <v>0</v>
      </c>
      <c r="O3755" s="5">
        <v>11008</v>
      </c>
      <c r="P3755" s="5">
        <v>122</v>
      </c>
      <c r="Q3755" s="5">
        <v>0</v>
      </c>
      <c r="R3755" s="5">
        <v>0</v>
      </c>
      <c r="S3755" s="5">
        <v>9640</v>
      </c>
      <c r="T3755" s="5">
        <v>1957</v>
      </c>
      <c r="U3755" s="5">
        <v>3663</v>
      </c>
      <c r="V3755" s="5">
        <v>271</v>
      </c>
      <c r="W3755" s="5">
        <v>341</v>
      </c>
      <c r="X3755" s="5">
        <v>13468</v>
      </c>
      <c r="Y3755" s="5">
        <v>111</v>
      </c>
    </row>
    <row r="3756" spans="1:25" x14ac:dyDescent="0.3">
      <c r="A3756" s="1">
        <v>4082747</v>
      </c>
      <c r="B3756" s="1" t="s">
        <v>8</v>
      </c>
      <c r="C3756" s="2"/>
      <c r="D3756" s="4" t="s">
        <v>150</v>
      </c>
      <c r="E3756" s="4">
        <v>4082747</v>
      </c>
      <c r="F3756" s="5">
        <v>0</v>
      </c>
      <c r="G3756" s="5">
        <v>0</v>
      </c>
      <c r="H3756" s="5">
        <v>5685</v>
      </c>
      <c r="I3756" s="5">
        <v>0</v>
      </c>
      <c r="J3756" s="5">
        <v>1328</v>
      </c>
      <c r="K3756" s="5">
        <v>0</v>
      </c>
      <c r="L3756" s="5">
        <v>7013</v>
      </c>
      <c r="M3756" s="5">
        <v>64215</v>
      </c>
      <c r="N3756" s="5">
        <v>0</v>
      </c>
      <c r="O3756" s="5">
        <v>17243</v>
      </c>
      <c r="P3756" s="5">
        <v>285</v>
      </c>
      <c r="Q3756" s="5">
        <v>0</v>
      </c>
      <c r="R3756" s="5">
        <v>0</v>
      </c>
      <c r="S3756" s="5">
        <v>26698</v>
      </c>
      <c r="T3756" s="5">
        <v>2244</v>
      </c>
      <c r="U3756" s="5">
        <v>3952</v>
      </c>
      <c r="V3756" s="5">
        <v>2653</v>
      </c>
      <c r="W3756" s="5">
        <v>0</v>
      </c>
      <c r="X3756" s="5">
        <v>8347</v>
      </c>
      <c r="Y3756" s="5">
        <v>33</v>
      </c>
    </row>
    <row r="3757" spans="1:25" x14ac:dyDescent="0.3">
      <c r="A3757" s="1">
        <v>4082747</v>
      </c>
      <c r="B3757" s="1" t="s">
        <v>9</v>
      </c>
      <c r="C3757" s="2"/>
      <c r="D3757" s="4" t="s">
        <v>150</v>
      </c>
      <c r="E3757" s="4">
        <v>4082747</v>
      </c>
      <c r="F3757" s="5">
        <v>0</v>
      </c>
      <c r="G3757" s="5">
        <v>0</v>
      </c>
      <c r="H3757" s="5">
        <v>904</v>
      </c>
      <c r="I3757" s="5">
        <v>1539</v>
      </c>
      <c r="J3757" s="5">
        <v>489</v>
      </c>
      <c r="K3757" s="5">
        <v>0</v>
      </c>
      <c r="L3757" s="5">
        <v>2932</v>
      </c>
      <c r="M3757" s="5">
        <v>25246</v>
      </c>
      <c r="N3757" s="5">
        <v>0</v>
      </c>
      <c r="O3757" s="5">
        <v>11974</v>
      </c>
      <c r="P3757" s="5">
        <v>69</v>
      </c>
      <c r="Q3757" s="5">
        <v>0</v>
      </c>
      <c r="R3757" s="5">
        <v>0</v>
      </c>
      <c r="S3757" s="5">
        <v>8270</v>
      </c>
      <c r="T3757" s="5">
        <v>1015</v>
      </c>
      <c r="U3757" s="5">
        <v>2143</v>
      </c>
      <c r="V3757" s="5">
        <v>14</v>
      </c>
      <c r="W3757" s="5">
        <v>6</v>
      </c>
      <c r="X3757" s="5">
        <v>4035</v>
      </c>
      <c r="Y3757" s="5">
        <v>9</v>
      </c>
    </row>
    <row r="3758" spans="1:25" x14ac:dyDescent="0.3">
      <c r="A3758" s="1">
        <v>4082747</v>
      </c>
      <c r="B3758" s="1" t="s">
        <v>10</v>
      </c>
      <c r="C3758" s="2"/>
      <c r="D3758" s="4" t="s">
        <v>150</v>
      </c>
      <c r="E3758" s="4">
        <v>4082747</v>
      </c>
      <c r="F3758" s="5">
        <v>0</v>
      </c>
      <c r="G3758" s="5">
        <v>0</v>
      </c>
      <c r="H3758" s="5">
        <v>4</v>
      </c>
      <c r="I3758" s="5">
        <v>2827</v>
      </c>
      <c r="J3758" s="5">
        <v>52</v>
      </c>
      <c r="K3758" s="5">
        <v>0</v>
      </c>
      <c r="L3758" s="5">
        <v>2883</v>
      </c>
      <c r="M3758" s="5">
        <v>0</v>
      </c>
      <c r="N3758" s="5">
        <v>0</v>
      </c>
      <c r="O3758" s="5">
        <v>700</v>
      </c>
      <c r="P3758" s="5">
        <v>115</v>
      </c>
      <c r="Q3758" s="5">
        <v>0</v>
      </c>
      <c r="R3758" s="5">
        <v>0</v>
      </c>
      <c r="S3758" s="5">
        <v>392</v>
      </c>
      <c r="T3758" s="5">
        <v>251</v>
      </c>
      <c r="U3758" s="5">
        <v>354</v>
      </c>
      <c r="V3758" s="5">
        <v>0</v>
      </c>
      <c r="W3758" s="5">
        <v>96</v>
      </c>
      <c r="X3758" s="5">
        <v>2103</v>
      </c>
      <c r="Y3758" s="5">
        <v>1</v>
      </c>
    </row>
    <row r="3759" spans="1:25" x14ac:dyDescent="0.3">
      <c r="A3759" s="1">
        <v>4082747</v>
      </c>
      <c r="B3759" s="1" t="s">
        <v>11</v>
      </c>
      <c r="C3759" s="2"/>
      <c r="D3759" s="4" t="s">
        <v>150</v>
      </c>
      <c r="E3759" s="4">
        <v>4082747</v>
      </c>
      <c r="F3759" s="5">
        <v>0</v>
      </c>
      <c r="G3759" s="5">
        <v>0</v>
      </c>
      <c r="H3759" s="5">
        <v>0</v>
      </c>
      <c r="I3759" s="5">
        <v>2649</v>
      </c>
      <c r="J3759" s="5">
        <v>566</v>
      </c>
      <c r="K3759" s="5">
        <v>0</v>
      </c>
      <c r="L3759" s="5">
        <v>3215</v>
      </c>
      <c r="M3759" s="5">
        <v>0</v>
      </c>
      <c r="N3759" s="5">
        <v>0</v>
      </c>
      <c r="O3759" s="5">
        <v>694</v>
      </c>
      <c r="P3759" s="5">
        <v>80</v>
      </c>
      <c r="Q3759" s="5">
        <v>0</v>
      </c>
      <c r="R3759" s="5">
        <v>0</v>
      </c>
      <c r="S3759" s="5">
        <v>472</v>
      </c>
      <c r="T3759" s="5">
        <v>418</v>
      </c>
      <c r="U3759" s="5">
        <v>461</v>
      </c>
      <c r="V3759" s="5">
        <v>0</v>
      </c>
      <c r="W3759" s="5">
        <v>40</v>
      </c>
      <c r="X3759" s="5">
        <v>2357</v>
      </c>
      <c r="Y3759" s="5">
        <v>3</v>
      </c>
    </row>
    <row r="3760" spans="1:25" x14ac:dyDescent="0.3">
      <c r="A3760" s="1">
        <v>4082747</v>
      </c>
      <c r="B3760" s="1" t="s">
        <v>12</v>
      </c>
      <c r="C3760" s="2"/>
      <c r="D3760" s="4" t="s">
        <v>150</v>
      </c>
      <c r="E3760" s="4">
        <v>4082747</v>
      </c>
      <c r="F3760" s="5">
        <v>0</v>
      </c>
      <c r="G3760" s="5">
        <v>0</v>
      </c>
      <c r="H3760" s="5">
        <v>47060</v>
      </c>
      <c r="I3760" s="5">
        <v>330</v>
      </c>
      <c r="J3760" s="5">
        <v>51</v>
      </c>
      <c r="K3760" s="5">
        <v>0</v>
      </c>
      <c r="L3760" s="5">
        <v>47441</v>
      </c>
      <c r="M3760" s="5">
        <v>0</v>
      </c>
      <c r="N3760" s="5">
        <v>0</v>
      </c>
      <c r="O3760" s="5">
        <v>164</v>
      </c>
      <c r="P3760" s="5">
        <v>15</v>
      </c>
      <c r="Q3760" s="5">
        <v>0</v>
      </c>
      <c r="R3760" s="5">
        <v>0</v>
      </c>
      <c r="S3760" s="5">
        <v>398</v>
      </c>
      <c r="T3760" s="5">
        <v>212</v>
      </c>
      <c r="U3760" s="5">
        <v>381</v>
      </c>
      <c r="V3760" s="5">
        <v>0</v>
      </c>
      <c r="W3760" s="5">
        <v>39</v>
      </c>
      <c r="X3760" s="5">
        <v>1242</v>
      </c>
      <c r="Y3760" s="5">
        <v>8</v>
      </c>
    </row>
    <row r="3761" spans="1:25" x14ac:dyDescent="0.3">
      <c r="A3761" s="1">
        <v>4082747</v>
      </c>
      <c r="B3761" s="1" t="s">
        <v>13</v>
      </c>
      <c r="C3761" s="2"/>
      <c r="D3761" s="4" t="s">
        <v>150</v>
      </c>
      <c r="E3761" s="4">
        <v>4082747</v>
      </c>
      <c r="F3761" s="5" t="s">
        <v>33</v>
      </c>
      <c r="G3761" s="5" t="s">
        <v>33</v>
      </c>
      <c r="H3761" s="5" t="s">
        <v>33</v>
      </c>
      <c r="I3761" s="5" t="s">
        <v>33</v>
      </c>
      <c r="J3761" s="5" t="s">
        <v>33</v>
      </c>
      <c r="K3761" s="5" t="s">
        <v>33</v>
      </c>
      <c r="L3761" s="5" t="s">
        <v>33</v>
      </c>
      <c r="M3761" s="5">
        <v>0</v>
      </c>
      <c r="N3761" s="5">
        <v>0</v>
      </c>
      <c r="O3761" s="5">
        <v>80</v>
      </c>
      <c r="P3761" s="5">
        <v>6</v>
      </c>
      <c r="Q3761" s="5">
        <v>0</v>
      </c>
      <c r="R3761" s="5">
        <v>0</v>
      </c>
      <c r="S3761" s="5">
        <v>366</v>
      </c>
      <c r="T3761" s="5">
        <v>246</v>
      </c>
      <c r="U3761" s="5">
        <v>324</v>
      </c>
      <c r="V3761" s="5">
        <v>0</v>
      </c>
      <c r="W3761" s="5">
        <v>48</v>
      </c>
      <c r="X3761" s="5">
        <v>1052</v>
      </c>
      <c r="Y3761" s="5">
        <v>8</v>
      </c>
    </row>
    <row r="3762" spans="1:25" x14ac:dyDescent="0.3">
      <c r="A3762" s="1">
        <v>4082747</v>
      </c>
      <c r="B3762" s="1" t="s">
        <v>14</v>
      </c>
      <c r="C3762" s="2"/>
      <c r="D3762" s="4" t="s">
        <v>150</v>
      </c>
      <c r="E3762" s="4">
        <v>4082747</v>
      </c>
      <c r="F3762" s="5">
        <v>0</v>
      </c>
      <c r="G3762" s="5">
        <v>0</v>
      </c>
      <c r="H3762" s="5">
        <v>0</v>
      </c>
      <c r="I3762" s="5">
        <v>224</v>
      </c>
      <c r="J3762" s="5">
        <v>463</v>
      </c>
      <c r="K3762" s="5" t="s">
        <v>33</v>
      </c>
      <c r="L3762" s="5">
        <v>688</v>
      </c>
      <c r="M3762" s="5">
        <v>0</v>
      </c>
      <c r="N3762" s="5">
        <v>0</v>
      </c>
      <c r="O3762" s="5">
        <v>4</v>
      </c>
      <c r="P3762" s="5">
        <v>9</v>
      </c>
      <c r="Q3762" s="5" t="s">
        <v>33</v>
      </c>
      <c r="R3762" s="5" t="s">
        <v>33</v>
      </c>
      <c r="S3762" s="5">
        <v>263</v>
      </c>
      <c r="T3762" s="5">
        <v>328</v>
      </c>
      <c r="U3762" s="5">
        <v>281</v>
      </c>
      <c r="V3762" s="5">
        <v>0</v>
      </c>
      <c r="W3762" s="5">
        <v>0</v>
      </c>
      <c r="X3762" s="5">
        <v>749</v>
      </c>
      <c r="Y3762" s="5">
        <v>14</v>
      </c>
    </row>
    <row r="3763" spans="1:25" x14ac:dyDescent="0.3">
      <c r="A3763" s="1">
        <v>4082747</v>
      </c>
      <c r="B3763" s="1" t="s">
        <v>15</v>
      </c>
      <c r="C3763" s="2"/>
      <c r="D3763" s="4" t="s">
        <v>150</v>
      </c>
      <c r="E3763" s="4">
        <v>4082747</v>
      </c>
      <c r="F3763" s="5">
        <v>0</v>
      </c>
      <c r="G3763" s="5">
        <v>0</v>
      </c>
      <c r="H3763" s="5">
        <v>0</v>
      </c>
      <c r="I3763" s="5">
        <v>115</v>
      </c>
      <c r="J3763" s="5">
        <v>57</v>
      </c>
      <c r="K3763" s="5" t="s">
        <v>33</v>
      </c>
      <c r="L3763" s="5">
        <v>172</v>
      </c>
      <c r="M3763" s="5">
        <v>0</v>
      </c>
      <c r="N3763" s="5">
        <v>0</v>
      </c>
      <c r="O3763" s="5">
        <v>21</v>
      </c>
      <c r="P3763" s="5">
        <v>0</v>
      </c>
      <c r="Q3763" s="5" t="s">
        <v>33</v>
      </c>
      <c r="R3763" s="5" t="s">
        <v>33</v>
      </c>
      <c r="S3763" s="5">
        <v>264</v>
      </c>
      <c r="T3763" s="5">
        <v>185</v>
      </c>
      <c r="U3763" s="5">
        <v>193</v>
      </c>
      <c r="V3763" s="5">
        <v>0</v>
      </c>
      <c r="W3763" s="5">
        <v>0</v>
      </c>
      <c r="X3763" s="5">
        <v>952</v>
      </c>
      <c r="Y3763" s="5">
        <v>42</v>
      </c>
    </row>
    <row r="3764" spans="1:25" x14ac:dyDescent="0.3">
      <c r="A3764" s="1">
        <v>4082747</v>
      </c>
      <c r="B3764" s="1" t="s">
        <v>16</v>
      </c>
      <c r="C3764" s="2"/>
      <c r="D3764" s="4" t="s">
        <v>150</v>
      </c>
      <c r="E3764" s="4">
        <v>4082747</v>
      </c>
      <c r="F3764" s="5" t="s">
        <v>33</v>
      </c>
      <c r="G3764" s="5" t="s">
        <v>33</v>
      </c>
      <c r="H3764" s="5" t="s">
        <v>33</v>
      </c>
      <c r="I3764" s="5" t="s">
        <v>33</v>
      </c>
      <c r="J3764" s="5" t="s">
        <v>33</v>
      </c>
      <c r="K3764" s="5" t="s">
        <v>33</v>
      </c>
      <c r="L3764" s="5" t="s">
        <v>33</v>
      </c>
      <c r="M3764" s="5" t="s">
        <v>33</v>
      </c>
      <c r="N3764" s="5" t="s">
        <v>33</v>
      </c>
      <c r="O3764" s="5" t="s">
        <v>33</v>
      </c>
      <c r="P3764" s="5" t="s">
        <v>33</v>
      </c>
      <c r="Q3764" s="5" t="s">
        <v>33</v>
      </c>
      <c r="R3764" s="5" t="s">
        <v>33</v>
      </c>
      <c r="S3764" s="5" t="s">
        <v>33</v>
      </c>
      <c r="T3764" s="5" t="s">
        <v>33</v>
      </c>
      <c r="U3764" s="5" t="s">
        <v>33</v>
      </c>
      <c r="V3764" s="5" t="s">
        <v>33</v>
      </c>
      <c r="W3764" s="5" t="s">
        <v>33</v>
      </c>
      <c r="X3764" s="5" t="s">
        <v>33</v>
      </c>
      <c r="Y3764" s="5" t="s">
        <v>33</v>
      </c>
    </row>
    <row r="3765" spans="1:25" x14ac:dyDescent="0.3">
      <c r="A3765" s="1">
        <v>4082747</v>
      </c>
      <c r="B3765" s="1" t="s">
        <v>17</v>
      </c>
      <c r="C3765" s="2"/>
      <c r="D3765" s="4" t="s">
        <v>150</v>
      </c>
      <c r="E3765" s="4">
        <v>4082747</v>
      </c>
      <c r="F3765" s="5" t="s">
        <v>33</v>
      </c>
      <c r="G3765" s="5" t="s">
        <v>33</v>
      </c>
      <c r="H3765" s="5" t="s">
        <v>33</v>
      </c>
      <c r="I3765" s="5" t="s">
        <v>33</v>
      </c>
      <c r="J3765" s="5" t="s">
        <v>33</v>
      </c>
      <c r="K3765" s="5" t="s">
        <v>33</v>
      </c>
      <c r="L3765" s="5" t="s">
        <v>33</v>
      </c>
      <c r="M3765" s="5" t="s">
        <v>33</v>
      </c>
      <c r="N3765" s="5" t="s">
        <v>33</v>
      </c>
      <c r="O3765" s="5" t="s">
        <v>33</v>
      </c>
      <c r="P3765" s="5" t="s">
        <v>33</v>
      </c>
      <c r="Q3765" s="5" t="s">
        <v>33</v>
      </c>
      <c r="R3765" s="5" t="s">
        <v>33</v>
      </c>
      <c r="S3765" s="5" t="s">
        <v>33</v>
      </c>
      <c r="T3765" s="5" t="s">
        <v>33</v>
      </c>
      <c r="U3765" s="5" t="s">
        <v>33</v>
      </c>
      <c r="V3765" s="5" t="s">
        <v>33</v>
      </c>
      <c r="W3765" s="5" t="s">
        <v>33</v>
      </c>
      <c r="X3765" s="5" t="s">
        <v>33</v>
      </c>
      <c r="Y3765" s="5" t="s">
        <v>33</v>
      </c>
    </row>
    <row r="3766" spans="1:25" x14ac:dyDescent="0.3">
      <c r="A3766" s="1">
        <v>4082747</v>
      </c>
      <c r="B3766" s="1" t="s">
        <v>18</v>
      </c>
      <c r="C3766" s="2"/>
      <c r="D3766" s="4" t="s">
        <v>150</v>
      </c>
      <c r="E3766" s="4">
        <v>4082747</v>
      </c>
      <c r="F3766" s="5" t="s">
        <v>33</v>
      </c>
      <c r="G3766" s="5" t="s">
        <v>33</v>
      </c>
      <c r="H3766" s="5" t="s">
        <v>33</v>
      </c>
      <c r="I3766" s="5" t="s">
        <v>33</v>
      </c>
      <c r="J3766" s="5" t="s">
        <v>33</v>
      </c>
      <c r="K3766" s="5" t="s">
        <v>33</v>
      </c>
      <c r="L3766" s="5" t="s">
        <v>33</v>
      </c>
      <c r="M3766" s="5" t="s">
        <v>33</v>
      </c>
      <c r="N3766" s="5" t="s">
        <v>33</v>
      </c>
      <c r="O3766" s="5" t="s">
        <v>33</v>
      </c>
      <c r="P3766" s="5" t="s">
        <v>33</v>
      </c>
      <c r="Q3766" s="5" t="s">
        <v>33</v>
      </c>
      <c r="R3766" s="5" t="s">
        <v>33</v>
      </c>
      <c r="S3766" s="5" t="s">
        <v>33</v>
      </c>
      <c r="T3766" s="5" t="s">
        <v>33</v>
      </c>
      <c r="U3766" s="5" t="s">
        <v>33</v>
      </c>
      <c r="V3766" s="5" t="s">
        <v>33</v>
      </c>
      <c r="W3766" s="5" t="s">
        <v>33</v>
      </c>
      <c r="X3766" s="5" t="s">
        <v>33</v>
      </c>
      <c r="Y3766" s="5" t="s">
        <v>33</v>
      </c>
    </row>
    <row r="3767" spans="1:25" x14ac:dyDescent="0.3">
      <c r="A3767" s="1">
        <v>4082747</v>
      </c>
      <c r="B3767" s="1" t="s">
        <v>19</v>
      </c>
      <c r="C3767" s="2"/>
      <c r="D3767" s="4" t="s">
        <v>150</v>
      </c>
      <c r="E3767" s="4">
        <v>4082747</v>
      </c>
      <c r="F3767" s="5" t="s">
        <v>33</v>
      </c>
      <c r="G3767" s="5" t="s">
        <v>33</v>
      </c>
      <c r="H3767" s="5" t="s">
        <v>33</v>
      </c>
      <c r="I3767" s="5" t="s">
        <v>33</v>
      </c>
      <c r="J3767" s="5" t="s">
        <v>33</v>
      </c>
      <c r="K3767" s="5" t="s">
        <v>33</v>
      </c>
      <c r="L3767" s="5" t="s">
        <v>33</v>
      </c>
      <c r="M3767" s="5" t="s">
        <v>33</v>
      </c>
      <c r="N3767" s="5" t="s">
        <v>33</v>
      </c>
      <c r="O3767" s="5" t="s">
        <v>33</v>
      </c>
      <c r="P3767" s="5" t="s">
        <v>33</v>
      </c>
      <c r="Q3767" s="5" t="s">
        <v>33</v>
      </c>
      <c r="R3767" s="5" t="s">
        <v>33</v>
      </c>
      <c r="S3767" s="5" t="s">
        <v>33</v>
      </c>
      <c r="T3767" s="5" t="s">
        <v>33</v>
      </c>
      <c r="U3767" s="5" t="s">
        <v>33</v>
      </c>
      <c r="V3767" s="5" t="s">
        <v>33</v>
      </c>
      <c r="W3767" s="5" t="s">
        <v>33</v>
      </c>
      <c r="X3767" s="5" t="s">
        <v>33</v>
      </c>
      <c r="Y3767" s="5" t="s">
        <v>33</v>
      </c>
    </row>
    <row r="3768" spans="1:25" x14ac:dyDescent="0.3">
      <c r="A3768" s="1">
        <v>4082747</v>
      </c>
      <c r="B3768" s="1" t="s">
        <v>20</v>
      </c>
      <c r="C3768" s="2"/>
      <c r="D3768" s="4" t="s">
        <v>150</v>
      </c>
      <c r="E3768" s="4">
        <v>4082747</v>
      </c>
      <c r="F3768" s="5" t="s">
        <v>33</v>
      </c>
      <c r="G3768" s="5" t="s">
        <v>33</v>
      </c>
      <c r="H3768" s="5" t="s">
        <v>33</v>
      </c>
      <c r="I3768" s="5" t="s">
        <v>33</v>
      </c>
      <c r="J3768" s="5" t="s">
        <v>33</v>
      </c>
      <c r="K3768" s="5" t="s">
        <v>33</v>
      </c>
      <c r="L3768" s="5" t="s">
        <v>33</v>
      </c>
      <c r="M3768" s="5" t="s">
        <v>33</v>
      </c>
      <c r="N3768" s="5" t="s">
        <v>33</v>
      </c>
      <c r="O3768" s="5" t="s">
        <v>33</v>
      </c>
      <c r="P3768" s="5" t="s">
        <v>33</v>
      </c>
      <c r="Q3768" s="5" t="s">
        <v>33</v>
      </c>
      <c r="R3768" s="5" t="s">
        <v>33</v>
      </c>
      <c r="S3768" s="5" t="s">
        <v>33</v>
      </c>
      <c r="T3768" s="5" t="s">
        <v>33</v>
      </c>
      <c r="U3768" s="5" t="s">
        <v>33</v>
      </c>
      <c r="V3768" s="5" t="s">
        <v>33</v>
      </c>
      <c r="W3768" s="5" t="s">
        <v>33</v>
      </c>
      <c r="X3768" s="5" t="s">
        <v>33</v>
      </c>
      <c r="Y3768" s="5" t="s">
        <v>33</v>
      </c>
    </row>
    <row r="3769" spans="1:25" x14ac:dyDescent="0.3">
      <c r="A3769" s="1">
        <v>4082747</v>
      </c>
      <c r="B3769" s="1" t="s">
        <v>21</v>
      </c>
      <c r="C3769" s="2"/>
      <c r="D3769" s="4" t="s">
        <v>150</v>
      </c>
      <c r="E3769" s="4">
        <v>4082747</v>
      </c>
      <c r="F3769" s="5" t="s">
        <v>33</v>
      </c>
      <c r="G3769" s="5" t="s">
        <v>33</v>
      </c>
      <c r="H3769" s="5" t="s">
        <v>33</v>
      </c>
      <c r="I3769" s="5" t="s">
        <v>33</v>
      </c>
      <c r="J3769" s="5" t="s">
        <v>33</v>
      </c>
      <c r="K3769" s="5" t="s">
        <v>33</v>
      </c>
      <c r="L3769" s="5" t="s">
        <v>33</v>
      </c>
      <c r="M3769" s="5" t="s">
        <v>33</v>
      </c>
      <c r="N3769" s="5" t="s">
        <v>33</v>
      </c>
      <c r="O3769" s="5" t="s">
        <v>33</v>
      </c>
      <c r="P3769" s="5" t="s">
        <v>33</v>
      </c>
      <c r="Q3769" s="5" t="s">
        <v>33</v>
      </c>
      <c r="R3769" s="5" t="s">
        <v>33</v>
      </c>
      <c r="S3769" s="5" t="s">
        <v>33</v>
      </c>
      <c r="T3769" s="5" t="s">
        <v>33</v>
      </c>
      <c r="U3769" s="5" t="s">
        <v>33</v>
      </c>
      <c r="V3769" s="5" t="s">
        <v>33</v>
      </c>
      <c r="W3769" s="5" t="s">
        <v>33</v>
      </c>
      <c r="X3769" s="5" t="s">
        <v>33</v>
      </c>
      <c r="Y3769" s="5" t="s">
        <v>33</v>
      </c>
    </row>
    <row r="3770" spans="1:25" x14ac:dyDescent="0.3">
      <c r="A3770" s="1">
        <v>4082747</v>
      </c>
      <c r="B3770" s="1" t="s">
        <v>22</v>
      </c>
      <c r="C3770" s="2"/>
      <c r="D3770" s="4" t="s">
        <v>150</v>
      </c>
      <c r="E3770" s="4">
        <v>4082747</v>
      </c>
      <c r="F3770" s="5" t="s">
        <v>33</v>
      </c>
      <c r="G3770" s="5" t="s">
        <v>33</v>
      </c>
      <c r="H3770" s="5" t="s">
        <v>33</v>
      </c>
      <c r="I3770" s="5" t="s">
        <v>33</v>
      </c>
      <c r="J3770" s="5" t="s">
        <v>33</v>
      </c>
      <c r="K3770" s="5" t="s">
        <v>33</v>
      </c>
      <c r="L3770" s="5" t="s">
        <v>33</v>
      </c>
      <c r="M3770" s="5" t="s">
        <v>33</v>
      </c>
      <c r="N3770" s="5" t="s">
        <v>33</v>
      </c>
      <c r="O3770" s="5" t="s">
        <v>33</v>
      </c>
      <c r="P3770" s="5" t="s">
        <v>33</v>
      </c>
      <c r="Q3770" s="5" t="s">
        <v>33</v>
      </c>
      <c r="R3770" s="5" t="s">
        <v>33</v>
      </c>
      <c r="S3770" s="5" t="s">
        <v>33</v>
      </c>
      <c r="T3770" s="5" t="s">
        <v>33</v>
      </c>
      <c r="U3770" s="5" t="s">
        <v>33</v>
      </c>
      <c r="V3770" s="5" t="s">
        <v>33</v>
      </c>
      <c r="W3770" s="5" t="s">
        <v>33</v>
      </c>
      <c r="X3770" s="5" t="s">
        <v>33</v>
      </c>
      <c r="Y3770" s="5" t="s">
        <v>33</v>
      </c>
    </row>
    <row r="3771" spans="1:25" x14ac:dyDescent="0.3">
      <c r="A3771" s="1">
        <v>4082747</v>
      </c>
      <c r="B3771" s="1" t="s">
        <v>23</v>
      </c>
      <c r="C3771" s="2"/>
      <c r="D3771" s="4" t="s">
        <v>150</v>
      </c>
      <c r="E3771" s="4">
        <v>4082747</v>
      </c>
      <c r="F3771" s="5" t="s">
        <v>33</v>
      </c>
      <c r="G3771" s="5" t="s">
        <v>33</v>
      </c>
      <c r="H3771" s="5" t="s">
        <v>33</v>
      </c>
      <c r="I3771" s="5" t="s">
        <v>33</v>
      </c>
      <c r="J3771" s="5" t="s">
        <v>33</v>
      </c>
      <c r="K3771" s="5" t="s">
        <v>33</v>
      </c>
      <c r="L3771" s="5" t="s">
        <v>33</v>
      </c>
      <c r="M3771" s="5" t="s">
        <v>33</v>
      </c>
      <c r="N3771" s="5" t="s">
        <v>33</v>
      </c>
      <c r="O3771" s="5" t="s">
        <v>33</v>
      </c>
      <c r="P3771" s="5" t="s">
        <v>33</v>
      </c>
      <c r="Q3771" s="5" t="s">
        <v>33</v>
      </c>
      <c r="R3771" s="5" t="s">
        <v>33</v>
      </c>
      <c r="S3771" s="5" t="s">
        <v>33</v>
      </c>
      <c r="T3771" s="5" t="s">
        <v>33</v>
      </c>
      <c r="U3771" s="5" t="s">
        <v>33</v>
      </c>
      <c r="V3771" s="5" t="s">
        <v>33</v>
      </c>
      <c r="W3771" s="5" t="s">
        <v>33</v>
      </c>
      <c r="X3771" s="5" t="s">
        <v>33</v>
      </c>
      <c r="Y3771" s="5" t="s">
        <v>33</v>
      </c>
    </row>
    <row r="3772" spans="1:25" x14ac:dyDescent="0.3">
      <c r="A3772" s="1">
        <v>4082747</v>
      </c>
      <c r="B3772" s="1" t="s">
        <v>24</v>
      </c>
      <c r="C3772" s="2"/>
      <c r="D3772" s="4" t="s">
        <v>150</v>
      </c>
      <c r="E3772" s="4">
        <v>4082747</v>
      </c>
      <c r="F3772" s="5" t="s">
        <v>33</v>
      </c>
      <c r="G3772" s="5" t="s">
        <v>33</v>
      </c>
      <c r="H3772" s="5" t="s">
        <v>33</v>
      </c>
      <c r="I3772" s="5" t="s">
        <v>33</v>
      </c>
      <c r="J3772" s="5" t="s">
        <v>33</v>
      </c>
      <c r="K3772" s="5" t="s">
        <v>33</v>
      </c>
      <c r="L3772" s="5" t="s">
        <v>33</v>
      </c>
      <c r="M3772" s="5" t="s">
        <v>33</v>
      </c>
      <c r="N3772" s="5" t="s">
        <v>33</v>
      </c>
      <c r="O3772" s="5" t="s">
        <v>33</v>
      </c>
      <c r="P3772" s="5" t="s">
        <v>33</v>
      </c>
      <c r="Q3772" s="5" t="s">
        <v>33</v>
      </c>
      <c r="R3772" s="5" t="s">
        <v>33</v>
      </c>
      <c r="S3772" s="5" t="s">
        <v>33</v>
      </c>
      <c r="T3772" s="5" t="s">
        <v>33</v>
      </c>
      <c r="U3772" s="5" t="s">
        <v>33</v>
      </c>
      <c r="V3772" s="5" t="s">
        <v>33</v>
      </c>
      <c r="W3772" s="5" t="s">
        <v>33</v>
      </c>
      <c r="X3772" s="5" t="s">
        <v>33</v>
      </c>
      <c r="Y3772" s="5" t="s">
        <v>33</v>
      </c>
    </row>
    <row r="3773" spans="1:25" x14ac:dyDescent="0.3">
      <c r="A3773" s="1">
        <v>4082747</v>
      </c>
      <c r="B3773" s="1" t="s">
        <v>25</v>
      </c>
      <c r="C3773" s="2"/>
      <c r="D3773" s="4" t="s">
        <v>150</v>
      </c>
      <c r="E3773" s="4">
        <v>4082747</v>
      </c>
      <c r="F3773" s="5" t="s">
        <v>33</v>
      </c>
      <c r="G3773" s="5" t="s">
        <v>33</v>
      </c>
      <c r="H3773" s="5" t="s">
        <v>33</v>
      </c>
      <c r="I3773" s="5" t="s">
        <v>33</v>
      </c>
      <c r="J3773" s="5" t="s">
        <v>33</v>
      </c>
      <c r="K3773" s="5" t="s">
        <v>33</v>
      </c>
      <c r="L3773" s="5" t="s">
        <v>33</v>
      </c>
      <c r="M3773" s="5" t="s">
        <v>33</v>
      </c>
      <c r="N3773" s="5" t="s">
        <v>33</v>
      </c>
      <c r="O3773" s="5" t="s">
        <v>33</v>
      </c>
      <c r="P3773" s="5" t="s">
        <v>33</v>
      </c>
      <c r="Q3773" s="5" t="s">
        <v>33</v>
      </c>
      <c r="R3773" s="5" t="s">
        <v>33</v>
      </c>
      <c r="S3773" s="5" t="s">
        <v>33</v>
      </c>
      <c r="T3773" s="5" t="s">
        <v>33</v>
      </c>
      <c r="U3773" s="5" t="s">
        <v>33</v>
      </c>
      <c r="V3773" s="5" t="s">
        <v>33</v>
      </c>
      <c r="W3773" s="5" t="s">
        <v>33</v>
      </c>
      <c r="X3773" s="5" t="s">
        <v>33</v>
      </c>
      <c r="Y3773" s="5" t="s">
        <v>33</v>
      </c>
    </row>
    <row r="3774" spans="1:25" x14ac:dyDescent="0.3">
      <c r="A3774" s="1">
        <v>4082747</v>
      </c>
      <c r="B3774" s="1" t="s">
        <v>26</v>
      </c>
      <c r="C3774" s="2"/>
      <c r="D3774" s="4" t="s">
        <v>150</v>
      </c>
      <c r="E3774" s="4">
        <v>4082747</v>
      </c>
      <c r="F3774" s="5" t="s">
        <v>33</v>
      </c>
      <c r="G3774" s="5" t="s">
        <v>33</v>
      </c>
      <c r="H3774" s="5" t="s">
        <v>33</v>
      </c>
      <c r="I3774" s="5" t="s">
        <v>33</v>
      </c>
      <c r="J3774" s="5" t="s">
        <v>33</v>
      </c>
      <c r="K3774" s="5" t="s">
        <v>33</v>
      </c>
      <c r="L3774" s="5" t="s">
        <v>33</v>
      </c>
      <c r="M3774" s="5" t="s">
        <v>33</v>
      </c>
      <c r="N3774" s="5" t="s">
        <v>33</v>
      </c>
      <c r="O3774" s="5" t="s">
        <v>33</v>
      </c>
      <c r="P3774" s="5" t="s">
        <v>33</v>
      </c>
      <c r="Q3774" s="5" t="s">
        <v>33</v>
      </c>
      <c r="R3774" s="5" t="s">
        <v>33</v>
      </c>
      <c r="S3774" s="5" t="s">
        <v>33</v>
      </c>
      <c r="T3774" s="5" t="s">
        <v>33</v>
      </c>
      <c r="U3774" s="5" t="s">
        <v>33</v>
      </c>
      <c r="V3774" s="5" t="s">
        <v>33</v>
      </c>
      <c r="W3774" s="5" t="s">
        <v>33</v>
      </c>
      <c r="X3774" s="5" t="s">
        <v>33</v>
      </c>
      <c r="Y3774" s="5" t="s">
        <v>33</v>
      </c>
    </row>
    <row r="3775" spans="1:25" x14ac:dyDescent="0.3">
      <c r="A3775" s="1">
        <v>4082747</v>
      </c>
      <c r="B3775" s="1" t="s">
        <v>27</v>
      </c>
      <c r="C3775" s="2"/>
      <c r="D3775" s="4" t="s">
        <v>150</v>
      </c>
      <c r="E3775" s="4">
        <v>4082747</v>
      </c>
      <c r="F3775" s="5" t="s">
        <v>33</v>
      </c>
      <c r="G3775" s="5" t="s">
        <v>33</v>
      </c>
      <c r="H3775" s="5" t="s">
        <v>33</v>
      </c>
      <c r="I3775" s="5" t="s">
        <v>33</v>
      </c>
      <c r="J3775" s="5" t="s">
        <v>33</v>
      </c>
      <c r="K3775" s="5" t="s">
        <v>33</v>
      </c>
      <c r="L3775" s="5" t="s">
        <v>33</v>
      </c>
      <c r="M3775" s="5" t="s">
        <v>33</v>
      </c>
      <c r="N3775" s="5" t="s">
        <v>33</v>
      </c>
      <c r="O3775" s="5" t="s">
        <v>33</v>
      </c>
      <c r="P3775" s="5" t="s">
        <v>33</v>
      </c>
      <c r="Q3775" s="5" t="s">
        <v>33</v>
      </c>
      <c r="R3775" s="5" t="s">
        <v>33</v>
      </c>
      <c r="S3775" s="5" t="s">
        <v>33</v>
      </c>
      <c r="T3775" s="5" t="s">
        <v>33</v>
      </c>
      <c r="U3775" s="5" t="s">
        <v>33</v>
      </c>
      <c r="V3775" s="5" t="s">
        <v>33</v>
      </c>
      <c r="W3775" s="5" t="s">
        <v>33</v>
      </c>
      <c r="X3775" s="5" t="s">
        <v>33</v>
      </c>
      <c r="Y3775" s="5" t="s">
        <v>33</v>
      </c>
    </row>
    <row r="3776" spans="1:25" x14ac:dyDescent="0.3">
      <c r="A3776" s="1">
        <v>4082747</v>
      </c>
      <c r="B3776" s="1" t="s">
        <v>28</v>
      </c>
      <c r="C3776" s="2"/>
      <c r="D3776" s="4" t="s">
        <v>150</v>
      </c>
      <c r="E3776" s="4">
        <v>4082747</v>
      </c>
      <c r="F3776" s="5" t="s">
        <v>33</v>
      </c>
      <c r="G3776" s="5" t="s">
        <v>33</v>
      </c>
      <c r="H3776" s="5" t="s">
        <v>33</v>
      </c>
      <c r="I3776" s="5" t="s">
        <v>33</v>
      </c>
      <c r="J3776" s="5" t="s">
        <v>33</v>
      </c>
      <c r="K3776" s="5" t="s">
        <v>33</v>
      </c>
      <c r="L3776" s="5" t="s">
        <v>33</v>
      </c>
      <c r="M3776" s="5" t="s">
        <v>33</v>
      </c>
      <c r="N3776" s="5" t="s">
        <v>33</v>
      </c>
      <c r="O3776" s="5" t="s">
        <v>33</v>
      </c>
      <c r="P3776" s="5" t="s">
        <v>33</v>
      </c>
      <c r="Q3776" s="5" t="s">
        <v>33</v>
      </c>
      <c r="R3776" s="5" t="s">
        <v>33</v>
      </c>
      <c r="S3776" s="5" t="s">
        <v>33</v>
      </c>
      <c r="T3776" s="5" t="s">
        <v>33</v>
      </c>
      <c r="U3776" s="5" t="s">
        <v>33</v>
      </c>
      <c r="V3776" s="5" t="s">
        <v>33</v>
      </c>
      <c r="W3776" s="5" t="s">
        <v>33</v>
      </c>
      <c r="X3776" s="5" t="s">
        <v>33</v>
      </c>
      <c r="Y3776" s="5" t="s">
        <v>33</v>
      </c>
    </row>
    <row r="3777" spans="1:25" x14ac:dyDescent="0.3">
      <c r="A3777" s="1">
        <v>4082747</v>
      </c>
      <c r="B3777" s="1" t="s">
        <v>29</v>
      </c>
      <c r="C3777" s="2"/>
      <c r="D3777" s="4" t="s">
        <v>150</v>
      </c>
      <c r="E3777" s="4">
        <v>4082747</v>
      </c>
      <c r="F3777" s="5" t="s">
        <v>33</v>
      </c>
      <c r="G3777" s="5" t="s">
        <v>33</v>
      </c>
      <c r="H3777" s="5" t="s">
        <v>33</v>
      </c>
      <c r="I3777" s="5" t="s">
        <v>33</v>
      </c>
      <c r="J3777" s="5" t="s">
        <v>33</v>
      </c>
      <c r="K3777" s="5" t="s">
        <v>33</v>
      </c>
      <c r="L3777" s="5" t="s">
        <v>33</v>
      </c>
      <c r="M3777" s="5" t="s">
        <v>33</v>
      </c>
      <c r="N3777" s="5" t="s">
        <v>33</v>
      </c>
      <c r="O3777" s="5" t="s">
        <v>33</v>
      </c>
      <c r="P3777" s="5" t="s">
        <v>33</v>
      </c>
      <c r="Q3777" s="5" t="s">
        <v>33</v>
      </c>
      <c r="R3777" s="5" t="s">
        <v>33</v>
      </c>
      <c r="S3777" s="5" t="s">
        <v>33</v>
      </c>
      <c r="T3777" s="5" t="s">
        <v>33</v>
      </c>
      <c r="U3777" s="5" t="s">
        <v>33</v>
      </c>
      <c r="V3777" s="5" t="s">
        <v>33</v>
      </c>
      <c r="W3777" s="5" t="s">
        <v>33</v>
      </c>
      <c r="X3777" s="5" t="s">
        <v>33</v>
      </c>
      <c r="Y3777" s="5" t="s">
        <v>33</v>
      </c>
    </row>
    <row r="3778" spans="1:25" x14ac:dyDescent="0.3">
      <c r="A3778" s="1">
        <v>4082747</v>
      </c>
      <c r="B3778" s="1" t="s">
        <v>30</v>
      </c>
      <c r="C3778" s="2"/>
      <c r="D3778" s="4" t="s">
        <v>150</v>
      </c>
      <c r="E3778" s="4">
        <v>4082747</v>
      </c>
      <c r="F3778" s="5" t="s">
        <v>33</v>
      </c>
      <c r="G3778" s="5" t="s">
        <v>33</v>
      </c>
      <c r="H3778" s="5" t="s">
        <v>33</v>
      </c>
      <c r="I3778" s="5" t="s">
        <v>33</v>
      </c>
      <c r="J3778" s="5" t="s">
        <v>33</v>
      </c>
      <c r="K3778" s="5" t="s">
        <v>33</v>
      </c>
      <c r="L3778" s="5" t="s">
        <v>33</v>
      </c>
      <c r="M3778" s="5" t="s">
        <v>33</v>
      </c>
      <c r="N3778" s="5" t="s">
        <v>33</v>
      </c>
      <c r="O3778" s="5" t="s">
        <v>33</v>
      </c>
      <c r="P3778" s="5" t="s">
        <v>33</v>
      </c>
      <c r="Q3778" s="5" t="s">
        <v>33</v>
      </c>
      <c r="R3778" s="5" t="s">
        <v>33</v>
      </c>
      <c r="S3778" s="5" t="s">
        <v>33</v>
      </c>
      <c r="T3778" s="5" t="s">
        <v>33</v>
      </c>
      <c r="U3778" s="5" t="s">
        <v>33</v>
      </c>
      <c r="V3778" s="5" t="s">
        <v>33</v>
      </c>
      <c r="W3778" s="5" t="s">
        <v>33</v>
      </c>
      <c r="X3778" s="5" t="s">
        <v>33</v>
      </c>
      <c r="Y3778" s="5" t="s">
        <v>33</v>
      </c>
    </row>
    <row r="3779" spans="1:25" x14ac:dyDescent="0.3">
      <c r="A3779" s="1">
        <v>4082747</v>
      </c>
      <c r="B3779" s="1" t="s">
        <v>31</v>
      </c>
      <c r="C3779" s="2"/>
      <c r="D3779" s="4" t="s">
        <v>150</v>
      </c>
      <c r="E3779" s="4">
        <v>4082747</v>
      </c>
      <c r="F3779" s="5" t="s">
        <v>33</v>
      </c>
      <c r="G3779" s="5" t="s">
        <v>33</v>
      </c>
      <c r="H3779" s="5" t="s">
        <v>33</v>
      </c>
      <c r="I3779" s="5" t="s">
        <v>33</v>
      </c>
      <c r="J3779" s="5" t="s">
        <v>33</v>
      </c>
      <c r="K3779" s="5" t="s">
        <v>33</v>
      </c>
      <c r="L3779" s="5" t="s">
        <v>33</v>
      </c>
      <c r="M3779" s="5" t="s">
        <v>33</v>
      </c>
      <c r="N3779" s="5" t="s">
        <v>33</v>
      </c>
      <c r="O3779" s="5" t="s">
        <v>33</v>
      </c>
      <c r="P3779" s="5" t="s">
        <v>33</v>
      </c>
      <c r="Q3779" s="5" t="s">
        <v>33</v>
      </c>
      <c r="R3779" s="5" t="s">
        <v>33</v>
      </c>
      <c r="S3779" s="5" t="s">
        <v>33</v>
      </c>
      <c r="T3779" s="5" t="s">
        <v>33</v>
      </c>
      <c r="U3779" s="5" t="s">
        <v>33</v>
      </c>
      <c r="V3779" s="5" t="s">
        <v>33</v>
      </c>
      <c r="W3779" s="5" t="s">
        <v>33</v>
      </c>
      <c r="X3779" s="5" t="s">
        <v>33</v>
      </c>
      <c r="Y3779" s="5" t="s">
        <v>33</v>
      </c>
    </row>
    <row r="3780" spans="1:25" x14ac:dyDescent="0.3">
      <c r="A3780" s="1">
        <v>4057098</v>
      </c>
      <c r="B3780" s="1" t="s">
        <v>0</v>
      </c>
      <c r="C3780" s="2"/>
      <c r="D3780" s="4" t="s">
        <v>151</v>
      </c>
      <c r="E3780" s="4">
        <v>4057098</v>
      </c>
      <c r="F3780" s="5">
        <v>1865</v>
      </c>
      <c r="G3780" s="5">
        <v>16586</v>
      </c>
      <c r="H3780" s="5">
        <v>29826</v>
      </c>
      <c r="I3780" s="5">
        <v>109912</v>
      </c>
      <c r="J3780" s="5">
        <v>8599</v>
      </c>
      <c r="K3780" s="5">
        <v>0</v>
      </c>
      <c r="L3780" s="5">
        <v>166788</v>
      </c>
      <c r="M3780" s="5">
        <v>382199</v>
      </c>
      <c r="N3780" s="5">
        <v>12420</v>
      </c>
      <c r="O3780" s="5">
        <v>10611</v>
      </c>
      <c r="P3780" s="5">
        <v>3511</v>
      </c>
      <c r="Q3780" s="5">
        <v>0</v>
      </c>
      <c r="R3780" s="5">
        <v>0</v>
      </c>
      <c r="S3780" s="5">
        <v>19053</v>
      </c>
      <c r="T3780" s="5">
        <v>9613</v>
      </c>
      <c r="U3780" s="5">
        <v>8670</v>
      </c>
      <c r="V3780" s="5">
        <v>11414</v>
      </c>
      <c r="W3780" s="5">
        <v>487</v>
      </c>
      <c r="X3780" s="5">
        <v>46804</v>
      </c>
      <c r="Y3780" s="5">
        <v>2568</v>
      </c>
    </row>
    <row r="3781" spans="1:25" x14ac:dyDescent="0.3">
      <c r="A3781" s="1">
        <v>4057098</v>
      </c>
      <c r="B3781" s="1" t="s">
        <v>1</v>
      </c>
      <c r="C3781" s="2"/>
      <c r="D3781" s="4" t="s">
        <v>151</v>
      </c>
      <c r="E3781" s="4">
        <v>4057098</v>
      </c>
      <c r="F3781" s="5">
        <v>2028</v>
      </c>
      <c r="G3781" s="5">
        <v>4002</v>
      </c>
      <c r="H3781" s="5">
        <v>50508</v>
      </c>
      <c r="I3781" s="5">
        <v>118690</v>
      </c>
      <c r="J3781" s="5">
        <v>10423</v>
      </c>
      <c r="K3781" s="5">
        <v>0</v>
      </c>
      <c r="L3781" s="5">
        <v>185651</v>
      </c>
      <c r="M3781" s="5">
        <v>377980</v>
      </c>
      <c r="N3781" s="5">
        <v>11315</v>
      </c>
      <c r="O3781" s="5">
        <v>9743</v>
      </c>
      <c r="P3781" s="5">
        <v>3831</v>
      </c>
      <c r="Q3781" s="5">
        <v>0</v>
      </c>
      <c r="R3781" s="5">
        <v>0</v>
      </c>
      <c r="S3781" s="5">
        <v>17890</v>
      </c>
      <c r="T3781" s="5">
        <v>11170</v>
      </c>
      <c r="U3781" s="5">
        <v>8690</v>
      </c>
      <c r="V3781" s="5">
        <v>11704</v>
      </c>
      <c r="W3781" s="5">
        <v>433</v>
      </c>
      <c r="X3781" s="5">
        <v>37396</v>
      </c>
      <c r="Y3781" s="5">
        <v>2680</v>
      </c>
    </row>
    <row r="3782" spans="1:25" x14ac:dyDescent="0.3">
      <c r="A3782" s="1">
        <v>4057098</v>
      </c>
      <c r="B3782" s="1" t="s">
        <v>2</v>
      </c>
      <c r="C3782" s="2"/>
      <c r="D3782" s="4" t="s">
        <v>151</v>
      </c>
      <c r="E3782" s="4">
        <v>4057098</v>
      </c>
      <c r="F3782" s="5">
        <v>1162</v>
      </c>
      <c r="G3782" s="5">
        <v>7761</v>
      </c>
      <c r="H3782" s="5">
        <v>16101</v>
      </c>
      <c r="I3782" s="5">
        <v>52920</v>
      </c>
      <c r="J3782" s="5">
        <v>18845</v>
      </c>
      <c r="K3782" s="5">
        <v>0</v>
      </c>
      <c r="L3782" s="5">
        <v>96788</v>
      </c>
      <c r="M3782" s="5">
        <v>291422</v>
      </c>
      <c r="N3782" s="5">
        <v>11252</v>
      </c>
      <c r="O3782" s="5">
        <v>10521</v>
      </c>
      <c r="P3782" s="5">
        <v>2298</v>
      </c>
      <c r="Q3782" s="5">
        <v>0</v>
      </c>
      <c r="R3782" s="5">
        <v>0</v>
      </c>
      <c r="S3782" s="5">
        <v>18057</v>
      </c>
      <c r="T3782" s="5">
        <v>8909</v>
      </c>
      <c r="U3782" s="5">
        <v>9047</v>
      </c>
      <c r="V3782" s="5">
        <v>13243</v>
      </c>
      <c r="W3782" s="5">
        <v>483</v>
      </c>
      <c r="X3782" s="5">
        <v>43071</v>
      </c>
      <c r="Y3782" s="5">
        <v>2551</v>
      </c>
    </row>
    <row r="3783" spans="1:25" x14ac:dyDescent="0.3">
      <c r="A3783" s="1">
        <v>4057098</v>
      </c>
      <c r="B3783" s="1" t="s">
        <v>3</v>
      </c>
      <c r="C3783" s="2"/>
      <c r="D3783" s="4" t="s">
        <v>151</v>
      </c>
      <c r="E3783" s="4">
        <v>4057098</v>
      </c>
      <c r="F3783" s="5">
        <v>17136</v>
      </c>
      <c r="G3783" s="5">
        <v>14177</v>
      </c>
      <c r="H3783" s="5">
        <v>32635</v>
      </c>
      <c r="I3783" s="5">
        <v>49308</v>
      </c>
      <c r="J3783" s="5">
        <v>13986</v>
      </c>
      <c r="K3783" s="5">
        <v>0</v>
      </c>
      <c r="L3783" s="5">
        <v>127241</v>
      </c>
      <c r="M3783" s="5">
        <v>261273</v>
      </c>
      <c r="N3783" s="5">
        <v>11975</v>
      </c>
      <c r="O3783" s="5">
        <v>11539</v>
      </c>
      <c r="P3783" s="5">
        <v>2867</v>
      </c>
      <c r="Q3783" s="5">
        <v>0</v>
      </c>
      <c r="R3783" s="5">
        <v>0</v>
      </c>
      <c r="S3783" s="5">
        <v>15525</v>
      </c>
      <c r="T3783" s="5">
        <v>8825</v>
      </c>
      <c r="U3783" s="5">
        <v>9315</v>
      </c>
      <c r="V3783" s="5">
        <v>14571</v>
      </c>
      <c r="W3783" s="5">
        <v>523</v>
      </c>
      <c r="X3783" s="5">
        <v>44501</v>
      </c>
      <c r="Y3783" s="5">
        <v>2575</v>
      </c>
    </row>
    <row r="3784" spans="1:25" x14ac:dyDescent="0.3">
      <c r="A3784" s="1">
        <v>4057098</v>
      </c>
      <c r="B3784" s="1" t="s">
        <v>4</v>
      </c>
      <c r="C3784" s="2"/>
      <c r="D3784" s="4" t="s">
        <v>151</v>
      </c>
      <c r="E3784" s="4">
        <v>4057098</v>
      </c>
      <c r="F3784" s="5">
        <v>2380</v>
      </c>
      <c r="G3784" s="5">
        <v>118552</v>
      </c>
      <c r="H3784" s="5">
        <v>20676</v>
      </c>
      <c r="I3784" s="5">
        <v>64835</v>
      </c>
      <c r="J3784" s="5">
        <v>18349</v>
      </c>
      <c r="K3784" s="5">
        <v>0</v>
      </c>
      <c r="L3784" s="5">
        <v>224793</v>
      </c>
      <c r="M3784" s="5">
        <v>366825</v>
      </c>
      <c r="N3784" s="5">
        <v>18383</v>
      </c>
      <c r="O3784" s="5">
        <v>10847</v>
      </c>
      <c r="P3784" s="5">
        <v>3949</v>
      </c>
      <c r="Q3784" s="5">
        <v>0</v>
      </c>
      <c r="R3784" s="5">
        <v>0</v>
      </c>
      <c r="S3784" s="5">
        <v>14986</v>
      </c>
      <c r="T3784" s="5">
        <v>8615</v>
      </c>
      <c r="U3784" s="5">
        <v>9477</v>
      </c>
      <c r="V3784" s="5">
        <v>11264</v>
      </c>
      <c r="W3784" s="5">
        <v>466</v>
      </c>
      <c r="X3784" s="5">
        <v>43996</v>
      </c>
      <c r="Y3784" s="5">
        <v>2688</v>
      </c>
    </row>
    <row r="3785" spans="1:25" x14ac:dyDescent="0.3">
      <c r="A3785" s="1">
        <v>4057098</v>
      </c>
      <c r="B3785" s="1" t="s">
        <v>5</v>
      </c>
      <c r="C3785" s="2"/>
      <c r="D3785" s="4" t="s">
        <v>151</v>
      </c>
      <c r="E3785" s="4">
        <v>4057098</v>
      </c>
      <c r="F3785" s="5">
        <v>3100</v>
      </c>
      <c r="G3785" s="5">
        <v>15970</v>
      </c>
      <c r="H3785" s="5">
        <v>14704</v>
      </c>
      <c r="I3785" s="5">
        <v>44586</v>
      </c>
      <c r="J3785" s="5">
        <v>7993</v>
      </c>
      <c r="K3785" s="5">
        <v>0</v>
      </c>
      <c r="L3785" s="5">
        <v>86353</v>
      </c>
      <c r="M3785" s="5">
        <v>409438</v>
      </c>
      <c r="N3785" s="5">
        <v>8823</v>
      </c>
      <c r="O3785" s="5">
        <v>9158</v>
      </c>
      <c r="P3785" s="5">
        <v>2614</v>
      </c>
      <c r="Q3785" s="5">
        <v>0</v>
      </c>
      <c r="R3785" s="5">
        <v>0</v>
      </c>
      <c r="S3785" s="5">
        <v>13808</v>
      </c>
      <c r="T3785" s="5">
        <v>8009</v>
      </c>
      <c r="U3785" s="5">
        <v>10592</v>
      </c>
      <c r="V3785" s="5">
        <v>6712</v>
      </c>
      <c r="W3785" s="5">
        <v>547</v>
      </c>
      <c r="X3785" s="5">
        <v>47420</v>
      </c>
      <c r="Y3785" s="5">
        <v>2598</v>
      </c>
    </row>
    <row r="3786" spans="1:25" x14ac:dyDescent="0.3">
      <c r="A3786" s="1">
        <v>4057098</v>
      </c>
      <c r="B3786" s="1" t="s">
        <v>6</v>
      </c>
      <c r="C3786" s="2"/>
      <c r="D3786" s="4" t="s">
        <v>151</v>
      </c>
      <c r="E3786" s="4">
        <v>4057098</v>
      </c>
      <c r="F3786" s="5">
        <v>1508</v>
      </c>
      <c r="G3786" s="5">
        <v>28195</v>
      </c>
      <c r="H3786" s="5">
        <v>8599</v>
      </c>
      <c r="I3786" s="5">
        <v>55966</v>
      </c>
      <c r="J3786" s="5">
        <v>16861</v>
      </c>
      <c r="K3786" s="5">
        <v>0</v>
      </c>
      <c r="L3786" s="5">
        <v>111129</v>
      </c>
      <c r="M3786" s="5">
        <v>363531</v>
      </c>
      <c r="N3786" s="5">
        <v>14751</v>
      </c>
      <c r="O3786" s="5">
        <v>13116</v>
      </c>
      <c r="P3786" s="5">
        <v>1303</v>
      </c>
      <c r="Q3786" s="5">
        <v>0</v>
      </c>
      <c r="R3786" s="5">
        <v>0</v>
      </c>
      <c r="S3786" s="5">
        <v>14090</v>
      </c>
      <c r="T3786" s="5">
        <v>8879</v>
      </c>
      <c r="U3786" s="5">
        <v>13429</v>
      </c>
      <c r="V3786" s="5">
        <v>18622</v>
      </c>
      <c r="W3786" s="5">
        <v>562</v>
      </c>
      <c r="X3786" s="5">
        <v>56612</v>
      </c>
      <c r="Y3786" s="5">
        <v>3287</v>
      </c>
    </row>
    <row r="3787" spans="1:25" x14ac:dyDescent="0.3">
      <c r="A3787" s="1">
        <v>4057098</v>
      </c>
      <c r="B3787" s="1" t="s">
        <v>7</v>
      </c>
      <c r="C3787" s="2"/>
      <c r="D3787" s="4" t="s">
        <v>151</v>
      </c>
      <c r="E3787" s="4">
        <v>4057098</v>
      </c>
      <c r="F3787" s="5">
        <v>486</v>
      </c>
      <c r="G3787" s="5">
        <v>22436</v>
      </c>
      <c r="H3787" s="5">
        <v>18374</v>
      </c>
      <c r="I3787" s="5">
        <v>60212</v>
      </c>
      <c r="J3787" s="5">
        <v>7672</v>
      </c>
      <c r="K3787" s="5">
        <v>0</v>
      </c>
      <c r="L3787" s="5">
        <v>110210</v>
      </c>
      <c r="M3787" s="5">
        <v>323799</v>
      </c>
      <c r="N3787" s="5">
        <v>18502</v>
      </c>
      <c r="O3787" s="5">
        <v>8146</v>
      </c>
      <c r="P3787" s="5">
        <v>1687</v>
      </c>
      <c r="Q3787" s="5">
        <v>0</v>
      </c>
      <c r="R3787" s="5">
        <v>0</v>
      </c>
      <c r="S3787" s="5">
        <v>13006</v>
      </c>
      <c r="T3787" s="5">
        <v>9540</v>
      </c>
      <c r="U3787" s="5">
        <v>11444</v>
      </c>
      <c r="V3787" s="5">
        <v>26834</v>
      </c>
      <c r="W3787" s="5">
        <v>579</v>
      </c>
      <c r="X3787" s="5">
        <v>57611</v>
      </c>
      <c r="Y3787" s="5">
        <v>3648</v>
      </c>
    </row>
    <row r="3788" spans="1:25" x14ac:dyDescent="0.3">
      <c r="A3788" s="1">
        <v>4057098</v>
      </c>
      <c r="B3788" s="1" t="s">
        <v>8</v>
      </c>
      <c r="C3788" s="2"/>
      <c r="D3788" s="4" t="s">
        <v>151</v>
      </c>
      <c r="E3788" s="4">
        <v>4057098</v>
      </c>
      <c r="F3788" s="5">
        <v>-285</v>
      </c>
      <c r="G3788" s="5">
        <v>28397</v>
      </c>
      <c r="H3788" s="5">
        <v>8155</v>
      </c>
      <c r="I3788" s="5">
        <v>18224</v>
      </c>
      <c r="J3788" s="5">
        <v>5081</v>
      </c>
      <c r="K3788" s="5">
        <v>0</v>
      </c>
      <c r="L3788" s="5">
        <v>59573</v>
      </c>
      <c r="M3788" s="5">
        <v>333194</v>
      </c>
      <c r="N3788" s="5">
        <v>22138</v>
      </c>
      <c r="O3788" s="5">
        <v>7928</v>
      </c>
      <c r="P3788" s="5">
        <v>2462</v>
      </c>
      <c r="Q3788" s="5">
        <v>0</v>
      </c>
      <c r="R3788" s="5">
        <v>0</v>
      </c>
      <c r="S3788" s="5">
        <v>13796</v>
      </c>
      <c r="T3788" s="5">
        <v>8590</v>
      </c>
      <c r="U3788" s="5">
        <v>12862</v>
      </c>
      <c r="V3788" s="5">
        <v>18346</v>
      </c>
      <c r="W3788" s="5">
        <v>555</v>
      </c>
      <c r="X3788" s="5">
        <v>62121</v>
      </c>
      <c r="Y3788" s="5">
        <v>3594</v>
      </c>
    </row>
    <row r="3789" spans="1:25" x14ac:dyDescent="0.3">
      <c r="A3789" s="1">
        <v>4057098</v>
      </c>
      <c r="B3789" s="1" t="s">
        <v>9</v>
      </c>
      <c r="C3789" s="2"/>
      <c r="D3789" s="4" t="s">
        <v>151</v>
      </c>
      <c r="E3789" s="4">
        <v>4057098</v>
      </c>
      <c r="F3789" s="5">
        <v>689</v>
      </c>
      <c r="G3789" s="5">
        <v>14857</v>
      </c>
      <c r="H3789" s="5">
        <v>13511</v>
      </c>
      <c r="I3789" s="5">
        <v>42793</v>
      </c>
      <c r="J3789" s="5">
        <v>11036</v>
      </c>
      <c r="K3789" s="5">
        <v>0</v>
      </c>
      <c r="L3789" s="5">
        <v>82887</v>
      </c>
      <c r="M3789" s="5">
        <v>427358</v>
      </c>
      <c r="N3789" s="5">
        <v>17065</v>
      </c>
      <c r="O3789" s="5">
        <v>6975</v>
      </c>
      <c r="P3789" s="5">
        <v>2296</v>
      </c>
      <c r="Q3789" s="5">
        <v>0</v>
      </c>
      <c r="R3789" s="5">
        <v>0</v>
      </c>
      <c r="S3789" s="5">
        <v>12978</v>
      </c>
      <c r="T3789" s="5">
        <v>9371</v>
      </c>
      <c r="U3789" s="5">
        <v>16284</v>
      </c>
      <c r="V3789" s="5">
        <v>4441</v>
      </c>
      <c r="W3789" s="5">
        <v>490</v>
      </c>
      <c r="X3789" s="5">
        <v>69831</v>
      </c>
      <c r="Y3789" s="5">
        <v>2634</v>
      </c>
    </row>
    <row r="3790" spans="1:25" x14ac:dyDescent="0.3">
      <c r="A3790" s="1">
        <v>4057098</v>
      </c>
      <c r="B3790" s="1" t="s">
        <v>10</v>
      </c>
      <c r="C3790" s="2"/>
      <c r="D3790" s="4" t="s">
        <v>151</v>
      </c>
      <c r="E3790" s="4">
        <v>4057098</v>
      </c>
      <c r="F3790" s="5">
        <v>5914</v>
      </c>
      <c r="G3790" s="5">
        <v>13984</v>
      </c>
      <c r="H3790" s="5">
        <v>32697</v>
      </c>
      <c r="I3790" s="5">
        <v>63428</v>
      </c>
      <c r="J3790" s="5">
        <v>4388</v>
      </c>
      <c r="K3790" s="5">
        <v>0</v>
      </c>
      <c r="L3790" s="5">
        <v>120410</v>
      </c>
      <c r="M3790" s="5">
        <v>530396</v>
      </c>
      <c r="N3790" s="5">
        <v>15342</v>
      </c>
      <c r="O3790" s="5">
        <v>6976</v>
      </c>
      <c r="P3790" s="5">
        <v>2608</v>
      </c>
      <c r="Q3790" s="5">
        <v>0</v>
      </c>
      <c r="R3790" s="5">
        <v>0</v>
      </c>
      <c r="S3790" s="5">
        <v>13271</v>
      </c>
      <c r="T3790" s="5">
        <v>8710</v>
      </c>
      <c r="U3790" s="5">
        <v>17812</v>
      </c>
      <c r="V3790" s="5">
        <v>4747</v>
      </c>
      <c r="W3790" s="5">
        <v>434</v>
      </c>
      <c r="X3790" s="5">
        <v>80086</v>
      </c>
      <c r="Y3790" s="5">
        <v>3105</v>
      </c>
    </row>
    <row r="3791" spans="1:25" x14ac:dyDescent="0.3">
      <c r="A3791" s="1">
        <v>4057098</v>
      </c>
      <c r="B3791" s="1" t="s">
        <v>11</v>
      </c>
      <c r="C3791" s="2"/>
      <c r="D3791" s="4" t="s">
        <v>151</v>
      </c>
      <c r="E3791" s="4">
        <v>4057098</v>
      </c>
      <c r="F3791" s="5">
        <v>1153</v>
      </c>
      <c r="G3791" s="5">
        <v>474440</v>
      </c>
      <c r="H3791" s="5">
        <v>22932</v>
      </c>
      <c r="I3791" s="5">
        <v>64381</v>
      </c>
      <c r="J3791" s="5">
        <v>10607</v>
      </c>
      <c r="K3791" s="5">
        <v>0</v>
      </c>
      <c r="L3791" s="5">
        <v>573514</v>
      </c>
      <c r="M3791" s="5">
        <v>619995</v>
      </c>
      <c r="N3791" s="5">
        <v>14875</v>
      </c>
      <c r="O3791" s="5">
        <v>16655</v>
      </c>
      <c r="P3791" s="5">
        <v>3439</v>
      </c>
      <c r="Q3791" s="5">
        <v>0</v>
      </c>
      <c r="R3791" s="5">
        <v>0</v>
      </c>
      <c r="S3791" s="5">
        <v>15552</v>
      </c>
      <c r="T3791" s="5">
        <v>7631</v>
      </c>
      <c r="U3791" s="5">
        <v>13558</v>
      </c>
      <c r="V3791" s="5">
        <v>3776</v>
      </c>
      <c r="W3791" s="5">
        <v>414</v>
      </c>
      <c r="X3791" s="5">
        <v>60461</v>
      </c>
      <c r="Y3791" s="5">
        <v>3070</v>
      </c>
    </row>
    <row r="3792" spans="1:25" x14ac:dyDescent="0.3">
      <c r="A3792" s="1">
        <v>4057098</v>
      </c>
      <c r="B3792" s="1" t="s">
        <v>12</v>
      </c>
      <c r="C3792" s="2"/>
      <c r="D3792" s="4" t="s">
        <v>151</v>
      </c>
      <c r="E3792" s="4">
        <v>4057098</v>
      </c>
      <c r="F3792" s="5">
        <v>955</v>
      </c>
      <c r="G3792" s="5">
        <v>39933</v>
      </c>
      <c r="H3792" s="5">
        <v>22026</v>
      </c>
      <c r="I3792" s="5">
        <v>29138</v>
      </c>
      <c r="J3792" s="5">
        <v>15105</v>
      </c>
      <c r="K3792" s="5">
        <v>0</v>
      </c>
      <c r="L3792" s="5">
        <v>107157</v>
      </c>
      <c r="M3792" s="5">
        <v>680497</v>
      </c>
      <c r="N3792" s="5">
        <v>16294</v>
      </c>
      <c r="O3792" s="5">
        <v>19793</v>
      </c>
      <c r="P3792" s="5">
        <v>3190</v>
      </c>
      <c r="Q3792" s="5">
        <v>0</v>
      </c>
      <c r="R3792" s="5">
        <v>0</v>
      </c>
      <c r="S3792" s="5">
        <v>15614</v>
      </c>
      <c r="T3792" s="5">
        <v>7449</v>
      </c>
      <c r="U3792" s="5">
        <v>15487</v>
      </c>
      <c r="V3792" s="5">
        <v>2157</v>
      </c>
      <c r="W3792" s="5">
        <v>458</v>
      </c>
      <c r="X3792" s="5">
        <v>62039</v>
      </c>
      <c r="Y3792" s="5">
        <v>2976</v>
      </c>
    </row>
    <row r="3793" spans="1:25" x14ac:dyDescent="0.3">
      <c r="A3793" s="1">
        <v>4057098</v>
      </c>
      <c r="B3793" s="1" t="s">
        <v>13</v>
      </c>
      <c r="C3793" s="2"/>
      <c r="D3793" s="4" t="s">
        <v>151</v>
      </c>
      <c r="E3793" s="4">
        <v>4057098</v>
      </c>
      <c r="F3793" s="5">
        <v>858</v>
      </c>
      <c r="G3793" s="5">
        <v>6489</v>
      </c>
      <c r="H3793" s="5">
        <v>29215</v>
      </c>
      <c r="I3793" s="5">
        <v>66204</v>
      </c>
      <c r="J3793" s="5">
        <v>1664</v>
      </c>
      <c r="K3793" s="5">
        <v>0</v>
      </c>
      <c r="L3793" s="5">
        <v>104431</v>
      </c>
      <c r="M3793" s="5">
        <v>656449</v>
      </c>
      <c r="N3793" s="5">
        <v>17240</v>
      </c>
      <c r="O3793" s="5">
        <v>19826</v>
      </c>
      <c r="P3793" s="5">
        <v>1433</v>
      </c>
      <c r="Q3793" s="5">
        <v>0</v>
      </c>
      <c r="R3793" s="5">
        <v>0</v>
      </c>
      <c r="S3793" s="5">
        <v>12623</v>
      </c>
      <c r="T3793" s="5">
        <v>8416</v>
      </c>
      <c r="U3793" s="5">
        <v>16702</v>
      </c>
      <c r="V3793" s="5">
        <v>2864</v>
      </c>
      <c r="W3793" s="5">
        <v>168</v>
      </c>
      <c r="X3793" s="5">
        <v>69436</v>
      </c>
      <c r="Y3793" s="5">
        <v>2977</v>
      </c>
    </row>
    <row r="3794" spans="1:25" x14ac:dyDescent="0.3">
      <c r="A3794" s="1">
        <v>4057098</v>
      </c>
      <c r="B3794" s="1" t="s">
        <v>14</v>
      </c>
      <c r="C3794" s="2"/>
      <c r="D3794" s="4" t="s">
        <v>151</v>
      </c>
      <c r="E3794" s="4">
        <v>4057098</v>
      </c>
      <c r="F3794" s="5">
        <v>2891</v>
      </c>
      <c r="G3794" s="5">
        <v>2858</v>
      </c>
      <c r="H3794" s="5">
        <v>28416</v>
      </c>
      <c r="I3794" s="5">
        <v>56474</v>
      </c>
      <c r="J3794" s="5">
        <v>-1413</v>
      </c>
      <c r="K3794" s="5" t="s">
        <v>33</v>
      </c>
      <c r="L3794" s="5">
        <v>89226</v>
      </c>
      <c r="M3794" s="5">
        <v>596301</v>
      </c>
      <c r="N3794" s="5">
        <v>13887</v>
      </c>
      <c r="O3794" s="5">
        <v>25408</v>
      </c>
      <c r="P3794" s="5">
        <v>722</v>
      </c>
      <c r="Q3794" s="5" t="s">
        <v>33</v>
      </c>
      <c r="R3794" s="5" t="s">
        <v>33</v>
      </c>
      <c r="S3794" s="5">
        <v>11986</v>
      </c>
      <c r="T3794" s="5">
        <v>7374</v>
      </c>
      <c r="U3794" s="5">
        <v>17077</v>
      </c>
      <c r="V3794" s="5">
        <v>2473</v>
      </c>
      <c r="W3794" s="5">
        <v>180</v>
      </c>
      <c r="X3794" s="5">
        <v>65280</v>
      </c>
      <c r="Y3794" s="5">
        <v>3232</v>
      </c>
    </row>
    <row r="3795" spans="1:25" x14ac:dyDescent="0.3">
      <c r="A3795" s="1">
        <v>4057098</v>
      </c>
      <c r="B3795" s="1" t="s">
        <v>15</v>
      </c>
      <c r="C3795" s="2"/>
      <c r="D3795" s="4" t="s">
        <v>151</v>
      </c>
      <c r="E3795" s="4">
        <v>4057098</v>
      </c>
      <c r="F3795" s="5">
        <v>415</v>
      </c>
      <c r="G3795" s="5">
        <v>8172</v>
      </c>
      <c r="H3795" s="5">
        <v>113687</v>
      </c>
      <c r="I3795" s="5">
        <v>49371</v>
      </c>
      <c r="J3795" s="5">
        <v>7009</v>
      </c>
      <c r="K3795" s="5" t="s">
        <v>33</v>
      </c>
      <c r="L3795" s="5">
        <v>178654</v>
      </c>
      <c r="M3795" s="5">
        <v>534606</v>
      </c>
      <c r="N3795" s="5">
        <v>9915</v>
      </c>
      <c r="O3795" s="5">
        <v>19354</v>
      </c>
      <c r="P3795" s="5">
        <v>1108</v>
      </c>
      <c r="Q3795" s="5" t="s">
        <v>33</v>
      </c>
      <c r="R3795" s="5" t="s">
        <v>33</v>
      </c>
      <c r="S3795" s="5">
        <v>11543</v>
      </c>
      <c r="T3795" s="5">
        <v>6489</v>
      </c>
      <c r="U3795" s="5">
        <v>17088</v>
      </c>
      <c r="V3795" s="5">
        <v>1653</v>
      </c>
      <c r="W3795" s="5">
        <v>186</v>
      </c>
      <c r="X3795" s="5">
        <v>64057</v>
      </c>
      <c r="Y3795" s="5">
        <v>2983</v>
      </c>
    </row>
    <row r="3796" spans="1:25" x14ac:dyDescent="0.3">
      <c r="A3796" s="1">
        <v>4057098</v>
      </c>
      <c r="B3796" s="1" t="s">
        <v>16</v>
      </c>
      <c r="C3796" s="2"/>
      <c r="D3796" s="4" t="s">
        <v>151</v>
      </c>
      <c r="E3796" s="4">
        <v>4057098</v>
      </c>
      <c r="F3796" s="5">
        <v>4548</v>
      </c>
      <c r="G3796" s="5">
        <v>7868</v>
      </c>
      <c r="H3796" s="5">
        <v>6717</v>
      </c>
      <c r="I3796" s="5">
        <v>56937</v>
      </c>
      <c r="J3796" s="5">
        <v>5515</v>
      </c>
      <c r="K3796" s="5" t="s">
        <v>33</v>
      </c>
      <c r="L3796" s="5">
        <v>81585</v>
      </c>
      <c r="M3796" s="5">
        <v>604112</v>
      </c>
      <c r="N3796" s="5">
        <v>9468</v>
      </c>
      <c r="O3796" s="5">
        <v>22646</v>
      </c>
      <c r="P3796" s="5">
        <v>815</v>
      </c>
      <c r="Q3796" s="5" t="s">
        <v>33</v>
      </c>
      <c r="R3796" s="5" t="s">
        <v>33</v>
      </c>
      <c r="S3796" s="5">
        <v>11196</v>
      </c>
      <c r="T3796" s="5">
        <v>5849</v>
      </c>
      <c r="U3796" s="5">
        <v>17135</v>
      </c>
      <c r="V3796" s="5">
        <v>1324</v>
      </c>
      <c r="W3796" s="5">
        <v>174</v>
      </c>
      <c r="X3796" s="5">
        <v>53164</v>
      </c>
      <c r="Y3796" s="5">
        <v>3684</v>
      </c>
    </row>
    <row r="3797" spans="1:25" x14ac:dyDescent="0.3">
      <c r="A3797" s="1">
        <v>4057098</v>
      </c>
      <c r="B3797" s="1" t="s">
        <v>17</v>
      </c>
      <c r="C3797" s="2"/>
      <c r="D3797" s="4" t="s">
        <v>151</v>
      </c>
      <c r="E3797" s="4">
        <v>4057098</v>
      </c>
      <c r="F3797" s="5">
        <v>-3244</v>
      </c>
      <c r="G3797" s="5">
        <v>4428</v>
      </c>
      <c r="H3797" s="5">
        <v>12115</v>
      </c>
      <c r="I3797" s="5">
        <v>36441</v>
      </c>
      <c r="J3797" s="5">
        <v>2857</v>
      </c>
      <c r="K3797" s="5" t="s">
        <v>33</v>
      </c>
      <c r="L3797" s="5">
        <v>23244</v>
      </c>
      <c r="M3797" s="5">
        <v>690761</v>
      </c>
      <c r="N3797" s="5">
        <v>9661</v>
      </c>
      <c r="O3797" s="5">
        <v>13767</v>
      </c>
      <c r="P3797" s="5">
        <v>1313</v>
      </c>
      <c r="Q3797" s="5" t="s">
        <v>33</v>
      </c>
      <c r="R3797" s="5" t="s">
        <v>33</v>
      </c>
      <c r="S3797" s="5">
        <v>10778</v>
      </c>
      <c r="T3797" s="5">
        <v>6684</v>
      </c>
      <c r="U3797" s="5">
        <v>14781</v>
      </c>
      <c r="V3797" s="5">
        <v>1441</v>
      </c>
      <c r="W3797" s="5">
        <v>194</v>
      </c>
      <c r="X3797" s="5">
        <v>47749</v>
      </c>
      <c r="Y3797" s="5">
        <v>4021</v>
      </c>
    </row>
    <row r="3798" spans="1:25" x14ac:dyDescent="0.3">
      <c r="A3798" s="1">
        <v>4057098</v>
      </c>
      <c r="B3798" s="1" t="s">
        <v>18</v>
      </c>
      <c r="C3798" s="2"/>
      <c r="D3798" s="4" t="s">
        <v>151</v>
      </c>
      <c r="E3798" s="4">
        <v>4057098</v>
      </c>
      <c r="F3798" s="5">
        <v>9622</v>
      </c>
      <c r="G3798" s="5">
        <v>10482</v>
      </c>
      <c r="H3798" s="5">
        <v>20002</v>
      </c>
      <c r="I3798" s="5">
        <v>60815</v>
      </c>
      <c r="J3798" s="5">
        <v>14094</v>
      </c>
      <c r="K3798" s="5" t="s">
        <v>33</v>
      </c>
      <c r="L3798" s="5">
        <v>119088</v>
      </c>
      <c r="M3798" s="5">
        <v>1115889</v>
      </c>
      <c r="N3798" s="5">
        <v>12845</v>
      </c>
      <c r="O3798" s="5">
        <v>17964</v>
      </c>
      <c r="P3798" s="5">
        <v>1065</v>
      </c>
      <c r="Q3798" s="5" t="s">
        <v>33</v>
      </c>
      <c r="R3798" s="5" t="s">
        <v>33</v>
      </c>
      <c r="S3798" s="5">
        <v>10195</v>
      </c>
      <c r="T3798" s="5">
        <v>5816</v>
      </c>
      <c r="U3798" s="5">
        <v>20310</v>
      </c>
      <c r="V3798" s="5">
        <v>1824</v>
      </c>
      <c r="W3798" s="5">
        <v>230</v>
      </c>
      <c r="X3798" s="5">
        <v>51739</v>
      </c>
      <c r="Y3798" s="5">
        <v>3390</v>
      </c>
    </row>
    <row r="3799" spans="1:25" x14ac:dyDescent="0.3">
      <c r="A3799" s="1">
        <v>4057098</v>
      </c>
      <c r="B3799" s="1" t="s">
        <v>19</v>
      </c>
      <c r="C3799" s="2"/>
      <c r="D3799" s="4" t="s">
        <v>151</v>
      </c>
      <c r="E3799" s="4">
        <v>4057098</v>
      </c>
      <c r="F3799" s="5">
        <v>0</v>
      </c>
      <c r="G3799" s="5">
        <v>4635</v>
      </c>
      <c r="H3799" s="5">
        <v>7418</v>
      </c>
      <c r="I3799" s="5">
        <v>44941</v>
      </c>
      <c r="J3799" s="5">
        <v>591</v>
      </c>
      <c r="K3799" s="5" t="s">
        <v>33</v>
      </c>
      <c r="L3799" s="5">
        <v>66102</v>
      </c>
      <c r="M3799" s="5">
        <v>689709</v>
      </c>
      <c r="N3799" s="5">
        <v>8303</v>
      </c>
      <c r="O3799" s="5">
        <v>10021</v>
      </c>
      <c r="P3799" s="5">
        <v>1241</v>
      </c>
      <c r="Q3799" s="5" t="s">
        <v>33</v>
      </c>
      <c r="R3799" s="5" t="s">
        <v>33</v>
      </c>
      <c r="S3799" s="5">
        <v>9942</v>
      </c>
      <c r="T3799" s="5">
        <v>5494</v>
      </c>
      <c r="U3799" s="5">
        <v>12742</v>
      </c>
      <c r="V3799" s="5">
        <v>1161</v>
      </c>
      <c r="W3799" s="5">
        <v>179</v>
      </c>
      <c r="X3799" s="5">
        <v>41525</v>
      </c>
      <c r="Y3799" s="5">
        <v>2492</v>
      </c>
    </row>
    <row r="3800" spans="1:25" x14ac:dyDescent="0.3">
      <c r="A3800" s="1">
        <v>4057098</v>
      </c>
      <c r="B3800" s="1" t="s">
        <v>20</v>
      </c>
      <c r="C3800" s="2"/>
      <c r="D3800" s="4" t="s">
        <v>151</v>
      </c>
      <c r="E3800" s="4">
        <v>4057098</v>
      </c>
      <c r="F3800" s="5">
        <v>730</v>
      </c>
      <c r="G3800" s="5">
        <v>1353</v>
      </c>
      <c r="H3800" s="5">
        <v>14942</v>
      </c>
      <c r="I3800" s="5">
        <v>35785</v>
      </c>
      <c r="J3800" s="5">
        <v>1719</v>
      </c>
      <c r="K3800" s="5" t="s">
        <v>33</v>
      </c>
      <c r="L3800" s="5">
        <v>71295</v>
      </c>
      <c r="M3800" s="5">
        <v>309318</v>
      </c>
      <c r="N3800" s="5">
        <v>9434</v>
      </c>
      <c r="O3800" s="5">
        <v>3335</v>
      </c>
      <c r="P3800" s="5">
        <v>1723</v>
      </c>
      <c r="Q3800" s="5" t="s">
        <v>33</v>
      </c>
      <c r="R3800" s="5" t="s">
        <v>33</v>
      </c>
      <c r="S3800" s="5">
        <v>10766</v>
      </c>
      <c r="T3800" s="5">
        <v>5615</v>
      </c>
      <c r="U3800" s="5">
        <v>10969</v>
      </c>
      <c r="V3800" s="5">
        <v>393</v>
      </c>
      <c r="W3800" s="5">
        <v>0</v>
      </c>
      <c r="X3800" s="5">
        <v>42719</v>
      </c>
      <c r="Y3800" s="5">
        <v>2004</v>
      </c>
    </row>
    <row r="3801" spans="1:25" x14ac:dyDescent="0.3">
      <c r="A3801" s="1">
        <v>4057098</v>
      </c>
      <c r="B3801" s="1" t="s">
        <v>21</v>
      </c>
      <c r="C3801" s="2"/>
      <c r="D3801" s="4" t="s">
        <v>151</v>
      </c>
      <c r="E3801" s="4">
        <v>4057098</v>
      </c>
      <c r="F3801" s="5">
        <v>1325</v>
      </c>
      <c r="G3801" s="5">
        <v>61700</v>
      </c>
      <c r="H3801" s="5">
        <v>153647</v>
      </c>
      <c r="I3801" s="5">
        <v>53040</v>
      </c>
      <c r="J3801" s="5">
        <v>6972</v>
      </c>
      <c r="K3801" s="5" t="s">
        <v>33</v>
      </c>
      <c r="L3801" s="5">
        <v>276684</v>
      </c>
      <c r="M3801" s="5">
        <v>286206</v>
      </c>
      <c r="N3801" s="5">
        <v>8818</v>
      </c>
      <c r="O3801" s="5">
        <v>2994</v>
      </c>
      <c r="P3801" s="5">
        <v>1577</v>
      </c>
      <c r="Q3801" s="5" t="s">
        <v>33</v>
      </c>
      <c r="R3801" s="5" t="s">
        <v>33</v>
      </c>
      <c r="S3801" s="5">
        <v>7975</v>
      </c>
      <c r="T3801" s="5">
        <v>8167</v>
      </c>
      <c r="U3801" s="5">
        <v>9660</v>
      </c>
      <c r="V3801" s="5">
        <v>415</v>
      </c>
      <c r="W3801" s="5">
        <v>0</v>
      </c>
      <c r="X3801" s="5">
        <v>46554</v>
      </c>
      <c r="Y3801" s="5">
        <v>2075</v>
      </c>
    </row>
    <row r="3802" spans="1:25" x14ac:dyDescent="0.3">
      <c r="A3802" s="1">
        <v>4057098</v>
      </c>
      <c r="B3802" s="1" t="s">
        <v>22</v>
      </c>
      <c r="C3802" s="2"/>
      <c r="D3802" s="4" t="s">
        <v>151</v>
      </c>
      <c r="E3802" s="4">
        <v>4057098</v>
      </c>
      <c r="F3802" s="5">
        <v>0</v>
      </c>
      <c r="G3802" s="5">
        <v>3807</v>
      </c>
      <c r="H3802" s="5">
        <v>6804</v>
      </c>
      <c r="I3802" s="5">
        <v>38023</v>
      </c>
      <c r="J3802" s="5">
        <v>3439</v>
      </c>
      <c r="K3802" s="5" t="s">
        <v>33</v>
      </c>
      <c r="L3802" s="5">
        <v>52073</v>
      </c>
      <c r="M3802" s="5">
        <v>251443</v>
      </c>
      <c r="N3802" s="5">
        <v>8739</v>
      </c>
      <c r="O3802" s="5">
        <v>3960</v>
      </c>
      <c r="P3802" s="5">
        <v>1767</v>
      </c>
      <c r="Q3802" s="5" t="s">
        <v>33</v>
      </c>
      <c r="R3802" s="5" t="s">
        <v>33</v>
      </c>
      <c r="S3802" s="5">
        <v>9524</v>
      </c>
      <c r="T3802" s="5">
        <v>6852</v>
      </c>
      <c r="U3802" s="5">
        <v>9073</v>
      </c>
      <c r="V3802" s="5">
        <v>1040</v>
      </c>
      <c r="W3802" s="5">
        <v>0</v>
      </c>
      <c r="X3802" s="5">
        <v>44737</v>
      </c>
      <c r="Y3802" s="5">
        <v>2159</v>
      </c>
    </row>
    <row r="3803" spans="1:25" x14ac:dyDescent="0.3">
      <c r="A3803" s="1">
        <v>4057098</v>
      </c>
      <c r="B3803" s="1" t="s">
        <v>23</v>
      </c>
      <c r="C3803" s="2"/>
      <c r="D3803" s="4" t="s">
        <v>151</v>
      </c>
      <c r="E3803" s="4">
        <v>4057098</v>
      </c>
      <c r="F3803" s="5">
        <v>0</v>
      </c>
      <c r="G3803" s="5">
        <v>53050</v>
      </c>
      <c r="H3803" s="5">
        <v>18165</v>
      </c>
      <c r="I3803" s="5">
        <v>34609</v>
      </c>
      <c r="J3803" s="5">
        <v>396</v>
      </c>
      <c r="K3803" s="5" t="s">
        <v>33</v>
      </c>
      <c r="L3803" s="5">
        <v>106221</v>
      </c>
      <c r="M3803" s="5">
        <v>237372</v>
      </c>
      <c r="N3803" s="5">
        <v>7909</v>
      </c>
      <c r="O3803" s="5">
        <v>4849</v>
      </c>
      <c r="P3803" s="5">
        <v>1837</v>
      </c>
      <c r="Q3803" s="5" t="s">
        <v>33</v>
      </c>
      <c r="R3803" s="5" t="s">
        <v>33</v>
      </c>
      <c r="S3803" s="5">
        <v>7562</v>
      </c>
      <c r="T3803" s="5">
        <v>6146</v>
      </c>
      <c r="U3803" s="5">
        <v>9549</v>
      </c>
      <c r="V3803" s="5">
        <v>3144</v>
      </c>
      <c r="W3803" s="5">
        <v>0</v>
      </c>
      <c r="X3803" s="5">
        <v>49907</v>
      </c>
      <c r="Y3803" s="5">
        <v>1724</v>
      </c>
    </row>
    <row r="3804" spans="1:25" x14ac:dyDescent="0.3">
      <c r="A3804" s="1">
        <v>4057098</v>
      </c>
      <c r="B3804" s="1" t="s">
        <v>24</v>
      </c>
      <c r="C3804" s="2"/>
      <c r="D3804" s="4" t="s">
        <v>151</v>
      </c>
      <c r="E3804" s="4">
        <v>4057098</v>
      </c>
      <c r="F3804" s="5">
        <v>448</v>
      </c>
      <c r="G3804" s="5">
        <v>4667</v>
      </c>
      <c r="H3804" s="5">
        <v>9877</v>
      </c>
      <c r="I3804" s="5">
        <v>30511</v>
      </c>
      <c r="J3804" s="5">
        <v>1917</v>
      </c>
      <c r="K3804" s="5" t="s">
        <v>33</v>
      </c>
      <c r="L3804" s="5">
        <v>47420</v>
      </c>
      <c r="M3804" s="5">
        <v>221985</v>
      </c>
      <c r="N3804" s="5">
        <v>7840</v>
      </c>
      <c r="O3804" s="5">
        <v>4279</v>
      </c>
      <c r="P3804" s="5">
        <v>885</v>
      </c>
      <c r="Q3804" s="5" t="s">
        <v>33</v>
      </c>
      <c r="R3804" s="5" t="s">
        <v>33</v>
      </c>
      <c r="S3804" s="5">
        <v>6976</v>
      </c>
      <c r="T3804" s="5">
        <v>5034</v>
      </c>
      <c r="U3804" s="5">
        <v>9114</v>
      </c>
      <c r="V3804" s="5">
        <v>3133</v>
      </c>
      <c r="W3804" s="5">
        <v>0</v>
      </c>
      <c r="X3804" s="5">
        <v>51573</v>
      </c>
      <c r="Y3804" s="5">
        <v>2057</v>
      </c>
    </row>
    <row r="3805" spans="1:25" x14ac:dyDescent="0.3">
      <c r="A3805" s="1">
        <v>4057098</v>
      </c>
      <c r="B3805" s="1" t="s">
        <v>25</v>
      </c>
      <c r="C3805" s="2"/>
      <c r="D3805" s="4" t="s">
        <v>151</v>
      </c>
      <c r="E3805" s="4">
        <v>4057098</v>
      </c>
      <c r="F3805" s="5">
        <v>950</v>
      </c>
      <c r="G3805" s="5">
        <v>61758</v>
      </c>
      <c r="H3805" s="5">
        <v>17500</v>
      </c>
      <c r="I3805" s="5">
        <v>40970</v>
      </c>
      <c r="J3805" s="5">
        <v>5106</v>
      </c>
      <c r="K3805" s="5" t="s">
        <v>33</v>
      </c>
      <c r="L3805" s="5">
        <v>126285</v>
      </c>
      <c r="M3805" s="5">
        <v>253631</v>
      </c>
      <c r="N3805" s="5">
        <v>6037</v>
      </c>
      <c r="O3805" s="5">
        <v>4136</v>
      </c>
      <c r="P3805" s="5">
        <v>1119</v>
      </c>
      <c r="Q3805" s="5" t="s">
        <v>33</v>
      </c>
      <c r="R3805" s="5" t="s">
        <v>33</v>
      </c>
      <c r="S3805" s="5">
        <v>7141</v>
      </c>
      <c r="T3805" s="5">
        <v>4585</v>
      </c>
      <c r="U3805" s="5">
        <v>9203</v>
      </c>
      <c r="V3805" s="5">
        <v>4031</v>
      </c>
      <c r="W3805" s="5">
        <v>0</v>
      </c>
      <c r="X3805" s="5">
        <v>44084</v>
      </c>
      <c r="Y3805" s="5">
        <v>1994</v>
      </c>
    </row>
    <row r="3806" spans="1:25" x14ac:dyDescent="0.3">
      <c r="A3806" s="1">
        <v>4057098</v>
      </c>
      <c r="B3806" s="1" t="s">
        <v>26</v>
      </c>
      <c r="C3806" s="2"/>
      <c r="D3806" s="4" t="s">
        <v>151</v>
      </c>
      <c r="E3806" s="4">
        <v>4057098</v>
      </c>
      <c r="F3806" s="5">
        <v>191</v>
      </c>
      <c r="G3806" s="5">
        <v>2103</v>
      </c>
      <c r="H3806" s="5">
        <v>3256</v>
      </c>
      <c r="I3806" s="5">
        <v>33186</v>
      </c>
      <c r="J3806" s="5">
        <v>2616</v>
      </c>
      <c r="K3806" s="5" t="s">
        <v>33</v>
      </c>
      <c r="L3806" s="5">
        <v>41352</v>
      </c>
      <c r="M3806" s="5">
        <v>197308</v>
      </c>
      <c r="N3806" s="5">
        <v>6545</v>
      </c>
      <c r="O3806" s="5">
        <v>4740</v>
      </c>
      <c r="P3806" s="5">
        <v>836</v>
      </c>
      <c r="Q3806" s="5" t="s">
        <v>33</v>
      </c>
      <c r="R3806" s="5" t="s">
        <v>33</v>
      </c>
      <c r="S3806" s="5">
        <v>6562</v>
      </c>
      <c r="T3806" s="5">
        <v>4750</v>
      </c>
      <c r="U3806" s="5">
        <v>9238</v>
      </c>
      <c r="V3806" s="5">
        <v>3929</v>
      </c>
      <c r="W3806" s="5">
        <v>0</v>
      </c>
      <c r="X3806" s="5">
        <v>41345</v>
      </c>
      <c r="Y3806" s="5">
        <v>2063</v>
      </c>
    </row>
    <row r="3807" spans="1:25" x14ac:dyDescent="0.3">
      <c r="A3807" s="1">
        <v>4057098</v>
      </c>
      <c r="B3807" s="1" t="s">
        <v>27</v>
      </c>
      <c r="C3807" s="2"/>
      <c r="D3807" s="4" t="s">
        <v>151</v>
      </c>
      <c r="E3807" s="4">
        <v>4057098</v>
      </c>
      <c r="F3807" s="5">
        <v>263</v>
      </c>
      <c r="G3807" s="5">
        <v>8009</v>
      </c>
      <c r="H3807" s="5">
        <v>16886</v>
      </c>
      <c r="I3807" s="5">
        <v>33717</v>
      </c>
      <c r="J3807" s="5">
        <v>3353</v>
      </c>
      <c r="K3807" s="5" t="s">
        <v>33</v>
      </c>
      <c r="L3807" s="5">
        <v>62227</v>
      </c>
      <c r="M3807" s="5">
        <v>177517</v>
      </c>
      <c r="N3807" s="5">
        <v>6318</v>
      </c>
      <c r="O3807" s="5">
        <v>3155</v>
      </c>
      <c r="P3807" s="5">
        <v>1467</v>
      </c>
      <c r="Q3807" s="5" t="s">
        <v>33</v>
      </c>
      <c r="R3807" s="5" t="s">
        <v>33</v>
      </c>
      <c r="S3807" s="5">
        <v>10269</v>
      </c>
      <c r="T3807" s="5">
        <v>5009</v>
      </c>
      <c r="U3807" s="5">
        <v>8978</v>
      </c>
      <c r="V3807" s="5">
        <v>4289</v>
      </c>
      <c r="W3807" s="5">
        <v>0</v>
      </c>
      <c r="X3807" s="5">
        <v>35056</v>
      </c>
      <c r="Y3807" s="5">
        <v>2097</v>
      </c>
    </row>
    <row r="3808" spans="1:25" x14ac:dyDescent="0.3">
      <c r="A3808" s="1">
        <v>4057098</v>
      </c>
      <c r="B3808" s="1" t="s">
        <v>28</v>
      </c>
      <c r="C3808" s="2"/>
      <c r="D3808" s="4" t="s">
        <v>151</v>
      </c>
      <c r="E3808" s="4">
        <v>4057098</v>
      </c>
      <c r="F3808" s="5">
        <v>651</v>
      </c>
      <c r="G3808" s="5">
        <v>4508</v>
      </c>
      <c r="H3808" s="5">
        <v>6347</v>
      </c>
      <c r="I3808" s="5">
        <v>33532</v>
      </c>
      <c r="J3808" s="5">
        <v>3348</v>
      </c>
      <c r="K3808" s="5" t="s">
        <v>33</v>
      </c>
      <c r="L3808" s="5">
        <v>48386</v>
      </c>
      <c r="M3808" s="5">
        <v>167593</v>
      </c>
      <c r="N3808" s="5">
        <v>6199</v>
      </c>
      <c r="O3808" s="5">
        <v>3647</v>
      </c>
      <c r="P3808" s="5">
        <v>1400</v>
      </c>
      <c r="Q3808" s="5" t="s">
        <v>33</v>
      </c>
      <c r="R3808" s="5" t="s">
        <v>33</v>
      </c>
      <c r="S3808" s="5">
        <v>9882</v>
      </c>
      <c r="T3808" s="5">
        <v>4661</v>
      </c>
      <c r="U3808" s="5">
        <v>8481</v>
      </c>
      <c r="V3808" s="5">
        <v>3874</v>
      </c>
      <c r="W3808" s="5">
        <v>0</v>
      </c>
      <c r="X3808" s="5">
        <v>31689</v>
      </c>
      <c r="Y3808" s="5">
        <v>2277</v>
      </c>
    </row>
    <row r="3809" spans="1:25" x14ac:dyDescent="0.3">
      <c r="A3809" s="1">
        <v>4057098</v>
      </c>
      <c r="B3809" s="1" t="s">
        <v>29</v>
      </c>
      <c r="C3809" s="2"/>
      <c r="D3809" s="4" t="s">
        <v>151</v>
      </c>
      <c r="E3809" s="4">
        <v>4057098</v>
      </c>
      <c r="F3809" s="5">
        <v>1109</v>
      </c>
      <c r="G3809" s="5">
        <v>4688</v>
      </c>
      <c r="H3809" s="5">
        <v>10122</v>
      </c>
      <c r="I3809" s="5">
        <v>34336</v>
      </c>
      <c r="J3809" s="5">
        <v>5325</v>
      </c>
      <c r="K3809" s="5" t="s">
        <v>33</v>
      </c>
      <c r="L3809" s="5">
        <v>55580</v>
      </c>
      <c r="M3809" s="5">
        <v>174687</v>
      </c>
      <c r="N3809" s="5">
        <v>5977</v>
      </c>
      <c r="O3809" s="5">
        <v>1908</v>
      </c>
      <c r="P3809" s="5">
        <v>1275</v>
      </c>
      <c r="Q3809" s="5" t="s">
        <v>33</v>
      </c>
      <c r="R3809" s="5" t="s">
        <v>33</v>
      </c>
      <c r="S3809" s="5">
        <v>9411</v>
      </c>
      <c r="T3809" s="5">
        <v>5338</v>
      </c>
      <c r="U3809" s="5">
        <v>9067</v>
      </c>
      <c r="V3809" s="5">
        <v>2450</v>
      </c>
      <c r="W3809" s="5">
        <v>0</v>
      </c>
      <c r="X3809" s="5">
        <v>30698</v>
      </c>
      <c r="Y3809" s="5">
        <v>2217</v>
      </c>
    </row>
    <row r="3810" spans="1:25" x14ac:dyDescent="0.3">
      <c r="A3810" s="1">
        <v>4057098</v>
      </c>
      <c r="B3810" s="1" t="s">
        <v>30</v>
      </c>
      <c r="C3810" s="2"/>
      <c r="D3810" s="4" t="s">
        <v>151</v>
      </c>
      <c r="E3810" s="4">
        <v>4057098</v>
      </c>
      <c r="F3810" s="5">
        <v>866</v>
      </c>
      <c r="G3810" s="5">
        <v>11065</v>
      </c>
      <c r="H3810" s="5">
        <v>18538</v>
      </c>
      <c r="I3810" s="5">
        <v>31052</v>
      </c>
      <c r="J3810" s="5">
        <v>3966</v>
      </c>
      <c r="K3810" s="5" t="s">
        <v>33</v>
      </c>
      <c r="L3810" s="5">
        <v>65487</v>
      </c>
      <c r="M3810" s="5">
        <v>149595</v>
      </c>
      <c r="N3810" s="5">
        <v>6779</v>
      </c>
      <c r="O3810" s="5">
        <v>1366</v>
      </c>
      <c r="P3810" s="5">
        <v>1712</v>
      </c>
      <c r="Q3810" s="5" t="s">
        <v>33</v>
      </c>
      <c r="R3810" s="5" t="s">
        <v>33</v>
      </c>
      <c r="S3810" s="5">
        <v>9771</v>
      </c>
      <c r="T3810" s="5">
        <v>7207</v>
      </c>
      <c r="U3810" s="5">
        <v>9007</v>
      </c>
      <c r="V3810" s="5">
        <v>2731</v>
      </c>
      <c r="W3810" s="5">
        <v>0</v>
      </c>
      <c r="X3810" s="5">
        <v>31365</v>
      </c>
      <c r="Y3810" s="5">
        <v>1793</v>
      </c>
    </row>
    <row r="3811" spans="1:25" x14ac:dyDescent="0.3">
      <c r="A3811" s="1">
        <v>4057098</v>
      </c>
      <c r="B3811" s="1" t="s">
        <v>31</v>
      </c>
      <c r="C3811" s="2"/>
      <c r="D3811" s="4" t="s">
        <v>151</v>
      </c>
      <c r="E3811" s="4">
        <v>4057098</v>
      </c>
      <c r="F3811" s="5">
        <v>261</v>
      </c>
      <c r="G3811" s="5">
        <v>1587</v>
      </c>
      <c r="H3811" s="5">
        <v>13896</v>
      </c>
      <c r="I3811" s="5">
        <v>38456</v>
      </c>
      <c r="J3811" s="5">
        <v>4852</v>
      </c>
      <c r="K3811" s="5" t="s">
        <v>33</v>
      </c>
      <c r="L3811" s="5">
        <v>59052</v>
      </c>
      <c r="M3811" s="5">
        <v>123474</v>
      </c>
      <c r="N3811" s="5">
        <v>6124</v>
      </c>
      <c r="O3811" s="5">
        <v>1478</v>
      </c>
      <c r="P3811" s="5">
        <v>1604</v>
      </c>
      <c r="Q3811" s="5" t="s">
        <v>33</v>
      </c>
      <c r="R3811" s="5" t="s">
        <v>33</v>
      </c>
      <c r="S3811" s="5">
        <v>9141</v>
      </c>
      <c r="T3811" s="5">
        <v>6884</v>
      </c>
      <c r="U3811" s="5">
        <v>8211</v>
      </c>
      <c r="V3811" s="5">
        <v>2389</v>
      </c>
      <c r="W3811" s="5">
        <v>0</v>
      </c>
      <c r="X3811" s="5">
        <v>30533</v>
      </c>
      <c r="Y3811" s="5">
        <v>1366</v>
      </c>
    </row>
    <row r="3812" spans="1:25" x14ac:dyDescent="0.3">
      <c r="A3812" s="1">
        <v>4009083</v>
      </c>
      <c r="B3812" s="1" t="s">
        <v>0</v>
      </c>
      <c r="C3812" s="2"/>
      <c r="D3812" s="4" t="s">
        <v>152</v>
      </c>
      <c r="E3812" s="4">
        <v>4009083</v>
      </c>
      <c r="F3812" s="5">
        <v>266608</v>
      </c>
      <c r="G3812" s="5">
        <v>91347</v>
      </c>
      <c r="H3812" s="5">
        <v>1015402</v>
      </c>
      <c r="I3812" s="5">
        <v>2265493</v>
      </c>
      <c r="J3812" s="5">
        <v>374084</v>
      </c>
      <c r="K3812" s="5">
        <v>0</v>
      </c>
      <c r="L3812" s="5">
        <v>4012934</v>
      </c>
      <c r="M3812" s="5">
        <v>4925176</v>
      </c>
      <c r="N3812" s="5">
        <v>54447</v>
      </c>
      <c r="O3812" s="5">
        <v>317865</v>
      </c>
      <c r="P3812" s="5">
        <v>140572</v>
      </c>
      <c r="Q3812" s="5">
        <v>13256</v>
      </c>
      <c r="R3812" s="5">
        <v>0</v>
      </c>
      <c r="S3812" s="5">
        <v>367542</v>
      </c>
      <c r="T3812" s="5">
        <v>603534</v>
      </c>
      <c r="U3812" s="5">
        <v>147581</v>
      </c>
      <c r="V3812" s="5">
        <v>461693</v>
      </c>
      <c r="W3812" s="5">
        <v>4812</v>
      </c>
      <c r="X3812" s="5">
        <v>1649189</v>
      </c>
      <c r="Y3812" s="5">
        <v>26158</v>
      </c>
    </row>
    <row r="3813" spans="1:25" x14ac:dyDescent="0.3">
      <c r="A3813" s="1">
        <v>4009083</v>
      </c>
      <c r="B3813" s="1" t="s">
        <v>1</v>
      </c>
      <c r="C3813" s="2"/>
      <c r="D3813" s="4" t="s">
        <v>152</v>
      </c>
      <c r="E3813" s="4">
        <v>4009083</v>
      </c>
      <c r="F3813" s="5">
        <v>182339</v>
      </c>
      <c r="G3813" s="5">
        <v>117791</v>
      </c>
      <c r="H3813" s="5">
        <v>737487</v>
      </c>
      <c r="I3813" s="5">
        <v>1742270</v>
      </c>
      <c r="J3813" s="5">
        <v>267763</v>
      </c>
      <c r="K3813" s="5">
        <v>0</v>
      </c>
      <c r="L3813" s="5">
        <v>3047651</v>
      </c>
      <c r="M3813" s="5">
        <v>5387913</v>
      </c>
      <c r="N3813" s="5">
        <v>63093</v>
      </c>
      <c r="O3813" s="5">
        <v>180922</v>
      </c>
      <c r="P3813" s="5">
        <v>79056</v>
      </c>
      <c r="Q3813" s="5">
        <v>15546</v>
      </c>
      <c r="R3813" s="5">
        <v>0</v>
      </c>
      <c r="S3813" s="5">
        <v>248707</v>
      </c>
      <c r="T3813" s="5">
        <v>284220</v>
      </c>
      <c r="U3813" s="5">
        <v>141394</v>
      </c>
      <c r="V3813" s="5">
        <v>469266</v>
      </c>
      <c r="W3813" s="5">
        <v>4071</v>
      </c>
      <c r="X3813" s="5">
        <v>3816115</v>
      </c>
      <c r="Y3813" s="5">
        <v>18831</v>
      </c>
    </row>
    <row r="3814" spans="1:25" x14ac:dyDescent="0.3">
      <c r="A3814" s="1">
        <v>4009083</v>
      </c>
      <c r="B3814" s="1" t="s">
        <v>2</v>
      </c>
      <c r="C3814" s="2"/>
      <c r="D3814" s="4" t="s">
        <v>152</v>
      </c>
      <c r="E3814" s="4">
        <v>4009083</v>
      </c>
      <c r="F3814" s="5">
        <v>177794</v>
      </c>
      <c r="G3814" s="5">
        <v>111996</v>
      </c>
      <c r="H3814" s="5">
        <v>646614</v>
      </c>
      <c r="I3814" s="5">
        <v>1608680</v>
      </c>
      <c r="J3814" s="5">
        <v>368389</v>
      </c>
      <c r="K3814" s="5">
        <v>0</v>
      </c>
      <c r="L3814" s="5">
        <v>2913473</v>
      </c>
      <c r="M3814" s="5">
        <v>5024296</v>
      </c>
      <c r="N3814" s="5">
        <v>64518</v>
      </c>
      <c r="O3814" s="5">
        <v>127072</v>
      </c>
      <c r="P3814" s="5">
        <v>94021</v>
      </c>
      <c r="Q3814" s="5">
        <v>15396</v>
      </c>
      <c r="R3814" s="5">
        <v>0</v>
      </c>
      <c r="S3814" s="5">
        <v>219551</v>
      </c>
      <c r="T3814" s="5">
        <v>303854</v>
      </c>
      <c r="U3814" s="5">
        <v>151786</v>
      </c>
      <c r="V3814" s="5">
        <v>516663</v>
      </c>
      <c r="W3814" s="5">
        <v>8507</v>
      </c>
      <c r="X3814" s="5">
        <v>961186</v>
      </c>
      <c r="Y3814" s="5">
        <v>13296</v>
      </c>
    </row>
    <row r="3815" spans="1:25" x14ac:dyDescent="0.3">
      <c r="A3815" s="1">
        <v>4009083</v>
      </c>
      <c r="B3815" s="1" t="s">
        <v>3</v>
      </c>
      <c r="C3815" s="2"/>
      <c r="D3815" s="4" t="s">
        <v>152</v>
      </c>
      <c r="E3815" s="4">
        <v>4009083</v>
      </c>
      <c r="F3815" s="5">
        <v>347948</v>
      </c>
      <c r="G3815" s="5">
        <v>163682</v>
      </c>
      <c r="H3815" s="5">
        <v>1033844</v>
      </c>
      <c r="I3815" s="5">
        <v>1615936</v>
      </c>
      <c r="J3815" s="5">
        <v>301114</v>
      </c>
      <c r="K3815" s="5">
        <v>0</v>
      </c>
      <c r="L3815" s="5">
        <v>3462525</v>
      </c>
      <c r="M3815" s="5">
        <v>4754906</v>
      </c>
      <c r="N3815" s="5">
        <v>58570</v>
      </c>
      <c r="O3815" s="5">
        <v>144088</v>
      </c>
      <c r="P3815" s="5">
        <v>83653</v>
      </c>
      <c r="Q3815" s="5">
        <v>14658</v>
      </c>
      <c r="R3815" s="5">
        <v>0</v>
      </c>
      <c r="S3815" s="5">
        <v>242673</v>
      </c>
      <c r="T3815" s="5">
        <v>280754</v>
      </c>
      <c r="U3815" s="5">
        <v>165721</v>
      </c>
      <c r="V3815" s="5">
        <v>506648</v>
      </c>
      <c r="W3815" s="5">
        <v>8294</v>
      </c>
      <c r="X3815" s="5">
        <v>986351</v>
      </c>
      <c r="Y3815" s="5">
        <v>13400</v>
      </c>
    </row>
    <row r="3816" spans="1:25" x14ac:dyDescent="0.3">
      <c r="A3816" s="1">
        <v>4009083</v>
      </c>
      <c r="B3816" s="1" t="s">
        <v>4</v>
      </c>
      <c r="C3816" s="2"/>
      <c r="D3816" s="4" t="s">
        <v>152</v>
      </c>
      <c r="E3816" s="4">
        <v>4009083</v>
      </c>
      <c r="F3816" s="5">
        <v>100539</v>
      </c>
      <c r="G3816" s="5">
        <v>147534</v>
      </c>
      <c r="H3816" s="5">
        <v>1242955</v>
      </c>
      <c r="I3816" s="5">
        <v>1822203</v>
      </c>
      <c r="J3816" s="5">
        <v>234543</v>
      </c>
      <c r="K3816" s="5">
        <v>0</v>
      </c>
      <c r="L3816" s="5">
        <v>3547774</v>
      </c>
      <c r="M3816" s="5">
        <v>4716415</v>
      </c>
      <c r="N3816" s="5">
        <v>52644</v>
      </c>
      <c r="O3816" s="5">
        <v>237831</v>
      </c>
      <c r="P3816" s="5">
        <v>74663</v>
      </c>
      <c r="Q3816" s="5">
        <v>15399</v>
      </c>
      <c r="R3816" s="5">
        <v>0</v>
      </c>
      <c r="S3816" s="5">
        <v>254238</v>
      </c>
      <c r="T3816" s="5">
        <v>243328</v>
      </c>
      <c r="U3816" s="5">
        <v>179164</v>
      </c>
      <c r="V3816" s="5">
        <v>569076</v>
      </c>
      <c r="W3816" s="5">
        <v>6873</v>
      </c>
      <c r="X3816" s="5">
        <v>1039796</v>
      </c>
      <c r="Y3816" s="5">
        <v>19035</v>
      </c>
    </row>
    <row r="3817" spans="1:25" x14ac:dyDescent="0.3">
      <c r="A3817" s="1">
        <v>4009083</v>
      </c>
      <c r="B3817" s="1" t="s">
        <v>5</v>
      </c>
      <c r="C3817" s="2"/>
      <c r="D3817" s="4" t="s">
        <v>152</v>
      </c>
      <c r="E3817" s="4">
        <v>4009083</v>
      </c>
      <c r="F3817" s="5">
        <v>181778</v>
      </c>
      <c r="G3817" s="5">
        <v>130044</v>
      </c>
      <c r="H3817" s="5">
        <v>1314334</v>
      </c>
      <c r="I3817" s="5">
        <v>1534333</v>
      </c>
      <c r="J3817" s="5">
        <v>297890</v>
      </c>
      <c r="K3817" s="5">
        <v>0</v>
      </c>
      <c r="L3817" s="5">
        <v>3458380</v>
      </c>
      <c r="M3817" s="5">
        <v>7292618</v>
      </c>
      <c r="N3817" s="5">
        <v>77133</v>
      </c>
      <c r="O3817" s="5">
        <v>163845</v>
      </c>
      <c r="P3817" s="5">
        <v>79845</v>
      </c>
      <c r="Q3817" s="5">
        <v>16117</v>
      </c>
      <c r="R3817" s="5">
        <v>0</v>
      </c>
      <c r="S3817" s="5">
        <v>259164</v>
      </c>
      <c r="T3817" s="5">
        <v>235716</v>
      </c>
      <c r="U3817" s="5">
        <v>177028</v>
      </c>
      <c r="V3817" s="5">
        <v>629097</v>
      </c>
      <c r="W3817" s="5">
        <v>11300</v>
      </c>
      <c r="X3817" s="5">
        <v>1148232</v>
      </c>
      <c r="Y3817" s="5">
        <v>16370</v>
      </c>
    </row>
    <row r="3818" spans="1:25" x14ac:dyDescent="0.3">
      <c r="A3818" s="1">
        <v>4009083</v>
      </c>
      <c r="B3818" s="1" t="s">
        <v>6</v>
      </c>
      <c r="C3818" s="2"/>
      <c r="D3818" s="4" t="s">
        <v>152</v>
      </c>
      <c r="E3818" s="4">
        <v>4009083</v>
      </c>
      <c r="F3818" s="5">
        <v>162721</v>
      </c>
      <c r="G3818" s="5">
        <v>398011</v>
      </c>
      <c r="H3818" s="5">
        <v>2118269</v>
      </c>
      <c r="I3818" s="5">
        <v>1137078</v>
      </c>
      <c r="J3818" s="5">
        <v>315871</v>
      </c>
      <c r="K3818" s="5">
        <v>0</v>
      </c>
      <c r="L3818" s="5">
        <v>4131951</v>
      </c>
      <c r="M3818" s="5">
        <v>5372348</v>
      </c>
      <c r="N3818" s="5">
        <v>158380</v>
      </c>
      <c r="O3818" s="5">
        <v>248634</v>
      </c>
      <c r="P3818" s="5">
        <v>67379</v>
      </c>
      <c r="Q3818" s="5">
        <v>16088</v>
      </c>
      <c r="R3818" s="5">
        <v>0</v>
      </c>
      <c r="S3818" s="5">
        <v>244925</v>
      </c>
      <c r="T3818" s="5">
        <v>216991</v>
      </c>
      <c r="U3818" s="5">
        <v>191060</v>
      </c>
      <c r="V3818" s="5">
        <v>598329</v>
      </c>
      <c r="W3818" s="5">
        <v>14170</v>
      </c>
      <c r="X3818" s="5">
        <v>1172179</v>
      </c>
      <c r="Y3818" s="5">
        <v>18382</v>
      </c>
    </row>
    <row r="3819" spans="1:25" x14ac:dyDescent="0.3">
      <c r="A3819" s="1">
        <v>4009083</v>
      </c>
      <c r="B3819" s="1" t="s">
        <v>7</v>
      </c>
      <c r="C3819" s="2"/>
      <c r="D3819" s="4" t="s">
        <v>152</v>
      </c>
      <c r="E3819" s="4">
        <v>4009083</v>
      </c>
      <c r="F3819" s="5">
        <v>222020</v>
      </c>
      <c r="G3819" s="5">
        <v>380496</v>
      </c>
      <c r="H3819" s="5">
        <v>1023433</v>
      </c>
      <c r="I3819" s="5">
        <v>1204491</v>
      </c>
      <c r="J3819" s="5">
        <v>468835</v>
      </c>
      <c r="K3819" s="5">
        <v>0</v>
      </c>
      <c r="L3819" s="5">
        <v>3299276</v>
      </c>
      <c r="M3819" s="5">
        <v>4451743</v>
      </c>
      <c r="N3819" s="5">
        <v>215782</v>
      </c>
      <c r="O3819" s="5">
        <v>200579</v>
      </c>
      <c r="P3819" s="5">
        <v>64552</v>
      </c>
      <c r="Q3819" s="5">
        <v>15648</v>
      </c>
      <c r="R3819" s="5">
        <v>0</v>
      </c>
      <c r="S3819" s="5">
        <v>267321</v>
      </c>
      <c r="T3819" s="5">
        <v>200324</v>
      </c>
      <c r="U3819" s="5">
        <v>207315</v>
      </c>
      <c r="V3819" s="5">
        <v>713835</v>
      </c>
      <c r="W3819" s="5">
        <v>19859</v>
      </c>
      <c r="X3819" s="5">
        <v>1133646</v>
      </c>
      <c r="Y3819" s="5">
        <v>11686</v>
      </c>
    </row>
    <row r="3820" spans="1:25" x14ac:dyDescent="0.3">
      <c r="A3820" s="1">
        <v>4009083</v>
      </c>
      <c r="B3820" s="1" t="s">
        <v>8</v>
      </c>
      <c r="C3820" s="2"/>
      <c r="D3820" s="4" t="s">
        <v>152</v>
      </c>
      <c r="E3820" s="4">
        <v>4009083</v>
      </c>
      <c r="F3820" s="5">
        <v>299630</v>
      </c>
      <c r="G3820" s="5">
        <v>690727</v>
      </c>
      <c r="H3820" s="5">
        <v>369333</v>
      </c>
      <c r="I3820" s="5">
        <v>1322852</v>
      </c>
      <c r="J3820" s="5">
        <v>430105</v>
      </c>
      <c r="K3820" s="5">
        <v>0</v>
      </c>
      <c r="L3820" s="5">
        <v>3112648</v>
      </c>
      <c r="M3820" s="5">
        <v>4601591</v>
      </c>
      <c r="N3820" s="5">
        <v>188017</v>
      </c>
      <c r="O3820" s="5">
        <v>173557</v>
      </c>
      <c r="P3820" s="5">
        <v>61497</v>
      </c>
      <c r="Q3820" s="5">
        <v>12230</v>
      </c>
      <c r="R3820" s="5">
        <v>0</v>
      </c>
      <c r="S3820" s="5">
        <v>270812</v>
      </c>
      <c r="T3820" s="5">
        <v>215064</v>
      </c>
      <c r="U3820" s="5">
        <v>223330</v>
      </c>
      <c r="V3820" s="5">
        <v>676619</v>
      </c>
      <c r="W3820" s="5">
        <v>9628</v>
      </c>
      <c r="X3820" s="5">
        <v>1114502</v>
      </c>
      <c r="Y3820" s="5">
        <v>16709</v>
      </c>
    </row>
    <row r="3821" spans="1:25" x14ac:dyDescent="0.3">
      <c r="A3821" s="1">
        <v>4009083</v>
      </c>
      <c r="B3821" s="1" t="s">
        <v>9</v>
      </c>
      <c r="C3821" s="2"/>
      <c r="D3821" s="4" t="s">
        <v>152</v>
      </c>
      <c r="E3821" s="4">
        <v>4009083</v>
      </c>
      <c r="F3821" s="5">
        <v>339771</v>
      </c>
      <c r="G3821" s="5">
        <v>623613</v>
      </c>
      <c r="H3821" s="5">
        <v>402079</v>
      </c>
      <c r="I3821" s="5">
        <v>1388423</v>
      </c>
      <c r="J3821" s="5">
        <v>294926</v>
      </c>
      <c r="K3821" s="5">
        <v>0</v>
      </c>
      <c r="L3821" s="5">
        <v>3048812</v>
      </c>
      <c r="M3821" s="5">
        <v>3628514</v>
      </c>
      <c r="N3821" s="5">
        <v>258082</v>
      </c>
      <c r="O3821" s="5">
        <v>178561</v>
      </c>
      <c r="P3821" s="5">
        <v>73562</v>
      </c>
      <c r="Q3821" s="5">
        <v>8317</v>
      </c>
      <c r="R3821" s="5">
        <v>0</v>
      </c>
      <c r="S3821" s="5">
        <v>268908</v>
      </c>
      <c r="T3821" s="5">
        <v>187024</v>
      </c>
      <c r="U3821" s="5">
        <v>212979</v>
      </c>
      <c r="V3821" s="5">
        <v>596000</v>
      </c>
      <c r="W3821" s="5">
        <v>13804</v>
      </c>
      <c r="X3821" s="5">
        <v>1094090</v>
      </c>
      <c r="Y3821" s="5">
        <v>13732</v>
      </c>
    </row>
    <row r="3822" spans="1:25" x14ac:dyDescent="0.3">
      <c r="A3822" s="1">
        <v>4009083</v>
      </c>
      <c r="B3822" s="1" t="s">
        <v>10</v>
      </c>
      <c r="C3822" s="2"/>
      <c r="D3822" s="4" t="s">
        <v>152</v>
      </c>
      <c r="E3822" s="4">
        <v>4009083</v>
      </c>
      <c r="F3822" s="5">
        <v>326227</v>
      </c>
      <c r="G3822" s="5">
        <v>754835</v>
      </c>
      <c r="H3822" s="5">
        <v>835156</v>
      </c>
      <c r="I3822" s="5">
        <v>1089267</v>
      </c>
      <c r="J3822" s="5">
        <v>205714</v>
      </c>
      <c r="K3822" s="5">
        <v>0</v>
      </c>
      <c r="L3822" s="5">
        <v>3211198</v>
      </c>
      <c r="M3822" s="5">
        <v>3411706</v>
      </c>
      <c r="N3822" s="5">
        <v>237940</v>
      </c>
      <c r="O3822" s="5">
        <v>175779</v>
      </c>
      <c r="P3822" s="5">
        <v>62752</v>
      </c>
      <c r="Q3822" s="5">
        <v>16231</v>
      </c>
      <c r="R3822" s="5">
        <v>0</v>
      </c>
      <c r="S3822" s="5">
        <v>240261</v>
      </c>
      <c r="T3822" s="5">
        <v>176733</v>
      </c>
      <c r="U3822" s="5">
        <v>207919</v>
      </c>
      <c r="V3822" s="5">
        <v>489391</v>
      </c>
      <c r="W3822" s="5">
        <v>14702</v>
      </c>
      <c r="X3822" s="5">
        <v>1045694</v>
      </c>
      <c r="Y3822" s="5">
        <v>11284</v>
      </c>
    </row>
    <row r="3823" spans="1:25" x14ac:dyDescent="0.3">
      <c r="A3823" s="1">
        <v>4009083</v>
      </c>
      <c r="B3823" s="1" t="s">
        <v>11</v>
      </c>
      <c r="C3823" s="2"/>
      <c r="D3823" s="4" t="s">
        <v>152</v>
      </c>
      <c r="E3823" s="4">
        <v>4009083</v>
      </c>
      <c r="F3823" s="5">
        <v>290675</v>
      </c>
      <c r="G3823" s="5">
        <v>145283</v>
      </c>
      <c r="H3823" s="5">
        <v>125696</v>
      </c>
      <c r="I3823" s="5">
        <v>694822</v>
      </c>
      <c r="J3823" s="5">
        <v>140570</v>
      </c>
      <c r="K3823" s="5">
        <v>0</v>
      </c>
      <c r="L3823" s="5">
        <v>1397045</v>
      </c>
      <c r="M3823" s="5">
        <v>6285208</v>
      </c>
      <c r="N3823" s="5">
        <v>205572</v>
      </c>
      <c r="O3823" s="5">
        <v>244538</v>
      </c>
      <c r="P3823" s="5">
        <v>41040</v>
      </c>
      <c r="Q3823" s="5">
        <v>14748</v>
      </c>
      <c r="R3823" s="5">
        <v>0</v>
      </c>
      <c r="S3823" s="5">
        <v>172427</v>
      </c>
      <c r="T3823" s="5">
        <v>162457</v>
      </c>
      <c r="U3823" s="5">
        <v>207394</v>
      </c>
      <c r="V3823" s="5">
        <v>531068</v>
      </c>
      <c r="W3823" s="5">
        <v>16965</v>
      </c>
      <c r="X3823" s="5">
        <v>929406</v>
      </c>
      <c r="Y3823" s="5">
        <v>12308</v>
      </c>
    </row>
    <row r="3824" spans="1:25" x14ac:dyDescent="0.3">
      <c r="A3824" s="1">
        <v>4009083</v>
      </c>
      <c r="B3824" s="1" t="s">
        <v>12</v>
      </c>
      <c r="C3824" s="2"/>
      <c r="D3824" s="4" t="s">
        <v>152</v>
      </c>
      <c r="E3824" s="4">
        <v>4009083</v>
      </c>
      <c r="F3824" s="5">
        <v>37495</v>
      </c>
      <c r="G3824" s="5">
        <v>402522</v>
      </c>
      <c r="H3824" s="5">
        <v>307343</v>
      </c>
      <c r="I3824" s="5">
        <v>925981</v>
      </c>
      <c r="J3824" s="5">
        <v>234486</v>
      </c>
      <c r="K3824" s="5">
        <v>0</v>
      </c>
      <c r="L3824" s="5">
        <v>1907827</v>
      </c>
      <c r="M3824" s="5">
        <v>4760180</v>
      </c>
      <c r="N3824" s="5">
        <v>161317</v>
      </c>
      <c r="O3824" s="5">
        <v>245017</v>
      </c>
      <c r="P3824" s="5">
        <v>38830</v>
      </c>
      <c r="Q3824" s="5">
        <v>8723</v>
      </c>
      <c r="R3824" s="5">
        <v>0</v>
      </c>
      <c r="S3824" s="5">
        <v>210128</v>
      </c>
      <c r="T3824" s="5">
        <v>169964</v>
      </c>
      <c r="U3824" s="5">
        <v>200686</v>
      </c>
      <c r="V3824" s="5">
        <v>468922</v>
      </c>
      <c r="W3824" s="5">
        <v>18086</v>
      </c>
      <c r="X3824" s="5">
        <v>878553</v>
      </c>
      <c r="Y3824" s="5">
        <v>11248</v>
      </c>
    </row>
    <row r="3825" spans="1:25" x14ac:dyDescent="0.3">
      <c r="A3825" s="1">
        <v>4009083</v>
      </c>
      <c r="B3825" s="1" t="s">
        <v>13</v>
      </c>
      <c r="C3825" s="2"/>
      <c r="D3825" s="4" t="s">
        <v>152</v>
      </c>
      <c r="E3825" s="4">
        <v>4009083</v>
      </c>
      <c r="F3825" s="5">
        <v>13450</v>
      </c>
      <c r="G3825" s="5">
        <v>106658</v>
      </c>
      <c r="H3825" s="5">
        <v>355829</v>
      </c>
      <c r="I3825" s="5">
        <v>880775</v>
      </c>
      <c r="J3825" s="5">
        <v>106206</v>
      </c>
      <c r="K3825" s="5">
        <v>0</v>
      </c>
      <c r="L3825" s="5">
        <v>1462918</v>
      </c>
      <c r="M3825" s="5">
        <v>4961390</v>
      </c>
      <c r="N3825" s="5">
        <v>190826</v>
      </c>
      <c r="O3825" s="5">
        <v>251714</v>
      </c>
      <c r="P3825" s="5">
        <v>47319</v>
      </c>
      <c r="Q3825" s="5">
        <v>6132</v>
      </c>
      <c r="R3825" s="5">
        <v>0</v>
      </c>
      <c r="S3825" s="5">
        <v>192080</v>
      </c>
      <c r="T3825" s="5">
        <v>178248</v>
      </c>
      <c r="U3825" s="5">
        <v>186495</v>
      </c>
      <c r="V3825" s="5">
        <v>324456</v>
      </c>
      <c r="W3825" s="5">
        <v>7839</v>
      </c>
      <c r="X3825" s="5">
        <v>846218</v>
      </c>
      <c r="Y3825" s="5">
        <v>10450</v>
      </c>
    </row>
    <row r="3826" spans="1:25" x14ac:dyDescent="0.3">
      <c r="A3826" s="1">
        <v>4009083</v>
      </c>
      <c r="B3826" s="1" t="s">
        <v>14</v>
      </c>
      <c r="C3826" s="2"/>
      <c r="D3826" s="4" t="s">
        <v>152</v>
      </c>
      <c r="E3826" s="4">
        <v>4009083</v>
      </c>
      <c r="F3826" s="5">
        <v>48351</v>
      </c>
      <c r="G3826" s="5">
        <v>91945</v>
      </c>
      <c r="H3826" s="5">
        <v>305954</v>
      </c>
      <c r="I3826" s="5">
        <v>794557</v>
      </c>
      <c r="J3826" s="5">
        <v>127792</v>
      </c>
      <c r="K3826" s="5" t="s">
        <v>33</v>
      </c>
      <c r="L3826" s="5">
        <v>1368600</v>
      </c>
      <c r="M3826" s="5">
        <v>4113698</v>
      </c>
      <c r="N3826" s="5">
        <v>136734</v>
      </c>
      <c r="O3826" s="5">
        <v>286082</v>
      </c>
      <c r="P3826" s="5">
        <v>34268</v>
      </c>
      <c r="Q3826" s="5" t="s">
        <v>33</v>
      </c>
      <c r="R3826" s="5" t="s">
        <v>33</v>
      </c>
      <c r="S3826" s="5">
        <v>165378</v>
      </c>
      <c r="T3826" s="5">
        <v>163092</v>
      </c>
      <c r="U3826" s="5">
        <v>187951</v>
      </c>
      <c r="V3826" s="5">
        <v>303742</v>
      </c>
      <c r="W3826" s="5">
        <v>9348</v>
      </c>
      <c r="X3826" s="5">
        <v>810063</v>
      </c>
      <c r="Y3826" s="5">
        <v>9413</v>
      </c>
    </row>
    <row r="3827" spans="1:25" x14ac:dyDescent="0.3">
      <c r="A3827" s="1">
        <v>4009083</v>
      </c>
      <c r="B3827" s="1" t="s">
        <v>15</v>
      </c>
      <c r="C3827" s="2"/>
      <c r="D3827" s="4" t="s">
        <v>152</v>
      </c>
      <c r="E3827" s="4">
        <v>4009083</v>
      </c>
      <c r="F3827" s="5">
        <v>24616</v>
      </c>
      <c r="G3827" s="5">
        <v>155723</v>
      </c>
      <c r="H3827" s="5">
        <v>255046</v>
      </c>
      <c r="I3827" s="5">
        <v>630619</v>
      </c>
      <c r="J3827" s="5">
        <v>88659</v>
      </c>
      <c r="K3827" s="5" t="s">
        <v>33</v>
      </c>
      <c r="L3827" s="5">
        <v>1154662</v>
      </c>
      <c r="M3827" s="5">
        <v>3572601</v>
      </c>
      <c r="N3827" s="5">
        <v>218804</v>
      </c>
      <c r="O3827" s="5">
        <v>203025</v>
      </c>
      <c r="P3827" s="5">
        <v>25957</v>
      </c>
      <c r="Q3827" s="5" t="s">
        <v>33</v>
      </c>
      <c r="R3827" s="5" t="s">
        <v>33</v>
      </c>
      <c r="S3827" s="5">
        <v>156417</v>
      </c>
      <c r="T3827" s="5">
        <v>257343</v>
      </c>
      <c r="U3827" s="5">
        <v>197611</v>
      </c>
      <c r="V3827" s="5">
        <v>205343</v>
      </c>
      <c r="W3827" s="5">
        <v>8713</v>
      </c>
      <c r="X3827" s="5">
        <v>740093</v>
      </c>
      <c r="Y3827" s="5">
        <v>10016</v>
      </c>
    </row>
    <row r="3828" spans="1:25" x14ac:dyDescent="0.3">
      <c r="A3828" s="1">
        <v>4009083</v>
      </c>
      <c r="B3828" s="1" t="s">
        <v>16</v>
      </c>
      <c r="C3828" s="2"/>
      <c r="D3828" s="4" t="s">
        <v>152</v>
      </c>
      <c r="E3828" s="4">
        <v>4009083</v>
      </c>
      <c r="F3828" s="5">
        <v>38337</v>
      </c>
      <c r="G3828" s="5">
        <v>86433</v>
      </c>
      <c r="H3828" s="5">
        <v>168003</v>
      </c>
      <c r="I3828" s="5">
        <v>604075</v>
      </c>
      <c r="J3828" s="5">
        <v>131212</v>
      </c>
      <c r="K3828" s="5" t="s">
        <v>33</v>
      </c>
      <c r="L3828" s="5">
        <v>1028060</v>
      </c>
      <c r="M3828" s="5">
        <v>3343762</v>
      </c>
      <c r="N3828" s="5">
        <v>159943</v>
      </c>
      <c r="O3828" s="5">
        <v>115444</v>
      </c>
      <c r="P3828" s="5">
        <v>25301</v>
      </c>
      <c r="Q3828" s="5" t="s">
        <v>33</v>
      </c>
      <c r="R3828" s="5" t="s">
        <v>33</v>
      </c>
      <c r="S3828" s="5">
        <v>125513</v>
      </c>
      <c r="T3828" s="5">
        <v>147249</v>
      </c>
      <c r="U3828" s="5">
        <v>222508</v>
      </c>
      <c r="V3828" s="5">
        <v>181446</v>
      </c>
      <c r="W3828" s="5">
        <v>4280</v>
      </c>
      <c r="X3828" s="5">
        <v>712991</v>
      </c>
      <c r="Y3828" s="5">
        <v>9738</v>
      </c>
    </row>
    <row r="3829" spans="1:25" x14ac:dyDescent="0.3">
      <c r="A3829" s="1">
        <v>4009083</v>
      </c>
      <c r="B3829" s="1" t="s">
        <v>17</v>
      </c>
      <c r="C3829" s="2"/>
      <c r="D3829" s="4" t="s">
        <v>152</v>
      </c>
      <c r="E3829" s="4">
        <v>4009083</v>
      </c>
      <c r="F3829" s="5">
        <v>37712</v>
      </c>
      <c r="G3829" s="5">
        <v>247516</v>
      </c>
      <c r="H3829" s="5">
        <v>145105</v>
      </c>
      <c r="I3829" s="5">
        <v>577387</v>
      </c>
      <c r="J3829" s="5">
        <v>104949</v>
      </c>
      <c r="K3829" s="5" t="s">
        <v>33</v>
      </c>
      <c r="L3829" s="5">
        <v>1112669</v>
      </c>
      <c r="M3829" s="5">
        <v>2577676</v>
      </c>
      <c r="N3829" s="5">
        <v>178585</v>
      </c>
      <c r="O3829" s="5">
        <v>101660</v>
      </c>
      <c r="P3829" s="5">
        <v>25567</v>
      </c>
      <c r="Q3829" s="5" t="s">
        <v>33</v>
      </c>
      <c r="R3829" s="5" t="s">
        <v>33</v>
      </c>
      <c r="S3829" s="5">
        <v>120912</v>
      </c>
      <c r="T3829" s="5">
        <v>130297</v>
      </c>
      <c r="U3829" s="5">
        <v>186363</v>
      </c>
      <c r="V3829" s="5">
        <v>124089</v>
      </c>
      <c r="W3829" s="5">
        <v>5680</v>
      </c>
      <c r="X3829" s="5">
        <v>638740</v>
      </c>
      <c r="Y3829" s="5">
        <v>9214</v>
      </c>
    </row>
    <row r="3830" spans="1:25" x14ac:dyDescent="0.3">
      <c r="A3830" s="1">
        <v>4009083</v>
      </c>
      <c r="B3830" s="1" t="s">
        <v>18</v>
      </c>
      <c r="C3830" s="2"/>
      <c r="D3830" s="4" t="s">
        <v>152</v>
      </c>
      <c r="E3830" s="4">
        <v>4009083</v>
      </c>
      <c r="F3830" s="5">
        <v>75018</v>
      </c>
      <c r="G3830" s="5">
        <v>70346</v>
      </c>
      <c r="H3830" s="5">
        <v>108154</v>
      </c>
      <c r="I3830" s="5">
        <v>353029</v>
      </c>
      <c r="J3830" s="5">
        <v>51732</v>
      </c>
      <c r="K3830" s="5" t="s">
        <v>33</v>
      </c>
      <c r="L3830" s="5">
        <v>658278</v>
      </c>
      <c r="M3830" s="5">
        <v>4259040</v>
      </c>
      <c r="N3830" s="5">
        <v>148890</v>
      </c>
      <c r="O3830" s="5">
        <v>129807</v>
      </c>
      <c r="P3830" s="5">
        <v>21425</v>
      </c>
      <c r="Q3830" s="5" t="s">
        <v>33</v>
      </c>
      <c r="R3830" s="5" t="s">
        <v>33</v>
      </c>
      <c r="S3830" s="5">
        <v>98544</v>
      </c>
      <c r="T3830" s="5">
        <v>101909</v>
      </c>
      <c r="U3830" s="5">
        <v>192153</v>
      </c>
      <c r="V3830" s="5">
        <v>128875</v>
      </c>
      <c r="W3830" s="5">
        <v>5751</v>
      </c>
      <c r="X3830" s="5">
        <v>557630</v>
      </c>
      <c r="Y3830" s="5">
        <v>7617</v>
      </c>
    </row>
    <row r="3831" spans="1:25" x14ac:dyDescent="0.3">
      <c r="A3831" s="1">
        <v>4009083</v>
      </c>
      <c r="B3831" s="1" t="s">
        <v>19</v>
      </c>
      <c r="C3831" s="2"/>
      <c r="D3831" s="4" t="s">
        <v>152</v>
      </c>
      <c r="E3831" s="4">
        <v>4009083</v>
      </c>
      <c r="F3831" s="5">
        <v>111943</v>
      </c>
      <c r="G3831" s="5">
        <v>47464</v>
      </c>
      <c r="H3831" s="5">
        <v>167482</v>
      </c>
      <c r="I3831" s="5">
        <v>460648</v>
      </c>
      <c r="J3831" s="5">
        <v>135313</v>
      </c>
      <c r="K3831" s="5" t="s">
        <v>33</v>
      </c>
      <c r="L3831" s="5">
        <v>922850</v>
      </c>
      <c r="M3831" s="5">
        <v>5193662</v>
      </c>
      <c r="N3831" s="5">
        <v>152968</v>
      </c>
      <c r="O3831" s="5">
        <v>71962</v>
      </c>
      <c r="P3831" s="5">
        <v>26189</v>
      </c>
      <c r="Q3831" s="5" t="s">
        <v>33</v>
      </c>
      <c r="R3831" s="5" t="s">
        <v>33</v>
      </c>
      <c r="S3831" s="5">
        <v>103190</v>
      </c>
      <c r="T3831" s="5">
        <v>98499</v>
      </c>
      <c r="U3831" s="5">
        <v>194909</v>
      </c>
      <c r="V3831" s="5">
        <v>104412</v>
      </c>
      <c r="W3831" s="5">
        <v>4279</v>
      </c>
      <c r="X3831" s="5">
        <v>490837</v>
      </c>
      <c r="Y3831" s="5">
        <v>9149</v>
      </c>
    </row>
    <row r="3832" spans="1:25" x14ac:dyDescent="0.3">
      <c r="A3832" s="1">
        <v>4009083</v>
      </c>
      <c r="B3832" s="1" t="s">
        <v>20</v>
      </c>
      <c r="C3832" s="2"/>
      <c r="D3832" s="4" t="s">
        <v>152</v>
      </c>
      <c r="E3832" s="4">
        <v>4009083</v>
      </c>
      <c r="F3832" s="5">
        <v>81591</v>
      </c>
      <c r="G3832" s="5">
        <v>102145</v>
      </c>
      <c r="H3832" s="5">
        <v>148670</v>
      </c>
      <c r="I3832" s="5">
        <v>452322</v>
      </c>
      <c r="J3832" s="5">
        <v>156572</v>
      </c>
      <c r="K3832" s="5" t="s">
        <v>33</v>
      </c>
      <c r="L3832" s="5">
        <v>941300</v>
      </c>
      <c r="M3832" s="5">
        <v>3695211</v>
      </c>
      <c r="N3832" s="5">
        <v>135910</v>
      </c>
      <c r="O3832" s="5">
        <v>177825</v>
      </c>
      <c r="P3832" s="5">
        <v>26884</v>
      </c>
      <c r="Q3832" s="5" t="s">
        <v>33</v>
      </c>
      <c r="R3832" s="5" t="s">
        <v>33</v>
      </c>
      <c r="S3832" s="5">
        <v>83425</v>
      </c>
      <c r="T3832" s="5">
        <v>96186</v>
      </c>
      <c r="U3832" s="5">
        <v>212439</v>
      </c>
      <c r="V3832" s="5">
        <v>101463</v>
      </c>
      <c r="W3832" s="5">
        <v>7940</v>
      </c>
      <c r="X3832" s="5">
        <v>534851</v>
      </c>
      <c r="Y3832" s="5">
        <v>7548</v>
      </c>
    </row>
    <row r="3833" spans="1:25" x14ac:dyDescent="0.3">
      <c r="A3833" s="1">
        <v>4009083</v>
      </c>
      <c r="B3833" s="1" t="s">
        <v>21</v>
      </c>
      <c r="C3833" s="2"/>
      <c r="D3833" s="4" t="s">
        <v>152</v>
      </c>
      <c r="E3833" s="4">
        <v>4009083</v>
      </c>
      <c r="F3833" s="5">
        <v>54403</v>
      </c>
      <c r="G3833" s="5">
        <v>35563</v>
      </c>
      <c r="H3833" s="5">
        <v>103780</v>
      </c>
      <c r="I3833" s="5">
        <v>354492</v>
      </c>
      <c r="J3833" s="5">
        <v>152376</v>
      </c>
      <c r="K3833" s="5" t="s">
        <v>33</v>
      </c>
      <c r="L3833" s="5">
        <v>700613</v>
      </c>
      <c r="M3833" s="5">
        <v>3887705</v>
      </c>
      <c r="N3833" s="5">
        <v>154240</v>
      </c>
      <c r="O3833" s="5">
        <v>159367</v>
      </c>
      <c r="P3833" s="5">
        <v>32997</v>
      </c>
      <c r="Q3833" s="5" t="s">
        <v>33</v>
      </c>
      <c r="R3833" s="5" t="s">
        <v>33</v>
      </c>
      <c r="S3833" s="5">
        <v>76005</v>
      </c>
      <c r="T3833" s="5">
        <v>127748</v>
      </c>
      <c r="U3833" s="5">
        <v>241385</v>
      </c>
      <c r="V3833" s="5">
        <v>97933</v>
      </c>
      <c r="W3833" s="5">
        <v>7977</v>
      </c>
      <c r="X3833" s="5">
        <v>536120</v>
      </c>
      <c r="Y3833" s="5">
        <v>8801</v>
      </c>
    </row>
    <row r="3834" spans="1:25" x14ac:dyDescent="0.3">
      <c r="A3834" s="1">
        <v>4009083</v>
      </c>
      <c r="B3834" s="1" t="s">
        <v>22</v>
      </c>
      <c r="C3834" s="2"/>
      <c r="D3834" s="4" t="s">
        <v>152</v>
      </c>
      <c r="E3834" s="4">
        <v>4009083</v>
      </c>
      <c r="F3834" s="5">
        <v>67886</v>
      </c>
      <c r="G3834" s="5">
        <v>75966</v>
      </c>
      <c r="H3834" s="5">
        <v>60053</v>
      </c>
      <c r="I3834" s="5">
        <v>318696</v>
      </c>
      <c r="J3834" s="5">
        <v>77367</v>
      </c>
      <c r="K3834" s="5" t="s">
        <v>33</v>
      </c>
      <c r="L3834" s="5">
        <v>599968</v>
      </c>
      <c r="M3834" s="5">
        <v>3996473</v>
      </c>
      <c r="N3834" s="5">
        <v>207727</v>
      </c>
      <c r="O3834" s="5">
        <v>42820</v>
      </c>
      <c r="P3834" s="5">
        <v>29132</v>
      </c>
      <c r="Q3834" s="5" t="s">
        <v>33</v>
      </c>
      <c r="R3834" s="5" t="s">
        <v>33</v>
      </c>
      <c r="S3834" s="5">
        <v>74684</v>
      </c>
      <c r="T3834" s="5">
        <v>103240</v>
      </c>
      <c r="U3834" s="5">
        <v>183902</v>
      </c>
      <c r="V3834" s="5">
        <v>98062</v>
      </c>
      <c r="W3834" s="5">
        <v>15266</v>
      </c>
      <c r="X3834" s="5">
        <v>559473</v>
      </c>
      <c r="Y3834" s="5">
        <v>11426</v>
      </c>
    </row>
    <row r="3835" spans="1:25" x14ac:dyDescent="0.3">
      <c r="A3835" s="1">
        <v>4009083</v>
      </c>
      <c r="B3835" s="1" t="s">
        <v>23</v>
      </c>
      <c r="C3835" s="2"/>
      <c r="D3835" s="4" t="s">
        <v>152</v>
      </c>
      <c r="E3835" s="4">
        <v>4009083</v>
      </c>
      <c r="F3835" s="5">
        <v>33037</v>
      </c>
      <c r="G3835" s="5">
        <v>129582</v>
      </c>
      <c r="H3835" s="5">
        <v>100382</v>
      </c>
      <c r="I3835" s="5">
        <v>310421</v>
      </c>
      <c r="J3835" s="5">
        <v>159582</v>
      </c>
      <c r="K3835" s="5" t="s">
        <v>33</v>
      </c>
      <c r="L3835" s="5">
        <v>733005</v>
      </c>
      <c r="M3835" s="5">
        <v>3555731</v>
      </c>
      <c r="N3835" s="5">
        <v>205300</v>
      </c>
      <c r="O3835" s="5">
        <v>39738</v>
      </c>
      <c r="P3835" s="5">
        <v>28294</v>
      </c>
      <c r="Q3835" s="5" t="s">
        <v>33</v>
      </c>
      <c r="R3835" s="5" t="s">
        <v>33</v>
      </c>
      <c r="S3835" s="5">
        <v>79553</v>
      </c>
      <c r="T3835" s="5">
        <v>82136</v>
      </c>
      <c r="U3835" s="5">
        <v>156297</v>
      </c>
      <c r="V3835" s="5">
        <v>97969</v>
      </c>
      <c r="W3835" s="5">
        <v>493</v>
      </c>
      <c r="X3835" s="5">
        <v>576189</v>
      </c>
      <c r="Y3835" s="5">
        <v>13641</v>
      </c>
    </row>
    <row r="3836" spans="1:25" x14ac:dyDescent="0.3">
      <c r="A3836" s="1">
        <v>4009083</v>
      </c>
      <c r="B3836" s="1" t="s">
        <v>24</v>
      </c>
      <c r="C3836" s="2"/>
      <c r="D3836" s="4" t="s">
        <v>152</v>
      </c>
      <c r="E3836" s="4">
        <v>4009083</v>
      </c>
      <c r="F3836" s="5">
        <v>46176</v>
      </c>
      <c r="G3836" s="5">
        <v>266239</v>
      </c>
      <c r="H3836" s="5">
        <v>138113</v>
      </c>
      <c r="I3836" s="5">
        <v>349818</v>
      </c>
      <c r="J3836" s="5">
        <v>144779</v>
      </c>
      <c r="K3836" s="5" t="s">
        <v>33</v>
      </c>
      <c r="L3836" s="5">
        <v>945126</v>
      </c>
      <c r="M3836" s="5">
        <v>3415469</v>
      </c>
      <c r="N3836" s="5">
        <v>224249</v>
      </c>
      <c r="O3836" s="5">
        <v>48680</v>
      </c>
      <c r="P3836" s="5">
        <v>32355</v>
      </c>
      <c r="Q3836" s="5" t="s">
        <v>33</v>
      </c>
      <c r="R3836" s="5" t="s">
        <v>33</v>
      </c>
      <c r="S3836" s="5">
        <v>90464</v>
      </c>
      <c r="T3836" s="5">
        <v>86712</v>
      </c>
      <c r="U3836" s="5">
        <v>158287</v>
      </c>
      <c r="V3836" s="5">
        <v>75715</v>
      </c>
      <c r="W3836" s="5">
        <v>0</v>
      </c>
      <c r="X3836" s="5">
        <v>631955</v>
      </c>
      <c r="Y3836" s="5">
        <v>13377</v>
      </c>
    </row>
    <row r="3837" spans="1:25" x14ac:dyDescent="0.3">
      <c r="A3837" s="1">
        <v>4009083</v>
      </c>
      <c r="B3837" s="1" t="s">
        <v>25</v>
      </c>
      <c r="C3837" s="2"/>
      <c r="D3837" s="4" t="s">
        <v>152</v>
      </c>
      <c r="E3837" s="4">
        <v>4009083</v>
      </c>
      <c r="F3837" s="5">
        <v>32278</v>
      </c>
      <c r="G3837" s="5">
        <v>273806</v>
      </c>
      <c r="H3837" s="5">
        <v>74248</v>
      </c>
      <c r="I3837" s="5">
        <v>311141</v>
      </c>
      <c r="J3837" s="5">
        <v>161892</v>
      </c>
      <c r="K3837" s="5" t="s">
        <v>33</v>
      </c>
      <c r="L3837" s="5">
        <v>855302</v>
      </c>
      <c r="M3837" s="5">
        <v>3661686</v>
      </c>
      <c r="N3837" s="5">
        <v>210270</v>
      </c>
      <c r="O3837" s="5">
        <v>48222</v>
      </c>
      <c r="P3837" s="5">
        <v>31727</v>
      </c>
      <c r="Q3837" s="5" t="s">
        <v>33</v>
      </c>
      <c r="R3837" s="5" t="s">
        <v>33</v>
      </c>
      <c r="S3837" s="5">
        <v>89932</v>
      </c>
      <c r="T3837" s="5">
        <v>110424</v>
      </c>
      <c r="U3837" s="5">
        <v>162810</v>
      </c>
      <c r="V3837" s="5">
        <v>175631</v>
      </c>
      <c r="W3837" s="5">
        <v>0</v>
      </c>
      <c r="X3837" s="5">
        <v>647263</v>
      </c>
      <c r="Y3837" s="5">
        <v>13739</v>
      </c>
    </row>
    <row r="3838" spans="1:25" x14ac:dyDescent="0.3">
      <c r="A3838" s="1">
        <v>4009083</v>
      </c>
      <c r="B3838" s="1" t="s">
        <v>26</v>
      </c>
      <c r="C3838" s="2"/>
      <c r="D3838" s="4" t="s">
        <v>152</v>
      </c>
      <c r="E3838" s="4">
        <v>4009083</v>
      </c>
      <c r="F3838" s="5">
        <v>14230</v>
      </c>
      <c r="G3838" s="5">
        <v>223439</v>
      </c>
      <c r="H3838" s="5">
        <v>86973</v>
      </c>
      <c r="I3838" s="5">
        <v>342021</v>
      </c>
      <c r="J3838" s="5">
        <v>107755</v>
      </c>
      <c r="K3838" s="5" t="s">
        <v>33</v>
      </c>
      <c r="L3838" s="5">
        <v>779237</v>
      </c>
      <c r="M3838" s="5">
        <v>3215999</v>
      </c>
      <c r="N3838" s="5">
        <v>227976</v>
      </c>
      <c r="O3838" s="5">
        <v>45969</v>
      </c>
      <c r="P3838" s="5">
        <v>32839</v>
      </c>
      <c r="Q3838" s="5" t="s">
        <v>33</v>
      </c>
      <c r="R3838" s="5" t="s">
        <v>33</v>
      </c>
      <c r="S3838" s="5">
        <v>85280</v>
      </c>
      <c r="T3838" s="5">
        <v>93598</v>
      </c>
      <c r="U3838" s="5">
        <v>176615</v>
      </c>
      <c r="V3838" s="5">
        <v>148632</v>
      </c>
      <c r="W3838" s="5">
        <v>0</v>
      </c>
      <c r="X3838" s="5">
        <v>525554</v>
      </c>
      <c r="Y3838" s="5">
        <v>15010</v>
      </c>
    </row>
    <row r="3839" spans="1:25" x14ac:dyDescent="0.3">
      <c r="A3839" s="1">
        <v>4009083</v>
      </c>
      <c r="B3839" s="1" t="s">
        <v>27</v>
      </c>
      <c r="C3839" s="2"/>
      <c r="D3839" s="4" t="s">
        <v>152</v>
      </c>
      <c r="E3839" s="4">
        <v>4009083</v>
      </c>
      <c r="F3839" s="5">
        <v>36925</v>
      </c>
      <c r="G3839" s="5">
        <v>175896</v>
      </c>
      <c r="H3839" s="5">
        <v>106779</v>
      </c>
      <c r="I3839" s="5">
        <v>376132</v>
      </c>
      <c r="J3839" s="5">
        <v>88761</v>
      </c>
      <c r="K3839" s="5" t="s">
        <v>33</v>
      </c>
      <c r="L3839" s="5">
        <v>784755</v>
      </c>
      <c r="M3839" s="5">
        <v>3715181</v>
      </c>
      <c r="N3839" s="5">
        <v>230144</v>
      </c>
      <c r="O3839" s="5">
        <v>36305</v>
      </c>
      <c r="P3839" s="5">
        <v>33795</v>
      </c>
      <c r="Q3839" s="5" t="s">
        <v>33</v>
      </c>
      <c r="R3839" s="5" t="s">
        <v>33</v>
      </c>
      <c r="S3839" s="5">
        <v>90552</v>
      </c>
      <c r="T3839" s="5">
        <v>84046</v>
      </c>
      <c r="U3839" s="5">
        <v>149558</v>
      </c>
      <c r="V3839" s="5">
        <v>125921</v>
      </c>
      <c r="W3839" s="5">
        <v>0</v>
      </c>
      <c r="X3839" s="5">
        <v>506426</v>
      </c>
      <c r="Y3839" s="5">
        <v>15808</v>
      </c>
    </row>
    <row r="3840" spans="1:25" x14ac:dyDescent="0.3">
      <c r="A3840" s="1">
        <v>4009083</v>
      </c>
      <c r="B3840" s="1" t="s">
        <v>28</v>
      </c>
      <c r="C3840" s="2"/>
      <c r="D3840" s="4" t="s">
        <v>152</v>
      </c>
      <c r="E3840" s="4">
        <v>4009083</v>
      </c>
      <c r="F3840" s="5">
        <v>0</v>
      </c>
      <c r="G3840" s="5">
        <v>247341</v>
      </c>
      <c r="H3840" s="5">
        <v>74072</v>
      </c>
      <c r="I3840" s="5">
        <v>393032</v>
      </c>
      <c r="J3840" s="5">
        <v>97158</v>
      </c>
      <c r="K3840" s="5" t="s">
        <v>33</v>
      </c>
      <c r="L3840" s="5">
        <v>839434</v>
      </c>
      <c r="M3840" s="5">
        <v>3544819</v>
      </c>
      <c r="N3840" s="5">
        <v>255056</v>
      </c>
      <c r="O3840" s="5">
        <v>37175</v>
      </c>
      <c r="P3840" s="5">
        <v>32727</v>
      </c>
      <c r="Q3840" s="5" t="s">
        <v>33</v>
      </c>
      <c r="R3840" s="5" t="s">
        <v>33</v>
      </c>
      <c r="S3840" s="5">
        <v>96414</v>
      </c>
      <c r="T3840" s="5">
        <v>123298</v>
      </c>
      <c r="U3840" s="5">
        <v>142243</v>
      </c>
      <c r="V3840" s="5">
        <v>103848</v>
      </c>
      <c r="W3840" s="5">
        <v>0</v>
      </c>
      <c r="X3840" s="5">
        <v>576944</v>
      </c>
      <c r="Y3840" s="5">
        <v>10418</v>
      </c>
    </row>
    <row r="3841" spans="1:25" x14ac:dyDescent="0.3">
      <c r="A3841" s="1">
        <v>4009083</v>
      </c>
      <c r="B3841" s="1" t="s">
        <v>29</v>
      </c>
      <c r="C3841" s="2"/>
      <c r="D3841" s="4" t="s">
        <v>152</v>
      </c>
      <c r="E3841" s="4">
        <v>4009083</v>
      </c>
      <c r="F3841" s="5">
        <v>0</v>
      </c>
      <c r="G3841" s="5">
        <v>132432</v>
      </c>
      <c r="H3841" s="5">
        <v>106411</v>
      </c>
      <c r="I3841" s="5">
        <v>362296</v>
      </c>
      <c r="J3841" s="5">
        <v>93351</v>
      </c>
      <c r="K3841" s="5" t="s">
        <v>33</v>
      </c>
      <c r="L3841" s="5">
        <v>697014</v>
      </c>
      <c r="M3841" s="5">
        <v>3315869</v>
      </c>
      <c r="N3841" s="5">
        <v>254534</v>
      </c>
      <c r="O3841" s="5">
        <v>46167</v>
      </c>
      <c r="P3841" s="5">
        <v>33040</v>
      </c>
      <c r="Q3841" s="5" t="s">
        <v>33</v>
      </c>
      <c r="R3841" s="5" t="s">
        <v>33</v>
      </c>
      <c r="S3841" s="5">
        <v>94027</v>
      </c>
      <c r="T3841" s="5">
        <v>77138</v>
      </c>
      <c r="U3841" s="5">
        <v>128635</v>
      </c>
      <c r="V3841" s="5">
        <v>74630</v>
      </c>
      <c r="W3841" s="5">
        <v>0</v>
      </c>
      <c r="X3841" s="5">
        <v>445657</v>
      </c>
      <c r="Y3841" s="5">
        <v>10359</v>
      </c>
    </row>
    <row r="3842" spans="1:25" x14ac:dyDescent="0.3">
      <c r="A3842" s="1">
        <v>4009083</v>
      </c>
      <c r="B3842" s="1" t="s">
        <v>30</v>
      </c>
      <c r="C3842" s="2"/>
      <c r="D3842" s="4" t="s">
        <v>152</v>
      </c>
      <c r="E3842" s="4">
        <v>4009083</v>
      </c>
      <c r="F3842" s="5">
        <v>0</v>
      </c>
      <c r="G3842" s="5">
        <v>132631</v>
      </c>
      <c r="H3842" s="5">
        <v>186988</v>
      </c>
      <c r="I3842" s="5">
        <v>444250</v>
      </c>
      <c r="J3842" s="5">
        <v>77858</v>
      </c>
      <c r="K3842" s="5" t="s">
        <v>33</v>
      </c>
      <c r="L3842" s="5">
        <v>860118</v>
      </c>
      <c r="M3842" s="5">
        <v>3019961</v>
      </c>
      <c r="N3842" s="5">
        <v>255904</v>
      </c>
      <c r="O3842" s="5">
        <v>47097</v>
      </c>
      <c r="P3842" s="5">
        <v>31473</v>
      </c>
      <c r="Q3842" s="5" t="s">
        <v>33</v>
      </c>
      <c r="R3842" s="5" t="s">
        <v>33</v>
      </c>
      <c r="S3842" s="5">
        <v>88638</v>
      </c>
      <c r="T3842" s="5">
        <v>75948</v>
      </c>
      <c r="U3842" s="5">
        <v>122868</v>
      </c>
      <c r="V3842" s="5">
        <v>49522</v>
      </c>
      <c r="W3842" s="5">
        <v>0</v>
      </c>
      <c r="X3842" s="5">
        <v>421272</v>
      </c>
      <c r="Y3842" s="5">
        <v>14270</v>
      </c>
    </row>
    <row r="3843" spans="1:25" x14ac:dyDescent="0.3">
      <c r="A3843" s="1">
        <v>4009083</v>
      </c>
      <c r="B3843" s="1" t="s">
        <v>31</v>
      </c>
      <c r="C3843" s="2"/>
      <c r="D3843" s="4" t="s">
        <v>152</v>
      </c>
      <c r="E3843" s="4">
        <v>4009083</v>
      </c>
      <c r="F3843" s="5">
        <v>0</v>
      </c>
      <c r="G3843" s="5">
        <v>633081</v>
      </c>
      <c r="H3843" s="5">
        <v>171443</v>
      </c>
      <c r="I3843" s="5">
        <v>406082</v>
      </c>
      <c r="J3843" s="5">
        <v>119666</v>
      </c>
      <c r="K3843" s="5" t="s">
        <v>33</v>
      </c>
      <c r="L3843" s="5">
        <v>1347398</v>
      </c>
      <c r="M3843" s="5">
        <v>2627457</v>
      </c>
      <c r="N3843" s="5">
        <v>244174</v>
      </c>
      <c r="O3843" s="5">
        <v>46164</v>
      </c>
      <c r="P3843" s="5">
        <v>31193</v>
      </c>
      <c r="Q3843" s="5" t="s">
        <v>33</v>
      </c>
      <c r="R3843" s="5" t="s">
        <v>33</v>
      </c>
      <c r="S3843" s="5">
        <v>80309</v>
      </c>
      <c r="T3843" s="5">
        <v>86370</v>
      </c>
      <c r="U3843" s="5">
        <v>109669</v>
      </c>
      <c r="V3843" s="5">
        <v>40669</v>
      </c>
      <c r="W3843" s="5">
        <v>0</v>
      </c>
      <c r="X3843" s="5">
        <v>409049</v>
      </c>
      <c r="Y3843" s="5">
        <v>13345</v>
      </c>
    </row>
    <row r="3844" spans="1:25" x14ac:dyDescent="0.3">
      <c r="A3844" s="1">
        <v>4057100</v>
      </c>
      <c r="B3844" s="1" t="s">
        <v>0</v>
      </c>
      <c r="C3844" s="2"/>
      <c r="D3844" s="4" t="s">
        <v>153</v>
      </c>
      <c r="E3844" s="4">
        <v>4057100</v>
      </c>
      <c r="F3844" s="5">
        <v>2987</v>
      </c>
      <c r="G3844" s="5">
        <v>62246</v>
      </c>
      <c r="H3844" s="5">
        <v>24433</v>
      </c>
      <c r="I3844" s="5">
        <v>89112</v>
      </c>
      <c r="J3844" s="5">
        <v>8050</v>
      </c>
      <c r="K3844" s="5">
        <v>0</v>
      </c>
      <c r="L3844" s="5">
        <v>186828</v>
      </c>
      <c r="M3844" s="5">
        <v>210429</v>
      </c>
      <c r="N3844" s="5">
        <v>38416</v>
      </c>
      <c r="O3844" s="5">
        <v>17770</v>
      </c>
      <c r="P3844" s="5">
        <v>2991</v>
      </c>
      <c r="Q3844" s="5">
        <v>0</v>
      </c>
      <c r="R3844" s="5">
        <v>0</v>
      </c>
      <c r="S3844" s="5">
        <v>9298</v>
      </c>
      <c r="T3844" s="5">
        <v>8254</v>
      </c>
      <c r="U3844" s="5">
        <v>4767</v>
      </c>
      <c r="V3844" s="5">
        <v>603</v>
      </c>
      <c r="W3844" s="5">
        <v>11170</v>
      </c>
      <c r="X3844" s="5">
        <v>63971</v>
      </c>
      <c r="Y3844" s="5">
        <v>292</v>
      </c>
    </row>
    <row r="3845" spans="1:25" x14ac:dyDescent="0.3">
      <c r="A3845" s="1">
        <v>4057100</v>
      </c>
      <c r="B3845" s="1" t="s">
        <v>1</v>
      </c>
      <c r="C3845" s="2"/>
      <c r="D3845" s="4" t="s">
        <v>153</v>
      </c>
      <c r="E3845" s="4">
        <v>4057100</v>
      </c>
      <c r="F3845" s="5">
        <v>1233</v>
      </c>
      <c r="G3845" s="5">
        <v>30796</v>
      </c>
      <c r="H3845" s="5">
        <v>20428</v>
      </c>
      <c r="I3845" s="5">
        <v>67001</v>
      </c>
      <c r="J3845" s="5">
        <v>14361</v>
      </c>
      <c r="K3845" s="5">
        <v>0</v>
      </c>
      <c r="L3845" s="5">
        <v>133819</v>
      </c>
      <c r="M3845" s="5">
        <v>228956</v>
      </c>
      <c r="N3845" s="5">
        <v>32697</v>
      </c>
      <c r="O3845" s="5">
        <v>18298</v>
      </c>
      <c r="P3845" s="5">
        <v>3337</v>
      </c>
      <c r="Q3845" s="5">
        <v>0</v>
      </c>
      <c r="R3845" s="5">
        <v>0</v>
      </c>
      <c r="S3845" s="5">
        <v>8666</v>
      </c>
      <c r="T3845" s="5">
        <v>8425</v>
      </c>
      <c r="U3845" s="5">
        <v>5972</v>
      </c>
      <c r="V3845" s="5">
        <v>537</v>
      </c>
      <c r="W3845" s="5">
        <v>10831</v>
      </c>
      <c r="X3845" s="5">
        <v>39622</v>
      </c>
      <c r="Y3845" s="5">
        <v>291</v>
      </c>
    </row>
    <row r="3846" spans="1:25" x14ac:dyDescent="0.3">
      <c r="A3846" s="1">
        <v>4057100</v>
      </c>
      <c r="B3846" s="1" t="s">
        <v>2</v>
      </c>
      <c r="C3846" s="2"/>
      <c r="D3846" s="4" t="s">
        <v>153</v>
      </c>
      <c r="E3846" s="4">
        <v>4057100</v>
      </c>
      <c r="F3846" s="5">
        <v>1546</v>
      </c>
      <c r="G3846" s="5">
        <v>25330</v>
      </c>
      <c r="H3846" s="5">
        <v>12054</v>
      </c>
      <c r="I3846" s="5">
        <v>46975</v>
      </c>
      <c r="J3846" s="5">
        <v>4538</v>
      </c>
      <c r="K3846" s="5">
        <v>0</v>
      </c>
      <c r="L3846" s="5">
        <v>90443</v>
      </c>
      <c r="M3846" s="5">
        <v>209492</v>
      </c>
      <c r="N3846" s="5">
        <v>27468</v>
      </c>
      <c r="O3846" s="5">
        <v>15109</v>
      </c>
      <c r="P3846" s="5">
        <v>2693</v>
      </c>
      <c r="Q3846" s="5">
        <v>0</v>
      </c>
      <c r="R3846" s="5">
        <v>0</v>
      </c>
      <c r="S3846" s="5">
        <v>7515</v>
      </c>
      <c r="T3846" s="5">
        <v>8539</v>
      </c>
      <c r="U3846" s="5">
        <v>6402</v>
      </c>
      <c r="V3846" s="5">
        <v>552</v>
      </c>
      <c r="W3846" s="5">
        <v>9117</v>
      </c>
      <c r="X3846" s="5">
        <v>42576</v>
      </c>
      <c r="Y3846" s="5">
        <v>372</v>
      </c>
    </row>
    <row r="3847" spans="1:25" x14ac:dyDescent="0.3">
      <c r="A3847" s="1">
        <v>4057100</v>
      </c>
      <c r="B3847" s="1" t="s">
        <v>3</v>
      </c>
      <c r="C3847" s="2"/>
      <c r="D3847" s="4" t="s">
        <v>153</v>
      </c>
      <c r="E3847" s="4">
        <v>4057100</v>
      </c>
      <c r="F3847" s="5">
        <v>2019</v>
      </c>
      <c r="G3847" s="5">
        <v>65449</v>
      </c>
      <c r="H3847" s="5">
        <v>17190</v>
      </c>
      <c r="I3847" s="5">
        <v>31886</v>
      </c>
      <c r="J3847" s="5">
        <v>4229</v>
      </c>
      <c r="K3847" s="5">
        <v>0</v>
      </c>
      <c r="L3847" s="5">
        <v>120773</v>
      </c>
      <c r="M3847" s="5">
        <v>220860</v>
      </c>
      <c r="N3847" s="5">
        <v>32175</v>
      </c>
      <c r="O3847" s="5">
        <v>18004</v>
      </c>
      <c r="P3847" s="5">
        <v>3202</v>
      </c>
      <c r="Q3847" s="5">
        <v>0</v>
      </c>
      <c r="R3847" s="5">
        <v>0</v>
      </c>
      <c r="S3847" s="5">
        <v>6678</v>
      </c>
      <c r="T3847" s="5">
        <v>8672</v>
      </c>
      <c r="U3847" s="5">
        <v>5908</v>
      </c>
      <c r="V3847" s="5">
        <v>617</v>
      </c>
      <c r="W3847" s="5">
        <v>10444</v>
      </c>
      <c r="X3847" s="5">
        <v>38549</v>
      </c>
      <c r="Y3847" s="5">
        <v>289</v>
      </c>
    </row>
    <row r="3848" spans="1:25" x14ac:dyDescent="0.3">
      <c r="A3848" s="1">
        <v>4057100</v>
      </c>
      <c r="B3848" s="1" t="s">
        <v>4</v>
      </c>
      <c r="C3848" s="2"/>
      <c r="D3848" s="4" t="s">
        <v>153</v>
      </c>
      <c r="E3848" s="4">
        <v>4057100</v>
      </c>
      <c r="F3848" s="5">
        <v>5609</v>
      </c>
      <c r="G3848" s="5">
        <v>71670</v>
      </c>
      <c r="H3848" s="5">
        <v>8640</v>
      </c>
      <c r="I3848" s="5">
        <v>31883</v>
      </c>
      <c r="J3848" s="5">
        <v>3255</v>
      </c>
      <c r="K3848" s="5">
        <v>0</v>
      </c>
      <c r="L3848" s="5">
        <v>121057</v>
      </c>
      <c r="M3848" s="5">
        <v>226095</v>
      </c>
      <c r="N3848" s="5">
        <v>31938</v>
      </c>
      <c r="O3848" s="5">
        <v>15453</v>
      </c>
      <c r="P3848" s="5">
        <v>2432</v>
      </c>
      <c r="Q3848" s="5">
        <v>0</v>
      </c>
      <c r="R3848" s="5">
        <v>0</v>
      </c>
      <c r="S3848" s="5">
        <v>6974</v>
      </c>
      <c r="T3848" s="5">
        <v>8487</v>
      </c>
      <c r="U3848" s="5">
        <v>6189</v>
      </c>
      <c r="V3848" s="5">
        <v>323</v>
      </c>
      <c r="W3848" s="5">
        <v>8294</v>
      </c>
      <c r="X3848" s="5">
        <v>36505</v>
      </c>
      <c r="Y3848" s="5">
        <v>231</v>
      </c>
    </row>
    <row r="3849" spans="1:25" x14ac:dyDescent="0.3">
      <c r="A3849" s="1">
        <v>4057100</v>
      </c>
      <c r="B3849" s="1" t="s">
        <v>5</v>
      </c>
      <c r="C3849" s="2"/>
      <c r="D3849" s="4" t="s">
        <v>153</v>
      </c>
      <c r="E3849" s="4">
        <v>4057100</v>
      </c>
      <c r="F3849" s="5">
        <v>608</v>
      </c>
      <c r="G3849" s="5">
        <v>46073</v>
      </c>
      <c r="H3849" s="5">
        <v>23338</v>
      </c>
      <c r="I3849" s="5">
        <v>27090</v>
      </c>
      <c r="J3849" s="5">
        <v>1602</v>
      </c>
      <c r="K3849" s="5">
        <v>0</v>
      </c>
      <c r="L3849" s="5">
        <v>98711</v>
      </c>
      <c r="M3849" s="5">
        <v>241368</v>
      </c>
      <c r="N3849" s="5">
        <v>38403</v>
      </c>
      <c r="O3849" s="5">
        <v>13570</v>
      </c>
      <c r="P3849" s="5">
        <v>1996</v>
      </c>
      <c r="Q3849" s="5">
        <v>0</v>
      </c>
      <c r="R3849" s="5">
        <v>0</v>
      </c>
      <c r="S3849" s="5">
        <v>6536</v>
      </c>
      <c r="T3849" s="5">
        <v>9345</v>
      </c>
      <c r="U3849" s="5">
        <v>5880</v>
      </c>
      <c r="V3849" s="5">
        <v>592</v>
      </c>
      <c r="W3849" s="5">
        <v>12227</v>
      </c>
      <c r="X3849" s="5">
        <v>39670</v>
      </c>
      <c r="Y3849" s="5">
        <v>206</v>
      </c>
    </row>
    <row r="3850" spans="1:25" x14ac:dyDescent="0.3">
      <c r="A3850" s="1">
        <v>4057100</v>
      </c>
      <c r="B3850" s="1" t="s">
        <v>6</v>
      </c>
      <c r="C3850" s="2"/>
      <c r="D3850" s="4" t="s">
        <v>153</v>
      </c>
      <c r="E3850" s="4">
        <v>4057100</v>
      </c>
      <c r="F3850" s="5">
        <v>1448</v>
      </c>
      <c r="G3850" s="5">
        <v>42220</v>
      </c>
      <c r="H3850" s="5">
        <v>12117</v>
      </c>
      <c r="I3850" s="5">
        <v>22238</v>
      </c>
      <c r="J3850" s="5">
        <v>1537</v>
      </c>
      <c r="K3850" s="5">
        <v>0</v>
      </c>
      <c r="L3850" s="5">
        <v>79560</v>
      </c>
      <c r="M3850" s="5">
        <v>243323</v>
      </c>
      <c r="N3850" s="5">
        <v>34284</v>
      </c>
      <c r="O3850" s="5">
        <v>11952</v>
      </c>
      <c r="P3850" s="5">
        <v>1724</v>
      </c>
      <c r="Q3850" s="5">
        <v>0</v>
      </c>
      <c r="R3850" s="5">
        <v>0</v>
      </c>
      <c r="S3850" s="5">
        <v>5606</v>
      </c>
      <c r="T3850" s="5">
        <v>9590</v>
      </c>
      <c r="U3850" s="5">
        <v>6427</v>
      </c>
      <c r="V3850" s="5">
        <v>619</v>
      </c>
      <c r="W3850" s="5">
        <v>13259</v>
      </c>
      <c r="X3850" s="5">
        <v>39097</v>
      </c>
      <c r="Y3850" s="5">
        <v>638</v>
      </c>
    </row>
    <row r="3851" spans="1:25" x14ac:dyDescent="0.3">
      <c r="A3851" s="1">
        <v>4057100</v>
      </c>
      <c r="B3851" s="1" t="s">
        <v>7</v>
      </c>
      <c r="C3851" s="2"/>
      <c r="D3851" s="4" t="s">
        <v>153</v>
      </c>
      <c r="E3851" s="4">
        <v>4057100</v>
      </c>
      <c r="F3851" s="5">
        <v>45</v>
      </c>
      <c r="G3851" s="5">
        <v>65725</v>
      </c>
      <c r="H3851" s="5">
        <v>66424</v>
      </c>
      <c r="I3851" s="5">
        <v>30248</v>
      </c>
      <c r="J3851" s="5">
        <v>2104</v>
      </c>
      <c r="K3851" s="5">
        <v>0</v>
      </c>
      <c r="L3851" s="5">
        <v>164546</v>
      </c>
      <c r="M3851" s="5">
        <v>229766</v>
      </c>
      <c r="N3851" s="5">
        <v>38704</v>
      </c>
      <c r="O3851" s="5">
        <v>10312</v>
      </c>
      <c r="P3851" s="5">
        <v>2002</v>
      </c>
      <c r="Q3851" s="5">
        <v>0</v>
      </c>
      <c r="R3851" s="5">
        <v>0</v>
      </c>
      <c r="S3851" s="5">
        <v>5957</v>
      </c>
      <c r="T3851" s="5">
        <v>9903</v>
      </c>
      <c r="U3851" s="5">
        <v>6580</v>
      </c>
      <c r="V3851" s="5">
        <v>608</v>
      </c>
      <c r="W3851" s="5">
        <v>9238</v>
      </c>
      <c r="X3851" s="5">
        <v>37170</v>
      </c>
      <c r="Y3851" s="5">
        <v>446</v>
      </c>
    </row>
    <row r="3852" spans="1:25" x14ac:dyDescent="0.3">
      <c r="A3852" s="1">
        <v>4057100</v>
      </c>
      <c r="B3852" s="1" t="s">
        <v>8</v>
      </c>
      <c r="C3852" s="2"/>
      <c r="D3852" s="4" t="s">
        <v>153</v>
      </c>
      <c r="E3852" s="4">
        <v>4057100</v>
      </c>
      <c r="F3852" s="5">
        <v>1216</v>
      </c>
      <c r="G3852" s="5">
        <v>40793</v>
      </c>
      <c r="H3852" s="5">
        <v>6483</v>
      </c>
      <c r="I3852" s="5">
        <v>25049</v>
      </c>
      <c r="J3852" s="5">
        <v>1426</v>
      </c>
      <c r="K3852" s="5">
        <v>0</v>
      </c>
      <c r="L3852" s="5">
        <v>74969</v>
      </c>
      <c r="M3852" s="5">
        <v>278132</v>
      </c>
      <c r="N3852" s="5">
        <v>35277</v>
      </c>
      <c r="O3852" s="5">
        <v>12260</v>
      </c>
      <c r="P3852" s="5">
        <v>1619</v>
      </c>
      <c r="Q3852" s="5">
        <v>0</v>
      </c>
      <c r="R3852" s="5">
        <v>0</v>
      </c>
      <c r="S3852" s="5">
        <v>7214</v>
      </c>
      <c r="T3852" s="5">
        <v>8995</v>
      </c>
      <c r="U3852" s="5">
        <v>7246</v>
      </c>
      <c r="V3852" s="5">
        <v>641</v>
      </c>
      <c r="W3852" s="5">
        <v>3885</v>
      </c>
      <c r="X3852" s="5">
        <v>37454</v>
      </c>
      <c r="Y3852" s="5">
        <v>414</v>
      </c>
    </row>
    <row r="3853" spans="1:25" x14ac:dyDescent="0.3">
      <c r="A3853" s="1">
        <v>4057100</v>
      </c>
      <c r="B3853" s="1" t="s">
        <v>9</v>
      </c>
      <c r="C3853" s="2"/>
      <c r="D3853" s="4" t="s">
        <v>153</v>
      </c>
      <c r="E3853" s="4">
        <v>4057100</v>
      </c>
      <c r="F3853" s="5">
        <v>0</v>
      </c>
      <c r="G3853" s="5">
        <v>56895</v>
      </c>
      <c r="H3853" s="5">
        <v>75357</v>
      </c>
      <c r="I3853" s="5">
        <v>19768</v>
      </c>
      <c r="J3853" s="5">
        <v>1961</v>
      </c>
      <c r="K3853" s="5">
        <v>0</v>
      </c>
      <c r="L3853" s="5">
        <v>153980</v>
      </c>
      <c r="M3853" s="5">
        <v>269518</v>
      </c>
      <c r="N3853" s="5">
        <v>26991</v>
      </c>
      <c r="O3853" s="5">
        <v>12013</v>
      </c>
      <c r="P3853" s="5">
        <v>1584</v>
      </c>
      <c r="Q3853" s="5">
        <v>0</v>
      </c>
      <c r="R3853" s="5">
        <v>0</v>
      </c>
      <c r="S3853" s="5">
        <v>7339</v>
      </c>
      <c r="T3853" s="5">
        <v>8361</v>
      </c>
      <c r="U3853" s="5">
        <v>7382</v>
      </c>
      <c r="V3853" s="5">
        <v>614</v>
      </c>
      <c r="W3853" s="5">
        <v>2286</v>
      </c>
      <c r="X3853" s="5">
        <v>38133</v>
      </c>
      <c r="Y3853" s="5">
        <v>423</v>
      </c>
    </row>
    <row r="3854" spans="1:25" x14ac:dyDescent="0.3">
      <c r="A3854" s="1">
        <v>4057100</v>
      </c>
      <c r="B3854" s="1" t="s">
        <v>10</v>
      </c>
      <c r="C3854" s="2"/>
      <c r="D3854" s="4" t="s">
        <v>153</v>
      </c>
      <c r="E3854" s="4">
        <v>4057100</v>
      </c>
      <c r="F3854" s="5">
        <v>306</v>
      </c>
      <c r="G3854" s="5">
        <v>150280</v>
      </c>
      <c r="H3854" s="5">
        <v>34728</v>
      </c>
      <c r="I3854" s="5">
        <v>56632</v>
      </c>
      <c r="J3854" s="5">
        <v>1929</v>
      </c>
      <c r="K3854" s="5">
        <v>0</v>
      </c>
      <c r="L3854" s="5">
        <v>243875</v>
      </c>
      <c r="M3854" s="5">
        <v>226635</v>
      </c>
      <c r="N3854" s="5">
        <v>28580</v>
      </c>
      <c r="O3854" s="5">
        <v>9372</v>
      </c>
      <c r="P3854" s="5">
        <v>1017</v>
      </c>
      <c r="Q3854" s="5">
        <v>0</v>
      </c>
      <c r="R3854" s="5">
        <v>0</v>
      </c>
      <c r="S3854" s="5">
        <v>7823</v>
      </c>
      <c r="T3854" s="5">
        <v>8536</v>
      </c>
      <c r="U3854" s="5">
        <v>7248</v>
      </c>
      <c r="V3854" s="5">
        <v>875</v>
      </c>
      <c r="W3854" s="5">
        <v>1364</v>
      </c>
      <c r="X3854" s="5">
        <v>37605</v>
      </c>
      <c r="Y3854" s="5">
        <v>462</v>
      </c>
    </row>
    <row r="3855" spans="1:25" x14ac:dyDescent="0.3">
      <c r="A3855" s="1">
        <v>4057100</v>
      </c>
      <c r="B3855" s="1" t="s">
        <v>11</v>
      </c>
      <c r="C3855" s="2"/>
      <c r="D3855" s="4" t="s">
        <v>153</v>
      </c>
      <c r="E3855" s="4">
        <v>4057100</v>
      </c>
      <c r="F3855" s="5">
        <v>74</v>
      </c>
      <c r="G3855" s="5">
        <v>29605</v>
      </c>
      <c r="H3855" s="5">
        <v>14562</v>
      </c>
      <c r="I3855" s="5">
        <v>34374</v>
      </c>
      <c r="J3855" s="5">
        <v>563</v>
      </c>
      <c r="K3855" s="5">
        <v>0</v>
      </c>
      <c r="L3855" s="5">
        <v>79179</v>
      </c>
      <c r="M3855" s="5">
        <v>218950</v>
      </c>
      <c r="N3855" s="5">
        <v>39802</v>
      </c>
      <c r="O3855" s="5">
        <v>7768</v>
      </c>
      <c r="P3855" s="5">
        <v>1296</v>
      </c>
      <c r="Q3855" s="5">
        <v>0</v>
      </c>
      <c r="R3855" s="5">
        <v>0</v>
      </c>
      <c r="S3855" s="5">
        <v>6520</v>
      </c>
      <c r="T3855" s="5">
        <v>9315</v>
      </c>
      <c r="U3855" s="5">
        <v>6591</v>
      </c>
      <c r="V3855" s="5">
        <v>648</v>
      </c>
      <c r="W3855" s="5">
        <v>1305</v>
      </c>
      <c r="X3855" s="5">
        <v>32183</v>
      </c>
      <c r="Y3855" s="5">
        <v>435</v>
      </c>
    </row>
    <row r="3856" spans="1:25" x14ac:dyDescent="0.3">
      <c r="A3856" s="1">
        <v>4057100</v>
      </c>
      <c r="B3856" s="1" t="s">
        <v>12</v>
      </c>
      <c r="C3856" s="2"/>
      <c r="D3856" s="4" t="s">
        <v>153</v>
      </c>
      <c r="E3856" s="4">
        <v>4057100</v>
      </c>
      <c r="F3856" s="5">
        <v>658</v>
      </c>
      <c r="G3856" s="5">
        <v>76993</v>
      </c>
      <c r="H3856" s="5">
        <v>42739</v>
      </c>
      <c r="I3856" s="5">
        <v>24935</v>
      </c>
      <c r="J3856" s="5">
        <v>1036</v>
      </c>
      <c r="K3856" s="5">
        <v>0</v>
      </c>
      <c r="L3856" s="5">
        <v>146361</v>
      </c>
      <c r="M3856" s="5">
        <v>207882</v>
      </c>
      <c r="N3856" s="5">
        <v>30155</v>
      </c>
      <c r="O3856" s="5">
        <v>2901</v>
      </c>
      <c r="P3856" s="5">
        <v>851</v>
      </c>
      <c r="Q3856" s="5">
        <v>0</v>
      </c>
      <c r="R3856" s="5">
        <v>0</v>
      </c>
      <c r="S3856" s="5">
        <v>5343</v>
      </c>
      <c r="T3856" s="5">
        <v>4241</v>
      </c>
      <c r="U3856" s="5">
        <v>6358</v>
      </c>
      <c r="V3856" s="5">
        <v>621</v>
      </c>
      <c r="W3856" s="5">
        <v>588</v>
      </c>
      <c r="X3856" s="5">
        <v>32796</v>
      </c>
      <c r="Y3856" s="5">
        <v>367</v>
      </c>
    </row>
    <row r="3857" spans="1:25" x14ac:dyDescent="0.3">
      <c r="A3857" s="1">
        <v>4057100</v>
      </c>
      <c r="B3857" s="1" t="s">
        <v>13</v>
      </c>
      <c r="C3857" s="2"/>
      <c r="D3857" s="4" t="s">
        <v>153</v>
      </c>
      <c r="E3857" s="4">
        <v>4057100</v>
      </c>
      <c r="F3857" s="5">
        <v>209</v>
      </c>
      <c r="G3857" s="5">
        <v>26368</v>
      </c>
      <c r="H3857" s="5">
        <v>46051</v>
      </c>
      <c r="I3857" s="5">
        <v>35839</v>
      </c>
      <c r="J3857" s="5">
        <v>2355</v>
      </c>
      <c r="K3857" s="5">
        <v>0</v>
      </c>
      <c r="L3857" s="5">
        <v>110822</v>
      </c>
      <c r="M3857" s="5">
        <v>182797</v>
      </c>
      <c r="N3857" s="5">
        <v>28633</v>
      </c>
      <c r="O3857" s="5">
        <v>1943</v>
      </c>
      <c r="P3857" s="5">
        <v>768</v>
      </c>
      <c r="Q3857" s="5">
        <v>0</v>
      </c>
      <c r="R3857" s="5">
        <v>0</v>
      </c>
      <c r="S3857" s="5">
        <v>5508</v>
      </c>
      <c r="T3857" s="5">
        <v>4217</v>
      </c>
      <c r="U3857" s="5">
        <v>6017</v>
      </c>
      <c r="V3857" s="5">
        <v>705</v>
      </c>
      <c r="W3857" s="5">
        <v>249</v>
      </c>
      <c r="X3857" s="5">
        <v>27894</v>
      </c>
      <c r="Y3857" s="5">
        <v>305</v>
      </c>
    </row>
    <row r="3858" spans="1:25" x14ac:dyDescent="0.3">
      <c r="A3858" s="1">
        <v>4057100</v>
      </c>
      <c r="B3858" s="1" t="s">
        <v>14</v>
      </c>
      <c r="C3858" s="2"/>
      <c r="D3858" s="4" t="s">
        <v>153</v>
      </c>
      <c r="E3858" s="4">
        <v>4057100</v>
      </c>
      <c r="F3858" s="5">
        <v>364</v>
      </c>
      <c r="G3858" s="5">
        <v>130498</v>
      </c>
      <c r="H3858" s="5">
        <v>15901</v>
      </c>
      <c r="I3858" s="5">
        <v>20878</v>
      </c>
      <c r="J3858" s="5">
        <v>1080</v>
      </c>
      <c r="K3858" s="5" t="s">
        <v>33</v>
      </c>
      <c r="L3858" s="5">
        <v>168721</v>
      </c>
      <c r="M3858" s="5">
        <v>173679</v>
      </c>
      <c r="N3858" s="5">
        <v>25311</v>
      </c>
      <c r="O3858" s="5">
        <v>1685</v>
      </c>
      <c r="P3858" s="5">
        <v>864</v>
      </c>
      <c r="Q3858" s="5" t="s">
        <v>33</v>
      </c>
      <c r="R3858" s="5" t="s">
        <v>33</v>
      </c>
      <c r="S3858" s="5">
        <v>4298</v>
      </c>
      <c r="T3858" s="5">
        <v>4378</v>
      </c>
      <c r="U3858" s="5">
        <v>5877</v>
      </c>
      <c r="V3858" s="5">
        <v>827</v>
      </c>
      <c r="W3858" s="5">
        <v>203</v>
      </c>
      <c r="X3858" s="5">
        <v>29307</v>
      </c>
      <c r="Y3858" s="5">
        <v>378</v>
      </c>
    </row>
    <row r="3859" spans="1:25" x14ac:dyDescent="0.3">
      <c r="A3859" s="1">
        <v>4057100</v>
      </c>
      <c r="B3859" s="1" t="s">
        <v>15</v>
      </c>
      <c r="C3859" s="2"/>
      <c r="D3859" s="4" t="s">
        <v>153</v>
      </c>
      <c r="E3859" s="4">
        <v>4057100</v>
      </c>
      <c r="F3859" s="5">
        <v>0</v>
      </c>
      <c r="G3859" s="5">
        <v>112527</v>
      </c>
      <c r="H3859" s="5">
        <v>16266</v>
      </c>
      <c r="I3859" s="5">
        <v>16528</v>
      </c>
      <c r="J3859" s="5">
        <v>806</v>
      </c>
      <c r="K3859" s="5" t="s">
        <v>33</v>
      </c>
      <c r="L3859" s="5">
        <v>146128</v>
      </c>
      <c r="M3859" s="5">
        <v>145431</v>
      </c>
      <c r="N3859" s="5">
        <v>23723</v>
      </c>
      <c r="O3859" s="5">
        <v>1221</v>
      </c>
      <c r="P3859" s="5">
        <v>148</v>
      </c>
      <c r="Q3859" s="5" t="s">
        <v>33</v>
      </c>
      <c r="R3859" s="5" t="s">
        <v>33</v>
      </c>
      <c r="S3859" s="5">
        <v>4291</v>
      </c>
      <c r="T3859" s="5">
        <v>4605</v>
      </c>
      <c r="U3859" s="5">
        <v>4819</v>
      </c>
      <c r="V3859" s="5">
        <v>892</v>
      </c>
      <c r="W3859" s="5">
        <v>174</v>
      </c>
      <c r="X3859" s="5">
        <v>25168</v>
      </c>
      <c r="Y3859" s="5">
        <v>188</v>
      </c>
    </row>
    <row r="3860" spans="1:25" x14ac:dyDescent="0.3">
      <c r="A3860" s="1">
        <v>4057100</v>
      </c>
      <c r="B3860" s="1" t="s">
        <v>16</v>
      </c>
      <c r="C3860" s="2"/>
      <c r="D3860" s="4" t="s">
        <v>153</v>
      </c>
      <c r="E3860" s="4">
        <v>4057100</v>
      </c>
      <c r="F3860" s="5">
        <v>0</v>
      </c>
      <c r="G3860" s="5">
        <v>95512</v>
      </c>
      <c r="H3860" s="5">
        <v>1084</v>
      </c>
      <c r="I3860" s="5">
        <v>15136</v>
      </c>
      <c r="J3860" s="5">
        <v>943</v>
      </c>
      <c r="K3860" s="5" t="s">
        <v>33</v>
      </c>
      <c r="L3860" s="5">
        <v>112675</v>
      </c>
      <c r="M3860" s="5">
        <v>126274</v>
      </c>
      <c r="N3860" s="5">
        <v>20761</v>
      </c>
      <c r="O3860" s="5">
        <v>1269</v>
      </c>
      <c r="P3860" s="5">
        <v>276</v>
      </c>
      <c r="Q3860" s="5" t="s">
        <v>33</v>
      </c>
      <c r="R3860" s="5" t="s">
        <v>33</v>
      </c>
      <c r="S3860" s="5">
        <v>5050</v>
      </c>
      <c r="T3860" s="5">
        <v>4083</v>
      </c>
      <c r="U3860" s="5">
        <v>3938</v>
      </c>
      <c r="V3860" s="5">
        <v>351</v>
      </c>
      <c r="W3860" s="5">
        <v>312</v>
      </c>
      <c r="X3860" s="5">
        <v>26962</v>
      </c>
      <c r="Y3860" s="5">
        <v>191</v>
      </c>
    </row>
    <row r="3861" spans="1:25" x14ac:dyDescent="0.3">
      <c r="A3861" s="1">
        <v>4057100</v>
      </c>
      <c r="B3861" s="1" t="s">
        <v>17</v>
      </c>
      <c r="C3861" s="2"/>
      <c r="D3861" s="4" t="s">
        <v>153</v>
      </c>
      <c r="E3861" s="4">
        <v>4057100</v>
      </c>
      <c r="F3861" s="5">
        <v>0</v>
      </c>
      <c r="G3861" s="5">
        <v>38885</v>
      </c>
      <c r="H3861" s="5">
        <v>4085</v>
      </c>
      <c r="I3861" s="5">
        <v>21943</v>
      </c>
      <c r="J3861" s="5">
        <v>1139</v>
      </c>
      <c r="K3861" s="5" t="s">
        <v>33</v>
      </c>
      <c r="L3861" s="5">
        <v>66053</v>
      </c>
      <c r="M3861" s="5">
        <v>399628</v>
      </c>
      <c r="N3861" s="5">
        <v>18685</v>
      </c>
      <c r="O3861" s="5">
        <v>1117</v>
      </c>
      <c r="P3861" s="5">
        <v>237</v>
      </c>
      <c r="Q3861" s="5" t="s">
        <v>33</v>
      </c>
      <c r="R3861" s="5" t="s">
        <v>33</v>
      </c>
      <c r="S3861" s="5">
        <v>3402</v>
      </c>
      <c r="T3861" s="5">
        <v>4356</v>
      </c>
      <c r="U3861" s="5">
        <v>3903</v>
      </c>
      <c r="V3861" s="5">
        <v>419</v>
      </c>
      <c r="W3861" s="5">
        <v>233</v>
      </c>
      <c r="X3861" s="5">
        <v>25043</v>
      </c>
      <c r="Y3861" s="5">
        <v>306</v>
      </c>
    </row>
    <row r="3862" spans="1:25" x14ac:dyDescent="0.3">
      <c r="A3862" s="1">
        <v>4057100</v>
      </c>
      <c r="B3862" s="1" t="s">
        <v>18</v>
      </c>
      <c r="C3862" s="2"/>
      <c r="D3862" s="4" t="s">
        <v>153</v>
      </c>
      <c r="E3862" s="4">
        <v>4057100</v>
      </c>
      <c r="F3862" s="5">
        <v>0</v>
      </c>
      <c r="G3862" s="5">
        <v>1936</v>
      </c>
      <c r="H3862" s="5">
        <v>1716</v>
      </c>
      <c r="I3862" s="5">
        <v>10291</v>
      </c>
      <c r="J3862" s="5">
        <v>876</v>
      </c>
      <c r="K3862" s="5" t="s">
        <v>33</v>
      </c>
      <c r="L3862" s="5">
        <v>14819</v>
      </c>
      <c r="M3862" s="5">
        <v>186062</v>
      </c>
      <c r="N3862" s="5">
        <v>24006</v>
      </c>
      <c r="O3862" s="5">
        <v>1230</v>
      </c>
      <c r="P3862" s="5">
        <v>429</v>
      </c>
      <c r="Q3862" s="5" t="s">
        <v>33</v>
      </c>
      <c r="R3862" s="5" t="s">
        <v>33</v>
      </c>
      <c r="S3862" s="5">
        <v>2336</v>
      </c>
      <c r="T3862" s="5">
        <v>5522</v>
      </c>
      <c r="U3862" s="5">
        <v>4084</v>
      </c>
      <c r="V3862" s="5">
        <v>1004</v>
      </c>
      <c r="W3862" s="5">
        <v>918</v>
      </c>
      <c r="X3862" s="5">
        <v>30519</v>
      </c>
      <c r="Y3862" s="5">
        <v>550</v>
      </c>
    </row>
    <row r="3863" spans="1:25" x14ac:dyDescent="0.3">
      <c r="A3863" s="1">
        <v>4057100</v>
      </c>
      <c r="B3863" s="1" t="s">
        <v>19</v>
      </c>
      <c r="C3863" s="2"/>
      <c r="D3863" s="4" t="s">
        <v>153</v>
      </c>
      <c r="E3863" s="4">
        <v>4057100</v>
      </c>
      <c r="F3863" s="5">
        <v>0</v>
      </c>
      <c r="G3863" s="5">
        <v>12905</v>
      </c>
      <c r="H3863" s="5">
        <v>6422</v>
      </c>
      <c r="I3863" s="5">
        <v>13138</v>
      </c>
      <c r="J3863" s="5">
        <v>480</v>
      </c>
      <c r="K3863" s="5" t="s">
        <v>33</v>
      </c>
      <c r="L3863" s="5">
        <v>32946</v>
      </c>
      <c r="M3863" s="5">
        <v>132270</v>
      </c>
      <c r="N3863" s="5">
        <v>24114</v>
      </c>
      <c r="O3863" s="5">
        <v>1362</v>
      </c>
      <c r="P3863" s="5">
        <v>620</v>
      </c>
      <c r="Q3863" s="5" t="s">
        <v>33</v>
      </c>
      <c r="R3863" s="5" t="s">
        <v>33</v>
      </c>
      <c r="S3863" s="5">
        <v>2545</v>
      </c>
      <c r="T3863" s="5">
        <v>4632</v>
      </c>
      <c r="U3863" s="5">
        <v>2395</v>
      </c>
      <c r="V3863" s="5">
        <v>333</v>
      </c>
      <c r="W3863" s="5">
        <v>930</v>
      </c>
      <c r="X3863" s="5">
        <v>41207</v>
      </c>
      <c r="Y3863" s="5">
        <v>1431</v>
      </c>
    </row>
    <row r="3864" spans="1:25" x14ac:dyDescent="0.3">
      <c r="A3864" s="1">
        <v>4057100</v>
      </c>
      <c r="B3864" s="1" t="s">
        <v>20</v>
      </c>
      <c r="C3864" s="2"/>
      <c r="D3864" s="4" t="s">
        <v>153</v>
      </c>
      <c r="E3864" s="4">
        <v>4057100</v>
      </c>
      <c r="F3864" s="5">
        <v>0</v>
      </c>
      <c r="G3864" s="5">
        <v>9739</v>
      </c>
      <c r="H3864" s="5">
        <v>1256</v>
      </c>
      <c r="I3864" s="5">
        <v>13941</v>
      </c>
      <c r="J3864" s="5">
        <v>1203</v>
      </c>
      <c r="K3864" s="5" t="s">
        <v>33</v>
      </c>
      <c r="L3864" s="5">
        <v>26138</v>
      </c>
      <c r="M3864" s="5">
        <v>113478</v>
      </c>
      <c r="N3864" s="5">
        <v>22547</v>
      </c>
      <c r="O3864" s="5">
        <v>1064</v>
      </c>
      <c r="P3864" s="5">
        <v>535</v>
      </c>
      <c r="Q3864" s="5" t="s">
        <v>33</v>
      </c>
      <c r="R3864" s="5" t="s">
        <v>33</v>
      </c>
      <c r="S3864" s="5">
        <v>2506</v>
      </c>
      <c r="T3864" s="5">
        <v>4684</v>
      </c>
      <c r="U3864" s="5">
        <v>2549</v>
      </c>
      <c r="V3864" s="5">
        <v>590</v>
      </c>
      <c r="W3864" s="5">
        <v>1951</v>
      </c>
      <c r="X3864" s="5">
        <v>21859</v>
      </c>
      <c r="Y3864" s="5">
        <v>2673</v>
      </c>
    </row>
    <row r="3865" spans="1:25" x14ac:dyDescent="0.3">
      <c r="A3865" s="1">
        <v>4057100</v>
      </c>
      <c r="B3865" s="1" t="s">
        <v>21</v>
      </c>
      <c r="C3865" s="2"/>
      <c r="D3865" s="4" t="s">
        <v>153</v>
      </c>
      <c r="E3865" s="4">
        <v>4057100</v>
      </c>
      <c r="F3865" s="5">
        <v>0</v>
      </c>
      <c r="G3865" s="5">
        <v>24429</v>
      </c>
      <c r="H3865" s="5">
        <v>7444</v>
      </c>
      <c r="I3865" s="5">
        <v>12303</v>
      </c>
      <c r="J3865" s="5">
        <v>1572</v>
      </c>
      <c r="K3865" s="5" t="s">
        <v>33</v>
      </c>
      <c r="L3865" s="5">
        <v>45748</v>
      </c>
      <c r="M3865" s="5">
        <v>107611</v>
      </c>
      <c r="N3865" s="5">
        <v>26695</v>
      </c>
      <c r="O3865" s="5">
        <v>626</v>
      </c>
      <c r="P3865" s="5">
        <v>509</v>
      </c>
      <c r="Q3865" s="5" t="s">
        <v>33</v>
      </c>
      <c r="R3865" s="5" t="s">
        <v>33</v>
      </c>
      <c r="S3865" s="5">
        <v>2287</v>
      </c>
      <c r="T3865" s="5">
        <v>5652</v>
      </c>
      <c r="U3865" s="5">
        <v>4826</v>
      </c>
      <c r="V3865" s="5">
        <v>285</v>
      </c>
      <c r="W3865" s="5">
        <v>1763</v>
      </c>
      <c r="X3865" s="5">
        <v>18971</v>
      </c>
      <c r="Y3865" s="5">
        <v>1332</v>
      </c>
    </row>
    <row r="3866" spans="1:25" x14ac:dyDescent="0.3">
      <c r="A3866" s="1">
        <v>4057100</v>
      </c>
      <c r="B3866" s="1" t="s">
        <v>22</v>
      </c>
      <c r="C3866" s="2"/>
      <c r="D3866" s="4" t="s">
        <v>153</v>
      </c>
      <c r="E3866" s="4">
        <v>4057100</v>
      </c>
      <c r="F3866" s="5">
        <v>0</v>
      </c>
      <c r="G3866" s="5">
        <v>19941</v>
      </c>
      <c r="H3866" s="5">
        <v>9866</v>
      </c>
      <c r="I3866" s="5">
        <v>16078</v>
      </c>
      <c r="J3866" s="5">
        <v>1540</v>
      </c>
      <c r="K3866" s="5" t="s">
        <v>33</v>
      </c>
      <c r="L3866" s="5">
        <v>47425</v>
      </c>
      <c r="M3866" s="5">
        <v>93830</v>
      </c>
      <c r="N3866" s="5">
        <v>19296</v>
      </c>
      <c r="O3866" s="5">
        <v>555</v>
      </c>
      <c r="P3866" s="5">
        <v>796</v>
      </c>
      <c r="Q3866" s="5" t="s">
        <v>33</v>
      </c>
      <c r="R3866" s="5" t="s">
        <v>33</v>
      </c>
      <c r="S3866" s="5">
        <v>1917</v>
      </c>
      <c r="T3866" s="5">
        <v>5243</v>
      </c>
      <c r="U3866" s="5">
        <v>3654</v>
      </c>
      <c r="V3866" s="5">
        <v>359</v>
      </c>
      <c r="W3866" s="5">
        <v>2142</v>
      </c>
      <c r="X3866" s="5">
        <v>19226</v>
      </c>
      <c r="Y3866" s="5">
        <v>1043</v>
      </c>
    </row>
    <row r="3867" spans="1:25" x14ac:dyDescent="0.3">
      <c r="A3867" s="1">
        <v>4057100</v>
      </c>
      <c r="B3867" s="1" t="s">
        <v>23</v>
      </c>
      <c r="C3867" s="2"/>
      <c r="D3867" s="4" t="s">
        <v>153</v>
      </c>
      <c r="E3867" s="4">
        <v>4057100</v>
      </c>
      <c r="F3867" s="5">
        <v>0</v>
      </c>
      <c r="G3867" s="5">
        <v>5346</v>
      </c>
      <c r="H3867" s="5">
        <v>2065</v>
      </c>
      <c r="I3867" s="5">
        <v>10020</v>
      </c>
      <c r="J3867" s="5">
        <v>1299</v>
      </c>
      <c r="K3867" s="5" t="s">
        <v>33</v>
      </c>
      <c r="L3867" s="5">
        <v>18729</v>
      </c>
      <c r="M3867" s="5">
        <v>99696</v>
      </c>
      <c r="N3867" s="5">
        <v>18301</v>
      </c>
      <c r="O3867" s="5">
        <v>388</v>
      </c>
      <c r="P3867" s="5">
        <v>931</v>
      </c>
      <c r="Q3867" s="5" t="s">
        <v>33</v>
      </c>
      <c r="R3867" s="5" t="s">
        <v>33</v>
      </c>
      <c r="S3867" s="5">
        <v>1929</v>
      </c>
      <c r="T3867" s="5">
        <v>6041</v>
      </c>
      <c r="U3867" s="5">
        <v>2867</v>
      </c>
      <c r="V3867" s="5">
        <v>210</v>
      </c>
      <c r="W3867" s="5">
        <v>1816</v>
      </c>
      <c r="X3867" s="5">
        <v>21367</v>
      </c>
      <c r="Y3867" s="5">
        <v>842</v>
      </c>
    </row>
    <row r="3868" spans="1:25" x14ac:dyDescent="0.3">
      <c r="A3868" s="1">
        <v>4057100</v>
      </c>
      <c r="B3868" s="1" t="s">
        <v>24</v>
      </c>
      <c r="C3868" s="2"/>
      <c r="D3868" s="4" t="s">
        <v>153</v>
      </c>
      <c r="E3868" s="4">
        <v>4057100</v>
      </c>
      <c r="F3868" s="5">
        <v>0</v>
      </c>
      <c r="G3868" s="5">
        <v>111519</v>
      </c>
      <c r="H3868" s="5">
        <v>1591</v>
      </c>
      <c r="I3868" s="5">
        <v>13861</v>
      </c>
      <c r="J3868" s="5">
        <v>455</v>
      </c>
      <c r="K3868" s="5" t="s">
        <v>33</v>
      </c>
      <c r="L3868" s="5">
        <v>127425</v>
      </c>
      <c r="M3868" s="5">
        <v>104976</v>
      </c>
      <c r="N3868" s="5">
        <v>20851</v>
      </c>
      <c r="O3868" s="5">
        <v>474</v>
      </c>
      <c r="P3868" s="5">
        <v>744</v>
      </c>
      <c r="Q3868" s="5" t="s">
        <v>33</v>
      </c>
      <c r="R3868" s="5" t="s">
        <v>33</v>
      </c>
      <c r="S3868" s="5">
        <v>1865</v>
      </c>
      <c r="T3868" s="5">
        <v>6785</v>
      </c>
      <c r="U3868" s="5">
        <v>2677</v>
      </c>
      <c r="V3868" s="5">
        <v>245</v>
      </c>
      <c r="W3868" s="5">
        <v>2632</v>
      </c>
      <c r="X3868" s="5">
        <v>17305</v>
      </c>
      <c r="Y3868" s="5">
        <v>858</v>
      </c>
    </row>
    <row r="3869" spans="1:25" x14ac:dyDescent="0.3">
      <c r="A3869" s="1">
        <v>4057100</v>
      </c>
      <c r="B3869" s="1" t="s">
        <v>25</v>
      </c>
      <c r="C3869" s="2"/>
      <c r="D3869" s="4" t="s">
        <v>153</v>
      </c>
      <c r="E3869" s="4">
        <v>4057100</v>
      </c>
      <c r="F3869" s="5">
        <v>0</v>
      </c>
      <c r="G3869" s="5">
        <v>16300</v>
      </c>
      <c r="H3869" s="5">
        <v>3268</v>
      </c>
      <c r="I3869" s="5">
        <v>11211</v>
      </c>
      <c r="J3869" s="5">
        <v>788</v>
      </c>
      <c r="K3869" s="5" t="s">
        <v>33</v>
      </c>
      <c r="L3869" s="5">
        <v>31567</v>
      </c>
      <c r="M3869" s="5">
        <v>101857</v>
      </c>
      <c r="N3869" s="5">
        <v>19625</v>
      </c>
      <c r="O3869" s="5">
        <v>355</v>
      </c>
      <c r="P3869" s="5">
        <v>1076</v>
      </c>
      <c r="Q3869" s="5" t="s">
        <v>33</v>
      </c>
      <c r="R3869" s="5" t="s">
        <v>33</v>
      </c>
      <c r="S3869" s="5">
        <v>1651</v>
      </c>
      <c r="T3869" s="5">
        <v>6016</v>
      </c>
      <c r="U3869" s="5">
        <v>2679</v>
      </c>
      <c r="V3869" s="5">
        <v>245</v>
      </c>
      <c r="W3869" s="5">
        <v>2816</v>
      </c>
      <c r="X3869" s="5">
        <v>16587</v>
      </c>
      <c r="Y3869" s="5">
        <v>907</v>
      </c>
    </row>
    <row r="3870" spans="1:25" x14ac:dyDescent="0.3">
      <c r="A3870" s="1">
        <v>4057100</v>
      </c>
      <c r="B3870" s="1" t="s">
        <v>26</v>
      </c>
      <c r="C3870" s="2"/>
      <c r="D3870" s="4" t="s">
        <v>153</v>
      </c>
      <c r="E3870" s="4">
        <v>4057100</v>
      </c>
      <c r="F3870" s="5">
        <v>0</v>
      </c>
      <c r="G3870" s="5">
        <v>5403</v>
      </c>
      <c r="H3870" s="5">
        <v>2555</v>
      </c>
      <c r="I3870" s="5">
        <v>8178</v>
      </c>
      <c r="J3870" s="5">
        <v>667</v>
      </c>
      <c r="K3870" s="5" t="s">
        <v>33</v>
      </c>
      <c r="L3870" s="5">
        <v>16802</v>
      </c>
      <c r="M3870" s="5">
        <v>101792</v>
      </c>
      <c r="N3870" s="5">
        <v>16127</v>
      </c>
      <c r="O3870" s="5">
        <v>344</v>
      </c>
      <c r="P3870" s="5">
        <v>1447</v>
      </c>
      <c r="Q3870" s="5" t="s">
        <v>33</v>
      </c>
      <c r="R3870" s="5" t="s">
        <v>33</v>
      </c>
      <c r="S3870" s="5">
        <v>1722</v>
      </c>
      <c r="T3870" s="5">
        <v>5654</v>
      </c>
      <c r="U3870" s="5">
        <v>2449</v>
      </c>
      <c r="V3870" s="5">
        <v>241</v>
      </c>
      <c r="W3870" s="5">
        <v>695</v>
      </c>
      <c r="X3870" s="5">
        <v>13412</v>
      </c>
      <c r="Y3870" s="5">
        <v>793</v>
      </c>
    </row>
    <row r="3871" spans="1:25" x14ac:dyDescent="0.3">
      <c r="A3871" s="1">
        <v>4057100</v>
      </c>
      <c r="B3871" s="1" t="s">
        <v>27</v>
      </c>
      <c r="C3871" s="2"/>
      <c r="D3871" s="4" t="s">
        <v>153</v>
      </c>
      <c r="E3871" s="4">
        <v>4057100</v>
      </c>
      <c r="F3871" s="5">
        <v>0</v>
      </c>
      <c r="G3871" s="5">
        <v>3835</v>
      </c>
      <c r="H3871" s="5">
        <v>6850</v>
      </c>
      <c r="I3871" s="5">
        <v>8006</v>
      </c>
      <c r="J3871" s="5">
        <v>848</v>
      </c>
      <c r="K3871" s="5" t="s">
        <v>33</v>
      </c>
      <c r="L3871" s="5">
        <v>19539</v>
      </c>
      <c r="M3871" s="5">
        <v>96043</v>
      </c>
      <c r="N3871" s="5">
        <v>13052</v>
      </c>
      <c r="O3871" s="5">
        <v>261</v>
      </c>
      <c r="P3871" s="5">
        <v>1097</v>
      </c>
      <c r="Q3871" s="5" t="s">
        <v>33</v>
      </c>
      <c r="R3871" s="5" t="s">
        <v>33</v>
      </c>
      <c r="S3871" s="5">
        <v>1620</v>
      </c>
      <c r="T3871" s="5">
        <v>5161</v>
      </c>
      <c r="U3871" s="5">
        <v>2163</v>
      </c>
      <c r="V3871" s="5">
        <v>215</v>
      </c>
      <c r="W3871" s="5">
        <v>771</v>
      </c>
      <c r="X3871" s="5">
        <v>11025</v>
      </c>
      <c r="Y3871" s="5">
        <v>751</v>
      </c>
    </row>
    <row r="3872" spans="1:25" x14ac:dyDescent="0.3">
      <c r="A3872" s="1">
        <v>4057100</v>
      </c>
      <c r="B3872" s="1" t="s">
        <v>28</v>
      </c>
      <c r="C3872" s="2"/>
      <c r="D3872" s="4" t="s">
        <v>153</v>
      </c>
      <c r="E3872" s="4">
        <v>4057100</v>
      </c>
      <c r="F3872" s="5">
        <v>0</v>
      </c>
      <c r="G3872" s="5">
        <v>33757</v>
      </c>
      <c r="H3872" s="5">
        <v>1698</v>
      </c>
      <c r="I3872" s="5">
        <v>6977</v>
      </c>
      <c r="J3872" s="5">
        <v>794</v>
      </c>
      <c r="K3872" s="5" t="s">
        <v>33</v>
      </c>
      <c r="L3872" s="5">
        <v>43226</v>
      </c>
      <c r="M3872" s="5">
        <v>107712</v>
      </c>
      <c r="N3872" s="5">
        <v>17179</v>
      </c>
      <c r="O3872" s="5">
        <v>460</v>
      </c>
      <c r="P3872" s="5">
        <v>1132</v>
      </c>
      <c r="Q3872" s="5" t="s">
        <v>33</v>
      </c>
      <c r="R3872" s="5" t="s">
        <v>33</v>
      </c>
      <c r="S3872" s="5">
        <v>1427</v>
      </c>
      <c r="T3872" s="5">
        <v>5496</v>
      </c>
      <c r="U3872" s="5">
        <v>2479</v>
      </c>
      <c r="V3872" s="5">
        <v>197</v>
      </c>
      <c r="W3872" s="5">
        <v>474</v>
      </c>
      <c r="X3872" s="5">
        <v>12074</v>
      </c>
      <c r="Y3872" s="5">
        <v>802</v>
      </c>
    </row>
    <row r="3873" spans="1:25" x14ac:dyDescent="0.3">
      <c r="A3873" s="1">
        <v>4057100</v>
      </c>
      <c r="B3873" s="1" t="s">
        <v>29</v>
      </c>
      <c r="C3873" s="2"/>
      <c r="D3873" s="4" t="s">
        <v>153</v>
      </c>
      <c r="E3873" s="4">
        <v>4057100</v>
      </c>
      <c r="F3873" s="5">
        <v>0</v>
      </c>
      <c r="G3873" s="5">
        <v>23269</v>
      </c>
      <c r="H3873" s="5">
        <v>1956</v>
      </c>
      <c r="I3873" s="5">
        <v>7240</v>
      </c>
      <c r="J3873" s="5">
        <v>344</v>
      </c>
      <c r="K3873" s="5" t="s">
        <v>33</v>
      </c>
      <c r="L3873" s="5">
        <v>32809</v>
      </c>
      <c r="M3873" s="5">
        <v>109958</v>
      </c>
      <c r="N3873" s="5">
        <v>20079</v>
      </c>
      <c r="O3873" s="5">
        <v>350</v>
      </c>
      <c r="P3873" s="5">
        <v>1887</v>
      </c>
      <c r="Q3873" s="5" t="s">
        <v>33</v>
      </c>
      <c r="R3873" s="5" t="s">
        <v>33</v>
      </c>
      <c r="S3873" s="5">
        <v>1579</v>
      </c>
      <c r="T3873" s="5">
        <v>4511</v>
      </c>
      <c r="U3873" s="5">
        <v>2515</v>
      </c>
      <c r="V3873" s="5">
        <v>438</v>
      </c>
      <c r="W3873" s="5">
        <v>588</v>
      </c>
      <c r="X3873" s="5">
        <v>11200</v>
      </c>
      <c r="Y3873" s="5">
        <v>670</v>
      </c>
    </row>
    <row r="3874" spans="1:25" x14ac:dyDescent="0.3">
      <c r="A3874" s="1">
        <v>4057100</v>
      </c>
      <c r="B3874" s="1" t="s">
        <v>30</v>
      </c>
      <c r="C3874" s="2"/>
      <c r="D3874" s="4" t="s">
        <v>153</v>
      </c>
      <c r="E3874" s="4">
        <v>4057100</v>
      </c>
      <c r="F3874" s="5">
        <v>0</v>
      </c>
      <c r="G3874" s="5">
        <v>4824</v>
      </c>
      <c r="H3874" s="5">
        <v>2221</v>
      </c>
      <c r="I3874" s="5">
        <v>9214</v>
      </c>
      <c r="J3874" s="5">
        <v>544</v>
      </c>
      <c r="K3874" s="5" t="s">
        <v>33</v>
      </c>
      <c r="L3874" s="5">
        <v>16803</v>
      </c>
      <c r="M3874" s="5">
        <v>100263</v>
      </c>
      <c r="N3874" s="5">
        <v>17727</v>
      </c>
      <c r="O3874" s="5">
        <v>336</v>
      </c>
      <c r="P3874" s="5">
        <v>1124</v>
      </c>
      <c r="Q3874" s="5" t="s">
        <v>33</v>
      </c>
      <c r="R3874" s="5" t="s">
        <v>33</v>
      </c>
      <c r="S3874" s="5">
        <v>1548</v>
      </c>
      <c r="T3874" s="5">
        <v>4399</v>
      </c>
      <c r="U3874" s="5">
        <v>2116</v>
      </c>
      <c r="V3874" s="5">
        <v>217</v>
      </c>
      <c r="W3874" s="5">
        <v>364</v>
      </c>
      <c r="X3874" s="5">
        <v>9959</v>
      </c>
      <c r="Y3874" s="5">
        <v>1117</v>
      </c>
    </row>
    <row r="3875" spans="1:25" x14ac:dyDescent="0.3">
      <c r="A3875" s="1">
        <v>4057100</v>
      </c>
      <c r="B3875" s="1" t="s">
        <v>31</v>
      </c>
      <c r="C3875" s="2"/>
      <c r="D3875" s="4" t="s">
        <v>153</v>
      </c>
      <c r="E3875" s="4">
        <v>4057100</v>
      </c>
      <c r="F3875" s="5">
        <v>0</v>
      </c>
      <c r="G3875" s="5">
        <v>3357</v>
      </c>
      <c r="H3875" s="5">
        <v>1855</v>
      </c>
      <c r="I3875" s="5">
        <v>7877</v>
      </c>
      <c r="J3875" s="5">
        <v>511</v>
      </c>
      <c r="K3875" s="5" t="s">
        <v>33</v>
      </c>
      <c r="L3875" s="5">
        <v>13600</v>
      </c>
      <c r="M3875" s="5">
        <v>102502</v>
      </c>
      <c r="N3875" s="5">
        <v>15505</v>
      </c>
      <c r="O3875" s="5">
        <v>321</v>
      </c>
      <c r="P3875" s="5">
        <v>733</v>
      </c>
      <c r="Q3875" s="5" t="s">
        <v>33</v>
      </c>
      <c r="R3875" s="5" t="s">
        <v>33</v>
      </c>
      <c r="S3875" s="5">
        <v>1543</v>
      </c>
      <c r="T3875" s="5">
        <v>3604</v>
      </c>
      <c r="U3875" s="5">
        <v>2133</v>
      </c>
      <c r="V3875" s="5">
        <v>192</v>
      </c>
      <c r="W3875" s="5">
        <v>304</v>
      </c>
      <c r="X3875" s="5">
        <v>9821</v>
      </c>
      <c r="Y3875" s="5">
        <v>752</v>
      </c>
    </row>
    <row r="3876" spans="1:25" x14ac:dyDescent="0.3">
      <c r="A3876" s="1">
        <v>4057026</v>
      </c>
      <c r="B3876" s="1" t="s">
        <v>0</v>
      </c>
      <c r="C3876" s="2"/>
      <c r="D3876" s="4" t="s">
        <v>154</v>
      </c>
      <c r="E3876" s="4">
        <v>4057026</v>
      </c>
      <c r="F3876" s="5">
        <v>35575</v>
      </c>
      <c r="G3876" s="5">
        <v>63870</v>
      </c>
      <c r="H3876" s="5">
        <v>190591</v>
      </c>
      <c r="I3876" s="5">
        <v>119769</v>
      </c>
      <c r="J3876" s="5">
        <v>13136</v>
      </c>
      <c r="K3876" s="5">
        <v>0</v>
      </c>
      <c r="L3876" s="5">
        <v>422942</v>
      </c>
      <c r="M3876" s="5">
        <v>740795</v>
      </c>
      <c r="N3876" s="5">
        <v>64433</v>
      </c>
      <c r="O3876" s="5">
        <v>102038</v>
      </c>
      <c r="P3876" s="5">
        <v>16338</v>
      </c>
      <c r="Q3876" s="5">
        <v>2068</v>
      </c>
      <c r="R3876" s="5">
        <v>0</v>
      </c>
      <c r="S3876" s="5">
        <v>32212</v>
      </c>
      <c r="T3876" s="5">
        <v>58105</v>
      </c>
      <c r="U3876" s="5">
        <v>22711</v>
      </c>
      <c r="V3876" s="5">
        <v>22469</v>
      </c>
      <c r="W3876" s="5">
        <v>253</v>
      </c>
      <c r="X3876" s="5">
        <v>58939</v>
      </c>
      <c r="Y3876" s="5">
        <v>6699</v>
      </c>
    </row>
    <row r="3877" spans="1:25" x14ac:dyDescent="0.3">
      <c r="A3877" s="1">
        <v>4057026</v>
      </c>
      <c r="B3877" s="1" t="s">
        <v>1</v>
      </c>
      <c r="C3877" s="2"/>
      <c r="D3877" s="4" t="s">
        <v>154</v>
      </c>
      <c r="E3877" s="4">
        <v>4057026</v>
      </c>
      <c r="F3877" s="5">
        <v>27948</v>
      </c>
      <c r="G3877" s="5">
        <v>120195</v>
      </c>
      <c r="H3877" s="5">
        <v>203251</v>
      </c>
      <c r="I3877" s="5">
        <v>111659</v>
      </c>
      <c r="J3877" s="5">
        <v>16673</v>
      </c>
      <c r="K3877" s="5">
        <v>0</v>
      </c>
      <c r="L3877" s="5">
        <v>479789</v>
      </c>
      <c r="M3877" s="5">
        <v>795585</v>
      </c>
      <c r="N3877" s="5">
        <v>72151</v>
      </c>
      <c r="O3877" s="5">
        <v>124214</v>
      </c>
      <c r="P3877" s="5">
        <v>12842</v>
      </c>
      <c r="Q3877" s="5">
        <v>1632</v>
      </c>
      <c r="R3877" s="5">
        <v>0</v>
      </c>
      <c r="S3877" s="5">
        <v>34351</v>
      </c>
      <c r="T3877" s="5">
        <v>49448</v>
      </c>
      <c r="U3877" s="5">
        <v>20466</v>
      </c>
      <c r="V3877" s="5">
        <v>22846</v>
      </c>
      <c r="W3877" s="5">
        <v>181</v>
      </c>
      <c r="X3877" s="5">
        <v>61617</v>
      </c>
      <c r="Y3877" s="5">
        <v>7033</v>
      </c>
    </row>
    <row r="3878" spans="1:25" x14ac:dyDescent="0.3">
      <c r="A3878" s="1">
        <v>4057026</v>
      </c>
      <c r="B3878" s="1" t="s">
        <v>2</v>
      </c>
      <c r="C3878" s="2"/>
      <c r="D3878" s="4" t="s">
        <v>154</v>
      </c>
      <c r="E3878" s="4">
        <v>4057026</v>
      </c>
      <c r="F3878" s="5">
        <v>30296</v>
      </c>
      <c r="G3878" s="5">
        <v>52784</v>
      </c>
      <c r="H3878" s="5">
        <v>113430</v>
      </c>
      <c r="I3878" s="5">
        <v>103996</v>
      </c>
      <c r="J3878" s="5">
        <v>6223</v>
      </c>
      <c r="K3878" s="5">
        <v>0</v>
      </c>
      <c r="L3878" s="5">
        <v>306728</v>
      </c>
      <c r="M3878" s="5">
        <v>767607</v>
      </c>
      <c r="N3878" s="5">
        <v>72800</v>
      </c>
      <c r="O3878" s="5">
        <v>108417</v>
      </c>
      <c r="P3878" s="5">
        <v>11356</v>
      </c>
      <c r="Q3878" s="5">
        <v>1118</v>
      </c>
      <c r="R3878" s="5">
        <v>0</v>
      </c>
      <c r="S3878" s="5">
        <v>33730</v>
      </c>
      <c r="T3878" s="5">
        <v>52183</v>
      </c>
      <c r="U3878" s="5">
        <v>19948</v>
      </c>
      <c r="V3878" s="5">
        <v>15362</v>
      </c>
      <c r="W3878" s="5">
        <v>153</v>
      </c>
      <c r="X3878" s="5">
        <v>61327</v>
      </c>
      <c r="Y3878" s="5">
        <v>7157</v>
      </c>
    </row>
    <row r="3879" spans="1:25" x14ac:dyDescent="0.3">
      <c r="A3879" s="1">
        <v>4057026</v>
      </c>
      <c r="B3879" s="1" t="s">
        <v>3</v>
      </c>
      <c r="C3879" s="2"/>
      <c r="D3879" s="4" t="s">
        <v>154</v>
      </c>
      <c r="E3879" s="4">
        <v>4057026</v>
      </c>
      <c r="F3879" s="5">
        <v>19535</v>
      </c>
      <c r="G3879" s="5">
        <v>687627</v>
      </c>
      <c r="H3879" s="5">
        <v>203397</v>
      </c>
      <c r="I3879" s="5">
        <v>99450</v>
      </c>
      <c r="J3879" s="5">
        <v>12372</v>
      </c>
      <c r="K3879" s="5">
        <v>0</v>
      </c>
      <c r="L3879" s="5">
        <v>1022382</v>
      </c>
      <c r="M3879" s="5">
        <v>758515</v>
      </c>
      <c r="N3879" s="5">
        <v>86704</v>
      </c>
      <c r="O3879" s="5">
        <v>110389</v>
      </c>
      <c r="P3879" s="5">
        <v>9912</v>
      </c>
      <c r="Q3879" s="5">
        <v>1141</v>
      </c>
      <c r="R3879" s="5">
        <v>0</v>
      </c>
      <c r="S3879" s="5">
        <v>32624</v>
      </c>
      <c r="T3879" s="5">
        <v>44574</v>
      </c>
      <c r="U3879" s="5">
        <v>20475</v>
      </c>
      <c r="V3879" s="5">
        <v>17268</v>
      </c>
      <c r="W3879" s="5">
        <v>118</v>
      </c>
      <c r="X3879" s="5">
        <v>67115</v>
      </c>
      <c r="Y3879" s="5">
        <v>8502</v>
      </c>
    </row>
    <row r="3880" spans="1:25" x14ac:dyDescent="0.3">
      <c r="A3880" s="1">
        <v>4057026</v>
      </c>
      <c r="B3880" s="1" t="s">
        <v>4</v>
      </c>
      <c r="C3880" s="2"/>
      <c r="D3880" s="4" t="s">
        <v>154</v>
      </c>
      <c r="E3880" s="4">
        <v>4057026</v>
      </c>
      <c r="F3880" s="5">
        <v>13528</v>
      </c>
      <c r="G3880" s="5">
        <v>97975</v>
      </c>
      <c r="H3880" s="5">
        <v>89956</v>
      </c>
      <c r="I3880" s="5">
        <v>95004</v>
      </c>
      <c r="J3880" s="5">
        <v>6852</v>
      </c>
      <c r="K3880" s="5">
        <v>0</v>
      </c>
      <c r="L3880" s="5">
        <v>303316</v>
      </c>
      <c r="M3880" s="5">
        <v>778032</v>
      </c>
      <c r="N3880" s="5">
        <v>84790</v>
      </c>
      <c r="O3880" s="5">
        <v>86492</v>
      </c>
      <c r="P3880" s="5">
        <v>10289</v>
      </c>
      <c r="Q3880" s="5">
        <v>1412</v>
      </c>
      <c r="R3880" s="5">
        <v>0</v>
      </c>
      <c r="S3880" s="5">
        <v>30747</v>
      </c>
      <c r="T3880" s="5">
        <v>53379</v>
      </c>
      <c r="U3880" s="5">
        <v>21413</v>
      </c>
      <c r="V3880" s="5">
        <v>19057</v>
      </c>
      <c r="W3880" s="5">
        <v>140</v>
      </c>
      <c r="X3880" s="5">
        <v>62912</v>
      </c>
      <c r="Y3880" s="5">
        <v>7473</v>
      </c>
    </row>
    <row r="3881" spans="1:25" x14ac:dyDescent="0.3">
      <c r="A3881" s="1">
        <v>4057026</v>
      </c>
      <c r="B3881" s="1" t="s">
        <v>5</v>
      </c>
      <c r="C3881" s="2"/>
      <c r="D3881" s="4" t="s">
        <v>154</v>
      </c>
      <c r="E3881" s="4">
        <v>4057026</v>
      </c>
      <c r="F3881" s="5">
        <v>11897</v>
      </c>
      <c r="G3881" s="5">
        <v>130912</v>
      </c>
      <c r="H3881" s="5">
        <v>130887</v>
      </c>
      <c r="I3881" s="5">
        <v>77000</v>
      </c>
      <c r="J3881" s="5">
        <v>3454</v>
      </c>
      <c r="K3881" s="5">
        <v>0</v>
      </c>
      <c r="L3881" s="5">
        <v>354149</v>
      </c>
      <c r="M3881" s="5">
        <v>957191</v>
      </c>
      <c r="N3881" s="5">
        <v>85505</v>
      </c>
      <c r="O3881" s="5">
        <v>70632</v>
      </c>
      <c r="P3881" s="5">
        <v>9841</v>
      </c>
      <c r="Q3881" s="5">
        <v>1533</v>
      </c>
      <c r="R3881" s="5">
        <v>0</v>
      </c>
      <c r="S3881" s="5">
        <v>25638</v>
      </c>
      <c r="T3881" s="5">
        <v>47654</v>
      </c>
      <c r="U3881" s="5">
        <v>22604</v>
      </c>
      <c r="V3881" s="5">
        <v>15240</v>
      </c>
      <c r="W3881" s="5">
        <v>163</v>
      </c>
      <c r="X3881" s="5">
        <v>66123</v>
      </c>
      <c r="Y3881" s="5">
        <v>6243</v>
      </c>
    </row>
    <row r="3882" spans="1:25" x14ac:dyDescent="0.3">
      <c r="A3882" s="1">
        <v>4057026</v>
      </c>
      <c r="B3882" s="1" t="s">
        <v>6</v>
      </c>
      <c r="C3882" s="2"/>
      <c r="D3882" s="4" t="s">
        <v>154</v>
      </c>
      <c r="E3882" s="4">
        <v>4057026</v>
      </c>
      <c r="F3882" s="5">
        <v>10463</v>
      </c>
      <c r="G3882" s="5">
        <v>59974</v>
      </c>
      <c r="H3882" s="5">
        <v>54115</v>
      </c>
      <c r="I3882" s="5">
        <v>115513</v>
      </c>
      <c r="J3882" s="5">
        <v>4499</v>
      </c>
      <c r="K3882" s="5">
        <v>0</v>
      </c>
      <c r="L3882" s="5">
        <v>244564</v>
      </c>
      <c r="M3882" s="5">
        <v>922700</v>
      </c>
      <c r="N3882" s="5">
        <v>72518</v>
      </c>
      <c r="O3882" s="5">
        <v>57150</v>
      </c>
      <c r="P3882" s="5">
        <v>8767</v>
      </c>
      <c r="Q3882" s="5">
        <v>1235</v>
      </c>
      <c r="R3882" s="5">
        <v>0</v>
      </c>
      <c r="S3882" s="5">
        <v>25643</v>
      </c>
      <c r="T3882" s="5">
        <v>43185</v>
      </c>
      <c r="U3882" s="5">
        <v>21582</v>
      </c>
      <c r="V3882" s="5">
        <v>15772</v>
      </c>
      <c r="W3882" s="5">
        <v>85</v>
      </c>
      <c r="X3882" s="5">
        <v>59276</v>
      </c>
      <c r="Y3882" s="5">
        <v>5273</v>
      </c>
    </row>
    <row r="3883" spans="1:25" x14ac:dyDescent="0.3">
      <c r="A3883" s="1">
        <v>4057026</v>
      </c>
      <c r="B3883" s="1" t="s">
        <v>7</v>
      </c>
      <c r="C3883" s="2"/>
      <c r="D3883" s="4" t="s">
        <v>154</v>
      </c>
      <c r="E3883" s="4">
        <v>4057026</v>
      </c>
      <c r="F3883" s="5">
        <v>10131</v>
      </c>
      <c r="G3883" s="5">
        <v>1637561</v>
      </c>
      <c r="H3883" s="5">
        <v>130842</v>
      </c>
      <c r="I3883" s="5">
        <v>101278</v>
      </c>
      <c r="J3883" s="5">
        <v>10359</v>
      </c>
      <c r="K3883" s="5">
        <v>0</v>
      </c>
      <c r="L3883" s="5">
        <v>1890172</v>
      </c>
      <c r="M3883" s="5">
        <v>792485</v>
      </c>
      <c r="N3883" s="5">
        <v>68219</v>
      </c>
      <c r="O3883" s="5">
        <v>37739</v>
      </c>
      <c r="P3883" s="5">
        <v>7232</v>
      </c>
      <c r="Q3883" s="5">
        <v>1406</v>
      </c>
      <c r="R3883" s="5">
        <v>0</v>
      </c>
      <c r="S3883" s="5">
        <v>27961</v>
      </c>
      <c r="T3883" s="5">
        <v>37224</v>
      </c>
      <c r="U3883" s="5">
        <v>22994</v>
      </c>
      <c r="V3883" s="5">
        <v>12379</v>
      </c>
      <c r="W3883" s="5">
        <v>0</v>
      </c>
      <c r="X3883" s="5">
        <v>65316</v>
      </c>
      <c r="Y3883" s="5">
        <v>4740</v>
      </c>
    </row>
    <row r="3884" spans="1:25" x14ac:dyDescent="0.3">
      <c r="A3884" s="1">
        <v>4057026</v>
      </c>
      <c r="B3884" s="1" t="s">
        <v>8</v>
      </c>
      <c r="C3884" s="2"/>
      <c r="D3884" s="4" t="s">
        <v>154</v>
      </c>
      <c r="E3884" s="4">
        <v>4057026</v>
      </c>
      <c r="F3884" s="5">
        <v>6766</v>
      </c>
      <c r="G3884" s="5">
        <v>44540</v>
      </c>
      <c r="H3884" s="5">
        <v>51300</v>
      </c>
      <c r="I3884" s="5">
        <v>78798</v>
      </c>
      <c r="J3884" s="5">
        <v>6769</v>
      </c>
      <c r="K3884" s="5">
        <v>0</v>
      </c>
      <c r="L3884" s="5">
        <v>188173</v>
      </c>
      <c r="M3884" s="5">
        <v>868541</v>
      </c>
      <c r="N3884" s="5">
        <v>80764</v>
      </c>
      <c r="O3884" s="5">
        <v>26320</v>
      </c>
      <c r="P3884" s="5">
        <v>7527</v>
      </c>
      <c r="Q3884" s="5">
        <v>1511</v>
      </c>
      <c r="R3884" s="5">
        <v>0</v>
      </c>
      <c r="S3884" s="5">
        <v>26422</v>
      </c>
      <c r="T3884" s="5">
        <v>47852</v>
      </c>
      <c r="U3884" s="5">
        <v>24366</v>
      </c>
      <c r="V3884" s="5">
        <v>10338</v>
      </c>
      <c r="W3884" s="5">
        <v>0</v>
      </c>
      <c r="X3884" s="5">
        <v>70769</v>
      </c>
      <c r="Y3884" s="5">
        <v>4839</v>
      </c>
    </row>
    <row r="3885" spans="1:25" x14ac:dyDescent="0.3">
      <c r="A3885" s="1">
        <v>4057026</v>
      </c>
      <c r="B3885" s="1" t="s">
        <v>9</v>
      </c>
      <c r="C3885" s="2"/>
      <c r="D3885" s="4" t="s">
        <v>154</v>
      </c>
      <c r="E3885" s="4">
        <v>4057026</v>
      </c>
      <c r="F3885" s="5">
        <v>10106</v>
      </c>
      <c r="G3885" s="5">
        <v>456334</v>
      </c>
      <c r="H3885" s="5">
        <v>76484</v>
      </c>
      <c r="I3885" s="5">
        <v>179520</v>
      </c>
      <c r="J3885" s="5">
        <v>11542</v>
      </c>
      <c r="K3885" s="5">
        <v>0</v>
      </c>
      <c r="L3885" s="5">
        <v>733985</v>
      </c>
      <c r="M3885" s="5">
        <v>810591</v>
      </c>
      <c r="N3885" s="5">
        <v>62877</v>
      </c>
      <c r="O3885" s="5">
        <v>28098</v>
      </c>
      <c r="P3885" s="5">
        <v>5900</v>
      </c>
      <c r="Q3885" s="5">
        <v>1707</v>
      </c>
      <c r="R3885" s="5">
        <v>0</v>
      </c>
      <c r="S3885" s="5">
        <v>37613</v>
      </c>
      <c r="T3885" s="5">
        <v>29758</v>
      </c>
      <c r="U3885" s="5">
        <v>22070</v>
      </c>
      <c r="V3885" s="5">
        <v>8713</v>
      </c>
      <c r="W3885" s="5">
        <v>0</v>
      </c>
      <c r="X3885" s="5">
        <v>75074</v>
      </c>
      <c r="Y3885" s="5">
        <v>4818</v>
      </c>
    </row>
    <row r="3886" spans="1:25" x14ac:dyDescent="0.3">
      <c r="A3886" s="1">
        <v>4057026</v>
      </c>
      <c r="B3886" s="1" t="s">
        <v>10</v>
      </c>
      <c r="C3886" s="2"/>
      <c r="D3886" s="4" t="s">
        <v>154</v>
      </c>
      <c r="E3886" s="4">
        <v>4057026</v>
      </c>
      <c r="F3886" s="5">
        <v>3773</v>
      </c>
      <c r="G3886" s="5">
        <v>41484</v>
      </c>
      <c r="H3886" s="5">
        <v>69051</v>
      </c>
      <c r="I3886" s="5">
        <v>81084</v>
      </c>
      <c r="J3886" s="5">
        <v>6435</v>
      </c>
      <c r="K3886" s="5">
        <v>0</v>
      </c>
      <c r="L3886" s="5">
        <v>201827</v>
      </c>
      <c r="M3886" s="5">
        <v>698377</v>
      </c>
      <c r="N3886" s="5">
        <v>68541</v>
      </c>
      <c r="O3886" s="5">
        <v>24023</v>
      </c>
      <c r="P3886" s="5">
        <v>5604</v>
      </c>
      <c r="Q3886" s="5">
        <v>420</v>
      </c>
      <c r="R3886" s="5">
        <v>0</v>
      </c>
      <c r="S3886" s="5">
        <v>22491</v>
      </c>
      <c r="T3886" s="5">
        <v>26461</v>
      </c>
      <c r="U3886" s="5">
        <v>22948</v>
      </c>
      <c r="V3886" s="5">
        <v>6923</v>
      </c>
      <c r="W3886" s="5">
        <v>0</v>
      </c>
      <c r="X3886" s="5">
        <v>69645</v>
      </c>
      <c r="Y3886" s="5">
        <v>4996</v>
      </c>
    </row>
    <row r="3887" spans="1:25" x14ac:dyDescent="0.3">
      <c r="A3887" s="1">
        <v>4057026</v>
      </c>
      <c r="B3887" s="1" t="s">
        <v>11</v>
      </c>
      <c r="C3887" s="2"/>
      <c r="D3887" s="4" t="s">
        <v>154</v>
      </c>
      <c r="E3887" s="4">
        <v>4057026</v>
      </c>
      <c r="F3887" s="5">
        <v>9612</v>
      </c>
      <c r="G3887" s="5">
        <v>82951</v>
      </c>
      <c r="H3887" s="5">
        <v>53690</v>
      </c>
      <c r="I3887" s="5">
        <v>108860</v>
      </c>
      <c r="J3887" s="5">
        <v>13299</v>
      </c>
      <c r="K3887" s="5">
        <v>0</v>
      </c>
      <c r="L3887" s="5">
        <v>268412</v>
      </c>
      <c r="M3887" s="5">
        <v>961209</v>
      </c>
      <c r="N3887" s="5">
        <v>63939</v>
      </c>
      <c r="O3887" s="5">
        <v>24003</v>
      </c>
      <c r="P3887" s="5">
        <v>7134</v>
      </c>
      <c r="Q3887" s="5">
        <v>897</v>
      </c>
      <c r="R3887" s="5">
        <v>0</v>
      </c>
      <c r="S3887" s="5">
        <v>27937</v>
      </c>
      <c r="T3887" s="5">
        <v>34501</v>
      </c>
      <c r="U3887" s="5">
        <v>23977</v>
      </c>
      <c r="V3887" s="5">
        <v>6770</v>
      </c>
      <c r="W3887" s="5">
        <v>0</v>
      </c>
      <c r="X3887" s="5">
        <v>59900</v>
      </c>
      <c r="Y3887" s="5">
        <v>5698</v>
      </c>
    </row>
    <row r="3888" spans="1:25" x14ac:dyDescent="0.3">
      <c r="A3888" s="1">
        <v>4057026</v>
      </c>
      <c r="B3888" s="1" t="s">
        <v>12</v>
      </c>
      <c r="C3888" s="2"/>
      <c r="D3888" s="4" t="s">
        <v>154</v>
      </c>
      <c r="E3888" s="4">
        <v>4057026</v>
      </c>
      <c r="F3888" s="5">
        <v>7711</v>
      </c>
      <c r="G3888" s="5">
        <v>175313</v>
      </c>
      <c r="H3888" s="5">
        <v>71949</v>
      </c>
      <c r="I3888" s="5">
        <v>103306</v>
      </c>
      <c r="J3888" s="5">
        <v>11316</v>
      </c>
      <c r="K3888" s="5">
        <v>0</v>
      </c>
      <c r="L3888" s="5">
        <v>369594</v>
      </c>
      <c r="M3888" s="5">
        <v>863608</v>
      </c>
      <c r="N3888" s="5">
        <v>72689</v>
      </c>
      <c r="O3888" s="5">
        <v>24554</v>
      </c>
      <c r="P3888" s="5">
        <v>6746</v>
      </c>
      <c r="Q3888" s="5">
        <v>928</v>
      </c>
      <c r="R3888" s="5">
        <v>0</v>
      </c>
      <c r="S3888" s="5">
        <v>26959</v>
      </c>
      <c r="T3888" s="5">
        <v>25268</v>
      </c>
      <c r="U3888" s="5">
        <v>25619</v>
      </c>
      <c r="V3888" s="5">
        <v>4580</v>
      </c>
      <c r="W3888" s="5">
        <v>0</v>
      </c>
      <c r="X3888" s="5">
        <v>57053</v>
      </c>
      <c r="Y3888" s="5">
        <v>5739</v>
      </c>
    </row>
    <row r="3889" spans="1:25" x14ac:dyDescent="0.3">
      <c r="A3889" s="1">
        <v>4057026</v>
      </c>
      <c r="B3889" s="1" t="s">
        <v>13</v>
      </c>
      <c r="C3889" s="2"/>
      <c r="D3889" s="4" t="s">
        <v>154</v>
      </c>
      <c r="E3889" s="4">
        <v>4057026</v>
      </c>
      <c r="F3889" s="5">
        <v>14456</v>
      </c>
      <c r="G3889" s="5">
        <v>78453</v>
      </c>
      <c r="H3889" s="5">
        <v>24397</v>
      </c>
      <c r="I3889" s="5">
        <v>86153</v>
      </c>
      <c r="J3889" s="5">
        <v>4163</v>
      </c>
      <c r="K3889" s="5">
        <v>0</v>
      </c>
      <c r="L3889" s="5">
        <v>207622</v>
      </c>
      <c r="M3889" s="5">
        <v>782375</v>
      </c>
      <c r="N3889" s="5">
        <v>59198</v>
      </c>
      <c r="O3889" s="5">
        <v>14674</v>
      </c>
      <c r="P3889" s="5">
        <v>6984</v>
      </c>
      <c r="Q3889" s="5">
        <v>998</v>
      </c>
      <c r="R3889" s="5">
        <v>0</v>
      </c>
      <c r="S3889" s="5">
        <v>24674</v>
      </c>
      <c r="T3889" s="5">
        <v>28950</v>
      </c>
      <c r="U3889" s="5">
        <v>24223</v>
      </c>
      <c r="V3889" s="5">
        <v>4174</v>
      </c>
      <c r="W3889" s="5">
        <v>0</v>
      </c>
      <c r="X3889" s="5">
        <v>62498</v>
      </c>
      <c r="Y3889" s="5">
        <v>5831</v>
      </c>
    </row>
    <row r="3890" spans="1:25" x14ac:dyDescent="0.3">
      <c r="A3890" s="1">
        <v>4057026</v>
      </c>
      <c r="B3890" s="1" t="s">
        <v>14</v>
      </c>
      <c r="C3890" s="2"/>
      <c r="D3890" s="4" t="s">
        <v>154</v>
      </c>
      <c r="E3890" s="4">
        <v>4057026</v>
      </c>
      <c r="F3890" s="5">
        <v>8039</v>
      </c>
      <c r="G3890" s="5">
        <v>30817</v>
      </c>
      <c r="H3890" s="5">
        <v>13420</v>
      </c>
      <c r="I3890" s="5">
        <v>53509</v>
      </c>
      <c r="J3890" s="5">
        <v>3234</v>
      </c>
      <c r="K3890" s="5" t="s">
        <v>33</v>
      </c>
      <c r="L3890" s="5">
        <v>109019</v>
      </c>
      <c r="M3890" s="5">
        <v>794298</v>
      </c>
      <c r="N3890" s="5">
        <v>54364</v>
      </c>
      <c r="O3890" s="5">
        <v>21282</v>
      </c>
      <c r="P3890" s="5">
        <v>7090</v>
      </c>
      <c r="Q3890" s="5" t="s">
        <v>33</v>
      </c>
      <c r="R3890" s="5" t="s">
        <v>33</v>
      </c>
      <c r="S3890" s="5">
        <v>23326</v>
      </c>
      <c r="T3890" s="5">
        <v>35212</v>
      </c>
      <c r="U3890" s="5">
        <v>26936</v>
      </c>
      <c r="V3890" s="5">
        <v>4229</v>
      </c>
      <c r="W3890" s="5">
        <v>2</v>
      </c>
      <c r="X3890" s="5">
        <v>45546</v>
      </c>
      <c r="Y3890" s="5">
        <v>4380</v>
      </c>
    </row>
    <row r="3891" spans="1:25" x14ac:dyDescent="0.3">
      <c r="A3891" s="1">
        <v>4057026</v>
      </c>
      <c r="B3891" s="1" t="s">
        <v>15</v>
      </c>
      <c r="C3891" s="2"/>
      <c r="D3891" s="4" t="s">
        <v>154</v>
      </c>
      <c r="E3891" s="4">
        <v>4057026</v>
      </c>
      <c r="F3891" s="5">
        <v>5714</v>
      </c>
      <c r="G3891" s="5">
        <v>24761</v>
      </c>
      <c r="H3891" s="5">
        <v>20759</v>
      </c>
      <c r="I3891" s="5">
        <v>52910</v>
      </c>
      <c r="J3891" s="5">
        <v>3409</v>
      </c>
      <c r="K3891" s="5" t="s">
        <v>33</v>
      </c>
      <c r="L3891" s="5">
        <v>107553</v>
      </c>
      <c r="M3891" s="5">
        <v>500729</v>
      </c>
      <c r="N3891" s="5">
        <v>40284</v>
      </c>
      <c r="O3891" s="5">
        <v>24879</v>
      </c>
      <c r="P3891" s="5">
        <v>5905</v>
      </c>
      <c r="Q3891" s="5" t="s">
        <v>33</v>
      </c>
      <c r="R3891" s="5" t="s">
        <v>33</v>
      </c>
      <c r="S3891" s="5">
        <v>20419</v>
      </c>
      <c r="T3891" s="5">
        <v>24079</v>
      </c>
      <c r="U3891" s="5">
        <v>20808</v>
      </c>
      <c r="V3891" s="5">
        <v>3949</v>
      </c>
      <c r="W3891" s="5">
        <v>2</v>
      </c>
      <c r="X3891" s="5">
        <v>54328</v>
      </c>
      <c r="Y3891" s="5">
        <v>3823</v>
      </c>
    </row>
    <row r="3892" spans="1:25" x14ac:dyDescent="0.3">
      <c r="A3892" s="1">
        <v>4057026</v>
      </c>
      <c r="B3892" s="1" t="s">
        <v>16</v>
      </c>
      <c r="C3892" s="2"/>
      <c r="D3892" s="4" t="s">
        <v>154</v>
      </c>
      <c r="E3892" s="4">
        <v>4057026</v>
      </c>
      <c r="F3892" s="5">
        <v>12506</v>
      </c>
      <c r="G3892" s="5">
        <v>25816</v>
      </c>
      <c r="H3892" s="5">
        <v>40973</v>
      </c>
      <c r="I3892" s="5">
        <v>65311</v>
      </c>
      <c r="J3892" s="5">
        <v>7444</v>
      </c>
      <c r="K3892" s="5" t="s">
        <v>33</v>
      </c>
      <c r="L3892" s="5">
        <v>152049</v>
      </c>
      <c r="M3892" s="5">
        <v>564568</v>
      </c>
      <c r="N3892" s="5">
        <v>36587</v>
      </c>
      <c r="O3892" s="5">
        <v>11763</v>
      </c>
      <c r="P3892" s="5">
        <v>5205</v>
      </c>
      <c r="Q3892" s="5" t="s">
        <v>33</v>
      </c>
      <c r="R3892" s="5" t="s">
        <v>33</v>
      </c>
      <c r="S3892" s="5">
        <v>22190</v>
      </c>
      <c r="T3892" s="5">
        <v>23750</v>
      </c>
      <c r="U3892" s="5">
        <v>21276</v>
      </c>
      <c r="V3892" s="5">
        <v>3473</v>
      </c>
      <c r="W3892" s="5">
        <v>5</v>
      </c>
      <c r="X3892" s="5">
        <v>53808</v>
      </c>
      <c r="Y3892" s="5">
        <v>4901</v>
      </c>
    </row>
    <row r="3893" spans="1:25" x14ac:dyDescent="0.3">
      <c r="A3893" s="1">
        <v>4057026</v>
      </c>
      <c r="B3893" s="1" t="s">
        <v>17</v>
      </c>
      <c r="C3893" s="2"/>
      <c r="D3893" s="4" t="s">
        <v>154</v>
      </c>
      <c r="E3893" s="4">
        <v>4057026</v>
      </c>
      <c r="F3893" s="5">
        <v>11202</v>
      </c>
      <c r="G3893" s="5">
        <v>29321</v>
      </c>
      <c r="H3893" s="5">
        <v>38304</v>
      </c>
      <c r="I3893" s="5">
        <v>19137</v>
      </c>
      <c r="J3893" s="5">
        <v>4084</v>
      </c>
      <c r="K3893" s="5" t="s">
        <v>33</v>
      </c>
      <c r="L3893" s="5">
        <v>105035</v>
      </c>
      <c r="M3893" s="5">
        <v>517285</v>
      </c>
      <c r="N3893" s="5">
        <v>34072</v>
      </c>
      <c r="O3893" s="5">
        <v>12542</v>
      </c>
      <c r="P3893" s="5">
        <v>6605</v>
      </c>
      <c r="Q3893" s="5" t="s">
        <v>33</v>
      </c>
      <c r="R3893" s="5" t="s">
        <v>33</v>
      </c>
      <c r="S3893" s="5">
        <v>18476</v>
      </c>
      <c r="T3893" s="5">
        <v>22087</v>
      </c>
      <c r="U3893" s="5">
        <v>22244</v>
      </c>
      <c r="V3893" s="5">
        <v>5555</v>
      </c>
      <c r="W3893" s="5">
        <v>13</v>
      </c>
      <c r="X3893" s="5">
        <v>61734</v>
      </c>
      <c r="Y3893" s="5">
        <v>4091</v>
      </c>
    </row>
    <row r="3894" spans="1:25" x14ac:dyDescent="0.3">
      <c r="A3894" s="1">
        <v>4057026</v>
      </c>
      <c r="B3894" s="1" t="s">
        <v>18</v>
      </c>
      <c r="C3894" s="2"/>
      <c r="D3894" s="4" t="s">
        <v>154</v>
      </c>
      <c r="E3894" s="4">
        <v>4057026</v>
      </c>
      <c r="F3894" s="5">
        <v>399</v>
      </c>
      <c r="G3894" s="5">
        <v>17542</v>
      </c>
      <c r="H3894" s="5">
        <v>20548</v>
      </c>
      <c r="I3894" s="5">
        <v>49636</v>
      </c>
      <c r="J3894" s="5">
        <v>7234</v>
      </c>
      <c r="K3894" s="5" t="s">
        <v>33</v>
      </c>
      <c r="L3894" s="5">
        <v>95359</v>
      </c>
      <c r="M3894" s="5">
        <v>1996310</v>
      </c>
      <c r="N3894" s="5">
        <v>36347</v>
      </c>
      <c r="O3894" s="5">
        <v>14629</v>
      </c>
      <c r="P3894" s="5">
        <v>5346</v>
      </c>
      <c r="Q3894" s="5" t="s">
        <v>33</v>
      </c>
      <c r="R3894" s="5" t="s">
        <v>33</v>
      </c>
      <c r="S3894" s="5">
        <v>16093</v>
      </c>
      <c r="T3894" s="5">
        <v>31009</v>
      </c>
      <c r="U3894" s="5">
        <v>18342</v>
      </c>
      <c r="V3894" s="5">
        <v>5419</v>
      </c>
      <c r="W3894" s="5">
        <v>13</v>
      </c>
      <c r="X3894" s="5">
        <v>64047</v>
      </c>
      <c r="Y3894" s="5">
        <v>1974</v>
      </c>
    </row>
    <row r="3895" spans="1:25" x14ac:dyDescent="0.3">
      <c r="A3895" s="1">
        <v>4057026</v>
      </c>
      <c r="B3895" s="1" t="s">
        <v>19</v>
      </c>
      <c r="C3895" s="2"/>
      <c r="D3895" s="4" t="s">
        <v>154</v>
      </c>
      <c r="E3895" s="4">
        <v>4057026</v>
      </c>
      <c r="F3895" s="5">
        <v>421</v>
      </c>
      <c r="G3895" s="5">
        <v>17689</v>
      </c>
      <c r="H3895" s="5">
        <v>37219</v>
      </c>
      <c r="I3895" s="5">
        <v>52416</v>
      </c>
      <c r="J3895" s="5">
        <v>7706</v>
      </c>
      <c r="K3895" s="5" t="s">
        <v>33</v>
      </c>
      <c r="L3895" s="5">
        <v>115451</v>
      </c>
      <c r="M3895" s="5">
        <v>606996</v>
      </c>
      <c r="N3895" s="5">
        <v>34367</v>
      </c>
      <c r="O3895" s="5">
        <v>13032</v>
      </c>
      <c r="P3895" s="5">
        <v>4388</v>
      </c>
      <c r="Q3895" s="5" t="s">
        <v>33</v>
      </c>
      <c r="R3895" s="5" t="s">
        <v>33</v>
      </c>
      <c r="S3895" s="5">
        <v>13370</v>
      </c>
      <c r="T3895" s="5">
        <v>33105</v>
      </c>
      <c r="U3895" s="5">
        <v>16271</v>
      </c>
      <c r="V3895" s="5">
        <v>8632</v>
      </c>
      <c r="W3895" s="5">
        <v>7</v>
      </c>
      <c r="X3895" s="5">
        <v>68786</v>
      </c>
      <c r="Y3895" s="5">
        <v>3263</v>
      </c>
    </row>
    <row r="3896" spans="1:25" x14ac:dyDescent="0.3">
      <c r="A3896" s="1">
        <v>4057026</v>
      </c>
      <c r="B3896" s="1" t="s">
        <v>20</v>
      </c>
      <c r="C3896" s="2"/>
      <c r="D3896" s="4" t="s">
        <v>154</v>
      </c>
      <c r="E3896" s="4">
        <v>4057026</v>
      </c>
      <c r="F3896" s="5">
        <v>1119</v>
      </c>
      <c r="G3896" s="5">
        <v>24743</v>
      </c>
      <c r="H3896" s="5">
        <v>11811</v>
      </c>
      <c r="I3896" s="5">
        <v>58270</v>
      </c>
      <c r="J3896" s="5">
        <v>16573</v>
      </c>
      <c r="K3896" s="5" t="s">
        <v>33</v>
      </c>
      <c r="L3896" s="5">
        <v>112515</v>
      </c>
      <c r="M3896" s="5">
        <v>445661</v>
      </c>
      <c r="N3896" s="5">
        <v>35065</v>
      </c>
      <c r="O3896" s="5">
        <v>16954</v>
      </c>
      <c r="P3896" s="5">
        <v>5016</v>
      </c>
      <c r="Q3896" s="5" t="s">
        <v>33</v>
      </c>
      <c r="R3896" s="5" t="s">
        <v>33</v>
      </c>
      <c r="S3896" s="5">
        <v>11145</v>
      </c>
      <c r="T3896" s="5">
        <v>20325</v>
      </c>
      <c r="U3896" s="5">
        <v>14796</v>
      </c>
      <c r="V3896" s="5">
        <v>7832</v>
      </c>
      <c r="W3896" s="5">
        <v>0</v>
      </c>
      <c r="X3896" s="5">
        <v>53201</v>
      </c>
      <c r="Y3896" s="5">
        <v>3835</v>
      </c>
    </row>
    <row r="3897" spans="1:25" x14ac:dyDescent="0.3">
      <c r="A3897" s="1">
        <v>4057026</v>
      </c>
      <c r="B3897" s="1" t="s">
        <v>21</v>
      </c>
      <c r="C3897" s="2"/>
      <c r="D3897" s="4" t="s">
        <v>154</v>
      </c>
      <c r="E3897" s="4">
        <v>4057026</v>
      </c>
      <c r="F3897" s="5">
        <v>6058</v>
      </c>
      <c r="G3897" s="5">
        <v>10377</v>
      </c>
      <c r="H3897" s="5">
        <v>18552</v>
      </c>
      <c r="I3897" s="5">
        <v>43614</v>
      </c>
      <c r="J3897" s="5">
        <v>12402</v>
      </c>
      <c r="K3897" s="5" t="s">
        <v>33</v>
      </c>
      <c r="L3897" s="5">
        <v>91003</v>
      </c>
      <c r="M3897" s="5">
        <v>433263</v>
      </c>
      <c r="N3897" s="5">
        <v>30183</v>
      </c>
      <c r="O3897" s="5">
        <v>9121</v>
      </c>
      <c r="P3897" s="5">
        <v>3310</v>
      </c>
      <c r="Q3897" s="5" t="s">
        <v>33</v>
      </c>
      <c r="R3897" s="5" t="s">
        <v>33</v>
      </c>
      <c r="S3897" s="5">
        <v>10521</v>
      </c>
      <c r="T3897" s="5">
        <v>13518</v>
      </c>
      <c r="U3897" s="5">
        <v>10145</v>
      </c>
      <c r="V3897" s="5">
        <v>7567</v>
      </c>
      <c r="W3897" s="5">
        <v>0</v>
      </c>
      <c r="X3897" s="5">
        <v>67857</v>
      </c>
      <c r="Y3897" s="5">
        <v>4208</v>
      </c>
    </row>
    <row r="3898" spans="1:25" x14ac:dyDescent="0.3">
      <c r="A3898" s="1">
        <v>4057026</v>
      </c>
      <c r="B3898" s="1" t="s">
        <v>22</v>
      </c>
      <c r="C3898" s="2"/>
      <c r="D3898" s="4" t="s">
        <v>154</v>
      </c>
      <c r="E3898" s="4">
        <v>4057026</v>
      </c>
      <c r="F3898" s="5">
        <v>14520</v>
      </c>
      <c r="G3898" s="5">
        <v>28137</v>
      </c>
      <c r="H3898" s="5">
        <v>6037</v>
      </c>
      <c r="I3898" s="5">
        <v>47522</v>
      </c>
      <c r="J3898" s="5">
        <v>14747</v>
      </c>
      <c r="K3898" s="5" t="s">
        <v>33</v>
      </c>
      <c r="L3898" s="5">
        <v>110963</v>
      </c>
      <c r="M3898" s="5">
        <v>431369</v>
      </c>
      <c r="N3898" s="5">
        <v>24557</v>
      </c>
      <c r="O3898" s="5">
        <v>22103</v>
      </c>
      <c r="P3898" s="5">
        <v>3181</v>
      </c>
      <c r="Q3898" s="5" t="s">
        <v>33</v>
      </c>
      <c r="R3898" s="5" t="s">
        <v>33</v>
      </c>
      <c r="S3898" s="5">
        <v>12018</v>
      </c>
      <c r="T3898" s="5">
        <v>12665</v>
      </c>
      <c r="U3898" s="5">
        <v>7887</v>
      </c>
      <c r="V3898" s="5">
        <v>16049</v>
      </c>
      <c r="W3898" s="5">
        <v>13</v>
      </c>
      <c r="X3898" s="5">
        <v>66520</v>
      </c>
      <c r="Y3898" s="5">
        <v>3635</v>
      </c>
    </row>
    <row r="3899" spans="1:25" x14ac:dyDescent="0.3">
      <c r="A3899" s="1">
        <v>4057026</v>
      </c>
      <c r="B3899" s="1" t="s">
        <v>23</v>
      </c>
      <c r="C3899" s="2"/>
      <c r="D3899" s="4" t="s">
        <v>154</v>
      </c>
      <c r="E3899" s="4">
        <v>4057026</v>
      </c>
      <c r="F3899" s="5">
        <v>2721</v>
      </c>
      <c r="G3899" s="5">
        <v>15283</v>
      </c>
      <c r="H3899" s="5">
        <v>29096</v>
      </c>
      <c r="I3899" s="5">
        <v>62893</v>
      </c>
      <c r="J3899" s="5">
        <v>70612</v>
      </c>
      <c r="K3899" s="5" t="s">
        <v>33</v>
      </c>
      <c r="L3899" s="5">
        <v>180606</v>
      </c>
      <c r="M3899" s="5">
        <v>437145</v>
      </c>
      <c r="N3899" s="5">
        <v>27185</v>
      </c>
      <c r="O3899" s="5">
        <v>10372</v>
      </c>
      <c r="P3899" s="5">
        <v>2764</v>
      </c>
      <c r="Q3899" s="5" t="s">
        <v>33</v>
      </c>
      <c r="R3899" s="5" t="s">
        <v>33</v>
      </c>
      <c r="S3899" s="5">
        <v>9593</v>
      </c>
      <c r="T3899" s="5">
        <v>10723</v>
      </c>
      <c r="U3899" s="5">
        <v>8806</v>
      </c>
      <c r="V3899" s="5">
        <v>8133</v>
      </c>
      <c r="W3899" s="5">
        <v>31</v>
      </c>
      <c r="X3899" s="5">
        <v>74755</v>
      </c>
      <c r="Y3899" s="5">
        <v>3070</v>
      </c>
    </row>
    <row r="3900" spans="1:25" x14ac:dyDescent="0.3">
      <c r="A3900" s="1">
        <v>4057026</v>
      </c>
      <c r="B3900" s="1" t="s">
        <v>24</v>
      </c>
      <c r="C3900" s="2"/>
      <c r="D3900" s="4" t="s">
        <v>154</v>
      </c>
      <c r="E3900" s="4">
        <v>4057026</v>
      </c>
      <c r="F3900" s="5">
        <v>7135</v>
      </c>
      <c r="G3900" s="5">
        <v>9865</v>
      </c>
      <c r="H3900" s="5">
        <v>50218</v>
      </c>
      <c r="I3900" s="5">
        <v>57338</v>
      </c>
      <c r="J3900" s="5">
        <v>10271</v>
      </c>
      <c r="K3900" s="5" t="s">
        <v>33</v>
      </c>
      <c r="L3900" s="5">
        <v>134826</v>
      </c>
      <c r="M3900" s="5">
        <v>357477</v>
      </c>
      <c r="N3900" s="5">
        <v>23824</v>
      </c>
      <c r="O3900" s="5">
        <v>11252</v>
      </c>
      <c r="P3900" s="5">
        <v>2482</v>
      </c>
      <c r="Q3900" s="5" t="s">
        <v>33</v>
      </c>
      <c r="R3900" s="5" t="s">
        <v>33</v>
      </c>
      <c r="S3900" s="5">
        <v>7878</v>
      </c>
      <c r="T3900" s="5">
        <v>13840</v>
      </c>
      <c r="U3900" s="5">
        <v>9748</v>
      </c>
      <c r="V3900" s="5">
        <v>4229</v>
      </c>
      <c r="W3900" s="5">
        <v>3808</v>
      </c>
      <c r="X3900" s="5">
        <v>59240</v>
      </c>
      <c r="Y3900" s="5">
        <v>3174</v>
      </c>
    </row>
    <row r="3901" spans="1:25" x14ac:dyDescent="0.3">
      <c r="A3901" s="1">
        <v>4057026</v>
      </c>
      <c r="B3901" s="1" t="s">
        <v>25</v>
      </c>
      <c r="C3901" s="2"/>
      <c r="D3901" s="4" t="s">
        <v>154</v>
      </c>
      <c r="E3901" s="4">
        <v>4057026</v>
      </c>
      <c r="F3901" s="5">
        <v>0</v>
      </c>
      <c r="G3901" s="5">
        <v>9294</v>
      </c>
      <c r="H3901" s="5">
        <v>36661</v>
      </c>
      <c r="I3901" s="5">
        <v>57965</v>
      </c>
      <c r="J3901" s="5">
        <v>25639</v>
      </c>
      <c r="K3901" s="5" t="s">
        <v>33</v>
      </c>
      <c r="L3901" s="5">
        <v>129559</v>
      </c>
      <c r="M3901" s="5">
        <v>374572</v>
      </c>
      <c r="N3901" s="5">
        <v>19666</v>
      </c>
      <c r="O3901" s="5">
        <v>7014</v>
      </c>
      <c r="P3901" s="5">
        <v>2958</v>
      </c>
      <c r="Q3901" s="5" t="s">
        <v>33</v>
      </c>
      <c r="R3901" s="5" t="s">
        <v>33</v>
      </c>
      <c r="S3901" s="5">
        <v>11402</v>
      </c>
      <c r="T3901" s="5">
        <v>17495</v>
      </c>
      <c r="U3901" s="5">
        <v>15295</v>
      </c>
      <c r="V3901" s="5">
        <v>2876</v>
      </c>
      <c r="W3901" s="5">
        <v>3694</v>
      </c>
      <c r="X3901" s="5">
        <v>50061</v>
      </c>
      <c r="Y3901" s="5">
        <v>2663</v>
      </c>
    </row>
    <row r="3902" spans="1:25" x14ac:dyDescent="0.3">
      <c r="A3902" s="1">
        <v>4057026</v>
      </c>
      <c r="B3902" s="1" t="s">
        <v>26</v>
      </c>
      <c r="C3902" s="2"/>
      <c r="D3902" s="4" t="s">
        <v>154</v>
      </c>
      <c r="E3902" s="4">
        <v>4057026</v>
      </c>
      <c r="F3902" s="5">
        <v>1077</v>
      </c>
      <c r="G3902" s="5">
        <v>6671</v>
      </c>
      <c r="H3902" s="5">
        <v>6323</v>
      </c>
      <c r="I3902" s="5">
        <v>73625</v>
      </c>
      <c r="J3902" s="5">
        <v>23489</v>
      </c>
      <c r="K3902" s="5" t="s">
        <v>33</v>
      </c>
      <c r="L3902" s="5">
        <v>111184</v>
      </c>
      <c r="M3902" s="5">
        <v>393656</v>
      </c>
      <c r="N3902" s="5">
        <v>20156</v>
      </c>
      <c r="O3902" s="5">
        <v>7036</v>
      </c>
      <c r="P3902" s="5">
        <v>3553</v>
      </c>
      <c r="Q3902" s="5" t="s">
        <v>33</v>
      </c>
      <c r="R3902" s="5" t="s">
        <v>33</v>
      </c>
      <c r="S3902" s="5">
        <v>10712</v>
      </c>
      <c r="T3902" s="5">
        <v>20640</v>
      </c>
      <c r="U3902" s="5">
        <v>18544</v>
      </c>
      <c r="V3902" s="5">
        <v>1702</v>
      </c>
      <c r="W3902" s="5">
        <v>3046</v>
      </c>
      <c r="X3902" s="5">
        <v>88992</v>
      </c>
      <c r="Y3902" s="5">
        <v>5815</v>
      </c>
    </row>
    <row r="3903" spans="1:25" x14ac:dyDescent="0.3">
      <c r="A3903" s="1">
        <v>4057026</v>
      </c>
      <c r="B3903" s="1" t="s">
        <v>27</v>
      </c>
      <c r="C3903" s="2"/>
      <c r="D3903" s="4" t="s">
        <v>154</v>
      </c>
      <c r="E3903" s="4">
        <v>4057026</v>
      </c>
      <c r="F3903" s="5">
        <v>0</v>
      </c>
      <c r="G3903" s="5">
        <v>7656</v>
      </c>
      <c r="H3903" s="5">
        <v>12755</v>
      </c>
      <c r="I3903" s="5">
        <v>29147</v>
      </c>
      <c r="J3903" s="5">
        <v>15748</v>
      </c>
      <c r="K3903" s="5" t="s">
        <v>33</v>
      </c>
      <c r="L3903" s="5">
        <v>65306</v>
      </c>
      <c r="M3903" s="5">
        <v>358541</v>
      </c>
      <c r="N3903" s="5">
        <v>18441</v>
      </c>
      <c r="O3903" s="5">
        <v>6601</v>
      </c>
      <c r="P3903" s="5">
        <v>4060</v>
      </c>
      <c r="Q3903" s="5" t="s">
        <v>33</v>
      </c>
      <c r="R3903" s="5" t="s">
        <v>33</v>
      </c>
      <c r="S3903" s="5">
        <v>10122</v>
      </c>
      <c r="T3903" s="5">
        <v>16788</v>
      </c>
      <c r="U3903" s="5">
        <v>15405</v>
      </c>
      <c r="V3903" s="5">
        <v>1705</v>
      </c>
      <c r="W3903" s="5">
        <v>3014</v>
      </c>
      <c r="X3903" s="5">
        <v>44392</v>
      </c>
      <c r="Y3903" s="5">
        <v>2903</v>
      </c>
    </row>
    <row r="3904" spans="1:25" x14ac:dyDescent="0.3">
      <c r="A3904" s="1">
        <v>4057026</v>
      </c>
      <c r="B3904" s="1" t="s">
        <v>28</v>
      </c>
      <c r="C3904" s="2"/>
      <c r="D3904" s="4" t="s">
        <v>154</v>
      </c>
      <c r="E3904" s="4">
        <v>4057026</v>
      </c>
      <c r="F3904" s="5">
        <v>24</v>
      </c>
      <c r="G3904" s="5">
        <v>4975</v>
      </c>
      <c r="H3904" s="5">
        <v>9670</v>
      </c>
      <c r="I3904" s="5">
        <v>34804</v>
      </c>
      <c r="J3904" s="5">
        <v>11430</v>
      </c>
      <c r="K3904" s="5" t="s">
        <v>33</v>
      </c>
      <c r="L3904" s="5">
        <v>60902</v>
      </c>
      <c r="M3904" s="5">
        <v>338828</v>
      </c>
      <c r="N3904" s="5">
        <v>21748</v>
      </c>
      <c r="O3904" s="5">
        <v>6230</v>
      </c>
      <c r="P3904" s="5">
        <v>4291</v>
      </c>
      <c r="Q3904" s="5" t="s">
        <v>33</v>
      </c>
      <c r="R3904" s="5" t="s">
        <v>33</v>
      </c>
      <c r="S3904" s="5">
        <v>9743</v>
      </c>
      <c r="T3904" s="5">
        <v>17229</v>
      </c>
      <c r="U3904" s="5">
        <v>13906</v>
      </c>
      <c r="V3904" s="5">
        <v>1542</v>
      </c>
      <c r="W3904" s="5">
        <v>2941</v>
      </c>
      <c r="X3904" s="5">
        <v>42059</v>
      </c>
      <c r="Y3904" s="5">
        <v>2253</v>
      </c>
    </row>
    <row r="3905" spans="1:25" x14ac:dyDescent="0.3">
      <c r="A3905" s="1">
        <v>4057026</v>
      </c>
      <c r="B3905" s="1" t="s">
        <v>29</v>
      </c>
      <c r="C3905" s="2"/>
      <c r="D3905" s="4" t="s">
        <v>154</v>
      </c>
      <c r="E3905" s="4">
        <v>4057026</v>
      </c>
      <c r="F3905" s="5">
        <v>3055</v>
      </c>
      <c r="G3905" s="5">
        <v>2250</v>
      </c>
      <c r="H3905" s="5">
        <v>7593</v>
      </c>
      <c r="I3905" s="5">
        <v>30178</v>
      </c>
      <c r="J3905" s="5">
        <v>10995</v>
      </c>
      <c r="K3905" s="5" t="s">
        <v>33</v>
      </c>
      <c r="L3905" s="5">
        <v>54071</v>
      </c>
      <c r="M3905" s="5">
        <v>323894</v>
      </c>
      <c r="N3905" s="5">
        <v>17981</v>
      </c>
      <c r="O3905" s="5">
        <v>4365</v>
      </c>
      <c r="P3905" s="5">
        <v>3483</v>
      </c>
      <c r="Q3905" s="5" t="s">
        <v>33</v>
      </c>
      <c r="R3905" s="5" t="s">
        <v>33</v>
      </c>
      <c r="S3905" s="5">
        <v>8989</v>
      </c>
      <c r="T3905" s="5">
        <v>14231</v>
      </c>
      <c r="U3905" s="5">
        <v>13416</v>
      </c>
      <c r="V3905" s="5">
        <v>1263</v>
      </c>
      <c r="W3905" s="5">
        <v>2295</v>
      </c>
      <c r="X3905" s="5">
        <v>37225</v>
      </c>
      <c r="Y3905" s="5">
        <v>1701</v>
      </c>
    </row>
    <row r="3906" spans="1:25" x14ac:dyDescent="0.3">
      <c r="A3906" s="1">
        <v>4057026</v>
      </c>
      <c r="B3906" s="1" t="s">
        <v>30</v>
      </c>
      <c r="C3906" s="2"/>
      <c r="D3906" s="4" t="s">
        <v>154</v>
      </c>
      <c r="E3906" s="4">
        <v>4057026</v>
      </c>
      <c r="F3906" s="5">
        <v>396</v>
      </c>
      <c r="G3906" s="5">
        <v>2717</v>
      </c>
      <c r="H3906" s="5">
        <v>8098</v>
      </c>
      <c r="I3906" s="5">
        <v>30498</v>
      </c>
      <c r="J3906" s="5">
        <v>5768</v>
      </c>
      <c r="K3906" s="5" t="s">
        <v>33</v>
      </c>
      <c r="L3906" s="5">
        <v>47476</v>
      </c>
      <c r="M3906" s="5">
        <v>333013</v>
      </c>
      <c r="N3906" s="5">
        <v>17146</v>
      </c>
      <c r="O3906" s="5">
        <v>7969</v>
      </c>
      <c r="P3906" s="5">
        <v>2834</v>
      </c>
      <c r="Q3906" s="5" t="s">
        <v>33</v>
      </c>
      <c r="R3906" s="5" t="s">
        <v>33</v>
      </c>
      <c r="S3906" s="5">
        <v>8541</v>
      </c>
      <c r="T3906" s="5">
        <v>12775</v>
      </c>
      <c r="U3906" s="5">
        <v>21160</v>
      </c>
      <c r="V3906" s="5">
        <v>1284</v>
      </c>
      <c r="W3906" s="5">
        <v>1928</v>
      </c>
      <c r="X3906" s="5">
        <v>29266</v>
      </c>
      <c r="Y3906" s="5">
        <v>1816</v>
      </c>
    </row>
    <row r="3907" spans="1:25" x14ac:dyDescent="0.3">
      <c r="A3907" s="1">
        <v>4057026</v>
      </c>
      <c r="B3907" s="1" t="s">
        <v>31</v>
      </c>
      <c r="C3907" s="2"/>
      <c r="D3907" s="4" t="s">
        <v>154</v>
      </c>
      <c r="E3907" s="4">
        <v>4057026</v>
      </c>
      <c r="F3907" s="5">
        <v>0</v>
      </c>
      <c r="G3907" s="5">
        <v>3195</v>
      </c>
      <c r="H3907" s="5">
        <v>9023</v>
      </c>
      <c r="I3907" s="5">
        <v>27266</v>
      </c>
      <c r="J3907" s="5">
        <v>3888</v>
      </c>
      <c r="K3907" s="5" t="s">
        <v>33</v>
      </c>
      <c r="L3907" s="5">
        <v>43372</v>
      </c>
      <c r="M3907" s="5">
        <v>342700</v>
      </c>
      <c r="N3907" s="5">
        <v>14963</v>
      </c>
      <c r="O3907" s="5">
        <v>2142</v>
      </c>
      <c r="P3907" s="5">
        <v>2788</v>
      </c>
      <c r="Q3907" s="5" t="s">
        <v>33</v>
      </c>
      <c r="R3907" s="5" t="s">
        <v>33</v>
      </c>
      <c r="S3907" s="5">
        <v>8237</v>
      </c>
      <c r="T3907" s="5">
        <v>12133</v>
      </c>
      <c r="U3907" s="5">
        <v>19761</v>
      </c>
      <c r="V3907" s="5">
        <v>1306</v>
      </c>
      <c r="W3907" s="5">
        <v>1664</v>
      </c>
      <c r="X3907" s="5">
        <v>29048</v>
      </c>
      <c r="Y3907" s="5">
        <v>1718</v>
      </c>
    </row>
    <row r="3908" spans="1:25" x14ac:dyDescent="0.3">
      <c r="A3908" s="1">
        <v>4057027</v>
      </c>
      <c r="B3908" s="1" t="s">
        <v>0</v>
      </c>
      <c r="C3908" s="2"/>
      <c r="D3908" s="4" t="s">
        <v>155</v>
      </c>
      <c r="E3908" s="4">
        <v>4057027</v>
      </c>
      <c r="F3908" s="5">
        <v>18512</v>
      </c>
      <c r="G3908" s="5">
        <v>778121</v>
      </c>
      <c r="H3908" s="5">
        <v>299192</v>
      </c>
      <c r="I3908" s="5">
        <v>117643</v>
      </c>
      <c r="J3908" s="5">
        <v>51965</v>
      </c>
      <c r="K3908" s="5">
        <v>0</v>
      </c>
      <c r="L3908" s="5">
        <v>1265433</v>
      </c>
      <c r="M3908" s="5">
        <v>682249</v>
      </c>
      <c r="N3908" s="5">
        <v>46138</v>
      </c>
      <c r="O3908" s="5">
        <v>197772</v>
      </c>
      <c r="P3908" s="5">
        <v>2611</v>
      </c>
      <c r="Q3908" s="5">
        <v>8493</v>
      </c>
      <c r="R3908" s="5">
        <v>0</v>
      </c>
      <c r="S3908" s="5">
        <v>24660</v>
      </c>
      <c r="T3908" s="5">
        <v>11009</v>
      </c>
      <c r="U3908" s="5">
        <v>19253</v>
      </c>
      <c r="V3908" s="5">
        <v>19134</v>
      </c>
      <c r="W3908" s="5">
        <v>273</v>
      </c>
      <c r="X3908" s="5">
        <v>112560</v>
      </c>
      <c r="Y3908" s="5">
        <v>112</v>
      </c>
    </row>
    <row r="3909" spans="1:25" x14ac:dyDescent="0.3">
      <c r="A3909" s="1">
        <v>4057027</v>
      </c>
      <c r="B3909" s="1" t="s">
        <v>1</v>
      </c>
      <c r="C3909" s="2"/>
      <c r="D3909" s="4" t="s">
        <v>155</v>
      </c>
      <c r="E3909" s="4">
        <v>4057027</v>
      </c>
      <c r="F3909" s="5">
        <v>15999</v>
      </c>
      <c r="G3909" s="5">
        <v>42616</v>
      </c>
      <c r="H3909" s="5">
        <v>334024</v>
      </c>
      <c r="I3909" s="5">
        <v>103139</v>
      </c>
      <c r="J3909" s="5">
        <v>40431</v>
      </c>
      <c r="K3909" s="5">
        <v>0</v>
      </c>
      <c r="L3909" s="5">
        <v>536208</v>
      </c>
      <c r="M3909" s="5">
        <v>880924</v>
      </c>
      <c r="N3909" s="5">
        <v>46982</v>
      </c>
      <c r="O3909" s="5">
        <v>192717</v>
      </c>
      <c r="P3909" s="5">
        <v>2927</v>
      </c>
      <c r="Q3909" s="5">
        <v>8873</v>
      </c>
      <c r="R3909" s="5">
        <v>0</v>
      </c>
      <c r="S3909" s="5">
        <v>29102</v>
      </c>
      <c r="T3909" s="5">
        <v>9638</v>
      </c>
      <c r="U3909" s="5">
        <v>16384</v>
      </c>
      <c r="V3909" s="5">
        <v>20398</v>
      </c>
      <c r="W3909" s="5">
        <v>233</v>
      </c>
      <c r="X3909" s="5">
        <v>109404</v>
      </c>
      <c r="Y3909" s="5">
        <v>195</v>
      </c>
    </row>
    <row r="3910" spans="1:25" x14ac:dyDescent="0.3">
      <c r="A3910" s="1">
        <v>4057027</v>
      </c>
      <c r="B3910" s="1" t="s">
        <v>2</v>
      </c>
      <c r="C3910" s="2"/>
      <c r="D3910" s="4" t="s">
        <v>155</v>
      </c>
      <c r="E3910" s="4">
        <v>4057027</v>
      </c>
      <c r="F3910" s="5">
        <v>61769</v>
      </c>
      <c r="G3910" s="5">
        <v>62743</v>
      </c>
      <c r="H3910" s="5">
        <v>195947</v>
      </c>
      <c r="I3910" s="5">
        <v>96062</v>
      </c>
      <c r="J3910" s="5">
        <v>59294</v>
      </c>
      <c r="K3910" s="5">
        <v>0</v>
      </c>
      <c r="L3910" s="5">
        <v>475816</v>
      </c>
      <c r="M3910" s="5">
        <v>885344</v>
      </c>
      <c r="N3910" s="5">
        <v>47842</v>
      </c>
      <c r="O3910" s="5">
        <v>187239</v>
      </c>
      <c r="P3910" s="5">
        <v>4282</v>
      </c>
      <c r="Q3910" s="5">
        <v>8338</v>
      </c>
      <c r="R3910" s="5">
        <v>0</v>
      </c>
      <c r="S3910" s="5">
        <v>23657</v>
      </c>
      <c r="T3910" s="5">
        <v>12463</v>
      </c>
      <c r="U3910" s="5">
        <v>18382</v>
      </c>
      <c r="V3910" s="5">
        <v>18484</v>
      </c>
      <c r="W3910" s="5">
        <v>128</v>
      </c>
      <c r="X3910" s="5">
        <v>105455</v>
      </c>
      <c r="Y3910" s="5">
        <v>291</v>
      </c>
    </row>
    <row r="3911" spans="1:25" x14ac:dyDescent="0.3">
      <c r="A3911" s="1">
        <v>4057027</v>
      </c>
      <c r="B3911" s="1" t="s">
        <v>3</v>
      </c>
      <c r="C3911" s="2"/>
      <c r="D3911" s="4" t="s">
        <v>155</v>
      </c>
      <c r="E3911" s="4">
        <v>4057027</v>
      </c>
      <c r="F3911" s="5">
        <v>29945</v>
      </c>
      <c r="G3911" s="5">
        <v>47542</v>
      </c>
      <c r="H3911" s="5">
        <v>258530</v>
      </c>
      <c r="I3911" s="5">
        <v>81287</v>
      </c>
      <c r="J3911" s="5">
        <v>38462</v>
      </c>
      <c r="K3911" s="5">
        <v>0</v>
      </c>
      <c r="L3911" s="5">
        <v>455767</v>
      </c>
      <c r="M3911" s="5">
        <v>868917</v>
      </c>
      <c r="N3911" s="5">
        <v>52570</v>
      </c>
      <c r="O3911" s="5">
        <v>166874</v>
      </c>
      <c r="P3911" s="5">
        <v>6433</v>
      </c>
      <c r="Q3911" s="5">
        <v>6653</v>
      </c>
      <c r="R3911" s="5">
        <v>0</v>
      </c>
      <c r="S3911" s="5">
        <v>18809</v>
      </c>
      <c r="T3911" s="5">
        <v>12185</v>
      </c>
      <c r="U3911" s="5">
        <v>20045</v>
      </c>
      <c r="V3911" s="5">
        <v>19019</v>
      </c>
      <c r="W3911" s="5">
        <v>136</v>
      </c>
      <c r="X3911" s="5">
        <v>100932</v>
      </c>
      <c r="Y3911" s="5">
        <v>829</v>
      </c>
    </row>
    <row r="3912" spans="1:25" x14ac:dyDescent="0.3">
      <c r="A3912" s="1">
        <v>4057027</v>
      </c>
      <c r="B3912" s="1" t="s">
        <v>4</v>
      </c>
      <c r="C3912" s="2"/>
      <c r="D3912" s="4" t="s">
        <v>155</v>
      </c>
      <c r="E3912" s="4">
        <v>4057027</v>
      </c>
      <c r="F3912" s="5">
        <v>39789</v>
      </c>
      <c r="G3912" s="5">
        <v>64212</v>
      </c>
      <c r="H3912" s="5">
        <v>333420</v>
      </c>
      <c r="I3912" s="5">
        <v>107628</v>
      </c>
      <c r="J3912" s="5">
        <v>47620</v>
      </c>
      <c r="K3912" s="5">
        <v>0</v>
      </c>
      <c r="L3912" s="5">
        <v>592669</v>
      </c>
      <c r="M3912" s="5">
        <v>887343</v>
      </c>
      <c r="N3912" s="5">
        <v>62268</v>
      </c>
      <c r="O3912" s="5">
        <v>141481</v>
      </c>
      <c r="P3912" s="5">
        <v>4113</v>
      </c>
      <c r="Q3912" s="5">
        <v>7878</v>
      </c>
      <c r="R3912" s="5">
        <v>0</v>
      </c>
      <c r="S3912" s="5">
        <v>23588</v>
      </c>
      <c r="T3912" s="5">
        <v>14667</v>
      </c>
      <c r="U3912" s="5">
        <v>15664</v>
      </c>
      <c r="V3912" s="5">
        <v>16439</v>
      </c>
      <c r="W3912" s="5">
        <v>149</v>
      </c>
      <c r="X3912" s="5">
        <v>107242</v>
      </c>
      <c r="Y3912" s="5">
        <v>650</v>
      </c>
    </row>
    <row r="3913" spans="1:25" x14ac:dyDescent="0.3">
      <c r="A3913" s="1">
        <v>4057027</v>
      </c>
      <c r="B3913" s="1" t="s">
        <v>5</v>
      </c>
      <c r="C3913" s="2"/>
      <c r="D3913" s="4" t="s">
        <v>155</v>
      </c>
      <c r="E3913" s="4">
        <v>4057027</v>
      </c>
      <c r="F3913" s="5">
        <v>29300</v>
      </c>
      <c r="G3913" s="5">
        <v>62701</v>
      </c>
      <c r="H3913" s="5">
        <v>497237</v>
      </c>
      <c r="I3913" s="5">
        <v>74526</v>
      </c>
      <c r="J3913" s="5">
        <v>34315</v>
      </c>
      <c r="K3913" s="5">
        <v>0</v>
      </c>
      <c r="L3913" s="5">
        <v>698078</v>
      </c>
      <c r="M3913" s="5">
        <v>1118547</v>
      </c>
      <c r="N3913" s="5">
        <v>56578</v>
      </c>
      <c r="O3913" s="5">
        <v>121937</v>
      </c>
      <c r="P3913" s="5">
        <v>4553</v>
      </c>
      <c r="Q3913" s="5">
        <v>7443</v>
      </c>
      <c r="R3913" s="5">
        <v>0</v>
      </c>
      <c r="S3913" s="5">
        <v>23641</v>
      </c>
      <c r="T3913" s="5">
        <v>12520</v>
      </c>
      <c r="U3913" s="5">
        <v>15673</v>
      </c>
      <c r="V3913" s="5">
        <v>15174</v>
      </c>
      <c r="W3913" s="5">
        <v>188</v>
      </c>
      <c r="X3913" s="5">
        <v>99771</v>
      </c>
      <c r="Y3913" s="5">
        <v>442</v>
      </c>
    </row>
    <row r="3914" spans="1:25" x14ac:dyDescent="0.3">
      <c r="A3914" s="1">
        <v>4057027</v>
      </c>
      <c r="B3914" s="1" t="s">
        <v>6</v>
      </c>
      <c r="C3914" s="2"/>
      <c r="D3914" s="4" t="s">
        <v>155</v>
      </c>
      <c r="E3914" s="4">
        <v>4057027</v>
      </c>
      <c r="F3914" s="5">
        <v>5108</v>
      </c>
      <c r="G3914" s="5">
        <v>146770</v>
      </c>
      <c r="H3914" s="5">
        <v>170080</v>
      </c>
      <c r="I3914" s="5">
        <v>58439</v>
      </c>
      <c r="J3914" s="5">
        <v>17338</v>
      </c>
      <c r="K3914" s="5">
        <v>0</v>
      </c>
      <c r="L3914" s="5">
        <v>397735</v>
      </c>
      <c r="M3914" s="5">
        <v>1009591</v>
      </c>
      <c r="N3914" s="5">
        <v>52217</v>
      </c>
      <c r="O3914" s="5">
        <v>111386</v>
      </c>
      <c r="P3914" s="5">
        <v>4342</v>
      </c>
      <c r="Q3914" s="5">
        <v>6173</v>
      </c>
      <c r="R3914" s="5">
        <v>0</v>
      </c>
      <c r="S3914" s="5">
        <v>24021</v>
      </c>
      <c r="T3914" s="5">
        <v>11159</v>
      </c>
      <c r="U3914" s="5">
        <v>15423</v>
      </c>
      <c r="V3914" s="5">
        <v>15588</v>
      </c>
      <c r="W3914" s="5">
        <v>189</v>
      </c>
      <c r="X3914" s="5">
        <v>96603</v>
      </c>
      <c r="Y3914" s="5">
        <v>225</v>
      </c>
    </row>
    <row r="3915" spans="1:25" x14ac:dyDescent="0.3">
      <c r="A3915" s="1">
        <v>4057027</v>
      </c>
      <c r="B3915" s="1" t="s">
        <v>7</v>
      </c>
      <c r="C3915" s="2"/>
      <c r="D3915" s="4" t="s">
        <v>155</v>
      </c>
      <c r="E3915" s="4">
        <v>4057027</v>
      </c>
      <c r="F3915" s="5">
        <v>7460</v>
      </c>
      <c r="G3915" s="5">
        <v>43037</v>
      </c>
      <c r="H3915" s="5">
        <v>153346</v>
      </c>
      <c r="I3915" s="5">
        <v>52110</v>
      </c>
      <c r="J3915" s="5">
        <v>24096</v>
      </c>
      <c r="K3915" s="5">
        <v>0</v>
      </c>
      <c r="L3915" s="5">
        <v>280049</v>
      </c>
      <c r="M3915" s="5">
        <v>860448</v>
      </c>
      <c r="N3915" s="5">
        <v>49690</v>
      </c>
      <c r="O3915" s="5">
        <v>98243</v>
      </c>
      <c r="P3915" s="5">
        <v>4209</v>
      </c>
      <c r="Q3915" s="5">
        <v>4390</v>
      </c>
      <c r="R3915" s="5">
        <v>0</v>
      </c>
      <c r="S3915" s="5">
        <v>23747</v>
      </c>
      <c r="T3915" s="5">
        <v>10808</v>
      </c>
      <c r="U3915" s="5">
        <v>15023</v>
      </c>
      <c r="V3915" s="5">
        <v>16225</v>
      </c>
      <c r="W3915" s="5">
        <v>730</v>
      </c>
      <c r="X3915" s="5">
        <v>83927</v>
      </c>
      <c r="Y3915" s="5">
        <v>99</v>
      </c>
    </row>
    <row r="3916" spans="1:25" x14ac:dyDescent="0.3">
      <c r="A3916" s="1">
        <v>4057027</v>
      </c>
      <c r="B3916" s="1" t="s">
        <v>8</v>
      </c>
      <c r="C3916" s="2"/>
      <c r="D3916" s="4" t="s">
        <v>155</v>
      </c>
      <c r="E3916" s="4">
        <v>4057027</v>
      </c>
      <c r="F3916" s="5">
        <v>9213</v>
      </c>
      <c r="G3916" s="5">
        <v>127556</v>
      </c>
      <c r="H3916" s="5">
        <v>141762</v>
      </c>
      <c r="I3916" s="5">
        <v>63866</v>
      </c>
      <c r="J3916" s="5">
        <v>25363</v>
      </c>
      <c r="K3916" s="5">
        <v>0</v>
      </c>
      <c r="L3916" s="5">
        <v>367761</v>
      </c>
      <c r="M3916" s="5">
        <v>1081116</v>
      </c>
      <c r="N3916" s="5">
        <v>47378</v>
      </c>
      <c r="O3916" s="5">
        <v>77524</v>
      </c>
      <c r="P3916" s="5">
        <v>4386</v>
      </c>
      <c r="Q3916" s="5">
        <v>3773</v>
      </c>
      <c r="R3916" s="5">
        <v>0</v>
      </c>
      <c r="S3916" s="5">
        <v>25109</v>
      </c>
      <c r="T3916" s="5">
        <v>12750</v>
      </c>
      <c r="U3916" s="5">
        <v>15724</v>
      </c>
      <c r="V3916" s="5">
        <v>18878</v>
      </c>
      <c r="W3916" s="5">
        <v>655</v>
      </c>
      <c r="X3916" s="5">
        <v>84072</v>
      </c>
      <c r="Y3916" s="5">
        <v>233</v>
      </c>
    </row>
    <row r="3917" spans="1:25" x14ac:dyDescent="0.3">
      <c r="A3917" s="1">
        <v>4057027</v>
      </c>
      <c r="B3917" s="1" t="s">
        <v>9</v>
      </c>
      <c r="C3917" s="2"/>
      <c r="D3917" s="4" t="s">
        <v>155</v>
      </c>
      <c r="E3917" s="4">
        <v>4057027</v>
      </c>
      <c r="F3917" s="5">
        <v>4498</v>
      </c>
      <c r="G3917" s="5">
        <v>43752</v>
      </c>
      <c r="H3917" s="5">
        <v>48834</v>
      </c>
      <c r="I3917" s="5">
        <v>49764</v>
      </c>
      <c r="J3917" s="5">
        <v>21189</v>
      </c>
      <c r="K3917" s="5">
        <v>0</v>
      </c>
      <c r="L3917" s="5">
        <v>168037</v>
      </c>
      <c r="M3917" s="5">
        <v>1027125</v>
      </c>
      <c r="N3917" s="5">
        <v>49660</v>
      </c>
      <c r="O3917" s="5">
        <v>61515</v>
      </c>
      <c r="P3917" s="5">
        <v>3832</v>
      </c>
      <c r="Q3917" s="5">
        <v>4024</v>
      </c>
      <c r="R3917" s="5">
        <v>0</v>
      </c>
      <c r="S3917" s="5">
        <v>17632</v>
      </c>
      <c r="T3917" s="5">
        <v>13664</v>
      </c>
      <c r="U3917" s="5">
        <v>18013</v>
      </c>
      <c r="V3917" s="5">
        <v>15259</v>
      </c>
      <c r="W3917" s="5">
        <v>578</v>
      </c>
      <c r="X3917" s="5">
        <v>85999</v>
      </c>
      <c r="Y3917" s="5">
        <v>166</v>
      </c>
    </row>
    <row r="3918" spans="1:25" x14ac:dyDescent="0.3">
      <c r="A3918" s="1">
        <v>4057027</v>
      </c>
      <c r="B3918" s="1" t="s">
        <v>10</v>
      </c>
      <c r="C3918" s="2"/>
      <c r="D3918" s="4" t="s">
        <v>155</v>
      </c>
      <c r="E3918" s="4">
        <v>4057027</v>
      </c>
      <c r="F3918" s="5">
        <v>6726</v>
      </c>
      <c r="G3918" s="5">
        <v>35614</v>
      </c>
      <c r="H3918" s="5">
        <v>105980</v>
      </c>
      <c r="I3918" s="5">
        <v>41925</v>
      </c>
      <c r="J3918" s="5">
        <v>23907</v>
      </c>
      <c r="K3918" s="5">
        <v>0</v>
      </c>
      <c r="L3918" s="5">
        <v>214152</v>
      </c>
      <c r="M3918" s="5">
        <v>927292</v>
      </c>
      <c r="N3918" s="5">
        <v>42081</v>
      </c>
      <c r="O3918" s="5">
        <v>51518</v>
      </c>
      <c r="P3918" s="5">
        <v>2737</v>
      </c>
      <c r="Q3918" s="5">
        <v>3639</v>
      </c>
      <c r="R3918" s="5">
        <v>0</v>
      </c>
      <c r="S3918" s="5">
        <v>18356</v>
      </c>
      <c r="T3918" s="5">
        <v>11960</v>
      </c>
      <c r="U3918" s="5">
        <v>16417</v>
      </c>
      <c r="V3918" s="5">
        <v>12108</v>
      </c>
      <c r="W3918" s="5">
        <v>663</v>
      </c>
      <c r="X3918" s="5">
        <v>75155</v>
      </c>
      <c r="Y3918" s="5">
        <v>163</v>
      </c>
    </row>
    <row r="3919" spans="1:25" x14ac:dyDescent="0.3">
      <c r="A3919" s="1">
        <v>4057027</v>
      </c>
      <c r="B3919" s="1" t="s">
        <v>11</v>
      </c>
      <c r="C3919" s="2"/>
      <c r="D3919" s="4" t="s">
        <v>155</v>
      </c>
      <c r="E3919" s="4">
        <v>4057027</v>
      </c>
      <c r="F3919" s="5">
        <v>3945</v>
      </c>
      <c r="G3919" s="5">
        <v>48969</v>
      </c>
      <c r="H3919" s="5">
        <v>60814</v>
      </c>
      <c r="I3919" s="5">
        <v>44860</v>
      </c>
      <c r="J3919" s="5">
        <v>3795</v>
      </c>
      <c r="K3919" s="5">
        <v>0</v>
      </c>
      <c r="L3919" s="5">
        <v>162383</v>
      </c>
      <c r="M3919" s="5">
        <v>1552667</v>
      </c>
      <c r="N3919" s="5">
        <v>39016</v>
      </c>
      <c r="O3919" s="5">
        <v>43662</v>
      </c>
      <c r="P3919" s="5">
        <v>3301</v>
      </c>
      <c r="Q3919" s="5">
        <v>3095</v>
      </c>
      <c r="R3919" s="5">
        <v>0</v>
      </c>
      <c r="S3919" s="5">
        <v>16878</v>
      </c>
      <c r="T3919" s="5">
        <v>11346</v>
      </c>
      <c r="U3919" s="5">
        <v>18506</v>
      </c>
      <c r="V3919" s="5">
        <v>12067</v>
      </c>
      <c r="W3919" s="5">
        <v>630</v>
      </c>
      <c r="X3919" s="5">
        <v>66369</v>
      </c>
      <c r="Y3919" s="5">
        <v>222</v>
      </c>
    </row>
    <row r="3920" spans="1:25" x14ac:dyDescent="0.3">
      <c r="A3920" s="1">
        <v>4057027</v>
      </c>
      <c r="B3920" s="1" t="s">
        <v>12</v>
      </c>
      <c r="C3920" s="2"/>
      <c r="D3920" s="4" t="s">
        <v>155</v>
      </c>
      <c r="E3920" s="4">
        <v>4057027</v>
      </c>
      <c r="F3920" s="5">
        <v>7077</v>
      </c>
      <c r="G3920" s="5">
        <v>36221</v>
      </c>
      <c r="H3920" s="5">
        <v>17909</v>
      </c>
      <c r="I3920" s="5">
        <v>34743</v>
      </c>
      <c r="J3920" s="5">
        <v>20443</v>
      </c>
      <c r="K3920" s="5">
        <v>0</v>
      </c>
      <c r="L3920" s="5">
        <v>116393</v>
      </c>
      <c r="M3920" s="5">
        <v>1233358</v>
      </c>
      <c r="N3920" s="5">
        <v>41904</v>
      </c>
      <c r="O3920" s="5">
        <v>42971</v>
      </c>
      <c r="P3920" s="5">
        <v>2972</v>
      </c>
      <c r="Q3920" s="5">
        <v>2788</v>
      </c>
      <c r="R3920" s="5">
        <v>0</v>
      </c>
      <c r="S3920" s="5">
        <v>16484</v>
      </c>
      <c r="T3920" s="5">
        <v>10224</v>
      </c>
      <c r="U3920" s="5">
        <v>17323</v>
      </c>
      <c r="V3920" s="5">
        <v>6309</v>
      </c>
      <c r="W3920" s="5">
        <v>471</v>
      </c>
      <c r="X3920" s="5">
        <v>64731</v>
      </c>
      <c r="Y3920" s="5">
        <v>34</v>
      </c>
    </row>
    <row r="3921" spans="1:25" x14ac:dyDescent="0.3">
      <c r="A3921" s="1">
        <v>4057027</v>
      </c>
      <c r="B3921" s="1" t="s">
        <v>13</v>
      </c>
      <c r="C3921" s="2"/>
      <c r="D3921" s="4" t="s">
        <v>155</v>
      </c>
      <c r="E3921" s="4">
        <v>4057027</v>
      </c>
      <c r="F3921" s="5">
        <v>1696</v>
      </c>
      <c r="G3921" s="5">
        <v>63172</v>
      </c>
      <c r="H3921" s="5">
        <v>22262</v>
      </c>
      <c r="I3921" s="5">
        <v>38210</v>
      </c>
      <c r="J3921" s="5">
        <v>4843</v>
      </c>
      <c r="K3921" s="5">
        <v>0</v>
      </c>
      <c r="L3921" s="5">
        <v>130183</v>
      </c>
      <c r="M3921" s="5">
        <v>1222213</v>
      </c>
      <c r="N3921" s="5">
        <v>38139</v>
      </c>
      <c r="O3921" s="5">
        <v>41594</v>
      </c>
      <c r="P3921" s="5">
        <v>2616</v>
      </c>
      <c r="Q3921" s="5">
        <v>1809</v>
      </c>
      <c r="R3921" s="5">
        <v>0</v>
      </c>
      <c r="S3921" s="5">
        <v>15542</v>
      </c>
      <c r="T3921" s="5">
        <v>9958</v>
      </c>
      <c r="U3921" s="5">
        <v>17928</v>
      </c>
      <c r="V3921" s="5">
        <v>5597</v>
      </c>
      <c r="W3921" s="5">
        <v>1234</v>
      </c>
      <c r="X3921" s="5">
        <v>67939</v>
      </c>
      <c r="Y3921" s="5">
        <v>33</v>
      </c>
    </row>
    <row r="3922" spans="1:25" x14ac:dyDescent="0.3">
      <c r="A3922" s="1">
        <v>4057027</v>
      </c>
      <c r="B3922" s="1" t="s">
        <v>14</v>
      </c>
      <c r="C3922" s="2"/>
      <c r="D3922" s="4" t="s">
        <v>155</v>
      </c>
      <c r="E3922" s="4">
        <v>4057027</v>
      </c>
      <c r="F3922" s="5">
        <v>7653</v>
      </c>
      <c r="G3922" s="5">
        <v>36218</v>
      </c>
      <c r="H3922" s="5">
        <v>18689</v>
      </c>
      <c r="I3922" s="5">
        <v>35653</v>
      </c>
      <c r="J3922" s="5">
        <v>13347</v>
      </c>
      <c r="K3922" s="5" t="s">
        <v>33</v>
      </c>
      <c r="L3922" s="5">
        <v>111560</v>
      </c>
      <c r="M3922" s="5">
        <v>1152761</v>
      </c>
      <c r="N3922" s="5">
        <v>32946</v>
      </c>
      <c r="O3922" s="5">
        <v>39853</v>
      </c>
      <c r="P3922" s="5">
        <v>1872</v>
      </c>
      <c r="Q3922" s="5" t="s">
        <v>33</v>
      </c>
      <c r="R3922" s="5" t="s">
        <v>33</v>
      </c>
      <c r="S3922" s="5">
        <v>14273</v>
      </c>
      <c r="T3922" s="5">
        <v>7918</v>
      </c>
      <c r="U3922" s="5">
        <v>18564</v>
      </c>
      <c r="V3922" s="5">
        <v>4609</v>
      </c>
      <c r="W3922" s="5">
        <v>795</v>
      </c>
      <c r="X3922" s="5">
        <v>64912</v>
      </c>
      <c r="Y3922" s="5">
        <v>59</v>
      </c>
    </row>
    <row r="3923" spans="1:25" x14ac:dyDescent="0.3">
      <c r="A3923" s="1">
        <v>4057027</v>
      </c>
      <c r="B3923" s="1" t="s">
        <v>15</v>
      </c>
      <c r="C3923" s="2"/>
      <c r="D3923" s="4" t="s">
        <v>155</v>
      </c>
      <c r="E3923" s="4">
        <v>4057027</v>
      </c>
      <c r="F3923" s="5">
        <v>21749</v>
      </c>
      <c r="G3923" s="5">
        <v>31007</v>
      </c>
      <c r="H3923" s="5">
        <v>42526</v>
      </c>
      <c r="I3923" s="5">
        <v>36696</v>
      </c>
      <c r="J3923" s="5">
        <v>15423</v>
      </c>
      <c r="K3923" s="5" t="s">
        <v>33</v>
      </c>
      <c r="L3923" s="5">
        <v>147400</v>
      </c>
      <c r="M3923" s="5">
        <v>885610</v>
      </c>
      <c r="N3923" s="5">
        <v>34239</v>
      </c>
      <c r="O3923" s="5">
        <v>34970</v>
      </c>
      <c r="P3923" s="5">
        <v>2458</v>
      </c>
      <c r="Q3923" s="5" t="s">
        <v>33</v>
      </c>
      <c r="R3923" s="5" t="s">
        <v>33</v>
      </c>
      <c r="S3923" s="5">
        <v>15875</v>
      </c>
      <c r="T3923" s="5">
        <v>8941</v>
      </c>
      <c r="U3923" s="5">
        <v>16539</v>
      </c>
      <c r="V3923" s="5">
        <v>3812</v>
      </c>
      <c r="W3923" s="5">
        <v>1474</v>
      </c>
      <c r="X3923" s="5">
        <v>57926</v>
      </c>
      <c r="Y3923" s="5">
        <v>16</v>
      </c>
    </row>
    <row r="3924" spans="1:25" x14ac:dyDescent="0.3">
      <c r="A3924" s="1">
        <v>4057027</v>
      </c>
      <c r="B3924" s="1" t="s">
        <v>16</v>
      </c>
      <c r="C3924" s="2"/>
      <c r="D3924" s="4" t="s">
        <v>155</v>
      </c>
      <c r="E3924" s="4">
        <v>4057027</v>
      </c>
      <c r="F3924" s="5">
        <v>10967</v>
      </c>
      <c r="G3924" s="5">
        <v>26923</v>
      </c>
      <c r="H3924" s="5">
        <v>13719</v>
      </c>
      <c r="I3924" s="5">
        <v>27259</v>
      </c>
      <c r="J3924" s="5">
        <v>2982</v>
      </c>
      <c r="K3924" s="5" t="s">
        <v>33</v>
      </c>
      <c r="L3924" s="5">
        <v>81851</v>
      </c>
      <c r="M3924" s="5">
        <v>705408</v>
      </c>
      <c r="N3924" s="5">
        <v>29146</v>
      </c>
      <c r="O3924" s="5">
        <v>36212</v>
      </c>
      <c r="P3924" s="5">
        <v>2586</v>
      </c>
      <c r="Q3924" s="5" t="s">
        <v>33</v>
      </c>
      <c r="R3924" s="5" t="s">
        <v>33</v>
      </c>
      <c r="S3924" s="5">
        <v>12965</v>
      </c>
      <c r="T3924" s="5">
        <v>9103</v>
      </c>
      <c r="U3924" s="5">
        <v>17758</v>
      </c>
      <c r="V3924" s="5">
        <v>3324</v>
      </c>
      <c r="W3924" s="5">
        <v>3301</v>
      </c>
      <c r="X3924" s="5">
        <v>64044</v>
      </c>
      <c r="Y3924" s="5">
        <v>105</v>
      </c>
    </row>
    <row r="3925" spans="1:25" x14ac:dyDescent="0.3">
      <c r="A3925" s="1">
        <v>4057027</v>
      </c>
      <c r="B3925" s="1" t="s">
        <v>17</v>
      </c>
      <c r="C3925" s="2"/>
      <c r="D3925" s="4" t="s">
        <v>155</v>
      </c>
      <c r="E3925" s="4">
        <v>4057027</v>
      </c>
      <c r="F3925" s="5">
        <v>1595</v>
      </c>
      <c r="G3925" s="5">
        <v>12549</v>
      </c>
      <c r="H3925" s="5">
        <v>16378</v>
      </c>
      <c r="I3925" s="5">
        <v>26514</v>
      </c>
      <c r="J3925" s="5">
        <v>-9329</v>
      </c>
      <c r="K3925" s="5" t="s">
        <v>33</v>
      </c>
      <c r="L3925" s="5">
        <v>47708</v>
      </c>
      <c r="M3925" s="5">
        <v>548171</v>
      </c>
      <c r="N3925" s="5">
        <v>31422</v>
      </c>
      <c r="O3925" s="5">
        <v>34716</v>
      </c>
      <c r="P3925" s="5">
        <v>2588</v>
      </c>
      <c r="Q3925" s="5" t="s">
        <v>33</v>
      </c>
      <c r="R3925" s="5" t="s">
        <v>33</v>
      </c>
      <c r="S3925" s="5">
        <v>13108</v>
      </c>
      <c r="T3925" s="5">
        <v>9583</v>
      </c>
      <c r="U3925" s="5">
        <v>16417</v>
      </c>
      <c r="V3925" s="5">
        <v>625</v>
      </c>
      <c r="W3925" s="5">
        <v>2700</v>
      </c>
      <c r="X3925" s="5">
        <v>50081</v>
      </c>
      <c r="Y3925" s="5">
        <v>0</v>
      </c>
    </row>
    <row r="3926" spans="1:25" x14ac:dyDescent="0.3">
      <c r="A3926" s="1">
        <v>4057027</v>
      </c>
      <c r="B3926" s="1" t="s">
        <v>18</v>
      </c>
      <c r="C3926" s="2"/>
      <c r="D3926" s="4" t="s">
        <v>155</v>
      </c>
      <c r="E3926" s="4">
        <v>4057027</v>
      </c>
      <c r="F3926" s="5">
        <v>582</v>
      </c>
      <c r="G3926" s="5">
        <v>45408</v>
      </c>
      <c r="H3926" s="5">
        <v>90720</v>
      </c>
      <c r="I3926" s="5">
        <v>28834</v>
      </c>
      <c r="J3926" s="5">
        <v>11660</v>
      </c>
      <c r="K3926" s="5" t="s">
        <v>33</v>
      </c>
      <c r="L3926" s="5">
        <v>177205</v>
      </c>
      <c r="M3926" s="5">
        <v>864312</v>
      </c>
      <c r="N3926" s="5">
        <v>22899</v>
      </c>
      <c r="O3926" s="5">
        <v>27462</v>
      </c>
      <c r="P3926" s="5">
        <v>1950</v>
      </c>
      <c r="Q3926" s="5" t="s">
        <v>33</v>
      </c>
      <c r="R3926" s="5" t="s">
        <v>33</v>
      </c>
      <c r="S3926" s="5">
        <v>10942</v>
      </c>
      <c r="T3926" s="5">
        <v>8983</v>
      </c>
      <c r="U3926" s="5">
        <v>17661</v>
      </c>
      <c r="V3926" s="5">
        <v>3834</v>
      </c>
      <c r="W3926" s="5">
        <v>3093</v>
      </c>
      <c r="X3926" s="5">
        <v>59000</v>
      </c>
      <c r="Y3926" s="5">
        <v>0</v>
      </c>
    </row>
    <row r="3927" spans="1:25" x14ac:dyDescent="0.3">
      <c r="A3927" s="1">
        <v>4057027</v>
      </c>
      <c r="B3927" s="1" t="s">
        <v>19</v>
      </c>
      <c r="C3927" s="2"/>
      <c r="D3927" s="4" t="s">
        <v>155</v>
      </c>
      <c r="E3927" s="4">
        <v>4057027</v>
      </c>
      <c r="F3927" s="5">
        <v>73</v>
      </c>
      <c r="G3927" s="5">
        <v>14268</v>
      </c>
      <c r="H3927" s="5">
        <v>22919</v>
      </c>
      <c r="I3927" s="5">
        <v>34332</v>
      </c>
      <c r="J3927" s="5">
        <v>12584</v>
      </c>
      <c r="K3927" s="5" t="s">
        <v>33</v>
      </c>
      <c r="L3927" s="5">
        <v>84176</v>
      </c>
      <c r="M3927" s="5">
        <v>604286</v>
      </c>
      <c r="N3927" s="5">
        <v>16054</v>
      </c>
      <c r="O3927" s="5">
        <v>13458</v>
      </c>
      <c r="P3927" s="5">
        <v>2763</v>
      </c>
      <c r="Q3927" s="5" t="s">
        <v>33</v>
      </c>
      <c r="R3927" s="5" t="s">
        <v>33</v>
      </c>
      <c r="S3927" s="5">
        <v>12591</v>
      </c>
      <c r="T3927" s="5">
        <v>9192</v>
      </c>
      <c r="U3927" s="5">
        <v>19695</v>
      </c>
      <c r="V3927" s="5">
        <v>5284</v>
      </c>
      <c r="W3927" s="5">
        <v>3308</v>
      </c>
      <c r="X3927" s="5">
        <v>48247</v>
      </c>
      <c r="Y3927" s="5">
        <v>796</v>
      </c>
    </row>
    <row r="3928" spans="1:25" x14ac:dyDescent="0.3">
      <c r="A3928" s="1">
        <v>4057027</v>
      </c>
      <c r="B3928" s="1" t="s">
        <v>20</v>
      </c>
      <c r="C3928" s="2"/>
      <c r="D3928" s="4" t="s">
        <v>155</v>
      </c>
      <c r="E3928" s="4">
        <v>4057027</v>
      </c>
      <c r="F3928" s="5">
        <v>6400</v>
      </c>
      <c r="G3928" s="5">
        <v>37150</v>
      </c>
      <c r="H3928" s="5">
        <v>24250</v>
      </c>
      <c r="I3928" s="5">
        <v>52364</v>
      </c>
      <c r="J3928" s="5">
        <v>24607</v>
      </c>
      <c r="K3928" s="5" t="s">
        <v>33</v>
      </c>
      <c r="L3928" s="5">
        <v>144770</v>
      </c>
      <c r="M3928" s="5">
        <v>471195</v>
      </c>
      <c r="N3928" s="5">
        <v>15987</v>
      </c>
      <c r="O3928" s="5">
        <v>11247</v>
      </c>
      <c r="P3928" s="5">
        <v>2931</v>
      </c>
      <c r="Q3928" s="5" t="s">
        <v>33</v>
      </c>
      <c r="R3928" s="5" t="s">
        <v>33</v>
      </c>
      <c r="S3928" s="5">
        <v>13271</v>
      </c>
      <c r="T3928" s="5">
        <v>9672</v>
      </c>
      <c r="U3928" s="5">
        <v>14355</v>
      </c>
      <c r="V3928" s="5">
        <v>4795</v>
      </c>
      <c r="W3928" s="5">
        <v>2655</v>
      </c>
      <c r="X3928" s="5">
        <v>44198</v>
      </c>
      <c r="Y3928" s="5">
        <v>1064</v>
      </c>
    </row>
    <row r="3929" spans="1:25" x14ac:dyDescent="0.3">
      <c r="A3929" s="1">
        <v>4057027</v>
      </c>
      <c r="B3929" s="1" t="s">
        <v>21</v>
      </c>
      <c r="C3929" s="2"/>
      <c r="D3929" s="4" t="s">
        <v>155</v>
      </c>
      <c r="E3929" s="4">
        <v>4057027</v>
      </c>
      <c r="F3929" s="5">
        <v>0</v>
      </c>
      <c r="G3929" s="5">
        <v>74065</v>
      </c>
      <c r="H3929" s="5">
        <v>2674</v>
      </c>
      <c r="I3929" s="5">
        <v>28873</v>
      </c>
      <c r="J3929" s="5">
        <v>9670</v>
      </c>
      <c r="K3929" s="5" t="s">
        <v>33</v>
      </c>
      <c r="L3929" s="5">
        <v>115282</v>
      </c>
      <c r="M3929" s="5">
        <v>478983</v>
      </c>
      <c r="N3929" s="5">
        <v>14222</v>
      </c>
      <c r="O3929" s="5">
        <v>4544</v>
      </c>
      <c r="P3929" s="5">
        <v>2123</v>
      </c>
      <c r="Q3929" s="5" t="s">
        <v>33</v>
      </c>
      <c r="R3929" s="5" t="s">
        <v>33</v>
      </c>
      <c r="S3929" s="5">
        <v>10917</v>
      </c>
      <c r="T3929" s="5">
        <v>7428</v>
      </c>
      <c r="U3929" s="5">
        <v>11474</v>
      </c>
      <c r="V3929" s="5">
        <v>8057</v>
      </c>
      <c r="W3929" s="5">
        <v>2612</v>
      </c>
      <c r="X3929" s="5">
        <v>52588</v>
      </c>
      <c r="Y3929" s="5">
        <v>1012</v>
      </c>
    </row>
    <row r="3930" spans="1:25" x14ac:dyDescent="0.3">
      <c r="A3930" s="1">
        <v>4057027</v>
      </c>
      <c r="B3930" s="1" t="s">
        <v>22</v>
      </c>
      <c r="C3930" s="2"/>
      <c r="D3930" s="4" t="s">
        <v>155</v>
      </c>
      <c r="E3930" s="4">
        <v>4057027</v>
      </c>
      <c r="F3930" s="5">
        <v>-1057</v>
      </c>
      <c r="G3930" s="5">
        <v>3677</v>
      </c>
      <c r="H3930" s="5">
        <v>26065</v>
      </c>
      <c r="I3930" s="5">
        <v>16468</v>
      </c>
      <c r="J3930" s="5">
        <v>6711</v>
      </c>
      <c r="K3930" s="5" t="s">
        <v>33</v>
      </c>
      <c r="L3930" s="5">
        <v>51863</v>
      </c>
      <c r="M3930" s="5">
        <v>508819</v>
      </c>
      <c r="N3930" s="5">
        <v>17185</v>
      </c>
      <c r="O3930" s="5">
        <v>3772</v>
      </c>
      <c r="P3930" s="5">
        <v>2457</v>
      </c>
      <c r="Q3930" s="5" t="s">
        <v>33</v>
      </c>
      <c r="R3930" s="5" t="s">
        <v>33</v>
      </c>
      <c r="S3930" s="5">
        <v>9751</v>
      </c>
      <c r="T3930" s="5">
        <v>7459</v>
      </c>
      <c r="U3930" s="5">
        <v>10568</v>
      </c>
      <c r="V3930" s="5">
        <v>9338</v>
      </c>
      <c r="W3930" s="5">
        <v>1176</v>
      </c>
      <c r="X3930" s="5">
        <v>69111</v>
      </c>
      <c r="Y3930" s="5">
        <v>1107</v>
      </c>
    </row>
    <row r="3931" spans="1:25" x14ac:dyDescent="0.3">
      <c r="A3931" s="1">
        <v>4057027</v>
      </c>
      <c r="B3931" s="1" t="s">
        <v>23</v>
      </c>
      <c r="C3931" s="2"/>
      <c r="D3931" s="4" t="s">
        <v>155</v>
      </c>
      <c r="E3931" s="4">
        <v>4057027</v>
      </c>
      <c r="F3931" s="5">
        <v>92</v>
      </c>
      <c r="G3931" s="5">
        <v>32516</v>
      </c>
      <c r="H3931" s="5">
        <v>37349</v>
      </c>
      <c r="I3931" s="5">
        <v>32560</v>
      </c>
      <c r="J3931" s="5">
        <v>9423</v>
      </c>
      <c r="K3931" s="5" t="s">
        <v>33</v>
      </c>
      <c r="L3931" s="5">
        <v>111940</v>
      </c>
      <c r="M3931" s="5">
        <v>483146</v>
      </c>
      <c r="N3931" s="5">
        <v>22806</v>
      </c>
      <c r="O3931" s="5">
        <v>4546</v>
      </c>
      <c r="P3931" s="5">
        <v>3230</v>
      </c>
      <c r="Q3931" s="5" t="s">
        <v>33</v>
      </c>
      <c r="R3931" s="5" t="s">
        <v>33</v>
      </c>
      <c r="S3931" s="5">
        <v>9962</v>
      </c>
      <c r="T3931" s="5">
        <v>7237</v>
      </c>
      <c r="U3931" s="5">
        <v>13103</v>
      </c>
      <c r="V3931" s="5">
        <v>8283</v>
      </c>
      <c r="W3931" s="5">
        <v>830</v>
      </c>
      <c r="X3931" s="5">
        <v>51073</v>
      </c>
      <c r="Y3931" s="5">
        <v>1102</v>
      </c>
    </row>
    <row r="3932" spans="1:25" x14ac:dyDescent="0.3">
      <c r="A3932" s="1">
        <v>4057027</v>
      </c>
      <c r="B3932" s="1" t="s">
        <v>24</v>
      </c>
      <c r="C3932" s="2"/>
      <c r="D3932" s="4" t="s">
        <v>155</v>
      </c>
      <c r="E3932" s="4">
        <v>4057027</v>
      </c>
      <c r="F3932" s="5">
        <v>1370</v>
      </c>
      <c r="G3932" s="5">
        <v>32982</v>
      </c>
      <c r="H3932" s="5">
        <v>26332</v>
      </c>
      <c r="I3932" s="5">
        <v>52463</v>
      </c>
      <c r="J3932" s="5">
        <v>12169</v>
      </c>
      <c r="K3932" s="5" t="s">
        <v>33</v>
      </c>
      <c r="L3932" s="5">
        <v>140480</v>
      </c>
      <c r="M3932" s="5">
        <v>404621</v>
      </c>
      <c r="N3932" s="5">
        <v>16723</v>
      </c>
      <c r="O3932" s="5">
        <v>3661</v>
      </c>
      <c r="P3932" s="5">
        <v>2626</v>
      </c>
      <c r="Q3932" s="5" t="s">
        <v>33</v>
      </c>
      <c r="R3932" s="5" t="s">
        <v>33</v>
      </c>
      <c r="S3932" s="5">
        <v>9682</v>
      </c>
      <c r="T3932" s="5">
        <v>7066</v>
      </c>
      <c r="U3932" s="5">
        <v>12593</v>
      </c>
      <c r="V3932" s="5">
        <v>8541</v>
      </c>
      <c r="W3932" s="5">
        <v>899</v>
      </c>
      <c r="X3932" s="5">
        <v>54245</v>
      </c>
      <c r="Y3932" s="5">
        <v>1179</v>
      </c>
    </row>
    <row r="3933" spans="1:25" x14ac:dyDescent="0.3">
      <c r="A3933" s="1">
        <v>4057027</v>
      </c>
      <c r="B3933" s="1" t="s">
        <v>25</v>
      </c>
      <c r="C3933" s="2"/>
      <c r="D3933" s="4" t="s">
        <v>155</v>
      </c>
      <c r="E3933" s="4">
        <v>4057027</v>
      </c>
      <c r="F3933" s="5">
        <v>557</v>
      </c>
      <c r="G3933" s="5">
        <v>17098</v>
      </c>
      <c r="H3933" s="5">
        <v>38012</v>
      </c>
      <c r="I3933" s="5">
        <v>29455</v>
      </c>
      <c r="J3933" s="5">
        <v>8442</v>
      </c>
      <c r="K3933" s="5" t="s">
        <v>33</v>
      </c>
      <c r="L3933" s="5">
        <v>93563</v>
      </c>
      <c r="M3933" s="5">
        <v>412104</v>
      </c>
      <c r="N3933" s="5">
        <v>19486</v>
      </c>
      <c r="O3933" s="5">
        <v>3477</v>
      </c>
      <c r="P3933" s="5">
        <v>2734</v>
      </c>
      <c r="Q3933" s="5" t="s">
        <v>33</v>
      </c>
      <c r="R3933" s="5" t="s">
        <v>33</v>
      </c>
      <c r="S3933" s="5">
        <v>9558</v>
      </c>
      <c r="T3933" s="5">
        <v>6912</v>
      </c>
      <c r="U3933" s="5">
        <v>12457</v>
      </c>
      <c r="V3933" s="5">
        <v>9385</v>
      </c>
      <c r="W3933" s="5">
        <v>753</v>
      </c>
      <c r="X3933" s="5">
        <v>50593</v>
      </c>
      <c r="Y3933" s="5">
        <v>1114</v>
      </c>
    </row>
    <row r="3934" spans="1:25" x14ac:dyDescent="0.3">
      <c r="A3934" s="1">
        <v>4057027</v>
      </c>
      <c r="B3934" s="1" t="s">
        <v>26</v>
      </c>
      <c r="C3934" s="2"/>
      <c r="D3934" s="4" t="s">
        <v>155</v>
      </c>
      <c r="E3934" s="4">
        <v>4057027</v>
      </c>
      <c r="F3934" s="5">
        <v>257</v>
      </c>
      <c r="G3934" s="5">
        <v>28511</v>
      </c>
      <c r="H3934" s="5">
        <v>24787</v>
      </c>
      <c r="I3934" s="5">
        <v>21721</v>
      </c>
      <c r="J3934" s="5">
        <v>13582</v>
      </c>
      <c r="K3934" s="5" t="s">
        <v>33</v>
      </c>
      <c r="L3934" s="5">
        <v>88858</v>
      </c>
      <c r="M3934" s="5">
        <v>415222</v>
      </c>
      <c r="N3934" s="5">
        <v>16118</v>
      </c>
      <c r="O3934" s="5">
        <v>3337</v>
      </c>
      <c r="P3934" s="5">
        <v>2984</v>
      </c>
      <c r="Q3934" s="5" t="s">
        <v>33</v>
      </c>
      <c r="R3934" s="5" t="s">
        <v>33</v>
      </c>
      <c r="S3934" s="5">
        <v>9291</v>
      </c>
      <c r="T3934" s="5">
        <v>6877</v>
      </c>
      <c r="U3934" s="5">
        <v>11463</v>
      </c>
      <c r="V3934" s="5">
        <v>8532</v>
      </c>
      <c r="W3934" s="5">
        <v>943</v>
      </c>
      <c r="X3934" s="5">
        <v>51182</v>
      </c>
      <c r="Y3934" s="5">
        <v>1208</v>
      </c>
    </row>
    <row r="3935" spans="1:25" x14ac:dyDescent="0.3">
      <c r="A3935" s="1">
        <v>4057027</v>
      </c>
      <c r="B3935" s="1" t="s">
        <v>27</v>
      </c>
      <c r="C3935" s="2"/>
      <c r="D3935" s="4" t="s">
        <v>155</v>
      </c>
      <c r="E3935" s="4">
        <v>4057027</v>
      </c>
      <c r="F3935" s="5">
        <v>299</v>
      </c>
      <c r="G3935" s="5">
        <v>24260</v>
      </c>
      <c r="H3935" s="5">
        <v>29355</v>
      </c>
      <c r="I3935" s="5">
        <v>21603</v>
      </c>
      <c r="J3935" s="5">
        <v>8815</v>
      </c>
      <c r="K3935" s="5" t="s">
        <v>33</v>
      </c>
      <c r="L3935" s="5">
        <v>84332</v>
      </c>
      <c r="M3935" s="5">
        <v>364665</v>
      </c>
      <c r="N3935" s="5">
        <v>16569</v>
      </c>
      <c r="O3935" s="5">
        <v>3177</v>
      </c>
      <c r="P3935" s="5">
        <v>2165</v>
      </c>
      <c r="Q3935" s="5" t="s">
        <v>33</v>
      </c>
      <c r="R3935" s="5" t="s">
        <v>33</v>
      </c>
      <c r="S3935" s="5">
        <v>9396</v>
      </c>
      <c r="T3935" s="5">
        <v>6756</v>
      </c>
      <c r="U3935" s="5">
        <v>12390</v>
      </c>
      <c r="V3935" s="5">
        <v>5639</v>
      </c>
      <c r="W3935" s="5">
        <v>2996</v>
      </c>
      <c r="X3935" s="5">
        <v>43960</v>
      </c>
      <c r="Y3935" s="5">
        <v>1064</v>
      </c>
    </row>
    <row r="3936" spans="1:25" x14ac:dyDescent="0.3">
      <c r="A3936" s="1">
        <v>4057027</v>
      </c>
      <c r="B3936" s="1" t="s">
        <v>28</v>
      </c>
      <c r="C3936" s="2"/>
      <c r="D3936" s="4" t="s">
        <v>155</v>
      </c>
      <c r="E3936" s="4">
        <v>4057027</v>
      </c>
      <c r="F3936" s="5">
        <v>1384</v>
      </c>
      <c r="G3936" s="5">
        <v>13746</v>
      </c>
      <c r="H3936" s="5">
        <v>27047</v>
      </c>
      <c r="I3936" s="5">
        <v>19808</v>
      </c>
      <c r="J3936" s="5">
        <v>5585</v>
      </c>
      <c r="K3936" s="5" t="s">
        <v>33</v>
      </c>
      <c r="L3936" s="5">
        <v>67570</v>
      </c>
      <c r="M3936" s="5">
        <v>339942</v>
      </c>
      <c r="N3936" s="5">
        <v>15526</v>
      </c>
      <c r="O3936" s="5">
        <v>3101</v>
      </c>
      <c r="P3936" s="5">
        <v>1821</v>
      </c>
      <c r="Q3936" s="5" t="s">
        <v>33</v>
      </c>
      <c r="R3936" s="5" t="s">
        <v>33</v>
      </c>
      <c r="S3936" s="5">
        <v>9427</v>
      </c>
      <c r="T3936" s="5">
        <v>6569</v>
      </c>
      <c r="U3936" s="5">
        <v>12148</v>
      </c>
      <c r="V3936" s="5">
        <v>4263</v>
      </c>
      <c r="W3936" s="5">
        <v>3356</v>
      </c>
      <c r="X3936" s="5">
        <v>40345</v>
      </c>
      <c r="Y3936" s="5">
        <v>1011</v>
      </c>
    </row>
    <row r="3937" spans="1:25" x14ac:dyDescent="0.3">
      <c r="A3937" s="1">
        <v>4057027</v>
      </c>
      <c r="B3937" s="1" t="s">
        <v>29</v>
      </c>
      <c r="C3937" s="2"/>
      <c r="D3937" s="4" t="s">
        <v>155</v>
      </c>
      <c r="E3937" s="4">
        <v>4057027</v>
      </c>
      <c r="F3937" s="5">
        <v>239</v>
      </c>
      <c r="G3937" s="5">
        <v>13403</v>
      </c>
      <c r="H3937" s="5">
        <v>8026</v>
      </c>
      <c r="I3937" s="5">
        <v>16997</v>
      </c>
      <c r="J3937" s="5">
        <v>9209</v>
      </c>
      <c r="K3937" s="5" t="s">
        <v>33</v>
      </c>
      <c r="L3937" s="5">
        <v>47874</v>
      </c>
      <c r="M3937" s="5">
        <v>358766</v>
      </c>
      <c r="N3937" s="5">
        <v>14899</v>
      </c>
      <c r="O3937" s="5">
        <v>3269</v>
      </c>
      <c r="P3937" s="5">
        <v>2029</v>
      </c>
      <c r="Q3937" s="5" t="s">
        <v>33</v>
      </c>
      <c r="R3937" s="5" t="s">
        <v>33</v>
      </c>
      <c r="S3937" s="5">
        <v>9273</v>
      </c>
      <c r="T3937" s="5">
        <v>6177</v>
      </c>
      <c r="U3937" s="5">
        <v>12194</v>
      </c>
      <c r="V3937" s="5">
        <v>4189</v>
      </c>
      <c r="W3937" s="5">
        <v>3064</v>
      </c>
      <c r="X3937" s="5">
        <v>37182</v>
      </c>
      <c r="Y3937" s="5">
        <v>987</v>
      </c>
    </row>
    <row r="3938" spans="1:25" x14ac:dyDescent="0.3">
      <c r="A3938" s="1">
        <v>4057027</v>
      </c>
      <c r="B3938" s="1" t="s">
        <v>30</v>
      </c>
      <c r="C3938" s="2"/>
      <c r="D3938" s="4" t="s">
        <v>155</v>
      </c>
      <c r="E3938" s="4">
        <v>4057027</v>
      </c>
      <c r="F3938" s="5">
        <v>21</v>
      </c>
      <c r="G3938" s="5">
        <v>10381</v>
      </c>
      <c r="H3938" s="5">
        <v>9139</v>
      </c>
      <c r="I3938" s="5">
        <v>16648</v>
      </c>
      <c r="J3938" s="5">
        <v>7011</v>
      </c>
      <c r="K3938" s="5" t="s">
        <v>33</v>
      </c>
      <c r="L3938" s="5">
        <v>43200</v>
      </c>
      <c r="M3938" s="5">
        <v>444249</v>
      </c>
      <c r="N3938" s="5">
        <v>12647</v>
      </c>
      <c r="O3938" s="5">
        <v>3176</v>
      </c>
      <c r="P3938" s="5">
        <v>1979</v>
      </c>
      <c r="Q3938" s="5" t="s">
        <v>33</v>
      </c>
      <c r="R3938" s="5" t="s">
        <v>33</v>
      </c>
      <c r="S3938" s="5">
        <v>8873</v>
      </c>
      <c r="T3938" s="5">
        <v>6514</v>
      </c>
      <c r="U3938" s="5">
        <v>11895</v>
      </c>
      <c r="V3938" s="5">
        <v>4121</v>
      </c>
      <c r="W3938" s="5">
        <v>2547</v>
      </c>
      <c r="X3938" s="5">
        <v>34977</v>
      </c>
      <c r="Y3938" s="5">
        <v>984</v>
      </c>
    </row>
    <row r="3939" spans="1:25" x14ac:dyDescent="0.3">
      <c r="A3939" s="1">
        <v>4057027</v>
      </c>
      <c r="B3939" s="1" t="s">
        <v>31</v>
      </c>
      <c r="C3939" s="2"/>
      <c r="D3939" s="4" t="s">
        <v>155</v>
      </c>
      <c r="E3939" s="4">
        <v>4057027</v>
      </c>
      <c r="F3939" s="5">
        <v>371</v>
      </c>
      <c r="G3939" s="5">
        <v>5356</v>
      </c>
      <c r="H3939" s="5">
        <v>19287</v>
      </c>
      <c r="I3939" s="5">
        <v>15324</v>
      </c>
      <c r="J3939" s="5">
        <v>12401</v>
      </c>
      <c r="K3939" s="5" t="s">
        <v>33</v>
      </c>
      <c r="L3939" s="5">
        <v>52740</v>
      </c>
      <c r="M3939" s="5">
        <v>407686</v>
      </c>
      <c r="N3939" s="5">
        <v>13644</v>
      </c>
      <c r="O3939" s="5">
        <v>2958</v>
      </c>
      <c r="P3939" s="5">
        <v>1719</v>
      </c>
      <c r="Q3939" s="5" t="s">
        <v>33</v>
      </c>
      <c r="R3939" s="5" t="s">
        <v>33</v>
      </c>
      <c r="S3939" s="5">
        <v>8738</v>
      </c>
      <c r="T3939" s="5">
        <v>6082</v>
      </c>
      <c r="U3939" s="5">
        <v>11251</v>
      </c>
      <c r="V3939" s="5">
        <v>3595</v>
      </c>
      <c r="W3939" s="5">
        <v>1762</v>
      </c>
      <c r="X3939" s="5">
        <v>34462</v>
      </c>
      <c r="Y3939" s="5">
        <v>901</v>
      </c>
    </row>
    <row r="3940" spans="1:25" x14ac:dyDescent="0.3">
      <c r="A3940" s="1">
        <v>4063281</v>
      </c>
      <c r="B3940" s="1" t="s">
        <v>0</v>
      </c>
      <c r="C3940" s="2"/>
      <c r="D3940" s="4" t="s">
        <v>156</v>
      </c>
      <c r="E3940" s="4">
        <v>4063281</v>
      </c>
      <c r="F3940" s="5">
        <v>0</v>
      </c>
      <c r="G3940" s="5">
        <v>0</v>
      </c>
      <c r="H3940" s="5">
        <v>1199</v>
      </c>
      <c r="I3940" s="5">
        <v>4801</v>
      </c>
      <c r="J3940" s="5">
        <v>158</v>
      </c>
      <c r="K3940" s="5">
        <v>0</v>
      </c>
      <c r="L3940" s="5">
        <v>6158</v>
      </c>
      <c r="M3940" s="5">
        <v>44869</v>
      </c>
      <c r="N3940" s="5">
        <v>0</v>
      </c>
      <c r="O3940" s="5">
        <v>-11</v>
      </c>
      <c r="P3940" s="5">
        <v>419</v>
      </c>
      <c r="Q3940" s="5">
        <v>0</v>
      </c>
      <c r="R3940" s="5">
        <v>0</v>
      </c>
      <c r="S3940" s="5">
        <v>794</v>
      </c>
      <c r="T3940" s="5">
        <v>538</v>
      </c>
      <c r="U3940" s="5">
        <v>661</v>
      </c>
      <c r="V3940" s="5">
        <v>1100</v>
      </c>
      <c r="W3940" s="5">
        <v>0</v>
      </c>
      <c r="X3940" s="5">
        <v>3071</v>
      </c>
      <c r="Y3940" s="5">
        <v>8</v>
      </c>
    </row>
    <row r="3941" spans="1:25" x14ac:dyDescent="0.3">
      <c r="A3941" s="1">
        <v>4063281</v>
      </c>
      <c r="B3941" s="1" t="s">
        <v>1</v>
      </c>
      <c r="C3941" s="2"/>
      <c r="D3941" s="4" t="s">
        <v>156</v>
      </c>
      <c r="E3941" s="4">
        <v>4063281</v>
      </c>
      <c r="F3941" s="5">
        <v>0</v>
      </c>
      <c r="G3941" s="5">
        <v>0</v>
      </c>
      <c r="H3941" s="5">
        <v>1972</v>
      </c>
      <c r="I3941" s="5">
        <v>804</v>
      </c>
      <c r="J3941" s="5">
        <v>585</v>
      </c>
      <c r="K3941" s="5">
        <v>0</v>
      </c>
      <c r="L3941" s="5">
        <v>3361</v>
      </c>
      <c r="M3941" s="5">
        <v>48908</v>
      </c>
      <c r="N3941" s="5">
        <v>0</v>
      </c>
      <c r="O3941" s="5">
        <v>49</v>
      </c>
      <c r="P3941" s="5">
        <v>459</v>
      </c>
      <c r="Q3941" s="5">
        <v>0</v>
      </c>
      <c r="R3941" s="5">
        <v>0</v>
      </c>
      <c r="S3941" s="5">
        <v>848</v>
      </c>
      <c r="T3941" s="5">
        <v>665</v>
      </c>
      <c r="U3941" s="5">
        <v>737</v>
      </c>
      <c r="V3941" s="5">
        <v>930</v>
      </c>
      <c r="W3941" s="5">
        <v>0</v>
      </c>
      <c r="X3941" s="5">
        <v>3411</v>
      </c>
      <c r="Y3941" s="5">
        <v>9</v>
      </c>
    </row>
    <row r="3942" spans="1:25" x14ac:dyDescent="0.3">
      <c r="A3942" s="1">
        <v>4063281</v>
      </c>
      <c r="B3942" s="1" t="s">
        <v>2</v>
      </c>
      <c r="C3942" s="2"/>
      <c r="D3942" s="4" t="s">
        <v>156</v>
      </c>
      <c r="E3942" s="4">
        <v>4063281</v>
      </c>
      <c r="F3942" s="5">
        <v>0</v>
      </c>
      <c r="G3942" s="5">
        <v>0</v>
      </c>
      <c r="H3942" s="5">
        <v>676</v>
      </c>
      <c r="I3942" s="5">
        <v>3001</v>
      </c>
      <c r="J3942" s="5">
        <v>139</v>
      </c>
      <c r="K3942" s="5">
        <v>0</v>
      </c>
      <c r="L3942" s="5">
        <v>3816</v>
      </c>
      <c r="M3942" s="5">
        <v>55750</v>
      </c>
      <c r="N3942" s="5">
        <v>0</v>
      </c>
      <c r="O3942" s="5">
        <v>72</v>
      </c>
      <c r="P3942" s="5">
        <v>54</v>
      </c>
      <c r="Q3942" s="5">
        <v>0</v>
      </c>
      <c r="R3942" s="5">
        <v>0</v>
      </c>
      <c r="S3942" s="5">
        <v>612</v>
      </c>
      <c r="T3942" s="5">
        <v>570</v>
      </c>
      <c r="U3942" s="5">
        <v>842</v>
      </c>
      <c r="V3942" s="5">
        <v>919</v>
      </c>
      <c r="W3942" s="5">
        <v>0</v>
      </c>
      <c r="X3942" s="5">
        <v>3084</v>
      </c>
      <c r="Y3942" s="5">
        <v>8</v>
      </c>
    </row>
    <row r="3943" spans="1:25" x14ac:dyDescent="0.3">
      <c r="A3943" s="1">
        <v>4063281</v>
      </c>
      <c r="B3943" s="1" t="s">
        <v>3</v>
      </c>
      <c r="C3943" s="2"/>
      <c r="D3943" s="4" t="s">
        <v>156</v>
      </c>
      <c r="E3943" s="4">
        <v>4063281</v>
      </c>
      <c r="F3943" s="5">
        <v>0</v>
      </c>
      <c r="G3943" s="5">
        <v>0</v>
      </c>
      <c r="H3943" s="5">
        <v>2370</v>
      </c>
      <c r="I3943" s="5">
        <v>2053</v>
      </c>
      <c r="J3943" s="5">
        <v>-1</v>
      </c>
      <c r="K3943" s="5">
        <v>0</v>
      </c>
      <c r="L3943" s="5">
        <v>4422</v>
      </c>
      <c r="M3943" s="5">
        <v>50584</v>
      </c>
      <c r="N3943" s="5">
        <v>0</v>
      </c>
      <c r="O3943" s="5">
        <v>62</v>
      </c>
      <c r="P3943" s="5">
        <v>14</v>
      </c>
      <c r="Q3943" s="5">
        <v>0</v>
      </c>
      <c r="R3943" s="5">
        <v>0</v>
      </c>
      <c r="S3943" s="5">
        <v>988</v>
      </c>
      <c r="T3943" s="5">
        <v>676</v>
      </c>
      <c r="U3943" s="5">
        <v>829</v>
      </c>
      <c r="V3943" s="5">
        <v>1016</v>
      </c>
      <c r="W3943" s="5">
        <v>0</v>
      </c>
      <c r="X3943" s="5">
        <v>2864</v>
      </c>
      <c r="Y3943" s="5">
        <v>7</v>
      </c>
    </row>
    <row r="3944" spans="1:25" x14ac:dyDescent="0.3">
      <c r="A3944" s="1">
        <v>4063281</v>
      </c>
      <c r="B3944" s="1" t="s">
        <v>4</v>
      </c>
      <c r="C3944" s="2"/>
      <c r="D3944" s="4" t="s">
        <v>156</v>
      </c>
      <c r="E3944" s="4">
        <v>4063281</v>
      </c>
      <c r="F3944" s="5">
        <v>0</v>
      </c>
      <c r="G3944" s="5">
        <v>0</v>
      </c>
      <c r="H3944" s="5">
        <v>5641</v>
      </c>
      <c r="I3944" s="5">
        <v>465</v>
      </c>
      <c r="J3944" s="5">
        <v>403</v>
      </c>
      <c r="K3944" s="5">
        <v>0</v>
      </c>
      <c r="L3944" s="5">
        <v>6510</v>
      </c>
      <c r="M3944" s="5">
        <v>47336</v>
      </c>
      <c r="N3944" s="5">
        <v>0</v>
      </c>
      <c r="O3944" s="5">
        <v>83</v>
      </c>
      <c r="P3944" s="5">
        <v>7</v>
      </c>
      <c r="Q3944" s="5">
        <v>0</v>
      </c>
      <c r="R3944" s="5">
        <v>0</v>
      </c>
      <c r="S3944" s="5">
        <v>928</v>
      </c>
      <c r="T3944" s="5">
        <v>686</v>
      </c>
      <c r="U3944" s="5">
        <v>815</v>
      </c>
      <c r="V3944" s="5">
        <v>1042</v>
      </c>
      <c r="W3944" s="5">
        <v>0</v>
      </c>
      <c r="X3944" s="5">
        <v>3096</v>
      </c>
      <c r="Y3944" s="5">
        <v>6</v>
      </c>
    </row>
    <row r="3945" spans="1:25" x14ac:dyDescent="0.3">
      <c r="A3945" s="1">
        <v>4063281</v>
      </c>
      <c r="B3945" s="1" t="s">
        <v>5</v>
      </c>
      <c r="C3945" s="2"/>
      <c r="D3945" s="4" t="s">
        <v>156</v>
      </c>
      <c r="E3945" s="4">
        <v>4063281</v>
      </c>
      <c r="F3945" s="5">
        <v>0</v>
      </c>
      <c r="G3945" s="5">
        <v>0</v>
      </c>
      <c r="H3945" s="5">
        <v>34</v>
      </c>
      <c r="I3945" s="5">
        <v>1229</v>
      </c>
      <c r="J3945" s="5">
        <v>59</v>
      </c>
      <c r="K3945" s="5">
        <v>0</v>
      </c>
      <c r="L3945" s="5">
        <v>1322</v>
      </c>
      <c r="M3945" s="5">
        <v>44361</v>
      </c>
      <c r="N3945" s="5">
        <v>0</v>
      </c>
      <c r="O3945" s="5">
        <v>81</v>
      </c>
      <c r="P3945" s="5">
        <v>13</v>
      </c>
      <c r="Q3945" s="5">
        <v>0</v>
      </c>
      <c r="R3945" s="5">
        <v>0</v>
      </c>
      <c r="S3945" s="5">
        <v>804</v>
      </c>
      <c r="T3945" s="5">
        <v>532</v>
      </c>
      <c r="U3945" s="5">
        <v>845</v>
      </c>
      <c r="V3945" s="5">
        <v>1052</v>
      </c>
      <c r="W3945" s="5">
        <v>0</v>
      </c>
      <c r="X3945" s="5">
        <v>2585</v>
      </c>
      <c r="Y3945" s="5">
        <v>5</v>
      </c>
    </row>
    <row r="3946" spans="1:25" x14ac:dyDescent="0.3">
      <c r="A3946" s="1">
        <v>4063281</v>
      </c>
      <c r="B3946" s="1" t="s">
        <v>6</v>
      </c>
      <c r="C3946" s="2"/>
      <c r="D3946" s="4" t="s">
        <v>156</v>
      </c>
      <c r="E3946" s="4">
        <v>4063281</v>
      </c>
      <c r="F3946" s="5">
        <v>0</v>
      </c>
      <c r="G3946" s="5">
        <v>0</v>
      </c>
      <c r="H3946" s="5">
        <v>311</v>
      </c>
      <c r="I3946" s="5">
        <v>2612</v>
      </c>
      <c r="J3946" s="5">
        <v>178</v>
      </c>
      <c r="K3946" s="5">
        <v>0</v>
      </c>
      <c r="L3946" s="5">
        <v>3100</v>
      </c>
      <c r="M3946" s="5">
        <v>37458</v>
      </c>
      <c r="N3946" s="5">
        <v>0</v>
      </c>
      <c r="O3946" s="5">
        <v>56</v>
      </c>
      <c r="P3946" s="5">
        <v>211</v>
      </c>
      <c r="Q3946" s="5">
        <v>0</v>
      </c>
      <c r="R3946" s="5">
        <v>0</v>
      </c>
      <c r="S3946" s="5">
        <v>1021</v>
      </c>
      <c r="T3946" s="5">
        <v>630</v>
      </c>
      <c r="U3946" s="5">
        <v>698</v>
      </c>
      <c r="V3946" s="5">
        <v>1049</v>
      </c>
      <c r="W3946" s="5">
        <v>0</v>
      </c>
      <c r="X3946" s="5">
        <v>2787</v>
      </c>
      <c r="Y3946" s="5">
        <v>5</v>
      </c>
    </row>
    <row r="3947" spans="1:25" x14ac:dyDescent="0.3">
      <c r="A3947" s="1">
        <v>4063281</v>
      </c>
      <c r="B3947" s="1" t="s">
        <v>7</v>
      </c>
      <c r="C3947" s="2"/>
      <c r="D3947" s="4" t="s">
        <v>156</v>
      </c>
      <c r="E3947" s="4">
        <v>4063281</v>
      </c>
      <c r="F3947" s="5">
        <v>0</v>
      </c>
      <c r="G3947" s="5">
        <v>0</v>
      </c>
      <c r="H3947" s="5">
        <v>191</v>
      </c>
      <c r="I3947" s="5">
        <v>780</v>
      </c>
      <c r="J3947" s="5">
        <v>264</v>
      </c>
      <c r="K3947" s="5">
        <v>0</v>
      </c>
      <c r="L3947" s="5">
        <v>1236</v>
      </c>
      <c r="M3947" s="5">
        <v>35819</v>
      </c>
      <c r="N3947" s="5">
        <v>0</v>
      </c>
      <c r="O3947" s="5">
        <v>55</v>
      </c>
      <c r="P3947" s="5">
        <v>96</v>
      </c>
      <c r="Q3947" s="5">
        <v>0</v>
      </c>
      <c r="R3947" s="5">
        <v>0</v>
      </c>
      <c r="S3947" s="5">
        <v>646</v>
      </c>
      <c r="T3947" s="5">
        <v>749</v>
      </c>
      <c r="U3947" s="5">
        <v>528</v>
      </c>
      <c r="V3947" s="5">
        <v>822</v>
      </c>
      <c r="W3947" s="5">
        <v>0</v>
      </c>
      <c r="X3947" s="5">
        <v>2659</v>
      </c>
      <c r="Y3947" s="5">
        <v>4</v>
      </c>
    </row>
    <row r="3948" spans="1:25" x14ac:dyDescent="0.3">
      <c r="A3948" s="1">
        <v>4063281</v>
      </c>
      <c r="B3948" s="1" t="s">
        <v>8</v>
      </c>
      <c r="C3948" s="2"/>
      <c r="D3948" s="4" t="s">
        <v>156</v>
      </c>
      <c r="E3948" s="4">
        <v>4063281</v>
      </c>
      <c r="F3948" s="5">
        <v>0</v>
      </c>
      <c r="G3948" s="5">
        <v>0</v>
      </c>
      <c r="H3948" s="5">
        <v>0</v>
      </c>
      <c r="I3948" s="5">
        <v>1122</v>
      </c>
      <c r="J3948" s="5">
        <v>370</v>
      </c>
      <c r="K3948" s="5">
        <v>0</v>
      </c>
      <c r="L3948" s="5">
        <v>1492</v>
      </c>
      <c r="M3948" s="5">
        <v>34722</v>
      </c>
      <c r="N3948" s="5">
        <v>0</v>
      </c>
      <c r="O3948" s="5">
        <v>58</v>
      </c>
      <c r="P3948" s="5">
        <v>59</v>
      </c>
      <c r="Q3948" s="5">
        <v>0</v>
      </c>
      <c r="R3948" s="5">
        <v>0</v>
      </c>
      <c r="S3948" s="5">
        <v>490</v>
      </c>
      <c r="T3948" s="5">
        <v>782</v>
      </c>
      <c r="U3948" s="5">
        <v>602</v>
      </c>
      <c r="V3948" s="5">
        <v>869</v>
      </c>
      <c r="W3948" s="5">
        <v>0</v>
      </c>
      <c r="X3948" s="5">
        <v>2866</v>
      </c>
      <c r="Y3948" s="5">
        <v>0</v>
      </c>
    </row>
    <row r="3949" spans="1:25" x14ac:dyDescent="0.3">
      <c r="A3949" s="1">
        <v>4063281</v>
      </c>
      <c r="B3949" s="1" t="s">
        <v>9</v>
      </c>
      <c r="C3949" s="2"/>
      <c r="D3949" s="4" t="s">
        <v>156</v>
      </c>
      <c r="E3949" s="4">
        <v>4063281</v>
      </c>
      <c r="F3949" s="5">
        <v>0</v>
      </c>
      <c r="G3949" s="5">
        <v>0</v>
      </c>
      <c r="H3949" s="5">
        <v>1</v>
      </c>
      <c r="I3949" s="5">
        <v>841</v>
      </c>
      <c r="J3949" s="5">
        <v>201</v>
      </c>
      <c r="K3949" s="5">
        <v>0</v>
      </c>
      <c r="L3949" s="5">
        <v>1044</v>
      </c>
      <c r="M3949" s="5">
        <v>41124</v>
      </c>
      <c r="N3949" s="5">
        <v>0</v>
      </c>
      <c r="O3949" s="5">
        <v>56</v>
      </c>
      <c r="P3949" s="5">
        <v>11</v>
      </c>
      <c r="Q3949" s="5">
        <v>0</v>
      </c>
      <c r="R3949" s="5">
        <v>0</v>
      </c>
      <c r="S3949" s="5">
        <v>398</v>
      </c>
      <c r="T3949" s="5">
        <v>821</v>
      </c>
      <c r="U3949" s="5">
        <v>596</v>
      </c>
      <c r="V3949" s="5">
        <v>830</v>
      </c>
      <c r="W3949" s="5">
        <v>0</v>
      </c>
      <c r="X3949" s="5">
        <v>2523</v>
      </c>
      <c r="Y3949" s="5">
        <v>0</v>
      </c>
    </row>
    <row r="3950" spans="1:25" x14ac:dyDescent="0.3">
      <c r="A3950" s="1">
        <v>4063281</v>
      </c>
      <c r="B3950" s="1" t="s">
        <v>10</v>
      </c>
      <c r="C3950" s="2"/>
      <c r="D3950" s="4" t="s">
        <v>156</v>
      </c>
      <c r="E3950" s="4">
        <v>4063281</v>
      </c>
      <c r="F3950" s="5">
        <v>0</v>
      </c>
      <c r="G3950" s="5">
        <v>0</v>
      </c>
      <c r="H3950" s="5">
        <v>16</v>
      </c>
      <c r="I3950" s="5">
        <v>758</v>
      </c>
      <c r="J3950" s="5">
        <v>74</v>
      </c>
      <c r="K3950" s="5">
        <v>0</v>
      </c>
      <c r="L3950" s="5">
        <v>848</v>
      </c>
      <c r="M3950" s="5">
        <v>28139</v>
      </c>
      <c r="N3950" s="5">
        <v>0</v>
      </c>
      <c r="O3950" s="5">
        <v>55</v>
      </c>
      <c r="P3950" s="5">
        <v>7</v>
      </c>
      <c r="Q3950" s="5">
        <v>0</v>
      </c>
      <c r="R3950" s="5">
        <v>0</v>
      </c>
      <c r="S3950" s="5">
        <v>426</v>
      </c>
      <c r="T3950" s="5">
        <v>839</v>
      </c>
      <c r="U3950" s="5">
        <v>582</v>
      </c>
      <c r="V3950" s="5">
        <v>842</v>
      </c>
      <c r="W3950" s="5">
        <v>0</v>
      </c>
      <c r="X3950" s="5">
        <v>2230</v>
      </c>
      <c r="Y3950" s="5">
        <v>0</v>
      </c>
    </row>
    <row r="3951" spans="1:25" x14ac:dyDescent="0.3">
      <c r="A3951" s="1">
        <v>4063281</v>
      </c>
      <c r="B3951" s="1" t="s">
        <v>11</v>
      </c>
      <c r="C3951" s="2"/>
      <c r="D3951" s="4" t="s">
        <v>156</v>
      </c>
      <c r="E3951" s="4">
        <v>4063281</v>
      </c>
      <c r="F3951" s="5">
        <v>0</v>
      </c>
      <c r="G3951" s="5">
        <v>0</v>
      </c>
      <c r="H3951" s="5">
        <v>860</v>
      </c>
      <c r="I3951" s="5">
        <v>5690</v>
      </c>
      <c r="J3951" s="5">
        <v>0</v>
      </c>
      <c r="K3951" s="5">
        <v>0</v>
      </c>
      <c r="L3951" s="5">
        <v>6549</v>
      </c>
      <c r="M3951" s="5">
        <v>29650</v>
      </c>
      <c r="N3951" s="5">
        <v>0</v>
      </c>
      <c r="O3951" s="5">
        <v>55</v>
      </c>
      <c r="P3951" s="5">
        <v>9</v>
      </c>
      <c r="Q3951" s="5">
        <v>0</v>
      </c>
      <c r="R3951" s="5">
        <v>0</v>
      </c>
      <c r="S3951" s="5">
        <v>581</v>
      </c>
      <c r="T3951" s="5">
        <v>705</v>
      </c>
      <c r="U3951" s="5">
        <v>531</v>
      </c>
      <c r="V3951" s="5">
        <v>528</v>
      </c>
      <c r="W3951" s="5">
        <v>0</v>
      </c>
      <c r="X3951" s="5">
        <v>2370</v>
      </c>
      <c r="Y3951" s="5">
        <v>0</v>
      </c>
    </row>
    <row r="3952" spans="1:25" x14ac:dyDescent="0.3">
      <c r="A3952" s="1">
        <v>4063281</v>
      </c>
      <c r="B3952" s="1" t="s">
        <v>12</v>
      </c>
      <c r="C3952" s="2"/>
      <c r="D3952" s="4" t="s">
        <v>156</v>
      </c>
      <c r="E3952" s="4">
        <v>4063281</v>
      </c>
      <c r="F3952" s="5">
        <v>0</v>
      </c>
      <c r="G3952" s="5">
        <v>0</v>
      </c>
      <c r="H3952" s="5">
        <v>-14</v>
      </c>
      <c r="I3952" s="5">
        <v>2092</v>
      </c>
      <c r="J3952" s="5">
        <v>27</v>
      </c>
      <c r="K3952" s="5">
        <v>0</v>
      </c>
      <c r="L3952" s="5">
        <v>2105</v>
      </c>
      <c r="M3952" s="5">
        <v>28957</v>
      </c>
      <c r="N3952" s="5">
        <v>0</v>
      </c>
      <c r="O3952" s="5">
        <v>5</v>
      </c>
      <c r="P3952" s="5">
        <v>72</v>
      </c>
      <c r="Q3952" s="5">
        <v>0</v>
      </c>
      <c r="R3952" s="5">
        <v>0</v>
      </c>
      <c r="S3952" s="5">
        <v>526</v>
      </c>
      <c r="T3952" s="5">
        <v>738</v>
      </c>
      <c r="U3952" s="5">
        <v>498</v>
      </c>
      <c r="V3952" s="5">
        <v>532</v>
      </c>
      <c r="W3952" s="5">
        <v>0</v>
      </c>
      <c r="X3952" s="5">
        <v>2207</v>
      </c>
      <c r="Y3952" s="5">
        <v>0</v>
      </c>
    </row>
    <row r="3953" spans="1:25" x14ac:dyDescent="0.3">
      <c r="A3953" s="1">
        <v>4063281</v>
      </c>
      <c r="B3953" s="1" t="s">
        <v>13</v>
      </c>
      <c r="C3953" s="2"/>
      <c r="D3953" s="4" t="s">
        <v>156</v>
      </c>
      <c r="E3953" s="4">
        <v>4063281</v>
      </c>
      <c r="F3953" s="5">
        <v>0</v>
      </c>
      <c r="G3953" s="5">
        <v>0</v>
      </c>
      <c r="H3953" s="5">
        <v>395</v>
      </c>
      <c r="I3953" s="5">
        <v>665</v>
      </c>
      <c r="J3953" s="5">
        <v>3</v>
      </c>
      <c r="K3953" s="5">
        <v>0</v>
      </c>
      <c r="L3953" s="5">
        <v>1063</v>
      </c>
      <c r="M3953" s="5">
        <v>23820</v>
      </c>
      <c r="N3953" s="5">
        <v>0</v>
      </c>
      <c r="O3953" s="5">
        <v>1</v>
      </c>
      <c r="P3953" s="5">
        <v>30</v>
      </c>
      <c r="Q3953" s="5">
        <v>0</v>
      </c>
      <c r="R3953" s="5">
        <v>0</v>
      </c>
      <c r="S3953" s="5">
        <v>444</v>
      </c>
      <c r="T3953" s="5">
        <v>567</v>
      </c>
      <c r="U3953" s="5">
        <v>569</v>
      </c>
      <c r="V3953" s="5">
        <v>506</v>
      </c>
      <c r="W3953" s="5">
        <v>0</v>
      </c>
      <c r="X3953" s="5">
        <v>2239</v>
      </c>
      <c r="Y3953" s="5">
        <v>0</v>
      </c>
    </row>
    <row r="3954" spans="1:25" x14ac:dyDescent="0.3">
      <c r="A3954" s="1">
        <v>4063281</v>
      </c>
      <c r="B3954" s="1" t="s">
        <v>14</v>
      </c>
      <c r="C3954" s="2"/>
      <c r="D3954" s="4" t="s">
        <v>156</v>
      </c>
      <c r="E3954" s="4">
        <v>4063281</v>
      </c>
      <c r="F3954" s="5">
        <v>9</v>
      </c>
      <c r="G3954" s="5">
        <v>0</v>
      </c>
      <c r="H3954" s="5">
        <v>771</v>
      </c>
      <c r="I3954" s="5">
        <v>1133</v>
      </c>
      <c r="J3954" s="5">
        <v>2</v>
      </c>
      <c r="K3954" s="5" t="s">
        <v>33</v>
      </c>
      <c r="L3954" s="5">
        <v>1915</v>
      </c>
      <c r="M3954" s="5">
        <v>20920</v>
      </c>
      <c r="N3954" s="5">
        <v>0</v>
      </c>
      <c r="O3954" s="5">
        <v>0</v>
      </c>
      <c r="P3954" s="5">
        <v>15</v>
      </c>
      <c r="Q3954" s="5" t="s">
        <v>33</v>
      </c>
      <c r="R3954" s="5" t="s">
        <v>33</v>
      </c>
      <c r="S3954" s="5">
        <v>428</v>
      </c>
      <c r="T3954" s="5">
        <v>532</v>
      </c>
      <c r="U3954" s="5">
        <v>597</v>
      </c>
      <c r="V3954" s="5">
        <v>465</v>
      </c>
      <c r="W3954" s="5">
        <v>0</v>
      </c>
      <c r="X3954" s="5">
        <v>2049</v>
      </c>
      <c r="Y3954" s="5">
        <v>0</v>
      </c>
    </row>
    <row r="3955" spans="1:25" x14ac:dyDescent="0.3">
      <c r="A3955" s="1">
        <v>4063281</v>
      </c>
      <c r="B3955" s="1" t="s">
        <v>15</v>
      </c>
      <c r="C3955" s="2"/>
      <c r="D3955" s="4" t="s">
        <v>156</v>
      </c>
      <c r="E3955" s="4">
        <v>4063281</v>
      </c>
      <c r="F3955" s="5">
        <v>0</v>
      </c>
      <c r="G3955" s="5">
        <v>0</v>
      </c>
      <c r="H3955" s="5">
        <v>29</v>
      </c>
      <c r="I3955" s="5">
        <v>733</v>
      </c>
      <c r="J3955" s="5">
        <v>38</v>
      </c>
      <c r="K3955" s="5" t="s">
        <v>33</v>
      </c>
      <c r="L3955" s="5">
        <v>800</v>
      </c>
      <c r="M3955" s="5">
        <v>21259</v>
      </c>
      <c r="N3955" s="5">
        <v>0</v>
      </c>
      <c r="O3955" s="5">
        <v>1</v>
      </c>
      <c r="P3955" s="5">
        <v>30</v>
      </c>
      <c r="Q3955" s="5" t="s">
        <v>33</v>
      </c>
      <c r="R3955" s="5" t="s">
        <v>33</v>
      </c>
      <c r="S3955" s="5">
        <v>389</v>
      </c>
      <c r="T3955" s="5">
        <v>375</v>
      </c>
      <c r="U3955" s="5">
        <v>448</v>
      </c>
      <c r="V3955" s="5">
        <v>394</v>
      </c>
      <c r="W3955" s="5">
        <v>0</v>
      </c>
      <c r="X3955" s="5">
        <v>1863</v>
      </c>
      <c r="Y3955" s="5">
        <v>0</v>
      </c>
    </row>
    <row r="3956" spans="1:25" x14ac:dyDescent="0.3">
      <c r="A3956" s="1">
        <v>4063281</v>
      </c>
      <c r="B3956" s="1" t="s">
        <v>16</v>
      </c>
      <c r="C3956" s="2"/>
      <c r="D3956" s="4" t="s">
        <v>156</v>
      </c>
      <c r="E3956" s="4">
        <v>4063281</v>
      </c>
      <c r="F3956" s="5">
        <v>0</v>
      </c>
      <c r="G3956" s="5">
        <v>0</v>
      </c>
      <c r="H3956" s="5">
        <v>55</v>
      </c>
      <c r="I3956" s="5">
        <v>944</v>
      </c>
      <c r="J3956" s="5">
        <v>1</v>
      </c>
      <c r="K3956" s="5" t="s">
        <v>33</v>
      </c>
      <c r="L3956" s="5">
        <v>1001</v>
      </c>
      <c r="M3956" s="5">
        <v>18929</v>
      </c>
      <c r="N3956" s="5">
        <v>0</v>
      </c>
      <c r="O3956" s="5">
        <v>1</v>
      </c>
      <c r="P3956" s="5">
        <v>119</v>
      </c>
      <c r="Q3956" s="5" t="s">
        <v>33</v>
      </c>
      <c r="R3956" s="5" t="s">
        <v>33</v>
      </c>
      <c r="S3956" s="5">
        <v>405</v>
      </c>
      <c r="T3956" s="5">
        <v>287</v>
      </c>
      <c r="U3956" s="5">
        <v>419</v>
      </c>
      <c r="V3956" s="5">
        <v>563</v>
      </c>
      <c r="W3956" s="5">
        <v>10</v>
      </c>
      <c r="X3956" s="5">
        <v>1722</v>
      </c>
      <c r="Y3956" s="5">
        <v>0</v>
      </c>
    </row>
    <row r="3957" spans="1:25" x14ac:dyDescent="0.3">
      <c r="A3957" s="1">
        <v>4063281</v>
      </c>
      <c r="B3957" s="1" t="s">
        <v>17</v>
      </c>
      <c r="C3957" s="2"/>
      <c r="D3957" s="4" t="s">
        <v>156</v>
      </c>
      <c r="E3957" s="4">
        <v>4063281</v>
      </c>
      <c r="F3957" s="5">
        <v>0</v>
      </c>
      <c r="G3957" s="5">
        <v>0</v>
      </c>
      <c r="H3957" s="5">
        <v>203</v>
      </c>
      <c r="I3957" s="5">
        <v>943</v>
      </c>
      <c r="J3957" s="5">
        <v>46</v>
      </c>
      <c r="K3957" s="5" t="s">
        <v>33</v>
      </c>
      <c r="L3957" s="5">
        <v>1192</v>
      </c>
      <c r="M3957" s="5">
        <v>17868</v>
      </c>
      <c r="N3957" s="5">
        <v>0</v>
      </c>
      <c r="O3957" s="5">
        <v>0</v>
      </c>
      <c r="P3957" s="5">
        <v>84</v>
      </c>
      <c r="Q3957" s="5" t="s">
        <v>33</v>
      </c>
      <c r="R3957" s="5" t="s">
        <v>33</v>
      </c>
      <c r="S3957" s="5">
        <v>422</v>
      </c>
      <c r="T3957" s="5">
        <v>276</v>
      </c>
      <c r="U3957" s="5">
        <v>460</v>
      </c>
      <c r="V3957" s="5">
        <v>420</v>
      </c>
      <c r="W3957" s="5">
        <v>16</v>
      </c>
      <c r="X3957" s="5">
        <v>1158</v>
      </c>
      <c r="Y3957" s="5">
        <v>0</v>
      </c>
    </row>
    <row r="3958" spans="1:25" x14ac:dyDescent="0.3">
      <c r="A3958" s="1">
        <v>4063281</v>
      </c>
      <c r="B3958" s="1" t="s">
        <v>18</v>
      </c>
      <c r="C3958" s="2"/>
      <c r="D3958" s="4" t="s">
        <v>156</v>
      </c>
      <c r="E3958" s="4">
        <v>4063281</v>
      </c>
      <c r="F3958" s="5">
        <v>0</v>
      </c>
      <c r="G3958" s="5">
        <v>0</v>
      </c>
      <c r="H3958" s="5">
        <v>36</v>
      </c>
      <c r="I3958" s="5">
        <v>865</v>
      </c>
      <c r="J3958" s="5">
        <v>0</v>
      </c>
      <c r="K3958" s="5" t="s">
        <v>33</v>
      </c>
      <c r="L3958" s="5">
        <v>902</v>
      </c>
      <c r="M3958" s="5">
        <v>18656</v>
      </c>
      <c r="N3958" s="5">
        <v>0</v>
      </c>
      <c r="O3958" s="5">
        <v>1</v>
      </c>
      <c r="P3958" s="5">
        <v>19</v>
      </c>
      <c r="Q3958" s="5" t="s">
        <v>33</v>
      </c>
      <c r="R3958" s="5" t="s">
        <v>33</v>
      </c>
      <c r="S3958" s="5">
        <v>647</v>
      </c>
      <c r="T3958" s="5">
        <v>250</v>
      </c>
      <c r="U3958" s="5">
        <v>450</v>
      </c>
      <c r="V3958" s="5">
        <v>449</v>
      </c>
      <c r="W3958" s="5">
        <v>0</v>
      </c>
      <c r="X3958" s="5">
        <v>1275</v>
      </c>
      <c r="Y3958" s="5">
        <v>0</v>
      </c>
    </row>
    <row r="3959" spans="1:25" x14ac:dyDescent="0.3">
      <c r="A3959" s="1">
        <v>4063281</v>
      </c>
      <c r="B3959" s="1" t="s">
        <v>19</v>
      </c>
      <c r="C3959" s="2"/>
      <c r="D3959" s="4" t="s">
        <v>156</v>
      </c>
      <c r="E3959" s="4">
        <v>4063281</v>
      </c>
      <c r="F3959" s="5">
        <v>0</v>
      </c>
      <c r="G3959" s="5">
        <v>0</v>
      </c>
      <c r="H3959" s="5">
        <v>18</v>
      </c>
      <c r="I3959" s="5">
        <v>446</v>
      </c>
      <c r="J3959" s="5">
        <v>33</v>
      </c>
      <c r="K3959" s="5" t="s">
        <v>33</v>
      </c>
      <c r="L3959" s="5">
        <v>498</v>
      </c>
      <c r="M3959" s="5">
        <v>17693</v>
      </c>
      <c r="N3959" s="5">
        <v>0</v>
      </c>
      <c r="O3959" s="5">
        <v>1</v>
      </c>
      <c r="P3959" s="5">
        <v>11</v>
      </c>
      <c r="Q3959" s="5" t="s">
        <v>33</v>
      </c>
      <c r="R3959" s="5" t="s">
        <v>33</v>
      </c>
      <c r="S3959" s="5">
        <v>553</v>
      </c>
      <c r="T3959" s="5">
        <v>260</v>
      </c>
      <c r="U3959" s="5">
        <v>427</v>
      </c>
      <c r="V3959" s="5">
        <v>513</v>
      </c>
      <c r="W3959" s="5">
        <v>10</v>
      </c>
      <c r="X3959" s="5">
        <v>1341</v>
      </c>
      <c r="Y3959" s="5">
        <v>0</v>
      </c>
    </row>
    <row r="3960" spans="1:25" x14ac:dyDescent="0.3">
      <c r="A3960" s="1">
        <v>4063281</v>
      </c>
      <c r="B3960" s="1" t="s">
        <v>20</v>
      </c>
      <c r="C3960" s="2"/>
      <c r="D3960" s="4" t="s">
        <v>156</v>
      </c>
      <c r="E3960" s="4">
        <v>4063281</v>
      </c>
      <c r="F3960" s="5">
        <v>0</v>
      </c>
      <c r="G3960" s="5">
        <v>0</v>
      </c>
      <c r="H3960" s="5">
        <v>0</v>
      </c>
      <c r="I3960" s="5">
        <v>575</v>
      </c>
      <c r="J3960" s="5">
        <v>13</v>
      </c>
      <c r="K3960" s="5" t="s">
        <v>33</v>
      </c>
      <c r="L3960" s="5">
        <v>588</v>
      </c>
      <c r="M3960" s="5">
        <v>16417</v>
      </c>
      <c r="N3960" s="5">
        <v>0</v>
      </c>
      <c r="O3960" s="5">
        <v>25</v>
      </c>
      <c r="P3960" s="5">
        <v>17</v>
      </c>
      <c r="Q3960" s="5" t="s">
        <v>33</v>
      </c>
      <c r="R3960" s="5" t="s">
        <v>33</v>
      </c>
      <c r="S3960" s="5">
        <v>619</v>
      </c>
      <c r="T3960" s="5">
        <v>253</v>
      </c>
      <c r="U3960" s="5">
        <v>439</v>
      </c>
      <c r="V3960" s="5">
        <v>453</v>
      </c>
      <c r="W3960" s="5">
        <v>10</v>
      </c>
      <c r="X3960" s="5">
        <v>1218</v>
      </c>
      <c r="Y3960" s="5">
        <v>0</v>
      </c>
    </row>
    <row r="3961" spans="1:25" x14ac:dyDescent="0.3">
      <c r="A3961" s="1">
        <v>4063281</v>
      </c>
      <c r="B3961" s="1" t="s">
        <v>21</v>
      </c>
      <c r="C3961" s="2"/>
      <c r="D3961" s="4" t="s">
        <v>156</v>
      </c>
      <c r="E3961" s="4">
        <v>4063281</v>
      </c>
      <c r="F3961" s="5">
        <v>0</v>
      </c>
      <c r="G3961" s="5">
        <v>0</v>
      </c>
      <c r="H3961" s="5">
        <v>198</v>
      </c>
      <c r="I3961" s="5">
        <v>854</v>
      </c>
      <c r="J3961" s="5">
        <v>11</v>
      </c>
      <c r="K3961" s="5" t="s">
        <v>33</v>
      </c>
      <c r="L3961" s="5">
        <v>1063</v>
      </c>
      <c r="M3961" s="5">
        <v>17289</v>
      </c>
      <c r="N3961" s="5">
        <v>0</v>
      </c>
      <c r="O3961" s="5">
        <v>27</v>
      </c>
      <c r="P3961" s="5">
        <v>28</v>
      </c>
      <c r="Q3961" s="5" t="s">
        <v>33</v>
      </c>
      <c r="R3961" s="5" t="s">
        <v>33</v>
      </c>
      <c r="S3961" s="5">
        <v>601</v>
      </c>
      <c r="T3961" s="5">
        <v>201</v>
      </c>
      <c r="U3961" s="5">
        <v>396</v>
      </c>
      <c r="V3961" s="5">
        <v>387</v>
      </c>
      <c r="W3961" s="5">
        <v>0</v>
      </c>
      <c r="X3961" s="5">
        <v>1530</v>
      </c>
      <c r="Y3961" s="5">
        <v>4</v>
      </c>
    </row>
    <row r="3962" spans="1:25" x14ac:dyDescent="0.3">
      <c r="A3962" s="1">
        <v>4063281</v>
      </c>
      <c r="B3962" s="1" t="s">
        <v>22</v>
      </c>
      <c r="C3962" s="2"/>
      <c r="D3962" s="4" t="s">
        <v>156</v>
      </c>
      <c r="E3962" s="4">
        <v>4063281</v>
      </c>
      <c r="F3962" s="5">
        <v>0</v>
      </c>
      <c r="G3962" s="5">
        <v>0</v>
      </c>
      <c r="H3962" s="5">
        <v>-1</v>
      </c>
      <c r="I3962" s="5">
        <v>672</v>
      </c>
      <c r="J3962" s="5">
        <v>19</v>
      </c>
      <c r="K3962" s="5" t="s">
        <v>33</v>
      </c>
      <c r="L3962" s="5">
        <v>691</v>
      </c>
      <c r="M3962" s="5">
        <v>16571</v>
      </c>
      <c r="N3962" s="5">
        <v>0</v>
      </c>
      <c r="O3962" s="5">
        <v>9</v>
      </c>
      <c r="P3962" s="5">
        <v>2</v>
      </c>
      <c r="Q3962" s="5" t="s">
        <v>33</v>
      </c>
      <c r="R3962" s="5" t="s">
        <v>33</v>
      </c>
      <c r="S3962" s="5">
        <v>529</v>
      </c>
      <c r="T3962" s="5">
        <v>141</v>
      </c>
      <c r="U3962" s="5">
        <v>499</v>
      </c>
      <c r="V3962" s="5">
        <v>421</v>
      </c>
      <c r="W3962" s="5">
        <v>3</v>
      </c>
      <c r="X3962" s="5">
        <v>1853</v>
      </c>
      <c r="Y3962" s="5">
        <v>2</v>
      </c>
    </row>
    <row r="3963" spans="1:25" x14ac:dyDescent="0.3">
      <c r="A3963" s="1">
        <v>4063281</v>
      </c>
      <c r="B3963" s="1" t="s">
        <v>23</v>
      </c>
      <c r="C3963" s="2"/>
      <c r="D3963" s="4" t="s">
        <v>156</v>
      </c>
      <c r="E3963" s="4">
        <v>4063281</v>
      </c>
      <c r="F3963" s="5">
        <v>0</v>
      </c>
      <c r="G3963" s="5">
        <v>0</v>
      </c>
      <c r="H3963" s="5">
        <v>86</v>
      </c>
      <c r="I3963" s="5">
        <v>715</v>
      </c>
      <c r="J3963" s="5">
        <v>66</v>
      </c>
      <c r="K3963" s="5" t="s">
        <v>33</v>
      </c>
      <c r="L3963" s="5">
        <v>866</v>
      </c>
      <c r="M3963" s="5">
        <v>16529</v>
      </c>
      <c r="N3963" s="5">
        <v>3</v>
      </c>
      <c r="O3963" s="5">
        <v>22</v>
      </c>
      <c r="P3963" s="5">
        <v>21</v>
      </c>
      <c r="Q3963" s="5" t="s">
        <v>33</v>
      </c>
      <c r="R3963" s="5" t="s">
        <v>33</v>
      </c>
      <c r="S3963" s="5">
        <v>471</v>
      </c>
      <c r="T3963" s="5">
        <v>164</v>
      </c>
      <c r="U3963" s="5">
        <v>476</v>
      </c>
      <c r="V3963" s="5">
        <v>478</v>
      </c>
      <c r="W3963" s="5">
        <v>0</v>
      </c>
      <c r="X3963" s="5">
        <v>1901</v>
      </c>
      <c r="Y3963" s="5">
        <v>1</v>
      </c>
    </row>
    <row r="3964" spans="1:25" x14ac:dyDescent="0.3">
      <c r="A3964" s="1">
        <v>4063281</v>
      </c>
      <c r="B3964" s="1" t="s">
        <v>24</v>
      </c>
      <c r="C3964" s="2"/>
      <c r="D3964" s="4" t="s">
        <v>156</v>
      </c>
      <c r="E3964" s="4">
        <v>4063281</v>
      </c>
      <c r="F3964" s="5">
        <v>0</v>
      </c>
      <c r="G3964" s="5">
        <v>0</v>
      </c>
      <c r="H3964" s="5">
        <v>110</v>
      </c>
      <c r="I3964" s="5">
        <v>855</v>
      </c>
      <c r="J3964" s="5">
        <v>14</v>
      </c>
      <c r="K3964" s="5" t="s">
        <v>33</v>
      </c>
      <c r="L3964" s="5">
        <v>979</v>
      </c>
      <c r="M3964" s="5">
        <v>17572</v>
      </c>
      <c r="N3964" s="5">
        <v>5</v>
      </c>
      <c r="O3964" s="5">
        <v>16</v>
      </c>
      <c r="P3964" s="5">
        <v>12</v>
      </c>
      <c r="Q3964" s="5" t="s">
        <v>33</v>
      </c>
      <c r="R3964" s="5" t="s">
        <v>33</v>
      </c>
      <c r="S3964" s="5">
        <v>415</v>
      </c>
      <c r="T3964" s="5">
        <v>152</v>
      </c>
      <c r="U3964" s="5">
        <v>463</v>
      </c>
      <c r="V3964" s="5">
        <v>489</v>
      </c>
      <c r="W3964" s="5">
        <v>1</v>
      </c>
      <c r="X3964" s="5">
        <v>2067</v>
      </c>
      <c r="Y3964" s="5">
        <v>2</v>
      </c>
    </row>
    <row r="3965" spans="1:25" x14ac:dyDescent="0.3">
      <c r="A3965" s="1">
        <v>4063281</v>
      </c>
      <c r="B3965" s="1" t="s">
        <v>25</v>
      </c>
      <c r="C3965" s="2"/>
      <c r="D3965" s="4" t="s">
        <v>156</v>
      </c>
      <c r="E3965" s="4">
        <v>4063281</v>
      </c>
      <c r="F3965" s="5">
        <v>0</v>
      </c>
      <c r="G3965" s="5">
        <v>0</v>
      </c>
      <c r="H3965" s="5">
        <v>0</v>
      </c>
      <c r="I3965" s="5">
        <v>941</v>
      </c>
      <c r="J3965" s="5">
        <v>21</v>
      </c>
      <c r="K3965" s="5" t="s">
        <v>33</v>
      </c>
      <c r="L3965" s="5">
        <v>962</v>
      </c>
      <c r="M3965" s="5">
        <v>17331</v>
      </c>
      <c r="N3965" s="5">
        <v>8</v>
      </c>
      <c r="O3965" s="5">
        <v>40</v>
      </c>
      <c r="P3965" s="5">
        <v>28</v>
      </c>
      <c r="Q3965" s="5" t="s">
        <v>33</v>
      </c>
      <c r="R3965" s="5" t="s">
        <v>33</v>
      </c>
      <c r="S3965" s="5">
        <v>484</v>
      </c>
      <c r="T3965" s="5">
        <v>189</v>
      </c>
      <c r="U3965" s="5">
        <v>473</v>
      </c>
      <c r="V3965" s="5">
        <v>443</v>
      </c>
      <c r="W3965" s="5">
        <v>5</v>
      </c>
      <c r="X3965" s="5">
        <v>1958</v>
      </c>
      <c r="Y3965" s="5">
        <v>5</v>
      </c>
    </row>
    <row r="3966" spans="1:25" x14ac:dyDescent="0.3">
      <c r="A3966" s="1">
        <v>4063281</v>
      </c>
      <c r="B3966" s="1" t="s">
        <v>26</v>
      </c>
      <c r="C3966" s="2"/>
      <c r="D3966" s="4" t="s">
        <v>156</v>
      </c>
      <c r="E3966" s="4">
        <v>4063281</v>
      </c>
      <c r="F3966" s="5" t="s">
        <v>33</v>
      </c>
      <c r="G3966" s="5" t="s">
        <v>33</v>
      </c>
      <c r="H3966" s="5" t="s">
        <v>33</v>
      </c>
      <c r="I3966" s="5" t="s">
        <v>33</v>
      </c>
      <c r="J3966" s="5" t="s">
        <v>33</v>
      </c>
      <c r="K3966" s="5" t="s">
        <v>33</v>
      </c>
      <c r="L3966" s="5" t="s">
        <v>33</v>
      </c>
      <c r="M3966" s="5" t="s">
        <v>33</v>
      </c>
      <c r="N3966" s="5" t="s">
        <v>33</v>
      </c>
      <c r="O3966" s="5" t="s">
        <v>33</v>
      </c>
      <c r="P3966" s="5" t="s">
        <v>33</v>
      </c>
      <c r="Q3966" s="5" t="s">
        <v>33</v>
      </c>
      <c r="R3966" s="5" t="s">
        <v>33</v>
      </c>
      <c r="S3966" s="5" t="s">
        <v>33</v>
      </c>
      <c r="T3966" s="5" t="s">
        <v>33</v>
      </c>
      <c r="U3966" s="5" t="s">
        <v>33</v>
      </c>
      <c r="V3966" s="5" t="s">
        <v>33</v>
      </c>
      <c r="W3966" s="5" t="s">
        <v>33</v>
      </c>
      <c r="X3966" s="5" t="s">
        <v>33</v>
      </c>
      <c r="Y3966" s="5" t="s">
        <v>33</v>
      </c>
    </row>
    <row r="3967" spans="1:25" x14ac:dyDescent="0.3">
      <c r="A3967" s="1">
        <v>4063281</v>
      </c>
      <c r="B3967" s="1" t="s">
        <v>27</v>
      </c>
      <c r="C3967" s="2"/>
      <c r="D3967" s="4" t="s">
        <v>156</v>
      </c>
      <c r="E3967" s="4">
        <v>4063281</v>
      </c>
      <c r="F3967" s="5" t="s">
        <v>33</v>
      </c>
      <c r="G3967" s="5" t="s">
        <v>33</v>
      </c>
      <c r="H3967" s="5" t="s">
        <v>33</v>
      </c>
      <c r="I3967" s="5" t="s">
        <v>33</v>
      </c>
      <c r="J3967" s="5" t="s">
        <v>33</v>
      </c>
      <c r="K3967" s="5" t="s">
        <v>33</v>
      </c>
      <c r="L3967" s="5" t="s">
        <v>33</v>
      </c>
      <c r="M3967" s="5" t="s">
        <v>33</v>
      </c>
      <c r="N3967" s="5" t="s">
        <v>33</v>
      </c>
      <c r="O3967" s="5" t="s">
        <v>33</v>
      </c>
      <c r="P3967" s="5" t="s">
        <v>33</v>
      </c>
      <c r="Q3967" s="5" t="s">
        <v>33</v>
      </c>
      <c r="R3967" s="5" t="s">
        <v>33</v>
      </c>
      <c r="S3967" s="5" t="s">
        <v>33</v>
      </c>
      <c r="T3967" s="5" t="s">
        <v>33</v>
      </c>
      <c r="U3967" s="5" t="s">
        <v>33</v>
      </c>
      <c r="V3967" s="5" t="s">
        <v>33</v>
      </c>
      <c r="W3967" s="5" t="s">
        <v>33</v>
      </c>
      <c r="X3967" s="5" t="s">
        <v>33</v>
      </c>
      <c r="Y3967" s="5" t="s">
        <v>33</v>
      </c>
    </row>
    <row r="3968" spans="1:25" x14ac:dyDescent="0.3">
      <c r="A3968" s="1">
        <v>4063281</v>
      </c>
      <c r="B3968" s="1" t="s">
        <v>28</v>
      </c>
      <c r="C3968" s="2"/>
      <c r="D3968" s="4" t="s">
        <v>156</v>
      </c>
      <c r="E3968" s="4">
        <v>4063281</v>
      </c>
      <c r="F3968" s="5" t="s">
        <v>33</v>
      </c>
      <c r="G3968" s="5" t="s">
        <v>33</v>
      </c>
      <c r="H3968" s="5" t="s">
        <v>33</v>
      </c>
      <c r="I3968" s="5" t="s">
        <v>33</v>
      </c>
      <c r="J3968" s="5" t="s">
        <v>33</v>
      </c>
      <c r="K3968" s="5" t="s">
        <v>33</v>
      </c>
      <c r="L3968" s="5" t="s">
        <v>33</v>
      </c>
      <c r="M3968" s="5" t="s">
        <v>33</v>
      </c>
      <c r="N3968" s="5" t="s">
        <v>33</v>
      </c>
      <c r="O3968" s="5" t="s">
        <v>33</v>
      </c>
      <c r="P3968" s="5" t="s">
        <v>33</v>
      </c>
      <c r="Q3968" s="5" t="s">
        <v>33</v>
      </c>
      <c r="R3968" s="5" t="s">
        <v>33</v>
      </c>
      <c r="S3968" s="5" t="s">
        <v>33</v>
      </c>
      <c r="T3968" s="5" t="s">
        <v>33</v>
      </c>
      <c r="U3968" s="5" t="s">
        <v>33</v>
      </c>
      <c r="V3968" s="5" t="s">
        <v>33</v>
      </c>
      <c r="W3968" s="5" t="s">
        <v>33</v>
      </c>
      <c r="X3968" s="5" t="s">
        <v>33</v>
      </c>
      <c r="Y3968" s="5" t="s">
        <v>33</v>
      </c>
    </row>
    <row r="3969" spans="1:25" x14ac:dyDescent="0.3">
      <c r="A3969" s="1">
        <v>4063281</v>
      </c>
      <c r="B3969" s="1" t="s">
        <v>29</v>
      </c>
      <c r="C3969" s="2"/>
      <c r="D3969" s="4" t="s">
        <v>156</v>
      </c>
      <c r="E3969" s="4">
        <v>4063281</v>
      </c>
      <c r="F3969" s="5" t="s">
        <v>33</v>
      </c>
      <c r="G3969" s="5" t="s">
        <v>33</v>
      </c>
      <c r="H3969" s="5" t="s">
        <v>33</v>
      </c>
      <c r="I3969" s="5" t="s">
        <v>33</v>
      </c>
      <c r="J3969" s="5" t="s">
        <v>33</v>
      </c>
      <c r="K3969" s="5" t="s">
        <v>33</v>
      </c>
      <c r="L3969" s="5" t="s">
        <v>33</v>
      </c>
      <c r="M3969" s="5" t="s">
        <v>33</v>
      </c>
      <c r="N3969" s="5" t="s">
        <v>33</v>
      </c>
      <c r="O3969" s="5" t="s">
        <v>33</v>
      </c>
      <c r="P3969" s="5" t="s">
        <v>33</v>
      </c>
      <c r="Q3969" s="5" t="s">
        <v>33</v>
      </c>
      <c r="R3969" s="5" t="s">
        <v>33</v>
      </c>
      <c r="S3969" s="5" t="s">
        <v>33</v>
      </c>
      <c r="T3969" s="5" t="s">
        <v>33</v>
      </c>
      <c r="U3969" s="5" t="s">
        <v>33</v>
      </c>
      <c r="V3969" s="5" t="s">
        <v>33</v>
      </c>
      <c r="W3969" s="5" t="s">
        <v>33</v>
      </c>
      <c r="X3969" s="5" t="s">
        <v>33</v>
      </c>
      <c r="Y3969" s="5" t="s">
        <v>33</v>
      </c>
    </row>
    <row r="3970" spans="1:25" x14ac:dyDescent="0.3">
      <c r="A3970" s="1">
        <v>4063281</v>
      </c>
      <c r="B3970" s="1" t="s">
        <v>30</v>
      </c>
      <c r="C3970" s="2"/>
      <c r="D3970" s="4" t="s">
        <v>156</v>
      </c>
      <c r="E3970" s="4">
        <v>4063281</v>
      </c>
      <c r="F3970" s="5" t="s">
        <v>33</v>
      </c>
      <c r="G3970" s="5" t="s">
        <v>33</v>
      </c>
      <c r="H3970" s="5" t="s">
        <v>33</v>
      </c>
      <c r="I3970" s="5" t="s">
        <v>33</v>
      </c>
      <c r="J3970" s="5" t="s">
        <v>33</v>
      </c>
      <c r="K3970" s="5" t="s">
        <v>33</v>
      </c>
      <c r="L3970" s="5" t="s">
        <v>33</v>
      </c>
      <c r="M3970" s="5" t="s">
        <v>33</v>
      </c>
      <c r="N3970" s="5" t="s">
        <v>33</v>
      </c>
      <c r="O3970" s="5" t="s">
        <v>33</v>
      </c>
      <c r="P3970" s="5" t="s">
        <v>33</v>
      </c>
      <c r="Q3970" s="5" t="s">
        <v>33</v>
      </c>
      <c r="R3970" s="5" t="s">
        <v>33</v>
      </c>
      <c r="S3970" s="5" t="s">
        <v>33</v>
      </c>
      <c r="T3970" s="5" t="s">
        <v>33</v>
      </c>
      <c r="U3970" s="5" t="s">
        <v>33</v>
      </c>
      <c r="V3970" s="5" t="s">
        <v>33</v>
      </c>
      <c r="W3970" s="5" t="s">
        <v>33</v>
      </c>
      <c r="X3970" s="5" t="s">
        <v>33</v>
      </c>
      <c r="Y3970" s="5" t="s">
        <v>33</v>
      </c>
    </row>
    <row r="3971" spans="1:25" x14ac:dyDescent="0.3">
      <c r="A3971" s="1">
        <v>4063281</v>
      </c>
      <c r="B3971" s="1" t="s">
        <v>31</v>
      </c>
      <c r="C3971" s="2"/>
      <c r="D3971" s="4" t="s">
        <v>156</v>
      </c>
      <c r="E3971" s="4">
        <v>4063281</v>
      </c>
      <c r="F3971" s="5" t="s">
        <v>33</v>
      </c>
      <c r="G3971" s="5" t="s">
        <v>33</v>
      </c>
      <c r="H3971" s="5" t="s">
        <v>33</v>
      </c>
      <c r="I3971" s="5" t="s">
        <v>33</v>
      </c>
      <c r="J3971" s="5" t="s">
        <v>33</v>
      </c>
      <c r="K3971" s="5" t="s">
        <v>33</v>
      </c>
      <c r="L3971" s="5" t="s">
        <v>33</v>
      </c>
      <c r="M3971" s="5" t="s">
        <v>33</v>
      </c>
      <c r="N3971" s="5" t="s">
        <v>33</v>
      </c>
      <c r="O3971" s="5" t="s">
        <v>33</v>
      </c>
      <c r="P3971" s="5" t="s">
        <v>33</v>
      </c>
      <c r="Q3971" s="5" t="s">
        <v>33</v>
      </c>
      <c r="R3971" s="5" t="s">
        <v>33</v>
      </c>
      <c r="S3971" s="5" t="s">
        <v>33</v>
      </c>
      <c r="T3971" s="5" t="s">
        <v>33</v>
      </c>
      <c r="U3971" s="5" t="s">
        <v>33</v>
      </c>
      <c r="V3971" s="5" t="s">
        <v>33</v>
      </c>
      <c r="W3971" s="5" t="s">
        <v>33</v>
      </c>
      <c r="X3971" s="5" t="s">
        <v>33</v>
      </c>
      <c r="Y3971" s="5" t="s">
        <v>33</v>
      </c>
    </row>
    <row r="3972" spans="1:25" x14ac:dyDescent="0.3">
      <c r="A3972" s="1">
        <v>3010781</v>
      </c>
      <c r="B3972" s="1" t="s">
        <v>0</v>
      </c>
      <c r="C3972" s="2"/>
      <c r="D3972" s="4" t="s">
        <v>157</v>
      </c>
      <c r="E3972" s="4">
        <v>3010781</v>
      </c>
      <c r="F3972" s="5">
        <v>17980</v>
      </c>
      <c r="G3972" s="5">
        <v>429664</v>
      </c>
      <c r="H3972" s="5">
        <v>66699</v>
      </c>
      <c r="I3972" s="5">
        <v>197348</v>
      </c>
      <c r="J3972" s="5">
        <v>42825</v>
      </c>
      <c r="K3972" s="5">
        <v>0</v>
      </c>
      <c r="L3972" s="5">
        <v>754516</v>
      </c>
      <c r="M3972" s="5">
        <v>633759</v>
      </c>
      <c r="N3972" s="5">
        <v>52303</v>
      </c>
      <c r="O3972" s="5">
        <v>9087</v>
      </c>
      <c r="P3972" s="5">
        <v>6280</v>
      </c>
      <c r="Q3972" s="5">
        <v>0</v>
      </c>
      <c r="R3972" s="5">
        <v>0</v>
      </c>
      <c r="S3972" s="5">
        <v>24643</v>
      </c>
      <c r="T3972" s="5">
        <v>33797</v>
      </c>
      <c r="U3972" s="5">
        <v>39959</v>
      </c>
      <c r="V3972" s="5">
        <v>45087</v>
      </c>
      <c r="W3972" s="5">
        <v>213</v>
      </c>
      <c r="X3972" s="5">
        <v>119993</v>
      </c>
      <c r="Y3972" s="5">
        <v>4374</v>
      </c>
    </row>
    <row r="3973" spans="1:25" x14ac:dyDescent="0.3">
      <c r="A3973" s="1">
        <v>3010781</v>
      </c>
      <c r="B3973" s="1" t="s">
        <v>1</v>
      </c>
      <c r="C3973" s="2"/>
      <c r="D3973" s="4" t="s">
        <v>157</v>
      </c>
      <c r="E3973" s="4">
        <v>3010781</v>
      </c>
      <c r="F3973" s="5">
        <v>15873</v>
      </c>
      <c r="G3973" s="5">
        <v>321306</v>
      </c>
      <c r="H3973" s="5">
        <v>28320</v>
      </c>
      <c r="I3973" s="5">
        <v>166748</v>
      </c>
      <c r="J3973" s="5">
        <v>21289</v>
      </c>
      <c r="K3973" s="5">
        <v>0</v>
      </c>
      <c r="L3973" s="5">
        <v>553536</v>
      </c>
      <c r="M3973" s="5">
        <v>754609</v>
      </c>
      <c r="N3973" s="5">
        <v>61473</v>
      </c>
      <c r="O3973" s="5">
        <v>8087</v>
      </c>
      <c r="P3973" s="5">
        <v>5970</v>
      </c>
      <c r="Q3973" s="5">
        <v>0</v>
      </c>
      <c r="R3973" s="5">
        <v>0</v>
      </c>
      <c r="S3973" s="5">
        <v>21426</v>
      </c>
      <c r="T3973" s="5">
        <v>27567</v>
      </c>
      <c r="U3973" s="5">
        <v>39947</v>
      </c>
      <c r="V3973" s="5">
        <v>44957</v>
      </c>
      <c r="W3973" s="5">
        <v>261</v>
      </c>
      <c r="X3973" s="5">
        <v>223331</v>
      </c>
      <c r="Y3973" s="5">
        <v>4573</v>
      </c>
    </row>
    <row r="3974" spans="1:25" x14ac:dyDescent="0.3">
      <c r="A3974" s="1">
        <v>3010781</v>
      </c>
      <c r="B3974" s="1" t="s">
        <v>2</v>
      </c>
      <c r="C3974" s="2"/>
      <c r="D3974" s="4" t="s">
        <v>157</v>
      </c>
      <c r="E3974" s="4">
        <v>3010781</v>
      </c>
      <c r="F3974" s="5">
        <v>102643</v>
      </c>
      <c r="G3974" s="5">
        <v>722385</v>
      </c>
      <c r="H3974" s="5">
        <v>42354</v>
      </c>
      <c r="I3974" s="5">
        <v>139654</v>
      </c>
      <c r="J3974" s="5">
        <v>44666</v>
      </c>
      <c r="K3974" s="5">
        <v>0</v>
      </c>
      <c r="L3974" s="5">
        <v>1051702</v>
      </c>
      <c r="M3974" s="5">
        <v>727313</v>
      </c>
      <c r="N3974" s="5">
        <v>70725</v>
      </c>
      <c r="O3974" s="5">
        <v>8086</v>
      </c>
      <c r="P3974" s="5">
        <v>6324</v>
      </c>
      <c r="Q3974" s="5">
        <v>0</v>
      </c>
      <c r="R3974" s="5">
        <v>0</v>
      </c>
      <c r="S3974" s="5">
        <v>19561</v>
      </c>
      <c r="T3974" s="5">
        <v>28501</v>
      </c>
      <c r="U3974" s="5">
        <v>39073</v>
      </c>
      <c r="V3974" s="5">
        <v>38208</v>
      </c>
      <c r="W3974" s="5">
        <v>551</v>
      </c>
      <c r="X3974" s="5">
        <v>114995</v>
      </c>
      <c r="Y3974" s="5">
        <v>4309</v>
      </c>
    </row>
    <row r="3975" spans="1:25" x14ac:dyDescent="0.3">
      <c r="A3975" s="1">
        <v>3010781</v>
      </c>
      <c r="B3975" s="1" t="s">
        <v>3</v>
      </c>
      <c r="C3975" s="2"/>
      <c r="D3975" s="4" t="s">
        <v>157</v>
      </c>
      <c r="E3975" s="4">
        <v>3010781</v>
      </c>
      <c r="F3975" s="5">
        <v>10394</v>
      </c>
      <c r="G3975" s="5">
        <v>117245</v>
      </c>
      <c r="H3975" s="5">
        <v>143882</v>
      </c>
      <c r="I3975" s="5">
        <v>143592</v>
      </c>
      <c r="J3975" s="5">
        <v>61092</v>
      </c>
      <c r="K3975" s="5">
        <v>0</v>
      </c>
      <c r="L3975" s="5">
        <v>476206</v>
      </c>
      <c r="M3975" s="5">
        <v>754947</v>
      </c>
      <c r="N3975" s="5">
        <v>84998</v>
      </c>
      <c r="O3975" s="5">
        <v>8373</v>
      </c>
      <c r="P3975" s="5">
        <v>7752</v>
      </c>
      <c r="Q3975" s="5">
        <v>0</v>
      </c>
      <c r="R3975" s="5">
        <v>0</v>
      </c>
      <c r="S3975" s="5">
        <v>18032</v>
      </c>
      <c r="T3975" s="5">
        <v>34293</v>
      </c>
      <c r="U3975" s="5">
        <v>34013</v>
      </c>
      <c r="V3975" s="5">
        <v>37694</v>
      </c>
      <c r="W3975" s="5">
        <v>689</v>
      </c>
      <c r="X3975" s="5">
        <v>119267</v>
      </c>
      <c r="Y3975" s="5">
        <v>4135</v>
      </c>
    </row>
    <row r="3976" spans="1:25" x14ac:dyDescent="0.3">
      <c r="A3976" s="1">
        <v>3010781</v>
      </c>
      <c r="B3976" s="1" t="s">
        <v>4</v>
      </c>
      <c r="C3976" s="2"/>
      <c r="D3976" s="4" t="s">
        <v>157</v>
      </c>
      <c r="E3976" s="4">
        <v>3010781</v>
      </c>
      <c r="F3976" s="5">
        <v>22619</v>
      </c>
      <c r="G3976" s="5">
        <v>208422</v>
      </c>
      <c r="H3976" s="5">
        <v>48401</v>
      </c>
      <c r="I3976" s="5">
        <v>115088</v>
      </c>
      <c r="J3976" s="5">
        <v>26151</v>
      </c>
      <c r="K3976" s="5">
        <v>0</v>
      </c>
      <c r="L3976" s="5">
        <v>420681</v>
      </c>
      <c r="M3976" s="5">
        <v>803278</v>
      </c>
      <c r="N3976" s="5">
        <v>77367</v>
      </c>
      <c r="O3976" s="5">
        <v>7420</v>
      </c>
      <c r="P3976" s="5">
        <v>6804</v>
      </c>
      <c r="Q3976" s="5">
        <v>0</v>
      </c>
      <c r="R3976" s="5">
        <v>0</v>
      </c>
      <c r="S3976" s="5">
        <v>22250</v>
      </c>
      <c r="T3976" s="5">
        <v>30670</v>
      </c>
      <c r="U3976" s="5">
        <v>26215</v>
      </c>
      <c r="V3976" s="5">
        <v>46989</v>
      </c>
      <c r="W3976" s="5">
        <v>803</v>
      </c>
      <c r="X3976" s="5">
        <v>120649</v>
      </c>
      <c r="Y3976" s="5">
        <v>2952</v>
      </c>
    </row>
    <row r="3977" spans="1:25" x14ac:dyDescent="0.3">
      <c r="A3977" s="1">
        <v>3010781</v>
      </c>
      <c r="B3977" s="1" t="s">
        <v>5</v>
      </c>
      <c r="C3977" s="2"/>
      <c r="D3977" s="4" t="s">
        <v>157</v>
      </c>
      <c r="E3977" s="4">
        <v>3010781</v>
      </c>
      <c r="F3977" s="5">
        <v>3021</v>
      </c>
      <c r="G3977" s="5">
        <v>183030</v>
      </c>
      <c r="H3977" s="5">
        <v>24585</v>
      </c>
      <c r="I3977" s="5">
        <v>115200</v>
      </c>
      <c r="J3977" s="5">
        <v>20399</v>
      </c>
      <c r="K3977" s="5">
        <v>0</v>
      </c>
      <c r="L3977" s="5">
        <v>346236</v>
      </c>
      <c r="M3977" s="5">
        <v>869493</v>
      </c>
      <c r="N3977" s="5">
        <v>67360</v>
      </c>
      <c r="O3977" s="5">
        <v>7927</v>
      </c>
      <c r="P3977" s="5">
        <v>5913</v>
      </c>
      <c r="Q3977" s="5">
        <v>0</v>
      </c>
      <c r="R3977" s="5">
        <v>0</v>
      </c>
      <c r="S3977" s="5">
        <v>25008</v>
      </c>
      <c r="T3977" s="5">
        <v>24296</v>
      </c>
      <c r="U3977" s="5">
        <v>29204</v>
      </c>
      <c r="V3977" s="5">
        <v>46848</v>
      </c>
      <c r="W3977" s="5">
        <v>560</v>
      </c>
      <c r="X3977" s="5">
        <v>129901</v>
      </c>
      <c r="Y3977" s="5">
        <v>2150</v>
      </c>
    </row>
    <row r="3978" spans="1:25" x14ac:dyDescent="0.3">
      <c r="A3978" s="1">
        <v>3010781</v>
      </c>
      <c r="B3978" s="1" t="s">
        <v>6</v>
      </c>
      <c r="C3978" s="2"/>
      <c r="D3978" s="4" t="s">
        <v>157</v>
      </c>
      <c r="E3978" s="4">
        <v>3010781</v>
      </c>
      <c r="F3978" s="5">
        <v>-103</v>
      </c>
      <c r="G3978" s="5">
        <v>182673</v>
      </c>
      <c r="H3978" s="5">
        <v>27782</v>
      </c>
      <c r="I3978" s="5">
        <v>118551</v>
      </c>
      <c r="J3978" s="5">
        <v>17383</v>
      </c>
      <c r="K3978" s="5">
        <v>0</v>
      </c>
      <c r="L3978" s="5">
        <v>346229</v>
      </c>
      <c r="M3978" s="5">
        <v>817969</v>
      </c>
      <c r="N3978" s="5">
        <v>63501</v>
      </c>
      <c r="O3978" s="5">
        <v>6237</v>
      </c>
      <c r="P3978" s="5">
        <v>6468</v>
      </c>
      <c r="Q3978" s="5">
        <v>0</v>
      </c>
      <c r="R3978" s="5">
        <v>0</v>
      </c>
      <c r="S3978" s="5">
        <v>23337</v>
      </c>
      <c r="T3978" s="5">
        <v>25089</v>
      </c>
      <c r="U3978" s="5">
        <v>23344</v>
      </c>
      <c r="V3978" s="5">
        <v>47774</v>
      </c>
      <c r="W3978" s="5">
        <v>1431</v>
      </c>
      <c r="X3978" s="5">
        <v>142828</v>
      </c>
      <c r="Y3978" s="5">
        <v>2298</v>
      </c>
    </row>
    <row r="3979" spans="1:25" x14ac:dyDescent="0.3">
      <c r="A3979" s="1">
        <v>3010781</v>
      </c>
      <c r="B3979" s="1" t="s">
        <v>7</v>
      </c>
      <c r="C3979" s="2"/>
      <c r="D3979" s="4" t="s">
        <v>157</v>
      </c>
      <c r="E3979" s="4">
        <v>3010781</v>
      </c>
      <c r="F3979" s="5">
        <v>17989</v>
      </c>
      <c r="G3979" s="5">
        <v>99213</v>
      </c>
      <c r="H3979" s="5">
        <v>33540</v>
      </c>
      <c r="I3979" s="5">
        <v>90314</v>
      </c>
      <c r="J3979" s="5">
        <v>11128</v>
      </c>
      <c r="K3979" s="5">
        <v>0</v>
      </c>
      <c r="L3979" s="5">
        <v>252184</v>
      </c>
      <c r="M3979" s="5">
        <v>890529</v>
      </c>
      <c r="N3979" s="5">
        <v>63679</v>
      </c>
      <c r="O3979" s="5">
        <v>5989</v>
      </c>
      <c r="P3979" s="5">
        <v>8514</v>
      </c>
      <c r="Q3979" s="5">
        <v>0</v>
      </c>
      <c r="R3979" s="5">
        <v>0</v>
      </c>
      <c r="S3979" s="5">
        <v>18776</v>
      </c>
      <c r="T3979" s="5">
        <v>25127</v>
      </c>
      <c r="U3979" s="5">
        <v>23507</v>
      </c>
      <c r="V3979" s="5">
        <v>46829</v>
      </c>
      <c r="W3979" s="5">
        <v>1299</v>
      </c>
      <c r="X3979" s="5">
        <v>116173</v>
      </c>
      <c r="Y3979" s="5">
        <v>2617</v>
      </c>
    </row>
    <row r="3980" spans="1:25" x14ac:dyDescent="0.3">
      <c r="A3980" s="1">
        <v>3010781</v>
      </c>
      <c r="B3980" s="1" t="s">
        <v>8</v>
      </c>
      <c r="C3980" s="2"/>
      <c r="D3980" s="4" t="s">
        <v>157</v>
      </c>
      <c r="E3980" s="4">
        <v>3010781</v>
      </c>
      <c r="F3980" s="5">
        <v>14009</v>
      </c>
      <c r="G3980" s="5">
        <v>113807</v>
      </c>
      <c r="H3980" s="5">
        <v>45038</v>
      </c>
      <c r="I3980" s="5">
        <v>90426</v>
      </c>
      <c r="J3980" s="5">
        <v>7626</v>
      </c>
      <c r="K3980" s="5">
        <v>0</v>
      </c>
      <c r="L3980" s="5">
        <v>270905</v>
      </c>
      <c r="M3980" s="5">
        <v>927688</v>
      </c>
      <c r="N3980" s="5">
        <v>67536</v>
      </c>
      <c r="O3980" s="5">
        <v>5203</v>
      </c>
      <c r="P3980" s="5">
        <v>7938</v>
      </c>
      <c r="Q3980" s="5">
        <v>0</v>
      </c>
      <c r="R3980" s="5">
        <v>0</v>
      </c>
      <c r="S3980" s="5">
        <v>15745</v>
      </c>
      <c r="T3980" s="5">
        <v>28369</v>
      </c>
      <c r="U3980" s="5">
        <v>24837</v>
      </c>
      <c r="V3980" s="5">
        <v>43479</v>
      </c>
      <c r="W3980" s="5">
        <v>1256</v>
      </c>
      <c r="X3980" s="5">
        <v>101892</v>
      </c>
      <c r="Y3980" s="5">
        <v>2946</v>
      </c>
    </row>
    <row r="3981" spans="1:25" x14ac:dyDescent="0.3">
      <c r="A3981" s="1">
        <v>3010781</v>
      </c>
      <c r="B3981" s="1" t="s">
        <v>9</v>
      </c>
      <c r="C3981" s="2"/>
      <c r="D3981" s="4" t="s">
        <v>157</v>
      </c>
      <c r="E3981" s="4">
        <v>3010781</v>
      </c>
      <c r="F3981" s="5">
        <v>2951</v>
      </c>
      <c r="G3981" s="5">
        <v>237955</v>
      </c>
      <c r="H3981" s="5">
        <v>36879</v>
      </c>
      <c r="I3981" s="5">
        <v>91969</v>
      </c>
      <c r="J3981" s="5">
        <v>8122</v>
      </c>
      <c r="K3981" s="5">
        <v>0</v>
      </c>
      <c r="L3981" s="5">
        <v>377876</v>
      </c>
      <c r="M3981" s="5">
        <v>1005110</v>
      </c>
      <c r="N3981" s="5">
        <v>74879</v>
      </c>
      <c r="O3981" s="5">
        <v>5762</v>
      </c>
      <c r="P3981" s="5">
        <v>7284</v>
      </c>
      <c r="Q3981" s="5">
        <v>0</v>
      </c>
      <c r="R3981" s="5">
        <v>0</v>
      </c>
      <c r="S3981" s="5">
        <v>14070</v>
      </c>
      <c r="T3981" s="5">
        <v>30503</v>
      </c>
      <c r="U3981" s="5">
        <v>31227</v>
      </c>
      <c r="V3981" s="5">
        <v>43799</v>
      </c>
      <c r="W3981" s="5">
        <v>1110</v>
      </c>
      <c r="X3981" s="5">
        <v>126821</v>
      </c>
      <c r="Y3981" s="5">
        <v>3419</v>
      </c>
    </row>
    <row r="3982" spans="1:25" x14ac:dyDescent="0.3">
      <c r="A3982" s="1">
        <v>3010781</v>
      </c>
      <c r="B3982" s="1" t="s">
        <v>10</v>
      </c>
      <c r="C3982" s="2"/>
      <c r="D3982" s="4" t="s">
        <v>157</v>
      </c>
      <c r="E3982" s="4">
        <v>3010781</v>
      </c>
      <c r="F3982" s="5">
        <v>17956</v>
      </c>
      <c r="G3982" s="5">
        <v>450594</v>
      </c>
      <c r="H3982" s="5">
        <v>66900</v>
      </c>
      <c r="I3982" s="5">
        <v>86511</v>
      </c>
      <c r="J3982" s="5">
        <v>16487</v>
      </c>
      <c r="K3982" s="5">
        <v>0</v>
      </c>
      <c r="L3982" s="5">
        <v>638448</v>
      </c>
      <c r="M3982" s="5">
        <v>1079222</v>
      </c>
      <c r="N3982" s="5">
        <v>82340</v>
      </c>
      <c r="O3982" s="5">
        <v>7150</v>
      </c>
      <c r="P3982" s="5">
        <v>7191</v>
      </c>
      <c r="Q3982" s="5">
        <v>0</v>
      </c>
      <c r="R3982" s="5">
        <v>0</v>
      </c>
      <c r="S3982" s="5">
        <v>17309</v>
      </c>
      <c r="T3982" s="5">
        <v>30080</v>
      </c>
      <c r="U3982" s="5">
        <v>29876</v>
      </c>
      <c r="V3982" s="5">
        <v>33018</v>
      </c>
      <c r="W3982" s="5">
        <v>1123</v>
      </c>
      <c r="X3982" s="5">
        <v>122367</v>
      </c>
      <c r="Y3982" s="5">
        <v>3746</v>
      </c>
    </row>
    <row r="3983" spans="1:25" x14ac:dyDescent="0.3">
      <c r="A3983" s="1">
        <v>3010781</v>
      </c>
      <c r="B3983" s="1" t="s">
        <v>11</v>
      </c>
      <c r="C3983" s="2"/>
      <c r="D3983" s="4" t="s">
        <v>157</v>
      </c>
      <c r="E3983" s="4">
        <v>3010781</v>
      </c>
      <c r="F3983" s="5">
        <v>3980</v>
      </c>
      <c r="G3983" s="5">
        <v>219943</v>
      </c>
      <c r="H3983" s="5">
        <v>31906</v>
      </c>
      <c r="I3983" s="5">
        <v>106514</v>
      </c>
      <c r="J3983" s="5">
        <v>15960</v>
      </c>
      <c r="K3983" s="5">
        <v>0</v>
      </c>
      <c r="L3983" s="5">
        <v>378303</v>
      </c>
      <c r="M3983" s="5">
        <v>1285246</v>
      </c>
      <c r="N3983" s="5">
        <v>77792</v>
      </c>
      <c r="O3983" s="5">
        <v>5823</v>
      </c>
      <c r="P3983" s="5">
        <v>6935</v>
      </c>
      <c r="Q3983" s="5">
        <v>0</v>
      </c>
      <c r="R3983" s="5">
        <v>0</v>
      </c>
      <c r="S3983" s="5">
        <v>20522</v>
      </c>
      <c r="T3983" s="5">
        <v>27684</v>
      </c>
      <c r="U3983" s="5">
        <v>30388</v>
      </c>
      <c r="V3983" s="5">
        <v>17884</v>
      </c>
      <c r="W3983" s="5">
        <v>2016</v>
      </c>
      <c r="X3983" s="5">
        <v>94223</v>
      </c>
      <c r="Y3983" s="5">
        <v>3761</v>
      </c>
    </row>
    <row r="3984" spans="1:25" x14ac:dyDescent="0.3">
      <c r="A3984" s="1">
        <v>3010781</v>
      </c>
      <c r="B3984" s="1" t="s">
        <v>12</v>
      </c>
      <c r="C3984" s="2"/>
      <c r="D3984" s="4" t="s">
        <v>157</v>
      </c>
      <c r="E3984" s="4">
        <v>3010781</v>
      </c>
      <c r="F3984" s="5">
        <v>1017</v>
      </c>
      <c r="G3984" s="5">
        <v>220484</v>
      </c>
      <c r="H3984" s="5">
        <v>15392</v>
      </c>
      <c r="I3984" s="5">
        <v>104841</v>
      </c>
      <c r="J3984" s="5">
        <v>11123</v>
      </c>
      <c r="K3984" s="5">
        <v>0</v>
      </c>
      <c r="L3984" s="5">
        <v>352858</v>
      </c>
      <c r="M3984" s="5">
        <v>1182480</v>
      </c>
      <c r="N3984" s="5">
        <v>72357</v>
      </c>
      <c r="O3984" s="5">
        <v>5158</v>
      </c>
      <c r="P3984" s="5">
        <v>6612</v>
      </c>
      <c r="Q3984" s="5">
        <v>0</v>
      </c>
      <c r="R3984" s="5">
        <v>0</v>
      </c>
      <c r="S3984" s="5">
        <v>20434</v>
      </c>
      <c r="T3984" s="5">
        <v>26846</v>
      </c>
      <c r="U3984" s="5">
        <v>29005</v>
      </c>
      <c r="V3984" s="5">
        <v>14448</v>
      </c>
      <c r="W3984" s="5">
        <v>1823</v>
      </c>
      <c r="X3984" s="5">
        <v>103921</v>
      </c>
      <c r="Y3984" s="5">
        <v>3514</v>
      </c>
    </row>
    <row r="3985" spans="1:25" x14ac:dyDescent="0.3">
      <c r="A3985" s="1">
        <v>3010781</v>
      </c>
      <c r="B3985" s="1" t="s">
        <v>13</v>
      </c>
      <c r="C3985" s="2"/>
      <c r="D3985" s="4" t="s">
        <v>157</v>
      </c>
      <c r="E3985" s="4">
        <v>3010781</v>
      </c>
      <c r="F3985" s="5">
        <v>4510</v>
      </c>
      <c r="G3985" s="5">
        <v>76700</v>
      </c>
      <c r="H3985" s="5">
        <v>17950</v>
      </c>
      <c r="I3985" s="5">
        <v>94254</v>
      </c>
      <c r="J3985" s="5">
        <v>13766</v>
      </c>
      <c r="K3985" s="5">
        <v>0</v>
      </c>
      <c r="L3985" s="5">
        <v>207180</v>
      </c>
      <c r="M3985" s="5">
        <v>1089924</v>
      </c>
      <c r="N3985" s="5">
        <v>73949</v>
      </c>
      <c r="O3985" s="5">
        <v>4497</v>
      </c>
      <c r="P3985" s="5">
        <v>6530</v>
      </c>
      <c r="Q3985" s="5">
        <v>0</v>
      </c>
      <c r="R3985" s="5">
        <v>0</v>
      </c>
      <c r="S3985" s="5">
        <v>21338</v>
      </c>
      <c r="T3985" s="5">
        <v>23867</v>
      </c>
      <c r="U3985" s="5">
        <v>27594</v>
      </c>
      <c r="V3985" s="5">
        <v>15741</v>
      </c>
      <c r="W3985" s="5">
        <v>1222</v>
      </c>
      <c r="X3985" s="5">
        <v>104158</v>
      </c>
      <c r="Y3985" s="5">
        <v>3342</v>
      </c>
    </row>
    <row r="3986" spans="1:25" x14ac:dyDescent="0.3">
      <c r="A3986" s="1">
        <v>3010781</v>
      </c>
      <c r="B3986" s="1" t="s">
        <v>14</v>
      </c>
      <c r="C3986" s="2"/>
      <c r="D3986" s="4" t="s">
        <v>157</v>
      </c>
      <c r="E3986" s="4">
        <v>3010781</v>
      </c>
      <c r="F3986" s="5">
        <v>6475</v>
      </c>
      <c r="G3986" s="5">
        <v>56912</v>
      </c>
      <c r="H3986" s="5">
        <v>5665</v>
      </c>
      <c r="I3986" s="5">
        <v>86318</v>
      </c>
      <c r="J3986" s="5">
        <v>12399</v>
      </c>
      <c r="K3986" s="5" t="s">
        <v>33</v>
      </c>
      <c r="L3986" s="5">
        <v>167770</v>
      </c>
      <c r="M3986" s="5">
        <v>1092791</v>
      </c>
      <c r="N3986" s="5">
        <v>64002</v>
      </c>
      <c r="O3986" s="5">
        <v>4240</v>
      </c>
      <c r="P3986" s="5">
        <v>2748</v>
      </c>
      <c r="Q3986" s="5" t="s">
        <v>33</v>
      </c>
      <c r="R3986" s="5" t="s">
        <v>33</v>
      </c>
      <c r="S3986" s="5">
        <v>20496</v>
      </c>
      <c r="T3986" s="5">
        <v>17693</v>
      </c>
      <c r="U3986" s="5">
        <v>25454</v>
      </c>
      <c r="V3986" s="5">
        <v>17528</v>
      </c>
      <c r="W3986" s="5">
        <v>1305</v>
      </c>
      <c r="X3986" s="5">
        <v>88075</v>
      </c>
      <c r="Y3986" s="5">
        <v>3642</v>
      </c>
    </row>
    <row r="3987" spans="1:25" x14ac:dyDescent="0.3">
      <c r="A3987" s="1">
        <v>3010781</v>
      </c>
      <c r="B3987" s="1" t="s">
        <v>15</v>
      </c>
      <c r="C3987" s="2"/>
      <c r="D3987" s="4" t="s">
        <v>157</v>
      </c>
      <c r="E3987" s="4">
        <v>3010781</v>
      </c>
      <c r="F3987" s="5">
        <v>5682</v>
      </c>
      <c r="G3987" s="5">
        <v>389358</v>
      </c>
      <c r="H3987" s="5">
        <v>28778</v>
      </c>
      <c r="I3987" s="5">
        <v>67182</v>
      </c>
      <c r="J3987" s="5">
        <v>9501</v>
      </c>
      <c r="K3987" s="5" t="s">
        <v>33</v>
      </c>
      <c r="L3987" s="5">
        <v>500501</v>
      </c>
      <c r="M3987" s="5">
        <v>818507</v>
      </c>
      <c r="N3987" s="5">
        <v>66327</v>
      </c>
      <c r="O3987" s="5">
        <v>3778</v>
      </c>
      <c r="P3987" s="5">
        <v>2770</v>
      </c>
      <c r="Q3987" s="5" t="s">
        <v>33</v>
      </c>
      <c r="R3987" s="5" t="s">
        <v>33</v>
      </c>
      <c r="S3987" s="5">
        <v>21248</v>
      </c>
      <c r="T3987" s="5">
        <v>14491</v>
      </c>
      <c r="U3987" s="5">
        <v>22538</v>
      </c>
      <c r="V3987" s="5">
        <v>17871</v>
      </c>
      <c r="W3987" s="5">
        <v>1533</v>
      </c>
      <c r="X3987" s="5">
        <v>83295</v>
      </c>
      <c r="Y3987" s="5">
        <v>3594</v>
      </c>
    </row>
    <row r="3988" spans="1:25" x14ac:dyDescent="0.3">
      <c r="A3988" s="1">
        <v>3010781</v>
      </c>
      <c r="B3988" s="1" t="s">
        <v>16</v>
      </c>
      <c r="C3988" s="2"/>
      <c r="D3988" s="4" t="s">
        <v>157</v>
      </c>
      <c r="E3988" s="4">
        <v>3010781</v>
      </c>
      <c r="F3988" s="5">
        <v>3268</v>
      </c>
      <c r="G3988" s="5">
        <v>369042</v>
      </c>
      <c r="H3988" s="5">
        <v>52285</v>
      </c>
      <c r="I3988" s="5">
        <v>67167</v>
      </c>
      <c r="J3988" s="5">
        <v>7828</v>
      </c>
      <c r="K3988" s="5" t="s">
        <v>33</v>
      </c>
      <c r="L3988" s="5">
        <v>499589</v>
      </c>
      <c r="M3988" s="5">
        <v>757141</v>
      </c>
      <c r="N3988" s="5">
        <v>71250</v>
      </c>
      <c r="O3988" s="5">
        <v>5157</v>
      </c>
      <c r="P3988" s="5">
        <v>2333</v>
      </c>
      <c r="Q3988" s="5" t="s">
        <v>33</v>
      </c>
      <c r="R3988" s="5" t="s">
        <v>33</v>
      </c>
      <c r="S3988" s="5">
        <v>22866</v>
      </c>
      <c r="T3988" s="5">
        <v>15024</v>
      </c>
      <c r="U3988" s="5">
        <v>27251</v>
      </c>
      <c r="V3988" s="5">
        <v>19279</v>
      </c>
      <c r="W3988" s="5">
        <v>1709</v>
      </c>
      <c r="X3988" s="5">
        <v>80888</v>
      </c>
      <c r="Y3988" s="5">
        <v>2236</v>
      </c>
    </row>
    <row r="3989" spans="1:25" x14ac:dyDescent="0.3">
      <c r="A3989" s="1">
        <v>3010781</v>
      </c>
      <c r="B3989" s="1" t="s">
        <v>17</v>
      </c>
      <c r="C3989" s="2"/>
      <c r="D3989" s="4" t="s">
        <v>157</v>
      </c>
      <c r="E3989" s="4">
        <v>3010781</v>
      </c>
      <c r="F3989" s="5">
        <v>12192</v>
      </c>
      <c r="G3989" s="5">
        <v>134534</v>
      </c>
      <c r="H3989" s="5">
        <v>13322</v>
      </c>
      <c r="I3989" s="5">
        <v>71946</v>
      </c>
      <c r="J3989" s="5">
        <v>17960</v>
      </c>
      <c r="K3989" s="5" t="s">
        <v>33</v>
      </c>
      <c r="L3989" s="5">
        <v>251955</v>
      </c>
      <c r="M3989" s="5">
        <v>667142</v>
      </c>
      <c r="N3989" s="5">
        <v>87125</v>
      </c>
      <c r="O3989" s="5">
        <v>4739</v>
      </c>
      <c r="P3989" s="5">
        <v>2827</v>
      </c>
      <c r="Q3989" s="5" t="s">
        <v>33</v>
      </c>
      <c r="R3989" s="5" t="s">
        <v>33</v>
      </c>
      <c r="S3989" s="5">
        <v>21481</v>
      </c>
      <c r="T3989" s="5">
        <v>15786</v>
      </c>
      <c r="U3989" s="5">
        <v>29028</v>
      </c>
      <c r="V3989" s="5">
        <v>19661</v>
      </c>
      <c r="W3989" s="5">
        <v>3312</v>
      </c>
      <c r="X3989" s="5">
        <v>86540</v>
      </c>
      <c r="Y3989" s="5">
        <v>2941</v>
      </c>
    </row>
    <row r="3990" spans="1:25" x14ac:dyDescent="0.3">
      <c r="A3990" s="1">
        <v>3010781</v>
      </c>
      <c r="B3990" s="1" t="s">
        <v>18</v>
      </c>
      <c r="C3990" s="2"/>
      <c r="D3990" s="4" t="s">
        <v>157</v>
      </c>
      <c r="E3990" s="4">
        <v>3010781</v>
      </c>
      <c r="F3990" s="5">
        <v>6822</v>
      </c>
      <c r="G3990" s="5">
        <v>39418</v>
      </c>
      <c r="H3990" s="5">
        <v>10739</v>
      </c>
      <c r="I3990" s="5">
        <v>73587</v>
      </c>
      <c r="J3990" s="5">
        <v>22429</v>
      </c>
      <c r="K3990" s="5" t="s">
        <v>33</v>
      </c>
      <c r="L3990" s="5">
        <v>152995</v>
      </c>
      <c r="M3990" s="5">
        <v>637242</v>
      </c>
      <c r="N3990" s="5">
        <v>72715</v>
      </c>
      <c r="O3990" s="5">
        <v>4889</v>
      </c>
      <c r="P3990" s="5">
        <v>3370</v>
      </c>
      <c r="Q3990" s="5" t="s">
        <v>33</v>
      </c>
      <c r="R3990" s="5" t="s">
        <v>33</v>
      </c>
      <c r="S3990" s="5">
        <v>15251</v>
      </c>
      <c r="T3990" s="5">
        <v>17203</v>
      </c>
      <c r="U3990" s="5">
        <v>22532</v>
      </c>
      <c r="V3990" s="5">
        <v>20955</v>
      </c>
      <c r="W3990" s="5">
        <v>2910</v>
      </c>
      <c r="X3990" s="5">
        <v>78278</v>
      </c>
      <c r="Y3990" s="5">
        <v>6191</v>
      </c>
    </row>
    <row r="3991" spans="1:25" x14ac:dyDescent="0.3">
      <c r="A3991" s="1">
        <v>3010781</v>
      </c>
      <c r="B3991" s="1" t="s">
        <v>19</v>
      </c>
      <c r="C3991" s="2"/>
      <c r="D3991" s="4" t="s">
        <v>157</v>
      </c>
      <c r="E3991" s="4">
        <v>3010781</v>
      </c>
      <c r="F3991" s="5">
        <v>15302</v>
      </c>
      <c r="G3991" s="5">
        <v>97556</v>
      </c>
      <c r="H3991" s="5">
        <v>8984</v>
      </c>
      <c r="I3991" s="5">
        <v>75653</v>
      </c>
      <c r="J3991" s="5">
        <v>21481</v>
      </c>
      <c r="K3991" s="5" t="s">
        <v>33</v>
      </c>
      <c r="L3991" s="5">
        <v>218976</v>
      </c>
      <c r="M3991" s="5">
        <v>611817</v>
      </c>
      <c r="N3991" s="5">
        <v>69903</v>
      </c>
      <c r="O3991" s="5">
        <v>5071</v>
      </c>
      <c r="P3991" s="5">
        <v>3174</v>
      </c>
      <c r="Q3991" s="5" t="s">
        <v>33</v>
      </c>
      <c r="R3991" s="5" t="s">
        <v>33</v>
      </c>
      <c r="S3991" s="5">
        <v>13377</v>
      </c>
      <c r="T3991" s="5">
        <v>16460</v>
      </c>
      <c r="U3991" s="5">
        <v>21797</v>
      </c>
      <c r="V3991" s="5">
        <v>19876</v>
      </c>
      <c r="W3991" s="5">
        <v>2812</v>
      </c>
      <c r="X3991" s="5">
        <v>81136</v>
      </c>
      <c r="Y3991" s="5">
        <v>6542</v>
      </c>
    </row>
    <row r="3992" spans="1:25" x14ac:dyDescent="0.3">
      <c r="A3992" s="1">
        <v>3010781</v>
      </c>
      <c r="B3992" s="1" t="s">
        <v>20</v>
      </c>
      <c r="C3992" s="2"/>
      <c r="D3992" s="4" t="s">
        <v>157</v>
      </c>
      <c r="E3992" s="4">
        <v>3010781</v>
      </c>
      <c r="F3992" s="5">
        <v>3120</v>
      </c>
      <c r="G3992" s="5">
        <v>121913</v>
      </c>
      <c r="H3992" s="5">
        <v>9587</v>
      </c>
      <c r="I3992" s="5">
        <v>64884</v>
      </c>
      <c r="J3992" s="5">
        <v>14251</v>
      </c>
      <c r="K3992" s="5" t="s">
        <v>33</v>
      </c>
      <c r="L3992" s="5">
        <v>213756</v>
      </c>
      <c r="M3992" s="5">
        <v>505920</v>
      </c>
      <c r="N3992" s="5">
        <v>62652</v>
      </c>
      <c r="O3992" s="5">
        <v>4356</v>
      </c>
      <c r="P3992" s="5">
        <v>3202</v>
      </c>
      <c r="Q3992" s="5" t="s">
        <v>33</v>
      </c>
      <c r="R3992" s="5" t="s">
        <v>33</v>
      </c>
      <c r="S3992" s="5">
        <v>9945</v>
      </c>
      <c r="T3992" s="5">
        <v>14954</v>
      </c>
      <c r="U3992" s="5">
        <v>21507</v>
      </c>
      <c r="V3992" s="5">
        <v>21083</v>
      </c>
      <c r="W3992" s="5">
        <v>2833</v>
      </c>
      <c r="X3992" s="5">
        <v>74088</v>
      </c>
      <c r="Y3992" s="5">
        <v>6295</v>
      </c>
    </row>
    <row r="3993" spans="1:25" x14ac:dyDescent="0.3">
      <c r="A3993" s="1">
        <v>3010781</v>
      </c>
      <c r="B3993" s="1" t="s">
        <v>21</v>
      </c>
      <c r="C3993" s="2"/>
      <c r="D3993" s="4" t="s">
        <v>157</v>
      </c>
      <c r="E3993" s="4">
        <v>3010781</v>
      </c>
      <c r="F3993" s="5">
        <v>5636</v>
      </c>
      <c r="G3993" s="5">
        <v>38190</v>
      </c>
      <c r="H3993" s="5">
        <v>5881</v>
      </c>
      <c r="I3993" s="5">
        <v>63258</v>
      </c>
      <c r="J3993" s="5">
        <v>26158</v>
      </c>
      <c r="K3993" s="5" t="s">
        <v>33</v>
      </c>
      <c r="L3993" s="5">
        <v>139125</v>
      </c>
      <c r="M3993" s="5">
        <v>491840</v>
      </c>
      <c r="N3993" s="5">
        <v>67349</v>
      </c>
      <c r="O3993" s="5">
        <v>4137</v>
      </c>
      <c r="P3993" s="5">
        <v>4062</v>
      </c>
      <c r="Q3993" s="5" t="s">
        <v>33</v>
      </c>
      <c r="R3993" s="5" t="s">
        <v>33</v>
      </c>
      <c r="S3993" s="5">
        <v>11445</v>
      </c>
      <c r="T3993" s="5">
        <v>16065</v>
      </c>
      <c r="U3993" s="5">
        <v>20855</v>
      </c>
      <c r="V3993" s="5">
        <v>23134</v>
      </c>
      <c r="W3993" s="5">
        <v>2686</v>
      </c>
      <c r="X3993" s="5">
        <v>75535</v>
      </c>
      <c r="Y3993" s="5">
        <v>7146</v>
      </c>
    </row>
    <row r="3994" spans="1:25" x14ac:dyDescent="0.3">
      <c r="A3994" s="1">
        <v>3010781</v>
      </c>
      <c r="B3994" s="1" t="s">
        <v>22</v>
      </c>
      <c r="C3994" s="2"/>
      <c r="D3994" s="4" t="s">
        <v>157</v>
      </c>
      <c r="E3994" s="4">
        <v>3010781</v>
      </c>
      <c r="F3994" s="5">
        <v>2147</v>
      </c>
      <c r="G3994" s="5">
        <v>27661</v>
      </c>
      <c r="H3994" s="5">
        <v>6512</v>
      </c>
      <c r="I3994" s="5">
        <v>56985</v>
      </c>
      <c r="J3994" s="5">
        <v>27652</v>
      </c>
      <c r="K3994" s="5" t="s">
        <v>33</v>
      </c>
      <c r="L3994" s="5">
        <v>120958</v>
      </c>
      <c r="M3994" s="5">
        <v>476976</v>
      </c>
      <c r="N3994" s="5">
        <v>56369</v>
      </c>
      <c r="O3994" s="5">
        <v>3753</v>
      </c>
      <c r="P3994" s="5">
        <v>3058</v>
      </c>
      <c r="Q3994" s="5" t="s">
        <v>33</v>
      </c>
      <c r="R3994" s="5" t="s">
        <v>33</v>
      </c>
      <c r="S3994" s="5">
        <v>10136</v>
      </c>
      <c r="T3994" s="5">
        <v>14432</v>
      </c>
      <c r="U3994" s="5">
        <v>17785</v>
      </c>
      <c r="V3994" s="5">
        <v>21130</v>
      </c>
      <c r="W3994" s="5">
        <v>2287</v>
      </c>
      <c r="X3994" s="5">
        <v>82347</v>
      </c>
      <c r="Y3994" s="5">
        <v>4389</v>
      </c>
    </row>
    <row r="3995" spans="1:25" x14ac:dyDescent="0.3">
      <c r="A3995" s="1">
        <v>3010781</v>
      </c>
      <c r="B3995" s="1" t="s">
        <v>23</v>
      </c>
      <c r="C3995" s="2"/>
      <c r="D3995" s="4" t="s">
        <v>157</v>
      </c>
      <c r="E3995" s="4">
        <v>3010781</v>
      </c>
      <c r="F3995" s="5">
        <v>347</v>
      </c>
      <c r="G3995" s="5">
        <v>513915</v>
      </c>
      <c r="H3995" s="5">
        <v>29418</v>
      </c>
      <c r="I3995" s="5">
        <v>52285</v>
      </c>
      <c r="J3995" s="5">
        <v>16429</v>
      </c>
      <c r="K3995" s="5" t="s">
        <v>33</v>
      </c>
      <c r="L3995" s="5">
        <v>612395</v>
      </c>
      <c r="M3995" s="5">
        <v>464665</v>
      </c>
      <c r="N3995" s="5">
        <v>44885</v>
      </c>
      <c r="O3995" s="5">
        <v>4123</v>
      </c>
      <c r="P3995" s="5">
        <v>3120</v>
      </c>
      <c r="Q3995" s="5" t="s">
        <v>33</v>
      </c>
      <c r="R3995" s="5" t="s">
        <v>33</v>
      </c>
      <c r="S3995" s="5">
        <v>10243</v>
      </c>
      <c r="T3995" s="5">
        <v>13215</v>
      </c>
      <c r="U3995" s="5">
        <v>17239</v>
      </c>
      <c r="V3995" s="5">
        <v>21936</v>
      </c>
      <c r="W3995" s="5">
        <v>1759</v>
      </c>
      <c r="X3995" s="5">
        <v>82257</v>
      </c>
      <c r="Y3995" s="5">
        <v>4300</v>
      </c>
    </row>
    <row r="3996" spans="1:25" x14ac:dyDescent="0.3">
      <c r="A3996" s="1">
        <v>3010781</v>
      </c>
      <c r="B3996" s="1" t="s">
        <v>24</v>
      </c>
      <c r="C3996" s="2"/>
      <c r="D3996" s="4" t="s">
        <v>157</v>
      </c>
      <c r="E3996" s="4">
        <v>3010781</v>
      </c>
      <c r="F3996" s="5">
        <v>804</v>
      </c>
      <c r="G3996" s="5">
        <v>21470</v>
      </c>
      <c r="H3996" s="5">
        <v>14057</v>
      </c>
      <c r="I3996" s="5">
        <v>48581</v>
      </c>
      <c r="J3996" s="5">
        <v>13123</v>
      </c>
      <c r="K3996" s="5" t="s">
        <v>33</v>
      </c>
      <c r="L3996" s="5">
        <v>105495</v>
      </c>
      <c r="M3996" s="5">
        <v>455034</v>
      </c>
      <c r="N3996" s="5">
        <v>46136</v>
      </c>
      <c r="O3996" s="5">
        <v>4416</v>
      </c>
      <c r="P3996" s="5">
        <v>4466</v>
      </c>
      <c r="Q3996" s="5" t="s">
        <v>33</v>
      </c>
      <c r="R3996" s="5" t="s">
        <v>33</v>
      </c>
      <c r="S3996" s="5">
        <v>10056</v>
      </c>
      <c r="T3996" s="5">
        <v>14993</v>
      </c>
      <c r="U3996" s="5">
        <v>17125</v>
      </c>
      <c r="V3996" s="5">
        <v>20100</v>
      </c>
      <c r="W3996" s="5">
        <v>1133</v>
      </c>
      <c r="X3996" s="5">
        <v>82266</v>
      </c>
      <c r="Y3996" s="5">
        <v>4039</v>
      </c>
    </row>
    <row r="3997" spans="1:25" x14ac:dyDescent="0.3">
      <c r="A3997" s="1">
        <v>3010781</v>
      </c>
      <c r="B3997" s="1" t="s">
        <v>25</v>
      </c>
      <c r="C3997" s="2"/>
      <c r="D3997" s="4" t="s">
        <v>157</v>
      </c>
      <c r="E3997" s="4">
        <v>3010781</v>
      </c>
      <c r="F3997" s="5">
        <v>385</v>
      </c>
      <c r="G3997" s="5">
        <v>44424</v>
      </c>
      <c r="H3997" s="5">
        <v>16964</v>
      </c>
      <c r="I3997" s="5">
        <v>51890</v>
      </c>
      <c r="J3997" s="5">
        <v>19691</v>
      </c>
      <c r="K3997" s="5" t="s">
        <v>33</v>
      </c>
      <c r="L3997" s="5">
        <v>133354</v>
      </c>
      <c r="M3997" s="5">
        <v>453676</v>
      </c>
      <c r="N3997" s="5">
        <v>50181</v>
      </c>
      <c r="O3997" s="5">
        <v>4120</v>
      </c>
      <c r="P3997" s="5">
        <v>3270</v>
      </c>
      <c r="Q3997" s="5" t="s">
        <v>33</v>
      </c>
      <c r="R3997" s="5" t="s">
        <v>33</v>
      </c>
      <c r="S3997" s="5">
        <v>11910</v>
      </c>
      <c r="T3997" s="5">
        <v>15426</v>
      </c>
      <c r="U3997" s="5">
        <v>16584</v>
      </c>
      <c r="V3997" s="5">
        <v>21489</v>
      </c>
      <c r="W3997" s="5">
        <v>457</v>
      </c>
      <c r="X3997" s="5">
        <v>107471</v>
      </c>
      <c r="Y3997" s="5">
        <v>3955</v>
      </c>
    </row>
    <row r="3998" spans="1:25" x14ac:dyDescent="0.3">
      <c r="A3998" s="1">
        <v>3010781</v>
      </c>
      <c r="B3998" s="1" t="s">
        <v>26</v>
      </c>
      <c r="C3998" s="2"/>
      <c r="D3998" s="4" t="s">
        <v>157</v>
      </c>
      <c r="E3998" s="4">
        <v>3010781</v>
      </c>
      <c r="F3998" s="5">
        <v>1095</v>
      </c>
      <c r="G3998" s="5">
        <v>40654</v>
      </c>
      <c r="H3998" s="5">
        <v>15086</v>
      </c>
      <c r="I3998" s="5">
        <v>49501</v>
      </c>
      <c r="J3998" s="5">
        <v>20686</v>
      </c>
      <c r="K3998" s="5" t="s">
        <v>33</v>
      </c>
      <c r="L3998" s="5">
        <v>127023</v>
      </c>
      <c r="M3998" s="5">
        <v>432022</v>
      </c>
      <c r="N3998" s="5">
        <v>47970</v>
      </c>
      <c r="O3998" s="5">
        <v>3920</v>
      </c>
      <c r="P3998" s="5">
        <v>3640</v>
      </c>
      <c r="Q3998" s="5" t="s">
        <v>33</v>
      </c>
      <c r="R3998" s="5" t="s">
        <v>33</v>
      </c>
      <c r="S3998" s="5">
        <v>11405</v>
      </c>
      <c r="T3998" s="5">
        <v>15675</v>
      </c>
      <c r="U3998" s="5">
        <v>16456</v>
      </c>
      <c r="V3998" s="5">
        <v>18877</v>
      </c>
      <c r="W3998" s="5">
        <v>253</v>
      </c>
      <c r="X3998" s="5">
        <v>77014</v>
      </c>
      <c r="Y3998" s="5">
        <v>4113</v>
      </c>
    </row>
    <row r="3999" spans="1:25" x14ac:dyDescent="0.3">
      <c r="A3999" s="1">
        <v>3010781</v>
      </c>
      <c r="B3999" s="1" t="s">
        <v>27</v>
      </c>
      <c r="C3999" s="2"/>
      <c r="D3999" s="4" t="s">
        <v>157</v>
      </c>
      <c r="E3999" s="4">
        <v>3010781</v>
      </c>
      <c r="F3999" s="5">
        <v>1198</v>
      </c>
      <c r="G3999" s="5">
        <v>183468</v>
      </c>
      <c r="H3999" s="5">
        <v>15382</v>
      </c>
      <c r="I3999" s="5">
        <v>52595</v>
      </c>
      <c r="J3999" s="5">
        <v>18772</v>
      </c>
      <c r="K3999" s="5" t="s">
        <v>33</v>
      </c>
      <c r="L3999" s="5">
        <v>271415</v>
      </c>
      <c r="M3999" s="5">
        <v>427489</v>
      </c>
      <c r="N3999" s="5">
        <v>46660</v>
      </c>
      <c r="O3999" s="5">
        <v>3766</v>
      </c>
      <c r="P3999" s="5">
        <v>3675</v>
      </c>
      <c r="Q3999" s="5" t="s">
        <v>33</v>
      </c>
      <c r="R3999" s="5" t="s">
        <v>33</v>
      </c>
      <c r="S3999" s="5">
        <v>11632</v>
      </c>
      <c r="T3999" s="5">
        <v>14181</v>
      </c>
      <c r="U3999" s="5">
        <v>17837</v>
      </c>
      <c r="V3999" s="5">
        <v>17501</v>
      </c>
      <c r="W3999" s="5">
        <v>241</v>
      </c>
      <c r="X3999" s="5">
        <v>63094</v>
      </c>
      <c r="Y3999" s="5">
        <v>3984</v>
      </c>
    </row>
    <row r="4000" spans="1:25" x14ac:dyDescent="0.3">
      <c r="A4000" s="1">
        <v>3010781</v>
      </c>
      <c r="B4000" s="1" t="s">
        <v>28</v>
      </c>
      <c r="C4000" s="2"/>
      <c r="D4000" s="4" t="s">
        <v>157</v>
      </c>
      <c r="E4000" s="4">
        <v>3010781</v>
      </c>
      <c r="F4000" s="5">
        <v>1345</v>
      </c>
      <c r="G4000" s="5">
        <v>40922</v>
      </c>
      <c r="H4000" s="5">
        <v>17157</v>
      </c>
      <c r="I4000" s="5">
        <v>44688</v>
      </c>
      <c r="J4000" s="5">
        <v>21526</v>
      </c>
      <c r="K4000" s="5" t="s">
        <v>33</v>
      </c>
      <c r="L4000" s="5">
        <v>163815</v>
      </c>
      <c r="M4000" s="5">
        <v>432550</v>
      </c>
      <c r="N4000" s="5">
        <v>44769</v>
      </c>
      <c r="O4000" s="5">
        <v>3600</v>
      </c>
      <c r="P4000" s="5">
        <v>3084</v>
      </c>
      <c r="Q4000" s="5" t="s">
        <v>33</v>
      </c>
      <c r="R4000" s="5" t="s">
        <v>33</v>
      </c>
      <c r="S4000" s="5">
        <v>11006</v>
      </c>
      <c r="T4000" s="5">
        <v>13850</v>
      </c>
      <c r="U4000" s="5">
        <v>17120</v>
      </c>
      <c r="V4000" s="5">
        <v>16966</v>
      </c>
      <c r="W4000" s="5">
        <v>273</v>
      </c>
      <c r="X4000" s="5">
        <v>58922</v>
      </c>
      <c r="Y4000" s="5">
        <v>3831</v>
      </c>
    </row>
    <row r="4001" spans="1:25" x14ac:dyDescent="0.3">
      <c r="A4001" s="1">
        <v>3010781</v>
      </c>
      <c r="B4001" s="1" t="s">
        <v>29</v>
      </c>
      <c r="C4001" s="2"/>
      <c r="D4001" s="4" t="s">
        <v>157</v>
      </c>
      <c r="E4001" s="4">
        <v>3010781</v>
      </c>
      <c r="F4001" s="5">
        <v>1726</v>
      </c>
      <c r="G4001" s="5">
        <v>31974</v>
      </c>
      <c r="H4001" s="5">
        <v>6615</v>
      </c>
      <c r="I4001" s="5">
        <v>47015</v>
      </c>
      <c r="J4001" s="5">
        <v>16494</v>
      </c>
      <c r="K4001" s="5" t="s">
        <v>33</v>
      </c>
      <c r="L4001" s="5">
        <v>103825</v>
      </c>
      <c r="M4001" s="5">
        <v>402983</v>
      </c>
      <c r="N4001" s="5">
        <v>38378</v>
      </c>
      <c r="O4001" s="5">
        <v>3328</v>
      </c>
      <c r="P4001" s="5">
        <v>3036</v>
      </c>
      <c r="Q4001" s="5" t="s">
        <v>33</v>
      </c>
      <c r="R4001" s="5" t="s">
        <v>33</v>
      </c>
      <c r="S4001" s="5">
        <v>10734</v>
      </c>
      <c r="T4001" s="5">
        <v>13134</v>
      </c>
      <c r="U4001" s="5">
        <v>17107</v>
      </c>
      <c r="V4001" s="5">
        <v>15139</v>
      </c>
      <c r="W4001" s="5">
        <v>349</v>
      </c>
      <c r="X4001" s="5">
        <v>60297</v>
      </c>
      <c r="Y4001" s="5">
        <v>3267</v>
      </c>
    </row>
    <row r="4002" spans="1:25" x14ac:dyDescent="0.3">
      <c r="A4002" s="1">
        <v>3010781</v>
      </c>
      <c r="B4002" s="1" t="s">
        <v>30</v>
      </c>
      <c r="C4002" s="2"/>
      <c r="D4002" s="4" t="s">
        <v>157</v>
      </c>
      <c r="E4002" s="4">
        <v>3010781</v>
      </c>
      <c r="F4002" s="5">
        <v>1434</v>
      </c>
      <c r="G4002" s="5">
        <v>14747</v>
      </c>
      <c r="H4002" s="5">
        <v>10196</v>
      </c>
      <c r="I4002" s="5">
        <v>53166</v>
      </c>
      <c r="J4002" s="5">
        <v>49537</v>
      </c>
      <c r="K4002" s="5" t="s">
        <v>33</v>
      </c>
      <c r="L4002" s="5">
        <v>129080</v>
      </c>
      <c r="M4002" s="5">
        <v>399587</v>
      </c>
      <c r="N4002" s="5">
        <v>42700</v>
      </c>
      <c r="O4002" s="5">
        <v>3239</v>
      </c>
      <c r="P4002" s="5">
        <v>2874</v>
      </c>
      <c r="Q4002" s="5" t="s">
        <v>33</v>
      </c>
      <c r="R4002" s="5" t="s">
        <v>33</v>
      </c>
      <c r="S4002" s="5">
        <v>11784</v>
      </c>
      <c r="T4002" s="5">
        <v>11950</v>
      </c>
      <c r="U4002" s="5">
        <v>16428</v>
      </c>
      <c r="V4002" s="5">
        <v>15109</v>
      </c>
      <c r="W4002" s="5">
        <v>395</v>
      </c>
      <c r="X4002" s="5">
        <v>58680</v>
      </c>
      <c r="Y4002" s="5">
        <v>2984</v>
      </c>
    </row>
    <row r="4003" spans="1:25" x14ac:dyDescent="0.3">
      <c r="A4003" s="1">
        <v>3010781</v>
      </c>
      <c r="B4003" s="1" t="s">
        <v>31</v>
      </c>
      <c r="C4003" s="2"/>
      <c r="D4003" s="4" t="s">
        <v>157</v>
      </c>
      <c r="E4003" s="4">
        <v>3010781</v>
      </c>
      <c r="F4003" s="5">
        <v>1717</v>
      </c>
      <c r="G4003" s="5">
        <v>10910</v>
      </c>
      <c r="H4003" s="5">
        <v>8994</v>
      </c>
      <c r="I4003" s="5">
        <v>52893</v>
      </c>
      <c r="J4003" s="5">
        <v>33596</v>
      </c>
      <c r="K4003" s="5" t="s">
        <v>33</v>
      </c>
      <c r="L4003" s="5">
        <v>108110</v>
      </c>
      <c r="M4003" s="5">
        <v>411344</v>
      </c>
      <c r="N4003" s="5">
        <v>44778</v>
      </c>
      <c r="O4003" s="5">
        <v>3397</v>
      </c>
      <c r="P4003" s="5">
        <v>3198</v>
      </c>
      <c r="Q4003" s="5" t="s">
        <v>33</v>
      </c>
      <c r="R4003" s="5" t="s">
        <v>33</v>
      </c>
      <c r="S4003" s="5">
        <v>12328</v>
      </c>
      <c r="T4003" s="5">
        <v>12419</v>
      </c>
      <c r="U4003" s="5">
        <v>17086</v>
      </c>
      <c r="V4003" s="5">
        <v>19418</v>
      </c>
      <c r="W4003" s="5">
        <v>478</v>
      </c>
      <c r="X4003" s="5">
        <v>56933</v>
      </c>
      <c r="Y4003" s="5">
        <v>2761</v>
      </c>
    </row>
    <row r="4004" spans="1:25" x14ac:dyDescent="0.3">
      <c r="A4004" s="1">
        <v>4057028</v>
      </c>
      <c r="B4004" s="1" t="s">
        <v>0</v>
      </c>
      <c r="C4004" s="2"/>
      <c r="D4004" s="4" t="s">
        <v>158</v>
      </c>
      <c r="E4004" s="4">
        <v>4057028</v>
      </c>
      <c r="F4004" s="5" t="s">
        <v>33</v>
      </c>
      <c r="G4004" s="5" t="s">
        <v>33</v>
      </c>
      <c r="H4004" s="5" t="s">
        <v>33</v>
      </c>
      <c r="I4004" s="5" t="s">
        <v>33</v>
      </c>
      <c r="J4004" s="5" t="s">
        <v>33</v>
      </c>
      <c r="K4004" s="5" t="s">
        <v>33</v>
      </c>
      <c r="L4004" s="5" t="s">
        <v>33</v>
      </c>
      <c r="M4004" s="5" t="s">
        <v>33</v>
      </c>
      <c r="N4004" s="5" t="s">
        <v>33</v>
      </c>
      <c r="O4004" s="5" t="s">
        <v>33</v>
      </c>
      <c r="P4004" s="5" t="s">
        <v>33</v>
      </c>
      <c r="Q4004" s="5" t="s">
        <v>33</v>
      </c>
      <c r="R4004" s="5" t="s">
        <v>33</v>
      </c>
      <c r="S4004" s="5" t="s">
        <v>33</v>
      </c>
      <c r="T4004" s="5" t="s">
        <v>33</v>
      </c>
      <c r="U4004" s="5" t="s">
        <v>33</v>
      </c>
      <c r="V4004" s="5" t="s">
        <v>33</v>
      </c>
      <c r="W4004" s="5" t="s">
        <v>33</v>
      </c>
      <c r="X4004" s="5" t="s">
        <v>33</v>
      </c>
      <c r="Y4004" s="5" t="s">
        <v>33</v>
      </c>
    </row>
    <row r="4005" spans="1:25" x14ac:dyDescent="0.3">
      <c r="A4005" s="1">
        <v>4057028</v>
      </c>
      <c r="B4005" s="1" t="s">
        <v>1</v>
      </c>
      <c r="C4005" s="2"/>
      <c r="D4005" s="4" t="s">
        <v>158</v>
      </c>
      <c r="E4005" s="4">
        <v>4057028</v>
      </c>
      <c r="F4005" s="5" t="s">
        <v>33</v>
      </c>
      <c r="G4005" s="5" t="s">
        <v>33</v>
      </c>
      <c r="H4005" s="5" t="s">
        <v>33</v>
      </c>
      <c r="I4005" s="5" t="s">
        <v>33</v>
      </c>
      <c r="J4005" s="5" t="s">
        <v>33</v>
      </c>
      <c r="K4005" s="5" t="s">
        <v>33</v>
      </c>
      <c r="L4005" s="5" t="s">
        <v>33</v>
      </c>
      <c r="M4005" s="5" t="s">
        <v>33</v>
      </c>
      <c r="N4005" s="5" t="s">
        <v>33</v>
      </c>
      <c r="O4005" s="5" t="s">
        <v>33</v>
      </c>
      <c r="P4005" s="5" t="s">
        <v>33</v>
      </c>
      <c r="Q4005" s="5" t="s">
        <v>33</v>
      </c>
      <c r="R4005" s="5" t="s">
        <v>33</v>
      </c>
      <c r="S4005" s="5" t="s">
        <v>33</v>
      </c>
      <c r="T4005" s="5" t="s">
        <v>33</v>
      </c>
      <c r="U4005" s="5" t="s">
        <v>33</v>
      </c>
      <c r="V4005" s="5" t="s">
        <v>33</v>
      </c>
      <c r="W4005" s="5" t="s">
        <v>33</v>
      </c>
      <c r="X4005" s="5" t="s">
        <v>33</v>
      </c>
      <c r="Y4005" s="5" t="s">
        <v>33</v>
      </c>
    </row>
    <row r="4006" spans="1:25" x14ac:dyDescent="0.3">
      <c r="A4006" s="1">
        <v>4057028</v>
      </c>
      <c r="B4006" s="1" t="s">
        <v>2</v>
      </c>
      <c r="C4006" s="2"/>
      <c r="D4006" s="4" t="s">
        <v>158</v>
      </c>
      <c r="E4006" s="4">
        <v>4057028</v>
      </c>
      <c r="F4006" s="5">
        <v>863</v>
      </c>
      <c r="G4006" s="5">
        <v>0</v>
      </c>
      <c r="H4006" s="5">
        <v>54798</v>
      </c>
      <c r="I4006" s="5">
        <v>77974</v>
      </c>
      <c r="J4006" s="5">
        <v>3323</v>
      </c>
      <c r="K4006" s="5">
        <v>0</v>
      </c>
      <c r="L4006" s="5">
        <v>136958</v>
      </c>
      <c r="M4006" s="5">
        <v>0</v>
      </c>
      <c r="N4006" s="5">
        <v>0</v>
      </c>
      <c r="O4006" s="5">
        <v>88077</v>
      </c>
      <c r="P4006" s="5">
        <v>1063</v>
      </c>
      <c r="Q4006" s="5">
        <v>0</v>
      </c>
      <c r="R4006" s="5">
        <v>0</v>
      </c>
      <c r="S4006" s="5">
        <v>12904</v>
      </c>
      <c r="T4006" s="5">
        <v>12963</v>
      </c>
      <c r="U4006" s="5">
        <v>3630</v>
      </c>
      <c r="V4006" s="5">
        <v>326</v>
      </c>
      <c r="W4006" s="5">
        <v>9</v>
      </c>
      <c r="X4006" s="5">
        <v>35863</v>
      </c>
      <c r="Y4006" s="5">
        <v>0</v>
      </c>
    </row>
    <row r="4007" spans="1:25" x14ac:dyDescent="0.3">
      <c r="A4007" s="1">
        <v>4057028</v>
      </c>
      <c r="B4007" s="1" t="s">
        <v>3</v>
      </c>
      <c r="C4007" s="2"/>
      <c r="D4007" s="4" t="s">
        <v>158</v>
      </c>
      <c r="E4007" s="4">
        <v>4057028</v>
      </c>
      <c r="F4007" s="5">
        <v>672</v>
      </c>
      <c r="G4007" s="5">
        <v>0</v>
      </c>
      <c r="H4007" s="5">
        <v>45596</v>
      </c>
      <c r="I4007" s="5">
        <v>64390</v>
      </c>
      <c r="J4007" s="5">
        <v>7697</v>
      </c>
      <c r="K4007" s="5">
        <v>0</v>
      </c>
      <c r="L4007" s="5">
        <v>118355</v>
      </c>
      <c r="M4007" s="5">
        <v>0</v>
      </c>
      <c r="N4007" s="5">
        <v>0</v>
      </c>
      <c r="O4007" s="5">
        <v>82914</v>
      </c>
      <c r="P4007" s="5">
        <v>1037</v>
      </c>
      <c r="Q4007" s="5">
        <v>0</v>
      </c>
      <c r="R4007" s="5">
        <v>0</v>
      </c>
      <c r="S4007" s="5">
        <v>11979</v>
      </c>
      <c r="T4007" s="5">
        <v>11521</v>
      </c>
      <c r="U4007" s="5">
        <v>4076</v>
      </c>
      <c r="V4007" s="5">
        <v>276</v>
      </c>
      <c r="W4007" s="5">
        <v>8</v>
      </c>
      <c r="X4007" s="5">
        <v>35064</v>
      </c>
      <c r="Y4007" s="5">
        <v>0</v>
      </c>
    </row>
    <row r="4008" spans="1:25" x14ac:dyDescent="0.3">
      <c r="A4008" s="1">
        <v>4057028</v>
      </c>
      <c r="B4008" s="1" t="s">
        <v>4</v>
      </c>
      <c r="C4008" s="2"/>
      <c r="D4008" s="4" t="s">
        <v>158</v>
      </c>
      <c r="E4008" s="4">
        <v>4057028</v>
      </c>
      <c r="F4008" s="5">
        <v>1285</v>
      </c>
      <c r="G4008" s="5">
        <v>0</v>
      </c>
      <c r="H4008" s="5">
        <v>30947</v>
      </c>
      <c r="I4008" s="5">
        <v>76409</v>
      </c>
      <c r="J4008" s="5">
        <v>7514</v>
      </c>
      <c r="K4008" s="5">
        <v>0</v>
      </c>
      <c r="L4008" s="5">
        <v>116155</v>
      </c>
      <c r="M4008" s="5">
        <v>0</v>
      </c>
      <c r="N4008" s="5">
        <v>0</v>
      </c>
      <c r="O4008" s="5">
        <v>75440</v>
      </c>
      <c r="P4008" s="5">
        <v>627</v>
      </c>
      <c r="Q4008" s="5">
        <v>0</v>
      </c>
      <c r="R4008" s="5">
        <v>0</v>
      </c>
      <c r="S4008" s="5">
        <v>11404</v>
      </c>
      <c r="T4008" s="5">
        <v>11563</v>
      </c>
      <c r="U4008" s="5">
        <v>4541</v>
      </c>
      <c r="V4008" s="5">
        <v>233</v>
      </c>
      <c r="W4008" s="5">
        <v>4</v>
      </c>
      <c r="X4008" s="5">
        <v>31977</v>
      </c>
      <c r="Y4008" s="5">
        <v>0</v>
      </c>
    </row>
    <row r="4009" spans="1:25" x14ac:dyDescent="0.3">
      <c r="A4009" s="1">
        <v>4057028</v>
      </c>
      <c r="B4009" s="1" t="s">
        <v>5</v>
      </c>
      <c r="C4009" s="2"/>
      <c r="D4009" s="4" t="s">
        <v>158</v>
      </c>
      <c r="E4009" s="4">
        <v>4057028</v>
      </c>
      <c r="F4009" s="5">
        <v>6053</v>
      </c>
      <c r="G4009" s="5">
        <v>0</v>
      </c>
      <c r="H4009" s="5">
        <v>47309</v>
      </c>
      <c r="I4009" s="5">
        <v>64977</v>
      </c>
      <c r="J4009" s="5">
        <v>4074</v>
      </c>
      <c r="K4009" s="5">
        <v>0</v>
      </c>
      <c r="L4009" s="5">
        <v>122412</v>
      </c>
      <c r="M4009" s="5">
        <v>0</v>
      </c>
      <c r="N4009" s="5">
        <v>0</v>
      </c>
      <c r="O4009" s="5">
        <v>69581</v>
      </c>
      <c r="P4009" s="5">
        <v>626</v>
      </c>
      <c r="Q4009" s="5">
        <v>0</v>
      </c>
      <c r="R4009" s="5">
        <v>0</v>
      </c>
      <c r="S4009" s="5">
        <v>10542</v>
      </c>
      <c r="T4009" s="5">
        <v>10624</v>
      </c>
      <c r="U4009" s="5">
        <v>4515</v>
      </c>
      <c r="V4009" s="5">
        <v>301</v>
      </c>
      <c r="W4009" s="5">
        <v>6</v>
      </c>
      <c r="X4009" s="5">
        <v>32160</v>
      </c>
      <c r="Y4009" s="5">
        <v>0</v>
      </c>
    </row>
    <row r="4010" spans="1:25" x14ac:dyDescent="0.3">
      <c r="A4010" s="1">
        <v>4057028</v>
      </c>
      <c r="B4010" s="1" t="s">
        <v>6</v>
      </c>
      <c r="C4010" s="2"/>
      <c r="D4010" s="4" t="s">
        <v>158</v>
      </c>
      <c r="E4010" s="4">
        <v>4057028</v>
      </c>
      <c r="F4010" s="5">
        <v>1380</v>
      </c>
      <c r="G4010" s="5">
        <v>0</v>
      </c>
      <c r="H4010" s="5">
        <v>32660</v>
      </c>
      <c r="I4010" s="5">
        <v>50278</v>
      </c>
      <c r="J4010" s="5">
        <v>3057</v>
      </c>
      <c r="K4010" s="5">
        <v>0</v>
      </c>
      <c r="L4010" s="5">
        <v>87375</v>
      </c>
      <c r="M4010" s="5">
        <v>0</v>
      </c>
      <c r="N4010" s="5">
        <v>0</v>
      </c>
      <c r="O4010" s="5">
        <v>59555</v>
      </c>
      <c r="P4010" s="5">
        <v>847</v>
      </c>
      <c r="Q4010" s="5">
        <v>0</v>
      </c>
      <c r="R4010" s="5">
        <v>0</v>
      </c>
      <c r="S4010" s="5">
        <v>10057</v>
      </c>
      <c r="T4010" s="5">
        <v>11335</v>
      </c>
      <c r="U4010" s="5">
        <v>4870</v>
      </c>
      <c r="V4010" s="5">
        <v>365</v>
      </c>
      <c r="W4010" s="5">
        <v>9</v>
      </c>
      <c r="X4010" s="5">
        <v>39391</v>
      </c>
      <c r="Y4010" s="5">
        <v>0</v>
      </c>
    </row>
    <row r="4011" spans="1:25" x14ac:dyDescent="0.3">
      <c r="A4011" s="1">
        <v>4057028</v>
      </c>
      <c r="B4011" s="1" t="s">
        <v>7</v>
      </c>
      <c r="C4011" s="2"/>
      <c r="D4011" s="4" t="s">
        <v>158</v>
      </c>
      <c r="E4011" s="4">
        <v>4057028</v>
      </c>
      <c r="F4011" s="5">
        <v>29</v>
      </c>
      <c r="G4011" s="5">
        <v>0</v>
      </c>
      <c r="H4011" s="5">
        <v>28239</v>
      </c>
      <c r="I4011" s="5">
        <v>48021</v>
      </c>
      <c r="J4011" s="5">
        <v>2247</v>
      </c>
      <c r="K4011" s="5">
        <v>0</v>
      </c>
      <c r="L4011" s="5">
        <v>78536</v>
      </c>
      <c r="M4011" s="5">
        <v>0</v>
      </c>
      <c r="N4011" s="5">
        <v>0</v>
      </c>
      <c r="O4011" s="5">
        <v>47852</v>
      </c>
      <c r="P4011" s="5">
        <v>1225</v>
      </c>
      <c r="Q4011" s="5">
        <v>0</v>
      </c>
      <c r="R4011" s="5">
        <v>0</v>
      </c>
      <c r="S4011" s="5">
        <v>10277</v>
      </c>
      <c r="T4011" s="5">
        <v>11932</v>
      </c>
      <c r="U4011" s="5">
        <v>4786</v>
      </c>
      <c r="V4011" s="5">
        <v>557</v>
      </c>
      <c r="W4011" s="5">
        <v>9</v>
      </c>
      <c r="X4011" s="5">
        <v>35422</v>
      </c>
      <c r="Y4011" s="5">
        <v>1</v>
      </c>
    </row>
    <row r="4012" spans="1:25" x14ac:dyDescent="0.3">
      <c r="A4012" s="1">
        <v>4057028</v>
      </c>
      <c r="B4012" s="1" t="s">
        <v>8</v>
      </c>
      <c r="C4012" s="2"/>
      <c r="D4012" s="4" t="s">
        <v>158</v>
      </c>
      <c r="E4012" s="4">
        <v>4057028</v>
      </c>
      <c r="F4012" s="5">
        <v>5321</v>
      </c>
      <c r="G4012" s="5">
        <v>0</v>
      </c>
      <c r="H4012" s="5">
        <v>15351</v>
      </c>
      <c r="I4012" s="5">
        <v>37355</v>
      </c>
      <c r="J4012" s="5">
        <v>10501</v>
      </c>
      <c r="K4012" s="5">
        <v>0</v>
      </c>
      <c r="L4012" s="5">
        <v>68529</v>
      </c>
      <c r="M4012" s="5">
        <v>0</v>
      </c>
      <c r="N4012" s="5">
        <v>0</v>
      </c>
      <c r="O4012" s="5">
        <v>42713</v>
      </c>
      <c r="P4012" s="5">
        <v>2522</v>
      </c>
      <c r="Q4012" s="5">
        <v>0</v>
      </c>
      <c r="R4012" s="5">
        <v>0</v>
      </c>
      <c r="S4012" s="5">
        <v>10089</v>
      </c>
      <c r="T4012" s="5">
        <v>9758</v>
      </c>
      <c r="U4012" s="5">
        <v>4423</v>
      </c>
      <c r="V4012" s="5">
        <v>503</v>
      </c>
      <c r="W4012" s="5">
        <v>10</v>
      </c>
      <c r="X4012" s="5">
        <v>34549</v>
      </c>
      <c r="Y4012" s="5">
        <v>0</v>
      </c>
    </row>
    <row r="4013" spans="1:25" x14ac:dyDescent="0.3">
      <c r="A4013" s="1">
        <v>4057028</v>
      </c>
      <c r="B4013" s="1" t="s">
        <v>9</v>
      </c>
      <c r="C4013" s="2"/>
      <c r="D4013" s="4" t="s">
        <v>158</v>
      </c>
      <c r="E4013" s="4">
        <v>4057028</v>
      </c>
      <c r="F4013" s="5">
        <v>314</v>
      </c>
      <c r="G4013" s="5">
        <v>0</v>
      </c>
      <c r="H4013" s="5">
        <v>779</v>
      </c>
      <c r="I4013" s="5">
        <v>31743</v>
      </c>
      <c r="J4013" s="5">
        <v>1814</v>
      </c>
      <c r="K4013" s="5">
        <v>0</v>
      </c>
      <c r="L4013" s="5">
        <v>34648</v>
      </c>
      <c r="M4013" s="5">
        <v>0</v>
      </c>
      <c r="N4013" s="5">
        <v>0</v>
      </c>
      <c r="O4013" s="5">
        <v>38534</v>
      </c>
      <c r="P4013" s="5">
        <v>799</v>
      </c>
      <c r="Q4013" s="5">
        <v>0</v>
      </c>
      <c r="R4013" s="5">
        <v>0</v>
      </c>
      <c r="S4013" s="5">
        <v>9581</v>
      </c>
      <c r="T4013" s="5">
        <v>8508</v>
      </c>
      <c r="U4013" s="5">
        <v>4338</v>
      </c>
      <c r="V4013" s="5">
        <v>209</v>
      </c>
      <c r="W4013" s="5">
        <v>9</v>
      </c>
      <c r="X4013" s="5">
        <v>32514</v>
      </c>
      <c r="Y4013" s="5">
        <v>0</v>
      </c>
    </row>
    <row r="4014" spans="1:25" x14ac:dyDescent="0.3">
      <c r="A4014" s="1">
        <v>4057028</v>
      </c>
      <c r="B4014" s="1" t="s">
        <v>10</v>
      </c>
      <c r="C4014" s="2"/>
      <c r="D4014" s="4" t="s">
        <v>158</v>
      </c>
      <c r="E4014" s="4">
        <v>4057028</v>
      </c>
      <c r="F4014" s="5">
        <v>0</v>
      </c>
      <c r="G4014" s="5">
        <v>0</v>
      </c>
      <c r="H4014" s="5">
        <v>27189</v>
      </c>
      <c r="I4014" s="5">
        <v>40395</v>
      </c>
      <c r="J4014" s="5">
        <v>1930</v>
      </c>
      <c r="K4014" s="5">
        <v>0</v>
      </c>
      <c r="L4014" s="5">
        <v>69514</v>
      </c>
      <c r="M4014" s="5">
        <v>0</v>
      </c>
      <c r="N4014" s="5">
        <v>0</v>
      </c>
      <c r="O4014" s="5">
        <v>36202</v>
      </c>
      <c r="P4014" s="5">
        <v>876</v>
      </c>
      <c r="Q4014" s="5">
        <v>0</v>
      </c>
      <c r="R4014" s="5">
        <v>0</v>
      </c>
      <c r="S4014" s="5">
        <v>10103</v>
      </c>
      <c r="T4014" s="5">
        <v>9834</v>
      </c>
      <c r="U4014" s="5">
        <v>4102</v>
      </c>
      <c r="V4014" s="5">
        <v>195</v>
      </c>
      <c r="W4014" s="5">
        <v>21</v>
      </c>
      <c r="X4014" s="5">
        <v>29143</v>
      </c>
      <c r="Y4014" s="5">
        <v>1</v>
      </c>
    </row>
    <row r="4015" spans="1:25" x14ac:dyDescent="0.3">
      <c r="A4015" s="1">
        <v>4057028</v>
      </c>
      <c r="B4015" s="1" t="s">
        <v>11</v>
      </c>
      <c r="C4015" s="2"/>
      <c r="D4015" s="4" t="s">
        <v>158</v>
      </c>
      <c r="E4015" s="4">
        <v>4057028</v>
      </c>
      <c r="F4015" s="5">
        <v>0</v>
      </c>
      <c r="G4015" s="5">
        <v>0</v>
      </c>
      <c r="H4015" s="5">
        <v>11750</v>
      </c>
      <c r="I4015" s="5">
        <v>26160</v>
      </c>
      <c r="J4015" s="5">
        <v>1238</v>
      </c>
      <c r="K4015" s="5">
        <v>0</v>
      </c>
      <c r="L4015" s="5">
        <v>39149</v>
      </c>
      <c r="M4015" s="5">
        <v>0</v>
      </c>
      <c r="N4015" s="5">
        <v>0</v>
      </c>
      <c r="O4015" s="5">
        <v>34256</v>
      </c>
      <c r="P4015" s="5">
        <v>701</v>
      </c>
      <c r="Q4015" s="5">
        <v>0</v>
      </c>
      <c r="R4015" s="5">
        <v>0</v>
      </c>
      <c r="S4015" s="5">
        <v>10133</v>
      </c>
      <c r="T4015" s="5">
        <v>8650</v>
      </c>
      <c r="U4015" s="5">
        <v>3568</v>
      </c>
      <c r="V4015" s="5">
        <v>203</v>
      </c>
      <c r="W4015" s="5">
        <v>5</v>
      </c>
      <c r="X4015" s="5">
        <v>23575</v>
      </c>
      <c r="Y4015" s="5">
        <v>3</v>
      </c>
    </row>
    <row r="4016" spans="1:25" x14ac:dyDescent="0.3">
      <c r="A4016" s="1">
        <v>4057028</v>
      </c>
      <c r="B4016" s="1" t="s">
        <v>12</v>
      </c>
      <c r="C4016" s="2"/>
      <c r="D4016" s="4" t="s">
        <v>158</v>
      </c>
      <c r="E4016" s="4">
        <v>4057028</v>
      </c>
      <c r="F4016" s="5">
        <v>0</v>
      </c>
      <c r="G4016" s="5">
        <v>0</v>
      </c>
      <c r="H4016" s="5">
        <v>4314</v>
      </c>
      <c r="I4016" s="5">
        <v>19910</v>
      </c>
      <c r="J4016" s="5">
        <v>1793</v>
      </c>
      <c r="K4016" s="5">
        <v>0</v>
      </c>
      <c r="L4016" s="5">
        <v>26016</v>
      </c>
      <c r="M4016" s="5">
        <v>0</v>
      </c>
      <c r="N4016" s="5">
        <v>0</v>
      </c>
      <c r="O4016" s="5">
        <v>30845</v>
      </c>
      <c r="P4016" s="5">
        <v>412</v>
      </c>
      <c r="Q4016" s="5">
        <v>0</v>
      </c>
      <c r="R4016" s="5">
        <v>0</v>
      </c>
      <c r="S4016" s="5">
        <v>9855</v>
      </c>
      <c r="T4016" s="5">
        <v>7033</v>
      </c>
      <c r="U4016" s="5">
        <v>3653</v>
      </c>
      <c r="V4016" s="5">
        <v>310</v>
      </c>
      <c r="W4016" s="5">
        <v>9</v>
      </c>
      <c r="X4016" s="5">
        <v>25139</v>
      </c>
      <c r="Y4016" s="5">
        <v>1</v>
      </c>
    </row>
    <row r="4017" spans="1:25" x14ac:dyDescent="0.3">
      <c r="A4017" s="1">
        <v>4057028</v>
      </c>
      <c r="B4017" s="1" t="s">
        <v>13</v>
      </c>
      <c r="C4017" s="2"/>
      <c r="D4017" s="4" t="s">
        <v>158</v>
      </c>
      <c r="E4017" s="4">
        <v>4057028</v>
      </c>
      <c r="F4017" s="5">
        <v>0</v>
      </c>
      <c r="G4017" s="5">
        <v>0</v>
      </c>
      <c r="H4017" s="5">
        <v>6614</v>
      </c>
      <c r="I4017" s="5">
        <v>30207</v>
      </c>
      <c r="J4017" s="5">
        <v>1161</v>
      </c>
      <c r="K4017" s="5">
        <v>0</v>
      </c>
      <c r="L4017" s="5">
        <v>37982</v>
      </c>
      <c r="M4017" s="5">
        <v>73821</v>
      </c>
      <c r="N4017" s="5">
        <v>0</v>
      </c>
      <c r="O4017" s="5">
        <v>30437</v>
      </c>
      <c r="P4017" s="5">
        <v>1106</v>
      </c>
      <c r="Q4017" s="5">
        <v>0</v>
      </c>
      <c r="R4017" s="5">
        <v>0</v>
      </c>
      <c r="S4017" s="5">
        <v>10535</v>
      </c>
      <c r="T4017" s="5">
        <v>7992</v>
      </c>
      <c r="U4017" s="5">
        <v>4810</v>
      </c>
      <c r="V4017" s="5">
        <v>468</v>
      </c>
      <c r="W4017" s="5">
        <v>3</v>
      </c>
      <c r="X4017" s="5">
        <v>28754</v>
      </c>
      <c r="Y4017" s="5">
        <v>0</v>
      </c>
    </row>
    <row r="4018" spans="1:25" x14ac:dyDescent="0.3">
      <c r="A4018" s="1">
        <v>4057028</v>
      </c>
      <c r="B4018" s="1" t="s">
        <v>14</v>
      </c>
      <c r="C4018" s="2"/>
      <c r="D4018" s="4" t="s">
        <v>158</v>
      </c>
      <c r="E4018" s="4">
        <v>4057028</v>
      </c>
      <c r="F4018" s="5">
        <v>0</v>
      </c>
      <c r="G4018" s="5">
        <v>0</v>
      </c>
      <c r="H4018" s="5">
        <v>8363</v>
      </c>
      <c r="I4018" s="5">
        <v>29467</v>
      </c>
      <c r="J4018" s="5">
        <v>1597</v>
      </c>
      <c r="K4018" s="5" t="s">
        <v>33</v>
      </c>
      <c r="L4018" s="5">
        <v>39427</v>
      </c>
      <c r="M4018" s="5">
        <v>76453</v>
      </c>
      <c r="N4018" s="5">
        <v>0</v>
      </c>
      <c r="O4018" s="5">
        <v>27040</v>
      </c>
      <c r="P4018" s="5">
        <v>894</v>
      </c>
      <c r="Q4018" s="5" t="s">
        <v>33</v>
      </c>
      <c r="R4018" s="5" t="s">
        <v>33</v>
      </c>
      <c r="S4018" s="5">
        <v>10996</v>
      </c>
      <c r="T4018" s="5">
        <v>7861</v>
      </c>
      <c r="U4018" s="5">
        <v>4769</v>
      </c>
      <c r="V4018" s="5">
        <v>437</v>
      </c>
      <c r="W4018" s="5">
        <v>6</v>
      </c>
      <c r="X4018" s="5">
        <v>20170</v>
      </c>
      <c r="Y4018" s="5">
        <v>0</v>
      </c>
    </row>
    <row r="4019" spans="1:25" x14ac:dyDescent="0.3">
      <c r="A4019" s="1">
        <v>4057028</v>
      </c>
      <c r="B4019" s="1" t="s">
        <v>15</v>
      </c>
      <c r="C4019" s="2"/>
      <c r="D4019" s="4" t="s">
        <v>158</v>
      </c>
      <c r="E4019" s="4">
        <v>4057028</v>
      </c>
      <c r="F4019" s="5">
        <v>0</v>
      </c>
      <c r="G4019" s="5">
        <v>0</v>
      </c>
      <c r="H4019" s="5">
        <v>17555</v>
      </c>
      <c r="I4019" s="5">
        <v>31488</v>
      </c>
      <c r="J4019" s="5">
        <v>2238</v>
      </c>
      <c r="K4019" s="5" t="s">
        <v>33</v>
      </c>
      <c r="L4019" s="5">
        <v>51281</v>
      </c>
      <c r="M4019" s="5">
        <v>76023</v>
      </c>
      <c r="N4019" s="5">
        <v>0</v>
      </c>
      <c r="O4019" s="5">
        <v>27061</v>
      </c>
      <c r="P4019" s="5">
        <v>731</v>
      </c>
      <c r="Q4019" s="5" t="s">
        <v>33</v>
      </c>
      <c r="R4019" s="5" t="s">
        <v>33</v>
      </c>
      <c r="S4019" s="5">
        <v>10592</v>
      </c>
      <c r="T4019" s="5">
        <v>6268</v>
      </c>
      <c r="U4019" s="5">
        <v>4600</v>
      </c>
      <c r="V4019" s="5">
        <v>337</v>
      </c>
      <c r="W4019" s="5">
        <v>11</v>
      </c>
      <c r="X4019" s="5">
        <v>23000</v>
      </c>
      <c r="Y4019" s="5">
        <v>0</v>
      </c>
    </row>
    <row r="4020" spans="1:25" x14ac:dyDescent="0.3">
      <c r="A4020" s="1">
        <v>4057028</v>
      </c>
      <c r="B4020" s="1" t="s">
        <v>16</v>
      </c>
      <c r="C4020" s="2"/>
      <c r="D4020" s="4" t="s">
        <v>158</v>
      </c>
      <c r="E4020" s="4">
        <v>4057028</v>
      </c>
      <c r="F4020" s="5">
        <v>0</v>
      </c>
      <c r="G4020" s="5">
        <v>0</v>
      </c>
      <c r="H4020" s="5">
        <v>7048</v>
      </c>
      <c r="I4020" s="5">
        <v>29865</v>
      </c>
      <c r="J4020" s="5">
        <v>2972</v>
      </c>
      <c r="K4020" s="5" t="s">
        <v>33</v>
      </c>
      <c r="L4020" s="5">
        <v>39885</v>
      </c>
      <c r="M4020" s="5">
        <v>67835</v>
      </c>
      <c r="N4020" s="5">
        <v>125</v>
      </c>
      <c r="O4020" s="5">
        <v>23795</v>
      </c>
      <c r="P4020" s="5">
        <v>851</v>
      </c>
      <c r="Q4020" s="5" t="s">
        <v>33</v>
      </c>
      <c r="R4020" s="5" t="s">
        <v>33</v>
      </c>
      <c r="S4020" s="5">
        <v>10975</v>
      </c>
      <c r="T4020" s="5">
        <v>6526</v>
      </c>
      <c r="U4020" s="5">
        <v>4845</v>
      </c>
      <c r="V4020" s="5">
        <v>340</v>
      </c>
      <c r="W4020" s="5">
        <v>11</v>
      </c>
      <c r="X4020" s="5">
        <v>18506</v>
      </c>
      <c r="Y4020" s="5">
        <v>0</v>
      </c>
    </row>
    <row r="4021" spans="1:25" x14ac:dyDescent="0.3">
      <c r="A4021" s="1">
        <v>4057028</v>
      </c>
      <c r="B4021" s="1" t="s">
        <v>17</v>
      </c>
      <c r="C4021" s="2"/>
      <c r="D4021" s="4" t="s">
        <v>158</v>
      </c>
      <c r="E4021" s="4">
        <v>4057028</v>
      </c>
      <c r="F4021" s="5">
        <v>0</v>
      </c>
      <c r="G4021" s="5">
        <v>256</v>
      </c>
      <c r="H4021" s="5">
        <v>1808</v>
      </c>
      <c r="I4021" s="5">
        <v>25578</v>
      </c>
      <c r="J4021" s="5">
        <v>1954</v>
      </c>
      <c r="K4021" s="5" t="s">
        <v>33</v>
      </c>
      <c r="L4021" s="5">
        <v>29597</v>
      </c>
      <c r="M4021" s="5">
        <v>103335</v>
      </c>
      <c r="N4021" s="5">
        <v>4263</v>
      </c>
      <c r="O4021" s="5">
        <v>21233</v>
      </c>
      <c r="P4021" s="5">
        <v>719</v>
      </c>
      <c r="Q4021" s="5" t="s">
        <v>33</v>
      </c>
      <c r="R4021" s="5" t="s">
        <v>33</v>
      </c>
      <c r="S4021" s="5">
        <v>10432</v>
      </c>
      <c r="T4021" s="5">
        <v>7196</v>
      </c>
      <c r="U4021" s="5">
        <v>4505</v>
      </c>
      <c r="V4021" s="5">
        <v>337</v>
      </c>
      <c r="W4021" s="5">
        <v>37</v>
      </c>
      <c r="X4021" s="5">
        <v>24500</v>
      </c>
      <c r="Y4021" s="5">
        <v>0</v>
      </c>
    </row>
    <row r="4022" spans="1:25" x14ac:dyDescent="0.3">
      <c r="A4022" s="1">
        <v>4057028</v>
      </c>
      <c r="B4022" s="1" t="s">
        <v>18</v>
      </c>
      <c r="C4022" s="2"/>
      <c r="D4022" s="4" t="s">
        <v>158</v>
      </c>
      <c r="E4022" s="4">
        <v>4057028</v>
      </c>
      <c r="F4022" s="5">
        <v>0</v>
      </c>
      <c r="G4022" s="5">
        <v>1276</v>
      </c>
      <c r="H4022" s="5">
        <v>4588</v>
      </c>
      <c r="I4022" s="5">
        <v>28255</v>
      </c>
      <c r="J4022" s="5">
        <v>2878</v>
      </c>
      <c r="K4022" s="5" t="s">
        <v>33</v>
      </c>
      <c r="L4022" s="5">
        <v>36998</v>
      </c>
      <c r="M4022" s="5">
        <v>372571</v>
      </c>
      <c r="N4022" s="5">
        <v>6030</v>
      </c>
      <c r="O4022" s="5">
        <v>16405</v>
      </c>
      <c r="P4022" s="5">
        <v>588</v>
      </c>
      <c r="Q4022" s="5" t="s">
        <v>33</v>
      </c>
      <c r="R4022" s="5" t="s">
        <v>33</v>
      </c>
      <c r="S4022" s="5">
        <v>11236</v>
      </c>
      <c r="T4022" s="5">
        <v>8363</v>
      </c>
      <c r="U4022" s="5">
        <v>11120</v>
      </c>
      <c r="V4022" s="5">
        <v>500</v>
      </c>
      <c r="W4022" s="5">
        <v>150</v>
      </c>
      <c r="X4022" s="5">
        <v>40800</v>
      </c>
      <c r="Y4022" s="5">
        <v>0</v>
      </c>
    </row>
    <row r="4023" spans="1:25" x14ac:dyDescent="0.3">
      <c r="A4023" s="1">
        <v>4057028</v>
      </c>
      <c r="B4023" s="1" t="s">
        <v>19</v>
      </c>
      <c r="C4023" s="2"/>
      <c r="D4023" s="4" t="s">
        <v>158</v>
      </c>
      <c r="E4023" s="4">
        <v>4057028</v>
      </c>
      <c r="F4023" s="5">
        <v>0</v>
      </c>
      <c r="G4023" s="5">
        <v>2142</v>
      </c>
      <c r="H4023" s="5">
        <v>4194</v>
      </c>
      <c r="I4023" s="5">
        <v>33985</v>
      </c>
      <c r="J4023" s="5">
        <v>4951</v>
      </c>
      <c r="K4023" s="5" t="s">
        <v>33</v>
      </c>
      <c r="L4023" s="5">
        <v>45272</v>
      </c>
      <c r="M4023" s="5">
        <v>351868</v>
      </c>
      <c r="N4023" s="5">
        <v>3349</v>
      </c>
      <c r="O4023" s="5">
        <v>15159</v>
      </c>
      <c r="P4023" s="5">
        <v>1138</v>
      </c>
      <c r="Q4023" s="5" t="s">
        <v>33</v>
      </c>
      <c r="R4023" s="5" t="s">
        <v>33</v>
      </c>
      <c r="S4023" s="5">
        <v>12889</v>
      </c>
      <c r="T4023" s="5">
        <v>7651</v>
      </c>
      <c r="U4023" s="5">
        <v>9592</v>
      </c>
      <c r="V4023" s="5">
        <v>625</v>
      </c>
      <c r="W4023" s="5">
        <v>165</v>
      </c>
      <c r="X4023" s="5">
        <v>38267</v>
      </c>
      <c r="Y4023" s="5">
        <v>4</v>
      </c>
    </row>
    <row r="4024" spans="1:25" x14ac:dyDescent="0.3">
      <c r="A4024" s="1">
        <v>4057028</v>
      </c>
      <c r="B4024" s="1" t="s">
        <v>20</v>
      </c>
      <c r="C4024" s="2"/>
      <c r="D4024" s="4" t="s">
        <v>158</v>
      </c>
      <c r="E4024" s="4">
        <v>4057028</v>
      </c>
      <c r="F4024" s="5">
        <v>0</v>
      </c>
      <c r="G4024" s="5">
        <v>1387</v>
      </c>
      <c r="H4024" s="5">
        <v>3302</v>
      </c>
      <c r="I4024" s="5">
        <v>30707</v>
      </c>
      <c r="J4024" s="5">
        <v>10338</v>
      </c>
      <c r="K4024" s="5" t="s">
        <v>33</v>
      </c>
      <c r="L4024" s="5">
        <v>45734</v>
      </c>
      <c r="M4024" s="5">
        <v>282465</v>
      </c>
      <c r="N4024" s="5">
        <v>4069</v>
      </c>
      <c r="O4024" s="5">
        <v>21376</v>
      </c>
      <c r="P4024" s="5">
        <v>260</v>
      </c>
      <c r="Q4024" s="5" t="s">
        <v>33</v>
      </c>
      <c r="R4024" s="5" t="s">
        <v>33</v>
      </c>
      <c r="S4024" s="5">
        <v>11210</v>
      </c>
      <c r="T4024" s="5">
        <v>7950</v>
      </c>
      <c r="U4024" s="5">
        <v>9296</v>
      </c>
      <c r="V4024" s="5">
        <v>675</v>
      </c>
      <c r="W4024" s="5">
        <v>156</v>
      </c>
      <c r="X4024" s="5">
        <v>36052</v>
      </c>
      <c r="Y4024" s="5">
        <v>0</v>
      </c>
    </row>
    <row r="4025" spans="1:25" x14ac:dyDescent="0.3">
      <c r="A4025" s="1">
        <v>4057028</v>
      </c>
      <c r="B4025" s="1" t="s">
        <v>21</v>
      </c>
      <c r="C4025" s="2"/>
      <c r="D4025" s="4" t="s">
        <v>158</v>
      </c>
      <c r="E4025" s="4">
        <v>4057028</v>
      </c>
      <c r="F4025" s="5">
        <v>0</v>
      </c>
      <c r="G4025" s="5">
        <v>745</v>
      </c>
      <c r="H4025" s="5">
        <v>1510</v>
      </c>
      <c r="I4025" s="5">
        <v>28117</v>
      </c>
      <c r="J4025" s="5">
        <v>3333</v>
      </c>
      <c r="K4025" s="5" t="s">
        <v>33</v>
      </c>
      <c r="L4025" s="5">
        <v>33705</v>
      </c>
      <c r="M4025" s="5">
        <v>320519</v>
      </c>
      <c r="N4025" s="5">
        <v>5103</v>
      </c>
      <c r="O4025" s="5">
        <v>13989</v>
      </c>
      <c r="P4025" s="5">
        <v>603</v>
      </c>
      <c r="Q4025" s="5" t="s">
        <v>33</v>
      </c>
      <c r="R4025" s="5" t="s">
        <v>33</v>
      </c>
      <c r="S4025" s="5">
        <v>10164</v>
      </c>
      <c r="T4025" s="5">
        <v>7668</v>
      </c>
      <c r="U4025" s="5">
        <v>8460</v>
      </c>
      <c r="V4025" s="5">
        <v>845</v>
      </c>
      <c r="W4025" s="5">
        <v>157</v>
      </c>
      <c r="X4025" s="5">
        <v>35735</v>
      </c>
      <c r="Y4025" s="5">
        <v>250</v>
      </c>
    </row>
    <row r="4026" spans="1:25" x14ac:dyDescent="0.3">
      <c r="A4026" s="1">
        <v>4057028</v>
      </c>
      <c r="B4026" s="1" t="s">
        <v>22</v>
      </c>
      <c r="C4026" s="2"/>
      <c r="D4026" s="4" t="s">
        <v>158</v>
      </c>
      <c r="E4026" s="4">
        <v>4057028</v>
      </c>
      <c r="F4026" s="5">
        <v>0</v>
      </c>
      <c r="G4026" s="5">
        <v>1591</v>
      </c>
      <c r="H4026" s="5">
        <v>1212</v>
      </c>
      <c r="I4026" s="5">
        <v>22519</v>
      </c>
      <c r="J4026" s="5">
        <v>3139</v>
      </c>
      <c r="K4026" s="5" t="s">
        <v>33</v>
      </c>
      <c r="L4026" s="5">
        <v>28461</v>
      </c>
      <c r="M4026" s="5">
        <v>306103</v>
      </c>
      <c r="N4026" s="5">
        <v>4153</v>
      </c>
      <c r="O4026" s="5">
        <v>11347</v>
      </c>
      <c r="P4026" s="5">
        <v>464</v>
      </c>
      <c r="Q4026" s="5" t="s">
        <v>33</v>
      </c>
      <c r="R4026" s="5" t="s">
        <v>33</v>
      </c>
      <c r="S4026" s="5">
        <v>9586</v>
      </c>
      <c r="T4026" s="5">
        <v>8147</v>
      </c>
      <c r="U4026" s="5">
        <v>9846</v>
      </c>
      <c r="V4026" s="5">
        <v>605</v>
      </c>
      <c r="W4026" s="5">
        <v>204</v>
      </c>
      <c r="X4026" s="5">
        <v>33038</v>
      </c>
      <c r="Y4026" s="5">
        <v>159</v>
      </c>
    </row>
    <row r="4027" spans="1:25" x14ac:dyDescent="0.3">
      <c r="A4027" s="1">
        <v>4057028</v>
      </c>
      <c r="B4027" s="1" t="s">
        <v>23</v>
      </c>
      <c r="C4027" s="2"/>
      <c r="D4027" s="4" t="s">
        <v>158</v>
      </c>
      <c r="E4027" s="4">
        <v>4057028</v>
      </c>
      <c r="F4027" s="5">
        <v>0</v>
      </c>
      <c r="G4027" s="5">
        <v>2059</v>
      </c>
      <c r="H4027" s="5">
        <v>463</v>
      </c>
      <c r="I4027" s="5">
        <v>25654</v>
      </c>
      <c r="J4027" s="5">
        <v>3340</v>
      </c>
      <c r="K4027" s="5" t="s">
        <v>33</v>
      </c>
      <c r="L4027" s="5">
        <v>31516</v>
      </c>
      <c r="M4027" s="5">
        <v>253512</v>
      </c>
      <c r="N4027" s="5">
        <v>2839</v>
      </c>
      <c r="O4027" s="5">
        <v>8614</v>
      </c>
      <c r="P4027" s="5">
        <v>376</v>
      </c>
      <c r="Q4027" s="5" t="s">
        <v>33</v>
      </c>
      <c r="R4027" s="5" t="s">
        <v>33</v>
      </c>
      <c r="S4027" s="5">
        <v>9472</v>
      </c>
      <c r="T4027" s="5">
        <v>7361</v>
      </c>
      <c r="U4027" s="5">
        <v>11722</v>
      </c>
      <c r="V4027" s="5">
        <v>543</v>
      </c>
      <c r="W4027" s="5">
        <v>112</v>
      </c>
      <c r="X4027" s="5">
        <v>31473</v>
      </c>
      <c r="Y4027" s="5">
        <v>96</v>
      </c>
    </row>
    <row r="4028" spans="1:25" x14ac:dyDescent="0.3">
      <c r="A4028" s="1">
        <v>4057028</v>
      </c>
      <c r="B4028" s="1" t="s">
        <v>24</v>
      </c>
      <c r="C4028" s="2"/>
      <c r="D4028" s="4" t="s">
        <v>158</v>
      </c>
      <c r="E4028" s="4">
        <v>4057028</v>
      </c>
      <c r="F4028" s="5">
        <v>0</v>
      </c>
      <c r="G4028" s="5">
        <v>755</v>
      </c>
      <c r="H4028" s="5">
        <v>3719</v>
      </c>
      <c r="I4028" s="5">
        <v>20261</v>
      </c>
      <c r="J4028" s="5">
        <v>4094</v>
      </c>
      <c r="K4028" s="5" t="s">
        <v>33</v>
      </c>
      <c r="L4028" s="5">
        <v>28829</v>
      </c>
      <c r="M4028" s="5">
        <v>239886</v>
      </c>
      <c r="N4028" s="5">
        <v>3637</v>
      </c>
      <c r="O4028" s="5">
        <v>9939</v>
      </c>
      <c r="P4028" s="5">
        <v>439</v>
      </c>
      <c r="Q4028" s="5" t="s">
        <v>33</v>
      </c>
      <c r="R4028" s="5" t="s">
        <v>33</v>
      </c>
      <c r="S4028" s="5">
        <v>9441</v>
      </c>
      <c r="T4028" s="5">
        <v>7290</v>
      </c>
      <c r="U4028" s="5">
        <v>10613</v>
      </c>
      <c r="V4028" s="5">
        <v>1546</v>
      </c>
      <c r="W4028" s="5">
        <v>16</v>
      </c>
      <c r="X4028" s="5">
        <v>25409</v>
      </c>
      <c r="Y4028" s="5">
        <v>156</v>
      </c>
    </row>
    <row r="4029" spans="1:25" x14ac:dyDescent="0.3">
      <c r="A4029" s="1">
        <v>4057028</v>
      </c>
      <c r="B4029" s="1" t="s">
        <v>25</v>
      </c>
      <c r="C4029" s="2"/>
      <c r="D4029" s="4" t="s">
        <v>158</v>
      </c>
      <c r="E4029" s="4">
        <v>4057028</v>
      </c>
      <c r="F4029" s="5">
        <v>0</v>
      </c>
      <c r="G4029" s="5">
        <v>624</v>
      </c>
      <c r="H4029" s="5">
        <v>3355</v>
      </c>
      <c r="I4029" s="5">
        <v>23660</v>
      </c>
      <c r="J4029" s="5">
        <v>2872</v>
      </c>
      <c r="K4029" s="5" t="s">
        <v>33</v>
      </c>
      <c r="L4029" s="5">
        <v>30511</v>
      </c>
      <c r="M4029" s="5">
        <v>255150</v>
      </c>
      <c r="N4029" s="5">
        <v>4116</v>
      </c>
      <c r="O4029" s="5">
        <v>9598</v>
      </c>
      <c r="P4029" s="5">
        <v>426</v>
      </c>
      <c r="Q4029" s="5" t="s">
        <v>33</v>
      </c>
      <c r="R4029" s="5" t="s">
        <v>33</v>
      </c>
      <c r="S4029" s="5">
        <v>8689</v>
      </c>
      <c r="T4029" s="5">
        <v>7168</v>
      </c>
      <c r="U4029" s="5">
        <v>9794</v>
      </c>
      <c r="V4029" s="5">
        <v>1661</v>
      </c>
      <c r="W4029" s="5">
        <v>8</v>
      </c>
      <c r="X4029" s="5">
        <v>36314</v>
      </c>
      <c r="Y4029" s="5">
        <v>256</v>
      </c>
    </row>
    <row r="4030" spans="1:25" x14ac:dyDescent="0.3">
      <c r="A4030" s="1">
        <v>4057028</v>
      </c>
      <c r="B4030" s="1" t="s">
        <v>26</v>
      </c>
      <c r="C4030" s="2"/>
      <c r="D4030" s="4" t="s">
        <v>158</v>
      </c>
      <c r="E4030" s="4">
        <v>4057028</v>
      </c>
      <c r="F4030" s="5">
        <v>0</v>
      </c>
      <c r="G4030" s="5">
        <v>253</v>
      </c>
      <c r="H4030" s="5">
        <v>3811</v>
      </c>
      <c r="I4030" s="5">
        <v>19808</v>
      </c>
      <c r="J4030" s="5">
        <v>564</v>
      </c>
      <c r="K4030" s="5" t="s">
        <v>33</v>
      </c>
      <c r="L4030" s="5">
        <v>24437</v>
      </c>
      <c r="M4030" s="5">
        <v>258711</v>
      </c>
      <c r="N4030" s="5">
        <v>4079</v>
      </c>
      <c r="O4030" s="5">
        <v>9320</v>
      </c>
      <c r="P4030" s="5">
        <v>375</v>
      </c>
      <c r="Q4030" s="5" t="s">
        <v>33</v>
      </c>
      <c r="R4030" s="5" t="s">
        <v>33</v>
      </c>
      <c r="S4030" s="5">
        <v>7866</v>
      </c>
      <c r="T4030" s="5">
        <v>6806</v>
      </c>
      <c r="U4030" s="5">
        <v>9521</v>
      </c>
      <c r="V4030" s="5">
        <v>1630</v>
      </c>
      <c r="W4030" s="5">
        <v>8</v>
      </c>
      <c r="X4030" s="5">
        <v>25691</v>
      </c>
      <c r="Y4030" s="5">
        <v>199</v>
      </c>
    </row>
    <row r="4031" spans="1:25" x14ac:dyDescent="0.3">
      <c r="A4031" s="1">
        <v>4057028</v>
      </c>
      <c r="B4031" s="1" t="s">
        <v>27</v>
      </c>
      <c r="C4031" s="2"/>
      <c r="D4031" s="4" t="s">
        <v>158</v>
      </c>
      <c r="E4031" s="4">
        <v>4057028</v>
      </c>
      <c r="F4031" s="5">
        <v>0</v>
      </c>
      <c r="G4031" s="5">
        <v>-1793</v>
      </c>
      <c r="H4031" s="5">
        <v>2465</v>
      </c>
      <c r="I4031" s="5">
        <v>28333</v>
      </c>
      <c r="J4031" s="5">
        <v>3745</v>
      </c>
      <c r="K4031" s="5" t="s">
        <v>33</v>
      </c>
      <c r="L4031" s="5">
        <v>32751</v>
      </c>
      <c r="M4031" s="5">
        <v>231978</v>
      </c>
      <c r="N4031" s="5">
        <v>3817</v>
      </c>
      <c r="O4031" s="5">
        <v>9359</v>
      </c>
      <c r="P4031" s="5">
        <v>444</v>
      </c>
      <c r="Q4031" s="5" t="s">
        <v>33</v>
      </c>
      <c r="R4031" s="5" t="s">
        <v>33</v>
      </c>
      <c r="S4031" s="5">
        <v>8407</v>
      </c>
      <c r="T4031" s="5">
        <v>6846</v>
      </c>
      <c r="U4031" s="5">
        <v>9519</v>
      </c>
      <c r="V4031" s="5">
        <v>1421</v>
      </c>
      <c r="W4031" s="5">
        <v>38</v>
      </c>
      <c r="X4031" s="5">
        <v>27096</v>
      </c>
      <c r="Y4031" s="5">
        <v>235</v>
      </c>
    </row>
    <row r="4032" spans="1:25" x14ac:dyDescent="0.3">
      <c r="A4032" s="1">
        <v>4057028</v>
      </c>
      <c r="B4032" s="1" t="s">
        <v>28</v>
      </c>
      <c r="C4032" s="2"/>
      <c r="D4032" s="4" t="s">
        <v>158</v>
      </c>
      <c r="E4032" s="4">
        <v>4057028</v>
      </c>
      <c r="F4032" s="5">
        <v>0</v>
      </c>
      <c r="G4032" s="5">
        <v>280783</v>
      </c>
      <c r="H4032" s="5">
        <v>9313</v>
      </c>
      <c r="I4032" s="5">
        <v>23899</v>
      </c>
      <c r="J4032" s="5">
        <v>2005</v>
      </c>
      <c r="K4032" s="5" t="s">
        <v>33</v>
      </c>
      <c r="L4032" s="5">
        <v>316001</v>
      </c>
      <c r="M4032" s="5">
        <v>254606</v>
      </c>
      <c r="N4032" s="5">
        <v>3116</v>
      </c>
      <c r="O4032" s="5">
        <v>6137</v>
      </c>
      <c r="P4032" s="5">
        <v>561</v>
      </c>
      <c r="Q4032" s="5" t="s">
        <v>33</v>
      </c>
      <c r="R4032" s="5" t="s">
        <v>33</v>
      </c>
      <c r="S4032" s="5">
        <v>8246</v>
      </c>
      <c r="T4032" s="5">
        <v>7145</v>
      </c>
      <c r="U4032" s="5">
        <v>11684</v>
      </c>
      <c r="V4032" s="5">
        <v>1367</v>
      </c>
      <c r="W4032" s="5">
        <v>55</v>
      </c>
      <c r="X4032" s="5">
        <v>25784</v>
      </c>
      <c r="Y4032" s="5">
        <v>403</v>
      </c>
    </row>
    <row r="4033" spans="1:25" x14ac:dyDescent="0.3">
      <c r="A4033" s="1">
        <v>4057028</v>
      </c>
      <c r="B4033" s="1" t="s">
        <v>29</v>
      </c>
      <c r="C4033" s="2"/>
      <c r="D4033" s="4" t="s">
        <v>158</v>
      </c>
      <c r="E4033" s="4">
        <v>4057028</v>
      </c>
      <c r="F4033" s="5">
        <v>0</v>
      </c>
      <c r="G4033" s="5">
        <v>341085</v>
      </c>
      <c r="H4033" s="5">
        <v>15846</v>
      </c>
      <c r="I4033" s="5">
        <v>21392</v>
      </c>
      <c r="J4033" s="5">
        <v>4945</v>
      </c>
      <c r="K4033" s="5" t="s">
        <v>33</v>
      </c>
      <c r="L4033" s="5">
        <v>383269</v>
      </c>
      <c r="M4033" s="5">
        <v>262019</v>
      </c>
      <c r="N4033" s="5">
        <v>740</v>
      </c>
      <c r="O4033" s="5">
        <v>2511</v>
      </c>
      <c r="P4033" s="5">
        <v>437</v>
      </c>
      <c r="Q4033" s="5" t="s">
        <v>33</v>
      </c>
      <c r="R4033" s="5" t="s">
        <v>33</v>
      </c>
      <c r="S4033" s="5">
        <v>8638</v>
      </c>
      <c r="T4033" s="5">
        <v>7300</v>
      </c>
      <c r="U4033" s="5">
        <v>11883</v>
      </c>
      <c r="V4033" s="5">
        <v>1505</v>
      </c>
      <c r="W4033" s="5">
        <v>63</v>
      </c>
      <c r="X4033" s="5">
        <v>23735</v>
      </c>
      <c r="Y4033" s="5">
        <v>311</v>
      </c>
    </row>
    <row r="4034" spans="1:25" x14ac:dyDescent="0.3">
      <c r="A4034" s="1">
        <v>4057028</v>
      </c>
      <c r="B4034" s="1" t="s">
        <v>30</v>
      </c>
      <c r="C4034" s="2"/>
      <c r="D4034" s="4" t="s">
        <v>158</v>
      </c>
      <c r="E4034" s="4">
        <v>4057028</v>
      </c>
      <c r="F4034" s="5">
        <v>0</v>
      </c>
      <c r="G4034" s="5">
        <v>0</v>
      </c>
      <c r="H4034" s="5">
        <v>13146</v>
      </c>
      <c r="I4034" s="5">
        <v>18353</v>
      </c>
      <c r="J4034" s="5">
        <v>3554</v>
      </c>
      <c r="K4034" s="5" t="s">
        <v>33</v>
      </c>
      <c r="L4034" s="5">
        <v>35053</v>
      </c>
      <c r="M4034" s="5">
        <v>259795</v>
      </c>
      <c r="N4034" s="5">
        <v>56</v>
      </c>
      <c r="O4034" s="5">
        <v>1150</v>
      </c>
      <c r="P4034" s="5">
        <v>468</v>
      </c>
      <c r="Q4034" s="5" t="s">
        <v>33</v>
      </c>
      <c r="R4034" s="5" t="s">
        <v>33</v>
      </c>
      <c r="S4034" s="5">
        <v>8301</v>
      </c>
      <c r="T4034" s="5">
        <v>7145</v>
      </c>
      <c r="U4034" s="5">
        <v>11565</v>
      </c>
      <c r="V4034" s="5">
        <v>1399</v>
      </c>
      <c r="W4034" s="5">
        <v>47</v>
      </c>
      <c r="X4034" s="5">
        <v>20992</v>
      </c>
      <c r="Y4034" s="5">
        <v>300</v>
      </c>
    </row>
    <row r="4035" spans="1:25" x14ac:dyDescent="0.3">
      <c r="A4035" s="1">
        <v>4057028</v>
      </c>
      <c r="B4035" s="1" t="s">
        <v>31</v>
      </c>
      <c r="C4035" s="2"/>
      <c r="D4035" s="4" t="s">
        <v>158</v>
      </c>
      <c r="E4035" s="4">
        <v>4057028</v>
      </c>
      <c r="F4035" s="5">
        <v>0</v>
      </c>
      <c r="G4035" s="5">
        <v>0</v>
      </c>
      <c r="H4035" s="5">
        <v>4240</v>
      </c>
      <c r="I4035" s="5">
        <v>23998</v>
      </c>
      <c r="J4035" s="5">
        <v>4766</v>
      </c>
      <c r="K4035" s="5" t="s">
        <v>33</v>
      </c>
      <c r="L4035" s="5">
        <v>33004</v>
      </c>
      <c r="M4035" s="5">
        <v>252690</v>
      </c>
      <c r="N4035" s="5">
        <v>46</v>
      </c>
      <c r="O4035" s="5">
        <v>1054</v>
      </c>
      <c r="P4035" s="5">
        <v>375</v>
      </c>
      <c r="Q4035" s="5" t="s">
        <v>33</v>
      </c>
      <c r="R4035" s="5" t="s">
        <v>33</v>
      </c>
      <c r="S4035" s="5">
        <v>7728</v>
      </c>
      <c r="T4035" s="5">
        <v>6190</v>
      </c>
      <c r="U4035" s="5">
        <v>12111</v>
      </c>
      <c r="V4035" s="5">
        <v>1568</v>
      </c>
      <c r="W4035" s="5">
        <v>47</v>
      </c>
      <c r="X4035" s="5">
        <v>19752</v>
      </c>
      <c r="Y4035" s="5">
        <v>256</v>
      </c>
    </row>
    <row r="4036" spans="1:25" x14ac:dyDescent="0.3">
      <c r="A4036" s="1">
        <v>4057029</v>
      </c>
      <c r="B4036" s="1" t="s">
        <v>0</v>
      </c>
      <c r="C4036" s="2"/>
      <c r="D4036" s="4" t="s">
        <v>159</v>
      </c>
      <c r="E4036" s="4">
        <v>4057029</v>
      </c>
      <c r="F4036" s="5">
        <v>2917</v>
      </c>
      <c r="G4036" s="5">
        <v>0</v>
      </c>
      <c r="H4036" s="5">
        <v>2029</v>
      </c>
      <c r="I4036" s="5">
        <v>42361</v>
      </c>
      <c r="J4036" s="5">
        <v>1932</v>
      </c>
      <c r="K4036" s="5">
        <v>0</v>
      </c>
      <c r="L4036" s="5">
        <v>49238</v>
      </c>
      <c r="M4036" s="5">
        <v>57262</v>
      </c>
      <c r="N4036" s="5">
        <v>0</v>
      </c>
      <c r="O4036" s="5">
        <v>116111</v>
      </c>
      <c r="P4036" s="5">
        <v>170</v>
      </c>
      <c r="Q4036" s="5">
        <v>0</v>
      </c>
      <c r="R4036" s="5">
        <v>0</v>
      </c>
      <c r="S4036" s="5">
        <v>4615</v>
      </c>
      <c r="T4036" s="5">
        <v>19099</v>
      </c>
      <c r="U4036" s="5">
        <v>12241</v>
      </c>
      <c r="V4036" s="5">
        <v>8365</v>
      </c>
      <c r="W4036" s="5">
        <v>10</v>
      </c>
      <c r="X4036" s="5">
        <v>35840</v>
      </c>
      <c r="Y4036" s="5">
        <v>303</v>
      </c>
    </row>
    <row r="4037" spans="1:25" x14ac:dyDescent="0.3">
      <c r="A4037" s="1">
        <v>4057029</v>
      </c>
      <c r="B4037" s="1" t="s">
        <v>1</v>
      </c>
      <c r="C4037" s="2"/>
      <c r="D4037" s="4" t="s">
        <v>159</v>
      </c>
      <c r="E4037" s="4">
        <v>4057029</v>
      </c>
      <c r="F4037" s="5">
        <v>2275</v>
      </c>
      <c r="G4037" s="5">
        <v>0</v>
      </c>
      <c r="H4037" s="5">
        <v>1092</v>
      </c>
      <c r="I4037" s="5">
        <v>31596</v>
      </c>
      <c r="J4037" s="5">
        <v>4102</v>
      </c>
      <c r="K4037" s="5">
        <v>0</v>
      </c>
      <c r="L4037" s="5">
        <v>39066</v>
      </c>
      <c r="M4037" s="5">
        <v>57277</v>
      </c>
      <c r="N4037" s="5">
        <v>2</v>
      </c>
      <c r="O4037" s="5">
        <v>93352</v>
      </c>
      <c r="P4037" s="5">
        <v>353</v>
      </c>
      <c r="Q4037" s="5">
        <v>0</v>
      </c>
      <c r="R4037" s="5">
        <v>0</v>
      </c>
      <c r="S4037" s="5">
        <v>4083</v>
      </c>
      <c r="T4037" s="5">
        <v>16026</v>
      </c>
      <c r="U4037" s="5">
        <v>12957</v>
      </c>
      <c r="V4037" s="5">
        <v>9802</v>
      </c>
      <c r="W4037" s="5">
        <v>70</v>
      </c>
      <c r="X4037" s="5">
        <v>14988</v>
      </c>
      <c r="Y4037" s="5">
        <v>331</v>
      </c>
    </row>
    <row r="4038" spans="1:25" x14ac:dyDescent="0.3">
      <c r="A4038" s="1">
        <v>4057029</v>
      </c>
      <c r="B4038" s="1" t="s">
        <v>2</v>
      </c>
      <c r="C4038" s="2"/>
      <c r="D4038" s="4" t="s">
        <v>159</v>
      </c>
      <c r="E4038" s="4">
        <v>4057029</v>
      </c>
      <c r="F4038" s="5">
        <v>1898</v>
      </c>
      <c r="G4038" s="5">
        <v>0</v>
      </c>
      <c r="H4038" s="5">
        <v>439</v>
      </c>
      <c r="I4038" s="5">
        <v>27191</v>
      </c>
      <c r="J4038" s="5">
        <v>7651</v>
      </c>
      <c r="K4038" s="5">
        <v>0</v>
      </c>
      <c r="L4038" s="5">
        <v>37179</v>
      </c>
      <c r="M4038" s="5">
        <v>85017</v>
      </c>
      <c r="N4038" s="5">
        <v>8375</v>
      </c>
      <c r="O4038" s="5">
        <v>104188</v>
      </c>
      <c r="P4038" s="5">
        <v>280</v>
      </c>
      <c r="Q4038" s="5">
        <v>0</v>
      </c>
      <c r="R4038" s="5">
        <v>0</v>
      </c>
      <c r="S4038" s="5">
        <v>4372</v>
      </c>
      <c r="T4038" s="5">
        <v>15564</v>
      </c>
      <c r="U4038" s="5">
        <v>12753</v>
      </c>
      <c r="V4038" s="5">
        <v>7782</v>
      </c>
      <c r="W4038" s="5">
        <v>132</v>
      </c>
      <c r="X4038" s="5">
        <v>23975</v>
      </c>
      <c r="Y4038" s="5">
        <v>287</v>
      </c>
    </row>
    <row r="4039" spans="1:25" x14ac:dyDescent="0.3">
      <c r="A4039" s="1">
        <v>4057029</v>
      </c>
      <c r="B4039" s="1" t="s">
        <v>3</v>
      </c>
      <c r="C4039" s="2"/>
      <c r="D4039" s="4" t="s">
        <v>159</v>
      </c>
      <c r="E4039" s="4">
        <v>4057029</v>
      </c>
      <c r="F4039" s="5">
        <v>1397</v>
      </c>
      <c r="G4039" s="5">
        <v>0</v>
      </c>
      <c r="H4039" s="5">
        <v>340</v>
      </c>
      <c r="I4039" s="5">
        <v>36645</v>
      </c>
      <c r="J4039" s="5">
        <v>4481</v>
      </c>
      <c r="K4039" s="5">
        <v>0</v>
      </c>
      <c r="L4039" s="5">
        <v>42863</v>
      </c>
      <c r="M4039" s="5">
        <v>154050</v>
      </c>
      <c r="N4039" s="5">
        <v>6888</v>
      </c>
      <c r="O4039" s="5">
        <v>99041</v>
      </c>
      <c r="P4039" s="5">
        <v>260</v>
      </c>
      <c r="Q4039" s="5">
        <v>0</v>
      </c>
      <c r="R4039" s="5">
        <v>0</v>
      </c>
      <c r="S4039" s="5">
        <v>4005</v>
      </c>
      <c r="T4039" s="5">
        <v>13326</v>
      </c>
      <c r="U4039" s="5">
        <v>12991</v>
      </c>
      <c r="V4039" s="5">
        <v>3225</v>
      </c>
      <c r="W4039" s="5">
        <v>48</v>
      </c>
      <c r="X4039" s="5">
        <v>33153</v>
      </c>
      <c r="Y4039" s="5">
        <v>1263</v>
      </c>
    </row>
    <row r="4040" spans="1:25" x14ac:dyDescent="0.3">
      <c r="A4040" s="1">
        <v>4057029</v>
      </c>
      <c r="B4040" s="1" t="s">
        <v>4</v>
      </c>
      <c r="C4040" s="2"/>
      <c r="D4040" s="4" t="s">
        <v>159</v>
      </c>
      <c r="E4040" s="4">
        <v>4057029</v>
      </c>
      <c r="F4040" s="5">
        <v>2927</v>
      </c>
      <c r="G4040" s="5">
        <v>2</v>
      </c>
      <c r="H4040" s="5">
        <v>1392</v>
      </c>
      <c r="I4040" s="5">
        <v>33332</v>
      </c>
      <c r="J4040" s="5">
        <v>4110</v>
      </c>
      <c r="K4040" s="5">
        <v>0</v>
      </c>
      <c r="L4040" s="5">
        <v>41763</v>
      </c>
      <c r="M4040" s="5">
        <v>217905</v>
      </c>
      <c r="N4040" s="5">
        <v>13154</v>
      </c>
      <c r="O4040" s="5">
        <v>86608</v>
      </c>
      <c r="P4040" s="5">
        <v>328</v>
      </c>
      <c r="Q4040" s="5">
        <v>0</v>
      </c>
      <c r="R4040" s="5">
        <v>0</v>
      </c>
      <c r="S4040" s="5">
        <v>4112</v>
      </c>
      <c r="T4040" s="5">
        <v>15624</v>
      </c>
      <c r="U4040" s="5">
        <v>13327</v>
      </c>
      <c r="V4040" s="5">
        <v>8317</v>
      </c>
      <c r="W4040" s="5">
        <v>23</v>
      </c>
      <c r="X4040" s="5">
        <v>18619</v>
      </c>
      <c r="Y4040" s="5">
        <v>1255</v>
      </c>
    </row>
    <row r="4041" spans="1:25" x14ac:dyDescent="0.3">
      <c r="A4041" s="1">
        <v>4057029</v>
      </c>
      <c r="B4041" s="1" t="s">
        <v>5</v>
      </c>
      <c r="C4041" s="2"/>
      <c r="D4041" s="4" t="s">
        <v>159</v>
      </c>
      <c r="E4041" s="4">
        <v>4057029</v>
      </c>
      <c r="F4041" s="5">
        <v>447</v>
      </c>
      <c r="G4041" s="5">
        <v>0</v>
      </c>
      <c r="H4041" s="5">
        <v>845</v>
      </c>
      <c r="I4041" s="5">
        <v>38991</v>
      </c>
      <c r="J4041" s="5">
        <v>949</v>
      </c>
      <c r="K4041" s="5">
        <v>0</v>
      </c>
      <c r="L4041" s="5">
        <v>41231</v>
      </c>
      <c r="M4041" s="5">
        <v>199009</v>
      </c>
      <c r="N4041" s="5">
        <v>11546</v>
      </c>
      <c r="O4041" s="5">
        <v>57419</v>
      </c>
      <c r="P4041" s="5">
        <v>107</v>
      </c>
      <c r="Q4041" s="5">
        <v>0</v>
      </c>
      <c r="R4041" s="5">
        <v>0</v>
      </c>
      <c r="S4041" s="5">
        <v>3936</v>
      </c>
      <c r="T4041" s="5">
        <v>12436</v>
      </c>
      <c r="U4041" s="5">
        <v>10133</v>
      </c>
      <c r="V4041" s="5">
        <v>8320</v>
      </c>
      <c r="W4041" s="5">
        <v>11</v>
      </c>
      <c r="X4041" s="5">
        <v>45459</v>
      </c>
      <c r="Y4041" s="5">
        <v>1065</v>
      </c>
    </row>
    <row r="4042" spans="1:25" x14ac:dyDescent="0.3">
      <c r="A4042" s="1">
        <v>4057029</v>
      </c>
      <c r="B4042" s="1" t="s">
        <v>6</v>
      </c>
      <c r="C4042" s="2"/>
      <c r="D4042" s="4" t="s">
        <v>159</v>
      </c>
      <c r="E4042" s="4">
        <v>4057029</v>
      </c>
      <c r="F4042" s="5">
        <v>-1428</v>
      </c>
      <c r="G4042" s="5">
        <v>0</v>
      </c>
      <c r="H4042" s="5">
        <v>1052</v>
      </c>
      <c r="I4042" s="5">
        <v>26853</v>
      </c>
      <c r="J4042" s="5">
        <v>18412</v>
      </c>
      <c r="K4042" s="5">
        <v>0</v>
      </c>
      <c r="L4042" s="5">
        <v>44889</v>
      </c>
      <c r="M4042" s="5">
        <v>186228</v>
      </c>
      <c r="N4042" s="5">
        <v>5820</v>
      </c>
      <c r="O4042" s="5">
        <v>58804</v>
      </c>
      <c r="P4042" s="5">
        <v>246</v>
      </c>
      <c r="Q4042" s="5">
        <v>0</v>
      </c>
      <c r="R4042" s="5">
        <v>0</v>
      </c>
      <c r="S4042" s="5">
        <v>3562</v>
      </c>
      <c r="T4042" s="5">
        <v>13702</v>
      </c>
      <c r="U4042" s="5">
        <v>10589</v>
      </c>
      <c r="V4042" s="5">
        <v>8034</v>
      </c>
      <c r="W4042" s="5">
        <v>4</v>
      </c>
      <c r="X4042" s="5">
        <v>2356</v>
      </c>
      <c r="Y4042" s="5">
        <v>1269</v>
      </c>
    </row>
    <row r="4043" spans="1:25" x14ac:dyDescent="0.3">
      <c r="A4043" s="1">
        <v>4057029</v>
      </c>
      <c r="B4043" s="1" t="s">
        <v>7</v>
      </c>
      <c r="C4043" s="2"/>
      <c r="D4043" s="4" t="s">
        <v>159</v>
      </c>
      <c r="E4043" s="4">
        <v>4057029</v>
      </c>
      <c r="F4043" s="5">
        <v>51</v>
      </c>
      <c r="G4043" s="5">
        <v>0</v>
      </c>
      <c r="H4043" s="5">
        <v>769</v>
      </c>
      <c r="I4043" s="5">
        <v>57423</v>
      </c>
      <c r="J4043" s="5">
        <v>17298</v>
      </c>
      <c r="K4043" s="5">
        <v>0</v>
      </c>
      <c r="L4043" s="5">
        <v>75541</v>
      </c>
      <c r="M4043" s="5">
        <v>195496</v>
      </c>
      <c r="N4043" s="5">
        <v>11791</v>
      </c>
      <c r="O4043" s="5">
        <v>44260</v>
      </c>
      <c r="P4043" s="5">
        <v>254</v>
      </c>
      <c r="Q4043" s="5">
        <v>0</v>
      </c>
      <c r="R4043" s="5">
        <v>0</v>
      </c>
      <c r="S4043" s="5">
        <v>4458</v>
      </c>
      <c r="T4043" s="5">
        <v>12343</v>
      </c>
      <c r="U4043" s="5">
        <v>10804</v>
      </c>
      <c r="V4043" s="5">
        <v>8277</v>
      </c>
      <c r="W4043" s="5">
        <v>247</v>
      </c>
      <c r="X4043" s="5">
        <v>37176</v>
      </c>
      <c r="Y4043" s="5">
        <v>786</v>
      </c>
    </row>
    <row r="4044" spans="1:25" x14ac:dyDescent="0.3">
      <c r="A4044" s="1">
        <v>4057029</v>
      </c>
      <c r="B4044" s="1" t="s">
        <v>8</v>
      </c>
      <c r="C4044" s="2"/>
      <c r="D4044" s="4" t="s">
        <v>159</v>
      </c>
      <c r="E4044" s="4">
        <v>4057029</v>
      </c>
      <c r="F4044" s="5">
        <v>3675</v>
      </c>
      <c r="G4044" s="5">
        <v>0</v>
      </c>
      <c r="H4044" s="5">
        <v>26</v>
      </c>
      <c r="I4044" s="5">
        <v>35304</v>
      </c>
      <c r="J4044" s="5">
        <v>5995</v>
      </c>
      <c r="K4044" s="5">
        <v>0</v>
      </c>
      <c r="L4044" s="5">
        <v>45000</v>
      </c>
      <c r="M4044" s="5">
        <v>212825</v>
      </c>
      <c r="N4044" s="5">
        <v>10590</v>
      </c>
      <c r="O4044" s="5">
        <v>19903</v>
      </c>
      <c r="P4044" s="5">
        <v>238</v>
      </c>
      <c r="Q4044" s="5">
        <v>0</v>
      </c>
      <c r="R4044" s="5">
        <v>0</v>
      </c>
      <c r="S4044" s="5">
        <v>4050</v>
      </c>
      <c r="T4044" s="5">
        <v>17791</v>
      </c>
      <c r="U4044" s="5">
        <v>9843</v>
      </c>
      <c r="V4044" s="5">
        <v>2873</v>
      </c>
      <c r="W4044" s="5">
        <v>254</v>
      </c>
      <c r="X4044" s="5">
        <v>31024</v>
      </c>
      <c r="Y4044" s="5">
        <v>1941</v>
      </c>
    </row>
    <row r="4045" spans="1:25" x14ac:dyDescent="0.3">
      <c r="A4045" s="1">
        <v>4057029</v>
      </c>
      <c r="B4045" s="1" t="s">
        <v>9</v>
      </c>
      <c r="C4045" s="2"/>
      <c r="D4045" s="4" t="s">
        <v>159</v>
      </c>
      <c r="E4045" s="4">
        <v>4057029</v>
      </c>
      <c r="F4045" s="5">
        <v>2049</v>
      </c>
      <c r="G4045" s="5">
        <v>0</v>
      </c>
      <c r="H4045" s="5">
        <v>1892</v>
      </c>
      <c r="I4045" s="5">
        <v>34519</v>
      </c>
      <c r="J4045" s="5">
        <v>713</v>
      </c>
      <c r="K4045" s="5">
        <v>0</v>
      </c>
      <c r="L4045" s="5">
        <v>39172</v>
      </c>
      <c r="M4045" s="5">
        <v>288249</v>
      </c>
      <c r="N4045" s="5">
        <v>3558</v>
      </c>
      <c r="O4045" s="5">
        <v>1546</v>
      </c>
      <c r="P4045" s="5">
        <v>319</v>
      </c>
      <c r="Q4045" s="5">
        <v>2</v>
      </c>
      <c r="R4045" s="5">
        <v>0</v>
      </c>
      <c r="S4045" s="5">
        <v>5355</v>
      </c>
      <c r="T4045" s="5">
        <v>11900</v>
      </c>
      <c r="U4045" s="5">
        <v>9914</v>
      </c>
      <c r="V4045" s="5">
        <v>1524</v>
      </c>
      <c r="W4045" s="5">
        <v>232</v>
      </c>
      <c r="X4045" s="5">
        <v>25750</v>
      </c>
      <c r="Y4045" s="5">
        <v>1361</v>
      </c>
    </row>
    <row r="4046" spans="1:25" x14ac:dyDescent="0.3">
      <c r="A4046" s="1">
        <v>4057029</v>
      </c>
      <c r="B4046" s="1" t="s">
        <v>10</v>
      </c>
      <c r="C4046" s="2"/>
      <c r="D4046" s="4" t="s">
        <v>159</v>
      </c>
      <c r="E4046" s="4">
        <v>4057029</v>
      </c>
      <c r="F4046" s="5">
        <v>1478</v>
      </c>
      <c r="G4046" s="5">
        <v>0</v>
      </c>
      <c r="H4046" s="5">
        <v>323</v>
      </c>
      <c r="I4046" s="5">
        <v>42024</v>
      </c>
      <c r="J4046" s="5">
        <v>-965</v>
      </c>
      <c r="K4046" s="5">
        <v>0</v>
      </c>
      <c r="L4046" s="5">
        <v>42860</v>
      </c>
      <c r="M4046" s="5">
        <v>568742</v>
      </c>
      <c r="N4046" s="5">
        <v>9556</v>
      </c>
      <c r="O4046" s="5">
        <v>17779</v>
      </c>
      <c r="P4046" s="5">
        <v>445</v>
      </c>
      <c r="Q4046" s="5">
        <v>93</v>
      </c>
      <c r="R4046" s="5">
        <v>0</v>
      </c>
      <c r="S4046" s="5">
        <v>5275</v>
      </c>
      <c r="T4046" s="5">
        <v>14931</v>
      </c>
      <c r="U4046" s="5">
        <v>15532</v>
      </c>
      <c r="V4046" s="5">
        <v>1339</v>
      </c>
      <c r="W4046" s="5">
        <v>169</v>
      </c>
      <c r="X4046" s="5">
        <v>35688</v>
      </c>
      <c r="Y4046" s="5">
        <v>1682</v>
      </c>
    </row>
    <row r="4047" spans="1:25" x14ac:dyDescent="0.3">
      <c r="A4047" s="1">
        <v>4057029</v>
      </c>
      <c r="B4047" s="1" t="s">
        <v>11</v>
      </c>
      <c r="C4047" s="2"/>
      <c r="D4047" s="4" t="s">
        <v>159</v>
      </c>
      <c r="E4047" s="4">
        <v>4057029</v>
      </c>
      <c r="F4047" s="5">
        <v>3448</v>
      </c>
      <c r="G4047" s="5">
        <v>7922</v>
      </c>
      <c r="H4047" s="5">
        <v>206</v>
      </c>
      <c r="I4047" s="5">
        <v>44940</v>
      </c>
      <c r="J4047" s="5">
        <v>8000</v>
      </c>
      <c r="K4047" s="5">
        <v>0</v>
      </c>
      <c r="L4047" s="5">
        <v>64516</v>
      </c>
      <c r="M4047" s="5">
        <v>459056</v>
      </c>
      <c r="N4047" s="5">
        <v>9290</v>
      </c>
      <c r="O4047" s="5">
        <v>73750</v>
      </c>
      <c r="P4047" s="5">
        <v>738</v>
      </c>
      <c r="Q4047" s="5">
        <v>169</v>
      </c>
      <c r="R4047" s="5">
        <v>0</v>
      </c>
      <c r="S4047" s="5">
        <v>7373</v>
      </c>
      <c r="T4047" s="5">
        <v>17944</v>
      </c>
      <c r="U4047" s="5">
        <v>13727</v>
      </c>
      <c r="V4047" s="5">
        <v>3132</v>
      </c>
      <c r="W4047" s="5">
        <v>216</v>
      </c>
      <c r="X4047" s="5">
        <v>20956</v>
      </c>
      <c r="Y4047" s="5">
        <v>1726</v>
      </c>
    </row>
    <row r="4048" spans="1:25" x14ac:dyDescent="0.3">
      <c r="A4048" s="1">
        <v>4057029</v>
      </c>
      <c r="B4048" s="1" t="s">
        <v>12</v>
      </c>
      <c r="C4048" s="2"/>
      <c r="D4048" s="4" t="s">
        <v>159</v>
      </c>
      <c r="E4048" s="4">
        <v>4057029</v>
      </c>
      <c r="F4048" s="5">
        <v>4142</v>
      </c>
      <c r="G4048" s="5">
        <v>5021</v>
      </c>
      <c r="H4048" s="5">
        <v>-93</v>
      </c>
      <c r="I4048" s="5">
        <v>31398</v>
      </c>
      <c r="J4048" s="5">
        <v>9342</v>
      </c>
      <c r="K4048" s="5">
        <v>0</v>
      </c>
      <c r="L4048" s="5">
        <v>49810</v>
      </c>
      <c r="M4048" s="5">
        <v>504965</v>
      </c>
      <c r="N4048" s="5">
        <v>9339</v>
      </c>
      <c r="O4048" s="5">
        <v>66583</v>
      </c>
      <c r="P4048" s="5">
        <v>826</v>
      </c>
      <c r="Q4048" s="5">
        <v>182</v>
      </c>
      <c r="R4048" s="5">
        <v>0</v>
      </c>
      <c r="S4048" s="5">
        <v>6167</v>
      </c>
      <c r="T4048" s="5">
        <v>19393</v>
      </c>
      <c r="U4048" s="5">
        <v>15713</v>
      </c>
      <c r="V4048" s="5">
        <v>2962</v>
      </c>
      <c r="W4048" s="5">
        <v>316</v>
      </c>
      <c r="X4048" s="5">
        <v>34960</v>
      </c>
      <c r="Y4048" s="5">
        <v>1785</v>
      </c>
    </row>
    <row r="4049" spans="1:25" x14ac:dyDescent="0.3">
      <c r="A4049" s="1">
        <v>4057029</v>
      </c>
      <c r="B4049" s="1" t="s">
        <v>13</v>
      </c>
      <c r="C4049" s="2"/>
      <c r="D4049" s="4" t="s">
        <v>159</v>
      </c>
      <c r="E4049" s="4">
        <v>4057029</v>
      </c>
      <c r="F4049" s="5">
        <v>832</v>
      </c>
      <c r="G4049" s="5">
        <v>29536</v>
      </c>
      <c r="H4049" s="5">
        <v>1844</v>
      </c>
      <c r="I4049" s="5">
        <v>28277</v>
      </c>
      <c r="J4049" s="5">
        <v>17441</v>
      </c>
      <c r="K4049" s="5">
        <v>0</v>
      </c>
      <c r="L4049" s="5">
        <v>77929</v>
      </c>
      <c r="M4049" s="5">
        <v>484476</v>
      </c>
      <c r="N4049" s="5">
        <v>18744</v>
      </c>
      <c r="O4049" s="5">
        <v>51595</v>
      </c>
      <c r="P4049" s="5">
        <v>458</v>
      </c>
      <c r="Q4049" s="5">
        <v>1324</v>
      </c>
      <c r="R4049" s="5">
        <v>0</v>
      </c>
      <c r="S4049" s="5">
        <v>9179</v>
      </c>
      <c r="T4049" s="5">
        <v>14222</v>
      </c>
      <c r="U4049" s="5">
        <v>15018</v>
      </c>
      <c r="V4049" s="5">
        <v>3352</v>
      </c>
      <c r="W4049" s="5">
        <v>388</v>
      </c>
      <c r="X4049" s="5">
        <v>36571</v>
      </c>
      <c r="Y4049" s="5">
        <v>1653</v>
      </c>
    </row>
    <row r="4050" spans="1:25" x14ac:dyDescent="0.3">
      <c r="A4050" s="1">
        <v>4057029</v>
      </c>
      <c r="B4050" s="1" t="s">
        <v>14</v>
      </c>
      <c r="C4050" s="2"/>
      <c r="D4050" s="4" t="s">
        <v>159</v>
      </c>
      <c r="E4050" s="4">
        <v>4057029</v>
      </c>
      <c r="F4050" s="5">
        <v>-2158</v>
      </c>
      <c r="G4050" s="5">
        <v>10057</v>
      </c>
      <c r="H4050" s="5">
        <v>803</v>
      </c>
      <c r="I4050" s="5">
        <v>31330</v>
      </c>
      <c r="J4050" s="5">
        <v>650</v>
      </c>
      <c r="K4050" s="5" t="s">
        <v>33</v>
      </c>
      <c r="L4050" s="5">
        <v>40683</v>
      </c>
      <c r="M4050" s="5">
        <v>500945</v>
      </c>
      <c r="N4050" s="5">
        <v>50497</v>
      </c>
      <c r="O4050" s="5">
        <v>54842</v>
      </c>
      <c r="P4050" s="5">
        <v>463</v>
      </c>
      <c r="Q4050" s="5" t="s">
        <v>33</v>
      </c>
      <c r="R4050" s="5" t="s">
        <v>33</v>
      </c>
      <c r="S4050" s="5">
        <v>5897</v>
      </c>
      <c r="T4050" s="5">
        <v>11824</v>
      </c>
      <c r="U4050" s="5">
        <v>12143</v>
      </c>
      <c r="V4050" s="5">
        <v>3449</v>
      </c>
      <c r="W4050" s="5">
        <v>186</v>
      </c>
      <c r="X4050" s="5">
        <v>63671</v>
      </c>
      <c r="Y4050" s="5">
        <v>1577</v>
      </c>
    </row>
    <row r="4051" spans="1:25" x14ac:dyDescent="0.3">
      <c r="A4051" s="1">
        <v>4057029</v>
      </c>
      <c r="B4051" s="1" t="s">
        <v>15</v>
      </c>
      <c r="C4051" s="2"/>
      <c r="D4051" s="4" t="s">
        <v>159</v>
      </c>
      <c r="E4051" s="4">
        <v>4057029</v>
      </c>
      <c r="F4051" s="5">
        <v>8110</v>
      </c>
      <c r="G4051" s="5">
        <v>85685</v>
      </c>
      <c r="H4051" s="5">
        <v>877</v>
      </c>
      <c r="I4051" s="5">
        <v>23707</v>
      </c>
      <c r="J4051" s="5">
        <v>4186</v>
      </c>
      <c r="K4051" s="5" t="s">
        <v>33</v>
      </c>
      <c r="L4051" s="5">
        <v>122565</v>
      </c>
      <c r="M4051" s="5">
        <v>511657</v>
      </c>
      <c r="N4051" s="5">
        <v>27278</v>
      </c>
      <c r="O4051" s="5">
        <v>32673</v>
      </c>
      <c r="P4051" s="5">
        <v>566</v>
      </c>
      <c r="Q4051" s="5" t="s">
        <v>33</v>
      </c>
      <c r="R4051" s="5" t="s">
        <v>33</v>
      </c>
      <c r="S4051" s="5">
        <v>6282</v>
      </c>
      <c r="T4051" s="5">
        <v>14784</v>
      </c>
      <c r="U4051" s="5">
        <v>12509</v>
      </c>
      <c r="V4051" s="5">
        <v>3085</v>
      </c>
      <c r="W4051" s="5">
        <v>87</v>
      </c>
      <c r="X4051" s="5">
        <v>74520</v>
      </c>
      <c r="Y4051" s="5">
        <v>1599</v>
      </c>
    </row>
    <row r="4052" spans="1:25" x14ac:dyDescent="0.3">
      <c r="A4052" s="1">
        <v>4057029</v>
      </c>
      <c r="B4052" s="1" t="s">
        <v>16</v>
      </c>
      <c r="C4052" s="2"/>
      <c r="D4052" s="4" t="s">
        <v>159</v>
      </c>
      <c r="E4052" s="4">
        <v>4057029</v>
      </c>
      <c r="F4052" s="5">
        <v>0</v>
      </c>
      <c r="G4052" s="5">
        <v>66957</v>
      </c>
      <c r="H4052" s="5">
        <v>261</v>
      </c>
      <c r="I4052" s="5">
        <v>29138</v>
      </c>
      <c r="J4052" s="5">
        <v>27</v>
      </c>
      <c r="K4052" s="5" t="s">
        <v>33</v>
      </c>
      <c r="L4052" s="5">
        <v>96382</v>
      </c>
      <c r="M4052" s="5">
        <v>521149</v>
      </c>
      <c r="N4052" s="5">
        <v>76826</v>
      </c>
      <c r="O4052" s="5">
        <v>26554</v>
      </c>
      <c r="P4052" s="5">
        <v>769</v>
      </c>
      <c r="Q4052" s="5" t="s">
        <v>33</v>
      </c>
      <c r="R4052" s="5" t="s">
        <v>33</v>
      </c>
      <c r="S4052" s="5">
        <v>6517</v>
      </c>
      <c r="T4052" s="5">
        <v>17020</v>
      </c>
      <c r="U4052" s="5">
        <v>11657</v>
      </c>
      <c r="V4052" s="5">
        <v>1304</v>
      </c>
      <c r="W4052" s="5">
        <v>62</v>
      </c>
      <c r="X4052" s="5">
        <v>52492</v>
      </c>
      <c r="Y4052" s="5">
        <v>2193</v>
      </c>
    </row>
    <row r="4053" spans="1:25" x14ac:dyDescent="0.3">
      <c r="A4053" s="1">
        <v>4057029</v>
      </c>
      <c r="B4053" s="1" t="s">
        <v>17</v>
      </c>
      <c r="C4053" s="2"/>
      <c r="D4053" s="4" t="s">
        <v>159</v>
      </c>
      <c r="E4053" s="4">
        <v>4057029</v>
      </c>
      <c r="F4053" s="5">
        <v>0</v>
      </c>
      <c r="G4053" s="5">
        <v>8455</v>
      </c>
      <c r="H4053" s="5">
        <v>2265</v>
      </c>
      <c r="I4053" s="5">
        <v>13934</v>
      </c>
      <c r="J4053" s="5">
        <v>607</v>
      </c>
      <c r="K4053" s="5" t="s">
        <v>33</v>
      </c>
      <c r="L4053" s="5">
        <v>25260</v>
      </c>
      <c r="M4053" s="5">
        <v>537679</v>
      </c>
      <c r="N4053" s="5">
        <v>75439</v>
      </c>
      <c r="O4053" s="5">
        <v>22939</v>
      </c>
      <c r="P4053" s="5">
        <v>2076</v>
      </c>
      <c r="Q4053" s="5" t="s">
        <v>33</v>
      </c>
      <c r="R4053" s="5" t="s">
        <v>33</v>
      </c>
      <c r="S4053" s="5">
        <v>8224</v>
      </c>
      <c r="T4053" s="5">
        <v>14367</v>
      </c>
      <c r="U4053" s="5">
        <v>9980</v>
      </c>
      <c r="V4053" s="5">
        <v>716</v>
      </c>
      <c r="W4053" s="5">
        <v>4</v>
      </c>
      <c r="X4053" s="5">
        <v>89196</v>
      </c>
      <c r="Y4053" s="5">
        <v>1017</v>
      </c>
    </row>
    <row r="4054" spans="1:25" x14ac:dyDescent="0.3">
      <c r="A4054" s="1">
        <v>4057029</v>
      </c>
      <c r="B4054" s="1" t="s">
        <v>18</v>
      </c>
      <c r="C4054" s="2"/>
      <c r="D4054" s="4" t="s">
        <v>159</v>
      </c>
      <c r="E4054" s="4">
        <v>4057029</v>
      </c>
      <c r="F4054" s="5">
        <v>-19</v>
      </c>
      <c r="G4054" s="5">
        <v>21352</v>
      </c>
      <c r="H4054" s="5">
        <v>533</v>
      </c>
      <c r="I4054" s="5">
        <v>15483</v>
      </c>
      <c r="J4054" s="5">
        <v>462</v>
      </c>
      <c r="K4054" s="5" t="s">
        <v>33</v>
      </c>
      <c r="L4054" s="5">
        <v>37811</v>
      </c>
      <c r="M4054" s="5">
        <v>597515</v>
      </c>
      <c r="N4054" s="5">
        <v>29519</v>
      </c>
      <c r="O4054" s="5">
        <v>23361</v>
      </c>
      <c r="P4054" s="5">
        <v>2974</v>
      </c>
      <c r="Q4054" s="5" t="s">
        <v>33</v>
      </c>
      <c r="R4054" s="5" t="s">
        <v>33</v>
      </c>
      <c r="S4054" s="5">
        <v>9200</v>
      </c>
      <c r="T4054" s="5">
        <v>16163</v>
      </c>
      <c r="U4054" s="5">
        <v>8526</v>
      </c>
      <c r="V4054" s="5">
        <v>101</v>
      </c>
      <c r="W4054" s="5">
        <v>504</v>
      </c>
      <c r="X4054" s="5">
        <v>58230</v>
      </c>
      <c r="Y4054" s="5">
        <v>1226</v>
      </c>
    </row>
    <row r="4055" spans="1:25" x14ac:dyDescent="0.3">
      <c r="A4055" s="1">
        <v>4057029</v>
      </c>
      <c r="B4055" s="1" t="s">
        <v>19</v>
      </c>
      <c r="C4055" s="2"/>
      <c r="D4055" s="4" t="s">
        <v>159</v>
      </c>
      <c r="E4055" s="4">
        <v>4057029</v>
      </c>
      <c r="F4055" s="5">
        <v>23</v>
      </c>
      <c r="G4055" s="5">
        <v>99513</v>
      </c>
      <c r="H4055" s="5">
        <v>-7852</v>
      </c>
      <c r="I4055" s="5">
        <v>20917</v>
      </c>
      <c r="J4055" s="5">
        <v>713</v>
      </c>
      <c r="K4055" s="5" t="s">
        <v>33</v>
      </c>
      <c r="L4055" s="5">
        <v>113314</v>
      </c>
      <c r="M4055" s="5">
        <v>331929</v>
      </c>
      <c r="N4055" s="5">
        <v>55212</v>
      </c>
      <c r="O4055" s="5">
        <v>12564</v>
      </c>
      <c r="P4055" s="5">
        <v>2196</v>
      </c>
      <c r="Q4055" s="5" t="s">
        <v>33</v>
      </c>
      <c r="R4055" s="5" t="s">
        <v>33</v>
      </c>
      <c r="S4055" s="5">
        <v>11074</v>
      </c>
      <c r="T4055" s="5">
        <v>18018</v>
      </c>
      <c r="U4055" s="5">
        <v>19435</v>
      </c>
      <c r="V4055" s="5">
        <v>467</v>
      </c>
      <c r="W4055" s="5">
        <v>7998</v>
      </c>
      <c r="X4055" s="5">
        <v>47601</v>
      </c>
      <c r="Y4055" s="5">
        <v>1525</v>
      </c>
    </row>
    <row r="4056" spans="1:25" x14ac:dyDescent="0.3">
      <c r="A4056" s="1">
        <v>4057029</v>
      </c>
      <c r="B4056" s="1" t="s">
        <v>20</v>
      </c>
      <c r="C4056" s="2"/>
      <c r="D4056" s="4" t="s">
        <v>159</v>
      </c>
      <c r="E4056" s="4">
        <v>4057029</v>
      </c>
      <c r="F4056" s="5">
        <v>2613</v>
      </c>
      <c r="G4056" s="5">
        <v>11392</v>
      </c>
      <c r="H4056" s="5">
        <v>-360</v>
      </c>
      <c r="I4056" s="5">
        <v>23646</v>
      </c>
      <c r="J4056" s="5">
        <v>245</v>
      </c>
      <c r="K4056" s="5" t="s">
        <v>33</v>
      </c>
      <c r="L4056" s="5">
        <v>37537</v>
      </c>
      <c r="M4056" s="5">
        <v>353199</v>
      </c>
      <c r="N4056" s="5">
        <v>43749</v>
      </c>
      <c r="O4056" s="5">
        <v>4745</v>
      </c>
      <c r="P4056" s="5">
        <v>2381</v>
      </c>
      <c r="Q4056" s="5" t="s">
        <v>33</v>
      </c>
      <c r="R4056" s="5" t="s">
        <v>33</v>
      </c>
      <c r="S4056" s="5">
        <v>11836</v>
      </c>
      <c r="T4056" s="5">
        <v>14116</v>
      </c>
      <c r="U4056" s="5">
        <v>19140</v>
      </c>
      <c r="V4056" s="5">
        <v>6675</v>
      </c>
      <c r="W4056" s="5">
        <v>7326</v>
      </c>
      <c r="X4056" s="5">
        <v>50582</v>
      </c>
      <c r="Y4056" s="5">
        <v>1916</v>
      </c>
    </row>
    <row r="4057" spans="1:25" x14ac:dyDescent="0.3">
      <c r="A4057" s="1">
        <v>4057029</v>
      </c>
      <c r="B4057" s="1" t="s">
        <v>21</v>
      </c>
      <c r="C4057" s="2"/>
      <c r="D4057" s="4" t="s">
        <v>159</v>
      </c>
      <c r="E4057" s="4">
        <v>4057029</v>
      </c>
      <c r="F4057" s="5">
        <v>3843</v>
      </c>
      <c r="G4057" s="5">
        <v>10578</v>
      </c>
      <c r="H4057" s="5">
        <v>7771</v>
      </c>
      <c r="I4057" s="5">
        <v>14970</v>
      </c>
      <c r="J4057" s="5">
        <v>2639</v>
      </c>
      <c r="K4057" s="5" t="s">
        <v>33</v>
      </c>
      <c r="L4057" s="5">
        <v>39802</v>
      </c>
      <c r="M4057" s="5">
        <v>390062</v>
      </c>
      <c r="N4057" s="5">
        <v>44190</v>
      </c>
      <c r="O4057" s="5">
        <v>5569</v>
      </c>
      <c r="P4057" s="5">
        <v>1340</v>
      </c>
      <c r="Q4057" s="5" t="s">
        <v>33</v>
      </c>
      <c r="R4057" s="5" t="s">
        <v>33</v>
      </c>
      <c r="S4057" s="5">
        <v>9620</v>
      </c>
      <c r="T4057" s="5">
        <v>9844</v>
      </c>
      <c r="U4057" s="5">
        <v>12610</v>
      </c>
      <c r="V4057" s="5">
        <v>6338</v>
      </c>
      <c r="W4057" s="5">
        <v>4012</v>
      </c>
      <c r="X4057" s="5">
        <v>44943</v>
      </c>
      <c r="Y4057" s="5">
        <v>712</v>
      </c>
    </row>
    <row r="4058" spans="1:25" x14ac:dyDescent="0.3">
      <c r="A4058" s="1">
        <v>4057029</v>
      </c>
      <c r="B4058" s="1" t="s">
        <v>22</v>
      </c>
      <c r="C4058" s="2"/>
      <c r="D4058" s="4" t="s">
        <v>159</v>
      </c>
      <c r="E4058" s="4">
        <v>4057029</v>
      </c>
      <c r="F4058" s="5">
        <v>2540</v>
      </c>
      <c r="G4058" s="5">
        <v>12825</v>
      </c>
      <c r="H4058" s="5">
        <v>4467</v>
      </c>
      <c r="I4058" s="5">
        <v>26327</v>
      </c>
      <c r="J4058" s="5">
        <v>-650</v>
      </c>
      <c r="K4058" s="5" t="s">
        <v>33</v>
      </c>
      <c r="L4058" s="5">
        <v>45509</v>
      </c>
      <c r="M4058" s="5">
        <v>374428</v>
      </c>
      <c r="N4058" s="5">
        <v>37246</v>
      </c>
      <c r="O4058" s="5">
        <v>5520</v>
      </c>
      <c r="P4058" s="5">
        <v>3371</v>
      </c>
      <c r="Q4058" s="5" t="s">
        <v>33</v>
      </c>
      <c r="R4058" s="5" t="s">
        <v>33</v>
      </c>
      <c r="S4058" s="5">
        <v>6206</v>
      </c>
      <c r="T4058" s="5">
        <v>9729</v>
      </c>
      <c r="U4058" s="5">
        <v>15199</v>
      </c>
      <c r="V4058" s="5">
        <v>6747</v>
      </c>
      <c r="W4058" s="5">
        <v>1239</v>
      </c>
      <c r="X4058" s="5">
        <v>53467</v>
      </c>
      <c r="Y4058" s="5">
        <v>1514</v>
      </c>
    </row>
    <row r="4059" spans="1:25" x14ac:dyDescent="0.3">
      <c r="A4059" s="1">
        <v>4057029</v>
      </c>
      <c r="B4059" s="1" t="s">
        <v>23</v>
      </c>
      <c r="C4059" s="2"/>
      <c r="D4059" s="4" t="s">
        <v>159</v>
      </c>
      <c r="E4059" s="4">
        <v>4057029</v>
      </c>
      <c r="F4059" s="5">
        <v>1508</v>
      </c>
      <c r="G4059" s="5">
        <v>16521</v>
      </c>
      <c r="H4059" s="5">
        <v>7416</v>
      </c>
      <c r="I4059" s="5">
        <v>21861</v>
      </c>
      <c r="J4059" s="5">
        <v>1626</v>
      </c>
      <c r="K4059" s="5" t="s">
        <v>33</v>
      </c>
      <c r="L4059" s="5">
        <v>48930</v>
      </c>
      <c r="M4059" s="5">
        <v>381613</v>
      </c>
      <c r="N4059" s="5">
        <v>32555</v>
      </c>
      <c r="O4059" s="5">
        <v>5472</v>
      </c>
      <c r="P4059" s="5">
        <v>2923</v>
      </c>
      <c r="Q4059" s="5" t="s">
        <v>33</v>
      </c>
      <c r="R4059" s="5" t="s">
        <v>33</v>
      </c>
      <c r="S4059" s="5">
        <v>7909</v>
      </c>
      <c r="T4059" s="5">
        <v>11488</v>
      </c>
      <c r="U4059" s="5">
        <v>10703</v>
      </c>
      <c r="V4059" s="5">
        <v>7082</v>
      </c>
      <c r="W4059" s="5">
        <v>1435</v>
      </c>
      <c r="X4059" s="5">
        <v>41960</v>
      </c>
      <c r="Y4059" s="5">
        <v>616</v>
      </c>
    </row>
    <row r="4060" spans="1:25" x14ac:dyDescent="0.3">
      <c r="A4060" s="1">
        <v>4057029</v>
      </c>
      <c r="B4060" s="1" t="s">
        <v>24</v>
      </c>
      <c r="C4060" s="2"/>
      <c r="D4060" s="4" t="s">
        <v>159</v>
      </c>
      <c r="E4060" s="4">
        <v>4057029</v>
      </c>
      <c r="F4060" s="5">
        <v>3976</v>
      </c>
      <c r="G4060" s="5">
        <v>10004</v>
      </c>
      <c r="H4060" s="5">
        <v>9107</v>
      </c>
      <c r="I4060" s="5">
        <v>17453</v>
      </c>
      <c r="J4060" s="5">
        <v>2720</v>
      </c>
      <c r="K4060" s="5" t="s">
        <v>33</v>
      </c>
      <c r="L4060" s="5">
        <v>43259</v>
      </c>
      <c r="M4060" s="5">
        <v>345865</v>
      </c>
      <c r="N4060" s="5">
        <v>41609</v>
      </c>
      <c r="O4060" s="5">
        <v>5144</v>
      </c>
      <c r="P4060" s="5">
        <v>3207</v>
      </c>
      <c r="Q4060" s="5" t="s">
        <v>33</v>
      </c>
      <c r="R4060" s="5" t="s">
        <v>33</v>
      </c>
      <c r="S4060" s="5">
        <v>9230</v>
      </c>
      <c r="T4060" s="5">
        <v>12593</v>
      </c>
      <c r="U4060" s="5">
        <v>11107</v>
      </c>
      <c r="V4060" s="5">
        <v>5987</v>
      </c>
      <c r="W4060" s="5">
        <v>1351</v>
      </c>
      <c r="X4060" s="5">
        <v>48527</v>
      </c>
      <c r="Y4060" s="5">
        <v>927</v>
      </c>
    </row>
    <row r="4061" spans="1:25" x14ac:dyDescent="0.3">
      <c r="A4061" s="1">
        <v>4057029</v>
      </c>
      <c r="B4061" s="1" t="s">
        <v>25</v>
      </c>
      <c r="C4061" s="2"/>
      <c r="D4061" s="4" t="s">
        <v>159</v>
      </c>
      <c r="E4061" s="4">
        <v>4057029</v>
      </c>
      <c r="F4061" s="5">
        <v>-5971</v>
      </c>
      <c r="G4061" s="5">
        <v>38170</v>
      </c>
      <c r="H4061" s="5">
        <v>2708</v>
      </c>
      <c r="I4061" s="5">
        <v>19640</v>
      </c>
      <c r="J4061" s="5">
        <v>1679</v>
      </c>
      <c r="K4061" s="5" t="s">
        <v>33</v>
      </c>
      <c r="L4061" s="5">
        <v>56226</v>
      </c>
      <c r="M4061" s="5">
        <v>363186</v>
      </c>
      <c r="N4061" s="5">
        <v>44924</v>
      </c>
      <c r="O4061" s="5">
        <v>6409</v>
      </c>
      <c r="P4061" s="5">
        <v>2149</v>
      </c>
      <c r="Q4061" s="5" t="s">
        <v>33</v>
      </c>
      <c r="R4061" s="5" t="s">
        <v>33</v>
      </c>
      <c r="S4061" s="5">
        <v>7434</v>
      </c>
      <c r="T4061" s="5">
        <v>11438</v>
      </c>
      <c r="U4061" s="5">
        <v>10058</v>
      </c>
      <c r="V4061" s="5">
        <v>5693</v>
      </c>
      <c r="W4061" s="5">
        <v>736</v>
      </c>
      <c r="X4061" s="5">
        <v>47651</v>
      </c>
      <c r="Y4061" s="5">
        <v>623</v>
      </c>
    </row>
    <row r="4062" spans="1:25" x14ac:dyDescent="0.3">
      <c r="A4062" s="1">
        <v>4057029</v>
      </c>
      <c r="B4062" s="1" t="s">
        <v>26</v>
      </c>
      <c r="C4062" s="2"/>
      <c r="D4062" s="4" t="s">
        <v>159</v>
      </c>
      <c r="E4062" s="4">
        <v>4057029</v>
      </c>
      <c r="F4062" s="5">
        <v>-51</v>
      </c>
      <c r="G4062" s="5">
        <v>21053</v>
      </c>
      <c r="H4062" s="5">
        <v>4017</v>
      </c>
      <c r="I4062" s="5">
        <v>20820</v>
      </c>
      <c r="J4062" s="5">
        <v>-921</v>
      </c>
      <c r="K4062" s="5" t="s">
        <v>33</v>
      </c>
      <c r="L4062" s="5">
        <v>44919</v>
      </c>
      <c r="M4062" s="5">
        <v>386591</v>
      </c>
      <c r="N4062" s="5">
        <v>42855</v>
      </c>
      <c r="O4062" s="5">
        <v>5442</v>
      </c>
      <c r="P4062" s="5">
        <v>2424</v>
      </c>
      <c r="Q4062" s="5" t="s">
        <v>33</v>
      </c>
      <c r="R4062" s="5" t="s">
        <v>33</v>
      </c>
      <c r="S4062" s="5">
        <v>10832</v>
      </c>
      <c r="T4062" s="5">
        <v>13404</v>
      </c>
      <c r="U4062" s="5">
        <v>10832</v>
      </c>
      <c r="V4062" s="5">
        <v>5007</v>
      </c>
      <c r="W4062" s="5">
        <v>709</v>
      </c>
      <c r="X4062" s="5">
        <v>151238</v>
      </c>
      <c r="Y4062" s="5">
        <v>733</v>
      </c>
    </row>
    <row r="4063" spans="1:25" x14ac:dyDescent="0.3">
      <c r="A4063" s="1">
        <v>4057029</v>
      </c>
      <c r="B4063" s="1" t="s">
        <v>27</v>
      </c>
      <c r="C4063" s="2"/>
      <c r="D4063" s="4" t="s">
        <v>159</v>
      </c>
      <c r="E4063" s="4">
        <v>4057029</v>
      </c>
      <c r="F4063" s="5">
        <v>81</v>
      </c>
      <c r="G4063" s="5">
        <v>33636</v>
      </c>
      <c r="H4063" s="5">
        <v>1870</v>
      </c>
      <c r="I4063" s="5">
        <v>32756</v>
      </c>
      <c r="J4063" s="5">
        <v>4297</v>
      </c>
      <c r="K4063" s="5" t="s">
        <v>33</v>
      </c>
      <c r="L4063" s="5">
        <v>72640</v>
      </c>
      <c r="M4063" s="5">
        <v>372228</v>
      </c>
      <c r="N4063" s="5">
        <v>43754</v>
      </c>
      <c r="O4063" s="5">
        <v>6209</v>
      </c>
      <c r="P4063" s="5">
        <v>1842</v>
      </c>
      <c r="Q4063" s="5" t="s">
        <v>33</v>
      </c>
      <c r="R4063" s="5" t="s">
        <v>33</v>
      </c>
      <c r="S4063" s="5">
        <v>7141</v>
      </c>
      <c r="T4063" s="5">
        <v>15042</v>
      </c>
      <c r="U4063" s="5">
        <v>8896</v>
      </c>
      <c r="V4063" s="5">
        <v>4388</v>
      </c>
      <c r="W4063" s="5">
        <v>909</v>
      </c>
      <c r="X4063" s="5">
        <v>49680</v>
      </c>
      <c r="Y4063" s="5">
        <v>755</v>
      </c>
    </row>
    <row r="4064" spans="1:25" x14ac:dyDescent="0.3">
      <c r="A4064" s="1">
        <v>4057029</v>
      </c>
      <c r="B4064" s="1" t="s">
        <v>28</v>
      </c>
      <c r="C4064" s="2"/>
      <c r="D4064" s="4" t="s">
        <v>159</v>
      </c>
      <c r="E4064" s="4">
        <v>4057029</v>
      </c>
      <c r="F4064" s="5">
        <v>8776</v>
      </c>
      <c r="G4064" s="5">
        <v>66186</v>
      </c>
      <c r="H4064" s="5">
        <v>2149</v>
      </c>
      <c r="I4064" s="5">
        <v>9848</v>
      </c>
      <c r="J4064" s="5">
        <v>6990</v>
      </c>
      <c r="K4064" s="5" t="s">
        <v>33</v>
      </c>
      <c r="L4064" s="5">
        <v>93948</v>
      </c>
      <c r="M4064" s="5">
        <v>388558</v>
      </c>
      <c r="N4064" s="5">
        <v>42676</v>
      </c>
      <c r="O4064" s="5">
        <v>8036</v>
      </c>
      <c r="P4064" s="5">
        <v>3169</v>
      </c>
      <c r="Q4064" s="5" t="s">
        <v>33</v>
      </c>
      <c r="R4064" s="5" t="s">
        <v>33</v>
      </c>
      <c r="S4064" s="5">
        <v>9607</v>
      </c>
      <c r="T4064" s="5">
        <v>11743</v>
      </c>
      <c r="U4064" s="5">
        <v>11025</v>
      </c>
      <c r="V4064" s="5">
        <v>5237</v>
      </c>
      <c r="W4064" s="5">
        <v>776</v>
      </c>
      <c r="X4064" s="5">
        <v>51825</v>
      </c>
      <c r="Y4064" s="5">
        <v>716</v>
      </c>
    </row>
    <row r="4065" spans="1:25" x14ac:dyDescent="0.3">
      <c r="A4065" s="1">
        <v>4057029</v>
      </c>
      <c r="B4065" s="1" t="s">
        <v>29</v>
      </c>
      <c r="C4065" s="2"/>
      <c r="D4065" s="4" t="s">
        <v>159</v>
      </c>
      <c r="E4065" s="4">
        <v>4057029</v>
      </c>
      <c r="F4065" s="5">
        <v>3536</v>
      </c>
      <c r="G4065" s="5">
        <v>57988</v>
      </c>
      <c r="H4065" s="5">
        <v>1647</v>
      </c>
      <c r="I4065" s="5">
        <v>16146</v>
      </c>
      <c r="J4065" s="5">
        <v>64</v>
      </c>
      <c r="K4065" s="5" t="s">
        <v>33</v>
      </c>
      <c r="L4065" s="5">
        <v>79381</v>
      </c>
      <c r="M4065" s="5">
        <v>352942</v>
      </c>
      <c r="N4065" s="5">
        <v>48800</v>
      </c>
      <c r="O4065" s="5">
        <v>8011</v>
      </c>
      <c r="P4065" s="5">
        <v>3627</v>
      </c>
      <c r="Q4065" s="5" t="s">
        <v>33</v>
      </c>
      <c r="R4065" s="5" t="s">
        <v>33</v>
      </c>
      <c r="S4065" s="5">
        <v>7712</v>
      </c>
      <c r="T4065" s="5">
        <v>11495</v>
      </c>
      <c r="U4065" s="5">
        <v>9558</v>
      </c>
      <c r="V4065" s="5">
        <v>4630</v>
      </c>
      <c r="W4065" s="5">
        <v>271</v>
      </c>
      <c r="X4065" s="5">
        <v>64308</v>
      </c>
      <c r="Y4065" s="5">
        <v>241</v>
      </c>
    </row>
    <row r="4066" spans="1:25" x14ac:dyDescent="0.3">
      <c r="A4066" s="1">
        <v>4057029</v>
      </c>
      <c r="B4066" s="1" t="s">
        <v>30</v>
      </c>
      <c r="C4066" s="2"/>
      <c r="D4066" s="4" t="s">
        <v>159</v>
      </c>
      <c r="E4066" s="4">
        <v>4057029</v>
      </c>
      <c r="F4066" s="5">
        <v>0</v>
      </c>
      <c r="G4066" s="5">
        <v>95081</v>
      </c>
      <c r="H4066" s="5">
        <v>-5445</v>
      </c>
      <c r="I4066" s="5">
        <v>11625</v>
      </c>
      <c r="J4066" s="5">
        <v>4860</v>
      </c>
      <c r="K4066" s="5" t="s">
        <v>33</v>
      </c>
      <c r="L4066" s="5">
        <v>106120</v>
      </c>
      <c r="M4066" s="5">
        <v>365831</v>
      </c>
      <c r="N4066" s="5">
        <v>47678</v>
      </c>
      <c r="O4066" s="5">
        <v>6912</v>
      </c>
      <c r="P4066" s="5">
        <v>2937</v>
      </c>
      <c r="Q4066" s="5" t="s">
        <v>33</v>
      </c>
      <c r="R4066" s="5" t="s">
        <v>33</v>
      </c>
      <c r="S4066" s="5">
        <v>8135</v>
      </c>
      <c r="T4066" s="5">
        <v>9977</v>
      </c>
      <c r="U4066" s="5">
        <v>9145</v>
      </c>
      <c r="V4066" s="5">
        <v>4339</v>
      </c>
      <c r="W4066" s="5">
        <v>335</v>
      </c>
      <c r="X4066" s="5">
        <v>50454</v>
      </c>
      <c r="Y4066" s="5">
        <v>188</v>
      </c>
    </row>
    <row r="4067" spans="1:25" x14ac:dyDescent="0.3">
      <c r="A4067" s="1">
        <v>4057029</v>
      </c>
      <c r="B4067" s="1" t="s">
        <v>31</v>
      </c>
      <c r="C4067" s="2"/>
      <c r="D4067" s="4" t="s">
        <v>159</v>
      </c>
      <c r="E4067" s="4">
        <v>4057029</v>
      </c>
      <c r="F4067" s="5">
        <v>0</v>
      </c>
      <c r="G4067" s="5">
        <v>61990</v>
      </c>
      <c r="H4067" s="5">
        <v>1534</v>
      </c>
      <c r="I4067" s="5">
        <v>19398</v>
      </c>
      <c r="J4067" s="5">
        <v>3824</v>
      </c>
      <c r="K4067" s="5" t="s">
        <v>33</v>
      </c>
      <c r="L4067" s="5">
        <v>86745</v>
      </c>
      <c r="M4067" s="5">
        <v>341853</v>
      </c>
      <c r="N4067" s="5">
        <v>53554</v>
      </c>
      <c r="O4067" s="5">
        <v>6920</v>
      </c>
      <c r="P4067" s="5">
        <v>2594</v>
      </c>
      <c r="Q4067" s="5" t="s">
        <v>33</v>
      </c>
      <c r="R4067" s="5" t="s">
        <v>33</v>
      </c>
      <c r="S4067" s="5">
        <v>8112</v>
      </c>
      <c r="T4067" s="5">
        <v>10078</v>
      </c>
      <c r="U4067" s="5">
        <v>10574</v>
      </c>
      <c r="V4067" s="5">
        <v>4023</v>
      </c>
      <c r="W4067" s="5">
        <v>244</v>
      </c>
      <c r="X4067" s="5">
        <v>36783</v>
      </c>
      <c r="Y4067" s="5">
        <v>249</v>
      </c>
    </row>
    <row r="4068" spans="1:25" x14ac:dyDescent="0.3">
      <c r="A4068" s="1">
        <v>10704277</v>
      </c>
      <c r="B4068" s="1" t="s">
        <v>0</v>
      </c>
      <c r="C4068" s="2"/>
      <c r="D4068" s="4" t="s">
        <v>160</v>
      </c>
      <c r="E4068" s="4">
        <v>10704277</v>
      </c>
      <c r="F4068" s="5">
        <v>35</v>
      </c>
      <c r="G4068" s="5">
        <v>0</v>
      </c>
      <c r="H4068" s="5">
        <v>0</v>
      </c>
      <c r="I4068" s="5">
        <v>0</v>
      </c>
      <c r="J4068" s="5">
        <v>0</v>
      </c>
      <c r="K4068" s="5">
        <v>0</v>
      </c>
      <c r="L4068" s="5">
        <v>35</v>
      </c>
      <c r="M4068" s="5">
        <v>0</v>
      </c>
      <c r="N4068" s="5">
        <v>0</v>
      </c>
      <c r="O4068" s="5">
        <v>325</v>
      </c>
      <c r="P4068" s="5">
        <v>2</v>
      </c>
      <c r="Q4068" s="5">
        <v>0</v>
      </c>
      <c r="R4068" s="5">
        <v>0</v>
      </c>
      <c r="S4068" s="5">
        <v>0</v>
      </c>
      <c r="T4068" s="5">
        <v>0</v>
      </c>
      <c r="U4068" s="5">
        <v>0</v>
      </c>
      <c r="V4068" s="5">
        <v>0</v>
      </c>
      <c r="W4068" s="5">
        <v>0</v>
      </c>
      <c r="X4068" s="5">
        <v>61</v>
      </c>
      <c r="Y4068" s="5">
        <v>0</v>
      </c>
    </row>
    <row r="4069" spans="1:25" x14ac:dyDescent="0.3">
      <c r="A4069" s="1">
        <v>10704277</v>
      </c>
      <c r="B4069" s="1" t="s">
        <v>1</v>
      </c>
      <c r="C4069" s="2"/>
      <c r="D4069" s="4" t="s">
        <v>160</v>
      </c>
      <c r="E4069" s="4">
        <v>10704277</v>
      </c>
      <c r="F4069" s="5">
        <v>33</v>
      </c>
      <c r="G4069" s="5">
        <v>0</v>
      </c>
      <c r="H4069" s="5">
        <v>0</v>
      </c>
      <c r="I4069" s="5">
        <v>0</v>
      </c>
      <c r="J4069" s="5">
        <v>0</v>
      </c>
      <c r="K4069" s="5">
        <v>0</v>
      </c>
      <c r="L4069" s="5">
        <v>33</v>
      </c>
      <c r="M4069" s="5">
        <v>0</v>
      </c>
      <c r="N4069" s="5">
        <v>0</v>
      </c>
      <c r="O4069" s="5">
        <v>309</v>
      </c>
      <c r="P4069" s="5">
        <v>1</v>
      </c>
      <c r="Q4069" s="5">
        <v>0</v>
      </c>
      <c r="R4069" s="5">
        <v>0</v>
      </c>
      <c r="S4069" s="5">
        <v>0</v>
      </c>
      <c r="T4069" s="5">
        <v>0</v>
      </c>
      <c r="U4069" s="5">
        <v>0</v>
      </c>
      <c r="V4069" s="5">
        <v>0</v>
      </c>
      <c r="W4069" s="5">
        <v>0</v>
      </c>
      <c r="X4069" s="5">
        <v>183</v>
      </c>
      <c r="Y4069" s="5">
        <v>0</v>
      </c>
    </row>
    <row r="4070" spans="1:25" x14ac:dyDescent="0.3">
      <c r="A4070" s="1">
        <v>10704277</v>
      </c>
      <c r="B4070" s="1" t="s">
        <v>2</v>
      </c>
      <c r="C4070" s="2"/>
      <c r="D4070" s="4" t="s">
        <v>160</v>
      </c>
      <c r="E4070" s="4">
        <v>10704277</v>
      </c>
      <c r="F4070" s="5" t="s">
        <v>33</v>
      </c>
      <c r="G4070" s="5" t="s">
        <v>33</v>
      </c>
      <c r="H4070" s="5" t="s">
        <v>33</v>
      </c>
      <c r="I4070" s="5" t="s">
        <v>33</v>
      </c>
      <c r="J4070" s="5" t="s">
        <v>33</v>
      </c>
      <c r="K4070" s="5" t="s">
        <v>33</v>
      </c>
      <c r="L4070" s="5" t="s">
        <v>33</v>
      </c>
      <c r="M4070" s="5" t="s">
        <v>33</v>
      </c>
      <c r="N4070" s="5" t="s">
        <v>33</v>
      </c>
      <c r="O4070" s="5" t="s">
        <v>33</v>
      </c>
      <c r="P4070" s="5" t="s">
        <v>33</v>
      </c>
      <c r="Q4070" s="5" t="s">
        <v>33</v>
      </c>
      <c r="R4070" s="5" t="s">
        <v>33</v>
      </c>
      <c r="S4070" s="5" t="s">
        <v>33</v>
      </c>
      <c r="T4070" s="5" t="s">
        <v>33</v>
      </c>
      <c r="U4070" s="5" t="s">
        <v>33</v>
      </c>
      <c r="V4070" s="5" t="s">
        <v>33</v>
      </c>
      <c r="W4070" s="5" t="s">
        <v>33</v>
      </c>
      <c r="X4070" s="5" t="s">
        <v>33</v>
      </c>
      <c r="Y4070" s="5" t="s">
        <v>33</v>
      </c>
    </row>
    <row r="4071" spans="1:25" x14ac:dyDescent="0.3">
      <c r="A4071" s="1">
        <v>10704277</v>
      </c>
      <c r="B4071" s="1" t="s">
        <v>3</v>
      </c>
      <c r="C4071" s="2"/>
      <c r="D4071" s="4" t="s">
        <v>160</v>
      </c>
      <c r="E4071" s="4">
        <v>10704277</v>
      </c>
      <c r="F4071" s="5" t="s">
        <v>33</v>
      </c>
      <c r="G4071" s="5" t="s">
        <v>33</v>
      </c>
      <c r="H4071" s="5" t="s">
        <v>33</v>
      </c>
      <c r="I4071" s="5" t="s">
        <v>33</v>
      </c>
      <c r="J4071" s="5" t="s">
        <v>33</v>
      </c>
      <c r="K4071" s="5" t="s">
        <v>33</v>
      </c>
      <c r="L4071" s="5" t="s">
        <v>33</v>
      </c>
      <c r="M4071" s="5" t="s">
        <v>33</v>
      </c>
      <c r="N4071" s="5" t="s">
        <v>33</v>
      </c>
      <c r="O4071" s="5" t="s">
        <v>33</v>
      </c>
      <c r="P4071" s="5" t="s">
        <v>33</v>
      </c>
      <c r="Q4071" s="5" t="s">
        <v>33</v>
      </c>
      <c r="R4071" s="5" t="s">
        <v>33</v>
      </c>
      <c r="S4071" s="5" t="s">
        <v>33</v>
      </c>
      <c r="T4071" s="5" t="s">
        <v>33</v>
      </c>
      <c r="U4071" s="5" t="s">
        <v>33</v>
      </c>
      <c r="V4071" s="5" t="s">
        <v>33</v>
      </c>
      <c r="W4071" s="5" t="s">
        <v>33</v>
      </c>
      <c r="X4071" s="5" t="s">
        <v>33</v>
      </c>
      <c r="Y4071" s="5" t="s">
        <v>33</v>
      </c>
    </row>
    <row r="4072" spans="1:25" x14ac:dyDescent="0.3">
      <c r="A4072" s="1">
        <v>10704277</v>
      </c>
      <c r="B4072" s="1" t="s">
        <v>4</v>
      </c>
      <c r="C4072" s="2"/>
      <c r="D4072" s="4" t="s">
        <v>160</v>
      </c>
      <c r="E4072" s="4">
        <v>10704277</v>
      </c>
      <c r="F4072" s="5" t="s">
        <v>33</v>
      </c>
      <c r="G4072" s="5" t="s">
        <v>33</v>
      </c>
      <c r="H4072" s="5" t="s">
        <v>33</v>
      </c>
      <c r="I4072" s="5" t="s">
        <v>33</v>
      </c>
      <c r="J4072" s="5" t="s">
        <v>33</v>
      </c>
      <c r="K4072" s="5" t="s">
        <v>33</v>
      </c>
      <c r="L4072" s="5" t="s">
        <v>33</v>
      </c>
      <c r="M4072" s="5" t="s">
        <v>33</v>
      </c>
      <c r="N4072" s="5" t="s">
        <v>33</v>
      </c>
      <c r="O4072" s="5" t="s">
        <v>33</v>
      </c>
      <c r="P4072" s="5" t="s">
        <v>33</v>
      </c>
      <c r="Q4072" s="5" t="s">
        <v>33</v>
      </c>
      <c r="R4072" s="5" t="s">
        <v>33</v>
      </c>
      <c r="S4072" s="5" t="s">
        <v>33</v>
      </c>
      <c r="T4072" s="5" t="s">
        <v>33</v>
      </c>
      <c r="U4072" s="5" t="s">
        <v>33</v>
      </c>
      <c r="V4072" s="5" t="s">
        <v>33</v>
      </c>
      <c r="W4072" s="5" t="s">
        <v>33</v>
      </c>
      <c r="X4072" s="5" t="s">
        <v>33</v>
      </c>
      <c r="Y4072" s="5" t="s">
        <v>33</v>
      </c>
    </row>
    <row r="4073" spans="1:25" x14ac:dyDescent="0.3">
      <c r="A4073" s="1">
        <v>10704277</v>
      </c>
      <c r="B4073" s="1" t="s">
        <v>5</v>
      </c>
      <c r="C4073" s="2"/>
      <c r="D4073" s="4" t="s">
        <v>160</v>
      </c>
      <c r="E4073" s="4">
        <v>10704277</v>
      </c>
      <c r="F4073" s="5" t="s">
        <v>33</v>
      </c>
      <c r="G4073" s="5" t="s">
        <v>33</v>
      </c>
      <c r="H4073" s="5" t="s">
        <v>33</v>
      </c>
      <c r="I4073" s="5" t="s">
        <v>33</v>
      </c>
      <c r="J4073" s="5" t="s">
        <v>33</v>
      </c>
      <c r="K4073" s="5" t="s">
        <v>33</v>
      </c>
      <c r="L4073" s="5" t="s">
        <v>33</v>
      </c>
      <c r="M4073" s="5" t="s">
        <v>33</v>
      </c>
      <c r="N4073" s="5" t="s">
        <v>33</v>
      </c>
      <c r="O4073" s="5" t="s">
        <v>33</v>
      </c>
      <c r="P4073" s="5" t="s">
        <v>33</v>
      </c>
      <c r="Q4073" s="5" t="s">
        <v>33</v>
      </c>
      <c r="R4073" s="5" t="s">
        <v>33</v>
      </c>
      <c r="S4073" s="5" t="s">
        <v>33</v>
      </c>
      <c r="T4073" s="5" t="s">
        <v>33</v>
      </c>
      <c r="U4073" s="5" t="s">
        <v>33</v>
      </c>
      <c r="V4073" s="5" t="s">
        <v>33</v>
      </c>
      <c r="W4073" s="5" t="s">
        <v>33</v>
      </c>
      <c r="X4073" s="5" t="s">
        <v>33</v>
      </c>
      <c r="Y4073" s="5" t="s">
        <v>33</v>
      </c>
    </row>
    <row r="4074" spans="1:25" x14ac:dyDescent="0.3">
      <c r="A4074" s="1">
        <v>10704277</v>
      </c>
      <c r="B4074" s="1" t="s">
        <v>6</v>
      </c>
      <c r="C4074" s="2"/>
      <c r="D4074" s="4" t="s">
        <v>160</v>
      </c>
      <c r="E4074" s="4">
        <v>10704277</v>
      </c>
      <c r="F4074" s="5" t="s">
        <v>33</v>
      </c>
      <c r="G4074" s="5" t="s">
        <v>33</v>
      </c>
      <c r="H4074" s="5" t="s">
        <v>33</v>
      </c>
      <c r="I4074" s="5" t="s">
        <v>33</v>
      </c>
      <c r="J4074" s="5" t="s">
        <v>33</v>
      </c>
      <c r="K4074" s="5" t="s">
        <v>33</v>
      </c>
      <c r="L4074" s="5" t="s">
        <v>33</v>
      </c>
      <c r="M4074" s="5" t="s">
        <v>33</v>
      </c>
      <c r="N4074" s="5" t="s">
        <v>33</v>
      </c>
      <c r="O4074" s="5" t="s">
        <v>33</v>
      </c>
      <c r="P4074" s="5" t="s">
        <v>33</v>
      </c>
      <c r="Q4074" s="5" t="s">
        <v>33</v>
      </c>
      <c r="R4074" s="5" t="s">
        <v>33</v>
      </c>
      <c r="S4074" s="5" t="s">
        <v>33</v>
      </c>
      <c r="T4074" s="5" t="s">
        <v>33</v>
      </c>
      <c r="U4074" s="5" t="s">
        <v>33</v>
      </c>
      <c r="V4074" s="5" t="s">
        <v>33</v>
      </c>
      <c r="W4074" s="5" t="s">
        <v>33</v>
      </c>
      <c r="X4074" s="5" t="s">
        <v>33</v>
      </c>
      <c r="Y4074" s="5" t="s">
        <v>33</v>
      </c>
    </row>
    <row r="4075" spans="1:25" x14ac:dyDescent="0.3">
      <c r="A4075" s="1">
        <v>10704277</v>
      </c>
      <c r="B4075" s="1" t="s">
        <v>7</v>
      </c>
      <c r="C4075" s="2"/>
      <c r="D4075" s="4" t="s">
        <v>160</v>
      </c>
      <c r="E4075" s="4">
        <v>10704277</v>
      </c>
      <c r="F4075" s="5" t="s">
        <v>33</v>
      </c>
      <c r="G4075" s="5" t="s">
        <v>33</v>
      </c>
      <c r="H4075" s="5" t="s">
        <v>33</v>
      </c>
      <c r="I4075" s="5" t="s">
        <v>33</v>
      </c>
      <c r="J4075" s="5" t="s">
        <v>33</v>
      </c>
      <c r="K4075" s="5" t="s">
        <v>33</v>
      </c>
      <c r="L4075" s="5" t="s">
        <v>33</v>
      </c>
      <c r="M4075" s="5" t="s">
        <v>33</v>
      </c>
      <c r="N4075" s="5" t="s">
        <v>33</v>
      </c>
      <c r="O4075" s="5" t="s">
        <v>33</v>
      </c>
      <c r="P4075" s="5" t="s">
        <v>33</v>
      </c>
      <c r="Q4075" s="5" t="s">
        <v>33</v>
      </c>
      <c r="R4075" s="5" t="s">
        <v>33</v>
      </c>
      <c r="S4075" s="5" t="s">
        <v>33</v>
      </c>
      <c r="T4075" s="5" t="s">
        <v>33</v>
      </c>
      <c r="U4075" s="5" t="s">
        <v>33</v>
      </c>
      <c r="V4075" s="5" t="s">
        <v>33</v>
      </c>
      <c r="W4075" s="5" t="s">
        <v>33</v>
      </c>
      <c r="X4075" s="5" t="s">
        <v>33</v>
      </c>
      <c r="Y4075" s="5" t="s">
        <v>33</v>
      </c>
    </row>
    <row r="4076" spans="1:25" x14ac:dyDescent="0.3">
      <c r="A4076" s="1">
        <v>10704277</v>
      </c>
      <c r="B4076" s="1" t="s">
        <v>8</v>
      </c>
      <c r="C4076" s="2"/>
      <c r="D4076" s="4" t="s">
        <v>160</v>
      </c>
      <c r="E4076" s="4">
        <v>10704277</v>
      </c>
      <c r="F4076" s="5" t="s">
        <v>33</v>
      </c>
      <c r="G4076" s="5" t="s">
        <v>33</v>
      </c>
      <c r="H4076" s="5" t="s">
        <v>33</v>
      </c>
      <c r="I4076" s="5" t="s">
        <v>33</v>
      </c>
      <c r="J4076" s="5" t="s">
        <v>33</v>
      </c>
      <c r="K4076" s="5" t="s">
        <v>33</v>
      </c>
      <c r="L4076" s="5" t="s">
        <v>33</v>
      </c>
      <c r="M4076" s="5" t="s">
        <v>33</v>
      </c>
      <c r="N4076" s="5" t="s">
        <v>33</v>
      </c>
      <c r="O4076" s="5" t="s">
        <v>33</v>
      </c>
      <c r="P4076" s="5" t="s">
        <v>33</v>
      </c>
      <c r="Q4076" s="5" t="s">
        <v>33</v>
      </c>
      <c r="R4076" s="5" t="s">
        <v>33</v>
      </c>
      <c r="S4076" s="5" t="s">
        <v>33</v>
      </c>
      <c r="T4076" s="5" t="s">
        <v>33</v>
      </c>
      <c r="U4076" s="5" t="s">
        <v>33</v>
      </c>
      <c r="V4076" s="5" t="s">
        <v>33</v>
      </c>
      <c r="W4076" s="5" t="s">
        <v>33</v>
      </c>
      <c r="X4076" s="5" t="s">
        <v>33</v>
      </c>
      <c r="Y4076" s="5" t="s">
        <v>33</v>
      </c>
    </row>
    <row r="4077" spans="1:25" x14ac:dyDescent="0.3">
      <c r="A4077" s="1">
        <v>10704277</v>
      </c>
      <c r="B4077" s="1" t="s">
        <v>9</v>
      </c>
      <c r="C4077" s="2"/>
      <c r="D4077" s="4" t="s">
        <v>160</v>
      </c>
      <c r="E4077" s="4">
        <v>10704277</v>
      </c>
      <c r="F4077" s="5" t="s">
        <v>33</v>
      </c>
      <c r="G4077" s="5" t="s">
        <v>33</v>
      </c>
      <c r="H4077" s="5" t="s">
        <v>33</v>
      </c>
      <c r="I4077" s="5" t="s">
        <v>33</v>
      </c>
      <c r="J4077" s="5" t="s">
        <v>33</v>
      </c>
      <c r="K4077" s="5" t="s">
        <v>33</v>
      </c>
      <c r="L4077" s="5" t="s">
        <v>33</v>
      </c>
      <c r="M4077" s="5" t="s">
        <v>33</v>
      </c>
      <c r="N4077" s="5" t="s">
        <v>33</v>
      </c>
      <c r="O4077" s="5" t="s">
        <v>33</v>
      </c>
      <c r="P4077" s="5" t="s">
        <v>33</v>
      </c>
      <c r="Q4077" s="5" t="s">
        <v>33</v>
      </c>
      <c r="R4077" s="5" t="s">
        <v>33</v>
      </c>
      <c r="S4077" s="5" t="s">
        <v>33</v>
      </c>
      <c r="T4077" s="5" t="s">
        <v>33</v>
      </c>
      <c r="U4077" s="5" t="s">
        <v>33</v>
      </c>
      <c r="V4077" s="5" t="s">
        <v>33</v>
      </c>
      <c r="W4077" s="5" t="s">
        <v>33</v>
      </c>
      <c r="X4077" s="5" t="s">
        <v>33</v>
      </c>
      <c r="Y4077" s="5" t="s">
        <v>33</v>
      </c>
    </row>
    <row r="4078" spans="1:25" x14ac:dyDescent="0.3">
      <c r="A4078" s="1">
        <v>10704277</v>
      </c>
      <c r="B4078" s="1" t="s">
        <v>10</v>
      </c>
      <c r="C4078" s="2"/>
      <c r="D4078" s="4" t="s">
        <v>160</v>
      </c>
      <c r="E4078" s="4">
        <v>10704277</v>
      </c>
      <c r="F4078" s="5" t="s">
        <v>33</v>
      </c>
      <c r="G4078" s="5" t="s">
        <v>33</v>
      </c>
      <c r="H4078" s="5" t="s">
        <v>33</v>
      </c>
      <c r="I4078" s="5" t="s">
        <v>33</v>
      </c>
      <c r="J4078" s="5" t="s">
        <v>33</v>
      </c>
      <c r="K4078" s="5" t="s">
        <v>33</v>
      </c>
      <c r="L4078" s="5" t="s">
        <v>33</v>
      </c>
      <c r="M4078" s="5" t="s">
        <v>33</v>
      </c>
      <c r="N4078" s="5" t="s">
        <v>33</v>
      </c>
      <c r="O4078" s="5" t="s">
        <v>33</v>
      </c>
      <c r="P4078" s="5" t="s">
        <v>33</v>
      </c>
      <c r="Q4078" s="5" t="s">
        <v>33</v>
      </c>
      <c r="R4078" s="5" t="s">
        <v>33</v>
      </c>
      <c r="S4078" s="5" t="s">
        <v>33</v>
      </c>
      <c r="T4078" s="5" t="s">
        <v>33</v>
      </c>
      <c r="U4078" s="5" t="s">
        <v>33</v>
      </c>
      <c r="V4078" s="5" t="s">
        <v>33</v>
      </c>
      <c r="W4078" s="5" t="s">
        <v>33</v>
      </c>
      <c r="X4078" s="5" t="s">
        <v>33</v>
      </c>
      <c r="Y4078" s="5" t="s">
        <v>33</v>
      </c>
    </row>
    <row r="4079" spans="1:25" x14ac:dyDescent="0.3">
      <c r="A4079" s="1">
        <v>10704277</v>
      </c>
      <c r="B4079" s="1" t="s">
        <v>11</v>
      </c>
      <c r="C4079" s="2"/>
      <c r="D4079" s="4" t="s">
        <v>160</v>
      </c>
      <c r="E4079" s="4">
        <v>10704277</v>
      </c>
      <c r="F4079" s="5" t="s">
        <v>33</v>
      </c>
      <c r="G4079" s="5" t="s">
        <v>33</v>
      </c>
      <c r="H4079" s="5" t="s">
        <v>33</v>
      </c>
      <c r="I4079" s="5" t="s">
        <v>33</v>
      </c>
      <c r="J4079" s="5" t="s">
        <v>33</v>
      </c>
      <c r="K4079" s="5" t="s">
        <v>33</v>
      </c>
      <c r="L4079" s="5" t="s">
        <v>33</v>
      </c>
      <c r="M4079" s="5" t="s">
        <v>33</v>
      </c>
      <c r="N4079" s="5" t="s">
        <v>33</v>
      </c>
      <c r="O4079" s="5" t="s">
        <v>33</v>
      </c>
      <c r="P4079" s="5" t="s">
        <v>33</v>
      </c>
      <c r="Q4079" s="5" t="s">
        <v>33</v>
      </c>
      <c r="R4079" s="5" t="s">
        <v>33</v>
      </c>
      <c r="S4079" s="5" t="s">
        <v>33</v>
      </c>
      <c r="T4079" s="5" t="s">
        <v>33</v>
      </c>
      <c r="U4079" s="5" t="s">
        <v>33</v>
      </c>
      <c r="V4079" s="5" t="s">
        <v>33</v>
      </c>
      <c r="W4079" s="5" t="s">
        <v>33</v>
      </c>
      <c r="X4079" s="5" t="s">
        <v>33</v>
      </c>
      <c r="Y4079" s="5" t="s">
        <v>33</v>
      </c>
    </row>
    <row r="4080" spans="1:25" x14ac:dyDescent="0.3">
      <c r="A4080" s="1">
        <v>10704277</v>
      </c>
      <c r="B4080" s="1" t="s">
        <v>12</v>
      </c>
      <c r="C4080" s="2"/>
      <c r="D4080" s="4" t="s">
        <v>160</v>
      </c>
      <c r="E4080" s="4">
        <v>10704277</v>
      </c>
      <c r="F4080" s="5" t="s">
        <v>33</v>
      </c>
      <c r="G4080" s="5" t="s">
        <v>33</v>
      </c>
      <c r="H4080" s="5" t="s">
        <v>33</v>
      </c>
      <c r="I4080" s="5" t="s">
        <v>33</v>
      </c>
      <c r="J4080" s="5" t="s">
        <v>33</v>
      </c>
      <c r="K4080" s="5" t="s">
        <v>33</v>
      </c>
      <c r="L4080" s="5" t="s">
        <v>33</v>
      </c>
      <c r="M4080" s="5" t="s">
        <v>33</v>
      </c>
      <c r="N4080" s="5" t="s">
        <v>33</v>
      </c>
      <c r="O4080" s="5" t="s">
        <v>33</v>
      </c>
      <c r="P4080" s="5" t="s">
        <v>33</v>
      </c>
      <c r="Q4080" s="5" t="s">
        <v>33</v>
      </c>
      <c r="R4080" s="5" t="s">
        <v>33</v>
      </c>
      <c r="S4080" s="5" t="s">
        <v>33</v>
      </c>
      <c r="T4080" s="5" t="s">
        <v>33</v>
      </c>
      <c r="U4080" s="5" t="s">
        <v>33</v>
      </c>
      <c r="V4080" s="5" t="s">
        <v>33</v>
      </c>
      <c r="W4080" s="5" t="s">
        <v>33</v>
      </c>
      <c r="X4080" s="5" t="s">
        <v>33</v>
      </c>
      <c r="Y4080" s="5" t="s">
        <v>33</v>
      </c>
    </row>
    <row r="4081" spans="1:25" x14ac:dyDescent="0.3">
      <c r="A4081" s="1">
        <v>10704277</v>
      </c>
      <c r="B4081" s="1" t="s">
        <v>13</v>
      </c>
      <c r="C4081" s="2"/>
      <c r="D4081" s="4" t="s">
        <v>160</v>
      </c>
      <c r="E4081" s="4">
        <v>10704277</v>
      </c>
      <c r="F4081" s="5" t="s">
        <v>33</v>
      </c>
      <c r="G4081" s="5" t="s">
        <v>33</v>
      </c>
      <c r="H4081" s="5" t="s">
        <v>33</v>
      </c>
      <c r="I4081" s="5" t="s">
        <v>33</v>
      </c>
      <c r="J4081" s="5" t="s">
        <v>33</v>
      </c>
      <c r="K4081" s="5" t="s">
        <v>33</v>
      </c>
      <c r="L4081" s="5" t="s">
        <v>33</v>
      </c>
      <c r="M4081" s="5" t="s">
        <v>33</v>
      </c>
      <c r="N4081" s="5" t="s">
        <v>33</v>
      </c>
      <c r="O4081" s="5" t="s">
        <v>33</v>
      </c>
      <c r="P4081" s="5" t="s">
        <v>33</v>
      </c>
      <c r="Q4081" s="5" t="s">
        <v>33</v>
      </c>
      <c r="R4081" s="5" t="s">
        <v>33</v>
      </c>
      <c r="S4081" s="5" t="s">
        <v>33</v>
      </c>
      <c r="T4081" s="5" t="s">
        <v>33</v>
      </c>
      <c r="U4081" s="5" t="s">
        <v>33</v>
      </c>
      <c r="V4081" s="5" t="s">
        <v>33</v>
      </c>
      <c r="W4081" s="5" t="s">
        <v>33</v>
      </c>
      <c r="X4081" s="5" t="s">
        <v>33</v>
      </c>
      <c r="Y4081" s="5" t="s">
        <v>33</v>
      </c>
    </row>
    <row r="4082" spans="1:25" x14ac:dyDescent="0.3">
      <c r="A4082" s="1">
        <v>10704277</v>
      </c>
      <c r="B4082" s="1" t="s">
        <v>14</v>
      </c>
      <c r="C4082" s="2"/>
      <c r="D4082" s="4" t="s">
        <v>160</v>
      </c>
      <c r="E4082" s="4">
        <v>10704277</v>
      </c>
      <c r="F4082" s="5" t="s">
        <v>33</v>
      </c>
      <c r="G4082" s="5" t="s">
        <v>33</v>
      </c>
      <c r="H4082" s="5" t="s">
        <v>33</v>
      </c>
      <c r="I4082" s="5" t="s">
        <v>33</v>
      </c>
      <c r="J4082" s="5" t="s">
        <v>33</v>
      </c>
      <c r="K4082" s="5" t="s">
        <v>33</v>
      </c>
      <c r="L4082" s="5" t="s">
        <v>33</v>
      </c>
      <c r="M4082" s="5" t="s">
        <v>33</v>
      </c>
      <c r="N4082" s="5" t="s">
        <v>33</v>
      </c>
      <c r="O4082" s="5" t="s">
        <v>33</v>
      </c>
      <c r="P4082" s="5" t="s">
        <v>33</v>
      </c>
      <c r="Q4082" s="5" t="s">
        <v>33</v>
      </c>
      <c r="R4082" s="5" t="s">
        <v>33</v>
      </c>
      <c r="S4082" s="5" t="s">
        <v>33</v>
      </c>
      <c r="T4082" s="5" t="s">
        <v>33</v>
      </c>
      <c r="U4082" s="5" t="s">
        <v>33</v>
      </c>
      <c r="V4082" s="5" t="s">
        <v>33</v>
      </c>
      <c r="W4082" s="5" t="s">
        <v>33</v>
      </c>
      <c r="X4082" s="5" t="s">
        <v>33</v>
      </c>
      <c r="Y4082" s="5" t="s">
        <v>33</v>
      </c>
    </row>
    <row r="4083" spans="1:25" x14ac:dyDescent="0.3">
      <c r="A4083" s="1">
        <v>10704277</v>
      </c>
      <c r="B4083" s="1" t="s">
        <v>15</v>
      </c>
      <c r="C4083" s="2"/>
      <c r="D4083" s="4" t="s">
        <v>160</v>
      </c>
      <c r="E4083" s="4">
        <v>10704277</v>
      </c>
      <c r="F4083" s="5" t="s">
        <v>33</v>
      </c>
      <c r="G4083" s="5" t="s">
        <v>33</v>
      </c>
      <c r="H4083" s="5" t="s">
        <v>33</v>
      </c>
      <c r="I4083" s="5" t="s">
        <v>33</v>
      </c>
      <c r="J4083" s="5" t="s">
        <v>33</v>
      </c>
      <c r="K4083" s="5" t="s">
        <v>33</v>
      </c>
      <c r="L4083" s="5" t="s">
        <v>33</v>
      </c>
      <c r="M4083" s="5" t="s">
        <v>33</v>
      </c>
      <c r="N4083" s="5" t="s">
        <v>33</v>
      </c>
      <c r="O4083" s="5" t="s">
        <v>33</v>
      </c>
      <c r="P4083" s="5" t="s">
        <v>33</v>
      </c>
      <c r="Q4083" s="5" t="s">
        <v>33</v>
      </c>
      <c r="R4083" s="5" t="s">
        <v>33</v>
      </c>
      <c r="S4083" s="5" t="s">
        <v>33</v>
      </c>
      <c r="T4083" s="5" t="s">
        <v>33</v>
      </c>
      <c r="U4083" s="5" t="s">
        <v>33</v>
      </c>
      <c r="V4083" s="5" t="s">
        <v>33</v>
      </c>
      <c r="W4083" s="5" t="s">
        <v>33</v>
      </c>
      <c r="X4083" s="5" t="s">
        <v>33</v>
      </c>
      <c r="Y4083" s="5" t="s">
        <v>33</v>
      </c>
    </row>
    <row r="4084" spans="1:25" x14ac:dyDescent="0.3">
      <c r="A4084" s="1">
        <v>10704277</v>
      </c>
      <c r="B4084" s="1" t="s">
        <v>16</v>
      </c>
      <c r="C4084" s="2"/>
      <c r="D4084" s="4" t="s">
        <v>160</v>
      </c>
      <c r="E4084" s="4">
        <v>10704277</v>
      </c>
      <c r="F4084" s="5" t="s">
        <v>33</v>
      </c>
      <c r="G4084" s="5" t="s">
        <v>33</v>
      </c>
      <c r="H4084" s="5" t="s">
        <v>33</v>
      </c>
      <c r="I4084" s="5" t="s">
        <v>33</v>
      </c>
      <c r="J4084" s="5" t="s">
        <v>33</v>
      </c>
      <c r="K4084" s="5" t="s">
        <v>33</v>
      </c>
      <c r="L4084" s="5" t="s">
        <v>33</v>
      </c>
      <c r="M4084" s="5" t="s">
        <v>33</v>
      </c>
      <c r="N4084" s="5" t="s">
        <v>33</v>
      </c>
      <c r="O4084" s="5" t="s">
        <v>33</v>
      </c>
      <c r="P4084" s="5" t="s">
        <v>33</v>
      </c>
      <c r="Q4084" s="5" t="s">
        <v>33</v>
      </c>
      <c r="R4084" s="5" t="s">
        <v>33</v>
      </c>
      <c r="S4084" s="5" t="s">
        <v>33</v>
      </c>
      <c r="T4084" s="5" t="s">
        <v>33</v>
      </c>
      <c r="U4084" s="5" t="s">
        <v>33</v>
      </c>
      <c r="V4084" s="5" t="s">
        <v>33</v>
      </c>
      <c r="W4084" s="5" t="s">
        <v>33</v>
      </c>
      <c r="X4084" s="5" t="s">
        <v>33</v>
      </c>
      <c r="Y4084" s="5" t="s">
        <v>33</v>
      </c>
    </row>
    <row r="4085" spans="1:25" x14ac:dyDescent="0.3">
      <c r="A4085" s="1">
        <v>10704277</v>
      </c>
      <c r="B4085" s="1" t="s">
        <v>17</v>
      </c>
      <c r="C4085" s="2"/>
      <c r="D4085" s="4" t="s">
        <v>160</v>
      </c>
      <c r="E4085" s="4">
        <v>10704277</v>
      </c>
      <c r="F4085" s="5" t="s">
        <v>33</v>
      </c>
      <c r="G4085" s="5" t="s">
        <v>33</v>
      </c>
      <c r="H4085" s="5" t="s">
        <v>33</v>
      </c>
      <c r="I4085" s="5" t="s">
        <v>33</v>
      </c>
      <c r="J4085" s="5" t="s">
        <v>33</v>
      </c>
      <c r="K4085" s="5" t="s">
        <v>33</v>
      </c>
      <c r="L4085" s="5" t="s">
        <v>33</v>
      </c>
      <c r="M4085" s="5" t="s">
        <v>33</v>
      </c>
      <c r="N4085" s="5" t="s">
        <v>33</v>
      </c>
      <c r="O4085" s="5" t="s">
        <v>33</v>
      </c>
      <c r="P4085" s="5" t="s">
        <v>33</v>
      </c>
      <c r="Q4085" s="5" t="s">
        <v>33</v>
      </c>
      <c r="R4085" s="5" t="s">
        <v>33</v>
      </c>
      <c r="S4085" s="5" t="s">
        <v>33</v>
      </c>
      <c r="T4085" s="5" t="s">
        <v>33</v>
      </c>
      <c r="U4085" s="5" t="s">
        <v>33</v>
      </c>
      <c r="V4085" s="5" t="s">
        <v>33</v>
      </c>
      <c r="W4085" s="5" t="s">
        <v>33</v>
      </c>
      <c r="X4085" s="5" t="s">
        <v>33</v>
      </c>
      <c r="Y4085" s="5" t="s">
        <v>33</v>
      </c>
    </row>
    <row r="4086" spans="1:25" x14ac:dyDescent="0.3">
      <c r="A4086" s="1">
        <v>10704277</v>
      </c>
      <c r="B4086" s="1" t="s">
        <v>18</v>
      </c>
      <c r="C4086" s="2"/>
      <c r="D4086" s="4" t="s">
        <v>160</v>
      </c>
      <c r="E4086" s="4">
        <v>10704277</v>
      </c>
      <c r="F4086" s="5" t="s">
        <v>33</v>
      </c>
      <c r="G4086" s="5" t="s">
        <v>33</v>
      </c>
      <c r="H4086" s="5" t="s">
        <v>33</v>
      </c>
      <c r="I4086" s="5" t="s">
        <v>33</v>
      </c>
      <c r="J4086" s="5" t="s">
        <v>33</v>
      </c>
      <c r="K4086" s="5" t="s">
        <v>33</v>
      </c>
      <c r="L4086" s="5" t="s">
        <v>33</v>
      </c>
      <c r="M4086" s="5" t="s">
        <v>33</v>
      </c>
      <c r="N4086" s="5" t="s">
        <v>33</v>
      </c>
      <c r="O4086" s="5" t="s">
        <v>33</v>
      </c>
      <c r="P4086" s="5" t="s">
        <v>33</v>
      </c>
      <c r="Q4086" s="5" t="s">
        <v>33</v>
      </c>
      <c r="R4086" s="5" t="s">
        <v>33</v>
      </c>
      <c r="S4086" s="5" t="s">
        <v>33</v>
      </c>
      <c r="T4086" s="5" t="s">
        <v>33</v>
      </c>
      <c r="U4086" s="5" t="s">
        <v>33</v>
      </c>
      <c r="V4086" s="5" t="s">
        <v>33</v>
      </c>
      <c r="W4086" s="5" t="s">
        <v>33</v>
      </c>
      <c r="X4086" s="5" t="s">
        <v>33</v>
      </c>
      <c r="Y4086" s="5" t="s">
        <v>33</v>
      </c>
    </row>
    <row r="4087" spans="1:25" x14ac:dyDescent="0.3">
      <c r="A4087" s="1">
        <v>10704277</v>
      </c>
      <c r="B4087" s="1" t="s">
        <v>19</v>
      </c>
      <c r="C4087" s="2"/>
      <c r="D4087" s="4" t="s">
        <v>160</v>
      </c>
      <c r="E4087" s="4">
        <v>10704277</v>
      </c>
      <c r="F4087" s="5" t="s">
        <v>33</v>
      </c>
      <c r="G4087" s="5" t="s">
        <v>33</v>
      </c>
      <c r="H4087" s="5" t="s">
        <v>33</v>
      </c>
      <c r="I4087" s="5" t="s">
        <v>33</v>
      </c>
      <c r="J4087" s="5" t="s">
        <v>33</v>
      </c>
      <c r="K4087" s="5" t="s">
        <v>33</v>
      </c>
      <c r="L4087" s="5" t="s">
        <v>33</v>
      </c>
      <c r="M4087" s="5" t="s">
        <v>33</v>
      </c>
      <c r="N4087" s="5" t="s">
        <v>33</v>
      </c>
      <c r="O4087" s="5" t="s">
        <v>33</v>
      </c>
      <c r="P4087" s="5" t="s">
        <v>33</v>
      </c>
      <c r="Q4087" s="5" t="s">
        <v>33</v>
      </c>
      <c r="R4087" s="5" t="s">
        <v>33</v>
      </c>
      <c r="S4087" s="5" t="s">
        <v>33</v>
      </c>
      <c r="T4087" s="5" t="s">
        <v>33</v>
      </c>
      <c r="U4087" s="5" t="s">
        <v>33</v>
      </c>
      <c r="V4087" s="5" t="s">
        <v>33</v>
      </c>
      <c r="W4087" s="5" t="s">
        <v>33</v>
      </c>
      <c r="X4087" s="5" t="s">
        <v>33</v>
      </c>
      <c r="Y4087" s="5" t="s">
        <v>33</v>
      </c>
    </row>
    <row r="4088" spans="1:25" x14ac:dyDescent="0.3">
      <c r="A4088" s="1">
        <v>10704277</v>
      </c>
      <c r="B4088" s="1" t="s">
        <v>20</v>
      </c>
      <c r="C4088" s="2"/>
      <c r="D4088" s="4" t="s">
        <v>160</v>
      </c>
      <c r="E4088" s="4">
        <v>10704277</v>
      </c>
      <c r="F4088" s="5" t="s">
        <v>33</v>
      </c>
      <c r="G4088" s="5" t="s">
        <v>33</v>
      </c>
      <c r="H4088" s="5" t="s">
        <v>33</v>
      </c>
      <c r="I4088" s="5" t="s">
        <v>33</v>
      </c>
      <c r="J4088" s="5" t="s">
        <v>33</v>
      </c>
      <c r="K4088" s="5" t="s">
        <v>33</v>
      </c>
      <c r="L4088" s="5" t="s">
        <v>33</v>
      </c>
      <c r="M4088" s="5" t="s">
        <v>33</v>
      </c>
      <c r="N4088" s="5" t="s">
        <v>33</v>
      </c>
      <c r="O4088" s="5" t="s">
        <v>33</v>
      </c>
      <c r="P4088" s="5" t="s">
        <v>33</v>
      </c>
      <c r="Q4088" s="5" t="s">
        <v>33</v>
      </c>
      <c r="R4088" s="5" t="s">
        <v>33</v>
      </c>
      <c r="S4088" s="5" t="s">
        <v>33</v>
      </c>
      <c r="T4088" s="5" t="s">
        <v>33</v>
      </c>
      <c r="U4088" s="5" t="s">
        <v>33</v>
      </c>
      <c r="V4088" s="5" t="s">
        <v>33</v>
      </c>
      <c r="W4088" s="5" t="s">
        <v>33</v>
      </c>
      <c r="X4088" s="5" t="s">
        <v>33</v>
      </c>
      <c r="Y4088" s="5" t="s">
        <v>33</v>
      </c>
    </row>
    <row r="4089" spans="1:25" x14ac:dyDescent="0.3">
      <c r="A4089" s="1">
        <v>10704277</v>
      </c>
      <c r="B4089" s="1" t="s">
        <v>21</v>
      </c>
      <c r="C4089" s="2"/>
      <c r="D4089" s="4" t="s">
        <v>160</v>
      </c>
      <c r="E4089" s="4">
        <v>10704277</v>
      </c>
      <c r="F4089" s="5" t="s">
        <v>33</v>
      </c>
      <c r="G4089" s="5" t="s">
        <v>33</v>
      </c>
      <c r="H4089" s="5" t="s">
        <v>33</v>
      </c>
      <c r="I4089" s="5" t="s">
        <v>33</v>
      </c>
      <c r="J4089" s="5" t="s">
        <v>33</v>
      </c>
      <c r="K4089" s="5" t="s">
        <v>33</v>
      </c>
      <c r="L4089" s="5" t="s">
        <v>33</v>
      </c>
      <c r="M4089" s="5" t="s">
        <v>33</v>
      </c>
      <c r="N4089" s="5" t="s">
        <v>33</v>
      </c>
      <c r="O4089" s="5" t="s">
        <v>33</v>
      </c>
      <c r="P4089" s="5" t="s">
        <v>33</v>
      </c>
      <c r="Q4089" s="5" t="s">
        <v>33</v>
      </c>
      <c r="R4089" s="5" t="s">
        <v>33</v>
      </c>
      <c r="S4089" s="5" t="s">
        <v>33</v>
      </c>
      <c r="T4089" s="5" t="s">
        <v>33</v>
      </c>
      <c r="U4089" s="5" t="s">
        <v>33</v>
      </c>
      <c r="V4089" s="5" t="s">
        <v>33</v>
      </c>
      <c r="W4089" s="5" t="s">
        <v>33</v>
      </c>
      <c r="X4089" s="5" t="s">
        <v>33</v>
      </c>
      <c r="Y4089" s="5" t="s">
        <v>33</v>
      </c>
    </row>
    <row r="4090" spans="1:25" x14ac:dyDescent="0.3">
      <c r="A4090" s="1">
        <v>10704277</v>
      </c>
      <c r="B4090" s="1" t="s">
        <v>22</v>
      </c>
      <c r="C4090" s="2"/>
      <c r="D4090" s="4" t="s">
        <v>160</v>
      </c>
      <c r="E4090" s="4">
        <v>10704277</v>
      </c>
      <c r="F4090" s="5" t="s">
        <v>33</v>
      </c>
      <c r="G4090" s="5" t="s">
        <v>33</v>
      </c>
      <c r="H4090" s="5" t="s">
        <v>33</v>
      </c>
      <c r="I4090" s="5" t="s">
        <v>33</v>
      </c>
      <c r="J4090" s="5" t="s">
        <v>33</v>
      </c>
      <c r="K4090" s="5" t="s">
        <v>33</v>
      </c>
      <c r="L4090" s="5" t="s">
        <v>33</v>
      </c>
      <c r="M4090" s="5" t="s">
        <v>33</v>
      </c>
      <c r="N4090" s="5" t="s">
        <v>33</v>
      </c>
      <c r="O4090" s="5" t="s">
        <v>33</v>
      </c>
      <c r="P4090" s="5" t="s">
        <v>33</v>
      </c>
      <c r="Q4090" s="5" t="s">
        <v>33</v>
      </c>
      <c r="R4090" s="5" t="s">
        <v>33</v>
      </c>
      <c r="S4090" s="5" t="s">
        <v>33</v>
      </c>
      <c r="T4090" s="5" t="s">
        <v>33</v>
      </c>
      <c r="U4090" s="5" t="s">
        <v>33</v>
      </c>
      <c r="V4090" s="5" t="s">
        <v>33</v>
      </c>
      <c r="W4090" s="5" t="s">
        <v>33</v>
      </c>
      <c r="X4090" s="5" t="s">
        <v>33</v>
      </c>
      <c r="Y4090" s="5" t="s">
        <v>33</v>
      </c>
    </row>
    <row r="4091" spans="1:25" x14ac:dyDescent="0.3">
      <c r="A4091" s="1">
        <v>10704277</v>
      </c>
      <c r="B4091" s="1" t="s">
        <v>23</v>
      </c>
      <c r="C4091" s="2"/>
      <c r="D4091" s="4" t="s">
        <v>160</v>
      </c>
      <c r="E4091" s="4">
        <v>10704277</v>
      </c>
      <c r="F4091" s="5" t="s">
        <v>33</v>
      </c>
      <c r="G4091" s="5" t="s">
        <v>33</v>
      </c>
      <c r="H4091" s="5" t="s">
        <v>33</v>
      </c>
      <c r="I4091" s="5" t="s">
        <v>33</v>
      </c>
      <c r="J4091" s="5" t="s">
        <v>33</v>
      </c>
      <c r="K4091" s="5" t="s">
        <v>33</v>
      </c>
      <c r="L4091" s="5" t="s">
        <v>33</v>
      </c>
      <c r="M4091" s="5" t="s">
        <v>33</v>
      </c>
      <c r="N4091" s="5" t="s">
        <v>33</v>
      </c>
      <c r="O4091" s="5" t="s">
        <v>33</v>
      </c>
      <c r="P4091" s="5" t="s">
        <v>33</v>
      </c>
      <c r="Q4091" s="5" t="s">
        <v>33</v>
      </c>
      <c r="R4091" s="5" t="s">
        <v>33</v>
      </c>
      <c r="S4091" s="5" t="s">
        <v>33</v>
      </c>
      <c r="T4091" s="5" t="s">
        <v>33</v>
      </c>
      <c r="U4091" s="5" t="s">
        <v>33</v>
      </c>
      <c r="V4091" s="5" t="s">
        <v>33</v>
      </c>
      <c r="W4091" s="5" t="s">
        <v>33</v>
      </c>
      <c r="X4091" s="5" t="s">
        <v>33</v>
      </c>
      <c r="Y4091" s="5" t="s">
        <v>33</v>
      </c>
    </row>
    <row r="4092" spans="1:25" x14ac:dyDescent="0.3">
      <c r="A4092" s="1">
        <v>10704277</v>
      </c>
      <c r="B4092" s="1" t="s">
        <v>24</v>
      </c>
      <c r="C4092" s="2"/>
      <c r="D4092" s="4" t="s">
        <v>160</v>
      </c>
      <c r="E4092" s="4">
        <v>10704277</v>
      </c>
      <c r="F4092" s="5" t="s">
        <v>33</v>
      </c>
      <c r="G4092" s="5" t="s">
        <v>33</v>
      </c>
      <c r="H4092" s="5" t="s">
        <v>33</v>
      </c>
      <c r="I4092" s="5" t="s">
        <v>33</v>
      </c>
      <c r="J4092" s="5" t="s">
        <v>33</v>
      </c>
      <c r="K4092" s="5" t="s">
        <v>33</v>
      </c>
      <c r="L4092" s="5" t="s">
        <v>33</v>
      </c>
      <c r="M4092" s="5" t="s">
        <v>33</v>
      </c>
      <c r="N4092" s="5" t="s">
        <v>33</v>
      </c>
      <c r="O4092" s="5" t="s">
        <v>33</v>
      </c>
      <c r="P4092" s="5" t="s">
        <v>33</v>
      </c>
      <c r="Q4092" s="5" t="s">
        <v>33</v>
      </c>
      <c r="R4092" s="5" t="s">
        <v>33</v>
      </c>
      <c r="S4092" s="5" t="s">
        <v>33</v>
      </c>
      <c r="T4092" s="5" t="s">
        <v>33</v>
      </c>
      <c r="U4092" s="5" t="s">
        <v>33</v>
      </c>
      <c r="V4092" s="5" t="s">
        <v>33</v>
      </c>
      <c r="W4092" s="5" t="s">
        <v>33</v>
      </c>
      <c r="X4092" s="5" t="s">
        <v>33</v>
      </c>
      <c r="Y4092" s="5" t="s">
        <v>33</v>
      </c>
    </row>
    <row r="4093" spans="1:25" x14ac:dyDescent="0.3">
      <c r="A4093" s="1">
        <v>10704277</v>
      </c>
      <c r="B4093" s="1" t="s">
        <v>25</v>
      </c>
      <c r="C4093" s="2"/>
      <c r="D4093" s="4" t="s">
        <v>160</v>
      </c>
      <c r="E4093" s="4">
        <v>10704277</v>
      </c>
      <c r="F4093" s="5" t="s">
        <v>33</v>
      </c>
      <c r="G4093" s="5" t="s">
        <v>33</v>
      </c>
      <c r="H4093" s="5" t="s">
        <v>33</v>
      </c>
      <c r="I4093" s="5" t="s">
        <v>33</v>
      </c>
      <c r="J4093" s="5" t="s">
        <v>33</v>
      </c>
      <c r="K4093" s="5" t="s">
        <v>33</v>
      </c>
      <c r="L4093" s="5" t="s">
        <v>33</v>
      </c>
      <c r="M4093" s="5" t="s">
        <v>33</v>
      </c>
      <c r="N4093" s="5" t="s">
        <v>33</v>
      </c>
      <c r="O4093" s="5" t="s">
        <v>33</v>
      </c>
      <c r="P4093" s="5" t="s">
        <v>33</v>
      </c>
      <c r="Q4093" s="5" t="s">
        <v>33</v>
      </c>
      <c r="R4093" s="5" t="s">
        <v>33</v>
      </c>
      <c r="S4093" s="5" t="s">
        <v>33</v>
      </c>
      <c r="T4093" s="5" t="s">
        <v>33</v>
      </c>
      <c r="U4093" s="5" t="s">
        <v>33</v>
      </c>
      <c r="V4093" s="5" t="s">
        <v>33</v>
      </c>
      <c r="W4093" s="5" t="s">
        <v>33</v>
      </c>
      <c r="X4093" s="5" t="s">
        <v>33</v>
      </c>
      <c r="Y4093" s="5" t="s">
        <v>33</v>
      </c>
    </row>
    <row r="4094" spans="1:25" x14ac:dyDescent="0.3">
      <c r="A4094" s="1">
        <v>10704277</v>
      </c>
      <c r="B4094" s="1" t="s">
        <v>26</v>
      </c>
      <c r="C4094" s="2"/>
      <c r="D4094" s="4" t="s">
        <v>160</v>
      </c>
      <c r="E4094" s="4">
        <v>10704277</v>
      </c>
      <c r="F4094" s="5" t="s">
        <v>33</v>
      </c>
      <c r="G4094" s="5" t="s">
        <v>33</v>
      </c>
      <c r="H4094" s="5" t="s">
        <v>33</v>
      </c>
      <c r="I4094" s="5" t="s">
        <v>33</v>
      </c>
      <c r="J4094" s="5" t="s">
        <v>33</v>
      </c>
      <c r="K4094" s="5" t="s">
        <v>33</v>
      </c>
      <c r="L4094" s="5" t="s">
        <v>33</v>
      </c>
      <c r="M4094" s="5" t="s">
        <v>33</v>
      </c>
      <c r="N4094" s="5" t="s">
        <v>33</v>
      </c>
      <c r="O4094" s="5" t="s">
        <v>33</v>
      </c>
      <c r="P4094" s="5" t="s">
        <v>33</v>
      </c>
      <c r="Q4094" s="5" t="s">
        <v>33</v>
      </c>
      <c r="R4094" s="5" t="s">
        <v>33</v>
      </c>
      <c r="S4094" s="5" t="s">
        <v>33</v>
      </c>
      <c r="T4094" s="5" t="s">
        <v>33</v>
      </c>
      <c r="U4094" s="5" t="s">
        <v>33</v>
      </c>
      <c r="V4094" s="5" t="s">
        <v>33</v>
      </c>
      <c r="W4094" s="5" t="s">
        <v>33</v>
      </c>
      <c r="X4094" s="5" t="s">
        <v>33</v>
      </c>
      <c r="Y4094" s="5" t="s">
        <v>33</v>
      </c>
    </row>
    <row r="4095" spans="1:25" x14ac:dyDescent="0.3">
      <c r="A4095" s="1">
        <v>10704277</v>
      </c>
      <c r="B4095" s="1" t="s">
        <v>27</v>
      </c>
      <c r="C4095" s="2"/>
      <c r="D4095" s="4" t="s">
        <v>160</v>
      </c>
      <c r="E4095" s="4">
        <v>10704277</v>
      </c>
      <c r="F4095" s="5" t="s">
        <v>33</v>
      </c>
      <c r="G4095" s="5" t="s">
        <v>33</v>
      </c>
      <c r="H4095" s="5" t="s">
        <v>33</v>
      </c>
      <c r="I4095" s="5" t="s">
        <v>33</v>
      </c>
      <c r="J4095" s="5" t="s">
        <v>33</v>
      </c>
      <c r="K4095" s="5" t="s">
        <v>33</v>
      </c>
      <c r="L4095" s="5" t="s">
        <v>33</v>
      </c>
      <c r="M4095" s="5" t="s">
        <v>33</v>
      </c>
      <c r="N4095" s="5" t="s">
        <v>33</v>
      </c>
      <c r="O4095" s="5" t="s">
        <v>33</v>
      </c>
      <c r="P4095" s="5" t="s">
        <v>33</v>
      </c>
      <c r="Q4095" s="5" t="s">
        <v>33</v>
      </c>
      <c r="R4095" s="5" t="s">
        <v>33</v>
      </c>
      <c r="S4095" s="5" t="s">
        <v>33</v>
      </c>
      <c r="T4095" s="5" t="s">
        <v>33</v>
      </c>
      <c r="U4095" s="5" t="s">
        <v>33</v>
      </c>
      <c r="V4095" s="5" t="s">
        <v>33</v>
      </c>
      <c r="W4095" s="5" t="s">
        <v>33</v>
      </c>
      <c r="X4095" s="5" t="s">
        <v>33</v>
      </c>
      <c r="Y4095" s="5" t="s">
        <v>33</v>
      </c>
    </row>
    <row r="4096" spans="1:25" x14ac:dyDescent="0.3">
      <c r="A4096" s="1">
        <v>10704277</v>
      </c>
      <c r="B4096" s="1" t="s">
        <v>28</v>
      </c>
      <c r="C4096" s="2"/>
      <c r="D4096" s="4" t="s">
        <v>160</v>
      </c>
      <c r="E4096" s="4">
        <v>10704277</v>
      </c>
      <c r="F4096" s="5" t="s">
        <v>33</v>
      </c>
      <c r="G4096" s="5" t="s">
        <v>33</v>
      </c>
      <c r="H4096" s="5" t="s">
        <v>33</v>
      </c>
      <c r="I4096" s="5" t="s">
        <v>33</v>
      </c>
      <c r="J4096" s="5" t="s">
        <v>33</v>
      </c>
      <c r="K4096" s="5" t="s">
        <v>33</v>
      </c>
      <c r="L4096" s="5" t="s">
        <v>33</v>
      </c>
      <c r="M4096" s="5" t="s">
        <v>33</v>
      </c>
      <c r="N4096" s="5" t="s">
        <v>33</v>
      </c>
      <c r="O4096" s="5" t="s">
        <v>33</v>
      </c>
      <c r="P4096" s="5" t="s">
        <v>33</v>
      </c>
      <c r="Q4096" s="5" t="s">
        <v>33</v>
      </c>
      <c r="R4096" s="5" t="s">
        <v>33</v>
      </c>
      <c r="S4096" s="5" t="s">
        <v>33</v>
      </c>
      <c r="T4096" s="5" t="s">
        <v>33</v>
      </c>
      <c r="U4096" s="5" t="s">
        <v>33</v>
      </c>
      <c r="V4096" s="5" t="s">
        <v>33</v>
      </c>
      <c r="W4096" s="5" t="s">
        <v>33</v>
      </c>
      <c r="X4096" s="5" t="s">
        <v>33</v>
      </c>
      <c r="Y4096" s="5" t="s">
        <v>33</v>
      </c>
    </row>
    <row r="4097" spans="1:25" x14ac:dyDescent="0.3">
      <c r="A4097" s="1">
        <v>10704277</v>
      </c>
      <c r="B4097" s="1" t="s">
        <v>29</v>
      </c>
      <c r="C4097" s="2"/>
      <c r="D4097" s="4" t="s">
        <v>160</v>
      </c>
      <c r="E4097" s="4">
        <v>10704277</v>
      </c>
      <c r="F4097" s="5" t="s">
        <v>33</v>
      </c>
      <c r="G4097" s="5" t="s">
        <v>33</v>
      </c>
      <c r="H4097" s="5" t="s">
        <v>33</v>
      </c>
      <c r="I4097" s="5" t="s">
        <v>33</v>
      </c>
      <c r="J4097" s="5" t="s">
        <v>33</v>
      </c>
      <c r="K4097" s="5" t="s">
        <v>33</v>
      </c>
      <c r="L4097" s="5" t="s">
        <v>33</v>
      </c>
      <c r="M4097" s="5" t="s">
        <v>33</v>
      </c>
      <c r="N4097" s="5" t="s">
        <v>33</v>
      </c>
      <c r="O4097" s="5" t="s">
        <v>33</v>
      </c>
      <c r="P4097" s="5" t="s">
        <v>33</v>
      </c>
      <c r="Q4097" s="5" t="s">
        <v>33</v>
      </c>
      <c r="R4097" s="5" t="s">
        <v>33</v>
      </c>
      <c r="S4097" s="5" t="s">
        <v>33</v>
      </c>
      <c r="T4097" s="5" t="s">
        <v>33</v>
      </c>
      <c r="U4097" s="5" t="s">
        <v>33</v>
      </c>
      <c r="V4097" s="5" t="s">
        <v>33</v>
      </c>
      <c r="W4097" s="5" t="s">
        <v>33</v>
      </c>
      <c r="X4097" s="5" t="s">
        <v>33</v>
      </c>
      <c r="Y4097" s="5" t="s">
        <v>33</v>
      </c>
    </row>
    <row r="4098" spans="1:25" x14ac:dyDescent="0.3">
      <c r="A4098" s="1">
        <v>10704277</v>
      </c>
      <c r="B4098" s="1" t="s">
        <v>30</v>
      </c>
      <c r="C4098" s="2"/>
      <c r="D4098" s="4" t="s">
        <v>160</v>
      </c>
      <c r="E4098" s="4">
        <v>10704277</v>
      </c>
      <c r="F4098" s="5" t="s">
        <v>33</v>
      </c>
      <c r="G4098" s="5" t="s">
        <v>33</v>
      </c>
      <c r="H4098" s="5" t="s">
        <v>33</v>
      </c>
      <c r="I4098" s="5" t="s">
        <v>33</v>
      </c>
      <c r="J4098" s="5" t="s">
        <v>33</v>
      </c>
      <c r="K4098" s="5" t="s">
        <v>33</v>
      </c>
      <c r="L4098" s="5" t="s">
        <v>33</v>
      </c>
      <c r="M4098" s="5" t="s">
        <v>33</v>
      </c>
      <c r="N4098" s="5" t="s">
        <v>33</v>
      </c>
      <c r="O4098" s="5" t="s">
        <v>33</v>
      </c>
      <c r="P4098" s="5" t="s">
        <v>33</v>
      </c>
      <c r="Q4098" s="5" t="s">
        <v>33</v>
      </c>
      <c r="R4098" s="5" t="s">
        <v>33</v>
      </c>
      <c r="S4098" s="5" t="s">
        <v>33</v>
      </c>
      <c r="T4098" s="5" t="s">
        <v>33</v>
      </c>
      <c r="U4098" s="5" t="s">
        <v>33</v>
      </c>
      <c r="V4098" s="5" t="s">
        <v>33</v>
      </c>
      <c r="W4098" s="5" t="s">
        <v>33</v>
      </c>
      <c r="X4098" s="5" t="s">
        <v>33</v>
      </c>
      <c r="Y4098" s="5" t="s">
        <v>33</v>
      </c>
    </row>
    <row r="4099" spans="1:25" x14ac:dyDescent="0.3">
      <c r="A4099" s="1">
        <v>10704277</v>
      </c>
      <c r="B4099" s="1" t="s">
        <v>31</v>
      </c>
      <c r="C4099" s="2"/>
      <c r="D4099" s="4" t="s">
        <v>160</v>
      </c>
      <c r="E4099" s="4">
        <v>10704277</v>
      </c>
      <c r="F4099" s="5" t="s">
        <v>33</v>
      </c>
      <c r="G4099" s="5" t="s">
        <v>33</v>
      </c>
      <c r="H4099" s="5" t="s">
        <v>33</v>
      </c>
      <c r="I4099" s="5" t="s">
        <v>33</v>
      </c>
      <c r="J4099" s="5" t="s">
        <v>33</v>
      </c>
      <c r="K4099" s="5" t="s">
        <v>33</v>
      </c>
      <c r="L4099" s="5" t="s">
        <v>33</v>
      </c>
      <c r="M4099" s="5" t="s">
        <v>33</v>
      </c>
      <c r="N4099" s="5" t="s">
        <v>33</v>
      </c>
      <c r="O4099" s="5" t="s">
        <v>33</v>
      </c>
      <c r="P4099" s="5" t="s">
        <v>33</v>
      </c>
      <c r="Q4099" s="5" t="s">
        <v>33</v>
      </c>
      <c r="R4099" s="5" t="s">
        <v>33</v>
      </c>
      <c r="S4099" s="5" t="s">
        <v>33</v>
      </c>
      <c r="T4099" s="5" t="s">
        <v>33</v>
      </c>
      <c r="U4099" s="5" t="s">
        <v>33</v>
      </c>
      <c r="V4099" s="5" t="s">
        <v>33</v>
      </c>
      <c r="W4099" s="5" t="s">
        <v>33</v>
      </c>
      <c r="X4099" s="5" t="s">
        <v>33</v>
      </c>
      <c r="Y4099" s="5" t="s">
        <v>33</v>
      </c>
    </row>
    <row r="4100" spans="1:25" x14ac:dyDescent="0.3">
      <c r="A4100" s="1">
        <v>10704134</v>
      </c>
      <c r="B4100" s="1" t="s">
        <v>0</v>
      </c>
      <c r="C4100" s="2"/>
      <c r="D4100" s="4" t="s">
        <v>161</v>
      </c>
      <c r="E4100" s="4">
        <v>10704134</v>
      </c>
      <c r="F4100" s="5">
        <v>74</v>
      </c>
      <c r="G4100" s="5">
        <v>0</v>
      </c>
      <c r="H4100" s="5">
        <v>0</v>
      </c>
      <c r="I4100" s="5">
        <v>0</v>
      </c>
      <c r="J4100" s="5">
        <v>0</v>
      </c>
      <c r="K4100" s="5">
        <v>0</v>
      </c>
      <c r="L4100" s="5">
        <v>74</v>
      </c>
      <c r="M4100" s="5">
        <v>0</v>
      </c>
      <c r="N4100" s="5">
        <v>0</v>
      </c>
      <c r="O4100" s="5">
        <v>301</v>
      </c>
      <c r="P4100" s="5">
        <v>4</v>
      </c>
      <c r="Q4100" s="5">
        <v>0</v>
      </c>
      <c r="R4100" s="5">
        <v>0</v>
      </c>
      <c r="S4100" s="5">
        <v>0</v>
      </c>
      <c r="T4100" s="5">
        <v>0</v>
      </c>
      <c r="U4100" s="5">
        <v>0</v>
      </c>
      <c r="V4100" s="5">
        <v>0</v>
      </c>
      <c r="W4100" s="5">
        <v>0</v>
      </c>
      <c r="X4100" s="5">
        <v>57</v>
      </c>
      <c r="Y4100" s="5">
        <v>0</v>
      </c>
    </row>
    <row r="4101" spans="1:25" x14ac:dyDescent="0.3">
      <c r="A4101" s="1">
        <v>10704134</v>
      </c>
      <c r="B4101" s="1" t="s">
        <v>1</v>
      </c>
      <c r="C4101" s="2"/>
      <c r="D4101" s="4" t="s">
        <v>161</v>
      </c>
      <c r="E4101" s="4">
        <v>10704134</v>
      </c>
      <c r="F4101" s="5">
        <v>79</v>
      </c>
      <c r="G4101" s="5">
        <v>0</v>
      </c>
      <c r="H4101" s="5">
        <v>0</v>
      </c>
      <c r="I4101" s="5">
        <v>0</v>
      </c>
      <c r="J4101" s="5">
        <v>0</v>
      </c>
      <c r="K4101" s="5">
        <v>0</v>
      </c>
      <c r="L4101" s="5">
        <v>79</v>
      </c>
      <c r="M4101" s="5">
        <v>0</v>
      </c>
      <c r="N4101" s="5">
        <v>0</v>
      </c>
      <c r="O4101" s="5">
        <v>325</v>
      </c>
      <c r="P4101" s="5">
        <v>2</v>
      </c>
      <c r="Q4101" s="5">
        <v>0</v>
      </c>
      <c r="R4101" s="5">
        <v>0</v>
      </c>
      <c r="S4101" s="5">
        <v>0</v>
      </c>
      <c r="T4101" s="5">
        <v>0</v>
      </c>
      <c r="U4101" s="5">
        <v>0</v>
      </c>
      <c r="V4101" s="5">
        <v>0</v>
      </c>
      <c r="W4101" s="5">
        <v>0</v>
      </c>
      <c r="X4101" s="5">
        <v>235</v>
      </c>
      <c r="Y4101" s="5">
        <v>0</v>
      </c>
    </row>
    <row r="4102" spans="1:25" x14ac:dyDescent="0.3">
      <c r="A4102" s="1">
        <v>10704134</v>
      </c>
      <c r="B4102" s="1" t="s">
        <v>2</v>
      </c>
      <c r="C4102" s="2"/>
      <c r="D4102" s="4" t="s">
        <v>161</v>
      </c>
      <c r="E4102" s="4">
        <v>10704134</v>
      </c>
      <c r="F4102" s="5" t="s">
        <v>33</v>
      </c>
      <c r="G4102" s="5" t="s">
        <v>33</v>
      </c>
      <c r="H4102" s="5" t="s">
        <v>33</v>
      </c>
      <c r="I4102" s="5" t="s">
        <v>33</v>
      </c>
      <c r="J4102" s="5" t="s">
        <v>33</v>
      </c>
      <c r="K4102" s="5" t="s">
        <v>33</v>
      </c>
      <c r="L4102" s="5" t="s">
        <v>33</v>
      </c>
      <c r="M4102" s="5" t="s">
        <v>33</v>
      </c>
      <c r="N4102" s="5" t="s">
        <v>33</v>
      </c>
      <c r="O4102" s="5" t="s">
        <v>33</v>
      </c>
      <c r="P4102" s="5" t="s">
        <v>33</v>
      </c>
      <c r="Q4102" s="5" t="s">
        <v>33</v>
      </c>
      <c r="R4102" s="5" t="s">
        <v>33</v>
      </c>
      <c r="S4102" s="5" t="s">
        <v>33</v>
      </c>
      <c r="T4102" s="5" t="s">
        <v>33</v>
      </c>
      <c r="U4102" s="5" t="s">
        <v>33</v>
      </c>
      <c r="V4102" s="5" t="s">
        <v>33</v>
      </c>
      <c r="W4102" s="5" t="s">
        <v>33</v>
      </c>
      <c r="X4102" s="5" t="s">
        <v>33</v>
      </c>
      <c r="Y4102" s="5" t="s">
        <v>33</v>
      </c>
    </row>
    <row r="4103" spans="1:25" x14ac:dyDescent="0.3">
      <c r="A4103" s="1">
        <v>10704134</v>
      </c>
      <c r="B4103" s="1" t="s">
        <v>3</v>
      </c>
      <c r="C4103" s="2"/>
      <c r="D4103" s="4" t="s">
        <v>161</v>
      </c>
      <c r="E4103" s="4">
        <v>10704134</v>
      </c>
      <c r="F4103" s="5" t="s">
        <v>33</v>
      </c>
      <c r="G4103" s="5" t="s">
        <v>33</v>
      </c>
      <c r="H4103" s="5" t="s">
        <v>33</v>
      </c>
      <c r="I4103" s="5" t="s">
        <v>33</v>
      </c>
      <c r="J4103" s="5" t="s">
        <v>33</v>
      </c>
      <c r="K4103" s="5" t="s">
        <v>33</v>
      </c>
      <c r="L4103" s="5" t="s">
        <v>33</v>
      </c>
      <c r="M4103" s="5" t="s">
        <v>33</v>
      </c>
      <c r="N4103" s="5" t="s">
        <v>33</v>
      </c>
      <c r="O4103" s="5" t="s">
        <v>33</v>
      </c>
      <c r="P4103" s="5" t="s">
        <v>33</v>
      </c>
      <c r="Q4103" s="5" t="s">
        <v>33</v>
      </c>
      <c r="R4103" s="5" t="s">
        <v>33</v>
      </c>
      <c r="S4103" s="5" t="s">
        <v>33</v>
      </c>
      <c r="T4103" s="5" t="s">
        <v>33</v>
      </c>
      <c r="U4103" s="5" t="s">
        <v>33</v>
      </c>
      <c r="V4103" s="5" t="s">
        <v>33</v>
      </c>
      <c r="W4103" s="5" t="s">
        <v>33</v>
      </c>
      <c r="X4103" s="5" t="s">
        <v>33</v>
      </c>
      <c r="Y4103" s="5" t="s">
        <v>33</v>
      </c>
    </row>
    <row r="4104" spans="1:25" x14ac:dyDescent="0.3">
      <c r="A4104" s="1">
        <v>10704134</v>
      </c>
      <c r="B4104" s="1" t="s">
        <v>4</v>
      </c>
      <c r="C4104" s="2"/>
      <c r="D4104" s="4" t="s">
        <v>161</v>
      </c>
      <c r="E4104" s="4">
        <v>10704134</v>
      </c>
      <c r="F4104" s="5" t="s">
        <v>33</v>
      </c>
      <c r="G4104" s="5" t="s">
        <v>33</v>
      </c>
      <c r="H4104" s="5" t="s">
        <v>33</v>
      </c>
      <c r="I4104" s="5" t="s">
        <v>33</v>
      </c>
      <c r="J4104" s="5" t="s">
        <v>33</v>
      </c>
      <c r="K4104" s="5" t="s">
        <v>33</v>
      </c>
      <c r="L4104" s="5" t="s">
        <v>33</v>
      </c>
      <c r="M4104" s="5" t="s">
        <v>33</v>
      </c>
      <c r="N4104" s="5" t="s">
        <v>33</v>
      </c>
      <c r="O4104" s="5" t="s">
        <v>33</v>
      </c>
      <c r="P4104" s="5" t="s">
        <v>33</v>
      </c>
      <c r="Q4104" s="5" t="s">
        <v>33</v>
      </c>
      <c r="R4104" s="5" t="s">
        <v>33</v>
      </c>
      <c r="S4104" s="5" t="s">
        <v>33</v>
      </c>
      <c r="T4104" s="5" t="s">
        <v>33</v>
      </c>
      <c r="U4104" s="5" t="s">
        <v>33</v>
      </c>
      <c r="V4104" s="5" t="s">
        <v>33</v>
      </c>
      <c r="W4104" s="5" t="s">
        <v>33</v>
      </c>
      <c r="X4104" s="5" t="s">
        <v>33</v>
      </c>
      <c r="Y4104" s="5" t="s">
        <v>33</v>
      </c>
    </row>
    <row r="4105" spans="1:25" x14ac:dyDescent="0.3">
      <c r="A4105" s="1">
        <v>10704134</v>
      </c>
      <c r="B4105" s="1" t="s">
        <v>5</v>
      </c>
      <c r="C4105" s="2"/>
      <c r="D4105" s="4" t="s">
        <v>161</v>
      </c>
      <c r="E4105" s="4">
        <v>10704134</v>
      </c>
      <c r="F4105" s="5" t="s">
        <v>33</v>
      </c>
      <c r="G4105" s="5" t="s">
        <v>33</v>
      </c>
      <c r="H4105" s="5" t="s">
        <v>33</v>
      </c>
      <c r="I4105" s="5" t="s">
        <v>33</v>
      </c>
      <c r="J4105" s="5" t="s">
        <v>33</v>
      </c>
      <c r="K4105" s="5" t="s">
        <v>33</v>
      </c>
      <c r="L4105" s="5" t="s">
        <v>33</v>
      </c>
      <c r="M4105" s="5" t="s">
        <v>33</v>
      </c>
      <c r="N4105" s="5" t="s">
        <v>33</v>
      </c>
      <c r="O4105" s="5" t="s">
        <v>33</v>
      </c>
      <c r="P4105" s="5" t="s">
        <v>33</v>
      </c>
      <c r="Q4105" s="5" t="s">
        <v>33</v>
      </c>
      <c r="R4105" s="5" t="s">
        <v>33</v>
      </c>
      <c r="S4105" s="5" t="s">
        <v>33</v>
      </c>
      <c r="T4105" s="5" t="s">
        <v>33</v>
      </c>
      <c r="U4105" s="5" t="s">
        <v>33</v>
      </c>
      <c r="V4105" s="5" t="s">
        <v>33</v>
      </c>
      <c r="W4105" s="5" t="s">
        <v>33</v>
      </c>
      <c r="X4105" s="5" t="s">
        <v>33</v>
      </c>
      <c r="Y4105" s="5" t="s">
        <v>33</v>
      </c>
    </row>
    <row r="4106" spans="1:25" x14ac:dyDescent="0.3">
      <c r="A4106" s="1">
        <v>10704134</v>
      </c>
      <c r="B4106" s="1" t="s">
        <v>6</v>
      </c>
      <c r="C4106" s="2"/>
      <c r="D4106" s="4" t="s">
        <v>161</v>
      </c>
      <c r="E4106" s="4">
        <v>10704134</v>
      </c>
      <c r="F4106" s="5" t="s">
        <v>33</v>
      </c>
      <c r="G4106" s="5" t="s">
        <v>33</v>
      </c>
      <c r="H4106" s="5" t="s">
        <v>33</v>
      </c>
      <c r="I4106" s="5" t="s">
        <v>33</v>
      </c>
      <c r="J4106" s="5" t="s">
        <v>33</v>
      </c>
      <c r="K4106" s="5" t="s">
        <v>33</v>
      </c>
      <c r="L4106" s="5" t="s">
        <v>33</v>
      </c>
      <c r="M4106" s="5" t="s">
        <v>33</v>
      </c>
      <c r="N4106" s="5" t="s">
        <v>33</v>
      </c>
      <c r="O4106" s="5" t="s">
        <v>33</v>
      </c>
      <c r="P4106" s="5" t="s">
        <v>33</v>
      </c>
      <c r="Q4106" s="5" t="s">
        <v>33</v>
      </c>
      <c r="R4106" s="5" t="s">
        <v>33</v>
      </c>
      <c r="S4106" s="5" t="s">
        <v>33</v>
      </c>
      <c r="T4106" s="5" t="s">
        <v>33</v>
      </c>
      <c r="U4106" s="5" t="s">
        <v>33</v>
      </c>
      <c r="V4106" s="5" t="s">
        <v>33</v>
      </c>
      <c r="W4106" s="5" t="s">
        <v>33</v>
      </c>
      <c r="X4106" s="5" t="s">
        <v>33</v>
      </c>
      <c r="Y4106" s="5" t="s">
        <v>33</v>
      </c>
    </row>
    <row r="4107" spans="1:25" x14ac:dyDescent="0.3">
      <c r="A4107" s="1">
        <v>10704134</v>
      </c>
      <c r="B4107" s="1" t="s">
        <v>7</v>
      </c>
      <c r="C4107" s="2"/>
      <c r="D4107" s="4" t="s">
        <v>161</v>
      </c>
      <c r="E4107" s="4">
        <v>10704134</v>
      </c>
      <c r="F4107" s="5" t="s">
        <v>33</v>
      </c>
      <c r="G4107" s="5" t="s">
        <v>33</v>
      </c>
      <c r="H4107" s="5" t="s">
        <v>33</v>
      </c>
      <c r="I4107" s="5" t="s">
        <v>33</v>
      </c>
      <c r="J4107" s="5" t="s">
        <v>33</v>
      </c>
      <c r="K4107" s="5" t="s">
        <v>33</v>
      </c>
      <c r="L4107" s="5" t="s">
        <v>33</v>
      </c>
      <c r="M4107" s="5" t="s">
        <v>33</v>
      </c>
      <c r="N4107" s="5" t="s">
        <v>33</v>
      </c>
      <c r="O4107" s="5" t="s">
        <v>33</v>
      </c>
      <c r="P4107" s="5" t="s">
        <v>33</v>
      </c>
      <c r="Q4107" s="5" t="s">
        <v>33</v>
      </c>
      <c r="R4107" s="5" t="s">
        <v>33</v>
      </c>
      <c r="S4107" s="5" t="s">
        <v>33</v>
      </c>
      <c r="T4107" s="5" t="s">
        <v>33</v>
      </c>
      <c r="U4107" s="5" t="s">
        <v>33</v>
      </c>
      <c r="V4107" s="5" t="s">
        <v>33</v>
      </c>
      <c r="W4107" s="5" t="s">
        <v>33</v>
      </c>
      <c r="X4107" s="5" t="s">
        <v>33</v>
      </c>
      <c r="Y4107" s="5" t="s">
        <v>33</v>
      </c>
    </row>
    <row r="4108" spans="1:25" x14ac:dyDescent="0.3">
      <c r="A4108" s="1">
        <v>10704134</v>
      </c>
      <c r="B4108" s="1" t="s">
        <v>8</v>
      </c>
      <c r="C4108" s="2"/>
      <c r="D4108" s="4" t="s">
        <v>161</v>
      </c>
      <c r="E4108" s="4">
        <v>10704134</v>
      </c>
      <c r="F4108" s="5" t="s">
        <v>33</v>
      </c>
      <c r="G4108" s="5" t="s">
        <v>33</v>
      </c>
      <c r="H4108" s="5" t="s">
        <v>33</v>
      </c>
      <c r="I4108" s="5" t="s">
        <v>33</v>
      </c>
      <c r="J4108" s="5" t="s">
        <v>33</v>
      </c>
      <c r="K4108" s="5" t="s">
        <v>33</v>
      </c>
      <c r="L4108" s="5" t="s">
        <v>33</v>
      </c>
      <c r="M4108" s="5" t="s">
        <v>33</v>
      </c>
      <c r="N4108" s="5" t="s">
        <v>33</v>
      </c>
      <c r="O4108" s="5" t="s">
        <v>33</v>
      </c>
      <c r="P4108" s="5" t="s">
        <v>33</v>
      </c>
      <c r="Q4108" s="5" t="s">
        <v>33</v>
      </c>
      <c r="R4108" s="5" t="s">
        <v>33</v>
      </c>
      <c r="S4108" s="5" t="s">
        <v>33</v>
      </c>
      <c r="T4108" s="5" t="s">
        <v>33</v>
      </c>
      <c r="U4108" s="5" t="s">
        <v>33</v>
      </c>
      <c r="V4108" s="5" t="s">
        <v>33</v>
      </c>
      <c r="W4108" s="5" t="s">
        <v>33</v>
      </c>
      <c r="X4108" s="5" t="s">
        <v>33</v>
      </c>
      <c r="Y4108" s="5" t="s">
        <v>33</v>
      </c>
    </row>
    <row r="4109" spans="1:25" x14ac:dyDescent="0.3">
      <c r="A4109" s="1">
        <v>10704134</v>
      </c>
      <c r="B4109" s="1" t="s">
        <v>9</v>
      </c>
      <c r="C4109" s="2"/>
      <c r="D4109" s="4" t="s">
        <v>161</v>
      </c>
      <c r="E4109" s="4">
        <v>10704134</v>
      </c>
      <c r="F4109" s="5" t="s">
        <v>33</v>
      </c>
      <c r="G4109" s="5" t="s">
        <v>33</v>
      </c>
      <c r="H4109" s="5" t="s">
        <v>33</v>
      </c>
      <c r="I4109" s="5" t="s">
        <v>33</v>
      </c>
      <c r="J4109" s="5" t="s">
        <v>33</v>
      </c>
      <c r="K4109" s="5" t="s">
        <v>33</v>
      </c>
      <c r="L4109" s="5" t="s">
        <v>33</v>
      </c>
      <c r="M4109" s="5" t="s">
        <v>33</v>
      </c>
      <c r="N4109" s="5" t="s">
        <v>33</v>
      </c>
      <c r="O4109" s="5" t="s">
        <v>33</v>
      </c>
      <c r="P4109" s="5" t="s">
        <v>33</v>
      </c>
      <c r="Q4109" s="5" t="s">
        <v>33</v>
      </c>
      <c r="R4109" s="5" t="s">
        <v>33</v>
      </c>
      <c r="S4109" s="5" t="s">
        <v>33</v>
      </c>
      <c r="T4109" s="5" t="s">
        <v>33</v>
      </c>
      <c r="U4109" s="5" t="s">
        <v>33</v>
      </c>
      <c r="V4109" s="5" t="s">
        <v>33</v>
      </c>
      <c r="W4109" s="5" t="s">
        <v>33</v>
      </c>
      <c r="X4109" s="5" t="s">
        <v>33</v>
      </c>
      <c r="Y4109" s="5" t="s">
        <v>33</v>
      </c>
    </row>
    <row r="4110" spans="1:25" x14ac:dyDescent="0.3">
      <c r="A4110" s="1">
        <v>10704134</v>
      </c>
      <c r="B4110" s="1" t="s">
        <v>10</v>
      </c>
      <c r="C4110" s="2"/>
      <c r="D4110" s="4" t="s">
        <v>161</v>
      </c>
      <c r="E4110" s="4">
        <v>10704134</v>
      </c>
      <c r="F4110" s="5" t="s">
        <v>33</v>
      </c>
      <c r="G4110" s="5" t="s">
        <v>33</v>
      </c>
      <c r="H4110" s="5" t="s">
        <v>33</v>
      </c>
      <c r="I4110" s="5" t="s">
        <v>33</v>
      </c>
      <c r="J4110" s="5" t="s">
        <v>33</v>
      </c>
      <c r="K4110" s="5" t="s">
        <v>33</v>
      </c>
      <c r="L4110" s="5" t="s">
        <v>33</v>
      </c>
      <c r="M4110" s="5" t="s">
        <v>33</v>
      </c>
      <c r="N4110" s="5" t="s">
        <v>33</v>
      </c>
      <c r="O4110" s="5" t="s">
        <v>33</v>
      </c>
      <c r="P4110" s="5" t="s">
        <v>33</v>
      </c>
      <c r="Q4110" s="5" t="s">
        <v>33</v>
      </c>
      <c r="R4110" s="5" t="s">
        <v>33</v>
      </c>
      <c r="S4110" s="5" t="s">
        <v>33</v>
      </c>
      <c r="T4110" s="5" t="s">
        <v>33</v>
      </c>
      <c r="U4110" s="5" t="s">
        <v>33</v>
      </c>
      <c r="V4110" s="5" t="s">
        <v>33</v>
      </c>
      <c r="W4110" s="5" t="s">
        <v>33</v>
      </c>
      <c r="X4110" s="5" t="s">
        <v>33</v>
      </c>
      <c r="Y4110" s="5" t="s">
        <v>33</v>
      </c>
    </row>
    <row r="4111" spans="1:25" x14ac:dyDescent="0.3">
      <c r="A4111" s="1">
        <v>10704134</v>
      </c>
      <c r="B4111" s="1" t="s">
        <v>11</v>
      </c>
      <c r="C4111" s="2"/>
      <c r="D4111" s="4" t="s">
        <v>161</v>
      </c>
      <c r="E4111" s="4">
        <v>10704134</v>
      </c>
      <c r="F4111" s="5" t="s">
        <v>33</v>
      </c>
      <c r="G4111" s="5" t="s">
        <v>33</v>
      </c>
      <c r="H4111" s="5" t="s">
        <v>33</v>
      </c>
      <c r="I4111" s="5" t="s">
        <v>33</v>
      </c>
      <c r="J4111" s="5" t="s">
        <v>33</v>
      </c>
      <c r="K4111" s="5" t="s">
        <v>33</v>
      </c>
      <c r="L4111" s="5" t="s">
        <v>33</v>
      </c>
      <c r="M4111" s="5" t="s">
        <v>33</v>
      </c>
      <c r="N4111" s="5" t="s">
        <v>33</v>
      </c>
      <c r="O4111" s="5" t="s">
        <v>33</v>
      </c>
      <c r="P4111" s="5" t="s">
        <v>33</v>
      </c>
      <c r="Q4111" s="5" t="s">
        <v>33</v>
      </c>
      <c r="R4111" s="5" t="s">
        <v>33</v>
      </c>
      <c r="S4111" s="5" t="s">
        <v>33</v>
      </c>
      <c r="T4111" s="5" t="s">
        <v>33</v>
      </c>
      <c r="U4111" s="5" t="s">
        <v>33</v>
      </c>
      <c r="V4111" s="5" t="s">
        <v>33</v>
      </c>
      <c r="W4111" s="5" t="s">
        <v>33</v>
      </c>
      <c r="X4111" s="5" t="s">
        <v>33</v>
      </c>
      <c r="Y4111" s="5" t="s">
        <v>33</v>
      </c>
    </row>
    <row r="4112" spans="1:25" x14ac:dyDescent="0.3">
      <c r="A4112" s="1">
        <v>10704134</v>
      </c>
      <c r="B4112" s="1" t="s">
        <v>12</v>
      </c>
      <c r="C4112" s="2"/>
      <c r="D4112" s="4" t="s">
        <v>161</v>
      </c>
      <c r="E4112" s="4">
        <v>10704134</v>
      </c>
      <c r="F4112" s="5" t="s">
        <v>33</v>
      </c>
      <c r="G4112" s="5" t="s">
        <v>33</v>
      </c>
      <c r="H4112" s="5" t="s">
        <v>33</v>
      </c>
      <c r="I4112" s="5" t="s">
        <v>33</v>
      </c>
      <c r="J4112" s="5" t="s">
        <v>33</v>
      </c>
      <c r="K4112" s="5" t="s">
        <v>33</v>
      </c>
      <c r="L4112" s="5" t="s">
        <v>33</v>
      </c>
      <c r="M4112" s="5" t="s">
        <v>33</v>
      </c>
      <c r="N4112" s="5" t="s">
        <v>33</v>
      </c>
      <c r="O4112" s="5" t="s">
        <v>33</v>
      </c>
      <c r="P4112" s="5" t="s">
        <v>33</v>
      </c>
      <c r="Q4112" s="5" t="s">
        <v>33</v>
      </c>
      <c r="R4112" s="5" t="s">
        <v>33</v>
      </c>
      <c r="S4112" s="5" t="s">
        <v>33</v>
      </c>
      <c r="T4112" s="5" t="s">
        <v>33</v>
      </c>
      <c r="U4112" s="5" t="s">
        <v>33</v>
      </c>
      <c r="V4112" s="5" t="s">
        <v>33</v>
      </c>
      <c r="W4112" s="5" t="s">
        <v>33</v>
      </c>
      <c r="X4112" s="5" t="s">
        <v>33</v>
      </c>
      <c r="Y4112" s="5" t="s">
        <v>33</v>
      </c>
    </row>
    <row r="4113" spans="1:25" x14ac:dyDescent="0.3">
      <c r="A4113" s="1">
        <v>10704134</v>
      </c>
      <c r="B4113" s="1" t="s">
        <v>13</v>
      </c>
      <c r="C4113" s="2"/>
      <c r="D4113" s="4" t="s">
        <v>161</v>
      </c>
      <c r="E4113" s="4">
        <v>10704134</v>
      </c>
      <c r="F4113" s="5" t="s">
        <v>33</v>
      </c>
      <c r="G4113" s="5" t="s">
        <v>33</v>
      </c>
      <c r="H4113" s="5" t="s">
        <v>33</v>
      </c>
      <c r="I4113" s="5" t="s">
        <v>33</v>
      </c>
      <c r="J4113" s="5" t="s">
        <v>33</v>
      </c>
      <c r="K4113" s="5" t="s">
        <v>33</v>
      </c>
      <c r="L4113" s="5" t="s">
        <v>33</v>
      </c>
      <c r="M4113" s="5" t="s">
        <v>33</v>
      </c>
      <c r="N4113" s="5" t="s">
        <v>33</v>
      </c>
      <c r="O4113" s="5" t="s">
        <v>33</v>
      </c>
      <c r="P4113" s="5" t="s">
        <v>33</v>
      </c>
      <c r="Q4113" s="5" t="s">
        <v>33</v>
      </c>
      <c r="R4113" s="5" t="s">
        <v>33</v>
      </c>
      <c r="S4113" s="5" t="s">
        <v>33</v>
      </c>
      <c r="T4113" s="5" t="s">
        <v>33</v>
      </c>
      <c r="U4113" s="5" t="s">
        <v>33</v>
      </c>
      <c r="V4113" s="5" t="s">
        <v>33</v>
      </c>
      <c r="W4113" s="5" t="s">
        <v>33</v>
      </c>
      <c r="X4113" s="5" t="s">
        <v>33</v>
      </c>
      <c r="Y4113" s="5" t="s">
        <v>33</v>
      </c>
    </row>
    <row r="4114" spans="1:25" x14ac:dyDescent="0.3">
      <c r="A4114" s="1">
        <v>10704134</v>
      </c>
      <c r="B4114" s="1" t="s">
        <v>14</v>
      </c>
      <c r="C4114" s="2"/>
      <c r="D4114" s="4" t="s">
        <v>161</v>
      </c>
      <c r="E4114" s="4">
        <v>10704134</v>
      </c>
      <c r="F4114" s="5" t="s">
        <v>33</v>
      </c>
      <c r="G4114" s="5" t="s">
        <v>33</v>
      </c>
      <c r="H4114" s="5" t="s">
        <v>33</v>
      </c>
      <c r="I4114" s="5" t="s">
        <v>33</v>
      </c>
      <c r="J4114" s="5" t="s">
        <v>33</v>
      </c>
      <c r="K4114" s="5" t="s">
        <v>33</v>
      </c>
      <c r="L4114" s="5" t="s">
        <v>33</v>
      </c>
      <c r="M4114" s="5" t="s">
        <v>33</v>
      </c>
      <c r="N4114" s="5" t="s">
        <v>33</v>
      </c>
      <c r="O4114" s="5" t="s">
        <v>33</v>
      </c>
      <c r="P4114" s="5" t="s">
        <v>33</v>
      </c>
      <c r="Q4114" s="5" t="s">
        <v>33</v>
      </c>
      <c r="R4114" s="5" t="s">
        <v>33</v>
      </c>
      <c r="S4114" s="5" t="s">
        <v>33</v>
      </c>
      <c r="T4114" s="5" t="s">
        <v>33</v>
      </c>
      <c r="U4114" s="5" t="s">
        <v>33</v>
      </c>
      <c r="V4114" s="5" t="s">
        <v>33</v>
      </c>
      <c r="W4114" s="5" t="s">
        <v>33</v>
      </c>
      <c r="X4114" s="5" t="s">
        <v>33</v>
      </c>
      <c r="Y4114" s="5" t="s">
        <v>33</v>
      </c>
    </row>
    <row r="4115" spans="1:25" x14ac:dyDescent="0.3">
      <c r="A4115" s="1">
        <v>10704134</v>
      </c>
      <c r="B4115" s="1" t="s">
        <v>15</v>
      </c>
      <c r="C4115" s="2"/>
      <c r="D4115" s="4" t="s">
        <v>161</v>
      </c>
      <c r="E4115" s="4">
        <v>10704134</v>
      </c>
      <c r="F4115" s="5" t="s">
        <v>33</v>
      </c>
      <c r="G4115" s="5" t="s">
        <v>33</v>
      </c>
      <c r="H4115" s="5" t="s">
        <v>33</v>
      </c>
      <c r="I4115" s="5" t="s">
        <v>33</v>
      </c>
      <c r="J4115" s="5" t="s">
        <v>33</v>
      </c>
      <c r="K4115" s="5" t="s">
        <v>33</v>
      </c>
      <c r="L4115" s="5" t="s">
        <v>33</v>
      </c>
      <c r="M4115" s="5" t="s">
        <v>33</v>
      </c>
      <c r="N4115" s="5" t="s">
        <v>33</v>
      </c>
      <c r="O4115" s="5" t="s">
        <v>33</v>
      </c>
      <c r="P4115" s="5" t="s">
        <v>33</v>
      </c>
      <c r="Q4115" s="5" t="s">
        <v>33</v>
      </c>
      <c r="R4115" s="5" t="s">
        <v>33</v>
      </c>
      <c r="S4115" s="5" t="s">
        <v>33</v>
      </c>
      <c r="T4115" s="5" t="s">
        <v>33</v>
      </c>
      <c r="U4115" s="5" t="s">
        <v>33</v>
      </c>
      <c r="V4115" s="5" t="s">
        <v>33</v>
      </c>
      <c r="W4115" s="5" t="s">
        <v>33</v>
      </c>
      <c r="X4115" s="5" t="s">
        <v>33</v>
      </c>
      <c r="Y4115" s="5" t="s">
        <v>33</v>
      </c>
    </row>
    <row r="4116" spans="1:25" x14ac:dyDescent="0.3">
      <c r="A4116" s="1">
        <v>10704134</v>
      </c>
      <c r="B4116" s="1" t="s">
        <v>16</v>
      </c>
      <c r="C4116" s="2"/>
      <c r="D4116" s="4" t="s">
        <v>161</v>
      </c>
      <c r="E4116" s="4">
        <v>10704134</v>
      </c>
      <c r="F4116" s="5" t="s">
        <v>33</v>
      </c>
      <c r="G4116" s="5" t="s">
        <v>33</v>
      </c>
      <c r="H4116" s="5" t="s">
        <v>33</v>
      </c>
      <c r="I4116" s="5" t="s">
        <v>33</v>
      </c>
      <c r="J4116" s="5" t="s">
        <v>33</v>
      </c>
      <c r="K4116" s="5" t="s">
        <v>33</v>
      </c>
      <c r="L4116" s="5" t="s">
        <v>33</v>
      </c>
      <c r="M4116" s="5" t="s">
        <v>33</v>
      </c>
      <c r="N4116" s="5" t="s">
        <v>33</v>
      </c>
      <c r="O4116" s="5" t="s">
        <v>33</v>
      </c>
      <c r="P4116" s="5" t="s">
        <v>33</v>
      </c>
      <c r="Q4116" s="5" t="s">
        <v>33</v>
      </c>
      <c r="R4116" s="5" t="s">
        <v>33</v>
      </c>
      <c r="S4116" s="5" t="s">
        <v>33</v>
      </c>
      <c r="T4116" s="5" t="s">
        <v>33</v>
      </c>
      <c r="U4116" s="5" t="s">
        <v>33</v>
      </c>
      <c r="V4116" s="5" t="s">
        <v>33</v>
      </c>
      <c r="W4116" s="5" t="s">
        <v>33</v>
      </c>
      <c r="X4116" s="5" t="s">
        <v>33</v>
      </c>
      <c r="Y4116" s="5" t="s">
        <v>33</v>
      </c>
    </row>
    <row r="4117" spans="1:25" x14ac:dyDescent="0.3">
      <c r="A4117" s="1">
        <v>10704134</v>
      </c>
      <c r="B4117" s="1" t="s">
        <v>17</v>
      </c>
      <c r="C4117" s="2"/>
      <c r="D4117" s="4" t="s">
        <v>161</v>
      </c>
      <c r="E4117" s="4">
        <v>10704134</v>
      </c>
      <c r="F4117" s="5" t="s">
        <v>33</v>
      </c>
      <c r="G4117" s="5" t="s">
        <v>33</v>
      </c>
      <c r="H4117" s="5" t="s">
        <v>33</v>
      </c>
      <c r="I4117" s="5" t="s">
        <v>33</v>
      </c>
      <c r="J4117" s="5" t="s">
        <v>33</v>
      </c>
      <c r="K4117" s="5" t="s">
        <v>33</v>
      </c>
      <c r="L4117" s="5" t="s">
        <v>33</v>
      </c>
      <c r="M4117" s="5" t="s">
        <v>33</v>
      </c>
      <c r="N4117" s="5" t="s">
        <v>33</v>
      </c>
      <c r="O4117" s="5" t="s">
        <v>33</v>
      </c>
      <c r="P4117" s="5" t="s">
        <v>33</v>
      </c>
      <c r="Q4117" s="5" t="s">
        <v>33</v>
      </c>
      <c r="R4117" s="5" t="s">
        <v>33</v>
      </c>
      <c r="S4117" s="5" t="s">
        <v>33</v>
      </c>
      <c r="T4117" s="5" t="s">
        <v>33</v>
      </c>
      <c r="U4117" s="5" t="s">
        <v>33</v>
      </c>
      <c r="V4117" s="5" t="s">
        <v>33</v>
      </c>
      <c r="W4117" s="5" t="s">
        <v>33</v>
      </c>
      <c r="X4117" s="5" t="s">
        <v>33</v>
      </c>
      <c r="Y4117" s="5" t="s">
        <v>33</v>
      </c>
    </row>
    <row r="4118" spans="1:25" x14ac:dyDescent="0.3">
      <c r="A4118" s="1">
        <v>10704134</v>
      </c>
      <c r="B4118" s="1" t="s">
        <v>18</v>
      </c>
      <c r="C4118" s="2"/>
      <c r="D4118" s="4" t="s">
        <v>161</v>
      </c>
      <c r="E4118" s="4">
        <v>10704134</v>
      </c>
      <c r="F4118" s="5" t="s">
        <v>33</v>
      </c>
      <c r="G4118" s="5" t="s">
        <v>33</v>
      </c>
      <c r="H4118" s="5" t="s">
        <v>33</v>
      </c>
      <c r="I4118" s="5" t="s">
        <v>33</v>
      </c>
      <c r="J4118" s="5" t="s">
        <v>33</v>
      </c>
      <c r="K4118" s="5" t="s">
        <v>33</v>
      </c>
      <c r="L4118" s="5" t="s">
        <v>33</v>
      </c>
      <c r="M4118" s="5" t="s">
        <v>33</v>
      </c>
      <c r="N4118" s="5" t="s">
        <v>33</v>
      </c>
      <c r="O4118" s="5" t="s">
        <v>33</v>
      </c>
      <c r="P4118" s="5" t="s">
        <v>33</v>
      </c>
      <c r="Q4118" s="5" t="s">
        <v>33</v>
      </c>
      <c r="R4118" s="5" t="s">
        <v>33</v>
      </c>
      <c r="S4118" s="5" t="s">
        <v>33</v>
      </c>
      <c r="T4118" s="5" t="s">
        <v>33</v>
      </c>
      <c r="U4118" s="5" t="s">
        <v>33</v>
      </c>
      <c r="V4118" s="5" t="s">
        <v>33</v>
      </c>
      <c r="W4118" s="5" t="s">
        <v>33</v>
      </c>
      <c r="X4118" s="5" t="s">
        <v>33</v>
      </c>
      <c r="Y4118" s="5" t="s">
        <v>33</v>
      </c>
    </row>
    <row r="4119" spans="1:25" x14ac:dyDescent="0.3">
      <c r="A4119" s="1">
        <v>10704134</v>
      </c>
      <c r="B4119" s="1" t="s">
        <v>19</v>
      </c>
      <c r="C4119" s="2"/>
      <c r="D4119" s="4" t="s">
        <v>161</v>
      </c>
      <c r="E4119" s="4">
        <v>10704134</v>
      </c>
      <c r="F4119" s="5" t="s">
        <v>33</v>
      </c>
      <c r="G4119" s="5" t="s">
        <v>33</v>
      </c>
      <c r="H4119" s="5" t="s">
        <v>33</v>
      </c>
      <c r="I4119" s="5" t="s">
        <v>33</v>
      </c>
      <c r="J4119" s="5" t="s">
        <v>33</v>
      </c>
      <c r="K4119" s="5" t="s">
        <v>33</v>
      </c>
      <c r="L4119" s="5" t="s">
        <v>33</v>
      </c>
      <c r="M4119" s="5" t="s">
        <v>33</v>
      </c>
      <c r="N4119" s="5" t="s">
        <v>33</v>
      </c>
      <c r="O4119" s="5" t="s">
        <v>33</v>
      </c>
      <c r="P4119" s="5" t="s">
        <v>33</v>
      </c>
      <c r="Q4119" s="5" t="s">
        <v>33</v>
      </c>
      <c r="R4119" s="5" t="s">
        <v>33</v>
      </c>
      <c r="S4119" s="5" t="s">
        <v>33</v>
      </c>
      <c r="T4119" s="5" t="s">
        <v>33</v>
      </c>
      <c r="U4119" s="5" t="s">
        <v>33</v>
      </c>
      <c r="V4119" s="5" t="s">
        <v>33</v>
      </c>
      <c r="W4119" s="5" t="s">
        <v>33</v>
      </c>
      <c r="X4119" s="5" t="s">
        <v>33</v>
      </c>
      <c r="Y4119" s="5" t="s">
        <v>33</v>
      </c>
    </row>
    <row r="4120" spans="1:25" x14ac:dyDescent="0.3">
      <c r="A4120" s="1">
        <v>10704134</v>
      </c>
      <c r="B4120" s="1" t="s">
        <v>20</v>
      </c>
      <c r="C4120" s="2"/>
      <c r="D4120" s="4" t="s">
        <v>161</v>
      </c>
      <c r="E4120" s="4">
        <v>10704134</v>
      </c>
      <c r="F4120" s="5" t="s">
        <v>33</v>
      </c>
      <c r="G4120" s="5" t="s">
        <v>33</v>
      </c>
      <c r="H4120" s="5" t="s">
        <v>33</v>
      </c>
      <c r="I4120" s="5" t="s">
        <v>33</v>
      </c>
      <c r="J4120" s="5" t="s">
        <v>33</v>
      </c>
      <c r="K4120" s="5" t="s">
        <v>33</v>
      </c>
      <c r="L4120" s="5" t="s">
        <v>33</v>
      </c>
      <c r="M4120" s="5" t="s">
        <v>33</v>
      </c>
      <c r="N4120" s="5" t="s">
        <v>33</v>
      </c>
      <c r="O4120" s="5" t="s">
        <v>33</v>
      </c>
      <c r="P4120" s="5" t="s">
        <v>33</v>
      </c>
      <c r="Q4120" s="5" t="s">
        <v>33</v>
      </c>
      <c r="R4120" s="5" t="s">
        <v>33</v>
      </c>
      <c r="S4120" s="5" t="s">
        <v>33</v>
      </c>
      <c r="T4120" s="5" t="s">
        <v>33</v>
      </c>
      <c r="U4120" s="5" t="s">
        <v>33</v>
      </c>
      <c r="V4120" s="5" t="s">
        <v>33</v>
      </c>
      <c r="W4120" s="5" t="s">
        <v>33</v>
      </c>
      <c r="X4120" s="5" t="s">
        <v>33</v>
      </c>
      <c r="Y4120" s="5" t="s">
        <v>33</v>
      </c>
    </row>
    <row r="4121" spans="1:25" x14ac:dyDescent="0.3">
      <c r="A4121" s="1">
        <v>10704134</v>
      </c>
      <c r="B4121" s="1" t="s">
        <v>21</v>
      </c>
      <c r="C4121" s="2"/>
      <c r="D4121" s="4" t="s">
        <v>161</v>
      </c>
      <c r="E4121" s="4">
        <v>10704134</v>
      </c>
      <c r="F4121" s="5" t="s">
        <v>33</v>
      </c>
      <c r="G4121" s="5" t="s">
        <v>33</v>
      </c>
      <c r="H4121" s="5" t="s">
        <v>33</v>
      </c>
      <c r="I4121" s="5" t="s">
        <v>33</v>
      </c>
      <c r="J4121" s="5" t="s">
        <v>33</v>
      </c>
      <c r="K4121" s="5" t="s">
        <v>33</v>
      </c>
      <c r="L4121" s="5" t="s">
        <v>33</v>
      </c>
      <c r="M4121" s="5" t="s">
        <v>33</v>
      </c>
      <c r="N4121" s="5" t="s">
        <v>33</v>
      </c>
      <c r="O4121" s="5" t="s">
        <v>33</v>
      </c>
      <c r="P4121" s="5" t="s">
        <v>33</v>
      </c>
      <c r="Q4121" s="5" t="s">
        <v>33</v>
      </c>
      <c r="R4121" s="5" t="s">
        <v>33</v>
      </c>
      <c r="S4121" s="5" t="s">
        <v>33</v>
      </c>
      <c r="T4121" s="5" t="s">
        <v>33</v>
      </c>
      <c r="U4121" s="5" t="s">
        <v>33</v>
      </c>
      <c r="V4121" s="5" t="s">
        <v>33</v>
      </c>
      <c r="W4121" s="5" t="s">
        <v>33</v>
      </c>
      <c r="X4121" s="5" t="s">
        <v>33</v>
      </c>
      <c r="Y4121" s="5" t="s">
        <v>33</v>
      </c>
    </row>
    <row r="4122" spans="1:25" x14ac:dyDescent="0.3">
      <c r="A4122" s="1">
        <v>10704134</v>
      </c>
      <c r="B4122" s="1" t="s">
        <v>22</v>
      </c>
      <c r="C4122" s="2"/>
      <c r="D4122" s="4" t="s">
        <v>161</v>
      </c>
      <c r="E4122" s="4">
        <v>10704134</v>
      </c>
      <c r="F4122" s="5" t="s">
        <v>33</v>
      </c>
      <c r="G4122" s="5" t="s">
        <v>33</v>
      </c>
      <c r="H4122" s="5" t="s">
        <v>33</v>
      </c>
      <c r="I4122" s="5" t="s">
        <v>33</v>
      </c>
      <c r="J4122" s="5" t="s">
        <v>33</v>
      </c>
      <c r="K4122" s="5" t="s">
        <v>33</v>
      </c>
      <c r="L4122" s="5" t="s">
        <v>33</v>
      </c>
      <c r="M4122" s="5" t="s">
        <v>33</v>
      </c>
      <c r="N4122" s="5" t="s">
        <v>33</v>
      </c>
      <c r="O4122" s="5" t="s">
        <v>33</v>
      </c>
      <c r="P4122" s="5" t="s">
        <v>33</v>
      </c>
      <c r="Q4122" s="5" t="s">
        <v>33</v>
      </c>
      <c r="R4122" s="5" t="s">
        <v>33</v>
      </c>
      <c r="S4122" s="5" t="s">
        <v>33</v>
      </c>
      <c r="T4122" s="5" t="s">
        <v>33</v>
      </c>
      <c r="U4122" s="5" t="s">
        <v>33</v>
      </c>
      <c r="V4122" s="5" t="s">
        <v>33</v>
      </c>
      <c r="W4122" s="5" t="s">
        <v>33</v>
      </c>
      <c r="X4122" s="5" t="s">
        <v>33</v>
      </c>
      <c r="Y4122" s="5" t="s">
        <v>33</v>
      </c>
    </row>
    <row r="4123" spans="1:25" x14ac:dyDescent="0.3">
      <c r="A4123" s="1">
        <v>10704134</v>
      </c>
      <c r="B4123" s="1" t="s">
        <v>23</v>
      </c>
      <c r="C4123" s="2"/>
      <c r="D4123" s="4" t="s">
        <v>161</v>
      </c>
      <c r="E4123" s="4">
        <v>10704134</v>
      </c>
      <c r="F4123" s="5" t="s">
        <v>33</v>
      </c>
      <c r="G4123" s="5" t="s">
        <v>33</v>
      </c>
      <c r="H4123" s="5" t="s">
        <v>33</v>
      </c>
      <c r="I4123" s="5" t="s">
        <v>33</v>
      </c>
      <c r="J4123" s="5" t="s">
        <v>33</v>
      </c>
      <c r="K4123" s="5" t="s">
        <v>33</v>
      </c>
      <c r="L4123" s="5" t="s">
        <v>33</v>
      </c>
      <c r="M4123" s="5" t="s">
        <v>33</v>
      </c>
      <c r="N4123" s="5" t="s">
        <v>33</v>
      </c>
      <c r="O4123" s="5" t="s">
        <v>33</v>
      </c>
      <c r="P4123" s="5" t="s">
        <v>33</v>
      </c>
      <c r="Q4123" s="5" t="s">
        <v>33</v>
      </c>
      <c r="R4123" s="5" t="s">
        <v>33</v>
      </c>
      <c r="S4123" s="5" t="s">
        <v>33</v>
      </c>
      <c r="T4123" s="5" t="s">
        <v>33</v>
      </c>
      <c r="U4123" s="5" t="s">
        <v>33</v>
      </c>
      <c r="V4123" s="5" t="s">
        <v>33</v>
      </c>
      <c r="W4123" s="5" t="s">
        <v>33</v>
      </c>
      <c r="X4123" s="5" t="s">
        <v>33</v>
      </c>
      <c r="Y4123" s="5" t="s">
        <v>33</v>
      </c>
    </row>
    <row r="4124" spans="1:25" x14ac:dyDescent="0.3">
      <c r="A4124" s="1">
        <v>10704134</v>
      </c>
      <c r="B4124" s="1" t="s">
        <v>24</v>
      </c>
      <c r="C4124" s="2"/>
      <c r="D4124" s="4" t="s">
        <v>161</v>
      </c>
      <c r="E4124" s="4">
        <v>10704134</v>
      </c>
      <c r="F4124" s="5" t="s">
        <v>33</v>
      </c>
      <c r="G4124" s="5" t="s">
        <v>33</v>
      </c>
      <c r="H4124" s="5" t="s">
        <v>33</v>
      </c>
      <c r="I4124" s="5" t="s">
        <v>33</v>
      </c>
      <c r="J4124" s="5" t="s">
        <v>33</v>
      </c>
      <c r="K4124" s="5" t="s">
        <v>33</v>
      </c>
      <c r="L4124" s="5" t="s">
        <v>33</v>
      </c>
      <c r="M4124" s="5" t="s">
        <v>33</v>
      </c>
      <c r="N4124" s="5" t="s">
        <v>33</v>
      </c>
      <c r="O4124" s="5" t="s">
        <v>33</v>
      </c>
      <c r="P4124" s="5" t="s">
        <v>33</v>
      </c>
      <c r="Q4124" s="5" t="s">
        <v>33</v>
      </c>
      <c r="R4124" s="5" t="s">
        <v>33</v>
      </c>
      <c r="S4124" s="5" t="s">
        <v>33</v>
      </c>
      <c r="T4124" s="5" t="s">
        <v>33</v>
      </c>
      <c r="U4124" s="5" t="s">
        <v>33</v>
      </c>
      <c r="V4124" s="5" t="s">
        <v>33</v>
      </c>
      <c r="W4124" s="5" t="s">
        <v>33</v>
      </c>
      <c r="X4124" s="5" t="s">
        <v>33</v>
      </c>
      <c r="Y4124" s="5" t="s">
        <v>33</v>
      </c>
    </row>
    <row r="4125" spans="1:25" x14ac:dyDescent="0.3">
      <c r="A4125" s="1">
        <v>10704134</v>
      </c>
      <c r="B4125" s="1" t="s">
        <v>25</v>
      </c>
      <c r="C4125" s="2"/>
      <c r="D4125" s="4" t="s">
        <v>161</v>
      </c>
      <c r="E4125" s="4">
        <v>10704134</v>
      </c>
      <c r="F4125" s="5" t="s">
        <v>33</v>
      </c>
      <c r="G4125" s="5" t="s">
        <v>33</v>
      </c>
      <c r="H4125" s="5" t="s">
        <v>33</v>
      </c>
      <c r="I4125" s="5" t="s">
        <v>33</v>
      </c>
      <c r="J4125" s="5" t="s">
        <v>33</v>
      </c>
      <c r="K4125" s="5" t="s">
        <v>33</v>
      </c>
      <c r="L4125" s="5" t="s">
        <v>33</v>
      </c>
      <c r="M4125" s="5" t="s">
        <v>33</v>
      </c>
      <c r="N4125" s="5" t="s">
        <v>33</v>
      </c>
      <c r="O4125" s="5" t="s">
        <v>33</v>
      </c>
      <c r="P4125" s="5" t="s">
        <v>33</v>
      </c>
      <c r="Q4125" s="5" t="s">
        <v>33</v>
      </c>
      <c r="R4125" s="5" t="s">
        <v>33</v>
      </c>
      <c r="S4125" s="5" t="s">
        <v>33</v>
      </c>
      <c r="T4125" s="5" t="s">
        <v>33</v>
      </c>
      <c r="U4125" s="5" t="s">
        <v>33</v>
      </c>
      <c r="V4125" s="5" t="s">
        <v>33</v>
      </c>
      <c r="W4125" s="5" t="s">
        <v>33</v>
      </c>
      <c r="X4125" s="5" t="s">
        <v>33</v>
      </c>
      <c r="Y4125" s="5" t="s">
        <v>33</v>
      </c>
    </row>
    <row r="4126" spans="1:25" x14ac:dyDescent="0.3">
      <c r="A4126" s="1">
        <v>10704134</v>
      </c>
      <c r="B4126" s="1" t="s">
        <v>26</v>
      </c>
      <c r="C4126" s="2"/>
      <c r="D4126" s="4" t="s">
        <v>161</v>
      </c>
      <c r="E4126" s="4">
        <v>10704134</v>
      </c>
      <c r="F4126" s="5" t="s">
        <v>33</v>
      </c>
      <c r="G4126" s="5" t="s">
        <v>33</v>
      </c>
      <c r="H4126" s="5" t="s">
        <v>33</v>
      </c>
      <c r="I4126" s="5" t="s">
        <v>33</v>
      </c>
      <c r="J4126" s="5" t="s">
        <v>33</v>
      </c>
      <c r="K4126" s="5" t="s">
        <v>33</v>
      </c>
      <c r="L4126" s="5" t="s">
        <v>33</v>
      </c>
      <c r="M4126" s="5" t="s">
        <v>33</v>
      </c>
      <c r="N4126" s="5" t="s">
        <v>33</v>
      </c>
      <c r="O4126" s="5" t="s">
        <v>33</v>
      </c>
      <c r="P4126" s="5" t="s">
        <v>33</v>
      </c>
      <c r="Q4126" s="5" t="s">
        <v>33</v>
      </c>
      <c r="R4126" s="5" t="s">
        <v>33</v>
      </c>
      <c r="S4126" s="5" t="s">
        <v>33</v>
      </c>
      <c r="T4126" s="5" t="s">
        <v>33</v>
      </c>
      <c r="U4126" s="5" t="s">
        <v>33</v>
      </c>
      <c r="V4126" s="5" t="s">
        <v>33</v>
      </c>
      <c r="W4126" s="5" t="s">
        <v>33</v>
      </c>
      <c r="X4126" s="5" t="s">
        <v>33</v>
      </c>
      <c r="Y4126" s="5" t="s">
        <v>33</v>
      </c>
    </row>
    <row r="4127" spans="1:25" x14ac:dyDescent="0.3">
      <c r="A4127" s="1">
        <v>10704134</v>
      </c>
      <c r="B4127" s="1" t="s">
        <v>27</v>
      </c>
      <c r="C4127" s="2"/>
      <c r="D4127" s="4" t="s">
        <v>161</v>
      </c>
      <c r="E4127" s="4">
        <v>10704134</v>
      </c>
      <c r="F4127" s="5" t="s">
        <v>33</v>
      </c>
      <c r="G4127" s="5" t="s">
        <v>33</v>
      </c>
      <c r="H4127" s="5" t="s">
        <v>33</v>
      </c>
      <c r="I4127" s="5" t="s">
        <v>33</v>
      </c>
      <c r="J4127" s="5" t="s">
        <v>33</v>
      </c>
      <c r="K4127" s="5" t="s">
        <v>33</v>
      </c>
      <c r="L4127" s="5" t="s">
        <v>33</v>
      </c>
      <c r="M4127" s="5" t="s">
        <v>33</v>
      </c>
      <c r="N4127" s="5" t="s">
        <v>33</v>
      </c>
      <c r="O4127" s="5" t="s">
        <v>33</v>
      </c>
      <c r="P4127" s="5" t="s">
        <v>33</v>
      </c>
      <c r="Q4127" s="5" t="s">
        <v>33</v>
      </c>
      <c r="R4127" s="5" t="s">
        <v>33</v>
      </c>
      <c r="S4127" s="5" t="s">
        <v>33</v>
      </c>
      <c r="T4127" s="5" t="s">
        <v>33</v>
      </c>
      <c r="U4127" s="5" t="s">
        <v>33</v>
      </c>
      <c r="V4127" s="5" t="s">
        <v>33</v>
      </c>
      <c r="W4127" s="5" t="s">
        <v>33</v>
      </c>
      <c r="X4127" s="5" t="s">
        <v>33</v>
      </c>
      <c r="Y4127" s="5" t="s">
        <v>33</v>
      </c>
    </row>
    <row r="4128" spans="1:25" x14ac:dyDescent="0.3">
      <c r="A4128" s="1">
        <v>10704134</v>
      </c>
      <c r="B4128" s="1" t="s">
        <v>28</v>
      </c>
      <c r="C4128" s="2"/>
      <c r="D4128" s="4" t="s">
        <v>161</v>
      </c>
      <c r="E4128" s="4">
        <v>10704134</v>
      </c>
      <c r="F4128" s="5" t="s">
        <v>33</v>
      </c>
      <c r="G4128" s="5" t="s">
        <v>33</v>
      </c>
      <c r="H4128" s="5" t="s">
        <v>33</v>
      </c>
      <c r="I4128" s="5" t="s">
        <v>33</v>
      </c>
      <c r="J4128" s="5" t="s">
        <v>33</v>
      </c>
      <c r="K4128" s="5" t="s">
        <v>33</v>
      </c>
      <c r="L4128" s="5" t="s">
        <v>33</v>
      </c>
      <c r="M4128" s="5" t="s">
        <v>33</v>
      </c>
      <c r="N4128" s="5" t="s">
        <v>33</v>
      </c>
      <c r="O4128" s="5" t="s">
        <v>33</v>
      </c>
      <c r="P4128" s="5" t="s">
        <v>33</v>
      </c>
      <c r="Q4128" s="5" t="s">
        <v>33</v>
      </c>
      <c r="R4128" s="5" t="s">
        <v>33</v>
      </c>
      <c r="S4128" s="5" t="s">
        <v>33</v>
      </c>
      <c r="T4128" s="5" t="s">
        <v>33</v>
      </c>
      <c r="U4128" s="5" t="s">
        <v>33</v>
      </c>
      <c r="V4128" s="5" t="s">
        <v>33</v>
      </c>
      <c r="W4128" s="5" t="s">
        <v>33</v>
      </c>
      <c r="X4128" s="5" t="s">
        <v>33</v>
      </c>
      <c r="Y4128" s="5" t="s">
        <v>33</v>
      </c>
    </row>
    <row r="4129" spans="1:25" x14ac:dyDescent="0.3">
      <c r="A4129" s="1">
        <v>10704134</v>
      </c>
      <c r="B4129" s="1" t="s">
        <v>29</v>
      </c>
      <c r="C4129" s="2"/>
      <c r="D4129" s="4" t="s">
        <v>161</v>
      </c>
      <c r="E4129" s="4">
        <v>10704134</v>
      </c>
      <c r="F4129" s="5" t="s">
        <v>33</v>
      </c>
      <c r="G4129" s="5" t="s">
        <v>33</v>
      </c>
      <c r="H4129" s="5" t="s">
        <v>33</v>
      </c>
      <c r="I4129" s="5" t="s">
        <v>33</v>
      </c>
      <c r="J4129" s="5" t="s">
        <v>33</v>
      </c>
      <c r="K4129" s="5" t="s">
        <v>33</v>
      </c>
      <c r="L4129" s="5" t="s">
        <v>33</v>
      </c>
      <c r="M4129" s="5" t="s">
        <v>33</v>
      </c>
      <c r="N4129" s="5" t="s">
        <v>33</v>
      </c>
      <c r="O4129" s="5" t="s">
        <v>33</v>
      </c>
      <c r="P4129" s="5" t="s">
        <v>33</v>
      </c>
      <c r="Q4129" s="5" t="s">
        <v>33</v>
      </c>
      <c r="R4129" s="5" t="s">
        <v>33</v>
      </c>
      <c r="S4129" s="5" t="s">
        <v>33</v>
      </c>
      <c r="T4129" s="5" t="s">
        <v>33</v>
      </c>
      <c r="U4129" s="5" t="s">
        <v>33</v>
      </c>
      <c r="V4129" s="5" t="s">
        <v>33</v>
      </c>
      <c r="W4129" s="5" t="s">
        <v>33</v>
      </c>
      <c r="X4129" s="5" t="s">
        <v>33</v>
      </c>
      <c r="Y4129" s="5" t="s">
        <v>33</v>
      </c>
    </row>
    <row r="4130" spans="1:25" x14ac:dyDescent="0.3">
      <c r="A4130" s="1">
        <v>10704134</v>
      </c>
      <c r="B4130" s="1" t="s">
        <v>30</v>
      </c>
      <c r="C4130" s="2"/>
      <c r="D4130" s="4" t="s">
        <v>161</v>
      </c>
      <c r="E4130" s="4">
        <v>10704134</v>
      </c>
      <c r="F4130" s="5" t="s">
        <v>33</v>
      </c>
      <c r="G4130" s="5" t="s">
        <v>33</v>
      </c>
      <c r="H4130" s="5" t="s">
        <v>33</v>
      </c>
      <c r="I4130" s="5" t="s">
        <v>33</v>
      </c>
      <c r="J4130" s="5" t="s">
        <v>33</v>
      </c>
      <c r="K4130" s="5" t="s">
        <v>33</v>
      </c>
      <c r="L4130" s="5" t="s">
        <v>33</v>
      </c>
      <c r="M4130" s="5" t="s">
        <v>33</v>
      </c>
      <c r="N4130" s="5" t="s">
        <v>33</v>
      </c>
      <c r="O4130" s="5" t="s">
        <v>33</v>
      </c>
      <c r="P4130" s="5" t="s">
        <v>33</v>
      </c>
      <c r="Q4130" s="5" t="s">
        <v>33</v>
      </c>
      <c r="R4130" s="5" t="s">
        <v>33</v>
      </c>
      <c r="S4130" s="5" t="s">
        <v>33</v>
      </c>
      <c r="T4130" s="5" t="s">
        <v>33</v>
      </c>
      <c r="U4130" s="5" t="s">
        <v>33</v>
      </c>
      <c r="V4130" s="5" t="s">
        <v>33</v>
      </c>
      <c r="W4130" s="5" t="s">
        <v>33</v>
      </c>
      <c r="X4130" s="5" t="s">
        <v>33</v>
      </c>
      <c r="Y4130" s="5" t="s">
        <v>33</v>
      </c>
    </row>
    <row r="4131" spans="1:25" x14ac:dyDescent="0.3">
      <c r="A4131" s="1">
        <v>10704134</v>
      </c>
      <c r="B4131" s="1" t="s">
        <v>31</v>
      </c>
      <c r="C4131" s="2"/>
      <c r="D4131" s="4" t="s">
        <v>161</v>
      </c>
      <c r="E4131" s="4">
        <v>10704134</v>
      </c>
      <c r="F4131" s="5" t="s">
        <v>33</v>
      </c>
      <c r="G4131" s="5" t="s">
        <v>33</v>
      </c>
      <c r="H4131" s="5" t="s">
        <v>33</v>
      </c>
      <c r="I4131" s="5" t="s">
        <v>33</v>
      </c>
      <c r="J4131" s="5" t="s">
        <v>33</v>
      </c>
      <c r="K4131" s="5" t="s">
        <v>33</v>
      </c>
      <c r="L4131" s="5" t="s">
        <v>33</v>
      </c>
      <c r="M4131" s="5" t="s">
        <v>33</v>
      </c>
      <c r="N4131" s="5" t="s">
        <v>33</v>
      </c>
      <c r="O4131" s="5" t="s">
        <v>33</v>
      </c>
      <c r="P4131" s="5" t="s">
        <v>33</v>
      </c>
      <c r="Q4131" s="5" t="s">
        <v>33</v>
      </c>
      <c r="R4131" s="5" t="s">
        <v>33</v>
      </c>
      <c r="S4131" s="5" t="s">
        <v>33</v>
      </c>
      <c r="T4131" s="5" t="s">
        <v>33</v>
      </c>
      <c r="U4131" s="5" t="s">
        <v>33</v>
      </c>
      <c r="V4131" s="5" t="s">
        <v>33</v>
      </c>
      <c r="W4131" s="5" t="s">
        <v>33</v>
      </c>
      <c r="X4131" s="5" t="s">
        <v>33</v>
      </c>
      <c r="Y4131" s="5" t="s">
        <v>33</v>
      </c>
    </row>
    <row r="4132" spans="1:25" x14ac:dyDescent="0.3">
      <c r="A4132" s="1">
        <v>4057030</v>
      </c>
      <c r="B4132" s="1" t="s">
        <v>0</v>
      </c>
      <c r="C4132" s="2"/>
      <c r="D4132" s="4" t="s">
        <v>162</v>
      </c>
      <c r="E4132" s="4">
        <v>4057030</v>
      </c>
      <c r="F4132" s="5">
        <v>41605</v>
      </c>
      <c r="G4132" s="5">
        <v>505778</v>
      </c>
      <c r="H4132" s="5">
        <v>59484</v>
      </c>
      <c r="I4132" s="5">
        <v>114076</v>
      </c>
      <c r="J4132" s="5">
        <v>81507</v>
      </c>
      <c r="K4132" s="5">
        <v>0</v>
      </c>
      <c r="L4132" s="5">
        <v>802451</v>
      </c>
      <c r="M4132" s="5">
        <v>608225</v>
      </c>
      <c r="N4132" s="5">
        <v>104224</v>
      </c>
      <c r="O4132" s="5">
        <v>28430</v>
      </c>
      <c r="P4132" s="5">
        <v>5839</v>
      </c>
      <c r="Q4132" s="5">
        <v>0</v>
      </c>
      <c r="R4132" s="5">
        <v>0</v>
      </c>
      <c r="S4132" s="5">
        <v>18508</v>
      </c>
      <c r="T4132" s="5">
        <v>7089</v>
      </c>
      <c r="U4132" s="5">
        <v>22737</v>
      </c>
      <c r="V4132" s="5">
        <v>15155</v>
      </c>
      <c r="W4132" s="5">
        <v>0</v>
      </c>
      <c r="X4132" s="5">
        <v>118078</v>
      </c>
      <c r="Y4132" s="5">
        <v>115</v>
      </c>
    </row>
    <row r="4133" spans="1:25" x14ac:dyDescent="0.3">
      <c r="A4133" s="1">
        <v>4057030</v>
      </c>
      <c r="B4133" s="1" t="s">
        <v>1</v>
      </c>
      <c r="C4133" s="2"/>
      <c r="D4133" s="4" t="s">
        <v>162</v>
      </c>
      <c r="E4133" s="4">
        <v>4057030</v>
      </c>
      <c r="F4133" s="5">
        <v>38863</v>
      </c>
      <c r="G4133" s="5">
        <v>142416</v>
      </c>
      <c r="H4133" s="5">
        <v>14455</v>
      </c>
      <c r="I4133" s="5">
        <v>77325</v>
      </c>
      <c r="J4133" s="5">
        <v>31944</v>
      </c>
      <c r="K4133" s="5">
        <v>0</v>
      </c>
      <c r="L4133" s="5">
        <v>305003</v>
      </c>
      <c r="M4133" s="5">
        <v>630276</v>
      </c>
      <c r="N4133" s="5">
        <v>92366</v>
      </c>
      <c r="O4133" s="5">
        <v>26350</v>
      </c>
      <c r="P4133" s="5">
        <v>6146</v>
      </c>
      <c r="Q4133" s="5">
        <v>0</v>
      </c>
      <c r="R4133" s="5">
        <v>0</v>
      </c>
      <c r="S4133" s="5">
        <v>19495</v>
      </c>
      <c r="T4133" s="5">
        <v>6898</v>
      </c>
      <c r="U4133" s="5">
        <v>21421</v>
      </c>
      <c r="V4133" s="5">
        <v>13042</v>
      </c>
      <c r="W4133" s="5">
        <v>0</v>
      </c>
      <c r="X4133" s="5">
        <v>113767</v>
      </c>
      <c r="Y4133" s="5">
        <v>71</v>
      </c>
    </row>
    <row r="4134" spans="1:25" x14ac:dyDescent="0.3">
      <c r="A4134" s="1">
        <v>4057030</v>
      </c>
      <c r="B4134" s="1" t="s">
        <v>2</v>
      </c>
      <c r="C4134" s="2"/>
      <c r="D4134" s="4" t="s">
        <v>162</v>
      </c>
      <c r="E4134" s="4">
        <v>4057030</v>
      </c>
      <c r="F4134" s="5">
        <v>26543</v>
      </c>
      <c r="G4134" s="5">
        <v>165994</v>
      </c>
      <c r="H4134" s="5">
        <v>42329</v>
      </c>
      <c r="I4134" s="5">
        <v>66461</v>
      </c>
      <c r="J4134" s="5">
        <v>20985</v>
      </c>
      <c r="K4134" s="5">
        <v>0</v>
      </c>
      <c r="L4134" s="5">
        <v>322313</v>
      </c>
      <c r="M4134" s="5">
        <v>497404</v>
      </c>
      <c r="N4134" s="5">
        <v>100110</v>
      </c>
      <c r="O4134" s="5">
        <v>24450</v>
      </c>
      <c r="P4134" s="5">
        <v>6502</v>
      </c>
      <c r="Q4134" s="5">
        <v>0</v>
      </c>
      <c r="R4134" s="5">
        <v>0</v>
      </c>
      <c r="S4134" s="5">
        <v>17833</v>
      </c>
      <c r="T4134" s="5">
        <v>5657</v>
      </c>
      <c r="U4134" s="5">
        <v>20583</v>
      </c>
      <c r="V4134" s="5">
        <v>16212</v>
      </c>
      <c r="W4134" s="5">
        <v>0</v>
      </c>
      <c r="X4134" s="5">
        <v>115084</v>
      </c>
      <c r="Y4134" s="5">
        <v>107</v>
      </c>
    </row>
    <row r="4135" spans="1:25" x14ac:dyDescent="0.3">
      <c r="A4135" s="1">
        <v>4057030</v>
      </c>
      <c r="B4135" s="1" t="s">
        <v>3</v>
      </c>
      <c r="C4135" s="2"/>
      <c r="D4135" s="4" t="s">
        <v>162</v>
      </c>
      <c r="E4135" s="4">
        <v>4057030</v>
      </c>
      <c r="F4135" s="5">
        <v>26404</v>
      </c>
      <c r="G4135" s="5">
        <v>359897</v>
      </c>
      <c r="H4135" s="5">
        <v>28483</v>
      </c>
      <c r="I4135" s="5">
        <v>65102</v>
      </c>
      <c r="J4135" s="5">
        <v>36197</v>
      </c>
      <c r="K4135" s="5">
        <v>0</v>
      </c>
      <c r="L4135" s="5">
        <v>516091</v>
      </c>
      <c r="M4135" s="5">
        <v>524312</v>
      </c>
      <c r="N4135" s="5">
        <v>89360</v>
      </c>
      <c r="O4135" s="5">
        <v>18537</v>
      </c>
      <c r="P4135" s="5">
        <v>5844</v>
      </c>
      <c r="Q4135" s="5">
        <v>0</v>
      </c>
      <c r="R4135" s="5">
        <v>0</v>
      </c>
      <c r="S4135" s="5">
        <v>17803</v>
      </c>
      <c r="T4135" s="5">
        <v>5629</v>
      </c>
      <c r="U4135" s="5">
        <v>19668</v>
      </c>
      <c r="V4135" s="5">
        <v>20645</v>
      </c>
      <c r="W4135" s="5">
        <v>0</v>
      </c>
      <c r="X4135" s="5">
        <v>111167</v>
      </c>
      <c r="Y4135" s="5">
        <v>82</v>
      </c>
    </row>
    <row r="4136" spans="1:25" x14ac:dyDescent="0.3">
      <c r="A4136" s="1">
        <v>4057030</v>
      </c>
      <c r="B4136" s="1" t="s">
        <v>4</v>
      </c>
      <c r="C4136" s="2"/>
      <c r="D4136" s="4" t="s">
        <v>162</v>
      </c>
      <c r="E4136" s="4">
        <v>4057030</v>
      </c>
      <c r="F4136" s="5">
        <v>36681</v>
      </c>
      <c r="G4136" s="5">
        <v>293346</v>
      </c>
      <c r="H4136" s="5">
        <v>120689</v>
      </c>
      <c r="I4136" s="5">
        <v>76080</v>
      </c>
      <c r="J4136" s="5">
        <v>32219</v>
      </c>
      <c r="K4136" s="5">
        <v>0</v>
      </c>
      <c r="L4136" s="5">
        <v>559069</v>
      </c>
      <c r="M4136" s="5">
        <v>592814</v>
      </c>
      <c r="N4136" s="5">
        <v>90726</v>
      </c>
      <c r="O4136" s="5">
        <v>18534</v>
      </c>
      <c r="P4136" s="5">
        <v>5783</v>
      </c>
      <c r="Q4136" s="5">
        <v>0</v>
      </c>
      <c r="R4136" s="5">
        <v>0</v>
      </c>
      <c r="S4136" s="5">
        <v>16913</v>
      </c>
      <c r="T4136" s="5">
        <v>5494</v>
      </c>
      <c r="U4136" s="5">
        <v>17871</v>
      </c>
      <c r="V4136" s="5">
        <v>15282</v>
      </c>
      <c r="W4136" s="5">
        <v>0</v>
      </c>
      <c r="X4136" s="5">
        <v>106387</v>
      </c>
      <c r="Y4136" s="5">
        <v>41</v>
      </c>
    </row>
    <row r="4137" spans="1:25" x14ac:dyDescent="0.3">
      <c r="A4137" s="1">
        <v>4057030</v>
      </c>
      <c r="B4137" s="1" t="s">
        <v>5</v>
      </c>
      <c r="C4137" s="2"/>
      <c r="D4137" s="4" t="s">
        <v>162</v>
      </c>
      <c r="E4137" s="4">
        <v>4057030</v>
      </c>
      <c r="F4137" s="5">
        <v>9096</v>
      </c>
      <c r="G4137" s="5">
        <v>598869</v>
      </c>
      <c r="H4137" s="5">
        <v>78651</v>
      </c>
      <c r="I4137" s="5">
        <v>71192</v>
      </c>
      <c r="J4137" s="5">
        <v>35623</v>
      </c>
      <c r="K4137" s="5">
        <v>0</v>
      </c>
      <c r="L4137" s="5">
        <v>793847</v>
      </c>
      <c r="M4137" s="5">
        <v>572980</v>
      </c>
      <c r="N4137" s="5">
        <v>111531</v>
      </c>
      <c r="O4137" s="5">
        <v>10779</v>
      </c>
      <c r="P4137" s="5">
        <v>5782</v>
      </c>
      <c r="Q4137" s="5">
        <v>0</v>
      </c>
      <c r="R4137" s="5">
        <v>0</v>
      </c>
      <c r="S4137" s="5">
        <v>18429</v>
      </c>
      <c r="T4137" s="5">
        <v>5688</v>
      </c>
      <c r="U4137" s="5">
        <v>17568</v>
      </c>
      <c r="V4137" s="5">
        <v>13048</v>
      </c>
      <c r="W4137" s="5">
        <v>0</v>
      </c>
      <c r="X4137" s="5">
        <v>102539</v>
      </c>
      <c r="Y4137" s="5">
        <v>52</v>
      </c>
    </row>
    <row r="4138" spans="1:25" x14ac:dyDescent="0.3">
      <c r="A4138" s="1">
        <v>4057030</v>
      </c>
      <c r="B4138" s="1" t="s">
        <v>6</v>
      </c>
      <c r="C4138" s="2"/>
      <c r="D4138" s="4" t="s">
        <v>162</v>
      </c>
      <c r="E4138" s="4">
        <v>4057030</v>
      </c>
      <c r="F4138" s="5">
        <v>18029</v>
      </c>
      <c r="G4138" s="5">
        <v>49707</v>
      </c>
      <c r="H4138" s="5">
        <v>35201</v>
      </c>
      <c r="I4138" s="5">
        <v>57690</v>
      </c>
      <c r="J4138" s="5">
        <v>26318</v>
      </c>
      <c r="K4138" s="5">
        <v>0</v>
      </c>
      <c r="L4138" s="5">
        <v>188097</v>
      </c>
      <c r="M4138" s="5">
        <v>565226</v>
      </c>
      <c r="N4138" s="5">
        <v>94167</v>
      </c>
      <c r="O4138" s="5">
        <v>9702</v>
      </c>
      <c r="P4138" s="5">
        <v>5648</v>
      </c>
      <c r="Q4138" s="5">
        <v>0</v>
      </c>
      <c r="R4138" s="5">
        <v>0</v>
      </c>
      <c r="S4138" s="5">
        <v>16262</v>
      </c>
      <c r="T4138" s="5">
        <v>5469</v>
      </c>
      <c r="U4138" s="5">
        <v>18213</v>
      </c>
      <c r="V4138" s="5">
        <v>15663</v>
      </c>
      <c r="W4138" s="5">
        <v>0</v>
      </c>
      <c r="X4138" s="5">
        <v>93317</v>
      </c>
      <c r="Y4138" s="5">
        <v>-59</v>
      </c>
    </row>
    <row r="4139" spans="1:25" x14ac:dyDescent="0.3">
      <c r="A4139" s="1">
        <v>4057030</v>
      </c>
      <c r="B4139" s="1" t="s">
        <v>7</v>
      </c>
      <c r="C4139" s="2"/>
      <c r="D4139" s="4" t="s">
        <v>162</v>
      </c>
      <c r="E4139" s="4">
        <v>4057030</v>
      </c>
      <c r="F4139" s="5">
        <v>6104</v>
      </c>
      <c r="G4139" s="5">
        <v>69339</v>
      </c>
      <c r="H4139" s="5">
        <v>33010</v>
      </c>
      <c r="I4139" s="5">
        <v>69866</v>
      </c>
      <c r="J4139" s="5">
        <v>21017</v>
      </c>
      <c r="K4139" s="5">
        <v>0</v>
      </c>
      <c r="L4139" s="5">
        <v>199700</v>
      </c>
      <c r="M4139" s="5">
        <v>582638</v>
      </c>
      <c r="N4139" s="5">
        <v>89264</v>
      </c>
      <c r="O4139" s="5">
        <v>10340</v>
      </c>
      <c r="P4139" s="5">
        <v>5567</v>
      </c>
      <c r="Q4139" s="5">
        <v>0</v>
      </c>
      <c r="R4139" s="5">
        <v>0</v>
      </c>
      <c r="S4139" s="5">
        <v>15966</v>
      </c>
      <c r="T4139" s="5">
        <v>3868</v>
      </c>
      <c r="U4139" s="5">
        <v>17962</v>
      </c>
      <c r="V4139" s="5">
        <v>12590</v>
      </c>
      <c r="W4139" s="5">
        <v>0</v>
      </c>
      <c r="X4139" s="5">
        <v>84411</v>
      </c>
      <c r="Y4139" s="5">
        <v>55</v>
      </c>
    </row>
    <row r="4140" spans="1:25" x14ac:dyDescent="0.3">
      <c r="A4140" s="1">
        <v>4057030</v>
      </c>
      <c r="B4140" s="1" t="s">
        <v>8</v>
      </c>
      <c r="C4140" s="2"/>
      <c r="D4140" s="4" t="s">
        <v>162</v>
      </c>
      <c r="E4140" s="4">
        <v>4057030</v>
      </c>
      <c r="F4140" s="5">
        <v>30640</v>
      </c>
      <c r="G4140" s="5">
        <v>115428</v>
      </c>
      <c r="H4140" s="5">
        <v>79202</v>
      </c>
      <c r="I4140" s="5">
        <v>79448</v>
      </c>
      <c r="J4140" s="5">
        <v>118873</v>
      </c>
      <c r="K4140" s="5">
        <v>0</v>
      </c>
      <c r="L4140" s="5">
        <v>424525</v>
      </c>
      <c r="M4140" s="5">
        <v>588098</v>
      </c>
      <c r="N4140" s="5">
        <v>88345</v>
      </c>
      <c r="O4140" s="5">
        <v>6173</v>
      </c>
      <c r="P4140" s="5">
        <v>6630</v>
      </c>
      <c r="Q4140" s="5">
        <v>0</v>
      </c>
      <c r="R4140" s="5">
        <v>0</v>
      </c>
      <c r="S4140" s="5">
        <v>15532</v>
      </c>
      <c r="T4140" s="5">
        <v>3707</v>
      </c>
      <c r="U4140" s="5">
        <v>17127</v>
      </c>
      <c r="V4140" s="5">
        <v>13181</v>
      </c>
      <c r="W4140" s="5">
        <v>0</v>
      </c>
      <c r="X4140" s="5">
        <v>76527</v>
      </c>
      <c r="Y4140" s="5">
        <v>42</v>
      </c>
    </row>
    <row r="4141" spans="1:25" x14ac:dyDescent="0.3">
      <c r="A4141" s="1">
        <v>4057030</v>
      </c>
      <c r="B4141" s="1" t="s">
        <v>9</v>
      </c>
      <c r="C4141" s="2"/>
      <c r="D4141" s="4" t="s">
        <v>162</v>
      </c>
      <c r="E4141" s="4">
        <v>4057030</v>
      </c>
      <c r="F4141" s="5">
        <v>10439</v>
      </c>
      <c r="G4141" s="5">
        <v>216447</v>
      </c>
      <c r="H4141" s="5">
        <v>24421</v>
      </c>
      <c r="I4141" s="5">
        <v>64874</v>
      </c>
      <c r="J4141" s="5">
        <v>16641</v>
      </c>
      <c r="K4141" s="5">
        <v>0</v>
      </c>
      <c r="L4141" s="5">
        <v>402837</v>
      </c>
      <c r="M4141" s="5">
        <v>568763</v>
      </c>
      <c r="N4141" s="5">
        <v>89925</v>
      </c>
      <c r="O4141" s="5">
        <v>11612</v>
      </c>
      <c r="P4141" s="5">
        <v>5701</v>
      </c>
      <c r="Q4141" s="5">
        <v>0</v>
      </c>
      <c r="R4141" s="5">
        <v>0</v>
      </c>
      <c r="S4141" s="5">
        <v>15053</v>
      </c>
      <c r="T4141" s="5">
        <v>3833</v>
      </c>
      <c r="U4141" s="5">
        <v>19034</v>
      </c>
      <c r="V4141" s="5">
        <v>10779</v>
      </c>
      <c r="W4141" s="5">
        <v>0</v>
      </c>
      <c r="X4141" s="5">
        <v>78299</v>
      </c>
      <c r="Y4141" s="5">
        <v>96</v>
      </c>
    </row>
    <row r="4142" spans="1:25" x14ac:dyDescent="0.3">
      <c r="A4142" s="1">
        <v>4057030</v>
      </c>
      <c r="B4142" s="1" t="s">
        <v>10</v>
      </c>
      <c r="C4142" s="2"/>
      <c r="D4142" s="4" t="s">
        <v>162</v>
      </c>
      <c r="E4142" s="4">
        <v>4057030</v>
      </c>
      <c r="F4142" s="5">
        <v>11178</v>
      </c>
      <c r="G4142" s="5">
        <v>157783</v>
      </c>
      <c r="H4142" s="5">
        <v>23273</v>
      </c>
      <c r="I4142" s="5">
        <v>64996</v>
      </c>
      <c r="J4142" s="5">
        <v>14132</v>
      </c>
      <c r="K4142" s="5">
        <v>0</v>
      </c>
      <c r="L4142" s="5">
        <v>271363</v>
      </c>
      <c r="M4142" s="5">
        <v>565062</v>
      </c>
      <c r="N4142" s="5">
        <v>80001</v>
      </c>
      <c r="O4142" s="5">
        <v>9492</v>
      </c>
      <c r="P4142" s="5">
        <v>6425</v>
      </c>
      <c r="Q4142" s="5">
        <v>0</v>
      </c>
      <c r="R4142" s="5">
        <v>0</v>
      </c>
      <c r="S4142" s="5">
        <v>14425</v>
      </c>
      <c r="T4142" s="5">
        <v>3518</v>
      </c>
      <c r="U4142" s="5">
        <v>19030</v>
      </c>
      <c r="V4142" s="5">
        <v>8564</v>
      </c>
      <c r="W4142" s="5">
        <v>0</v>
      </c>
      <c r="X4142" s="5">
        <v>85155</v>
      </c>
      <c r="Y4142" s="5">
        <v>135</v>
      </c>
    </row>
    <row r="4143" spans="1:25" x14ac:dyDescent="0.3">
      <c r="A4143" s="1">
        <v>4057030</v>
      </c>
      <c r="B4143" s="1" t="s">
        <v>11</v>
      </c>
      <c r="C4143" s="2"/>
      <c r="D4143" s="4" t="s">
        <v>162</v>
      </c>
      <c r="E4143" s="4">
        <v>4057030</v>
      </c>
      <c r="F4143" s="5">
        <v>2525</v>
      </c>
      <c r="G4143" s="5">
        <v>68614</v>
      </c>
      <c r="H4143" s="5">
        <v>81724</v>
      </c>
      <c r="I4143" s="5">
        <v>61859</v>
      </c>
      <c r="J4143" s="5">
        <v>26359</v>
      </c>
      <c r="K4143" s="5">
        <v>0</v>
      </c>
      <c r="L4143" s="5">
        <v>241081</v>
      </c>
      <c r="M4143" s="5">
        <v>708614</v>
      </c>
      <c r="N4143" s="5">
        <v>75911</v>
      </c>
      <c r="O4143" s="5">
        <v>14027</v>
      </c>
      <c r="P4143" s="5">
        <v>5257</v>
      </c>
      <c r="Q4143" s="5">
        <v>0</v>
      </c>
      <c r="R4143" s="5">
        <v>0</v>
      </c>
      <c r="S4143" s="5">
        <v>14312</v>
      </c>
      <c r="T4143" s="5">
        <v>3400</v>
      </c>
      <c r="U4143" s="5">
        <v>19228</v>
      </c>
      <c r="V4143" s="5">
        <v>3614</v>
      </c>
      <c r="W4143" s="5">
        <v>0</v>
      </c>
      <c r="X4143" s="5">
        <v>71424</v>
      </c>
      <c r="Y4143" s="5">
        <v>116</v>
      </c>
    </row>
    <row r="4144" spans="1:25" x14ac:dyDescent="0.3">
      <c r="A4144" s="1">
        <v>4057030</v>
      </c>
      <c r="B4144" s="1" t="s">
        <v>12</v>
      </c>
      <c r="C4144" s="2"/>
      <c r="D4144" s="4" t="s">
        <v>162</v>
      </c>
      <c r="E4144" s="4">
        <v>4057030</v>
      </c>
      <c r="F4144" s="5">
        <v>10294</v>
      </c>
      <c r="G4144" s="5">
        <v>54158</v>
      </c>
      <c r="H4144" s="5">
        <v>14521</v>
      </c>
      <c r="I4144" s="5">
        <v>57498</v>
      </c>
      <c r="J4144" s="5">
        <v>16647</v>
      </c>
      <c r="K4144" s="5">
        <v>0</v>
      </c>
      <c r="L4144" s="5">
        <v>153117</v>
      </c>
      <c r="M4144" s="5">
        <v>649040</v>
      </c>
      <c r="N4144" s="5">
        <v>49791</v>
      </c>
      <c r="O4144" s="5">
        <v>11989</v>
      </c>
      <c r="P4144" s="5">
        <v>5514</v>
      </c>
      <c r="Q4144" s="5">
        <v>0</v>
      </c>
      <c r="R4144" s="5">
        <v>0</v>
      </c>
      <c r="S4144" s="5">
        <v>14099</v>
      </c>
      <c r="T4144" s="5">
        <v>3767</v>
      </c>
      <c r="U4144" s="5">
        <v>17505</v>
      </c>
      <c r="V4144" s="5">
        <v>2316</v>
      </c>
      <c r="W4144" s="5">
        <v>0</v>
      </c>
      <c r="X4144" s="5">
        <v>69569</v>
      </c>
      <c r="Y4144" s="5">
        <v>186</v>
      </c>
    </row>
    <row r="4145" spans="1:25" x14ac:dyDescent="0.3">
      <c r="A4145" s="1">
        <v>4057030</v>
      </c>
      <c r="B4145" s="1" t="s">
        <v>13</v>
      </c>
      <c r="C4145" s="2"/>
      <c r="D4145" s="4" t="s">
        <v>162</v>
      </c>
      <c r="E4145" s="4">
        <v>4057030</v>
      </c>
      <c r="F4145" s="5">
        <v>20180</v>
      </c>
      <c r="G4145" s="5">
        <v>75006</v>
      </c>
      <c r="H4145" s="5">
        <v>22814</v>
      </c>
      <c r="I4145" s="5">
        <v>51811</v>
      </c>
      <c r="J4145" s="5">
        <v>20452</v>
      </c>
      <c r="K4145" s="5">
        <v>0</v>
      </c>
      <c r="L4145" s="5">
        <v>190264</v>
      </c>
      <c r="M4145" s="5">
        <v>617183</v>
      </c>
      <c r="N4145" s="5">
        <v>45802</v>
      </c>
      <c r="O4145" s="5">
        <v>7729</v>
      </c>
      <c r="P4145" s="5">
        <v>4434</v>
      </c>
      <c r="Q4145" s="5">
        <v>0</v>
      </c>
      <c r="R4145" s="5">
        <v>0</v>
      </c>
      <c r="S4145" s="5">
        <v>13789</v>
      </c>
      <c r="T4145" s="5">
        <v>5199</v>
      </c>
      <c r="U4145" s="5">
        <v>16741</v>
      </c>
      <c r="V4145" s="5">
        <v>4130</v>
      </c>
      <c r="W4145" s="5">
        <v>0</v>
      </c>
      <c r="X4145" s="5">
        <v>64051</v>
      </c>
      <c r="Y4145" s="5">
        <v>106</v>
      </c>
    </row>
    <row r="4146" spans="1:25" x14ac:dyDescent="0.3">
      <c r="A4146" s="1">
        <v>4057030</v>
      </c>
      <c r="B4146" s="1" t="s">
        <v>14</v>
      </c>
      <c r="C4146" s="2"/>
      <c r="D4146" s="4" t="s">
        <v>162</v>
      </c>
      <c r="E4146" s="4">
        <v>4057030</v>
      </c>
      <c r="F4146" s="5">
        <v>1876</v>
      </c>
      <c r="G4146" s="5">
        <v>42627</v>
      </c>
      <c r="H4146" s="5">
        <v>2282</v>
      </c>
      <c r="I4146" s="5">
        <v>59740</v>
      </c>
      <c r="J4146" s="5">
        <v>14709</v>
      </c>
      <c r="K4146" s="5" t="s">
        <v>33</v>
      </c>
      <c r="L4146" s="5">
        <v>121234</v>
      </c>
      <c r="M4146" s="5">
        <v>544868</v>
      </c>
      <c r="N4146" s="5">
        <v>40448</v>
      </c>
      <c r="O4146" s="5">
        <v>5658</v>
      </c>
      <c r="P4146" s="5">
        <v>3208</v>
      </c>
      <c r="Q4146" s="5" t="s">
        <v>33</v>
      </c>
      <c r="R4146" s="5" t="s">
        <v>33</v>
      </c>
      <c r="S4146" s="5">
        <v>15100</v>
      </c>
      <c r="T4146" s="5">
        <v>4980</v>
      </c>
      <c r="U4146" s="5">
        <v>15645</v>
      </c>
      <c r="V4146" s="5">
        <v>3781</v>
      </c>
      <c r="W4146" s="5">
        <v>0</v>
      </c>
      <c r="X4146" s="5">
        <v>61458</v>
      </c>
      <c r="Y4146" s="5">
        <v>82</v>
      </c>
    </row>
    <row r="4147" spans="1:25" x14ac:dyDescent="0.3">
      <c r="A4147" s="1">
        <v>4057030</v>
      </c>
      <c r="B4147" s="1" t="s">
        <v>15</v>
      </c>
      <c r="C4147" s="2"/>
      <c r="D4147" s="4" t="s">
        <v>162</v>
      </c>
      <c r="E4147" s="4">
        <v>4057030</v>
      </c>
      <c r="F4147" s="5">
        <v>7749</v>
      </c>
      <c r="G4147" s="5">
        <v>20843</v>
      </c>
      <c r="H4147" s="5">
        <v>10839</v>
      </c>
      <c r="I4147" s="5">
        <v>56612</v>
      </c>
      <c r="J4147" s="5">
        <v>14520</v>
      </c>
      <c r="K4147" s="5" t="s">
        <v>33</v>
      </c>
      <c r="L4147" s="5">
        <v>110563</v>
      </c>
      <c r="M4147" s="5">
        <v>458573</v>
      </c>
      <c r="N4147" s="5">
        <v>41499</v>
      </c>
      <c r="O4147" s="5">
        <v>4943</v>
      </c>
      <c r="P4147" s="5">
        <v>2719</v>
      </c>
      <c r="Q4147" s="5" t="s">
        <v>33</v>
      </c>
      <c r="R4147" s="5" t="s">
        <v>33</v>
      </c>
      <c r="S4147" s="5">
        <v>15730</v>
      </c>
      <c r="T4147" s="5">
        <v>4431</v>
      </c>
      <c r="U4147" s="5">
        <v>15560</v>
      </c>
      <c r="V4147" s="5">
        <v>3041</v>
      </c>
      <c r="W4147" s="5">
        <v>0</v>
      </c>
      <c r="X4147" s="5">
        <v>73057</v>
      </c>
      <c r="Y4147" s="5">
        <v>57</v>
      </c>
    </row>
    <row r="4148" spans="1:25" x14ac:dyDescent="0.3">
      <c r="A4148" s="1">
        <v>4057030</v>
      </c>
      <c r="B4148" s="1" t="s">
        <v>16</v>
      </c>
      <c r="C4148" s="2"/>
      <c r="D4148" s="4" t="s">
        <v>162</v>
      </c>
      <c r="E4148" s="4">
        <v>4057030</v>
      </c>
      <c r="F4148" s="5">
        <v>2800</v>
      </c>
      <c r="G4148" s="5">
        <v>24238</v>
      </c>
      <c r="H4148" s="5">
        <v>15994</v>
      </c>
      <c r="I4148" s="5">
        <v>40372</v>
      </c>
      <c r="J4148" s="5">
        <v>10008</v>
      </c>
      <c r="K4148" s="5" t="s">
        <v>33</v>
      </c>
      <c r="L4148" s="5">
        <v>93413</v>
      </c>
      <c r="M4148" s="5">
        <v>435034</v>
      </c>
      <c r="N4148" s="5">
        <v>37331</v>
      </c>
      <c r="O4148" s="5">
        <v>4697</v>
      </c>
      <c r="P4148" s="5">
        <v>2330</v>
      </c>
      <c r="Q4148" s="5" t="s">
        <v>33</v>
      </c>
      <c r="R4148" s="5" t="s">
        <v>33</v>
      </c>
      <c r="S4148" s="5">
        <v>13373</v>
      </c>
      <c r="T4148" s="5">
        <v>4516</v>
      </c>
      <c r="U4148" s="5">
        <v>16291</v>
      </c>
      <c r="V4148" s="5">
        <v>2609</v>
      </c>
      <c r="W4148" s="5">
        <v>3</v>
      </c>
      <c r="X4148" s="5">
        <v>59237</v>
      </c>
      <c r="Y4148" s="5">
        <v>88</v>
      </c>
    </row>
    <row r="4149" spans="1:25" x14ac:dyDescent="0.3">
      <c r="A4149" s="1">
        <v>4057030</v>
      </c>
      <c r="B4149" s="1" t="s">
        <v>17</v>
      </c>
      <c r="C4149" s="2"/>
      <c r="D4149" s="4" t="s">
        <v>162</v>
      </c>
      <c r="E4149" s="4">
        <v>4057030</v>
      </c>
      <c r="F4149" s="5">
        <v>3862</v>
      </c>
      <c r="G4149" s="5">
        <v>43631</v>
      </c>
      <c r="H4149" s="5">
        <v>8277</v>
      </c>
      <c r="I4149" s="5">
        <v>51216</v>
      </c>
      <c r="J4149" s="5">
        <v>16921</v>
      </c>
      <c r="K4149" s="5" t="s">
        <v>33</v>
      </c>
      <c r="L4149" s="5">
        <v>123906</v>
      </c>
      <c r="M4149" s="5">
        <v>425089</v>
      </c>
      <c r="N4149" s="5">
        <v>36043</v>
      </c>
      <c r="O4149" s="5">
        <v>4604</v>
      </c>
      <c r="P4149" s="5">
        <v>2091</v>
      </c>
      <c r="Q4149" s="5" t="s">
        <v>33</v>
      </c>
      <c r="R4149" s="5" t="s">
        <v>33</v>
      </c>
      <c r="S4149" s="5">
        <v>11203</v>
      </c>
      <c r="T4149" s="5">
        <v>4250</v>
      </c>
      <c r="U4149" s="5">
        <v>14409</v>
      </c>
      <c r="V4149" s="5">
        <v>2402</v>
      </c>
      <c r="W4149" s="5">
        <v>12</v>
      </c>
      <c r="X4149" s="5">
        <v>58201</v>
      </c>
      <c r="Y4149" s="5">
        <v>103</v>
      </c>
    </row>
    <row r="4150" spans="1:25" x14ac:dyDescent="0.3">
      <c r="A4150" s="1">
        <v>4057030</v>
      </c>
      <c r="B4150" s="1" t="s">
        <v>18</v>
      </c>
      <c r="C4150" s="2"/>
      <c r="D4150" s="4" t="s">
        <v>162</v>
      </c>
      <c r="E4150" s="4">
        <v>4057030</v>
      </c>
      <c r="F4150" s="5">
        <v>1460</v>
      </c>
      <c r="G4150" s="5">
        <v>53642</v>
      </c>
      <c r="H4150" s="5">
        <v>4733</v>
      </c>
      <c r="I4150" s="5">
        <v>49136</v>
      </c>
      <c r="J4150" s="5">
        <v>14426</v>
      </c>
      <c r="K4150" s="5" t="s">
        <v>33</v>
      </c>
      <c r="L4150" s="5">
        <v>123397</v>
      </c>
      <c r="M4150" s="5">
        <v>959512</v>
      </c>
      <c r="N4150" s="5">
        <v>35226</v>
      </c>
      <c r="O4150" s="5">
        <v>4716</v>
      </c>
      <c r="P4150" s="5">
        <v>2353</v>
      </c>
      <c r="Q4150" s="5" t="s">
        <v>33</v>
      </c>
      <c r="R4150" s="5" t="s">
        <v>33</v>
      </c>
      <c r="S4150" s="5">
        <v>11383</v>
      </c>
      <c r="T4150" s="5">
        <v>4339</v>
      </c>
      <c r="U4150" s="5">
        <v>12211</v>
      </c>
      <c r="V4150" s="5">
        <v>3436</v>
      </c>
      <c r="W4150" s="5">
        <v>1</v>
      </c>
      <c r="X4150" s="5">
        <v>55645</v>
      </c>
      <c r="Y4150" s="5">
        <v>80</v>
      </c>
    </row>
    <row r="4151" spans="1:25" x14ac:dyDescent="0.3">
      <c r="A4151" s="1">
        <v>4057030</v>
      </c>
      <c r="B4151" s="1" t="s">
        <v>19</v>
      </c>
      <c r="C4151" s="2"/>
      <c r="D4151" s="4" t="s">
        <v>162</v>
      </c>
      <c r="E4151" s="4">
        <v>4057030</v>
      </c>
      <c r="F4151" s="5">
        <v>17011</v>
      </c>
      <c r="G4151" s="5">
        <v>14947</v>
      </c>
      <c r="H4151" s="5">
        <v>11958</v>
      </c>
      <c r="I4151" s="5">
        <v>47637</v>
      </c>
      <c r="J4151" s="5">
        <v>9361</v>
      </c>
      <c r="K4151" s="5" t="s">
        <v>33</v>
      </c>
      <c r="L4151" s="5">
        <v>100915</v>
      </c>
      <c r="M4151" s="5">
        <v>614659</v>
      </c>
      <c r="N4151" s="5">
        <v>33352</v>
      </c>
      <c r="O4151" s="5">
        <v>4453</v>
      </c>
      <c r="P4151" s="5">
        <v>2072</v>
      </c>
      <c r="Q4151" s="5" t="s">
        <v>33</v>
      </c>
      <c r="R4151" s="5" t="s">
        <v>33</v>
      </c>
      <c r="S4151" s="5">
        <v>10258</v>
      </c>
      <c r="T4151" s="5">
        <v>4140</v>
      </c>
      <c r="U4151" s="5">
        <v>20980</v>
      </c>
      <c r="V4151" s="5">
        <v>3453</v>
      </c>
      <c r="W4151" s="5">
        <v>175</v>
      </c>
      <c r="X4151" s="5">
        <v>58091</v>
      </c>
      <c r="Y4151" s="5">
        <v>150</v>
      </c>
    </row>
    <row r="4152" spans="1:25" x14ac:dyDescent="0.3">
      <c r="A4152" s="1">
        <v>4057030</v>
      </c>
      <c r="B4152" s="1" t="s">
        <v>20</v>
      </c>
      <c r="C4152" s="2"/>
      <c r="D4152" s="4" t="s">
        <v>162</v>
      </c>
      <c r="E4152" s="4">
        <v>4057030</v>
      </c>
      <c r="F4152" s="5">
        <v>12553</v>
      </c>
      <c r="G4152" s="5">
        <v>23432</v>
      </c>
      <c r="H4152" s="5">
        <v>13519</v>
      </c>
      <c r="I4152" s="5">
        <v>12543</v>
      </c>
      <c r="J4152" s="5">
        <v>7916</v>
      </c>
      <c r="K4152" s="5" t="s">
        <v>33</v>
      </c>
      <c r="L4152" s="5">
        <v>69963</v>
      </c>
      <c r="M4152" s="5">
        <v>389068</v>
      </c>
      <c r="N4152" s="5">
        <v>29523</v>
      </c>
      <c r="O4152" s="5">
        <v>4055</v>
      </c>
      <c r="P4152" s="5">
        <v>2586</v>
      </c>
      <c r="Q4152" s="5" t="s">
        <v>33</v>
      </c>
      <c r="R4152" s="5" t="s">
        <v>33</v>
      </c>
      <c r="S4152" s="5">
        <v>8206</v>
      </c>
      <c r="T4152" s="5">
        <v>4267</v>
      </c>
      <c r="U4152" s="5">
        <v>11181</v>
      </c>
      <c r="V4152" s="5">
        <v>1507</v>
      </c>
      <c r="W4152" s="5">
        <v>1726</v>
      </c>
      <c r="X4152" s="5">
        <v>55521</v>
      </c>
      <c r="Y4152" s="5">
        <v>573</v>
      </c>
    </row>
    <row r="4153" spans="1:25" x14ac:dyDescent="0.3">
      <c r="A4153" s="1">
        <v>4057030</v>
      </c>
      <c r="B4153" s="1" t="s">
        <v>21</v>
      </c>
      <c r="C4153" s="2"/>
      <c r="D4153" s="4" t="s">
        <v>162</v>
      </c>
      <c r="E4153" s="4">
        <v>4057030</v>
      </c>
      <c r="F4153" s="5">
        <v>11124</v>
      </c>
      <c r="G4153" s="5">
        <v>28527</v>
      </c>
      <c r="H4153" s="5">
        <v>6124</v>
      </c>
      <c r="I4153" s="5">
        <v>25207</v>
      </c>
      <c r="J4153" s="5">
        <v>9873</v>
      </c>
      <c r="K4153" s="5" t="s">
        <v>33</v>
      </c>
      <c r="L4153" s="5">
        <v>80854</v>
      </c>
      <c r="M4153" s="5">
        <v>352640</v>
      </c>
      <c r="N4153" s="5">
        <v>26676</v>
      </c>
      <c r="O4153" s="5">
        <v>4643</v>
      </c>
      <c r="P4153" s="5">
        <v>2768</v>
      </c>
      <c r="Q4153" s="5" t="s">
        <v>33</v>
      </c>
      <c r="R4153" s="5" t="s">
        <v>33</v>
      </c>
      <c r="S4153" s="5">
        <v>6354</v>
      </c>
      <c r="T4153" s="5">
        <v>5721</v>
      </c>
      <c r="U4153" s="5">
        <v>11669</v>
      </c>
      <c r="V4153" s="5">
        <v>2337</v>
      </c>
      <c r="W4153" s="5">
        <v>1590</v>
      </c>
      <c r="X4153" s="5">
        <v>58987</v>
      </c>
      <c r="Y4153" s="5">
        <v>979</v>
      </c>
    </row>
    <row r="4154" spans="1:25" x14ac:dyDescent="0.3">
      <c r="A4154" s="1">
        <v>4057030</v>
      </c>
      <c r="B4154" s="1" t="s">
        <v>22</v>
      </c>
      <c r="C4154" s="2"/>
      <c r="D4154" s="4" t="s">
        <v>162</v>
      </c>
      <c r="E4154" s="4">
        <v>4057030</v>
      </c>
      <c r="F4154" s="5">
        <v>3699</v>
      </c>
      <c r="G4154" s="5">
        <v>29085</v>
      </c>
      <c r="H4154" s="5">
        <v>7510</v>
      </c>
      <c r="I4154" s="5">
        <v>26449</v>
      </c>
      <c r="J4154" s="5">
        <v>12687</v>
      </c>
      <c r="K4154" s="5" t="s">
        <v>33</v>
      </c>
      <c r="L4154" s="5">
        <v>79429</v>
      </c>
      <c r="M4154" s="5">
        <v>315242</v>
      </c>
      <c r="N4154" s="5">
        <v>27966</v>
      </c>
      <c r="O4154" s="5">
        <v>4807</v>
      </c>
      <c r="P4154" s="5">
        <v>2224</v>
      </c>
      <c r="Q4154" s="5" t="s">
        <v>33</v>
      </c>
      <c r="R4154" s="5" t="s">
        <v>33</v>
      </c>
      <c r="S4154" s="5">
        <v>6547</v>
      </c>
      <c r="T4154" s="5">
        <v>5726</v>
      </c>
      <c r="U4154" s="5">
        <v>11397</v>
      </c>
      <c r="V4154" s="5">
        <v>3423</v>
      </c>
      <c r="W4154" s="5">
        <v>1413</v>
      </c>
      <c r="X4154" s="5">
        <v>59343</v>
      </c>
      <c r="Y4154" s="5">
        <v>741</v>
      </c>
    </row>
    <row r="4155" spans="1:25" x14ac:dyDescent="0.3">
      <c r="A4155" s="1">
        <v>4057030</v>
      </c>
      <c r="B4155" s="1" t="s">
        <v>23</v>
      </c>
      <c r="C4155" s="2"/>
      <c r="D4155" s="4" t="s">
        <v>162</v>
      </c>
      <c r="E4155" s="4">
        <v>4057030</v>
      </c>
      <c r="F4155" s="5">
        <v>167</v>
      </c>
      <c r="G4155" s="5">
        <v>7116</v>
      </c>
      <c r="H4155" s="5">
        <v>8278</v>
      </c>
      <c r="I4155" s="5">
        <v>22484</v>
      </c>
      <c r="J4155" s="5">
        <v>11754</v>
      </c>
      <c r="K4155" s="5" t="s">
        <v>33</v>
      </c>
      <c r="L4155" s="5">
        <v>49798</v>
      </c>
      <c r="M4155" s="5">
        <v>312490</v>
      </c>
      <c r="N4155" s="5">
        <v>26603</v>
      </c>
      <c r="O4155" s="5">
        <v>4730</v>
      </c>
      <c r="P4155" s="5">
        <v>2164</v>
      </c>
      <c r="Q4155" s="5" t="s">
        <v>33</v>
      </c>
      <c r="R4155" s="5" t="s">
        <v>33</v>
      </c>
      <c r="S4155" s="5">
        <v>6543</v>
      </c>
      <c r="T4155" s="5">
        <v>5741</v>
      </c>
      <c r="U4155" s="5">
        <v>10457</v>
      </c>
      <c r="V4155" s="5">
        <v>3689</v>
      </c>
      <c r="W4155" s="5">
        <v>355</v>
      </c>
      <c r="X4155" s="5">
        <v>59226</v>
      </c>
      <c r="Y4155" s="5">
        <v>717</v>
      </c>
    </row>
    <row r="4156" spans="1:25" x14ac:dyDescent="0.3">
      <c r="A4156" s="1">
        <v>4057030</v>
      </c>
      <c r="B4156" s="1" t="s">
        <v>24</v>
      </c>
      <c r="C4156" s="2"/>
      <c r="D4156" s="4" t="s">
        <v>162</v>
      </c>
      <c r="E4156" s="4">
        <v>4057030</v>
      </c>
      <c r="F4156" s="5">
        <v>1232</v>
      </c>
      <c r="G4156" s="5">
        <v>13966</v>
      </c>
      <c r="H4156" s="5">
        <v>2786</v>
      </c>
      <c r="I4156" s="5">
        <v>25634</v>
      </c>
      <c r="J4156" s="5">
        <v>8577</v>
      </c>
      <c r="K4156" s="5" t="s">
        <v>33</v>
      </c>
      <c r="L4156" s="5">
        <v>52196</v>
      </c>
      <c r="M4156" s="5">
        <v>280985</v>
      </c>
      <c r="N4156" s="5">
        <v>30031</v>
      </c>
      <c r="O4156" s="5">
        <v>4438</v>
      </c>
      <c r="P4156" s="5">
        <v>2503</v>
      </c>
      <c r="Q4156" s="5" t="s">
        <v>33</v>
      </c>
      <c r="R4156" s="5" t="s">
        <v>33</v>
      </c>
      <c r="S4156" s="5">
        <v>7907</v>
      </c>
      <c r="T4156" s="5">
        <v>5541</v>
      </c>
      <c r="U4156" s="5">
        <v>11171</v>
      </c>
      <c r="V4156" s="5">
        <v>4504</v>
      </c>
      <c r="W4156" s="5">
        <v>520</v>
      </c>
      <c r="X4156" s="5">
        <v>48395</v>
      </c>
      <c r="Y4156" s="5">
        <v>868</v>
      </c>
    </row>
    <row r="4157" spans="1:25" x14ac:dyDescent="0.3">
      <c r="A4157" s="1">
        <v>4057030</v>
      </c>
      <c r="B4157" s="1" t="s">
        <v>25</v>
      </c>
      <c r="C4157" s="2"/>
      <c r="D4157" s="4" t="s">
        <v>162</v>
      </c>
      <c r="E4157" s="4">
        <v>4057030</v>
      </c>
      <c r="F4157" s="5">
        <v>1553</v>
      </c>
      <c r="G4157" s="5">
        <v>15081</v>
      </c>
      <c r="H4157" s="5">
        <v>6058</v>
      </c>
      <c r="I4157" s="5">
        <v>25149</v>
      </c>
      <c r="J4157" s="5">
        <v>10071</v>
      </c>
      <c r="K4157" s="5" t="s">
        <v>33</v>
      </c>
      <c r="L4157" s="5">
        <v>57912</v>
      </c>
      <c r="M4157" s="5">
        <v>326754</v>
      </c>
      <c r="N4157" s="5">
        <v>32243</v>
      </c>
      <c r="O4157" s="5">
        <v>4874</v>
      </c>
      <c r="P4157" s="5">
        <v>2456</v>
      </c>
      <c r="Q4157" s="5" t="s">
        <v>33</v>
      </c>
      <c r="R4157" s="5" t="s">
        <v>33</v>
      </c>
      <c r="S4157" s="5">
        <v>7427</v>
      </c>
      <c r="T4157" s="5">
        <v>6437</v>
      </c>
      <c r="U4157" s="5">
        <v>11431</v>
      </c>
      <c r="V4157" s="5">
        <v>4699</v>
      </c>
      <c r="W4157" s="5">
        <v>475</v>
      </c>
      <c r="X4157" s="5">
        <v>48343</v>
      </c>
      <c r="Y4157" s="5">
        <v>986</v>
      </c>
    </row>
    <row r="4158" spans="1:25" x14ac:dyDescent="0.3">
      <c r="A4158" s="1">
        <v>4057030</v>
      </c>
      <c r="B4158" s="1" t="s">
        <v>26</v>
      </c>
      <c r="C4158" s="2"/>
      <c r="D4158" s="4" t="s">
        <v>162</v>
      </c>
      <c r="E4158" s="4">
        <v>4057030</v>
      </c>
      <c r="F4158" s="5">
        <v>2573</v>
      </c>
      <c r="G4158" s="5">
        <v>6769</v>
      </c>
      <c r="H4158" s="5">
        <v>3205</v>
      </c>
      <c r="I4158" s="5">
        <v>21393</v>
      </c>
      <c r="J4158" s="5">
        <v>3997</v>
      </c>
      <c r="K4158" s="5" t="s">
        <v>33</v>
      </c>
      <c r="L4158" s="5">
        <v>37937</v>
      </c>
      <c r="M4158" s="5">
        <v>304055</v>
      </c>
      <c r="N4158" s="5">
        <v>32750</v>
      </c>
      <c r="O4158" s="5">
        <v>4206</v>
      </c>
      <c r="P4158" s="5">
        <v>2497</v>
      </c>
      <c r="Q4158" s="5" t="s">
        <v>33</v>
      </c>
      <c r="R4158" s="5" t="s">
        <v>33</v>
      </c>
      <c r="S4158" s="5">
        <v>6447</v>
      </c>
      <c r="T4158" s="5">
        <v>6092</v>
      </c>
      <c r="U4158" s="5">
        <v>9349</v>
      </c>
      <c r="V4158" s="5">
        <v>3966</v>
      </c>
      <c r="W4158" s="5">
        <v>168</v>
      </c>
      <c r="X4158" s="5">
        <v>45655</v>
      </c>
      <c r="Y4158" s="5">
        <v>962</v>
      </c>
    </row>
    <row r="4159" spans="1:25" x14ac:dyDescent="0.3">
      <c r="A4159" s="1">
        <v>4057030</v>
      </c>
      <c r="B4159" s="1" t="s">
        <v>27</v>
      </c>
      <c r="C4159" s="2"/>
      <c r="D4159" s="4" t="s">
        <v>162</v>
      </c>
      <c r="E4159" s="4">
        <v>4057030</v>
      </c>
      <c r="F4159" s="5">
        <v>4526</v>
      </c>
      <c r="G4159" s="5">
        <v>28384</v>
      </c>
      <c r="H4159" s="5">
        <v>2061</v>
      </c>
      <c r="I4159" s="5">
        <v>21273</v>
      </c>
      <c r="J4159" s="5">
        <v>10503</v>
      </c>
      <c r="K4159" s="5" t="s">
        <v>33</v>
      </c>
      <c r="L4159" s="5">
        <v>66746</v>
      </c>
      <c r="M4159" s="5">
        <v>317769</v>
      </c>
      <c r="N4159" s="5">
        <v>25278</v>
      </c>
      <c r="O4159" s="5">
        <v>3818</v>
      </c>
      <c r="P4159" s="5">
        <v>2691</v>
      </c>
      <c r="Q4159" s="5" t="s">
        <v>33</v>
      </c>
      <c r="R4159" s="5" t="s">
        <v>33</v>
      </c>
      <c r="S4159" s="5">
        <v>5691</v>
      </c>
      <c r="T4159" s="5">
        <v>5791</v>
      </c>
      <c r="U4159" s="5">
        <v>8629</v>
      </c>
      <c r="V4159" s="5">
        <v>3956</v>
      </c>
      <c r="W4159" s="5">
        <v>64</v>
      </c>
      <c r="X4159" s="5">
        <v>67500</v>
      </c>
      <c r="Y4159" s="5">
        <v>626</v>
      </c>
    </row>
    <row r="4160" spans="1:25" x14ac:dyDescent="0.3">
      <c r="A4160" s="1">
        <v>4057030</v>
      </c>
      <c r="B4160" s="1" t="s">
        <v>28</v>
      </c>
      <c r="C4160" s="2"/>
      <c r="D4160" s="4" t="s">
        <v>162</v>
      </c>
      <c r="E4160" s="4">
        <v>4057030</v>
      </c>
      <c r="F4160" s="5">
        <v>750</v>
      </c>
      <c r="G4160" s="5">
        <v>14967</v>
      </c>
      <c r="H4160" s="5">
        <v>2462</v>
      </c>
      <c r="I4160" s="5">
        <v>20009</v>
      </c>
      <c r="J4160" s="5">
        <v>3912</v>
      </c>
      <c r="K4160" s="5" t="s">
        <v>33</v>
      </c>
      <c r="L4160" s="5">
        <v>42100</v>
      </c>
      <c r="M4160" s="5">
        <v>332550</v>
      </c>
      <c r="N4160" s="5">
        <v>14675</v>
      </c>
      <c r="O4160" s="5">
        <v>4121</v>
      </c>
      <c r="P4160" s="5">
        <v>2314</v>
      </c>
      <c r="Q4160" s="5" t="s">
        <v>33</v>
      </c>
      <c r="R4160" s="5" t="s">
        <v>33</v>
      </c>
      <c r="S4160" s="5">
        <v>4249</v>
      </c>
      <c r="T4160" s="5">
        <v>5002</v>
      </c>
      <c r="U4160" s="5">
        <v>8104</v>
      </c>
      <c r="V4160" s="5">
        <v>729</v>
      </c>
      <c r="W4160" s="5">
        <v>447</v>
      </c>
      <c r="X4160" s="5">
        <v>56857</v>
      </c>
      <c r="Y4160" s="5">
        <v>531</v>
      </c>
    </row>
    <row r="4161" spans="1:25" x14ac:dyDescent="0.3">
      <c r="A4161" s="1">
        <v>4057030</v>
      </c>
      <c r="B4161" s="1" t="s">
        <v>29</v>
      </c>
      <c r="C4161" s="2"/>
      <c r="D4161" s="4" t="s">
        <v>162</v>
      </c>
      <c r="E4161" s="4">
        <v>4057030</v>
      </c>
      <c r="F4161" s="5">
        <v>0</v>
      </c>
      <c r="G4161" s="5">
        <v>800362</v>
      </c>
      <c r="H4161" s="5">
        <v>66157</v>
      </c>
      <c r="I4161" s="5">
        <v>19639</v>
      </c>
      <c r="J4161" s="5">
        <v>3050</v>
      </c>
      <c r="K4161" s="5" t="s">
        <v>33</v>
      </c>
      <c r="L4161" s="5">
        <v>889207</v>
      </c>
      <c r="M4161" s="5">
        <v>287167</v>
      </c>
      <c r="N4161" s="5">
        <v>17147</v>
      </c>
      <c r="O4161" s="5">
        <v>3512</v>
      </c>
      <c r="P4161" s="5">
        <v>1837</v>
      </c>
      <c r="Q4161" s="5" t="s">
        <v>33</v>
      </c>
      <c r="R4161" s="5" t="s">
        <v>33</v>
      </c>
      <c r="S4161" s="5">
        <v>3675</v>
      </c>
      <c r="T4161" s="5">
        <v>5032</v>
      </c>
      <c r="U4161" s="5">
        <v>8119</v>
      </c>
      <c r="V4161" s="5">
        <v>341</v>
      </c>
      <c r="W4161" s="5">
        <v>360</v>
      </c>
      <c r="X4161" s="5">
        <v>40018</v>
      </c>
      <c r="Y4161" s="5">
        <v>393</v>
      </c>
    </row>
    <row r="4162" spans="1:25" x14ac:dyDescent="0.3">
      <c r="A4162" s="1">
        <v>4057030</v>
      </c>
      <c r="B4162" s="1" t="s">
        <v>30</v>
      </c>
      <c r="C4162" s="2"/>
      <c r="D4162" s="4" t="s">
        <v>162</v>
      </c>
      <c r="E4162" s="4">
        <v>4057030</v>
      </c>
      <c r="F4162" s="5">
        <v>0</v>
      </c>
      <c r="G4162" s="5">
        <v>10488</v>
      </c>
      <c r="H4162" s="5">
        <v>2834</v>
      </c>
      <c r="I4162" s="5">
        <v>22526</v>
      </c>
      <c r="J4162" s="5">
        <v>3018</v>
      </c>
      <c r="K4162" s="5" t="s">
        <v>33</v>
      </c>
      <c r="L4162" s="5">
        <v>38865</v>
      </c>
      <c r="M4162" s="5">
        <v>301584</v>
      </c>
      <c r="N4162" s="5">
        <v>10383</v>
      </c>
      <c r="O4162" s="5">
        <v>3929</v>
      </c>
      <c r="P4162" s="5">
        <v>1474</v>
      </c>
      <c r="Q4162" s="5" t="s">
        <v>33</v>
      </c>
      <c r="R4162" s="5" t="s">
        <v>33</v>
      </c>
      <c r="S4162" s="5">
        <v>4044</v>
      </c>
      <c r="T4162" s="5">
        <v>5043</v>
      </c>
      <c r="U4162" s="5">
        <v>7096</v>
      </c>
      <c r="V4162" s="5">
        <v>261</v>
      </c>
      <c r="W4162" s="5">
        <v>342</v>
      </c>
      <c r="X4162" s="5">
        <v>28192</v>
      </c>
      <c r="Y4162" s="5">
        <v>411</v>
      </c>
    </row>
    <row r="4163" spans="1:25" x14ac:dyDescent="0.3">
      <c r="A4163" s="1">
        <v>4057030</v>
      </c>
      <c r="B4163" s="1" t="s">
        <v>31</v>
      </c>
      <c r="C4163" s="2"/>
      <c r="D4163" s="4" t="s">
        <v>162</v>
      </c>
      <c r="E4163" s="4">
        <v>4057030</v>
      </c>
      <c r="F4163" s="5">
        <v>0</v>
      </c>
      <c r="G4163" s="5">
        <v>12544</v>
      </c>
      <c r="H4163" s="5">
        <v>12135</v>
      </c>
      <c r="I4163" s="5">
        <v>21729</v>
      </c>
      <c r="J4163" s="5">
        <v>3110</v>
      </c>
      <c r="K4163" s="5" t="s">
        <v>33</v>
      </c>
      <c r="L4163" s="5">
        <v>49518</v>
      </c>
      <c r="M4163" s="5">
        <v>287351</v>
      </c>
      <c r="N4163" s="5">
        <v>11228</v>
      </c>
      <c r="O4163" s="5">
        <v>3863</v>
      </c>
      <c r="P4163" s="5">
        <v>1457</v>
      </c>
      <c r="Q4163" s="5" t="s">
        <v>33</v>
      </c>
      <c r="R4163" s="5" t="s">
        <v>33</v>
      </c>
      <c r="S4163" s="5">
        <v>3783</v>
      </c>
      <c r="T4163" s="5">
        <v>5150</v>
      </c>
      <c r="U4163" s="5">
        <v>6489</v>
      </c>
      <c r="V4163" s="5">
        <v>245</v>
      </c>
      <c r="W4163" s="5">
        <v>601</v>
      </c>
      <c r="X4163" s="5">
        <v>25769</v>
      </c>
      <c r="Y4163" s="5">
        <v>370</v>
      </c>
    </row>
    <row r="4164" spans="1:25" x14ac:dyDescent="0.3">
      <c r="A4164" s="1">
        <v>4057538</v>
      </c>
      <c r="B4164" s="1" t="s">
        <v>0</v>
      </c>
      <c r="C4164" s="2"/>
      <c r="D4164" s="4" t="s">
        <v>163</v>
      </c>
      <c r="E4164" s="4">
        <v>4057538</v>
      </c>
      <c r="F4164" s="5" t="s">
        <v>33</v>
      </c>
      <c r="G4164" s="5" t="s">
        <v>33</v>
      </c>
      <c r="H4164" s="5" t="s">
        <v>33</v>
      </c>
      <c r="I4164" s="5" t="s">
        <v>33</v>
      </c>
      <c r="J4164" s="5" t="s">
        <v>33</v>
      </c>
      <c r="K4164" s="5" t="s">
        <v>33</v>
      </c>
      <c r="L4164" s="5" t="s">
        <v>33</v>
      </c>
      <c r="M4164" s="5" t="s">
        <v>33</v>
      </c>
      <c r="N4164" s="5">
        <v>0</v>
      </c>
      <c r="O4164" s="5" t="s">
        <v>33</v>
      </c>
      <c r="P4164" s="5" t="s">
        <v>33</v>
      </c>
      <c r="Q4164" s="5" t="s">
        <v>33</v>
      </c>
      <c r="R4164" s="5" t="s">
        <v>33</v>
      </c>
      <c r="S4164" s="5" t="s">
        <v>33</v>
      </c>
      <c r="T4164" s="5" t="s">
        <v>33</v>
      </c>
      <c r="U4164" s="5" t="s">
        <v>33</v>
      </c>
      <c r="V4164" s="5" t="s">
        <v>33</v>
      </c>
      <c r="W4164" s="5" t="s">
        <v>33</v>
      </c>
      <c r="X4164" s="5" t="s">
        <v>33</v>
      </c>
      <c r="Y4164" s="5" t="s">
        <v>33</v>
      </c>
    </row>
    <row r="4165" spans="1:25" x14ac:dyDescent="0.3">
      <c r="A4165" s="1">
        <v>4057538</v>
      </c>
      <c r="B4165" s="1" t="s">
        <v>1</v>
      </c>
      <c r="C4165" s="2"/>
      <c r="D4165" s="4" t="s">
        <v>163</v>
      </c>
      <c r="E4165" s="4">
        <v>4057538</v>
      </c>
      <c r="F4165" s="5">
        <v>0</v>
      </c>
      <c r="G4165" s="5">
        <v>0</v>
      </c>
      <c r="H4165" s="5">
        <v>1309</v>
      </c>
      <c r="I4165" s="5">
        <v>9188</v>
      </c>
      <c r="J4165" s="5">
        <v>557</v>
      </c>
      <c r="K4165" s="5">
        <v>0</v>
      </c>
      <c r="L4165" s="5">
        <v>11054</v>
      </c>
      <c r="M4165" s="5">
        <v>51424</v>
      </c>
      <c r="N4165" s="5">
        <v>0</v>
      </c>
      <c r="O4165" s="5">
        <v>6969</v>
      </c>
      <c r="P4165" s="5">
        <v>585</v>
      </c>
      <c r="Q4165" s="5">
        <v>0</v>
      </c>
      <c r="R4165" s="5">
        <v>0</v>
      </c>
      <c r="S4165" s="5">
        <v>2102</v>
      </c>
      <c r="T4165" s="5">
        <v>6053</v>
      </c>
      <c r="U4165" s="5">
        <v>4688</v>
      </c>
      <c r="V4165" s="5">
        <v>210</v>
      </c>
      <c r="W4165" s="5">
        <v>21</v>
      </c>
      <c r="X4165" s="5">
        <v>9241</v>
      </c>
      <c r="Y4165" s="5">
        <v>34</v>
      </c>
    </row>
    <row r="4166" spans="1:25" x14ac:dyDescent="0.3">
      <c r="A4166" s="1">
        <v>4057538</v>
      </c>
      <c r="B4166" s="1" t="s">
        <v>2</v>
      </c>
      <c r="C4166" s="2"/>
      <c r="D4166" s="4" t="s">
        <v>163</v>
      </c>
      <c r="E4166" s="4">
        <v>4057538</v>
      </c>
      <c r="F4166" s="5">
        <v>0</v>
      </c>
      <c r="G4166" s="5">
        <v>0</v>
      </c>
      <c r="H4166" s="5">
        <v>3241</v>
      </c>
      <c r="I4166" s="5">
        <v>9969</v>
      </c>
      <c r="J4166" s="5">
        <v>235</v>
      </c>
      <c r="K4166" s="5">
        <v>0</v>
      </c>
      <c r="L4166" s="5">
        <v>13444</v>
      </c>
      <c r="M4166" s="5">
        <v>43280</v>
      </c>
      <c r="N4166" s="5">
        <v>0</v>
      </c>
      <c r="O4166" s="5">
        <v>6247</v>
      </c>
      <c r="P4166" s="5">
        <v>688</v>
      </c>
      <c r="Q4166" s="5">
        <v>0</v>
      </c>
      <c r="R4166" s="5">
        <v>0</v>
      </c>
      <c r="S4166" s="5">
        <v>2693</v>
      </c>
      <c r="T4166" s="5">
        <v>4302</v>
      </c>
      <c r="U4166" s="5">
        <v>3114</v>
      </c>
      <c r="V4166" s="5">
        <v>316</v>
      </c>
      <c r="W4166" s="5">
        <v>30</v>
      </c>
      <c r="X4166" s="5">
        <v>8514</v>
      </c>
      <c r="Y4166" s="5">
        <v>24</v>
      </c>
    </row>
    <row r="4167" spans="1:25" x14ac:dyDescent="0.3">
      <c r="A4167" s="1">
        <v>4057538</v>
      </c>
      <c r="B4167" s="1" t="s">
        <v>3</v>
      </c>
      <c r="C4167" s="2"/>
      <c r="D4167" s="4" t="s">
        <v>163</v>
      </c>
      <c r="E4167" s="4">
        <v>4057538</v>
      </c>
      <c r="F4167" s="5">
        <v>0</v>
      </c>
      <c r="G4167" s="5">
        <v>0</v>
      </c>
      <c r="H4167" s="5">
        <v>3298</v>
      </c>
      <c r="I4167" s="5">
        <v>4908</v>
      </c>
      <c r="J4167" s="5">
        <v>278</v>
      </c>
      <c r="K4167" s="5">
        <v>0</v>
      </c>
      <c r="L4167" s="5">
        <v>8484</v>
      </c>
      <c r="M4167" s="5">
        <v>48450</v>
      </c>
      <c r="N4167" s="5">
        <v>0</v>
      </c>
      <c r="O4167" s="5">
        <v>6235</v>
      </c>
      <c r="P4167" s="5">
        <v>785</v>
      </c>
      <c r="Q4167" s="5">
        <v>0</v>
      </c>
      <c r="R4167" s="5">
        <v>0</v>
      </c>
      <c r="S4167" s="5">
        <v>2349</v>
      </c>
      <c r="T4167" s="5">
        <v>4663</v>
      </c>
      <c r="U4167" s="5">
        <v>2655</v>
      </c>
      <c r="V4167" s="5">
        <v>266</v>
      </c>
      <c r="W4167" s="5">
        <v>25</v>
      </c>
      <c r="X4167" s="5">
        <v>5700</v>
      </c>
      <c r="Y4167" s="5">
        <v>45</v>
      </c>
    </row>
    <row r="4168" spans="1:25" x14ac:dyDescent="0.3">
      <c r="A4168" s="1">
        <v>4057538</v>
      </c>
      <c r="B4168" s="1" t="s">
        <v>4</v>
      </c>
      <c r="C4168" s="2"/>
      <c r="D4168" s="4" t="s">
        <v>163</v>
      </c>
      <c r="E4168" s="4">
        <v>4057538</v>
      </c>
      <c r="F4168" s="5">
        <v>2</v>
      </c>
      <c r="G4168" s="5">
        <v>0</v>
      </c>
      <c r="H4168" s="5">
        <v>1684</v>
      </c>
      <c r="I4168" s="5">
        <v>5480</v>
      </c>
      <c r="J4168" s="5">
        <v>228</v>
      </c>
      <c r="K4168" s="5">
        <v>0</v>
      </c>
      <c r="L4168" s="5">
        <v>7394</v>
      </c>
      <c r="M4168" s="5">
        <v>52448</v>
      </c>
      <c r="N4168" s="5">
        <v>0</v>
      </c>
      <c r="O4168" s="5">
        <v>6492</v>
      </c>
      <c r="P4168" s="5">
        <v>505</v>
      </c>
      <c r="Q4168" s="5">
        <v>0</v>
      </c>
      <c r="R4168" s="5">
        <v>0</v>
      </c>
      <c r="S4168" s="5">
        <v>2259</v>
      </c>
      <c r="T4168" s="5">
        <v>4411</v>
      </c>
      <c r="U4168" s="5">
        <v>3361</v>
      </c>
      <c r="V4168" s="5">
        <v>309</v>
      </c>
      <c r="W4168" s="5">
        <v>24</v>
      </c>
      <c r="X4168" s="5">
        <v>8810</v>
      </c>
      <c r="Y4168" s="5">
        <v>38</v>
      </c>
    </row>
    <row r="4169" spans="1:25" x14ac:dyDescent="0.3">
      <c r="A4169" s="1">
        <v>4057538</v>
      </c>
      <c r="B4169" s="1" t="s">
        <v>5</v>
      </c>
      <c r="C4169" s="2"/>
      <c r="D4169" s="4" t="s">
        <v>163</v>
      </c>
      <c r="E4169" s="4">
        <v>4057538</v>
      </c>
      <c r="F4169" s="5">
        <v>0</v>
      </c>
      <c r="G4169" s="5">
        <v>0</v>
      </c>
      <c r="H4169" s="5">
        <v>1886</v>
      </c>
      <c r="I4169" s="5">
        <v>5183</v>
      </c>
      <c r="J4169" s="5">
        <v>515</v>
      </c>
      <c r="K4169" s="5">
        <v>0</v>
      </c>
      <c r="L4169" s="5">
        <v>7584</v>
      </c>
      <c r="M4169" s="5">
        <v>60917</v>
      </c>
      <c r="N4169" s="5">
        <v>0</v>
      </c>
      <c r="O4169" s="5">
        <v>6332</v>
      </c>
      <c r="P4169" s="5">
        <v>887</v>
      </c>
      <c r="Q4169" s="5">
        <v>0</v>
      </c>
      <c r="R4169" s="5">
        <v>0</v>
      </c>
      <c r="S4169" s="5">
        <v>2389</v>
      </c>
      <c r="T4169" s="5">
        <v>5385</v>
      </c>
      <c r="U4169" s="5">
        <v>3220</v>
      </c>
      <c r="V4169" s="5">
        <v>363</v>
      </c>
      <c r="W4169" s="5">
        <v>31</v>
      </c>
      <c r="X4169" s="5">
        <v>7272</v>
      </c>
      <c r="Y4169" s="5">
        <v>24</v>
      </c>
    </row>
    <row r="4170" spans="1:25" x14ac:dyDescent="0.3">
      <c r="A4170" s="1">
        <v>4057538</v>
      </c>
      <c r="B4170" s="1" t="s">
        <v>6</v>
      </c>
      <c r="C4170" s="2"/>
      <c r="D4170" s="4" t="s">
        <v>163</v>
      </c>
      <c r="E4170" s="4">
        <v>4057538</v>
      </c>
      <c r="F4170" s="5">
        <v>0</v>
      </c>
      <c r="G4170" s="5">
        <v>0</v>
      </c>
      <c r="H4170" s="5">
        <v>1254</v>
      </c>
      <c r="I4170" s="5">
        <v>5198</v>
      </c>
      <c r="J4170" s="5">
        <v>839</v>
      </c>
      <c r="K4170" s="5">
        <v>0</v>
      </c>
      <c r="L4170" s="5">
        <v>7291</v>
      </c>
      <c r="M4170" s="5">
        <v>55488</v>
      </c>
      <c r="N4170" s="5">
        <v>0</v>
      </c>
      <c r="O4170" s="5">
        <v>6620</v>
      </c>
      <c r="P4170" s="5">
        <v>1000</v>
      </c>
      <c r="Q4170" s="5">
        <v>0</v>
      </c>
      <c r="R4170" s="5">
        <v>0</v>
      </c>
      <c r="S4170" s="5">
        <v>2189</v>
      </c>
      <c r="T4170" s="5">
        <v>3763</v>
      </c>
      <c r="U4170" s="5">
        <v>2969</v>
      </c>
      <c r="V4170" s="5">
        <v>442</v>
      </c>
      <c r="W4170" s="5">
        <v>36</v>
      </c>
      <c r="X4170" s="5">
        <v>6189</v>
      </c>
      <c r="Y4170" s="5">
        <v>39</v>
      </c>
    </row>
    <row r="4171" spans="1:25" x14ac:dyDescent="0.3">
      <c r="A4171" s="1">
        <v>4057538</v>
      </c>
      <c r="B4171" s="1" t="s">
        <v>7</v>
      </c>
      <c r="C4171" s="2"/>
      <c r="D4171" s="4" t="s">
        <v>163</v>
      </c>
      <c r="E4171" s="4">
        <v>4057538</v>
      </c>
      <c r="F4171" s="5">
        <v>0</v>
      </c>
      <c r="G4171" s="5">
        <v>0</v>
      </c>
      <c r="H4171" s="5">
        <v>863</v>
      </c>
      <c r="I4171" s="5">
        <v>4159</v>
      </c>
      <c r="J4171" s="5">
        <v>111</v>
      </c>
      <c r="K4171" s="5">
        <v>0</v>
      </c>
      <c r="L4171" s="5">
        <v>5133</v>
      </c>
      <c r="M4171" s="5">
        <v>51592</v>
      </c>
      <c r="N4171" s="5">
        <v>0</v>
      </c>
      <c r="O4171" s="5">
        <v>5924</v>
      </c>
      <c r="P4171" s="5">
        <v>624</v>
      </c>
      <c r="Q4171" s="5">
        <v>0</v>
      </c>
      <c r="R4171" s="5">
        <v>0</v>
      </c>
      <c r="S4171" s="5">
        <v>2232</v>
      </c>
      <c r="T4171" s="5">
        <v>4293</v>
      </c>
      <c r="U4171" s="5">
        <v>2400</v>
      </c>
      <c r="V4171" s="5">
        <v>431</v>
      </c>
      <c r="W4171" s="5">
        <v>42</v>
      </c>
      <c r="X4171" s="5">
        <v>7020</v>
      </c>
      <c r="Y4171" s="5">
        <v>44</v>
      </c>
    </row>
    <row r="4172" spans="1:25" x14ac:dyDescent="0.3">
      <c r="A4172" s="1">
        <v>4057538</v>
      </c>
      <c r="B4172" s="1" t="s">
        <v>8</v>
      </c>
      <c r="C4172" s="2"/>
      <c r="D4172" s="4" t="s">
        <v>163</v>
      </c>
      <c r="E4172" s="4">
        <v>4057538</v>
      </c>
      <c r="F4172" s="5">
        <v>0</v>
      </c>
      <c r="G4172" s="5">
        <v>0</v>
      </c>
      <c r="H4172" s="5">
        <v>5332</v>
      </c>
      <c r="I4172" s="5">
        <v>5083</v>
      </c>
      <c r="J4172" s="5">
        <v>1823</v>
      </c>
      <c r="K4172" s="5">
        <v>0</v>
      </c>
      <c r="L4172" s="5">
        <v>12238</v>
      </c>
      <c r="M4172" s="5">
        <v>59878</v>
      </c>
      <c r="N4172" s="5">
        <v>0</v>
      </c>
      <c r="O4172" s="5">
        <v>6096</v>
      </c>
      <c r="P4172" s="5">
        <v>671</v>
      </c>
      <c r="Q4172" s="5">
        <v>0</v>
      </c>
      <c r="R4172" s="5">
        <v>0</v>
      </c>
      <c r="S4172" s="5">
        <v>2096</v>
      </c>
      <c r="T4172" s="5">
        <v>3848</v>
      </c>
      <c r="U4172" s="5">
        <v>2853</v>
      </c>
      <c r="V4172" s="5">
        <v>482</v>
      </c>
      <c r="W4172" s="5">
        <v>49</v>
      </c>
      <c r="X4172" s="5">
        <v>7073</v>
      </c>
      <c r="Y4172" s="5">
        <v>58</v>
      </c>
    </row>
    <row r="4173" spans="1:25" x14ac:dyDescent="0.3">
      <c r="A4173" s="1">
        <v>4057538</v>
      </c>
      <c r="B4173" s="1" t="s">
        <v>9</v>
      </c>
      <c r="C4173" s="2"/>
      <c r="D4173" s="4" t="s">
        <v>163</v>
      </c>
      <c r="E4173" s="4">
        <v>4057538</v>
      </c>
      <c r="F4173" s="5">
        <v>0</v>
      </c>
      <c r="G4173" s="5">
        <v>0</v>
      </c>
      <c r="H4173" s="5">
        <v>636</v>
      </c>
      <c r="I4173" s="5">
        <v>2547</v>
      </c>
      <c r="J4173" s="5">
        <v>235</v>
      </c>
      <c r="K4173" s="5">
        <v>0</v>
      </c>
      <c r="L4173" s="5">
        <v>3418</v>
      </c>
      <c r="M4173" s="5">
        <v>70453</v>
      </c>
      <c r="N4173" s="5">
        <v>0</v>
      </c>
      <c r="O4173" s="5">
        <v>5086</v>
      </c>
      <c r="P4173" s="5">
        <v>641</v>
      </c>
      <c r="Q4173" s="5">
        <v>0</v>
      </c>
      <c r="R4173" s="5">
        <v>0</v>
      </c>
      <c r="S4173" s="5">
        <v>1910</v>
      </c>
      <c r="T4173" s="5">
        <v>3252</v>
      </c>
      <c r="U4173" s="5">
        <v>3644</v>
      </c>
      <c r="V4173" s="5">
        <v>466</v>
      </c>
      <c r="W4173" s="5">
        <v>28</v>
      </c>
      <c r="X4173" s="5">
        <v>6460</v>
      </c>
      <c r="Y4173" s="5">
        <v>46</v>
      </c>
    </row>
    <row r="4174" spans="1:25" x14ac:dyDescent="0.3">
      <c r="A4174" s="1">
        <v>4057538</v>
      </c>
      <c r="B4174" s="1" t="s">
        <v>10</v>
      </c>
      <c r="C4174" s="2"/>
      <c r="D4174" s="4" t="s">
        <v>163</v>
      </c>
      <c r="E4174" s="4">
        <v>4057538</v>
      </c>
      <c r="F4174" s="5">
        <v>0</v>
      </c>
      <c r="G4174" s="5">
        <v>0</v>
      </c>
      <c r="H4174" s="5">
        <v>1026</v>
      </c>
      <c r="I4174" s="5">
        <v>4134</v>
      </c>
      <c r="J4174" s="5">
        <v>441</v>
      </c>
      <c r="K4174" s="5">
        <v>0</v>
      </c>
      <c r="L4174" s="5">
        <v>5601</v>
      </c>
      <c r="M4174" s="5">
        <v>85861</v>
      </c>
      <c r="N4174" s="5">
        <v>0</v>
      </c>
      <c r="O4174" s="5">
        <v>5292</v>
      </c>
      <c r="P4174" s="5">
        <v>632</v>
      </c>
      <c r="Q4174" s="5">
        <v>0</v>
      </c>
      <c r="R4174" s="5">
        <v>0</v>
      </c>
      <c r="S4174" s="5">
        <v>1813</v>
      </c>
      <c r="T4174" s="5">
        <v>3142</v>
      </c>
      <c r="U4174" s="5">
        <v>3622</v>
      </c>
      <c r="V4174" s="5">
        <v>563</v>
      </c>
      <c r="W4174" s="5">
        <v>0</v>
      </c>
      <c r="X4174" s="5">
        <v>7793</v>
      </c>
      <c r="Y4174" s="5">
        <v>53</v>
      </c>
    </row>
    <row r="4175" spans="1:25" x14ac:dyDescent="0.3">
      <c r="A4175" s="1">
        <v>4057538</v>
      </c>
      <c r="B4175" s="1" t="s">
        <v>11</v>
      </c>
      <c r="C4175" s="2"/>
      <c r="D4175" s="4" t="s">
        <v>163</v>
      </c>
      <c r="E4175" s="4">
        <v>4057538</v>
      </c>
      <c r="F4175" s="5">
        <v>0</v>
      </c>
      <c r="G4175" s="5">
        <v>0</v>
      </c>
      <c r="H4175" s="5">
        <v>844</v>
      </c>
      <c r="I4175" s="5">
        <v>5410</v>
      </c>
      <c r="J4175" s="5">
        <v>433</v>
      </c>
      <c r="K4175" s="5">
        <v>0</v>
      </c>
      <c r="L4175" s="5">
        <v>6687</v>
      </c>
      <c r="M4175" s="5">
        <v>85546</v>
      </c>
      <c r="N4175" s="5">
        <v>0</v>
      </c>
      <c r="O4175" s="5">
        <v>5623</v>
      </c>
      <c r="P4175" s="5">
        <v>581</v>
      </c>
      <c r="Q4175" s="5">
        <v>0</v>
      </c>
      <c r="R4175" s="5">
        <v>0</v>
      </c>
      <c r="S4175" s="5">
        <v>2074</v>
      </c>
      <c r="T4175" s="5">
        <v>3559</v>
      </c>
      <c r="U4175" s="5">
        <v>3517</v>
      </c>
      <c r="V4175" s="5">
        <v>646</v>
      </c>
      <c r="W4175" s="5">
        <v>0</v>
      </c>
      <c r="X4175" s="5">
        <v>6764</v>
      </c>
      <c r="Y4175" s="5">
        <v>138</v>
      </c>
    </row>
    <row r="4176" spans="1:25" x14ac:dyDescent="0.3">
      <c r="A4176" s="1">
        <v>4057538</v>
      </c>
      <c r="B4176" s="1" t="s">
        <v>12</v>
      </c>
      <c r="C4176" s="2"/>
      <c r="D4176" s="4" t="s">
        <v>163</v>
      </c>
      <c r="E4176" s="4">
        <v>4057538</v>
      </c>
      <c r="F4176" s="5">
        <v>0</v>
      </c>
      <c r="G4176" s="5">
        <v>0</v>
      </c>
      <c r="H4176" s="5">
        <v>680</v>
      </c>
      <c r="I4176" s="5">
        <v>7338</v>
      </c>
      <c r="J4176" s="5">
        <v>203</v>
      </c>
      <c r="K4176" s="5">
        <v>0</v>
      </c>
      <c r="L4176" s="5">
        <v>8221</v>
      </c>
      <c r="M4176" s="5">
        <v>68844</v>
      </c>
      <c r="N4176" s="5">
        <v>0</v>
      </c>
      <c r="O4176" s="5">
        <v>5815</v>
      </c>
      <c r="P4176" s="5">
        <v>592</v>
      </c>
      <c r="Q4176" s="5">
        <v>0</v>
      </c>
      <c r="R4176" s="5">
        <v>0</v>
      </c>
      <c r="S4176" s="5">
        <v>2238</v>
      </c>
      <c r="T4176" s="5">
        <v>3212</v>
      </c>
      <c r="U4176" s="5">
        <v>2806</v>
      </c>
      <c r="V4176" s="5">
        <v>658</v>
      </c>
      <c r="W4176" s="5">
        <v>0</v>
      </c>
      <c r="X4176" s="5">
        <v>5901</v>
      </c>
      <c r="Y4176" s="5">
        <v>54</v>
      </c>
    </row>
    <row r="4177" spans="1:25" x14ac:dyDescent="0.3">
      <c r="A4177" s="1">
        <v>4057538</v>
      </c>
      <c r="B4177" s="1" t="s">
        <v>13</v>
      </c>
      <c r="C4177" s="2"/>
      <c r="D4177" s="4" t="s">
        <v>163</v>
      </c>
      <c r="E4177" s="4">
        <v>4057538</v>
      </c>
      <c r="F4177" s="5">
        <v>0</v>
      </c>
      <c r="G4177" s="5">
        <v>0</v>
      </c>
      <c r="H4177" s="5">
        <v>5066</v>
      </c>
      <c r="I4177" s="5">
        <v>2657</v>
      </c>
      <c r="J4177" s="5">
        <v>183</v>
      </c>
      <c r="K4177" s="5">
        <v>0</v>
      </c>
      <c r="L4177" s="5">
        <v>7906</v>
      </c>
      <c r="M4177" s="5">
        <v>47469</v>
      </c>
      <c r="N4177" s="5">
        <v>0</v>
      </c>
      <c r="O4177" s="5">
        <v>5780</v>
      </c>
      <c r="P4177" s="5">
        <v>537</v>
      </c>
      <c r="Q4177" s="5">
        <v>0</v>
      </c>
      <c r="R4177" s="5">
        <v>0</v>
      </c>
      <c r="S4177" s="5">
        <v>2052</v>
      </c>
      <c r="T4177" s="5">
        <v>3217</v>
      </c>
      <c r="U4177" s="5">
        <v>2563</v>
      </c>
      <c r="V4177" s="5">
        <v>630</v>
      </c>
      <c r="W4177" s="5">
        <v>0</v>
      </c>
      <c r="X4177" s="5">
        <v>6477</v>
      </c>
      <c r="Y4177" s="5">
        <v>41</v>
      </c>
    </row>
    <row r="4178" spans="1:25" x14ac:dyDescent="0.3">
      <c r="A4178" s="1">
        <v>4057538</v>
      </c>
      <c r="B4178" s="1" t="s">
        <v>14</v>
      </c>
      <c r="C4178" s="2"/>
      <c r="D4178" s="4" t="s">
        <v>163</v>
      </c>
      <c r="E4178" s="4">
        <v>4057538</v>
      </c>
      <c r="F4178" s="5">
        <v>0</v>
      </c>
      <c r="G4178" s="5">
        <v>0</v>
      </c>
      <c r="H4178" s="5">
        <v>49</v>
      </c>
      <c r="I4178" s="5">
        <v>4631</v>
      </c>
      <c r="J4178" s="5">
        <v>351</v>
      </c>
      <c r="K4178" s="5" t="s">
        <v>33</v>
      </c>
      <c r="L4178" s="5">
        <v>5032</v>
      </c>
      <c r="M4178" s="5">
        <v>44005</v>
      </c>
      <c r="N4178" s="5">
        <v>0</v>
      </c>
      <c r="O4178" s="5">
        <v>5333</v>
      </c>
      <c r="P4178" s="5">
        <v>424</v>
      </c>
      <c r="Q4178" s="5" t="s">
        <v>33</v>
      </c>
      <c r="R4178" s="5" t="s">
        <v>33</v>
      </c>
      <c r="S4178" s="5">
        <v>2140</v>
      </c>
      <c r="T4178" s="5">
        <v>2899</v>
      </c>
      <c r="U4178" s="5">
        <v>2856</v>
      </c>
      <c r="V4178" s="5">
        <v>651</v>
      </c>
      <c r="W4178" s="5">
        <v>0</v>
      </c>
      <c r="X4178" s="5">
        <v>6207</v>
      </c>
      <c r="Y4178" s="5">
        <v>44</v>
      </c>
    </row>
    <row r="4179" spans="1:25" x14ac:dyDescent="0.3">
      <c r="A4179" s="1">
        <v>4057538</v>
      </c>
      <c r="B4179" s="1" t="s">
        <v>15</v>
      </c>
      <c r="C4179" s="2"/>
      <c r="D4179" s="4" t="s">
        <v>163</v>
      </c>
      <c r="E4179" s="4">
        <v>4057538</v>
      </c>
      <c r="F4179" s="5">
        <v>0</v>
      </c>
      <c r="G4179" s="5">
        <v>0</v>
      </c>
      <c r="H4179" s="5">
        <v>380</v>
      </c>
      <c r="I4179" s="5">
        <v>3463</v>
      </c>
      <c r="J4179" s="5">
        <v>66</v>
      </c>
      <c r="K4179" s="5" t="s">
        <v>33</v>
      </c>
      <c r="L4179" s="5">
        <v>3908</v>
      </c>
      <c r="M4179" s="5">
        <v>39703</v>
      </c>
      <c r="N4179" s="5">
        <v>0</v>
      </c>
      <c r="O4179" s="5">
        <v>5368</v>
      </c>
      <c r="P4179" s="5">
        <v>591</v>
      </c>
      <c r="Q4179" s="5" t="s">
        <v>33</v>
      </c>
      <c r="R4179" s="5" t="s">
        <v>33</v>
      </c>
      <c r="S4179" s="5">
        <v>1957</v>
      </c>
      <c r="T4179" s="5">
        <v>2783</v>
      </c>
      <c r="U4179" s="5">
        <v>3201</v>
      </c>
      <c r="V4179" s="5">
        <v>685</v>
      </c>
      <c r="W4179" s="5">
        <v>0</v>
      </c>
      <c r="X4179" s="5">
        <v>6107</v>
      </c>
      <c r="Y4179" s="5">
        <v>46</v>
      </c>
    </row>
    <row r="4180" spans="1:25" x14ac:dyDescent="0.3">
      <c r="A4180" s="1">
        <v>4057538</v>
      </c>
      <c r="B4180" s="1" t="s">
        <v>16</v>
      </c>
      <c r="C4180" s="2"/>
      <c r="D4180" s="4" t="s">
        <v>163</v>
      </c>
      <c r="E4180" s="4">
        <v>4057538</v>
      </c>
      <c r="F4180" s="5" t="s">
        <v>33</v>
      </c>
      <c r="G4180" s="5" t="s">
        <v>33</v>
      </c>
      <c r="H4180" s="5" t="s">
        <v>33</v>
      </c>
      <c r="I4180" s="5" t="s">
        <v>33</v>
      </c>
      <c r="J4180" s="5" t="s">
        <v>33</v>
      </c>
      <c r="K4180" s="5" t="s">
        <v>33</v>
      </c>
      <c r="L4180" s="5" t="s">
        <v>33</v>
      </c>
      <c r="M4180" s="5" t="s">
        <v>33</v>
      </c>
      <c r="N4180" s="5" t="s">
        <v>33</v>
      </c>
      <c r="O4180" s="5" t="s">
        <v>33</v>
      </c>
      <c r="P4180" s="5" t="s">
        <v>33</v>
      </c>
      <c r="Q4180" s="5" t="s">
        <v>33</v>
      </c>
      <c r="R4180" s="5" t="s">
        <v>33</v>
      </c>
      <c r="S4180" s="5" t="s">
        <v>33</v>
      </c>
      <c r="T4180" s="5" t="s">
        <v>33</v>
      </c>
      <c r="U4180" s="5" t="s">
        <v>33</v>
      </c>
      <c r="V4180" s="5" t="s">
        <v>33</v>
      </c>
      <c r="W4180" s="5" t="s">
        <v>33</v>
      </c>
      <c r="X4180" s="5" t="s">
        <v>33</v>
      </c>
      <c r="Y4180" s="5" t="s">
        <v>33</v>
      </c>
    </row>
    <row r="4181" spans="1:25" x14ac:dyDescent="0.3">
      <c r="A4181" s="1">
        <v>4057538</v>
      </c>
      <c r="B4181" s="1" t="s">
        <v>17</v>
      </c>
      <c r="C4181" s="2"/>
      <c r="D4181" s="4" t="s">
        <v>163</v>
      </c>
      <c r="E4181" s="4">
        <v>4057538</v>
      </c>
      <c r="F4181" s="5" t="s">
        <v>33</v>
      </c>
      <c r="G4181" s="5" t="s">
        <v>33</v>
      </c>
      <c r="H4181" s="5" t="s">
        <v>33</v>
      </c>
      <c r="I4181" s="5" t="s">
        <v>33</v>
      </c>
      <c r="J4181" s="5" t="s">
        <v>33</v>
      </c>
      <c r="K4181" s="5" t="s">
        <v>33</v>
      </c>
      <c r="L4181" s="5" t="s">
        <v>33</v>
      </c>
      <c r="M4181" s="5" t="s">
        <v>33</v>
      </c>
      <c r="N4181" s="5" t="s">
        <v>33</v>
      </c>
      <c r="O4181" s="5" t="s">
        <v>33</v>
      </c>
      <c r="P4181" s="5" t="s">
        <v>33</v>
      </c>
      <c r="Q4181" s="5" t="s">
        <v>33</v>
      </c>
      <c r="R4181" s="5" t="s">
        <v>33</v>
      </c>
      <c r="S4181" s="5" t="s">
        <v>33</v>
      </c>
      <c r="T4181" s="5" t="s">
        <v>33</v>
      </c>
      <c r="U4181" s="5" t="s">
        <v>33</v>
      </c>
      <c r="V4181" s="5" t="s">
        <v>33</v>
      </c>
      <c r="W4181" s="5" t="s">
        <v>33</v>
      </c>
      <c r="X4181" s="5" t="s">
        <v>33</v>
      </c>
      <c r="Y4181" s="5" t="s">
        <v>33</v>
      </c>
    </row>
    <row r="4182" spans="1:25" x14ac:dyDescent="0.3">
      <c r="A4182" s="1">
        <v>4057538</v>
      </c>
      <c r="B4182" s="1" t="s">
        <v>18</v>
      </c>
      <c r="C4182" s="2"/>
      <c r="D4182" s="4" t="s">
        <v>163</v>
      </c>
      <c r="E4182" s="4">
        <v>4057538</v>
      </c>
      <c r="F4182" s="5" t="s">
        <v>33</v>
      </c>
      <c r="G4182" s="5" t="s">
        <v>33</v>
      </c>
      <c r="H4182" s="5" t="s">
        <v>33</v>
      </c>
      <c r="I4182" s="5" t="s">
        <v>33</v>
      </c>
      <c r="J4182" s="5" t="s">
        <v>33</v>
      </c>
      <c r="K4182" s="5" t="s">
        <v>33</v>
      </c>
      <c r="L4182" s="5" t="s">
        <v>33</v>
      </c>
      <c r="M4182" s="5" t="s">
        <v>33</v>
      </c>
      <c r="N4182" s="5" t="s">
        <v>33</v>
      </c>
      <c r="O4182" s="5" t="s">
        <v>33</v>
      </c>
      <c r="P4182" s="5" t="s">
        <v>33</v>
      </c>
      <c r="Q4182" s="5" t="s">
        <v>33</v>
      </c>
      <c r="R4182" s="5" t="s">
        <v>33</v>
      </c>
      <c r="S4182" s="5" t="s">
        <v>33</v>
      </c>
      <c r="T4182" s="5" t="s">
        <v>33</v>
      </c>
      <c r="U4182" s="5" t="s">
        <v>33</v>
      </c>
      <c r="V4182" s="5" t="s">
        <v>33</v>
      </c>
      <c r="W4182" s="5" t="s">
        <v>33</v>
      </c>
      <c r="X4182" s="5" t="s">
        <v>33</v>
      </c>
      <c r="Y4182" s="5" t="s">
        <v>33</v>
      </c>
    </row>
    <row r="4183" spans="1:25" x14ac:dyDescent="0.3">
      <c r="A4183" s="1">
        <v>4057538</v>
      </c>
      <c r="B4183" s="1" t="s">
        <v>19</v>
      </c>
      <c r="C4183" s="2"/>
      <c r="D4183" s="4" t="s">
        <v>163</v>
      </c>
      <c r="E4183" s="4">
        <v>4057538</v>
      </c>
      <c r="F4183" s="5" t="s">
        <v>33</v>
      </c>
      <c r="G4183" s="5" t="s">
        <v>33</v>
      </c>
      <c r="H4183" s="5" t="s">
        <v>33</v>
      </c>
      <c r="I4183" s="5" t="s">
        <v>33</v>
      </c>
      <c r="J4183" s="5" t="s">
        <v>33</v>
      </c>
      <c r="K4183" s="5" t="s">
        <v>33</v>
      </c>
      <c r="L4183" s="5" t="s">
        <v>33</v>
      </c>
      <c r="M4183" s="5" t="s">
        <v>33</v>
      </c>
      <c r="N4183" s="5" t="s">
        <v>33</v>
      </c>
      <c r="O4183" s="5" t="s">
        <v>33</v>
      </c>
      <c r="P4183" s="5" t="s">
        <v>33</v>
      </c>
      <c r="Q4183" s="5" t="s">
        <v>33</v>
      </c>
      <c r="R4183" s="5" t="s">
        <v>33</v>
      </c>
      <c r="S4183" s="5" t="s">
        <v>33</v>
      </c>
      <c r="T4183" s="5" t="s">
        <v>33</v>
      </c>
      <c r="U4183" s="5" t="s">
        <v>33</v>
      </c>
      <c r="V4183" s="5" t="s">
        <v>33</v>
      </c>
      <c r="W4183" s="5" t="s">
        <v>33</v>
      </c>
      <c r="X4183" s="5" t="s">
        <v>33</v>
      </c>
      <c r="Y4183" s="5" t="s">
        <v>33</v>
      </c>
    </row>
    <row r="4184" spans="1:25" x14ac:dyDescent="0.3">
      <c r="A4184" s="1">
        <v>4057538</v>
      </c>
      <c r="B4184" s="1" t="s">
        <v>20</v>
      </c>
      <c r="C4184" s="2"/>
      <c r="D4184" s="4" t="s">
        <v>163</v>
      </c>
      <c r="E4184" s="4">
        <v>4057538</v>
      </c>
      <c r="F4184" s="5" t="s">
        <v>33</v>
      </c>
      <c r="G4184" s="5" t="s">
        <v>33</v>
      </c>
      <c r="H4184" s="5" t="s">
        <v>33</v>
      </c>
      <c r="I4184" s="5" t="s">
        <v>33</v>
      </c>
      <c r="J4184" s="5" t="s">
        <v>33</v>
      </c>
      <c r="K4184" s="5" t="s">
        <v>33</v>
      </c>
      <c r="L4184" s="5" t="s">
        <v>33</v>
      </c>
      <c r="M4184" s="5" t="s">
        <v>33</v>
      </c>
      <c r="N4184" s="5" t="s">
        <v>33</v>
      </c>
      <c r="O4184" s="5" t="s">
        <v>33</v>
      </c>
      <c r="P4184" s="5" t="s">
        <v>33</v>
      </c>
      <c r="Q4184" s="5" t="s">
        <v>33</v>
      </c>
      <c r="R4184" s="5" t="s">
        <v>33</v>
      </c>
      <c r="S4184" s="5" t="s">
        <v>33</v>
      </c>
      <c r="T4184" s="5" t="s">
        <v>33</v>
      </c>
      <c r="U4184" s="5" t="s">
        <v>33</v>
      </c>
      <c r="V4184" s="5" t="s">
        <v>33</v>
      </c>
      <c r="W4184" s="5" t="s">
        <v>33</v>
      </c>
      <c r="X4184" s="5" t="s">
        <v>33</v>
      </c>
      <c r="Y4184" s="5" t="s">
        <v>33</v>
      </c>
    </row>
    <row r="4185" spans="1:25" x14ac:dyDescent="0.3">
      <c r="A4185" s="1">
        <v>4057538</v>
      </c>
      <c r="B4185" s="1" t="s">
        <v>21</v>
      </c>
      <c r="C4185" s="2"/>
      <c r="D4185" s="4" t="s">
        <v>163</v>
      </c>
      <c r="E4185" s="4">
        <v>4057538</v>
      </c>
      <c r="F4185" s="5" t="s">
        <v>33</v>
      </c>
      <c r="G4185" s="5" t="s">
        <v>33</v>
      </c>
      <c r="H4185" s="5" t="s">
        <v>33</v>
      </c>
      <c r="I4185" s="5" t="s">
        <v>33</v>
      </c>
      <c r="J4185" s="5" t="s">
        <v>33</v>
      </c>
      <c r="K4185" s="5" t="s">
        <v>33</v>
      </c>
      <c r="L4185" s="5" t="s">
        <v>33</v>
      </c>
      <c r="M4185" s="5" t="s">
        <v>33</v>
      </c>
      <c r="N4185" s="5" t="s">
        <v>33</v>
      </c>
      <c r="O4185" s="5" t="s">
        <v>33</v>
      </c>
      <c r="P4185" s="5" t="s">
        <v>33</v>
      </c>
      <c r="Q4185" s="5" t="s">
        <v>33</v>
      </c>
      <c r="R4185" s="5" t="s">
        <v>33</v>
      </c>
      <c r="S4185" s="5" t="s">
        <v>33</v>
      </c>
      <c r="T4185" s="5" t="s">
        <v>33</v>
      </c>
      <c r="U4185" s="5" t="s">
        <v>33</v>
      </c>
      <c r="V4185" s="5" t="s">
        <v>33</v>
      </c>
      <c r="W4185" s="5" t="s">
        <v>33</v>
      </c>
      <c r="X4185" s="5" t="s">
        <v>33</v>
      </c>
      <c r="Y4185" s="5" t="s">
        <v>33</v>
      </c>
    </row>
    <row r="4186" spans="1:25" x14ac:dyDescent="0.3">
      <c r="A4186" s="1">
        <v>4057538</v>
      </c>
      <c r="B4186" s="1" t="s">
        <v>22</v>
      </c>
      <c r="C4186" s="2"/>
      <c r="D4186" s="4" t="s">
        <v>163</v>
      </c>
      <c r="E4186" s="4">
        <v>4057538</v>
      </c>
      <c r="F4186" s="5" t="s">
        <v>33</v>
      </c>
      <c r="G4186" s="5" t="s">
        <v>33</v>
      </c>
      <c r="H4186" s="5" t="s">
        <v>33</v>
      </c>
      <c r="I4186" s="5" t="s">
        <v>33</v>
      </c>
      <c r="J4186" s="5" t="s">
        <v>33</v>
      </c>
      <c r="K4186" s="5" t="s">
        <v>33</v>
      </c>
      <c r="L4186" s="5" t="s">
        <v>33</v>
      </c>
      <c r="M4186" s="5" t="s">
        <v>33</v>
      </c>
      <c r="N4186" s="5" t="s">
        <v>33</v>
      </c>
      <c r="O4186" s="5" t="s">
        <v>33</v>
      </c>
      <c r="P4186" s="5" t="s">
        <v>33</v>
      </c>
      <c r="Q4186" s="5" t="s">
        <v>33</v>
      </c>
      <c r="R4186" s="5" t="s">
        <v>33</v>
      </c>
      <c r="S4186" s="5" t="s">
        <v>33</v>
      </c>
      <c r="T4186" s="5" t="s">
        <v>33</v>
      </c>
      <c r="U4186" s="5" t="s">
        <v>33</v>
      </c>
      <c r="V4186" s="5" t="s">
        <v>33</v>
      </c>
      <c r="W4186" s="5" t="s">
        <v>33</v>
      </c>
      <c r="X4186" s="5" t="s">
        <v>33</v>
      </c>
      <c r="Y4186" s="5" t="s">
        <v>33</v>
      </c>
    </row>
    <row r="4187" spans="1:25" x14ac:dyDescent="0.3">
      <c r="A4187" s="1">
        <v>4057538</v>
      </c>
      <c r="B4187" s="1" t="s">
        <v>23</v>
      </c>
      <c r="C4187" s="2"/>
      <c r="D4187" s="4" t="s">
        <v>163</v>
      </c>
      <c r="E4187" s="4">
        <v>4057538</v>
      </c>
      <c r="F4187" s="5" t="s">
        <v>33</v>
      </c>
      <c r="G4187" s="5" t="s">
        <v>33</v>
      </c>
      <c r="H4187" s="5" t="s">
        <v>33</v>
      </c>
      <c r="I4187" s="5" t="s">
        <v>33</v>
      </c>
      <c r="J4187" s="5" t="s">
        <v>33</v>
      </c>
      <c r="K4187" s="5" t="s">
        <v>33</v>
      </c>
      <c r="L4187" s="5" t="s">
        <v>33</v>
      </c>
      <c r="M4187" s="5" t="s">
        <v>33</v>
      </c>
      <c r="N4187" s="5" t="s">
        <v>33</v>
      </c>
      <c r="O4187" s="5" t="s">
        <v>33</v>
      </c>
      <c r="P4187" s="5" t="s">
        <v>33</v>
      </c>
      <c r="Q4187" s="5" t="s">
        <v>33</v>
      </c>
      <c r="R4187" s="5" t="s">
        <v>33</v>
      </c>
      <c r="S4187" s="5" t="s">
        <v>33</v>
      </c>
      <c r="T4187" s="5" t="s">
        <v>33</v>
      </c>
      <c r="U4187" s="5" t="s">
        <v>33</v>
      </c>
      <c r="V4187" s="5" t="s">
        <v>33</v>
      </c>
      <c r="W4187" s="5" t="s">
        <v>33</v>
      </c>
      <c r="X4187" s="5" t="s">
        <v>33</v>
      </c>
      <c r="Y4187" s="5" t="s">
        <v>33</v>
      </c>
    </row>
    <row r="4188" spans="1:25" x14ac:dyDescent="0.3">
      <c r="A4188" s="1">
        <v>4057538</v>
      </c>
      <c r="B4188" s="1" t="s">
        <v>24</v>
      </c>
      <c r="C4188" s="2"/>
      <c r="D4188" s="4" t="s">
        <v>163</v>
      </c>
      <c r="E4188" s="4">
        <v>4057538</v>
      </c>
      <c r="F4188" s="5" t="s">
        <v>33</v>
      </c>
      <c r="G4188" s="5" t="s">
        <v>33</v>
      </c>
      <c r="H4188" s="5" t="s">
        <v>33</v>
      </c>
      <c r="I4188" s="5" t="s">
        <v>33</v>
      </c>
      <c r="J4188" s="5" t="s">
        <v>33</v>
      </c>
      <c r="K4188" s="5" t="s">
        <v>33</v>
      </c>
      <c r="L4188" s="5" t="s">
        <v>33</v>
      </c>
      <c r="M4188" s="5" t="s">
        <v>33</v>
      </c>
      <c r="N4188" s="5" t="s">
        <v>33</v>
      </c>
      <c r="O4188" s="5" t="s">
        <v>33</v>
      </c>
      <c r="P4188" s="5" t="s">
        <v>33</v>
      </c>
      <c r="Q4188" s="5" t="s">
        <v>33</v>
      </c>
      <c r="R4188" s="5" t="s">
        <v>33</v>
      </c>
      <c r="S4188" s="5" t="s">
        <v>33</v>
      </c>
      <c r="T4188" s="5" t="s">
        <v>33</v>
      </c>
      <c r="U4188" s="5" t="s">
        <v>33</v>
      </c>
      <c r="V4188" s="5" t="s">
        <v>33</v>
      </c>
      <c r="W4188" s="5" t="s">
        <v>33</v>
      </c>
      <c r="X4188" s="5" t="s">
        <v>33</v>
      </c>
      <c r="Y4188" s="5" t="s">
        <v>33</v>
      </c>
    </row>
    <row r="4189" spans="1:25" x14ac:dyDescent="0.3">
      <c r="A4189" s="1">
        <v>4057538</v>
      </c>
      <c r="B4189" s="1" t="s">
        <v>25</v>
      </c>
      <c r="C4189" s="2"/>
      <c r="D4189" s="4" t="s">
        <v>163</v>
      </c>
      <c r="E4189" s="4">
        <v>4057538</v>
      </c>
      <c r="F4189" s="5" t="s">
        <v>33</v>
      </c>
      <c r="G4189" s="5" t="s">
        <v>33</v>
      </c>
      <c r="H4189" s="5" t="s">
        <v>33</v>
      </c>
      <c r="I4189" s="5" t="s">
        <v>33</v>
      </c>
      <c r="J4189" s="5" t="s">
        <v>33</v>
      </c>
      <c r="K4189" s="5" t="s">
        <v>33</v>
      </c>
      <c r="L4189" s="5" t="s">
        <v>33</v>
      </c>
      <c r="M4189" s="5" t="s">
        <v>33</v>
      </c>
      <c r="N4189" s="5" t="s">
        <v>33</v>
      </c>
      <c r="O4189" s="5" t="s">
        <v>33</v>
      </c>
      <c r="P4189" s="5" t="s">
        <v>33</v>
      </c>
      <c r="Q4189" s="5" t="s">
        <v>33</v>
      </c>
      <c r="R4189" s="5" t="s">
        <v>33</v>
      </c>
      <c r="S4189" s="5" t="s">
        <v>33</v>
      </c>
      <c r="T4189" s="5" t="s">
        <v>33</v>
      </c>
      <c r="U4189" s="5" t="s">
        <v>33</v>
      </c>
      <c r="V4189" s="5" t="s">
        <v>33</v>
      </c>
      <c r="W4189" s="5" t="s">
        <v>33</v>
      </c>
      <c r="X4189" s="5" t="s">
        <v>33</v>
      </c>
      <c r="Y4189" s="5" t="s">
        <v>33</v>
      </c>
    </row>
    <row r="4190" spans="1:25" x14ac:dyDescent="0.3">
      <c r="A4190" s="1">
        <v>4057538</v>
      </c>
      <c r="B4190" s="1" t="s">
        <v>26</v>
      </c>
      <c r="C4190" s="2"/>
      <c r="D4190" s="4" t="s">
        <v>163</v>
      </c>
      <c r="E4190" s="4">
        <v>4057538</v>
      </c>
      <c r="F4190" s="5" t="s">
        <v>33</v>
      </c>
      <c r="G4190" s="5" t="s">
        <v>33</v>
      </c>
      <c r="H4190" s="5" t="s">
        <v>33</v>
      </c>
      <c r="I4190" s="5" t="s">
        <v>33</v>
      </c>
      <c r="J4190" s="5" t="s">
        <v>33</v>
      </c>
      <c r="K4190" s="5" t="s">
        <v>33</v>
      </c>
      <c r="L4190" s="5" t="s">
        <v>33</v>
      </c>
      <c r="M4190" s="5" t="s">
        <v>33</v>
      </c>
      <c r="N4190" s="5" t="s">
        <v>33</v>
      </c>
      <c r="O4190" s="5" t="s">
        <v>33</v>
      </c>
      <c r="P4190" s="5" t="s">
        <v>33</v>
      </c>
      <c r="Q4190" s="5" t="s">
        <v>33</v>
      </c>
      <c r="R4190" s="5" t="s">
        <v>33</v>
      </c>
      <c r="S4190" s="5" t="s">
        <v>33</v>
      </c>
      <c r="T4190" s="5" t="s">
        <v>33</v>
      </c>
      <c r="U4190" s="5" t="s">
        <v>33</v>
      </c>
      <c r="V4190" s="5" t="s">
        <v>33</v>
      </c>
      <c r="W4190" s="5" t="s">
        <v>33</v>
      </c>
      <c r="X4190" s="5" t="s">
        <v>33</v>
      </c>
      <c r="Y4190" s="5" t="s">
        <v>33</v>
      </c>
    </row>
    <row r="4191" spans="1:25" x14ac:dyDescent="0.3">
      <c r="A4191" s="1">
        <v>4057538</v>
      </c>
      <c r="B4191" s="1" t="s">
        <v>27</v>
      </c>
      <c r="C4191" s="2"/>
      <c r="D4191" s="4" t="s">
        <v>163</v>
      </c>
      <c r="E4191" s="4">
        <v>4057538</v>
      </c>
      <c r="F4191" s="5" t="s">
        <v>33</v>
      </c>
      <c r="G4191" s="5" t="s">
        <v>33</v>
      </c>
      <c r="H4191" s="5" t="s">
        <v>33</v>
      </c>
      <c r="I4191" s="5" t="s">
        <v>33</v>
      </c>
      <c r="J4191" s="5" t="s">
        <v>33</v>
      </c>
      <c r="K4191" s="5" t="s">
        <v>33</v>
      </c>
      <c r="L4191" s="5" t="s">
        <v>33</v>
      </c>
      <c r="M4191" s="5" t="s">
        <v>33</v>
      </c>
      <c r="N4191" s="5" t="s">
        <v>33</v>
      </c>
      <c r="O4191" s="5" t="s">
        <v>33</v>
      </c>
      <c r="P4191" s="5" t="s">
        <v>33</v>
      </c>
      <c r="Q4191" s="5" t="s">
        <v>33</v>
      </c>
      <c r="R4191" s="5" t="s">
        <v>33</v>
      </c>
      <c r="S4191" s="5" t="s">
        <v>33</v>
      </c>
      <c r="T4191" s="5" t="s">
        <v>33</v>
      </c>
      <c r="U4191" s="5" t="s">
        <v>33</v>
      </c>
      <c r="V4191" s="5" t="s">
        <v>33</v>
      </c>
      <c r="W4191" s="5" t="s">
        <v>33</v>
      </c>
      <c r="X4191" s="5" t="s">
        <v>33</v>
      </c>
      <c r="Y4191" s="5" t="s">
        <v>33</v>
      </c>
    </row>
    <row r="4192" spans="1:25" x14ac:dyDescent="0.3">
      <c r="A4192" s="1">
        <v>4057538</v>
      </c>
      <c r="B4192" s="1" t="s">
        <v>28</v>
      </c>
      <c r="C4192" s="2"/>
      <c r="D4192" s="4" t="s">
        <v>163</v>
      </c>
      <c r="E4192" s="4">
        <v>4057538</v>
      </c>
      <c r="F4192" s="5" t="s">
        <v>33</v>
      </c>
      <c r="G4192" s="5" t="s">
        <v>33</v>
      </c>
      <c r="H4192" s="5" t="s">
        <v>33</v>
      </c>
      <c r="I4192" s="5" t="s">
        <v>33</v>
      </c>
      <c r="J4192" s="5" t="s">
        <v>33</v>
      </c>
      <c r="K4192" s="5" t="s">
        <v>33</v>
      </c>
      <c r="L4192" s="5" t="s">
        <v>33</v>
      </c>
      <c r="M4192" s="5" t="s">
        <v>33</v>
      </c>
      <c r="N4192" s="5" t="s">
        <v>33</v>
      </c>
      <c r="O4192" s="5" t="s">
        <v>33</v>
      </c>
      <c r="P4192" s="5" t="s">
        <v>33</v>
      </c>
      <c r="Q4192" s="5" t="s">
        <v>33</v>
      </c>
      <c r="R4192" s="5" t="s">
        <v>33</v>
      </c>
      <c r="S4192" s="5" t="s">
        <v>33</v>
      </c>
      <c r="T4192" s="5" t="s">
        <v>33</v>
      </c>
      <c r="U4192" s="5" t="s">
        <v>33</v>
      </c>
      <c r="V4192" s="5" t="s">
        <v>33</v>
      </c>
      <c r="W4192" s="5" t="s">
        <v>33</v>
      </c>
      <c r="X4192" s="5" t="s">
        <v>33</v>
      </c>
      <c r="Y4192" s="5" t="s">
        <v>33</v>
      </c>
    </row>
    <row r="4193" spans="1:25" x14ac:dyDescent="0.3">
      <c r="A4193" s="1">
        <v>4057538</v>
      </c>
      <c r="B4193" s="1" t="s">
        <v>29</v>
      </c>
      <c r="C4193" s="2"/>
      <c r="D4193" s="4" t="s">
        <v>163</v>
      </c>
      <c r="E4193" s="4">
        <v>4057538</v>
      </c>
      <c r="F4193" s="5" t="s">
        <v>33</v>
      </c>
      <c r="G4193" s="5" t="s">
        <v>33</v>
      </c>
      <c r="H4193" s="5" t="s">
        <v>33</v>
      </c>
      <c r="I4193" s="5" t="s">
        <v>33</v>
      </c>
      <c r="J4193" s="5" t="s">
        <v>33</v>
      </c>
      <c r="K4193" s="5" t="s">
        <v>33</v>
      </c>
      <c r="L4193" s="5" t="s">
        <v>33</v>
      </c>
      <c r="M4193" s="5" t="s">
        <v>33</v>
      </c>
      <c r="N4193" s="5" t="s">
        <v>33</v>
      </c>
      <c r="O4193" s="5" t="s">
        <v>33</v>
      </c>
      <c r="P4193" s="5" t="s">
        <v>33</v>
      </c>
      <c r="Q4193" s="5" t="s">
        <v>33</v>
      </c>
      <c r="R4193" s="5" t="s">
        <v>33</v>
      </c>
      <c r="S4193" s="5" t="s">
        <v>33</v>
      </c>
      <c r="T4193" s="5" t="s">
        <v>33</v>
      </c>
      <c r="U4193" s="5" t="s">
        <v>33</v>
      </c>
      <c r="V4193" s="5" t="s">
        <v>33</v>
      </c>
      <c r="W4193" s="5" t="s">
        <v>33</v>
      </c>
      <c r="X4193" s="5" t="s">
        <v>33</v>
      </c>
      <c r="Y4193" s="5" t="s">
        <v>33</v>
      </c>
    </row>
    <row r="4194" spans="1:25" x14ac:dyDescent="0.3">
      <c r="A4194" s="1">
        <v>4057538</v>
      </c>
      <c r="B4194" s="1" t="s">
        <v>30</v>
      </c>
      <c r="C4194" s="2"/>
      <c r="D4194" s="4" t="s">
        <v>163</v>
      </c>
      <c r="E4194" s="4">
        <v>4057538</v>
      </c>
      <c r="F4194" s="5" t="s">
        <v>33</v>
      </c>
      <c r="G4194" s="5" t="s">
        <v>33</v>
      </c>
      <c r="H4194" s="5" t="s">
        <v>33</v>
      </c>
      <c r="I4194" s="5" t="s">
        <v>33</v>
      </c>
      <c r="J4194" s="5" t="s">
        <v>33</v>
      </c>
      <c r="K4194" s="5" t="s">
        <v>33</v>
      </c>
      <c r="L4194" s="5" t="s">
        <v>33</v>
      </c>
      <c r="M4194" s="5" t="s">
        <v>33</v>
      </c>
      <c r="N4194" s="5" t="s">
        <v>33</v>
      </c>
      <c r="O4194" s="5" t="s">
        <v>33</v>
      </c>
      <c r="P4194" s="5" t="s">
        <v>33</v>
      </c>
      <c r="Q4194" s="5" t="s">
        <v>33</v>
      </c>
      <c r="R4194" s="5" t="s">
        <v>33</v>
      </c>
      <c r="S4194" s="5" t="s">
        <v>33</v>
      </c>
      <c r="T4194" s="5" t="s">
        <v>33</v>
      </c>
      <c r="U4194" s="5" t="s">
        <v>33</v>
      </c>
      <c r="V4194" s="5" t="s">
        <v>33</v>
      </c>
      <c r="W4194" s="5" t="s">
        <v>33</v>
      </c>
      <c r="X4194" s="5" t="s">
        <v>33</v>
      </c>
      <c r="Y4194" s="5" t="s">
        <v>33</v>
      </c>
    </row>
    <row r="4195" spans="1:25" x14ac:dyDescent="0.3">
      <c r="A4195" s="1">
        <v>4057538</v>
      </c>
      <c r="B4195" s="1" t="s">
        <v>31</v>
      </c>
      <c r="C4195" s="2"/>
      <c r="D4195" s="4" t="s">
        <v>163</v>
      </c>
      <c r="E4195" s="4">
        <v>4057538</v>
      </c>
      <c r="F4195" s="5" t="s">
        <v>33</v>
      </c>
      <c r="G4195" s="5" t="s">
        <v>33</v>
      </c>
      <c r="H4195" s="5" t="s">
        <v>33</v>
      </c>
      <c r="I4195" s="5" t="s">
        <v>33</v>
      </c>
      <c r="J4195" s="5" t="s">
        <v>33</v>
      </c>
      <c r="K4195" s="5" t="s">
        <v>33</v>
      </c>
      <c r="L4195" s="5" t="s">
        <v>33</v>
      </c>
      <c r="M4195" s="5" t="s">
        <v>33</v>
      </c>
      <c r="N4195" s="5" t="s">
        <v>33</v>
      </c>
      <c r="O4195" s="5" t="s">
        <v>33</v>
      </c>
      <c r="P4195" s="5" t="s">
        <v>33</v>
      </c>
      <c r="Q4195" s="5" t="s">
        <v>33</v>
      </c>
      <c r="R4195" s="5" t="s">
        <v>33</v>
      </c>
      <c r="S4195" s="5" t="s">
        <v>33</v>
      </c>
      <c r="T4195" s="5" t="s">
        <v>33</v>
      </c>
      <c r="U4195" s="5" t="s">
        <v>33</v>
      </c>
      <c r="V4195" s="5" t="s">
        <v>33</v>
      </c>
      <c r="W4195" s="5" t="s">
        <v>33</v>
      </c>
      <c r="X4195" s="5" t="s">
        <v>33</v>
      </c>
      <c r="Y4195" s="5" t="s">
        <v>33</v>
      </c>
    </row>
    <row r="4196" spans="1:25" x14ac:dyDescent="0.3">
      <c r="A4196" s="1">
        <v>4057102</v>
      </c>
      <c r="B4196" s="1" t="s">
        <v>0</v>
      </c>
      <c r="C4196" s="2"/>
      <c r="D4196" s="4" t="s">
        <v>164</v>
      </c>
      <c r="E4196" s="4">
        <v>4057102</v>
      </c>
      <c r="F4196" s="5">
        <v>101676</v>
      </c>
      <c r="G4196" s="5">
        <v>418819</v>
      </c>
      <c r="H4196" s="5">
        <v>134730</v>
      </c>
      <c r="I4196" s="5">
        <v>420941</v>
      </c>
      <c r="J4196" s="5">
        <v>101052</v>
      </c>
      <c r="K4196" s="5">
        <v>0</v>
      </c>
      <c r="L4196" s="5">
        <v>1177217</v>
      </c>
      <c r="M4196" s="5">
        <v>805825</v>
      </c>
      <c r="N4196" s="5">
        <v>181211</v>
      </c>
      <c r="O4196" s="5">
        <v>92282</v>
      </c>
      <c r="P4196" s="5">
        <v>12498</v>
      </c>
      <c r="Q4196" s="5">
        <v>6794</v>
      </c>
      <c r="R4196" s="5">
        <v>0</v>
      </c>
      <c r="S4196" s="5">
        <v>61331</v>
      </c>
      <c r="T4196" s="5">
        <v>88350</v>
      </c>
      <c r="U4196" s="5">
        <v>56338</v>
      </c>
      <c r="V4196" s="5">
        <v>110064</v>
      </c>
      <c r="W4196" s="5">
        <v>195</v>
      </c>
      <c r="X4196" s="5">
        <v>209503</v>
      </c>
      <c r="Y4196" s="5">
        <v>4934</v>
      </c>
    </row>
    <row r="4197" spans="1:25" x14ac:dyDescent="0.3">
      <c r="A4197" s="1">
        <v>4057102</v>
      </c>
      <c r="B4197" s="1" t="s">
        <v>1</v>
      </c>
      <c r="C4197" s="2"/>
      <c r="D4197" s="4" t="s">
        <v>164</v>
      </c>
      <c r="E4197" s="4">
        <v>4057102</v>
      </c>
      <c r="F4197" s="5">
        <v>34671</v>
      </c>
      <c r="G4197" s="5">
        <v>381732</v>
      </c>
      <c r="H4197" s="5">
        <v>79811</v>
      </c>
      <c r="I4197" s="5">
        <v>256238</v>
      </c>
      <c r="J4197" s="5">
        <v>74550</v>
      </c>
      <c r="K4197" s="5">
        <v>0</v>
      </c>
      <c r="L4197" s="5">
        <v>827002</v>
      </c>
      <c r="M4197" s="5">
        <v>1015651</v>
      </c>
      <c r="N4197" s="5">
        <v>161124</v>
      </c>
      <c r="O4197" s="5">
        <v>85022</v>
      </c>
      <c r="P4197" s="5">
        <v>12840</v>
      </c>
      <c r="Q4197" s="5">
        <v>7833</v>
      </c>
      <c r="R4197" s="5">
        <v>0</v>
      </c>
      <c r="S4197" s="5">
        <v>59968</v>
      </c>
      <c r="T4197" s="5">
        <v>96871</v>
      </c>
      <c r="U4197" s="5">
        <v>53570</v>
      </c>
      <c r="V4197" s="5">
        <v>104010</v>
      </c>
      <c r="W4197" s="5">
        <v>457</v>
      </c>
      <c r="X4197" s="5">
        <v>230406</v>
      </c>
      <c r="Y4197" s="5">
        <v>4607</v>
      </c>
    </row>
    <row r="4198" spans="1:25" x14ac:dyDescent="0.3">
      <c r="A4198" s="1">
        <v>4057102</v>
      </c>
      <c r="B4198" s="1" t="s">
        <v>2</v>
      </c>
      <c r="C4198" s="2"/>
      <c r="D4198" s="4" t="s">
        <v>164</v>
      </c>
      <c r="E4198" s="4">
        <v>4057102</v>
      </c>
      <c r="F4198" s="5">
        <v>13273</v>
      </c>
      <c r="G4198" s="5">
        <v>171058</v>
      </c>
      <c r="H4198" s="5">
        <v>55656</v>
      </c>
      <c r="I4198" s="5">
        <v>242927</v>
      </c>
      <c r="J4198" s="5">
        <v>37206</v>
      </c>
      <c r="K4198" s="5">
        <v>0</v>
      </c>
      <c r="L4198" s="5">
        <v>520121</v>
      </c>
      <c r="M4198" s="5">
        <v>1068111</v>
      </c>
      <c r="N4198" s="5">
        <v>155737</v>
      </c>
      <c r="O4198" s="5">
        <v>84109</v>
      </c>
      <c r="P4198" s="5">
        <v>12228</v>
      </c>
      <c r="Q4198" s="5">
        <v>6929</v>
      </c>
      <c r="R4198" s="5">
        <v>0</v>
      </c>
      <c r="S4198" s="5">
        <v>54905</v>
      </c>
      <c r="T4198" s="5">
        <v>84983</v>
      </c>
      <c r="U4198" s="5">
        <v>46931</v>
      </c>
      <c r="V4198" s="5">
        <v>88442</v>
      </c>
      <c r="W4198" s="5">
        <v>388</v>
      </c>
      <c r="X4198" s="5">
        <v>228798</v>
      </c>
      <c r="Y4198" s="5">
        <v>5251</v>
      </c>
    </row>
    <row r="4199" spans="1:25" x14ac:dyDescent="0.3">
      <c r="A4199" s="1">
        <v>4057102</v>
      </c>
      <c r="B4199" s="1" t="s">
        <v>3</v>
      </c>
      <c r="C4199" s="2"/>
      <c r="D4199" s="4" t="s">
        <v>164</v>
      </c>
      <c r="E4199" s="4">
        <v>4057102</v>
      </c>
      <c r="F4199" s="5">
        <v>23672</v>
      </c>
      <c r="G4199" s="5">
        <v>408460</v>
      </c>
      <c r="H4199" s="5">
        <v>175520</v>
      </c>
      <c r="I4199" s="5">
        <v>295438</v>
      </c>
      <c r="J4199" s="5">
        <v>66957</v>
      </c>
      <c r="K4199" s="5">
        <v>0</v>
      </c>
      <c r="L4199" s="5">
        <v>970046</v>
      </c>
      <c r="M4199" s="5">
        <v>1103839</v>
      </c>
      <c r="N4199" s="5">
        <v>159804</v>
      </c>
      <c r="O4199" s="5">
        <v>67722</v>
      </c>
      <c r="P4199" s="5">
        <v>12738</v>
      </c>
      <c r="Q4199" s="5">
        <v>6583</v>
      </c>
      <c r="R4199" s="5">
        <v>0</v>
      </c>
      <c r="S4199" s="5">
        <v>51908</v>
      </c>
      <c r="T4199" s="5">
        <v>84866</v>
      </c>
      <c r="U4199" s="5">
        <v>49258</v>
      </c>
      <c r="V4199" s="5">
        <v>72182</v>
      </c>
      <c r="W4199" s="5">
        <v>364</v>
      </c>
      <c r="X4199" s="5">
        <v>245680</v>
      </c>
      <c r="Y4199" s="5">
        <v>6103</v>
      </c>
    </row>
    <row r="4200" spans="1:25" x14ac:dyDescent="0.3">
      <c r="A4200" s="1">
        <v>4057102</v>
      </c>
      <c r="B4200" s="1" t="s">
        <v>4</v>
      </c>
      <c r="C4200" s="2"/>
      <c r="D4200" s="4" t="s">
        <v>164</v>
      </c>
      <c r="E4200" s="4">
        <v>4057102</v>
      </c>
      <c r="F4200" s="5">
        <v>43134</v>
      </c>
      <c r="G4200" s="5">
        <v>290567</v>
      </c>
      <c r="H4200" s="5">
        <v>27111</v>
      </c>
      <c r="I4200" s="5">
        <v>202503</v>
      </c>
      <c r="J4200" s="5">
        <v>29695</v>
      </c>
      <c r="K4200" s="5">
        <v>0</v>
      </c>
      <c r="L4200" s="5">
        <v>593010</v>
      </c>
      <c r="M4200" s="5">
        <v>1161469</v>
      </c>
      <c r="N4200" s="5">
        <v>146493</v>
      </c>
      <c r="O4200" s="5">
        <v>58921</v>
      </c>
      <c r="P4200" s="5">
        <v>11223</v>
      </c>
      <c r="Q4200" s="5">
        <v>7152</v>
      </c>
      <c r="R4200" s="5">
        <v>0</v>
      </c>
      <c r="S4200" s="5">
        <v>54213</v>
      </c>
      <c r="T4200" s="5">
        <v>95268</v>
      </c>
      <c r="U4200" s="5">
        <v>50894</v>
      </c>
      <c r="V4200" s="5">
        <v>97842</v>
      </c>
      <c r="W4200" s="5">
        <v>458</v>
      </c>
      <c r="X4200" s="5">
        <v>258565</v>
      </c>
      <c r="Y4200" s="5">
        <v>6058</v>
      </c>
    </row>
    <row r="4201" spans="1:25" x14ac:dyDescent="0.3">
      <c r="A4201" s="1">
        <v>4057102</v>
      </c>
      <c r="B4201" s="1" t="s">
        <v>5</v>
      </c>
      <c r="C4201" s="2"/>
      <c r="D4201" s="4" t="s">
        <v>164</v>
      </c>
      <c r="E4201" s="4">
        <v>4057102</v>
      </c>
      <c r="F4201" s="5">
        <v>91259</v>
      </c>
      <c r="G4201" s="5">
        <v>566101</v>
      </c>
      <c r="H4201" s="5">
        <v>130206</v>
      </c>
      <c r="I4201" s="5">
        <v>241888</v>
      </c>
      <c r="J4201" s="5">
        <v>50338</v>
      </c>
      <c r="K4201" s="5">
        <v>0</v>
      </c>
      <c r="L4201" s="5">
        <v>1079793</v>
      </c>
      <c r="M4201" s="5">
        <v>1081142</v>
      </c>
      <c r="N4201" s="5">
        <v>165332</v>
      </c>
      <c r="O4201" s="5">
        <v>48690</v>
      </c>
      <c r="P4201" s="5">
        <v>11631</v>
      </c>
      <c r="Q4201" s="5">
        <v>6656</v>
      </c>
      <c r="R4201" s="5">
        <v>0</v>
      </c>
      <c r="S4201" s="5">
        <v>66711</v>
      </c>
      <c r="T4201" s="5">
        <v>94158</v>
      </c>
      <c r="U4201" s="5">
        <v>39791</v>
      </c>
      <c r="V4201" s="5">
        <v>66225</v>
      </c>
      <c r="W4201" s="5">
        <v>463</v>
      </c>
      <c r="X4201" s="5">
        <v>272720</v>
      </c>
      <c r="Y4201" s="5">
        <v>5981</v>
      </c>
    </row>
    <row r="4202" spans="1:25" x14ac:dyDescent="0.3">
      <c r="A4202" s="1">
        <v>4057102</v>
      </c>
      <c r="B4202" s="1" t="s">
        <v>6</v>
      </c>
      <c r="C4202" s="2"/>
      <c r="D4202" s="4" t="s">
        <v>164</v>
      </c>
      <c r="E4202" s="4">
        <v>4057102</v>
      </c>
      <c r="F4202" s="5">
        <v>6799</v>
      </c>
      <c r="G4202" s="5">
        <v>157025</v>
      </c>
      <c r="H4202" s="5">
        <v>69923</v>
      </c>
      <c r="I4202" s="5">
        <v>206199</v>
      </c>
      <c r="J4202" s="5">
        <v>24461</v>
      </c>
      <c r="K4202" s="5">
        <v>0</v>
      </c>
      <c r="L4202" s="5">
        <v>464406</v>
      </c>
      <c r="M4202" s="5">
        <v>1104340</v>
      </c>
      <c r="N4202" s="5">
        <v>169321</v>
      </c>
      <c r="O4202" s="5">
        <v>49286</v>
      </c>
      <c r="P4202" s="5">
        <v>9610</v>
      </c>
      <c r="Q4202" s="5">
        <v>9067</v>
      </c>
      <c r="R4202" s="5">
        <v>0</v>
      </c>
      <c r="S4202" s="5">
        <v>62713</v>
      </c>
      <c r="T4202" s="5">
        <v>104464</v>
      </c>
      <c r="U4202" s="5">
        <v>38686</v>
      </c>
      <c r="V4202" s="5">
        <v>57800</v>
      </c>
      <c r="W4202" s="5">
        <v>447</v>
      </c>
      <c r="X4202" s="5">
        <v>246182</v>
      </c>
      <c r="Y4202" s="5">
        <v>5722</v>
      </c>
    </row>
    <row r="4203" spans="1:25" x14ac:dyDescent="0.3">
      <c r="A4203" s="1">
        <v>4057102</v>
      </c>
      <c r="B4203" s="1" t="s">
        <v>7</v>
      </c>
      <c r="C4203" s="2"/>
      <c r="D4203" s="4" t="s">
        <v>164</v>
      </c>
      <c r="E4203" s="4">
        <v>4057102</v>
      </c>
      <c r="F4203" s="5">
        <v>15216</v>
      </c>
      <c r="G4203" s="5">
        <v>319839</v>
      </c>
      <c r="H4203" s="5">
        <v>18636</v>
      </c>
      <c r="I4203" s="5">
        <v>246802</v>
      </c>
      <c r="J4203" s="5">
        <v>36809</v>
      </c>
      <c r="K4203" s="5">
        <v>0</v>
      </c>
      <c r="L4203" s="5">
        <v>637302</v>
      </c>
      <c r="M4203" s="5">
        <v>919392</v>
      </c>
      <c r="N4203" s="5">
        <v>144790</v>
      </c>
      <c r="O4203" s="5">
        <v>41178</v>
      </c>
      <c r="P4203" s="5">
        <v>10145</v>
      </c>
      <c r="Q4203" s="5">
        <v>8688</v>
      </c>
      <c r="R4203" s="5">
        <v>0</v>
      </c>
      <c r="S4203" s="5">
        <v>66715</v>
      </c>
      <c r="T4203" s="5">
        <v>102055</v>
      </c>
      <c r="U4203" s="5">
        <v>33352</v>
      </c>
      <c r="V4203" s="5">
        <v>22682</v>
      </c>
      <c r="W4203" s="5">
        <v>342</v>
      </c>
      <c r="X4203" s="5">
        <v>230190</v>
      </c>
      <c r="Y4203" s="5">
        <v>6713</v>
      </c>
    </row>
    <row r="4204" spans="1:25" x14ac:dyDescent="0.3">
      <c r="A4204" s="1">
        <v>4057102</v>
      </c>
      <c r="B4204" s="1" t="s">
        <v>8</v>
      </c>
      <c r="C4204" s="2"/>
      <c r="D4204" s="4" t="s">
        <v>164</v>
      </c>
      <c r="E4204" s="4">
        <v>4057102</v>
      </c>
      <c r="F4204" s="5">
        <v>19820</v>
      </c>
      <c r="G4204" s="5">
        <v>118208</v>
      </c>
      <c r="H4204" s="5">
        <v>48925</v>
      </c>
      <c r="I4204" s="5">
        <v>196572</v>
      </c>
      <c r="J4204" s="5">
        <v>43618</v>
      </c>
      <c r="K4204" s="5">
        <v>0</v>
      </c>
      <c r="L4204" s="5">
        <v>427143</v>
      </c>
      <c r="M4204" s="5">
        <v>1112997</v>
      </c>
      <c r="N4204" s="5">
        <v>180274</v>
      </c>
      <c r="O4204" s="5">
        <v>34428</v>
      </c>
      <c r="P4204" s="5">
        <v>9169</v>
      </c>
      <c r="Q4204" s="5">
        <v>9663</v>
      </c>
      <c r="R4204" s="5">
        <v>0</v>
      </c>
      <c r="S4204" s="5">
        <v>66023</v>
      </c>
      <c r="T4204" s="5">
        <v>130215</v>
      </c>
      <c r="U4204" s="5">
        <v>42218</v>
      </c>
      <c r="V4204" s="5">
        <v>17377</v>
      </c>
      <c r="W4204" s="5">
        <v>234</v>
      </c>
      <c r="X4204" s="5">
        <v>270552</v>
      </c>
      <c r="Y4204" s="5">
        <v>4649</v>
      </c>
    </row>
    <row r="4205" spans="1:25" x14ac:dyDescent="0.3">
      <c r="A4205" s="1">
        <v>4057102</v>
      </c>
      <c r="B4205" s="1" t="s">
        <v>9</v>
      </c>
      <c r="C4205" s="2"/>
      <c r="D4205" s="4" t="s">
        <v>164</v>
      </c>
      <c r="E4205" s="4">
        <v>4057102</v>
      </c>
      <c r="F4205" s="5">
        <v>7257</v>
      </c>
      <c r="G4205" s="5">
        <v>898041</v>
      </c>
      <c r="H4205" s="5">
        <v>47907</v>
      </c>
      <c r="I4205" s="5">
        <v>213708</v>
      </c>
      <c r="J4205" s="5">
        <v>37200</v>
      </c>
      <c r="K4205" s="5">
        <v>0</v>
      </c>
      <c r="L4205" s="5">
        <v>1204113</v>
      </c>
      <c r="M4205" s="5">
        <v>957789</v>
      </c>
      <c r="N4205" s="5">
        <v>208553</v>
      </c>
      <c r="O4205" s="5">
        <v>29868</v>
      </c>
      <c r="P4205" s="5">
        <v>10238</v>
      </c>
      <c r="Q4205" s="5">
        <v>10119</v>
      </c>
      <c r="R4205" s="5">
        <v>0</v>
      </c>
      <c r="S4205" s="5">
        <v>65412</v>
      </c>
      <c r="T4205" s="5">
        <v>115786</v>
      </c>
      <c r="U4205" s="5">
        <v>46955</v>
      </c>
      <c r="V4205" s="5">
        <v>11331</v>
      </c>
      <c r="W4205" s="5">
        <v>259</v>
      </c>
      <c r="X4205" s="5">
        <v>235269</v>
      </c>
      <c r="Y4205" s="5">
        <v>5115</v>
      </c>
    </row>
    <row r="4206" spans="1:25" x14ac:dyDescent="0.3">
      <c r="A4206" s="1">
        <v>4057102</v>
      </c>
      <c r="B4206" s="1" t="s">
        <v>10</v>
      </c>
      <c r="C4206" s="2"/>
      <c r="D4206" s="4" t="s">
        <v>164</v>
      </c>
      <c r="E4206" s="4">
        <v>4057102</v>
      </c>
      <c r="F4206" s="5">
        <v>6737</v>
      </c>
      <c r="G4206" s="5">
        <v>143595</v>
      </c>
      <c r="H4206" s="5">
        <v>14306</v>
      </c>
      <c r="I4206" s="5">
        <v>320957</v>
      </c>
      <c r="J4206" s="5">
        <v>37151</v>
      </c>
      <c r="K4206" s="5">
        <v>0</v>
      </c>
      <c r="L4206" s="5">
        <v>522746</v>
      </c>
      <c r="M4206" s="5">
        <v>887739</v>
      </c>
      <c r="N4206" s="5">
        <v>158534</v>
      </c>
      <c r="O4206" s="5">
        <v>31059</v>
      </c>
      <c r="P4206" s="5">
        <v>9006</v>
      </c>
      <c r="Q4206" s="5">
        <v>10313</v>
      </c>
      <c r="R4206" s="5">
        <v>0</v>
      </c>
      <c r="S4206" s="5">
        <v>66941</v>
      </c>
      <c r="T4206" s="5">
        <v>124305</v>
      </c>
      <c r="U4206" s="5">
        <v>50275</v>
      </c>
      <c r="V4206" s="5">
        <v>12378</v>
      </c>
      <c r="W4206" s="5">
        <v>532</v>
      </c>
      <c r="X4206" s="5">
        <v>245400</v>
      </c>
      <c r="Y4206" s="5">
        <v>5228</v>
      </c>
    </row>
    <row r="4207" spans="1:25" x14ac:dyDescent="0.3">
      <c r="A4207" s="1">
        <v>4057102</v>
      </c>
      <c r="B4207" s="1" t="s">
        <v>11</v>
      </c>
      <c r="C4207" s="2"/>
      <c r="D4207" s="4" t="s">
        <v>164</v>
      </c>
      <c r="E4207" s="4">
        <v>4057102</v>
      </c>
      <c r="F4207" s="5">
        <v>2404</v>
      </c>
      <c r="G4207" s="5">
        <v>267877</v>
      </c>
      <c r="H4207" s="5">
        <v>59420</v>
      </c>
      <c r="I4207" s="5">
        <v>256629</v>
      </c>
      <c r="J4207" s="5">
        <v>47491</v>
      </c>
      <c r="K4207" s="5">
        <v>0</v>
      </c>
      <c r="L4207" s="5">
        <v>633820</v>
      </c>
      <c r="M4207" s="5">
        <v>965297</v>
      </c>
      <c r="N4207" s="5">
        <v>198679</v>
      </c>
      <c r="O4207" s="5">
        <v>30162</v>
      </c>
      <c r="P4207" s="5">
        <v>8531</v>
      </c>
      <c r="Q4207" s="5">
        <v>8379</v>
      </c>
      <c r="R4207" s="5">
        <v>0</v>
      </c>
      <c r="S4207" s="5">
        <v>66363</v>
      </c>
      <c r="T4207" s="5">
        <v>80995</v>
      </c>
      <c r="U4207" s="5">
        <v>54926</v>
      </c>
      <c r="V4207" s="5">
        <v>10725</v>
      </c>
      <c r="W4207" s="5">
        <v>1146</v>
      </c>
      <c r="X4207" s="5">
        <v>265661</v>
      </c>
      <c r="Y4207" s="5">
        <v>7025</v>
      </c>
    </row>
    <row r="4208" spans="1:25" x14ac:dyDescent="0.3">
      <c r="A4208" s="1">
        <v>4057102</v>
      </c>
      <c r="B4208" s="1" t="s">
        <v>12</v>
      </c>
      <c r="C4208" s="2"/>
      <c r="D4208" s="4" t="s">
        <v>164</v>
      </c>
      <c r="E4208" s="4">
        <v>4057102</v>
      </c>
      <c r="F4208" s="5">
        <v>7282</v>
      </c>
      <c r="G4208" s="5">
        <v>78246</v>
      </c>
      <c r="H4208" s="5">
        <v>9975</v>
      </c>
      <c r="I4208" s="5">
        <v>197227</v>
      </c>
      <c r="J4208" s="5">
        <v>18240</v>
      </c>
      <c r="K4208" s="5">
        <v>0</v>
      </c>
      <c r="L4208" s="5">
        <v>310971</v>
      </c>
      <c r="M4208" s="5">
        <v>966879</v>
      </c>
      <c r="N4208" s="5">
        <v>167798</v>
      </c>
      <c r="O4208" s="5">
        <v>14117</v>
      </c>
      <c r="P4208" s="5">
        <v>7392</v>
      </c>
      <c r="Q4208" s="5">
        <v>8492</v>
      </c>
      <c r="R4208" s="5">
        <v>0</v>
      </c>
      <c r="S4208" s="5">
        <v>56293</v>
      </c>
      <c r="T4208" s="5">
        <v>125750</v>
      </c>
      <c r="U4208" s="5">
        <v>55933</v>
      </c>
      <c r="V4208" s="5">
        <v>7732</v>
      </c>
      <c r="W4208" s="5">
        <v>1124</v>
      </c>
      <c r="X4208" s="5">
        <v>258636</v>
      </c>
      <c r="Y4208" s="5">
        <v>6384</v>
      </c>
    </row>
    <row r="4209" spans="1:25" x14ac:dyDescent="0.3">
      <c r="A4209" s="1">
        <v>4057102</v>
      </c>
      <c r="B4209" s="1" t="s">
        <v>13</v>
      </c>
      <c r="C4209" s="2"/>
      <c r="D4209" s="4" t="s">
        <v>164</v>
      </c>
      <c r="E4209" s="4">
        <v>4057102</v>
      </c>
      <c r="F4209" s="5">
        <v>17930</v>
      </c>
      <c r="G4209" s="5">
        <v>85777</v>
      </c>
      <c r="H4209" s="5">
        <v>65859</v>
      </c>
      <c r="I4209" s="5">
        <v>217892</v>
      </c>
      <c r="J4209" s="5">
        <v>28615</v>
      </c>
      <c r="K4209" s="5">
        <v>0</v>
      </c>
      <c r="L4209" s="5">
        <v>416074</v>
      </c>
      <c r="M4209" s="5">
        <v>916436</v>
      </c>
      <c r="N4209" s="5">
        <v>145612</v>
      </c>
      <c r="O4209" s="5">
        <v>18323</v>
      </c>
      <c r="P4209" s="5">
        <v>7271</v>
      </c>
      <c r="Q4209" s="5">
        <v>7616</v>
      </c>
      <c r="R4209" s="5">
        <v>0</v>
      </c>
      <c r="S4209" s="5">
        <v>47085</v>
      </c>
      <c r="T4209" s="5">
        <v>103555</v>
      </c>
      <c r="U4209" s="5">
        <v>52845</v>
      </c>
      <c r="V4209" s="5">
        <v>5001</v>
      </c>
      <c r="W4209" s="5">
        <v>1134</v>
      </c>
      <c r="X4209" s="5">
        <v>239622</v>
      </c>
      <c r="Y4209" s="5">
        <v>5661</v>
      </c>
    </row>
    <row r="4210" spans="1:25" x14ac:dyDescent="0.3">
      <c r="A4210" s="1">
        <v>4057102</v>
      </c>
      <c r="B4210" s="1" t="s">
        <v>14</v>
      </c>
      <c r="C4210" s="2"/>
      <c r="D4210" s="4" t="s">
        <v>164</v>
      </c>
      <c r="E4210" s="4">
        <v>4057102</v>
      </c>
      <c r="F4210" s="5">
        <v>7291</v>
      </c>
      <c r="G4210" s="5">
        <v>500661</v>
      </c>
      <c r="H4210" s="5">
        <v>30031</v>
      </c>
      <c r="I4210" s="5">
        <v>158988</v>
      </c>
      <c r="J4210" s="5">
        <v>30277</v>
      </c>
      <c r="K4210" s="5" t="s">
        <v>33</v>
      </c>
      <c r="L4210" s="5">
        <v>727281</v>
      </c>
      <c r="M4210" s="5">
        <v>965155</v>
      </c>
      <c r="N4210" s="5">
        <v>154461</v>
      </c>
      <c r="O4210" s="5">
        <v>31047</v>
      </c>
      <c r="P4210" s="5">
        <v>8844</v>
      </c>
      <c r="Q4210" s="5" t="s">
        <v>33</v>
      </c>
      <c r="R4210" s="5" t="s">
        <v>33</v>
      </c>
      <c r="S4210" s="5">
        <v>41345</v>
      </c>
      <c r="T4210" s="5">
        <v>74452</v>
      </c>
      <c r="U4210" s="5">
        <v>55452</v>
      </c>
      <c r="V4210" s="5">
        <v>4561</v>
      </c>
      <c r="W4210" s="5">
        <v>1102</v>
      </c>
      <c r="X4210" s="5">
        <v>236713</v>
      </c>
      <c r="Y4210" s="5">
        <v>6511</v>
      </c>
    </row>
    <row r="4211" spans="1:25" x14ac:dyDescent="0.3">
      <c r="A4211" s="1">
        <v>4057102</v>
      </c>
      <c r="B4211" s="1" t="s">
        <v>15</v>
      </c>
      <c r="C4211" s="2"/>
      <c r="D4211" s="4" t="s">
        <v>164</v>
      </c>
      <c r="E4211" s="4">
        <v>4057102</v>
      </c>
      <c r="F4211" s="5">
        <v>1754</v>
      </c>
      <c r="G4211" s="5">
        <v>247820</v>
      </c>
      <c r="H4211" s="5">
        <v>18663</v>
      </c>
      <c r="I4211" s="5">
        <v>131350</v>
      </c>
      <c r="J4211" s="5">
        <v>18764</v>
      </c>
      <c r="K4211" s="5" t="s">
        <v>33</v>
      </c>
      <c r="L4211" s="5">
        <v>418317</v>
      </c>
      <c r="M4211" s="5">
        <v>727436</v>
      </c>
      <c r="N4211" s="5">
        <v>173723</v>
      </c>
      <c r="O4211" s="5">
        <v>35973</v>
      </c>
      <c r="P4211" s="5">
        <v>8228</v>
      </c>
      <c r="Q4211" s="5" t="s">
        <v>33</v>
      </c>
      <c r="R4211" s="5" t="s">
        <v>33</v>
      </c>
      <c r="S4211" s="5">
        <v>36440</v>
      </c>
      <c r="T4211" s="5">
        <v>69318</v>
      </c>
      <c r="U4211" s="5">
        <v>54247</v>
      </c>
      <c r="V4211" s="5">
        <v>4380</v>
      </c>
      <c r="W4211" s="5">
        <v>1279</v>
      </c>
      <c r="X4211" s="5">
        <v>224894</v>
      </c>
      <c r="Y4211" s="5">
        <v>6788</v>
      </c>
    </row>
    <row r="4212" spans="1:25" x14ac:dyDescent="0.3">
      <c r="A4212" s="1">
        <v>4057102</v>
      </c>
      <c r="B4212" s="1" t="s">
        <v>16</v>
      </c>
      <c r="C4212" s="2"/>
      <c r="D4212" s="4" t="s">
        <v>164</v>
      </c>
      <c r="E4212" s="4">
        <v>4057102</v>
      </c>
      <c r="F4212" s="5">
        <v>744</v>
      </c>
      <c r="G4212" s="5">
        <v>322695</v>
      </c>
      <c r="H4212" s="5">
        <v>39484</v>
      </c>
      <c r="I4212" s="5">
        <v>134517</v>
      </c>
      <c r="J4212" s="5">
        <v>19695</v>
      </c>
      <c r="K4212" s="5" t="s">
        <v>33</v>
      </c>
      <c r="L4212" s="5">
        <v>517135</v>
      </c>
      <c r="M4212" s="5">
        <v>646506</v>
      </c>
      <c r="N4212" s="5">
        <v>138687</v>
      </c>
      <c r="O4212" s="5">
        <v>28323</v>
      </c>
      <c r="P4212" s="5">
        <v>7612</v>
      </c>
      <c r="Q4212" s="5" t="s">
        <v>33</v>
      </c>
      <c r="R4212" s="5" t="s">
        <v>33</v>
      </c>
      <c r="S4212" s="5">
        <v>43615</v>
      </c>
      <c r="T4212" s="5">
        <v>66052</v>
      </c>
      <c r="U4212" s="5">
        <v>58340</v>
      </c>
      <c r="V4212" s="5">
        <v>4335</v>
      </c>
      <c r="W4212" s="5">
        <v>1432</v>
      </c>
      <c r="X4212" s="5">
        <v>240162</v>
      </c>
      <c r="Y4212" s="5">
        <v>6289</v>
      </c>
    </row>
    <row r="4213" spans="1:25" x14ac:dyDescent="0.3">
      <c r="A4213" s="1">
        <v>4057102</v>
      </c>
      <c r="B4213" s="1" t="s">
        <v>17</v>
      </c>
      <c r="C4213" s="2"/>
      <c r="D4213" s="4" t="s">
        <v>164</v>
      </c>
      <c r="E4213" s="4">
        <v>4057102</v>
      </c>
      <c r="F4213" s="5">
        <v>45055</v>
      </c>
      <c r="G4213" s="5">
        <v>389887</v>
      </c>
      <c r="H4213" s="5">
        <v>17606</v>
      </c>
      <c r="I4213" s="5">
        <v>126715</v>
      </c>
      <c r="J4213" s="5">
        <v>27415</v>
      </c>
      <c r="K4213" s="5" t="s">
        <v>33</v>
      </c>
      <c r="L4213" s="5">
        <v>606679</v>
      </c>
      <c r="M4213" s="5">
        <v>662329</v>
      </c>
      <c r="N4213" s="5">
        <v>176177</v>
      </c>
      <c r="O4213" s="5">
        <v>33847</v>
      </c>
      <c r="P4213" s="5">
        <v>7768</v>
      </c>
      <c r="Q4213" s="5" t="s">
        <v>33</v>
      </c>
      <c r="R4213" s="5" t="s">
        <v>33</v>
      </c>
      <c r="S4213" s="5">
        <v>43572</v>
      </c>
      <c r="T4213" s="5">
        <v>75650</v>
      </c>
      <c r="U4213" s="5">
        <v>61664</v>
      </c>
      <c r="V4213" s="5">
        <v>5608</v>
      </c>
      <c r="W4213" s="5">
        <v>1327</v>
      </c>
      <c r="X4213" s="5">
        <v>271241</v>
      </c>
      <c r="Y4213" s="5">
        <v>6231</v>
      </c>
    </row>
    <row r="4214" spans="1:25" x14ac:dyDescent="0.3">
      <c r="A4214" s="1">
        <v>4057102</v>
      </c>
      <c r="B4214" s="1" t="s">
        <v>18</v>
      </c>
      <c r="C4214" s="2"/>
      <c r="D4214" s="4" t="s">
        <v>164</v>
      </c>
      <c r="E4214" s="4">
        <v>4057102</v>
      </c>
      <c r="F4214" s="5">
        <v>107</v>
      </c>
      <c r="G4214" s="5">
        <v>262712</v>
      </c>
      <c r="H4214" s="5">
        <v>-1983</v>
      </c>
      <c r="I4214" s="5">
        <v>114587</v>
      </c>
      <c r="J4214" s="5">
        <v>9072</v>
      </c>
      <c r="K4214" s="5" t="s">
        <v>33</v>
      </c>
      <c r="L4214" s="5">
        <v>384496</v>
      </c>
      <c r="M4214" s="5">
        <v>794377</v>
      </c>
      <c r="N4214" s="5">
        <v>171631</v>
      </c>
      <c r="O4214" s="5">
        <v>10755</v>
      </c>
      <c r="P4214" s="5">
        <v>8467</v>
      </c>
      <c r="Q4214" s="5" t="s">
        <v>33</v>
      </c>
      <c r="R4214" s="5" t="s">
        <v>33</v>
      </c>
      <c r="S4214" s="5">
        <v>43124</v>
      </c>
      <c r="T4214" s="5">
        <v>72034</v>
      </c>
      <c r="U4214" s="5">
        <v>57976</v>
      </c>
      <c r="V4214" s="5">
        <v>5540</v>
      </c>
      <c r="W4214" s="5">
        <v>1321</v>
      </c>
      <c r="X4214" s="5">
        <v>242953</v>
      </c>
      <c r="Y4214" s="5">
        <v>6488</v>
      </c>
    </row>
    <row r="4215" spans="1:25" x14ac:dyDescent="0.3">
      <c r="A4215" s="1">
        <v>4057102</v>
      </c>
      <c r="B4215" s="1" t="s">
        <v>19</v>
      </c>
      <c r="C4215" s="2"/>
      <c r="D4215" s="4" t="s">
        <v>164</v>
      </c>
      <c r="E4215" s="4">
        <v>4057102</v>
      </c>
      <c r="F4215" s="5">
        <v>0</v>
      </c>
      <c r="G4215" s="5">
        <v>136409</v>
      </c>
      <c r="H4215" s="5">
        <v>25318</v>
      </c>
      <c r="I4215" s="5">
        <v>107327</v>
      </c>
      <c r="J4215" s="5">
        <v>12337</v>
      </c>
      <c r="K4215" s="5" t="s">
        <v>33</v>
      </c>
      <c r="L4215" s="5">
        <v>281391</v>
      </c>
      <c r="M4215" s="5">
        <v>662266</v>
      </c>
      <c r="N4215" s="5">
        <v>159971</v>
      </c>
      <c r="O4215" s="5">
        <v>24561</v>
      </c>
      <c r="P4215" s="5">
        <v>10041</v>
      </c>
      <c r="Q4215" s="5" t="s">
        <v>33</v>
      </c>
      <c r="R4215" s="5" t="s">
        <v>33</v>
      </c>
      <c r="S4215" s="5">
        <v>34872</v>
      </c>
      <c r="T4215" s="5">
        <v>70438</v>
      </c>
      <c r="U4215" s="5">
        <v>53677</v>
      </c>
      <c r="V4215" s="5">
        <v>5404</v>
      </c>
      <c r="W4215" s="5">
        <v>2044</v>
      </c>
      <c r="X4215" s="5">
        <v>238207</v>
      </c>
      <c r="Y4215" s="5">
        <v>6041</v>
      </c>
    </row>
    <row r="4216" spans="1:25" x14ac:dyDescent="0.3">
      <c r="A4216" s="1">
        <v>4057102</v>
      </c>
      <c r="B4216" s="1" t="s">
        <v>20</v>
      </c>
      <c r="C4216" s="2"/>
      <c r="D4216" s="4" t="s">
        <v>164</v>
      </c>
      <c r="E4216" s="4">
        <v>4057102</v>
      </c>
      <c r="F4216" s="5">
        <v>0</v>
      </c>
      <c r="G4216" s="5">
        <v>116903</v>
      </c>
      <c r="H4216" s="5">
        <v>29259</v>
      </c>
      <c r="I4216" s="5">
        <v>106917</v>
      </c>
      <c r="J4216" s="5">
        <v>8062</v>
      </c>
      <c r="K4216" s="5" t="s">
        <v>33</v>
      </c>
      <c r="L4216" s="5">
        <v>261141</v>
      </c>
      <c r="M4216" s="5">
        <v>633628</v>
      </c>
      <c r="N4216" s="5">
        <v>167905</v>
      </c>
      <c r="O4216" s="5">
        <v>12134</v>
      </c>
      <c r="P4216" s="5">
        <v>7427</v>
      </c>
      <c r="Q4216" s="5" t="s">
        <v>33</v>
      </c>
      <c r="R4216" s="5" t="s">
        <v>33</v>
      </c>
      <c r="S4216" s="5">
        <v>34004</v>
      </c>
      <c r="T4216" s="5">
        <v>62986</v>
      </c>
      <c r="U4216" s="5">
        <v>54908</v>
      </c>
      <c r="V4216" s="5">
        <v>5203</v>
      </c>
      <c r="W4216" s="5">
        <v>1120</v>
      </c>
      <c r="X4216" s="5">
        <v>187404</v>
      </c>
      <c r="Y4216" s="5">
        <v>5112</v>
      </c>
    </row>
    <row r="4217" spans="1:25" x14ac:dyDescent="0.3">
      <c r="A4217" s="1">
        <v>4057102</v>
      </c>
      <c r="B4217" s="1" t="s">
        <v>21</v>
      </c>
      <c r="C4217" s="2"/>
      <c r="D4217" s="4" t="s">
        <v>164</v>
      </c>
      <c r="E4217" s="4">
        <v>4057102</v>
      </c>
      <c r="F4217" s="5">
        <v>0</v>
      </c>
      <c r="G4217" s="5">
        <v>29438</v>
      </c>
      <c r="H4217" s="5">
        <v>5518</v>
      </c>
      <c r="I4217" s="5">
        <v>114570</v>
      </c>
      <c r="J4217" s="5">
        <v>-11255</v>
      </c>
      <c r="K4217" s="5" t="s">
        <v>33</v>
      </c>
      <c r="L4217" s="5">
        <v>138271</v>
      </c>
      <c r="M4217" s="5">
        <v>639930</v>
      </c>
      <c r="N4217" s="5">
        <v>149930</v>
      </c>
      <c r="O4217" s="5">
        <v>5965</v>
      </c>
      <c r="P4217" s="5">
        <v>7030</v>
      </c>
      <c r="Q4217" s="5" t="s">
        <v>33</v>
      </c>
      <c r="R4217" s="5" t="s">
        <v>33</v>
      </c>
      <c r="S4217" s="5">
        <v>31862</v>
      </c>
      <c r="T4217" s="5">
        <v>56121</v>
      </c>
      <c r="U4217" s="5">
        <v>55001</v>
      </c>
      <c r="V4217" s="5">
        <v>7269</v>
      </c>
      <c r="W4217" s="5">
        <v>3787</v>
      </c>
      <c r="X4217" s="5">
        <v>230043</v>
      </c>
      <c r="Y4217" s="5">
        <v>5585</v>
      </c>
    </row>
    <row r="4218" spans="1:25" x14ac:dyDescent="0.3">
      <c r="A4218" s="1">
        <v>4057102</v>
      </c>
      <c r="B4218" s="1" t="s">
        <v>22</v>
      </c>
      <c r="C4218" s="2"/>
      <c r="D4218" s="4" t="s">
        <v>164</v>
      </c>
      <c r="E4218" s="4">
        <v>4057102</v>
      </c>
      <c r="F4218" s="5">
        <v>0</v>
      </c>
      <c r="G4218" s="5">
        <v>82837</v>
      </c>
      <c r="H4218" s="5">
        <v>5356</v>
      </c>
      <c r="I4218" s="5">
        <v>160389</v>
      </c>
      <c r="J4218" s="5">
        <v>19847</v>
      </c>
      <c r="K4218" s="5" t="s">
        <v>33</v>
      </c>
      <c r="L4218" s="5">
        <v>268429</v>
      </c>
      <c r="M4218" s="5">
        <v>604211</v>
      </c>
      <c r="N4218" s="5">
        <v>149332</v>
      </c>
      <c r="O4218" s="5">
        <v>6205</v>
      </c>
      <c r="P4218" s="5">
        <v>8712</v>
      </c>
      <c r="Q4218" s="5" t="s">
        <v>33</v>
      </c>
      <c r="R4218" s="5" t="s">
        <v>33</v>
      </c>
      <c r="S4218" s="5">
        <v>31998</v>
      </c>
      <c r="T4218" s="5">
        <v>50657</v>
      </c>
      <c r="U4218" s="5">
        <v>44533</v>
      </c>
      <c r="V4218" s="5">
        <v>5889</v>
      </c>
      <c r="W4218" s="5">
        <v>3579</v>
      </c>
      <c r="X4218" s="5">
        <v>192996</v>
      </c>
      <c r="Y4218" s="5">
        <v>6150</v>
      </c>
    </row>
    <row r="4219" spans="1:25" x14ac:dyDescent="0.3">
      <c r="A4219" s="1">
        <v>4057102</v>
      </c>
      <c r="B4219" s="1" t="s">
        <v>23</v>
      </c>
      <c r="C4219" s="2"/>
      <c r="D4219" s="4" t="s">
        <v>164</v>
      </c>
      <c r="E4219" s="4">
        <v>4057102</v>
      </c>
      <c r="F4219" s="5">
        <v>0</v>
      </c>
      <c r="G4219" s="5">
        <v>175351</v>
      </c>
      <c r="H4219" s="5">
        <v>9726</v>
      </c>
      <c r="I4219" s="5">
        <v>138395</v>
      </c>
      <c r="J4219" s="5">
        <v>21383</v>
      </c>
      <c r="K4219" s="5" t="s">
        <v>33</v>
      </c>
      <c r="L4219" s="5">
        <v>344855</v>
      </c>
      <c r="M4219" s="5">
        <v>616561</v>
      </c>
      <c r="N4219" s="5">
        <v>153682</v>
      </c>
      <c r="O4219" s="5">
        <v>5723</v>
      </c>
      <c r="P4219" s="5">
        <v>6141</v>
      </c>
      <c r="Q4219" s="5" t="s">
        <v>33</v>
      </c>
      <c r="R4219" s="5" t="s">
        <v>33</v>
      </c>
      <c r="S4219" s="5">
        <v>26844</v>
      </c>
      <c r="T4219" s="5">
        <v>54758</v>
      </c>
      <c r="U4219" s="5">
        <v>44889</v>
      </c>
      <c r="V4219" s="5">
        <v>5816</v>
      </c>
      <c r="W4219" s="5">
        <v>3532</v>
      </c>
      <c r="X4219" s="5">
        <v>174393</v>
      </c>
      <c r="Y4219" s="5">
        <v>5580</v>
      </c>
    </row>
    <row r="4220" spans="1:25" x14ac:dyDescent="0.3">
      <c r="A4220" s="1">
        <v>4057102</v>
      </c>
      <c r="B4220" s="1" t="s">
        <v>24</v>
      </c>
      <c r="C4220" s="2"/>
      <c r="D4220" s="4" t="s">
        <v>164</v>
      </c>
      <c r="E4220" s="4">
        <v>4057102</v>
      </c>
      <c r="F4220" s="5">
        <v>0</v>
      </c>
      <c r="G4220" s="5">
        <v>121087</v>
      </c>
      <c r="H4220" s="5">
        <v>7024</v>
      </c>
      <c r="I4220" s="5">
        <v>129384</v>
      </c>
      <c r="J4220" s="5">
        <v>33362</v>
      </c>
      <c r="K4220" s="5" t="s">
        <v>33</v>
      </c>
      <c r="L4220" s="5">
        <v>290856</v>
      </c>
      <c r="M4220" s="5">
        <v>607255</v>
      </c>
      <c r="N4220" s="5">
        <v>150501</v>
      </c>
      <c r="O4220" s="5">
        <v>5422</v>
      </c>
      <c r="P4220" s="5">
        <v>7394</v>
      </c>
      <c r="Q4220" s="5" t="s">
        <v>33</v>
      </c>
      <c r="R4220" s="5" t="s">
        <v>33</v>
      </c>
      <c r="S4220" s="5">
        <v>25871</v>
      </c>
      <c r="T4220" s="5">
        <v>55086</v>
      </c>
      <c r="U4220" s="5">
        <v>42419</v>
      </c>
      <c r="V4220" s="5">
        <v>5571</v>
      </c>
      <c r="W4220" s="5">
        <v>3754</v>
      </c>
      <c r="X4220" s="5">
        <v>168528</v>
      </c>
      <c r="Y4220" s="5">
        <v>5299</v>
      </c>
    </row>
    <row r="4221" spans="1:25" x14ac:dyDescent="0.3">
      <c r="A4221" s="1">
        <v>4057102</v>
      </c>
      <c r="B4221" s="1" t="s">
        <v>25</v>
      </c>
      <c r="C4221" s="2"/>
      <c r="D4221" s="4" t="s">
        <v>164</v>
      </c>
      <c r="E4221" s="4">
        <v>4057102</v>
      </c>
      <c r="F4221" s="5">
        <v>0</v>
      </c>
      <c r="G4221" s="5">
        <v>129154</v>
      </c>
      <c r="H4221" s="5">
        <v>22760</v>
      </c>
      <c r="I4221" s="5">
        <v>126987</v>
      </c>
      <c r="J4221" s="5">
        <v>45179</v>
      </c>
      <c r="K4221" s="5" t="s">
        <v>33</v>
      </c>
      <c r="L4221" s="5">
        <v>324079</v>
      </c>
      <c r="M4221" s="5">
        <v>595756</v>
      </c>
      <c r="N4221" s="5">
        <v>122838</v>
      </c>
      <c r="O4221" s="5">
        <v>4821</v>
      </c>
      <c r="P4221" s="5">
        <v>6095</v>
      </c>
      <c r="Q4221" s="5" t="s">
        <v>33</v>
      </c>
      <c r="R4221" s="5" t="s">
        <v>33</v>
      </c>
      <c r="S4221" s="5">
        <v>26567</v>
      </c>
      <c r="T4221" s="5">
        <v>60201</v>
      </c>
      <c r="U4221" s="5">
        <v>41883</v>
      </c>
      <c r="V4221" s="5">
        <v>5835</v>
      </c>
      <c r="W4221" s="5">
        <v>3207</v>
      </c>
      <c r="X4221" s="5">
        <v>180724</v>
      </c>
      <c r="Y4221" s="5">
        <v>5302</v>
      </c>
    </row>
    <row r="4222" spans="1:25" x14ac:dyDescent="0.3">
      <c r="A4222" s="1">
        <v>4057102</v>
      </c>
      <c r="B4222" s="1" t="s">
        <v>26</v>
      </c>
      <c r="C4222" s="2"/>
      <c r="D4222" s="4" t="s">
        <v>164</v>
      </c>
      <c r="E4222" s="4">
        <v>4057102</v>
      </c>
      <c r="F4222" s="5">
        <v>0</v>
      </c>
      <c r="G4222" s="5">
        <v>93595</v>
      </c>
      <c r="H4222" s="5">
        <v>3072</v>
      </c>
      <c r="I4222" s="5">
        <v>122754</v>
      </c>
      <c r="J4222" s="5">
        <v>23458</v>
      </c>
      <c r="K4222" s="5" t="s">
        <v>33</v>
      </c>
      <c r="L4222" s="5">
        <v>241194</v>
      </c>
      <c r="M4222" s="5">
        <v>677052</v>
      </c>
      <c r="N4222" s="5">
        <v>119505</v>
      </c>
      <c r="O4222" s="5">
        <v>4478</v>
      </c>
      <c r="P4222" s="5">
        <v>4670</v>
      </c>
      <c r="Q4222" s="5" t="s">
        <v>33</v>
      </c>
      <c r="R4222" s="5" t="s">
        <v>33</v>
      </c>
      <c r="S4222" s="5">
        <v>27855</v>
      </c>
      <c r="T4222" s="5">
        <v>57092</v>
      </c>
      <c r="U4222" s="5">
        <v>41272</v>
      </c>
      <c r="V4222" s="5">
        <v>5611</v>
      </c>
      <c r="W4222" s="5">
        <v>3511</v>
      </c>
      <c r="X4222" s="5">
        <v>171447</v>
      </c>
      <c r="Y4222" s="5">
        <v>5285</v>
      </c>
    </row>
    <row r="4223" spans="1:25" x14ac:dyDescent="0.3">
      <c r="A4223" s="1">
        <v>4057102</v>
      </c>
      <c r="B4223" s="1" t="s">
        <v>27</v>
      </c>
      <c r="C4223" s="2"/>
      <c r="D4223" s="4" t="s">
        <v>164</v>
      </c>
      <c r="E4223" s="4">
        <v>4057102</v>
      </c>
      <c r="F4223" s="5">
        <v>0</v>
      </c>
      <c r="G4223" s="5">
        <v>67259</v>
      </c>
      <c r="H4223" s="5">
        <v>3312</v>
      </c>
      <c r="I4223" s="5">
        <v>120294</v>
      </c>
      <c r="J4223" s="5">
        <v>54934</v>
      </c>
      <c r="K4223" s="5" t="s">
        <v>33</v>
      </c>
      <c r="L4223" s="5">
        <v>292870</v>
      </c>
      <c r="M4223" s="5">
        <v>594975</v>
      </c>
      <c r="N4223" s="5">
        <v>122050</v>
      </c>
      <c r="O4223" s="5">
        <v>4196</v>
      </c>
      <c r="P4223" s="5">
        <v>4420</v>
      </c>
      <c r="Q4223" s="5" t="s">
        <v>33</v>
      </c>
      <c r="R4223" s="5" t="s">
        <v>33</v>
      </c>
      <c r="S4223" s="5">
        <v>25428</v>
      </c>
      <c r="T4223" s="5">
        <v>52480</v>
      </c>
      <c r="U4223" s="5">
        <v>42387</v>
      </c>
      <c r="V4223" s="5">
        <v>5320</v>
      </c>
      <c r="W4223" s="5">
        <v>3452</v>
      </c>
      <c r="X4223" s="5">
        <v>130395</v>
      </c>
      <c r="Y4223" s="5">
        <v>4889</v>
      </c>
    </row>
    <row r="4224" spans="1:25" x14ac:dyDescent="0.3">
      <c r="A4224" s="1">
        <v>4057102</v>
      </c>
      <c r="B4224" s="1" t="s">
        <v>28</v>
      </c>
      <c r="C4224" s="2"/>
      <c r="D4224" s="4" t="s">
        <v>164</v>
      </c>
      <c r="E4224" s="4">
        <v>4057102</v>
      </c>
      <c r="F4224" s="5">
        <v>0</v>
      </c>
      <c r="G4224" s="5">
        <v>49691</v>
      </c>
      <c r="H4224" s="5">
        <v>4272</v>
      </c>
      <c r="I4224" s="5">
        <v>95820</v>
      </c>
      <c r="J4224" s="5">
        <v>27296</v>
      </c>
      <c r="K4224" s="5" t="s">
        <v>33</v>
      </c>
      <c r="L4224" s="5">
        <v>177079</v>
      </c>
      <c r="M4224" s="5">
        <v>595485</v>
      </c>
      <c r="N4224" s="5">
        <v>104312</v>
      </c>
      <c r="O4224" s="5">
        <v>4467</v>
      </c>
      <c r="P4224" s="5">
        <v>3899</v>
      </c>
      <c r="Q4224" s="5" t="s">
        <v>33</v>
      </c>
      <c r="R4224" s="5" t="s">
        <v>33</v>
      </c>
      <c r="S4224" s="5">
        <v>27380</v>
      </c>
      <c r="T4224" s="5">
        <v>53072</v>
      </c>
      <c r="U4224" s="5">
        <v>40804</v>
      </c>
      <c r="V4224" s="5">
        <v>5138</v>
      </c>
      <c r="W4224" s="5">
        <v>3178</v>
      </c>
      <c r="X4224" s="5">
        <v>127205</v>
      </c>
      <c r="Y4224" s="5">
        <v>5122</v>
      </c>
    </row>
    <row r="4225" spans="1:25" x14ac:dyDescent="0.3">
      <c r="A4225" s="1">
        <v>4057102</v>
      </c>
      <c r="B4225" s="1" t="s">
        <v>29</v>
      </c>
      <c r="C4225" s="2"/>
      <c r="D4225" s="4" t="s">
        <v>164</v>
      </c>
      <c r="E4225" s="4">
        <v>4057102</v>
      </c>
      <c r="F4225" s="5">
        <v>0</v>
      </c>
      <c r="G4225" s="5">
        <v>39922</v>
      </c>
      <c r="H4225" s="5">
        <v>1966</v>
      </c>
      <c r="I4225" s="5">
        <v>101529</v>
      </c>
      <c r="J4225" s="5">
        <v>35665</v>
      </c>
      <c r="K4225" s="5" t="s">
        <v>33</v>
      </c>
      <c r="L4225" s="5">
        <v>179082</v>
      </c>
      <c r="M4225" s="5">
        <v>508147</v>
      </c>
      <c r="N4225" s="5">
        <v>113846</v>
      </c>
      <c r="O4225" s="5">
        <v>4491</v>
      </c>
      <c r="P4225" s="5">
        <v>3672</v>
      </c>
      <c r="Q4225" s="5" t="s">
        <v>33</v>
      </c>
      <c r="R4225" s="5" t="s">
        <v>33</v>
      </c>
      <c r="S4225" s="5">
        <v>26368</v>
      </c>
      <c r="T4225" s="5">
        <v>49609</v>
      </c>
      <c r="U4225" s="5">
        <v>37172</v>
      </c>
      <c r="V4225" s="5">
        <v>4948</v>
      </c>
      <c r="W4225" s="5">
        <v>3291</v>
      </c>
      <c r="X4225" s="5">
        <v>122175</v>
      </c>
      <c r="Y4225" s="5">
        <v>4594</v>
      </c>
    </row>
    <row r="4226" spans="1:25" x14ac:dyDescent="0.3">
      <c r="A4226" s="1">
        <v>4057102</v>
      </c>
      <c r="B4226" s="1" t="s">
        <v>30</v>
      </c>
      <c r="C4226" s="2"/>
      <c r="D4226" s="4" t="s">
        <v>164</v>
      </c>
      <c r="E4226" s="4">
        <v>4057102</v>
      </c>
      <c r="F4226" s="5">
        <v>0</v>
      </c>
      <c r="G4226" s="5">
        <v>22704</v>
      </c>
      <c r="H4226" s="5">
        <v>4348</v>
      </c>
      <c r="I4226" s="5">
        <v>106735</v>
      </c>
      <c r="J4226" s="5">
        <v>56789</v>
      </c>
      <c r="K4226" s="5" t="s">
        <v>33</v>
      </c>
      <c r="L4226" s="5">
        <v>190576</v>
      </c>
      <c r="M4226" s="5">
        <v>501910</v>
      </c>
      <c r="N4226" s="5">
        <v>97420</v>
      </c>
      <c r="O4226" s="5">
        <v>4550</v>
      </c>
      <c r="P4226" s="5">
        <v>3391</v>
      </c>
      <c r="Q4226" s="5" t="s">
        <v>33</v>
      </c>
      <c r="R4226" s="5" t="s">
        <v>33</v>
      </c>
      <c r="S4226" s="5">
        <v>25195</v>
      </c>
      <c r="T4226" s="5">
        <v>46670</v>
      </c>
      <c r="U4226" s="5">
        <v>40287</v>
      </c>
      <c r="V4226" s="5">
        <v>5089</v>
      </c>
      <c r="W4226" s="5">
        <v>3097</v>
      </c>
      <c r="X4226" s="5">
        <v>110937</v>
      </c>
      <c r="Y4226" s="5">
        <v>4673</v>
      </c>
    </row>
    <row r="4227" spans="1:25" x14ac:dyDescent="0.3">
      <c r="A4227" s="1">
        <v>4057102</v>
      </c>
      <c r="B4227" s="1" t="s">
        <v>31</v>
      </c>
      <c r="C4227" s="2"/>
      <c r="D4227" s="4" t="s">
        <v>164</v>
      </c>
      <c r="E4227" s="4">
        <v>4057102</v>
      </c>
      <c r="F4227" s="5">
        <v>0</v>
      </c>
      <c r="G4227" s="5">
        <v>13593</v>
      </c>
      <c r="H4227" s="5">
        <v>6595</v>
      </c>
      <c r="I4227" s="5">
        <v>112294</v>
      </c>
      <c r="J4227" s="5">
        <v>18693</v>
      </c>
      <c r="K4227" s="5" t="s">
        <v>33</v>
      </c>
      <c r="L4227" s="5">
        <v>151174</v>
      </c>
      <c r="M4227" s="5">
        <v>513754</v>
      </c>
      <c r="N4227" s="5">
        <v>104310</v>
      </c>
      <c r="O4227" s="5">
        <v>4697</v>
      </c>
      <c r="P4227" s="5">
        <v>3594</v>
      </c>
      <c r="Q4227" s="5" t="s">
        <v>33</v>
      </c>
      <c r="R4227" s="5" t="s">
        <v>33</v>
      </c>
      <c r="S4227" s="5">
        <v>25777</v>
      </c>
      <c r="T4227" s="5">
        <v>46877</v>
      </c>
      <c r="U4227" s="5">
        <v>39554</v>
      </c>
      <c r="V4227" s="5">
        <v>5081</v>
      </c>
      <c r="W4227" s="5">
        <v>2435</v>
      </c>
      <c r="X4227" s="5">
        <v>101828</v>
      </c>
      <c r="Y4227" s="5">
        <v>4069</v>
      </c>
    </row>
    <row r="4228" spans="1:25" x14ac:dyDescent="0.3">
      <c r="A4228" s="1">
        <v>3004222</v>
      </c>
      <c r="B4228" s="1" t="s">
        <v>0</v>
      </c>
      <c r="C4228" s="2"/>
      <c r="D4228" s="4" t="s">
        <v>165</v>
      </c>
      <c r="E4228" s="4">
        <v>3004222</v>
      </c>
      <c r="F4228" s="5">
        <v>33027</v>
      </c>
      <c r="G4228" s="5">
        <v>25</v>
      </c>
      <c r="H4228" s="5">
        <v>28506</v>
      </c>
      <c r="I4228" s="5">
        <v>107132</v>
      </c>
      <c r="J4228" s="5">
        <v>17124</v>
      </c>
      <c r="K4228" s="5">
        <v>0</v>
      </c>
      <c r="L4228" s="5">
        <v>185813</v>
      </c>
      <c r="M4228" s="5">
        <v>220943</v>
      </c>
      <c r="N4228" s="5">
        <v>2730</v>
      </c>
      <c r="O4228" s="5">
        <v>143646</v>
      </c>
      <c r="P4228" s="5">
        <v>3269</v>
      </c>
      <c r="Q4228" s="5">
        <v>0</v>
      </c>
      <c r="R4228" s="5">
        <v>0</v>
      </c>
      <c r="S4228" s="5">
        <v>65116</v>
      </c>
      <c r="T4228" s="5">
        <v>40843</v>
      </c>
      <c r="U4228" s="5">
        <v>48260</v>
      </c>
      <c r="V4228" s="5">
        <v>48659</v>
      </c>
      <c r="W4228" s="5">
        <v>0</v>
      </c>
      <c r="X4228" s="5">
        <v>27121</v>
      </c>
      <c r="Y4228" s="5">
        <v>294</v>
      </c>
    </row>
    <row r="4229" spans="1:25" x14ac:dyDescent="0.3">
      <c r="A4229" s="1">
        <v>3004222</v>
      </c>
      <c r="B4229" s="1" t="s">
        <v>1</v>
      </c>
      <c r="C4229" s="2"/>
      <c r="D4229" s="4" t="s">
        <v>165</v>
      </c>
      <c r="E4229" s="4">
        <v>3004222</v>
      </c>
      <c r="F4229" s="5">
        <v>995</v>
      </c>
      <c r="G4229" s="5">
        <v>620</v>
      </c>
      <c r="H4229" s="5">
        <v>97801</v>
      </c>
      <c r="I4229" s="5">
        <v>102153</v>
      </c>
      <c r="J4229" s="5">
        <v>2257</v>
      </c>
      <c r="K4229" s="5">
        <v>0</v>
      </c>
      <c r="L4229" s="5">
        <v>203826</v>
      </c>
      <c r="M4229" s="5">
        <v>214759</v>
      </c>
      <c r="N4229" s="5">
        <v>2723</v>
      </c>
      <c r="O4229" s="5">
        <v>151929</v>
      </c>
      <c r="P4229" s="5">
        <v>4146</v>
      </c>
      <c r="Q4229" s="5">
        <v>0</v>
      </c>
      <c r="R4229" s="5">
        <v>0</v>
      </c>
      <c r="S4229" s="5">
        <v>64218</v>
      </c>
      <c r="T4229" s="5">
        <v>32676</v>
      </c>
      <c r="U4229" s="5">
        <v>45023</v>
      </c>
      <c r="V4229" s="5">
        <v>47026</v>
      </c>
      <c r="W4229" s="5">
        <v>0</v>
      </c>
      <c r="X4229" s="5">
        <v>29051</v>
      </c>
      <c r="Y4229" s="5">
        <v>507</v>
      </c>
    </row>
    <row r="4230" spans="1:25" x14ac:dyDescent="0.3">
      <c r="A4230" s="1">
        <v>3004222</v>
      </c>
      <c r="B4230" s="1" t="s">
        <v>2</v>
      </c>
      <c r="C4230" s="2"/>
      <c r="D4230" s="4" t="s">
        <v>165</v>
      </c>
      <c r="E4230" s="4">
        <v>3004222</v>
      </c>
      <c r="F4230" s="5">
        <v>2626</v>
      </c>
      <c r="G4230" s="5">
        <v>1036</v>
      </c>
      <c r="H4230" s="5">
        <v>33937</v>
      </c>
      <c r="I4230" s="5">
        <v>54605</v>
      </c>
      <c r="J4230" s="5">
        <v>4916</v>
      </c>
      <c r="K4230" s="5">
        <v>0</v>
      </c>
      <c r="L4230" s="5">
        <v>97120</v>
      </c>
      <c r="M4230" s="5">
        <v>178820</v>
      </c>
      <c r="N4230" s="5">
        <v>2715</v>
      </c>
      <c r="O4230" s="5">
        <v>152590</v>
      </c>
      <c r="P4230" s="5">
        <v>4917</v>
      </c>
      <c r="Q4230" s="5">
        <v>0</v>
      </c>
      <c r="R4230" s="5">
        <v>0</v>
      </c>
      <c r="S4230" s="5">
        <v>74843</v>
      </c>
      <c r="T4230" s="5">
        <v>32632</v>
      </c>
      <c r="U4230" s="5">
        <v>37772</v>
      </c>
      <c r="V4230" s="5">
        <v>35391</v>
      </c>
      <c r="W4230" s="5">
        <v>0</v>
      </c>
      <c r="X4230" s="5">
        <v>25135</v>
      </c>
      <c r="Y4230" s="5">
        <v>114</v>
      </c>
    </row>
    <row r="4231" spans="1:25" x14ac:dyDescent="0.3">
      <c r="A4231" s="1">
        <v>3004222</v>
      </c>
      <c r="B4231" s="1" t="s">
        <v>3</v>
      </c>
      <c r="C4231" s="2"/>
      <c r="D4231" s="4" t="s">
        <v>165</v>
      </c>
      <c r="E4231" s="4">
        <v>3004222</v>
      </c>
      <c r="F4231" s="5">
        <v>29338</v>
      </c>
      <c r="G4231" s="5">
        <v>19773</v>
      </c>
      <c r="H4231" s="5">
        <v>87813</v>
      </c>
      <c r="I4231" s="5">
        <v>97207</v>
      </c>
      <c r="J4231" s="5">
        <v>15206</v>
      </c>
      <c r="K4231" s="5">
        <v>0</v>
      </c>
      <c r="L4231" s="5">
        <v>249337</v>
      </c>
      <c r="M4231" s="5">
        <v>191811</v>
      </c>
      <c r="N4231" s="5">
        <v>1834</v>
      </c>
      <c r="O4231" s="5">
        <v>139497</v>
      </c>
      <c r="P4231" s="5">
        <v>5488</v>
      </c>
      <c r="Q4231" s="5">
        <v>0</v>
      </c>
      <c r="R4231" s="5">
        <v>0</v>
      </c>
      <c r="S4231" s="5">
        <v>78135</v>
      </c>
      <c r="T4231" s="5">
        <v>23933</v>
      </c>
      <c r="U4231" s="5">
        <v>35484</v>
      </c>
      <c r="V4231" s="5">
        <v>40297</v>
      </c>
      <c r="W4231" s="5">
        <v>0</v>
      </c>
      <c r="X4231" s="5">
        <v>31929</v>
      </c>
      <c r="Y4231" s="5">
        <v>21</v>
      </c>
    </row>
    <row r="4232" spans="1:25" x14ac:dyDescent="0.3">
      <c r="A4232" s="1">
        <v>3004222</v>
      </c>
      <c r="B4232" s="1" t="s">
        <v>4</v>
      </c>
      <c r="C4232" s="2"/>
      <c r="D4232" s="4" t="s">
        <v>165</v>
      </c>
      <c r="E4232" s="4">
        <v>3004222</v>
      </c>
      <c r="F4232" s="5">
        <v>7465</v>
      </c>
      <c r="G4232" s="5">
        <v>28344</v>
      </c>
      <c r="H4232" s="5">
        <v>48697</v>
      </c>
      <c r="I4232" s="5">
        <v>132046</v>
      </c>
      <c r="J4232" s="5">
        <v>12795</v>
      </c>
      <c r="K4232" s="5">
        <v>0</v>
      </c>
      <c r="L4232" s="5">
        <v>229347</v>
      </c>
      <c r="M4232" s="5">
        <v>228804</v>
      </c>
      <c r="N4232" s="5">
        <v>465</v>
      </c>
      <c r="O4232" s="5">
        <v>133628</v>
      </c>
      <c r="P4232" s="5">
        <v>5495</v>
      </c>
      <c r="Q4232" s="5">
        <v>0</v>
      </c>
      <c r="R4232" s="5">
        <v>0</v>
      </c>
      <c r="S4232" s="5">
        <v>75277</v>
      </c>
      <c r="T4232" s="5">
        <v>23070</v>
      </c>
      <c r="U4232" s="5">
        <v>47509</v>
      </c>
      <c r="V4232" s="5">
        <v>44582</v>
      </c>
      <c r="W4232" s="5">
        <v>0</v>
      </c>
      <c r="X4232" s="5">
        <v>65126</v>
      </c>
      <c r="Y4232" s="5">
        <v>-1</v>
      </c>
    </row>
    <row r="4233" spans="1:25" x14ac:dyDescent="0.3">
      <c r="A4233" s="1">
        <v>3004222</v>
      </c>
      <c r="B4233" s="1" t="s">
        <v>5</v>
      </c>
      <c r="C4233" s="2"/>
      <c r="D4233" s="4" t="s">
        <v>165</v>
      </c>
      <c r="E4233" s="4">
        <v>3004222</v>
      </c>
      <c r="F4233" s="5">
        <v>2795</v>
      </c>
      <c r="G4233" s="5">
        <v>0</v>
      </c>
      <c r="H4233" s="5">
        <v>37085</v>
      </c>
      <c r="I4233" s="5">
        <v>171739</v>
      </c>
      <c r="J4233" s="5">
        <v>7587</v>
      </c>
      <c r="K4233" s="5">
        <v>0</v>
      </c>
      <c r="L4233" s="5">
        <v>219206</v>
      </c>
      <c r="M4233" s="5">
        <v>167560</v>
      </c>
      <c r="N4233" s="5">
        <v>0</v>
      </c>
      <c r="O4233" s="5">
        <v>126619</v>
      </c>
      <c r="P4233" s="5">
        <v>7104</v>
      </c>
      <c r="Q4233" s="5">
        <v>0</v>
      </c>
      <c r="R4233" s="5">
        <v>0</v>
      </c>
      <c r="S4233" s="5">
        <v>64034</v>
      </c>
      <c r="T4233" s="5">
        <v>19080</v>
      </c>
      <c r="U4233" s="5">
        <v>44955</v>
      </c>
      <c r="V4233" s="5">
        <v>37961</v>
      </c>
      <c r="W4233" s="5">
        <v>0</v>
      </c>
      <c r="X4233" s="5">
        <v>32795</v>
      </c>
      <c r="Y4233" s="5">
        <v>132</v>
      </c>
    </row>
    <row r="4234" spans="1:25" x14ac:dyDescent="0.3">
      <c r="A4234" s="1">
        <v>3004222</v>
      </c>
      <c r="B4234" s="1" t="s">
        <v>6</v>
      </c>
      <c r="C4234" s="2"/>
      <c r="D4234" s="4" t="s">
        <v>165</v>
      </c>
      <c r="E4234" s="4">
        <v>3004222</v>
      </c>
      <c r="F4234" s="5">
        <v>3959</v>
      </c>
      <c r="G4234" s="5">
        <v>0</v>
      </c>
      <c r="H4234" s="5">
        <v>66552</v>
      </c>
      <c r="I4234" s="5">
        <v>129682</v>
      </c>
      <c r="J4234" s="5">
        <v>7111</v>
      </c>
      <c r="K4234" s="5">
        <v>0</v>
      </c>
      <c r="L4234" s="5">
        <v>207305</v>
      </c>
      <c r="M4234" s="5">
        <v>155177</v>
      </c>
      <c r="N4234" s="5">
        <v>0</v>
      </c>
      <c r="O4234" s="5">
        <v>118247</v>
      </c>
      <c r="P4234" s="5">
        <v>4043</v>
      </c>
      <c r="Q4234" s="5">
        <v>5</v>
      </c>
      <c r="R4234" s="5">
        <v>0</v>
      </c>
      <c r="S4234" s="5">
        <v>66484</v>
      </c>
      <c r="T4234" s="5">
        <v>17524</v>
      </c>
      <c r="U4234" s="5">
        <v>36862</v>
      </c>
      <c r="V4234" s="5">
        <v>22980</v>
      </c>
      <c r="W4234" s="5">
        <v>0</v>
      </c>
      <c r="X4234" s="5">
        <v>49220</v>
      </c>
      <c r="Y4234" s="5">
        <v>71</v>
      </c>
    </row>
    <row r="4235" spans="1:25" x14ac:dyDescent="0.3">
      <c r="A4235" s="1">
        <v>3004222</v>
      </c>
      <c r="B4235" s="1" t="s">
        <v>7</v>
      </c>
      <c r="C4235" s="2"/>
      <c r="D4235" s="4" t="s">
        <v>165</v>
      </c>
      <c r="E4235" s="4">
        <v>3004222</v>
      </c>
      <c r="F4235" s="5">
        <v>5121</v>
      </c>
      <c r="G4235" s="5">
        <v>8</v>
      </c>
      <c r="H4235" s="5">
        <v>75742</v>
      </c>
      <c r="I4235" s="5">
        <v>62810</v>
      </c>
      <c r="J4235" s="5">
        <v>118458</v>
      </c>
      <c r="K4235" s="5">
        <v>0</v>
      </c>
      <c r="L4235" s="5">
        <v>262138</v>
      </c>
      <c r="M4235" s="5">
        <v>161268</v>
      </c>
      <c r="N4235" s="5">
        <v>0</v>
      </c>
      <c r="O4235" s="5">
        <v>109322</v>
      </c>
      <c r="P4235" s="5">
        <v>3750</v>
      </c>
      <c r="Q4235" s="5">
        <v>4</v>
      </c>
      <c r="R4235" s="5">
        <v>0</v>
      </c>
      <c r="S4235" s="5">
        <v>52792</v>
      </c>
      <c r="T4235" s="5">
        <v>17822</v>
      </c>
      <c r="U4235" s="5">
        <v>39773</v>
      </c>
      <c r="V4235" s="5">
        <v>24476</v>
      </c>
      <c r="W4235" s="5">
        <v>0</v>
      </c>
      <c r="X4235" s="5">
        <v>46452</v>
      </c>
      <c r="Y4235" s="5">
        <v>402</v>
      </c>
    </row>
    <row r="4236" spans="1:25" x14ac:dyDescent="0.3">
      <c r="A4236" s="1">
        <v>3004222</v>
      </c>
      <c r="B4236" s="1" t="s">
        <v>8</v>
      </c>
      <c r="C4236" s="2"/>
      <c r="D4236" s="4" t="s">
        <v>165</v>
      </c>
      <c r="E4236" s="4">
        <v>3004222</v>
      </c>
      <c r="F4236" s="5">
        <v>2207</v>
      </c>
      <c r="G4236" s="5">
        <v>0</v>
      </c>
      <c r="H4236" s="5">
        <v>46040</v>
      </c>
      <c r="I4236" s="5">
        <v>66508</v>
      </c>
      <c r="J4236" s="5">
        <v>17761</v>
      </c>
      <c r="K4236" s="5">
        <v>0</v>
      </c>
      <c r="L4236" s="5">
        <v>132516</v>
      </c>
      <c r="M4236" s="5">
        <v>187186</v>
      </c>
      <c r="N4236" s="5">
        <v>0</v>
      </c>
      <c r="O4236" s="5">
        <v>92238</v>
      </c>
      <c r="P4236" s="5">
        <v>2562</v>
      </c>
      <c r="Q4236" s="5">
        <v>0</v>
      </c>
      <c r="R4236" s="5">
        <v>0</v>
      </c>
      <c r="S4236" s="5">
        <v>41254</v>
      </c>
      <c r="T4236" s="5">
        <v>18723</v>
      </c>
      <c r="U4236" s="5">
        <v>38389</v>
      </c>
      <c r="V4236" s="5">
        <v>32512</v>
      </c>
      <c r="W4236" s="5">
        <v>0</v>
      </c>
      <c r="X4236" s="5">
        <v>92394</v>
      </c>
      <c r="Y4236" s="5">
        <v>1275</v>
      </c>
    </row>
    <row r="4237" spans="1:25" x14ac:dyDescent="0.3">
      <c r="A4237" s="1">
        <v>3004222</v>
      </c>
      <c r="B4237" s="1" t="s">
        <v>9</v>
      </c>
      <c r="C4237" s="2"/>
      <c r="D4237" s="4" t="s">
        <v>165</v>
      </c>
      <c r="E4237" s="4">
        <v>3004222</v>
      </c>
      <c r="F4237" s="5">
        <v>2961</v>
      </c>
      <c r="G4237" s="5">
        <v>0</v>
      </c>
      <c r="H4237" s="5">
        <v>12489</v>
      </c>
      <c r="I4237" s="5">
        <v>84171</v>
      </c>
      <c r="J4237" s="5">
        <v>11476</v>
      </c>
      <c r="K4237" s="5">
        <v>0</v>
      </c>
      <c r="L4237" s="5">
        <v>111096</v>
      </c>
      <c r="M4237" s="5">
        <v>250591</v>
      </c>
      <c r="N4237" s="5">
        <v>0</v>
      </c>
      <c r="O4237" s="5">
        <v>80566</v>
      </c>
      <c r="P4237" s="5">
        <v>2525</v>
      </c>
      <c r="Q4237" s="5">
        <v>0</v>
      </c>
      <c r="R4237" s="5">
        <v>0</v>
      </c>
      <c r="S4237" s="5">
        <v>25810</v>
      </c>
      <c r="T4237" s="5">
        <v>17138</v>
      </c>
      <c r="U4237" s="5">
        <v>36826</v>
      </c>
      <c r="V4237" s="5">
        <v>34959</v>
      </c>
      <c r="W4237" s="5">
        <v>0</v>
      </c>
      <c r="X4237" s="5">
        <v>103423</v>
      </c>
      <c r="Y4237" s="5">
        <v>942</v>
      </c>
    </row>
    <row r="4238" spans="1:25" x14ac:dyDescent="0.3">
      <c r="A4238" s="1">
        <v>3004222</v>
      </c>
      <c r="B4238" s="1" t="s">
        <v>10</v>
      </c>
      <c r="C4238" s="2"/>
      <c r="D4238" s="4" t="s">
        <v>165</v>
      </c>
      <c r="E4238" s="4">
        <v>3004222</v>
      </c>
      <c r="F4238" s="5">
        <v>10252</v>
      </c>
      <c r="G4238" s="5">
        <v>0</v>
      </c>
      <c r="H4238" s="5">
        <v>11662</v>
      </c>
      <c r="I4238" s="5">
        <v>46825</v>
      </c>
      <c r="J4238" s="5">
        <v>10116</v>
      </c>
      <c r="K4238" s="5">
        <v>0</v>
      </c>
      <c r="L4238" s="5">
        <v>78855</v>
      </c>
      <c r="M4238" s="5">
        <v>341446</v>
      </c>
      <c r="N4238" s="5">
        <v>0</v>
      </c>
      <c r="O4238" s="5">
        <v>66345</v>
      </c>
      <c r="P4238" s="5">
        <v>2434</v>
      </c>
      <c r="Q4238" s="5">
        <v>0</v>
      </c>
      <c r="R4238" s="5">
        <v>0</v>
      </c>
      <c r="S4238" s="5">
        <v>22567</v>
      </c>
      <c r="T4238" s="5">
        <v>13899</v>
      </c>
      <c r="U4238" s="5">
        <v>40979</v>
      </c>
      <c r="V4238" s="5">
        <v>31956</v>
      </c>
      <c r="W4238" s="5">
        <v>0</v>
      </c>
      <c r="X4238" s="5">
        <v>94653</v>
      </c>
      <c r="Y4238" s="5">
        <v>994</v>
      </c>
    </row>
    <row r="4239" spans="1:25" x14ac:dyDescent="0.3">
      <c r="A4239" s="1">
        <v>3004222</v>
      </c>
      <c r="B4239" s="1" t="s">
        <v>11</v>
      </c>
      <c r="C4239" s="2"/>
      <c r="D4239" s="4" t="s">
        <v>165</v>
      </c>
      <c r="E4239" s="4">
        <v>3004222</v>
      </c>
      <c r="F4239" s="5">
        <v>2944</v>
      </c>
      <c r="G4239" s="5">
        <v>0</v>
      </c>
      <c r="H4239" s="5">
        <v>329054</v>
      </c>
      <c r="I4239" s="5">
        <v>62105</v>
      </c>
      <c r="J4239" s="5">
        <v>6507</v>
      </c>
      <c r="K4239" s="5">
        <v>0</v>
      </c>
      <c r="L4239" s="5">
        <v>400610</v>
      </c>
      <c r="M4239" s="5">
        <v>432885</v>
      </c>
      <c r="N4239" s="5">
        <v>0</v>
      </c>
      <c r="O4239" s="5">
        <v>55411</v>
      </c>
      <c r="P4239" s="5">
        <v>1741</v>
      </c>
      <c r="Q4239" s="5">
        <v>0</v>
      </c>
      <c r="R4239" s="5">
        <v>0</v>
      </c>
      <c r="S4239" s="5">
        <v>24199</v>
      </c>
      <c r="T4239" s="5">
        <v>13730</v>
      </c>
      <c r="U4239" s="5">
        <v>41604</v>
      </c>
      <c r="V4239" s="5">
        <v>32286</v>
      </c>
      <c r="W4239" s="5">
        <v>0</v>
      </c>
      <c r="X4239" s="5">
        <v>79121</v>
      </c>
      <c r="Y4239" s="5">
        <v>1223</v>
      </c>
    </row>
    <row r="4240" spans="1:25" x14ac:dyDescent="0.3">
      <c r="A4240" s="1">
        <v>3004222</v>
      </c>
      <c r="B4240" s="1" t="s">
        <v>12</v>
      </c>
      <c r="C4240" s="2"/>
      <c r="D4240" s="4" t="s">
        <v>165</v>
      </c>
      <c r="E4240" s="4">
        <v>3004222</v>
      </c>
      <c r="F4240" s="5">
        <v>11333</v>
      </c>
      <c r="G4240" s="5">
        <v>0</v>
      </c>
      <c r="H4240" s="5">
        <v>-3</v>
      </c>
      <c r="I4240" s="5">
        <v>62973</v>
      </c>
      <c r="J4240" s="5">
        <v>12737</v>
      </c>
      <c r="K4240" s="5">
        <v>0</v>
      </c>
      <c r="L4240" s="5">
        <v>87039</v>
      </c>
      <c r="M4240" s="5">
        <v>526391</v>
      </c>
      <c r="N4240" s="5">
        <v>0</v>
      </c>
      <c r="O4240" s="5">
        <v>42034</v>
      </c>
      <c r="P4240" s="5">
        <v>1769</v>
      </c>
      <c r="Q4240" s="5">
        <v>0</v>
      </c>
      <c r="R4240" s="5">
        <v>0</v>
      </c>
      <c r="S4240" s="5">
        <v>22881</v>
      </c>
      <c r="T4240" s="5">
        <v>14764</v>
      </c>
      <c r="U4240" s="5">
        <v>31214</v>
      </c>
      <c r="V4240" s="5">
        <v>32863</v>
      </c>
      <c r="W4240" s="5">
        <v>0</v>
      </c>
      <c r="X4240" s="5">
        <v>82270</v>
      </c>
      <c r="Y4240" s="5">
        <v>1094</v>
      </c>
    </row>
    <row r="4241" spans="1:25" x14ac:dyDescent="0.3">
      <c r="A4241" s="1">
        <v>3004222</v>
      </c>
      <c r="B4241" s="1" t="s">
        <v>13</v>
      </c>
      <c r="C4241" s="2"/>
      <c r="D4241" s="4" t="s">
        <v>165</v>
      </c>
      <c r="E4241" s="4">
        <v>3004222</v>
      </c>
      <c r="F4241" s="5">
        <v>6137</v>
      </c>
      <c r="G4241" s="5">
        <v>0</v>
      </c>
      <c r="H4241" s="5">
        <v>6913</v>
      </c>
      <c r="I4241" s="5">
        <v>45962</v>
      </c>
      <c r="J4241" s="5">
        <v>5112</v>
      </c>
      <c r="K4241" s="5">
        <v>0</v>
      </c>
      <c r="L4241" s="5">
        <v>64124</v>
      </c>
      <c r="M4241" s="5">
        <v>430253</v>
      </c>
      <c r="N4241" s="5">
        <v>0</v>
      </c>
      <c r="O4241" s="5">
        <v>37562</v>
      </c>
      <c r="P4241" s="5">
        <v>1731</v>
      </c>
      <c r="Q4241" s="5">
        <v>0</v>
      </c>
      <c r="R4241" s="5">
        <v>0</v>
      </c>
      <c r="S4241" s="5">
        <v>20597</v>
      </c>
      <c r="T4241" s="5">
        <v>14276</v>
      </c>
      <c r="U4241" s="5">
        <v>26116</v>
      </c>
      <c r="V4241" s="5">
        <v>23325</v>
      </c>
      <c r="W4241" s="5">
        <v>0</v>
      </c>
      <c r="X4241" s="5">
        <v>91603</v>
      </c>
      <c r="Y4241" s="5">
        <v>2095</v>
      </c>
    </row>
    <row r="4242" spans="1:25" x14ac:dyDescent="0.3">
      <c r="A4242" s="1">
        <v>3004222</v>
      </c>
      <c r="B4242" s="1" t="s">
        <v>14</v>
      </c>
      <c r="C4242" s="2"/>
      <c r="D4242" s="4" t="s">
        <v>165</v>
      </c>
      <c r="E4242" s="4">
        <v>3004222</v>
      </c>
      <c r="F4242" s="5">
        <v>4730</v>
      </c>
      <c r="G4242" s="5">
        <v>0</v>
      </c>
      <c r="H4242" s="5">
        <v>4689</v>
      </c>
      <c r="I4242" s="5">
        <v>25957</v>
      </c>
      <c r="J4242" s="5">
        <v>8642</v>
      </c>
      <c r="K4242" s="5" t="s">
        <v>33</v>
      </c>
      <c r="L4242" s="5">
        <v>44019</v>
      </c>
      <c r="M4242" s="5">
        <v>426874</v>
      </c>
      <c r="N4242" s="5">
        <v>0</v>
      </c>
      <c r="O4242" s="5">
        <v>31623</v>
      </c>
      <c r="P4242" s="5">
        <v>1774</v>
      </c>
      <c r="Q4242" s="5" t="s">
        <v>33</v>
      </c>
      <c r="R4242" s="5" t="s">
        <v>33</v>
      </c>
      <c r="S4242" s="5">
        <v>20019</v>
      </c>
      <c r="T4242" s="5">
        <v>12500</v>
      </c>
      <c r="U4242" s="5">
        <v>24198</v>
      </c>
      <c r="V4242" s="5">
        <v>21407</v>
      </c>
      <c r="W4242" s="5">
        <v>0</v>
      </c>
      <c r="X4242" s="5">
        <v>80281</v>
      </c>
      <c r="Y4242" s="5">
        <v>1658</v>
      </c>
    </row>
    <row r="4243" spans="1:25" x14ac:dyDescent="0.3">
      <c r="A4243" s="1">
        <v>3004222</v>
      </c>
      <c r="B4243" s="1" t="s">
        <v>15</v>
      </c>
      <c r="C4243" s="2"/>
      <c r="D4243" s="4" t="s">
        <v>165</v>
      </c>
      <c r="E4243" s="4">
        <v>3004222</v>
      </c>
      <c r="F4243" s="5">
        <v>6110</v>
      </c>
      <c r="G4243" s="5">
        <v>0</v>
      </c>
      <c r="H4243" s="5">
        <v>4116</v>
      </c>
      <c r="I4243" s="5">
        <v>18556</v>
      </c>
      <c r="J4243" s="5">
        <v>19648</v>
      </c>
      <c r="K4243" s="5" t="s">
        <v>33</v>
      </c>
      <c r="L4243" s="5">
        <v>48430</v>
      </c>
      <c r="M4243" s="5">
        <v>383481</v>
      </c>
      <c r="N4243" s="5">
        <v>0</v>
      </c>
      <c r="O4243" s="5">
        <v>28324</v>
      </c>
      <c r="P4243" s="5">
        <v>1630</v>
      </c>
      <c r="Q4243" s="5" t="s">
        <v>33</v>
      </c>
      <c r="R4243" s="5" t="s">
        <v>33</v>
      </c>
      <c r="S4243" s="5">
        <v>18342</v>
      </c>
      <c r="T4243" s="5">
        <v>10699</v>
      </c>
      <c r="U4243" s="5">
        <v>24183</v>
      </c>
      <c r="V4243" s="5">
        <v>22859</v>
      </c>
      <c r="W4243" s="5">
        <v>0</v>
      </c>
      <c r="X4243" s="5">
        <v>76995</v>
      </c>
      <c r="Y4243" s="5">
        <v>1769</v>
      </c>
    </row>
    <row r="4244" spans="1:25" x14ac:dyDescent="0.3">
      <c r="A4244" s="1">
        <v>3004222</v>
      </c>
      <c r="B4244" s="1" t="s">
        <v>16</v>
      </c>
      <c r="C4244" s="2"/>
      <c r="D4244" s="4" t="s">
        <v>165</v>
      </c>
      <c r="E4244" s="4">
        <v>3004222</v>
      </c>
      <c r="F4244" s="5">
        <v>34448</v>
      </c>
      <c r="G4244" s="5">
        <v>0</v>
      </c>
      <c r="H4244" s="5">
        <v>7305</v>
      </c>
      <c r="I4244" s="5">
        <v>23199</v>
      </c>
      <c r="J4244" s="5">
        <v>10102</v>
      </c>
      <c r="K4244" s="5" t="s">
        <v>33</v>
      </c>
      <c r="L4244" s="5">
        <v>75055</v>
      </c>
      <c r="M4244" s="5">
        <v>276655</v>
      </c>
      <c r="N4244" s="5">
        <v>0</v>
      </c>
      <c r="O4244" s="5">
        <v>26434</v>
      </c>
      <c r="P4244" s="5">
        <v>1475</v>
      </c>
      <c r="Q4244" s="5" t="s">
        <v>33</v>
      </c>
      <c r="R4244" s="5" t="s">
        <v>33</v>
      </c>
      <c r="S4244" s="5">
        <v>22140</v>
      </c>
      <c r="T4244" s="5">
        <v>9923</v>
      </c>
      <c r="U4244" s="5">
        <v>13550</v>
      </c>
      <c r="V4244" s="5">
        <v>27352</v>
      </c>
      <c r="W4244" s="5">
        <v>0</v>
      </c>
      <c r="X4244" s="5">
        <v>79352</v>
      </c>
      <c r="Y4244" s="5">
        <v>1249</v>
      </c>
    </row>
    <row r="4245" spans="1:25" x14ac:dyDescent="0.3">
      <c r="A4245" s="1">
        <v>3004222</v>
      </c>
      <c r="B4245" s="1" t="s">
        <v>17</v>
      </c>
      <c r="C4245" s="2"/>
      <c r="D4245" s="4" t="s">
        <v>165</v>
      </c>
      <c r="E4245" s="4">
        <v>3004222</v>
      </c>
      <c r="F4245" s="5">
        <v>3088</v>
      </c>
      <c r="G4245" s="5">
        <v>0</v>
      </c>
      <c r="H4245" s="5">
        <v>4311</v>
      </c>
      <c r="I4245" s="5">
        <v>23979</v>
      </c>
      <c r="J4245" s="5">
        <v>10974</v>
      </c>
      <c r="K4245" s="5" t="s">
        <v>33</v>
      </c>
      <c r="L4245" s="5">
        <v>42352</v>
      </c>
      <c r="M4245" s="5">
        <v>289418</v>
      </c>
      <c r="N4245" s="5">
        <v>6810</v>
      </c>
      <c r="O4245" s="5">
        <v>30062</v>
      </c>
      <c r="P4245" s="5">
        <v>2075</v>
      </c>
      <c r="Q4245" s="5" t="s">
        <v>33</v>
      </c>
      <c r="R4245" s="5" t="s">
        <v>33</v>
      </c>
      <c r="S4245" s="5">
        <v>23811</v>
      </c>
      <c r="T4245" s="5">
        <v>10385</v>
      </c>
      <c r="U4245" s="5">
        <v>13391</v>
      </c>
      <c r="V4245" s="5">
        <v>25424</v>
      </c>
      <c r="W4245" s="5">
        <v>0</v>
      </c>
      <c r="X4245" s="5">
        <v>66789</v>
      </c>
      <c r="Y4245" s="5">
        <v>1563</v>
      </c>
    </row>
    <row r="4246" spans="1:25" x14ac:dyDescent="0.3">
      <c r="A4246" s="1">
        <v>3004222</v>
      </c>
      <c r="B4246" s="1" t="s">
        <v>18</v>
      </c>
      <c r="C4246" s="2"/>
      <c r="D4246" s="4" t="s">
        <v>165</v>
      </c>
      <c r="E4246" s="4">
        <v>3004222</v>
      </c>
      <c r="F4246" s="5">
        <v>1081</v>
      </c>
      <c r="G4246" s="5">
        <v>555</v>
      </c>
      <c r="H4246" s="5">
        <v>861</v>
      </c>
      <c r="I4246" s="5">
        <v>23485</v>
      </c>
      <c r="J4246" s="5">
        <v>3427</v>
      </c>
      <c r="K4246" s="5" t="s">
        <v>33</v>
      </c>
      <c r="L4246" s="5">
        <v>29409</v>
      </c>
      <c r="M4246" s="5">
        <v>289743</v>
      </c>
      <c r="N4246" s="5">
        <v>4486</v>
      </c>
      <c r="O4246" s="5">
        <v>28198</v>
      </c>
      <c r="P4246" s="5">
        <v>1367</v>
      </c>
      <c r="Q4246" s="5" t="s">
        <v>33</v>
      </c>
      <c r="R4246" s="5" t="s">
        <v>33</v>
      </c>
      <c r="S4246" s="5">
        <v>19547</v>
      </c>
      <c r="T4246" s="5">
        <v>8528</v>
      </c>
      <c r="U4246" s="5">
        <v>14394</v>
      </c>
      <c r="V4246" s="5">
        <v>25238</v>
      </c>
      <c r="W4246" s="5">
        <v>0</v>
      </c>
      <c r="X4246" s="5">
        <v>56406</v>
      </c>
      <c r="Y4246" s="5">
        <v>1161</v>
      </c>
    </row>
    <row r="4247" spans="1:25" x14ac:dyDescent="0.3">
      <c r="A4247" s="1">
        <v>3004222</v>
      </c>
      <c r="B4247" s="1" t="s">
        <v>19</v>
      </c>
      <c r="C4247" s="2"/>
      <c r="D4247" s="4" t="s">
        <v>165</v>
      </c>
      <c r="E4247" s="4">
        <v>3004222</v>
      </c>
      <c r="F4247" s="5">
        <v>7763</v>
      </c>
      <c r="G4247" s="5">
        <v>0</v>
      </c>
      <c r="H4247" s="5">
        <v>1522</v>
      </c>
      <c r="I4247" s="5">
        <v>22967</v>
      </c>
      <c r="J4247" s="5">
        <v>2056</v>
      </c>
      <c r="K4247" s="5" t="s">
        <v>33</v>
      </c>
      <c r="L4247" s="5">
        <v>34307</v>
      </c>
      <c r="M4247" s="5">
        <v>304187</v>
      </c>
      <c r="N4247" s="5">
        <v>12059</v>
      </c>
      <c r="O4247" s="5">
        <v>24872</v>
      </c>
      <c r="P4247" s="5">
        <v>1270</v>
      </c>
      <c r="Q4247" s="5" t="s">
        <v>33</v>
      </c>
      <c r="R4247" s="5" t="s">
        <v>33</v>
      </c>
      <c r="S4247" s="5">
        <v>17282</v>
      </c>
      <c r="T4247" s="5">
        <v>9226</v>
      </c>
      <c r="U4247" s="5">
        <v>15028</v>
      </c>
      <c r="V4247" s="5">
        <v>25081</v>
      </c>
      <c r="W4247" s="5">
        <v>0</v>
      </c>
      <c r="X4247" s="5">
        <v>44413</v>
      </c>
      <c r="Y4247" s="5">
        <v>1145</v>
      </c>
    </row>
    <row r="4248" spans="1:25" x14ac:dyDescent="0.3">
      <c r="A4248" s="1">
        <v>3004222</v>
      </c>
      <c r="B4248" s="1" t="s">
        <v>20</v>
      </c>
      <c r="C4248" s="2"/>
      <c r="D4248" s="4" t="s">
        <v>165</v>
      </c>
      <c r="E4248" s="4">
        <v>3004222</v>
      </c>
      <c r="F4248" s="5">
        <v>641</v>
      </c>
      <c r="G4248" s="5">
        <v>7483</v>
      </c>
      <c r="H4248" s="5">
        <v>-78</v>
      </c>
      <c r="I4248" s="5">
        <v>8397</v>
      </c>
      <c r="J4248" s="5">
        <v>30</v>
      </c>
      <c r="K4248" s="5" t="s">
        <v>33</v>
      </c>
      <c r="L4248" s="5">
        <v>16473</v>
      </c>
      <c r="M4248" s="5">
        <v>215323</v>
      </c>
      <c r="N4248" s="5">
        <v>28492</v>
      </c>
      <c r="O4248" s="5">
        <v>21360</v>
      </c>
      <c r="P4248" s="5">
        <v>1626</v>
      </c>
      <c r="Q4248" s="5" t="s">
        <v>33</v>
      </c>
      <c r="R4248" s="5" t="s">
        <v>33</v>
      </c>
      <c r="S4248" s="5">
        <v>19780</v>
      </c>
      <c r="T4248" s="5">
        <v>7162</v>
      </c>
      <c r="U4248" s="5">
        <v>14380</v>
      </c>
      <c r="V4248" s="5">
        <v>12542</v>
      </c>
      <c r="W4248" s="5">
        <v>0</v>
      </c>
      <c r="X4248" s="5">
        <v>57600</v>
      </c>
      <c r="Y4248" s="5">
        <v>707</v>
      </c>
    </row>
    <row r="4249" spans="1:25" x14ac:dyDescent="0.3">
      <c r="A4249" s="1">
        <v>3004222</v>
      </c>
      <c r="B4249" s="1" t="s">
        <v>21</v>
      </c>
      <c r="C4249" s="2"/>
      <c r="D4249" s="4" t="s">
        <v>165</v>
      </c>
      <c r="E4249" s="4">
        <v>3004222</v>
      </c>
      <c r="F4249" s="5">
        <v>5912</v>
      </c>
      <c r="G4249" s="5">
        <v>4825</v>
      </c>
      <c r="H4249" s="5">
        <v>544</v>
      </c>
      <c r="I4249" s="5">
        <v>11790</v>
      </c>
      <c r="J4249" s="5">
        <v>5788</v>
      </c>
      <c r="K4249" s="5" t="s">
        <v>33</v>
      </c>
      <c r="L4249" s="5">
        <v>28859</v>
      </c>
      <c r="M4249" s="5">
        <v>215718</v>
      </c>
      <c r="N4249" s="5">
        <v>32748</v>
      </c>
      <c r="O4249" s="5">
        <v>17096</v>
      </c>
      <c r="P4249" s="5">
        <v>1494</v>
      </c>
      <c r="Q4249" s="5" t="s">
        <v>33</v>
      </c>
      <c r="R4249" s="5" t="s">
        <v>33</v>
      </c>
      <c r="S4249" s="5">
        <v>17354</v>
      </c>
      <c r="T4249" s="5">
        <v>7683</v>
      </c>
      <c r="U4249" s="5">
        <v>15219</v>
      </c>
      <c r="V4249" s="5">
        <v>11365</v>
      </c>
      <c r="W4249" s="5">
        <v>-2</v>
      </c>
      <c r="X4249" s="5">
        <v>55368</v>
      </c>
      <c r="Y4249" s="5">
        <v>962</v>
      </c>
    </row>
    <row r="4250" spans="1:25" x14ac:dyDescent="0.3">
      <c r="A4250" s="1">
        <v>3004222</v>
      </c>
      <c r="B4250" s="1" t="s">
        <v>22</v>
      </c>
      <c r="C4250" s="2"/>
      <c r="D4250" s="4" t="s">
        <v>165</v>
      </c>
      <c r="E4250" s="4">
        <v>3004222</v>
      </c>
      <c r="F4250" s="5">
        <v>1339</v>
      </c>
      <c r="G4250" s="5">
        <v>11885</v>
      </c>
      <c r="H4250" s="5">
        <v>539</v>
      </c>
      <c r="I4250" s="5">
        <v>19176</v>
      </c>
      <c r="J4250" s="5">
        <v>5715</v>
      </c>
      <c r="K4250" s="5" t="s">
        <v>33</v>
      </c>
      <c r="L4250" s="5">
        <v>38655</v>
      </c>
      <c r="M4250" s="5">
        <v>251030</v>
      </c>
      <c r="N4250" s="5">
        <v>31055</v>
      </c>
      <c r="O4250" s="5">
        <v>16141</v>
      </c>
      <c r="P4250" s="5">
        <v>1521</v>
      </c>
      <c r="Q4250" s="5" t="s">
        <v>33</v>
      </c>
      <c r="R4250" s="5" t="s">
        <v>33</v>
      </c>
      <c r="S4250" s="5">
        <v>18599</v>
      </c>
      <c r="T4250" s="5">
        <v>9136</v>
      </c>
      <c r="U4250" s="5">
        <v>17070</v>
      </c>
      <c r="V4250" s="5">
        <v>11869</v>
      </c>
      <c r="W4250" s="5">
        <v>19</v>
      </c>
      <c r="X4250" s="5">
        <v>66514</v>
      </c>
      <c r="Y4250" s="5">
        <v>491</v>
      </c>
    </row>
    <row r="4251" spans="1:25" x14ac:dyDescent="0.3">
      <c r="A4251" s="1">
        <v>3004222</v>
      </c>
      <c r="B4251" s="1" t="s">
        <v>23</v>
      </c>
      <c r="C4251" s="2"/>
      <c r="D4251" s="4" t="s">
        <v>165</v>
      </c>
      <c r="E4251" s="4">
        <v>3004222</v>
      </c>
      <c r="F4251" s="5">
        <v>15501</v>
      </c>
      <c r="G4251" s="5">
        <v>4284</v>
      </c>
      <c r="H4251" s="5">
        <v>2592</v>
      </c>
      <c r="I4251" s="5">
        <v>17686</v>
      </c>
      <c r="J4251" s="5">
        <v>3090</v>
      </c>
      <c r="K4251" s="5" t="s">
        <v>33</v>
      </c>
      <c r="L4251" s="5">
        <v>43153</v>
      </c>
      <c r="M4251" s="5">
        <v>230865</v>
      </c>
      <c r="N4251" s="5">
        <v>24179</v>
      </c>
      <c r="O4251" s="5">
        <v>15096</v>
      </c>
      <c r="P4251" s="5">
        <v>1902</v>
      </c>
      <c r="Q4251" s="5" t="s">
        <v>33</v>
      </c>
      <c r="R4251" s="5" t="s">
        <v>33</v>
      </c>
      <c r="S4251" s="5">
        <v>19016</v>
      </c>
      <c r="T4251" s="5">
        <v>9324</v>
      </c>
      <c r="U4251" s="5">
        <v>20563</v>
      </c>
      <c r="V4251" s="5">
        <v>8541</v>
      </c>
      <c r="W4251" s="5">
        <v>3</v>
      </c>
      <c r="X4251" s="5">
        <v>95389</v>
      </c>
      <c r="Y4251" s="5">
        <v>2247</v>
      </c>
    </row>
    <row r="4252" spans="1:25" x14ac:dyDescent="0.3">
      <c r="A4252" s="1">
        <v>3004222</v>
      </c>
      <c r="B4252" s="1" t="s">
        <v>24</v>
      </c>
      <c r="C4252" s="2"/>
      <c r="D4252" s="4" t="s">
        <v>165</v>
      </c>
      <c r="E4252" s="4">
        <v>3004222</v>
      </c>
      <c r="F4252" s="5">
        <v>11569</v>
      </c>
      <c r="G4252" s="5">
        <v>13541</v>
      </c>
      <c r="H4252" s="5">
        <v>15998</v>
      </c>
      <c r="I4252" s="5">
        <v>21006</v>
      </c>
      <c r="J4252" s="5">
        <v>3413</v>
      </c>
      <c r="K4252" s="5" t="s">
        <v>33</v>
      </c>
      <c r="L4252" s="5">
        <v>65527</v>
      </c>
      <c r="M4252" s="5">
        <v>209669</v>
      </c>
      <c r="N4252" s="5">
        <v>22928</v>
      </c>
      <c r="O4252" s="5">
        <v>15277</v>
      </c>
      <c r="P4252" s="5">
        <v>1911</v>
      </c>
      <c r="Q4252" s="5" t="s">
        <v>33</v>
      </c>
      <c r="R4252" s="5" t="s">
        <v>33</v>
      </c>
      <c r="S4252" s="5">
        <v>19423</v>
      </c>
      <c r="T4252" s="5">
        <v>10870</v>
      </c>
      <c r="U4252" s="5">
        <v>18736</v>
      </c>
      <c r="V4252" s="5">
        <v>5723</v>
      </c>
      <c r="W4252" s="5">
        <v>61</v>
      </c>
      <c r="X4252" s="5">
        <v>64592</v>
      </c>
      <c r="Y4252" s="5">
        <v>380</v>
      </c>
    </row>
    <row r="4253" spans="1:25" x14ac:dyDescent="0.3">
      <c r="A4253" s="1">
        <v>3004222</v>
      </c>
      <c r="B4253" s="1" t="s">
        <v>25</v>
      </c>
      <c r="C4253" s="2"/>
      <c r="D4253" s="4" t="s">
        <v>165</v>
      </c>
      <c r="E4253" s="4">
        <v>3004222</v>
      </c>
      <c r="F4253" s="5">
        <v>11015</v>
      </c>
      <c r="G4253" s="5">
        <v>13574</v>
      </c>
      <c r="H4253" s="5">
        <v>22502</v>
      </c>
      <c r="I4253" s="5">
        <v>29765</v>
      </c>
      <c r="J4253" s="5">
        <v>4288</v>
      </c>
      <c r="K4253" s="5" t="s">
        <v>33</v>
      </c>
      <c r="L4253" s="5">
        <v>81144</v>
      </c>
      <c r="M4253" s="5">
        <v>198467</v>
      </c>
      <c r="N4253" s="5">
        <v>29161</v>
      </c>
      <c r="O4253" s="5">
        <v>16213</v>
      </c>
      <c r="P4253" s="5">
        <v>1671</v>
      </c>
      <c r="Q4253" s="5" t="s">
        <v>33</v>
      </c>
      <c r="R4253" s="5" t="s">
        <v>33</v>
      </c>
      <c r="S4253" s="5">
        <v>19477</v>
      </c>
      <c r="T4253" s="5">
        <v>10409</v>
      </c>
      <c r="U4253" s="5">
        <v>20619</v>
      </c>
      <c r="V4253" s="5">
        <v>5288</v>
      </c>
      <c r="W4253" s="5">
        <v>146</v>
      </c>
      <c r="X4253" s="5">
        <v>63309</v>
      </c>
      <c r="Y4253" s="5">
        <v>527</v>
      </c>
    </row>
    <row r="4254" spans="1:25" x14ac:dyDescent="0.3">
      <c r="A4254" s="1">
        <v>3004222</v>
      </c>
      <c r="B4254" s="1" t="s">
        <v>26</v>
      </c>
      <c r="C4254" s="2"/>
      <c r="D4254" s="4" t="s">
        <v>165</v>
      </c>
      <c r="E4254" s="4">
        <v>3004222</v>
      </c>
      <c r="F4254" s="5">
        <v>18001</v>
      </c>
      <c r="G4254" s="5">
        <v>23490</v>
      </c>
      <c r="H4254" s="5">
        <v>8791</v>
      </c>
      <c r="I4254" s="5">
        <v>20054</v>
      </c>
      <c r="J4254" s="5">
        <v>1138</v>
      </c>
      <c r="K4254" s="5" t="s">
        <v>33</v>
      </c>
      <c r="L4254" s="5">
        <v>71474</v>
      </c>
      <c r="M4254" s="5">
        <v>211837</v>
      </c>
      <c r="N4254" s="5">
        <v>27511</v>
      </c>
      <c r="O4254" s="5">
        <v>16454</v>
      </c>
      <c r="P4254" s="5">
        <v>2452</v>
      </c>
      <c r="Q4254" s="5" t="s">
        <v>33</v>
      </c>
      <c r="R4254" s="5" t="s">
        <v>33</v>
      </c>
      <c r="S4254" s="5">
        <v>19140</v>
      </c>
      <c r="T4254" s="5">
        <v>11011</v>
      </c>
      <c r="U4254" s="5">
        <v>20054</v>
      </c>
      <c r="V4254" s="5">
        <v>4527</v>
      </c>
      <c r="W4254" s="5">
        <v>301</v>
      </c>
      <c r="X4254" s="5">
        <v>75721</v>
      </c>
      <c r="Y4254" s="5">
        <v>500</v>
      </c>
    </row>
    <row r="4255" spans="1:25" x14ac:dyDescent="0.3">
      <c r="A4255" s="1">
        <v>3004222</v>
      </c>
      <c r="B4255" s="1" t="s">
        <v>27</v>
      </c>
      <c r="C4255" s="2"/>
      <c r="D4255" s="4" t="s">
        <v>165</v>
      </c>
      <c r="E4255" s="4">
        <v>3004222</v>
      </c>
      <c r="F4255" s="5">
        <v>12240</v>
      </c>
      <c r="G4255" s="5">
        <v>4713</v>
      </c>
      <c r="H4255" s="5">
        <v>18214</v>
      </c>
      <c r="I4255" s="5">
        <v>22181</v>
      </c>
      <c r="J4255" s="5">
        <v>1302</v>
      </c>
      <c r="K4255" s="5" t="s">
        <v>33</v>
      </c>
      <c r="L4255" s="5">
        <v>58651</v>
      </c>
      <c r="M4255" s="5">
        <v>235526</v>
      </c>
      <c r="N4255" s="5">
        <v>25031</v>
      </c>
      <c r="O4255" s="5">
        <v>14388</v>
      </c>
      <c r="P4255" s="5">
        <v>1731</v>
      </c>
      <c r="Q4255" s="5" t="s">
        <v>33</v>
      </c>
      <c r="R4255" s="5" t="s">
        <v>33</v>
      </c>
      <c r="S4255" s="5">
        <v>17983</v>
      </c>
      <c r="T4255" s="5">
        <v>10890</v>
      </c>
      <c r="U4255" s="5">
        <v>19780</v>
      </c>
      <c r="V4255" s="5">
        <v>4807</v>
      </c>
      <c r="W4255" s="5">
        <v>308</v>
      </c>
      <c r="X4255" s="5">
        <v>59215</v>
      </c>
      <c r="Y4255" s="5">
        <v>742</v>
      </c>
    </row>
    <row r="4256" spans="1:25" x14ac:dyDescent="0.3">
      <c r="A4256" s="1">
        <v>3004222</v>
      </c>
      <c r="B4256" s="1" t="s">
        <v>28</v>
      </c>
      <c r="C4256" s="2"/>
      <c r="D4256" s="4" t="s">
        <v>165</v>
      </c>
      <c r="E4256" s="4">
        <v>3004222</v>
      </c>
      <c r="F4256" s="5">
        <v>14146</v>
      </c>
      <c r="G4256" s="5">
        <v>4495</v>
      </c>
      <c r="H4256" s="5">
        <v>19260</v>
      </c>
      <c r="I4256" s="5">
        <v>20098</v>
      </c>
      <c r="J4256" s="5">
        <v>1526</v>
      </c>
      <c r="K4256" s="5" t="s">
        <v>33</v>
      </c>
      <c r="L4256" s="5">
        <v>59524</v>
      </c>
      <c r="M4256" s="5">
        <v>259306</v>
      </c>
      <c r="N4256" s="5">
        <v>29550</v>
      </c>
      <c r="O4256" s="5">
        <v>14026</v>
      </c>
      <c r="P4256" s="5">
        <v>1488</v>
      </c>
      <c r="Q4256" s="5" t="s">
        <v>33</v>
      </c>
      <c r="R4256" s="5" t="s">
        <v>33</v>
      </c>
      <c r="S4256" s="5">
        <v>18154</v>
      </c>
      <c r="T4256" s="5">
        <v>10254</v>
      </c>
      <c r="U4256" s="5">
        <v>18037</v>
      </c>
      <c r="V4256" s="5">
        <v>4639</v>
      </c>
      <c r="W4256" s="5">
        <v>262</v>
      </c>
      <c r="X4256" s="5">
        <v>52398</v>
      </c>
      <c r="Y4256" s="5">
        <v>501</v>
      </c>
    </row>
    <row r="4257" spans="1:25" x14ac:dyDescent="0.3">
      <c r="A4257" s="1">
        <v>3004222</v>
      </c>
      <c r="B4257" s="1" t="s">
        <v>29</v>
      </c>
      <c r="C4257" s="2"/>
      <c r="D4257" s="4" t="s">
        <v>165</v>
      </c>
      <c r="E4257" s="4">
        <v>3004222</v>
      </c>
      <c r="F4257" s="5">
        <v>7046</v>
      </c>
      <c r="G4257" s="5">
        <v>635522</v>
      </c>
      <c r="H4257" s="5">
        <v>11000</v>
      </c>
      <c r="I4257" s="5">
        <v>30518</v>
      </c>
      <c r="J4257" s="5">
        <v>900</v>
      </c>
      <c r="K4257" s="5" t="s">
        <v>33</v>
      </c>
      <c r="L4257" s="5">
        <v>684986</v>
      </c>
      <c r="M4257" s="5">
        <v>208272</v>
      </c>
      <c r="N4257" s="5">
        <v>27702</v>
      </c>
      <c r="O4257" s="5">
        <v>11032</v>
      </c>
      <c r="P4257" s="5">
        <v>1460</v>
      </c>
      <c r="Q4257" s="5" t="s">
        <v>33</v>
      </c>
      <c r="R4257" s="5" t="s">
        <v>33</v>
      </c>
      <c r="S4257" s="5">
        <v>17205</v>
      </c>
      <c r="T4257" s="5">
        <v>10657</v>
      </c>
      <c r="U4257" s="5">
        <v>18664</v>
      </c>
      <c r="V4257" s="5">
        <v>4567</v>
      </c>
      <c r="W4257" s="5">
        <v>139</v>
      </c>
      <c r="X4257" s="5">
        <v>54083</v>
      </c>
      <c r="Y4257" s="5">
        <v>640</v>
      </c>
    </row>
    <row r="4258" spans="1:25" x14ac:dyDescent="0.3">
      <c r="A4258" s="1">
        <v>3004222</v>
      </c>
      <c r="B4258" s="1" t="s">
        <v>30</v>
      </c>
      <c r="C4258" s="2"/>
      <c r="D4258" s="4" t="s">
        <v>165</v>
      </c>
      <c r="E4258" s="4">
        <v>3004222</v>
      </c>
      <c r="F4258" s="5">
        <v>0</v>
      </c>
      <c r="G4258" s="5">
        <v>10089</v>
      </c>
      <c r="H4258" s="5">
        <v>3558</v>
      </c>
      <c r="I4258" s="5">
        <v>19777</v>
      </c>
      <c r="J4258" s="5">
        <v>3267</v>
      </c>
      <c r="K4258" s="5" t="s">
        <v>33</v>
      </c>
      <c r="L4258" s="5">
        <v>36691</v>
      </c>
      <c r="M4258" s="5">
        <v>178998</v>
      </c>
      <c r="N4258" s="5">
        <v>25804</v>
      </c>
      <c r="O4258" s="5">
        <v>10004</v>
      </c>
      <c r="P4258" s="5">
        <v>1160</v>
      </c>
      <c r="Q4258" s="5" t="s">
        <v>33</v>
      </c>
      <c r="R4258" s="5" t="s">
        <v>33</v>
      </c>
      <c r="S4258" s="5">
        <v>16544</v>
      </c>
      <c r="T4258" s="5">
        <v>11700</v>
      </c>
      <c r="U4258" s="5">
        <v>14527</v>
      </c>
      <c r="V4258" s="5">
        <v>5415</v>
      </c>
      <c r="W4258" s="5">
        <v>110</v>
      </c>
      <c r="X4258" s="5">
        <v>43571</v>
      </c>
      <c r="Y4258" s="5">
        <v>763</v>
      </c>
    </row>
    <row r="4259" spans="1:25" x14ac:dyDescent="0.3">
      <c r="A4259" s="1">
        <v>3004222</v>
      </c>
      <c r="B4259" s="1" t="s">
        <v>31</v>
      </c>
      <c r="C4259" s="2"/>
      <c r="D4259" s="4" t="s">
        <v>165</v>
      </c>
      <c r="E4259" s="4">
        <v>3004222</v>
      </c>
      <c r="F4259" s="5">
        <v>0</v>
      </c>
      <c r="G4259" s="5">
        <v>784</v>
      </c>
      <c r="H4259" s="5">
        <v>-94</v>
      </c>
      <c r="I4259" s="5">
        <v>17106</v>
      </c>
      <c r="J4259" s="5">
        <v>432</v>
      </c>
      <c r="K4259" s="5" t="s">
        <v>33</v>
      </c>
      <c r="L4259" s="5">
        <v>18229</v>
      </c>
      <c r="M4259" s="5">
        <v>162023</v>
      </c>
      <c r="N4259" s="5">
        <v>19283</v>
      </c>
      <c r="O4259" s="5">
        <v>7384</v>
      </c>
      <c r="P4259" s="5">
        <v>1296</v>
      </c>
      <c r="Q4259" s="5" t="s">
        <v>33</v>
      </c>
      <c r="R4259" s="5" t="s">
        <v>33</v>
      </c>
      <c r="S4259" s="5">
        <v>15777</v>
      </c>
      <c r="T4259" s="5">
        <v>9420</v>
      </c>
      <c r="U4259" s="5">
        <v>12385</v>
      </c>
      <c r="V4259" s="5">
        <v>7192</v>
      </c>
      <c r="W4259" s="5">
        <v>0</v>
      </c>
      <c r="X4259" s="5">
        <v>45461</v>
      </c>
      <c r="Y4259" s="5">
        <v>693</v>
      </c>
    </row>
    <row r="4260" spans="1:25" x14ac:dyDescent="0.3">
      <c r="A4260" s="1">
        <v>4059391</v>
      </c>
      <c r="B4260" s="1" t="s">
        <v>0</v>
      </c>
      <c r="C4260" s="2"/>
      <c r="D4260" s="4" t="s">
        <v>166</v>
      </c>
      <c r="E4260" s="4">
        <v>4059391</v>
      </c>
      <c r="F4260" s="5">
        <v>10681</v>
      </c>
      <c r="G4260" s="5">
        <v>0</v>
      </c>
      <c r="H4260" s="5">
        <v>0</v>
      </c>
      <c r="I4260" s="5">
        <v>15301</v>
      </c>
      <c r="J4260" s="5">
        <v>731</v>
      </c>
      <c r="K4260" s="5">
        <v>0</v>
      </c>
      <c r="L4260" s="5">
        <v>26713</v>
      </c>
      <c r="M4260" s="5">
        <v>65386</v>
      </c>
      <c r="N4260" s="5">
        <v>0</v>
      </c>
      <c r="O4260" s="5">
        <v>28202</v>
      </c>
      <c r="P4260" s="5">
        <v>0</v>
      </c>
      <c r="Q4260" s="5">
        <v>28</v>
      </c>
      <c r="R4260" s="5">
        <v>0</v>
      </c>
      <c r="S4260" s="5">
        <v>2982</v>
      </c>
      <c r="T4260" s="5">
        <v>6292</v>
      </c>
      <c r="U4260" s="5">
        <v>4655</v>
      </c>
      <c r="V4260" s="5">
        <v>5450</v>
      </c>
      <c r="W4260" s="5">
        <v>103</v>
      </c>
      <c r="X4260" s="5">
        <v>10624</v>
      </c>
      <c r="Y4260" s="5">
        <v>140</v>
      </c>
    </row>
    <row r="4261" spans="1:25" x14ac:dyDescent="0.3">
      <c r="A4261" s="1">
        <v>4059391</v>
      </c>
      <c r="B4261" s="1" t="s">
        <v>1</v>
      </c>
      <c r="C4261" s="2"/>
      <c r="D4261" s="4" t="s">
        <v>166</v>
      </c>
      <c r="E4261" s="4">
        <v>4059391</v>
      </c>
      <c r="F4261" s="5">
        <v>761</v>
      </c>
      <c r="G4261" s="5">
        <v>0</v>
      </c>
      <c r="H4261" s="5">
        <v>0</v>
      </c>
      <c r="I4261" s="5">
        <v>17516</v>
      </c>
      <c r="J4261" s="5">
        <v>84</v>
      </c>
      <c r="K4261" s="5">
        <v>0</v>
      </c>
      <c r="L4261" s="5">
        <v>18361</v>
      </c>
      <c r="M4261" s="5">
        <v>61039</v>
      </c>
      <c r="N4261" s="5">
        <v>0</v>
      </c>
      <c r="O4261" s="5">
        <v>29499</v>
      </c>
      <c r="P4261" s="5">
        <v>0</v>
      </c>
      <c r="Q4261" s="5">
        <v>23</v>
      </c>
      <c r="R4261" s="5">
        <v>0</v>
      </c>
      <c r="S4261" s="5">
        <v>2883</v>
      </c>
      <c r="T4261" s="5">
        <v>6403</v>
      </c>
      <c r="U4261" s="5">
        <v>4634</v>
      </c>
      <c r="V4261" s="5">
        <v>3773</v>
      </c>
      <c r="W4261" s="5">
        <v>99</v>
      </c>
      <c r="X4261" s="5">
        <v>10526</v>
      </c>
      <c r="Y4261" s="5">
        <v>139</v>
      </c>
    </row>
    <row r="4262" spans="1:25" x14ac:dyDescent="0.3">
      <c r="A4262" s="1">
        <v>4059391</v>
      </c>
      <c r="B4262" s="1" t="s">
        <v>2</v>
      </c>
      <c r="C4262" s="2"/>
      <c r="D4262" s="4" t="s">
        <v>166</v>
      </c>
      <c r="E4262" s="4">
        <v>4059391</v>
      </c>
      <c r="F4262" s="5">
        <v>2854</v>
      </c>
      <c r="G4262" s="5">
        <v>0</v>
      </c>
      <c r="H4262" s="5">
        <v>0</v>
      </c>
      <c r="I4262" s="5">
        <v>28127</v>
      </c>
      <c r="J4262" s="5">
        <v>1178</v>
      </c>
      <c r="K4262" s="5">
        <v>0</v>
      </c>
      <c r="L4262" s="5">
        <v>32158</v>
      </c>
      <c r="M4262" s="5">
        <v>47455</v>
      </c>
      <c r="N4262" s="5">
        <v>0</v>
      </c>
      <c r="O4262" s="5">
        <v>30265</v>
      </c>
      <c r="P4262" s="5">
        <v>0</v>
      </c>
      <c r="Q4262" s="5">
        <v>28</v>
      </c>
      <c r="R4262" s="5">
        <v>0</v>
      </c>
      <c r="S4262" s="5">
        <v>2839</v>
      </c>
      <c r="T4262" s="5">
        <v>6287</v>
      </c>
      <c r="U4262" s="5">
        <v>3410</v>
      </c>
      <c r="V4262" s="5">
        <v>3076</v>
      </c>
      <c r="W4262" s="5">
        <v>0</v>
      </c>
      <c r="X4262" s="5">
        <v>9858</v>
      </c>
      <c r="Y4262" s="5">
        <v>134</v>
      </c>
    </row>
    <row r="4263" spans="1:25" x14ac:dyDescent="0.3">
      <c r="A4263" s="1">
        <v>4059391</v>
      </c>
      <c r="B4263" s="1" t="s">
        <v>3</v>
      </c>
      <c r="C4263" s="2"/>
      <c r="D4263" s="4" t="s">
        <v>166</v>
      </c>
      <c r="E4263" s="4">
        <v>4059391</v>
      </c>
      <c r="F4263" s="5">
        <v>92</v>
      </c>
      <c r="G4263" s="5">
        <v>0</v>
      </c>
      <c r="H4263" s="5">
        <v>0</v>
      </c>
      <c r="I4263" s="5">
        <v>23715</v>
      </c>
      <c r="J4263" s="5">
        <v>196</v>
      </c>
      <c r="K4263" s="5">
        <v>0</v>
      </c>
      <c r="L4263" s="5">
        <v>24002</v>
      </c>
      <c r="M4263" s="5">
        <v>44187</v>
      </c>
      <c r="N4263" s="5">
        <v>0</v>
      </c>
      <c r="O4263" s="5">
        <v>27707</v>
      </c>
      <c r="P4263" s="5">
        <v>0</v>
      </c>
      <c r="Q4263" s="5">
        <v>10</v>
      </c>
      <c r="R4263" s="5">
        <v>0</v>
      </c>
      <c r="S4263" s="5">
        <v>2712</v>
      </c>
      <c r="T4263" s="5">
        <v>6007</v>
      </c>
      <c r="U4263" s="5">
        <v>3577</v>
      </c>
      <c r="V4263" s="5">
        <v>2637</v>
      </c>
      <c r="W4263" s="5">
        <v>0</v>
      </c>
      <c r="X4263" s="5">
        <v>9458</v>
      </c>
      <c r="Y4263" s="5">
        <v>148</v>
      </c>
    </row>
    <row r="4264" spans="1:25" x14ac:dyDescent="0.3">
      <c r="A4264" s="1">
        <v>4059391</v>
      </c>
      <c r="B4264" s="1" t="s">
        <v>4</v>
      </c>
      <c r="C4264" s="2"/>
      <c r="D4264" s="4" t="s">
        <v>166</v>
      </c>
      <c r="E4264" s="4">
        <v>4059391</v>
      </c>
      <c r="F4264" s="5">
        <v>158</v>
      </c>
      <c r="G4264" s="5">
        <v>0</v>
      </c>
      <c r="H4264" s="5">
        <v>0</v>
      </c>
      <c r="I4264" s="5">
        <v>12567</v>
      </c>
      <c r="J4264" s="5">
        <v>323</v>
      </c>
      <c r="K4264" s="5">
        <v>0</v>
      </c>
      <c r="L4264" s="5">
        <v>13049</v>
      </c>
      <c r="M4264" s="5">
        <v>68228</v>
      </c>
      <c r="N4264" s="5">
        <v>0</v>
      </c>
      <c r="O4264" s="5">
        <v>25401</v>
      </c>
      <c r="P4264" s="5">
        <v>0</v>
      </c>
      <c r="Q4264" s="5">
        <v>12</v>
      </c>
      <c r="R4264" s="5">
        <v>0</v>
      </c>
      <c r="S4264" s="5">
        <v>2795</v>
      </c>
      <c r="T4264" s="5">
        <v>6215</v>
      </c>
      <c r="U4264" s="5">
        <v>3697</v>
      </c>
      <c r="V4264" s="5">
        <v>2469</v>
      </c>
      <c r="W4264" s="5">
        <v>0</v>
      </c>
      <c r="X4264" s="5">
        <v>8984</v>
      </c>
      <c r="Y4264" s="5">
        <v>141</v>
      </c>
    </row>
    <row r="4265" spans="1:25" x14ac:dyDescent="0.3">
      <c r="A4265" s="1">
        <v>4059391</v>
      </c>
      <c r="B4265" s="1" t="s">
        <v>5</v>
      </c>
      <c r="C4265" s="2"/>
      <c r="D4265" s="4" t="s">
        <v>166</v>
      </c>
      <c r="E4265" s="4">
        <v>4059391</v>
      </c>
      <c r="F4265" s="5">
        <v>206</v>
      </c>
      <c r="G4265" s="5">
        <v>0</v>
      </c>
      <c r="H4265" s="5">
        <v>0</v>
      </c>
      <c r="I4265" s="5">
        <v>13803</v>
      </c>
      <c r="J4265" s="5">
        <v>297</v>
      </c>
      <c r="K4265" s="5">
        <v>36</v>
      </c>
      <c r="L4265" s="5">
        <v>14341</v>
      </c>
      <c r="M4265" s="5">
        <v>69461</v>
      </c>
      <c r="N4265" s="5">
        <v>0</v>
      </c>
      <c r="O4265" s="5">
        <v>22418</v>
      </c>
      <c r="P4265" s="5">
        <v>0</v>
      </c>
      <c r="Q4265" s="5">
        <v>12</v>
      </c>
      <c r="R4265" s="5">
        <v>0</v>
      </c>
      <c r="S4265" s="5">
        <v>2639</v>
      </c>
      <c r="T4265" s="5">
        <v>6162</v>
      </c>
      <c r="U4265" s="5">
        <v>3895</v>
      </c>
      <c r="V4265" s="5">
        <v>3091</v>
      </c>
      <c r="W4265" s="5">
        <v>0</v>
      </c>
      <c r="X4265" s="5">
        <v>8381</v>
      </c>
      <c r="Y4265" s="5">
        <v>127</v>
      </c>
    </row>
    <row r="4266" spans="1:25" x14ac:dyDescent="0.3">
      <c r="A4266" s="1">
        <v>4059391</v>
      </c>
      <c r="B4266" s="1" t="s">
        <v>6</v>
      </c>
      <c r="C4266" s="2"/>
      <c r="D4266" s="4" t="s">
        <v>166</v>
      </c>
      <c r="E4266" s="4">
        <v>4059391</v>
      </c>
      <c r="F4266" s="5">
        <v>580</v>
      </c>
      <c r="G4266" s="5">
        <v>0</v>
      </c>
      <c r="H4266" s="5">
        <v>0</v>
      </c>
      <c r="I4266" s="5">
        <v>15524</v>
      </c>
      <c r="J4266" s="5">
        <v>69</v>
      </c>
      <c r="K4266" s="5">
        <v>177</v>
      </c>
      <c r="L4266" s="5">
        <v>16350</v>
      </c>
      <c r="M4266" s="5">
        <v>55030</v>
      </c>
      <c r="N4266" s="5">
        <v>0</v>
      </c>
      <c r="O4266" s="5">
        <v>23753</v>
      </c>
      <c r="P4266" s="5">
        <v>0</v>
      </c>
      <c r="Q4266" s="5">
        <v>6</v>
      </c>
      <c r="R4266" s="5">
        <v>0</v>
      </c>
      <c r="S4266" s="5">
        <v>2686</v>
      </c>
      <c r="T4266" s="5">
        <v>6906</v>
      </c>
      <c r="U4266" s="5">
        <v>3763</v>
      </c>
      <c r="V4266" s="5">
        <v>2901</v>
      </c>
      <c r="W4266" s="5">
        <v>0</v>
      </c>
      <c r="X4266" s="5">
        <v>8438</v>
      </c>
      <c r="Y4266" s="5">
        <v>89</v>
      </c>
    </row>
    <row r="4267" spans="1:25" x14ac:dyDescent="0.3">
      <c r="A4267" s="1">
        <v>4059391</v>
      </c>
      <c r="B4267" s="1" t="s">
        <v>7</v>
      </c>
      <c r="C4267" s="2"/>
      <c r="D4267" s="4" t="s">
        <v>166</v>
      </c>
      <c r="E4267" s="4">
        <v>4059391</v>
      </c>
      <c r="F4267" s="5">
        <v>2481</v>
      </c>
      <c r="G4267" s="5">
        <v>0</v>
      </c>
      <c r="H4267" s="5">
        <v>0</v>
      </c>
      <c r="I4267" s="5">
        <v>15691</v>
      </c>
      <c r="J4267" s="5">
        <v>130</v>
      </c>
      <c r="K4267" s="5">
        <v>27</v>
      </c>
      <c r="L4267" s="5">
        <v>18329</v>
      </c>
      <c r="M4267" s="5">
        <v>56070</v>
      </c>
      <c r="N4267" s="5">
        <v>0</v>
      </c>
      <c r="O4267" s="5">
        <v>18903</v>
      </c>
      <c r="P4267" s="5">
        <v>0</v>
      </c>
      <c r="Q4267" s="5">
        <v>5</v>
      </c>
      <c r="R4267" s="5">
        <v>0</v>
      </c>
      <c r="S4267" s="5">
        <v>2303</v>
      </c>
      <c r="T4267" s="5">
        <v>5679</v>
      </c>
      <c r="U4267" s="5">
        <v>3506</v>
      </c>
      <c r="V4267" s="5">
        <v>2678</v>
      </c>
      <c r="W4267" s="5">
        <v>0</v>
      </c>
      <c r="X4267" s="5">
        <v>8318</v>
      </c>
      <c r="Y4267" s="5">
        <v>83</v>
      </c>
    </row>
    <row r="4268" spans="1:25" x14ac:dyDescent="0.3">
      <c r="A4268" s="1">
        <v>4059391</v>
      </c>
      <c r="B4268" s="1" t="s">
        <v>8</v>
      </c>
      <c r="C4268" s="2"/>
      <c r="D4268" s="4" t="s">
        <v>166</v>
      </c>
      <c r="E4268" s="4">
        <v>4059391</v>
      </c>
      <c r="F4268" s="5">
        <v>532</v>
      </c>
      <c r="G4268" s="5">
        <v>0</v>
      </c>
      <c r="H4268" s="5">
        <v>0</v>
      </c>
      <c r="I4268" s="5">
        <v>10208</v>
      </c>
      <c r="J4268" s="5">
        <v>359</v>
      </c>
      <c r="K4268" s="5">
        <v>0</v>
      </c>
      <c r="L4268" s="5">
        <v>11099</v>
      </c>
      <c r="M4268" s="5">
        <v>61178</v>
      </c>
      <c r="N4268" s="5">
        <v>3</v>
      </c>
      <c r="O4268" s="5">
        <v>16798</v>
      </c>
      <c r="P4268" s="5">
        <v>0</v>
      </c>
      <c r="Q4268" s="5">
        <v>4</v>
      </c>
      <c r="R4268" s="5">
        <v>0</v>
      </c>
      <c r="S4268" s="5">
        <v>2469</v>
      </c>
      <c r="T4268" s="5">
        <v>3468</v>
      </c>
      <c r="U4268" s="5">
        <v>3835</v>
      </c>
      <c r="V4268" s="5">
        <v>2505</v>
      </c>
      <c r="W4268" s="5">
        <v>0</v>
      </c>
      <c r="X4268" s="5">
        <v>8301</v>
      </c>
      <c r="Y4268" s="5">
        <v>-6</v>
      </c>
    </row>
    <row r="4269" spans="1:25" x14ac:dyDescent="0.3">
      <c r="A4269" s="1">
        <v>4059391</v>
      </c>
      <c r="B4269" s="1" t="s">
        <v>9</v>
      </c>
      <c r="C4269" s="2"/>
      <c r="D4269" s="4" t="s">
        <v>166</v>
      </c>
      <c r="E4269" s="4">
        <v>4059391</v>
      </c>
      <c r="F4269" s="5">
        <v>2</v>
      </c>
      <c r="G4269" s="5">
        <v>46</v>
      </c>
      <c r="H4269" s="5">
        <v>0</v>
      </c>
      <c r="I4269" s="5">
        <v>14646</v>
      </c>
      <c r="J4269" s="5">
        <v>1090</v>
      </c>
      <c r="K4269" s="5">
        <v>0</v>
      </c>
      <c r="L4269" s="5">
        <v>15783</v>
      </c>
      <c r="M4269" s="5">
        <v>75730</v>
      </c>
      <c r="N4269" s="5">
        <v>0</v>
      </c>
      <c r="O4269" s="5">
        <v>20173</v>
      </c>
      <c r="P4269" s="5">
        <v>0</v>
      </c>
      <c r="Q4269" s="5">
        <v>6</v>
      </c>
      <c r="R4269" s="5">
        <v>0</v>
      </c>
      <c r="S4269" s="5">
        <v>1991</v>
      </c>
      <c r="T4269" s="5">
        <v>2368</v>
      </c>
      <c r="U4269" s="5">
        <v>3360</v>
      </c>
      <c r="V4269" s="5">
        <v>3478</v>
      </c>
      <c r="W4269" s="5">
        <v>0</v>
      </c>
      <c r="X4269" s="5">
        <v>7879</v>
      </c>
      <c r="Y4269" s="5">
        <v>7</v>
      </c>
    </row>
    <row r="4270" spans="1:25" x14ac:dyDescent="0.3">
      <c r="A4270" s="1">
        <v>4059391</v>
      </c>
      <c r="B4270" s="1" t="s">
        <v>10</v>
      </c>
      <c r="C4270" s="2"/>
      <c r="D4270" s="4" t="s">
        <v>166</v>
      </c>
      <c r="E4270" s="4">
        <v>4059391</v>
      </c>
      <c r="F4270" s="5">
        <v>96</v>
      </c>
      <c r="G4270" s="5">
        <v>0</v>
      </c>
      <c r="H4270" s="5">
        <v>0</v>
      </c>
      <c r="I4270" s="5">
        <v>14498</v>
      </c>
      <c r="J4270" s="5">
        <v>215</v>
      </c>
      <c r="K4270" s="5">
        <v>0</v>
      </c>
      <c r="L4270" s="5">
        <v>14809</v>
      </c>
      <c r="M4270" s="5">
        <v>92466</v>
      </c>
      <c r="N4270" s="5">
        <v>0</v>
      </c>
      <c r="O4270" s="5">
        <v>15677</v>
      </c>
      <c r="P4270" s="5">
        <v>0</v>
      </c>
      <c r="Q4270" s="5">
        <v>5</v>
      </c>
      <c r="R4270" s="5">
        <v>0</v>
      </c>
      <c r="S4270" s="5">
        <v>1755</v>
      </c>
      <c r="T4270" s="5">
        <v>2028</v>
      </c>
      <c r="U4270" s="5">
        <v>3250</v>
      </c>
      <c r="V4270" s="5">
        <v>1631</v>
      </c>
      <c r="W4270" s="5">
        <v>0</v>
      </c>
      <c r="X4270" s="5">
        <v>7362</v>
      </c>
      <c r="Y4270" s="5">
        <v>3</v>
      </c>
    </row>
    <row r="4271" spans="1:25" x14ac:dyDescent="0.3">
      <c r="A4271" s="1">
        <v>4059391</v>
      </c>
      <c r="B4271" s="1" t="s">
        <v>11</v>
      </c>
      <c r="C4271" s="2"/>
      <c r="D4271" s="4" t="s">
        <v>166</v>
      </c>
      <c r="E4271" s="4">
        <v>4059391</v>
      </c>
      <c r="F4271" s="5">
        <v>160</v>
      </c>
      <c r="G4271" s="5">
        <v>10</v>
      </c>
      <c r="H4271" s="5">
        <v>0</v>
      </c>
      <c r="I4271" s="5">
        <v>17625</v>
      </c>
      <c r="J4271" s="5">
        <v>1263</v>
      </c>
      <c r="K4271" s="5">
        <v>0</v>
      </c>
      <c r="L4271" s="5">
        <v>19058</v>
      </c>
      <c r="M4271" s="5">
        <v>108401</v>
      </c>
      <c r="N4271" s="5">
        <v>0</v>
      </c>
      <c r="O4271" s="5">
        <v>14444</v>
      </c>
      <c r="P4271" s="5">
        <v>0</v>
      </c>
      <c r="Q4271" s="5">
        <v>8</v>
      </c>
      <c r="R4271" s="5">
        <v>0</v>
      </c>
      <c r="S4271" s="5">
        <v>1878</v>
      </c>
      <c r="T4271" s="5">
        <v>1946</v>
      </c>
      <c r="U4271" s="5">
        <v>3492</v>
      </c>
      <c r="V4271" s="5">
        <v>1606</v>
      </c>
      <c r="W4271" s="5">
        <v>0</v>
      </c>
      <c r="X4271" s="5">
        <v>8254</v>
      </c>
      <c r="Y4271" s="5">
        <v>13</v>
      </c>
    </row>
    <row r="4272" spans="1:25" x14ac:dyDescent="0.3">
      <c r="A4272" s="1">
        <v>4059391</v>
      </c>
      <c r="B4272" s="1" t="s">
        <v>12</v>
      </c>
      <c r="C4272" s="2"/>
      <c r="D4272" s="4" t="s">
        <v>166</v>
      </c>
      <c r="E4272" s="4">
        <v>4059391</v>
      </c>
      <c r="F4272" s="5">
        <v>212</v>
      </c>
      <c r="G4272" s="5">
        <v>0</v>
      </c>
      <c r="H4272" s="5">
        <v>0</v>
      </c>
      <c r="I4272" s="5">
        <v>13364</v>
      </c>
      <c r="J4272" s="5">
        <v>175</v>
      </c>
      <c r="K4272" s="5">
        <v>0</v>
      </c>
      <c r="L4272" s="5">
        <v>13751</v>
      </c>
      <c r="M4272" s="5">
        <v>107215</v>
      </c>
      <c r="N4272" s="5">
        <v>0</v>
      </c>
      <c r="O4272" s="5">
        <v>9615</v>
      </c>
      <c r="P4272" s="5">
        <v>0</v>
      </c>
      <c r="Q4272" s="5">
        <v>6</v>
      </c>
      <c r="R4272" s="5">
        <v>0</v>
      </c>
      <c r="S4272" s="5">
        <v>1674</v>
      </c>
      <c r="T4272" s="5">
        <v>1942</v>
      </c>
      <c r="U4272" s="5">
        <v>3474</v>
      </c>
      <c r="V4272" s="5">
        <v>2264</v>
      </c>
      <c r="W4272" s="5">
        <v>0</v>
      </c>
      <c r="X4272" s="5">
        <v>7482</v>
      </c>
      <c r="Y4272" s="5">
        <v>17</v>
      </c>
    </row>
    <row r="4273" spans="1:25" x14ac:dyDescent="0.3">
      <c r="A4273" s="1">
        <v>4059391</v>
      </c>
      <c r="B4273" s="1" t="s">
        <v>13</v>
      </c>
      <c r="C4273" s="2"/>
      <c r="D4273" s="4" t="s">
        <v>166</v>
      </c>
      <c r="E4273" s="4">
        <v>4059391</v>
      </c>
      <c r="F4273" s="5">
        <v>68</v>
      </c>
      <c r="G4273" s="5">
        <v>0</v>
      </c>
      <c r="H4273" s="5">
        <v>0</v>
      </c>
      <c r="I4273" s="5">
        <v>12902</v>
      </c>
      <c r="J4273" s="5">
        <v>264</v>
      </c>
      <c r="K4273" s="5">
        <v>0</v>
      </c>
      <c r="L4273" s="5">
        <v>13234</v>
      </c>
      <c r="M4273" s="5">
        <v>107554</v>
      </c>
      <c r="N4273" s="5">
        <v>0</v>
      </c>
      <c r="O4273" s="5">
        <v>9586</v>
      </c>
      <c r="P4273" s="5">
        <v>1</v>
      </c>
      <c r="Q4273" s="5">
        <v>4</v>
      </c>
      <c r="R4273" s="5">
        <v>0</v>
      </c>
      <c r="S4273" s="5">
        <v>1561</v>
      </c>
      <c r="T4273" s="5">
        <v>1976</v>
      </c>
      <c r="U4273" s="5">
        <v>3749</v>
      </c>
      <c r="V4273" s="5">
        <v>2457</v>
      </c>
      <c r="W4273" s="5">
        <v>0</v>
      </c>
      <c r="X4273" s="5">
        <v>6969</v>
      </c>
      <c r="Y4273" s="5">
        <v>6</v>
      </c>
    </row>
    <row r="4274" spans="1:25" x14ac:dyDescent="0.3">
      <c r="A4274" s="1">
        <v>4059391</v>
      </c>
      <c r="B4274" s="1" t="s">
        <v>14</v>
      </c>
      <c r="C4274" s="2"/>
      <c r="D4274" s="4" t="s">
        <v>166</v>
      </c>
      <c r="E4274" s="4">
        <v>4059391</v>
      </c>
      <c r="F4274" s="5">
        <v>35</v>
      </c>
      <c r="G4274" s="5">
        <v>0</v>
      </c>
      <c r="H4274" s="5">
        <v>0</v>
      </c>
      <c r="I4274" s="5">
        <v>9615</v>
      </c>
      <c r="J4274" s="5">
        <v>440</v>
      </c>
      <c r="K4274" s="5" t="s">
        <v>33</v>
      </c>
      <c r="L4274" s="5">
        <v>10090</v>
      </c>
      <c r="M4274" s="5">
        <v>90898</v>
      </c>
      <c r="N4274" s="5">
        <v>0</v>
      </c>
      <c r="O4274" s="5">
        <v>7463</v>
      </c>
      <c r="P4274" s="5">
        <v>0</v>
      </c>
      <c r="Q4274" s="5" t="s">
        <v>33</v>
      </c>
      <c r="R4274" s="5" t="s">
        <v>33</v>
      </c>
      <c r="S4274" s="5">
        <v>1562</v>
      </c>
      <c r="T4274" s="5">
        <v>1806</v>
      </c>
      <c r="U4274" s="5">
        <v>3336</v>
      </c>
      <c r="V4274" s="5">
        <v>2216</v>
      </c>
      <c r="W4274" s="5">
        <v>0</v>
      </c>
      <c r="X4274" s="5">
        <v>8261</v>
      </c>
      <c r="Y4274" s="5">
        <v>2</v>
      </c>
    </row>
    <row r="4275" spans="1:25" x14ac:dyDescent="0.3">
      <c r="A4275" s="1">
        <v>4059391</v>
      </c>
      <c r="B4275" s="1" t="s">
        <v>15</v>
      </c>
      <c r="C4275" s="2"/>
      <c r="D4275" s="4" t="s">
        <v>166</v>
      </c>
      <c r="E4275" s="4">
        <v>4059391</v>
      </c>
      <c r="F4275" s="5">
        <v>0</v>
      </c>
      <c r="G4275" s="5">
        <v>0</v>
      </c>
      <c r="H4275" s="5">
        <v>0</v>
      </c>
      <c r="I4275" s="5">
        <v>8837</v>
      </c>
      <c r="J4275" s="5">
        <v>642</v>
      </c>
      <c r="K4275" s="5" t="s">
        <v>33</v>
      </c>
      <c r="L4275" s="5">
        <v>9478</v>
      </c>
      <c r="M4275" s="5">
        <v>82579</v>
      </c>
      <c r="N4275" s="5">
        <v>0</v>
      </c>
      <c r="O4275" s="5">
        <v>5427</v>
      </c>
      <c r="P4275" s="5">
        <v>0</v>
      </c>
      <c r="Q4275" s="5" t="s">
        <v>33</v>
      </c>
      <c r="R4275" s="5" t="s">
        <v>33</v>
      </c>
      <c r="S4275" s="5">
        <v>1571</v>
      </c>
      <c r="T4275" s="5">
        <v>1550</v>
      </c>
      <c r="U4275" s="5">
        <v>1975</v>
      </c>
      <c r="V4275" s="5">
        <v>3453</v>
      </c>
      <c r="W4275" s="5">
        <v>0</v>
      </c>
      <c r="X4275" s="5">
        <v>8329</v>
      </c>
      <c r="Y4275" s="5">
        <v>4</v>
      </c>
    </row>
    <row r="4276" spans="1:25" x14ac:dyDescent="0.3">
      <c r="A4276" s="1">
        <v>4059391</v>
      </c>
      <c r="B4276" s="1" t="s">
        <v>16</v>
      </c>
      <c r="C4276" s="2"/>
      <c r="D4276" s="4" t="s">
        <v>166</v>
      </c>
      <c r="E4276" s="4">
        <v>4059391</v>
      </c>
      <c r="F4276" s="5">
        <v>526</v>
      </c>
      <c r="G4276" s="5">
        <v>0</v>
      </c>
      <c r="H4276" s="5">
        <v>0</v>
      </c>
      <c r="I4276" s="5">
        <v>12172</v>
      </c>
      <c r="J4276" s="5">
        <v>1027</v>
      </c>
      <c r="K4276" s="5" t="s">
        <v>33</v>
      </c>
      <c r="L4276" s="5">
        <v>13725</v>
      </c>
      <c r="M4276" s="5">
        <v>89049</v>
      </c>
      <c r="N4276" s="5">
        <v>0</v>
      </c>
      <c r="O4276" s="5">
        <v>2654</v>
      </c>
      <c r="P4276" s="5">
        <v>111</v>
      </c>
      <c r="Q4276" s="5" t="s">
        <v>33</v>
      </c>
      <c r="R4276" s="5" t="s">
        <v>33</v>
      </c>
      <c r="S4276" s="5">
        <v>1710</v>
      </c>
      <c r="T4276" s="5">
        <v>1434</v>
      </c>
      <c r="U4276" s="5">
        <v>1785</v>
      </c>
      <c r="V4276" s="5">
        <v>3457</v>
      </c>
      <c r="W4276" s="5">
        <v>0</v>
      </c>
      <c r="X4276" s="5">
        <v>8534</v>
      </c>
      <c r="Y4276" s="5">
        <v>5</v>
      </c>
    </row>
    <row r="4277" spans="1:25" x14ac:dyDescent="0.3">
      <c r="A4277" s="1">
        <v>4059391</v>
      </c>
      <c r="B4277" s="1" t="s">
        <v>17</v>
      </c>
      <c r="C4277" s="2"/>
      <c r="D4277" s="4" t="s">
        <v>166</v>
      </c>
      <c r="E4277" s="4">
        <v>4059391</v>
      </c>
      <c r="F4277" s="5">
        <v>0</v>
      </c>
      <c r="G4277" s="5">
        <v>0</v>
      </c>
      <c r="H4277" s="5">
        <v>0</v>
      </c>
      <c r="I4277" s="5">
        <v>3277</v>
      </c>
      <c r="J4277" s="5">
        <v>300</v>
      </c>
      <c r="K4277" s="5" t="s">
        <v>33</v>
      </c>
      <c r="L4277" s="5">
        <v>3576</v>
      </c>
      <c r="M4277" s="5">
        <v>41266</v>
      </c>
      <c r="N4277" s="5">
        <v>0</v>
      </c>
      <c r="O4277" s="5">
        <v>13</v>
      </c>
      <c r="P4277" s="5">
        <v>43</v>
      </c>
      <c r="Q4277" s="5" t="s">
        <v>33</v>
      </c>
      <c r="R4277" s="5" t="s">
        <v>33</v>
      </c>
      <c r="S4277" s="5">
        <v>738</v>
      </c>
      <c r="T4277" s="5">
        <v>631</v>
      </c>
      <c r="U4277" s="5">
        <v>459</v>
      </c>
      <c r="V4277" s="5">
        <v>412</v>
      </c>
      <c r="W4277" s="5">
        <v>0</v>
      </c>
      <c r="X4277" s="5">
        <v>2197</v>
      </c>
      <c r="Y4277" s="5">
        <v>0</v>
      </c>
    </row>
    <row r="4278" spans="1:25" x14ac:dyDescent="0.3">
      <c r="A4278" s="1">
        <v>4059391</v>
      </c>
      <c r="B4278" s="1" t="s">
        <v>18</v>
      </c>
      <c r="C4278" s="2"/>
      <c r="D4278" s="4" t="s">
        <v>166</v>
      </c>
      <c r="E4278" s="4">
        <v>4059391</v>
      </c>
      <c r="F4278" s="5">
        <v>7</v>
      </c>
      <c r="G4278" s="5">
        <v>0</v>
      </c>
      <c r="H4278" s="5">
        <v>217</v>
      </c>
      <c r="I4278" s="5">
        <v>2509</v>
      </c>
      <c r="J4278" s="5">
        <v>362</v>
      </c>
      <c r="K4278" s="5" t="s">
        <v>33</v>
      </c>
      <c r="L4278" s="5">
        <v>3095</v>
      </c>
      <c r="M4278" s="5">
        <v>46652</v>
      </c>
      <c r="N4278" s="5">
        <v>0</v>
      </c>
      <c r="O4278" s="5">
        <v>11</v>
      </c>
      <c r="P4278" s="5">
        <v>40</v>
      </c>
      <c r="Q4278" s="5" t="s">
        <v>33</v>
      </c>
      <c r="R4278" s="5" t="s">
        <v>33</v>
      </c>
      <c r="S4278" s="5">
        <v>673</v>
      </c>
      <c r="T4278" s="5">
        <v>583</v>
      </c>
      <c r="U4278" s="5">
        <v>609</v>
      </c>
      <c r="V4278" s="5">
        <v>276</v>
      </c>
      <c r="W4278" s="5">
        <v>0</v>
      </c>
      <c r="X4278" s="5">
        <v>1549</v>
      </c>
      <c r="Y4278" s="5">
        <v>0</v>
      </c>
    </row>
    <row r="4279" spans="1:25" x14ac:dyDescent="0.3">
      <c r="A4279" s="1">
        <v>4059391</v>
      </c>
      <c r="B4279" s="1" t="s">
        <v>19</v>
      </c>
      <c r="C4279" s="2"/>
      <c r="D4279" s="4" t="s">
        <v>166</v>
      </c>
      <c r="E4279" s="4">
        <v>4059391</v>
      </c>
      <c r="F4279" s="5">
        <v>10</v>
      </c>
      <c r="G4279" s="5">
        <v>0</v>
      </c>
      <c r="H4279" s="5">
        <v>329</v>
      </c>
      <c r="I4279" s="5">
        <v>3105</v>
      </c>
      <c r="J4279" s="5">
        <v>246</v>
      </c>
      <c r="K4279" s="5" t="s">
        <v>33</v>
      </c>
      <c r="L4279" s="5">
        <v>3690</v>
      </c>
      <c r="M4279" s="5">
        <v>37456</v>
      </c>
      <c r="N4279" s="5">
        <v>0</v>
      </c>
      <c r="O4279" s="5">
        <v>15</v>
      </c>
      <c r="P4279" s="5">
        <v>48</v>
      </c>
      <c r="Q4279" s="5" t="s">
        <v>33</v>
      </c>
      <c r="R4279" s="5" t="s">
        <v>33</v>
      </c>
      <c r="S4279" s="5">
        <v>615</v>
      </c>
      <c r="T4279" s="5">
        <v>506</v>
      </c>
      <c r="U4279" s="5">
        <v>622</v>
      </c>
      <c r="V4279" s="5">
        <v>214</v>
      </c>
      <c r="W4279" s="5">
        <v>0</v>
      </c>
      <c r="X4279" s="5">
        <v>1578</v>
      </c>
      <c r="Y4279" s="5">
        <v>0</v>
      </c>
    </row>
    <row r="4280" spans="1:25" x14ac:dyDescent="0.3">
      <c r="A4280" s="1">
        <v>4059391</v>
      </c>
      <c r="B4280" s="1" t="s">
        <v>20</v>
      </c>
      <c r="C4280" s="2"/>
      <c r="D4280" s="4" t="s">
        <v>166</v>
      </c>
      <c r="E4280" s="4">
        <v>4059391</v>
      </c>
      <c r="F4280" s="5">
        <v>24</v>
      </c>
      <c r="G4280" s="5">
        <v>0</v>
      </c>
      <c r="H4280" s="5">
        <v>95</v>
      </c>
      <c r="I4280" s="5">
        <v>3118</v>
      </c>
      <c r="J4280" s="5">
        <v>238</v>
      </c>
      <c r="K4280" s="5" t="s">
        <v>33</v>
      </c>
      <c r="L4280" s="5">
        <v>3475</v>
      </c>
      <c r="M4280" s="5">
        <v>35553</v>
      </c>
      <c r="N4280" s="5">
        <v>0</v>
      </c>
      <c r="O4280" s="5">
        <v>10</v>
      </c>
      <c r="P4280" s="5">
        <v>42</v>
      </c>
      <c r="Q4280" s="5" t="s">
        <v>33</v>
      </c>
      <c r="R4280" s="5" t="s">
        <v>33</v>
      </c>
      <c r="S4280" s="5">
        <v>583</v>
      </c>
      <c r="T4280" s="5">
        <v>498</v>
      </c>
      <c r="U4280" s="5">
        <v>759</v>
      </c>
      <c r="V4280" s="5">
        <v>266</v>
      </c>
      <c r="W4280" s="5">
        <v>0</v>
      </c>
      <c r="X4280" s="5">
        <v>1559</v>
      </c>
      <c r="Y4280" s="5">
        <v>0</v>
      </c>
    </row>
    <row r="4281" spans="1:25" x14ac:dyDescent="0.3">
      <c r="A4281" s="1">
        <v>4059391</v>
      </c>
      <c r="B4281" s="1" t="s">
        <v>21</v>
      </c>
      <c r="C4281" s="2"/>
      <c r="D4281" s="4" t="s">
        <v>166</v>
      </c>
      <c r="E4281" s="4">
        <v>4059391</v>
      </c>
      <c r="F4281" s="5">
        <v>0</v>
      </c>
      <c r="G4281" s="5">
        <v>0</v>
      </c>
      <c r="H4281" s="5">
        <v>8</v>
      </c>
      <c r="I4281" s="5">
        <v>2425</v>
      </c>
      <c r="J4281" s="5">
        <v>413</v>
      </c>
      <c r="K4281" s="5" t="s">
        <v>33</v>
      </c>
      <c r="L4281" s="5">
        <v>2846</v>
      </c>
      <c r="M4281" s="5">
        <v>38383</v>
      </c>
      <c r="N4281" s="5">
        <v>0</v>
      </c>
      <c r="O4281" s="5">
        <v>7</v>
      </c>
      <c r="P4281" s="5">
        <v>38</v>
      </c>
      <c r="Q4281" s="5" t="s">
        <v>33</v>
      </c>
      <c r="R4281" s="5" t="s">
        <v>33</v>
      </c>
      <c r="S4281" s="5">
        <v>689</v>
      </c>
      <c r="T4281" s="5">
        <v>473</v>
      </c>
      <c r="U4281" s="5">
        <v>875</v>
      </c>
      <c r="V4281" s="5">
        <v>216</v>
      </c>
      <c r="W4281" s="5">
        <v>0</v>
      </c>
      <c r="X4281" s="5">
        <v>1788</v>
      </c>
      <c r="Y4281" s="5">
        <v>2</v>
      </c>
    </row>
    <row r="4282" spans="1:25" x14ac:dyDescent="0.3">
      <c r="A4282" s="1">
        <v>4059391</v>
      </c>
      <c r="B4282" s="1" t="s">
        <v>22</v>
      </c>
      <c r="C4282" s="2"/>
      <c r="D4282" s="4" t="s">
        <v>166</v>
      </c>
      <c r="E4282" s="4">
        <v>4059391</v>
      </c>
      <c r="F4282" s="5">
        <v>0</v>
      </c>
      <c r="G4282" s="5">
        <v>0</v>
      </c>
      <c r="H4282" s="5">
        <v>77</v>
      </c>
      <c r="I4282" s="5">
        <v>2330</v>
      </c>
      <c r="J4282" s="5">
        <v>190</v>
      </c>
      <c r="K4282" s="5" t="s">
        <v>33</v>
      </c>
      <c r="L4282" s="5">
        <v>2597</v>
      </c>
      <c r="M4282" s="5">
        <v>39116</v>
      </c>
      <c r="N4282" s="5">
        <v>0</v>
      </c>
      <c r="O4282" s="5">
        <v>13</v>
      </c>
      <c r="P4282" s="5">
        <v>40</v>
      </c>
      <c r="Q4282" s="5" t="s">
        <v>33</v>
      </c>
      <c r="R4282" s="5" t="s">
        <v>33</v>
      </c>
      <c r="S4282" s="5">
        <v>716</v>
      </c>
      <c r="T4282" s="5">
        <v>487</v>
      </c>
      <c r="U4282" s="5">
        <v>923</v>
      </c>
      <c r="V4282" s="5">
        <v>591</v>
      </c>
      <c r="W4282" s="5">
        <v>0</v>
      </c>
      <c r="X4282" s="5">
        <v>1998</v>
      </c>
      <c r="Y4282" s="5">
        <v>32</v>
      </c>
    </row>
    <row r="4283" spans="1:25" x14ac:dyDescent="0.3">
      <c r="A4283" s="1">
        <v>4059391</v>
      </c>
      <c r="B4283" s="1" t="s">
        <v>23</v>
      </c>
      <c r="C4283" s="2"/>
      <c r="D4283" s="4" t="s">
        <v>166</v>
      </c>
      <c r="E4283" s="4">
        <v>4059391</v>
      </c>
      <c r="F4283" s="5">
        <v>9</v>
      </c>
      <c r="G4283" s="5">
        <v>0</v>
      </c>
      <c r="H4283" s="5">
        <v>3</v>
      </c>
      <c r="I4283" s="5">
        <v>2537</v>
      </c>
      <c r="J4283" s="5">
        <v>392</v>
      </c>
      <c r="K4283" s="5" t="s">
        <v>33</v>
      </c>
      <c r="L4283" s="5">
        <v>2941</v>
      </c>
      <c r="M4283" s="5">
        <v>34801</v>
      </c>
      <c r="N4283" s="5">
        <v>0</v>
      </c>
      <c r="O4283" s="5">
        <v>12</v>
      </c>
      <c r="P4283" s="5">
        <v>46</v>
      </c>
      <c r="Q4283" s="5" t="s">
        <v>33</v>
      </c>
      <c r="R4283" s="5" t="s">
        <v>33</v>
      </c>
      <c r="S4283" s="5">
        <v>684</v>
      </c>
      <c r="T4283" s="5">
        <v>510</v>
      </c>
      <c r="U4283" s="5">
        <v>836</v>
      </c>
      <c r="V4283" s="5">
        <v>629</v>
      </c>
      <c r="W4283" s="5">
        <v>0</v>
      </c>
      <c r="X4283" s="5">
        <v>1935</v>
      </c>
      <c r="Y4283" s="5">
        <v>40</v>
      </c>
    </row>
    <row r="4284" spans="1:25" x14ac:dyDescent="0.3">
      <c r="A4284" s="1">
        <v>4059391</v>
      </c>
      <c r="B4284" s="1" t="s">
        <v>24</v>
      </c>
      <c r="C4284" s="2"/>
      <c r="D4284" s="4" t="s">
        <v>166</v>
      </c>
      <c r="E4284" s="4">
        <v>4059391</v>
      </c>
      <c r="F4284" s="5">
        <v>26</v>
      </c>
      <c r="G4284" s="5">
        <v>0</v>
      </c>
      <c r="H4284" s="5">
        <v>100</v>
      </c>
      <c r="I4284" s="5">
        <v>2108</v>
      </c>
      <c r="J4284" s="5">
        <v>112</v>
      </c>
      <c r="K4284" s="5" t="s">
        <v>33</v>
      </c>
      <c r="L4284" s="5">
        <v>2346</v>
      </c>
      <c r="M4284" s="5">
        <v>34300</v>
      </c>
      <c r="N4284" s="5">
        <v>0</v>
      </c>
      <c r="O4284" s="5">
        <v>11</v>
      </c>
      <c r="P4284" s="5">
        <v>35</v>
      </c>
      <c r="Q4284" s="5" t="s">
        <v>33</v>
      </c>
      <c r="R4284" s="5" t="s">
        <v>33</v>
      </c>
      <c r="S4284" s="5">
        <v>645</v>
      </c>
      <c r="T4284" s="5">
        <v>460</v>
      </c>
      <c r="U4284" s="5">
        <v>910</v>
      </c>
      <c r="V4284" s="5">
        <v>826</v>
      </c>
      <c r="W4284" s="5">
        <v>0</v>
      </c>
      <c r="X4284" s="5">
        <v>1390</v>
      </c>
      <c r="Y4284" s="5">
        <v>29</v>
      </c>
    </row>
    <row r="4285" spans="1:25" x14ac:dyDescent="0.3">
      <c r="A4285" s="1">
        <v>4059391</v>
      </c>
      <c r="B4285" s="1" t="s">
        <v>25</v>
      </c>
      <c r="C4285" s="2"/>
      <c r="D4285" s="4" t="s">
        <v>166</v>
      </c>
      <c r="E4285" s="4">
        <v>4059391</v>
      </c>
      <c r="F4285" s="5">
        <v>0</v>
      </c>
      <c r="G4285" s="5">
        <v>0</v>
      </c>
      <c r="H4285" s="5">
        <v>11</v>
      </c>
      <c r="I4285" s="5">
        <v>1710</v>
      </c>
      <c r="J4285" s="5">
        <v>263</v>
      </c>
      <c r="K4285" s="5" t="s">
        <v>33</v>
      </c>
      <c r="L4285" s="5">
        <v>1985</v>
      </c>
      <c r="M4285" s="5">
        <v>34264</v>
      </c>
      <c r="N4285" s="5">
        <v>0</v>
      </c>
      <c r="O4285" s="5">
        <v>11</v>
      </c>
      <c r="P4285" s="5">
        <v>26</v>
      </c>
      <c r="Q4285" s="5" t="s">
        <v>33</v>
      </c>
      <c r="R4285" s="5" t="s">
        <v>33</v>
      </c>
      <c r="S4285" s="5">
        <v>600</v>
      </c>
      <c r="T4285" s="5">
        <v>457</v>
      </c>
      <c r="U4285" s="5">
        <v>890</v>
      </c>
      <c r="V4285" s="5">
        <v>783</v>
      </c>
      <c r="W4285" s="5">
        <v>0</v>
      </c>
      <c r="X4285" s="5">
        <v>1601</v>
      </c>
      <c r="Y4285" s="5">
        <v>28</v>
      </c>
    </row>
    <row r="4286" spans="1:25" x14ac:dyDescent="0.3">
      <c r="A4286" s="1">
        <v>4059391</v>
      </c>
      <c r="B4286" s="1" t="s">
        <v>26</v>
      </c>
      <c r="C4286" s="2"/>
      <c r="D4286" s="4" t="s">
        <v>166</v>
      </c>
      <c r="E4286" s="4">
        <v>4059391</v>
      </c>
      <c r="F4286" s="5" t="s">
        <v>33</v>
      </c>
      <c r="G4286" s="5" t="s">
        <v>33</v>
      </c>
      <c r="H4286" s="5" t="s">
        <v>33</v>
      </c>
      <c r="I4286" s="5" t="s">
        <v>33</v>
      </c>
      <c r="J4286" s="5" t="s">
        <v>33</v>
      </c>
      <c r="K4286" s="5" t="s">
        <v>33</v>
      </c>
      <c r="L4286" s="5" t="s">
        <v>33</v>
      </c>
      <c r="M4286" s="5" t="s">
        <v>33</v>
      </c>
      <c r="N4286" s="5" t="s">
        <v>33</v>
      </c>
      <c r="O4286" s="5" t="s">
        <v>33</v>
      </c>
      <c r="P4286" s="5" t="s">
        <v>33</v>
      </c>
      <c r="Q4286" s="5" t="s">
        <v>33</v>
      </c>
      <c r="R4286" s="5" t="s">
        <v>33</v>
      </c>
      <c r="S4286" s="5" t="s">
        <v>33</v>
      </c>
      <c r="T4286" s="5" t="s">
        <v>33</v>
      </c>
      <c r="U4286" s="5" t="s">
        <v>33</v>
      </c>
      <c r="V4286" s="5" t="s">
        <v>33</v>
      </c>
      <c r="W4286" s="5" t="s">
        <v>33</v>
      </c>
      <c r="X4286" s="5" t="s">
        <v>33</v>
      </c>
      <c r="Y4286" s="5" t="s">
        <v>33</v>
      </c>
    </row>
    <row r="4287" spans="1:25" x14ac:dyDescent="0.3">
      <c r="A4287" s="1">
        <v>4059391</v>
      </c>
      <c r="B4287" s="1" t="s">
        <v>27</v>
      </c>
      <c r="C4287" s="2"/>
      <c r="D4287" s="4" t="s">
        <v>166</v>
      </c>
      <c r="E4287" s="4">
        <v>4059391</v>
      </c>
      <c r="F4287" s="5" t="s">
        <v>33</v>
      </c>
      <c r="G4287" s="5" t="s">
        <v>33</v>
      </c>
      <c r="H4287" s="5" t="s">
        <v>33</v>
      </c>
      <c r="I4287" s="5" t="s">
        <v>33</v>
      </c>
      <c r="J4287" s="5" t="s">
        <v>33</v>
      </c>
      <c r="K4287" s="5" t="s">
        <v>33</v>
      </c>
      <c r="L4287" s="5" t="s">
        <v>33</v>
      </c>
      <c r="M4287" s="5" t="s">
        <v>33</v>
      </c>
      <c r="N4287" s="5" t="s">
        <v>33</v>
      </c>
      <c r="O4287" s="5" t="s">
        <v>33</v>
      </c>
      <c r="P4287" s="5" t="s">
        <v>33</v>
      </c>
      <c r="Q4287" s="5" t="s">
        <v>33</v>
      </c>
      <c r="R4287" s="5" t="s">
        <v>33</v>
      </c>
      <c r="S4287" s="5" t="s">
        <v>33</v>
      </c>
      <c r="T4287" s="5" t="s">
        <v>33</v>
      </c>
      <c r="U4287" s="5" t="s">
        <v>33</v>
      </c>
      <c r="V4287" s="5" t="s">
        <v>33</v>
      </c>
      <c r="W4287" s="5" t="s">
        <v>33</v>
      </c>
      <c r="X4287" s="5" t="s">
        <v>33</v>
      </c>
      <c r="Y4287" s="5" t="s">
        <v>33</v>
      </c>
    </row>
    <row r="4288" spans="1:25" x14ac:dyDescent="0.3">
      <c r="A4288" s="1">
        <v>4059391</v>
      </c>
      <c r="B4288" s="1" t="s">
        <v>28</v>
      </c>
      <c r="C4288" s="2"/>
      <c r="D4288" s="4" t="s">
        <v>166</v>
      </c>
      <c r="E4288" s="4">
        <v>4059391</v>
      </c>
      <c r="F4288" s="5" t="s">
        <v>33</v>
      </c>
      <c r="G4288" s="5" t="s">
        <v>33</v>
      </c>
      <c r="H4288" s="5" t="s">
        <v>33</v>
      </c>
      <c r="I4288" s="5" t="s">
        <v>33</v>
      </c>
      <c r="J4288" s="5" t="s">
        <v>33</v>
      </c>
      <c r="K4288" s="5" t="s">
        <v>33</v>
      </c>
      <c r="L4288" s="5" t="s">
        <v>33</v>
      </c>
      <c r="M4288" s="5" t="s">
        <v>33</v>
      </c>
      <c r="N4288" s="5" t="s">
        <v>33</v>
      </c>
      <c r="O4288" s="5" t="s">
        <v>33</v>
      </c>
      <c r="P4288" s="5" t="s">
        <v>33</v>
      </c>
      <c r="Q4288" s="5" t="s">
        <v>33</v>
      </c>
      <c r="R4288" s="5" t="s">
        <v>33</v>
      </c>
      <c r="S4288" s="5" t="s">
        <v>33</v>
      </c>
      <c r="T4288" s="5" t="s">
        <v>33</v>
      </c>
      <c r="U4288" s="5" t="s">
        <v>33</v>
      </c>
      <c r="V4288" s="5" t="s">
        <v>33</v>
      </c>
      <c r="W4288" s="5" t="s">
        <v>33</v>
      </c>
      <c r="X4288" s="5" t="s">
        <v>33</v>
      </c>
      <c r="Y4288" s="5" t="s">
        <v>33</v>
      </c>
    </row>
    <row r="4289" spans="1:25" x14ac:dyDescent="0.3">
      <c r="A4289" s="1">
        <v>4059391</v>
      </c>
      <c r="B4289" s="1" t="s">
        <v>29</v>
      </c>
      <c r="C4289" s="2"/>
      <c r="D4289" s="4" t="s">
        <v>166</v>
      </c>
      <c r="E4289" s="4">
        <v>4059391</v>
      </c>
      <c r="F4289" s="5" t="s">
        <v>33</v>
      </c>
      <c r="G4289" s="5" t="s">
        <v>33</v>
      </c>
      <c r="H4289" s="5" t="s">
        <v>33</v>
      </c>
      <c r="I4289" s="5" t="s">
        <v>33</v>
      </c>
      <c r="J4289" s="5" t="s">
        <v>33</v>
      </c>
      <c r="K4289" s="5" t="s">
        <v>33</v>
      </c>
      <c r="L4289" s="5" t="s">
        <v>33</v>
      </c>
      <c r="M4289" s="5" t="s">
        <v>33</v>
      </c>
      <c r="N4289" s="5" t="s">
        <v>33</v>
      </c>
      <c r="O4289" s="5" t="s">
        <v>33</v>
      </c>
      <c r="P4289" s="5" t="s">
        <v>33</v>
      </c>
      <c r="Q4289" s="5" t="s">
        <v>33</v>
      </c>
      <c r="R4289" s="5" t="s">
        <v>33</v>
      </c>
      <c r="S4289" s="5" t="s">
        <v>33</v>
      </c>
      <c r="T4289" s="5" t="s">
        <v>33</v>
      </c>
      <c r="U4289" s="5" t="s">
        <v>33</v>
      </c>
      <c r="V4289" s="5" t="s">
        <v>33</v>
      </c>
      <c r="W4289" s="5" t="s">
        <v>33</v>
      </c>
      <c r="X4289" s="5" t="s">
        <v>33</v>
      </c>
      <c r="Y4289" s="5" t="s">
        <v>33</v>
      </c>
    </row>
    <row r="4290" spans="1:25" x14ac:dyDescent="0.3">
      <c r="A4290" s="1">
        <v>4059391</v>
      </c>
      <c r="B4290" s="1" t="s">
        <v>30</v>
      </c>
      <c r="C4290" s="2"/>
      <c r="D4290" s="4" t="s">
        <v>166</v>
      </c>
      <c r="E4290" s="4">
        <v>4059391</v>
      </c>
      <c r="F4290" s="5" t="s">
        <v>33</v>
      </c>
      <c r="G4290" s="5" t="s">
        <v>33</v>
      </c>
      <c r="H4290" s="5" t="s">
        <v>33</v>
      </c>
      <c r="I4290" s="5" t="s">
        <v>33</v>
      </c>
      <c r="J4290" s="5" t="s">
        <v>33</v>
      </c>
      <c r="K4290" s="5" t="s">
        <v>33</v>
      </c>
      <c r="L4290" s="5" t="s">
        <v>33</v>
      </c>
      <c r="M4290" s="5" t="s">
        <v>33</v>
      </c>
      <c r="N4290" s="5" t="s">
        <v>33</v>
      </c>
      <c r="O4290" s="5" t="s">
        <v>33</v>
      </c>
      <c r="P4290" s="5" t="s">
        <v>33</v>
      </c>
      <c r="Q4290" s="5" t="s">
        <v>33</v>
      </c>
      <c r="R4290" s="5" t="s">
        <v>33</v>
      </c>
      <c r="S4290" s="5" t="s">
        <v>33</v>
      </c>
      <c r="T4290" s="5" t="s">
        <v>33</v>
      </c>
      <c r="U4290" s="5" t="s">
        <v>33</v>
      </c>
      <c r="V4290" s="5" t="s">
        <v>33</v>
      </c>
      <c r="W4290" s="5" t="s">
        <v>33</v>
      </c>
      <c r="X4290" s="5" t="s">
        <v>33</v>
      </c>
      <c r="Y4290" s="5" t="s">
        <v>33</v>
      </c>
    </row>
    <row r="4291" spans="1:25" x14ac:dyDescent="0.3">
      <c r="A4291" s="1">
        <v>4059391</v>
      </c>
      <c r="B4291" s="1" t="s">
        <v>31</v>
      </c>
      <c r="C4291" s="2"/>
      <c r="D4291" s="4" t="s">
        <v>166</v>
      </c>
      <c r="E4291" s="4">
        <v>4059391</v>
      </c>
      <c r="F4291" s="5" t="s">
        <v>33</v>
      </c>
      <c r="G4291" s="5" t="s">
        <v>33</v>
      </c>
      <c r="H4291" s="5" t="s">
        <v>33</v>
      </c>
      <c r="I4291" s="5" t="s">
        <v>33</v>
      </c>
      <c r="J4291" s="5" t="s">
        <v>33</v>
      </c>
      <c r="K4291" s="5" t="s">
        <v>33</v>
      </c>
      <c r="L4291" s="5" t="s">
        <v>33</v>
      </c>
      <c r="M4291" s="5" t="s">
        <v>33</v>
      </c>
      <c r="N4291" s="5" t="s">
        <v>33</v>
      </c>
      <c r="O4291" s="5" t="s">
        <v>33</v>
      </c>
      <c r="P4291" s="5" t="s">
        <v>33</v>
      </c>
      <c r="Q4291" s="5" t="s">
        <v>33</v>
      </c>
      <c r="R4291" s="5" t="s">
        <v>33</v>
      </c>
      <c r="S4291" s="5" t="s">
        <v>33</v>
      </c>
      <c r="T4291" s="5" t="s">
        <v>33</v>
      </c>
      <c r="U4291" s="5" t="s">
        <v>33</v>
      </c>
      <c r="V4291" s="5" t="s">
        <v>33</v>
      </c>
      <c r="W4291" s="5" t="s">
        <v>33</v>
      </c>
      <c r="X4291" s="5" t="s">
        <v>33</v>
      </c>
      <c r="Y4291" s="5" t="s">
        <v>33</v>
      </c>
    </row>
    <row r="4292" spans="1:25" x14ac:dyDescent="0.3">
      <c r="A4292" s="1">
        <v>4092733</v>
      </c>
      <c r="B4292" s="1" t="s">
        <v>0</v>
      </c>
      <c r="C4292" s="2"/>
      <c r="D4292" s="4" t="s">
        <v>167</v>
      </c>
      <c r="E4292" s="4">
        <v>4092733</v>
      </c>
      <c r="F4292" s="5">
        <v>21</v>
      </c>
      <c r="G4292" s="5">
        <v>13435</v>
      </c>
      <c r="H4292" s="5">
        <v>2501</v>
      </c>
      <c r="I4292" s="5">
        <v>29629</v>
      </c>
      <c r="J4292" s="5">
        <v>6219</v>
      </c>
      <c r="K4292" s="5">
        <v>0</v>
      </c>
      <c r="L4292" s="5">
        <v>51805</v>
      </c>
      <c r="M4292" s="5">
        <v>68979</v>
      </c>
      <c r="N4292" s="5">
        <v>2597</v>
      </c>
      <c r="O4292" s="5">
        <v>15753</v>
      </c>
      <c r="P4292" s="5">
        <v>323</v>
      </c>
      <c r="Q4292" s="5">
        <v>0</v>
      </c>
      <c r="R4292" s="5">
        <v>0</v>
      </c>
      <c r="S4292" s="5">
        <v>4533</v>
      </c>
      <c r="T4292" s="5">
        <v>2481</v>
      </c>
      <c r="U4292" s="5">
        <v>4114</v>
      </c>
      <c r="V4292" s="5">
        <v>2994</v>
      </c>
      <c r="W4292" s="5">
        <v>0</v>
      </c>
      <c r="X4292" s="5">
        <v>10660</v>
      </c>
      <c r="Y4292" s="5">
        <v>0</v>
      </c>
    </row>
    <row r="4293" spans="1:25" x14ac:dyDescent="0.3">
      <c r="A4293" s="1">
        <v>4092733</v>
      </c>
      <c r="B4293" s="1" t="s">
        <v>1</v>
      </c>
      <c r="C4293" s="2"/>
      <c r="D4293" s="4" t="s">
        <v>167</v>
      </c>
      <c r="E4293" s="4">
        <v>4092733</v>
      </c>
      <c r="F4293" s="5">
        <v>-1</v>
      </c>
      <c r="G4293" s="5">
        <v>912</v>
      </c>
      <c r="H4293" s="5">
        <v>6156</v>
      </c>
      <c r="I4293" s="5">
        <v>30383</v>
      </c>
      <c r="J4293" s="5">
        <v>4683</v>
      </c>
      <c r="K4293" s="5">
        <v>0</v>
      </c>
      <c r="L4293" s="5">
        <v>42134</v>
      </c>
      <c r="M4293" s="5">
        <v>76242</v>
      </c>
      <c r="N4293" s="5">
        <v>2306</v>
      </c>
      <c r="O4293" s="5">
        <v>19433</v>
      </c>
      <c r="P4293" s="5">
        <v>180</v>
      </c>
      <c r="Q4293" s="5">
        <v>0</v>
      </c>
      <c r="R4293" s="5">
        <v>0</v>
      </c>
      <c r="S4293" s="5">
        <v>4302</v>
      </c>
      <c r="T4293" s="5">
        <v>1998</v>
      </c>
      <c r="U4293" s="5">
        <v>4065</v>
      </c>
      <c r="V4293" s="5">
        <v>2285</v>
      </c>
      <c r="W4293" s="5">
        <v>0</v>
      </c>
      <c r="X4293" s="5">
        <v>9965</v>
      </c>
      <c r="Y4293" s="5">
        <v>0</v>
      </c>
    </row>
    <row r="4294" spans="1:25" x14ac:dyDescent="0.3">
      <c r="A4294" s="1">
        <v>4092733</v>
      </c>
      <c r="B4294" s="1" t="s">
        <v>2</v>
      </c>
      <c r="C4294" s="2"/>
      <c r="D4294" s="4" t="s">
        <v>167</v>
      </c>
      <c r="E4294" s="4">
        <v>4092733</v>
      </c>
      <c r="F4294" s="5">
        <v>42</v>
      </c>
      <c r="G4294" s="5">
        <v>10798</v>
      </c>
      <c r="H4294" s="5">
        <v>4493</v>
      </c>
      <c r="I4294" s="5">
        <v>14596</v>
      </c>
      <c r="J4294" s="5">
        <v>5112</v>
      </c>
      <c r="K4294" s="5">
        <v>0</v>
      </c>
      <c r="L4294" s="5">
        <v>35041</v>
      </c>
      <c r="M4294" s="5">
        <v>71398</v>
      </c>
      <c r="N4294" s="5">
        <v>2361</v>
      </c>
      <c r="O4294" s="5">
        <v>17074</v>
      </c>
      <c r="P4294" s="5">
        <v>350</v>
      </c>
      <c r="Q4294" s="5">
        <v>0</v>
      </c>
      <c r="R4294" s="5">
        <v>0</v>
      </c>
      <c r="S4294" s="5">
        <v>4276</v>
      </c>
      <c r="T4294" s="5">
        <v>2650</v>
      </c>
      <c r="U4294" s="5">
        <v>4103</v>
      </c>
      <c r="V4294" s="5">
        <v>4007</v>
      </c>
      <c r="W4294" s="5">
        <v>0</v>
      </c>
      <c r="X4294" s="5">
        <v>10205</v>
      </c>
      <c r="Y4294" s="5">
        <v>0</v>
      </c>
    </row>
    <row r="4295" spans="1:25" x14ac:dyDescent="0.3">
      <c r="A4295" s="1">
        <v>4092733</v>
      </c>
      <c r="B4295" s="1" t="s">
        <v>3</v>
      </c>
      <c r="C4295" s="2"/>
      <c r="D4295" s="4" t="s">
        <v>167</v>
      </c>
      <c r="E4295" s="4">
        <v>4092733</v>
      </c>
      <c r="F4295" s="5">
        <v>-9</v>
      </c>
      <c r="G4295" s="5">
        <v>4469</v>
      </c>
      <c r="H4295" s="5">
        <v>7039</v>
      </c>
      <c r="I4295" s="5">
        <v>18696</v>
      </c>
      <c r="J4295" s="5">
        <v>5687</v>
      </c>
      <c r="K4295" s="5">
        <v>0</v>
      </c>
      <c r="L4295" s="5">
        <v>35883</v>
      </c>
      <c r="M4295" s="5">
        <v>80526</v>
      </c>
      <c r="N4295" s="5">
        <v>1412</v>
      </c>
      <c r="O4295" s="5">
        <v>21645</v>
      </c>
      <c r="P4295" s="5">
        <v>157</v>
      </c>
      <c r="Q4295" s="5">
        <v>0</v>
      </c>
      <c r="R4295" s="5">
        <v>0</v>
      </c>
      <c r="S4295" s="5">
        <v>3829</v>
      </c>
      <c r="T4295" s="5">
        <v>1931</v>
      </c>
      <c r="U4295" s="5">
        <v>4069</v>
      </c>
      <c r="V4295" s="5">
        <v>4625</v>
      </c>
      <c r="W4295" s="5">
        <v>0</v>
      </c>
      <c r="X4295" s="5">
        <v>11116</v>
      </c>
      <c r="Y4295" s="5">
        <v>0</v>
      </c>
    </row>
    <row r="4296" spans="1:25" x14ac:dyDescent="0.3">
      <c r="A4296" s="1">
        <v>4092733</v>
      </c>
      <c r="B4296" s="1" t="s">
        <v>4</v>
      </c>
      <c r="C4296" s="2"/>
      <c r="D4296" s="4" t="s">
        <v>167</v>
      </c>
      <c r="E4296" s="4">
        <v>4092733</v>
      </c>
      <c r="F4296" s="5">
        <v>4899</v>
      </c>
      <c r="G4296" s="5">
        <v>5873</v>
      </c>
      <c r="H4296" s="5">
        <v>3190</v>
      </c>
      <c r="I4296" s="5">
        <v>16226</v>
      </c>
      <c r="J4296" s="5">
        <v>4620</v>
      </c>
      <c r="K4296" s="5">
        <v>0</v>
      </c>
      <c r="L4296" s="5">
        <v>34807</v>
      </c>
      <c r="M4296" s="5">
        <v>80137</v>
      </c>
      <c r="N4296" s="5">
        <v>1908</v>
      </c>
      <c r="O4296" s="5">
        <v>20783</v>
      </c>
      <c r="P4296" s="5">
        <v>103</v>
      </c>
      <c r="Q4296" s="5">
        <v>0</v>
      </c>
      <c r="R4296" s="5">
        <v>0</v>
      </c>
      <c r="S4296" s="5">
        <v>3442</v>
      </c>
      <c r="T4296" s="5">
        <v>1803</v>
      </c>
      <c r="U4296" s="5">
        <v>3978</v>
      </c>
      <c r="V4296" s="5">
        <v>3990</v>
      </c>
      <c r="W4296" s="5">
        <v>0</v>
      </c>
      <c r="X4296" s="5">
        <v>9472</v>
      </c>
      <c r="Y4296" s="5">
        <v>0</v>
      </c>
    </row>
    <row r="4297" spans="1:25" x14ac:dyDescent="0.3">
      <c r="A4297" s="1">
        <v>4092733</v>
      </c>
      <c r="B4297" s="1" t="s">
        <v>5</v>
      </c>
      <c r="C4297" s="2"/>
      <c r="D4297" s="4" t="s">
        <v>167</v>
      </c>
      <c r="E4297" s="4">
        <v>4092733</v>
      </c>
      <c r="F4297" s="5">
        <v>1671</v>
      </c>
      <c r="G4297" s="5">
        <v>100723</v>
      </c>
      <c r="H4297" s="5">
        <v>14037</v>
      </c>
      <c r="I4297" s="5">
        <v>18143</v>
      </c>
      <c r="J4297" s="5">
        <v>6390</v>
      </c>
      <c r="K4297" s="5">
        <v>0</v>
      </c>
      <c r="L4297" s="5">
        <v>140964</v>
      </c>
      <c r="M4297" s="5">
        <v>97679</v>
      </c>
      <c r="N4297" s="5">
        <v>1331</v>
      </c>
      <c r="O4297" s="5">
        <v>12399</v>
      </c>
      <c r="P4297" s="5">
        <v>55</v>
      </c>
      <c r="Q4297" s="5">
        <v>0</v>
      </c>
      <c r="R4297" s="5">
        <v>0</v>
      </c>
      <c r="S4297" s="5">
        <v>3807</v>
      </c>
      <c r="T4297" s="5">
        <v>1689</v>
      </c>
      <c r="U4297" s="5">
        <v>4717</v>
      </c>
      <c r="V4297" s="5">
        <v>3734</v>
      </c>
      <c r="W4297" s="5">
        <v>0</v>
      </c>
      <c r="X4297" s="5">
        <v>9469</v>
      </c>
      <c r="Y4297" s="5">
        <v>0</v>
      </c>
    </row>
    <row r="4298" spans="1:25" x14ac:dyDescent="0.3">
      <c r="A4298" s="1">
        <v>4092733</v>
      </c>
      <c r="B4298" s="1" t="s">
        <v>6</v>
      </c>
      <c r="C4298" s="2"/>
      <c r="D4298" s="4" t="s">
        <v>167</v>
      </c>
      <c r="E4298" s="4">
        <v>4092733</v>
      </c>
      <c r="F4298" s="5">
        <v>0</v>
      </c>
      <c r="G4298" s="5">
        <v>583</v>
      </c>
      <c r="H4298" s="5">
        <v>46506</v>
      </c>
      <c r="I4298" s="5">
        <v>9584</v>
      </c>
      <c r="J4298" s="5">
        <v>5538</v>
      </c>
      <c r="K4298" s="5">
        <v>0</v>
      </c>
      <c r="L4298" s="5">
        <v>62210</v>
      </c>
      <c r="M4298" s="5">
        <v>97289</v>
      </c>
      <c r="N4298" s="5">
        <v>1098</v>
      </c>
      <c r="O4298" s="5">
        <v>13350</v>
      </c>
      <c r="P4298" s="5">
        <v>144</v>
      </c>
      <c r="Q4298" s="5">
        <v>0</v>
      </c>
      <c r="R4298" s="5">
        <v>0</v>
      </c>
      <c r="S4298" s="5">
        <v>4246</v>
      </c>
      <c r="T4298" s="5">
        <v>1830</v>
      </c>
      <c r="U4298" s="5">
        <v>4338</v>
      </c>
      <c r="V4298" s="5">
        <v>4222</v>
      </c>
      <c r="W4298" s="5">
        <v>0</v>
      </c>
      <c r="X4298" s="5">
        <v>11521</v>
      </c>
      <c r="Y4298" s="5">
        <v>7</v>
      </c>
    </row>
    <row r="4299" spans="1:25" x14ac:dyDescent="0.3">
      <c r="A4299" s="1">
        <v>4092733</v>
      </c>
      <c r="B4299" s="1" t="s">
        <v>7</v>
      </c>
      <c r="C4299" s="2"/>
      <c r="D4299" s="4" t="s">
        <v>167</v>
      </c>
      <c r="E4299" s="4">
        <v>4092733</v>
      </c>
      <c r="F4299" s="5">
        <v>-125</v>
      </c>
      <c r="G4299" s="5">
        <v>1422</v>
      </c>
      <c r="H4299" s="5">
        <v>3222</v>
      </c>
      <c r="I4299" s="5">
        <v>7966</v>
      </c>
      <c r="J4299" s="5">
        <v>5240</v>
      </c>
      <c r="K4299" s="5">
        <v>0</v>
      </c>
      <c r="L4299" s="5">
        <v>17724</v>
      </c>
      <c r="M4299" s="5">
        <v>107822</v>
      </c>
      <c r="N4299" s="5">
        <v>989</v>
      </c>
      <c r="O4299" s="5">
        <v>13364</v>
      </c>
      <c r="P4299" s="5">
        <v>61</v>
      </c>
      <c r="Q4299" s="5">
        <v>0</v>
      </c>
      <c r="R4299" s="5">
        <v>0</v>
      </c>
      <c r="S4299" s="5">
        <v>3810</v>
      </c>
      <c r="T4299" s="5">
        <v>1607</v>
      </c>
      <c r="U4299" s="5">
        <v>4391</v>
      </c>
      <c r="V4299" s="5">
        <v>5761</v>
      </c>
      <c r="W4299" s="5">
        <v>0</v>
      </c>
      <c r="X4299" s="5">
        <v>7767</v>
      </c>
      <c r="Y4299" s="5">
        <v>0</v>
      </c>
    </row>
    <row r="4300" spans="1:25" x14ac:dyDescent="0.3">
      <c r="A4300" s="1">
        <v>4092733</v>
      </c>
      <c r="B4300" s="1" t="s">
        <v>8</v>
      </c>
      <c r="C4300" s="2"/>
      <c r="D4300" s="4" t="s">
        <v>167</v>
      </c>
      <c r="E4300" s="4">
        <v>4092733</v>
      </c>
      <c r="F4300" s="5">
        <v>562</v>
      </c>
      <c r="G4300" s="5">
        <v>67165</v>
      </c>
      <c r="H4300" s="5">
        <v>12801</v>
      </c>
      <c r="I4300" s="5">
        <v>20151</v>
      </c>
      <c r="J4300" s="5">
        <v>3042</v>
      </c>
      <c r="K4300" s="5">
        <v>0</v>
      </c>
      <c r="L4300" s="5">
        <v>103721</v>
      </c>
      <c r="M4300" s="5">
        <v>137449</v>
      </c>
      <c r="N4300" s="5">
        <v>686</v>
      </c>
      <c r="O4300" s="5">
        <v>10364</v>
      </c>
      <c r="P4300" s="5">
        <v>153</v>
      </c>
      <c r="Q4300" s="5">
        <v>0</v>
      </c>
      <c r="R4300" s="5">
        <v>0</v>
      </c>
      <c r="S4300" s="5">
        <v>3489</v>
      </c>
      <c r="T4300" s="5">
        <v>1908</v>
      </c>
      <c r="U4300" s="5">
        <v>4035</v>
      </c>
      <c r="V4300" s="5">
        <v>2226</v>
      </c>
      <c r="W4300" s="5">
        <v>0</v>
      </c>
      <c r="X4300" s="5">
        <v>7346</v>
      </c>
      <c r="Y4300" s="5">
        <v>1</v>
      </c>
    </row>
    <row r="4301" spans="1:25" x14ac:dyDescent="0.3">
      <c r="A4301" s="1">
        <v>4092733</v>
      </c>
      <c r="B4301" s="1" t="s">
        <v>9</v>
      </c>
      <c r="C4301" s="2"/>
      <c r="D4301" s="4" t="s">
        <v>167</v>
      </c>
      <c r="E4301" s="4">
        <v>4092733</v>
      </c>
      <c r="F4301" s="5">
        <v>41</v>
      </c>
      <c r="G4301" s="5">
        <v>326</v>
      </c>
      <c r="H4301" s="5">
        <v>1155</v>
      </c>
      <c r="I4301" s="5">
        <v>16003</v>
      </c>
      <c r="J4301" s="5">
        <v>1326</v>
      </c>
      <c r="K4301" s="5">
        <v>0</v>
      </c>
      <c r="L4301" s="5">
        <v>18852</v>
      </c>
      <c r="M4301" s="5">
        <v>147542</v>
      </c>
      <c r="N4301" s="5">
        <v>495</v>
      </c>
      <c r="O4301" s="5">
        <v>7441</v>
      </c>
      <c r="P4301" s="5">
        <v>74</v>
      </c>
      <c r="Q4301" s="5">
        <v>0</v>
      </c>
      <c r="R4301" s="5">
        <v>0</v>
      </c>
      <c r="S4301" s="5">
        <v>3900</v>
      </c>
      <c r="T4301" s="5">
        <v>1897</v>
      </c>
      <c r="U4301" s="5">
        <v>4649</v>
      </c>
      <c r="V4301" s="5">
        <v>2159</v>
      </c>
      <c r="W4301" s="5">
        <v>0</v>
      </c>
      <c r="X4301" s="5">
        <v>7235</v>
      </c>
      <c r="Y4301" s="5">
        <v>0</v>
      </c>
    </row>
    <row r="4302" spans="1:25" x14ac:dyDescent="0.3">
      <c r="A4302" s="1">
        <v>4092733</v>
      </c>
      <c r="B4302" s="1" t="s">
        <v>10</v>
      </c>
      <c r="C4302" s="2"/>
      <c r="D4302" s="4" t="s">
        <v>167</v>
      </c>
      <c r="E4302" s="4">
        <v>4092733</v>
      </c>
      <c r="F4302" s="5">
        <v>125</v>
      </c>
      <c r="G4302" s="5">
        <v>321</v>
      </c>
      <c r="H4302" s="5">
        <v>1205</v>
      </c>
      <c r="I4302" s="5">
        <v>22267</v>
      </c>
      <c r="J4302" s="5">
        <v>2136</v>
      </c>
      <c r="K4302" s="5">
        <v>0</v>
      </c>
      <c r="L4302" s="5">
        <v>26054</v>
      </c>
      <c r="M4302" s="5">
        <v>124057</v>
      </c>
      <c r="N4302" s="5">
        <v>294</v>
      </c>
      <c r="O4302" s="5">
        <v>7616</v>
      </c>
      <c r="P4302" s="5">
        <v>241</v>
      </c>
      <c r="Q4302" s="5">
        <v>0</v>
      </c>
      <c r="R4302" s="5">
        <v>0</v>
      </c>
      <c r="S4302" s="5">
        <v>3661</v>
      </c>
      <c r="T4302" s="5">
        <v>1556</v>
      </c>
      <c r="U4302" s="5">
        <v>4505</v>
      </c>
      <c r="V4302" s="5">
        <v>2080</v>
      </c>
      <c r="W4302" s="5">
        <v>0</v>
      </c>
      <c r="X4302" s="5">
        <v>8416</v>
      </c>
      <c r="Y4302" s="5">
        <v>0</v>
      </c>
    </row>
    <row r="4303" spans="1:25" x14ac:dyDescent="0.3">
      <c r="A4303" s="1">
        <v>4092733</v>
      </c>
      <c r="B4303" s="1" t="s">
        <v>11</v>
      </c>
      <c r="C4303" s="2"/>
      <c r="D4303" s="4" t="s">
        <v>167</v>
      </c>
      <c r="E4303" s="4">
        <v>4092733</v>
      </c>
      <c r="F4303" s="5">
        <v>192</v>
      </c>
      <c r="G4303" s="5">
        <v>-540</v>
      </c>
      <c r="H4303" s="5">
        <v>617</v>
      </c>
      <c r="I4303" s="5">
        <v>21921</v>
      </c>
      <c r="J4303" s="5">
        <v>1229</v>
      </c>
      <c r="K4303" s="5">
        <v>0</v>
      </c>
      <c r="L4303" s="5">
        <v>23419</v>
      </c>
      <c r="M4303" s="5">
        <v>136545</v>
      </c>
      <c r="N4303" s="5">
        <v>190</v>
      </c>
      <c r="O4303" s="5">
        <v>8290</v>
      </c>
      <c r="P4303" s="5">
        <v>59</v>
      </c>
      <c r="Q4303" s="5">
        <v>0</v>
      </c>
      <c r="R4303" s="5">
        <v>0</v>
      </c>
      <c r="S4303" s="5">
        <v>4009</v>
      </c>
      <c r="T4303" s="5">
        <v>1991</v>
      </c>
      <c r="U4303" s="5">
        <v>5422</v>
      </c>
      <c r="V4303" s="5">
        <v>769</v>
      </c>
      <c r="W4303" s="5">
        <v>0</v>
      </c>
      <c r="X4303" s="5">
        <v>7420</v>
      </c>
      <c r="Y4303" s="5">
        <v>20</v>
      </c>
    </row>
    <row r="4304" spans="1:25" x14ac:dyDescent="0.3">
      <c r="A4304" s="1">
        <v>4092733</v>
      </c>
      <c r="B4304" s="1" t="s">
        <v>12</v>
      </c>
      <c r="C4304" s="2"/>
      <c r="D4304" s="4" t="s">
        <v>167</v>
      </c>
      <c r="E4304" s="4">
        <v>4092733</v>
      </c>
      <c r="F4304" s="5">
        <v>-7</v>
      </c>
      <c r="G4304" s="5">
        <v>0</v>
      </c>
      <c r="H4304" s="5">
        <v>9906</v>
      </c>
      <c r="I4304" s="5">
        <v>25583</v>
      </c>
      <c r="J4304" s="5">
        <v>4227</v>
      </c>
      <c r="K4304" s="5">
        <v>0</v>
      </c>
      <c r="L4304" s="5">
        <v>39708</v>
      </c>
      <c r="M4304" s="5">
        <v>113402</v>
      </c>
      <c r="N4304" s="5">
        <v>353</v>
      </c>
      <c r="O4304" s="5">
        <v>7671</v>
      </c>
      <c r="P4304" s="5">
        <v>30</v>
      </c>
      <c r="Q4304" s="5">
        <v>0</v>
      </c>
      <c r="R4304" s="5">
        <v>0</v>
      </c>
      <c r="S4304" s="5">
        <v>4125</v>
      </c>
      <c r="T4304" s="5">
        <v>1679</v>
      </c>
      <c r="U4304" s="5">
        <v>5036</v>
      </c>
      <c r="V4304" s="5">
        <v>334</v>
      </c>
      <c r="W4304" s="5">
        <v>0</v>
      </c>
      <c r="X4304" s="5">
        <v>7392</v>
      </c>
      <c r="Y4304" s="5">
        <v>0</v>
      </c>
    </row>
    <row r="4305" spans="1:25" x14ac:dyDescent="0.3">
      <c r="A4305" s="1">
        <v>4092733</v>
      </c>
      <c r="B4305" s="1" t="s">
        <v>13</v>
      </c>
      <c r="C4305" s="2"/>
      <c r="D4305" s="4" t="s">
        <v>167</v>
      </c>
      <c r="E4305" s="4">
        <v>4092733</v>
      </c>
      <c r="F4305" s="5">
        <v>122</v>
      </c>
      <c r="G4305" s="5">
        <v>11940</v>
      </c>
      <c r="H4305" s="5">
        <v>2845</v>
      </c>
      <c r="I4305" s="5">
        <v>26974</v>
      </c>
      <c r="J4305" s="5">
        <v>3825</v>
      </c>
      <c r="K4305" s="5">
        <v>0</v>
      </c>
      <c r="L4305" s="5">
        <v>45705</v>
      </c>
      <c r="M4305" s="5">
        <v>106816</v>
      </c>
      <c r="N4305" s="5">
        <v>356</v>
      </c>
      <c r="O4305" s="5">
        <v>7404</v>
      </c>
      <c r="P4305" s="5">
        <v>26</v>
      </c>
      <c r="Q4305" s="5">
        <v>0</v>
      </c>
      <c r="R4305" s="5">
        <v>0</v>
      </c>
      <c r="S4305" s="5">
        <v>3367</v>
      </c>
      <c r="T4305" s="5">
        <v>1790</v>
      </c>
      <c r="U4305" s="5">
        <v>5048</v>
      </c>
      <c r="V4305" s="5">
        <v>222</v>
      </c>
      <c r="W4305" s="5">
        <v>0</v>
      </c>
      <c r="X4305" s="5">
        <v>7051</v>
      </c>
      <c r="Y4305" s="5">
        <v>38</v>
      </c>
    </row>
    <row r="4306" spans="1:25" x14ac:dyDescent="0.3">
      <c r="A4306" s="1">
        <v>4092733</v>
      </c>
      <c r="B4306" s="1" t="s">
        <v>14</v>
      </c>
      <c r="C4306" s="2"/>
      <c r="D4306" s="4" t="s">
        <v>167</v>
      </c>
      <c r="E4306" s="4">
        <v>4092733</v>
      </c>
      <c r="F4306" s="5">
        <v>1418</v>
      </c>
      <c r="G4306" s="5">
        <v>0</v>
      </c>
      <c r="H4306" s="5">
        <v>2463</v>
      </c>
      <c r="I4306" s="5">
        <v>18437</v>
      </c>
      <c r="J4306" s="5">
        <v>2943</v>
      </c>
      <c r="K4306" s="5" t="s">
        <v>33</v>
      </c>
      <c r="L4306" s="5">
        <v>25260</v>
      </c>
      <c r="M4306" s="5">
        <v>100709</v>
      </c>
      <c r="N4306" s="5">
        <v>354</v>
      </c>
      <c r="O4306" s="5">
        <v>6867</v>
      </c>
      <c r="P4306" s="5">
        <v>26</v>
      </c>
      <c r="Q4306" s="5" t="s">
        <v>33</v>
      </c>
      <c r="R4306" s="5" t="s">
        <v>33</v>
      </c>
      <c r="S4306" s="5">
        <v>3068</v>
      </c>
      <c r="T4306" s="5">
        <v>1937</v>
      </c>
      <c r="U4306" s="5">
        <v>4952</v>
      </c>
      <c r="V4306" s="5">
        <v>333</v>
      </c>
      <c r="W4306" s="5">
        <v>0</v>
      </c>
      <c r="X4306" s="5">
        <v>6196</v>
      </c>
      <c r="Y4306" s="5">
        <v>51</v>
      </c>
    </row>
    <row r="4307" spans="1:25" x14ac:dyDescent="0.3">
      <c r="A4307" s="1">
        <v>4092733</v>
      </c>
      <c r="B4307" s="1" t="s">
        <v>15</v>
      </c>
      <c r="C4307" s="2"/>
      <c r="D4307" s="4" t="s">
        <v>167</v>
      </c>
      <c r="E4307" s="4">
        <v>4092733</v>
      </c>
      <c r="F4307" s="5">
        <v>5505</v>
      </c>
      <c r="G4307" s="5">
        <v>0</v>
      </c>
      <c r="H4307" s="5">
        <v>1890</v>
      </c>
      <c r="I4307" s="5">
        <v>12456</v>
      </c>
      <c r="J4307" s="5">
        <v>1397</v>
      </c>
      <c r="K4307" s="5" t="s">
        <v>33</v>
      </c>
      <c r="L4307" s="5">
        <v>21248</v>
      </c>
      <c r="M4307" s="5">
        <v>96848</v>
      </c>
      <c r="N4307" s="5">
        <v>331</v>
      </c>
      <c r="O4307" s="5">
        <v>6661</v>
      </c>
      <c r="P4307" s="5">
        <v>21</v>
      </c>
      <c r="Q4307" s="5" t="s">
        <v>33</v>
      </c>
      <c r="R4307" s="5" t="s">
        <v>33</v>
      </c>
      <c r="S4307" s="5">
        <v>3027</v>
      </c>
      <c r="T4307" s="5">
        <v>1769</v>
      </c>
      <c r="U4307" s="5">
        <v>4795</v>
      </c>
      <c r="V4307" s="5">
        <v>279</v>
      </c>
      <c r="W4307" s="5">
        <v>0</v>
      </c>
      <c r="X4307" s="5">
        <v>6767</v>
      </c>
      <c r="Y4307" s="5">
        <v>38</v>
      </c>
    </row>
    <row r="4308" spans="1:25" x14ac:dyDescent="0.3">
      <c r="A4308" s="1">
        <v>4092733</v>
      </c>
      <c r="B4308" s="1" t="s">
        <v>16</v>
      </c>
      <c r="C4308" s="2"/>
      <c r="D4308" s="4" t="s">
        <v>167</v>
      </c>
      <c r="E4308" s="4">
        <v>4092733</v>
      </c>
      <c r="F4308" s="5">
        <v>5376</v>
      </c>
      <c r="G4308" s="5">
        <v>15189</v>
      </c>
      <c r="H4308" s="5">
        <v>39195</v>
      </c>
      <c r="I4308" s="5">
        <v>231068</v>
      </c>
      <c r="J4308" s="5">
        <v>17006</v>
      </c>
      <c r="K4308" s="5" t="s">
        <v>33</v>
      </c>
      <c r="L4308" s="5">
        <v>307834</v>
      </c>
      <c r="M4308" s="5">
        <v>37255</v>
      </c>
      <c r="N4308" s="5">
        <v>161</v>
      </c>
      <c r="O4308" s="5">
        <v>2505</v>
      </c>
      <c r="P4308" s="5">
        <v>3</v>
      </c>
      <c r="Q4308" s="5" t="s">
        <v>33</v>
      </c>
      <c r="R4308" s="5" t="s">
        <v>33</v>
      </c>
      <c r="S4308" s="5">
        <v>829</v>
      </c>
      <c r="T4308" s="5">
        <v>641</v>
      </c>
      <c r="U4308" s="5">
        <v>1601</v>
      </c>
      <c r="V4308" s="5">
        <v>78</v>
      </c>
      <c r="W4308" s="5">
        <v>3</v>
      </c>
      <c r="X4308" s="5">
        <v>2524</v>
      </c>
      <c r="Y4308" s="5">
        <v>0</v>
      </c>
    </row>
    <row r="4309" spans="1:25" x14ac:dyDescent="0.3">
      <c r="A4309" s="1">
        <v>4092733</v>
      </c>
      <c r="B4309" s="1" t="s">
        <v>17</v>
      </c>
      <c r="C4309" s="2"/>
      <c r="D4309" s="4" t="s">
        <v>167</v>
      </c>
      <c r="E4309" s="4">
        <v>4092733</v>
      </c>
      <c r="F4309" s="5" t="s">
        <v>33</v>
      </c>
      <c r="G4309" s="5" t="s">
        <v>33</v>
      </c>
      <c r="H4309" s="5" t="s">
        <v>33</v>
      </c>
      <c r="I4309" s="5" t="s">
        <v>33</v>
      </c>
      <c r="J4309" s="5" t="s">
        <v>33</v>
      </c>
      <c r="K4309" s="5" t="s">
        <v>33</v>
      </c>
      <c r="L4309" s="5" t="s">
        <v>33</v>
      </c>
      <c r="M4309" s="5" t="s">
        <v>33</v>
      </c>
      <c r="N4309" s="5" t="s">
        <v>33</v>
      </c>
      <c r="O4309" s="5" t="s">
        <v>33</v>
      </c>
      <c r="P4309" s="5" t="s">
        <v>33</v>
      </c>
      <c r="Q4309" s="5" t="s">
        <v>33</v>
      </c>
      <c r="R4309" s="5" t="s">
        <v>33</v>
      </c>
      <c r="S4309" s="5" t="s">
        <v>33</v>
      </c>
      <c r="T4309" s="5" t="s">
        <v>33</v>
      </c>
      <c r="U4309" s="5" t="s">
        <v>33</v>
      </c>
      <c r="V4309" s="5" t="s">
        <v>33</v>
      </c>
      <c r="W4309" s="5" t="s">
        <v>33</v>
      </c>
      <c r="X4309" s="5" t="s">
        <v>33</v>
      </c>
      <c r="Y4309" s="5" t="s">
        <v>33</v>
      </c>
    </row>
    <row r="4310" spans="1:25" x14ac:dyDescent="0.3">
      <c r="A4310" s="1">
        <v>4092733</v>
      </c>
      <c r="B4310" s="1" t="s">
        <v>18</v>
      </c>
      <c r="C4310" s="2"/>
      <c r="D4310" s="4" t="s">
        <v>167</v>
      </c>
      <c r="E4310" s="4">
        <v>4092733</v>
      </c>
      <c r="F4310" s="5" t="s">
        <v>33</v>
      </c>
      <c r="G4310" s="5" t="s">
        <v>33</v>
      </c>
      <c r="H4310" s="5" t="s">
        <v>33</v>
      </c>
      <c r="I4310" s="5" t="s">
        <v>33</v>
      </c>
      <c r="J4310" s="5" t="s">
        <v>33</v>
      </c>
      <c r="K4310" s="5" t="s">
        <v>33</v>
      </c>
      <c r="L4310" s="5" t="s">
        <v>33</v>
      </c>
      <c r="M4310" s="5" t="s">
        <v>33</v>
      </c>
      <c r="N4310" s="5" t="s">
        <v>33</v>
      </c>
      <c r="O4310" s="5" t="s">
        <v>33</v>
      </c>
      <c r="P4310" s="5" t="s">
        <v>33</v>
      </c>
      <c r="Q4310" s="5" t="s">
        <v>33</v>
      </c>
      <c r="R4310" s="5" t="s">
        <v>33</v>
      </c>
      <c r="S4310" s="5" t="s">
        <v>33</v>
      </c>
      <c r="T4310" s="5" t="s">
        <v>33</v>
      </c>
      <c r="U4310" s="5" t="s">
        <v>33</v>
      </c>
      <c r="V4310" s="5" t="s">
        <v>33</v>
      </c>
      <c r="W4310" s="5" t="s">
        <v>33</v>
      </c>
      <c r="X4310" s="5" t="s">
        <v>33</v>
      </c>
      <c r="Y4310" s="5" t="s">
        <v>33</v>
      </c>
    </row>
    <row r="4311" spans="1:25" x14ac:dyDescent="0.3">
      <c r="A4311" s="1">
        <v>4092733</v>
      </c>
      <c r="B4311" s="1" t="s">
        <v>19</v>
      </c>
      <c r="C4311" s="2"/>
      <c r="D4311" s="4" t="s">
        <v>167</v>
      </c>
      <c r="E4311" s="4">
        <v>4092733</v>
      </c>
      <c r="F4311" s="5" t="s">
        <v>33</v>
      </c>
      <c r="G4311" s="5" t="s">
        <v>33</v>
      </c>
      <c r="H4311" s="5" t="s">
        <v>33</v>
      </c>
      <c r="I4311" s="5" t="s">
        <v>33</v>
      </c>
      <c r="J4311" s="5" t="s">
        <v>33</v>
      </c>
      <c r="K4311" s="5" t="s">
        <v>33</v>
      </c>
      <c r="L4311" s="5" t="s">
        <v>33</v>
      </c>
      <c r="M4311" s="5" t="s">
        <v>33</v>
      </c>
      <c r="N4311" s="5" t="s">
        <v>33</v>
      </c>
      <c r="O4311" s="5" t="s">
        <v>33</v>
      </c>
      <c r="P4311" s="5" t="s">
        <v>33</v>
      </c>
      <c r="Q4311" s="5" t="s">
        <v>33</v>
      </c>
      <c r="R4311" s="5" t="s">
        <v>33</v>
      </c>
      <c r="S4311" s="5" t="s">
        <v>33</v>
      </c>
      <c r="T4311" s="5" t="s">
        <v>33</v>
      </c>
      <c r="U4311" s="5" t="s">
        <v>33</v>
      </c>
      <c r="V4311" s="5" t="s">
        <v>33</v>
      </c>
      <c r="W4311" s="5" t="s">
        <v>33</v>
      </c>
      <c r="X4311" s="5" t="s">
        <v>33</v>
      </c>
      <c r="Y4311" s="5" t="s">
        <v>33</v>
      </c>
    </row>
    <row r="4312" spans="1:25" x14ac:dyDescent="0.3">
      <c r="A4312" s="1">
        <v>4092733</v>
      </c>
      <c r="B4312" s="1" t="s">
        <v>20</v>
      </c>
      <c r="C4312" s="2"/>
      <c r="D4312" s="4" t="s">
        <v>167</v>
      </c>
      <c r="E4312" s="4">
        <v>4092733</v>
      </c>
      <c r="F4312" s="5" t="s">
        <v>33</v>
      </c>
      <c r="G4312" s="5" t="s">
        <v>33</v>
      </c>
      <c r="H4312" s="5" t="s">
        <v>33</v>
      </c>
      <c r="I4312" s="5" t="s">
        <v>33</v>
      </c>
      <c r="J4312" s="5" t="s">
        <v>33</v>
      </c>
      <c r="K4312" s="5" t="s">
        <v>33</v>
      </c>
      <c r="L4312" s="5" t="s">
        <v>33</v>
      </c>
      <c r="M4312" s="5" t="s">
        <v>33</v>
      </c>
      <c r="N4312" s="5" t="s">
        <v>33</v>
      </c>
      <c r="O4312" s="5" t="s">
        <v>33</v>
      </c>
      <c r="P4312" s="5" t="s">
        <v>33</v>
      </c>
      <c r="Q4312" s="5" t="s">
        <v>33</v>
      </c>
      <c r="R4312" s="5" t="s">
        <v>33</v>
      </c>
      <c r="S4312" s="5" t="s">
        <v>33</v>
      </c>
      <c r="T4312" s="5" t="s">
        <v>33</v>
      </c>
      <c r="U4312" s="5" t="s">
        <v>33</v>
      </c>
      <c r="V4312" s="5" t="s">
        <v>33</v>
      </c>
      <c r="W4312" s="5" t="s">
        <v>33</v>
      </c>
      <c r="X4312" s="5" t="s">
        <v>33</v>
      </c>
      <c r="Y4312" s="5" t="s">
        <v>33</v>
      </c>
    </row>
    <row r="4313" spans="1:25" x14ac:dyDescent="0.3">
      <c r="A4313" s="1">
        <v>4092733</v>
      </c>
      <c r="B4313" s="1" t="s">
        <v>21</v>
      </c>
      <c r="C4313" s="2"/>
      <c r="D4313" s="4" t="s">
        <v>167</v>
      </c>
      <c r="E4313" s="4">
        <v>4092733</v>
      </c>
      <c r="F4313" s="5" t="s">
        <v>33</v>
      </c>
      <c r="G4313" s="5" t="s">
        <v>33</v>
      </c>
      <c r="H4313" s="5" t="s">
        <v>33</v>
      </c>
      <c r="I4313" s="5" t="s">
        <v>33</v>
      </c>
      <c r="J4313" s="5" t="s">
        <v>33</v>
      </c>
      <c r="K4313" s="5" t="s">
        <v>33</v>
      </c>
      <c r="L4313" s="5" t="s">
        <v>33</v>
      </c>
      <c r="M4313" s="5" t="s">
        <v>33</v>
      </c>
      <c r="N4313" s="5" t="s">
        <v>33</v>
      </c>
      <c r="O4313" s="5" t="s">
        <v>33</v>
      </c>
      <c r="P4313" s="5" t="s">
        <v>33</v>
      </c>
      <c r="Q4313" s="5" t="s">
        <v>33</v>
      </c>
      <c r="R4313" s="5" t="s">
        <v>33</v>
      </c>
      <c r="S4313" s="5" t="s">
        <v>33</v>
      </c>
      <c r="T4313" s="5" t="s">
        <v>33</v>
      </c>
      <c r="U4313" s="5" t="s">
        <v>33</v>
      </c>
      <c r="V4313" s="5" t="s">
        <v>33</v>
      </c>
      <c r="W4313" s="5" t="s">
        <v>33</v>
      </c>
      <c r="X4313" s="5" t="s">
        <v>33</v>
      </c>
      <c r="Y4313" s="5" t="s">
        <v>33</v>
      </c>
    </row>
    <row r="4314" spans="1:25" x14ac:dyDescent="0.3">
      <c r="A4314" s="1">
        <v>4092733</v>
      </c>
      <c r="B4314" s="1" t="s">
        <v>22</v>
      </c>
      <c r="C4314" s="2"/>
      <c r="D4314" s="4" t="s">
        <v>167</v>
      </c>
      <c r="E4314" s="4">
        <v>4092733</v>
      </c>
      <c r="F4314" s="5" t="s">
        <v>33</v>
      </c>
      <c r="G4314" s="5" t="s">
        <v>33</v>
      </c>
      <c r="H4314" s="5" t="s">
        <v>33</v>
      </c>
      <c r="I4314" s="5" t="s">
        <v>33</v>
      </c>
      <c r="J4314" s="5" t="s">
        <v>33</v>
      </c>
      <c r="K4314" s="5" t="s">
        <v>33</v>
      </c>
      <c r="L4314" s="5" t="s">
        <v>33</v>
      </c>
      <c r="M4314" s="5" t="s">
        <v>33</v>
      </c>
      <c r="N4314" s="5" t="s">
        <v>33</v>
      </c>
      <c r="O4314" s="5" t="s">
        <v>33</v>
      </c>
      <c r="P4314" s="5" t="s">
        <v>33</v>
      </c>
      <c r="Q4314" s="5" t="s">
        <v>33</v>
      </c>
      <c r="R4314" s="5" t="s">
        <v>33</v>
      </c>
      <c r="S4314" s="5" t="s">
        <v>33</v>
      </c>
      <c r="T4314" s="5" t="s">
        <v>33</v>
      </c>
      <c r="U4314" s="5" t="s">
        <v>33</v>
      </c>
      <c r="V4314" s="5" t="s">
        <v>33</v>
      </c>
      <c r="W4314" s="5" t="s">
        <v>33</v>
      </c>
      <c r="X4314" s="5" t="s">
        <v>33</v>
      </c>
      <c r="Y4314" s="5" t="s">
        <v>33</v>
      </c>
    </row>
    <row r="4315" spans="1:25" x14ac:dyDescent="0.3">
      <c r="A4315" s="1">
        <v>4092733</v>
      </c>
      <c r="B4315" s="1" t="s">
        <v>23</v>
      </c>
      <c r="C4315" s="2"/>
      <c r="D4315" s="4" t="s">
        <v>167</v>
      </c>
      <c r="E4315" s="4">
        <v>4092733</v>
      </c>
      <c r="F4315" s="5" t="s">
        <v>33</v>
      </c>
      <c r="G4315" s="5" t="s">
        <v>33</v>
      </c>
      <c r="H4315" s="5" t="s">
        <v>33</v>
      </c>
      <c r="I4315" s="5" t="s">
        <v>33</v>
      </c>
      <c r="J4315" s="5" t="s">
        <v>33</v>
      </c>
      <c r="K4315" s="5" t="s">
        <v>33</v>
      </c>
      <c r="L4315" s="5" t="s">
        <v>33</v>
      </c>
      <c r="M4315" s="5" t="s">
        <v>33</v>
      </c>
      <c r="N4315" s="5" t="s">
        <v>33</v>
      </c>
      <c r="O4315" s="5" t="s">
        <v>33</v>
      </c>
      <c r="P4315" s="5" t="s">
        <v>33</v>
      </c>
      <c r="Q4315" s="5" t="s">
        <v>33</v>
      </c>
      <c r="R4315" s="5" t="s">
        <v>33</v>
      </c>
      <c r="S4315" s="5" t="s">
        <v>33</v>
      </c>
      <c r="T4315" s="5" t="s">
        <v>33</v>
      </c>
      <c r="U4315" s="5" t="s">
        <v>33</v>
      </c>
      <c r="V4315" s="5" t="s">
        <v>33</v>
      </c>
      <c r="W4315" s="5" t="s">
        <v>33</v>
      </c>
      <c r="X4315" s="5" t="s">
        <v>33</v>
      </c>
      <c r="Y4315" s="5" t="s">
        <v>33</v>
      </c>
    </row>
    <row r="4316" spans="1:25" x14ac:dyDescent="0.3">
      <c r="A4316" s="1">
        <v>4092733</v>
      </c>
      <c r="B4316" s="1" t="s">
        <v>24</v>
      </c>
      <c r="C4316" s="2"/>
      <c r="D4316" s="4" t="s">
        <v>167</v>
      </c>
      <c r="E4316" s="4">
        <v>4092733</v>
      </c>
      <c r="F4316" s="5" t="s">
        <v>33</v>
      </c>
      <c r="G4316" s="5" t="s">
        <v>33</v>
      </c>
      <c r="H4316" s="5" t="s">
        <v>33</v>
      </c>
      <c r="I4316" s="5" t="s">
        <v>33</v>
      </c>
      <c r="J4316" s="5" t="s">
        <v>33</v>
      </c>
      <c r="K4316" s="5" t="s">
        <v>33</v>
      </c>
      <c r="L4316" s="5" t="s">
        <v>33</v>
      </c>
      <c r="M4316" s="5" t="s">
        <v>33</v>
      </c>
      <c r="N4316" s="5" t="s">
        <v>33</v>
      </c>
      <c r="O4316" s="5" t="s">
        <v>33</v>
      </c>
      <c r="P4316" s="5" t="s">
        <v>33</v>
      </c>
      <c r="Q4316" s="5" t="s">
        <v>33</v>
      </c>
      <c r="R4316" s="5" t="s">
        <v>33</v>
      </c>
      <c r="S4316" s="5" t="s">
        <v>33</v>
      </c>
      <c r="T4316" s="5" t="s">
        <v>33</v>
      </c>
      <c r="U4316" s="5" t="s">
        <v>33</v>
      </c>
      <c r="V4316" s="5" t="s">
        <v>33</v>
      </c>
      <c r="W4316" s="5" t="s">
        <v>33</v>
      </c>
      <c r="X4316" s="5" t="s">
        <v>33</v>
      </c>
      <c r="Y4316" s="5" t="s">
        <v>33</v>
      </c>
    </row>
    <row r="4317" spans="1:25" x14ac:dyDescent="0.3">
      <c r="A4317" s="1">
        <v>4092733</v>
      </c>
      <c r="B4317" s="1" t="s">
        <v>25</v>
      </c>
      <c r="C4317" s="2"/>
      <c r="D4317" s="4" t="s">
        <v>167</v>
      </c>
      <c r="E4317" s="4">
        <v>4092733</v>
      </c>
      <c r="F4317" s="5" t="s">
        <v>33</v>
      </c>
      <c r="G4317" s="5" t="s">
        <v>33</v>
      </c>
      <c r="H4317" s="5" t="s">
        <v>33</v>
      </c>
      <c r="I4317" s="5" t="s">
        <v>33</v>
      </c>
      <c r="J4317" s="5" t="s">
        <v>33</v>
      </c>
      <c r="K4317" s="5" t="s">
        <v>33</v>
      </c>
      <c r="L4317" s="5" t="s">
        <v>33</v>
      </c>
      <c r="M4317" s="5" t="s">
        <v>33</v>
      </c>
      <c r="N4317" s="5" t="s">
        <v>33</v>
      </c>
      <c r="O4317" s="5" t="s">
        <v>33</v>
      </c>
      <c r="P4317" s="5" t="s">
        <v>33</v>
      </c>
      <c r="Q4317" s="5" t="s">
        <v>33</v>
      </c>
      <c r="R4317" s="5" t="s">
        <v>33</v>
      </c>
      <c r="S4317" s="5" t="s">
        <v>33</v>
      </c>
      <c r="T4317" s="5" t="s">
        <v>33</v>
      </c>
      <c r="U4317" s="5" t="s">
        <v>33</v>
      </c>
      <c r="V4317" s="5" t="s">
        <v>33</v>
      </c>
      <c r="W4317" s="5" t="s">
        <v>33</v>
      </c>
      <c r="X4317" s="5" t="s">
        <v>33</v>
      </c>
      <c r="Y4317" s="5" t="s">
        <v>33</v>
      </c>
    </row>
    <row r="4318" spans="1:25" x14ac:dyDescent="0.3">
      <c r="A4318" s="1">
        <v>4092733</v>
      </c>
      <c r="B4318" s="1" t="s">
        <v>26</v>
      </c>
      <c r="C4318" s="2"/>
      <c r="D4318" s="4" t="s">
        <v>167</v>
      </c>
      <c r="E4318" s="4">
        <v>4092733</v>
      </c>
      <c r="F4318" s="5" t="s">
        <v>33</v>
      </c>
      <c r="G4318" s="5" t="s">
        <v>33</v>
      </c>
      <c r="H4318" s="5" t="s">
        <v>33</v>
      </c>
      <c r="I4318" s="5" t="s">
        <v>33</v>
      </c>
      <c r="J4318" s="5" t="s">
        <v>33</v>
      </c>
      <c r="K4318" s="5" t="s">
        <v>33</v>
      </c>
      <c r="L4318" s="5" t="s">
        <v>33</v>
      </c>
      <c r="M4318" s="5" t="s">
        <v>33</v>
      </c>
      <c r="N4318" s="5" t="s">
        <v>33</v>
      </c>
      <c r="O4318" s="5" t="s">
        <v>33</v>
      </c>
      <c r="P4318" s="5" t="s">
        <v>33</v>
      </c>
      <c r="Q4318" s="5" t="s">
        <v>33</v>
      </c>
      <c r="R4318" s="5" t="s">
        <v>33</v>
      </c>
      <c r="S4318" s="5" t="s">
        <v>33</v>
      </c>
      <c r="T4318" s="5" t="s">
        <v>33</v>
      </c>
      <c r="U4318" s="5" t="s">
        <v>33</v>
      </c>
      <c r="V4318" s="5" t="s">
        <v>33</v>
      </c>
      <c r="W4318" s="5" t="s">
        <v>33</v>
      </c>
      <c r="X4318" s="5" t="s">
        <v>33</v>
      </c>
      <c r="Y4318" s="5" t="s">
        <v>33</v>
      </c>
    </row>
    <row r="4319" spans="1:25" x14ac:dyDescent="0.3">
      <c r="A4319" s="1">
        <v>4092733</v>
      </c>
      <c r="B4319" s="1" t="s">
        <v>27</v>
      </c>
      <c r="C4319" s="2"/>
      <c r="D4319" s="4" t="s">
        <v>167</v>
      </c>
      <c r="E4319" s="4">
        <v>4092733</v>
      </c>
      <c r="F4319" s="5" t="s">
        <v>33</v>
      </c>
      <c r="G4319" s="5" t="s">
        <v>33</v>
      </c>
      <c r="H4319" s="5" t="s">
        <v>33</v>
      </c>
      <c r="I4319" s="5" t="s">
        <v>33</v>
      </c>
      <c r="J4319" s="5" t="s">
        <v>33</v>
      </c>
      <c r="K4319" s="5" t="s">
        <v>33</v>
      </c>
      <c r="L4319" s="5" t="s">
        <v>33</v>
      </c>
      <c r="M4319" s="5" t="s">
        <v>33</v>
      </c>
      <c r="N4319" s="5" t="s">
        <v>33</v>
      </c>
      <c r="O4319" s="5" t="s">
        <v>33</v>
      </c>
      <c r="P4319" s="5" t="s">
        <v>33</v>
      </c>
      <c r="Q4319" s="5" t="s">
        <v>33</v>
      </c>
      <c r="R4319" s="5" t="s">
        <v>33</v>
      </c>
      <c r="S4319" s="5" t="s">
        <v>33</v>
      </c>
      <c r="T4319" s="5" t="s">
        <v>33</v>
      </c>
      <c r="U4319" s="5" t="s">
        <v>33</v>
      </c>
      <c r="V4319" s="5" t="s">
        <v>33</v>
      </c>
      <c r="W4319" s="5" t="s">
        <v>33</v>
      </c>
      <c r="X4319" s="5" t="s">
        <v>33</v>
      </c>
      <c r="Y4319" s="5" t="s">
        <v>33</v>
      </c>
    </row>
    <row r="4320" spans="1:25" x14ac:dyDescent="0.3">
      <c r="A4320" s="1">
        <v>4092733</v>
      </c>
      <c r="B4320" s="1" t="s">
        <v>28</v>
      </c>
      <c r="C4320" s="2"/>
      <c r="D4320" s="4" t="s">
        <v>167</v>
      </c>
      <c r="E4320" s="4">
        <v>4092733</v>
      </c>
      <c r="F4320" s="5" t="s">
        <v>33</v>
      </c>
      <c r="G4320" s="5" t="s">
        <v>33</v>
      </c>
      <c r="H4320" s="5" t="s">
        <v>33</v>
      </c>
      <c r="I4320" s="5" t="s">
        <v>33</v>
      </c>
      <c r="J4320" s="5" t="s">
        <v>33</v>
      </c>
      <c r="K4320" s="5" t="s">
        <v>33</v>
      </c>
      <c r="L4320" s="5" t="s">
        <v>33</v>
      </c>
      <c r="M4320" s="5" t="s">
        <v>33</v>
      </c>
      <c r="N4320" s="5" t="s">
        <v>33</v>
      </c>
      <c r="O4320" s="5" t="s">
        <v>33</v>
      </c>
      <c r="P4320" s="5" t="s">
        <v>33</v>
      </c>
      <c r="Q4320" s="5" t="s">
        <v>33</v>
      </c>
      <c r="R4320" s="5" t="s">
        <v>33</v>
      </c>
      <c r="S4320" s="5" t="s">
        <v>33</v>
      </c>
      <c r="T4320" s="5" t="s">
        <v>33</v>
      </c>
      <c r="U4320" s="5" t="s">
        <v>33</v>
      </c>
      <c r="V4320" s="5" t="s">
        <v>33</v>
      </c>
      <c r="W4320" s="5" t="s">
        <v>33</v>
      </c>
      <c r="X4320" s="5" t="s">
        <v>33</v>
      </c>
      <c r="Y4320" s="5" t="s">
        <v>33</v>
      </c>
    </row>
    <row r="4321" spans="1:25" x14ac:dyDescent="0.3">
      <c r="A4321" s="1">
        <v>4092733</v>
      </c>
      <c r="B4321" s="1" t="s">
        <v>29</v>
      </c>
      <c r="C4321" s="2"/>
      <c r="D4321" s="4" t="s">
        <v>167</v>
      </c>
      <c r="E4321" s="4">
        <v>4092733</v>
      </c>
      <c r="F4321" s="5" t="s">
        <v>33</v>
      </c>
      <c r="G4321" s="5" t="s">
        <v>33</v>
      </c>
      <c r="H4321" s="5" t="s">
        <v>33</v>
      </c>
      <c r="I4321" s="5" t="s">
        <v>33</v>
      </c>
      <c r="J4321" s="5" t="s">
        <v>33</v>
      </c>
      <c r="K4321" s="5" t="s">
        <v>33</v>
      </c>
      <c r="L4321" s="5" t="s">
        <v>33</v>
      </c>
      <c r="M4321" s="5" t="s">
        <v>33</v>
      </c>
      <c r="N4321" s="5" t="s">
        <v>33</v>
      </c>
      <c r="O4321" s="5" t="s">
        <v>33</v>
      </c>
      <c r="P4321" s="5" t="s">
        <v>33</v>
      </c>
      <c r="Q4321" s="5" t="s">
        <v>33</v>
      </c>
      <c r="R4321" s="5" t="s">
        <v>33</v>
      </c>
      <c r="S4321" s="5" t="s">
        <v>33</v>
      </c>
      <c r="T4321" s="5" t="s">
        <v>33</v>
      </c>
      <c r="U4321" s="5" t="s">
        <v>33</v>
      </c>
      <c r="V4321" s="5" t="s">
        <v>33</v>
      </c>
      <c r="W4321" s="5" t="s">
        <v>33</v>
      </c>
      <c r="X4321" s="5" t="s">
        <v>33</v>
      </c>
      <c r="Y4321" s="5" t="s">
        <v>33</v>
      </c>
    </row>
    <row r="4322" spans="1:25" x14ac:dyDescent="0.3">
      <c r="A4322" s="1">
        <v>4092733</v>
      </c>
      <c r="B4322" s="1" t="s">
        <v>30</v>
      </c>
      <c r="C4322" s="2"/>
      <c r="D4322" s="4" t="s">
        <v>167</v>
      </c>
      <c r="E4322" s="4">
        <v>4092733</v>
      </c>
      <c r="F4322" s="5" t="s">
        <v>33</v>
      </c>
      <c r="G4322" s="5" t="s">
        <v>33</v>
      </c>
      <c r="H4322" s="5" t="s">
        <v>33</v>
      </c>
      <c r="I4322" s="5" t="s">
        <v>33</v>
      </c>
      <c r="J4322" s="5" t="s">
        <v>33</v>
      </c>
      <c r="K4322" s="5" t="s">
        <v>33</v>
      </c>
      <c r="L4322" s="5" t="s">
        <v>33</v>
      </c>
      <c r="M4322" s="5" t="s">
        <v>33</v>
      </c>
      <c r="N4322" s="5" t="s">
        <v>33</v>
      </c>
      <c r="O4322" s="5" t="s">
        <v>33</v>
      </c>
      <c r="P4322" s="5" t="s">
        <v>33</v>
      </c>
      <c r="Q4322" s="5" t="s">
        <v>33</v>
      </c>
      <c r="R4322" s="5" t="s">
        <v>33</v>
      </c>
      <c r="S4322" s="5" t="s">
        <v>33</v>
      </c>
      <c r="T4322" s="5" t="s">
        <v>33</v>
      </c>
      <c r="U4322" s="5" t="s">
        <v>33</v>
      </c>
      <c r="V4322" s="5" t="s">
        <v>33</v>
      </c>
      <c r="W4322" s="5" t="s">
        <v>33</v>
      </c>
      <c r="X4322" s="5" t="s">
        <v>33</v>
      </c>
      <c r="Y4322" s="5" t="s">
        <v>33</v>
      </c>
    </row>
    <row r="4323" spans="1:25" x14ac:dyDescent="0.3">
      <c r="A4323" s="1">
        <v>4092733</v>
      </c>
      <c r="B4323" s="1" t="s">
        <v>31</v>
      </c>
      <c r="C4323" s="2"/>
      <c r="D4323" s="4" t="s">
        <v>167</v>
      </c>
      <c r="E4323" s="4">
        <v>4092733</v>
      </c>
      <c r="F4323" s="5" t="s">
        <v>33</v>
      </c>
      <c r="G4323" s="5" t="s">
        <v>33</v>
      </c>
      <c r="H4323" s="5" t="s">
        <v>33</v>
      </c>
      <c r="I4323" s="5" t="s">
        <v>33</v>
      </c>
      <c r="J4323" s="5" t="s">
        <v>33</v>
      </c>
      <c r="K4323" s="5" t="s">
        <v>33</v>
      </c>
      <c r="L4323" s="5" t="s">
        <v>33</v>
      </c>
      <c r="M4323" s="5" t="s">
        <v>33</v>
      </c>
      <c r="N4323" s="5" t="s">
        <v>33</v>
      </c>
      <c r="O4323" s="5" t="s">
        <v>33</v>
      </c>
      <c r="P4323" s="5" t="s">
        <v>33</v>
      </c>
      <c r="Q4323" s="5" t="s">
        <v>33</v>
      </c>
      <c r="R4323" s="5" t="s">
        <v>33</v>
      </c>
      <c r="S4323" s="5" t="s">
        <v>33</v>
      </c>
      <c r="T4323" s="5" t="s">
        <v>33</v>
      </c>
      <c r="U4323" s="5" t="s">
        <v>33</v>
      </c>
      <c r="V4323" s="5" t="s">
        <v>33</v>
      </c>
      <c r="W4323" s="5" t="s">
        <v>33</v>
      </c>
      <c r="X4323" s="5" t="s">
        <v>33</v>
      </c>
      <c r="Y4323" s="5" t="s">
        <v>33</v>
      </c>
    </row>
    <row r="4324" spans="1:25" x14ac:dyDescent="0.3">
      <c r="A4324" s="1">
        <v>4887639</v>
      </c>
      <c r="B4324" s="1" t="s">
        <v>0</v>
      </c>
      <c r="C4324" s="2"/>
      <c r="D4324" s="4" t="s">
        <v>168</v>
      </c>
      <c r="E4324" s="4">
        <v>4887639</v>
      </c>
      <c r="F4324" s="5">
        <v>0</v>
      </c>
      <c r="G4324" s="5">
        <v>258267</v>
      </c>
      <c r="H4324" s="5">
        <v>0</v>
      </c>
      <c r="I4324" s="5">
        <v>8103</v>
      </c>
      <c r="J4324" s="5">
        <v>96</v>
      </c>
      <c r="K4324" s="5">
        <v>0</v>
      </c>
      <c r="L4324" s="5">
        <v>266466</v>
      </c>
      <c r="M4324" s="5">
        <v>46922</v>
      </c>
      <c r="N4324" s="5">
        <v>1867</v>
      </c>
      <c r="O4324" s="5">
        <v>16802</v>
      </c>
      <c r="P4324" s="5">
        <v>0</v>
      </c>
      <c r="Q4324" s="5">
        <v>242</v>
      </c>
      <c r="R4324" s="5">
        <v>0</v>
      </c>
      <c r="S4324" s="5">
        <v>1487</v>
      </c>
      <c r="T4324" s="5">
        <v>3038</v>
      </c>
      <c r="U4324" s="5">
        <v>1222</v>
      </c>
      <c r="V4324" s="5">
        <v>2791</v>
      </c>
      <c r="W4324" s="5">
        <v>0</v>
      </c>
      <c r="X4324" s="5">
        <v>3046</v>
      </c>
      <c r="Y4324" s="5">
        <v>0</v>
      </c>
    </row>
    <row r="4325" spans="1:25" x14ac:dyDescent="0.3">
      <c r="A4325" s="1">
        <v>4887639</v>
      </c>
      <c r="B4325" s="1" t="s">
        <v>1</v>
      </c>
      <c r="C4325" s="2"/>
      <c r="D4325" s="4" t="s">
        <v>168</v>
      </c>
      <c r="E4325" s="4">
        <v>4887639</v>
      </c>
      <c r="F4325" s="5">
        <v>0</v>
      </c>
      <c r="G4325" s="5">
        <v>0</v>
      </c>
      <c r="H4325" s="5">
        <v>0</v>
      </c>
      <c r="I4325" s="5">
        <v>11691</v>
      </c>
      <c r="J4325" s="5">
        <v>112</v>
      </c>
      <c r="K4325" s="5">
        <v>0</v>
      </c>
      <c r="L4325" s="5">
        <v>11803</v>
      </c>
      <c r="M4325" s="5">
        <v>38997</v>
      </c>
      <c r="N4325" s="5">
        <v>0</v>
      </c>
      <c r="O4325" s="5">
        <v>6544</v>
      </c>
      <c r="P4325" s="5">
        <v>0</v>
      </c>
      <c r="Q4325" s="5">
        <v>0</v>
      </c>
      <c r="R4325" s="5">
        <v>0</v>
      </c>
      <c r="S4325" s="5">
        <v>1331</v>
      </c>
      <c r="T4325" s="5">
        <v>2211</v>
      </c>
      <c r="U4325" s="5">
        <v>973</v>
      </c>
      <c r="V4325" s="5">
        <v>1651</v>
      </c>
      <c r="W4325" s="5">
        <v>1</v>
      </c>
      <c r="X4325" s="5">
        <v>2694</v>
      </c>
      <c r="Y4325" s="5">
        <v>0</v>
      </c>
    </row>
    <row r="4326" spans="1:25" x14ac:dyDescent="0.3">
      <c r="A4326" s="1">
        <v>4887639</v>
      </c>
      <c r="B4326" s="1" t="s">
        <v>2</v>
      </c>
      <c r="C4326" s="2"/>
      <c r="D4326" s="4" t="s">
        <v>168</v>
      </c>
      <c r="E4326" s="4">
        <v>4887639</v>
      </c>
      <c r="F4326" s="5">
        <v>0</v>
      </c>
      <c r="G4326" s="5">
        <v>0</v>
      </c>
      <c r="H4326" s="5">
        <v>0</v>
      </c>
      <c r="I4326" s="5">
        <v>11191</v>
      </c>
      <c r="J4326" s="5">
        <v>337</v>
      </c>
      <c r="K4326" s="5">
        <v>0</v>
      </c>
      <c r="L4326" s="5">
        <v>11528</v>
      </c>
      <c r="M4326" s="5">
        <v>40494</v>
      </c>
      <c r="N4326" s="5">
        <v>0</v>
      </c>
      <c r="O4326" s="5">
        <v>6493</v>
      </c>
      <c r="P4326" s="5">
        <v>0</v>
      </c>
      <c r="Q4326" s="5">
        <v>0</v>
      </c>
      <c r="R4326" s="5">
        <v>0</v>
      </c>
      <c r="S4326" s="5">
        <v>1574</v>
      </c>
      <c r="T4326" s="5">
        <v>2742</v>
      </c>
      <c r="U4326" s="5">
        <v>1175</v>
      </c>
      <c r="V4326" s="5">
        <v>1867</v>
      </c>
      <c r="W4326" s="5">
        <v>2</v>
      </c>
      <c r="X4326" s="5">
        <v>1653</v>
      </c>
      <c r="Y4326" s="5">
        <v>2</v>
      </c>
    </row>
    <row r="4327" spans="1:25" x14ac:dyDescent="0.3">
      <c r="A4327" s="1">
        <v>4887639</v>
      </c>
      <c r="B4327" s="1" t="s">
        <v>3</v>
      </c>
      <c r="C4327" s="2"/>
      <c r="D4327" s="4" t="s">
        <v>168</v>
      </c>
      <c r="E4327" s="4">
        <v>4887639</v>
      </c>
      <c r="F4327" s="5" t="s">
        <v>33</v>
      </c>
      <c r="G4327" s="5" t="s">
        <v>33</v>
      </c>
      <c r="H4327" s="5" t="s">
        <v>33</v>
      </c>
      <c r="I4327" s="5" t="s">
        <v>33</v>
      </c>
      <c r="J4327" s="5" t="s">
        <v>33</v>
      </c>
      <c r="K4327" s="5" t="s">
        <v>33</v>
      </c>
      <c r="L4327" s="5" t="s">
        <v>33</v>
      </c>
      <c r="M4327" s="5" t="s">
        <v>33</v>
      </c>
      <c r="N4327" s="5" t="s">
        <v>33</v>
      </c>
      <c r="O4327" s="5" t="s">
        <v>33</v>
      </c>
      <c r="P4327" s="5" t="s">
        <v>33</v>
      </c>
      <c r="Q4327" s="5" t="s">
        <v>33</v>
      </c>
      <c r="R4327" s="5" t="s">
        <v>33</v>
      </c>
      <c r="S4327" s="5" t="s">
        <v>33</v>
      </c>
      <c r="T4327" s="5" t="s">
        <v>33</v>
      </c>
      <c r="U4327" s="5" t="s">
        <v>33</v>
      </c>
      <c r="V4327" s="5" t="s">
        <v>33</v>
      </c>
      <c r="W4327" s="5" t="s">
        <v>33</v>
      </c>
      <c r="X4327" s="5" t="s">
        <v>33</v>
      </c>
      <c r="Y4327" s="5" t="s">
        <v>33</v>
      </c>
    </row>
    <row r="4328" spans="1:25" x14ac:dyDescent="0.3">
      <c r="A4328" s="1">
        <v>4887639</v>
      </c>
      <c r="B4328" s="1" t="s">
        <v>4</v>
      </c>
      <c r="C4328" s="2"/>
      <c r="D4328" s="4" t="s">
        <v>168</v>
      </c>
      <c r="E4328" s="4">
        <v>4887639</v>
      </c>
      <c r="F4328" s="5" t="s">
        <v>33</v>
      </c>
      <c r="G4328" s="5" t="s">
        <v>33</v>
      </c>
      <c r="H4328" s="5" t="s">
        <v>33</v>
      </c>
      <c r="I4328" s="5" t="s">
        <v>33</v>
      </c>
      <c r="J4328" s="5" t="s">
        <v>33</v>
      </c>
      <c r="K4328" s="5" t="s">
        <v>33</v>
      </c>
      <c r="L4328" s="5" t="s">
        <v>33</v>
      </c>
      <c r="M4328" s="5" t="s">
        <v>33</v>
      </c>
      <c r="N4328" s="5" t="s">
        <v>33</v>
      </c>
      <c r="O4328" s="5" t="s">
        <v>33</v>
      </c>
      <c r="P4328" s="5" t="s">
        <v>33</v>
      </c>
      <c r="Q4328" s="5" t="s">
        <v>33</v>
      </c>
      <c r="R4328" s="5" t="s">
        <v>33</v>
      </c>
      <c r="S4328" s="5" t="s">
        <v>33</v>
      </c>
      <c r="T4328" s="5" t="s">
        <v>33</v>
      </c>
      <c r="U4328" s="5" t="s">
        <v>33</v>
      </c>
      <c r="V4328" s="5" t="s">
        <v>33</v>
      </c>
      <c r="W4328" s="5" t="s">
        <v>33</v>
      </c>
      <c r="X4328" s="5" t="s">
        <v>33</v>
      </c>
      <c r="Y4328" s="5" t="s">
        <v>33</v>
      </c>
    </row>
    <row r="4329" spans="1:25" x14ac:dyDescent="0.3">
      <c r="A4329" s="1">
        <v>4887639</v>
      </c>
      <c r="B4329" s="1" t="s">
        <v>5</v>
      </c>
      <c r="C4329" s="2"/>
      <c r="D4329" s="4" t="s">
        <v>168</v>
      </c>
      <c r="E4329" s="4">
        <v>4887639</v>
      </c>
      <c r="F4329" s="5" t="s">
        <v>33</v>
      </c>
      <c r="G4329" s="5" t="s">
        <v>33</v>
      </c>
      <c r="H4329" s="5" t="s">
        <v>33</v>
      </c>
      <c r="I4329" s="5" t="s">
        <v>33</v>
      </c>
      <c r="J4329" s="5" t="s">
        <v>33</v>
      </c>
      <c r="K4329" s="5" t="s">
        <v>33</v>
      </c>
      <c r="L4329" s="5" t="s">
        <v>33</v>
      </c>
      <c r="M4329" s="5" t="s">
        <v>33</v>
      </c>
      <c r="N4329" s="5" t="s">
        <v>33</v>
      </c>
      <c r="O4329" s="5" t="s">
        <v>33</v>
      </c>
      <c r="P4329" s="5" t="s">
        <v>33</v>
      </c>
      <c r="Q4329" s="5" t="s">
        <v>33</v>
      </c>
      <c r="R4329" s="5" t="s">
        <v>33</v>
      </c>
      <c r="S4329" s="5" t="s">
        <v>33</v>
      </c>
      <c r="T4329" s="5" t="s">
        <v>33</v>
      </c>
      <c r="U4329" s="5" t="s">
        <v>33</v>
      </c>
      <c r="V4329" s="5" t="s">
        <v>33</v>
      </c>
      <c r="W4329" s="5" t="s">
        <v>33</v>
      </c>
      <c r="X4329" s="5" t="s">
        <v>33</v>
      </c>
      <c r="Y4329" s="5" t="s">
        <v>33</v>
      </c>
    </row>
    <row r="4330" spans="1:25" x14ac:dyDescent="0.3">
      <c r="A4330" s="1">
        <v>4887639</v>
      </c>
      <c r="B4330" s="1" t="s">
        <v>6</v>
      </c>
      <c r="C4330" s="2"/>
      <c r="D4330" s="4" t="s">
        <v>168</v>
      </c>
      <c r="E4330" s="4">
        <v>4887639</v>
      </c>
      <c r="F4330" s="5" t="s">
        <v>33</v>
      </c>
      <c r="G4330" s="5" t="s">
        <v>33</v>
      </c>
      <c r="H4330" s="5" t="s">
        <v>33</v>
      </c>
      <c r="I4330" s="5" t="s">
        <v>33</v>
      </c>
      <c r="J4330" s="5" t="s">
        <v>33</v>
      </c>
      <c r="K4330" s="5" t="s">
        <v>33</v>
      </c>
      <c r="L4330" s="5" t="s">
        <v>33</v>
      </c>
      <c r="M4330" s="5" t="s">
        <v>33</v>
      </c>
      <c r="N4330" s="5" t="s">
        <v>33</v>
      </c>
      <c r="O4330" s="5" t="s">
        <v>33</v>
      </c>
      <c r="P4330" s="5" t="s">
        <v>33</v>
      </c>
      <c r="Q4330" s="5" t="s">
        <v>33</v>
      </c>
      <c r="R4330" s="5" t="s">
        <v>33</v>
      </c>
      <c r="S4330" s="5" t="s">
        <v>33</v>
      </c>
      <c r="T4330" s="5" t="s">
        <v>33</v>
      </c>
      <c r="U4330" s="5" t="s">
        <v>33</v>
      </c>
      <c r="V4330" s="5" t="s">
        <v>33</v>
      </c>
      <c r="W4330" s="5" t="s">
        <v>33</v>
      </c>
      <c r="X4330" s="5" t="s">
        <v>33</v>
      </c>
      <c r="Y4330" s="5" t="s">
        <v>33</v>
      </c>
    </row>
    <row r="4331" spans="1:25" x14ac:dyDescent="0.3">
      <c r="A4331" s="1">
        <v>4887639</v>
      </c>
      <c r="B4331" s="1" t="s">
        <v>7</v>
      </c>
      <c r="C4331" s="2"/>
      <c r="D4331" s="4" t="s">
        <v>168</v>
      </c>
      <c r="E4331" s="4">
        <v>4887639</v>
      </c>
      <c r="F4331" s="5" t="s">
        <v>33</v>
      </c>
      <c r="G4331" s="5" t="s">
        <v>33</v>
      </c>
      <c r="H4331" s="5" t="s">
        <v>33</v>
      </c>
      <c r="I4331" s="5" t="s">
        <v>33</v>
      </c>
      <c r="J4331" s="5" t="s">
        <v>33</v>
      </c>
      <c r="K4331" s="5" t="s">
        <v>33</v>
      </c>
      <c r="L4331" s="5" t="s">
        <v>33</v>
      </c>
      <c r="M4331" s="5" t="s">
        <v>33</v>
      </c>
      <c r="N4331" s="5" t="s">
        <v>33</v>
      </c>
      <c r="O4331" s="5" t="s">
        <v>33</v>
      </c>
      <c r="P4331" s="5" t="s">
        <v>33</v>
      </c>
      <c r="Q4331" s="5" t="s">
        <v>33</v>
      </c>
      <c r="R4331" s="5" t="s">
        <v>33</v>
      </c>
      <c r="S4331" s="5" t="s">
        <v>33</v>
      </c>
      <c r="T4331" s="5" t="s">
        <v>33</v>
      </c>
      <c r="U4331" s="5" t="s">
        <v>33</v>
      </c>
      <c r="V4331" s="5" t="s">
        <v>33</v>
      </c>
      <c r="W4331" s="5" t="s">
        <v>33</v>
      </c>
      <c r="X4331" s="5" t="s">
        <v>33</v>
      </c>
      <c r="Y4331" s="5" t="s">
        <v>33</v>
      </c>
    </row>
    <row r="4332" spans="1:25" x14ac:dyDescent="0.3">
      <c r="A4332" s="1">
        <v>4887639</v>
      </c>
      <c r="B4332" s="1" t="s">
        <v>8</v>
      </c>
      <c r="C4332" s="2"/>
      <c r="D4332" s="4" t="s">
        <v>168</v>
      </c>
      <c r="E4332" s="4">
        <v>4887639</v>
      </c>
      <c r="F4332" s="5" t="s">
        <v>33</v>
      </c>
      <c r="G4332" s="5" t="s">
        <v>33</v>
      </c>
      <c r="H4332" s="5" t="s">
        <v>33</v>
      </c>
      <c r="I4332" s="5" t="s">
        <v>33</v>
      </c>
      <c r="J4332" s="5" t="s">
        <v>33</v>
      </c>
      <c r="K4332" s="5" t="s">
        <v>33</v>
      </c>
      <c r="L4332" s="5" t="s">
        <v>33</v>
      </c>
      <c r="M4332" s="5" t="s">
        <v>33</v>
      </c>
      <c r="N4332" s="5" t="s">
        <v>33</v>
      </c>
      <c r="O4332" s="5" t="s">
        <v>33</v>
      </c>
      <c r="P4332" s="5" t="s">
        <v>33</v>
      </c>
      <c r="Q4332" s="5" t="s">
        <v>33</v>
      </c>
      <c r="R4332" s="5" t="s">
        <v>33</v>
      </c>
      <c r="S4332" s="5" t="s">
        <v>33</v>
      </c>
      <c r="T4332" s="5" t="s">
        <v>33</v>
      </c>
      <c r="U4332" s="5" t="s">
        <v>33</v>
      </c>
      <c r="V4332" s="5" t="s">
        <v>33</v>
      </c>
      <c r="W4332" s="5" t="s">
        <v>33</v>
      </c>
      <c r="X4332" s="5" t="s">
        <v>33</v>
      </c>
      <c r="Y4332" s="5" t="s">
        <v>33</v>
      </c>
    </row>
    <row r="4333" spans="1:25" x14ac:dyDescent="0.3">
      <c r="A4333" s="1">
        <v>4887639</v>
      </c>
      <c r="B4333" s="1" t="s">
        <v>9</v>
      </c>
      <c r="C4333" s="2"/>
      <c r="D4333" s="4" t="s">
        <v>168</v>
      </c>
      <c r="E4333" s="4">
        <v>4887639</v>
      </c>
      <c r="F4333" s="5" t="s">
        <v>33</v>
      </c>
      <c r="G4333" s="5" t="s">
        <v>33</v>
      </c>
      <c r="H4333" s="5" t="s">
        <v>33</v>
      </c>
      <c r="I4333" s="5" t="s">
        <v>33</v>
      </c>
      <c r="J4333" s="5" t="s">
        <v>33</v>
      </c>
      <c r="K4333" s="5" t="s">
        <v>33</v>
      </c>
      <c r="L4333" s="5" t="s">
        <v>33</v>
      </c>
      <c r="M4333" s="5" t="s">
        <v>33</v>
      </c>
      <c r="N4333" s="5" t="s">
        <v>33</v>
      </c>
      <c r="O4333" s="5" t="s">
        <v>33</v>
      </c>
      <c r="P4333" s="5" t="s">
        <v>33</v>
      </c>
      <c r="Q4333" s="5" t="s">
        <v>33</v>
      </c>
      <c r="R4333" s="5" t="s">
        <v>33</v>
      </c>
      <c r="S4333" s="5" t="s">
        <v>33</v>
      </c>
      <c r="T4333" s="5" t="s">
        <v>33</v>
      </c>
      <c r="U4333" s="5" t="s">
        <v>33</v>
      </c>
      <c r="V4333" s="5" t="s">
        <v>33</v>
      </c>
      <c r="W4333" s="5" t="s">
        <v>33</v>
      </c>
      <c r="X4333" s="5" t="s">
        <v>33</v>
      </c>
      <c r="Y4333" s="5" t="s">
        <v>33</v>
      </c>
    </row>
    <row r="4334" spans="1:25" x14ac:dyDescent="0.3">
      <c r="A4334" s="1">
        <v>4887639</v>
      </c>
      <c r="B4334" s="1" t="s">
        <v>10</v>
      </c>
      <c r="C4334" s="2"/>
      <c r="D4334" s="4" t="s">
        <v>168</v>
      </c>
      <c r="E4334" s="4">
        <v>4887639</v>
      </c>
      <c r="F4334" s="5" t="s">
        <v>33</v>
      </c>
      <c r="G4334" s="5" t="s">
        <v>33</v>
      </c>
      <c r="H4334" s="5" t="s">
        <v>33</v>
      </c>
      <c r="I4334" s="5" t="s">
        <v>33</v>
      </c>
      <c r="J4334" s="5" t="s">
        <v>33</v>
      </c>
      <c r="K4334" s="5" t="s">
        <v>33</v>
      </c>
      <c r="L4334" s="5" t="s">
        <v>33</v>
      </c>
      <c r="M4334" s="5" t="s">
        <v>33</v>
      </c>
      <c r="N4334" s="5" t="s">
        <v>33</v>
      </c>
      <c r="O4334" s="5" t="s">
        <v>33</v>
      </c>
      <c r="P4334" s="5" t="s">
        <v>33</v>
      </c>
      <c r="Q4334" s="5" t="s">
        <v>33</v>
      </c>
      <c r="R4334" s="5" t="s">
        <v>33</v>
      </c>
      <c r="S4334" s="5" t="s">
        <v>33</v>
      </c>
      <c r="T4334" s="5" t="s">
        <v>33</v>
      </c>
      <c r="U4334" s="5" t="s">
        <v>33</v>
      </c>
      <c r="V4334" s="5" t="s">
        <v>33</v>
      </c>
      <c r="W4334" s="5" t="s">
        <v>33</v>
      </c>
      <c r="X4334" s="5" t="s">
        <v>33</v>
      </c>
      <c r="Y4334" s="5" t="s">
        <v>33</v>
      </c>
    </row>
    <row r="4335" spans="1:25" x14ac:dyDescent="0.3">
      <c r="A4335" s="1">
        <v>4887639</v>
      </c>
      <c r="B4335" s="1" t="s">
        <v>11</v>
      </c>
      <c r="C4335" s="2"/>
      <c r="D4335" s="4" t="s">
        <v>168</v>
      </c>
      <c r="E4335" s="4">
        <v>4887639</v>
      </c>
      <c r="F4335" s="5" t="s">
        <v>33</v>
      </c>
      <c r="G4335" s="5" t="s">
        <v>33</v>
      </c>
      <c r="H4335" s="5" t="s">
        <v>33</v>
      </c>
      <c r="I4335" s="5" t="s">
        <v>33</v>
      </c>
      <c r="J4335" s="5" t="s">
        <v>33</v>
      </c>
      <c r="K4335" s="5" t="s">
        <v>33</v>
      </c>
      <c r="L4335" s="5" t="s">
        <v>33</v>
      </c>
      <c r="M4335" s="5" t="s">
        <v>33</v>
      </c>
      <c r="N4335" s="5" t="s">
        <v>33</v>
      </c>
      <c r="O4335" s="5" t="s">
        <v>33</v>
      </c>
      <c r="P4335" s="5" t="s">
        <v>33</v>
      </c>
      <c r="Q4335" s="5" t="s">
        <v>33</v>
      </c>
      <c r="R4335" s="5" t="s">
        <v>33</v>
      </c>
      <c r="S4335" s="5" t="s">
        <v>33</v>
      </c>
      <c r="T4335" s="5" t="s">
        <v>33</v>
      </c>
      <c r="U4335" s="5" t="s">
        <v>33</v>
      </c>
      <c r="V4335" s="5" t="s">
        <v>33</v>
      </c>
      <c r="W4335" s="5" t="s">
        <v>33</v>
      </c>
      <c r="X4335" s="5" t="s">
        <v>33</v>
      </c>
      <c r="Y4335" s="5" t="s">
        <v>33</v>
      </c>
    </row>
    <row r="4336" spans="1:25" x14ac:dyDescent="0.3">
      <c r="A4336" s="1">
        <v>4887639</v>
      </c>
      <c r="B4336" s="1" t="s">
        <v>12</v>
      </c>
      <c r="C4336" s="2"/>
      <c r="D4336" s="4" t="s">
        <v>168</v>
      </c>
      <c r="E4336" s="4">
        <v>4887639</v>
      </c>
      <c r="F4336" s="5" t="s">
        <v>33</v>
      </c>
      <c r="G4336" s="5" t="s">
        <v>33</v>
      </c>
      <c r="H4336" s="5" t="s">
        <v>33</v>
      </c>
      <c r="I4336" s="5" t="s">
        <v>33</v>
      </c>
      <c r="J4336" s="5" t="s">
        <v>33</v>
      </c>
      <c r="K4336" s="5" t="s">
        <v>33</v>
      </c>
      <c r="L4336" s="5" t="s">
        <v>33</v>
      </c>
      <c r="M4336" s="5" t="s">
        <v>33</v>
      </c>
      <c r="N4336" s="5" t="s">
        <v>33</v>
      </c>
      <c r="O4336" s="5" t="s">
        <v>33</v>
      </c>
      <c r="P4336" s="5" t="s">
        <v>33</v>
      </c>
      <c r="Q4336" s="5" t="s">
        <v>33</v>
      </c>
      <c r="R4336" s="5" t="s">
        <v>33</v>
      </c>
      <c r="S4336" s="5" t="s">
        <v>33</v>
      </c>
      <c r="T4336" s="5" t="s">
        <v>33</v>
      </c>
      <c r="U4336" s="5" t="s">
        <v>33</v>
      </c>
      <c r="V4336" s="5" t="s">
        <v>33</v>
      </c>
      <c r="W4336" s="5" t="s">
        <v>33</v>
      </c>
      <c r="X4336" s="5" t="s">
        <v>33</v>
      </c>
      <c r="Y4336" s="5" t="s">
        <v>33</v>
      </c>
    </row>
    <row r="4337" spans="1:25" x14ac:dyDescent="0.3">
      <c r="A4337" s="1">
        <v>4887639</v>
      </c>
      <c r="B4337" s="1" t="s">
        <v>13</v>
      </c>
      <c r="C4337" s="2"/>
      <c r="D4337" s="4" t="s">
        <v>168</v>
      </c>
      <c r="E4337" s="4">
        <v>4887639</v>
      </c>
      <c r="F4337" s="5" t="s">
        <v>33</v>
      </c>
      <c r="G4337" s="5" t="s">
        <v>33</v>
      </c>
      <c r="H4337" s="5" t="s">
        <v>33</v>
      </c>
      <c r="I4337" s="5" t="s">
        <v>33</v>
      </c>
      <c r="J4337" s="5" t="s">
        <v>33</v>
      </c>
      <c r="K4337" s="5" t="s">
        <v>33</v>
      </c>
      <c r="L4337" s="5" t="s">
        <v>33</v>
      </c>
      <c r="M4337" s="5" t="s">
        <v>33</v>
      </c>
      <c r="N4337" s="5" t="s">
        <v>33</v>
      </c>
      <c r="O4337" s="5" t="s">
        <v>33</v>
      </c>
      <c r="P4337" s="5" t="s">
        <v>33</v>
      </c>
      <c r="Q4337" s="5" t="s">
        <v>33</v>
      </c>
      <c r="R4337" s="5" t="s">
        <v>33</v>
      </c>
      <c r="S4337" s="5" t="s">
        <v>33</v>
      </c>
      <c r="T4337" s="5" t="s">
        <v>33</v>
      </c>
      <c r="U4337" s="5" t="s">
        <v>33</v>
      </c>
      <c r="V4337" s="5" t="s">
        <v>33</v>
      </c>
      <c r="W4337" s="5" t="s">
        <v>33</v>
      </c>
      <c r="X4337" s="5" t="s">
        <v>33</v>
      </c>
      <c r="Y4337" s="5" t="s">
        <v>33</v>
      </c>
    </row>
    <row r="4338" spans="1:25" x14ac:dyDescent="0.3">
      <c r="A4338" s="1">
        <v>4887639</v>
      </c>
      <c r="B4338" s="1" t="s">
        <v>14</v>
      </c>
      <c r="C4338" s="2"/>
      <c r="D4338" s="4" t="s">
        <v>168</v>
      </c>
      <c r="E4338" s="4">
        <v>4887639</v>
      </c>
      <c r="F4338" s="5" t="s">
        <v>33</v>
      </c>
      <c r="G4338" s="5" t="s">
        <v>33</v>
      </c>
      <c r="H4338" s="5" t="s">
        <v>33</v>
      </c>
      <c r="I4338" s="5" t="s">
        <v>33</v>
      </c>
      <c r="J4338" s="5" t="s">
        <v>33</v>
      </c>
      <c r="K4338" s="5" t="s">
        <v>33</v>
      </c>
      <c r="L4338" s="5" t="s">
        <v>33</v>
      </c>
      <c r="M4338" s="5" t="s">
        <v>33</v>
      </c>
      <c r="N4338" s="5" t="s">
        <v>33</v>
      </c>
      <c r="O4338" s="5" t="s">
        <v>33</v>
      </c>
      <c r="P4338" s="5" t="s">
        <v>33</v>
      </c>
      <c r="Q4338" s="5" t="s">
        <v>33</v>
      </c>
      <c r="R4338" s="5" t="s">
        <v>33</v>
      </c>
      <c r="S4338" s="5" t="s">
        <v>33</v>
      </c>
      <c r="T4338" s="5" t="s">
        <v>33</v>
      </c>
      <c r="U4338" s="5" t="s">
        <v>33</v>
      </c>
      <c r="V4338" s="5" t="s">
        <v>33</v>
      </c>
      <c r="W4338" s="5" t="s">
        <v>33</v>
      </c>
      <c r="X4338" s="5" t="s">
        <v>33</v>
      </c>
      <c r="Y4338" s="5" t="s">
        <v>33</v>
      </c>
    </row>
    <row r="4339" spans="1:25" x14ac:dyDescent="0.3">
      <c r="A4339" s="1">
        <v>4887639</v>
      </c>
      <c r="B4339" s="1" t="s">
        <v>15</v>
      </c>
      <c r="C4339" s="2"/>
      <c r="D4339" s="4" t="s">
        <v>168</v>
      </c>
      <c r="E4339" s="4">
        <v>4887639</v>
      </c>
      <c r="F4339" s="5" t="s">
        <v>33</v>
      </c>
      <c r="G4339" s="5" t="s">
        <v>33</v>
      </c>
      <c r="H4339" s="5" t="s">
        <v>33</v>
      </c>
      <c r="I4339" s="5" t="s">
        <v>33</v>
      </c>
      <c r="J4339" s="5" t="s">
        <v>33</v>
      </c>
      <c r="K4339" s="5" t="s">
        <v>33</v>
      </c>
      <c r="L4339" s="5" t="s">
        <v>33</v>
      </c>
      <c r="M4339" s="5" t="s">
        <v>33</v>
      </c>
      <c r="N4339" s="5" t="s">
        <v>33</v>
      </c>
      <c r="O4339" s="5" t="s">
        <v>33</v>
      </c>
      <c r="P4339" s="5" t="s">
        <v>33</v>
      </c>
      <c r="Q4339" s="5" t="s">
        <v>33</v>
      </c>
      <c r="R4339" s="5" t="s">
        <v>33</v>
      </c>
      <c r="S4339" s="5" t="s">
        <v>33</v>
      </c>
      <c r="T4339" s="5" t="s">
        <v>33</v>
      </c>
      <c r="U4339" s="5" t="s">
        <v>33</v>
      </c>
      <c r="V4339" s="5" t="s">
        <v>33</v>
      </c>
      <c r="W4339" s="5" t="s">
        <v>33</v>
      </c>
      <c r="X4339" s="5" t="s">
        <v>33</v>
      </c>
      <c r="Y4339" s="5" t="s">
        <v>33</v>
      </c>
    </row>
    <row r="4340" spans="1:25" x14ac:dyDescent="0.3">
      <c r="A4340" s="1">
        <v>4887639</v>
      </c>
      <c r="B4340" s="1" t="s">
        <v>16</v>
      </c>
      <c r="C4340" s="2"/>
      <c r="D4340" s="4" t="s">
        <v>168</v>
      </c>
      <c r="E4340" s="4">
        <v>4887639</v>
      </c>
      <c r="F4340" s="5" t="s">
        <v>33</v>
      </c>
      <c r="G4340" s="5" t="s">
        <v>33</v>
      </c>
      <c r="H4340" s="5" t="s">
        <v>33</v>
      </c>
      <c r="I4340" s="5" t="s">
        <v>33</v>
      </c>
      <c r="J4340" s="5" t="s">
        <v>33</v>
      </c>
      <c r="K4340" s="5" t="s">
        <v>33</v>
      </c>
      <c r="L4340" s="5" t="s">
        <v>33</v>
      </c>
      <c r="M4340" s="5" t="s">
        <v>33</v>
      </c>
      <c r="N4340" s="5" t="s">
        <v>33</v>
      </c>
      <c r="O4340" s="5" t="s">
        <v>33</v>
      </c>
      <c r="P4340" s="5" t="s">
        <v>33</v>
      </c>
      <c r="Q4340" s="5" t="s">
        <v>33</v>
      </c>
      <c r="R4340" s="5" t="s">
        <v>33</v>
      </c>
      <c r="S4340" s="5" t="s">
        <v>33</v>
      </c>
      <c r="T4340" s="5" t="s">
        <v>33</v>
      </c>
      <c r="U4340" s="5" t="s">
        <v>33</v>
      </c>
      <c r="V4340" s="5" t="s">
        <v>33</v>
      </c>
      <c r="W4340" s="5" t="s">
        <v>33</v>
      </c>
      <c r="X4340" s="5" t="s">
        <v>33</v>
      </c>
      <c r="Y4340" s="5" t="s">
        <v>33</v>
      </c>
    </row>
    <row r="4341" spans="1:25" x14ac:dyDescent="0.3">
      <c r="A4341" s="1">
        <v>4887639</v>
      </c>
      <c r="B4341" s="1" t="s">
        <v>17</v>
      </c>
      <c r="C4341" s="2"/>
      <c r="D4341" s="4" t="s">
        <v>168</v>
      </c>
      <c r="E4341" s="4">
        <v>4887639</v>
      </c>
      <c r="F4341" s="5" t="s">
        <v>33</v>
      </c>
      <c r="G4341" s="5" t="s">
        <v>33</v>
      </c>
      <c r="H4341" s="5" t="s">
        <v>33</v>
      </c>
      <c r="I4341" s="5" t="s">
        <v>33</v>
      </c>
      <c r="J4341" s="5" t="s">
        <v>33</v>
      </c>
      <c r="K4341" s="5" t="s">
        <v>33</v>
      </c>
      <c r="L4341" s="5" t="s">
        <v>33</v>
      </c>
      <c r="M4341" s="5" t="s">
        <v>33</v>
      </c>
      <c r="N4341" s="5" t="s">
        <v>33</v>
      </c>
      <c r="O4341" s="5" t="s">
        <v>33</v>
      </c>
      <c r="P4341" s="5" t="s">
        <v>33</v>
      </c>
      <c r="Q4341" s="5" t="s">
        <v>33</v>
      </c>
      <c r="R4341" s="5" t="s">
        <v>33</v>
      </c>
      <c r="S4341" s="5" t="s">
        <v>33</v>
      </c>
      <c r="T4341" s="5" t="s">
        <v>33</v>
      </c>
      <c r="U4341" s="5" t="s">
        <v>33</v>
      </c>
      <c r="V4341" s="5" t="s">
        <v>33</v>
      </c>
      <c r="W4341" s="5" t="s">
        <v>33</v>
      </c>
      <c r="X4341" s="5" t="s">
        <v>33</v>
      </c>
      <c r="Y4341" s="5" t="s">
        <v>33</v>
      </c>
    </row>
    <row r="4342" spans="1:25" x14ac:dyDescent="0.3">
      <c r="A4342" s="1">
        <v>4887639</v>
      </c>
      <c r="B4342" s="1" t="s">
        <v>18</v>
      </c>
      <c r="C4342" s="2"/>
      <c r="D4342" s="4" t="s">
        <v>168</v>
      </c>
      <c r="E4342" s="4">
        <v>4887639</v>
      </c>
      <c r="F4342" s="5" t="s">
        <v>33</v>
      </c>
      <c r="G4342" s="5" t="s">
        <v>33</v>
      </c>
      <c r="H4342" s="5" t="s">
        <v>33</v>
      </c>
      <c r="I4342" s="5" t="s">
        <v>33</v>
      </c>
      <c r="J4342" s="5" t="s">
        <v>33</v>
      </c>
      <c r="K4342" s="5" t="s">
        <v>33</v>
      </c>
      <c r="L4342" s="5" t="s">
        <v>33</v>
      </c>
      <c r="M4342" s="5" t="s">
        <v>33</v>
      </c>
      <c r="N4342" s="5" t="s">
        <v>33</v>
      </c>
      <c r="O4342" s="5" t="s">
        <v>33</v>
      </c>
      <c r="P4342" s="5" t="s">
        <v>33</v>
      </c>
      <c r="Q4342" s="5" t="s">
        <v>33</v>
      </c>
      <c r="R4342" s="5" t="s">
        <v>33</v>
      </c>
      <c r="S4342" s="5" t="s">
        <v>33</v>
      </c>
      <c r="T4342" s="5" t="s">
        <v>33</v>
      </c>
      <c r="U4342" s="5" t="s">
        <v>33</v>
      </c>
      <c r="V4342" s="5" t="s">
        <v>33</v>
      </c>
      <c r="W4342" s="5" t="s">
        <v>33</v>
      </c>
      <c r="X4342" s="5" t="s">
        <v>33</v>
      </c>
      <c r="Y4342" s="5" t="s">
        <v>33</v>
      </c>
    </row>
    <row r="4343" spans="1:25" x14ac:dyDescent="0.3">
      <c r="A4343" s="1">
        <v>4887639</v>
      </c>
      <c r="B4343" s="1" t="s">
        <v>19</v>
      </c>
      <c r="C4343" s="2"/>
      <c r="D4343" s="4" t="s">
        <v>168</v>
      </c>
      <c r="E4343" s="4">
        <v>4887639</v>
      </c>
      <c r="F4343" s="5" t="s">
        <v>33</v>
      </c>
      <c r="G4343" s="5" t="s">
        <v>33</v>
      </c>
      <c r="H4343" s="5" t="s">
        <v>33</v>
      </c>
      <c r="I4343" s="5" t="s">
        <v>33</v>
      </c>
      <c r="J4343" s="5" t="s">
        <v>33</v>
      </c>
      <c r="K4343" s="5" t="s">
        <v>33</v>
      </c>
      <c r="L4343" s="5" t="s">
        <v>33</v>
      </c>
      <c r="M4343" s="5" t="s">
        <v>33</v>
      </c>
      <c r="N4343" s="5" t="s">
        <v>33</v>
      </c>
      <c r="O4343" s="5" t="s">
        <v>33</v>
      </c>
      <c r="P4343" s="5" t="s">
        <v>33</v>
      </c>
      <c r="Q4343" s="5" t="s">
        <v>33</v>
      </c>
      <c r="R4343" s="5" t="s">
        <v>33</v>
      </c>
      <c r="S4343" s="5" t="s">
        <v>33</v>
      </c>
      <c r="T4343" s="5" t="s">
        <v>33</v>
      </c>
      <c r="U4343" s="5" t="s">
        <v>33</v>
      </c>
      <c r="V4343" s="5" t="s">
        <v>33</v>
      </c>
      <c r="W4343" s="5" t="s">
        <v>33</v>
      </c>
      <c r="X4343" s="5" t="s">
        <v>33</v>
      </c>
      <c r="Y4343" s="5" t="s">
        <v>33</v>
      </c>
    </row>
    <row r="4344" spans="1:25" x14ac:dyDescent="0.3">
      <c r="A4344" s="1">
        <v>4887639</v>
      </c>
      <c r="B4344" s="1" t="s">
        <v>20</v>
      </c>
      <c r="C4344" s="2"/>
      <c r="D4344" s="4" t="s">
        <v>168</v>
      </c>
      <c r="E4344" s="4">
        <v>4887639</v>
      </c>
      <c r="F4344" s="5" t="s">
        <v>33</v>
      </c>
      <c r="G4344" s="5" t="s">
        <v>33</v>
      </c>
      <c r="H4344" s="5" t="s">
        <v>33</v>
      </c>
      <c r="I4344" s="5" t="s">
        <v>33</v>
      </c>
      <c r="J4344" s="5" t="s">
        <v>33</v>
      </c>
      <c r="K4344" s="5" t="s">
        <v>33</v>
      </c>
      <c r="L4344" s="5" t="s">
        <v>33</v>
      </c>
      <c r="M4344" s="5" t="s">
        <v>33</v>
      </c>
      <c r="N4344" s="5" t="s">
        <v>33</v>
      </c>
      <c r="O4344" s="5" t="s">
        <v>33</v>
      </c>
      <c r="P4344" s="5" t="s">
        <v>33</v>
      </c>
      <c r="Q4344" s="5" t="s">
        <v>33</v>
      </c>
      <c r="R4344" s="5" t="s">
        <v>33</v>
      </c>
      <c r="S4344" s="5" t="s">
        <v>33</v>
      </c>
      <c r="T4344" s="5" t="s">
        <v>33</v>
      </c>
      <c r="U4344" s="5" t="s">
        <v>33</v>
      </c>
      <c r="V4344" s="5" t="s">
        <v>33</v>
      </c>
      <c r="W4344" s="5" t="s">
        <v>33</v>
      </c>
      <c r="X4344" s="5" t="s">
        <v>33</v>
      </c>
      <c r="Y4344" s="5" t="s">
        <v>33</v>
      </c>
    </row>
    <row r="4345" spans="1:25" x14ac:dyDescent="0.3">
      <c r="A4345" s="1">
        <v>4887639</v>
      </c>
      <c r="B4345" s="1" t="s">
        <v>21</v>
      </c>
      <c r="C4345" s="2"/>
      <c r="D4345" s="4" t="s">
        <v>168</v>
      </c>
      <c r="E4345" s="4">
        <v>4887639</v>
      </c>
      <c r="F4345" s="5" t="s">
        <v>33</v>
      </c>
      <c r="G4345" s="5" t="s">
        <v>33</v>
      </c>
      <c r="H4345" s="5" t="s">
        <v>33</v>
      </c>
      <c r="I4345" s="5" t="s">
        <v>33</v>
      </c>
      <c r="J4345" s="5" t="s">
        <v>33</v>
      </c>
      <c r="K4345" s="5" t="s">
        <v>33</v>
      </c>
      <c r="L4345" s="5" t="s">
        <v>33</v>
      </c>
      <c r="M4345" s="5" t="s">
        <v>33</v>
      </c>
      <c r="N4345" s="5" t="s">
        <v>33</v>
      </c>
      <c r="O4345" s="5" t="s">
        <v>33</v>
      </c>
      <c r="P4345" s="5" t="s">
        <v>33</v>
      </c>
      <c r="Q4345" s="5" t="s">
        <v>33</v>
      </c>
      <c r="R4345" s="5" t="s">
        <v>33</v>
      </c>
      <c r="S4345" s="5" t="s">
        <v>33</v>
      </c>
      <c r="T4345" s="5" t="s">
        <v>33</v>
      </c>
      <c r="U4345" s="5" t="s">
        <v>33</v>
      </c>
      <c r="V4345" s="5" t="s">
        <v>33</v>
      </c>
      <c r="W4345" s="5" t="s">
        <v>33</v>
      </c>
      <c r="X4345" s="5" t="s">
        <v>33</v>
      </c>
      <c r="Y4345" s="5" t="s">
        <v>33</v>
      </c>
    </row>
    <row r="4346" spans="1:25" x14ac:dyDescent="0.3">
      <c r="A4346" s="1">
        <v>4887639</v>
      </c>
      <c r="B4346" s="1" t="s">
        <v>22</v>
      </c>
      <c r="C4346" s="2"/>
      <c r="D4346" s="4" t="s">
        <v>168</v>
      </c>
      <c r="E4346" s="4">
        <v>4887639</v>
      </c>
      <c r="F4346" s="5" t="s">
        <v>33</v>
      </c>
      <c r="G4346" s="5" t="s">
        <v>33</v>
      </c>
      <c r="H4346" s="5" t="s">
        <v>33</v>
      </c>
      <c r="I4346" s="5" t="s">
        <v>33</v>
      </c>
      <c r="J4346" s="5" t="s">
        <v>33</v>
      </c>
      <c r="K4346" s="5" t="s">
        <v>33</v>
      </c>
      <c r="L4346" s="5" t="s">
        <v>33</v>
      </c>
      <c r="M4346" s="5" t="s">
        <v>33</v>
      </c>
      <c r="N4346" s="5" t="s">
        <v>33</v>
      </c>
      <c r="O4346" s="5" t="s">
        <v>33</v>
      </c>
      <c r="P4346" s="5" t="s">
        <v>33</v>
      </c>
      <c r="Q4346" s="5" t="s">
        <v>33</v>
      </c>
      <c r="R4346" s="5" t="s">
        <v>33</v>
      </c>
      <c r="S4346" s="5" t="s">
        <v>33</v>
      </c>
      <c r="T4346" s="5" t="s">
        <v>33</v>
      </c>
      <c r="U4346" s="5" t="s">
        <v>33</v>
      </c>
      <c r="V4346" s="5" t="s">
        <v>33</v>
      </c>
      <c r="W4346" s="5" t="s">
        <v>33</v>
      </c>
      <c r="X4346" s="5" t="s">
        <v>33</v>
      </c>
      <c r="Y4346" s="5" t="s">
        <v>33</v>
      </c>
    </row>
    <row r="4347" spans="1:25" x14ac:dyDescent="0.3">
      <c r="A4347" s="1">
        <v>4887639</v>
      </c>
      <c r="B4347" s="1" t="s">
        <v>23</v>
      </c>
      <c r="C4347" s="2"/>
      <c r="D4347" s="4" t="s">
        <v>168</v>
      </c>
      <c r="E4347" s="4">
        <v>4887639</v>
      </c>
      <c r="F4347" s="5" t="s">
        <v>33</v>
      </c>
      <c r="G4347" s="5" t="s">
        <v>33</v>
      </c>
      <c r="H4347" s="5" t="s">
        <v>33</v>
      </c>
      <c r="I4347" s="5" t="s">
        <v>33</v>
      </c>
      <c r="J4347" s="5" t="s">
        <v>33</v>
      </c>
      <c r="K4347" s="5" t="s">
        <v>33</v>
      </c>
      <c r="L4347" s="5" t="s">
        <v>33</v>
      </c>
      <c r="M4347" s="5" t="s">
        <v>33</v>
      </c>
      <c r="N4347" s="5" t="s">
        <v>33</v>
      </c>
      <c r="O4347" s="5" t="s">
        <v>33</v>
      </c>
      <c r="P4347" s="5" t="s">
        <v>33</v>
      </c>
      <c r="Q4347" s="5" t="s">
        <v>33</v>
      </c>
      <c r="R4347" s="5" t="s">
        <v>33</v>
      </c>
      <c r="S4347" s="5" t="s">
        <v>33</v>
      </c>
      <c r="T4347" s="5" t="s">
        <v>33</v>
      </c>
      <c r="U4347" s="5" t="s">
        <v>33</v>
      </c>
      <c r="V4347" s="5" t="s">
        <v>33</v>
      </c>
      <c r="W4347" s="5" t="s">
        <v>33</v>
      </c>
      <c r="X4347" s="5" t="s">
        <v>33</v>
      </c>
      <c r="Y4347" s="5" t="s">
        <v>33</v>
      </c>
    </row>
    <row r="4348" spans="1:25" x14ac:dyDescent="0.3">
      <c r="A4348" s="1">
        <v>4887639</v>
      </c>
      <c r="B4348" s="1" t="s">
        <v>24</v>
      </c>
      <c r="C4348" s="2"/>
      <c r="D4348" s="4" t="s">
        <v>168</v>
      </c>
      <c r="E4348" s="4">
        <v>4887639</v>
      </c>
      <c r="F4348" s="5" t="s">
        <v>33</v>
      </c>
      <c r="G4348" s="5" t="s">
        <v>33</v>
      </c>
      <c r="H4348" s="5" t="s">
        <v>33</v>
      </c>
      <c r="I4348" s="5" t="s">
        <v>33</v>
      </c>
      <c r="J4348" s="5" t="s">
        <v>33</v>
      </c>
      <c r="K4348" s="5" t="s">
        <v>33</v>
      </c>
      <c r="L4348" s="5" t="s">
        <v>33</v>
      </c>
      <c r="M4348" s="5" t="s">
        <v>33</v>
      </c>
      <c r="N4348" s="5" t="s">
        <v>33</v>
      </c>
      <c r="O4348" s="5" t="s">
        <v>33</v>
      </c>
      <c r="P4348" s="5" t="s">
        <v>33</v>
      </c>
      <c r="Q4348" s="5" t="s">
        <v>33</v>
      </c>
      <c r="R4348" s="5" t="s">
        <v>33</v>
      </c>
      <c r="S4348" s="5" t="s">
        <v>33</v>
      </c>
      <c r="T4348" s="5" t="s">
        <v>33</v>
      </c>
      <c r="U4348" s="5" t="s">
        <v>33</v>
      </c>
      <c r="V4348" s="5" t="s">
        <v>33</v>
      </c>
      <c r="W4348" s="5" t="s">
        <v>33</v>
      </c>
      <c r="X4348" s="5" t="s">
        <v>33</v>
      </c>
      <c r="Y4348" s="5" t="s">
        <v>33</v>
      </c>
    </row>
    <row r="4349" spans="1:25" x14ac:dyDescent="0.3">
      <c r="A4349" s="1">
        <v>4887639</v>
      </c>
      <c r="B4349" s="1" t="s">
        <v>25</v>
      </c>
      <c r="C4349" s="2"/>
      <c r="D4349" s="4" t="s">
        <v>168</v>
      </c>
      <c r="E4349" s="4">
        <v>4887639</v>
      </c>
      <c r="F4349" s="5" t="s">
        <v>33</v>
      </c>
      <c r="G4349" s="5" t="s">
        <v>33</v>
      </c>
      <c r="H4349" s="5" t="s">
        <v>33</v>
      </c>
      <c r="I4349" s="5" t="s">
        <v>33</v>
      </c>
      <c r="J4349" s="5" t="s">
        <v>33</v>
      </c>
      <c r="K4349" s="5" t="s">
        <v>33</v>
      </c>
      <c r="L4349" s="5" t="s">
        <v>33</v>
      </c>
      <c r="M4349" s="5" t="s">
        <v>33</v>
      </c>
      <c r="N4349" s="5" t="s">
        <v>33</v>
      </c>
      <c r="O4349" s="5" t="s">
        <v>33</v>
      </c>
      <c r="P4349" s="5" t="s">
        <v>33</v>
      </c>
      <c r="Q4349" s="5" t="s">
        <v>33</v>
      </c>
      <c r="R4349" s="5" t="s">
        <v>33</v>
      </c>
      <c r="S4349" s="5" t="s">
        <v>33</v>
      </c>
      <c r="T4349" s="5" t="s">
        <v>33</v>
      </c>
      <c r="U4349" s="5" t="s">
        <v>33</v>
      </c>
      <c r="V4349" s="5" t="s">
        <v>33</v>
      </c>
      <c r="W4349" s="5" t="s">
        <v>33</v>
      </c>
      <c r="X4349" s="5" t="s">
        <v>33</v>
      </c>
      <c r="Y4349" s="5" t="s">
        <v>33</v>
      </c>
    </row>
    <row r="4350" spans="1:25" x14ac:dyDescent="0.3">
      <c r="A4350" s="1">
        <v>4887639</v>
      </c>
      <c r="B4350" s="1" t="s">
        <v>26</v>
      </c>
      <c r="C4350" s="2"/>
      <c r="D4350" s="4" t="s">
        <v>168</v>
      </c>
      <c r="E4350" s="4">
        <v>4887639</v>
      </c>
      <c r="F4350" s="5" t="s">
        <v>33</v>
      </c>
      <c r="G4350" s="5" t="s">
        <v>33</v>
      </c>
      <c r="H4350" s="5" t="s">
        <v>33</v>
      </c>
      <c r="I4350" s="5" t="s">
        <v>33</v>
      </c>
      <c r="J4350" s="5" t="s">
        <v>33</v>
      </c>
      <c r="K4350" s="5" t="s">
        <v>33</v>
      </c>
      <c r="L4350" s="5" t="s">
        <v>33</v>
      </c>
      <c r="M4350" s="5" t="s">
        <v>33</v>
      </c>
      <c r="N4350" s="5" t="s">
        <v>33</v>
      </c>
      <c r="O4350" s="5" t="s">
        <v>33</v>
      </c>
      <c r="P4350" s="5" t="s">
        <v>33</v>
      </c>
      <c r="Q4350" s="5" t="s">
        <v>33</v>
      </c>
      <c r="R4350" s="5" t="s">
        <v>33</v>
      </c>
      <c r="S4350" s="5" t="s">
        <v>33</v>
      </c>
      <c r="T4350" s="5" t="s">
        <v>33</v>
      </c>
      <c r="U4350" s="5" t="s">
        <v>33</v>
      </c>
      <c r="V4350" s="5" t="s">
        <v>33</v>
      </c>
      <c r="W4350" s="5" t="s">
        <v>33</v>
      </c>
      <c r="X4350" s="5" t="s">
        <v>33</v>
      </c>
      <c r="Y4350" s="5" t="s">
        <v>33</v>
      </c>
    </row>
    <row r="4351" spans="1:25" x14ac:dyDescent="0.3">
      <c r="A4351" s="1">
        <v>4887639</v>
      </c>
      <c r="B4351" s="1" t="s">
        <v>27</v>
      </c>
      <c r="C4351" s="2"/>
      <c r="D4351" s="4" t="s">
        <v>168</v>
      </c>
      <c r="E4351" s="4">
        <v>4887639</v>
      </c>
      <c r="F4351" s="5" t="s">
        <v>33</v>
      </c>
      <c r="G4351" s="5" t="s">
        <v>33</v>
      </c>
      <c r="H4351" s="5" t="s">
        <v>33</v>
      </c>
      <c r="I4351" s="5" t="s">
        <v>33</v>
      </c>
      <c r="J4351" s="5" t="s">
        <v>33</v>
      </c>
      <c r="K4351" s="5" t="s">
        <v>33</v>
      </c>
      <c r="L4351" s="5" t="s">
        <v>33</v>
      </c>
      <c r="M4351" s="5" t="s">
        <v>33</v>
      </c>
      <c r="N4351" s="5" t="s">
        <v>33</v>
      </c>
      <c r="O4351" s="5" t="s">
        <v>33</v>
      </c>
      <c r="P4351" s="5" t="s">
        <v>33</v>
      </c>
      <c r="Q4351" s="5" t="s">
        <v>33</v>
      </c>
      <c r="R4351" s="5" t="s">
        <v>33</v>
      </c>
      <c r="S4351" s="5" t="s">
        <v>33</v>
      </c>
      <c r="T4351" s="5" t="s">
        <v>33</v>
      </c>
      <c r="U4351" s="5" t="s">
        <v>33</v>
      </c>
      <c r="V4351" s="5" t="s">
        <v>33</v>
      </c>
      <c r="W4351" s="5" t="s">
        <v>33</v>
      </c>
      <c r="X4351" s="5" t="s">
        <v>33</v>
      </c>
      <c r="Y4351" s="5" t="s">
        <v>33</v>
      </c>
    </row>
    <row r="4352" spans="1:25" x14ac:dyDescent="0.3">
      <c r="A4352" s="1">
        <v>4887639</v>
      </c>
      <c r="B4352" s="1" t="s">
        <v>28</v>
      </c>
      <c r="C4352" s="2"/>
      <c r="D4352" s="4" t="s">
        <v>168</v>
      </c>
      <c r="E4352" s="4">
        <v>4887639</v>
      </c>
      <c r="F4352" s="5" t="s">
        <v>33</v>
      </c>
      <c r="G4352" s="5" t="s">
        <v>33</v>
      </c>
      <c r="H4352" s="5" t="s">
        <v>33</v>
      </c>
      <c r="I4352" s="5" t="s">
        <v>33</v>
      </c>
      <c r="J4352" s="5" t="s">
        <v>33</v>
      </c>
      <c r="K4352" s="5" t="s">
        <v>33</v>
      </c>
      <c r="L4352" s="5" t="s">
        <v>33</v>
      </c>
      <c r="M4352" s="5" t="s">
        <v>33</v>
      </c>
      <c r="N4352" s="5" t="s">
        <v>33</v>
      </c>
      <c r="O4352" s="5" t="s">
        <v>33</v>
      </c>
      <c r="P4352" s="5" t="s">
        <v>33</v>
      </c>
      <c r="Q4352" s="5" t="s">
        <v>33</v>
      </c>
      <c r="R4352" s="5" t="s">
        <v>33</v>
      </c>
      <c r="S4352" s="5" t="s">
        <v>33</v>
      </c>
      <c r="T4352" s="5" t="s">
        <v>33</v>
      </c>
      <c r="U4352" s="5" t="s">
        <v>33</v>
      </c>
      <c r="V4352" s="5" t="s">
        <v>33</v>
      </c>
      <c r="W4352" s="5" t="s">
        <v>33</v>
      </c>
      <c r="X4352" s="5" t="s">
        <v>33</v>
      </c>
      <c r="Y4352" s="5" t="s">
        <v>33</v>
      </c>
    </row>
    <row r="4353" spans="1:25" x14ac:dyDescent="0.3">
      <c r="A4353" s="1">
        <v>4887639</v>
      </c>
      <c r="B4353" s="1" t="s">
        <v>29</v>
      </c>
      <c r="C4353" s="2"/>
      <c r="D4353" s="4" t="s">
        <v>168</v>
      </c>
      <c r="E4353" s="4">
        <v>4887639</v>
      </c>
      <c r="F4353" s="5" t="s">
        <v>33</v>
      </c>
      <c r="G4353" s="5" t="s">
        <v>33</v>
      </c>
      <c r="H4353" s="5" t="s">
        <v>33</v>
      </c>
      <c r="I4353" s="5" t="s">
        <v>33</v>
      </c>
      <c r="J4353" s="5" t="s">
        <v>33</v>
      </c>
      <c r="K4353" s="5" t="s">
        <v>33</v>
      </c>
      <c r="L4353" s="5" t="s">
        <v>33</v>
      </c>
      <c r="M4353" s="5" t="s">
        <v>33</v>
      </c>
      <c r="N4353" s="5" t="s">
        <v>33</v>
      </c>
      <c r="O4353" s="5" t="s">
        <v>33</v>
      </c>
      <c r="P4353" s="5" t="s">
        <v>33</v>
      </c>
      <c r="Q4353" s="5" t="s">
        <v>33</v>
      </c>
      <c r="R4353" s="5" t="s">
        <v>33</v>
      </c>
      <c r="S4353" s="5" t="s">
        <v>33</v>
      </c>
      <c r="T4353" s="5" t="s">
        <v>33</v>
      </c>
      <c r="U4353" s="5" t="s">
        <v>33</v>
      </c>
      <c r="V4353" s="5" t="s">
        <v>33</v>
      </c>
      <c r="W4353" s="5" t="s">
        <v>33</v>
      </c>
      <c r="X4353" s="5" t="s">
        <v>33</v>
      </c>
      <c r="Y4353" s="5" t="s">
        <v>33</v>
      </c>
    </row>
    <row r="4354" spans="1:25" x14ac:dyDescent="0.3">
      <c r="A4354" s="1">
        <v>4887639</v>
      </c>
      <c r="B4354" s="1" t="s">
        <v>30</v>
      </c>
      <c r="C4354" s="2"/>
      <c r="D4354" s="4" t="s">
        <v>168</v>
      </c>
      <c r="E4354" s="4">
        <v>4887639</v>
      </c>
      <c r="F4354" s="5" t="s">
        <v>33</v>
      </c>
      <c r="G4354" s="5" t="s">
        <v>33</v>
      </c>
      <c r="H4354" s="5" t="s">
        <v>33</v>
      </c>
      <c r="I4354" s="5" t="s">
        <v>33</v>
      </c>
      <c r="J4354" s="5" t="s">
        <v>33</v>
      </c>
      <c r="K4354" s="5" t="s">
        <v>33</v>
      </c>
      <c r="L4354" s="5" t="s">
        <v>33</v>
      </c>
      <c r="M4354" s="5" t="s">
        <v>33</v>
      </c>
      <c r="N4354" s="5" t="s">
        <v>33</v>
      </c>
      <c r="O4354" s="5" t="s">
        <v>33</v>
      </c>
      <c r="P4354" s="5" t="s">
        <v>33</v>
      </c>
      <c r="Q4354" s="5" t="s">
        <v>33</v>
      </c>
      <c r="R4354" s="5" t="s">
        <v>33</v>
      </c>
      <c r="S4354" s="5" t="s">
        <v>33</v>
      </c>
      <c r="T4354" s="5" t="s">
        <v>33</v>
      </c>
      <c r="U4354" s="5" t="s">
        <v>33</v>
      </c>
      <c r="V4354" s="5" t="s">
        <v>33</v>
      </c>
      <c r="W4354" s="5" t="s">
        <v>33</v>
      </c>
      <c r="X4354" s="5" t="s">
        <v>33</v>
      </c>
      <c r="Y4354" s="5" t="s">
        <v>33</v>
      </c>
    </row>
    <row r="4355" spans="1:25" x14ac:dyDescent="0.3">
      <c r="A4355" s="1">
        <v>4887639</v>
      </c>
      <c r="B4355" s="1" t="s">
        <v>31</v>
      </c>
      <c r="C4355" s="2"/>
      <c r="D4355" s="4" t="s">
        <v>168</v>
      </c>
      <c r="E4355" s="4">
        <v>4887639</v>
      </c>
      <c r="F4355" s="5" t="s">
        <v>33</v>
      </c>
      <c r="G4355" s="5" t="s">
        <v>33</v>
      </c>
      <c r="H4355" s="5" t="s">
        <v>33</v>
      </c>
      <c r="I4355" s="5" t="s">
        <v>33</v>
      </c>
      <c r="J4355" s="5" t="s">
        <v>33</v>
      </c>
      <c r="K4355" s="5" t="s">
        <v>33</v>
      </c>
      <c r="L4355" s="5" t="s">
        <v>33</v>
      </c>
      <c r="M4355" s="5" t="s">
        <v>33</v>
      </c>
      <c r="N4355" s="5" t="s">
        <v>33</v>
      </c>
      <c r="O4355" s="5" t="s">
        <v>33</v>
      </c>
      <c r="P4355" s="5" t="s">
        <v>33</v>
      </c>
      <c r="Q4355" s="5" t="s">
        <v>33</v>
      </c>
      <c r="R4355" s="5" t="s">
        <v>33</v>
      </c>
      <c r="S4355" s="5" t="s">
        <v>33</v>
      </c>
      <c r="T4355" s="5" t="s">
        <v>33</v>
      </c>
      <c r="U4355" s="5" t="s">
        <v>33</v>
      </c>
      <c r="V4355" s="5" t="s">
        <v>33</v>
      </c>
      <c r="W4355" s="5" t="s">
        <v>33</v>
      </c>
      <c r="X4355" s="5" t="s">
        <v>33</v>
      </c>
      <c r="Y4355" s="5" t="s">
        <v>33</v>
      </c>
    </row>
    <row r="4356" spans="1:25" x14ac:dyDescent="0.3">
      <c r="A4356" s="1">
        <v>4081463</v>
      </c>
      <c r="B4356" s="1" t="s">
        <v>0</v>
      </c>
      <c r="C4356" s="2"/>
      <c r="D4356" s="4" t="s">
        <v>169</v>
      </c>
      <c r="E4356" s="4">
        <v>4081463</v>
      </c>
      <c r="F4356" s="5">
        <v>3047</v>
      </c>
      <c r="G4356" s="5">
        <v>2526</v>
      </c>
      <c r="H4356" s="5">
        <v>0</v>
      </c>
      <c r="I4356" s="5">
        <v>13824</v>
      </c>
      <c r="J4356" s="5">
        <v>7498</v>
      </c>
      <c r="K4356" s="5">
        <v>0</v>
      </c>
      <c r="L4356" s="5">
        <v>26895</v>
      </c>
      <c r="M4356" s="5">
        <v>26695</v>
      </c>
      <c r="N4356" s="5">
        <v>1025</v>
      </c>
      <c r="O4356" s="5">
        <v>8660</v>
      </c>
      <c r="P4356" s="5">
        <v>0</v>
      </c>
      <c r="Q4356" s="5">
        <v>100</v>
      </c>
      <c r="R4356" s="5">
        <v>0</v>
      </c>
      <c r="S4356" s="5">
        <v>5479</v>
      </c>
      <c r="T4356" s="5">
        <v>9053</v>
      </c>
      <c r="U4356" s="5">
        <v>3021</v>
      </c>
      <c r="V4356" s="5">
        <v>2134</v>
      </c>
      <c r="W4356" s="5">
        <v>0</v>
      </c>
      <c r="X4356" s="5">
        <v>11421</v>
      </c>
      <c r="Y4356" s="5">
        <v>0</v>
      </c>
    </row>
    <row r="4357" spans="1:25" x14ac:dyDescent="0.3">
      <c r="A4357" s="1">
        <v>4081463</v>
      </c>
      <c r="B4357" s="1" t="s">
        <v>1</v>
      </c>
      <c r="C4357" s="2"/>
      <c r="D4357" s="4" t="s">
        <v>169</v>
      </c>
      <c r="E4357" s="4">
        <v>4081463</v>
      </c>
      <c r="F4357" s="5">
        <v>2697</v>
      </c>
      <c r="G4357" s="5">
        <v>44</v>
      </c>
      <c r="H4357" s="5">
        <v>0</v>
      </c>
      <c r="I4357" s="5">
        <v>10942</v>
      </c>
      <c r="J4357" s="5">
        <v>1194</v>
      </c>
      <c r="K4357" s="5">
        <v>0</v>
      </c>
      <c r="L4357" s="5">
        <v>14877</v>
      </c>
      <c r="M4357" s="5">
        <v>26464</v>
      </c>
      <c r="N4357" s="5">
        <v>1063</v>
      </c>
      <c r="O4357" s="5">
        <v>7602</v>
      </c>
      <c r="P4357" s="5">
        <v>0</v>
      </c>
      <c r="Q4357" s="5">
        <v>80</v>
      </c>
      <c r="R4357" s="5">
        <v>0</v>
      </c>
      <c r="S4357" s="5">
        <v>5429</v>
      </c>
      <c r="T4357" s="5">
        <v>6026</v>
      </c>
      <c r="U4357" s="5">
        <v>3202</v>
      </c>
      <c r="V4357" s="5">
        <v>2887</v>
      </c>
      <c r="W4357" s="5">
        <v>0</v>
      </c>
      <c r="X4357" s="5">
        <v>10549</v>
      </c>
      <c r="Y4357" s="5">
        <v>0</v>
      </c>
    </row>
    <row r="4358" spans="1:25" x14ac:dyDescent="0.3">
      <c r="A4358" s="1">
        <v>4081463</v>
      </c>
      <c r="B4358" s="1" t="s">
        <v>2</v>
      </c>
      <c r="C4358" s="2"/>
      <c r="D4358" s="4" t="s">
        <v>169</v>
      </c>
      <c r="E4358" s="4">
        <v>4081463</v>
      </c>
      <c r="F4358" s="5">
        <v>3606</v>
      </c>
      <c r="G4358" s="5">
        <v>433</v>
      </c>
      <c r="H4358" s="5">
        <v>0</v>
      </c>
      <c r="I4358" s="5">
        <v>10507</v>
      </c>
      <c r="J4358" s="5">
        <v>4215</v>
      </c>
      <c r="K4358" s="5">
        <v>0</v>
      </c>
      <c r="L4358" s="5">
        <v>18760</v>
      </c>
      <c r="M4358" s="5">
        <v>30072</v>
      </c>
      <c r="N4358" s="5">
        <v>1033</v>
      </c>
      <c r="O4358" s="5">
        <v>6785</v>
      </c>
      <c r="P4358" s="5">
        <v>0</v>
      </c>
      <c r="Q4358" s="5">
        <v>73</v>
      </c>
      <c r="R4358" s="5">
        <v>0</v>
      </c>
      <c r="S4358" s="5">
        <v>5624</v>
      </c>
      <c r="T4358" s="5">
        <v>8340</v>
      </c>
      <c r="U4358" s="5">
        <v>4767</v>
      </c>
      <c r="V4358" s="5">
        <v>2751</v>
      </c>
      <c r="W4358" s="5">
        <v>0</v>
      </c>
      <c r="X4358" s="5">
        <v>10795</v>
      </c>
      <c r="Y4358" s="5">
        <v>0</v>
      </c>
    </row>
    <row r="4359" spans="1:25" x14ac:dyDescent="0.3">
      <c r="A4359" s="1">
        <v>4081463</v>
      </c>
      <c r="B4359" s="1" t="s">
        <v>3</v>
      </c>
      <c r="C4359" s="2"/>
      <c r="D4359" s="4" t="s">
        <v>169</v>
      </c>
      <c r="E4359" s="4">
        <v>4081463</v>
      </c>
      <c r="F4359" s="5">
        <v>17887</v>
      </c>
      <c r="G4359" s="5">
        <v>279</v>
      </c>
      <c r="H4359" s="5">
        <v>0</v>
      </c>
      <c r="I4359" s="5">
        <v>4392</v>
      </c>
      <c r="J4359" s="5">
        <v>993</v>
      </c>
      <c r="K4359" s="5">
        <v>0</v>
      </c>
      <c r="L4359" s="5">
        <v>23550</v>
      </c>
      <c r="M4359" s="5">
        <v>33781</v>
      </c>
      <c r="N4359" s="5">
        <v>1034</v>
      </c>
      <c r="O4359" s="5">
        <v>9825</v>
      </c>
      <c r="P4359" s="5">
        <v>0</v>
      </c>
      <c r="Q4359" s="5">
        <v>69</v>
      </c>
      <c r="R4359" s="5">
        <v>0</v>
      </c>
      <c r="S4359" s="5">
        <v>5505</v>
      </c>
      <c r="T4359" s="5">
        <v>7453</v>
      </c>
      <c r="U4359" s="5">
        <v>3296</v>
      </c>
      <c r="V4359" s="5">
        <v>2718</v>
      </c>
      <c r="W4359" s="5">
        <v>0</v>
      </c>
      <c r="X4359" s="5">
        <v>12036</v>
      </c>
      <c r="Y4359" s="5">
        <v>0</v>
      </c>
    </row>
    <row r="4360" spans="1:25" x14ac:dyDescent="0.3">
      <c r="A4360" s="1">
        <v>4081463</v>
      </c>
      <c r="B4360" s="1" t="s">
        <v>4</v>
      </c>
      <c r="C4360" s="2"/>
      <c r="D4360" s="4" t="s">
        <v>169</v>
      </c>
      <c r="E4360" s="4">
        <v>4081463</v>
      </c>
      <c r="F4360" s="5">
        <v>115</v>
      </c>
      <c r="G4360" s="5">
        <v>1867</v>
      </c>
      <c r="H4360" s="5">
        <v>0</v>
      </c>
      <c r="I4360" s="5">
        <v>7524</v>
      </c>
      <c r="J4360" s="5">
        <v>3971</v>
      </c>
      <c r="K4360" s="5">
        <v>0</v>
      </c>
      <c r="L4360" s="5">
        <v>13477</v>
      </c>
      <c r="M4360" s="5">
        <v>37270</v>
      </c>
      <c r="N4360" s="5">
        <v>531</v>
      </c>
      <c r="O4360" s="5">
        <v>18269</v>
      </c>
      <c r="P4360" s="5">
        <v>0</v>
      </c>
      <c r="Q4360" s="5">
        <v>78</v>
      </c>
      <c r="R4360" s="5">
        <v>0</v>
      </c>
      <c r="S4360" s="5">
        <v>5515</v>
      </c>
      <c r="T4360" s="5">
        <v>7816</v>
      </c>
      <c r="U4360" s="5">
        <v>3507</v>
      </c>
      <c r="V4360" s="5">
        <v>2661</v>
      </c>
      <c r="W4360" s="5">
        <v>0</v>
      </c>
      <c r="X4360" s="5">
        <v>17556</v>
      </c>
      <c r="Y4360" s="5">
        <v>0</v>
      </c>
    </row>
    <row r="4361" spans="1:25" x14ac:dyDescent="0.3">
      <c r="A4361" s="1">
        <v>4081463</v>
      </c>
      <c r="B4361" s="1" t="s">
        <v>5</v>
      </c>
      <c r="C4361" s="2"/>
      <c r="D4361" s="4" t="s">
        <v>169</v>
      </c>
      <c r="E4361" s="4">
        <v>4081463</v>
      </c>
      <c r="F4361" s="5">
        <v>186</v>
      </c>
      <c r="G4361" s="5">
        <v>1024</v>
      </c>
      <c r="H4361" s="5">
        <v>0</v>
      </c>
      <c r="I4361" s="5">
        <v>4749</v>
      </c>
      <c r="J4361" s="5">
        <v>1393</v>
      </c>
      <c r="K4361" s="5">
        <v>0</v>
      </c>
      <c r="L4361" s="5">
        <v>7352</v>
      </c>
      <c r="M4361" s="5">
        <v>44757</v>
      </c>
      <c r="N4361" s="5">
        <v>860</v>
      </c>
      <c r="O4361" s="5">
        <v>11588</v>
      </c>
      <c r="P4361" s="5">
        <v>0</v>
      </c>
      <c r="Q4361" s="5">
        <v>68</v>
      </c>
      <c r="R4361" s="5">
        <v>0</v>
      </c>
      <c r="S4361" s="5">
        <v>5088</v>
      </c>
      <c r="T4361" s="5">
        <v>8330</v>
      </c>
      <c r="U4361" s="5">
        <v>3422</v>
      </c>
      <c r="V4361" s="5">
        <v>2556</v>
      </c>
      <c r="W4361" s="5">
        <v>0</v>
      </c>
      <c r="X4361" s="5">
        <v>9853</v>
      </c>
      <c r="Y4361" s="5">
        <v>0</v>
      </c>
    </row>
    <row r="4362" spans="1:25" x14ac:dyDescent="0.3">
      <c r="A4362" s="1">
        <v>4081463</v>
      </c>
      <c r="B4362" s="1" t="s">
        <v>6</v>
      </c>
      <c r="C4362" s="2"/>
      <c r="D4362" s="4" t="s">
        <v>169</v>
      </c>
      <c r="E4362" s="4">
        <v>4081463</v>
      </c>
      <c r="F4362" s="5">
        <v>0</v>
      </c>
      <c r="G4362" s="5">
        <v>9389</v>
      </c>
      <c r="H4362" s="5">
        <v>0</v>
      </c>
      <c r="I4362" s="5">
        <v>8814</v>
      </c>
      <c r="J4362" s="5">
        <v>2562</v>
      </c>
      <c r="K4362" s="5">
        <v>0</v>
      </c>
      <c r="L4362" s="5">
        <v>20765</v>
      </c>
      <c r="M4362" s="5">
        <v>44192</v>
      </c>
      <c r="N4362" s="5">
        <v>713</v>
      </c>
      <c r="O4362" s="5">
        <v>7891</v>
      </c>
      <c r="P4362" s="5">
        <v>0</v>
      </c>
      <c r="Q4362" s="5">
        <v>90</v>
      </c>
      <c r="R4362" s="5">
        <v>0</v>
      </c>
      <c r="S4362" s="5">
        <v>4636</v>
      </c>
      <c r="T4362" s="5">
        <v>6836</v>
      </c>
      <c r="U4362" s="5">
        <v>3284</v>
      </c>
      <c r="V4362" s="5">
        <v>2493</v>
      </c>
      <c r="W4362" s="5">
        <v>0</v>
      </c>
      <c r="X4362" s="5">
        <v>11337</v>
      </c>
      <c r="Y4362" s="5">
        <v>0</v>
      </c>
    </row>
    <row r="4363" spans="1:25" x14ac:dyDescent="0.3">
      <c r="A4363" s="1">
        <v>4081463</v>
      </c>
      <c r="B4363" s="1" t="s">
        <v>7</v>
      </c>
      <c r="C4363" s="2"/>
      <c r="D4363" s="4" t="s">
        <v>169</v>
      </c>
      <c r="E4363" s="4">
        <v>4081463</v>
      </c>
      <c r="F4363" s="5">
        <v>0</v>
      </c>
      <c r="G4363" s="5">
        <v>5274</v>
      </c>
      <c r="H4363" s="5">
        <v>0</v>
      </c>
      <c r="I4363" s="5">
        <v>4894</v>
      </c>
      <c r="J4363" s="5">
        <v>1821</v>
      </c>
      <c r="K4363" s="5">
        <v>0</v>
      </c>
      <c r="L4363" s="5">
        <v>11990</v>
      </c>
      <c r="M4363" s="5">
        <v>42260</v>
      </c>
      <c r="N4363" s="5">
        <v>1499</v>
      </c>
      <c r="O4363" s="5">
        <v>7489</v>
      </c>
      <c r="P4363" s="5">
        <v>0</v>
      </c>
      <c r="Q4363" s="5">
        <v>89</v>
      </c>
      <c r="R4363" s="5">
        <v>0</v>
      </c>
      <c r="S4363" s="5">
        <v>4713</v>
      </c>
      <c r="T4363" s="5">
        <v>6569</v>
      </c>
      <c r="U4363" s="5">
        <v>2558</v>
      </c>
      <c r="V4363" s="5">
        <v>374</v>
      </c>
      <c r="W4363" s="5">
        <v>0</v>
      </c>
      <c r="X4363" s="5">
        <v>10866</v>
      </c>
      <c r="Y4363" s="5">
        <v>0</v>
      </c>
    </row>
    <row r="4364" spans="1:25" x14ac:dyDescent="0.3">
      <c r="A4364" s="1">
        <v>4081463</v>
      </c>
      <c r="B4364" s="1" t="s">
        <v>8</v>
      </c>
      <c r="C4364" s="2"/>
      <c r="D4364" s="4" t="s">
        <v>169</v>
      </c>
      <c r="E4364" s="4">
        <v>4081463</v>
      </c>
      <c r="F4364" s="5">
        <v>0</v>
      </c>
      <c r="G4364" s="5">
        <v>1177</v>
      </c>
      <c r="H4364" s="5">
        <v>0</v>
      </c>
      <c r="I4364" s="5">
        <v>4309</v>
      </c>
      <c r="J4364" s="5">
        <v>1271</v>
      </c>
      <c r="K4364" s="5">
        <v>0</v>
      </c>
      <c r="L4364" s="5">
        <v>6757</v>
      </c>
      <c r="M4364" s="5">
        <v>44247</v>
      </c>
      <c r="N4364" s="5">
        <v>2394</v>
      </c>
      <c r="O4364" s="5">
        <v>7133</v>
      </c>
      <c r="P4364" s="5">
        <v>0</v>
      </c>
      <c r="Q4364" s="5">
        <v>95</v>
      </c>
      <c r="R4364" s="5">
        <v>0</v>
      </c>
      <c r="S4364" s="5">
        <v>4507</v>
      </c>
      <c r="T4364" s="5">
        <v>6687</v>
      </c>
      <c r="U4364" s="5">
        <v>4252</v>
      </c>
      <c r="V4364" s="5">
        <v>267</v>
      </c>
      <c r="W4364" s="5">
        <v>0</v>
      </c>
      <c r="X4364" s="5">
        <v>12379</v>
      </c>
      <c r="Y4364" s="5">
        <v>0</v>
      </c>
    </row>
    <row r="4365" spans="1:25" x14ac:dyDescent="0.3">
      <c r="A4365" s="1">
        <v>4081463</v>
      </c>
      <c r="B4365" s="1" t="s">
        <v>9</v>
      </c>
      <c r="C4365" s="2"/>
      <c r="D4365" s="4" t="s">
        <v>169</v>
      </c>
      <c r="E4365" s="4">
        <v>4081463</v>
      </c>
      <c r="F4365" s="5">
        <v>0</v>
      </c>
      <c r="G4365" s="5">
        <v>27925</v>
      </c>
      <c r="H4365" s="5">
        <v>0</v>
      </c>
      <c r="I4365" s="5">
        <v>2148</v>
      </c>
      <c r="J4365" s="5">
        <v>579</v>
      </c>
      <c r="K4365" s="5">
        <v>0</v>
      </c>
      <c r="L4365" s="5">
        <v>30652</v>
      </c>
      <c r="M4365" s="5">
        <v>57351</v>
      </c>
      <c r="N4365" s="5">
        <v>1155</v>
      </c>
      <c r="O4365" s="5">
        <v>7511</v>
      </c>
      <c r="P4365" s="5">
        <v>0</v>
      </c>
      <c r="Q4365" s="5">
        <v>120</v>
      </c>
      <c r="R4365" s="5">
        <v>0</v>
      </c>
      <c r="S4365" s="5">
        <v>4833</v>
      </c>
      <c r="T4365" s="5">
        <v>6355</v>
      </c>
      <c r="U4365" s="5">
        <v>3629</v>
      </c>
      <c r="V4365" s="5">
        <v>414</v>
      </c>
      <c r="W4365" s="5">
        <v>0</v>
      </c>
      <c r="X4365" s="5">
        <v>12870</v>
      </c>
      <c r="Y4365" s="5">
        <v>0</v>
      </c>
    </row>
    <row r="4366" spans="1:25" x14ac:dyDescent="0.3">
      <c r="A4366" s="1">
        <v>4081463</v>
      </c>
      <c r="B4366" s="1" t="s">
        <v>10</v>
      </c>
      <c r="C4366" s="2"/>
      <c r="D4366" s="4" t="s">
        <v>169</v>
      </c>
      <c r="E4366" s="4">
        <v>4081463</v>
      </c>
      <c r="F4366" s="5">
        <v>0</v>
      </c>
      <c r="G4366" s="5">
        <v>1960</v>
      </c>
      <c r="H4366" s="5">
        <v>0</v>
      </c>
      <c r="I4366" s="5">
        <v>5326</v>
      </c>
      <c r="J4366" s="5">
        <v>2076</v>
      </c>
      <c r="K4366" s="5">
        <v>0</v>
      </c>
      <c r="L4366" s="5">
        <v>9362</v>
      </c>
      <c r="M4366" s="5">
        <v>63316</v>
      </c>
      <c r="N4366" s="5">
        <v>732</v>
      </c>
      <c r="O4366" s="5">
        <v>7096</v>
      </c>
      <c r="P4366" s="5">
        <v>0</v>
      </c>
      <c r="Q4366" s="5">
        <v>137</v>
      </c>
      <c r="R4366" s="5">
        <v>0</v>
      </c>
      <c r="S4366" s="5">
        <v>4761</v>
      </c>
      <c r="T4366" s="5">
        <v>6209</v>
      </c>
      <c r="U4366" s="5">
        <v>3960</v>
      </c>
      <c r="V4366" s="5">
        <v>542</v>
      </c>
      <c r="W4366" s="5">
        <v>0</v>
      </c>
      <c r="X4366" s="5">
        <v>13910</v>
      </c>
      <c r="Y4366" s="5">
        <v>1</v>
      </c>
    </row>
    <row r="4367" spans="1:25" x14ac:dyDescent="0.3">
      <c r="A4367" s="1">
        <v>4081463</v>
      </c>
      <c r="B4367" s="1" t="s">
        <v>11</v>
      </c>
      <c r="C4367" s="2"/>
      <c r="D4367" s="4" t="s">
        <v>169</v>
      </c>
      <c r="E4367" s="4">
        <v>4081463</v>
      </c>
      <c r="F4367" s="5">
        <v>0</v>
      </c>
      <c r="G4367" s="5">
        <v>9306</v>
      </c>
      <c r="H4367" s="5">
        <v>0</v>
      </c>
      <c r="I4367" s="5">
        <v>6543</v>
      </c>
      <c r="J4367" s="5">
        <v>1248</v>
      </c>
      <c r="K4367" s="5">
        <v>0</v>
      </c>
      <c r="L4367" s="5">
        <v>17097</v>
      </c>
      <c r="M4367" s="5">
        <v>67295</v>
      </c>
      <c r="N4367" s="5">
        <v>1824</v>
      </c>
      <c r="O4367" s="5">
        <v>6384</v>
      </c>
      <c r="P4367" s="5">
        <v>0</v>
      </c>
      <c r="Q4367" s="5">
        <v>116</v>
      </c>
      <c r="R4367" s="5">
        <v>0</v>
      </c>
      <c r="S4367" s="5">
        <v>4480</v>
      </c>
      <c r="T4367" s="5">
        <v>5858</v>
      </c>
      <c r="U4367" s="5">
        <v>3399</v>
      </c>
      <c r="V4367" s="5">
        <v>417</v>
      </c>
      <c r="W4367" s="5">
        <v>0</v>
      </c>
      <c r="X4367" s="5">
        <v>13188</v>
      </c>
      <c r="Y4367" s="5">
        <v>0</v>
      </c>
    </row>
    <row r="4368" spans="1:25" x14ac:dyDescent="0.3">
      <c r="A4368" s="1">
        <v>4081463</v>
      </c>
      <c r="B4368" s="1" t="s">
        <v>12</v>
      </c>
      <c r="C4368" s="2"/>
      <c r="D4368" s="4" t="s">
        <v>169</v>
      </c>
      <c r="E4368" s="4">
        <v>4081463</v>
      </c>
      <c r="F4368" s="5">
        <v>0</v>
      </c>
      <c r="G4368" s="5">
        <v>1263</v>
      </c>
      <c r="H4368" s="5">
        <v>0</v>
      </c>
      <c r="I4368" s="5">
        <v>6900</v>
      </c>
      <c r="J4368" s="5">
        <v>1313</v>
      </c>
      <c r="K4368" s="5">
        <v>0</v>
      </c>
      <c r="L4368" s="5">
        <v>9476</v>
      </c>
      <c r="M4368" s="5">
        <v>69022</v>
      </c>
      <c r="N4368" s="5">
        <v>714</v>
      </c>
      <c r="O4368" s="5">
        <v>5317</v>
      </c>
      <c r="P4368" s="5">
        <v>0</v>
      </c>
      <c r="Q4368" s="5">
        <v>198</v>
      </c>
      <c r="R4368" s="5">
        <v>0</v>
      </c>
      <c r="S4368" s="5">
        <v>4400</v>
      </c>
      <c r="T4368" s="5">
        <v>6501</v>
      </c>
      <c r="U4368" s="5">
        <v>4115</v>
      </c>
      <c r="V4368" s="5">
        <v>585</v>
      </c>
      <c r="W4368" s="5">
        <v>0</v>
      </c>
      <c r="X4368" s="5">
        <v>13149</v>
      </c>
      <c r="Y4368" s="5">
        <v>2</v>
      </c>
    </row>
    <row r="4369" spans="1:25" x14ac:dyDescent="0.3">
      <c r="A4369" s="1">
        <v>4081463</v>
      </c>
      <c r="B4369" s="1" t="s">
        <v>13</v>
      </c>
      <c r="C4369" s="2"/>
      <c r="D4369" s="4" t="s">
        <v>169</v>
      </c>
      <c r="E4369" s="4">
        <v>4081463</v>
      </c>
      <c r="F4369" s="5">
        <v>72</v>
      </c>
      <c r="G4369" s="5">
        <v>724</v>
      </c>
      <c r="H4369" s="5">
        <v>0</v>
      </c>
      <c r="I4369" s="5">
        <v>5239</v>
      </c>
      <c r="J4369" s="5">
        <v>2278</v>
      </c>
      <c r="K4369" s="5">
        <v>0</v>
      </c>
      <c r="L4369" s="5">
        <v>8313</v>
      </c>
      <c r="M4369" s="5">
        <v>63115</v>
      </c>
      <c r="N4369" s="5">
        <v>1163</v>
      </c>
      <c r="O4369" s="5">
        <v>4406</v>
      </c>
      <c r="P4369" s="5">
        <v>0</v>
      </c>
      <c r="Q4369" s="5">
        <v>146</v>
      </c>
      <c r="R4369" s="5">
        <v>0</v>
      </c>
      <c r="S4369" s="5">
        <v>4139</v>
      </c>
      <c r="T4369" s="5">
        <v>5192</v>
      </c>
      <c r="U4369" s="5">
        <v>4194</v>
      </c>
      <c r="V4369" s="5">
        <v>618</v>
      </c>
      <c r="W4369" s="5">
        <v>0</v>
      </c>
      <c r="X4369" s="5">
        <v>12980</v>
      </c>
      <c r="Y4369" s="5">
        <v>0</v>
      </c>
    </row>
    <row r="4370" spans="1:25" x14ac:dyDescent="0.3">
      <c r="A4370" s="1">
        <v>4081463</v>
      </c>
      <c r="B4370" s="1" t="s">
        <v>14</v>
      </c>
      <c r="C4370" s="2"/>
      <c r="D4370" s="4" t="s">
        <v>169</v>
      </c>
      <c r="E4370" s="4">
        <v>4081463</v>
      </c>
      <c r="F4370" s="5">
        <v>10</v>
      </c>
      <c r="G4370" s="5">
        <v>4198</v>
      </c>
      <c r="H4370" s="5">
        <v>0</v>
      </c>
      <c r="I4370" s="5">
        <v>4120</v>
      </c>
      <c r="J4370" s="5">
        <v>1274</v>
      </c>
      <c r="K4370" s="5" t="s">
        <v>33</v>
      </c>
      <c r="L4370" s="5">
        <v>9602</v>
      </c>
      <c r="M4370" s="5">
        <v>56338</v>
      </c>
      <c r="N4370" s="5">
        <v>462</v>
      </c>
      <c r="O4370" s="5">
        <v>3825</v>
      </c>
      <c r="P4370" s="5">
        <v>0</v>
      </c>
      <c r="Q4370" s="5" t="s">
        <v>33</v>
      </c>
      <c r="R4370" s="5" t="s">
        <v>33</v>
      </c>
      <c r="S4370" s="5">
        <v>4673</v>
      </c>
      <c r="T4370" s="5">
        <v>5318</v>
      </c>
      <c r="U4370" s="5">
        <v>2768</v>
      </c>
      <c r="V4370" s="5">
        <v>637</v>
      </c>
      <c r="W4370" s="5">
        <v>0</v>
      </c>
      <c r="X4370" s="5">
        <v>13461</v>
      </c>
      <c r="Y4370" s="5">
        <v>3</v>
      </c>
    </row>
    <row r="4371" spans="1:25" x14ac:dyDescent="0.3">
      <c r="A4371" s="1">
        <v>4081463</v>
      </c>
      <c r="B4371" s="1" t="s">
        <v>15</v>
      </c>
      <c r="C4371" s="2"/>
      <c r="D4371" s="4" t="s">
        <v>169</v>
      </c>
      <c r="E4371" s="4">
        <v>4081463</v>
      </c>
      <c r="F4371" s="5">
        <v>1422</v>
      </c>
      <c r="G4371" s="5">
        <v>2098</v>
      </c>
      <c r="H4371" s="5">
        <v>0</v>
      </c>
      <c r="I4371" s="5">
        <v>13267</v>
      </c>
      <c r="J4371" s="5">
        <v>2302</v>
      </c>
      <c r="K4371" s="5" t="s">
        <v>33</v>
      </c>
      <c r="L4371" s="5">
        <v>19089</v>
      </c>
      <c r="M4371" s="5">
        <v>48417</v>
      </c>
      <c r="N4371" s="5">
        <v>785</v>
      </c>
      <c r="O4371" s="5">
        <v>5441</v>
      </c>
      <c r="P4371" s="5">
        <v>0</v>
      </c>
      <c r="Q4371" s="5" t="s">
        <v>33</v>
      </c>
      <c r="R4371" s="5" t="s">
        <v>33</v>
      </c>
      <c r="S4371" s="5">
        <v>5468</v>
      </c>
      <c r="T4371" s="5">
        <v>4527</v>
      </c>
      <c r="U4371" s="5">
        <v>2384</v>
      </c>
      <c r="V4371" s="5">
        <v>611</v>
      </c>
      <c r="W4371" s="5">
        <v>0</v>
      </c>
      <c r="X4371" s="5">
        <v>12150</v>
      </c>
      <c r="Y4371" s="5">
        <v>7</v>
      </c>
    </row>
    <row r="4372" spans="1:25" x14ac:dyDescent="0.3">
      <c r="A4372" s="1">
        <v>4081463</v>
      </c>
      <c r="B4372" s="1" t="s">
        <v>16</v>
      </c>
      <c r="C4372" s="2"/>
      <c r="D4372" s="4" t="s">
        <v>169</v>
      </c>
      <c r="E4372" s="4">
        <v>4081463</v>
      </c>
      <c r="F4372" s="5">
        <v>8</v>
      </c>
      <c r="G4372" s="5">
        <v>1380</v>
      </c>
      <c r="H4372" s="5">
        <v>0</v>
      </c>
      <c r="I4372" s="5">
        <v>3961</v>
      </c>
      <c r="J4372" s="5">
        <v>954</v>
      </c>
      <c r="K4372" s="5" t="s">
        <v>33</v>
      </c>
      <c r="L4372" s="5">
        <v>6303</v>
      </c>
      <c r="M4372" s="5">
        <v>43527</v>
      </c>
      <c r="N4372" s="5">
        <v>785</v>
      </c>
      <c r="O4372" s="5">
        <v>4628</v>
      </c>
      <c r="P4372" s="5">
        <v>0</v>
      </c>
      <c r="Q4372" s="5" t="s">
        <v>33</v>
      </c>
      <c r="R4372" s="5" t="s">
        <v>33</v>
      </c>
      <c r="S4372" s="5">
        <v>4589</v>
      </c>
      <c r="T4372" s="5">
        <v>4835</v>
      </c>
      <c r="U4372" s="5">
        <v>2365</v>
      </c>
      <c r="V4372" s="5">
        <v>649</v>
      </c>
      <c r="W4372" s="5">
        <v>0</v>
      </c>
      <c r="X4372" s="5">
        <v>9429</v>
      </c>
      <c r="Y4372" s="5">
        <v>113</v>
      </c>
    </row>
    <row r="4373" spans="1:25" x14ac:dyDescent="0.3">
      <c r="A4373" s="1">
        <v>4081463</v>
      </c>
      <c r="B4373" s="1" t="s">
        <v>17</v>
      </c>
      <c r="C4373" s="2"/>
      <c r="D4373" s="4" t="s">
        <v>169</v>
      </c>
      <c r="E4373" s="4">
        <v>4081463</v>
      </c>
      <c r="F4373" s="5">
        <v>3324</v>
      </c>
      <c r="G4373" s="5">
        <v>1666</v>
      </c>
      <c r="H4373" s="5">
        <v>0</v>
      </c>
      <c r="I4373" s="5">
        <v>3154</v>
      </c>
      <c r="J4373" s="5">
        <v>2101</v>
      </c>
      <c r="K4373" s="5" t="s">
        <v>33</v>
      </c>
      <c r="L4373" s="5">
        <v>10246</v>
      </c>
      <c r="M4373" s="5">
        <v>27334</v>
      </c>
      <c r="N4373" s="5">
        <v>990</v>
      </c>
      <c r="O4373" s="5">
        <v>5244</v>
      </c>
      <c r="P4373" s="5">
        <v>0</v>
      </c>
      <c r="Q4373" s="5" t="s">
        <v>33</v>
      </c>
      <c r="R4373" s="5" t="s">
        <v>33</v>
      </c>
      <c r="S4373" s="5">
        <v>3330</v>
      </c>
      <c r="T4373" s="5">
        <v>3660</v>
      </c>
      <c r="U4373" s="5">
        <v>2089</v>
      </c>
      <c r="V4373" s="5">
        <v>494</v>
      </c>
      <c r="W4373" s="5">
        <v>0</v>
      </c>
      <c r="X4373" s="5">
        <v>7609</v>
      </c>
      <c r="Y4373" s="5">
        <v>115</v>
      </c>
    </row>
    <row r="4374" spans="1:25" x14ac:dyDescent="0.3">
      <c r="A4374" s="1">
        <v>4081463</v>
      </c>
      <c r="B4374" s="1" t="s">
        <v>18</v>
      </c>
      <c r="C4374" s="2"/>
      <c r="D4374" s="4" t="s">
        <v>169</v>
      </c>
      <c r="E4374" s="4">
        <v>4081463</v>
      </c>
      <c r="F4374" s="5">
        <v>54</v>
      </c>
      <c r="G4374" s="5">
        <v>5305</v>
      </c>
      <c r="H4374" s="5">
        <v>119</v>
      </c>
      <c r="I4374" s="5">
        <v>4809</v>
      </c>
      <c r="J4374" s="5">
        <v>790</v>
      </c>
      <c r="K4374" s="5" t="s">
        <v>33</v>
      </c>
      <c r="L4374" s="5">
        <v>11077</v>
      </c>
      <c r="M4374" s="5">
        <v>28903</v>
      </c>
      <c r="N4374" s="5">
        <v>957</v>
      </c>
      <c r="O4374" s="5">
        <v>3898</v>
      </c>
      <c r="P4374" s="5">
        <v>248</v>
      </c>
      <c r="Q4374" s="5" t="s">
        <v>33</v>
      </c>
      <c r="R4374" s="5" t="s">
        <v>33</v>
      </c>
      <c r="S4374" s="5">
        <v>3104</v>
      </c>
      <c r="T4374" s="5">
        <v>3136</v>
      </c>
      <c r="U4374" s="5">
        <v>2017</v>
      </c>
      <c r="V4374" s="5">
        <v>406</v>
      </c>
      <c r="W4374" s="5">
        <v>0</v>
      </c>
      <c r="X4374" s="5">
        <v>6915</v>
      </c>
      <c r="Y4374" s="5">
        <v>99</v>
      </c>
    </row>
    <row r="4375" spans="1:25" x14ac:dyDescent="0.3">
      <c r="A4375" s="1">
        <v>4081463</v>
      </c>
      <c r="B4375" s="1" t="s">
        <v>19</v>
      </c>
      <c r="C4375" s="2"/>
      <c r="D4375" s="4" t="s">
        <v>169</v>
      </c>
      <c r="E4375" s="4">
        <v>4081463</v>
      </c>
      <c r="F4375" s="5">
        <v>525</v>
      </c>
      <c r="G4375" s="5">
        <v>1731</v>
      </c>
      <c r="H4375" s="5">
        <v>622</v>
      </c>
      <c r="I4375" s="5">
        <v>5733</v>
      </c>
      <c r="J4375" s="5">
        <v>1269</v>
      </c>
      <c r="K4375" s="5" t="s">
        <v>33</v>
      </c>
      <c r="L4375" s="5">
        <v>9880</v>
      </c>
      <c r="M4375" s="5">
        <v>28804</v>
      </c>
      <c r="N4375" s="5">
        <v>1182</v>
      </c>
      <c r="O4375" s="5">
        <v>980</v>
      </c>
      <c r="P4375" s="5">
        <v>1105</v>
      </c>
      <c r="Q4375" s="5" t="s">
        <v>33</v>
      </c>
      <c r="R4375" s="5" t="s">
        <v>33</v>
      </c>
      <c r="S4375" s="5">
        <v>2847</v>
      </c>
      <c r="T4375" s="5">
        <v>3247</v>
      </c>
      <c r="U4375" s="5">
        <v>2137</v>
      </c>
      <c r="V4375" s="5">
        <v>400</v>
      </c>
      <c r="W4375" s="5">
        <v>0</v>
      </c>
      <c r="X4375" s="5">
        <v>6794</v>
      </c>
      <c r="Y4375" s="5">
        <v>143</v>
      </c>
    </row>
    <row r="4376" spans="1:25" x14ac:dyDescent="0.3">
      <c r="A4376" s="1">
        <v>4081463</v>
      </c>
      <c r="B4376" s="1" t="s">
        <v>20</v>
      </c>
      <c r="C4376" s="2"/>
      <c r="D4376" s="4" t="s">
        <v>169</v>
      </c>
      <c r="E4376" s="4">
        <v>4081463</v>
      </c>
      <c r="F4376" s="5">
        <v>1386</v>
      </c>
      <c r="G4376" s="5">
        <v>1388</v>
      </c>
      <c r="H4376" s="5">
        <v>330</v>
      </c>
      <c r="I4376" s="5">
        <v>2663</v>
      </c>
      <c r="J4376" s="5">
        <v>1193</v>
      </c>
      <c r="K4376" s="5" t="s">
        <v>33</v>
      </c>
      <c r="L4376" s="5">
        <v>6960</v>
      </c>
      <c r="M4376" s="5">
        <v>25656</v>
      </c>
      <c r="N4376" s="5">
        <v>732</v>
      </c>
      <c r="O4376" s="5">
        <v>1052</v>
      </c>
      <c r="P4376" s="5">
        <v>805</v>
      </c>
      <c r="Q4376" s="5" t="s">
        <v>33</v>
      </c>
      <c r="R4376" s="5" t="s">
        <v>33</v>
      </c>
      <c r="S4376" s="5">
        <v>2708</v>
      </c>
      <c r="T4376" s="5">
        <v>2196</v>
      </c>
      <c r="U4376" s="5">
        <v>1587</v>
      </c>
      <c r="V4376" s="5">
        <v>322</v>
      </c>
      <c r="W4376" s="5">
        <v>0</v>
      </c>
      <c r="X4376" s="5">
        <v>9074</v>
      </c>
      <c r="Y4376" s="5">
        <v>185</v>
      </c>
    </row>
    <row r="4377" spans="1:25" x14ac:dyDescent="0.3">
      <c r="A4377" s="1">
        <v>4081463</v>
      </c>
      <c r="B4377" s="1" t="s">
        <v>21</v>
      </c>
      <c r="C4377" s="2"/>
      <c r="D4377" s="4" t="s">
        <v>169</v>
      </c>
      <c r="E4377" s="4">
        <v>4081463</v>
      </c>
      <c r="F4377" s="5">
        <v>32</v>
      </c>
      <c r="G4377" s="5">
        <v>86</v>
      </c>
      <c r="H4377" s="5">
        <v>221</v>
      </c>
      <c r="I4377" s="5">
        <v>2741</v>
      </c>
      <c r="J4377" s="5">
        <v>192</v>
      </c>
      <c r="K4377" s="5" t="s">
        <v>33</v>
      </c>
      <c r="L4377" s="5">
        <v>3272</v>
      </c>
      <c r="M4377" s="5">
        <v>22821</v>
      </c>
      <c r="N4377" s="5">
        <v>608</v>
      </c>
      <c r="O4377" s="5">
        <v>503</v>
      </c>
      <c r="P4377" s="5">
        <v>664</v>
      </c>
      <c r="Q4377" s="5" t="s">
        <v>33</v>
      </c>
      <c r="R4377" s="5" t="s">
        <v>33</v>
      </c>
      <c r="S4377" s="5">
        <v>2520</v>
      </c>
      <c r="T4377" s="5">
        <v>1976</v>
      </c>
      <c r="U4377" s="5">
        <v>1413</v>
      </c>
      <c r="V4377" s="5">
        <v>275</v>
      </c>
      <c r="W4377" s="5">
        <v>5</v>
      </c>
      <c r="X4377" s="5">
        <v>10451</v>
      </c>
      <c r="Y4377" s="5">
        <v>140</v>
      </c>
    </row>
    <row r="4378" spans="1:25" x14ac:dyDescent="0.3">
      <c r="A4378" s="1">
        <v>4081463</v>
      </c>
      <c r="B4378" s="1" t="s">
        <v>22</v>
      </c>
      <c r="C4378" s="2"/>
      <c r="D4378" s="4" t="s">
        <v>169</v>
      </c>
      <c r="E4378" s="4">
        <v>4081463</v>
      </c>
      <c r="F4378" s="5">
        <v>2767</v>
      </c>
      <c r="G4378" s="5">
        <v>43</v>
      </c>
      <c r="H4378" s="5">
        <v>8321</v>
      </c>
      <c r="I4378" s="5">
        <v>3027</v>
      </c>
      <c r="J4378" s="5">
        <v>376</v>
      </c>
      <c r="K4378" s="5" t="s">
        <v>33</v>
      </c>
      <c r="L4378" s="5">
        <v>14533</v>
      </c>
      <c r="M4378" s="5">
        <v>22552</v>
      </c>
      <c r="N4378" s="5">
        <v>389</v>
      </c>
      <c r="O4378" s="5">
        <v>506</v>
      </c>
      <c r="P4378" s="5">
        <v>452</v>
      </c>
      <c r="Q4378" s="5" t="s">
        <v>33</v>
      </c>
      <c r="R4378" s="5" t="s">
        <v>33</v>
      </c>
      <c r="S4378" s="5">
        <v>2461</v>
      </c>
      <c r="T4378" s="5">
        <v>1702</v>
      </c>
      <c r="U4378" s="5">
        <v>1523</v>
      </c>
      <c r="V4378" s="5">
        <v>283</v>
      </c>
      <c r="W4378" s="5">
        <v>3</v>
      </c>
      <c r="X4378" s="5">
        <v>10077</v>
      </c>
      <c r="Y4378" s="5">
        <v>122</v>
      </c>
    </row>
    <row r="4379" spans="1:25" x14ac:dyDescent="0.3">
      <c r="A4379" s="1">
        <v>4081463</v>
      </c>
      <c r="B4379" s="1" t="s">
        <v>23</v>
      </c>
      <c r="C4379" s="2"/>
      <c r="D4379" s="4" t="s">
        <v>169</v>
      </c>
      <c r="E4379" s="4">
        <v>4081463</v>
      </c>
      <c r="F4379" s="5">
        <v>0</v>
      </c>
      <c r="G4379" s="5">
        <v>114</v>
      </c>
      <c r="H4379" s="5">
        <v>676</v>
      </c>
      <c r="I4379" s="5">
        <v>3383</v>
      </c>
      <c r="J4379" s="5">
        <v>447</v>
      </c>
      <c r="K4379" s="5" t="s">
        <v>33</v>
      </c>
      <c r="L4379" s="5">
        <v>4620</v>
      </c>
      <c r="M4379" s="5">
        <v>19983</v>
      </c>
      <c r="N4379" s="5">
        <v>502</v>
      </c>
      <c r="O4379" s="5">
        <v>525</v>
      </c>
      <c r="P4379" s="5">
        <v>595</v>
      </c>
      <c r="Q4379" s="5" t="s">
        <v>33</v>
      </c>
      <c r="R4379" s="5" t="s">
        <v>33</v>
      </c>
      <c r="S4379" s="5">
        <v>2517</v>
      </c>
      <c r="T4379" s="5">
        <v>1718</v>
      </c>
      <c r="U4379" s="5">
        <v>1560</v>
      </c>
      <c r="V4379" s="5">
        <v>380</v>
      </c>
      <c r="W4379" s="5">
        <v>18</v>
      </c>
      <c r="X4379" s="5">
        <v>8764</v>
      </c>
      <c r="Y4379" s="5">
        <v>161</v>
      </c>
    </row>
    <row r="4380" spans="1:25" x14ac:dyDescent="0.3">
      <c r="A4380" s="1">
        <v>4081463</v>
      </c>
      <c r="B4380" s="1" t="s">
        <v>24</v>
      </c>
      <c r="C4380" s="2"/>
      <c r="D4380" s="4" t="s">
        <v>169</v>
      </c>
      <c r="E4380" s="4">
        <v>4081463</v>
      </c>
      <c r="F4380" s="5">
        <v>0</v>
      </c>
      <c r="G4380" s="5">
        <v>215</v>
      </c>
      <c r="H4380" s="5">
        <v>3485</v>
      </c>
      <c r="I4380" s="5">
        <v>4268</v>
      </c>
      <c r="J4380" s="5">
        <v>708</v>
      </c>
      <c r="K4380" s="5" t="s">
        <v>33</v>
      </c>
      <c r="L4380" s="5">
        <v>8675</v>
      </c>
      <c r="M4380" s="5">
        <v>21536</v>
      </c>
      <c r="N4380" s="5">
        <v>860</v>
      </c>
      <c r="O4380" s="5">
        <v>540</v>
      </c>
      <c r="P4380" s="5">
        <v>837</v>
      </c>
      <c r="Q4380" s="5" t="s">
        <v>33</v>
      </c>
      <c r="R4380" s="5" t="s">
        <v>33</v>
      </c>
      <c r="S4380" s="5">
        <v>2466</v>
      </c>
      <c r="T4380" s="5">
        <v>2066</v>
      </c>
      <c r="U4380" s="5">
        <v>1693</v>
      </c>
      <c r="V4380" s="5">
        <v>370</v>
      </c>
      <c r="W4380" s="5">
        <v>31</v>
      </c>
      <c r="X4380" s="5">
        <v>8502</v>
      </c>
      <c r="Y4380" s="5">
        <v>136</v>
      </c>
    </row>
    <row r="4381" spans="1:25" x14ac:dyDescent="0.3">
      <c r="A4381" s="1">
        <v>4081463</v>
      </c>
      <c r="B4381" s="1" t="s">
        <v>25</v>
      </c>
      <c r="C4381" s="2"/>
      <c r="D4381" s="4" t="s">
        <v>169</v>
      </c>
      <c r="E4381" s="4">
        <v>4081463</v>
      </c>
      <c r="F4381" s="5">
        <v>0</v>
      </c>
      <c r="G4381" s="5">
        <v>905</v>
      </c>
      <c r="H4381" s="5">
        <v>229</v>
      </c>
      <c r="I4381" s="5">
        <v>3200</v>
      </c>
      <c r="J4381" s="5">
        <v>765</v>
      </c>
      <c r="K4381" s="5" t="s">
        <v>33</v>
      </c>
      <c r="L4381" s="5">
        <v>5098</v>
      </c>
      <c r="M4381" s="5">
        <v>21679</v>
      </c>
      <c r="N4381" s="5">
        <v>1224</v>
      </c>
      <c r="O4381" s="5">
        <v>789</v>
      </c>
      <c r="P4381" s="5">
        <v>661</v>
      </c>
      <c r="Q4381" s="5" t="s">
        <v>33</v>
      </c>
      <c r="R4381" s="5" t="s">
        <v>33</v>
      </c>
      <c r="S4381" s="5">
        <v>2585</v>
      </c>
      <c r="T4381" s="5">
        <v>1967</v>
      </c>
      <c r="U4381" s="5">
        <v>1820</v>
      </c>
      <c r="V4381" s="5">
        <v>319</v>
      </c>
      <c r="W4381" s="5">
        <v>58</v>
      </c>
      <c r="X4381" s="5">
        <v>9721</v>
      </c>
      <c r="Y4381" s="5">
        <v>154</v>
      </c>
    </row>
    <row r="4382" spans="1:25" x14ac:dyDescent="0.3">
      <c r="A4382" s="1">
        <v>4081463</v>
      </c>
      <c r="B4382" s="1" t="s">
        <v>26</v>
      </c>
      <c r="C4382" s="2"/>
      <c r="D4382" s="4" t="s">
        <v>169</v>
      </c>
      <c r="E4382" s="4">
        <v>4081463</v>
      </c>
      <c r="F4382" s="5" t="s">
        <v>33</v>
      </c>
      <c r="G4382" s="5" t="s">
        <v>33</v>
      </c>
      <c r="H4382" s="5" t="s">
        <v>33</v>
      </c>
      <c r="I4382" s="5" t="s">
        <v>33</v>
      </c>
      <c r="J4382" s="5" t="s">
        <v>33</v>
      </c>
      <c r="K4382" s="5" t="s">
        <v>33</v>
      </c>
      <c r="L4382" s="5" t="s">
        <v>33</v>
      </c>
      <c r="M4382" s="5" t="s">
        <v>33</v>
      </c>
      <c r="N4382" s="5" t="s">
        <v>33</v>
      </c>
      <c r="O4382" s="5" t="s">
        <v>33</v>
      </c>
      <c r="P4382" s="5" t="s">
        <v>33</v>
      </c>
      <c r="Q4382" s="5" t="s">
        <v>33</v>
      </c>
      <c r="R4382" s="5" t="s">
        <v>33</v>
      </c>
      <c r="S4382" s="5" t="s">
        <v>33</v>
      </c>
      <c r="T4382" s="5" t="s">
        <v>33</v>
      </c>
      <c r="U4382" s="5" t="s">
        <v>33</v>
      </c>
      <c r="V4382" s="5" t="s">
        <v>33</v>
      </c>
      <c r="W4382" s="5" t="s">
        <v>33</v>
      </c>
      <c r="X4382" s="5" t="s">
        <v>33</v>
      </c>
      <c r="Y4382" s="5" t="s">
        <v>33</v>
      </c>
    </row>
    <row r="4383" spans="1:25" x14ac:dyDescent="0.3">
      <c r="A4383" s="1">
        <v>4081463</v>
      </c>
      <c r="B4383" s="1" t="s">
        <v>27</v>
      </c>
      <c r="C4383" s="2"/>
      <c r="D4383" s="4" t="s">
        <v>169</v>
      </c>
      <c r="E4383" s="4">
        <v>4081463</v>
      </c>
      <c r="F4383" s="5" t="s">
        <v>33</v>
      </c>
      <c r="G4383" s="5" t="s">
        <v>33</v>
      </c>
      <c r="H4383" s="5" t="s">
        <v>33</v>
      </c>
      <c r="I4383" s="5" t="s">
        <v>33</v>
      </c>
      <c r="J4383" s="5" t="s">
        <v>33</v>
      </c>
      <c r="K4383" s="5" t="s">
        <v>33</v>
      </c>
      <c r="L4383" s="5" t="s">
        <v>33</v>
      </c>
      <c r="M4383" s="5" t="s">
        <v>33</v>
      </c>
      <c r="N4383" s="5" t="s">
        <v>33</v>
      </c>
      <c r="O4383" s="5" t="s">
        <v>33</v>
      </c>
      <c r="P4383" s="5" t="s">
        <v>33</v>
      </c>
      <c r="Q4383" s="5" t="s">
        <v>33</v>
      </c>
      <c r="R4383" s="5" t="s">
        <v>33</v>
      </c>
      <c r="S4383" s="5" t="s">
        <v>33</v>
      </c>
      <c r="T4383" s="5" t="s">
        <v>33</v>
      </c>
      <c r="U4383" s="5" t="s">
        <v>33</v>
      </c>
      <c r="V4383" s="5" t="s">
        <v>33</v>
      </c>
      <c r="W4383" s="5" t="s">
        <v>33</v>
      </c>
      <c r="X4383" s="5" t="s">
        <v>33</v>
      </c>
      <c r="Y4383" s="5" t="s">
        <v>33</v>
      </c>
    </row>
    <row r="4384" spans="1:25" x14ac:dyDescent="0.3">
      <c r="A4384" s="1">
        <v>4081463</v>
      </c>
      <c r="B4384" s="1" t="s">
        <v>28</v>
      </c>
      <c r="C4384" s="2"/>
      <c r="D4384" s="4" t="s">
        <v>169</v>
      </c>
      <c r="E4384" s="4">
        <v>4081463</v>
      </c>
      <c r="F4384" s="5" t="s">
        <v>33</v>
      </c>
      <c r="G4384" s="5" t="s">
        <v>33</v>
      </c>
      <c r="H4384" s="5" t="s">
        <v>33</v>
      </c>
      <c r="I4384" s="5" t="s">
        <v>33</v>
      </c>
      <c r="J4384" s="5" t="s">
        <v>33</v>
      </c>
      <c r="K4384" s="5" t="s">
        <v>33</v>
      </c>
      <c r="L4384" s="5" t="s">
        <v>33</v>
      </c>
      <c r="M4384" s="5" t="s">
        <v>33</v>
      </c>
      <c r="N4384" s="5" t="s">
        <v>33</v>
      </c>
      <c r="O4384" s="5" t="s">
        <v>33</v>
      </c>
      <c r="P4384" s="5" t="s">
        <v>33</v>
      </c>
      <c r="Q4384" s="5" t="s">
        <v>33</v>
      </c>
      <c r="R4384" s="5" t="s">
        <v>33</v>
      </c>
      <c r="S4384" s="5" t="s">
        <v>33</v>
      </c>
      <c r="T4384" s="5" t="s">
        <v>33</v>
      </c>
      <c r="U4384" s="5" t="s">
        <v>33</v>
      </c>
      <c r="V4384" s="5" t="s">
        <v>33</v>
      </c>
      <c r="W4384" s="5" t="s">
        <v>33</v>
      </c>
      <c r="X4384" s="5" t="s">
        <v>33</v>
      </c>
      <c r="Y4384" s="5" t="s">
        <v>33</v>
      </c>
    </row>
    <row r="4385" spans="1:25" x14ac:dyDescent="0.3">
      <c r="A4385" s="1">
        <v>4081463</v>
      </c>
      <c r="B4385" s="1" t="s">
        <v>29</v>
      </c>
      <c r="C4385" s="2"/>
      <c r="D4385" s="4" t="s">
        <v>169</v>
      </c>
      <c r="E4385" s="4">
        <v>4081463</v>
      </c>
      <c r="F4385" s="5" t="s">
        <v>33</v>
      </c>
      <c r="G4385" s="5" t="s">
        <v>33</v>
      </c>
      <c r="H4385" s="5" t="s">
        <v>33</v>
      </c>
      <c r="I4385" s="5" t="s">
        <v>33</v>
      </c>
      <c r="J4385" s="5" t="s">
        <v>33</v>
      </c>
      <c r="K4385" s="5" t="s">
        <v>33</v>
      </c>
      <c r="L4385" s="5" t="s">
        <v>33</v>
      </c>
      <c r="M4385" s="5" t="s">
        <v>33</v>
      </c>
      <c r="N4385" s="5" t="s">
        <v>33</v>
      </c>
      <c r="O4385" s="5" t="s">
        <v>33</v>
      </c>
      <c r="P4385" s="5" t="s">
        <v>33</v>
      </c>
      <c r="Q4385" s="5" t="s">
        <v>33</v>
      </c>
      <c r="R4385" s="5" t="s">
        <v>33</v>
      </c>
      <c r="S4385" s="5" t="s">
        <v>33</v>
      </c>
      <c r="T4385" s="5" t="s">
        <v>33</v>
      </c>
      <c r="U4385" s="5" t="s">
        <v>33</v>
      </c>
      <c r="V4385" s="5" t="s">
        <v>33</v>
      </c>
      <c r="W4385" s="5" t="s">
        <v>33</v>
      </c>
      <c r="X4385" s="5" t="s">
        <v>33</v>
      </c>
      <c r="Y4385" s="5" t="s">
        <v>33</v>
      </c>
    </row>
    <row r="4386" spans="1:25" x14ac:dyDescent="0.3">
      <c r="A4386" s="1">
        <v>4081463</v>
      </c>
      <c r="B4386" s="1" t="s">
        <v>30</v>
      </c>
      <c r="C4386" s="2"/>
      <c r="D4386" s="4" t="s">
        <v>169</v>
      </c>
      <c r="E4386" s="4">
        <v>4081463</v>
      </c>
      <c r="F4386" s="5" t="s">
        <v>33</v>
      </c>
      <c r="G4386" s="5" t="s">
        <v>33</v>
      </c>
      <c r="H4386" s="5" t="s">
        <v>33</v>
      </c>
      <c r="I4386" s="5" t="s">
        <v>33</v>
      </c>
      <c r="J4386" s="5" t="s">
        <v>33</v>
      </c>
      <c r="K4386" s="5" t="s">
        <v>33</v>
      </c>
      <c r="L4386" s="5" t="s">
        <v>33</v>
      </c>
      <c r="M4386" s="5" t="s">
        <v>33</v>
      </c>
      <c r="N4386" s="5" t="s">
        <v>33</v>
      </c>
      <c r="O4386" s="5" t="s">
        <v>33</v>
      </c>
      <c r="P4386" s="5" t="s">
        <v>33</v>
      </c>
      <c r="Q4386" s="5" t="s">
        <v>33</v>
      </c>
      <c r="R4386" s="5" t="s">
        <v>33</v>
      </c>
      <c r="S4386" s="5" t="s">
        <v>33</v>
      </c>
      <c r="T4386" s="5" t="s">
        <v>33</v>
      </c>
      <c r="U4386" s="5" t="s">
        <v>33</v>
      </c>
      <c r="V4386" s="5" t="s">
        <v>33</v>
      </c>
      <c r="W4386" s="5" t="s">
        <v>33</v>
      </c>
      <c r="X4386" s="5" t="s">
        <v>33</v>
      </c>
      <c r="Y4386" s="5" t="s">
        <v>33</v>
      </c>
    </row>
    <row r="4387" spans="1:25" x14ac:dyDescent="0.3">
      <c r="A4387" s="1">
        <v>4081463</v>
      </c>
      <c r="B4387" s="1" t="s">
        <v>31</v>
      </c>
      <c r="C4387" s="2"/>
      <c r="D4387" s="4" t="s">
        <v>169</v>
      </c>
      <c r="E4387" s="4">
        <v>4081463</v>
      </c>
      <c r="F4387" s="5" t="s">
        <v>33</v>
      </c>
      <c r="G4387" s="5" t="s">
        <v>33</v>
      </c>
      <c r="H4387" s="5" t="s">
        <v>33</v>
      </c>
      <c r="I4387" s="5" t="s">
        <v>33</v>
      </c>
      <c r="J4387" s="5" t="s">
        <v>33</v>
      </c>
      <c r="K4387" s="5" t="s">
        <v>33</v>
      </c>
      <c r="L4387" s="5" t="s">
        <v>33</v>
      </c>
      <c r="M4387" s="5" t="s">
        <v>33</v>
      </c>
      <c r="N4387" s="5" t="s">
        <v>33</v>
      </c>
      <c r="O4387" s="5" t="s">
        <v>33</v>
      </c>
      <c r="P4387" s="5" t="s">
        <v>33</v>
      </c>
      <c r="Q4387" s="5" t="s">
        <v>33</v>
      </c>
      <c r="R4387" s="5" t="s">
        <v>33</v>
      </c>
      <c r="S4387" s="5" t="s">
        <v>33</v>
      </c>
      <c r="T4387" s="5" t="s">
        <v>33</v>
      </c>
      <c r="U4387" s="5" t="s">
        <v>33</v>
      </c>
      <c r="V4387" s="5" t="s">
        <v>33</v>
      </c>
      <c r="W4387" s="5" t="s">
        <v>33</v>
      </c>
      <c r="X4387" s="5" t="s">
        <v>33</v>
      </c>
      <c r="Y4387" s="5" t="s">
        <v>33</v>
      </c>
    </row>
    <row r="4388" spans="1:25" x14ac:dyDescent="0.3">
      <c r="A4388" s="1">
        <v>3001167</v>
      </c>
      <c r="B4388" s="1" t="s">
        <v>0</v>
      </c>
      <c r="C4388" s="2"/>
      <c r="D4388" s="4" t="s">
        <v>170</v>
      </c>
      <c r="E4388" s="4">
        <v>3001167</v>
      </c>
      <c r="F4388" s="5">
        <v>10123</v>
      </c>
      <c r="G4388" s="5">
        <v>0</v>
      </c>
      <c r="H4388" s="5">
        <v>22986</v>
      </c>
      <c r="I4388" s="5">
        <v>36914</v>
      </c>
      <c r="J4388" s="5">
        <v>8124</v>
      </c>
      <c r="K4388" s="5">
        <v>0</v>
      </c>
      <c r="L4388" s="5">
        <v>78147</v>
      </c>
      <c r="M4388" s="5">
        <v>11196</v>
      </c>
      <c r="N4388" s="5">
        <v>6</v>
      </c>
      <c r="O4388" s="5">
        <v>-5711</v>
      </c>
      <c r="P4388" s="5">
        <v>2931</v>
      </c>
      <c r="Q4388" s="5">
        <v>0</v>
      </c>
      <c r="R4388" s="5">
        <v>0</v>
      </c>
      <c r="S4388" s="5">
        <v>6837</v>
      </c>
      <c r="T4388" s="5">
        <v>14248</v>
      </c>
      <c r="U4388" s="5">
        <v>10059</v>
      </c>
      <c r="V4388" s="5">
        <v>134</v>
      </c>
      <c r="W4388" s="5">
        <v>0</v>
      </c>
      <c r="X4388" s="5">
        <v>8755</v>
      </c>
      <c r="Y4388" s="5">
        <v>940</v>
      </c>
    </row>
    <row r="4389" spans="1:25" x14ac:dyDescent="0.3">
      <c r="A4389" s="1">
        <v>3001167</v>
      </c>
      <c r="B4389" s="1" t="s">
        <v>1</v>
      </c>
      <c r="C4389" s="2"/>
      <c r="D4389" s="4" t="s">
        <v>170</v>
      </c>
      <c r="E4389" s="4">
        <v>3001167</v>
      </c>
      <c r="F4389" s="5">
        <v>1449</v>
      </c>
      <c r="G4389" s="5">
        <v>30</v>
      </c>
      <c r="H4389" s="5">
        <v>18677</v>
      </c>
      <c r="I4389" s="5">
        <v>28655</v>
      </c>
      <c r="J4389" s="5">
        <v>7788</v>
      </c>
      <c r="K4389" s="5">
        <v>0</v>
      </c>
      <c r="L4389" s="5">
        <v>56599</v>
      </c>
      <c r="M4389" s="5">
        <v>13405</v>
      </c>
      <c r="N4389" s="5">
        <v>12</v>
      </c>
      <c r="O4389" s="5">
        <v>-10025</v>
      </c>
      <c r="P4389" s="5">
        <v>2754</v>
      </c>
      <c r="Q4389" s="5">
        <v>0</v>
      </c>
      <c r="R4389" s="5">
        <v>0</v>
      </c>
      <c r="S4389" s="5">
        <v>8200</v>
      </c>
      <c r="T4389" s="5">
        <v>14175</v>
      </c>
      <c r="U4389" s="5">
        <v>9862</v>
      </c>
      <c r="V4389" s="5">
        <v>54</v>
      </c>
      <c r="W4389" s="5">
        <v>0</v>
      </c>
      <c r="X4389" s="5">
        <v>15209</v>
      </c>
      <c r="Y4389" s="5">
        <v>920</v>
      </c>
    </row>
    <row r="4390" spans="1:25" x14ac:dyDescent="0.3">
      <c r="A4390" s="1">
        <v>3001167</v>
      </c>
      <c r="B4390" s="1" t="s">
        <v>2</v>
      </c>
      <c r="C4390" s="2"/>
      <c r="D4390" s="4" t="s">
        <v>170</v>
      </c>
      <c r="E4390" s="4">
        <v>3001167</v>
      </c>
      <c r="F4390" s="5">
        <v>1528</v>
      </c>
      <c r="G4390" s="5">
        <v>0</v>
      </c>
      <c r="H4390" s="5">
        <v>23979</v>
      </c>
      <c r="I4390" s="5">
        <v>35705</v>
      </c>
      <c r="J4390" s="5">
        <v>9529</v>
      </c>
      <c r="K4390" s="5">
        <v>0</v>
      </c>
      <c r="L4390" s="5">
        <v>70741</v>
      </c>
      <c r="M4390" s="5">
        <v>36249</v>
      </c>
      <c r="N4390" s="5">
        <v>12</v>
      </c>
      <c r="O4390" s="5">
        <v>-18401</v>
      </c>
      <c r="P4390" s="5">
        <v>2864</v>
      </c>
      <c r="Q4390" s="5">
        <v>0</v>
      </c>
      <c r="R4390" s="5">
        <v>0</v>
      </c>
      <c r="S4390" s="5">
        <v>6025</v>
      </c>
      <c r="T4390" s="5">
        <v>10921</v>
      </c>
      <c r="U4390" s="5">
        <v>9787</v>
      </c>
      <c r="V4390" s="5">
        <v>83</v>
      </c>
      <c r="W4390" s="5">
        <v>0</v>
      </c>
      <c r="X4390" s="5">
        <v>14686</v>
      </c>
      <c r="Y4390" s="5">
        <v>727</v>
      </c>
    </row>
    <row r="4391" spans="1:25" x14ac:dyDescent="0.3">
      <c r="A4391" s="1">
        <v>3001167</v>
      </c>
      <c r="B4391" s="1" t="s">
        <v>3</v>
      </c>
      <c r="C4391" s="2"/>
      <c r="D4391" s="4" t="s">
        <v>170</v>
      </c>
      <c r="E4391" s="4">
        <v>3001167</v>
      </c>
      <c r="F4391" s="5">
        <v>646</v>
      </c>
      <c r="G4391" s="5">
        <v>0</v>
      </c>
      <c r="H4391" s="5">
        <v>28722</v>
      </c>
      <c r="I4391" s="5">
        <v>31711</v>
      </c>
      <c r="J4391" s="5">
        <v>9573</v>
      </c>
      <c r="K4391" s="5">
        <v>0</v>
      </c>
      <c r="L4391" s="5">
        <v>70651</v>
      </c>
      <c r="M4391" s="5">
        <v>25606</v>
      </c>
      <c r="N4391" s="5">
        <v>12</v>
      </c>
      <c r="O4391" s="5">
        <v>-20553</v>
      </c>
      <c r="P4391" s="5">
        <v>2149</v>
      </c>
      <c r="Q4391" s="5">
        <v>0</v>
      </c>
      <c r="R4391" s="5">
        <v>0</v>
      </c>
      <c r="S4391" s="5">
        <v>6326</v>
      </c>
      <c r="T4391" s="5">
        <v>10942</v>
      </c>
      <c r="U4391" s="5">
        <v>8929</v>
      </c>
      <c r="V4391" s="5">
        <v>186</v>
      </c>
      <c r="W4391" s="5">
        <v>0</v>
      </c>
      <c r="X4391" s="5">
        <v>14592</v>
      </c>
      <c r="Y4391" s="5">
        <v>1336</v>
      </c>
    </row>
    <row r="4392" spans="1:25" x14ac:dyDescent="0.3">
      <c r="A4392" s="1">
        <v>3001167</v>
      </c>
      <c r="B4392" s="1" t="s">
        <v>4</v>
      </c>
      <c r="C4392" s="2"/>
      <c r="D4392" s="4" t="s">
        <v>170</v>
      </c>
      <c r="E4392" s="4">
        <v>3001167</v>
      </c>
      <c r="F4392" s="5">
        <v>12236</v>
      </c>
      <c r="G4392" s="5">
        <v>406</v>
      </c>
      <c r="H4392" s="5">
        <v>32240</v>
      </c>
      <c r="I4392" s="5">
        <v>21550</v>
      </c>
      <c r="J4392" s="5">
        <v>26594</v>
      </c>
      <c r="K4392" s="5">
        <v>0</v>
      </c>
      <c r="L4392" s="5">
        <v>93026</v>
      </c>
      <c r="M4392" s="5">
        <v>29255</v>
      </c>
      <c r="N4392" s="5">
        <v>37</v>
      </c>
      <c r="O4392" s="5">
        <v>-21253</v>
      </c>
      <c r="P4392" s="5">
        <v>3346</v>
      </c>
      <c r="Q4392" s="5">
        <v>0</v>
      </c>
      <c r="R4392" s="5">
        <v>0</v>
      </c>
      <c r="S4392" s="5">
        <v>5776</v>
      </c>
      <c r="T4392" s="5">
        <v>10736</v>
      </c>
      <c r="U4392" s="5">
        <v>7916</v>
      </c>
      <c r="V4392" s="5">
        <v>223</v>
      </c>
      <c r="W4392" s="5">
        <v>0</v>
      </c>
      <c r="X4392" s="5">
        <v>16926</v>
      </c>
      <c r="Y4392" s="5">
        <v>1603</v>
      </c>
    </row>
    <row r="4393" spans="1:25" x14ac:dyDescent="0.3">
      <c r="A4393" s="1">
        <v>3001167</v>
      </c>
      <c r="B4393" s="1" t="s">
        <v>5</v>
      </c>
      <c r="C4393" s="2"/>
      <c r="D4393" s="4" t="s">
        <v>170</v>
      </c>
      <c r="E4393" s="4">
        <v>3001167</v>
      </c>
      <c r="F4393" s="5">
        <v>8379</v>
      </c>
      <c r="G4393" s="5">
        <v>99</v>
      </c>
      <c r="H4393" s="5">
        <v>51638</v>
      </c>
      <c r="I4393" s="5">
        <v>110544</v>
      </c>
      <c r="J4393" s="5">
        <v>30814</v>
      </c>
      <c r="K4393" s="5">
        <v>0</v>
      </c>
      <c r="L4393" s="5">
        <v>201474</v>
      </c>
      <c r="M4393" s="5">
        <v>29991</v>
      </c>
      <c r="N4393" s="5">
        <v>42</v>
      </c>
      <c r="O4393" s="5">
        <v>-21866</v>
      </c>
      <c r="P4393" s="5">
        <v>3012</v>
      </c>
      <c r="Q4393" s="5">
        <v>0</v>
      </c>
      <c r="R4393" s="5">
        <v>0</v>
      </c>
      <c r="S4393" s="5">
        <v>6154</v>
      </c>
      <c r="T4393" s="5">
        <v>10674</v>
      </c>
      <c r="U4393" s="5">
        <v>8220</v>
      </c>
      <c r="V4393" s="5">
        <v>279</v>
      </c>
      <c r="W4393" s="5">
        <v>0</v>
      </c>
      <c r="X4393" s="5">
        <v>15096</v>
      </c>
      <c r="Y4393" s="5">
        <v>1209</v>
      </c>
    </row>
    <row r="4394" spans="1:25" x14ac:dyDescent="0.3">
      <c r="A4394" s="1">
        <v>3001167</v>
      </c>
      <c r="B4394" s="1" t="s">
        <v>6</v>
      </c>
      <c r="C4394" s="2"/>
      <c r="D4394" s="4" t="s">
        <v>170</v>
      </c>
      <c r="E4394" s="4">
        <v>3001167</v>
      </c>
      <c r="F4394" s="5">
        <v>1099</v>
      </c>
      <c r="G4394" s="5">
        <v>0</v>
      </c>
      <c r="H4394" s="5">
        <v>37033</v>
      </c>
      <c r="I4394" s="5">
        <v>10567</v>
      </c>
      <c r="J4394" s="5">
        <v>2851</v>
      </c>
      <c r="K4394" s="5">
        <v>0</v>
      </c>
      <c r="L4394" s="5">
        <v>51550</v>
      </c>
      <c r="M4394" s="5">
        <v>31170</v>
      </c>
      <c r="N4394" s="5">
        <v>58</v>
      </c>
      <c r="O4394" s="5">
        <v>-26520</v>
      </c>
      <c r="P4394" s="5">
        <v>1709</v>
      </c>
      <c r="Q4394" s="5">
        <v>0</v>
      </c>
      <c r="R4394" s="5">
        <v>0</v>
      </c>
      <c r="S4394" s="5">
        <v>3612</v>
      </c>
      <c r="T4394" s="5">
        <v>6394</v>
      </c>
      <c r="U4394" s="5">
        <v>5984</v>
      </c>
      <c r="V4394" s="5">
        <v>177</v>
      </c>
      <c r="W4394" s="5">
        <v>0</v>
      </c>
      <c r="X4394" s="5">
        <v>11470</v>
      </c>
      <c r="Y4394" s="5">
        <v>871</v>
      </c>
    </row>
    <row r="4395" spans="1:25" x14ac:dyDescent="0.3">
      <c r="A4395" s="1">
        <v>3001167</v>
      </c>
      <c r="B4395" s="1" t="s">
        <v>7</v>
      </c>
      <c r="C4395" s="2"/>
      <c r="D4395" s="4" t="s">
        <v>170</v>
      </c>
      <c r="E4395" s="4">
        <v>3001167</v>
      </c>
      <c r="F4395" s="5">
        <v>1611</v>
      </c>
      <c r="G4395" s="5">
        <v>38</v>
      </c>
      <c r="H4395" s="5">
        <v>83871</v>
      </c>
      <c r="I4395" s="5">
        <v>14119</v>
      </c>
      <c r="J4395" s="5">
        <v>3734</v>
      </c>
      <c r="K4395" s="5">
        <v>0</v>
      </c>
      <c r="L4395" s="5">
        <v>103372</v>
      </c>
      <c r="M4395" s="5">
        <v>32086</v>
      </c>
      <c r="N4395" s="5">
        <v>73</v>
      </c>
      <c r="O4395" s="5">
        <v>-25656</v>
      </c>
      <c r="P4395" s="5">
        <v>1733</v>
      </c>
      <c r="Q4395" s="5">
        <v>0</v>
      </c>
      <c r="R4395" s="5">
        <v>0</v>
      </c>
      <c r="S4395" s="5">
        <v>3924</v>
      </c>
      <c r="T4395" s="5">
        <v>6691</v>
      </c>
      <c r="U4395" s="5">
        <v>5781</v>
      </c>
      <c r="V4395" s="5">
        <v>135</v>
      </c>
      <c r="W4395" s="5">
        <v>0</v>
      </c>
      <c r="X4395" s="5">
        <v>16592</v>
      </c>
      <c r="Y4395" s="5">
        <v>906</v>
      </c>
    </row>
    <row r="4396" spans="1:25" x14ac:dyDescent="0.3">
      <c r="A4396" s="1">
        <v>3001167</v>
      </c>
      <c r="B4396" s="1" t="s">
        <v>8</v>
      </c>
      <c r="C4396" s="2"/>
      <c r="D4396" s="4" t="s">
        <v>170</v>
      </c>
      <c r="E4396" s="4">
        <v>3001167</v>
      </c>
      <c r="F4396" s="5">
        <v>914</v>
      </c>
      <c r="G4396" s="5">
        <v>184</v>
      </c>
      <c r="H4396" s="5">
        <v>22793</v>
      </c>
      <c r="I4396" s="5">
        <v>10135</v>
      </c>
      <c r="J4396" s="5">
        <v>4832</v>
      </c>
      <c r="K4396" s="5">
        <v>0</v>
      </c>
      <c r="L4396" s="5">
        <v>38858</v>
      </c>
      <c r="M4396" s="5">
        <v>28068</v>
      </c>
      <c r="N4396" s="5">
        <v>90</v>
      </c>
      <c r="O4396" s="5">
        <v>-21165</v>
      </c>
      <c r="P4396" s="5">
        <v>1561</v>
      </c>
      <c r="Q4396" s="5">
        <v>0</v>
      </c>
      <c r="R4396" s="5">
        <v>0</v>
      </c>
      <c r="S4396" s="5">
        <v>3570</v>
      </c>
      <c r="T4396" s="5">
        <v>6218</v>
      </c>
      <c r="U4396" s="5">
        <v>5622</v>
      </c>
      <c r="V4396" s="5">
        <v>132</v>
      </c>
      <c r="W4396" s="5">
        <v>0</v>
      </c>
      <c r="X4396" s="5">
        <v>10007</v>
      </c>
      <c r="Y4396" s="5">
        <v>958</v>
      </c>
    </row>
    <row r="4397" spans="1:25" x14ac:dyDescent="0.3">
      <c r="A4397" s="1">
        <v>3001167</v>
      </c>
      <c r="B4397" s="1" t="s">
        <v>9</v>
      </c>
      <c r="C4397" s="2"/>
      <c r="D4397" s="4" t="s">
        <v>170</v>
      </c>
      <c r="E4397" s="4">
        <v>3001167</v>
      </c>
      <c r="F4397" s="5">
        <v>2187</v>
      </c>
      <c r="G4397" s="5">
        <v>9</v>
      </c>
      <c r="H4397" s="5">
        <v>41454</v>
      </c>
      <c r="I4397" s="5">
        <v>10844</v>
      </c>
      <c r="J4397" s="5">
        <v>5104</v>
      </c>
      <c r="K4397" s="5">
        <v>0</v>
      </c>
      <c r="L4397" s="5">
        <v>59597</v>
      </c>
      <c r="M4397" s="5">
        <v>29931</v>
      </c>
      <c r="N4397" s="5">
        <v>68</v>
      </c>
      <c r="O4397" s="5">
        <v>-19087</v>
      </c>
      <c r="P4397" s="5">
        <v>1616</v>
      </c>
      <c r="Q4397" s="5">
        <v>0</v>
      </c>
      <c r="R4397" s="5">
        <v>0</v>
      </c>
      <c r="S4397" s="5">
        <v>3567</v>
      </c>
      <c r="T4397" s="5">
        <v>6156</v>
      </c>
      <c r="U4397" s="5">
        <v>5468</v>
      </c>
      <c r="V4397" s="5">
        <v>96</v>
      </c>
      <c r="W4397" s="5">
        <v>0</v>
      </c>
      <c r="X4397" s="5">
        <v>14655</v>
      </c>
      <c r="Y4397" s="5">
        <v>905</v>
      </c>
    </row>
    <row r="4398" spans="1:25" x14ac:dyDescent="0.3">
      <c r="A4398" s="1">
        <v>3001167</v>
      </c>
      <c r="B4398" s="1" t="s">
        <v>10</v>
      </c>
      <c r="C4398" s="2"/>
      <c r="D4398" s="4" t="s">
        <v>170</v>
      </c>
      <c r="E4398" s="4">
        <v>3001167</v>
      </c>
      <c r="F4398" s="5">
        <v>386</v>
      </c>
      <c r="G4398" s="5">
        <v>30</v>
      </c>
      <c r="H4398" s="5">
        <v>6658</v>
      </c>
      <c r="I4398" s="5">
        <v>11364</v>
      </c>
      <c r="J4398" s="5">
        <v>6573</v>
      </c>
      <c r="K4398" s="5">
        <v>0</v>
      </c>
      <c r="L4398" s="5">
        <v>25011</v>
      </c>
      <c r="M4398" s="5">
        <v>28224</v>
      </c>
      <c r="N4398" s="5">
        <v>45</v>
      </c>
      <c r="O4398" s="5">
        <v>-11317</v>
      </c>
      <c r="P4398" s="5">
        <v>1790</v>
      </c>
      <c r="Q4398" s="5">
        <v>0</v>
      </c>
      <c r="R4398" s="5">
        <v>0</v>
      </c>
      <c r="S4398" s="5">
        <v>3610</v>
      </c>
      <c r="T4398" s="5">
        <v>6066</v>
      </c>
      <c r="U4398" s="5">
        <v>5624</v>
      </c>
      <c r="V4398" s="5">
        <v>82</v>
      </c>
      <c r="W4398" s="5">
        <v>0</v>
      </c>
      <c r="X4398" s="5">
        <v>10077</v>
      </c>
      <c r="Y4398" s="5">
        <v>915</v>
      </c>
    </row>
    <row r="4399" spans="1:25" x14ac:dyDescent="0.3">
      <c r="A4399" s="1">
        <v>3001167</v>
      </c>
      <c r="B4399" s="1" t="s">
        <v>11</v>
      </c>
      <c r="C4399" s="2"/>
      <c r="D4399" s="4" t="s">
        <v>170</v>
      </c>
      <c r="E4399" s="4">
        <v>3001167</v>
      </c>
      <c r="F4399" s="5">
        <v>294</v>
      </c>
      <c r="G4399" s="5">
        <v>127</v>
      </c>
      <c r="H4399" s="5">
        <v>31024</v>
      </c>
      <c r="I4399" s="5">
        <v>10051</v>
      </c>
      <c r="J4399" s="5">
        <v>2877</v>
      </c>
      <c r="K4399" s="5">
        <v>0</v>
      </c>
      <c r="L4399" s="5">
        <v>44374</v>
      </c>
      <c r="M4399" s="5">
        <v>31494</v>
      </c>
      <c r="N4399" s="5">
        <v>40</v>
      </c>
      <c r="O4399" s="5">
        <v>-14477</v>
      </c>
      <c r="P4399" s="5">
        <v>1485</v>
      </c>
      <c r="Q4399" s="5">
        <v>0</v>
      </c>
      <c r="R4399" s="5">
        <v>0</v>
      </c>
      <c r="S4399" s="5">
        <v>3311</v>
      </c>
      <c r="T4399" s="5">
        <v>5688</v>
      </c>
      <c r="U4399" s="5">
        <v>5292</v>
      </c>
      <c r="V4399" s="5">
        <v>144</v>
      </c>
      <c r="W4399" s="5">
        <v>0</v>
      </c>
      <c r="X4399" s="5">
        <v>9729</v>
      </c>
      <c r="Y4399" s="5">
        <v>1124</v>
      </c>
    </row>
    <row r="4400" spans="1:25" x14ac:dyDescent="0.3">
      <c r="A4400" s="1">
        <v>3001167</v>
      </c>
      <c r="B4400" s="1" t="s">
        <v>12</v>
      </c>
      <c r="C4400" s="2"/>
      <c r="D4400" s="4" t="s">
        <v>170</v>
      </c>
      <c r="E4400" s="4">
        <v>3001167</v>
      </c>
      <c r="F4400" s="5">
        <v>671</v>
      </c>
      <c r="G4400" s="5">
        <v>108</v>
      </c>
      <c r="H4400" s="5">
        <v>143287</v>
      </c>
      <c r="I4400" s="5">
        <v>9969</v>
      </c>
      <c r="J4400" s="5">
        <v>3558</v>
      </c>
      <c r="K4400" s="5">
        <v>0</v>
      </c>
      <c r="L4400" s="5">
        <v>157592</v>
      </c>
      <c r="M4400" s="5">
        <v>27823</v>
      </c>
      <c r="N4400" s="5">
        <v>45</v>
      </c>
      <c r="O4400" s="5">
        <v>-7445</v>
      </c>
      <c r="P4400" s="5">
        <v>1068</v>
      </c>
      <c r="Q4400" s="5">
        <v>0</v>
      </c>
      <c r="R4400" s="5">
        <v>0</v>
      </c>
      <c r="S4400" s="5">
        <v>3099</v>
      </c>
      <c r="T4400" s="5">
        <v>5547</v>
      </c>
      <c r="U4400" s="5">
        <v>5600</v>
      </c>
      <c r="V4400" s="5">
        <v>45</v>
      </c>
      <c r="W4400" s="5">
        <v>0</v>
      </c>
      <c r="X4400" s="5">
        <v>7656</v>
      </c>
      <c r="Y4400" s="5">
        <v>825</v>
      </c>
    </row>
    <row r="4401" spans="1:25" x14ac:dyDescent="0.3">
      <c r="A4401" s="1">
        <v>3001167</v>
      </c>
      <c r="B4401" s="1" t="s">
        <v>13</v>
      </c>
      <c r="C4401" s="2"/>
      <c r="D4401" s="4" t="s">
        <v>170</v>
      </c>
      <c r="E4401" s="4">
        <v>3001167</v>
      </c>
      <c r="F4401" s="5">
        <v>252</v>
      </c>
      <c r="G4401" s="5">
        <v>353</v>
      </c>
      <c r="H4401" s="5">
        <v>3041</v>
      </c>
      <c r="I4401" s="5">
        <v>11710</v>
      </c>
      <c r="J4401" s="5">
        <v>3205</v>
      </c>
      <c r="K4401" s="5">
        <v>0</v>
      </c>
      <c r="L4401" s="5">
        <v>18561</v>
      </c>
      <c r="M4401" s="5">
        <v>29703</v>
      </c>
      <c r="N4401" s="5">
        <v>31</v>
      </c>
      <c r="O4401" s="5">
        <v>2696</v>
      </c>
      <c r="P4401" s="5">
        <v>958</v>
      </c>
      <c r="Q4401" s="5">
        <v>0</v>
      </c>
      <c r="R4401" s="5">
        <v>0</v>
      </c>
      <c r="S4401" s="5">
        <v>3092</v>
      </c>
      <c r="T4401" s="5">
        <v>4954</v>
      </c>
      <c r="U4401" s="5">
        <v>5020</v>
      </c>
      <c r="V4401" s="5">
        <v>70</v>
      </c>
      <c r="W4401" s="5">
        <v>0</v>
      </c>
      <c r="X4401" s="5">
        <v>7986</v>
      </c>
      <c r="Y4401" s="5">
        <v>710</v>
      </c>
    </row>
    <row r="4402" spans="1:25" x14ac:dyDescent="0.3">
      <c r="A4402" s="1">
        <v>3001167</v>
      </c>
      <c r="B4402" s="1" t="s">
        <v>14</v>
      </c>
      <c r="C4402" s="2"/>
      <c r="D4402" s="4" t="s">
        <v>170</v>
      </c>
      <c r="E4402" s="4">
        <v>3001167</v>
      </c>
      <c r="F4402" s="5">
        <v>154</v>
      </c>
      <c r="G4402" s="5">
        <v>83</v>
      </c>
      <c r="H4402" s="5">
        <v>6149</v>
      </c>
      <c r="I4402" s="5">
        <v>12639</v>
      </c>
      <c r="J4402" s="5">
        <v>2513</v>
      </c>
      <c r="K4402" s="5" t="s">
        <v>33</v>
      </c>
      <c r="L4402" s="5">
        <v>21538</v>
      </c>
      <c r="M4402" s="5">
        <v>31888</v>
      </c>
      <c r="N4402" s="5">
        <v>40</v>
      </c>
      <c r="O4402" s="5">
        <v>2732</v>
      </c>
      <c r="P4402" s="5">
        <v>992</v>
      </c>
      <c r="Q4402" s="5" t="s">
        <v>33</v>
      </c>
      <c r="R4402" s="5" t="s">
        <v>33</v>
      </c>
      <c r="S4402" s="5">
        <v>3053</v>
      </c>
      <c r="T4402" s="5">
        <v>4614</v>
      </c>
      <c r="U4402" s="5">
        <v>5727</v>
      </c>
      <c r="V4402" s="5">
        <v>187</v>
      </c>
      <c r="W4402" s="5">
        <v>0</v>
      </c>
      <c r="X4402" s="5">
        <v>12261</v>
      </c>
      <c r="Y4402" s="5">
        <v>1045</v>
      </c>
    </row>
    <row r="4403" spans="1:25" x14ac:dyDescent="0.3">
      <c r="A4403" s="1">
        <v>3001167</v>
      </c>
      <c r="B4403" s="1" t="s">
        <v>15</v>
      </c>
      <c r="C4403" s="2"/>
      <c r="D4403" s="4" t="s">
        <v>170</v>
      </c>
      <c r="E4403" s="4">
        <v>3001167</v>
      </c>
      <c r="F4403" s="5">
        <v>809</v>
      </c>
      <c r="G4403" s="5">
        <v>65</v>
      </c>
      <c r="H4403" s="5">
        <v>1475</v>
      </c>
      <c r="I4403" s="5">
        <v>18188</v>
      </c>
      <c r="J4403" s="5">
        <v>3281</v>
      </c>
      <c r="K4403" s="5" t="s">
        <v>33</v>
      </c>
      <c r="L4403" s="5">
        <v>23818</v>
      </c>
      <c r="M4403" s="5">
        <v>33220</v>
      </c>
      <c r="N4403" s="5">
        <v>62</v>
      </c>
      <c r="O4403" s="5">
        <v>2743</v>
      </c>
      <c r="P4403" s="5">
        <v>1159</v>
      </c>
      <c r="Q4403" s="5" t="s">
        <v>33</v>
      </c>
      <c r="R4403" s="5" t="s">
        <v>33</v>
      </c>
      <c r="S4403" s="5">
        <v>3588</v>
      </c>
      <c r="T4403" s="5">
        <v>5175</v>
      </c>
      <c r="U4403" s="5">
        <v>5640</v>
      </c>
      <c r="V4403" s="5">
        <v>156</v>
      </c>
      <c r="W4403" s="5">
        <v>10</v>
      </c>
      <c r="X4403" s="5">
        <v>12776</v>
      </c>
      <c r="Y4403" s="5">
        <v>636</v>
      </c>
    </row>
    <row r="4404" spans="1:25" x14ac:dyDescent="0.3">
      <c r="A4404" s="1">
        <v>3001167</v>
      </c>
      <c r="B4404" s="1" t="s">
        <v>16</v>
      </c>
      <c r="C4404" s="2"/>
      <c r="D4404" s="4" t="s">
        <v>170</v>
      </c>
      <c r="E4404" s="4">
        <v>3001167</v>
      </c>
      <c r="F4404" s="5">
        <v>1181</v>
      </c>
      <c r="G4404" s="5">
        <v>33</v>
      </c>
      <c r="H4404" s="5">
        <v>11633</v>
      </c>
      <c r="I4404" s="5">
        <v>9778</v>
      </c>
      <c r="J4404" s="5">
        <v>552</v>
      </c>
      <c r="K4404" s="5" t="s">
        <v>33</v>
      </c>
      <c r="L4404" s="5">
        <v>23177</v>
      </c>
      <c r="M4404" s="5">
        <v>53683</v>
      </c>
      <c r="N4404" s="5">
        <v>38</v>
      </c>
      <c r="O4404" s="5">
        <v>1912</v>
      </c>
      <c r="P4404" s="5">
        <v>1102</v>
      </c>
      <c r="Q4404" s="5" t="s">
        <v>33</v>
      </c>
      <c r="R4404" s="5" t="s">
        <v>33</v>
      </c>
      <c r="S4404" s="5">
        <v>3718</v>
      </c>
      <c r="T4404" s="5">
        <v>5481</v>
      </c>
      <c r="U4404" s="5">
        <v>5913</v>
      </c>
      <c r="V4404" s="5">
        <v>111</v>
      </c>
      <c r="W4404" s="5">
        <v>22</v>
      </c>
      <c r="X4404" s="5">
        <v>13699</v>
      </c>
      <c r="Y4404" s="5">
        <v>633</v>
      </c>
    </row>
    <row r="4405" spans="1:25" x14ac:dyDescent="0.3">
      <c r="A4405" s="1">
        <v>3001167</v>
      </c>
      <c r="B4405" s="1" t="s">
        <v>17</v>
      </c>
      <c r="C4405" s="2"/>
      <c r="D4405" s="4" t="s">
        <v>170</v>
      </c>
      <c r="E4405" s="4">
        <v>3001167</v>
      </c>
      <c r="F4405" s="5">
        <v>197</v>
      </c>
      <c r="G4405" s="5">
        <v>100</v>
      </c>
      <c r="H4405" s="5">
        <v>413</v>
      </c>
      <c r="I4405" s="5">
        <v>7700</v>
      </c>
      <c r="J4405" s="5">
        <v>3645</v>
      </c>
      <c r="K4405" s="5" t="s">
        <v>33</v>
      </c>
      <c r="L4405" s="5">
        <v>12055</v>
      </c>
      <c r="M4405" s="5">
        <v>69148</v>
      </c>
      <c r="N4405" s="5">
        <v>32</v>
      </c>
      <c r="O4405" s="5">
        <v>5078</v>
      </c>
      <c r="P4405" s="5">
        <v>586</v>
      </c>
      <c r="Q4405" s="5" t="s">
        <v>33</v>
      </c>
      <c r="R4405" s="5" t="s">
        <v>33</v>
      </c>
      <c r="S4405" s="5">
        <v>4363</v>
      </c>
      <c r="T4405" s="5">
        <v>6538</v>
      </c>
      <c r="U4405" s="5">
        <v>6751</v>
      </c>
      <c r="V4405" s="5">
        <v>134</v>
      </c>
      <c r="W4405" s="5">
        <v>46</v>
      </c>
      <c r="X4405" s="5">
        <v>14872</v>
      </c>
      <c r="Y4405" s="5">
        <v>650</v>
      </c>
    </row>
    <row r="4406" spans="1:25" x14ac:dyDescent="0.3">
      <c r="A4406" s="1">
        <v>3001167</v>
      </c>
      <c r="B4406" s="1" t="s">
        <v>18</v>
      </c>
      <c r="C4406" s="2"/>
      <c r="D4406" s="4" t="s">
        <v>170</v>
      </c>
      <c r="E4406" s="4">
        <v>3001167</v>
      </c>
      <c r="F4406" s="5">
        <v>954</v>
      </c>
      <c r="G4406" s="5">
        <v>407</v>
      </c>
      <c r="H4406" s="5">
        <v>1779</v>
      </c>
      <c r="I4406" s="5">
        <v>9888</v>
      </c>
      <c r="J4406" s="5">
        <v>2603</v>
      </c>
      <c r="K4406" s="5" t="s">
        <v>33</v>
      </c>
      <c r="L4406" s="5">
        <v>15631</v>
      </c>
      <c r="M4406" s="5">
        <v>114485</v>
      </c>
      <c r="N4406" s="5">
        <v>56</v>
      </c>
      <c r="O4406" s="5">
        <v>3882</v>
      </c>
      <c r="P4406" s="5">
        <v>1120</v>
      </c>
      <c r="Q4406" s="5" t="s">
        <v>33</v>
      </c>
      <c r="R4406" s="5" t="s">
        <v>33</v>
      </c>
      <c r="S4406" s="5">
        <v>5120</v>
      </c>
      <c r="T4406" s="5">
        <v>8246</v>
      </c>
      <c r="U4406" s="5">
        <v>7077</v>
      </c>
      <c r="V4406" s="5">
        <v>858</v>
      </c>
      <c r="W4406" s="5">
        <v>77</v>
      </c>
      <c r="X4406" s="5">
        <v>14898</v>
      </c>
      <c r="Y4406" s="5">
        <v>693</v>
      </c>
    </row>
    <row r="4407" spans="1:25" x14ac:dyDescent="0.3">
      <c r="A4407" s="1">
        <v>3001167</v>
      </c>
      <c r="B4407" s="1" t="s">
        <v>19</v>
      </c>
      <c r="C4407" s="2"/>
      <c r="D4407" s="4" t="s">
        <v>170</v>
      </c>
      <c r="E4407" s="4">
        <v>3001167</v>
      </c>
      <c r="F4407" s="5">
        <v>5124</v>
      </c>
      <c r="G4407" s="5">
        <v>40</v>
      </c>
      <c r="H4407" s="5">
        <v>3481</v>
      </c>
      <c r="I4407" s="5">
        <v>7076</v>
      </c>
      <c r="J4407" s="5">
        <v>2001</v>
      </c>
      <c r="K4407" s="5" t="s">
        <v>33</v>
      </c>
      <c r="L4407" s="5">
        <v>17722</v>
      </c>
      <c r="M4407" s="5">
        <v>99236</v>
      </c>
      <c r="N4407" s="5">
        <v>56</v>
      </c>
      <c r="O4407" s="5">
        <v>11724</v>
      </c>
      <c r="P4407" s="5">
        <v>1187</v>
      </c>
      <c r="Q4407" s="5" t="s">
        <v>33</v>
      </c>
      <c r="R4407" s="5" t="s">
        <v>33</v>
      </c>
      <c r="S4407" s="5">
        <v>4986</v>
      </c>
      <c r="T4407" s="5">
        <v>8150</v>
      </c>
      <c r="U4407" s="5">
        <v>5959</v>
      </c>
      <c r="V4407" s="5">
        <v>907</v>
      </c>
      <c r="W4407" s="5">
        <v>138</v>
      </c>
      <c r="X4407" s="5">
        <v>14426</v>
      </c>
      <c r="Y4407" s="5">
        <v>617</v>
      </c>
    </row>
    <row r="4408" spans="1:25" x14ac:dyDescent="0.3">
      <c r="A4408" s="1">
        <v>3001167</v>
      </c>
      <c r="B4408" s="1" t="s">
        <v>20</v>
      </c>
      <c r="C4408" s="2"/>
      <c r="D4408" s="4" t="s">
        <v>170</v>
      </c>
      <c r="E4408" s="4">
        <v>3001167</v>
      </c>
      <c r="F4408" s="5">
        <v>2608</v>
      </c>
      <c r="G4408" s="5">
        <v>567</v>
      </c>
      <c r="H4408" s="5">
        <v>11459</v>
      </c>
      <c r="I4408" s="5">
        <v>8074</v>
      </c>
      <c r="J4408" s="5">
        <v>1693</v>
      </c>
      <c r="K4408" s="5" t="s">
        <v>33</v>
      </c>
      <c r="L4408" s="5">
        <v>24402</v>
      </c>
      <c r="M4408" s="5">
        <v>78129</v>
      </c>
      <c r="N4408" s="5">
        <v>247</v>
      </c>
      <c r="O4408" s="5">
        <v>4097</v>
      </c>
      <c r="P4408" s="5">
        <v>1040</v>
      </c>
      <c r="Q4408" s="5" t="s">
        <v>33</v>
      </c>
      <c r="R4408" s="5" t="s">
        <v>33</v>
      </c>
      <c r="S4408" s="5">
        <v>4802</v>
      </c>
      <c r="T4408" s="5">
        <v>7773</v>
      </c>
      <c r="U4408" s="5">
        <v>5916</v>
      </c>
      <c r="V4408" s="5">
        <v>1160</v>
      </c>
      <c r="W4408" s="5">
        <v>365</v>
      </c>
      <c r="X4408" s="5">
        <v>13884</v>
      </c>
      <c r="Y4408" s="5">
        <v>418</v>
      </c>
    </row>
    <row r="4409" spans="1:25" x14ac:dyDescent="0.3">
      <c r="A4409" s="1">
        <v>3001167</v>
      </c>
      <c r="B4409" s="1" t="s">
        <v>21</v>
      </c>
      <c r="C4409" s="2"/>
      <c r="D4409" s="4" t="s">
        <v>170</v>
      </c>
      <c r="E4409" s="4">
        <v>3001167</v>
      </c>
      <c r="F4409" s="5">
        <v>-670</v>
      </c>
      <c r="G4409" s="5">
        <v>3437</v>
      </c>
      <c r="H4409" s="5">
        <v>6539</v>
      </c>
      <c r="I4409" s="5">
        <v>6406</v>
      </c>
      <c r="J4409" s="5">
        <v>1244</v>
      </c>
      <c r="K4409" s="5" t="s">
        <v>33</v>
      </c>
      <c r="L4409" s="5">
        <v>16957</v>
      </c>
      <c r="M4409" s="5">
        <v>80680</v>
      </c>
      <c r="N4409" s="5">
        <v>715</v>
      </c>
      <c r="O4409" s="5">
        <v>3371</v>
      </c>
      <c r="P4409" s="5">
        <v>1018</v>
      </c>
      <c r="Q4409" s="5" t="s">
        <v>33</v>
      </c>
      <c r="R4409" s="5" t="s">
        <v>33</v>
      </c>
      <c r="S4409" s="5">
        <v>3161</v>
      </c>
      <c r="T4409" s="5">
        <v>4819</v>
      </c>
      <c r="U4409" s="5">
        <v>4530</v>
      </c>
      <c r="V4409" s="5">
        <v>1828</v>
      </c>
      <c r="W4409" s="5">
        <v>394</v>
      </c>
      <c r="X4409" s="5">
        <v>15804</v>
      </c>
      <c r="Y4409" s="5">
        <v>492</v>
      </c>
    </row>
    <row r="4410" spans="1:25" x14ac:dyDescent="0.3">
      <c r="A4410" s="1">
        <v>3001167</v>
      </c>
      <c r="B4410" s="1" t="s">
        <v>22</v>
      </c>
      <c r="C4410" s="2"/>
      <c r="D4410" s="4" t="s">
        <v>170</v>
      </c>
      <c r="E4410" s="4">
        <v>3001167</v>
      </c>
      <c r="F4410" s="5">
        <v>9872</v>
      </c>
      <c r="G4410" s="5">
        <v>138</v>
      </c>
      <c r="H4410" s="5">
        <v>4307</v>
      </c>
      <c r="I4410" s="5">
        <v>8350</v>
      </c>
      <c r="J4410" s="5">
        <v>2250</v>
      </c>
      <c r="K4410" s="5" t="s">
        <v>33</v>
      </c>
      <c r="L4410" s="5">
        <v>24917</v>
      </c>
      <c r="M4410" s="5">
        <v>91941</v>
      </c>
      <c r="N4410" s="5">
        <v>648</v>
      </c>
      <c r="O4410" s="5">
        <v>3805</v>
      </c>
      <c r="P4410" s="5">
        <v>771</v>
      </c>
      <c r="Q4410" s="5" t="s">
        <v>33</v>
      </c>
      <c r="R4410" s="5" t="s">
        <v>33</v>
      </c>
      <c r="S4410" s="5">
        <v>2702</v>
      </c>
      <c r="T4410" s="5">
        <v>3876</v>
      </c>
      <c r="U4410" s="5">
        <v>4418</v>
      </c>
      <c r="V4410" s="5">
        <v>2630</v>
      </c>
      <c r="W4410" s="5">
        <v>449</v>
      </c>
      <c r="X4410" s="5">
        <v>14314</v>
      </c>
      <c r="Y4410" s="5">
        <v>448</v>
      </c>
    </row>
    <row r="4411" spans="1:25" x14ac:dyDescent="0.3">
      <c r="A4411" s="1">
        <v>3001167</v>
      </c>
      <c r="B4411" s="1" t="s">
        <v>23</v>
      </c>
      <c r="C4411" s="2"/>
      <c r="D4411" s="4" t="s">
        <v>170</v>
      </c>
      <c r="E4411" s="4">
        <v>3001167</v>
      </c>
      <c r="F4411" s="5">
        <v>1828</v>
      </c>
      <c r="G4411" s="5">
        <v>358</v>
      </c>
      <c r="H4411" s="5">
        <v>8317</v>
      </c>
      <c r="I4411" s="5">
        <v>7360</v>
      </c>
      <c r="J4411" s="5">
        <v>1615</v>
      </c>
      <c r="K4411" s="5" t="s">
        <v>33</v>
      </c>
      <c r="L4411" s="5">
        <v>19479</v>
      </c>
      <c r="M4411" s="5">
        <v>76680</v>
      </c>
      <c r="N4411" s="5">
        <v>852</v>
      </c>
      <c r="O4411" s="5">
        <v>4824</v>
      </c>
      <c r="P4411" s="5">
        <v>831</v>
      </c>
      <c r="Q4411" s="5" t="s">
        <v>33</v>
      </c>
      <c r="R4411" s="5" t="s">
        <v>33</v>
      </c>
      <c r="S4411" s="5">
        <v>2558</v>
      </c>
      <c r="T4411" s="5">
        <v>4352</v>
      </c>
      <c r="U4411" s="5">
        <v>5042</v>
      </c>
      <c r="V4411" s="5">
        <v>2919</v>
      </c>
      <c r="W4411" s="5">
        <v>313</v>
      </c>
      <c r="X4411" s="5">
        <v>12485</v>
      </c>
      <c r="Y4411" s="5">
        <v>526</v>
      </c>
    </row>
    <row r="4412" spans="1:25" x14ac:dyDescent="0.3">
      <c r="A4412" s="1">
        <v>3001167</v>
      </c>
      <c r="B4412" s="1" t="s">
        <v>24</v>
      </c>
      <c r="C4412" s="2"/>
      <c r="D4412" s="4" t="s">
        <v>170</v>
      </c>
      <c r="E4412" s="4">
        <v>3001167</v>
      </c>
      <c r="F4412" s="5">
        <v>9664</v>
      </c>
      <c r="G4412" s="5">
        <v>2006</v>
      </c>
      <c r="H4412" s="5">
        <v>4469</v>
      </c>
      <c r="I4412" s="5">
        <v>7673</v>
      </c>
      <c r="J4412" s="5">
        <v>2125</v>
      </c>
      <c r="K4412" s="5" t="s">
        <v>33</v>
      </c>
      <c r="L4412" s="5">
        <v>25937</v>
      </c>
      <c r="M4412" s="5">
        <v>97404</v>
      </c>
      <c r="N4412" s="5">
        <v>561</v>
      </c>
      <c r="O4412" s="5">
        <v>4440</v>
      </c>
      <c r="P4412" s="5">
        <v>1329</v>
      </c>
      <c r="Q4412" s="5" t="s">
        <v>33</v>
      </c>
      <c r="R4412" s="5" t="s">
        <v>33</v>
      </c>
      <c r="S4412" s="5">
        <v>2292</v>
      </c>
      <c r="T4412" s="5">
        <v>3559</v>
      </c>
      <c r="U4412" s="5">
        <v>5804</v>
      </c>
      <c r="V4412" s="5">
        <v>2701</v>
      </c>
      <c r="W4412" s="5">
        <v>119</v>
      </c>
      <c r="X4412" s="5">
        <v>16230</v>
      </c>
      <c r="Y4412" s="5">
        <v>470</v>
      </c>
    </row>
    <row r="4413" spans="1:25" x14ac:dyDescent="0.3">
      <c r="A4413" s="1">
        <v>3001167</v>
      </c>
      <c r="B4413" s="1" t="s">
        <v>25</v>
      </c>
      <c r="C4413" s="2"/>
      <c r="D4413" s="4" t="s">
        <v>170</v>
      </c>
      <c r="E4413" s="4">
        <v>3001167</v>
      </c>
      <c r="F4413" s="5">
        <v>167</v>
      </c>
      <c r="G4413" s="5">
        <v>10407</v>
      </c>
      <c r="H4413" s="5">
        <v>3372</v>
      </c>
      <c r="I4413" s="5">
        <v>9628</v>
      </c>
      <c r="J4413" s="5">
        <v>2190</v>
      </c>
      <c r="K4413" s="5" t="s">
        <v>33</v>
      </c>
      <c r="L4413" s="5">
        <v>25764</v>
      </c>
      <c r="M4413" s="5">
        <v>102988</v>
      </c>
      <c r="N4413" s="5">
        <v>887</v>
      </c>
      <c r="O4413" s="5">
        <v>4115</v>
      </c>
      <c r="P4413" s="5">
        <v>1328</v>
      </c>
      <c r="Q4413" s="5" t="s">
        <v>33</v>
      </c>
      <c r="R4413" s="5" t="s">
        <v>33</v>
      </c>
      <c r="S4413" s="5">
        <v>2114</v>
      </c>
      <c r="T4413" s="5">
        <v>3606</v>
      </c>
      <c r="U4413" s="5">
        <v>4256</v>
      </c>
      <c r="V4413" s="5">
        <v>3057</v>
      </c>
      <c r="W4413" s="5">
        <v>9</v>
      </c>
      <c r="X4413" s="5">
        <v>15398</v>
      </c>
      <c r="Y4413" s="5">
        <v>366</v>
      </c>
    </row>
    <row r="4414" spans="1:25" x14ac:dyDescent="0.3">
      <c r="A4414" s="1">
        <v>3001167</v>
      </c>
      <c r="B4414" s="1" t="s">
        <v>26</v>
      </c>
      <c r="C4414" s="2"/>
      <c r="D4414" s="4" t="s">
        <v>170</v>
      </c>
      <c r="E4414" s="4">
        <v>3001167</v>
      </c>
      <c r="F4414" s="5" t="s">
        <v>33</v>
      </c>
      <c r="G4414" s="5" t="s">
        <v>33</v>
      </c>
      <c r="H4414" s="5" t="s">
        <v>33</v>
      </c>
      <c r="I4414" s="5" t="s">
        <v>33</v>
      </c>
      <c r="J4414" s="5" t="s">
        <v>33</v>
      </c>
      <c r="K4414" s="5" t="s">
        <v>33</v>
      </c>
      <c r="L4414" s="5" t="s">
        <v>33</v>
      </c>
      <c r="M4414" s="5" t="s">
        <v>33</v>
      </c>
      <c r="N4414" s="5" t="s">
        <v>33</v>
      </c>
      <c r="O4414" s="5" t="s">
        <v>33</v>
      </c>
      <c r="P4414" s="5" t="s">
        <v>33</v>
      </c>
      <c r="Q4414" s="5" t="s">
        <v>33</v>
      </c>
      <c r="R4414" s="5" t="s">
        <v>33</v>
      </c>
      <c r="S4414" s="5" t="s">
        <v>33</v>
      </c>
      <c r="T4414" s="5" t="s">
        <v>33</v>
      </c>
      <c r="U4414" s="5" t="s">
        <v>33</v>
      </c>
      <c r="V4414" s="5" t="s">
        <v>33</v>
      </c>
      <c r="W4414" s="5" t="s">
        <v>33</v>
      </c>
      <c r="X4414" s="5" t="s">
        <v>33</v>
      </c>
      <c r="Y4414" s="5" t="s">
        <v>33</v>
      </c>
    </row>
    <row r="4415" spans="1:25" x14ac:dyDescent="0.3">
      <c r="A4415" s="1">
        <v>3001167</v>
      </c>
      <c r="B4415" s="1" t="s">
        <v>27</v>
      </c>
      <c r="C4415" s="2"/>
      <c r="D4415" s="4" t="s">
        <v>170</v>
      </c>
      <c r="E4415" s="4">
        <v>3001167</v>
      </c>
      <c r="F4415" s="5" t="s">
        <v>33</v>
      </c>
      <c r="G4415" s="5" t="s">
        <v>33</v>
      </c>
      <c r="H4415" s="5" t="s">
        <v>33</v>
      </c>
      <c r="I4415" s="5" t="s">
        <v>33</v>
      </c>
      <c r="J4415" s="5" t="s">
        <v>33</v>
      </c>
      <c r="K4415" s="5" t="s">
        <v>33</v>
      </c>
      <c r="L4415" s="5" t="s">
        <v>33</v>
      </c>
      <c r="M4415" s="5" t="s">
        <v>33</v>
      </c>
      <c r="N4415" s="5" t="s">
        <v>33</v>
      </c>
      <c r="O4415" s="5" t="s">
        <v>33</v>
      </c>
      <c r="P4415" s="5" t="s">
        <v>33</v>
      </c>
      <c r="Q4415" s="5" t="s">
        <v>33</v>
      </c>
      <c r="R4415" s="5" t="s">
        <v>33</v>
      </c>
      <c r="S4415" s="5" t="s">
        <v>33</v>
      </c>
      <c r="T4415" s="5" t="s">
        <v>33</v>
      </c>
      <c r="U4415" s="5" t="s">
        <v>33</v>
      </c>
      <c r="V4415" s="5" t="s">
        <v>33</v>
      </c>
      <c r="W4415" s="5" t="s">
        <v>33</v>
      </c>
      <c r="X4415" s="5" t="s">
        <v>33</v>
      </c>
      <c r="Y4415" s="5" t="s">
        <v>33</v>
      </c>
    </row>
    <row r="4416" spans="1:25" x14ac:dyDescent="0.3">
      <c r="A4416" s="1">
        <v>3001167</v>
      </c>
      <c r="B4416" s="1" t="s">
        <v>28</v>
      </c>
      <c r="C4416" s="2"/>
      <c r="D4416" s="4" t="s">
        <v>170</v>
      </c>
      <c r="E4416" s="4">
        <v>3001167</v>
      </c>
      <c r="F4416" s="5" t="s">
        <v>33</v>
      </c>
      <c r="G4416" s="5" t="s">
        <v>33</v>
      </c>
      <c r="H4416" s="5" t="s">
        <v>33</v>
      </c>
      <c r="I4416" s="5" t="s">
        <v>33</v>
      </c>
      <c r="J4416" s="5" t="s">
        <v>33</v>
      </c>
      <c r="K4416" s="5" t="s">
        <v>33</v>
      </c>
      <c r="L4416" s="5" t="s">
        <v>33</v>
      </c>
      <c r="M4416" s="5" t="s">
        <v>33</v>
      </c>
      <c r="N4416" s="5" t="s">
        <v>33</v>
      </c>
      <c r="O4416" s="5" t="s">
        <v>33</v>
      </c>
      <c r="P4416" s="5" t="s">
        <v>33</v>
      </c>
      <c r="Q4416" s="5" t="s">
        <v>33</v>
      </c>
      <c r="R4416" s="5" t="s">
        <v>33</v>
      </c>
      <c r="S4416" s="5" t="s">
        <v>33</v>
      </c>
      <c r="T4416" s="5" t="s">
        <v>33</v>
      </c>
      <c r="U4416" s="5" t="s">
        <v>33</v>
      </c>
      <c r="V4416" s="5" t="s">
        <v>33</v>
      </c>
      <c r="W4416" s="5" t="s">
        <v>33</v>
      </c>
      <c r="X4416" s="5" t="s">
        <v>33</v>
      </c>
      <c r="Y4416" s="5" t="s">
        <v>33</v>
      </c>
    </row>
    <row r="4417" spans="1:25" x14ac:dyDescent="0.3">
      <c r="A4417" s="1">
        <v>3001167</v>
      </c>
      <c r="B4417" s="1" t="s">
        <v>29</v>
      </c>
      <c r="C4417" s="2"/>
      <c r="D4417" s="4" t="s">
        <v>170</v>
      </c>
      <c r="E4417" s="4">
        <v>3001167</v>
      </c>
      <c r="F4417" s="5" t="s">
        <v>33</v>
      </c>
      <c r="G4417" s="5" t="s">
        <v>33</v>
      </c>
      <c r="H4417" s="5" t="s">
        <v>33</v>
      </c>
      <c r="I4417" s="5" t="s">
        <v>33</v>
      </c>
      <c r="J4417" s="5" t="s">
        <v>33</v>
      </c>
      <c r="K4417" s="5" t="s">
        <v>33</v>
      </c>
      <c r="L4417" s="5" t="s">
        <v>33</v>
      </c>
      <c r="M4417" s="5" t="s">
        <v>33</v>
      </c>
      <c r="N4417" s="5" t="s">
        <v>33</v>
      </c>
      <c r="O4417" s="5" t="s">
        <v>33</v>
      </c>
      <c r="P4417" s="5" t="s">
        <v>33</v>
      </c>
      <c r="Q4417" s="5" t="s">
        <v>33</v>
      </c>
      <c r="R4417" s="5" t="s">
        <v>33</v>
      </c>
      <c r="S4417" s="5" t="s">
        <v>33</v>
      </c>
      <c r="T4417" s="5" t="s">
        <v>33</v>
      </c>
      <c r="U4417" s="5" t="s">
        <v>33</v>
      </c>
      <c r="V4417" s="5" t="s">
        <v>33</v>
      </c>
      <c r="W4417" s="5" t="s">
        <v>33</v>
      </c>
      <c r="X4417" s="5" t="s">
        <v>33</v>
      </c>
      <c r="Y4417" s="5" t="s">
        <v>33</v>
      </c>
    </row>
    <row r="4418" spans="1:25" x14ac:dyDescent="0.3">
      <c r="A4418" s="1">
        <v>3001167</v>
      </c>
      <c r="B4418" s="1" t="s">
        <v>30</v>
      </c>
      <c r="C4418" s="2"/>
      <c r="D4418" s="4" t="s">
        <v>170</v>
      </c>
      <c r="E4418" s="4">
        <v>3001167</v>
      </c>
      <c r="F4418" s="5" t="s">
        <v>33</v>
      </c>
      <c r="G4418" s="5" t="s">
        <v>33</v>
      </c>
      <c r="H4418" s="5" t="s">
        <v>33</v>
      </c>
      <c r="I4418" s="5" t="s">
        <v>33</v>
      </c>
      <c r="J4418" s="5" t="s">
        <v>33</v>
      </c>
      <c r="K4418" s="5" t="s">
        <v>33</v>
      </c>
      <c r="L4418" s="5" t="s">
        <v>33</v>
      </c>
      <c r="M4418" s="5" t="s">
        <v>33</v>
      </c>
      <c r="N4418" s="5" t="s">
        <v>33</v>
      </c>
      <c r="O4418" s="5" t="s">
        <v>33</v>
      </c>
      <c r="P4418" s="5" t="s">
        <v>33</v>
      </c>
      <c r="Q4418" s="5" t="s">
        <v>33</v>
      </c>
      <c r="R4418" s="5" t="s">
        <v>33</v>
      </c>
      <c r="S4418" s="5" t="s">
        <v>33</v>
      </c>
      <c r="T4418" s="5" t="s">
        <v>33</v>
      </c>
      <c r="U4418" s="5" t="s">
        <v>33</v>
      </c>
      <c r="V4418" s="5" t="s">
        <v>33</v>
      </c>
      <c r="W4418" s="5" t="s">
        <v>33</v>
      </c>
      <c r="X4418" s="5" t="s">
        <v>33</v>
      </c>
      <c r="Y4418" s="5" t="s">
        <v>33</v>
      </c>
    </row>
    <row r="4419" spans="1:25" x14ac:dyDescent="0.3">
      <c r="A4419" s="1">
        <v>3001167</v>
      </c>
      <c r="B4419" s="1" t="s">
        <v>31</v>
      </c>
      <c r="C4419" s="2"/>
      <c r="D4419" s="4" t="s">
        <v>170</v>
      </c>
      <c r="E4419" s="4">
        <v>3001167</v>
      </c>
      <c r="F4419" s="5" t="s">
        <v>33</v>
      </c>
      <c r="G4419" s="5" t="s">
        <v>33</v>
      </c>
      <c r="H4419" s="5" t="s">
        <v>33</v>
      </c>
      <c r="I4419" s="5" t="s">
        <v>33</v>
      </c>
      <c r="J4419" s="5" t="s">
        <v>33</v>
      </c>
      <c r="K4419" s="5" t="s">
        <v>33</v>
      </c>
      <c r="L4419" s="5" t="s">
        <v>33</v>
      </c>
      <c r="M4419" s="5" t="s">
        <v>33</v>
      </c>
      <c r="N4419" s="5" t="s">
        <v>33</v>
      </c>
      <c r="O4419" s="5" t="s">
        <v>33</v>
      </c>
      <c r="P4419" s="5" t="s">
        <v>33</v>
      </c>
      <c r="Q4419" s="5" t="s">
        <v>33</v>
      </c>
      <c r="R4419" s="5" t="s">
        <v>33</v>
      </c>
      <c r="S4419" s="5" t="s">
        <v>33</v>
      </c>
      <c r="T4419" s="5" t="s">
        <v>33</v>
      </c>
      <c r="U4419" s="5" t="s">
        <v>33</v>
      </c>
      <c r="V4419" s="5" t="s">
        <v>33</v>
      </c>
      <c r="W4419" s="5" t="s">
        <v>33</v>
      </c>
      <c r="X4419" s="5" t="s">
        <v>33</v>
      </c>
      <c r="Y4419" s="5" t="s">
        <v>33</v>
      </c>
    </row>
    <row r="4420" spans="1:25" x14ac:dyDescent="0.3">
      <c r="A4420" s="1">
        <v>4057032</v>
      </c>
      <c r="B4420" s="1" t="s">
        <v>0</v>
      </c>
      <c r="C4420" s="2"/>
      <c r="D4420" s="4" t="s">
        <v>171</v>
      </c>
      <c r="E4420" s="4">
        <v>4057032</v>
      </c>
      <c r="F4420" s="5">
        <v>15679</v>
      </c>
      <c r="G4420" s="5">
        <v>1626498</v>
      </c>
      <c r="H4420" s="5">
        <v>880826</v>
      </c>
      <c r="I4420" s="5">
        <v>725588</v>
      </c>
      <c r="J4420" s="5">
        <v>115897</v>
      </c>
      <c r="K4420" s="5">
        <v>0</v>
      </c>
      <c r="L4420" s="5">
        <v>3364488</v>
      </c>
      <c r="M4420" s="5">
        <v>2900288</v>
      </c>
      <c r="N4420" s="5">
        <v>1269533</v>
      </c>
      <c r="O4420" s="5">
        <v>45384</v>
      </c>
      <c r="P4420" s="5">
        <v>73792</v>
      </c>
      <c r="Q4420" s="5">
        <v>9239</v>
      </c>
      <c r="R4420" s="5">
        <v>0</v>
      </c>
      <c r="S4420" s="5">
        <v>93949</v>
      </c>
      <c r="T4420" s="5">
        <v>162541</v>
      </c>
      <c r="U4420" s="5">
        <v>81900</v>
      </c>
      <c r="V4420" s="5">
        <v>64631</v>
      </c>
      <c r="W4420" s="5">
        <v>3</v>
      </c>
      <c r="X4420" s="5">
        <v>529514</v>
      </c>
      <c r="Y4420" s="5">
        <v>27916</v>
      </c>
    </row>
    <row r="4421" spans="1:25" x14ac:dyDescent="0.3">
      <c r="A4421" s="1">
        <v>4057032</v>
      </c>
      <c r="B4421" s="1" t="s">
        <v>1</v>
      </c>
      <c r="C4421" s="2"/>
      <c r="D4421" s="4" t="s">
        <v>171</v>
      </c>
      <c r="E4421" s="4">
        <v>4057032</v>
      </c>
      <c r="F4421" s="5">
        <v>16625</v>
      </c>
      <c r="G4421" s="5">
        <v>1960730</v>
      </c>
      <c r="H4421" s="5">
        <v>1098967</v>
      </c>
      <c r="I4421" s="5">
        <v>720434</v>
      </c>
      <c r="J4421" s="5">
        <v>44135</v>
      </c>
      <c r="K4421" s="5">
        <v>0</v>
      </c>
      <c r="L4421" s="5">
        <v>3840891</v>
      </c>
      <c r="M4421" s="5">
        <v>2919863</v>
      </c>
      <c r="N4421" s="5">
        <v>388686</v>
      </c>
      <c r="O4421" s="5">
        <v>-62530</v>
      </c>
      <c r="P4421" s="5">
        <v>66958</v>
      </c>
      <c r="Q4421" s="5">
        <v>9424</v>
      </c>
      <c r="R4421" s="5">
        <v>0</v>
      </c>
      <c r="S4421" s="5">
        <v>90298</v>
      </c>
      <c r="T4421" s="5">
        <v>186499</v>
      </c>
      <c r="U4421" s="5">
        <v>83609</v>
      </c>
      <c r="V4421" s="5">
        <v>36091</v>
      </c>
      <c r="W4421" s="5">
        <v>131</v>
      </c>
      <c r="X4421" s="5">
        <v>344854</v>
      </c>
      <c r="Y4421" s="5">
        <v>23837</v>
      </c>
    </row>
    <row r="4422" spans="1:25" x14ac:dyDescent="0.3">
      <c r="A4422" s="1">
        <v>4057032</v>
      </c>
      <c r="B4422" s="1" t="s">
        <v>2</v>
      </c>
      <c r="C4422" s="2"/>
      <c r="D4422" s="4" t="s">
        <v>171</v>
      </c>
      <c r="E4422" s="4">
        <v>4057032</v>
      </c>
      <c r="F4422" s="5">
        <v>30270</v>
      </c>
      <c r="G4422" s="5">
        <v>586456</v>
      </c>
      <c r="H4422" s="5">
        <v>477707</v>
      </c>
      <c r="I4422" s="5">
        <v>686916</v>
      </c>
      <c r="J4422" s="5">
        <v>60161</v>
      </c>
      <c r="K4422" s="5">
        <v>0</v>
      </c>
      <c r="L4422" s="5">
        <v>1841561</v>
      </c>
      <c r="M4422" s="5">
        <v>2359603</v>
      </c>
      <c r="N4422" s="5">
        <v>315021</v>
      </c>
      <c r="O4422" s="5">
        <v>-74912</v>
      </c>
      <c r="P4422" s="5">
        <v>67802</v>
      </c>
      <c r="Q4422" s="5">
        <v>9419</v>
      </c>
      <c r="R4422" s="5">
        <v>0</v>
      </c>
      <c r="S4422" s="5">
        <v>78400</v>
      </c>
      <c r="T4422" s="5">
        <v>114883</v>
      </c>
      <c r="U4422" s="5">
        <v>81089</v>
      </c>
      <c r="V4422" s="5">
        <v>37397</v>
      </c>
      <c r="W4422" s="5">
        <v>88</v>
      </c>
      <c r="X4422" s="5">
        <v>333599</v>
      </c>
      <c r="Y4422" s="5">
        <v>12029</v>
      </c>
    </row>
    <row r="4423" spans="1:25" x14ac:dyDescent="0.3">
      <c r="A4423" s="1">
        <v>4057032</v>
      </c>
      <c r="B4423" s="1" t="s">
        <v>3</v>
      </c>
      <c r="C4423" s="2"/>
      <c r="D4423" s="4" t="s">
        <v>171</v>
      </c>
      <c r="E4423" s="4">
        <v>4057032</v>
      </c>
      <c r="F4423" s="5">
        <v>37352</v>
      </c>
      <c r="G4423" s="5">
        <v>1598748</v>
      </c>
      <c r="H4423" s="5">
        <v>938411</v>
      </c>
      <c r="I4423" s="5">
        <v>625355</v>
      </c>
      <c r="J4423" s="5">
        <v>48538</v>
      </c>
      <c r="K4423" s="5">
        <v>0</v>
      </c>
      <c r="L4423" s="5">
        <v>3249320</v>
      </c>
      <c r="M4423" s="5">
        <v>2536077</v>
      </c>
      <c r="N4423" s="5">
        <v>560883</v>
      </c>
      <c r="O4423" s="5">
        <v>37482</v>
      </c>
      <c r="P4423" s="5">
        <v>61950</v>
      </c>
      <c r="Q4423" s="5">
        <v>9248</v>
      </c>
      <c r="R4423" s="5">
        <v>0</v>
      </c>
      <c r="S4423" s="5">
        <v>83937</v>
      </c>
      <c r="T4423" s="5">
        <v>156079</v>
      </c>
      <c r="U4423" s="5">
        <v>80534</v>
      </c>
      <c r="V4423" s="5">
        <v>43352</v>
      </c>
      <c r="W4423" s="5">
        <v>0</v>
      </c>
      <c r="X4423" s="5">
        <v>365159</v>
      </c>
      <c r="Y4423" s="5">
        <v>11881</v>
      </c>
    </row>
    <row r="4424" spans="1:25" x14ac:dyDescent="0.3">
      <c r="A4424" s="1">
        <v>4057032</v>
      </c>
      <c r="B4424" s="1" t="s">
        <v>4</v>
      </c>
      <c r="C4424" s="2"/>
      <c r="D4424" s="4" t="s">
        <v>171</v>
      </c>
      <c r="E4424" s="4">
        <v>4057032</v>
      </c>
      <c r="F4424" s="5">
        <v>38932</v>
      </c>
      <c r="G4424" s="5">
        <v>561530</v>
      </c>
      <c r="H4424" s="5">
        <v>1091339</v>
      </c>
      <c r="I4424" s="5">
        <v>638659</v>
      </c>
      <c r="J4424" s="5">
        <v>27125</v>
      </c>
      <c r="K4424" s="5">
        <v>0</v>
      </c>
      <c r="L4424" s="5">
        <v>2357585</v>
      </c>
      <c r="M4424" s="5">
        <v>3105333</v>
      </c>
      <c r="N4424" s="5">
        <v>425377</v>
      </c>
      <c r="O4424" s="5">
        <v>41903</v>
      </c>
      <c r="P4424" s="5">
        <v>58189</v>
      </c>
      <c r="Q4424" s="5">
        <v>8565</v>
      </c>
      <c r="R4424" s="5">
        <v>0</v>
      </c>
      <c r="S4424" s="5">
        <v>70752</v>
      </c>
      <c r="T4424" s="5">
        <v>107801</v>
      </c>
      <c r="U4424" s="5">
        <v>89770</v>
      </c>
      <c r="V4424" s="5">
        <v>37651</v>
      </c>
      <c r="W4424" s="5">
        <v>0</v>
      </c>
      <c r="X4424" s="5">
        <v>343271</v>
      </c>
      <c r="Y4424" s="5">
        <v>10963</v>
      </c>
    </row>
    <row r="4425" spans="1:25" x14ac:dyDescent="0.3">
      <c r="A4425" s="1">
        <v>4057032</v>
      </c>
      <c r="B4425" s="1" t="s">
        <v>5</v>
      </c>
      <c r="C4425" s="2"/>
      <c r="D4425" s="4" t="s">
        <v>171</v>
      </c>
      <c r="E4425" s="4">
        <v>4057032</v>
      </c>
      <c r="F4425" s="5">
        <v>44983</v>
      </c>
      <c r="G4425" s="5">
        <v>1281467</v>
      </c>
      <c r="H4425" s="5">
        <v>953331</v>
      </c>
      <c r="I4425" s="5">
        <v>528803</v>
      </c>
      <c r="J4425" s="5">
        <v>59288</v>
      </c>
      <c r="K4425" s="5">
        <v>0</v>
      </c>
      <c r="L4425" s="5">
        <v>2867873</v>
      </c>
      <c r="M4425" s="5">
        <v>3579050</v>
      </c>
      <c r="N4425" s="5">
        <v>475775</v>
      </c>
      <c r="O4425" s="5">
        <v>-29373</v>
      </c>
      <c r="P4425" s="5">
        <v>51648</v>
      </c>
      <c r="Q4425" s="5">
        <v>7865</v>
      </c>
      <c r="R4425" s="5">
        <v>0</v>
      </c>
      <c r="S4425" s="5">
        <v>71227</v>
      </c>
      <c r="T4425" s="5">
        <v>102778</v>
      </c>
      <c r="U4425" s="5">
        <v>103838</v>
      </c>
      <c r="V4425" s="5">
        <v>32437</v>
      </c>
      <c r="W4425" s="5">
        <v>0</v>
      </c>
      <c r="X4425" s="5">
        <v>319664</v>
      </c>
      <c r="Y4425" s="5">
        <v>11134</v>
      </c>
    </row>
    <row r="4426" spans="1:25" x14ac:dyDescent="0.3">
      <c r="A4426" s="1">
        <v>4057032</v>
      </c>
      <c r="B4426" s="1" t="s">
        <v>6</v>
      </c>
      <c r="C4426" s="2"/>
      <c r="D4426" s="4" t="s">
        <v>171</v>
      </c>
      <c r="E4426" s="4">
        <v>4057032</v>
      </c>
      <c r="F4426" s="5">
        <v>20944</v>
      </c>
      <c r="G4426" s="5">
        <v>455085</v>
      </c>
      <c r="H4426" s="5">
        <v>716213</v>
      </c>
      <c r="I4426" s="5">
        <v>500016</v>
      </c>
      <c r="J4426" s="5">
        <v>31773</v>
      </c>
      <c r="K4426" s="5">
        <v>0</v>
      </c>
      <c r="L4426" s="5">
        <v>1724032</v>
      </c>
      <c r="M4426" s="5">
        <v>3094357</v>
      </c>
      <c r="N4426" s="5">
        <v>275422</v>
      </c>
      <c r="O4426" s="5">
        <v>-5621</v>
      </c>
      <c r="P4426" s="5">
        <v>46091</v>
      </c>
      <c r="Q4426" s="5">
        <v>7279</v>
      </c>
      <c r="R4426" s="5">
        <v>0</v>
      </c>
      <c r="S4426" s="5">
        <v>66534</v>
      </c>
      <c r="T4426" s="5">
        <v>118658</v>
      </c>
      <c r="U4426" s="5">
        <v>84749</v>
      </c>
      <c r="V4426" s="5">
        <v>24653</v>
      </c>
      <c r="W4426" s="5">
        <v>0</v>
      </c>
      <c r="X4426" s="5">
        <v>378045</v>
      </c>
      <c r="Y4426" s="5">
        <v>10596</v>
      </c>
    </row>
    <row r="4427" spans="1:25" x14ac:dyDescent="0.3">
      <c r="A4427" s="1">
        <v>4057032</v>
      </c>
      <c r="B4427" s="1" t="s">
        <v>7</v>
      </c>
      <c r="C4427" s="2"/>
      <c r="D4427" s="4" t="s">
        <v>171</v>
      </c>
      <c r="E4427" s="4">
        <v>4057032</v>
      </c>
      <c r="F4427" s="5">
        <v>57710</v>
      </c>
      <c r="G4427" s="5">
        <v>2063914</v>
      </c>
      <c r="H4427" s="5">
        <v>461705</v>
      </c>
      <c r="I4427" s="5">
        <v>530298</v>
      </c>
      <c r="J4427" s="5">
        <v>42586</v>
      </c>
      <c r="K4427" s="5">
        <v>0</v>
      </c>
      <c r="L4427" s="5">
        <v>3156214</v>
      </c>
      <c r="M4427" s="5">
        <v>3123888</v>
      </c>
      <c r="N4427" s="5">
        <v>267990</v>
      </c>
      <c r="O4427" s="5">
        <v>103332</v>
      </c>
      <c r="P4427" s="5">
        <v>38736</v>
      </c>
      <c r="Q4427" s="5">
        <v>7884</v>
      </c>
      <c r="R4427" s="5">
        <v>0</v>
      </c>
      <c r="S4427" s="5">
        <v>87949</v>
      </c>
      <c r="T4427" s="5">
        <v>140200</v>
      </c>
      <c r="U4427" s="5">
        <v>74240</v>
      </c>
      <c r="V4427" s="5">
        <v>24755</v>
      </c>
      <c r="W4427" s="5">
        <v>0</v>
      </c>
      <c r="X4427" s="5">
        <v>323340</v>
      </c>
      <c r="Y4427" s="5">
        <v>17814</v>
      </c>
    </row>
    <row r="4428" spans="1:25" x14ac:dyDescent="0.3">
      <c r="A4428" s="1">
        <v>4057032</v>
      </c>
      <c r="B4428" s="1" t="s">
        <v>8</v>
      </c>
      <c r="C4428" s="2"/>
      <c r="D4428" s="4" t="s">
        <v>171</v>
      </c>
      <c r="E4428" s="4">
        <v>4057032</v>
      </c>
      <c r="F4428" s="5">
        <v>27972</v>
      </c>
      <c r="G4428" s="5">
        <v>1364701</v>
      </c>
      <c r="H4428" s="5">
        <v>756903</v>
      </c>
      <c r="I4428" s="5">
        <v>431260</v>
      </c>
      <c r="J4428" s="5">
        <v>51433</v>
      </c>
      <c r="K4428" s="5">
        <v>0</v>
      </c>
      <c r="L4428" s="5">
        <v>2632269</v>
      </c>
      <c r="M4428" s="5">
        <v>3275078</v>
      </c>
      <c r="N4428" s="5">
        <v>270119</v>
      </c>
      <c r="O4428" s="5">
        <v>77899</v>
      </c>
      <c r="P4428" s="5">
        <v>39866</v>
      </c>
      <c r="Q4428" s="5">
        <v>6939</v>
      </c>
      <c r="R4428" s="5">
        <v>0</v>
      </c>
      <c r="S4428" s="5">
        <v>83123</v>
      </c>
      <c r="T4428" s="5">
        <v>165990</v>
      </c>
      <c r="U4428" s="5">
        <v>73869</v>
      </c>
      <c r="V4428" s="5">
        <v>18450</v>
      </c>
      <c r="W4428" s="5">
        <v>0</v>
      </c>
      <c r="X4428" s="5">
        <v>396566</v>
      </c>
      <c r="Y4428" s="5">
        <v>19519</v>
      </c>
    </row>
    <row r="4429" spans="1:25" x14ac:dyDescent="0.3">
      <c r="A4429" s="1">
        <v>4057032</v>
      </c>
      <c r="B4429" s="1" t="s">
        <v>9</v>
      </c>
      <c r="C4429" s="2"/>
      <c r="D4429" s="4" t="s">
        <v>171</v>
      </c>
      <c r="E4429" s="4">
        <v>4057032</v>
      </c>
      <c r="F4429" s="5">
        <v>20453</v>
      </c>
      <c r="G4429" s="5">
        <v>414518</v>
      </c>
      <c r="H4429" s="5">
        <v>605614</v>
      </c>
      <c r="I4429" s="5">
        <v>389387</v>
      </c>
      <c r="J4429" s="5">
        <v>21139</v>
      </c>
      <c r="K4429" s="5">
        <v>0</v>
      </c>
      <c r="L4429" s="5">
        <v>1451110</v>
      </c>
      <c r="M4429" s="5">
        <v>3317104</v>
      </c>
      <c r="N4429" s="5">
        <v>313084</v>
      </c>
      <c r="O4429" s="5">
        <v>50869</v>
      </c>
      <c r="P4429" s="5">
        <v>40072</v>
      </c>
      <c r="Q4429" s="5">
        <v>5171</v>
      </c>
      <c r="R4429" s="5">
        <v>0</v>
      </c>
      <c r="S4429" s="5">
        <v>72193</v>
      </c>
      <c r="T4429" s="5">
        <v>130663</v>
      </c>
      <c r="U4429" s="5">
        <v>71492</v>
      </c>
      <c r="V4429" s="5">
        <v>19522</v>
      </c>
      <c r="W4429" s="5">
        <v>0</v>
      </c>
      <c r="X4429" s="5">
        <v>632268</v>
      </c>
      <c r="Y4429" s="5">
        <v>21121</v>
      </c>
    </row>
    <row r="4430" spans="1:25" x14ac:dyDescent="0.3">
      <c r="A4430" s="1">
        <v>4057032</v>
      </c>
      <c r="B4430" s="1" t="s">
        <v>10</v>
      </c>
      <c r="C4430" s="2"/>
      <c r="D4430" s="4" t="s">
        <v>171</v>
      </c>
      <c r="E4430" s="4">
        <v>4057032</v>
      </c>
      <c r="F4430" s="5">
        <v>23448</v>
      </c>
      <c r="G4430" s="5">
        <v>196619</v>
      </c>
      <c r="H4430" s="5">
        <v>411629</v>
      </c>
      <c r="I4430" s="5">
        <v>387024</v>
      </c>
      <c r="J4430" s="5">
        <v>39854</v>
      </c>
      <c r="K4430" s="5">
        <v>0</v>
      </c>
      <c r="L4430" s="5">
        <v>1058574</v>
      </c>
      <c r="M4430" s="5">
        <v>3760917</v>
      </c>
      <c r="N4430" s="5">
        <v>319878</v>
      </c>
      <c r="O4430" s="5">
        <v>120362</v>
      </c>
      <c r="P4430" s="5">
        <v>47453</v>
      </c>
      <c r="Q4430" s="5">
        <v>2302</v>
      </c>
      <c r="R4430" s="5">
        <v>0</v>
      </c>
      <c r="S4430" s="5">
        <v>66043</v>
      </c>
      <c r="T4430" s="5">
        <v>121847</v>
      </c>
      <c r="U4430" s="5">
        <v>90104</v>
      </c>
      <c r="V4430" s="5">
        <v>2038</v>
      </c>
      <c r="W4430" s="5">
        <v>0</v>
      </c>
      <c r="X4430" s="5">
        <v>449679</v>
      </c>
      <c r="Y4430" s="5">
        <v>22640</v>
      </c>
    </row>
    <row r="4431" spans="1:25" x14ac:dyDescent="0.3">
      <c r="A4431" s="1">
        <v>4057032</v>
      </c>
      <c r="B4431" s="1" t="s">
        <v>11</v>
      </c>
      <c r="C4431" s="2"/>
      <c r="D4431" s="4" t="s">
        <v>171</v>
      </c>
      <c r="E4431" s="4">
        <v>4057032</v>
      </c>
      <c r="F4431" s="5">
        <v>12446</v>
      </c>
      <c r="G4431" s="5">
        <v>791745</v>
      </c>
      <c r="H4431" s="5">
        <v>189731</v>
      </c>
      <c r="I4431" s="5">
        <v>413768</v>
      </c>
      <c r="J4431" s="5">
        <v>18578</v>
      </c>
      <c r="K4431" s="5">
        <v>0</v>
      </c>
      <c r="L4431" s="5">
        <v>1426267</v>
      </c>
      <c r="M4431" s="5">
        <v>3592233</v>
      </c>
      <c r="N4431" s="5">
        <v>272306</v>
      </c>
      <c r="O4431" s="5">
        <v>23560</v>
      </c>
      <c r="P4431" s="5">
        <v>22224</v>
      </c>
      <c r="Q4431" s="5">
        <v>-1319</v>
      </c>
      <c r="R4431" s="5">
        <v>0</v>
      </c>
      <c r="S4431" s="5">
        <v>66788</v>
      </c>
      <c r="T4431" s="5">
        <v>131801</v>
      </c>
      <c r="U4431" s="5">
        <v>66032</v>
      </c>
      <c r="V4431" s="5">
        <v>14055</v>
      </c>
      <c r="W4431" s="5">
        <v>0</v>
      </c>
      <c r="X4431" s="5">
        <v>401341</v>
      </c>
      <c r="Y4431" s="5">
        <v>24310</v>
      </c>
    </row>
    <row r="4432" spans="1:25" x14ac:dyDescent="0.3">
      <c r="A4432" s="1">
        <v>4057032</v>
      </c>
      <c r="B4432" s="1" t="s">
        <v>12</v>
      </c>
      <c r="C4432" s="2"/>
      <c r="D4432" s="4" t="s">
        <v>171</v>
      </c>
      <c r="E4432" s="4">
        <v>4057032</v>
      </c>
      <c r="F4432" s="5">
        <v>3545</v>
      </c>
      <c r="G4432" s="5">
        <v>582337</v>
      </c>
      <c r="H4432" s="5">
        <v>153061</v>
      </c>
      <c r="I4432" s="5">
        <v>380417</v>
      </c>
      <c r="J4432" s="5">
        <v>13546</v>
      </c>
      <c r="K4432" s="5">
        <v>0</v>
      </c>
      <c r="L4432" s="5">
        <v>1132907</v>
      </c>
      <c r="M4432" s="5">
        <v>3242230</v>
      </c>
      <c r="N4432" s="5">
        <v>326587</v>
      </c>
      <c r="O4432" s="5">
        <v>35777</v>
      </c>
      <c r="P4432" s="5">
        <v>19533</v>
      </c>
      <c r="Q4432" s="5">
        <v>10218</v>
      </c>
      <c r="R4432" s="5">
        <v>0</v>
      </c>
      <c r="S4432" s="5">
        <v>60148</v>
      </c>
      <c r="T4432" s="5">
        <v>119054</v>
      </c>
      <c r="U4432" s="5">
        <v>64522</v>
      </c>
      <c r="V4432" s="5">
        <v>2277</v>
      </c>
      <c r="W4432" s="5">
        <v>0</v>
      </c>
      <c r="X4432" s="5">
        <v>372781</v>
      </c>
      <c r="Y4432" s="5">
        <v>22238</v>
      </c>
    </row>
    <row r="4433" spans="1:25" x14ac:dyDescent="0.3">
      <c r="A4433" s="1">
        <v>4057032</v>
      </c>
      <c r="B4433" s="1" t="s">
        <v>13</v>
      </c>
      <c r="C4433" s="2"/>
      <c r="D4433" s="4" t="s">
        <v>171</v>
      </c>
      <c r="E4433" s="4">
        <v>4057032</v>
      </c>
      <c r="F4433" s="5">
        <v>13410</v>
      </c>
      <c r="G4433" s="5">
        <v>-90916</v>
      </c>
      <c r="H4433" s="5">
        <v>132198</v>
      </c>
      <c r="I4433" s="5">
        <v>395330</v>
      </c>
      <c r="J4433" s="5">
        <v>20567</v>
      </c>
      <c r="K4433" s="5">
        <v>0</v>
      </c>
      <c r="L4433" s="5">
        <v>470590</v>
      </c>
      <c r="M4433" s="5">
        <v>3068544</v>
      </c>
      <c r="N4433" s="5">
        <v>238866</v>
      </c>
      <c r="O4433" s="5">
        <v>23315</v>
      </c>
      <c r="P4433" s="5">
        <v>14574</v>
      </c>
      <c r="Q4433" s="5">
        <v>1061</v>
      </c>
      <c r="R4433" s="5">
        <v>0</v>
      </c>
      <c r="S4433" s="5">
        <v>56683</v>
      </c>
      <c r="T4433" s="5">
        <v>103493</v>
      </c>
      <c r="U4433" s="5">
        <v>57255</v>
      </c>
      <c r="V4433" s="5">
        <v>886</v>
      </c>
      <c r="W4433" s="5">
        <v>0</v>
      </c>
      <c r="X4433" s="5">
        <v>338190</v>
      </c>
      <c r="Y4433" s="5">
        <v>19010</v>
      </c>
    </row>
    <row r="4434" spans="1:25" x14ac:dyDescent="0.3">
      <c r="A4434" s="1">
        <v>4057032</v>
      </c>
      <c r="B4434" s="1" t="s">
        <v>14</v>
      </c>
      <c r="C4434" s="2"/>
      <c r="D4434" s="4" t="s">
        <v>171</v>
      </c>
      <c r="E4434" s="4">
        <v>4057032</v>
      </c>
      <c r="F4434" s="5">
        <v>25812</v>
      </c>
      <c r="G4434" s="5">
        <v>161661</v>
      </c>
      <c r="H4434" s="5">
        <v>51450</v>
      </c>
      <c r="I4434" s="5">
        <v>359468</v>
      </c>
      <c r="J4434" s="5">
        <v>14705</v>
      </c>
      <c r="K4434" s="5" t="s">
        <v>33</v>
      </c>
      <c r="L4434" s="5">
        <v>613096</v>
      </c>
      <c r="M4434" s="5">
        <v>3270778</v>
      </c>
      <c r="N4434" s="5">
        <v>232007</v>
      </c>
      <c r="O4434" s="5">
        <v>13947</v>
      </c>
      <c r="P4434" s="5">
        <v>12645</v>
      </c>
      <c r="Q4434" s="5" t="s">
        <v>33</v>
      </c>
      <c r="R4434" s="5" t="s">
        <v>33</v>
      </c>
      <c r="S4434" s="5">
        <v>43695</v>
      </c>
      <c r="T4434" s="5">
        <v>82472</v>
      </c>
      <c r="U4434" s="5">
        <v>62668</v>
      </c>
      <c r="V4434" s="5">
        <v>798</v>
      </c>
      <c r="W4434" s="5">
        <v>0</v>
      </c>
      <c r="X4434" s="5">
        <v>317892</v>
      </c>
      <c r="Y4434" s="5">
        <v>18389</v>
      </c>
    </row>
    <row r="4435" spans="1:25" x14ac:dyDescent="0.3">
      <c r="A4435" s="1">
        <v>4057032</v>
      </c>
      <c r="B4435" s="1" t="s">
        <v>15</v>
      </c>
      <c r="C4435" s="2"/>
      <c r="D4435" s="4" t="s">
        <v>171</v>
      </c>
      <c r="E4435" s="4">
        <v>4057032</v>
      </c>
      <c r="F4435" s="5">
        <v>25945</v>
      </c>
      <c r="G4435" s="5">
        <v>428760</v>
      </c>
      <c r="H4435" s="5">
        <v>51119</v>
      </c>
      <c r="I4435" s="5">
        <v>307296</v>
      </c>
      <c r="J4435" s="5">
        <v>25750</v>
      </c>
      <c r="K4435" s="5" t="s">
        <v>33</v>
      </c>
      <c r="L4435" s="5">
        <v>838891</v>
      </c>
      <c r="M4435" s="5">
        <v>2577693</v>
      </c>
      <c r="N4435" s="5">
        <v>207433</v>
      </c>
      <c r="O4435" s="5">
        <v>25159</v>
      </c>
      <c r="P4435" s="5">
        <v>11490</v>
      </c>
      <c r="Q4435" s="5" t="s">
        <v>33</v>
      </c>
      <c r="R4435" s="5" t="s">
        <v>33</v>
      </c>
      <c r="S4435" s="5">
        <v>34009</v>
      </c>
      <c r="T4435" s="5">
        <v>77359</v>
      </c>
      <c r="U4435" s="5">
        <v>60777</v>
      </c>
      <c r="V4435" s="5">
        <v>1388</v>
      </c>
      <c r="W4435" s="5">
        <v>0</v>
      </c>
      <c r="X4435" s="5">
        <v>288290</v>
      </c>
      <c r="Y4435" s="5">
        <v>19689</v>
      </c>
    </row>
    <row r="4436" spans="1:25" x14ac:dyDescent="0.3">
      <c r="A4436" s="1">
        <v>4057032</v>
      </c>
      <c r="B4436" s="1" t="s">
        <v>16</v>
      </c>
      <c r="C4436" s="2"/>
      <c r="D4436" s="4" t="s">
        <v>171</v>
      </c>
      <c r="E4436" s="4">
        <v>4057032</v>
      </c>
      <c r="F4436" s="5">
        <v>55625</v>
      </c>
      <c r="G4436" s="5">
        <v>895645</v>
      </c>
      <c r="H4436" s="5">
        <v>42524</v>
      </c>
      <c r="I4436" s="5">
        <v>292676</v>
      </c>
      <c r="J4436" s="5">
        <v>23769</v>
      </c>
      <c r="K4436" s="5" t="s">
        <v>33</v>
      </c>
      <c r="L4436" s="5">
        <v>1348972</v>
      </c>
      <c r="M4436" s="5">
        <v>2283210</v>
      </c>
      <c r="N4436" s="5">
        <v>199772</v>
      </c>
      <c r="O4436" s="5">
        <v>15771</v>
      </c>
      <c r="P4436" s="5">
        <v>8241</v>
      </c>
      <c r="Q4436" s="5" t="s">
        <v>33</v>
      </c>
      <c r="R4436" s="5" t="s">
        <v>33</v>
      </c>
      <c r="S4436" s="5">
        <v>42328</v>
      </c>
      <c r="T4436" s="5">
        <v>227053</v>
      </c>
      <c r="U4436" s="5">
        <v>59359</v>
      </c>
      <c r="V4436" s="5">
        <v>1506</v>
      </c>
      <c r="W4436" s="5">
        <v>0</v>
      </c>
      <c r="X4436" s="5">
        <v>299352</v>
      </c>
      <c r="Y4436" s="5">
        <v>21784</v>
      </c>
    </row>
    <row r="4437" spans="1:25" x14ac:dyDescent="0.3">
      <c r="A4437" s="1">
        <v>4057032</v>
      </c>
      <c r="B4437" s="1" t="s">
        <v>17</v>
      </c>
      <c r="C4437" s="2"/>
      <c r="D4437" s="4" t="s">
        <v>171</v>
      </c>
      <c r="E4437" s="4">
        <v>4057032</v>
      </c>
      <c r="F4437" s="5">
        <v>40223</v>
      </c>
      <c r="G4437" s="5">
        <v>99798</v>
      </c>
      <c r="H4437" s="5">
        <v>40239</v>
      </c>
      <c r="I4437" s="5">
        <v>294400</v>
      </c>
      <c r="J4437" s="5">
        <v>31835</v>
      </c>
      <c r="K4437" s="5" t="s">
        <v>33</v>
      </c>
      <c r="L4437" s="5">
        <v>506495</v>
      </c>
      <c r="M4437" s="5">
        <v>2188610</v>
      </c>
      <c r="N4437" s="5">
        <v>161193</v>
      </c>
      <c r="O4437" s="5">
        <v>17718</v>
      </c>
      <c r="P4437" s="5">
        <v>5701</v>
      </c>
      <c r="Q4437" s="5" t="s">
        <v>33</v>
      </c>
      <c r="R4437" s="5" t="s">
        <v>33</v>
      </c>
      <c r="S4437" s="5">
        <v>25450</v>
      </c>
      <c r="T4437" s="5">
        <v>47171</v>
      </c>
      <c r="U4437" s="5">
        <v>51305</v>
      </c>
      <c r="V4437" s="5">
        <v>8436</v>
      </c>
      <c r="W4437" s="5">
        <v>0</v>
      </c>
      <c r="X4437" s="5">
        <v>280152</v>
      </c>
      <c r="Y4437" s="5">
        <v>21769</v>
      </c>
    </row>
    <row r="4438" spans="1:25" x14ac:dyDescent="0.3">
      <c r="A4438" s="1">
        <v>4057032</v>
      </c>
      <c r="B4438" s="1" t="s">
        <v>18</v>
      </c>
      <c r="C4438" s="2"/>
      <c r="D4438" s="4" t="s">
        <v>171</v>
      </c>
      <c r="E4438" s="4">
        <v>4057032</v>
      </c>
      <c r="F4438" s="5">
        <v>15553</v>
      </c>
      <c r="G4438" s="5">
        <v>339175</v>
      </c>
      <c r="H4438" s="5">
        <v>15201</v>
      </c>
      <c r="I4438" s="5">
        <v>258407</v>
      </c>
      <c r="J4438" s="5">
        <v>29749</v>
      </c>
      <c r="K4438" s="5" t="s">
        <v>33</v>
      </c>
      <c r="L4438" s="5">
        <v>658085</v>
      </c>
      <c r="M4438" s="5">
        <v>2388548</v>
      </c>
      <c r="N4438" s="5">
        <v>225010</v>
      </c>
      <c r="O4438" s="5">
        <v>30071</v>
      </c>
      <c r="P4438" s="5">
        <v>10672</v>
      </c>
      <c r="Q4438" s="5" t="s">
        <v>33</v>
      </c>
      <c r="R4438" s="5" t="s">
        <v>33</v>
      </c>
      <c r="S4438" s="5">
        <v>84210</v>
      </c>
      <c r="T4438" s="5">
        <v>86397</v>
      </c>
      <c r="U4438" s="5">
        <v>44944</v>
      </c>
      <c r="V4438" s="5">
        <v>19733</v>
      </c>
      <c r="W4438" s="5">
        <v>0</v>
      </c>
      <c r="X4438" s="5">
        <v>304654</v>
      </c>
      <c r="Y4438" s="5">
        <v>18314</v>
      </c>
    </row>
    <row r="4439" spans="1:25" x14ac:dyDescent="0.3">
      <c r="A4439" s="1">
        <v>4057032</v>
      </c>
      <c r="B4439" s="1" t="s">
        <v>19</v>
      </c>
      <c r="C4439" s="2"/>
      <c r="D4439" s="4" t="s">
        <v>171</v>
      </c>
      <c r="E4439" s="4">
        <v>4057032</v>
      </c>
      <c r="F4439" s="5">
        <v>48653</v>
      </c>
      <c r="G4439" s="5">
        <v>371666</v>
      </c>
      <c r="H4439" s="5">
        <v>41759</v>
      </c>
      <c r="I4439" s="5">
        <v>278861</v>
      </c>
      <c r="J4439" s="5">
        <v>50610</v>
      </c>
      <c r="K4439" s="5" t="s">
        <v>33</v>
      </c>
      <c r="L4439" s="5">
        <v>791566</v>
      </c>
      <c r="M4439" s="5">
        <v>2048431</v>
      </c>
      <c r="N4439" s="5">
        <v>141251</v>
      </c>
      <c r="O4439" s="5">
        <v>27022</v>
      </c>
      <c r="P4439" s="5">
        <v>12912</v>
      </c>
      <c r="Q4439" s="5" t="s">
        <v>33</v>
      </c>
      <c r="R4439" s="5" t="s">
        <v>33</v>
      </c>
      <c r="S4439" s="5">
        <v>80019</v>
      </c>
      <c r="T4439" s="5">
        <v>75161</v>
      </c>
      <c r="U4439" s="5">
        <v>55128</v>
      </c>
      <c r="V4439" s="5">
        <v>14083</v>
      </c>
      <c r="W4439" s="5">
        <v>0</v>
      </c>
      <c r="X4439" s="5">
        <v>291989</v>
      </c>
      <c r="Y4439" s="5">
        <v>33216</v>
      </c>
    </row>
    <row r="4440" spans="1:25" x14ac:dyDescent="0.3">
      <c r="A4440" s="1">
        <v>4057032</v>
      </c>
      <c r="B4440" s="1" t="s">
        <v>20</v>
      </c>
      <c r="C4440" s="2"/>
      <c r="D4440" s="4" t="s">
        <v>171</v>
      </c>
      <c r="E4440" s="4">
        <v>4057032</v>
      </c>
      <c r="F4440" s="5">
        <v>8540</v>
      </c>
      <c r="G4440" s="5">
        <v>70770</v>
      </c>
      <c r="H4440" s="5">
        <v>41136</v>
      </c>
      <c r="I4440" s="5">
        <v>280743</v>
      </c>
      <c r="J4440" s="5">
        <v>56915</v>
      </c>
      <c r="K4440" s="5" t="s">
        <v>33</v>
      </c>
      <c r="L4440" s="5">
        <v>458607</v>
      </c>
      <c r="M4440" s="5">
        <v>2000307</v>
      </c>
      <c r="N4440" s="5">
        <v>145617</v>
      </c>
      <c r="O4440" s="5">
        <v>33541</v>
      </c>
      <c r="P4440" s="5">
        <v>13592</v>
      </c>
      <c r="Q4440" s="5" t="s">
        <v>33</v>
      </c>
      <c r="R4440" s="5" t="s">
        <v>33</v>
      </c>
      <c r="S4440" s="5">
        <v>91373</v>
      </c>
      <c r="T4440" s="5">
        <v>70216</v>
      </c>
      <c r="U4440" s="5">
        <v>75550</v>
      </c>
      <c r="V4440" s="5">
        <v>15647</v>
      </c>
      <c r="W4440" s="5">
        <v>0</v>
      </c>
      <c r="X4440" s="5">
        <v>244393</v>
      </c>
      <c r="Y4440" s="5">
        <v>22594</v>
      </c>
    </row>
    <row r="4441" spans="1:25" x14ac:dyDescent="0.3">
      <c r="A4441" s="1">
        <v>4057032</v>
      </c>
      <c r="B4441" s="1" t="s">
        <v>21</v>
      </c>
      <c r="C4441" s="2"/>
      <c r="D4441" s="4" t="s">
        <v>171</v>
      </c>
      <c r="E4441" s="4">
        <v>4057032</v>
      </c>
      <c r="F4441" s="5">
        <v>53642</v>
      </c>
      <c r="G4441" s="5">
        <v>1273</v>
      </c>
      <c r="H4441" s="5">
        <v>3448</v>
      </c>
      <c r="I4441" s="5">
        <v>179913</v>
      </c>
      <c r="J4441" s="5">
        <v>31487</v>
      </c>
      <c r="K4441" s="5" t="s">
        <v>33</v>
      </c>
      <c r="L4441" s="5">
        <v>273813</v>
      </c>
      <c r="M4441" s="5">
        <v>2003377</v>
      </c>
      <c r="N4441" s="5">
        <v>132541</v>
      </c>
      <c r="O4441" s="5">
        <v>26096</v>
      </c>
      <c r="P4441" s="5">
        <v>10607</v>
      </c>
      <c r="Q4441" s="5" t="s">
        <v>33</v>
      </c>
      <c r="R4441" s="5" t="s">
        <v>33</v>
      </c>
      <c r="S4441" s="5">
        <v>72620</v>
      </c>
      <c r="T4441" s="5">
        <v>60014</v>
      </c>
      <c r="U4441" s="5">
        <v>67068</v>
      </c>
      <c r="V4441" s="5">
        <v>22083</v>
      </c>
      <c r="W4441" s="5">
        <v>47</v>
      </c>
      <c r="X4441" s="5">
        <v>161599</v>
      </c>
      <c r="Y4441" s="5">
        <v>23067</v>
      </c>
    </row>
    <row r="4442" spans="1:25" x14ac:dyDescent="0.3">
      <c r="A4442" s="1">
        <v>4057032</v>
      </c>
      <c r="B4442" s="1" t="s">
        <v>22</v>
      </c>
      <c r="C4442" s="2"/>
      <c r="D4442" s="4" t="s">
        <v>171</v>
      </c>
      <c r="E4442" s="4">
        <v>4057032</v>
      </c>
      <c r="F4442" s="5">
        <v>11772</v>
      </c>
      <c r="G4442" s="5">
        <v>43159</v>
      </c>
      <c r="H4442" s="5">
        <v>31503</v>
      </c>
      <c r="I4442" s="5">
        <v>215672</v>
      </c>
      <c r="J4442" s="5">
        <v>38183</v>
      </c>
      <c r="K4442" s="5" t="s">
        <v>33</v>
      </c>
      <c r="L4442" s="5">
        <v>365664</v>
      </c>
      <c r="M4442" s="5">
        <v>2100034</v>
      </c>
      <c r="N4442" s="5">
        <v>132215</v>
      </c>
      <c r="O4442" s="5">
        <v>17661</v>
      </c>
      <c r="P4442" s="5">
        <v>8722</v>
      </c>
      <c r="Q4442" s="5" t="s">
        <v>33</v>
      </c>
      <c r="R4442" s="5" t="s">
        <v>33</v>
      </c>
      <c r="S4442" s="5">
        <v>57411</v>
      </c>
      <c r="T4442" s="5">
        <v>52822</v>
      </c>
      <c r="U4442" s="5">
        <v>54544</v>
      </c>
      <c r="V4442" s="5">
        <v>30742</v>
      </c>
      <c r="W4442" s="5">
        <v>5587</v>
      </c>
      <c r="X4442" s="5">
        <v>293743</v>
      </c>
      <c r="Y4442" s="5">
        <v>14872</v>
      </c>
    </row>
    <row r="4443" spans="1:25" x14ac:dyDescent="0.3">
      <c r="A4443" s="1">
        <v>4057032</v>
      </c>
      <c r="B4443" s="1" t="s">
        <v>23</v>
      </c>
      <c r="C4443" s="2"/>
      <c r="D4443" s="4" t="s">
        <v>171</v>
      </c>
      <c r="E4443" s="4">
        <v>4057032</v>
      </c>
      <c r="F4443" s="5">
        <v>39907</v>
      </c>
      <c r="G4443" s="5">
        <v>383086</v>
      </c>
      <c r="H4443" s="5">
        <v>72166</v>
      </c>
      <c r="I4443" s="5">
        <v>210241</v>
      </c>
      <c r="J4443" s="5">
        <v>22653</v>
      </c>
      <c r="K4443" s="5" t="s">
        <v>33</v>
      </c>
      <c r="L4443" s="5">
        <v>728134</v>
      </c>
      <c r="M4443" s="5">
        <v>1837995</v>
      </c>
      <c r="N4443" s="5">
        <v>158848</v>
      </c>
      <c r="O4443" s="5">
        <v>12279</v>
      </c>
      <c r="P4443" s="5">
        <v>7407</v>
      </c>
      <c r="Q4443" s="5" t="s">
        <v>33</v>
      </c>
      <c r="R4443" s="5" t="s">
        <v>33</v>
      </c>
      <c r="S4443" s="5">
        <v>54181</v>
      </c>
      <c r="T4443" s="5">
        <v>73858</v>
      </c>
      <c r="U4443" s="5">
        <v>49034</v>
      </c>
      <c r="V4443" s="5">
        <v>31480</v>
      </c>
      <c r="W4443" s="5">
        <v>107</v>
      </c>
      <c r="X4443" s="5">
        <v>317722</v>
      </c>
      <c r="Y4443" s="5">
        <v>10794</v>
      </c>
    </row>
    <row r="4444" spans="1:25" x14ac:dyDescent="0.3">
      <c r="A4444" s="1">
        <v>4057032</v>
      </c>
      <c r="B4444" s="1" t="s">
        <v>24</v>
      </c>
      <c r="C4444" s="2"/>
      <c r="D4444" s="4" t="s">
        <v>171</v>
      </c>
      <c r="E4444" s="4">
        <v>4057032</v>
      </c>
      <c r="F4444" s="5">
        <v>18852</v>
      </c>
      <c r="G4444" s="5">
        <v>495991</v>
      </c>
      <c r="H4444" s="5">
        <v>19636</v>
      </c>
      <c r="I4444" s="5">
        <v>275084</v>
      </c>
      <c r="J4444" s="5">
        <v>29925</v>
      </c>
      <c r="K4444" s="5" t="s">
        <v>33</v>
      </c>
      <c r="L4444" s="5">
        <v>839499</v>
      </c>
      <c r="M4444" s="5">
        <v>1908936</v>
      </c>
      <c r="N4444" s="5">
        <v>189028</v>
      </c>
      <c r="O4444" s="5">
        <v>11807</v>
      </c>
      <c r="P4444" s="5">
        <v>9079</v>
      </c>
      <c r="Q4444" s="5" t="s">
        <v>33</v>
      </c>
      <c r="R4444" s="5" t="s">
        <v>33</v>
      </c>
      <c r="S4444" s="5">
        <v>48770</v>
      </c>
      <c r="T4444" s="5">
        <v>56309</v>
      </c>
      <c r="U4444" s="5">
        <v>48092</v>
      </c>
      <c r="V4444" s="5">
        <v>27407</v>
      </c>
      <c r="W4444" s="5">
        <v>108</v>
      </c>
      <c r="X4444" s="5">
        <v>297913</v>
      </c>
      <c r="Y4444" s="5">
        <v>10070</v>
      </c>
    </row>
    <row r="4445" spans="1:25" x14ac:dyDescent="0.3">
      <c r="A4445" s="1">
        <v>4057032</v>
      </c>
      <c r="B4445" s="1" t="s">
        <v>25</v>
      </c>
      <c r="C4445" s="2"/>
      <c r="D4445" s="4" t="s">
        <v>171</v>
      </c>
      <c r="E4445" s="4">
        <v>4057032</v>
      </c>
      <c r="F4445" s="5">
        <v>14708</v>
      </c>
      <c r="G4445" s="5">
        <v>307936</v>
      </c>
      <c r="H4445" s="5">
        <v>60433</v>
      </c>
      <c r="I4445" s="5">
        <v>260317</v>
      </c>
      <c r="J4445" s="5">
        <v>26833</v>
      </c>
      <c r="K4445" s="5" t="s">
        <v>33</v>
      </c>
      <c r="L4445" s="5">
        <v>696527</v>
      </c>
      <c r="M4445" s="5">
        <v>1790494</v>
      </c>
      <c r="N4445" s="5">
        <v>184012</v>
      </c>
      <c r="O4445" s="5">
        <v>10618</v>
      </c>
      <c r="P4445" s="5">
        <v>8223</v>
      </c>
      <c r="Q4445" s="5" t="s">
        <v>33</v>
      </c>
      <c r="R4445" s="5" t="s">
        <v>33</v>
      </c>
      <c r="S4445" s="5">
        <v>53489</v>
      </c>
      <c r="T4445" s="5">
        <v>59565</v>
      </c>
      <c r="U4445" s="5">
        <v>48471</v>
      </c>
      <c r="V4445" s="5">
        <v>27324</v>
      </c>
      <c r="W4445" s="5">
        <v>36</v>
      </c>
      <c r="X4445" s="5">
        <v>290239</v>
      </c>
      <c r="Y4445" s="5">
        <v>11390</v>
      </c>
    </row>
    <row r="4446" spans="1:25" x14ac:dyDescent="0.3">
      <c r="A4446" s="1">
        <v>4057032</v>
      </c>
      <c r="B4446" s="1" t="s">
        <v>26</v>
      </c>
      <c r="C4446" s="2"/>
      <c r="D4446" s="4" t="s">
        <v>171</v>
      </c>
      <c r="E4446" s="4">
        <v>4057032</v>
      </c>
      <c r="F4446" s="5">
        <v>14900</v>
      </c>
      <c r="G4446" s="5">
        <v>215730</v>
      </c>
      <c r="H4446" s="5">
        <v>74098</v>
      </c>
      <c r="I4446" s="5">
        <v>222332</v>
      </c>
      <c r="J4446" s="5">
        <v>49276</v>
      </c>
      <c r="K4446" s="5" t="s">
        <v>33</v>
      </c>
      <c r="L4446" s="5">
        <v>576336</v>
      </c>
      <c r="M4446" s="5">
        <v>1765541</v>
      </c>
      <c r="N4446" s="5">
        <v>200379</v>
      </c>
      <c r="O4446" s="5">
        <v>9946</v>
      </c>
      <c r="P4446" s="5">
        <v>9183</v>
      </c>
      <c r="Q4446" s="5" t="s">
        <v>33</v>
      </c>
      <c r="R4446" s="5" t="s">
        <v>33</v>
      </c>
      <c r="S4446" s="5">
        <v>52562</v>
      </c>
      <c r="T4446" s="5">
        <v>57633</v>
      </c>
      <c r="U4446" s="5">
        <v>48844</v>
      </c>
      <c r="V4446" s="5">
        <v>21117</v>
      </c>
      <c r="W4446" s="5">
        <v>0</v>
      </c>
      <c r="X4446" s="5">
        <v>233456</v>
      </c>
      <c r="Y4446" s="5">
        <v>12334</v>
      </c>
    </row>
    <row r="4447" spans="1:25" x14ac:dyDescent="0.3">
      <c r="A4447" s="1">
        <v>4057032</v>
      </c>
      <c r="B4447" s="1" t="s">
        <v>27</v>
      </c>
      <c r="C4447" s="2"/>
      <c r="D4447" s="4" t="s">
        <v>171</v>
      </c>
      <c r="E4447" s="4">
        <v>4057032</v>
      </c>
      <c r="F4447" s="5">
        <v>23551</v>
      </c>
      <c r="G4447" s="5">
        <v>215462</v>
      </c>
      <c r="H4447" s="5">
        <v>56178</v>
      </c>
      <c r="I4447" s="5">
        <v>218815</v>
      </c>
      <c r="J4447" s="5">
        <v>38761</v>
      </c>
      <c r="K4447" s="5" t="s">
        <v>33</v>
      </c>
      <c r="L4447" s="5">
        <v>552767</v>
      </c>
      <c r="M4447" s="5">
        <v>1422338</v>
      </c>
      <c r="N4447" s="5">
        <v>199887</v>
      </c>
      <c r="O4447" s="5">
        <v>10928</v>
      </c>
      <c r="P4447" s="5">
        <v>12135</v>
      </c>
      <c r="Q4447" s="5" t="s">
        <v>33</v>
      </c>
      <c r="R4447" s="5" t="s">
        <v>33</v>
      </c>
      <c r="S4447" s="5">
        <v>51105</v>
      </c>
      <c r="T4447" s="5">
        <v>56551</v>
      </c>
      <c r="U4447" s="5">
        <v>50760</v>
      </c>
      <c r="V4447" s="5">
        <v>14720</v>
      </c>
      <c r="W4447" s="5">
        <v>0</v>
      </c>
      <c r="X4447" s="5">
        <v>194620</v>
      </c>
      <c r="Y4447" s="5">
        <v>12001</v>
      </c>
    </row>
    <row r="4448" spans="1:25" x14ac:dyDescent="0.3">
      <c r="A4448" s="1">
        <v>4057032</v>
      </c>
      <c r="B4448" s="1" t="s">
        <v>28</v>
      </c>
      <c r="C4448" s="2"/>
      <c r="D4448" s="4" t="s">
        <v>171</v>
      </c>
      <c r="E4448" s="4">
        <v>4057032</v>
      </c>
      <c r="F4448" s="5">
        <v>9672</v>
      </c>
      <c r="G4448" s="5">
        <v>226841</v>
      </c>
      <c r="H4448" s="5">
        <v>73740</v>
      </c>
      <c r="I4448" s="5">
        <v>255815</v>
      </c>
      <c r="J4448" s="5">
        <v>29364</v>
      </c>
      <c r="K4448" s="5" t="s">
        <v>33</v>
      </c>
      <c r="L4448" s="5">
        <v>595432</v>
      </c>
      <c r="M4448" s="5">
        <v>1351079</v>
      </c>
      <c r="N4448" s="5">
        <v>220299</v>
      </c>
      <c r="O4448" s="5">
        <v>10002</v>
      </c>
      <c r="P4448" s="5">
        <v>10750</v>
      </c>
      <c r="Q4448" s="5" t="s">
        <v>33</v>
      </c>
      <c r="R4448" s="5" t="s">
        <v>33</v>
      </c>
      <c r="S4448" s="5">
        <v>50627</v>
      </c>
      <c r="T4448" s="5">
        <v>61793</v>
      </c>
      <c r="U4448" s="5">
        <v>58663</v>
      </c>
      <c r="V4448" s="5">
        <v>16713</v>
      </c>
      <c r="W4448" s="5">
        <v>0</v>
      </c>
      <c r="X4448" s="5">
        <v>189106</v>
      </c>
      <c r="Y4448" s="5">
        <v>11813</v>
      </c>
    </row>
    <row r="4449" spans="1:25" x14ac:dyDescent="0.3">
      <c r="A4449" s="1">
        <v>4057032</v>
      </c>
      <c r="B4449" s="1" t="s">
        <v>29</v>
      </c>
      <c r="C4449" s="2"/>
      <c r="D4449" s="4" t="s">
        <v>171</v>
      </c>
      <c r="E4449" s="4">
        <v>4057032</v>
      </c>
      <c r="F4449" s="5">
        <v>19838</v>
      </c>
      <c r="G4449" s="5">
        <v>374511</v>
      </c>
      <c r="H4449" s="5">
        <v>53845</v>
      </c>
      <c r="I4449" s="5">
        <v>270947</v>
      </c>
      <c r="J4449" s="5">
        <v>53985</v>
      </c>
      <c r="K4449" s="5" t="s">
        <v>33</v>
      </c>
      <c r="L4449" s="5">
        <v>773128</v>
      </c>
      <c r="M4449" s="5">
        <v>1264751</v>
      </c>
      <c r="N4449" s="5">
        <v>199572</v>
      </c>
      <c r="O4449" s="5">
        <v>9333</v>
      </c>
      <c r="P4449" s="5">
        <v>10452</v>
      </c>
      <c r="Q4449" s="5" t="s">
        <v>33</v>
      </c>
      <c r="R4449" s="5" t="s">
        <v>33</v>
      </c>
      <c r="S4449" s="5">
        <v>51973</v>
      </c>
      <c r="T4449" s="5">
        <v>61325</v>
      </c>
      <c r="U4449" s="5">
        <v>49123</v>
      </c>
      <c r="V4449" s="5">
        <v>12659</v>
      </c>
      <c r="W4449" s="5">
        <v>0</v>
      </c>
      <c r="X4449" s="5">
        <v>160347</v>
      </c>
      <c r="Y4449" s="5">
        <v>9899</v>
      </c>
    </row>
    <row r="4450" spans="1:25" x14ac:dyDescent="0.3">
      <c r="A4450" s="1">
        <v>4057032</v>
      </c>
      <c r="B4450" s="1" t="s">
        <v>30</v>
      </c>
      <c r="C4450" s="2"/>
      <c r="D4450" s="4" t="s">
        <v>171</v>
      </c>
      <c r="E4450" s="4">
        <v>4057032</v>
      </c>
      <c r="F4450" s="5">
        <v>13524</v>
      </c>
      <c r="G4450" s="5">
        <v>313943</v>
      </c>
      <c r="H4450" s="5">
        <v>42818</v>
      </c>
      <c r="I4450" s="5">
        <v>326511</v>
      </c>
      <c r="J4450" s="5">
        <v>72547</v>
      </c>
      <c r="K4450" s="5" t="s">
        <v>33</v>
      </c>
      <c r="L4450" s="5">
        <v>769343</v>
      </c>
      <c r="M4450" s="5">
        <v>1277928</v>
      </c>
      <c r="N4450" s="5">
        <v>202421</v>
      </c>
      <c r="O4450" s="5">
        <v>9496</v>
      </c>
      <c r="P4450" s="5">
        <v>13567</v>
      </c>
      <c r="Q4450" s="5" t="s">
        <v>33</v>
      </c>
      <c r="R4450" s="5" t="s">
        <v>33</v>
      </c>
      <c r="S4450" s="5">
        <v>57129</v>
      </c>
      <c r="T4450" s="5">
        <v>72016</v>
      </c>
      <c r="U4450" s="5">
        <v>46394</v>
      </c>
      <c r="V4450" s="5">
        <v>14747</v>
      </c>
      <c r="W4450" s="5">
        <v>0</v>
      </c>
      <c r="X4450" s="5">
        <v>205232</v>
      </c>
      <c r="Y4450" s="5">
        <v>7433</v>
      </c>
    </row>
    <row r="4451" spans="1:25" x14ac:dyDescent="0.3">
      <c r="A4451" s="1">
        <v>4057032</v>
      </c>
      <c r="B4451" s="1" t="s">
        <v>31</v>
      </c>
      <c r="C4451" s="2"/>
      <c r="D4451" s="4" t="s">
        <v>171</v>
      </c>
      <c r="E4451" s="4">
        <v>4057032</v>
      </c>
      <c r="F4451" s="5">
        <v>11904</v>
      </c>
      <c r="G4451" s="5">
        <v>136480</v>
      </c>
      <c r="H4451" s="5">
        <v>58848</v>
      </c>
      <c r="I4451" s="5">
        <v>304750</v>
      </c>
      <c r="J4451" s="5">
        <v>60448</v>
      </c>
      <c r="K4451" s="5" t="s">
        <v>33</v>
      </c>
      <c r="L4451" s="5">
        <v>574558</v>
      </c>
      <c r="M4451" s="5">
        <v>1124959</v>
      </c>
      <c r="N4451" s="5">
        <v>178414</v>
      </c>
      <c r="O4451" s="5">
        <v>10592</v>
      </c>
      <c r="P4451" s="5">
        <v>14636</v>
      </c>
      <c r="Q4451" s="5" t="s">
        <v>33</v>
      </c>
      <c r="R4451" s="5" t="s">
        <v>33</v>
      </c>
      <c r="S4451" s="5">
        <v>56528</v>
      </c>
      <c r="T4451" s="5">
        <v>70046</v>
      </c>
      <c r="U4451" s="5">
        <v>42483</v>
      </c>
      <c r="V4451" s="5">
        <v>11928</v>
      </c>
      <c r="W4451" s="5">
        <v>0</v>
      </c>
      <c r="X4451" s="5">
        <v>165496</v>
      </c>
      <c r="Y4451" s="5">
        <v>8787</v>
      </c>
    </row>
    <row r="4452" spans="1:25" x14ac:dyDescent="0.3">
      <c r="A4452" s="1">
        <v>4057033</v>
      </c>
      <c r="B4452" s="1" t="s">
        <v>0</v>
      </c>
      <c r="C4452" s="2"/>
      <c r="D4452" s="4" t="s">
        <v>172</v>
      </c>
      <c r="E4452" s="4">
        <v>4057033</v>
      </c>
      <c r="F4452" s="5">
        <v>11413</v>
      </c>
      <c r="G4452" s="5">
        <v>0</v>
      </c>
      <c r="H4452" s="5">
        <v>20111</v>
      </c>
      <c r="I4452" s="5">
        <v>190336</v>
      </c>
      <c r="J4452" s="5">
        <v>11643</v>
      </c>
      <c r="K4452" s="5">
        <v>0</v>
      </c>
      <c r="L4452" s="5">
        <v>233502</v>
      </c>
      <c r="M4452" s="5">
        <v>388424</v>
      </c>
      <c r="N4452" s="5">
        <v>0</v>
      </c>
      <c r="O4452" s="5">
        <v>59480</v>
      </c>
      <c r="P4452" s="5">
        <v>15025</v>
      </c>
      <c r="Q4452" s="5">
        <v>0</v>
      </c>
      <c r="R4452" s="5">
        <v>0</v>
      </c>
      <c r="S4452" s="5">
        <v>22865</v>
      </c>
      <c r="T4452" s="5">
        <v>62188</v>
      </c>
      <c r="U4452" s="5">
        <v>25840</v>
      </c>
      <c r="V4452" s="5">
        <v>37915</v>
      </c>
      <c r="W4452" s="5">
        <v>20</v>
      </c>
      <c r="X4452" s="5">
        <v>20033</v>
      </c>
      <c r="Y4452" s="5">
        <v>2258</v>
      </c>
    </row>
    <row r="4453" spans="1:25" x14ac:dyDescent="0.3">
      <c r="A4453" s="1">
        <v>4057033</v>
      </c>
      <c r="B4453" s="1" t="s">
        <v>1</v>
      </c>
      <c r="C4453" s="2"/>
      <c r="D4453" s="4" t="s">
        <v>172</v>
      </c>
      <c r="E4453" s="4">
        <v>4057033</v>
      </c>
      <c r="F4453" s="5">
        <v>10397</v>
      </c>
      <c r="G4453" s="5">
        <v>0</v>
      </c>
      <c r="H4453" s="5">
        <v>49191</v>
      </c>
      <c r="I4453" s="5">
        <v>203512</v>
      </c>
      <c r="J4453" s="5">
        <v>12574</v>
      </c>
      <c r="K4453" s="5">
        <v>0</v>
      </c>
      <c r="L4453" s="5">
        <v>275674</v>
      </c>
      <c r="M4453" s="5">
        <v>420333</v>
      </c>
      <c r="N4453" s="5">
        <v>0</v>
      </c>
      <c r="O4453" s="5">
        <v>119649</v>
      </c>
      <c r="P4453" s="5">
        <v>21171</v>
      </c>
      <c r="Q4453" s="5">
        <v>0</v>
      </c>
      <c r="R4453" s="5">
        <v>0</v>
      </c>
      <c r="S4453" s="5">
        <v>22577</v>
      </c>
      <c r="T4453" s="5">
        <v>61359</v>
      </c>
      <c r="U4453" s="5">
        <v>25671</v>
      </c>
      <c r="V4453" s="5">
        <v>42836</v>
      </c>
      <c r="W4453" s="5">
        <v>116</v>
      </c>
      <c r="X4453" s="5">
        <v>65046</v>
      </c>
      <c r="Y4453" s="5">
        <v>2823</v>
      </c>
    </row>
    <row r="4454" spans="1:25" x14ac:dyDescent="0.3">
      <c r="A4454" s="1">
        <v>4057033</v>
      </c>
      <c r="B4454" s="1" t="s">
        <v>2</v>
      </c>
      <c r="C4454" s="2"/>
      <c r="D4454" s="4" t="s">
        <v>172</v>
      </c>
      <c r="E4454" s="4">
        <v>4057033</v>
      </c>
      <c r="F4454" s="5">
        <v>12632</v>
      </c>
      <c r="G4454" s="5">
        <v>0</v>
      </c>
      <c r="H4454" s="5">
        <v>19456</v>
      </c>
      <c r="I4454" s="5">
        <v>137615</v>
      </c>
      <c r="J4454" s="5">
        <v>10972</v>
      </c>
      <c r="K4454" s="5">
        <v>0</v>
      </c>
      <c r="L4454" s="5">
        <v>180675</v>
      </c>
      <c r="M4454" s="5">
        <v>396192</v>
      </c>
      <c r="N4454" s="5">
        <v>0</v>
      </c>
      <c r="O4454" s="5">
        <v>63549</v>
      </c>
      <c r="P4454" s="5">
        <v>13385</v>
      </c>
      <c r="Q4454" s="5">
        <v>0</v>
      </c>
      <c r="R4454" s="5">
        <v>0</v>
      </c>
      <c r="S4454" s="5">
        <v>20857</v>
      </c>
      <c r="T4454" s="5">
        <v>46645</v>
      </c>
      <c r="U4454" s="5">
        <v>26239</v>
      </c>
      <c r="V4454" s="5">
        <v>46662</v>
      </c>
      <c r="W4454" s="5">
        <v>138</v>
      </c>
      <c r="X4454" s="5">
        <v>61666</v>
      </c>
      <c r="Y4454" s="5">
        <v>1960</v>
      </c>
    </row>
    <row r="4455" spans="1:25" x14ac:dyDescent="0.3">
      <c r="A4455" s="1">
        <v>4057033</v>
      </c>
      <c r="B4455" s="1" t="s">
        <v>3</v>
      </c>
      <c r="C4455" s="2"/>
      <c r="D4455" s="4" t="s">
        <v>172</v>
      </c>
      <c r="E4455" s="4">
        <v>4057033</v>
      </c>
      <c r="F4455" s="5">
        <v>9175</v>
      </c>
      <c r="G4455" s="5">
        <v>0</v>
      </c>
      <c r="H4455" s="5">
        <v>9763</v>
      </c>
      <c r="I4455" s="5">
        <v>130113</v>
      </c>
      <c r="J4455" s="5">
        <v>10514</v>
      </c>
      <c r="K4455" s="5">
        <v>0</v>
      </c>
      <c r="L4455" s="5">
        <v>159564</v>
      </c>
      <c r="M4455" s="5">
        <v>440326</v>
      </c>
      <c r="N4455" s="5">
        <v>0</v>
      </c>
      <c r="O4455" s="5">
        <v>45828</v>
      </c>
      <c r="P4455" s="5">
        <v>12260</v>
      </c>
      <c r="Q4455" s="5">
        <v>0</v>
      </c>
      <c r="R4455" s="5">
        <v>0</v>
      </c>
      <c r="S4455" s="5">
        <v>19273</v>
      </c>
      <c r="T4455" s="5">
        <v>29433</v>
      </c>
      <c r="U4455" s="5">
        <v>26887</v>
      </c>
      <c r="V4455" s="5">
        <v>41209</v>
      </c>
      <c r="W4455" s="5">
        <v>81</v>
      </c>
      <c r="X4455" s="5">
        <v>57106</v>
      </c>
      <c r="Y4455" s="5">
        <v>1593</v>
      </c>
    </row>
    <row r="4456" spans="1:25" x14ac:dyDescent="0.3">
      <c r="A4456" s="1">
        <v>4057033</v>
      </c>
      <c r="B4456" s="1" t="s">
        <v>4</v>
      </c>
      <c r="C4456" s="2"/>
      <c r="D4456" s="4" t="s">
        <v>172</v>
      </c>
      <c r="E4456" s="4">
        <v>4057033</v>
      </c>
      <c r="F4456" s="5">
        <v>18409</v>
      </c>
      <c r="G4456" s="5">
        <v>0</v>
      </c>
      <c r="H4456" s="5">
        <v>16623</v>
      </c>
      <c r="I4456" s="5">
        <v>94485</v>
      </c>
      <c r="J4456" s="5">
        <v>12966</v>
      </c>
      <c r="K4456" s="5">
        <v>0</v>
      </c>
      <c r="L4456" s="5">
        <v>142483</v>
      </c>
      <c r="M4456" s="5">
        <v>496229</v>
      </c>
      <c r="N4456" s="5">
        <v>0</v>
      </c>
      <c r="O4456" s="5">
        <v>40103</v>
      </c>
      <c r="P4456" s="5">
        <v>12319</v>
      </c>
      <c r="Q4456" s="5">
        <v>0</v>
      </c>
      <c r="R4456" s="5">
        <v>0</v>
      </c>
      <c r="S4456" s="5">
        <v>20275</v>
      </c>
      <c r="T4456" s="5">
        <v>34579</v>
      </c>
      <c r="U4456" s="5">
        <v>27631</v>
      </c>
      <c r="V4456" s="5">
        <v>29180</v>
      </c>
      <c r="W4456" s="5">
        <v>11</v>
      </c>
      <c r="X4456" s="5">
        <v>48741</v>
      </c>
      <c r="Y4456" s="5">
        <v>1880</v>
      </c>
    </row>
    <row r="4457" spans="1:25" x14ac:dyDescent="0.3">
      <c r="A4457" s="1">
        <v>4057033</v>
      </c>
      <c r="B4457" s="1" t="s">
        <v>5</v>
      </c>
      <c r="C4457" s="2"/>
      <c r="D4457" s="4" t="s">
        <v>172</v>
      </c>
      <c r="E4457" s="4">
        <v>4057033</v>
      </c>
      <c r="F4457" s="5">
        <v>11027</v>
      </c>
      <c r="G4457" s="5">
        <v>0</v>
      </c>
      <c r="H4457" s="5">
        <v>11840</v>
      </c>
      <c r="I4457" s="5">
        <v>81148</v>
      </c>
      <c r="J4457" s="5">
        <v>22105</v>
      </c>
      <c r="K4457" s="5">
        <v>0</v>
      </c>
      <c r="L4457" s="5">
        <v>126120</v>
      </c>
      <c r="M4457" s="5">
        <v>436948</v>
      </c>
      <c r="N4457" s="5">
        <v>0</v>
      </c>
      <c r="O4457" s="5">
        <v>32894</v>
      </c>
      <c r="P4457" s="5">
        <v>11573</v>
      </c>
      <c r="Q4457" s="5">
        <v>0</v>
      </c>
      <c r="R4457" s="5">
        <v>0</v>
      </c>
      <c r="S4457" s="5">
        <v>15558</v>
      </c>
      <c r="T4457" s="5">
        <v>23006</v>
      </c>
      <c r="U4457" s="5">
        <v>33517</v>
      </c>
      <c r="V4457" s="5">
        <v>15590</v>
      </c>
      <c r="W4457" s="5">
        <v>0</v>
      </c>
      <c r="X4457" s="5">
        <v>90762</v>
      </c>
      <c r="Y4457" s="5">
        <v>839</v>
      </c>
    </row>
    <row r="4458" spans="1:25" x14ac:dyDescent="0.3">
      <c r="A4458" s="1">
        <v>4057033</v>
      </c>
      <c r="B4458" s="1" t="s">
        <v>6</v>
      </c>
      <c r="C4458" s="2"/>
      <c r="D4458" s="4" t="s">
        <v>172</v>
      </c>
      <c r="E4458" s="4">
        <v>4057033</v>
      </c>
      <c r="F4458" s="5">
        <v>872</v>
      </c>
      <c r="G4458" s="5">
        <v>0</v>
      </c>
      <c r="H4458" s="5">
        <v>11945</v>
      </c>
      <c r="I4458" s="5">
        <v>110210</v>
      </c>
      <c r="J4458" s="5">
        <v>27976</v>
      </c>
      <c r="K4458" s="5">
        <v>0</v>
      </c>
      <c r="L4458" s="5">
        <v>151003</v>
      </c>
      <c r="M4458" s="5">
        <v>369663</v>
      </c>
      <c r="N4458" s="5">
        <v>0</v>
      </c>
      <c r="O4458" s="5">
        <v>26041</v>
      </c>
      <c r="P4458" s="5">
        <v>10662</v>
      </c>
      <c r="Q4458" s="5">
        <v>45</v>
      </c>
      <c r="R4458" s="5">
        <v>0</v>
      </c>
      <c r="S4458" s="5">
        <v>15297</v>
      </c>
      <c r="T4458" s="5">
        <v>22562</v>
      </c>
      <c r="U4458" s="5">
        <v>27287</v>
      </c>
      <c r="V4458" s="5">
        <v>21121</v>
      </c>
      <c r="W4458" s="5">
        <v>0</v>
      </c>
      <c r="X4458" s="5">
        <v>25261</v>
      </c>
      <c r="Y4458" s="5">
        <v>1861</v>
      </c>
    </row>
    <row r="4459" spans="1:25" x14ac:dyDescent="0.3">
      <c r="A4459" s="1">
        <v>4057033</v>
      </c>
      <c r="B4459" s="1" t="s">
        <v>7</v>
      </c>
      <c r="C4459" s="2"/>
      <c r="D4459" s="4" t="s">
        <v>172</v>
      </c>
      <c r="E4459" s="4">
        <v>4057033</v>
      </c>
      <c r="F4459" s="5">
        <v>1022</v>
      </c>
      <c r="G4459" s="5">
        <v>0</v>
      </c>
      <c r="H4459" s="5">
        <v>12827</v>
      </c>
      <c r="I4459" s="5">
        <v>109226</v>
      </c>
      <c r="J4459" s="5">
        <v>2478</v>
      </c>
      <c r="K4459" s="5">
        <v>0</v>
      </c>
      <c r="L4459" s="5">
        <v>125553</v>
      </c>
      <c r="M4459" s="5">
        <v>469126</v>
      </c>
      <c r="N4459" s="5">
        <v>0</v>
      </c>
      <c r="O4459" s="5">
        <v>25522</v>
      </c>
      <c r="P4459" s="5">
        <v>5224</v>
      </c>
      <c r="Q4459" s="5">
        <v>82</v>
      </c>
      <c r="R4459" s="5">
        <v>0</v>
      </c>
      <c r="S4459" s="5">
        <v>14397</v>
      </c>
      <c r="T4459" s="5">
        <v>4453</v>
      </c>
      <c r="U4459" s="5">
        <v>23866</v>
      </c>
      <c r="V4459" s="5">
        <v>25712</v>
      </c>
      <c r="W4459" s="5">
        <v>40</v>
      </c>
      <c r="X4459" s="5">
        <v>77956</v>
      </c>
      <c r="Y4459" s="5">
        <v>2180</v>
      </c>
    </row>
    <row r="4460" spans="1:25" x14ac:dyDescent="0.3">
      <c r="A4460" s="1">
        <v>4057033</v>
      </c>
      <c r="B4460" s="1" t="s">
        <v>8</v>
      </c>
      <c r="C4460" s="2"/>
      <c r="D4460" s="4" t="s">
        <v>172</v>
      </c>
      <c r="E4460" s="4">
        <v>4057033</v>
      </c>
      <c r="F4460" s="5">
        <v>26923</v>
      </c>
      <c r="G4460" s="5">
        <v>0</v>
      </c>
      <c r="H4460" s="5">
        <v>8609</v>
      </c>
      <c r="I4460" s="5">
        <v>88268</v>
      </c>
      <c r="J4460" s="5">
        <v>10995</v>
      </c>
      <c r="K4460" s="5">
        <v>0</v>
      </c>
      <c r="L4460" s="5">
        <v>134794</v>
      </c>
      <c r="M4460" s="5">
        <v>694853</v>
      </c>
      <c r="N4460" s="5">
        <v>0</v>
      </c>
      <c r="O4460" s="5">
        <v>24972</v>
      </c>
      <c r="P4460" s="5">
        <v>5826</v>
      </c>
      <c r="Q4460" s="5">
        <v>113</v>
      </c>
      <c r="R4460" s="5">
        <v>0</v>
      </c>
      <c r="S4460" s="5">
        <v>10898</v>
      </c>
      <c r="T4460" s="5">
        <v>27688</v>
      </c>
      <c r="U4460" s="5">
        <v>22346</v>
      </c>
      <c r="V4460" s="5">
        <v>31031</v>
      </c>
      <c r="W4460" s="5">
        <v>0</v>
      </c>
      <c r="X4460" s="5">
        <v>65726</v>
      </c>
      <c r="Y4460" s="5">
        <v>116</v>
      </c>
    </row>
    <row r="4461" spans="1:25" x14ac:dyDescent="0.3">
      <c r="A4461" s="1">
        <v>4057033</v>
      </c>
      <c r="B4461" s="1" t="s">
        <v>9</v>
      </c>
      <c r="C4461" s="2"/>
      <c r="D4461" s="4" t="s">
        <v>172</v>
      </c>
      <c r="E4461" s="4">
        <v>4057033</v>
      </c>
      <c r="F4461" s="5">
        <v>1012</v>
      </c>
      <c r="G4461" s="5">
        <v>0</v>
      </c>
      <c r="H4461" s="5">
        <v>5628</v>
      </c>
      <c r="I4461" s="5">
        <v>57234</v>
      </c>
      <c r="J4461" s="5">
        <v>12529</v>
      </c>
      <c r="K4461" s="5">
        <v>0</v>
      </c>
      <c r="L4461" s="5">
        <v>76402</v>
      </c>
      <c r="M4461" s="5">
        <v>1076314</v>
      </c>
      <c r="N4461" s="5">
        <v>0</v>
      </c>
      <c r="O4461" s="5">
        <v>49426</v>
      </c>
      <c r="P4461" s="5">
        <v>5316</v>
      </c>
      <c r="Q4461" s="5">
        <v>1340</v>
      </c>
      <c r="R4461" s="5">
        <v>0</v>
      </c>
      <c r="S4461" s="5">
        <v>11969</v>
      </c>
      <c r="T4461" s="5">
        <v>44858</v>
      </c>
      <c r="U4461" s="5">
        <v>25267</v>
      </c>
      <c r="V4461" s="5">
        <v>13079</v>
      </c>
      <c r="W4461" s="5">
        <v>0</v>
      </c>
      <c r="X4461" s="5">
        <v>60900</v>
      </c>
      <c r="Y4461" s="5">
        <v>1685</v>
      </c>
    </row>
    <row r="4462" spans="1:25" x14ac:dyDescent="0.3">
      <c r="A4462" s="1">
        <v>4057033</v>
      </c>
      <c r="B4462" s="1" t="s">
        <v>10</v>
      </c>
      <c r="C4462" s="2"/>
      <c r="D4462" s="4" t="s">
        <v>172</v>
      </c>
      <c r="E4462" s="4">
        <v>4057033</v>
      </c>
      <c r="F4462" s="5">
        <v>2149</v>
      </c>
      <c r="G4462" s="5">
        <v>0</v>
      </c>
      <c r="H4462" s="5">
        <v>6978</v>
      </c>
      <c r="I4462" s="5">
        <v>59611</v>
      </c>
      <c r="J4462" s="5">
        <v>6093</v>
      </c>
      <c r="K4462" s="5">
        <v>0</v>
      </c>
      <c r="L4462" s="5">
        <v>74830</v>
      </c>
      <c r="M4462" s="5">
        <v>918477</v>
      </c>
      <c r="N4462" s="5">
        <v>0</v>
      </c>
      <c r="O4462" s="5">
        <v>43554</v>
      </c>
      <c r="P4462" s="5">
        <v>5833</v>
      </c>
      <c r="Q4462" s="5">
        <v>1064</v>
      </c>
      <c r="R4462" s="5">
        <v>0</v>
      </c>
      <c r="S4462" s="5">
        <v>10558</v>
      </c>
      <c r="T4462" s="5">
        <v>30197</v>
      </c>
      <c r="U4462" s="5">
        <v>20470</v>
      </c>
      <c r="V4462" s="5">
        <v>10018</v>
      </c>
      <c r="W4462" s="5">
        <v>16</v>
      </c>
      <c r="X4462" s="5">
        <v>55965</v>
      </c>
      <c r="Y4462" s="5">
        <v>1568</v>
      </c>
    </row>
    <row r="4463" spans="1:25" x14ac:dyDescent="0.3">
      <c r="A4463" s="1">
        <v>4057033</v>
      </c>
      <c r="B4463" s="1" t="s">
        <v>11</v>
      </c>
      <c r="C4463" s="2"/>
      <c r="D4463" s="4" t="s">
        <v>172</v>
      </c>
      <c r="E4463" s="4">
        <v>4057033</v>
      </c>
      <c r="F4463" s="5">
        <v>6300</v>
      </c>
      <c r="G4463" s="5">
        <v>0</v>
      </c>
      <c r="H4463" s="5">
        <v>9189</v>
      </c>
      <c r="I4463" s="5">
        <v>59609</v>
      </c>
      <c r="J4463" s="5">
        <v>8771</v>
      </c>
      <c r="K4463" s="5">
        <v>0</v>
      </c>
      <c r="L4463" s="5">
        <v>83869</v>
      </c>
      <c r="M4463" s="5">
        <v>868802</v>
      </c>
      <c r="N4463" s="5">
        <v>0</v>
      </c>
      <c r="O4463" s="5">
        <v>46446</v>
      </c>
      <c r="P4463" s="5">
        <v>4321</v>
      </c>
      <c r="Q4463" s="5">
        <v>908</v>
      </c>
      <c r="R4463" s="5">
        <v>0</v>
      </c>
      <c r="S4463" s="5">
        <v>11499</v>
      </c>
      <c r="T4463" s="5">
        <v>34056</v>
      </c>
      <c r="U4463" s="5">
        <v>24826</v>
      </c>
      <c r="V4463" s="5">
        <v>4284</v>
      </c>
      <c r="W4463" s="5">
        <v>113</v>
      </c>
      <c r="X4463" s="5">
        <v>57589</v>
      </c>
      <c r="Y4463" s="5">
        <v>2138</v>
      </c>
    </row>
    <row r="4464" spans="1:25" x14ac:dyDescent="0.3">
      <c r="A4464" s="1">
        <v>4057033</v>
      </c>
      <c r="B4464" s="1" t="s">
        <v>12</v>
      </c>
      <c r="C4464" s="2"/>
      <c r="D4464" s="4" t="s">
        <v>172</v>
      </c>
      <c r="E4464" s="4">
        <v>4057033</v>
      </c>
      <c r="F4464" s="5">
        <v>43694</v>
      </c>
      <c r="G4464" s="5">
        <v>0</v>
      </c>
      <c r="H4464" s="5">
        <v>544</v>
      </c>
      <c r="I4464" s="5">
        <v>63013</v>
      </c>
      <c r="J4464" s="5">
        <v>7778</v>
      </c>
      <c r="K4464" s="5">
        <v>0</v>
      </c>
      <c r="L4464" s="5">
        <v>115029</v>
      </c>
      <c r="M4464" s="5">
        <v>823227</v>
      </c>
      <c r="N4464" s="5">
        <v>0</v>
      </c>
      <c r="O4464" s="5">
        <v>45169</v>
      </c>
      <c r="P4464" s="5">
        <v>5347</v>
      </c>
      <c r="Q4464" s="5">
        <v>1245</v>
      </c>
      <c r="R4464" s="5">
        <v>0</v>
      </c>
      <c r="S4464" s="5">
        <v>11134</v>
      </c>
      <c r="T4464" s="5">
        <v>33497</v>
      </c>
      <c r="U4464" s="5">
        <v>24579</v>
      </c>
      <c r="V4464" s="5">
        <v>4300</v>
      </c>
      <c r="W4464" s="5">
        <v>134</v>
      </c>
      <c r="X4464" s="5">
        <v>56926</v>
      </c>
      <c r="Y4464" s="5">
        <v>1649</v>
      </c>
    </row>
    <row r="4465" spans="1:25" x14ac:dyDescent="0.3">
      <c r="A4465" s="1">
        <v>4057033</v>
      </c>
      <c r="B4465" s="1" t="s">
        <v>13</v>
      </c>
      <c r="C4465" s="2"/>
      <c r="D4465" s="4" t="s">
        <v>172</v>
      </c>
      <c r="E4465" s="4">
        <v>4057033</v>
      </c>
      <c r="F4465" s="5">
        <v>6795</v>
      </c>
      <c r="G4465" s="5">
        <v>0</v>
      </c>
      <c r="H4465" s="5">
        <v>4873</v>
      </c>
      <c r="I4465" s="5">
        <v>52147</v>
      </c>
      <c r="J4465" s="5">
        <v>1898</v>
      </c>
      <c r="K4465" s="5">
        <v>0</v>
      </c>
      <c r="L4465" s="5">
        <v>65713</v>
      </c>
      <c r="M4465" s="5">
        <v>765892</v>
      </c>
      <c r="N4465" s="5">
        <v>0</v>
      </c>
      <c r="O4465" s="5">
        <v>31606</v>
      </c>
      <c r="P4465" s="5">
        <v>4831</v>
      </c>
      <c r="Q4465" s="5">
        <v>745</v>
      </c>
      <c r="R4465" s="5">
        <v>0</v>
      </c>
      <c r="S4465" s="5">
        <v>11544</v>
      </c>
      <c r="T4465" s="5">
        <v>36386</v>
      </c>
      <c r="U4465" s="5">
        <v>23498</v>
      </c>
      <c r="V4465" s="5">
        <v>4155</v>
      </c>
      <c r="W4465" s="5">
        <v>62</v>
      </c>
      <c r="X4465" s="5">
        <v>59188</v>
      </c>
      <c r="Y4465" s="5">
        <v>2292</v>
      </c>
    </row>
    <row r="4466" spans="1:25" x14ac:dyDescent="0.3">
      <c r="A4466" s="1">
        <v>4057033</v>
      </c>
      <c r="B4466" s="1" t="s">
        <v>14</v>
      </c>
      <c r="C4466" s="2"/>
      <c r="D4466" s="4" t="s">
        <v>172</v>
      </c>
      <c r="E4466" s="4">
        <v>4057033</v>
      </c>
      <c r="F4466" s="5">
        <v>8795</v>
      </c>
      <c r="G4466" s="5">
        <v>0</v>
      </c>
      <c r="H4466" s="5">
        <v>8226</v>
      </c>
      <c r="I4466" s="5">
        <v>49352</v>
      </c>
      <c r="J4466" s="5">
        <v>305</v>
      </c>
      <c r="K4466" s="5" t="s">
        <v>33</v>
      </c>
      <c r="L4466" s="5">
        <v>66678</v>
      </c>
      <c r="M4466" s="5">
        <v>802824</v>
      </c>
      <c r="N4466" s="5">
        <v>0</v>
      </c>
      <c r="O4466" s="5">
        <v>33827</v>
      </c>
      <c r="P4466" s="5">
        <v>4464</v>
      </c>
      <c r="Q4466" s="5" t="s">
        <v>33</v>
      </c>
      <c r="R4466" s="5" t="s">
        <v>33</v>
      </c>
      <c r="S4466" s="5">
        <v>10425</v>
      </c>
      <c r="T4466" s="5">
        <v>36796</v>
      </c>
      <c r="U4466" s="5">
        <v>23739</v>
      </c>
      <c r="V4466" s="5">
        <v>3808</v>
      </c>
      <c r="W4466" s="5">
        <v>234</v>
      </c>
      <c r="X4466" s="5">
        <v>55374</v>
      </c>
      <c r="Y4466" s="5">
        <v>2558</v>
      </c>
    </row>
    <row r="4467" spans="1:25" x14ac:dyDescent="0.3">
      <c r="A4467" s="1">
        <v>4057033</v>
      </c>
      <c r="B4467" s="1" t="s">
        <v>15</v>
      </c>
      <c r="C4467" s="2"/>
      <c r="D4467" s="4" t="s">
        <v>172</v>
      </c>
      <c r="E4467" s="4">
        <v>4057033</v>
      </c>
      <c r="F4467" s="5">
        <v>7006</v>
      </c>
      <c r="G4467" s="5">
        <v>0</v>
      </c>
      <c r="H4467" s="5">
        <v>1296</v>
      </c>
      <c r="I4467" s="5">
        <v>48390</v>
      </c>
      <c r="J4467" s="5">
        <v>4381</v>
      </c>
      <c r="K4467" s="5" t="s">
        <v>33</v>
      </c>
      <c r="L4467" s="5">
        <v>61073</v>
      </c>
      <c r="M4467" s="5">
        <v>755797</v>
      </c>
      <c r="N4467" s="5">
        <v>0</v>
      </c>
      <c r="O4467" s="5">
        <v>31404</v>
      </c>
      <c r="P4467" s="5">
        <v>4386</v>
      </c>
      <c r="Q4467" s="5" t="s">
        <v>33</v>
      </c>
      <c r="R4467" s="5" t="s">
        <v>33</v>
      </c>
      <c r="S4467" s="5">
        <v>9302</v>
      </c>
      <c r="T4467" s="5">
        <v>34565</v>
      </c>
      <c r="U4467" s="5">
        <v>24943</v>
      </c>
      <c r="V4467" s="5">
        <v>3912</v>
      </c>
      <c r="W4467" s="5">
        <v>554</v>
      </c>
      <c r="X4467" s="5">
        <v>63008</v>
      </c>
      <c r="Y4467" s="5">
        <v>3548</v>
      </c>
    </row>
    <row r="4468" spans="1:25" x14ac:dyDescent="0.3">
      <c r="A4468" s="1">
        <v>4057033</v>
      </c>
      <c r="B4468" s="1" t="s">
        <v>16</v>
      </c>
      <c r="C4468" s="2"/>
      <c r="D4468" s="4" t="s">
        <v>172</v>
      </c>
      <c r="E4468" s="4">
        <v>4057033</v>
      </c>
      <c r="F4468" s="5">
        <v>4357</v>
      </c>
      <c r="G4468" s="5">
        <v>0</v>
      </c>
      <c r="H4468" s="5">
        <v>1892</v>
      </c>
      <c r="I4468" s="5">
        <v>45965</v>
      </c>
      <c r="J4468" s="5">
        <v>1665</v>
      </c>
      <c r="K4468" s="5" t="s">
        <v>33</v>
      </c>
      <c r="L4468" s="5">
        <v>53879</v>
      </c>
      <c r="M4468" s="5">
        <v>709356</v>
      </c>
      <c r="N4468" s="5">
        <v>11</v>
      </c>
      <c r="O4468" s="5">
        <v>33503</v>
      </c>
      <c r="P4468" s="5">
        <v>3374</v>
      </c>
      <c r="Q4468" s="5" t="s">
        <v>33</v>
      </c>
      <c r="R4468" s="5" t="s">
        <v>33</v>
      </c>
      <c r="S4468" s="5">
        <v>11333</v>
      </c>
      <c r="T4468" s="5">
        <v>33805</v>
      </c>
      <c r="U4468" s="5">
        <v>20317</v>
      </c>
      <c r="V4468" s="5">
        <v>3897</v>
      </c>
      <c r="W4468" s="5">
        <v>1586</v>
      </c>
      <c r="X4468" s="5">
        <v>76415</v>
      </c>
      <c r="Y4468" s="5">
        <v>3617</v>
      </c>
    </row>
    <row r="4469" spans="1:25" x14ac:dyDescent="0.3">
      <c r="A4469" s="1">
        <v>4057033</v>
      </c>
      <c r="B4469" s="1" t="s">
        <v>17</v>
      </c>
      <c r="C4469" s="2"/>
      <c r="D4469" s="4" t="s">
        <v>172</v>
      </c>
      <c r="E4469" s="4">
        <v>4057033</v>
      </c>
      <c r="F4469" s="5">
        <v>24714</v>
      </c>
      <c r="G4469" s="5">
        <v>0</v>
      </c>
      <c r="H4469" s="5">
        <v>1754</v>
      </c>
      <c r="I4469" s="5">
        <v>41326</v>
      </c>
      <c r="J4469" s="5">
        <v>5524</v>
      </c>
      <c r="K4469" s="5" t="s">
        <v>33</v>
      </c>
      <c r="L4469" s="5">
        <v>73318</v>
      </c>
      <c r="M4469" s="5">
        <v>715833</v>
      </c>
      <c r="N4469" s="5">
        <v>12</v>
      </c>
      <c r="O4469" s="5">
        <v>32996</v>
      </c>
      <c r="P4469" s="5">
        <v>4466</v>
      </c>
      <c r="Q4469" s="5" t="s">
        <v>33</v>
      </c>
      <c r="R4469" s="5" t="s">
        <v>33</v>
      </c>
      <c r="S4469" s="5">
        <v>13502</v>
      </c>
      <c r="T4469" s="5">
        <v>35029</v>
      </c>
      <c r="U4469" s="5">
        <v>23440</v>
      </c>
      <c r="V4469" s="5">
        <v>3609</v>
      </c>
      <c r="W4469" s="5">
        <v>2133</v>
      </c>
      <c r="X4469" s="5">
        <v>85141</v>
      </c>
      <c r="Y4469" s="5">
        <v>3550</v>
      </c>
    </row>
    <row r="4470" spans="1:25" x14ac:dyDescent="0.3">
      <c r="A4470" s="1">
        <v>4057033</v>
      </c>
      <c r="B4470" s="1" t="s">
        <v>18</v>
      </c>
      <c r="C4470" s="2"/>
      <c r="D4470" s="4" t="s">
        <v>172</v>
      </c>
      <c r="E4470" s="4">
        <v>4057033</v>
      </c>
      <c r="F4470" s="5">
        <v>16266</v>
      </c>
      <c r="G4470" s="5">
        <v>41</v>
      </c>
      <c r="H4470" s="5">
        <v>1170</v>
      </c>
      <c r="I4470" s="5">
        <v>39786</v>
      </c>
      <c r="J4470" s="5">
        <v>-502</v>
      </c>
      <c r="K4470" s="5" t="s">
        <v>33</v>
      </c>
      <c r="L4470" s="5">
        <v>56761</v>
      </c>
      <c r="M4470" s="5">
        <v>685363</v>
      </c>
      <c r="N4470" s="5">
        <v>1</v>
      </c>
      <c r="O4470" s="5">
        <v>22974</v>
      </c>
      <c r="P4470" s="5">
        <v>3750</v>
      </c>
      <c r="Q4470" s="5" t="s">
        <v>33</v>
      </c>
      <c r="R4470" s="5" t="s">
        <v>33</v>
      </c>
      <c r="S4470" s="5">
        <v>11472</v>
      </c>
      <c r="T4470" s="5">
        <v>32443</v>
      </c>
      <c r="U4470" s="5">
        <v>26582</v>
      </c>
      <c r="V4470" s="5">
        <v>6378</v>
      </c>
      <c r="W4470" s="5">
        <v>1937</v>
      </c>
      <c r="X4470" s="5">
        <v>53483</v>
      </c>
      <c r="Y4470" s="5">
        <v>3782</v>
      </c>
    </row>
    <row r="4471" spans="1:25" x14ac:dyDescent="0.3">
      <c r="A4471" s="1">
        <v>4057033</v>
      </c>
      <c r="B4471" s="1" t="s">
        <v>19</v>
      </c>
      <c r="C4471" s="2"/>
      <c r="D4471" s="4" t="s">
        <v>172</v>
      </c>
      <c r="E4471" s="4">
        <v>4057033</v>
      </c>
      <c r="F4471" s="5">
        <v>21595</v>
      </c>
      <c r="G4471" s="5">
        <v>0</v>
      </c>
      <c r="H4471" s="5">
        <v>-407</v>
      </c>
      <c r="I4471" s="5">
        <v>46692</v>
      </c>
      <c r="J4471" s="5">
        <v>23633</v>
      </c>
      <c r="K4471" s="5" t="s">
        <v>33</v>
      </c>
      <c r="L4471" s="5">
        <v>91514</v>
      </c>
      <c r="M4471" s="5">
        <v>629046</v>
      </c>
      <c r="N4471" s="5">
        <v>43</v>
      </c>
      <c r="O4471" s="5">
        <v>23669</v>
      </c>
      <c r="P4471" s="5">
        <v>4490</v>
      </c>
      <c r="Q4471" s="5" t="s">
        <v>33</v>
      </c>
      <c r="R4471" s="5" t="s">
        <v>33</v>
      </c>
      <c r="S4471" s="5">
        <v>12190</v>
      </c>
      <c r="T4471" s="5">
        <v>27550</v>
      </c>
      <c r="U4471" s="5">
        <v>25145</v>
      </c>
      <c r="V4471" s="5">
        <v>6101</v>
      </c>
      <c r="W4471" s="5">
        <v>1473</v>
      </c>
      <c r="X4471" s="5">
        <v>53056</v>
      </c>
      <c r="Y4471" s="5">
        <v>5221</v>
      </c>
    </row>
    <row r="4472" spans="1:25" x14ac:dyDescent="0.3">
      <c r="A4472" s="1">
        <v>4057033</v>
      </c>
      <c r="B4472" s="1" t="s">
        <v>20</v>
      </c>
      <c r="C4472" s="2"/>
      <c r="D4472" s="4" t="s">
        <v>172</v>
      </c>
      <c r="E4472" s="4">
        <v>4057033</v>
      </c>
      <c r="F4472" s="5">
        <v>-946</v>
      </c>
      <c r="G4472" s="5">
        <v>-92176</v>
      </c>
      <c r="H4472" s="5">
        <v>5139</v>
      </c>
      <c r="I4472" s="5">
        <v>47818</v>
      </c>
      <c r="J4472" s="5">
        <v>7913</v>
      </c>
      <c r="K4472" s="5" t="s">
        <v>33</v>
      </c>
      <c r="L4472" s="5">
        <v>-32251</v>
      </c>
      <c r="M4472" s="5">
        <v>673741</v>
      </c>
      <c r="N4472" s="5">
        <v>49299</v>
      </c>
      <c r="O4472" s="5">
        <v>37260</v>
      </c>
      <c r="P4472" s="5">
        <v>4887</v>
      </c>
      <c r="Q4472" s="5" t="s">
        <v>33</v>
      </c>
      <c r="R4472" s="5" t="s">
        <v>33</v>
      </c>
      <c r="S4472" s="5">
        <v>11730</v>
      </c>
      <c r="T4472" s="5">
        <v>31542</v>
      </c>
      <c r="U4472" s="5">
        <v>27599</v>
      </c>
      <c r="V4472" s="5">
        <v>6558</v>
      </c>
      <c r="W4472" s="5">
        <v>3070</v>
      </c>
      <c r="X4472" s="5">
        <v>78006</v>
      </c>
      <c r="Y4472" s="5">
        <v>7708</v>
      </c>
    </row>
    <row r="4473" spans="1:25" x14ac:dyDescent="0.3">
      <c r="A4473" s="1">
        <v>4057033</v>
      </c>
      <c r="B4473" s="1" t="s">
        <v>21</v>
      </c>
      <c r="C4473" s="2"/>
      <c r="D4473" s="4" t="s">
        <v>172</v>
      </c>
      <c r="E4473" s="4">
        <v>4057033</v>
      </c>
      <c r="F4473" s="5">
        <v>7074</v>
      </c>
      <c r="G4473" s="5">
        <v>42804</v>
      </c>
      <c r="H4473" s="5">
        <v>22749</v>
      </c>
      <c r="I4473" s="5">
        <v>47428</v>
      </c>
      <c r="J4473" s="5">
        <v>11151</v>
      </c>
      <c r="K4473" s="5" t="s">
        <v>33</v>
      </c>
      <c r="L4473" s="5">
        <v>131205</v>
      </c>
      <c r="M4473" s="5">
        <v>469419</v>
      </c>
      <c r="N4473" s="5">
        <v>50459</v>
      </c>
      <c r="O4473" s="5">
        <v>18835</v>
      </c>
      <c r="P4473" s="5">
        <v>4405</v>
      </c>
      <c r="Q4473" s="5" t="s">
        <v>33</v>
      </c>
      <c r="R4473" s="5" t="s">
        <v>33</v>
      </c>
      <c r="S4473" s="5">
        <v>12354</v>
      </c>
      <c r="T4473" s="5">
        <v>30954</v>
      </c>
      <c r="U4473" s="5">
        <v>24973</v>
      </c>
      <c r="V4473" s="5">
        <v>22491</v>
      </c>
      <c r="W4473" s="5">
        <v>2812</v>
      </c>
      <c r="X4473" s="5">
        <v>67182</v>
      </c>
      <c r="Y4473" s="5">
        <v>5906</v>
      </c>
    </row>
    <row r="4474" spans="1:25" x14ac:dyDescent="0.3">
      <c r="A4474" s="1">
        <v>4057033</v>
      </c>
      <c r="B4474" s="1" t="s">
        <v>22</v>
      </c>
      <c r="C4474" s="2"/>
      <c r="D4474" s="4" t="s">
        <v>172</v>
      </c>
      <c r="E4474" s="4">
        <v>4057033</v>
      </c>
      <c r="F4474" s="5">
        <v>5993</v>
      </c>
      <c r="G4474" s="5">
        <v>30035</v>
      </c>
      <c r="H4474" s="5">
        <v>9523</v>
      </c>
      <c r="I4474" s="5">
        <v>56107</v>
      </c>
      <c r="J4474" s="5">
        <v>6128</v>
      </c>
      <c r="K4474" s="5" t="s">
        <v>33</v>
      </c>
      <c r="L4474" s="5">
        <v>107787</v>
      </c>
      <c r="M4474" s="5">
        <v>461688</v>
      </c>
      <c r="N4474" s="5">
        <v>54068</v>
      </c>
      <c r="O4474" s="5">
        <v>19547</v>
      </c>
      <c r="P4474" s="5">
        <v>3536</v>
      </c>
      <c r="Q4474" s="5" t="s">
        <v>33</v>
      </c>
      <c r="R4474" s="5" t="s">
        <v>33</v>
      </c>
      <c r="S4474" s="5">
        <v>12951</v>
      </c>
      <c r="T4474" s="5">
        <v>36747</v>
      </c>
      <c r="U4474" s="5">
        <v>27592</v>
      </c>
      <c r="V4474" s="5">
        <v>5417</v>
      </c>
      <c r="W4474" s="5">
        <v>2620</v>
      </c>
      <c r="X4474" s="5">
        <v>63322</v>
      </c>
      <c r="Y4474" s="5">
        <v>3900</v>
      </c>
    </row>
    <row r="4475" spans="1:25" x14ac:dyDescent="0.3">
      <c r="A4475" s="1">
        <v>4057033</v>
      </c>
      <c r="B4475" s="1" t="s">
        <v>23</v>
      </c>
      <c r="C4475" s="2"/>
      <c r="D4475" s="4" t="s">
        <v>172</v>
      </c>
      <c r="E4475" s="4">
        <v>4057033</v>
      </c>
      <c r="F4475" s="5">
        <v>438</v>
      </c>
      <c r="G4475" s="5">
        <v>22339</v>
      </c>
      <c r="H4475" s="5">
        <v>13151</v>
      </c>
      <c r="I4475" s="5">
        <v>48735</v>
      </c>
      <c r="J4475" s="5">
        <v>3557</v>
      </c>
      <c r="K4475" s="5" t="s">
        <v>33</v>
      </c>
      <c r="L4475" s="5">
        <v>89160</v>
      </c>
      <c r="M4475" s="5">
        <v>478606</v>
      </c>
      <c r="N4475" s="5">
        <v>56415</v>
      </c>
      <c r="O4475" s="5">
        <v>19981</v>
      </c>
      <c r="P4475" s="5">
        <v>4285</v>
      </c>
      <c r="Q4475" s="5" t="s">
        <v>33</v>
      </c>
      <c r="R4475" s="5" t="s">
        <v>33</v>
      </c>
      <c r="S4475" s="5">
        <v>18207</v>
      </c>
      <c r="T4475" s="5">
        <v>39840</v>
      </c>
      <c r="U4475" s="5">
        <v>25326</v>
      </c>
      <c r="V4475" s="5">
        <v>5601</v>
      </c>
      <c r="W4475" s="5">
        <v>1270</v>
      </c>
      <c r="X4475" s="5">
        <v>96154</v>
      </c>
      <c r="Y4475" s="5">
        <v>11686</v>
      </c>
    </row>
    <row r="4476" spans="1:25" x14ac:dyDescent="0.3">
      <c r="A4476" s="1">
        <v>4057033</v>
      </c>
      <c r="B4476" s="1" t="s">
        <v>24</v>
      </c>
      <c r="C4476" s="2"/>
      <c r="D4476" s="4" t="s">
        <v>172</v>
      </c>
      <c r="E4476" s="4">
        <v>4057033</v>
      </c>
      <c r="F4476" s="5">
        <v>1642</v>
      </c>
      <c r="G4476" s="5">
        <v>114591</v>
      </c>
      <c r="H4476" s="5">
        <v>-409</v>
      </c>
      <c r="I4476" s="5">
        <v>47457</v>
      </c>
      <c r="J4476" s="5">
        <v>7506</v>
      </c>
      <c r="K4476" s="5" t="s">
        <v>33</v>
      </c>
      <c r="L4476" s="5">
        <v>170787</v>
      </c>
      <c r="M4476" s="5">
        <v>556381</v>
      </c>
      <c r="N4476" s="5">
        <v>66896</v>
      </c>
      <c r="O4476" s="5">
        <v>9389</v>
      </c>
      <c r="P4476" s="5">
        <v>4738</v>
      </c>
      <c r="Q4476" s="5" t="s">
        <v>33</v>
      </c>
      <c r="R4476" s="5" t="s">
        <v>33</v>
      </c>
      <c r="S4476" s="5">
        <v>18745</v>
      </c>
      <c r="T4476" s="5">
        <v>42273</v>
      </c>
      <c r="U4476" s="5">
        <v>23573</v>
      </c>
      <c r="V4476" s="5">
        <v>6944</v>
      </c>
      <c r="W4476" s="5">
        <v>0</v>
      </c>
      <c r="X4476" s="5">
        <v>60477</v>
      </c>
      <c r="Y4476" s="5">
        <v>4703</v>
      </c>
    </row>
    <row r="4477" spans="1:25" x14ac:dyDescent="0.3">
      <c r="A4477" s="1">
        <v>4057033</v>
      </c>
      <c r="B4477" s="1" t="s">
        <v>25</v>
      </c>
      <c r="C4477" s="2"/>
      <c r="D4477" s="4" t="s">
        <v>172</v>
      </c>
      <c r="E4477" s="4">
        <v>4057033</v>
      </c>
      <c r="F4477" s="5">
        <v>2029</v>
      </c>
      <c r="G4477" s="5">
        <v>326942</v>
      </c>
      <c r="H4477" s="5">
        <v>22162</v>
      </c>
      <c r="I4477" s="5">
        <v>52797</v>
      </c>
      <c r="J4477" s="5">
        <v>19890</v>
      </c>
      <c r="K4477" s="5" t="s">
        <v>33</v>
      </c>
      <c r="L4477" s="5">
        <v>423819</v>
      </c>
      <c r="M4477" s="5">
        <v>528529</v>
      </c>
      <c r="N4477" s="5">
        <v>65619</v>
      </c>
      <c r="O4477" s="5">
        <v>12740</v>
      </c>
      <c r="P4477" s="5">
        <v>3659</v>
      </c>
      <c r="Q4477" s="5" t="s">
        <v>33</v>
      </c>
      <c r="R4477" s="5" t="s">
        <v>33</v>
      </c>
      <c r="S4477" s="5">
        <v>18690</v>
      </c>
      <c r="T4477" s="5">
        <v>37802</v>
      </c>
      <c r="U4477" s="5">
        <v>28387</v>
      </c>
      <c r="V4477" s="5">
        <v>6532</v>
      </c>
      <c r="W4477" s="5">
        <v>0</v>
      </c>
      <c r="X4477" s="5">
        <v>53085</v>
      </c>
      <c r="Y4477" s="5">
        <v>4761</v>
      </c>
    </row>
    <row r="4478" spans="1:25" x14ac:dyDescent="0.3">
      <c r="A4478" s="1">
        <v>4057033</v>
      </c>
      <c r="B4478" s="1" t="s">
        <v>26</v>
      </c>
      <c r="C4478" s="2"/>
      <c r="D4478" s="4" t="s">
        <v>172</v>
      </c>
      <c r="E4478" s="4">
        <v>4057033</v>
      </c>
      <c r="F4478" s="5">
        <v>268</v>
      </c>
      <c r="G4478" s="5">
        <v>50662</v>
      </c>
      <c r="H4478" s="5">
        <v>17835</v>
      </c>
      <c r="I4478" s="5">
        <v>49342</v>
      </c>
      <c r="J4478" s="5">
        <v>8647</v>
      </c>
      <c r="K4478" s="5" t="s">
        <v>33</v>
      </c>
      <c r="L4478" s="5">
        <v>127104</v>
      </c>
      <c r="M4478" s="5">
        <v>517951</v>
      </c>
      <c r="N4478" s="5">
        <v>53612</v>
      </c>
      <c r="O4478" s="5">
        <v>15408</v>
      </c>
      <c r="P4478" s="5">
        <v>3575</v>
      </c>
      <c r="Q4478" s="5" t="s">
        <v>33</v>
      </c>
      <c r="R4478" s="5" t="s">
        <v>33</v>
      </c>
      <c r="S4478" s="5">
        <v>17358</v>
      </c>
      <c r="T4478" s="5">
        <v>35440</v>
      </c>
      <c r="U4478" s="5">
        <v>20501</v>
      </c>
      <c r="V4478" s="5">
        <v>5747</v>
      </c>
      <c r="W4478" s="5">
        <v>0</v>
      </c>
      <c r="X4478" s="5">
        <v>48306</v>
      </c>
      <c r="Y4478" s="5">
        <v>4079</v>
      </c>
    </row>
    <row r="4479" spans="1:25" x14ac:dyDescent="0.3">
      <c r="A4479" s="1">
        <v>4057033</v>
      </c>
      <c r="B4479" s="1" t="s">
        <v>27</v>
      </c>
      <c r="C4479" s="2"/>
      <c r="D4479" s="4" t="s">
        <v>172</v>
      </c>
      <c r="E4479" s="4">
        <v>4057033</v>
      </c>
      <c r="F4479" s="5">
        <v>-22</v>
      </c>
      <c r="G4479" s="5">
        <v>42831</v>
      </c>
      <c r="H4479" s="5">
        <v>3064</v>
      </c>
      <c r="I4479" s="5">
        <v>51317</v>
      </c>
      <c r="J4479" s="5">
        <v>5873</v>
      </c>
      <c r="K4479" s="5" t="s">
        <v>33</v>
      </c>
      <c r="L4479" s="5">
        <v>103062</v>
      </c>
      <c r="M4479" s="5">
        <v>554291</v>
      </c>
      <c r="N4479" s="5">
        <v>53186</v>
      </c>
      <c r="O4479" s="5">
        <v>15243</v>
      </c>
      <c r="P4479" s="5">
        <v>4612</v>
      </c>
      <c r="Q4479" s="5" t="s">
        <v>33</v>
      </c>
      <c r="R4479" s="5" t="s">
        <v>33</v>
      </c>
      <c r="S4479" s="5">
        <v>15919</v>
      </c>
      <c r="T4479" s="5">
        <v>30923</v>
      </c>
      <c r="U4479" s="5">
        <v>18052</v>
      </c>
      <c r="V4479" s="5">
        <v>5344</v>
      </c>
      <c r="W4479" s="5">
        <v>0</v>
      </c>
      <c r="X4479" s="5">
        <v>39139</v>
      </c>
      <c r="Y4479" s="5">
        <v>4346</v>
      </c>
    </row>
    <row r="4480" spans="1:25" x14ac:dyDescent="0.3">
      <c r="A4480" s="1">
        <v>4057033</v>
      </c>
      <c r="B4480" s="1" t="s">
        <v>28</v>
      </c>
      <c r="C4480" s="2"/>
      <c r="D4480" s="4" t="s">
        <v>172</v>
      </c>
      <c r="E4480" s="4">
        <v>4057033</v>
      </c>
      <c r="F4480" s="5">
        <v>317</v>
      </c>
      <c r="G4480" s="5">
        <v>18054</v>
      </c>
      <c r="H4480" s="5">
        <v>6163</v>
      </c>
      <c r="I4480" s="5">
        <v>44905</v>
      </c>
      <c r="J4480" s="5">
        <v>14467</v>
      </c>
      <c r="K4480" s="5" t="s">
        <v>33</v>
      </c>
      <c r="L4480" s="5">
        <v>83908</v>
      </c>
      <c r="M4480" s="5">
        <v>557822</v>
      </c>
      <c r="N4480" s="5">
        <v>48634</v>
      </c>
      <c r="O4480" s="5">
        <v>13451</v>
      </c>
      <c r="P4480" s="5">
        <v>4283</v>
      </c>
      <c r="Q4480" s="5" t="s">
        <v>33</v>
      </c>
      <c r="R4480" s="5" t="s">
        <v>33</v>
      </c>
      <c r="S4480" s="5">
        <v>15644</v>
      </c>
      <c r="T4480" s="5">
        <v>30625</v>
      </c>
      <c r="U4480" s="5">
        <v>17240</v>
      </c>
      <c r="V4480" s="5">
        <v>5690</v>
      </c>
      <c r="W4480" s="5">
        <v>0</v>
      </c>
      <c r="X4480" s="5">
        <v>39575</v>
      </c>
      <c r="Y4480" s="5">
        <v>4176</v>
      </c>
    </row>
    <row r="4481" spans="1:25" x14ac:dyDescent="0.3">
      <c r="A4481" s="1">
        <v>4057033</v>
      </c>
      <c r="B4481" s="1" t="s">
        <v>29</v>
      </c>
      <c r="C4481" s="2"/>
      <c r="D4481" s="4" t="s">
        <v>172</v>
      </c>
      <c r="E4481" s="4">
        <v>4057033</v>
      </c>
      <c r="F4481" s="5">
        <v>2178</v>
      </c>
      <c r="G4481" s="5">
        <v>42075</v>
      </c>
      <c r="H4481" s="5">
        <v>9503</v>
      </c>
      <c r="I4481" s="5">
        <v>50032</v>
      </c>
      <c r="J4481" s="5">
        <v>24879</v>
      </c>
      <c r="K4481" s="5" t="s">
        <v>33</v>
      </c>
      <c r="L4481" s="5">
        <v>129050</v>
      </c>
      <c r="M4481" s="5">
        <v>567020</v>
      </c>
      <c r="N4481" s="5">
        <v>43892</v>
      </c>
      <c r="O4481" s="5">
        <v>8498</v>
      </c>
      <c r="P4481" s="5">
        <v>2784</v>
      </c>
      <c r="Q4481" s="5" t="s">
        <v>33</v>
      </c>
      <c r="R4481" s="5" t="s">
        <v>33</v>
      </c>
      <c r="S4481" s="5">
        <v>16577</v>
      </c>
      <c r="T4481" s="5">
        <v>27259</v>
      </c>
      <c r="U4481" s="5">
        <v>15130</v>
      </c>
      <c r="V4481" s="5">
        <v>5307</v>
      </c>
      <c r="W4481" s="5">
        <v>0</v>
      </c>
      <c r="X4481" s="5">
        <v>36361</v>
      </c>
      <c r="Y4481" s="5">
        <v>3582</v>
      </c>
    </row>
    <row r="4482" spans="1:25" x14ac:dyDescent="0.3">
      <c r="A4482" s="1">
        <v>4057033</v>
      </c>
      <c r="B4482" s="1" t="s">
        <v>30</v>
      </c>
      <c r="C4482" s="2"/>
      <c r="D4482" s="4" t="s">
        <v>172</v>
      </c>
      <c r="E4482" s="4">
        <v>4057033</v>
      </c>
      <c r="F4482" s="5">
        <v>0</v>
      </c>
      <c r="G4482" s="5">
        <v>30226</v>
      </c>
      <c r="H4482" s="5">
        <v>9781</v>
      </c>
      <c r="I4482" s="5">
        <v>47014</v>
      </c>
      <c r="J4482" s="5">
        <v>8653</v>
      </c>
      <c r="K4482" s="5" t="s">
        <v>33</v>
      </c>
      <c r="L4482" s="5">
        <v>95674</v>
      </c>
      <c r="M4482" s="5">
        <v>573563</v>
      </c>
      <c r="N4482" s="5">
        <v>45608</v>
      </c>
      <c r="O4482" s="5">
        <v>8145</v>
      </c>
      <c r="P4482" s="5">
        <v>3666</v>
      </c>
      <c r="Q4482" s="5" t="s">
        <v>33</v>
      </c>
      <c r="R4482" s="5" t="s">
        <v>33</v>
      </c>
      <c r="S4482" s="5">
        <v>15385</v>
      </c>
      <c r="T4482" s="5">
        <v>26338</v>
      </c>
      <c r="U4482" s="5">
        <v>14517</v>
      </c>
      <c r="V4482" s="5">
        <v>4499</v>
      </c>
      <c r="W4482" s="5">
        <v>0</v>
      </c>
      <c r="X4482" s="5">
        <v>33226</v>
      </c>
      <c r="Y4482" s="5">
        <v>2556</v>
      </c>
    </row>
    <row r="4483" spans="1:25" x14ac:dyDescent="0.3">
      <c r="A4483" s="1">
        <v>4057033</v>
      </c>
      <c r="B4483" s="1" t="s">
        <v>31</v>
      </c>
      <c r="C4483" s="2"/>
      <c r="D4483" s="4" t="s">
        <v>172</v>
      </c>
      <c r="E4483" s="4">
        <v>4057033</v>
      </c>
      <c r="F4483" s="5">
        <v>0</v>
      </c>
      <c r="G4483" s="5">
        <v>17832</v>
      </c>
      <c r="H4483" s="5">
        <v>7692</v>
      </c>
      <c r="I4483" s="5">
        <v>35395</v>
      </c>
      <c r="J4483" s="5">
        <v>6126</v>
      </c>
      <c r="K4483" s="5" t="s">
        <v>33</v>
      </c>
      <c r="L4483" s="5">
        <v>67045</v>
      </c>
      <c r="M4483" s="5">
        <v>558897</v>
      </c>
      <c r="N4483" s="5">
        <v>45129</v>
      </c>
      <c r="O4483" s="5">
        <v>7987</v>
      </c>
      <c r="P4483" s="5">
        <v>2554</v>
      </c>
      <c r="Q4483" s="5" t="s">
        <v>33</v>
      </c>
      <c r="R4483" s="5" t="s">
        <v>33</v>
      </c>
      <c r="S4483" s="5">
        <v>14387</v>
      </c>
      <c r="T4483" s="5">
        <v>21943</v>
      </c>
      <c r="U4483" s="5">
        <v>14080</v>
      </c>
      <c r="V4483" s="5">
        <v>4126</v>
      </c>
      <c r="W4483" s="5">
        <v>0</v>
      </c>
      <c r="X4483" s="5">
        <v>32060</v>
      </c>
      <c r="Y4483" s="5">
        <v>2698</v>
      </c>
    </row>
    <row r="4484" spans="1:25" x14ac:dyDescent="0.3">
      <c r="A4484" s="1">
        <v>4082573</v>
      </c>
      <c r="B4484" s="1" t="s">
        <v>0</v>
      </c>
      <c r="C4484" s="2"/>
      <c r="D4484" s="4" t="s">
        <v>173</v>
      </c>
      <c r="E4484" s="4">
        <v>4082573</v>
      </c>
      <c r="F4484" s="5">
        <v>12428</v>
      </c>
      <c r="G4484" s="5">
        <v>61649</v>
      </c>
      <c r="H4484" s="5">
        <v>60949</v>
      </c>
      <c r="I4484" s="5">
        <v>74234</v>
      </c>
      <c r="J4484" s="5">
        <v>15490</v>
      </c>
      <c r="K4484" s="5">
        <v>0</v>
      </c>
      <c r="L4484" s="5">
        <v>224751</v>
      </c>
      <c r="M4484" s="5">
        <v>378520</v>
      </c>
      <c r="N4484" s="5">
        <v>41589</v>
      </c>
      <c r="O4484" s="5">
        <v>125242</v>
      </c>
      <c r="P4484" s="5">
        <v>5490</v>
      </c>
      <c r="Q4484" s="5">
        <v>3705</v>
      </c>
      <c r="R4484" s="5">
        <v>0</v>
      </c>
      <c r="S4484" s="5">
        <v>11040</v>
      </c>
      <c r="T4484" s="5">
        <v>28896</v>
      </c>
      <c r="U4484" s="5">
        <v>10602</v>
      </c>
      <c r="V4484" s="5">
        <v>2266</v>
      </c>
      <c r="W4484" s="5">
        <v>50</v>
      </c>
      <c r="X4484" s="5">
        <v>85129</v>
      </c>
      <c r="Y4484" s="5">
        <v>10032</v>
      </c>
    </row>
    <row r="4485" spans="1:25" x14ac:dyDescent="0.3">
      <c r="A4485" s="1">
        <v>4082573</v>
      </c>
      <c r="B4485" s="1" t="s">
        <v>1</v>
      </c>
      <c r="C4485" s="2"/>
      <c r="D4485" s="4" t="s">
        <v>173</v>
      </c>
      <c r="E4485" s="4">
        <v>4082573</v>
      </c>
      <c r="F4485" s="5">
        <v>19907</v>
      </c>
      <c r="G4485" s="5">
        <v>77186</v>
      </c>
      <c r="H4485" s="5">
        <v>185046</v>
      </c>
      <c r="I4485" s="5">
        <v>102418</v>
      </c>
      <c r="J4485" s="5">
        <v>19207</v>
      </c>
      <c r="K4485" s="5">
        <v>0</v>
      </c>
      <c r="L4485" s="5">
        <v>403765</v>
      </c>
      <c r="M4485" s="5">
        <v>465547</v>
      </c>
      <c r="N4485" s="5">
        <v>55064</v>
      </c>
      <c r="O4485" s="5">
        <v>133532</v>
      </c>
      <c r="P4485" s="5">
        <v>5922</v>
      </c>
      <c r="Q4485" s="5">
        <v>0</v>
      </c>
      <c r="R4485" s="5">
        <v>0</v>
      </c>
      <c r="S4485" s="5">
        <v>10772</v>
      </c>
      <c r="T4485" s="5">
        <v>34490</v>
      </c>
      <c r="U4485" s="5">
        <v>15194</v>
      </c>
      <c r="V4485" s="5">
        <v>2084</v>
      </c>
      <c r="W4485" s="5">
        <v>10</v>
      </c>
      <c r="X4485" s="5">
        <v>108055</v>
      </c>
      <c r="Y4485" s="5">
        <v>10934</v>
      </c>
    </row>
    <row r="4486" spans="1:25" x14ac:dyDescent="0.3">
      <c r="A4486" s="1">
        <v>4082573</v>
      </c>
      <c r="B4486" s="1" t="s">
        <v>2</v>
      </c>
      <c r="C4486" s="2"/>
      <c r="D4486" s="4" t="s">
        <v>173</v>
      </c>
      <c r="E4486" s="4">
        <v>4082573</v>
      </c>
      <c r="F4486" s="5">
        <v>55769</v>
      </c>
      <c r="G4486" s="5">
        <v>515312</v>
      </c>
      <c r="H4486" s="5">
        <v>96081</v>
      </c>
      <c r="I4486" s="5">
        <v>93589</v>
      </c>
      <c r="J4486" s="5">
        <v>16510</v>
      </c>
      <c r="K4486" s="5">
        <v>0</v>
      </c>
      <c r="L4486" s="5">
        <v>777262</v>
      </c>
      <c r="M4486" s="5">
        <v>428343</v>
      </c>
      <c r="N4486" s="5">
        <v>49816</v>
      </c>
      <c r="O4486" s="5">
        <v>127529</v>
      </c>
      <c r="P4486" s="5">
        <v>5856</v>
      </c>
      <c r="Q4486" s="5">
        <v>0</v>
      </c>
      <c r="R4486" s="5">
        <v>0</v>
      </c>
      <c r="S4486" s="5">
        <v>13555</v>
      </c>
      <c r="T4486" s="5">
        <v>28983</v>
      </c>
      <c r="U4486" s="5">
        <v>17040</v>
      </c>
      <c r="V4486" s="5">
        <v>1942</v>
      </c>
      <c r="W4486" s="5">
        <v>0</v>
      </c>
      <c r="X4486" s="5">
        <v>91310</v>
      </c>
      <c r="Y4486" s="5">
        <v>8942</v>
      </c>
    </row>
    <row r="4487" spans="1:25" x14ac:dyDescent="0.3">
      <c r="A4487" s="1">
        <v>4082573</v>
      </c>
      <c r="B4487" s="1" t="s">
        <v>3</v>
      </c>
      <c r="C4487" s="2"/>
      <c r="D4487" s="4" t="s">
        <v>173</v>
      </c>
      <c r="E4487" s="4">
        <v>4082573</v>
      </c>
      <c r="F4487" s="5">
        <v>14696</v>
      </c>
      <c r="G4487" s="5">
        <v>93567</v>
      </c>
      <c r="H4487" s="5">
        <v>126264</v>
      </c>
      <c r="I4487" s="5">
        <v>123111</v>
      </c>
      <c r="J4487" s="5">
        <v>12937</v>
      </c>
      <c r="K4487" s="5">
        <v>0</v>
      </c>
      <c r="L4487" s="5">
        <v>370575</v>
      </c>
      <c r="M4487" s="5">
        <v>375435</v>
      </c>
      <c r="N4487" s="5">
        <v>51786</v>
      </c>
      <c r="O4487" s="5">
        <v>122637</v>
      </c>
      <c r="P4487" s="5">
        <v>8219</v>
      </c>
      <c r="Q4487" s="5">
        <v>0</v>
      </c>
      <c r="R4487" s="5">
        <v>0</v>
      </c>
      <c r="S4487" s="5">
        <v>16732</v>
      </c>
      <c r="T4487" s="5">
        <v>28433</v>
      </c>
      <c r="U4487" s="5">
        <v>17854</v>
      </c>
      <c r="V4487" s="5">
        <v>1935</v>
      </c>
      <c r="W4487" s="5">
        <v>0</v>
      </c>
      <c r="X4487" s="5">
        <v>97972</v>
      </c>
      <c r="Y4487" s="5">
        <v>9249</v>
      </c>
    </row>
    <row r="4488" spans="1:25" x14ac:dyDescent="0.3">
      <c r="A4488" s="1">
        <v>4082573</v>
      </c>
      <c r="B4488" s="1" t="s">
        <v>4</v>
      </c>
      <c r="C4488" s="2"/>
      <c r="D4488" s="4" t="s">
        <v>173</v>
      </c>
      <c r="E4488" s="4">
        <v>4082573</v>
      </c>
      <c r="F4488" s="5">
        <v>11443</v>
      </c>
      <c r="G4488" s="5">
        <v>80393</v>
      </c>
      <c r="H4488" s="5">
        <v>47299</v>
      </c>
      <c r="I4488" s="5">
        <v>104404</v>
      </c>
      <c r="J4488" s="5">
        <v>7199</v>
      </c>
      <c r="K4488" s="5">
        <v>0</v>
      </c>
      <c r="L4488" s="5">
        <v>250739</v>
      </c>
      <c r="M4488" s="5">
        <v>412614</v>
      </c>
      <c r="N4488" s="5">
        <v>46032</v>
      </c>
      <c r="O4488" s="5">
        <v>122243</v>
      </c>
      <c r="P4488" s="5">
        <v>6788</v>
      </c>
      <c r="Q4488" s="5">
        <v>0</v>
      </c>
      <c r="R4488" s="5">
        <v>0</v>
      </c>
      <c r="S4488" s="5">
        <v>14643</v>
      </c>
      <c r="T4488" s="5">
        <v>34989</v>
      </c>
      <c r="U4488" s="5">
        <v>15837</v>
      </c>
      <c r="V4488" s="5">
        <v>1933</v>
      </c>
      <c r="W4488" s="5">
        <v>1</v>
      </c>
      <c r="X4488" s="5">
        <v>105209</v>
      </c>
      <c r="Y4488" s="5">
        <v>8889</v>
      </c>
    </row>
    <row r="4489" spans="1:25" x14ac:dyDescent="0.3">
      <c r="A4489" s="1">
        <v>4082573</v>
      </c>
      <c r="B4489" s="1" t="s">
        <v>5</v>
      </c>
      <c r="C4489" s="2"/>
      <c r="D4489" s="4" t="s">
        <v>173</v>
      </c>
      <c r="E4489" s="4">
        <v>4082573</v>
      </c>
      <c r="F4489" s="5">
        <v>21748</v>
      </c>
      <c r="G4489" s="5">
        <v>276248</v>
      </c>
      <c r="H4489" s="5">
        <v>123786</v>
      </c>
      <c r="I4489" s="5">
        <v>76430</v>
      </c>
      <c r="J4489" s="5">
        <v>11249</v>
      </c>
      <c r="K4489" s="5">
        <v>0</v>
      </c>
      <c r="L4489" s="5">
        <v>509460</v>
      </c>
      <c r="M4489" s="5">
        <v>486118</v>
      </c>
      <c r="N4489" s="5">
        <v>53614</v>
      </c>
      <c r="O4489" s="5">
        <v>116788</v>
      </c>
      <c r="P4489" s="5">
        <v>10032</v>
      </c>
      <c r="Q4489" s="5">
        <v>0</v>
      </c>
      <c r="R4489" s="5">
        <v>0</v>
      </c>
      <c r="S4489" s="5">
        <v>17361</v>
      </c>
      <c r="T4489" s="5">
        <v>31908</v>
      </c>
      <c r="U4489" s="5">
        <v>13976</v>
      </c>
      <c r="V4489" s="5">
        <v>1868</v>
      </c>
      <c r="W4489" s="5">
        <v>0</v>
      </c>
      <c r="X4489" s="5">
        <v>99076</v>
      </c>
      <c r="Y4489" s="5">
        <v>8493</v>
      </c>
    </row>
    <row r="4490" spans="1:25" x14ac:dyDescent="0.3">
      <c r="A4490" s="1">
        <v>4082573</v>
      </c>
      <c r="B4490" s="1" t="s">
        <v>6</v>
      </c>
      <c r="C4490" s="2"/>
      <c r="D4490" s="4" t="s">
        <v>173</v>
      </c>
      <c r="E4490" s="4">
        <v>4082573</v>
      </c>
      <c r="F4490" s="5">
        <v>24861</v>
      </c>
      <c r="G4490" s="5">
        <v>72034</v>
      </c>
      <c r="H4490" s="5">
        <v>64304</v>
      </c>
      <c r="I4490" s="5">
        <v>41700</v>
      </c>
      <c r="J4490" s="5">
        <v>11687</v>
      </c>
      <c r="K4490" s="5">
        <v>0</v>
      </c>
      <c r="L4490" s="5">
        <v>214585</v>
      </c>
      <c r="M4490" s="5">
        <v>457827</v>
      </c>
      <c r="N4490" s="5">
        <v>46553</v>
      </c>
      <c r="O4490" s="5">
        <v>95803</v>
      </c>
      <c r="P4490" s="5">
        <v>6392</v>
      </c>
      <c r="Q4490" s="5">
        <v>0</v>
      </c>
      <c r="R4490" s="5">
        <v>0</v>
      </c>
      <c r="S4490" s="5">
        <v>15582</v>
      </c>
      <c r="T4490" s="5">
        <v>43565</v>
      </c>
      <c r="U4490" s="5">
        <v>14214</v>
      </c>
      <c r="V4490" s="5">
        <v>1851</v>
      </c>
      <c r="W4490" s="5">
        <v>0</v>
      </c>
      <c r="X4490" s="5">
        <v>89975</v>
      </c>
      <c r="Y4490" s="5">
        <v>7771</v>
      </c>
    </row>
    <row r="4491" spans="1:25" x14ac:dyDescent="0.3">
      <c r="A4491" s="1">
        <v>4082573</v>
      </c>
      <c r="B4491" s="1" t="s">
        <v>7</v>
      </c>
      <c r="C4491" s="2"/>
      <c r="D4491" s="4" t="s">
        <v>173</v>
      </c>
      <c r="E4491" s="4">
        <v>4082573</v>
      </c>
      <c r="F4491" s="5">
        <v>20034</v>
      </c>
      <c r="G4491" s="5">
        <v>357378</v>
      </c>
      <c r="H4491" s="5">
        <v>97477</v>
      </c>
      <c r="I4491" s="5">
        <v>43709</v>
      </c>
      <c r="J4491" s="5">
        <v>9261</v>
      </c>
      <c r="K4491" s="5">
        <v>0</v>
      </c>
      <c r="L4491" s="5">
        <v>527859</v>
      </c>
      <c r="M4491" s="5">
        <v>437627</v>
      </c>
      <c r="N4491" s="5">
        <v>45797</v>
      </c>
      <c r="O4491" s="5">
        <v>88499</v>
      </c>
      <c r="P4491" s="5">
        <v>5939</v>
      </c>
      <c r="Q4491" s="5">
        <v>0</v>
      </c>
      <c r="R4491" s="5">
        <v>0</v>
      </c>
      <c r="S4491" s="5">
        <v>15134</v>
      </c>
      <c r="T4491" s="5">
        <v>36441</v>
      </c>
      <c r="U4491" s="5">
        <v>13128</v>
      </c>
      <c r="V4491" s="5">
        <v>1905</v>
      </c>
      <c r="W4491" s="5">
        <v>1</v>
      </c>
      <c r="X4491" s="5">
        <v>90694</v>
      </c>
      <c r="Y4491" s="5">
        <v>7908</v>
      </c>
    </row>
    <row r="4492" spans="1:25" x14ac:dyDescent="0.3">
      <c r="A4492" s="1">
        <v>4082573</v>
      </c>
      <c r="B4492" s="1" t="s">
        <v>8</v>
      </c>
      <c r="C4492" s="2"/>
      <c r="D4492" s="4" t="s">
        <v>173</v>
      </c>
      <c r="E4492" s="4">
        <v>4082573</v>
      </c>
      <c r="F4492" s="5">
        <v>7585</v>
      </c>
      <c r="G4492" s="5">
        <v>121441</v>
      </c>
      <c r="H4492" s="5">
        <v>53187</v>
      </c>
      <c r="I4492" s="5">
        <v>42165</v>
      </c>
      <c r="J4492" s="5">
        <v>15139</v>
      </c>
      <c r="K4492" s="5">
        <v>0</v>
      </c>
      <c r="L4492" s="5">
        <v>239517</v>
      </c>
      <c r="M4492" s="5">
        <v>444819</v>
      </c>
      <c r="N4492" s="5">
        <v>45489</v>
      </c>
      <c r="O4492" s="5">
        <v>71621</v>
      </c>
      <c r="P4492" s="5">
        <v>7610</v>
      </c>
      <c r="Q4492" s="5">
        <v>0</v>
      </c>
      <c r="R4492" s="5">
        <v>0</v>
      </c>
      <c r="S4492" s="5">
        <v>16430</v>
      </c>
      <c r="T4492" s="5">
        <v>32594</v>
      </c>
      <c r="U4492" s="5">
        <v>14294</v>
      </c>
      <c r="V4492" s="5">
        <v>2089</v>
      </c>
      <c r="W4492" s="5">
        <v>1</v>
      </c>
      <c r="X4492" s="5">
        <v>86818</v>
      </c>
      <c r="Y4492" s="5">
        <v>7343</v>
      </c>
    </row>
    <row r="4493" spans="1:25" x14ac:dyDescent="0.3">
      <c r="A4493" s="1">
        <v>4082573</v>
      </c>
      <c r="B4493" s="1" t="s">
        <v>9</v>
      </c>
      <c r="C4493" s="2"/>
      <c r="D4493" s="4" t="s">
        <v>173</v>
      </c>
      <c r="E4493" s="4">
        <v>4082573</v>
      </c>
      <c r="F4493" s="5">
        <v>325</v>
      </c>
      <c r="G4493" s="5">
        <v>31323</v>
      </c>
      <c r="H4493" s="5">
        <v>169822</v>
      </c>
      <c r="I4493" s="5">
        <v>39485</v>
      </c>
      <c r="J4493" s="5">
        <v>9326</v>
      </c>
      <c r="K4493" s="5">
        <v>0</v>
      </c>
      <c r="L4493" s="5">
        <v>250281</v>
      </c>
      <c r="M4493" s="5">
        <v>447302</v>
      </c>
      <c r="N4493" s="5">
        <v>48546</v>
      </c>
      <c r="O4493" s="5">
        <v>64190</v>
      </c>
      <c r="P4493" s="5">
        <v>9217</v>
      </c>
      <c r="Q4493" s="5">
        <v>0</v>
      </c>
      <c r="R4493" s="5">
        <v>0</v>
      </c>
      <c r="S4493" s="5">
        <v>15602</v>
      </c>
      <c r="T4493" s="5">
        <v>33041</v>
      </c>
      <c r="U4493" s="5">
        <v>13779</v>
      </c>
      <c r="V4493" s="5">
        <v>1933</v>
      </c>
      <c r="W4493" s="5">
        <v>1</v>
      </c>
      <c r="X4493" s="5">
        <v>85256</v>
      </c>
      <c r="Y4493" s="5">
        <v>7790</v>
      </c>
    </row>
    <row r="4494" spans="1:25" x14ac:dyDescent="0.3">
      <c r="A4494" s="1">
        <v>4082573</v>
      </c>
      <c r="B4494" s="1" t="s">
        <v>10</v>
      </c>
      <c r="C4494" s="2"/>
      <c r="D4494" s="4" t="s">
        <v>173</v>
      </c>
      <c r="E4494" s="4">
        <v>4082573</v>
      </c>
      <c r="F4494" s="5">
        <v>4756</v>
      </c>
      <c r="G4494" s="5">
        <v>646298</v>
      </c>
      <c r="H4494" s="5">
        <v>87437</v>
      </c>
      <c r="I4494" s="5">
        <v>46410</v>
      </c>
      <c r="J4494" s="5">
        <v>14744</v>
      </c>
      <c r="K4494" s="5">
        <v>0</v>
      </c>
      <c r="L4494" s="5">
        <v>799645</v>
      </c>
      <c r="M4494" s="5">
        <v>428068</v>
      </c>
      <c r="N4494" s="5">
        <v>47140</v>
      </c>
      <c r="O4494" s="5">
        <v>58307</v>
      </c>
      <c r="P4494" s="5">
        <v>8710</v>
      </c>
      <c r="Q4494" s="5">
        <v>0</v>
      </c>
      <c r="R4494" s="5">
        <v>0</v>
      </c>
      <c r="S4494" s="5">
        <v>16465</v>
      </c>
      <c r="T4494" s="5">
        <v>30225</v>
      </c>
      <c r="U4494" s="5">
        <v>13691</v>
      </c>
      <c r="V4494" s="5">
        <v>1880</v>
      </c>
      <c r="W4494" s="5">
        <v>1</v>
      </c>
      <c r="X4494" s="5">
        <v>74499</v>
      </c>
      <c r="Y4494" s="5">
        <v>7713</v>
      </c>
    </row>
    <row r="4495" spans="1:25" x14ac:dyDescent="0.3">
      <c r="A4495" s="1">
        <v>4082573</v>
      </c>
      <c r="B4495" s="1" t="s">
        <v>11</v>
      </c>
      <c r="C4495" s="2"/>
      <c r="D4495" s="4" t="s">
        <v>173</v>
      </c>
      <c r="E4495" s="4">
        <v>4082573</v>
      </c>
      <c r="F4495" s="5">
        <v>4886</v>
      </c>
      <c r="G4495" s="5">
        <v>418626</v>
      </c>
      <c r="H4495" s="5">
        <v>85947</v>
      </c>
      <c r="I4495" s="5">
        <v>55254</v>
      </c>
      <c r="J4495" s="5">
        <v>13870</v>
      </c>
      <c r="K4495" s="5">
        <v>0</v>
      </c>
      <c r="L4495" s="5">
        <v>578583</v>
      </c>
      <c r="M4495" s="5">
        <v>498054</v>
      </c>
      <c r="N4495" s="5">
        <v>47323</v>
      </c>
      <c r="O4495" s="5">
        <v>45063</v>
      </c>
      <c r="P4495" s="5">
        <v>8105</v>
      </c>
      <c r="Q4495" s="5">
        <v>0</v>
      </c>
      <c r="R4495" s="5">
        <v>0</v>
      </c>
      <c r="S4495" s="5">
        <v>17546</v>
      </c>
      <c r="T4495" s="5">
        <v>23879</v>
      </c>
      <c r="U4495" s="5">
        <v>12431</v>
      </c>
      <c r="V4495" s="5">
        <v>2443</v>
      </c>
      <c r="W4495" s="5">
        <v>2</v>
      </c>
      <c r="X4495" s="5">
        <v>67048</v>
      </c>
      <c r="Y4495" s="5">
        <v>7059</v>
      </c>
    </row>
    <row r="4496" spans="1:25" x14ac:dyDescent="0.3">
      <c r="A4496" s="1">
        <v>4082573</v>
      </c>
      <c r="B4496" s="1" t="s">
        <v>12</v>
      </c>
      <c r="C4496" s="2"/>
      <c r="D4496" s="4" t="s">
        <v>173</v>
      </c>
      <c r="E4496" s="4">
        <v>4082573</v>
      </c>
      <c r="F4496" s="5">
        <v>5862</v>
      </c>
      <c r="G4496" s="5">
        <v>31772</v>
      </c>
      <c r="H4496" s="5">
        <v>24811</v>
      </c>
      <c r="I4496" s="5">
        <v>48091</v>
      </c>
      <c r="J4496" s="5">
        <v>4857</v>
      </c>
      <c r="K4496" s="5">
        <v>0</v>
      </c>
      <c r="L4496" s="5">
        <v>115393</v>
      </c>
      <c r="M4496" s="5">
        <v>419801</v>
      </c>
      <c r="N4496" s="5">
        <v>47770</v>
      </c>
      <c r="O4496" s="5">
        <v>52787</v>
      </c>
      <c r="P4496" s="5">
        <v>7644</v>
      </c>
      <c r="Q4496" s="5">
        <v>0</v>
      </c>
      <c r="R4496" s="5">
        <v>0</v>
      </c>
      <c r="S4496" s="5">
        <v>16737</v>
      </c>
      <c r="T4496" s="5">
        <v>23646</v>
      </c>
      <c r="U4496" s="5">
        <v>10995</v>
      </c>
      <c r="V4496" s="5">
        <v>867</v>
      </c>
      <c r="W4496" s="5">
        <v>5</v>
      </c>
      <c r="X4496" s="5">
        <v>65350</v>
      </c>
      <c r="Y4496" s="5">
        <v>7046</v>
      </c>
    </row>
    <row r="4497" spans="1:25" x14ac:dyDescent="0.3">
      <c r="A4497" s="1">
        <v>4082573</v>
      </c>
      <c r="B4497" s="1" t="s">
        <v>13</v>
      </c>
      <c r="C4497" s="2"/>
      <c r="D4497" s="4" t="s">
        <v>173</v>
      </c>
      <c r="E4497" s="4">
        <v>4082573</v>
      </c>
      <c r="F4497" s="5">
        <v>914</v>
      </c>
      <c r="G4497" s="5">
        <v>138902</v>
      </c>
      <c r="H4497" s="5">
        <v>26966</v>
      </c>
      <c r="I4497" s="5">
        <v>56389</v>
      </c>
      <c r="J4497" s="5">
        <v>6702</v>
      </c>
      <c r="K4497" s="5">
        <v>0</v>
      </c>
      <c r="L4497" s="5">
        <v>229874</v>
      </c>
      <c r="M4497" s="5">
        <v>343753</v>
      </c>
      <c r="N4497" s="5">
        <v>39679</v>
      </c>
      <c r="O4497" s="5">
        <v>46115</v>
      </c>
      <c r="P4497" s="5">
        <v>5969</v>
      </c>
      <c r="Q4497" s="5">
        <v>0</v>
      </c>
      <c r="R4497" s="5">
        <v>0</v>
      </c>
      <c r="S4497" s="5">
        <v>16389</v>
      </c>
      <c r="T4497" s="5">
        <v>23649</v>
      </c>
      <c r="U4497" s="5">
        <v>11927</v>
      </c>
      <c r="V4497" s="5">
        <v>761</v>
      </c>
      <c r="W4497" s="5">
        <v>4</v>
      </c>
      <c r="X4497" s="5">
        <v>57102</v>
      </c>
      <c r="Y4497" s="5">
        <v>6387</v>
      </c>
    </row>
    <row r="4498" spans="1:25" x14ac:dyDescent="0.3">
      <c r="A4498" s="1">
        <v>4082573</v>
      </c>
      <c r="B4498" s="1" t="s">
        <v>14</v>
      </c>
      <c r="C4498" s="2"/>
      <c r="D4498" s="4" t="s">
        <v>173</v>
      </c>
      <c r="E4498" s="4">
        <v>4082573</v>
      </c>
      <c r="F4498" s="5">
        <v>20</v>
      </c>
      <c r="G4498" s="5">
        <v>51361</v>
      </c>
      <c r="H4498" s="5">
        <v>6366</v>
      </c>
      <c r="I4498" s="5">
        <v>39613</v>
      </c>
      <c r="J4498" s="5">
        <v>13145</v>
      </c>
      <c r="K4498" s="5" t="s">
        <v>33</v>
      </c>
      <c r="L4498" s="5">
        <v>110504</v>
      </c>
      <c r="M4498" s="5">
        <v>321355</v>
      </c>
      <c r="N4498" s="5">
        <v>40022</v>
      </c>
      <c r="O4498" s="5">
        <v>40831</v>
      </c>
      <c r="P4498" s="5">
        <v>4954</v>
      </c>
      <c r="Q4498" s="5" t="s">
        <v>33</v>
      </c>
      <c r="R4498" s="5" t="s">
        <v>33</v>
      </c>
      <c r="S4498" s="5">
        <v>16914</v>
      </c>
      <c r="T4498" s="5">
        <v>17766</v>
      </c>
      <c r="U4498" s="5">
        <v>8227</v>
      </c>
      <c r="V4498" s="5">
        <v>645</v>
      </c>
      <c r="W4498" s="5">
        <v>4</v>
      </c>
      <c r="X4498" s="5">
        <v>56270</v>
      </c>
      <c r="Y4498" s="5">
        <v>5717</v>
      </c>
    </row>
    <row r="4499" spans="1:25" x14ac:dyDescent="0.3">
      <c r="A4499" s="1">
        <v>4082573</v>
      </c>
      <c r="B4499" s="1" t="s">
        <v>15</v>
      </c>
      <c r="C4499" s="2"/>
      <c r="D4499" s="4" t="s">
        <v>173</v>
      </c>
      <c r="E4499" s="4">
        <v>4082573</v>
      </c>
      <c r="F4499" s="5">
        <v>0</v>
      </c>
      <c r="G4499" s="5">
        <v>25218</v>
      </c>
      <c r="H4499" s="5">
        <v>13878</v>
      </c>
      <c r="I4499" s="5">
        <v>40663</v>
      </c>
      <c r="J4499" s="5">
        <v>10571</v>
      </c>
      <c r="K4499" s="5" t="s">
        <v>33</v>
      </c>
      <c r="L4499" s="5">
        <v>90330</v>
      </c>
      <c r="M4499" s="5">
        <v>264553</v>
      </c>
      <c r="N4499" s="5">
        <v>37829</v>
      </c>
      <c r="O4499" s="5">
        <v>44494</v>
      </c>
      <c r="P4499" s="5">
        <v>4040</v>
      </c>
      <c r="Q4499" s="5" t="s">
        <v>33</v>
      </c>
      <c r="R4499" s="5" t="s">
        <v>33</v>
      </c>
      <c r="S4499" s="5">
        <v>13068</v>
      </c>
      <c r="T4499" s="5">
        <v>16184</v>
      </c>
      <c r="U4499" s="5">
        <v>8220</v>
      </c>
      <c r="V4499" s="5">
        <v>681</v>
      </c>
      <c r="W4499" s="5">
        <v>5</v>
      </c>
      <c r="X4499" s="5">
        <v>54819</v>
      </c>
      <c r="Y4499" s="5">
        <v>5571</v>
      </c>
    </row>
    <row r="4500" spans="1:25" x14ac:dyDescent="0.3">
      <c r="A4500" s="1">
        <v>4082573</v>
      </c>
      <c r="B4500" s="1" t="s">
        <v>16</v>
      </c>
      <c r="C4500" s="2"/>
      <c r="D4500" s="4" t="s">
        <v>173</v>
      </c>
      <c r="E4500" s="4">
        <v>4082573</v>
      </c>
      <c r="F4500" s="5">
        <v>0</v>
      </c>
      <c r="G4500" s="5">
        <v>21923</v>
      </c>
      <c r="H4500" s="5">
        <v>5460</v>
      </c>
      <c r="I4500" s="5">
        <v>31824</v>
      </c>
      <c r="J4500" s="5">
        <v>5355</v>
      </c>
      <c r="K4500" s="5" t="s">
        <v>33</v>
      </c>
      <c r="L4500" s="5">
        <v>64563</v>
      </c>
      <c r="M4500" s="5">
        <v>241657</v>
      </c>
      <c r="N4500" s="5">
        <v>30569</v>
      </c>
      <c r="O4500" s="5">
        <v>41826</v>
      </c>
      <c r="P4500" s="5">
        <v>3543</v>
      </c>
      <c r="Q4500" s="5" t="s">
        <v>33</v>
      </c>
      <c r="R4500" s="5" t="s">
        <v>33</v>
      </c>
      <c r="S4500" s="5">
        <v>11161</v>
      </c>
      <c r="T4500" s="5">
        <v>13909</v>
      </c>
      <c r="U4500" s="5">
        <v>7000</v>
      </c>
      <c r="V4500" s="5">
        <v>687</v>
      </c>
      <c r="W4500" s="5">
        <v>5</v>
      </c>
      <c r="X4500" s="5">
        <v>54284</v>
      </c>
      <c r="Y4500" s="5">
        <v>5328</v>
      </c>
    </row>
    <row r="4501" spans="1:25" x14ac:dyDescent="0.3">
      <c r="A4501" s="1">
        <v>4082573</v>
      </c>
      <c r="B4501" s="1" t="s">
        <v>17</v>
      </c>
      <c r="C4501" s="2"/>
      <c r="D4501" s="4" t="s">
        <v>173</v>
      </c>
      <c r="E4501" s="4">
        <v>4082573</v>
      </c>
      <c r="F4501" s="5">
        <v>0</v>
      </c>
      <c r="G4501" s="5">
        <v>20206</v>
      </c>
      <c r="H4501" s="5">
        <v>6142</v>
      </c>
      <c r="I4501" s="5">
        <v>34959</v>
      </c>
      <c r="J4501" s="5">
        <v>19836</v>
      </c>
      <c r="K4501" s="5" t="s">
        <v>33</v>
      </c>
      <c r="L4501" s="5">
        <v>81144</v>
      </c>
      <c r="M4501" s="5">
        <v>243776</v>
      </c>
      <c r="N4501" s="5">
        <v>25444</v>
      </c>
      <c r="O4501" s="5">
        <v>40666</v>
      </c>
      <c r="P4501" s="5">
        <v>3717</v>
      </c>
      <c r="Q4501" s="5" t="s">
        <v>33</v>
      </c>
      <c r="R4501" s="5" t="s">
        <v>33</v>
      </c>
      <c r="S4501" s="5">
        <v>11091</v>
      </c>
      <c r="T4501" s="5">
        <v>15348</v>
      </c>
      <c r="U4501" s="5">
        <v>9915</v>
      </c>
      <c r="V4501" s="5">
        <v>396</v>
      </c>
      <c r="W4501" s="5">
        <v>124</v>
      </c>
      <c r="X4501" s="5">
        <v>78729</v>
      </c>
      <c r="Y4501" s="5">
        <v>3240</v>
      </c>
    </row>
    <row r="4502" spans="1:25" x14ac:dyDescent="0.3">
      <c r="A4502" s="1">
        <v>4082573</v>
      </c>
      <c r="B4502" s="1" t="s">
        <v>18</v>
      </c>
      <c r="C4502" s="2"/>
      <c r="D4502" s="4" t="s">
        <v>173</v>
      </c>
      <c r="E4502" s="4">
        <v>4082573</v>
      </c>
      <c r="F4502" s="5">
        <v>0</v>
      </c>
      <c r="G4502" s="5">
        <v>97832</v>
      </c>
      <c r="H4502" s="5">
        <v>10591</v>
      </c>
      <c r="I4502" s="5">
        <v>36835</v>
      </c>
      <c r="J4502" s="5">
        <v>14077</v>
      </c>
      <c r="K4502" s="5" t="s">
        <v>33</v>
      </c>
      <c r="L4502" s="5">
        <v>159335</v>
      </c>
      <c r="M4502" s="5">
        <v>261265</v>
      </c>
      <c r="N4502" s="5">
        <v>33630</v>
      </c>
      <c r="O4502" s="5">
        <v>12146</v>
      </c>
      <c r="P4502" s="5">
        <v>4004</v>
      </c>
      <c r="Q4502" s="5" t="s">
        <v>33</v>
      </c>
      <c r="R4502" s="5" t="s">
        <v>33</v>
      </c>
      <c r="S4502" s="5">
        <v>14031</v>
      </c>
      <c r="T4502" s="5">
        <v>15145</v>
      </c>
      <c r="U4502" s="5">
        <v>11845</v>
      </c>
      <c r="V4502" s="5">
        <v>686</v>
      </c>
      <c r="W4502" s="5">
        <v>371</v>
      </c>
      <c r="X4502" s="5">
        <v>66740</v>
      </c>
      <c r="Y4502" s="5">
        <v>4724</v>
      </c>
    </row>
    <row r="4503" spans="1:25" x14ac:dyDescent="0.3">
      <c r="A4503" s="1">
        <v>4082573</v>
      </c>
      <c r="B4503" s="1" t="s">
        <v>19</v>
      </c>
      <c r="C4503" s="2"/>
      <c r="D4503" s="4" t="s">
        <v>173</v>
      </c>
      <c r="E4503" s="4">
        <v>4082573</v>
      </c>
      <c r="F4503" s="5">
        <v>0</v>
      </c>
      <c r="G4503" s="5">
        <v>118625</v>
      </c>
      <c r="H4503" s="5">
        <v>9113</v>
      </c>
      <c r="I4503" s="5">
        <v>30090</v>
      </c>
      <c r="J4503" s="5">
        <v>22929</v>
      </c>
      <c r="K4503" s="5" t="s">
        <v>33</v>
      </c>
      <c r="L4503" s="5">
        <v>180757</v>
      </c>
      <c r="M4503" s="5">
        <v>266231</v>
      </c>
      <c r="N4503" s="5">
        <v>30048</v>
      </c>
      <c r="O4503" s="5">
        <v>7836</v>
      </c>
      <c r="P4503" s="5">
        <v>4023</v>
      </c>
      <c r="Q4503" s="5" t="s">
        <v>33</v>
      </c>
      <c r="R4503" s="5" t="s">
        <v>33</v>
      </c>
      <c r="S4503" s="5">
        <v>10729</v>
      </c>
      <c r="T4503" s="5">
        <v>14705</v>
      </c>
      <c r="U4503" s="5">
        <v>10459</v>
      </c>
      <c r="V4503" s="5">
        <v>445</v>
      </c>
      <c r="W4503" s="5">
        <v>663</v>
      </c>
      <c r="X4503" s="5">
        <v>59254</v>
      </c>
      <c r="Y4503" s="5">
        <v>4421</v>
      </c>
    </row>
    <row r="4504" spans="1:25" x14ac:dyDescent="0.3">
      <c r="A4504" s="1">
        <v>4082573</v>
      </c>
      <c r="B4504" s="1" t="s">
        <v>20</v>
      </c>
      <c r="C4504" s="2"/>
      <c r="D4504" s="4" t="s">
        <v>173</v>
      </c>
      <c r="E4504" s="4">
        <v>4082573</v>
      </c>
      <c r="F4504" s="5">
        <v>0</v>
      </c>
      <c r="G4504" s="5">
        <v>35990</v>
      </c>
      <c r="H4504" s="5">
        <v>7831</v>
      </c>
      <c r="I4504" s="5">
        <v>30902</v>
      </c>
      <c r="J4504" s="5">
        <v>25634</v>
      </c>
      <c r="K4504" s="5" t="s">
        <v>33</v>
      </c>
      <c r="L4504" s="5">
        <v>100357</v>
      </c>
      <c r="M4504" s="5">
        <v>210524</v>
      </c>
      <c r="N4504" s="5">
        <v>29122</v>
      </c>
      <c r="O4504" s="5">
        <v>8173</v>
      </c>
      <c r="P4504" s="5">
        <v>3848</v>
      </c>
      <c r="Q4504" s="5" t="s">
        <v>33</v>
      </c>
      <c r="R4504" s="5" t="s">
        <v>33</v>
      </c>
      <c r="S4504" s="5">
        <v>11519</v>
      </c>
      <c r="T4504" s="5">
        <v>12924</v>
      </c>
      <c r="U4504" s="5">
        <v>9993</v>
      </c>
      <c r="V4504" s="5">
        <v>535</v>
      </c>
      <c r="W4504" s="5">
        <v>780</v>
      </c>
      <c r="X4504" s="5">
        <v>57093</v>
      </c>
      <c r="Y4504" s="5">
        <v>2839</v>
      </c>
    </row>
    <row r="4505" spans="1:25" x14ac:dyDescent="0.3">
      <c r="A4505" s="1">
        <v>4082573</v>
      </c>
      <c r="B4505" s="1" t="s">
        <v>21</v>
      </c>
      <c r="C4505" s="2"/>
      <c r="D4505" s="4" t="s">
        <v>173</v>
      </c>
      <c r="E4505" s="4">
        <v>4082573</v>
      </c>
      <c r="F4505" s="5">
        <v>0</v>
      </c>
      <c r="G4505" s="5">
        <v>30791</v>
      </c>
      <c r="H4505" s="5">
        <v>7312</v>
      </c>
      <c r="I4505" s="5">
        <v>25302</v>
      </c>
      <c r="J4505" s="5">
        <v>2319</v>
      </c>
      <c r="K4505" s="5" t="s">
        <v>33</v>
      </c>
      <c r="L4505" s="5">
        <v>65724</v>
      </c>
      <c r="M4505" s="5">
        <v>213585</v>
      </c>
      <c r="N4505" s="5">
        <v>27053</v>
      </c>
      <c r="O4505" s="5">
        <v>8406</v>
      </c>
      <c r="P4505" s="5">
        <v>3551</v>
      </c>
      <c r="Q4505" s="5" t="s">
        <v>33</v>
      </c>
      <c r="R4505" s="5" t="s">
        <v>33</v>
      </c>
      <c r="S4505" s="5">
        <v>10245</v>
      </c>
      <c r="T4505" s="5">
        <v>12579</v>
      </c>
      <c r="U4505" s="5">
        <v>10992</v>
      </c>
      <c r="V4505" s="5">
        <v>504</v>
      </c>
      <c r="W4505" s="5">
        <v>639</v>
      </c>
      <c r="X4505" s="5">
        <v>54186</v>
      </c>
      <c r="Y4505" s="5">
        <v>2908</v>
      </c>
    </row>
    <row r="4506" spans="1:25" x14ac:dyDescent="0.3">
      <c r="A4506" s="1">
        <v>4082573</v>
      </c>
      <c r="B4506" s="1" t="s">
        <v>22</v>
      </c>
      <c r="C4506" s="2"/>
      <c r="D4506" s="4" t="s">
        <v>173</v>
      </c>
      <c r="E4506" s="4">
        <v>4082573</v>
      </c>
      <c r="F4506" s="5">
        <v>2830</v>
      </c>
      <c r="G4506" s="5">
        <v>24679</v>
      </c>
      <c r="H4506" s="5">
        <v>6590</v>
      </c>
      <c r="I4506" s="5">
        <v>31959</v>
      </c>
      <c r="J4506" s="5">
        <v>10741</v>
      </c>
      <c r="K4506" s="5" t="s">
        <v>33</v>
      </c>
      <c r="L4506" s="5">
        <v>76799</v>
      </c>
      <c r="M4506" s="5">
        <v>268574</v>
      </c>
      <c r="N4506" s="5">
        <v>22896</v>
      </c>
      <c r="O4506" s="5">
        <v>5958</v>
      </c>
      <c r="P4506" s="5">
        <v>4319</v>
      </c>
      <c r="Q4506" s="5" t="s">
        <v>33</v>
      </c>
      <c r="R4506" s="5" t="s">
        <v>33</v>
      </c>
      <c r="S4506" s="5">
        <v>9132</v>
      </c>
      <c r="T4506" s="5">
        <v>10237</v>
      </c>
      <c r="U4506" s="5">
        <v>10313</v>
      </c>
      <c r="V4506" s="5">
        <v>235</v>
      </c>
      <c r="W4506" s="5">
        <v>304</v>
      </c>
      <c r="X4506" s="5">
        <v>44685</v>
      </c>
      <c r="Y4506" s="5">
        <v>3360</v>
      </c>
    </row>
    <row r="4507" spans="1:25" x14ac:dyDescent="0.3">
      <c r="A4507" s="1">
        <v>4082573</v>
      </c>
      <c r="B4507" s="1" t="s">
        <v>23</v>
      </c>
      <c r="C4507" s="2"/>
      <c r="D4507" s="4" t="s">
        <v>173</v>
      </c>
      <c r="E4507" s="4">
        <v>4082573</v>
      </c>
      <c r="F4507" s="5">
        <v>0</v>
      </c>
      <c r="G4507" s="5">
        <v>14979</v>
      </c>
      <c r="H4507" s="5">
        <v>7957</v>
      </c>
      <c r="I4507" s="5">
        <v>29407</v>
      </c>
      <c r="J4507" s="5">
        <v>16768</v>
      </c>
      <c r="K4507" s="5" t="s">
        <v>33</v>
      </c>
      <c r="L4507" s="5">
        <v>69112</v>
      </c>
      <c r="M4507" s="5">
        <v>181840</v>
      </c>
      <c r="N4507" s="5">
        <v>16978</v>
      </c>
      <c r="O4507" s="5">
        <v>4899</v>
      </c>
      <c r="P4507" s="5">
        <v>3907</v>
      </c>
      <c r="Q4507" s="5" t="s">
        <v>33</v>
      </c>
      <c r="R4507" s="5" t="s">
        <v>33</v>
      </c>
      <c r="S4507" s="5">
        <v>7756</v>
      </c>
      <c r="T4507" s="5">
        <v>9740</v>
      </c>
      <c r="U4507" s="5">
        <v>10412</v>
      </c>
      <c r="V4507" s="5">
        <v>305</v>
      </c>
      <c r="W4507" s="5">
        <v>25</v>
      </c>
      <c r="X4507" s="5">
        <v>42725</v>
      </c>
      <c r="Y4507" s="5">
        <v>2255</v>
      </c>
    </row>
    <row r="4508" spans="1:25" x14ac:dyDescent="0.3">
      <c r="A4508" s="1">
        <v>4082573</v>
      </c>
      <c r="B4508" s="1" t="s">
        <v>24</v>
      </c>
      <c r="C4508" s="2"/>
      <c r="D4508" s="4" t="s">
        <v>173</v>
      </c>
      <c r="E4508" s="4">
        <v>4082573</v>
      </c>
      <c r="F4508" s="5">
        <v>0</v>
      </c>
      <c r="G4508" s="5">
        <v>40637</v>
      </c>
      <c r="H4508" s="5">
        <v>2814</v>
      </c>
      <c r="I4508" s="5">
        <v>37178</v>
      </c>
      <c r="J4508" s="5">
        <v>5783</v>
      </c>
      <c r="K4508" s="5" t="s">
        <v>33</v>
      </c>
      <c r="L4508" s="5">
        <v>86412</v>
      </c>
      <c r="M4508" s="5">
        <v>175138</v>
      </c>
      <c r="N4508" s="5">
        <v>23821</v>
      </c>
      <c r="O4508" s="5">
        <v>4836</v>
      </c>
      <c r="P4508" s="5">
        <v>3200</v>
      </c>
      <c r="Q4508" s="5" t="s">
        <v>33</v>
      </c>
      <c r="R4508" s="5" t="s">
        <v>33</v>
      </c>
      <c r="S4508" s="5">
        <v>7353</v>
      </c>
      <c r="T4508" s="5">
        <v>11317</v>
      </c>
      <c r="U4508" s="5">
        <v>10301</v>
      </c>
      <c r="V4508" s="5">
        <v>324</v>
      </c>
      <c r="W4508" s="5">
        <v>852</v>
      </c>
      <c r="X4508" s="5">
        <v>43542</v>
      </c>
      <c r="Y4508" s="5">
        <v>1475</v>
      </c>
    </row>
    <row r="4509" spans="1:25" x14ac:dyDescent="0.3">
      <c r="A4509" s="1">
        <v>4082573</v>
      </c>
      <c r="B4509" s="1" t="s">
        <v>25</v>
      </c>
      <c r="C4509" s="2"/>
      <c r="D4509" s="4" t="s">
        <v>173</v>
      </c>
      <c r="E4509" s="4">
        <v>4082573</v>
      </c>
      <c r="F4509" s="5">
        <v>0</v>
      </c>
      <c r="G4509" s="5">
        <v>35494</v>
      </c>
      <c r="H4509" s="5">
        <v>6316</v>
      </c>
      <c r="I4509" s="5">
        <v>30516</v>
      </c>
      <c r="J4509" s="5">
        <v>3897</v>
      </c>
      <c r="K4509" s="5" t="s">
        <v>33</v>
      </c>
      <c r="L4509" s="5">
        <v>76222</v>
      </c>
      <c r="M4509" s="5">
        <v>170389</v>
      </c>
      <c r="N4509" s="5">
        <v>25540</v>
      </c>
      <c r="O4509" s="5">
        <v>4932</v>
      </c>
      <c r="P4509" s="5">
        <v>3029</v>
      </c>
      <c r="Q4509" s="5" t="s">
        <v>33</v>
      </c>
      <c r="R4509" s="5" t="s">
        <v>33</v>
      </c>
      <c r="S4509" s="5">
        <v>7138</v>
      </c>
      <c r="T4509" s="5">
        <v>9789</v>
      </c>
      <c r="U4509" s="5">
        <v>9931</v>
      </c>
      <c r="V4509" s="5">
        <v>426</v>
      </c>
      <c r="W4509" s="5">
        <v>823</v>
      </c>
      <c r="X4509" s="5">
        <v>36707</v>
      </c>
      <c r="Y4509" s="5">
        <v>1722</v>
      </c>
    </row>
    <row r="4510" spans="1:25" x14ac:dyDescent="0.3">
      <c r="A4510" s="1">
        <v>4082573</v>
      </c>
      <c r="B4510" s="1" t="s">
        <v>26</v>
      </c>
      <c r="C4510" s="2"/>
      <c r="D4510" s="4" t="s">
        <v>173</v>
      </c>
      <c r="E4510" s="4">
        <v>4082573</v>
      </c>
      <c r="F4510" s="5">
        <v>0</v>
      </c>
      <c r="G4510" s="5">
        <v>26790</v>
      </c>
      <c r="H4510" s="5">
        <v>5661</v>
      </c>
      <c r="I4510" s="5">
        <v>23586</v>
      </c>
      <c r="J4510" s="5">
        <v>5193</v>
      </c>
      <c r="K4510" s="5" t="s">
        <v>33</v>
      </c>
      <c r="L4510" s="5">
        <v>61230</v>
      </c>
      <c r="M4510" s="5">
        <v>172992</v>
      </c>
      <c r="N4510" s="5">
        <v>27388</v>
      </c>
      <c r="O4510" s="5">
        <v>3901</v>
      </c>
      <c r="P4510" s="5">
        <v>2891</v>
      </c>
      <c r="Q4510" s="5" t="s">
        <v>33</v>
      </c>
      <c r="R4510" s="5" t="s">
        <v>33</v>
      </c>
      <c r="S4510" s="5">
        <v>7012</v>
      </c>
      <c r="T4510" s="5">
        <v>9421</v>
      </c>
      <c r="U4510" s="5">
        <v>10569</v>
      </c>
      <c r="V4510" s="5">
        <v>350</v>
      </c>
      <c r="W4510" s="5">
        <v>1290</v>
      </c>
      <c r="X4510" s="5">
        <v>41439</v>
      </c>
      <c r="Y4510" s="5">
        <v>1172</v>
      </c>
    </row>
    <row r="4511" spans="1:25" x14ac:dyDescent="0.3">
      <c r="A4511" s="1">
        <v>4082573</v>
      </c>
      <c r="B4511" s="1" t="s">
        <v>27</v>
      </c>
      <c r="C4511" s="2"/>
      <c r="D4511" s="4" t="s">
        <v>173</v>
      </c>
      <c r="E4511" s="4">
        <v>4082573</v>
      </c>
      <c r="F4511" s="5">
        <v>0</v>
      </c>
      <c r="G4511" s="5">
        <v>7675</v>
      </c>
      <c r="H4511" s="5">
        <v>7777</v>
      </c>
      <c r="I4511" s="5">
        <v>25105</v>
      </c>
      <c r="J4511" s="5">
        <v>3780</v>
      </c>
      <c r="K4511" s="5" t="s">
        <v>33</v>
      </c>
      <c r="L4511" s="5">
        <v>44338</v>
      </c>
      <c r="M4511" s="5">
        <v>159463</v>
      </c>
      <c r="N4511" s="5">
        <v>23776</v>
      </c>
      <c r="O4511" s="5">
        <v>2566</v>
      </c>
      <c r="P4511" s="5">
        <v>2743</v>
      </c>
      <c r="Q4511" s="5" t="s">
        <v>33</v>
      </c>
      <c r="R4511" s="5" t="s">
        <v>33</v>
      </c>
      <c r="S4511" s="5">
        <v>6150</v>
      </c>
      <c r="T4511" s="5">
        <v>9537</v>
      </c>
      <c r="U4511" s="5">
        <v>9522</v>
      </c>
      <c r="V4511" s="5">
        <v>365</v>
      </c>
      <c r="W4511" s="5">
        <v>523</v>
      </c>
      <c r="X4511" s="5">
        <v>38505</v>
      </c>
      <c r="Y4511" s="5">
        <v>966</v>
      </c>
    </row>
    <row r="4512" spans="1:25" x14ac:dyDescent="0.3">
      <c r="A4512" s="1">
        <v>4082573</v>
      </c>
      <c r="B4512" s="1" t="s">
        <v>28</v>
      </c>
      <c r="C4512" s="2"/>
      <c r="D4512" s="4" t="s">
        <v>173</v>
      </c>
      <c r="E4512" s="4">
        <v>4082573</v>
      </c>
      <c r="F4512" s="5" t="s">
        <v>33</v>
      </c>
      <c r="G4512" s="5" t="s">
        <v>33</v>
      </c>
      <c r="H4512" s="5" t="s">
        <v>33</v>
      </c>
      <c r="I4512" s="5" t="s">
        <v>33</v>
      </c>
      <c r="J4512" s="5" t="s">
        <v>33</v>
      </c>
      <c r="K4512" s="5" t="s">
        <v>33</v>
      </c>
      <c r="L4512" s="5" t="s">
        <v>33</v>
      </c>
      <c r="M4512" s="5" t="s">
        <v>33</v>
      </c>
      <c r="N4512" s="5" t="s">
        <v>33</v>
      </c>
      <c r="O4512" s="5" t="s">
        <v>33</v>
      </c>
      <c r="P4512" s="5" t="s">
        <v>33</v>
      </c>
      <c r="Q4512" s="5" t="s">
        <v>33</v>
      </c>
      <c r="R4512" s="5" t="s">
        <v>33</v>
      </c>
      <c r="S4512" s="5" t="s">
        <v>33</v>
      </c>
      <c r="T4512" s="5" t="s">
        <v>33</v>
      </c>
      <c r="U4512" s="5" t="s">
        <v>33</v>
      </c>
      <c r="V4512" s="5" t="s">
        <v>33</v>
      </c>
      <c r="W4512" s="5" t="s">
        <v>33</v>
      </c>
      <c r="X4512" s="5" t="s">
        <v>33</v>
      </c>
      <c r="Y4512" s="5" t="s">
        <v>33</v>
      </c>
    </row>
    <row r="4513" spans="1:25" x14ac:dyDescent="0.3">
      <c r="A4513" s="1">
        <v>4082573</v>
      </c>
      <c r="B4513" s="1" t="s">
        <v>29</v>
      </c>
      <c r="C4513" s="2"/>
      <c r="D4513" s="4" t="s">
        <v>173</v>
      </c>
      <c r="E4513" s="4">
        <v>4082573</v>
      </c>
      <c r="F4513" s="5" t="s">
        <v>33</v>
      </c>
      <c r="G4513" s="5" t="s">
        <v>33</v>
      </c>
      <c r="H4513" s="5" t="s">
        <v>33</v>
      </c>
      <c r="I4513" s="5" t="s">
        <v>33</v>
      </c>
      <c r="J4513" s="5" t="s">
        <v>33</v>
      </c>
      <c r="K4513" s="5" t="s">
        <v>33</v>
      </c>
      <c r="L4513" s="5" t="s">
        <v>33</v>
      </c>
      <c r="M4513" s="5" t="s">
        <v>33</v>
      </c>
      <c r="N4513" s="5" t="s">
        <v>33</v>
      </c>
      <c r="O4513" s="5" t="s">
        <v>33</v>
      </c>
      <c r="P4513" s="5" t="s">
        <v>33</v>
      </c>
      <c r="Q4513" s="5" t="s">
        <v>33</v>
      </c>
      <c r="R4513" s="5" t="s">
        <v>33</v>
      </c>
      <c r="S4513" s="5" t="s">
        <v>33</v>
      </c>
      <c r="T4513" s="5" t="s">
        <v>33</v>
      </c>
      <c r="U4513" s="5" t="s">
        <v>33</v>
      </c>
      <c r="V4513" s="5" t="s">
        <v>33</v>
      </c>
      <c r="W4513" s="5" t="s">
        <v>33</v>
      </c>
      <c r="X4513" s="5" t="s">
        <v>33</v>
      </c>
      <c r="Y4513" s="5" t="s">
        <v>33</v>
      </c>
    </row>
    <row r="4514" spans="1:25" x14ac:dyDescent="0.3">
      <c r="A4514" s="1">
        <v>4082573</v>
      </c>
      <c r="B4514" s="1" t="s">
        <v>30</v>
      </c>
      <c r="C4514" s="2"/>
      <c r="D4514" s="4" t="s">
        <v>173</v>
      </c>
      <c r="E4514" s="4">
        <v>4082573</v>
      </c>
      <c r="F4514" s="5" t="s">
        <v>33</v>
      </c>
      <c r="G4514" s="5" t="s">
        <v>33</v>
      </c>
      <c r="H4514" s="5" t="s">
        <v>33</v>
      </c>
      <c r="I4514" s="5" t="s">
        <v>33</v>
      </c>
      <c r="J4514" s="5" t="s">
        <v>33</v>
      </c>
      <c r="K4514" s="5" t="s">
        <v>33</v>
      </c>
      <c r="L4514" s="5" t="s">
        <v>33</v>
      </c>
      <c r="M4514" s="5" t="s">
        <v>33</v>
      </c>
      <c r="N4514" s="5" t="s">
        <v>33</v>
      </c>
      <c r="O4514" s="5" t="s">
        <v>33</v>
      </c>
      <c r="P4514" s="5" t="s">
        <v>33</v>
      </c>
      <c r="Q4514" s="5" t="s">
        <v>33</v>
      </c>
      <c r="R4514" s="5" t="s">
        <v>33</v>
      </c>
      <c r="S4514" s="5" t="s">
        <v>33</v>
      </c>
      <c r="T4514" s="5" t="s">
        <v>33</v>
      </c>
      <c r="U4514" s="5" t="s">
        <v>33</v>
      </c>
      <c r="V4514" s="5" t="s">
        <v>33</v>
      </c>
      <c r="W4514" s="5" t="s">
        <v>33</v>
      </c>
      <c r="X4514" s="5" t="s">
        <v>33</v>
      </c>
      <c r="Y4514" s="5" t="s">
        <v>33</v>
      </c>
    </row>
    <row r="4515" spans="1:25" x14ac:dyDescent="0.3">
      <c r="A4515" s="1">
        <v>4082573</v>
      </c>
      <c r="B4515" s="1" t="s">
        <v>31</v>
      </c>
      <c r="C4515" s="2"/>
      <c r="D4515" s="4" t="s">
        <v>173</v>
      </c>
      <c r="E4515" s="4">
        <v>4082573</v>
      </c>
      <c r="F4515" s="5" t="s">
        <v>33</v>
      </c>
      <c r="G4515" s="5" t="s">
        <v>33</v>
      </c>
      <c r="H4515" s="5" t="s">
        <v>33</v>
      </c>
      <c r="I4515" s="5" t="s">
        <v>33</v>
      </c>
      <c r="J4515" s="5" t="s">
        <v>33</v>
      </c>
      <c r="K4515" s="5" t="s">
        <v>33</v>
      </c>
      <c r="L4515" s="5" t="s">
        <v>33</v>
      </c>
      <c r="M4515" s="5" t="s">
        <v>33</v>
      </c>
      <c r="N4515" s="5" t="s">
        <v>33</v>
      </c>
      <c r="O4515" s="5" t="s">
        <v>33</v>
      </c>
      <c r="P4515" s="5" t="s">
        <v>33</v>
      </c>
      <c r="Q4515" s="5" t="s">
        <v>33</v>
      </c>
      <c r="R4515" s="5" t="s">
        <v>33</v>
      </c>
      <c r="S4515" s="5" t="s">
        <v>33</v>
      </c>
      <c r="T4515" s="5" t="s">
        <v>33</v>
      </c>
      <c r="U4515" s="5" t="s">
        <v>33</v>
      </c>
      <c r="V4515" s="5" t="s">
        <v>33</v>
      </c>
      <c r="W4515" s="5" t="s">
        <v>33</v>
      </c>
      <c r="X4515" s="5" t="s">
        <v>33</v>
      </c>
      <c r="Y4515" s="5" t="s">
        <v>33</v>
      </c>
    </row>
    <row r="4516" spans="1:25" x14ac:dyDescent="0.3">
      <c r="A4516" s="1">
        <v>4057035</v>
      </c>
      <c r="B4516" s="1" t="s">
        <v>0</v>
      </c>
      <c r="C4516" s="2"/>
      <c r="D4516" s="4" t="s">
        <v>174</v>
      </c>
      <c r="E4516" s="4">
        <v>4057035</v>
      </c>
      <c r="F4516" s="5" t="s">
        <v>33</v>
      </c>
      <c r="G4516" s="5" t="s">
        <v>33</v>
      </c>
      <c r="H4516" s="5" t="s">
        <v>33</v>
      </c>
      <c r="I4516" s="5" t="s">
        <v>33</v>
      </c>
      <c r="J4516" s="5" t="s">
        <v>33</v>
      </c>
      <c r="K4516" s="5" t="s">
        <v>33</v>
      </c>
      <c r="L4516" s="5" t="s">
        <v>33</v>
      </c>
      <c r="M4516" s="5" t="s">
        <v>33</v>
      </c>
      <c r="N4516" s="5" t="s">
        <v>33</v>
      </c>
      <c r="O4516" s="5" t="s">
        <v>33</v>
      </c>
      <c r="P4516" s="5" t="s">
        <v>33</v>
      </c>
      <c r="Q4516" s="5" t="s">
        <v>33</v>
      </c>
      <c r="R4516" s="5" t="s">
        <v>33</v>
      </c>
      <c r="S4516" s="5" t="s">
        <v>33</v>
      </c>
      <c r="T4516" s="5" t="s">
        <v>33</v>
      </c>
      <c r="U4516" s="5" t="s">
        <v>33</v>
      </c>
      <c r="V4516" s="5" t="s">
        <v>33</v>
      </c>
      <c r="W4516" s="5" t="s">
        <v>33</v>
      </c>
      <c r="X4516" s="5" t="s">
        <v>33</v>
      </c>
      <c r="Y4516" s="5" t="s">
        <v>33</v>
      </c>
    </row>
    <row r="4517" spans="1:25" x14ac:dyDescent="0.3">
      <c r="A4517" s="1">
        <v>4057035</v>
      </c>
      <c r="B4517" s="1" t="s">
        <v>1</v>
      </c>
      <c r="C4517" s="2"/>
      <c r="D4517" s="4" t="s">
        <v>174</v>
      </c>
      <c r="E4517" s="4">
        <v>4057035</v>
      </c>
      <c r="F4517" s="5" t="s">
        <v>33</v>
      </c>
      <c r="G4517" s="5" t="s">
        <v>33</v>
      </c>
      <c r="H4517" s="5" t="s">
        <v>33</v>
      </c>
      <c r="I4517" s="5" t="s">
        <v>33</v>
      </c>
      <c r="J4517" s="5" t="s">
        <v>33</v>
      </c>
      <c r="K4517" s="5" t="s">
        <v>33</v>
      </c>
      <c r="L4517" s="5" t="s">
        <v>33</v>
      </c>
      <c r="M4517" s="5" t="s">
        <v>33</v>
      </c>
      <c r="N4517" s="5" t="s">
        <v>33</v>
      </c>
      <c r="O4517" s="5" t="s">
        <v>33</v>
      </c>
      <c r="P4517" s="5" t="s">
        <v>33</v>
      </c>
      <c r="Q4517" s="5" t="s">
        <v>33</v>
      </c>
      <c r="R4517" s="5" t="s">
        <v>33</v>
      </c>
      <c r="S4517" s="5" t="s">
        <v>33</v>
      </c>
      <c r="T4517" s="5" t="s">
        <v>33</v>
      </c>
      <c r="U4517" s="5" t="s">
        <v>33</v>
      </c>
      <c r="V4517" s="5" t="s">
        <v>33</v>
      </c>
      <c r="W4517" s="5" t="s">
        <v>33</v>
      </c>
      <c r="X4517" s="5" t="s">
        <v>33</v>
      </c>
      <c r="Y4517" s="5" t="s">
        <v>33</v>
      </c>
    </row>
    <row r="4518" spans="1:25" x14ac:dyDescent="0.3">
      <c r="A4518" s="1">
        <v>4057035</v>
      </c>
      <c r="B4518" s="1" t="s">
        <v>2</v>
      </c>
      <c r="C4518" s="2"/>
      <c r="D4518" s="4" t="s">
        <v>174</v>
      </c>
      <c r="E4518" s="4">
        <v>4057035</v>
      </c>
      <c r="F4518" s="5">
        <v>0</v>
      </c>
      <c r="G4518" s="5">
        <v>226</v>
      </c>
      <c r="H4518" s="5">
        <v>135437</v>
      </c>
      <c r="I4518" s="5">
        <v>39224</v>
      </c>
      <c r="J4518" s="5">
        <v>14350</v>
      </c>
      <c r="K4518" s="5">
        <v>0</v>
      </c>
      <c r="L4518" s="5">
        <v>189237</v>
      </c>
      <c r="M4518" s="5">
        <v>134619</v>
      </c>
      <c r="N4518" s="5">
        <v>0</v>
      </c>
      <c r="O4518" s="5">
        <v>16248</v>
      </c>
      <c r="P4518" s="5">
        <v>5708</v>
      </c>
      <c r="Q4518" s="5">
        <v>40</v>
      </c>
      <c r="R4518" s="5">
        <v>0</v>
      </c>
      <c r="S4518" s="5">
        <v>8788</v>
      </c>
      <c r="T4518" s="5">
        <v>14397</v>
      </c>
      <c r="U4518" s="5">
        <v>20132</v>
      </c>
      <c r="V4518" s="5">
        <v>43392</v>
      </c>
      <c r="W4518" s="5">
        <v>0</v>
      </c>
      <c r="X4518" s="5">
        <v>35501</v>
      </c>
      <c r="Y4518" s="5">
        <v>100</v>
      </c>
    </row>
    <row r="4519" spans="1:25" x14ac:dyDescent="0.3">
      <c r="A4519" s="1">
        <v>4057035</v>
      </c>
      <c r="B4519" s="1" t="s">
        <v>3</v>
      </c>
      <c r="C4519" s="2"/>
      <c r="D4519" s="4" t="s">
        <v>174</v>
      </c>
      <c r="E4519" s="4">
        <v>4057035</v>
      </c>
      <c r="F4519" s="5">
        <v>196</v>
      </c>
      <c r="G4519" s="5">
        <v>-344</v>
      </c>
      <c r="H4519" s="5">
        <v>92110</v>
      </c>
      <c r="I4519" s="5">
        <v>28226</v>
      </c>
      <c r="J4519" s="5">
        <v>10084</v>
      </c>
      <c r="K4519" s="5">
        <v>0</v>
      </c>
      <c r="L4519" s="5">
        <v>130271</v>
      </c>
      <c r="M4519" s="5">
        <v>126914</v>
      </c>
      <c r="N4519" s="5">
        <v>0</v>
      </c>
      <c r="O4519" s="5">
        <v>7897</v>
      </c>
      <c r="P4519" s="5">
        <v>5911</v>
      </c>
      <c r="Q4519" s="5">
        <v>26</v>
      </c>
      <c r="R4519" s="5">
        <v>0</v>
      </c>
      <c r="S4519" s="5">
        <v>9867</v>
      </c>
      <c r="T4519" s="5">
        <v>14261</v>
      </c>
      <c r="U4519" s="5">
        <v>18677</v>
      </c>
      <c r="V4519" s="5">
        <v>46876</v>
      </c>
      <c r="W4519" s="5">
        <v>-5</v>
      </c>
      <c r="X4519" s="5">
        <v>41225</v>
      </c>
      <c r="Y4519" s="5">
        <v>89</v>
      </c>
    </row>
    <row r="4520" spans="1:25" x14ac:dyDescent="0.3">
      <c r="A4520" s="1">
        <v>4057035</v>
      </c>
      <c r="B4520" s="1" t="s">
        <v>4</v>
      </c>
      <c r="C4520" s="2"/>
      <c r="D4520" s="4" t="s">
        <v>174</v>
      </c>
      <c r="E4520" s="4">
        <v>4057035</v>
      </c>
      <c r="F4520" s="5">
        <v>2349</v>
      </c>
      <c r="G4520" s="5">
        <v>100</v>
      </c>
      <c r="H4520" s="5">
        <v>78924</v>
      </c>
      <c r="I4520" s="5">
        <v>37734</v>
      </c>
      <c r="J4520" s="5">
        <v>10992</v>
      </c>
      <c r="K4520" s="5">
        <v>0</v>
      </c>
      <c r="L4520" s="5">
        <v>130099</v>
      </c>
      <c r="M4520" s="5">
        <v>177579</v>
      </c>
      <c r="N4520" s="5">
        <v>0</v>
      </c>
      <c r="O4520" s="5">
        <v>4169</v>
      </c>
      <c r="P4520" s="5">
        <v>2793</v>
      </c>
      <c r="Q4520" s="5">
        <v>19</v>
      </c>
      <c r="R4520" s="5">
        <v>0</v>
      </c>
      <c r="S4520" s="5">
        <v>9144</v>
      </c>
      <c r="T4520" s="5">
        <v>12668</v>
      </c>
      <c r="U4520" s="5">
        <v>18279</v>
      </c>
      <c r="V4520" s="5">
        <v>41901</v>
      </c>
      <c r="W4520" s="5">
        <v>10</v>
      </c>
      <c r="X4520" s="5">
        <v>40079</v>
      </c>
      <c r="Y4520" s="5">
        <v>93</v>
      </c>
    </row>
    <row r="4521" spans="1:25" x14ac:dyDescent="0.3">
      <c r="A4521" s="1">
        <v>4057035</v>
      </c>
      <c r="B4521" s="1" t="s">
        <v>5</v>
      </c>
      <c r="C4521" s="2"/>
      <c r="D4521" s="4" t="s">
        <v>174</v>
      </c>
      <c r="E4521" s="4">
        <v>4057035</v>
      </c>
      <c r="F4521" s="5">
        <v>0</v>
      </c>
      <c r="G4521" s="5">
        <v>14131</v>
      </c>
      <c r="H4521" s="5">
        <v>65163</v>
      </c>
      <c r="I4521" s="5">
        <v>29657</v>
      </c>
      <c r="J4521" s="5">
        <v>5405</v>
      </c>
      <c r="K4521" s="5">
        <v>0</v>
      </c>
      <c r="L4521" s="5">
        <v>114356</v>
      </c>
      <c r="M4521" s="5">
        <v>159641</v>
      </c>
      <c r="N4521" s="5">
        <v>0</v>
      </c>
      <c r="O4521" s="5">
        <v>16922</v>
      </c>
      <c r="P4521" s="5">
        <v>3803</v>
      </c>
      <c r="Q4521" s="5">
        <v>52</v>
      </c>
      <c r="R4521" s="5">
        <v>0</v>
      </c>
      <c r="S4521" s="5">
        <v>8640</v>
      </c>
      <c r="T4521" s="5">
        <v>15260</v>
      </c>
      <c r="U4521" s="5">
        <v>13151</v>
      </c>
      <c r="V4521" s="5">
        <v>42706</v>
      </c>
      <c r="W4521" s="5">
        <v>22</v>
      </c>
      <c r="X4521" s="5">
        <v>43291</v>
      </c>
      <c r="Y4521" s="5">
        <v>276</v>
      </c>
    </row>
    <row r="4522" spans="1:25" x14ac:dyDescent="0.3">
      <c r="A4522" s="1">
        <v>4057035</v>
      </c>
      <c r="B4522" s="1" t="s">
        <v>6</v>
      </c>
      <c r="C4522" s="2"/>
      <c r="D4522" s="4" t="s">
        <v>174</v>
      </c>
      <c r="E4522" s="4">
        <v>4057035</v>
      </c>
      <c r="F4522" s="5">
        <v>-64</v>
      </c>
      <c r="G4522" s="5">
        <v>1</v>
      </c>
      <c r="H4522" s="5">
        <v>246937</v>
      </c>
      <c r="I4522" s="5">
        <v>35212</v>
      </c>
      <c r="J4522" s="5">
        <v>6341</v>
      </c>
      <c r="K4522" s="5">
        <v>0</v>
      </c>
      <c r="L4522" s="5">
        <v>288428</v>
      </c>
      <c r="M4522" s="5">
        <v>145012</v>
      </c>
      <c r="N4522" s="5">
        <v>0</v>
      </c>
      <c r="O4522" s="5">
        <v>3690</v>
      </c>
      <c r="P4522" s="5">
        <v>4694</v>
      </c>
      <c r="Q4522" s="5">
        <v>9</v>
      </c>
      <c r="R4522" s="5">
        <v>0</v>
      </c>
      <c r="S4522" s="5">
        <v>7174</v>
      </c>
      <c r="T4522" s="5">
        <v>15747</v>
      </c>
      <c r="U4522" s="5">
        <v>16437</v>
      </c>
      <c r="V4522" s="5">
        <v>39424</v>
      </c>
      <c r="W4522" s="5">
        <v>17</v>
      </c>
      <c r="X4522" s="5">
        <v>48572</v>
      </c>
      <c r="Y4522" s="5">
        <v>400</v>
      </c>
    </row>
    <row r="4523" spans="1:25" x14ac:dyDescent="0.3">
      <c r="A4523" s="1">
        <v>4057035</v>
      </c>
      <c r="B4523" s="1" t="s">
        <v>7</v>
      </c>
      <c r="C4523" s="2"/>
      <c r="D4523" s="4" t="s">
        <v>174</v>
      </c>
      <c r="E4523" s="4">
        <v>4057035</v>
      </c>
      <c r="F4523" s="5">
        <v>334</v>
      </c>
      <c r="G4523" s="5">
        <v>-43</v>
      </c>
      <c r="H4523" s="5">
        <v>304307</v>
      </c>
      <c r="I4523" s="5">
        <v>31513</v>
      </c>
      <c r="J4523" s="5">
        <v>2356</v>
      </c>
      <c r="K4523" s="5">
        <v>0</v>
      </c>
      <c r="L4523" s="5">
        <v>338468</v>
      </c>
      <c r="M4523" s="5">
        <v>133678</v>
      </c>
      <c r="N4523" s="5">
        <v>0</v>
      </c>
      <c r="O4523" s="5">
        <v>3186</v>
      </c>
      <c r="P4523" s="5">
        <v>3968</v>
      </c>
      <c r="Q4523" s="5">
        <v>8</v>
      </c>
      <c r="R4523" s="5">
        <v>0</v>
      </c>
      <c r="S4523" s="5">
        <v>6524</v>
      </c>
      <c r="T4523" s="5">
        <v>16866</v>
      </c>
      <c r="U4523" s="5">
        <v>16804</v>
      </c>
      <c r="V4523" s="5">
        <v>26473</v>
      </c>
      <c r="W4523" s="5">
        <v>30</v>
      </c>
      <c r="X4523" s="5">
        <v>45378</v>
      </c>
      <c r="Y4523" s="5">
        <v>454</v>
      </c>
    </row>
    <row r="4524" spans="1:25" x14ac:dyDescent="0.3">
      <c r="A4524" s="1">
        <v>4057035</v>
      </c>
      <c r="B4524" s="1" t="s">
        <v>8</v>
      </c>
      <c r="C4524" s="2"/>
      <c r="D4524" s="4" t="s">
        <v>174</v>
      </c>
      <c r="E4524" s="4">
        <v>4057035</v>
      </c>
      <c r="F4524" s="5">
        <v>1110</v>
      </c>
      <c r="G4524" s="5">
        <v>11175</v>
      </c>
      <c r="H4524" s="5">
        <v>50532</v>
      </c>
      <c r="I4524" s="5">
        <v>35365</v>
      </c>
      <c r="J4524" s="5">
        <v>4413</v>
      </c>
      <c r="K4524" s="5">
        <v>0</v>
      </c>
      <c r="L4524" s="5">
        <v>102595</v>
      </c>
      <c r="M4524" s="5">
        <v>145741</v>
      </c>
      <c r="N4524" s="5">
        <v>0</v>
      </c>
      <c r="O4524" s="5">
        <v>17084</v>
      </c>
      <c r="P4524" s="5">
        <v>3564</v>
      </c>
      <c r="Q4524" s="5">
        <v>14</v>
      </c>
      <c r="R4524" s="5">
        <v>0</v>
      </c>
      <c r="S4524" s="5">
        <v>6363</v>
      </c>
      <c r="T4524" s="5">
        <v>13731</v>
      </c>
      <c r="U4524" s="5">
        <v>14860</v>
      </c>
      <c r="V4524" s="5">
        <v>19761</v>
      </c>
      <c r="W4524" s="5">
        <v>30</v>
      </c>
      <c r="X4524" s="5">
        <v>37701</v>
      </c>
      <c r="Y4524" s="5">
        <v>440</v>
      </c>
    </row>
    <row r="4525" spans="1:25" x14ac:dyDescent="0.3">
      <c r="A4525" s="1">
        <v>4057035</v>
      </c>
      <c r="B4525" s="1" t="s">
        <v>9</v>
      </c>
      <c r="C4525" s="2"/>
      <c r="D4525" s="4" t="s">
        <v>174</v>
      </c>
      <c r="E4525" s="4">
        <v>4057035</v>
      </c>
      <c r="F4525" s="5">
        <v>450</v>
      </c>
      <c r="G4525" s="5">
        <v>9483</v>
      </c>
      <c r="H4525" s="5">
        <v>22564</v>
      </c>
      <c r="I4525" s="5">
        <v>26894</v>
      </c>
      <c r="J4525" s="5">
        <v>8327</v>
      </c>
      <c r="K4525" s="5">
        <v>0</v>
      </c>
      <c r="L4525" s="5">
        <v>67718</v>
      </c>
      <c r="M4525" s="5">
        <v>157989</v>
      </c>
      <c r="N4525" s="5">
        <v>0</v>
      </c>
      <c r="O4525" s="5">
        <v>19741</v>
      </c>
      <c r="P4525" s="5">
        <v>2976</v>
      </c>
      <c r="Q4525" s="5">
        <v>21</v>
      </c>
      <c r="R4525" s="5">
        <v>0</v>
      </c>
      <c r="S4525" s="5">
        <v>6517</v>
      </c>
      <c r="T4525" s="5">
        <v>15781</v>
      </c>
      <c r="U4525" s="5">
        <v>20123</v>
      </c>
      <c r="V4525" s="5">
        <v>16465</v>
      </c>
      <c r="W4525" s="5">
        <v>7</v>
      </c>
      <c r="X4525" s="5">
        <v>36723</v>
      </c>
      <c r="Y4525" s="5">
        <v>439</v>
      </c>
    </row>
    <row r="4526" spans="1:25" x14ac:dyDescent="0.3">
      <c r="A4526" s="1">
        <v>4057035</v>
      </c>
      <c r="B4526" s="1" t="s">
        <v>10</v>
      </c>
      <c r="C4526" s="2"/>
      <c r="D4526" s="4" t="s">
        <v>174</v>
      </c>
      <c r="E4526" s="4">
        <v>4057035</v>
      </c>
      <c r="F4526" s="5">
        <v>1008</v>
      </c>
      <c r="G4526" s="5">
        <v>0</v>
      </c>
      <c r="H4526" s="5">
        <v>26145</v>
      </c>
      <c r="I4526" s="5">
        <v>30120</v>
      </c>
      <c r="J4526" s="5">
        <v>15869</v>
      </c>
      <c r="K4526" s="5">
        <v>0</v>
      </c>
      <c r="L4526" s="5">
        <v>73141</v>
      </c>
      <c r="M4526" s="5">
        <v>192836</v>
      </c>
      <c r="N4526" s="5">
        <v>0</v>
      </c>
      <c r="O4526" s="5">
        <v>22991</v>
      </c>
      <c r="P4526" s="5">
        <v>3105</v>
      </c>
      <c r="Q4526" s="5">
        <v>23</v>
      </c>
      <c r="R4526" s="5">
        <v>0</v>
      </c>
      <c r="S4526" s="5">
        <v>6660</v>
      </c>
      <c r="T4526" s="5">
        <v>14406</v>
      </c>
      <c r="U4526" s="5">
        <v>15668</v>
      </c>
      <c r="V4526" s="5">
        <v>11235</v>
      </c>
      <c r="W4526" s="5">
        <v>4</v>
      </c>
      <c r="X4526" s="5">
        <v>27826</v>
      </c>
      <c r="Y4526" s="5">
        <v>384</v>
      </c>
    </row>
    <row r="4527" spans="1:25" x14ac:dyDescent="0.3">
      <c r="A4527" s="1">
        <v>4057035</v>
      </c>
      <c r="B4527" s="1" t="s">
        <v>11</v>
      </c>
      <c r="C4527" s="2"/>
      <c r="D4527" s="4" t="s">
        <v>174</v>
      </c>
      <c r="E4527" s="4">
        <v>4057035</v>
      </c>
      <c r="F4527" s="5">
        <v>10167</v>
      </c>
      <c r="G4527" s="5">
        <v>0</v>
      </c>
      <c r="H4527" s="5">
        <v>17308</v>
      </c>
      <c r="I4527" s="5">
        <v>28064</v>
      </c>
      <c r="J4527" s="5">
        <v>1882</v>
      </c>
      <c r="K4527" s="5">
        <v>0</v>
      </c>
      <c r="L4527" s="5">
        <v>57422</v>
      </c>
      <c r="M4527" s="5">
        <v>238037</v>
      </c>
      <c r="N4527" s="5">
        <v>0</v>
      </c>
      <c r="O4527" s="5">
        <v>14391</v>
      </c>
      <c r="P4527" s="5">
        <v>3018</v>
      </c>
      <c r="Q4527" s="5">
        <v>23</v>
      </c>
      <c r="R4527" s="5">
        <v>0</v>
      </c>
      <c r="S4527" s="5">
        <v>4581</v>
      </c>
      <c r="T4527" s="5">
        <v>17108</v>
      </c>
      <c r="U4527" s="5">
        <v>15295</v>
      </c>
      <c r="V4527" s="5">
        <v>11933</v>
      </c>
      <c r="W4527" s="5">
        <v>-2</v>
      </c>
      <c r="X4527" s="5">
        <v>29708</v>
      </c>
      <c r="Y4527" s="5">
        <v>594</v>
      </c>
    </row>
    <row r="4528" spans="1:25" x14ac:dyDescent="0.3">
      <c r="A4528" s="1">
        <v>4057035</v>
      </c>
      <c r="B4528" s="1" t="s">
        <v>12</v>
      </c>
      <c r="C4528" s="2"/>
      <c r="D4528" s="4" t="s">
        <v>174</v>
      </c>
      <c r="E4528" s="4">
        <v>4057035</v>
      </c>
      <c r="F4528" s="5">
        <v>-206</v>
      </c>
      <c r="G4528" s="5">
        <v>0</v>
      </c>
      <c r="H4528" s="5">
        <v>8125</v>
      </c>
      <c r="I4528" s="5">
        <v>26593</v>
      </c>
      <c r="J4528" s="5">
        <v>2552</v>
      </c>
      <c r="K4528" s="5">
        <v>0</v>
      </c>
      <c r="L4528" s="5">
        <v>37063</v>
      </c>
      <c r="M4528" s="5">
        <v>237013</v>
      </c>
      <c r="N4528" s="5">
        <v>0</v>
      </c>
      <c r="O4528" s="5">
        <v>31555</v>
      </c>
      <c r="P4528" s="5">
        <v>2761</v>
      </c>
      <c r="Q4528" s="5">
        <v>25</v>
      </c>
      <c r="R4528" s="5">
        <v>0</v>
      </c>
      <c r="S4528" s="5">
        <v>6395</v>
      </c>
      <c r="T4528" s="5">
        <v>15497</v>
      </c>
      <c r="U4528" s="5">
        <v>12828</v>
      </c>
      <c r="V4528" s="5">
        <v>11868</v>
      </c>
      <c r="W4528" s="5">
        <v>0</v>
      </c>
      <c r="X4528" s="5">
        <v>35408</v>
      </c>
      <c r="Y4528" s="5">
        <v>360</v>
      </c>
    </row>
    <row r="4529" spans="1:25" x14ac:dyDescent="0.3">
      <c r="A4529" s="1">
        <v>4057035</v>
      </c>
      <c r="B4529" s="1" t="s">
        <v>13</v>
      </c>
      <c r="C4529" s="2"/>
      <c r="D4529" s="4" t="s">
        <v>174</v>
      </c>
      <c r="E4529" s="4">
        <v>4057035</v>
      </c>
      <c r="F4529" s="5">
        <v>1157</v>
      </c>
      <c r="G4529" s="5">
        <v>0</v>
      </c>
      <c r="H4529" s="5">
        <v>9800</v>
      </c>
      <c r="I4529" s="5">
        <v>26828</v>
      </c>
      <c r="J4529" s="5">
        <v>3428</v>
      </c>
      <c r="K4529" s="5">
        <v>0</v>
      </c>
      <c r="L4529" s="5">
        <v>41212</v>
      </c>
      <c r="M4529" s="5">
        <v>280714</v>
      </c>
      <c r="N4529" s="5">
        <v>0</v>
      </c>
      <c r="O4529" s="5">
        <v>23473</v>
      </c>
      <c r="P4529" s="5">
        <v>1832</v>
      </c>
      <c r="Q4529" s="5">
        <v>19</v>
      </c>
      <c r="R4529" s="5">
        <v>0</v>
      </c>
      <c r="S4529" s="5">
        <v>6506</v>
      </c>
      <c r="T4529" s="5">
        <v>13776</v>
      </c>
      <c r="U4529" s="5">
        <v>10377</v>
      </c>
      <c r="V4529" s="5">
        <v>11401</v>
      </c>
      <c r="W4529" s="5">
        <v>23</v>
      </c>
      <c r="X4529" s="5">
        <v>29970</v>
      </c>
      <c r="Y4529" s="5">
        <v>214</v>
      </c>
    </row>
    <row r="4530" spans="1:25" x14ac:dyDescent="0.3">
      <c r="A4530" s="1">
        <v>4057035</v>
      </c>
      <c r="B4530" s="1" t="s">
        <v>14</v>
      </c>
      <c r="C4530" s="2"/>
      <c r="D4530" s="4" t="s">
        <v>174</v>
      </c>
      <c r="E4530" s="4">
        <v>4057035</v>
      </c>
      <c r="F4530" s="5">
        <v>2855</v>
      </c>
      <c r="G4530" s="5">
        <v>0</v>
      </c>
      <c r="H4530" s="5">
        <v>10698</v>
      </c>
      <c r="I4530" s="5">
        <v>19570</v>
      </c>
      <c r="J4530" s="5">
        <v>2275</v>
      </c>
      <c r="K4530" s="5" t="s">
        <v>33</v>
      </c>
      <c r="L4530" s="5">
        <v>35398</v>
      </c>
      <c r="M4530" s="5">
        <v>246376</v>
      </c>
      <c r="N4530" s="5">
        <v>0</v>
      </c>
      <c r="O4530" s="5">
        <v>10187</v>
      </c>
      <c r="P4530" s="5">
        <v>1616</v>
      </c>
      <c r="Q4530" s="5" t="s">
        <v>33</v>
      </c>
      <c r="R4530" s="5" t="s">
        <v>33</v>
      </c>
      <c r="S4530" s="5">
        <v>6214</v>
      </c>
      <c r="T4530" s="5">
        <v>14397</v>
      </c>
      <c r="U4530" s="5">
        <v>9421</v>
      </c>
      <c r="V4530" s="5">
        <v>13063</v>
      </c>
      <c r="W4530" s="5">
        <v>34</v>
      </c>
      <c r="X4530" s="5">
        <v>31572</v>
      </c>
      <c r="Y4530" s="5">
        <v>259</v>
      </c>
    </row>
    <row r="4531" spans="1:25" x14ac:dyDescent="0.3">
      <c r="A4531" s="1">
        <v>4057035</v>
      </c>
      <c r="B4531" s="1" t="s">
        <v>15</v>
      </c>
      <c r="C4531" s="2"/>
      <c r="D4531" s="4" t="s">
        <v>174</v>
      </c>
      <c r="E4531" s="4">
        <v>4057035</v>
      </c>
      <c r="F4531" s="5">
        <v>4678</v>
      </c>
      <c r="G4531" s="5">
        <v>0</v>
      </c>
      <c r="H4531" s="5">
        <v>6402</v>
      </c>
      <c r="I4531" s="5">
        <v>25988</v>
      </c>
      <c r="J4531" s="5">
        <v>1377</v>
      </c>
      <c r="K4531" s="5" t="s">
        <v>33</v>
      </c>
      <c r="L4531" s="5">
        <v>38446</v>
      </c>
      <c r="M4531" s="5">
        <v>215607</v>
      </c>
      <c r="N4531" s="5">
        <v>0</v>
      </c>
      <c r="O4531" s="5">
        <v>7282</v>
      </c>
      <c r="P4531" s="5">
        <v>1280</v>
      </c>
      <c r="Q4531" s="5" t="s">
        <v>33</v>
      </c>
      <c r="R4531" s="5" t="s">
        <v>33</v>
      </c>
      <c r="S4531" s="5">
        <v>5925</v>
      </c>
      <c r="T4531" s="5">
        <v>13998</v>
      </c>
      <c r="U4531" s="5">
        <v>9019</v>
      </c>
      <c r="V4531" s="5">
        <v>13527</v>
      </c>
      <c r="W4531" s="5">
        <v>29</v>
      </c>
      <c r="X4531" s="5">
        <v>23667</v>
      </c>
      <c r="Y4531" s="5">
        <v>97</v>
      </c>
    </row>
    <row r="4532" spans="1:25" x14ac:dyDescent="0.3">
      <c r="A4532" s="1">
        <v>4057035</v>
      </c>
      <c r="B4532" s="1" t="s">
        <v>16</v>
      </c>
      <c r="C4532" s="2"/>
      <c r="D4532" s="4" t="s">
        <v>174</v>
      </c>
      <c r="E4532" s="4">
        <v>4057035</v>
      </c>
      <c r="F4532" s="5">
        <v>1660</v>
      </c>
      <c r="G4532" s="5">
        <v>1</v>
      </c>
      <c r="H4532" s="5">
        <v>4629</v>
      </c>
      <c r="I4532" s="5">
        <v>21894</v>
      </c>
      <c r="J4532" s="5">
        <v>1004</v>
      </c>
      <c r="K4532" s="5" t="s">
        <v>33</v>
      </c>
      <c r="L4532" s="5">
        <v>29188</v>
      </c>
      <c r="M4532" s="5">
        <v>199633</v>
      </c>
      <c r="N4532" s="5">
        <v>-1</v>
      </c>
      <c r="O4532" s="5">
        <v>9808</v>
      </c>
      <c r="P4532" s="5">
        <v>1188</v>
      </c>
      <c r="Q4532" s="5" t="s">
        <v>33</v>
      </c>
      <c r="R4532" s="5" t="s">
        <v>33</v>
      </c>
      <c r="S4532" s="5">
        <v>5241</v>
      </c>
      <c r="T4532" s="5">
        <v>13897</v>
      </c>
      <c r="U4532" s="5">
        <v>9252</v>
      </c>
      <c r="V4532" s="5">
        <v>13432</v>
      </c>
      <c r="W4532" s="5">
        <v>35</v>
      </c>
      <c r="X4532" s="5">
        <v>20606</v>
      </c>
      <c r="Y4532" s="5">
        <v>205</v>
      </c>
    </row>
    <row r="4533" spans="1:25" x14ac:dyDescent="0.3">
      <c r="A4533" s="1">
        <v>4057035</v>
      </c>
      <c r="B4533" s="1" t="s">
        <v>17</v>
      </c>
      <c r="C4533" s="2"/>
      <c r="D4533" s="4" t="s">
        <v>174</v>
      </c>
      <c r="E4533" s="4">
        <v>4057035</v>
      </c>
      <c r="F4533" s="5">
        <v>6225</v>
      </c>
      <c r="G4533" s="5">
        <v>0</v>
      </c>
      <c r="H4533" s="5">
        <v>3499</v>
      </c>
      <c r="I4533" s="5">
        <v>17996</v>
      </c>
      <c r="J4533" s="5">
        <v>2170</v>
      </c>
      <c r="K4533" s="5" t="s">
        <v>33</v>
      </c>
      <c r="L4533" s="5">
        <v>29890</v>
      </c>
      <c r="M4533" s="5">
        <v>181748</v>
      </c>
      <c r="N4533" s="5">
        <v>-99</v>
      </c>
      <c r="O4533" s="5">
        <v>6207</v>
      </c>
      <c r="P4533" s="5">
        <v>766</v>
      </c>
      <c r="Q4533" s="5" t="s">
        <v>33</v>
      </c>
      <c r="R4533" s="5" t="s">
        <v>33</v>
      </c>
      <c r="S4533" s="5">
        <v>6078</v>
      </c>
      <c r="T4533" s="5">
        <v>13492</v>
      </c>
      <c r="U4533" s="5">
        <v>8154</v>
      </c>
      <c r="V4533" s="5">
        <v>15464</v>
      </c>
      <c r="W4533" s="5">
        <v>24</v>
      </c>
      <c r="X4533" s="5">
        <v>12866</v>
      </c>
      <c r="Y4533" s="5">
        <v>340</v>
      </c>
    </row>
    <row r="4534" spans="1:25" x14ac:dyDescent="0.3">
      <c r="A4534" s="1">
        <v>4057035</v>
      </c>
      <c r="B4534" s="1" t="s">
        <v>18</v>
      </c>
      <c r="C4534" s="2"/>
      <c r="D4534" s="4" t="s">
        <v>174</v>
      </c>
      <c r="E4534" s="4">
        <v>4057035</v>
      </c>
      <c r="F4534" s="5">
        <v>429</v>
      </c>
      <c r="G4534" s="5">
        <v>6781</v>
      </c>
      <c r="H4534" s="5">
        <v>2920</v>
      </c>
      <c r="I4534" s="5">
        <v>18885</v>
      </c>
      <c r="J4534" s="5">
        <v>2602</v>
      </c>
      <c r="K4534" s="5" t="s">
        <v>33</v>
      </c>
      <c r="L4534" s="5">
        <v>31617</v>
      </c>
      <c r="M4534" s="5">
        <v>321572</v>
      </c>
      <c r="N4534" s="5">
        <v>5959</v>
      </c>
      <c r="O4534" s="5">
        <v>7190</v>
      </c>
      <c r="P4534" s="5">
        <v>1079</v>
      </c>
      <c r="Q4534" s="5" t="s">
        <v>33</v>
      </c>
      <c r="R4534" s="5" t="s">
        <v>33</v>
      </c>
      <c r="S4534" s="5">
        <v>6955</v>
      </c>
      <c r="T4534" s="5">
        <v>11942</v>
      </c>
      <c r="U4534" s="5">
        <v>8687</v>
      </c>
      <c r="V4534" s="5">
        <v>16399</v>
      </c>
      <c r="W4534" s="5">
        <v>53</v>
      </c>
      <c r="X4534" s="5">
        <v>21504</v>
      </c>
      <c r="Y4534" s="5">
        <v>655</v>
      </c>
    </row>
    <row r="4535" spans="1:25" x14ac:dyDescent="0.3">
      <c r="A4535" s="1">
        <v>4057035</v>
      </c>
      <c r="B4535" s="1" t="s">
        <v>19</v>
      </c>
      <c r="C4535" s="2"/>
      <c r="D4535" s="4" t="s">
        <v>174</v>
      </c>
      <c r="E4535" s="4">
        <v>4057035</v>
      </c>
      <c r="F4535" s="5">
        <v>696</v>
      </c>
      <c r="G4535" s="5">
        <v>5849</v>
      </c>
      <c r="H4535" s="5">
        <v>397</v>
      </c>
      <c r="I4535" s="5">
        <v>14952</v>
      </c>
      <c r="J4535" s="5">
        <v>1661</v>
      </c>
      <c r="K4535" s="5" t="s">
        <v>33</v>
      </c>
      <c r="L4535" s="5">
        <v>23556</v>
      </c>
      <c r="M4535" s="5">
        <v>269673</v>
      </c>
      <c r="N4535" s="5">
        <v>18501</v>
      </c>
      <c r="O4535" s="5">
        <v>8381</v>
      </c>
      <c r="P4535" s="5">
        <v>1128</v>
      </c>
      <c r="Q4535" s="5" t="s">
        <v>33</v>
      </c>
      <c r="R4535" s="5" t="s">
        <v>33</v>
      </c>
      <c r="S4535" s="5">
        <v>6926</v>
      </c>
      <c r="T4535" s="5">
        <v>13004</v>
      </c>
      <c r="U4535" s="5">
        <v>8492</v>
      </c>
      <c r="V4535" s="5">
        <v>16268</v>
      </c>
      <c r="W4535" s="5">
        <v>-32</v>
      </c>
      <c r="X4535" s="5">
        <v>11842</v>
      </c>
      <c r="Y4535" s="5">
        <v>478</v>
      </c>
    </row>
    <row r="4536" spans="1:25" x14ac:dyDescent="0.3">
      <c r="A4536" s="1">
        <v>4057035</v>
      </c>
      <c r="B4536" s="1" t="s">
        <v>20</v>
      </c>
      <c r="C4536" s="2"/>
      <c r="D4536" s="4" t="s">
        <v>174</v>
      </c>
      <c r="E4536" s="4">
        <v>4057035</v>
      </c>
      <c r="F4536" s="5">
        <v>920</v>
      </c>
      <c r="G4536" s="5">
        <v>4135</v>
      </c>
      <c r="H4536" s="5">
        <v>6294</v>
      </c>
      <c r="I4536" s="5">
        <v>13248</v>
      </c>
      <c r="J4536" s="5">
        <v>278</v>
      </c>
      <c r="K4536" s="5" t="s">
        <v>33</v>
      </c>
      <c r="L4536" s="5">
        <v>24875</v>
      </c>
      <c r="M4536" s="5">
        <v>176582</v>
      </c>
      <c r="N4536" s="5">
        <v>34879</v>
      </c>
      <c r="O4536" s="5">
        <v>18515</v>
      </c>
      <c r="P4536" s="5">
        <v>979</v>
      </c>
      <c r="Q4536" s="5" t="s">
        <v>33</v>
      </c>
      <c r="R4536" s="5" t="s">
        <v>33</v>
      </c>
      <c r="S4536" s="5">
        <v>7519</v>
      </c>
      <c r="T4536" s="5">
        <v>11268</v>
      </c>
      <c r="U4536" s="5">
        <v>8041</v>
      </c>
      <c r="V4536" s="5">
        <v>16708</v>
      </c>
      <c r="W4536" s="5">
        <v>-5</v>
      </c>
      <c r="X4536" s="5">
        <v>26195</v>
      </c>
      <c r="Y4536" s="5">
        <v>460</v>
      </c>
    </row>
    <row r="4537" spans="1:25" x14ac:dyDescent="0.3">
      <c r="A4537" s="1">
        <v>4057035</v>
      </c>
      <c r="B4537" s="1" t="s">
        <v>21</v>
      </c>
      <c r="C4537" s="2"/>
      <c r="D4537" s="4" t="s">
        <v>174</v>
      </c>
      <c r="E4537" s="4">
        <v>4057035</v>
      </c>
      <c r="F4537" s="5">
        <v>101</v>
      </c>
      <c r="G4537" s="5">
        <v>7040</v>
      </c>
      <c r="H4537" s="5">
        <v>95</v>
      </c>
      <c r="I4537" s="5">
        <v>13338</v>
      </c>
      <c r="J4537" s="5">
        <v>2114</v>
      </c>
      <c r="K4537" s="5" t="s">
        <v>33</v>
      </c>
      <c r="L4537" s="5">
        <v>22688</v>
      </c>
      <c r="M4537" s="5">
        <v>173757</v>
      </c>
      <c r="N4537" s="5">
        <v>43407</v>
      </c>
      <c r="O4537" s="5">
        <v>14202</v>
      </c>
      <c r="P4537" s="5">
        <v>1008</v>
      </c>
      <c r="Q4537" s="5" t="s">
        <v>33</v>
      </c>
      <c r="R4537" s="5" t="s">
        <v>33</v>
      </c>
      <c r="S4537" s="5">
        <v>6584</v>
      </c>
      <c r="T4537" s="5">
        <v>11684</v>
      </c>
      <c r="U4537" s="5">
        <v>9205</v>
      </c>
      <c r="V4537" s="5">
        <v>13822</v>
      </c>
      <c r="W4537" s="5">
        <v>1273</v>
      </c>
      <c r="X4537" s="5">
        <v>29213</v>
      </c>
      <c r="Y4537" s="5">
        <v>522</v>
      </c>
    </row>
    <row r="4538" spans="1:25" x14ac:dyDescent="0.3">
      <c r="A4538" s="1">
        <v>4057035</v>
      </c>
      <c r="B4538" s="1" t="s">
        <v>22</v>
      </c>
      <c r="C4538" s="2"/>
      <c r="D4538" s="4" t="s">
        <v>174</v>
      </c>
      <c r="E4538" s="4">
        <v>4057035</v>
      </c>
      <c r="F4538" s="5">
        <v>69</v>
      </c>
      <c r="G4538" s="5">
        <v>2595</v>
      </c>
      <c r="H4538" s="5">
        <v>5805</v>
      </c>
      <c r="I4538" s="5">
        <v>13071</v>
      </c>
      <c r="J4538" s="5">
        <v>1624</v>
      </c>
      <c r="K4538" s="5" t="s">
        <v>33</v>
      </c>
      <c r="L4538" s="5">
        <v>23163</v>
      </c>
      <c r="M4538" s="5">
        <v>223858</v>
      </c>
      <c r="N4538" s="5">
        <v>68372</v>
      </c>
      <c r="O4538" s="5">
        <v>8400</v>
      </c>
      <c r="P4538" s="5">
        <v>1425</v>
      </c>
      <c r="Q4538" s="5" t="s">
        <v>33</v>
      </c>
      <c r="R4538" s="5" t="s">
        <v>33</v>
      </c>
      <c r="S4538" s="5">
        <v>6932</v>
      </c>
      <c r="T4538" s="5">
        <v>11162</v>
      </c>
      <c r="U4538" s="5">
        <v>9067</v>
      </c>
      <c r="V4538" s="5">
        <v>10030</v>
      </c>
      <c r="W4538" s="5">
        <v>3633</v>
      </c>
      <c r="X4538" s="5">
        <v>32448</v>
      </c>
      <c r="Y4538" s="5">
        <v>506</v>
      </c>
    </row>
    <row r="4539" spans="1:25" x14ac:dyDescent="0.3">
      <c r="A4539" s="1">
        <v>4057035</v>
      </c>
      <c r="B4539" s="1" t="s">
        <v>23</v>
      </c>
      <c r="C4539" s="2"/>
      <c r="D4539" s="4" t="s">
        <v>174</v>
      </c>
      <c r="E4539" s="4">
        <v>4057035</v>
      </c>
      <c r="F4539" s="5">
        <v>750</v>
      </c>
      <c r="G4539" s="5">
        <v>5225</v>
      </c>
      <c r="H4539" s="5">
        <v>193</v>
      </c>
      <c r="I4539" s="5">
        <v>17679</v>
      </c>
      <c r="J4539" s="5">
        <v>2874</v>
      </c>
      <c r="K4539" s="5" t="s">
        <v>33</v>
      </c>
      <c r="L4539" s="5">
        <v>26722</v>
      </c>
      <c r="M4539" s="5">
        <v>189731</v>
      </c>
      <c r="N4539" s="5">
        <v>42723</v>
      </c>
      <c r="O4539" s="5">
        <v>7022</v>
      </c>
      <c r="P4539" s="5">
        <v>1338</v>
      </c>
      <c r="Q4539" s="5" t="s">
        <v>33</v>
      </c>
      <c r="R4539" s="5" t="s">
        <v>33</v>
      </c>
      <c r="S4539" s="5">
        <v>7117</v>
      </c>
      <c r="T4539" s="5">
        <v>11853</v>
      </c>
      <c r="U4539" s="5">
        <v>10094</v>
      </c>
      <c r="V4539" s="5">
        <v>9159</v>
      </c>
      <c r="W4539" s="5">
        <v>3847</v>
      </c>
      <c r="X4539" s="5">
        <v>37417</v>
      </c>
      <c r="Y4539" s="5">
        <v>288</v>
      </c>
    </row>
    <row r="4540" spans="1:25" x14ac:dyDescent="0.3">
      <c r="A4540" s="1">
        <v>4057035</v>
      </c>
      <c r="B4540" s="1" t="s">
        <v>24</v>
      </c>
      <c r="C4540" s="2"/>
      <c r="D4540" s="4" t="s">
        <v>174</v>
      </c>
      <c r="E4540" s="4">
        <v>4057035</v>
      </c>
      <c r="F4540" s="5">
        <v>-8</v>
      </c>
      <c r="G4540" s="5">
        <v>11375</v>
      </c>
      <c r="H4540" s="5">
        <v>336</v>
      </c>
      <c r="I4540" s="5">
        <v>14147</v>
      </c>
      <c r="J4540" s="5">
        <v>1607</v>
      </c>
      <c r="K4540" s="5" t="s">
        <v>33</v>
      </c>
      <c r="L4540" s="5">
        <v>27457</v>
      </c>
      <c r="M4540" s="5">
        <v>151248</v>
      </c>
      <c r="N4540" s="5">
        <v>22099</v>
      </c>
      <c r="O4540" s="5">
        <v>6387</v>
      </c>
      <c r="P4540" s="5">
        <v>1562</v>
      </c>
      <c r="Q4540" s="5" t="s">
        <v>33</v>
      </c>
      <c r="R4540" s="5" t="s">
        <v>33</v>
      </c>
      <c r="S4540" s="5">
        <v>6381</v>
      </c>
      <c r="T4540" s="5">
        <v>13281</v>
      </c>
      <c r="U4540" s="5">
        <v>11192</v>
      </c>
      <c r="V4540" s="5">
        <v>15768</v>
      </c>
      <c r="W4540" s="5">
        <v>2201</v>
      </c>
      <c r="X4540" s="5">
        <v>36560</v>
      </c>
      <c r="Y4540" s="5">
        <v>504</v>
      </c>
    </row>
    <row r="4541" spans="1:25" x14ac:dyDescent="0.3">
      <c r="A4541" s="1">
        <v>4057035</v>
      </c>
      <c r="B4541" s="1" t="s">
        <v>25</v>
      </c>
      <c r="C4541" s="2"/>
      <c r="D4541" s="4" t="s">
        <v>174</v>
      </c>
      <c r="E4541" s="4">
        <v>4057035</v>
      </c>
      <c r="F4541" s="5">
        <v>-441</v>
      </c>
      <c r="G4541" s="5">
        <v>14115</v>
      </c>
      <c r="H4541" s="5">
        <v>2610</v>
      </c>
      <c r="I4541" s="5">
        <v>20667</v>
      </c>
      <c r="J4541" s="5">
        <v>964</v>
      </c>
      <c r="K4541" s="5" t="s">
        <v>33</v>
      </c>
      <c r="L4541" s="5">
        <v>37915</v>
      </c>
      <c r="M4541" s="5">
        <v>132364</v>
      </c>
      <c r="N4541" s="5">
        <v>24171</v>
      </c>
      <c r="O4541" s="5">
        <v>6662</v>
      </c>
      <c r="P4541" s="5">
        <v>1468</v>
      </c>
      <c r="Q4541" s="5" t="s">
        <v>33</v>
      </c>
      <c r="R4541" s="5" t="s">
        <v>33</v>
      </c>
      <c r="S4541" s="5">
        <v>6589</v>
      </c>
      <c r="T4541" s="5">
        <v>9188</v>
      </c>
      <c r="U4541" s="5">
        <v>9791</v>
      </c>
      <c r="V4541" s="5">
        <v>11339</v>
      </c>
      <c r="W4541" s="5">
        <v>372</v>
      </c>
      <c r="X4541" s="5">
        <v>30928</v>
      </c>
      <c r="Y4541" s="5">
        <v>602</v>
      </c>
    </row>
    <row r="4542" spans="1:25" x14ac:dyDescent="0.3">
      <c r="A4542" s="1">
        <v>4057035</v>
      </c>
      <c r="B4542" s="1" t="s">
        <v>26</v>
      </c>
      <c r="C4542" s="2"/>
      <c r="D4542" s="4" t="s">
        <v>174</v>
      </c>
      <c r="E4542" s="4">
        <v>4057035</v>
      </c>
      <c r="F4542" s="5">
        <v>1734</v>
      </c>
      <c r="G4542" s="5">
        <v>7742</v>
      </c>
      <c r="H4542" s="5">
        <v>1652</v>
      </c>
      <c r="I4542" s="5">
        <v>16661</v>
      </c>
      <c r="J4542" s="5">
        <v>1787</v>
      </c>
      <c r="K4542" s="5" t="s">
        <v>33</v>
      </c>
      <c r="L4542" s="5">
        <v>29574</v>
      </c>
      <c r="M4542" s="5">
        <v>131602</v>
      </c>
      <c r="N4542" s="5">
        <v>21321</v>
      </c>
      <c r="O4542" s="5">
        <v>6898</v>
      </c>
      <c r="P4542" s="5">
        <v>1173</v>
      </c>
      <c r="Q4542" s="5" t="s">
        <v>33</v>
      </c>
      <c r="R4542" s="5" t="s">
        <v>33</v>
      </c>
      <c r="S4542" s="5">
        <v>8067</v>
      </c>
      <c r="T4542" s="5">
        <v>10401</v>
      </c>
      <c r="U4542" s="5">
        <v>9874</v>
      </c>
      <c r="V4542" s="5">
        <v>19966</v>
      </c>
      <c r="W4542" s="5">
        <v>0</v>
      </c>
      <c r="X4542" s="5">
        <v>33647</v>
      </c>
      <c r="Y4542" s="5">
        <v>1363</v>
      </c>
    </row>
    <row r="4543" spans="1:25" x14ac:dyDescent="0.3">
      <c r="A4543" s="1">
        <v>4057035</v>
      </c>
      <c r="B4543" s="1" t="s">
        <v>27</v>
      </c>
      <c r="C4543" s="2"/>
      <c r="D4543" s="4" t="s">
        <v>174</v>
      </c>
      <c r="E4543" s="4">
        <v>4057035</v>
      </c>
      <c r="F4543" s="5">
        <v>0</v>
      </c>
      <c r="G4543" s="5">
        <v>37469</v>
      </c>
      <c r="H4543" s="5">
        <v>611</v>
      </c>
      <c r="I4543" s="5">
        <v>15585</v>
      </c>
      <c r="J4543" s="5">
        <v>1618</v>
      </c>
      <c r="K4543" s="5" t="s">
        <v>33</v>
      </c>
      <c r="L4543" s="5">
        <v>55282</v>
      </c>
      <c r="M4543" s="5">
        <v>143949</v>
      </c>
      <c r="N4543" s="5">
        <v>24420</v>
      </c>
      <c r="O4543" s="5">
        <v>6744</v>
      </c>
      <c r="P4543" s="5">
        <v>1175</v>
      </c>
      <c r="Q4543" s="5" t="s">
        <v>33</v>
      </c>
      <c r="R4543" s="5" t="s">
        <v>33</v>
      </c>
      <c r="S4543" s="5">
        <v>6634</v>
      </c>
      <c r="T4543" s="5">
        <v>12308</v>
      </c>
      <c r="U4543" s="5">
        <v>10664</v>
      </c>
      <c r="V4543" s="5">
        <v>15099</v>
      </c>
      <c r="W4543" s="5">
        <v>0</v>
      </c>
      <c r="X4543" s="5">
        <v>29324</v>
      </c>
      <c r="Y4543" s="5">
        <v>1399</v>
      </c>
    </row>
    <row r="4544" spans="1:25" x14ac:dyDescent="0.3">
      <c r="A4544" s="1">
        <v>4057035</v>
      </c>
      <c r="B4544" s="1" t="s">
        <v>28</v>
      </c>
      <c r="C4544" s="2"/>
      <c r="D4544" s="4" t="s">
        <v>174</v>
      </c>
      <c r="E4544" s="4">
        <v>4057035</v>
      </c>
      <c r="F4544" s="5">
        <v>0</v>
      </c>
      <c r="G4544" s="5">
        <v>8718</v>
      </c>
      <c r="H4544" s="5">
        <v>660</v>
      </c>
      <c r="I4544" s="5">
        <v>20998</v>
      </c>
      <c r="J4544" s="5">
        <v>1402</v>
      </c>
      <c r="K4544" s="5" t="s">
        <v>33</v>
      </c>
      <c r="L4544" s="5">
        <v>31778</v>
      </c>
      <c r="M4544" s="5">
        <v>130430</v>
      </c>
      <c r="N4544" s="5">
        <v>23748</v>
      </c>
      <c r="O4544" s="5">
        <v>8165</v>
      </c>
      <c r="P4544" s="5">
        <v>1420</v>
      </c>
      <c r="Q4544" s="5" t="s">
        <v>33</v>
      </c>
      <c r="R4544" s="5" t="s">
        <v>33</v>
      </c>
      <c r="S4544" s="5">
        <v>7019</v>
      </c>
      <c r="T4544" s="5">
        <v>10118</v>
      </c>
      <c r="U4544" s="5">
        <v>10813</v>
      </c>
      <c r="V4544" s="5">
        <v>20069</v>
      </c>
      <c r="W4544" s="5">
        <v>0</v>
      </c>
      <c r="X4544" s="5">
        <v>37453</v>
      </c>
      <c r="Y4544" s="5">
        <v>1508</v>
      </c>
    </row>
    <row r="4545" spans="1:25" x14ac:dyDescent="0.3">
      <c r="A4545" s="1">
        <v>4057035</v>
      </c>
      <c r="B4545" s="1" t="s">
        <v>29</v>
      </c>
      <c r="C4545" s="2"/>
      <c r="D4545" s="4" t="s">
        <v>174</v>
      </c>
      <c r="E4545" s="4">
        <v>4057035</v>
      </c>
      <c r="F4545" s="5">
        <v>0</v>
      </c>
      <c r="G4545" s="5">
        <v>10978</v>
      </c>
      <c r="H4545" s="5">
        <v>2387</v>
      </c>
      <c r="I4545" s="5">
        <v>25219</v>
      </c>
      <c r="J4545" s="5">
        <v>1044</v>
      </c>
      <c r="K4545" s="5" t="s">
        <v>33</v>
      </c>
      <c r="L4545" s="5">
        <v>39313</v>
      </c>
      <c r="M4545" s="5">
        <v>116945</v>
      </c>
      <c r="N4545" s="5">
        <v>23697</v>
      </c>
      <c r="O4545" s="5">
        <v>4710</v>
      </c>
      <c r="P4545" s="5">
        <v>1745</v>
      </c>
      <c r="Q4545" s="5" t="s">
        <v>33</v>
      </c>
      <c r="R4545" s="5" t="s">
        <v>33</v>
      </c>
      <c r="S4545" s="5">
        <v>8072</v>
      </c>
      <c r="T4545" s="5">
        <v>13006</v>
      </c>
      <c r="U4545" s="5">
        <v>9657</v>
      </c>
      <c r="V4545" s="5">
        <v>11281</v>
      </c>
      <c r="W4545" s="5">
        <v>0</v>
      </c>
      <c r="X4545" s="5">
        <v>32844</v>
      </c>
      <c r="Y4545" s="5">
        <v>1751</v>
      </c>
    </row>
    <row r="4546" spans="1:25" x14ac:dyDescent="0.3">
      <c r="A4546" s="1">
        <v>4057035</v>
      </c>
      <c r="B4546" s="1" t="s">
        <v>30</v>
      </c>
      <c r="C4546" s="2"/>
      <c r="D4546" s="4" t="s">
        <v>174</v>
      </c>
      <c r="E4546" s="4">
        <v>4057035</v>
      </c>
      <c r="F4546" s="5">
        <v>0</v>
      </c>
      <c r="G4546" s="5">
        <v>19869</v>
      </c>
      <c r="H4546" s="5">
        <v>956</v>
      </c>
      <c r="I4546" s="5">
        <v>26736</v>
      </c>
      <c r="J4546" s="5">
        <v>2270</v>
      </c>
      <c r="K4546" s="5" t="s">
        <v>33</v>
      </c>
      <c r="L4546" s="5">
        <v>49831</v>
      </c>
      <c r="M4546" s="5">
        <v>95171</v>
      </c>
      <c r="N4546" s="5">
        <v>22288</v>
      </c>
      <c r="O4546" s="5">
        <v>3919</v>
      </c>
      <c r="P4546" s="5">
        <v>1686</v>
      </c>
      <c r="Q4546" s="5" t="s">
        <v>33</v>
      </c>
      <c r="R4546" s="5" t="s">
        <v>33</v>
      </c>
      <c r="S4546" s="5">
        <v>7729</v>
      </c>
      <c r="T4546" s="5">
        <v>12440</v>
      </c>
      <c r="U4546" s="5">
        <v>8542</v>
      </c>
      <c r="V4546" s="5">
        <v>3429</v>
      </c>
      <c r="W4546" s="5">
        <v>0</v>
      </c>
      <c r="X4546" s="5">
        <v>30192</v>
      </c>
      <c r="Y4546" s="5">
        <v>1295</v>
      </c>
    </row>
    <row r="4547" spans="1:25" x14ac:dyDescent="0.3">
      <c r="A4547" s="1">
        <v>4057035</v>
      </c>
      <c r="B4547" s="1" t="s">
        <v>31</v>
      </c>
      <c r="C4547" s="2"/>
      <c r="D4547" s="4" t="s">
        <v>174</v>
      </c>
      <c r="E4547" s="4">
        <v>4057035</v>
      </c>
      <c r="F4547" s="5">
        <v>0</v>
      </c>
      <c r="G4547" s="5">
        <v>15448</v>
      </c>
      <c r="H4547" s="5">
        <v>-73</v>
      </c>
      <c r="I4547" s="5">
        <v>26227</v>
      </c>
      <c r="J4547" s="5">
        <v>1037</v>
      </c>
      <c r="K4547" s="5" t="s">
        <v>33</v>
      </c>
      <c r="L4547" s="5">
        <v>42638</v>
      </c>
      <c r="M4547" s="5">
        <v>82389</v>
      </c>
      <c r="N4547" s="5">
        <v>16277</v>
      </c>
      <c r="O4547" s="5">
        <v>3574</v>
      </c>
      <c r="P4547" s="5">
        <v>1771</v>
      </c>
      <c r="Q4547" s="5" t="s">
        <v>33</v>
      </c>
      <c r="R4547" s="5" t="s">
        <v>33</v>
      </c>
      <c r="S4547" s="5">
        <v>7241</v>
      </c>
      <c r="T4547" s="5">
        <v>13129</v>
      </c>
      <c r="U4547" s="5">
        <v>7292</v>
      </c>
      <c r="V4547" s="5">
        <v>3778</v>
      </c>
      <c r="W4547" s="5">
        <v>0</v>
      </c>
      <c r="X4547" s="5">
        <v>28067</v>
      </c>
      <c r="Y4547" s="5">
        <v>1045</v>
      </c>
    </row>
    <row r="4548" spans="1:25" x14ac:dyDescent="0.3">
      <c r="A4548" s="1">
        <v>4063994</v>
      </c>
      <c r="B4548" s="1" t="s">
        <v>0</v>
      </c>
      <c r="C4548" s="2"/>
      <c r="D4548" s="4" t="s">
        <v>175</v>
      </c>
      <c r="E4548" s="4">
        <v>4063994</v>
      </c>
      <c r="F4548" s="5">
        <v>1606</v>
      </c>
      <c r="G4548" s="5">
        <v>28015</v>
      </c>
      <c r="H4548" s="5">
        <v>6063</v>
      </c>
      <c r="I4548" s="5">
        <v>15139</v>
      </c>
      <c r="J4548" s="5">
        <v>686</v>
      </c>
      <c r="K4548" s="5">
        <v>0</v>
      </c>
      <c r="L4548" s="5">
        <v>51508</v>
      </c>
      <c r="M4548" s="5">
        <v>128703</v>
      </c>
      <c r="N4548" s="5">
        <v>17615</v>
      </c>
      <c r="O4548" s="5">
        <v>40458</v>
      </c>
      <c r="P4548" s="5">
        <v>903</v>
      </c>
      <c r="Q4548" s="5">
        <v>719</v>
      </c>
      <c r="R4548" s="5">
        <v>0</v>
      </c>
      <c r="S4548" s="5">
        <v>1758</v>
      </c>
      <c r="T4548" s="5">
        <v>8819</v>
      </c>
      <c r="U4548" s="5">
        <v>1740</v>
      </c>
      <c r="V4548" s="5">
        <v>1691</v>
      </c>
      <c r="W4548" s="5">
        <v>10</v>
      </c>
      <c r="X4548" s="5">
        <v>7802</v>
      </c>
      <c r="Y4548" s="5">
        <v>585</v>
      </c>
    </row>
    <row r="4549" spans="1:25" x14ac:dyDescent="0.3">
      <c r="A4549" s="1">
        <v>4063994</v>
      </c>
      <c r="B4549" s="1" t="s">
        <v>1</v>
      </c>
      <c r="C4549" s="2"/>
      <c r="D4549" s="4" t="s">
        <v>175</v>
      </c>
      <c r="E4549" s="4">
        <v>4063994</v>
      </c>
      <c r="F4549" s="5">
        <v>1106</v>
      </c>
      <c r="G4549" s="5">
        <v>11625</v>
      </c>
      <c r="H4549" s="5">
        <v>4449</v>
      </c>
      <c r="I4549" s="5">
        <v>28859</v>
      </c>
      <c r="J4549" s="5">
        <v>469</v>
      </c>
      <c r="K4549" s="5">
        <v>0</v>
      </c>
      <c r="L4549" s="5">
        <v>46508</v>
      </c>
      <c r="M4549" s="5">
        <v>155615</v>
      </c>
      <c r="N4549" s="5">
        <v>19716</v>
      </c>
      <c r="O4549" s="5">
        <v>29394</v>
      </c>
      <c r="P4549" s="5">
        <v>727</v>
      </c>
      <c r="Q4549" s="5">
        <v>729</v>
      </c>
      <c r="R4549" s="5">
        <v>0</v>
      </c>
      <c r="S4549" s="5">
        <v>1640</v>
      </c>
      <c r="T4549" s="5">
        <v>8320</v>
      </c>
      <c r="U4549" s="5">
        <v>1739</v>
      </c>
      <c r="V4549" s="5">
        <v>1659</v>
      </c>
      <c r="W4549" s="5">
        <v>13</v>
      </c>
      <c r="X4549" s="5">
        <v>8754</v>
      </c>
      <c r="Y4549" s="5">
        <v>597</v>
      </c>
    </row>
    <row r="4550" spans="1:25" x14ac:dyDescent="0.3">
      <c r="A4550" s="1">
        <v>4063994</v>
      </c>
      <c r="B4550" s="1" t="s">
        <v>2</v>
      </c>
      <c r="C4550" s="2"/>
      <c r="D4550" s="4" t="s">
        <v>175</v>
      </c>
      <c r="E4550" s="4">
        <v>4063994</v>
      </c>
      <c r="F4550" s="5">
        <v>1167</v>
      </c>
      <c r="G4550" s="5">
        <v>8494</v>
      </c>
      <c r="H4550" s="5">
        <v>3091</v>
      </c>
      <c r="I4550" s="5">
        <v>10858</v>
      </c>
      <c r="J4550" s="5">
        <v>270</v>
      </c>
      <c r="K4550" s="5">
        <v>0</v>
      </c>
      <c r="L4550" s="5">
        <v>23880</v>
      </c>
      <c r="M4550" s="5">
        <v>132634</v>
      </c>
      <c r="N4550" s="5">
        <v>16014</v>
      </c>
      <c r="O4550" s="5">
        <v>31797</v>
      </c>
      <c r="P4550" s="5">
        <v>645</v>
      </c>
      <c r="Q4550" s="5">
        <v>726</v>
      </c>
      <c r="R4550" s="5">
        <v>0</v>
      </c>
      <c r="S4550" s="5">
        <v>1708</v>
      </c>
      <c r="T4550" s="5">
        <v>7317</v>
      </c>
      <c r="U4550" s="5">
        <v>1640</v>
      </c>
      <c r="V4550" s="5">
        <v>1669</v>
      </c>
      <c r="W4550" s="5">
        <v>12</v>
      </c>
      <c r="X4550" s="5">
        <v>7837</v>
      </c>
      <c r="Y4550" s="5">
        <v>561</v>
      </c>
    </row>
    <row r="4551" spans="1:25" x14ac:dyDescent="0.3">
      <c r="A4551" s="1">
        <v>4063994</v>
      </c>
      <c r="B4551" s="1" t="s">
        <v>3</v>
      </c>
      <c r="C4551" s="2"/>
      <c r="D4551" s="4" t="s">
        <v>175</v>
      </c>
      <c r="E4551" s="4">
        <v>4063994</v>
      </c>
      <c r="F4551" s="5">
        <v>921</v>
      </c>
      <c r="G4551" s="5">
        <v>12663</v>
      </c>
      <c r="H4551" s="5">
        <v>3929</v>
      </c>
      <c r="I4551" s="5">
        <v>11839</v>
      </c>
      <c r="J4551" s="5">
        <v>407</v>
      </c>
      <c r="K4551" s="5">
        <v>0</v>
      </c>
      <c r="L4551" s="5">
        <v>29759</v>
      </c>
      <c r="M4551" s="5">
        <v>145102</v>
      </c>
      <c r="N4551" s="5">
        <v>18682</v>
      </c>
      <c r="O4551" s="5">
        <v>19269</v>
      </c>
      <c r="P4551" s="5">
        <v>788</v>
      </c>
      <c r="Q4551" s="5">
        <v>579</v>
      </c>
      <c r="R4551" s="5">
        <v>0</v>
      </c>
      <c r="S4551" s="5">
        <v>1650</v>
      </c>
      <c r="T4551" s="5">
        <v>6106</v>
      </c>
      <c r="U4551" s="5">
        <v>1412</v>
      </c>
      <c r="V4551" s="5">
        <v>1759</v>
      </c>
      <c r="W4551" s="5">
        <v>9</v>
      </c>
      <c r="X4551" s="5">
        <v>8265</v>
      </c>
      <c r="Y4551" s="5">
        <v>792</v>
      </c>
    </row>
    <row r="4552" spans="1:25" x14ac:dyDescent="0.3">
      <c r="A4552" s="1">
        <v>4063994</v>
      </c>
      <c r="B4552" s="1" t="s">
        <v>4</v>
      </c>
      <c r="C4552" s="2"/>
      <c r="D4552" s="4" t="s">
        <v>175</v>
      </c>
      <c r="E4552" s="4">
        <v>4063994</v>
      </c>
      <c r="F4552" s="5">
        <v>1328</v>
      </c>
      <c r="G4552" s="5">
        <v>27889</v>
      </c>
      <c r="H4552" s="5">
        <v>12955</v>
      </c>
      <c r="I4552" s="5">
        <v>8627</v>
      </c>
      <c r="J4552" s="5">
        <v>4</v>
      </c>
      <c r="K4552" s="5">
        <v>0</v>
      </c>
      <c r="L4552" s="5">
        <v>50804</v>
      </c>
      <c r="M4552" s="5">
        <v>138701</v>
      </c>
      <c r="N4552" s="5">
        <v>22115</v>
      </c>
      <c r="O4552" s="5">
        <v>9295</v>
      </c>
      <c r="P4552" s="5">
        <v>606</v>
      </c>
      <c r="Q4552" s="5">
        <v>454</v>
      </c>
      <c r="R4552" s="5">
        <v>0</v>
      </c>
      <c r="S4552" s="5">
        <v>1747</v>
      </c>
      <c r="T4552" s="5">
        <v>4651</v>
      </c>
      <c r="U4552" s="5">
        <v>1678</v>
      </c>
      <c r="V4552" s="5">
        <v>1816</v>
      </c>
      <c r="W4552" s="5">
        <v>11</v>
      </c>
      <c r="X4552" s="5">
        <v>7724</v>
      </c>
      <c r="Y4552" s="5">
        <v>506</v>
      </c>
    </row>
    <row r="4553" spans="1:25" x14ac:dyDescent="0.3">
      <c r="A4553" s="1">
        <v>4063994</v>
      </c>
      <c r="B4553" s="1" t="s">
        <v>5</v>
      </c>
      <c r="C4553" s="2"/>
      <c r="D4553" s="4" t="s">
        <v>175</v>
      </c>
      <c r="E4553" s="4">
        <v>4063994</v>
      </c>
      <c r="F4553" s="5">
        <v>5</v>
      </c>
      <c r="G4553" s="5">
        <v>0</v>
      </c>
      <c r="H4553" s="5">
        <v>4788</v>
      </c>
      <c r="I4553" s="5">
        <v>10881</v>
      </c>
      <c r="J4553" s="5">
        <v>92</v>
      </c>
      <c r="K4553" s="5">
        <v>0</v>
      </c>
      <c r="L4553" s="5">
        <v>15765</v>
      </c>
      <c r="M4553" s="5">
        <v>124158</v>
      </c>
      <c r="N4553" s="5">
        <v>0</v>
      </c>
      <c r="O4553" s="5">
        <v>24</v>
      </c>
      <c r="P4553" s="5">
        <v>705</v>
      </c>
      <c r="Q4553" s="5">
        <v>0</v>
      </c>
      <c r="R4553" s="5">
        <v>0</v>
      </c>
      <c r="S4553" s="5">
        <v>944</v>
      </c>
      <c r="T4553" s="5">
        <v>2628</v>
      </c>
      <c r="U4553" s="5">
        <v>1849</v>
      </c>
      <c r="V4553" s="5">
        <v>1514</v>
      </c>
      <c r="W4553" s="5">
        <v>13</v>
      </c>
      <c r="X4553" s="5">
        <v>2344</v>
      </c>
      <c r="Y4553" s="5">
        <v>323</v>
      </c>
    </row>
    <row r="4554" spans="1:25" x14ac:dyDescent="0.3">
      <c r="A4554" s="1">
        <v>4063994</v>
      </c>
      <c r="B4554" s="1" t="s">
        <v>6</v>
      </c>
      <c r="C4554" s="2"/>
      <c r="D4554" s="4" t="s">
        <v>175</v>
      </c>
      <c r="E4554" s="4">
        <v>4063994</v>
      </c>
      <c r="F4554" s="5">
        <v>23</v>
      </c>
      <c r="G4554" s="5">
        <v>0</v>
      </c>
      <c r="H4554" s="5">
        <v>24076</v>
      </c>
      <c r="I4554" s="5">
        <v>18386</v>
      </c>
      <c r="J4554" s="5">
        <v>312</v>
      </c>
      <c r="K4554" s="5">
        <v>0</v>
      </c>
      <c r="L4554" s="5">
        <v>42797</v>
      </c>
      <c r="M4554" s="5">
        <v>111937</v>
      </c>
      <c r="N4554" s="5">
        <v>0</v>
      </c>
      <c r="O4554" s="5">
        <v>502</v>
      </c>
      <c r="P4554" s="5">
        <v>627</v>
      </c>
      <c r="Q4554" s="5">
        <v>0</v>
      </c>
      <c r="R4554" s="5">
        <v>0</v>
      </c>
      <c r="S4554" s="5">
        <v>1850</v>
      </c>
      <c r="T4554" s="5">
        <v>3820</v>
      </c>
      <c r="U4554" s="5">
        <v>1301</v>
      </c>
      <c r="V4554" s="5">
        <v>861</v>
      </c>
      <c r="W4554" s="5">
        <v>7</v>
      </c>
      <c r="X4554" s="5">
        <v>1977</v>
      </c>
      <c r="Y4554" s="5">
        <v>211</v>
      </c>
    </row>
    <row r="4555" spans="1:25" x14ac:dyDescent="0.3">
      <c r="A4555" s="1">
        <v>4063994</v>
      </c>
      <c r="B4555" s="1" t="s">
        <v>7</v>
      </c>
      <c r="C4555" s="2"/>
      <c r="D4555" s="4" t="s">
        <v>175</v>
      </c>
      <c r="E4555" s="4">
        <v>4063994</v>
      </c>
      <c r="F4555" s="5">
        <v>238</v>
      </c>
      <c r="G4555" s="5">
        <v>0</v>
      </c>
      <c r="H4555" s="5">
        <v>42114</v>
      </c>
      <c r="I4555" s="5">
        <v>9927</v>
      </c>
      <c r="J4555" s="5">
        <v>257</v>
      </c>
      <c r="K4555" s="5">
        <v>0</v>
      </c>
      <c r="L4555" s="5">
        <v>52535</v>
      </c>
      <c r="M4555" s="5">
        <v>101566</v>
      </c>
      <c r="N4555" s="5">
        <v>0</v>
      </c>
      <c r="O4555" s="5">
        <v>537</v>
      </c>
      <c r="P4555" s="5">
        <v>825</v>
      </c>
      <c r="Q4555" s="5">
        <v>0</v>
      </c>
      <c r="R4555" s="5">
        <v>0</v>
      </c>
      <c r="S4555" s="5">
        <v>2279</v>
      </c>
      <c r="T4555" s="5">
        <v>3051</v>
      </c>
      <c r="U4555" s="5">
        <v>2367</v>
      </c>
      <c r="V4555" s="5">
        <v>652</v>
      </c>
      <c r="W4555" s="5">
        <v>0</v>
      </c>
      <c r="X4555" s="5">
        <v>2489</v>
      </c>
      <c r="Y4555" s="5">
        <v>242</v>
      </c>
    </row>
    <row r="4556" spans="1:25" x14ac:dyDescent="0.3">
      <c r="A4556" s="1">
        <v>4063994</v>
      </c>
      <c r="B4556" s="1" t="s">
        <v>8</v>
      </c>
      <c r="C4556" s="2"/>
      <c r="D4556" s="4" t="s">
        <v>175</v>
      </c>
      <c r="E4556" s="4">
        <v>4063994</v>
      </c>
      <c r="F4556" s="5">
        <v>66</v>
      </c>
      <c r="G4556" s="5">
        <v>0</v>
      </c>
      <c r="H4556" s="5">
        <v>17405</v>
      </c>
      <c r="I4556" s="5">
        <v>6715</v>
      </c>
      <c r="J4556" s="5">
        <v>128</v>
      </c>
      <c r="K4556" s="5">
        <v>0</v>
      </c>
      <c r="L4556" s="5">
        <v>24315</v>
      </c>
      <c r="M4556" s="5">
        <v>83971</v>
      </c>
      <c r="N4556" s="5">
        <v>0</v>
      </c>
      <c r="O4556" s="5">
        <v>326</v>
      </c>
      <c r="P4556" s="5">
        <v>627</v>
      </c>
      <c r="Q4556" s="5">
        <v>0</v>
      </c>
      <c r="R4556" s="5">
        <v>0</v>
      </c>
      <c r="S4556" s="5">
        <v>1002</v>
      </c>
      <c r="T4556" s="5">
        <v>4010</v>
      </c>
      <c r="U4556" s="5">
        <v>1777</v>
      </c>
      <c r="V4556" s="5">
        <v>419</v>
      </c>
      <c r="W4556" s="5">
        <v>0</v>
      </c>
      <c r="X4556" s="5">
        <v>2349</v>
      </c>
      <c r="Y4556" s="5">
        <v>249</v>
      </c>
    </row>
    <row r="4557" spans="1:25" x14ac:dyDescent="0.3">
      <c r="A4557" s="1">
        <v>4063994</v>
      </c>
      <c r="B4557" s="1" t="s">
        <v>9</v>
      </c>
      <c r="C4557" s="2"/>
      <c r="D4557" s="4" t="s">
        <v>175</v>
      </c>
      <c r="E4557" s="4">
        <v>4063994</v>
      </c>
      <c r="F4557" s="5">
        <v>150</v>
      </c>
      <c r="G4557" s="5">
        <v>0</v>
      </c>
      <c r="H4557" s="5">
        <v>216</v>
      </c>
      <c r="I4557" s="5">
        <v>4632</v>
      </c>
      <c r="J4557" s="5">
        <v>16</v>
      </c>
      <c r="K4557" s="5">
        <v>0</v>
      </c>
      <c r="L4557" s="5">
        <v>5014</v>
      </c>
      <c r="M4557" s="5">
        <v>74135</v>
      </c>
      <c r="N4557" s="5">
        <v>0</v>
      </c>
      <c r="O4557" s="5">
        <v>402</v>
      </c>
      <c r="P4557" s="5">
        <v>625</v>
      </c>
      <c r="Q4557" s="5">
        <v>0</v>
      </c>
      <c r="R4557" s="5">
        <v>0</v>
      </c>
      <c r="S4557" s="5">
        <v>2580</v>
      </c>
      <c r="T4557" s="5">
        <v>6742</v>
      </c>
      <c r="U4557" s="5">
        <v>1712</v>
      </c>
      <c r="V4557" s="5">
        <v>223</v>
      </c>
      <c r="W4557" s="5">
        <v>0</v>
      </c>
      <c r="X4557" s="5">
        <v>2319</v>
      </c>
      <c r="Y4557" s="5">
        <v>214</v>
      </c>
    </row>
    <row r="4558" spans="1:25" x14ac:dyDescent="0.3">
      <c r="A4558" s="1">
        <v>4063994</v>
      </c>
      <c r="B4558" s="1" t="s">
        <v>10</v>
      </c>
      <c r="C4558" s="2"/>
      <c r="D4558" s="4" t="s">
        <v>175</v>
      </c>
      <c r="E4558" s="4">
        <v>4063994</v>
      </c>
      <c r="F4558" s="5">
        <v>-10</v>
      </c>
      <c r="G4558" s="5">
        <v>0</v>
      </c>
      <c r="H4558" s="5">
        <v>4351</v>
      </c>
      <c r="I4558" s="5">
        <v>7501</v>
      </c>
      <c r="J4558" s="5">
        <v>115</v>
      </c>
      <c r="K4558" s="5">
        <v>0</v>
      </c>
      <c r="L4558" s="5">
        <v>11958</v>
      </c>
      <c r="M4558" s="5">
        <v>55072</v>
      </c>
      <c r="N4558" s="5">
        <v>0</v>
      </c>
      <c r="O4558" s="5">
        <v>234</v>
      </c>
      <c r="P4558" s="5">
        <v>346</v>
      </c>
      <c r="Q4558" s="5">
        <v>0</v>
      </c>
      <c r="R4558" s="5">
        <v>0</v>
      </c>
      <c r="S4558" s="5">
        <v>1352</v>
      </c>
      <c r="T4558" s="5">
        <v>3499</v>
      </c>
      <c r="U4558" s="5">
        <v>1694</v>
      </c>
      <c r="V4558" s="5">
        <v>270</v>
      </c>
      <c r="W4558" s="5">
        <v>0</v>
      </c>
      <c r="X4558" s="5">
        <v>2444</v>
      </c>
      <c r="Y4558" s="5">
        <v>164</v>
      </c>
    </row>
    <row r="4559" spans="1:25" x14ac:dyDescent="0.3">
      <c r="A4559" s="1">
        <v>4063994</v>
      </c>
      <c r="B4559" s="1" t="s">
        <v>11</v>
      </c>
      <c r="C4559" s="2"/>
      <c r="D4559" s="4" t="s">
        <v>175</v>
      </c>
      <c r="E4559" s="4">
        <v>4063994</v>
      </c>
      <c r="F4559" s="5">
        <v>211</v>
      </c>
      <c r="G4559" s="5">
        <v>0</v>
      </c>
      <c r="H4559" s="5">
        <v>554</v>
      </c>
      <c r="I4559" s="5">
        <v>8953</v>
      </c>
      <c r="J4559" s="5">
        <v>246</v>
      </c>
      <c r="K4559" s="5">
        <v>0</v>
      </c>
      <c r="L4559" s="5">
        <v>9965</v>
      </c>
      <c r="M4559" s="5">
        <v>49218</v>
      </c>
      <c r="N4559" s="5">
        <v>0</v>
      </c>
      <c r="O4559" s="5">
        <v>312</v>
      </c>
      <c r="P4559" s="5">
        <v>378</v>
      </c>
      <c r="Q4559" s="5">
        <v>0</v>
      </c>
      <c r="R4559" s="5">
        <v>0</v>
      </c>
      <c r="S4559" s="5">
        <v>1746</v>
      </c>
      <c r="T4559" s="5">
        <v>4023</v>
      </c>
      <c r="U4559" s="5">
        <v>1968</v>
      </c>
      <c r="V4559" s="5">
        <v>262</v>
      </c>
      <c r="W4559" s="5">
        <v>0</v>
      </c>
      <c r="X4559" s="5">
        <v>2120</v>
      </c>
      <c r="Y4559" s="5">
        <v>178</v>
      </c>
    </row>
    <row r="4560" spans="1:25" x14ac:dyDescent="0.3">
      <c r="A4560" s="1">
        <v>4063994</v>
      </c>
      <c r="B4560" s="1" t="s">
        <v>12</v>
      </c>
      <c r="C4560" s="2"/>
      <c r="D4560" s="4" t="s">
        <v>175</v>
      </c>
      <c r="E4560" s="4">
        <v>4063994</v>
      </c>
      <c r="F4560" s="5">
        <v>174</v>
      </c>
      <c r="G4560" s="5">
        <v>0</v>
      </c>
      <c r="H4560" s="5">
        <v>1089</v>
      </c>
      <c r="I4560" s="5">
        <v>8051</v>
      </c>
      <c r="J4560" s="5">
        <v>67</v>
      </c>
      <c r="K4560" s="5">
        <v>0</v>
      </c>
      <c r="L4560" s="5">
        <v>9382</v>
      </c>
      <c r="M4560" s="5">
        <v>42440</v>
      </c>
      <c r="N4560" s="5">
        <v>0</v>
      </c>
      <c r="O4560" s="5">
        <v>224</v>
      </c>
      <c r="P4560" s="5">
        <v>575</v>
      </c>
      <c r="Q4560" s="5">
        <v>0</v>
      </c>
      <c r="R4560" s="5">
        <v>0</v>
      </c>
      <c r="S4560" s="5">
        <v>1571</v>
      </c>
      <c r="T4560" s="5">
        <v>3244</v>
      </c>
      <c r="U4560" s="5">
        <v>2027</v>
      </c>
      <c r="V4560" s="5">
        <v>298</v>
      </c>
      <c r="W4560" s="5">
        <v>0</v>
      </c>
      <c r="X4560" s="5">
        <v>2253</v>
      </c>
      <c r="Y4560" s="5">
        <v>178</v>
      </c>
    </row>
    <row r="4561" spans="1:25" x14ac:dyDescent="0.3">
      <c r="A4561" s="1">
        <v>4063994</v>
      </c>
      <c r="B4561" s="1" t="s">
        <v>13</v>
      </c>
      <c r="C4561" s="2"/>
      <c r="D4561" s="4" t="s">
        <v>175</v>
      </c>
      <c r="E4561" s="4">
        <v>4063994</v>
      </c>
      <c r="F4561" s="5">
        <v>209</v>
      </c>
      <c r="G4561" s="5">
        <v>0</v>
      </c>
      <c r="H4561" s="5">
        <v>515</v>
      </c>
      <c r="I4561" s="5">
        <v>9289</v>
      </c>
      <c r="J4561" s="5">
        <v>1486</v>
      </c>
      <c r="K4561" s="5">
        <v>0</v>
      </c>
      <c r="L4561" s="5">
        <v>11499</v>
      </c>
      <c r="M4561" s="5">
        <v>50858</v>
      </c>
      <c r="N4561" s="5">
        <v>0</v>
      </c>
      <c r="O4561" s="5">
        <v>249</v>
      </c>
      <c r="P4561" s="5">
        <v>397</v>
      </c>
      <c r="Q4561" s="5">
        <v>0</v>
      </c>
      <c r="R4561" s="5">
        <v>0</v>
      </c>
      <c r="S4561" s="5">
        <v>1543</v>
      </c>
      <c r="T4561" s="5">
        <v>2917</v>
      </c>
      <c r="U4561" s="5">
        <v>1968</v>
      </c>
      <c r="V4561" s="5">
        <v>233</v>
      </c>
      <c r="W4561" s="5">
        <v>0</v>
      </c>
      <c r="X4561" s="5">
        <v>2355</v>
      </c>
      <c r="Y4561" s="5">
        <v>223</v>
      </c>
    </row>
    <row r="4562" spans="1:25" x14ac:dyDescent="0.3">
      <c r="A4562" s="1">
        <v>4063994</v>
      </c>
      <c r="B4562" s="1" t="s">
        <v>14</v>
      </c>
      <c r="C4562" s="2"/>
      <c r="D4562" s="4" t="s">
        <v>175</v>
      </c>
      <c r="E4562" s="4">
        <v>4063994</v>
      </c>
      <c r="F4562" s="5">
        <v>130</v>
      </c>
      <c r="G4562" s="5">
        <v>0</v>
      </c>
      <c r="H4562" s="5">
        <v>320</v>
      </c>
      <c r="I4562" s="5">
        <v>6514</v>
      </c>
      <c r="J4562" s="5">
        <v>219</v>
      </c>
      <c r="K4562" s="5" t="s">
        <v>33</v>
      </c>
      <c r="L4562" s="5">
        <v>7182</v>
      </c>
      <c r="M4562" s="5">
        <v>64488</v>
      </c>
      <c r="N4562" s="5">
        <v>0</v>
      </c>
      <c r="O4562" s="5">
        <v>286</v>
      </c>
      <c r="P4562" s="5">
        <v>591</v>
      </c>
      <c r="Q4562" s="5" t="s">
        <v>33</v>
      </c>
      <c r="R4562" s="5" t="s">
        <v>33</v>
      </c>
      <c r="S4562" s="5">
        <v>1992</v>
      </c>
      <c r="T4562" s="5">
        <v>2982</v>
      </c>
      <c r="U4562" s="5">
        <v>1778</v>
      </c>
      <c r="V4562" s="5">
        <v>210</v>
      </c>
      <c r="W4562" s="5">
        <v>0</v>
      </c>
      <c r="X4562" s="5">
        <v>2340</v>
      </c>
      <c r="Y4562" s="5">
        <v>204</v>
      </c>
    </row>
    <row r="4563" spans="1:25" x14ac:dyDescent="0.3">
      <c r="A4563" s="1">
        <v>4063994</v>
      </c>
      <c r="B4563" s="1" t="s">
        <v>15</v>
      </c>
      <c r="C4563" s="2"/>
      <c r="D4563" s="4" t="s">
        <v>175</v>
      </c>
      <c r="E4563" s="4">
        <v>4063994</v>
      </c>
      <c r="F4563" s="5">
        <v>209</v>
      </c>
      <c r="G4563" s="5">
        <v>0</v>
      </c>
      <c r="H4563" s="5">
        <v>494</v>
      </c>
      <c r="I4563" s="5">
        <v>6391</v>
      </c>
      <c r="J4563" s="5">
        <v>80</v>
      </c>
      <c r="K4563" s="5" t="s">
        <v>33</v>
      </c>
      <c r="L4563" s="5">
        <v>7174</v>
      </c>
      <c r="M4563" s="5">
        <v>57282</v>
      </c>
      <c r="N4563" s="5">
        <v>0</v>
      </c>
      <c r="O4563" s="5">
        <v>373</v>
      </c>
      <c r="P4563" s="5">
        <v>363</v>
      </c>
      <c r="Q4563" s="5" t="s">
        <v>33</v>
      </c>
      <c r="R4563" s="5" t="s">
        <v>33</v>
      </c>
      <c r="S4563" s="5">
        <v>1679</v>
      </c>
      <c r="T4563" s="5">
        <v>3360</v>
      </c>
      <c r="U4563" s="5">
        <v>1768</v>
      </c>
      <c r="V4563" s="5">
        <v>166</v>
      </c>
      <c r="W4563" s="5">
        <v>0</v>
      </c>
      <c r="X4563" s="5">
        <v>2405</v>
      </c>
      <c r="Y4563" s="5">
        <v>262</v>
      </c>
    </row>
    <row r="4564" spans="1:25" x14ac:dyDescent="0.3">
      <c r="A4564" s="1">
        <v>4063994</v>
      </c>
      <c r="B4564" s="1" t="s">
        <v>16</v>
      </c>
      <c r="C4564" s="2"/>
      <c r="D4564" s="4" t="s">
        <v>175</v>
      </c>
      <c r="E4564" s="4">
        <v>4063994</v>
      </c>
      <c r="F4564" s="5">
        <v>650</v>
      </c>
      <c r="G4564" s="5">
        <v>0</v>
      </c>
      <c r="H4564" s="5">
        <v>315</v>
      </c>
      <c r="I4564" s="5">
        <v>3192</v>
      </c>
      <c r="J4564" s="5">
        <v>158</v>
      </c>
      <c r="K4564" s="5" t="s">
        <v>33</v>
      </c>
      <c r="L4564" s="5">
        <v>4314</v>
      </c>
      <c r="M4564" s="5">
        <v>50846</v>
      </c>
      <c r="N4564" s="5">
        <v>0</v>
      </c>
      <c r="O4564" s="5">
        <v>306</v>
      </c>
      <c r="P4564" s="5">
        <v>286</v>
      </c>
      <c r="Q4564" s="5" t="s">
        <v>33</v>
      </c>
      <c r="R4564" s="5" t="s">
        <v>33</v>
      </c>
      <c r="S4564" s="5">
        <v>1499</v>
      </c>
      <c r="T4564" s="5">
        <v>2379</v>
      </c>
      <c r="U4564" s="5">
        <v>1771</v>
      </c>
      <c r="V4564" s="5">
        <v>169</v>
      </c>
      <c r="W4564" s="5">
        <v>0</v>
      </c>
      <c r="X4564" s="5">
        <v>2570</v>
      </c>
      <c r="Y4564" s="5">
        <v>277</v>
      </c>
    </row>
    <row r="4565" spans="1:25" x14ac:dyDescent="0.3">
      <c r="A4565" s="1">
        <v>4063994</v>
      </c>
      <c r="B4565" s="1" t="s">
        <v>17</v>
      </c>
      <c r="C4565" s="2"/>
      <c r="D4565" s="4" t="s">
        <v>175</v>
      </c>
      <c r="E4565" s="4">
        <v>4063994</v>
      </c>
      <c r="F4565" s="5">
        <v>1270</v>
      </c>
      <c r="G4565" s="5">
        <v>0</v>
      </c>
      <c r="H4565" s="5">
        <v>62</v>
      </c>
      <c r="I4565" s="5">
        <v>2774</v>
      </c>
      <c r="J4565" s="5">
        <v>0</v>
      </c>
      <c r="K4565" s="5" t="s">
        <v>33</v>
      </c>
      <c r="L4565" s="5">
        <v>4106</v>
      </c>
      <c r="M4565" s="5">
        <v>56911</v>
      </c>
      <c r="N4565" s="5">
        <v>0</v>
      </c>
      <c r="O4565" s="5">
        <v>355</v>
      </c>
      <c r="P4565" s="5">
        <v>428</v>
      </c>
      <c r="Q4565" s="5" t="s">
        <v>33</v>
      </c>
      <c r="R4565" s="5" t="s">
        <v>33</v>
      </c>
      <c r="S4565" s="5">
        <v>1512</v>
      </c>
      <c r="T4565" s="5">
        <v>2113</v>
      </c>
      <c r="U4565" s="5">
        <v>2352</v>
      </c>
      <c r="V4565" s="5">
        <v>15</v>
      </c>
      <c r="W4565" s="5">
        <v>1</v>
      </c>
      <c r="X4565" s="5">
        <v>3698</v>
      </c>
      <c r="Y4565" s="5">
        <v>247</v>
      </c>
    </row>
    <row r="4566" spans="1:25" x14ac:dyDescent="0.3">
      <c r="A4566" s="1">
        <v>4063994</v>
      </c>
      <c r="B4566" s="1" t="s">
        <v>18</v>
      </c>
      <c r="C4566" s="2"/>
      <c r="D4566" s="4" t="s">
        <v>175</v>
      </c>
      <c r="E4566" s="4">
        <v>4063994</v>
      </c>
      <c r="F4566" s="5">
        <v>139</v>
      </c>
      <c r="G4566" s="5">
        <v>0</v>
      </c>
      <c r="H4566" s="5">
        <v>4</v>
      </c>
      <c r="I4566" s="5">
        <v>3112</v>
      </c>
      <c r="J4566" s="5">
        <v>19</v>
      </c>
      <c r="K4566" s="5" t="s">
        <v>33</v>
      </c>
      <c r="L4566" s="5">
        <v>3274</v>
      </c>
      <c r="M4566" s="5">
        <v>55327</v>
      </c>
      <c r="N4566" s="5">
        <v>0</v>
      </c>
      <c r="O4566" s="5">
        <v>398</v>
      </c>
      <c r="P4566" s="5">
        <v>348</v>
      </c>
      <c r="Q4566" s="5" t="s">
        <v>33</v>
      </c>
      <c r="R4566" s="5" t="s">
        <v>33</v>
      </c>
      <c r="S4566" s="5">
        <v>1878</v>
      </c>
      <c r="T4566" s="5">
        <v>2560</v>
      </c>
      <c r="U4566" s="5">
        <v>2025</v>
      </c>
      <c r="V4566" s="5">
        <v>434</v>
      </c>
      <c r="W4566" s="5">
        <v>1</v>
      </c>
      <c r="X4566" s="5">
        <v>2773</v>
      </c>
      <c r="Y4566" s="5">
        <v>217</v>
      </c>
    </row>
    <row r="4567" spans="1:25" x14ac:dyDescent="0.3">
      <c r="A4567" s="1">
        <v>4063994</v>
      </c>
      <c r="B4567" s="1" t="s">
        <v>19</v>
      </c>
      <c r="C4567" s="2"/>
      <c r="D4567" s="4" t="s">
        <v>175</v>
      </c>
      <c r="E4567" s="4">
        <v>4063994</v>
      </c>
      <c r="F4567" s="5">
        <v>159</v>
      </c>
      <c r="G4567" s="5">
        <v>0</v>
      </c>
      <c r="H4567" s="5">
        <v>648</v>
      </c>
      <c r="I4567" s="5">
        <v>4128</v>
      </c>
      <c r="J4567" s="5">
        <v>83</v>
      </c>
      <c r="K4567" s="5" t="s">
        <v>33</v>
      </c>
      <c r="L4567" s="5">
        <v>5017</v>
      </c>
      <c r="M4567" s="5">
        <v>59822</v>
      </c>
      <c r="N4567" s="5">
        <v>0</v>
      </c>
      <c r="O4567" s="5">
        <v>510</v>
      </c>
      <c r="P4567" s="5">
        <v>353</v>
      </c>
      <c r="Q4567" s="5" t="s">
        <v>33</v>
      </c>
      <c r="R4567" s="5" t="s">
        <v>33</v>
      </c>
      <c r="S4567" s="5">
        <v>1717</v>
      </c>
      <c r="T4567" s="5">
        <v>2106</v>
      </c>
      <c r="U4567" s="5">
        <v>1842</v>
      </c>
      <c r="V4567" s="5">
        <v>347</v>
      </c>
      <c r="W4567" s="5">
        <v>139</v>
      </c>
      <c r="X4567" s="5">
        <v>3605</v>
      </c>
      <c r="Y4567" s="5">
        <v>295</v>
      </c>
    </row>
    <row r="4568" spans="1:25" x14ac:dyDescent="0.3">
      <c r="A4568" s="1">
        <v>4063994</v>
      </c>
      <c r="B4568" s="1" t="s">
        <v>20</v>
      </c>
      <c r="C4568" s="2"/>
      <c r="D4568" s="4" t="s">
        <v>175</v>
      </c>
      <c r="E4568" s="4">
        <v>4063994</v>
      </c>
      <c r="F4568" s="5">
        <v>339</v>
      </c>
      <c r="G4568" s="5">
        <v>0</v>
      </c>
      <c r="H4568" s="5">
        <v>258</v>
      </c>
      <c r="I4568" s="5">
        <v>3910</v>
      </c>
      <c r="J4568" s="5">
        <v>195</v>
      </c>
      <c r="K4568" s="5" t="s">
        <v>33</v>
      </c>
      <c r="L4568" s="5">
        <v>4701</v>
      </c>
      <c r="M4568" s="5">
        <v>58149</v>
      </c>
      <c r="N4568" s="5">
        <v>0</v>
      </c>
      <c r="O4568" s="5">
        <v>380</v>
      </c>
      <c r="P4568" s="5">
        <v>622</v>
      </c>
      <c r="Q4568" s="5" t="s">
        <v>33</v>
      </c>
      <c r="R4568" s="5" t="s">
        <v>33</v>
      </c>
      <c r="S4568" s="5">
        <v>2233</v>
      </c>
      <c r="T4568" s="5">
        <v>2396</v>
      </c>
      <c r="U4568" s="5">
        <v>2088</v>
      </c>
      <c r="V4568" s="5">
        <v>327</v>
      </c>
      <c r="W4568" s="5">
        <v>230</v>
      </c>
      <c r="X4568" s="5">
        <v>3191</v>
      </c>
      <c r="Y4568" s="5">
        <v>331</v>
      </c>
    </row>
    <row r="4569" spans="1:25" x14ac:dyDescent="0.3">
      <c r="A4569" s="1">
        <v>4063994</v>
      </c>
      <c r="B4569" s="1" t="s">
        <v>21</v>
      </c>
      <c r="C4569" s="2"/>
      <c r="D4569" s="4" t="s">
        <v>175</v>
      </c>
      <c r="E4569" s="4">
        <v>4063994</v>
      </c>
      <c r="F4569" s="5">
        <v>107</v>
      </c>
      <c r="G4569" s="5">
        <v>0</v>
      </c>
      <c r="H4569" s="5">
        <v>1067</v>
      </c>
      <c r="I4569" s="5">
        <v>2031</v>
      </c>
      <c r="J4569" s="5">
        <v>90</v>
      </c>
      <c r="K4569" s="5" t="s">
        <v>33</v>
      </c>
      <c r="L4569" s="5">
        <v>3295</v>
      </c>
      <c r="M4569" s="5">
        <v>58542</v>
      </c>
      <c r="N4569" s="5">
        <v>0</v>
      </c>
      <c r="O4569" s="5">
        <v>485</v>
      </c>
      <c r="P4569" s="5">
        <v>255</v>
      </c>
      <c r="Q4569" s="5" t="s">
        <v>33</v>
      </c>
      <c r="R4569" s="5" t="s">
        <v>33</v>
      </c>
      <c r="S4569" s="5">
        <v>1610</v>
      </c>
      <c r="T4569" s="5">
        <v>2898</v>
      </c>
      <c r="U4569" s="5">
        <v>2006</v>
      </c>
      <c r="V4569" s="5">
        <v>972</v>
      </c>
      <c r="W4569" s="5">
        <v>10</v>
      </c>
      <c r="X4569" s="5">
        <v>3102</v>
      </c>
      <c r="Y4569" s="5">
        <v>359</v>
      </c>
    </row>
    <row r="4570" spans="1:25" x14ac:dyDescent="0.3">
      <c r="A4570" s="1">
        <v>4063994</v>
      </c>
      <c r="B4570" s="1" t="s">
        <v>22</v>
      </c>
      <c r="C4570" s="2"/>
      <c r="D4570" s="4" t="s">
        <v>175</v>
      </c>
      <c r="E4570" s="4">
        <v>4063994</v>
      </c>
      <c r="F4570" s="5">
        <v>0</v>
      </c>
      <c r="G4570" s="5">
        <v>0</v>
      </c>
      <c r="H4570" s="5">
        <v>590</v>
      </c>
      <c r="I4570" s="5">
        <v>3136</v>
      </c>
      <c r="J4570" s="5">
        <v>240</v>
      </c>
      <c r="K4570" s="5" t="s">
        <v>33</v>
      </c>
      <c r="L4570" s="5">
        <v>3966</v>
      </c>
      <c r="M4570" s="5">
        <v>58791</v>
      </c>
      <c r="N4570" s="5">
        <v>0</v>
      </c>
      <c r="O4570" s="5">
        <v>723</v>
      </c>
      <c r="P4570" s="5">
        <v>348</v>
      </c>
      <c r="Q4570" s="5" t="s">
        <v>33</v>
      </c>
      <c r="R4570" s="5" t="s">
        <v>33</v>
      </c>
      <c r="S4570" s="5">
        <v>1508</v>
      </c>
      <c r="T4570" s="5">
        <v>2234</v>
      </c>
      <c r="U4570" s="5">
        <v>2186</v>
      </c>
      <c r="V4570" s="5">
        <v>766</v>
      </c>
      <c r="W4570" s="5">
        <v>14</v>
      </c>
      <c r="X4570" s="5">
        <v>4124</v>
      </c>
      <c r="Y4570" s="5">
        <v>439</v>
      </c>
    </row>
    <row r="4571" spans="1:25" x14ac:dyDescent="0.3">
      <c r="A4571" s="1">
        <v>4063994</v>
      </c>
      <c r="B4571" s="1" t="s">
        <v>23</v>
      </c>
      <c r="C4571" s="2"/>
      <c r="D4571" s="4" t="s">
        <v>175</v>
      </c>
      <c r="E4571" s="4">
        <v>4063994</v>
      </c>
      <c r="F4571" s="5">
        <v>0</v>
      </c>
      <c r="G4571" s="5">
        <v>0</v>
      </c>
      <c r="H4571" s="5">
        <v>290</v>
      </c>
      <c r="I4571" s="5">
        <v>3463</v>
      </c>
      <c r="J4571" s="5">
        <v>5</v>
      </c>
      <c r="K4571" s="5" t="s">
        <v>33</v>
      </c>
      <c r="L4571" s="5">
        <v>3758</v>
      </c>
      <c r="M4571" s="5">
        <v>60479</v>
      </c>
      <c r="N4571" s="5">
        <v>0</v>
      </c>
      <c r="O4571" s="5">
        <v>604</v>
      </c>
      <c r="P4571" s="5">
        <v>347</v>
      </c>
      <c r="Q4571" s="5" t="s">
        <v>33</v>
      </c>
      <c r="R4571" s="5" t="s">
        <v>33</v>
      </c>
      <c r="S4571" s="5">
        <v>1466</v>
      </c>
      <c r="T4571" s="5">
        <v>2686</v>
      </c>
      <c r="U4571" s="5">
        <v>2094</v>
      </c>
      <c r="V4571" s="5">
        <v>587</v>
      </c>
      <c r="W4571" s="5">
        <v>12</v>
      </c>
      <c r="X4571" s="5">
        <v>3640</v>
      </c>
      <c r="Y4571" s="5">
        <v>348</v>
      </c>
    </row>
    <row r="4572" spans="1:25" x14ac:dyDescent="0.3">
      <c r="A4572" s="1">
        <v>4063994</v>
      </c>
      <c r="B4572" s="1" t="s">
        <v>24</v>
      </c>
      <c r="C4572" s="2"/>
      <c r="D4572" s="4" t="s">
        <v>175</v>
      </c>
      <c r="E4572" s="4">
        <v>4063994</v>
      </c>
      <c r="F4572" s="5">
        <v>0</v>
      </c>
      <c r="G4572" s="5">
        <v>0</v>
      </c>
      <c r="H4572" s="5">
        <v>360</v>
      </c>
      <c r="I4572" s="5">
        <v>3721</v>
      </c>
      <c r="J4572" s="5">
        <v>81</v>
      </c>
      <c r="K4572" s="5" t="s">
        <v>33</v>
      </c>
      <c r="L4572" s="5">
        <v>4162</v>
      </c>
      <c r="M4572" s="5">
        <v>57781</v>
      </c>
      <c r="N4572" s="5">
        <v>0</v>
      </c>
      <c r="O4572" s="5">
        <v>280</v>
      </c>
      <c r="P4572" s="5">
        <v>590</v>
      </c>
      <c r="Q4572" s="5" t="s">
        <v>33</v>
      </c>
      <c r="R4572" s="5" t="s">
        <v>33</v>
      </c>
      <c r="S4572" s="5">
        <v>1472</v>
      </c>
      <c r="T4572" s="5">
        <v>2806</v>
      </c>
      <c r="U4572" s="5">
        <v>1901</v>
      </c>
      <c r="V4572" s="5">
        <v>582</v>
      </c>
      <c r="W4572" s="5">
        <v>33</v>
      </c>
      <c r="X4572" s="5">
        <v>4070</v>
      </c>
      <c r="Y4572" s="5">
        <v>345</v>
      </c>
    </row>
    <row r="4573" spans="1:25" x14ac:dyDescent="0.3">
      <c r="A4573" s="1">
        <v>4063994</v>
      </c>
      <c r="B4573" s="1" t="s">
        <v>25</v>
      </c>
      <c r="C4573" s="2"/>
      <c r="D4573" s="4" t="s">
        <v>175</v>
      </c>
      <c r="E4573" s="4">
        <v>4063994</v>
      </c>
      <c r="F4573" s="5">
        <v>0</v>
      </c>
      <c r="G4573" s="5">
        <v>0</v>
      </c>
      <c r="H4573" s="5">
        <v>890</v>
      </c>
      <c r="I4573" s="5">
        <v>3870</v>
      </c>
      <c r="J4573" s="5">
        <v>61</v>
      </c>
      <c r="K4573" s="5" t="s">
        <v>33</v>
      </c>
      <c r="L4573" s="5">
        <v>4822</v>
      </c>
      <c r="M4573" s="5">
        <v>57444</v>
      </c>
      <c r="N4573" s="5">
        <v>0</v>
      </c>
      <c r="O4573" s="5">
        <v>273</v>
      </c>
      <c r="P4573" s="5">
        <v>722</v>
      </c>
      <c r="Q4573" s="5" t="s">
        <v>33</v>
      </c>
      <c r="R4573" s="5" t="s">
        <v>33</v>
      </c>
      <c r="S4573" s="5">
        <v>1398</v>
      </c>
      <c r="T4573" s="5">
        <v>2704</v>
      </c>
      <c r="U4573" s="5">
        <v>1636</v>
      </c>
      <c r="V4573" s="5">
        <v>571</v>
      </c>
      <c r="W4573" s="5">
        <v>30</v>
      </c>
      <c r="X4573" s="5">
        <v>4244</v>
      </c>
      <c r="Y4573" s="5">
        <v>322</v>
      </c>
    </row>
    <row r="4574" spans="1:25" x14ac:dyDescent="0.3">
      <c r="A4574" s="1">
        <v>4063994</v>
      </c>
      <c r="B4574" s="1" t="s">
        <v>26</v>
      </c>
      <c r="C4574" s="2"/>
      <c r="D4574" s="4" t="s">
        <v>175</v>
      </c>
      <c r="E4574" s="4">
        <v>4063994</v>
      </c>
      <c r="F4574" s="5" t="s">
        <v>33</v>
      </c>
      <c r="G4574" s="5" t="s">
        <v>33</v>
      </c>
      <c r="H4574" s="5" t="s">
        <v>33</v>
      </c>
      <c r="I4574" s="5" t="s">
        <v>33</v>
      </c>
      <c r="J4574" s="5" t="s">
        <v>33</v>
      </c>
      <c r="K4574" s="5" t="s">
        <v>33</v>
      </c>
      <c r="L4574" s="5" t="s">
        <v>33</v>
      </c>
      <c r="M4574" s="5" t="s">
        <v>33</v>
      </c>
      <c r="N4574" s="5" t="s">
        <v>33</v>
      </c>
      <c r="O4574" s="5" t="s">
        <v>33</v>
      </c>
      <c r="P4574" s="5" t="s">
        <v>33</v>
      </c>
      <c r="Q4574" s="5" t="s">
        <v>33</v>
      </c>
      <c r="R4574" s="5" t="s">
        <v>33</v>
      </c>
      <c r="S4574" s="5" t="s">
        <v>33</v>
      </c>
      <c r="T4574" s="5" t="s">
        <v>33</v>
      </c>
      <c r="U4574" s="5" t="s">
        <v>33</v>
      </c>
      <c r="V4574" s="5" t="s">
        <v>33</v>
      </c>
      <c r="W4574" s="5" t="s">
        <v>33</v>
      </c>
      <c r="X4574" s="5" t="s">
        <v>33</v>
      </c>
      <c r="Y4574" s="5" t="s">
        <v>33</v>
      </c>
    </row>
    <row r="4575" spans="1:25" x14ac:dyDescent="0.3">
      <c r="A4575" s="1">
        <v>4063994</v>
      </c>
      <c r="B4575" s="1" t="s">
        <v>27</v>
      </c>
      <c r="C4575" s="2"/>
      <c r="D4575" s="4" t="s">
        <v>175</v>
      </c>
      <c r="E4575" s="4">
        <v>4063994</v>
      </c>
      <c r="F4575" s="5">
        <v>0</v>
      </c>
      <c r="G4575" s="5">
        <v>0</v>
      </c>
      <c r="H4575" s="5">
        <v>1183</v>
      </c>
      <c r="I4575" s="5">
        <v>3686</v>
      </c>
      <c r="J4575" s="5">
        <v>84</v>
      </c>
      <c r="K4575" s="5" t="s">
        <v>33</v>
      </c>
      <c r="L4575" s="5">
        <v>4953</v>
      </c>
      <c r="M4575" s="5">
        <v>58143</v>
      </c>
      <c r="N4575" s="5">
        <v>0</v>
      </c>
      <c r="O4575" s="5">
        <v>325</v>
      </c>
      <c r="P4575" s="5">
        <v>635</v>
      </c>
      <c r="Q4575" s="5" t="s">
        <v>33</v>
      </c>
      <c r="R4575" s="5" t="s">
        <v>33</v>
      </c>
      <c r="S4575" s="5">
        <v>1402</v>
      </c>
      <c r="T4575" s="5">
        <v>2359</v>
      </c>
      <c r="U4575" s="5">
        <v>1129</v>
      </c>
      <c r="V4575" s="5">
        <v>512</v>
      </c>
      <c r="W4575" s="5">
        <v>134</v>
      </c>
      <c r="X4575" s="5">
        <v>3579</v>
      </c>
      <c r="Y4575" s="5">
        <v>242</v>
      </c>
    </row>
    <row r="4576" spans="1:25" x14ac:dyDescent="0.3">
      <c r="A4576" s="1">
        <v>4063994</v>
      </c>
      <c r="B4576" s="1" t="s">
        <v>28</v>
      </c>
      <c r="C4576" s="2"/>
      <c r="D4576" s="4" t="s">
        <v>175</v>
      </c>
      <c r="E4576" s="4">
        <v>4063994</v>
      </c>
      <c r="F4576" s="5">
        <v>0</v>
      </c>
      <c r="G4576" s="5">
        <v>0</v>
      </c>
      <c r="H4576" s="5">
        <v>675</v>
      </c>
      <c r="I4576" s="5">
        <v>2059</v>
      </c>
      <c r="J4576" s="5">
        <v>126</v>
      </c>
      <c r="K4576" s="5" t="s">
        <v>33</v>
      </c>
      <c r="L4576" s="5">
        <v>2859</v>
      </c>
      <c r="M4576" s="5">
        <v>61621</v>
      </c>
      <c r="N4576" s="5">
        <v>0</v>
      </c>
      <c r="O4576" s="5">
        <v>307</v>
      </c>
      <c r="P4576" s="5">
        <v>670</v>
      </c>
      <c r="Q4576" s="5" t="s">
        <v>33</v>
      </c>
      <c r="R4576" s="5" t="s">
        <v>33</v>
      </c>
      <c r="S4576" s="5">
        <v>1406</v>
      </c>
      <c r="T4576" s="5">
        <v>2157</v>
      </c>
      <c r="U4576" s="5">
        <v>2814</v>
      </c>
      <c r="V4576" s="5">
        <v>566</v>
      </c>
      <c r="W4576" s="5">
        <v>145</v>
      </c>
      <c r="X4576" s="5">
        <v>2215</v>
      </c>
      <c r="Y4576" s="5">
        <v>245</v>
      </c>
    </row>
    <row r="4577" spans="1:25" x14ac:dyDescent="0.3">
      <c r="A4577" s="1">
        <v>4063994</v>
      </c>
      <c r="B4577" s="1" t="s">
        <v>29</v>
      </c>
      <c r="C4577" s="2"/>
      <c r="D4577" s="4" t="s">
        <v>175</v>
      </c>
      <c r="E4577" s="4">
        <v>4063994</v>
      </c>
      <c r="F4577" s="5">
        <v>0</v>
      </c>
      <c r="G4577" s="5">
        <v>0</v>
      </c>
      <c r="H4577" s="5">
        <v>617</v>
      </c>
      <c r="I4577" s="5">
        <v>2441</v>
      </c>
      <c r="J4577" s="5">
        <v>142</v>
      </c>
      <c r="K4577" s="5" t="s">
        <v>33</v>
      </c>
      <c r="L4577" s="5">
        <v>3200</v>
      </c>
      <c r="M4577" s="5">
        <v>64213</v>
      </c>
      <c r="N4577" s="5">
        <v>0</v>
      </c>
      <c r="O4577" s="5">
        <v>324</v>
      </c>
      <c r="P4577" s="5">
        <v>620</v>
      </c>
      <c r="Q4577" s="5" t="s">
        <v>33</v>
      </c>
      <c r="R4577" s="5" t="s">
        <v>33</v>
      </c>
      <c r="S4577" s="5">
        <v>1368</v>
      </c>
      <c r="T4577" s="5">
        <v>2448</v>
      </c>
      <c r="U4577" s="5">
        <v>1284</v>
      </c>
      <c r="V4577" s="5">
        <v>546</v>
      </c>
      <c r="W4577" s="5">
        <v>146</v>
      </c>
      <c r="X4577" s="5">
        <v>2780</v>
      </c>
      <c r="Y4577" s="5">
        <v>258</v>
      </c>
    </row>
    <row r="4578" spans="1:25" x14ac:dyDescent="0.3">
      <c r="A4578" s="1">
        <v>4063994</v>
      </c>
      <c r="B4578" s="1" t="s">
        <v>30</v>
      </c>
      <c r="C4578" s="2"/>
      <c r="D4578" s="4" t="s">
        <v>175</v>
      </c>
      <c r="E4578" s="4">
        <v>4063994</v>
      </c>
      <c r="F4578" s="5">
        <v>0</v>
      </c>
      <c r="G4578" s="5">
        <v>0</v>
      </c>
      <c r="H4578" s="5">
        <v>837</v>
      </c>
      <c r="I4578" s="5">
        <v>1980</v>
      </c>
      <c r="J4578" s="5">
        <v>115</v>
      </c>
      <c r="K4578" s="5" t="s">
        <v>33</v>
      </c>
      <c r="L4578" s="5">
        <v>2931</v>
      </c>
      <c r="M4578" s="5">
        <v>63472</v>
      </c>
      <c r="N4578" s="5">
        <v>0</v>
      </c>
      <c r="O4578" s="5">
        <v>317</v>
      </c>
      <c r="P4578" s="5">
        <v>573</v>
      </c>
      <c r="Q4578" s="5" t="s">
        <v>33</v>
      </c>
      <c r="R4578" s="5" t="s">
        <v>33</v>
      </c>
      <c r="S4578" s="5">
        <v>1261</v>
      </c>
      <c r="T4578" s="5">
        <v>2749</v>
      </c>
      <c r="U4578" s="5">
        <v>1257</v>
      </c>
      <c r="V4578" s="5">
        <v>505</v>
      </c>
      <c r="W4578" s="5">
        <v>117</v>
      </c>
      <c r="X4578" s="5">
        <v>2964</v>
      </c>
      <c r="Y4578" s="5">
        <v>381</v>
      </c>
    </row>
    <row r="4579" spans="1:25" x14ac:dyDescent="0.3">
      <c r="A4579" s="1">
        <v>4063994</v>
      </c>
      <c r="B4579" s="1" t="s">
        <v>31</v>
      </c>
      <c r="C4579" s="2"/>
      <c r="D4579" s="4" t="s">
        <v>175</v>
      </c>
      <c r="E4579" s="4">
        <v>4063994</v>
      </c>
      <c r="F4579" s="5">
        <v>0</v>
      </c>
      <c r="G4579" s="5">
        <v>0</v>
      </c>
      <c r="H4579" s="5">
        <v>90</v>
      </c>
      <c r="I4579" s="5">
        <v>2319</v>
      </c>
      <c r="J4579" s="5">
        <v>36</v>
      </c>
      <c r="K4579" s="5" t="s">
        <v>33</v>
      </c>
      <c r="L4579" s="5">
        <v>2445</v>
      </c>
      <c r="M4579" s="5">
        <v>59283</v>
      </c>
      <c r="N4579" s="5">
        <v>0</v>
      </c>
      <c r="O4579" s="5">
        <v>319</v>
      </c>
      <c r="P4579" s="5">
        <v>446</v>
      </c>
      <c r="Q4579" s="5" t="s">
        <v>33</v>
      </c>
      <c r="R4579" s="5" t="s">
        <v>33</v>
      </c>
      <c r="S4579" s="5">
        <v>1189</v>
      </c>
      <c r="T4579" s="5">
        <v>2408</v>
      </c>
      <c r="U4579" s="5">
        <v>1293</v>
      </c>
      <c r="V4579" s="5">
        <v>391</v>
      </c>
      <c r="W4579" s="5">
        <v>85</v>
      </c>
      <c r="X4579" s="5">
        <v>3326</v>
      </c>
      <c r="Y4579" s="5">
        <v>276</v>
      </c>
    </row>
    <row r="4580" spans="1:25" x14ac:dyDescent="0.3">
      <c r="A4580" s="1">
        <v>4057105</v>
      </c>
      <c r="B4580" s="1" t="s">
        <v>0</v>
      </c>
      <c r="C4580" s="2"/>
      <c r="D4580" s="4" t="s">
        <v>176</v>
      </c>
      <c r="E4580" s="4">
        <v>4057105</v>
      </c>
      <c r="F4580" s="5">
        <v>6160</v>
      </c>
      <c r="G4580" s="5">
        <v>95085</v>
      </c>
      <c r="H4580" s="5">
        <v>0</v>
      </c>
      <c r="I4580" s="5">
        <v>285466</v>
      </c>
      <c r="J4580" s="5">
        <v>21356</v>
      </c>
      <c r="K4580" s="5">
        <v>0</v>
      </c>
      <c r="L4580" s="5">
        <v>408067</v>
      </c>
      <c r="M4580" s="5">
        <v>1445943</v>
      </c>
      <c r="N4580" s="5">
        <v>97033</v>
      </c>
      <c r="O4580" s="5">
        <v>423796</v>
      </c>
      <c r="P4580" s="5">
        <v>0</v>
      </c>
      <c r="Q4580" s="5">
        <v>5319</v>
      </c>
      <c r="R4580" s="5">
        <v>0</v>
      </c>
      <c r="S4580" s="5">
        <v>22979</v>
      </c>
      <c r="T4580" s="5">
        <v>56692</v>
      </c>
      <c r="U4580" s="5">
        <v>45587</v>
      </c>
      <c r="V4580" s="5">
        <v>62887</v>
      </c>
      <c r="W4580" s="5">
        <v>56</v>
      </c>
      <c r="X4580" s="5">
        <v>118546</v>
      </c>
      <c r="Y4580" s="5">
        <v>37</v>
      </c>
    </row>
    <row r="4581" spans="1:25" x14ac:dyDescent="0.3">
      <c r="A4581" s="1">
        <v>4057105</v>
      </c>
      <c r="B4581" s="1" t="s">
        <v>1</v>
      </c>
      <c r="C4581" s="2"/>
      <c r="D4581" s="4" t="s">
        <v>176</v>
      </c>
      <c r="E4581" s="4">
        <v>4057105</v>
      </c>
      <c r="F4581" s="5">
        <v>45103</v>
      </c>
      <c r="G4581" s="5">
        <v>114960</v>
      </c>
      <c r="H4581" s="5">
        <v>0</v>
      </c>
      <c r="I4581" s="5">
        <v>288385</v>
      </c>
      <c r="J4581" s="5">
        <v>21312</v>
      </c>
      <c r="K4581" s="5">
        <v>0</v>
      </c>
      <c r="L4581" s="5">
        <v>469761</v>
      </c>
      <c r="M4581" s="5">
        <v>1518235</v>
      </c>
      <c r="N4581" s="5">
        <v>112837</v>
      </c>
      <c r="O4581" s="5">
        <v>445815</v>
      </c>
      <c r="P4581" s="5">
        <v>0</v>
      </c>
      <c r="Q4581" s="5">
        <v>5354</v>
      </c>
      <c r="R4581" s="5">
        <v>0</v>
      </c>
      <c r="S4581" s="5">
        <v>24329</v>
      </c>
      <c r="T4581" s="5">
        <v>54868</v>
      </c>
      <c r="U4581" s="5">
        <v>50882</v>
      </c>
      <c r="V4581" s="5">
        <v>63993</v>
      </c>
      <c r="W4581" s="5">
        <v>59</v>
      </c>
      <c r="X4581" s="5">
        <v>143497</v>
      </c>
      <c r="Y4581" s="5">
        <v>97</v>
      </c>
    </row>
    <row r="4582" spans="1:25" x14ac:dyDescent="0.3">
      <c r="A4582" s="1">
        <v>4057105</v>
      </c>
      <c r="B4582" s="1" t="s">
        <v>2</v>
      </c>
      <c r="C4582" s="2"/>
      <c r="D4582" s="4" t="s">
        <v>176</v>
      </c>
      <c r="E4582" s="4">
        <v>4057105</v>
      </c>
      <c r="F4582" s="5">
        <v>1132</v>
      </c>
      <c r="G4582" s="5">
        <v>90044</v>
      </c>
      <c r="H4582" s="5">
        <v>0</v>
      </c>
      <c r="I4582" s="5">
        <v>287164</v>
      </c>
      <c r="J4582" s="5">
        <v>18502</v>
      </c>
      <c r="K4582" s="5">
        <v>0</v>
      </c>
      <c r="L4582" s="5">
        <v>396842</v>
      </c>
      <c r="M4582" s="5">
        <v>1616118</v>
      </c>
      <c r="N4582" s="5">
        <v>137700</v>
      </c>
      <c r="O4582" s="5">
        <v>249842</v>
      </c>
      <c r="P4582" s="5">
        <v>0</v>
      </c>
      <c r="Q4582" s="5">
        <v>4669</v>
      </c>
      <c r="R4582" s="5">
        <v>0</v>
      </c>
      <c r="S4582" s="5">
        <v>26274</v>
      </c>
      <c r="T4582" s="5">
        <v>52102</v>
      </c>
      <c r="U4582" s="5">
        <v>51647</v>
      </c>
      <c r="V4582" s="5">
        <v>46852</v>
      </c>
      <c r="W4582" s="5">
        <v>80</v>
      </c>
      <c r="X4582" s="5">
        <v>129487</v>
      </c>
      <c r="Y4582" s="5">
        <v>1018</v>
      </c>
    </row>
    <row r="4583" spans="1:25" x14ac:dyDescent="0.3">
      <c r="A4583" s="1">
        <v>4057105</v>
      </c>
      <c r="B4583" s="1" t="s">
        <v>3</v>
      </c>
      <c r="C4583" s="2"/>
      <c r="D4583" s="4" t="s">
        <v>176</v>
      </c>
      <c r="E4583" s="4">
        <v>4057105</v>
      </c>
      <c r="F4583" s="5">
        <v>7063</v>
      </c>
      <c r="G4583" s="5">
        <v>142175</v>
      </c>
      <c r="H4583" s="5">
        <v>0</v>
      </c>
      <c r="I4583" s="5">
        <v>252002</v>
      </c>
      <c r="J4583" s="5">
        <v>14197</v>
      </c>
      <c r="K4583" s="5">
        <v>0</v>
      </c>
      <c r="L4583" s="5">
        <v>415437</v>
      </c>
      <c r="M4583" s="5">
        <v>1615714</v>
      </c>
      <c r="N4583" s="5">
        <v>157959</v>
      </c>
      <c r="O4583" s="5">
        <v>293123</v>
      </c>
      <c r="P4583" s="5">
        <v>0</v>
      </c>
      <c r="Q4583" s="5">
        <v>5053</v>
      </c>
      <c r="R4583" s="5">
        <v>0</v>
      </c>
      <c r="S4583" s="5">
        <v>32773</v>
      </c>
      <c r="T4583" s="5">
        <v>60102</v>
      </c>
      <c r="U4583" s="5">
        <v>52387</v>
      </c>
      <c r="V4583" s="5">
        <v>48032</v>
      </c>
      <c r="W4583" s="5">
        <v>355</v>
      </c>
      <c r="X4583" s="5">
        <v>134399</v>
      </c>
      <c r="Y4583" s="5">
        <v>61</v>
      </c>
    </row>
    <row r="4584" spans="1:25" x14ac:dyDescent="0.3">
      <c r="A4584" s="1">
        <v>4057105</v>
      </c>
      <c r="B4584" s="1" t="s">
        <v>4</v>
      </c>
      <c r="C4584" s="2"/>
      <c r="D4584" s="4" t="s">
        <v>176</v>
      </c>
      <c r="E4584" s="4">
        <v>4057105</v>
      </c>
      <c r="F4584" s="5">
        <v>2617</v>
      </c>
      <c r="G4584" s="5">
        <v>115984</v>
      </c>
      <c r="H4584" s="5">
        <v>0</v>
      </c>
      <c r="I4584" s="5">
        <v>238644</v>
      </c>
      <c r="J4584" s="5">
        <v>18030</v>
      </c>
      <c r="K4584" s="5">
        <v>0</v>
      </c>
      <c r="L4584" s="5">
        <v>375275</v>
      </c>
      <c r="M4584" s="5">
        <v>1658267</v>
      </c>
      <c r="N4584" s="5">
        <v>155339</v>
      </c>
      <c r="O4584" s="5">
        <v>270365</v>
      </c>
      <c r="P4584" s="5">
        <v>0</v>
      </c>
      <c r="Q4584" s="5">
        <v>4664</v>
      </c>
      <c r="R4584" s="5">
        <v>0</v>
      </c>
      <c r="S4584" s="5">
        <v>27948</v>
      </c>
      <c r="T4584" s="5">
        <v>52655</v>
      </c>
      <c r="U4584" s="5">
        <v>54234</v>
      </c>
      <c r="V4584" s="5">
        <v>65658</v>
      </c>
      <c r="W4584" s="5">
        <v>680</v>
      </c>
      <c r="X4584" s="5">
        <v>143421</v>
      </c>
      <c r="Y4584" s="5">
        <v>1359</v>
      </c>
    </row>
    <row r="4585" spans="1:25" x14ac:dyDescent="0.3">
      <c r="A4585" s="1">
        <v>4057105</v>
      </c>
      <c r="B4585" s="1" t="s">
        <v>5</v>
      </c>
      <c r="C4585" s="2"/>
      <c r="D4585" s="4" t="s">
        <v>176</v>
      </c>
      <c r="E4585" s="4">
        <v>4057105</v>
      </c>
      <c r="F4585" s="5">
        <v>370</v>
      </c>
      <c r="G4585" s="5">
        <v>161294</v>
      </c>
      <c r="H4585" s="5">
        <v>0</v>
      </c>
      <c r="I4585" s="5">
        <v>216010</v>
      </c>
      <c r="J4585" s="5">
        <v>17428</v>
      </c>
      <c r="K4585" s="5">
        <v>0</v>
      </c>
      <c r="L4585" s="5">
        <v>395102</v>
      </c>
      <c r="M4585" s="5">
        <v>1690725</v>
      </c>
      <c r="N4585" s="5">
        <v>152788</v>
      </c>
      <c r="O4585" s="5">
        <v>275927</v>
      </c>
      <c r="P4585" s="5">
        <v>0</v>
      </c>
      <c r="Q4585" s="5">
        <v>5290</v>
      </c>
      <c r="R4585" s="5">
        <v>0</v>
      </c>
      <c r="S4585" s="5">
        <v>37205</v>
      </c>
      <c r="T4585" s="5">
        <v>42926</v>
      </c>
      <c r="U4585" s="5">
        <v>53327</v>
      </c>
      <c r="V4585" s="5">
        <v>50321</v>
      </c>
      <c r="W4585" s="5">
        <v>893</v>
      </c>
      <c r="X4585" s="5">
        <v>164123</v>
      </c>
      <c r="Y4585" s="5">
        <v>1624</v>
      </c>
    </row>
    <row r="4586" spans="1:25" x14ac:dyDescent="0.3">
      <c r="A4586" s="1">
        <v>4057105</v>
      </c>
      <c r="B4586" s="1" t="s">
        <v>6</v>
      </c>
      <c r="C4586" s="2"/>
      <c r="D4586" s="4" t="s">
        <v>176</v>
      </c>
      <c r="E4586" s="4">
        <v>4057105</v>
      </c>
      <c r="F4586" s="5">
        <v>534</v>
      </c>
      <c r="G4586" s="5">
        <v>409836</v>
      </c>
      <c r="H4586" s="5">
        <v>0</v>
      </c>
      <c r="I4586" s="5">
        <v>190113</v>
      </c>
      <c r="J4586" s="5">
        <v>16838</v>
      </c>
      <c r="K4586" s="5">
        <v>0</v>
      </c>
      <c r="L4586" s="5">
        <v>617320</v>
      </c>
      <c r="M4586" s="5">
        <v>1657977</v>
      </c>
      <c r="N4586" s="5">
        <v>129950</v>
      </c>
      <c r="O4586" s="5">
        <v>263488</v>
      </c>
      <c r="P4586" s="5">
        <v>0</v>
      </c>
      <c r="Q4586" s="5">
        <v>4983</v>
      </c>
      <c r="R4586" s="5">
        <v>0</v>
      </c>
      <c r="S4586" s="5">
        <v>37887</v>
      </c>
      <c r="T4586" s="5">
        <v>54565</v>
      </c>
      <c r="U4586" s="5">
        <v>54545</v>
      </c>
      <c r="V4586" s="5">
        <v>51157</v>
      </c>
      <c r="W4586" s="5">
        <v>845</v>
      </c>
      <c r="X4586" s="5">
        <v>192295</v>
      </c>
      <c r="Y4586" s="5">
        <v>1561</v>
      </c>
    </row>
    <row r="4587" spans="1:25" x14ac:dyDescent="0.3">
      <c r="A4587" s="1">
        <v>4057105</v>
      </c>
      <c r="B4587" s="1" t="s">
        <v>7</v>
      </c>
      <c r="C4587" s="2"/>
      <c r="D4587" s="4" t="s">
        <v>176</v>
      </c>
      <c r="E4587" s="4">
        <v>4057105</v>
      </c>
      <c r="F4587" s="5">
        <v>73</v>
      </c>
      <c r="G4587" s="5">
        <v>959991</v>
      </c>
      <c r="H4587" s="5">
        <v>0</v>
      </c>
      <c r="I4587" s="5">
        <v>180454</v>
      </c>
      <c r="J4587" s="5">
        <v>16186</v>
      </c>
      <c r="K4587" s="5">
        <v>0</v>
      </c>
      <c r="L4587" s="5">
        <v>1156705</v>
      </c>
      <c r="M4587" s="5">
        <v>1532855</v>
      </c>
      <c r="N4587" s="5">
        <v>185838</v>
      </c>
      <c r="O4587" s="5">
        <v>263472</v>
      </c>
      <c r="P4587" s="5">
        <v>0</v>
      </c>
      <c r="Q4587" s="5">
        <v>4868</v>
      </c>
      <c r="R4587" s="5">
        <v>0</v>
      </c>
      <c r="S4587" s="5">
        <v>36755</v>
      </c>
      <c r="T4587" s="5">
        <v>54387</v>
      </c>
      <c r="U4587" s="5">
        <v>29677</v>
      </c>
      <c r="V4587" s="5">
        <v>-22531</v>
      </c>
      <c r="W4587" s="5">
        <v>835</v>
      </c>
      <c r="X4587" s="5">
        <v>227637</v>
      </c>
      <c r="Y4587" s="5">
        <v>2316</v>
      </c>
    </row>
    <row r="4588" spans="1:25" x14ac:dyDescent="0.3">
      <c r="A4588" s="1">
        <v>4057105</v>
      </c>
      <c r="B4588" s="1" t="s">
        <v>8</v>
      </c>
      <c r="C4588" s="2"/>
      <c r="D4588" s="4" t="s">
        <v>176</v>
      </c>
      <c r="E4588" s="4">
        <v>4057105</v>
      </c>
      <c r="F4588" s="5">
        <v>11</v>
      </c>
      <c r="G4588" s="5">
        <v>440437</v>
      </c>
      <c r="H4588" s="5">
        <v>0</v>
      </c>
      <c r="I4588" s="5">
        <v>157155</v>
      </c>
      <c r="J4588" s="5">
        <v>17229</v>
      </c>
      <c r="K4588" s="5">
        <v>0</v>
      </c>
      <c r="L4588" s="5">
        <v>614832</v>
      </c>
      <c r="M4588" s="5">
        <v>1615672</v>
      </c>
      <c r="N4588" s="5">
        <v>162027</v>
      </c>
      <c r="O4588" s="5">
        <v>271469</v>
      </c>
      <c r="P4588" s="5">
        <v>0</v>
      </c>
      <c r="Q4588" s="5">
        <v>5393</v>
      </c>
      <c r="R4588" s="5">
        <v>0</v>
      </c>
      <c r="S4588" s="5">
        <v>35034</v>
      </c>
      <c r="T4588" s="5">
        <v>59036</v>
      </c>
      <c r="U4588" s="5">
        <v>74368</v>
      </c>
      <c r="V4588" s="5">
        <v>58126</v>
      </c>
      <c r="W4588" s="5">
        <v>743</v>
      </c>
      <c r="X4588" s="5">
        <v>216649</v>
      </c>
      <c r="Y4588" s="5">
        <v>3226</v>
      </c>
    </row>
    <row r="4589" spans="1:25" x14ac:dyDescent="0.3">
      <c r="A4589" s="1">
        <v>4057105</v>
      </c>
      <c r="B4589" s="1" t="s">
        <v>9</v>
      </c>
      <c r="C4589" s="2"/>
      <c r="D4589" s="4" t="s">
        <v>176</v>
      </c>
      <c r="E4589" s="4">
        <v>4057105</v>
      </c>
      <c r="F4589" s="5">
        <v>98</v>
      </c>
      <c r="G4589" s="5">
        <v>51742</v>
      </c>
      <c r="H4589" s="5">
        <v>0</v>
      </c>
      <c r="I4589" s="5">
        <v>136457</v>
      </c>
      <c r="J4589" s="5">
        <v>9196</v>
      </c>
      <c r="K4589" s="5">
        <v>0</v>
      </c>
      <c r="L4589" s="5">
        <v>197492</v>
      </c>
      <c r="M4589" s="5">
        <v>1564429</v>
      </c>
      <c r="N4589" s="5">
        <v>138521</v>
      </c>
      <c r="O4589" s="5">
        <v>266546</v>
      </c>
      <c r="P4589" s="5">
        <v>0</v>
      </c>
      <c r="Q4589" s="5">
        <v>5542</v>
      </c>
      <c r="R4589" s="5">
        <v>0</v>
      </c>
      <c r="S4589" s="5">
        <v>34553</v>
      </c>
      <c r="T4589" s="5">
        <v>55331</v>
      </c>
      <c r="U4589" s="5">
        <v>73889</v>
      </c>
      <c r="V4589" s="5">
        <v>59183</v>
      </c>
      <c r="W4589" s="5">
        <v>233</v>
      </c>
      <c r="X4589" s="5">
        <v>230113</v>
      </c>
      <c r="Y4589" s="5">
        <v>3767</v>
      </c>
    </row>
    <row r="4590" spans="1:25" x14ac:dyDescent="0.3">
      <c r="A4590" s="1">
        <v>4057105</v>
      </c>
      <c r="B4590" s="1" t="s">
        <v>10</v>
      </c>
      <c r="C4590" s="2"/>
      <c r="D4590" s="4" t="s">
        <v>176</v>
      </c>
      <c r="E4590" s="4">
        <v>4057105</v>
      </c>
      <c r="F4590" s="5">
        <v>721</v>
      </c>
      <c r="G4590" s="5">
        <v>88027</v>
      </c>
      <c r="H4590" s="5">
        <v>0</v>
      </c>
      <c r="I4590" s="5">
        <v>146773</v>
      </c>
      <c r="J4590" s="5">
        <v>7993</v>
      </c>
      <c r="K4590" s="5">
        <v>0</v>
      </c>
      <c r="L4590" s="5">
        <v>243513</v>
      </c>
      <c r="M4590" s="5">
        <v>1464962</v>
      </c>
      <c r="N4590" s="5">
        <v>107740</v>
      </c>
      <c r="O4590" s="5">
        <v>257780</v>
      </c>
      <c r="P4590" s="5">
        <v>0</v>
      </c>
      <c r="Q4590" s="5">
        <v>6383</v>
      </c>
      <c r="R4590" s="5">
        <v>0</v>
      </c>
      <c r="S4590" s="5">
        <v>34017</v>
      </c>
      <c r="T4590" s="5">
        <v>47721</v>
      </c>
      <c r="U4590" s="5">
        <v>50090</v>
      </c>
      <c r="V4590" s="5">
        <v>51828</v>
      </c>
      <c r="W4590" s="5">
        <v>0</v>
      </c>
      <c r="X4590" s="5">
        <v>170792</v>
      </c>
      <c r="Y4590" s="5">
        <v>3214</v>
      </c>
    </row>
    <row r="4591" spans="1:25" x14ac:dyDescent="0.3">
      <c r="A4591" s="1">
        <v>4057105</v>
      </c>
      <c r="B4591" s="1" t="s">
        <v>11</v>
      </c>
      <c r="C4591" s="2"/>
      <c r="D4591" s="4" t="s">
        <v>176</v>
      </c>
      <c r="E4591" s="4">
        <v>4057105</v>
      </c>
      <c r="F4591" s="5">
        <v>-69</v>
      </c>
      <c r="G4591" s="5">
        <v>350936</v>
      </c>
      <c r="H4591" s="5">
        <v>0</v>
      </c>
      <c r="I4591" s="5">
        <v>157100</v>
      </c>
      <c r="J4591" s="5">
        <v>8840</v>
      </c>
      <c r="K4591" s="5">
        <v>0</v>
      </c>
      <c r="L4591" s="5">
        <v>516805</v>
      </c>
      <c r="M4591" s="5">
        <v>1660436</v>
      </c>
      <c r="N4591" s="5">
        <v>121495</v>
      </c>
      <c r="O4591" s="5">
        <v>249541</v>
      </c>
      <c r="P4591" s="5">
        <v>0</v>
      </c>
      <c r="Q4591" s="5">
        <v>5548</v>
      </c>
      <c r="R4591" s="5">
        <v>0</v>
      </c>
      <c r="S4591" s="5">
        <v>38708</v>
      </c>
      <c r="T4591" s="5">
        <v>52780</v>
      </c>
      <c r="U4591" s="5">
        <v>93666</v>
      </c>
      <c r="V4591" s="5">
        <v>52136</v>
      </c>
      <c r="W4591" s="5">
        <v>277</v>
      </c>
      <c r="X4591" s="5">
        <v>171289</v>
      </c>
      <c r="Y4591" s="5">
        <v>3777</v>
      </c>
    </row>
    <row r="4592" spans="1:25" x14ac:dyDescent="0.3">
      <c r="A4592" s="1">
        <v>4057105</v>
      </c>
      <c r="B4592" s="1" t="s">
        <v>12</v>
      </c>
      <c r="C4592" s="2"/>
      <c r="D4592" s="4" t="s">
        <v>176</v>
      </c>
      <c r="E4592" s="4">
        <v>4057105</v>
      </c>
      <c r="F4592" s="5">
        <v>1369</v>
      </c>
      <c r="G4592" s="5">
        <v>121186</v>
      </c>
      <c r="H4592" s="5">
        <v>0</v>
      </c>
      <c r="I4592" s="5">
        <v>168797</v>
      </c>
      <c r="J4592" s="5">
        <v>6019</v>
      </c>
      <c r="K4592" s="5">
        <v>0</v>
      </c>
      <c r="L4592" s="5">
        <v>297371</v>
      </c>
      <c r="M4592" s="5">
        <v>1352542</v>
      </c>
      <c r="N4592" s="5">
        <v>114788</v>
      </c>
      <c r="O4592" s="5">
        <v>173767</v>
      </c>
      <c r="P4592" s="5">
        <v>0</v>
      </c>
      <c r="Q4592" s="5">
        <v>29</v>
      </c>
      <c r="R4592" s="5">
        <v>0</v>
      </c>
      <c r="S4592" s="5">
        <v>34433</v>
      </c>
      <c r="T4592" s="5">
        <v>38704</v>
      </c>
      <c r="U4592" s="5">
        <v>38456</v>
      </c>
      <c r="V4592" s="5">
        <v>40301</v>
      </c>
      <c r="W4592" s="5">
        <v>260</v>
      </c>
      <c r="X4592" s="5">
        <v>160728</v>
      </c>
      <c r="Y4592" s="5">
        <v>3086</v>
      </c>
    </row>
    <row r="4593" spans="1:25" x14ac:dyDescent="0.3">
      <c r="A4593" s="1">
        <v>4057105</v>
      </c>
      <c r="B4593" s="1" t="s">
        <v>13</v>
      </c>
      <c r="C4593" s="2"/>
      <c r="D4593" s="4" t="s">
        <v>176</v>
      </c>
      <c r="E4593" s="4">
        <v>4057105</v>
      </c>
      <c r="F4593" s="5">
        <v>2456</v>
      </c>
      <c r="G4593" s="5">
        <v>293249</v>
      </c>
      <c r="H4593" s="5">
        <v>0</v>
      </c>
      <c r="I4593" s="5">
        <v>176198</v>
      </c>
      <c r="J4593" s="5">
        <v>8497</v>
      </c>
      <c r="K4593" s="5">
        <v>0</v>
      </c>
      <c r="L4593" s="5">
        <v>480401</v>
      </c>
      <c r="M4593" s="5">
        <v>1150529</v>
      </c>
      <c r="N4593" s="5">
        <v>130482</v>
      </c>
      <c r="O4593" s="5">
        <v>171184</v>
      </c>
      <c r="P4593" s="5">
        <v>0</v>
      </c>
      <c r="Q4593" s="5">
        <v>16</v>
      </c>
      <c r="R4593" s="5">
        <v>0</v>
      </c>
      <c r="S4593" s="5">
        <v>33081</v>
      </c>
      <c r="T4593" s="5">
        <v>37020</v>
      </c>
      <c r="U4593" s="5">
        <v>38790</v>
      </c>
      <c r="V4593" s="5">
        <v>39704</v>
      </c>
      <c r="W4593" s="5">
        <v>235</v>
      </c>
      <c r="X4593" s="5">
        <v>184652</v>
      </c>
      <c r="Y4593" s="5">
        <v>3209</v>
      </c>
    </row>
    <row r="4594" spans="1:25" x14ac:dyDescent="0.3">
      <c r="A4594" s="1">
        <v>4057105</v>
      </c>
      <c r="B4594" s="1" t="s">
        <v>14</v>
      </c>
      <c r="C4594" s="2"/>
      <c r="D4594" s="4" t="s">
        <v>176</v>
      </c>
      <c r="E4594" s="4">
        <v>4057105</v>
      </c>
      <c r="F4594" s="5">
        <v>19045</v>
      </c>
      <c r="G4594" s="5">
        <v>119988</v>
      </c>
      <c r="H4594" s="5">
        <v>0</v>
      </c>
      <c r="I4594" s="5">
        <v>162940</v>
      </c>
      <c r="J4594" s="5">
        <v>5292</v>
      </c>
      <c r="K4594" s="5" t="s">
        <v>33</v>
      </c>
      <c r="L4594" s="5">
        <v>307265</v>
      </c>
      <c r="M4594" s="5">
        <v>1012244</v>
      </c>
      <c r="N4594" s="5">
        <v>113643</v>
      </c>
      <c r="O4594" s="5">
        <v>116555</v>
      </c>
      <c r="P4594" s="5">
        <v>0</v>
      </c>
      <c r="Q4594" s="5" t="s">
        <v>33</v>
      </c>
      <c r="R4594" s="5" t="s">
        <v>33</v>
      </c>
      <c r="S4594" s="5">
        <v>32609</v>
      </c>
      <c r="T4594" s="5">
        <v>34549</v>
      </c>
      <c r="U4594" s="5">
        <v>39880</v>
      </c>
      <c r="V4594" s="5">
        <v>32105</v>
      </c>
      <c r="W4594" s="5">
        <v>0</v>
      </c>
      <c r="X4594" s="5">
        <v>167666</v>
      </c>
      <c r="Y4594" s="5">
        <v>2901</v>
      </c>
    </row>
    <row r="4595" spans="1:25" x14ac:dyDescent="0.3">
      <c r="A4595" s="1">
        <v>4057105</v>
      </c>
      <c r="B4595" s="1" t="s">
        <v>15</v>
      </c>
      <c r="C4595" s="2"/>
      <c r="D4595" s="4" t="s">
        <v>176</v>
      </c>
      <c r="E4595" s="4">
        <v>4057105</v>
      </c>
      <c r="F4595" s="5">
        <v>-75</v>
      </c>
      <c r="G4595" s="5">
        <v>52352</v>
      </c>
      <c r="H4595" s="5">
        <v>0</v>
      </c>
      <c r="I4595" s="5">
        <v>155071</v>
      </c>
      <c r="J4595" s="5">
        <v>7312</v>
      </c>
      <c r="K4595" s="5" t="s">
        <v>33</v>
      </c>
      <c r="L4595" s="5">
        <v>214661</v>
      </c>
      <c r="M4595" s="5">
        <v>761338</v>
      </c>
      <c r="N4595" s="5">
        <v>114610</v>
      </c>
      <c r="O4595" s="5">
        <v>108833</v>
      </c>
      <c r="P4595" s="5">
        <v>0</v>
      </c>
      <c r="Q4595" s="5" t="s">
        <v>33</v>
      </c>
      <c r="R4595" s="5" t="s">
        <v>33</v>
      </c>
      <c r="S4595" s="5">
        <v>32321</v>
      </c>
      <c r="T4595" s="5">
        <v>32902</v>
      </c>
      <c r="U4595" s="5">
        <v>32835</v>
      </c>
      <c r="V4595" s="5">
        <v>28662</v>
      </c>
      <c r="W4595" s="5">
        <v>0</v>
      </c>
      <c r="X4595" s="5">
        <v>207052</v>
      </c>
      <c r="Y4595" s="5">
        <v>3128</v>
      </c>
    </row>
    <row r="4596" spans="1:25" x14ac:dyDescent="0.3">
      <c r="A4596" s="1">
        <v>4057105</v>
      </c>
      <c r="B4596" s="1" t="s">
        <v>16</v>
      </c>
      <c r="C4596" s="2"/>
      <c r="D4596" s="4" t="s">
        <v>176</v>
      </c>
      <c r="E4596" s="4">
        <v>4057105</v>
      </c>
      <c r="F4596" s="5">
        <v>7216</v>
      </c>
      <c r="G4596" s="5">
        <v>326971</v>
      </c>
      <c r="H4596" s="5">
        <v>0</v>
      </c>
      <c r="I4596" s="5">
        <v>176694</v>
      </c>
      <c r="J4596" s="5">
        <v>9592</v>
      </c>
      <c r="K4596" s="5" t="s">
        <v>33</v>
      </c>
      <c r="L4596" s="5">
        <v>520473</v>
      </c>
      <c r="M4596" s="5">
        <v>696476</v>
      </c>
      <c r="N4596" s="5">
        <v>125295</v>
      </c>
      <c r="O4596" s="5">
        <v>107675</v>
      </c>
      <c r="P4596" s="5">
        <v>0</v>
      </c>
      <c r="Q4596" s="5" t="s">
        <v>33</v>
      </c>
      <c r="R4596" s="5" t="s">
        <v>33</v>
      </c>
      <c r="S4596" s="5">
        <v>33529</v>
      </c>
      <c r="T4596" s="5">
        <v>38895</v>
      </c>
      <c r="U4596" s="5">
        <v>34097</v>
      </c>
      <c r="V4596" s="5">
        <v>36726</v>
      </c>
      <c r="W4596" s="5">
        <v>0</v>
      </c>
      <c r="X4596" s="5">
        <v>169878</v>
      </c>
      <c r="Y4596" s="5">
        <v>3235</v>
      </c>
    </row>
    <row r="4597" spans="1:25" x14ac:dyDescent="0.3">
      <c r="A4597" s="1">
        <v>4057105</v>
      </c>
      <c r="B4597" s="1" t="s">
        <v>17</v>
      </c>
      <c r="C4597" s="2"/>
      <c r="D4597" s="4" t="s">
        <v>176</v>
      </c>
      <c r="E4597" s="4">
        <v>4057105</v>
      </c>
      <c r="F4597" s="5">
        <v>183</v>
      </c>
      <c r="G4597" s="5">
        <v>104447</v>
      </c>
      <c r="H4597" s="5">
        <v>0</v>
      </c>
      <c r="I4597" s="5">
        <v>157221</v>
      </c>
      <c r="J4597" s="5">
        <v>12105</v>
      </c>
      <c r="K4597" s="5" t="s">
        <v>33</v>
      </c>
      <c r="L4597" s="5">
        <v>273956</v>
      </c>
      <c r="M4597" s="5">
        <v>622875</v>
      </c>
      <c r="N4597" s="5">
        <v>119068</v>
      </c>
      <c r="O4597" s="5">
        <v>71888</v>
      </c>
      <c r="P4597" s="5">
        <v>0</v>
      </c>
      <c r="Q4597" s="5" t="s">
        <v>33</v>
      </c>
      <c r="R4597" s="5" t="s">
        <v>33</v>
      </c>
      <c r="S4597" s="5">
        <v>32623</v>
      </c>
      <c r="T4597" s="5">
        <v>40346</v>
      </c>
      <c r="U4597" s="5">
        <v>38786</v>
      </c>
      <c r="V4597" s="5">
        <v>36345</v>
      </c>
      <c r="W4597" s="5">
        <v>11</v>
      </c>
      <c r="X4597" s="5">
        <v>154581</v>
      </c>
      <c r="Y4597" s="5">
        <v>2301</v>
      </c>
    </row>
    <row r="4598" spans="1:25" x14ac:dyDescent="0.3">
      <c r="A4598" s="1">
        <v>4057105</v>
      </c>
      <c r="B4598" s="1" t="s">
        <v>18</v>
      </c>
      <c r="C4598" s="2"/>
      <c r="D4598" s="4" t="s">
        <v>176</v>
      </c>
      <c r="E4598" s="4">
        <v>4057105</v>
      </c>
      <c r="F4598" s="5">
        <v>8244</v>
      </c>
      <c r="G4598" s="5">
        <v>32511</v>
      </c>
      <c r="H4598" s="5">
        <v>-141</v>
      </c>
      <c r="I4598" s="5">
        <v>158960</v>
      </c>
      <c r="J4598" s="5">
        <v>13485</v>
      </c>
      <c r="K4598" s="5" t="s">
        <v>33</v>
      </c>
      <c r="L4598" s="5">
        <v>213059</v>
      </c>
      <c r="M4598" s="5">
        <v>635446</v>
      </c>
      <c r="N4598" s="5">
        <v>107798</v>
      </c>
      <c r="O4598" s="5">
        <v>60203</v>
      </c>
      <c r="P4598" s="5">
        <v>316</v>
      </c>
      <c r="Q4598" s="5" t="s">
        <v>33</v>
      </c>
      <c r="R4598" s="5" t="s">
        <v>33</v>
      </c>
      <c r="S4598" s="5">
        <v>34579</v>
      </c>
      <c r="T4598" s="5">
        <v>37105</v>
      </c>
      <c r="U4598" s="5">
        <v>34283</v>
      </c>
      <c r="V4598" s="5">
        <v>35036</v>
      </c>
      <c r="W4598" s="5">
        <v>-65</v>
      </c>
      <c r="X4598" s="5">
        <v>135363</v>
      </c>
      <c r="Y4598" s="5">
        <v>3367</v>
      </c>
    </row>
    <row r="4599" spans="1:25" x14ac:dyDescent="0.3">
      <c r="A4599" s="1">
        <v>4057105</v>
      </c>
      <c r="B4599" s="1" t="s">
        <v>19</v>
      </c>
      <c r="C4599" s="2"/>
      <c r="D4599" s="4" t="s">
        <v>176</v>
      </c>
      <c r="E4599" s="4">
        <v>4057105</v>
      </c>
      <c r="F4599" s="5">
        <v>2337</v>
      </c>
      <c r="G4599" s="5">
        <v>121093</v>
      </c>
      <c r="H4599" s="5">
        <v>21943</v>
      </c>
      <c r="I4599" s="5">
        <v>151430</v>
      </c>
      <c r="J4599" s="5">
        <v>10487</v>
      </c>
      <c r="K4599" s="5" t="s">
        <v>33</v>
      </c>
      <c r="L4599" s="5">
        <v>307290</v>
      </c>
      <c r="M4599" s="5">
        <v>623002</v>
      </c>
      <c r="N4599" s="5">
        <v>105430</v>
      </c>
      <c r="O4599" s="5">
        <v>7746</v>
      </c>
      <c r="P4599" s="5">
        <v>7878</v>
      </c>
      <c r="Q4599" s="5" t="s">
        <v>33</v>
      </c>
      <c r="R4599" s="5" t="s">
        <v>33</v>
      </c>
      <c r="S4599" s="5">
        <v>30877</v>
      </c>
      <c r="T4599" s="5">
        <v>40712</v>
      </c>
      <c r="U4599" s="5">
        <v>31604</v>
      </c>
      <c r="V4599" s="5">
        <v>37888</v>
      </c>
      <c r="W4599" s="5">
        <v>1</v>
      </c>
      <c r="X4599" s="5">
        <v>186942</v>
      </c>
      <c r="Y4599" s="5">
        <v>2739</v>
      </c>
    </row>
    <row r="4600" spans="1:25" x14ac:dyDescent="0.3">
      <c r="A4600" s="1">
        <v>4057105</v>
      </c>
      <c r="B4600" s="1" t="s">
        <v>20</v>
      </c>
      <c r="C4600" s="2"/>
      <c r="D4600" s="4" t="s">
        <v>176</v>
      </c>
      <c r="E4600" s="4">
        <v>4057105</v>
      </c>
      <c r="F4600" s="5">
        <v>5169</v>
      </c>
      <c r="G4600" s="5">
        <v>105667</v>
      </c>
      <c r="H4600" s="5">
        <v>40666</v>
      </c>
      <c r="I4600" s="5">
        <v>141259</v>
      </c>
      <c r="J4600" s="5">
        <v>11507</v>
      </c>
      <c r="K4600" s="5" t="s">
        <v>33</v>
      </c>
      <c r="L4600" s="5">
        <v>304269</v>
      </c>
      <c r="M4600" s="5">
        <v>561876</v>
      </c>
      <c r="N4600" s="5">
        <v>109539</v>
      </c>
      <c r="O4600" s="5">
        <v>11806</v>
      </c>
      <c r="P4600" s="5">
        <v>6931</v>
      </c>
      <c r="Q4600" s="5" t="s">
        <v>33</v>
      </c>
      <c r="R4600" s="5" t="s">
        <v>33</v>
      </c>
      <c r="S4600" s="5">
        <v>28518</v>
      </c>
      <c r="T4600" s="5">
        <v>34076</v>
      </c>
      <c r="U4600" s="5">
        <v>32752</v>
      </c>
      <c r="V4600" s="5">
        <v>50507</v>
      </c>
      <c r="W4600" s="5">
        <v>24</v>
      </c>
      <c r="X4600" s="5">
        <v>149689</v>
      </c>
      <c r="Y4600" s="5">
        <v>1714</v>
      </c>
    </row>
    <row r="4601" spans="1:25" x14ac:dyDescent="0.3">
      <c r="A4601" s="1">
        <v>4057105</v>
      </c>
      <c r="B4601" s="1" t="s">
        <v>21</v>
      </c>
      <c r="C4601" s="2"/>
      <c r="D4601" s="4" t="s">
        <v>176</v>
      </c>
      <c r="E4601" s="4">
        <v>4057105</v>
      </c>
      <c r="F4601" s="5">
        <v>242</v>
      </c>
      <c r="G4601" s="5">
        <v>33382</v>
      </c>
      <c r="H4601" s="5">
        <v>15205</v>
      </c>
      <c r="I4601" s="5">
        <v>121614</v>
      </c>
      <c r="J4601" s="5">
        <v>9561</v>
      </c>
      <c r="K4601" s="5" t="s">
        <v>33</v>
      </c>
      <c r="L4601" s="5">
        <v>180004</v>
      </c>
      <c r="M4601" s="5">
        <v>584030</v>
      </c>
      <c r="N4601" s="5">
        <v>116985</v>
      </c>
      <c r="O4601" s="5">
        <v>9397</v>
      </c>
      <c r="P4601" s="5">
        <v>6466</v>
      </c>
      <c r="Q4601" s="5" t="s">
        <v>33</v>
      </c>
      <c r="R4601" s="5" t="s">
        <v>33</v>
      </c>
      <c r="S4601" s="5">
        <v>27244</v>
      </c>
      <c r="T4601" s="5">
        <v>36787</v>
      </c>
      <c r="U4601" s="5">
        <v>32405</v>
      </c>
      <c r="V4601" s="5">
        <v>49531</v>
      </c>
      <c r="W4601" s="5">
        <v>349</v>
      </c>
      <c r="X4601" s="5">
        <v>146593</v>
      </c>
      <c r="Y4601" s="5">
        <v>93</v>
      </c>
    </row>
    <row r="4602" spans="1:25" x14ac:dyDescent="0.3">
      <c r="A4602" s="1">
        <v>4057105</v>
      </c>
      <c r="B4602" s="1" t="s">
        <v>22</v>
      </c>
      <c r="C4602" s="2"/>
      <c r="D4602" s="4" t="s">
        <v>176</v>
      </c>
      <c r="E4602" s="4">
        <v>4057105</v>
      </c>
      <c r="F4602" s="5">
        <v>5590</v>
      </c>
      <c r="G4602" s="5">
        <v>106915</v>
      </c>
      <c r="H4602" s="5">
        <v>22124</v>
      </c>
      <c r="I4602" s="5">
        <v>122745</v>
      </c>
      <c r="J4602" s="5">
        <v>37128</v>
      </c>
      <c r="K4602" s="5" t="s">
        <v>33</v>
      </c>
      <c r="L4602" s="5">
        <v>294503</v>
      </c>
      <c r="M4602" s="5">
        <v>548723</v>
      </c>
      <c r="N4602" s="5">
        <v>85408</v>
      </c>
      <c r="O4602" s="5">
        <v>7827</v>
      </c>
      <c r="P4602" s="5">
        <v>7316</v>
      </c>
      <c r="Q4602" s="5" t="s">
        <v>33</v>
      </c>
      <c r="R4602" s="5" t="s">
        <v>33</v>
      </c>
      <c r="S4602" s="5">
        <v>23797</v>
      </c>
      <c r="T4602" s="5">
        <v>29542</v>
      </c>
      <c r="U4602" s="5">
        <v>34940</v>
      </c>
      <c r="V4602" s="5">
        <v>57195</v>
      </c>
      <c r="W4602" s="5">
        <v>12</v>
      </c>
      <c r="X4602" s="5">
        <v>113920</v>
      </c>
      <c r="Y4602" s="5">
        <v>3331</v>
      </c>
    </row>
    <row r="4603" spans="1:25" x14ac:dyDescent="0.3">
      <c r="A4603" s="1">
        <v>4057105</v>
      </c>
      <c r="B4603" s="1" t="s">
        <v>23</v>
      </c>
      <c r="C4603" s="2"/>
      <c r="D4603" s="4" t="s">
        <v>176</v>
      </c>
      <c r="E4603" s="4">
        <v>4057105</v>
      </c>
      <c r="F4603" s="5">
        <v>41819</v>
      </c>
      <c r="G4603" s="5">
        <v>39061</v>
      </c>
      <c r="H4603" s="5">
        <v>16385</v>
      </c>
      <c r="I4603" s="5">
        <v>100282</v>
      </c>
      <c r="J4603" s="5">
        <v>52985</v>
      </c>
      <c r="K4603" s="5" t="s">
        <v>33</v>
      </c>
      <c r="L4603" s="5">
        <v>250532</v>
      </c>
      <c r="M4603" s="5">
        <v>427705</v>
      </c>
      <c r="N4603" s="5">
        <v>60870</v>
      </c>
      <c r="O4603" s="5">
        <v>2626</v>
      </c>
      <c r="P4603" s="5">
        <v>4426</v>
      </c>
      <c r="Q4603" s="5" t="s">
        <v>33</v>
      </c>
      <c r="R4603" s="5" t="s">
        <v>33</v>
      </c>
      <c r="S4603" s="5">
        <v>29490</v>
      </c>
      <c r="T4603" s="5">
        <v>27089</v>
      </c>
      <c r="U4603" s="5">
        <v>31958</v>
      </c>
      <c r="V4603" s="5">
        <v>66145</v>
      </c>
      <c r="W4603" s="5">
        <v>573</v>
      </c>
      <c r="X4603" s="5">
        <v>104309</v>
      </c>
      <c r="Y4603" s="5">
        <v>3513</v>
      </c>
    </row>
    <row r="4604" spans="1:25" x14ac:dyDescent="0.3">
      <c r="A4604" s="1">
        <v>4057105</v>
      </c>
      <c r="B4604" s="1" t="s">
        <v>24</v>
      </c>
      <c r="C4604" s="2"/>
      <c r="D4604" s="4" t="s">
        <v>176</v>
      </c>
      <c r="E4604" s="4">
        <v>4057105</v>
      </c>
      <c r="F4604" s="5">
        <v>0</v>
      </c>
      <c r="G4604" s="5">
        <v>151101</v>
      </c>
      <c r="H4604" s="5">
        <v>438</v>
      </c>
      <c r="I4604" s="5">
        <v>104745</v>
      </c>
      <c r="J4604" s="5">
        <v>33719</v>
      </c>
      <c r="K4604" s="5" t="s">
        <v>33</v>
      </c>
      <c r="L4604" s="5">
        <v>290003</v>
      </c>
      <c r="M4604" s="5">
        <v>440358</v>
      </c>
      <c r="N4604" s="5">
        <v>68459</v>
      </c>
      <c r="O4604" s="5">
        <v>4383</v>
      </c>
      <c r="P4604" s="5">
        <v>3984</v>
      </c>
      <c r="Q4604" s="5" t="s">
        <v>33</v>
      </c>
      <c r="R4604" s="5" t="s">
        <v>33</v>
      </c>
      <c r="S4604" s="5">
        <v>29275</v>
      </c>
      <c r="T4604" s="5">
        <v>28821</v>
      </c>
      <c r="U4604" s="5">
        <v>28448</v>
      </c>
      <c r="V4604" s="5">
        <v>68279</v>
      </c>
      <c r="W4604" s="5">
        <v>87</v>
      </c>
      <c r="X4604" s="5">
        <v>109242</v>
      </c>
      <c r="Y4604" s="5">
        <v>3876</v>
      </c>
    </row>
    <row r="4605" spans="1:25" x14ac:dyDescent="0.3">
      <c r="A4605" s="1">
        <v>4057105</v>
      </c>
      <c r="B4605" s="1" t="s">
        <v>25</v>
      </c>
      <c r="C4605" s="2"/>
      <c r="D4605" s="4" t="s">
        <v>176</v>
      </c>
      <c r="E4605" s="4">
        <v>4057105</v>
      </c>
      <c r="F4605" s="5">
        <v>0</v>
      </c>
      <c r="G4605" s="5">
        <v>143351</v>
      </c>
      <c r="H4605" s="5">
        <v>5212</v>
      </c>
      <c r="I4605" s="5">
        <v>92629</v>
      </c>
      <c r="J4605" s="5">
        <v>14786</v>
      </c>
      <c r="K4605" s="5" t="s">
        <v>33</v>
      </c>
      <c r="L4605" s="5">
        <v>255979</v>
      </c>
      <c r="M4605" s="5">
        <v>428534</v>
      </c>
      <c r="N4605" s="5">
        <v>68998</v>
      </c>
      <c r="O4605" s="5">
        <v>5026</v>
      </c>
      <c r="P4605" s="5">
        <v>5613</v>
      </c>
      <c r="Q4605" s="5" t="s">
        <v>33</v>
      </c>
      <c r="R4605" s="5" t="s">
        <v>33</v>
      </c>
      <c r="S4605" s="5">
        <v>34584</v>
      </c>
      <c r="T4605" s="5">
        <v>36687</v>
      </c>
      <c r="U4605" s="5">
        <v>35578</v>
      </c>
      <c r="V4605" s="5">
        <v>63689</v>
      </c>
      <c r="W4605" s="5">
        <v>56</v>
      </c>
      <c r="X4605" s="5">
        <v>160408</v>
      </c>
      <c r="Y4605" s="5">
        <v>5374</v>
      </c>
    </row>
    <row r="4606" spans="1:25" x14ac:dyDescent="0.3">
      <c r="A4606" s="1">
        <v>4057105</v>
      </c>
      <c r="B4606" s="1" t="s">
        <v>26</v>
      </c>
      <c r="C4606" s="2"/>
      <c r="D4606" s="4" t="s">
        <v>176</v>
      </c>
      <c r="E4606" s="4">
        <v>4057105</v>
      </c>
      <c r="F4606" s="5">
        <v>0</v>
      </c>
      <c r="G4606" s="5">
        <v>109952</v>
      </c>
      <c r="H4606" s="5">
        <v>5891</v>
      </c>
      <c r="I4606" s="5">
        <v>142901</v>
      </c>
      <c r="J4606" s="5">
        <v>30500</v>
      </c>
      <c r="K4606" s="5" t="s">
        <v>33</v>
      </c>
      <c r="L4606" s="5">
        <v>289244</v>
      </c>
      <c r="M4606" s="5">
        <v>420401</v>
      </c>
      <c r="N4606" s="5">
        <v>97299</v>
      </c>
      <c r="O4606" s="5">
        <v>5456</v>
      </c>
      <c r="P4606" s="5">
        <v>5666</v>
      </c>
      <c r="Q4606" s="5" t="s">
        <v>33</v>
      </c>
      <c r="R4606" s="5" t="s">
        <v>33</v>
      </c>
      <c r="S4606" s="5">
        <v>41313</v>
      </c>
      <c r="T4606" s="5">
        <v>38675</v>
      </c>
      <c r="U4606" s="5">
        <v>28811</v>
      </c>
      <c r="V4606" s="5">
        <v>57906</v>
      </c>
      <c r="W4606" s="5">
        <v>-221</v>
      </c>
      <c r="X4606" s="5">
        <v>98924</v>
      </c>
      <c r="Y4606" s="5">
        <v>5899</v>
      </c>
    </row>
    <row r="4607" spans="1:25" x14ac:dyDescent="0.3">
      <c r="A4607" s="1">
        <v>4057105</v>
      </c>
      <c r="B4607" s="1" t="s">
        <v>27</v>
      </c>
      <c r="C4607" s="2"/>
      <c r="D4607" s="4" t="s">
        <v>176</v>
      </c>
      <c r="E4607" s="4">
        <v>4057105</v>
      </c>
      <c r="F4607" s="5">
        <v>0</v>
      </c>
      <c r="G4607" s="5">
        <v>85862</v>
      </c>
      <c r="H4607" s="5">
        <v>49346</v>
      </c>
      <c r="I4607" s="5">
        <v>89041</v>
      </c>
      <c r="J4607" s="5">
        <v>25219</v>
      </c>
      <c r="K4607" s="5" t="s">
        <v>33</v>
      </c>
      <c r="L4607" s="5">
        <v>249469</v>
      </c>
      <c r="M4607" s="5">
        <v>429923</v>
      </c>
      <c r="N4607" s="5">
        <v>95656</v>
      </c>
      <c r="O4607" s="5">
        <v>5138</v>
      </c>
      <c r="P4607" s="5">
        <v>5890</v>
      </c>
      <c r="Q4607" s="5" t="s">
        <v>33</v>
      </c>
      <c r="R4607" s="5" t="s">
        <v>33</v>
      </c>
      <c r="S4607" s="5">
        <v>43513</v>
      </c>
      <c r="T4607" s="5">
        <v>36524</v>
      </c>
      <c r="U4607" s="5">
        <v>27399</v>
      </c>
      <c r="V4607" s="5">
        <v>47424</v>
      </c>
      <c r="W4607" s="5">
        <v>172</v>
      </c>
      <c r="X4607" s="5">
        <v>87696</v>
      </c>
      <c r="Y4607" s="5">
        <v>4040</v>
      </c>
    </row>
    <row r="4608" spans="1:25" x14ac:dyDescent="0.3">
      <c r="A4608" s="1">
        <v>4057105</v>
      </c>
      <c r="B4608" s="1" t="s">
        <v>28</v>
      </c>
      <c r="C4608" s="2"/>
      <c r="D4608" s="4" t="s">
        <v>176</v>
      </c>
      <c r="E4608" s="4">
        <v>4057105</v>
      </c>
      <c r="F4608" s="5">
        <v>0</v>
      </c>
      <c r="G4608" s="5">
        <v>79069</v>
      </c>
      <c r="H4608" s="5">
        <v>5005</v>
      </c>
      <c r="I4608" s="5">
        <v>90431</v>
      </c>
      <c r="J4608" s="5">
        <v>19310</v>
      </c>
      <c r="K4608" s="5" t="s">
        <v>33</v>
      </c>
      <c r="L4608" s="5">
        <v>193815</v>
      </c>
      <c r="M4608" s="5">
        <v>444729</v>
      </c>
      <c r="N4608" s="5">
        <v>89580</v>
      </c>
      <c r="O4608" s="5">
        <v>4703</v>
      </c>
      <c r="P4608" s="5">
        <v>4579</v>
      </c>
      <c r="Q4608" s="5" t="s">
        <v>33</v>
      </c>
      <c r="R4608" s="5" t="s">
        <v>33</v>
      </c>
      <c r="S4608" s="5">
        <v>45438</v>
      </c>
      <c r="T4608" s="5">
        <v>36538</v>
      </c>
      <c r="U4608" s="5">
        <v>27925</v>
      </c>
      <c r="V4608" s="5">
        <v>38768</v>
      </c>
      <c r="W4608" s="5">
        <v>486</v>
      </c>
      <c r="X4608" s="5">
        <v>82719</v>
      </c>
      <c r="Y4608" s="5">
        <v>4007</v>
      </c>
    </row>
    <row r="4609" spans="1:25" x14ac:dyDescent="0.3">
      <c r="A4609" s="1">
        <v>4057105</v>
      </c>
      <c r="B4609" s="1" t="s">
        <v>29</v>
      </c>
      <c r="C4609" s="2"/>
      <c r="D4609" s="4" t="s">
        <v>176</v>
      </c>
      <c r="E4609" s="4">
        <v>4057105</v>
      </c>
      <c r="F4609" s="5">
        <v>0</v>
      </c>
      <c r="G4609" s="5">
        <v>65606</v>
      </c>
      <c r="H4609" s="5">
        <v>10163</v>
      </c>
      <c r="I4609" s="5">
        <v>83615</v>
      </c>
      <c r="J4609" s="5">
        <v>14473</v>
      </c>
      <c r="K4609" s="5" t="s">
        <v>33</v>
      </c>
      <c r="L4609" s="5">
        <v>173858</v>
      </c>
      <c r="M4609" s="5">
        <v>385464</v>
      </c>
      <c r="N4609" s="5">
        <v>81591</v>
      </c>
      <c r="O4609" s="5">
        <v>4858</v>
      </c>
      <c r="P4609" s="5">
        <v>4792</v>
      </c>
      <c r="Q4609" s="5" t="s">
        <v>33</v>
      </c>
      <c r="R4609" s="5" t="s">
        <v>33</v>
      </c>
      <c r="S4609" s="5">
        <v>44251</v>
      </c>
      <c r="T4609" s="5">
        <v>36339</v>
      </c>
      <c r="U4609" s="5">
        <v>25548</v>
      </c>
      <c r="V4609" s="5">
        <v>38273</v>
      </c>
      <c r="W4609" s="5">
        <v>194</v>
      </c>
      <c r="X4609" s="5">
        <v>77478</v>
      </c>
      <c r="Y4609" s="5">
        <v>4463</v>
      </c>
    </row>
    <row r="4610" spans="1:25" x14ac:dyDescent="0.3">
      <c r="A4610" s="1">
        <v>4057105</v>
      </c>
      <c r="B4610" s="1" t="s">
        <v>30</v>
      </c>
      <c r="C4610" s="2"/>
      <c r="D4610" s="4" t="s">
        <v>176</v>
      </c>
      <c r="E4610" s="4">
        <v>4057105</v>
      </c>
      <c r="F4610" s="5">
        <v>0</v>
      </c>
      <c r="G4610" s="5">
        <v>37172</v>
      </c>
      <c r="H4610" s="5">
        <v>9082</v>
      </c>
      <c r="I4610" s="5">
        <v>78302</v>
      </c>
      <c r="J4610" s="5">
        <v>21435</v>
      </c>
      <c r="K4610" s="5" t="s">
        <v>33</v>
      </c>
      <c r="L4610" s="5">
        <v>145991</v>
      </c>
      <c r="M4610" s="5">
        <v>390595</v>
      </c>
      <c r="N4610" s="5">
        <v>100928</v>
      </c>
      <c r="O4610" s="5">
        <v>4201</v>
      </c>
      <c r="P4610" s="5">
        <v>4718</v>
      </c>
      <c r="Q4610" s="5" t="s">
        <v>33</v>
      </c>
      <c r="R4610" s="5" t="s">
        <v>33</v>
      </c>
      <c r="S4610" s="5">
        <v>42292</v>
      </c>
      <c r="T4610" s="5">
        <v>33640</v>
      </c>
      <c r="U4610" s="5">
        <v>25861</v>
      </c>
      <c r="V4610" s="5">
        <v>34264</v>
      </c>
      <c r="W4610" s="5">
        <v>212</v>
      </c>
      <c r="X4610" s="5">
        <v>74838</v>
      </c>
      <c r="Y4610" s="5">
        <v>4281</v>
      </c>
    </row>
    <row r="4611" spans="1:25" x14ac:dyDescent="0.3">
      <c r="A4611" s="1">
        <v>4057105</v>
      </c>
      <c r="B4611" s="1" t="s">
        <v>31</v>
      </c>
      <c r="C4611" s="2"/>
      <c r="D4611" s="4" t="s">
        <v>176</v>
      </c>
      <c r="E4611" s="4">
        <v>4057105</v>
      </c>
      <c r="F4611" s="5">
        <v>0</v>
      </c>
      <c r="G4611" s="5">
        <v>36138</v>
      </c>
      <c r="H4611" s="5">
        <v>1158</v>
      </c>
      <c r="I4611" s="5">
        <v>65209</v>
      </c>
      <c r="J4611" s="5">
        <v>12403</v>
      </c>
      <c r="K4611" s="5" t="s">
        <v>33</v>
      </c>
      <c r="L4611" s="5">
        <v>114908</v>
      </c>
      <c r="M4611" s="5">
        <v>400171</v>
      </c>
      <c r="N4611" s="5">
        <v>113190</v>
      </c>
      <c r="O4611" s="5">
        <v>4507</v>
      </c>
      <c r="P4611" s="5">
        <v>5773</v>
      </c>
      <c r="Q4611" s="5" t="s">
        <v>33</v>
      </c>
      <c r="R4611" s="5" t="s">
        <v>33</v>
      </c>
      <c r="S4611" s="5">
        <v>43171</v>
      </c>
      <c r="T4611" s="5">
        <v>38399</v>
      </c>
      <c r="U4611" s="5">
        <v>25629</v>
      </c>
      <c r="V4611" s="5">
        <v>29415</v>
      </c>
      <c r="W4611" s="5">
        <v>252</v>
      </c>
      <c r="X4611" s="5">
        <v>96374</v>
      </c>
      <c r="Y4611" s="5">
        <v>6930</v>
      </c>
    </row>
    <row r="4612" spans="1:25" x14ac:dyDescent="0.3">
      <c r="A4612" s="1">
        <v>4008669</v>
      </c>
      <c r="B4612" s="1" t="s">
        <v>0</v>
      </c>
      <c r="C4612" s="2"/>
      <c r="D4612" s="4" t="s">
        <v>177</v>
      </c>
      <c r="E4612" s="4">
        <v>4008669</v>
      </c>
      <c r="F4612" s="5">
        <v>2705</v>
      </c>
      <c r="G4612" s="5">
        <v>23720</v>
      </c>
      <c r="H4612" s="5">
        <v>0</v>
      </c>
      <c r="I4612" s="5">
        <v>190397</v>
      </c>
      <c r="J4612" s="5">
        <v>13712</v>
      </c>
      <c r="K4612" s="5">
        <v>0</v>
      </c>
      <c r="L4612" s="5">
        <v>230534</v>
      </c>
      <c r="M4612" s="5">
        <v>385321</v>
      </c>
      <c r="N4612" s="5">
        <v>22490</v>
      </c>
      <c r="O4612" s="5">
        <v>143561</v>
      </c>
      <c r="P4612" s="5">
        <v>0</v>
      </c>
      <c r="Q4612" s="5">
        <v>2354</v>
      </c>
      <c r="R4612" s="5">
        <v>0</v>
      </c>
      <c r="S4612" s="5">
        <v>12049</v>
      </c>
      <c r="T4612" s="5">
        <v>17791</v>
      </c>
      <c r="U4612" s="5">
        <v>15145</v>
      </c>
      <c r="V4612" s="5">
        <v>22116</v>
      </c>
      <c r="W4612" s="5">
        <v>0</v>
      </c>
      <c r="X4612" s="5">
        <v>104260</v>
      </c>
      <c r="Y4612" s="5">
        <v>207</v>
      </c>
    </row>
    <row r="4613" spans="1:25" x14ac:dyDescent="0.3">
      <c r="A4613" s="1">
        <v>4008669</v>
      </c>
      <c r="B4613" s="1" t="s">
        <v>1</v>
      </c>
      <c r="C4613" s="2"/>
      <c r="D4613" s="4" t="s">
        <v>177</v>
      </c>
      <c r="E4613" s="4">
        <v>4008669</v>
      </c>
      <c r="F4613" s="5">
        <v>150</v>
      </c>
      <c r="G4613" s="5">
        <v>152637</v>
      </c>
      <c r="H4613" s="5">
        <v>0</v>
      </c>
      <c r="I4613" s="5">
        <v>152212</v>
      </c>
      <c r="J4613" s="5">
        <v>17097</v>
      </c>
      <c r="K4613" s="5">
        <v>0</v>
      </c>
      <c r="L4613" s="5">
        <v>385202</v>
      </c>
      <c r="M4613" s="5">
        <v>435470</v>
      </c>
      <c r="N4613" s="5">
        <v>28309</v>
      </c>
      <c r="O4613" s="5">
        <v>145286</v>
      </c>
      <c r="P4613" s="5">
        <v>0</v>
      </c>
      <c r="Q4613" s="5">
        <v>2530</v>
      </c>
      <c r="R4613" s="5">
        <v>0</v>
      </c>
      <c r="S4613" s="5">
        <v>12645</v>
      </c>
      <c r="T4613" s="5">
        <v>16803</v>
      </c>
      <c r="U4613" s="5">
        <v>14315</v>
      </c>
      <c r="V4613" s="5">
        <v>11975</v>
      </c>
      <c r="W4613" s="5">
        <v>0</v>
      </c>
      <c r="X4613" s="5">
        <v>89677</v>
      </c>
      <c r="Y4613" s="5">
        <v>263</v>
      </c>
    </row>
    <row r="4614" spans="1:25" x14ac:dyDescent="0.3">
      <c r="A4614" s="1">
        <v>4008669</v>
      </c>
      <c r="B4614" s="1" t="s">
        <v>2</v>
      </c>
      <c r="C4614" s="2"/>
      <c r="D4614" s="4" t="s">
        <v>177</v>
      </c>
      <c r="E4614" s="4">
        <v>4008669</v>
      </c>
      <c r="F4614" s="5">
        <v>198</v>
      </c>
      <c r="G4614" s="5">
        <v>143386</v>
      </c>
      <c r="H4614" s="5">
        <v>0</v>
      </c>
      <c r="I4614" s="5">
        <v>178661</v>
      </c>
      <c r="J4614" s="5">
        <v>15440</v>
      </c>
      <c r="K4614" s="5">
        <v>0</v>
      </c>
      <c r="L4614" s="5">
        <v>337684</v>
      </c>
      <c r="M4614" s="5">
        <v>428089</v>
      </c>
      <c r="N4614" s="5">
        <v>22441</v>
      </c>
      <c r="O4614" s="5">
        <v>172938</v>
      </c>
      <c r="P4614" s="5">
        <v>0</v>
      </c>
      <c r="Q4614" s="5">
        <v>2140</v>
      </c>
      <c r="R4614" s="5">
        <v>0</v>
      </c>
      <c r="S4614" s="5">
        <v>8909</v>
      </c>
      <c r="T4614" s="5">
        <v>19632</v>
      </c>
      <c r="U4614" s="5">
        <v>14257</v>
      </c>
      <c r="V4614" s="5">
        <v>20879</v>
      </c>
      <c r="W4614" s="5">
        <v>0</v>
      </c>
      <c r="X4614" s="5">
        <v>87798</v>
      </c>
      <c r="Y4614" s="5">
        <v>310</v>
      </c>
    </row>
    <row r="4615" spans="1:25" x14ac:dyDescent="0.3">
      <c r="A4615" s="1">
        <v>4008669</v>
      </c>
      <c r="B4615" s="1" t="s">
        <v>3</v>
      </c>
      <c r="C4615" s="2"/>
      <c r="D4615" s="4" t="s">
        <v>177</v>
      </c>
      <c r="E4615" s="4">
        <v>4008669</v>
      </c>
      <c r="F4615" s="5">
        <v>0</v>
      </c>
      <c r="G4615" s="5">
        <v>341414</v>
      </c>
      <c r="H4615" s="5">
        <v>0</v>
      </c>
      <c r="I4615" s="5">
        <v>124143</v>
      </c>
      <c r="J4615" s="5">
        <v>12446</v>
      </c>
      <c r="K4615" s="5">
        <v>0</v>
      </c>
      <c r="L4615" s="5">
        <v>478003</v>
      </c>
      <c r="M4615" s="5">
        <v>476069</v>
      </c>
      <c r="N4615" s="5">
        <v>28580</v>
      </c>
      <c r="O4615" s="5">
        <v>170460</v>
      </c>
      <c r="P4615" s="5">
        <v>0</v>
      </c>
      <c r="Q4615" s="5">
        <v>1943</v>
      </c>
      <c r="R4615" s="5">
        <v>0</v>
      </c>
      <c r="S4615" s="5">
        <v>11556</v>
      </c>
      <c r="T4615" s="5">
        <v>14865</v>
      </c>
      <c r="U4615" s="5">
        <v>10275</v>
      </c>
      <c r="V4615" s="5">
        <v>-6451</v>
      </c>
      <c r="W4615" s="5">
        <v>0</v>
      </c>
      <c r="X4615" s="5">
        <v>88534</v>
      </c>
      <c r="Y4615" s="5">
        <v>323</v>
      </c>
    </row>
    <row r="4616" spans="1:25" x14ac:dyDescent="0.3">
      <c r="A4616" s="1">
        <v>4008669</v>
      </c>
      <c r="B4616" s="1" t="s">
        <v>4</v>
      </c>
      <c r="C4616" s="2"/>
      <c r="D4616" s="4" t="s">
        <v>177</v>
      </c>
      <c r="E4616" s="4">
        <v>4008669</v>
      </c>
      <c r="F4616" s="5">
        <v>0</v>
      </c>
      <c r="G4616" s="5">
        <v>63897</v>
      </c>
      <c r="H4616" s="5">
        <v>0</v>
      </c>
      <c r="I4616" s="5">
        <v>96376</v>
      </c>
      <c r="J4616" s="5">
        <v>6600</v>
      </c>
      <c r="K4616" s="5">
        <v>0</v>
      </c>
      <c r="L4616" s="5">
        <v>166873</v>
      </c>
      <c r="M4616" s="5">
        <v>470087</v>
      </c>
      <c r="N4616" s="5">
        <v>27076</v>
      </c>
      <c r="O4616" s="5">
        <v>159341</v>
      </c>
      <c r="P4616" s="5">
        <v>0</v>
      </c>
      <c r="Q4616" s="5">
        <v>2135</v>
      </c>
      <c r="R4616" s="5">
        <v>0</v>
      </c>
      <c r="S4616" s="5">
        <v>14695</v>
      </c>
      <c r="T4616" s="5">
        <v>14083</v>
      </c>
      <c r="U4616" s="5">
        <v>10818</v>
      </c>
      <c r="V4616" s="5">
        <v>9005</v>
      </c>
      <c r="W4616" s="5">
        <v>0</v>
      </c>
      <c r="X4616" s="5">
        <v>85362</v>
      </c>
      <c r="Y4616" s="5">
        <v>346</v>
      </c>
    </row>
    <row r="4617" spans="1:25" x14ac:dyDescent="0.3">
      <c r="A4617" s="1">
        <v>4008669</v>
      </c>
      <c r="B4617" s="1" t="s">
        <v>5</v>
      </c>
      <c r="C4617" s="2"/>
      <c r="D4617" s="4" t="s">
        <v>177</v>
      </c>
      <c r="E4617" s="4">
        <v>4008669</v>
      </c>
      <c r="F4617" s="5">
        <v>13521</v>
      </c>
      <c r="G4617" s="5">
        <v>322864</v>
      </c>
      <c r="H4617" s="5">
        <v>0</v>
      </c>
      <c r="I4617" s="5">
        <v>109817</v>
      </c>
      <c r="J4617" s="5">
        <v>5769</v>
      </c>
      <c r="K4617" s="5">
        <v>0</v>
      </c>
      <c r="L4617" s="5">
        <v>451972</v>
      </c>
      <c r="M4617" s="5">
        <v>443795</v>
      </c>
      <c r="N4617" s="5">
        <v>37318</v>
      </c>
      <c r="O4617" s="5">
        <v>126553</v>
      </c>
      <c r="P4617" s="5">
        <v>0</v>
      </c>
      <c r="Q4617" s="5">
        <v>1866</v>
      </c>
      <c r="R4617" s="5">
        <v>0</v>
      </c>
      <c r="S4617" s="5">
        <v>12410</v>
      </c>
      <c r="T4617" s="5">
        <v>13980</v>
      </c>
      <c r="U4617" s="5">
        <v>10442</v>
      </c>
      <c r="V4617" s="5">
        <v>43600</v>
      </c>
      <c r="W4617" s="5">
        <v>0</v>
      </c>
      <c r="X4617" s="5">
        <v>81436</v>
      </c>
      <c r="Y4617" s="5">
        <v>459</v>
      </c>
    </row>
    <row r="4618" spans="1:25" x14ac:dyDescent="0.3">
      <c r="A4618" s="1">
        <v>4008669</v>
      </c>
      <c r="B4618" s="1" t="s">
        <v>6</v>
      </c>
      <c r="C4618" s="2"/>
      <c r="D4618" s="4" t="s">
        <v>177</v>
      </c>
      <c r="E4618" s="4">
        <v>4008669</v>
      </c>
      <c r="F4618" s="5">
        <v>45</v>
      </c>
      <c r="G4618" s="5">
        <v>33643</v>
      </c>
      <c r="H4618" s="5">
        <v>0</v>
      </c>
      <c r="I4618" s="5">
        <v>105645</v>
      </c>
      <c r="J4618" s="5">
        <v>3332</v>
      </c>
      <c r="K4618" s="5">
        <v>0</v>
      </c>
      <c r="L4618" s="5">
        <v>144674</v>
      </c>
      <c r="M4618" s="5">
        <v>466088</v>
      </c>
      <c r="N4618" s="5">
        <v>33840</v>
      </c>
      <c r="O4618" s="5">
        <v>119246</v>
      </c>
      <c r="P4618" s="5">
        <v>0</v>
      </c>
      <c r="Q4618" s="5">
        <v>2526</v>
      </c>
      <c r="R4618" s="5">
        <v>0</v>
      </c>
      <c r="S4618" s="5">
        <v>11503</v>
      </c>
      <c r="T4618" s="5">
        <v>14603</v>
      </c>
      <c r="U4618" s="5">
        <v>9135</v>
      </c>
      <c r="V4618" s="5">
        <v>21643</v>
      </c>
      <c r="W4618" s="5">
        <v>0</v>
      </c>
      <c r="X4618" s="5">
        <v>81057</v>
      </c>
      <c r="Y4618" s="5">
        <v>695</v>
      </c>
    </row>
    <row r="4619" spans="1:25" x14ac:dyDescent="0.3">
      <c r="A4619" s="1">
        <v>4008669</v>
      </c>
      <c r="B4619" s="1" t="s">
        <v>7</v>
      </c>
      <c r="C4619" s="2"/>
      <c r="D4619" s="4" t="s">
        <v>177</v>
      </c>
      <c r="E4619" s="4">
        <v>4008669</v>
      </c>
      <c r="F4619" s="5">
        <v>2170</v>
      </c>
      <c r="G4619" s="5">
        <v>171166</v>
      </c>
      <c r="H4619" s="5">
        <v>0</v>
      </c>
      <c r="I4619" s="5">
        <v>84748</v>
      </c>
      <c r="J4619" s="5">
        <v>9554</v>
      </c>
      <c r="K4619" s="5">
        <v>0</v>
      </c>
      <c r="L4619" s="5">
        <v>657031</v>
      </c>
      <c r="M4619" s="5">
        <v>534524</v>
      </c>
      <c r="N4619" s="5">
        <v>26757</v>
      </c>
      <c r="O4619" s="5">
        <v>108901</v>
      </c>
      <c r="P4619" s="5">
        <v>0</v>
      </c>
      <c r="Q4619" s="5">
        <v>2288</v>
      </c>
      <c r="R4619" s="5">
        <v>0</v>
      </c>
      <c r="S4619" s="5">
        <v>12431</v>
      </c>
      <c r="T4619" s="5">
        <v>13986</v>
      </c>
      <c r="U4619" s="5">
        <v>10332</v>
      </c>
      <c r="V4619" s="5">
        <v>37911</v>
      </c>
      <c r="W4619" s="5">
        <v>0</v>
      </c>
      <c r="X4619" s="5">
        <v>72119</v>
      </c>
      <c r="Y4619" s="5">
        <v>736</v>
      </c>
    </row>
    <row r="4620" spans="1:25" x14ac:dyDescent="0.3">
      <c r="A4620" s="1">
        <v>4008669</v>
      </c>
      <c r="B4620" s="1" t="s">
        <v>8</v>
      </c>
      <c r="C4620" s="2"/>
      <c r="D4620" s="4" t="s">
        <v>177</v>
      </c>
      <c r="E4620" s="4">
        <v>4008669</v>
      </c>
      <c r="F4620" s="5">
        <v>-3156</v>
      </c>
      <c r="G4620" s="5">
        <v>292159</v>
      </c>
      <c r="H4620" s="5">
        <v>0</v>
      </c>
      <c r="I4620" s="5">
        <v>103242</v>
      </c>
      <c r="J4620" s="5">
        <v>5378</v>
      </c>
      <c r="K4620" s="5">
        <v>0</v>
      </c>
      <c r="L4620" s="5">
        <v>397622</v>
      </c>
      <c r="M4620" s="5">
        <v>550479</v>
      </c>
      <c r="N4620" s="5">
        <v>26358</v>
      </c>
      <c r="O4620" s="5">
        <v>106975</v>
      </c>
      <c r="P4620" s="5">
        <v>0</v>
      </c>
      <c r="Q4620" s="5">
        <v>2569</v>
      </c>
      <c r="R4620" s="5">
        <v>0</v>
      </c>
      <c r="S4620" s="5">
        <v>10560</v>
      </c>
      <c r="T4620" s="5">
        <v>13421</v>
      </c>
      <c r="U4620" s="5">
        <v>10916</v>
      </c>
      <c r="V4620" s="5">
        <v>38237</v>
      </c>
      <c r="W4620" s="5">
        <v>0</v>
      </c>
      <c r="X4620" s="5">
        <v>69872</v>
      </c>
      <c r="Y4620" s="5">
        <v>923</v>
      </c>
    </row>
    <row r="4621" spans="1:25" x14ac:dyDescent="0.3">
      <c r="A4621" s="1">
        <v>4008669</v>
      </c>
      <c r="B4621" s="1" t="s">
        <v>9</v>
      </c>
      <c r="C4621" s="2"/>
      <c r="D4621" s="4" t="s">
        <v>177</v>
      </c>
      <c r="E4621" s="4">
        <v>4008669</v>
      </c>
      <c r="F4621" s="5">
        <v>4475</v>
      </c>
      <c r="G4621" s="5">
        <v>283010</v>
      </c>
      <c r="H4621" s="5">
        <v>0</v>
      </c>
      <c r="I4621" s="5">
        <v>116799</v>
      </c>
      <c r="J4621" s="5">
        <v>2663</v>
      </c>
      <c r="K4621" s="5">
        <v>0</v>
      </c>
      <c r="L4621" s="5">
        <v>406947</v>
      </c>
      <c r="M4621" s="5">
        <v>604047</v>
      </c>
      <c r="N4621" s="5">
        <v>19429</v>
      </c>
      <c r="O4621" s="5">
        <v>102565</v>
      </c>
      <c r="P4621" s="5">
        <v>0</v>
      </c>
      <c r="Q4621" s="5">
        <v>2643</v>
      </c>
      <c r="R4621" s="5">
        <v>0</v>
      </c>
      <c r="S4621" s="5">
        <v>10845</v>
      </c>
      <c r="T4621" s="5">
        <v>14868</v>
      </c>
      <c r="U4621" s="5">
        <v>11556</v>
      </c>
      <c r="V4621" s="5">
        <v>35301</v>
      </c>
      <c r="W4621" s="5">
        <v>0</v>
      </c>
      <c r="X4621" s="5">
        <v>68870</v>
      </c>
      <c r="Y4621" s="5">
        <v>1037</v>
      </c>
    </row>
    <row r="4622" spans="1:25" x14ac:dyDescent="0.3">
      <c r="A4622" s="1">
        <v>4008669</v>
      </c>
      <c r="B4622" s="1" t="s">
        <v>10</v>
      </c>
      <c r="C4622" s="2"/>
      <c r="D4622" s="4" t="s">
        <v>177</v>
      </c>
      <c r="E4622" s="4">
        <v>4008669</v>
      </c>
      <c r="F4622" s="5">
        <v>4</v>
      </c>
      <c r="G4622" s="5">
        <v>162979</v>
      </c>
      <c r="H4622" s="5">
        <v>0</v>
      </c>
      <c r="I4622" s="5">
        <v>153047</v>
      </c>
      <c r="J4622" s="5">
        <v>3724</v>
      </c>
      <c r="K4622" s="5">
        <v>0</v>
      </c>
      <c r="L4622" s="5">
        <v>319755</v>
      </c>
      <c r="M4622" s="5">
        <v>659763</v>
      </c>
      <c r="N4622" s="5">
        <v>18223</v>
      </c>
      <c r="O4622" s="5">
        <v>96478</v>
      </c>
      <c r="P4622" s="5">
        <v>0</v>
      </c>
      <c r="Q4622" s="5">
        <v>2757</v>
      </c>
      <c r="R4622" s="5">
        <v>0</v>
      </c>
      <c r="S4622" s="5">
        <v>4920</v>
      </c>
      <c r="T4622" s="5">
        <v>14493</v>
      </c>
      <c r="U4622" s="5">
        <v>14243</v>
      </c>
      <c r="V4622" s="5">
        <v>31145</v>
      </c>
      <c r="W4622" s="5">
        <v>0</v>
      </c>
      <c r="X4622" s="5">
        <v>62173</v>
      </c>
      <c r="Y4622" s="5">
        <v>1201</v>
      </c>
    </row>
    <row r="4623" spans="1:25" x14ac:dyDescent="0.3">
      <c r="A4623" s="1">
        <v>4008669</v>
      </c>
      <c r="B4623" s="1" t="s">
        <v>11</v>
      </c>
      <c r="C4623" s="2"/>
      <c r="D4623" s="4" t="s">
        <v>177</v>
      </c>
      <c r="E4623" s="4">
        <v>4008669</v>
      </c>
      <c r="F4623" s="5">
        <v>25</v>
      </c>
      <c r="G4623" s="5">
        <v>178038</v>
      </c>
      <c r="H4623" s="5">
        <v>0</v>
      </c>
      <c r="I4623" s="5">
        <v>111797</v>
      </c>
      <c r="J4623" s="5">
        <v>4985</v>
      </c>
      <c r="K4623" s="5">
        <v>0</v>
      </c>
      <c r="L4623" s="5">
        <v>294845</v>
      </c>
      <c r="M4623" s="5">
        <v>667641</v>
      </c>
      <c r="N4623" s="5">
        <v>20686</v>
      </c>
      <c r="O4623" s="5">
        <v>95649</v>
      </c>
      <c r="P4623" s="5">
        <v>0</v>
      </c>
      <c r="Q4623" s="5">
        <v>1838</v>
      </c>
      <c r="R4623" s="5">
        <v>0</v>
      </c>
      <c r="S4623" s="5">
        <v>5582</v>
      </c>
      <c r="T4623" s="5">
        <v>16552</v>
      </c>
      <c r="U4623" s="5">
        <v>14160</v>
      </c>
      <c r="V4623" s="5">
        <v>34712</v>
      </c>
      <c r="W4623" s="5">
        <v>0</v>
      </c>
      <c r="X4623" s="5">
        <v>66289</v>
      </c>
      <c r="Y4623" s="5">
        <v>847</v>
      </c>
    </row>
    <row r="4624" spans="1:25" x14ac:dyDescent="0.3">
      <c r="A4624" s="1">
        <v>4008669</v>
      </c>
      <c r="B4624" s="1" t="s">
        <v>12</v>
      </c>
      <c r="C4624" s="2"/>
      <c r="D4624" s="4" t="s">
        <v>177</v>
      </c>
      <c r="E4624" s="4">
        <v>4008669</v>
      </c>
      <c r="F4624" s="5">
        <v>58</v>
      </c>
      <c r="G4624" s="5">
        <v>18071</v>
      </c>
      <c r="H4624" s="5">
        <v>41</v>
      </c>
      <c r="I4624" s="5">
        <v>99134</v>
      </c>
      <c r="J4624" s="5">
        <v>2665</v>
      </c>
      <c r="K4624" s="5">
        <v>0</v>
      </c>
      <c r="L4624" s="5">
        <v>119969</v>
      </c>
      <c r="M4624" s="5">
        <v>651519</v>
      </c>
      <c r="N4624" s="5">
        <v>24672</v>
      </c>
      <c r="O4624" s="5">
        <v>83493</v>
      </c>
      <c r="P4624" s="5">
        <v>0</v>
      </c>
      <c r="Q4624" s="5">
        <v>2079</v>
      </c>
      <c r="R4624" s="5">
        <v>0</v>
      </c>
      <c r="S4624" s="5">
        <v>10265</v>
      </c>
      <c r="T4624" s="5">
        <v>15278</v>
      </c>
      <c r="U4624" s="5">
        <v>13924</v>
      </c>
      <c r="V4624" s="5">
        <v>34534</v>
      </c>
      <c r="W4624" s="5">
        <v>0</v>
      </c>
      <c r="X4624" s="5">
        <v>68205</v>
      </c>
      <c r="Y4624" s="5">
        <v>1141</v>
      </c>
    </row>
    <row r="4625" spans="1:25" x14ac:dyDescent="0.3">
      <c r="A4625" s="1">
        <v>4008669</v>
      </c>
      <c r="B4625" s="1" t="s">
        <v>13</v>
      </c>
      <c r="C4625" s="2"/>
      <c r="D4625" s="4" t="s">
        <v>177</v>
      </c>
      <c r="E4625" s="4">
        <v>4008669</v>
      </c>
      <c r="F4625" s="5">
        <v>453</v>
      </c>
      <c r="G4625" s="5">
        <v>18675</v>
      </c>
      <c r="H4625" s="5">
        <v>0</v>
      </c>
      <c r="I4625" s="5">
        <v>82298</v>
      </c>
      <c r="J4625" s="5">
        <v>3592</v>
      </c>
      <c r="K4625" s="5">
        <v>0</v>
      </c>
      <c r="L4625" s="5">
        <v>105017</v>
      </c>
      <c r="M4625" s="5">
        <v>656715</v>
      </c>
      <c r="N4625" s="5">
        <v>19569</v>
      </c>
      <c r="O4625" s="5">
        <v>72216</v>
      </c>
      <c r="P4625" s="5">
        <v>0</v>
      </c>
      <c r="Q4625" s="5">
        <v>1400</v>
      </c>
      <c r="R4625" s="5">
        <v>0</v>
      </c>
      <c r="S4625" s="5">
        <v>8962</v>
      </c>
      <c r="T4625" s="5">
        <v>17250</v>
      </c>
      <c r="U4625" s="5">
        <v>12517</v>
      </c>
      <c r="V4625" s="5">
        <v>29627</v>
      </c>
      <c r="W4625" s="5">
        <v>0</v>
      </c>
      <c r="X4625" s="5">
        <v>79775</v>
      </c>
      <c r="Y4625" s="5">
        <v>719</v>
      </c>
    </row>
    <row r="4626" spans="1:25" x14ac:dyDescent="0.3">
      <c r="A4626" s="1">
        <v>4008669</v>
      </c>
      <c r="B4626" s="1" t="s">
        <v>14</v>
      </c>
      <c r="C4626" s="2"/>
      <c r="D4626" s="4" t="s">
        <v>177</v>
      </c>
      <c r="E4626" s="4">
        <v>4008669</v>
      </c>
      <c r="F4626" s="5">
        <v>174</v>
      </c>
      <c r="G4626" s="5">
        <v>180199</v>
      </c>
      <c r="H4626" s="5">
        <v>0</v>
      </c>
      <c r="I4626" s="5">
        <v>101777</v>
      </c>
      <c r="J4626" s="5">
        <v>6221</v>
      </c>
      <c r="K4626" s="5" t="s">
        <v>33</v>
      </c>
      <c r="L4626" s="5">
        <v>288371</v>
      </c>
      <c r="M4626" s="5">
        <v>578865</v>
      </c>
      <c r="N4626" s="5">
        <v>26074</v>
      </c>
      <c r="O4626" s="5">
        <v>64624</v>
      </c>
      <c r="P4626" s="5">
        <v>0</v>
      </c>
      <c r="Q4626" s="5" t="s">
        <v>33</v>
      </c>
      <c r="R4626" s="5" t="s">
        <v>33</v>
      </c>
      <c r="S4626" s="5">
        <v>9587</v>
      </c>
      <c r="T4626" s="5">
        <v>14574</v>
      </c>
      <c r="U4626" s="5">
        <v>11321</v>
      </c>
      <c r="V4626" s="5">
        <v>30328</v>
      </c>
      <c r="W4626" s="5">
        <v>0</v>
      </c>
      <c r="X4626" s="5">
        <v>69548</v>
      </c>
      <c r="Y4626" s="5">
        <v>952</v>
      </c>
    </row>
    <row r="4627" spans="1:25" x14ac:dyDescent="0.3">
      <c r="A4627" s="1">
        <v>4008669</v>
      </c>
      <c r="B4627" s="1" t="s">
        <v>15</v>
      </c>
      <c r="C4627" s="2"/>
      <c r="D4627" s="4" t="s">
        <v>177</v>
      </c>
      <c r="E4627" s="4">
        <v>4008669</v>
      </c>
      <c r="F4627" s="5">
        <v>66</v>
      </c>
      <c r="G4627" s="5">
        <v>42211</v>
      </c>
      <c r="H4627" s="5">
        <v>0</v>
      </c>
      <c r="I4627" s="5">
        <v>101580</v>
      </c>
      <c r="J4627" s="5">
        <v>7098</v>
      </c>
      <c r="K4627" s="5" t="s">
        <v>33</v>
      </c>
      <c r="L4627" s="5">
        <v>150955</v>
      </c>
      <c r="M4627" s="5">
        <v>415552</v>
      </c>
      <c r="N4627" s="5">
        <v>36608</v>
      </c>
      <c r="O4627" s="5">
        <v>57941</v>
      </c>
      <c r="P4627" s="5">
        <v>0</v>
      </c>
      <c r="Q4627" s="5" t="s">
        <v>33</v>
      </c>
      <c r="R4627" s="5" t="s">
        <v>33</v>
      </c>
      <c r="S4627" s="5">
        <v>11129</v>
      </c>
      <c r="T4627" s="5">
        <v>14120</v>
      </c>
      <c r="U4627" s="5">
        <v>11003</v>
      </c>
      <c r="V4627" s="5">
        <v>30779</v>
      </c>
      <c r="W4627" s="5">
        <v>0</v>
      </c>
      <c r="X4627" s="5">
        <v>70847</v>
      </c>
      <c r="Y4627" s="5">
        <v>776</v>
      </c>
    </row>
    <row r="4628" spans="1:25" x14ac:dyDescent="0.3">
      <c r="A4628" s="1">
        <v>4008669</v>
      </c>
      <c r="B4628" s="1" t="s">
        <v>16</v>
      </c>
      <c r="C4628" s="2"/>
      <c r="D4628" s="4" t="s">
        <v>177</v>
      </c>
      <c r="E4628" s="4">
        <v>4008669</v>
      </c>
      <c r="F4628" s="5">
        <v>40</v>
      </c>
      <c r="G4628" s="5">
        <v>67126</v>
      </c>
      <c r="H4628" s="5">
        <v>0</v>
      </c>
      <c r="I4628" s="5">
        <v>91036</v>
      </c>
      <c r="J4628" s="5">
        <v>9396</v>
      </c>
      <c r="K4628" s="5" t="s">
        <v>33</v>
      </c>
      <c r="L4628" s="5">
        <v>167596</v>
      </c>
      <c r="M4628" s="5">
        <v>394636</v>
      </c>
      <c r="N4628" s="5">
        <v>36706</v>
      </c>
      <c r="O4628" s="5">
        <v>59602</v>
      </c>
      <c r="P4628" s="5">
        <v>0</v>
      </c>
      <c r="Q4628" s="5" t="s">
        <v>33</v>
      </c>
      <c r="R4628" s="5" t="s">
        <v>33</v>
      </c>
      <c r="S4628" s="5">
        <v>9988</v>
      </c>
      <c r="T4628" s="5">
        <v>16344</v>
      </c>
      <c r="U4628" s="5">
        <v>14734</v>
      </c>
      <c r="V4628" s="5">
        <v>37642</v>
      </c>
      <c r="W4628" s="5">
        <v>1</v>
      </c>
      <c r="X4628" s="5">
        <v>57765</v>
      </c>
      <c r="Y4628" s="5">
        <v>422</v>
      </c>
    </row>
    <row r="4629" spans="1:25" x14ac:dyDescent="0.3">
      <c r="A4629" s="1">
        <v>4008669</v>
      </c>
      <c r="B4629" s="1" t="s">
        <v>17</v>
      </c>
      <c r="C4629" s="2"/>
      <c r="D4629" s="4" t="s">
        <v>177</v>
      </c>
      <c r="E4629" s="4">
        <v>4008669</v>
      </c>
      <c r="F4629" s="5">
        <v>2026</v>
      </c>
      <c r="G4629" s="5">
        <v>33615</v>
      </c>
      <c r="H4629" s="5">
        <v>0</v>
      </c>
      <c r="I4629" s="5">
        <v>35176</v>
      </c>
      <c r="J4629" s="5">
        <v>2530</v>
      </c>
      <c r="K4629" s="5" t="s">
        <v>33</v>
      </c>
      <c r="L4629" s="5">
        <v>73347</v>
      </c>
      <c r="M4629" s="5">
        <v>344064</v>
      </c>
      <c r="N4629" s="5">
        <v>32415</v>
      </c>
      <c r="O4629" s="5">
        <v>46382</v>
      </c>
      <c r="P4629" s="5">
        <v>-3</v>
      </c>
      <c r="Q4629" s="5" t="s">
        <v>33</v>
      </c>
      <c r="R4629" s="5" t="s">
        <v>33</v>
      </c>
      <c r="S4629" s="5">
        <v>9774</v>
      </c>
      <c r="T4629" s="5">
        <v>13295</v>
      </c>
      <c r="U4629" s="5">
        <v>14163</v>
      </c>
      <c r="V4629" s="5">
        <v>19629</v>
      </c>
      <c r="W4629" s="5">
        <v>11</v>
      </c>
      <c r="X4629" s="5">
        <v>46895</v>
      </c>
      <c r="Y4629" s="5">
        <v>670</v>
      </c>
    </row>
    <row r="4630" spans="1:25" x14ac:dyDescent="0.3">
      <c r="A4630" s="1">
        <v>4008669</v>
      </c>
      <c r="B4630" s="1" t="s">
        <v>18</v>
      </c>
      <c r="C4630" s="2"/>
      <c r="D4630" s="4" t="s">
        <v>177</v>
      </c>
      <c r="E4630" s="4">
        <v>4008669</v>
      </c>
      <c r="F4630" s="5">
        <v>0</v>
      </c>
      <c r="G4630" s="5">
        <v>48867</v>
      </c>
      <c r="H4630" s="5">
        <v>13939</v>
      </c>
      <c r="I4630" s="5">
        <v>49411</v>
      </c>
      <c r="J4630" s="5">
        <v>5624</v>
      </c>
      <c r="K4630" s="5" t="s">
        <v>33</v>
      </c>
      <c r="L4630" s="5">
        <v>117842</v>
      </c>
      <c r="M4630" s="5">
        <v>328352</v>
      </c>
      <c r="N4630" s="5">
        <v>28360</v>
      </c>
      <c r="O4630" s="5">
        <v>44200</v>
      </c>
      <c r="P4630" s="5">
        <v>242</v>
      </c>
      <c r="Q4630" s="5" t="s">
        <v>33</v>
      </c>
      <c r="R4630" s="5" t="s">
        <v>33</v>
      </c>
      <c r="S4630" s="5">
        <v>9336</v>
      </c>
      <c r="T4630" s="5">
        <v>12013</v>
      </c>
      <c r="U4630" s="5">
        <v>15078</v>
      </c>
      <c r="V4630" s="5">
        <v>13770</v>
      </c>
      <c r="W4630" s="5">
        <v>31</v>
      </c>
      <c r="X4630" s="5">
        <v>25549</v>
      </c>
      <c r="Y4630" s="5">
        <v>6579</v>
      </c>
    </row>
    <row r="4631" spans="1:25" x14ac:dyDescent="0.3">
      <c r="A4631" s="1">
        <v>4008669</v>
      </c>
      <c r="B4631" s="1" t="s">
        <v>19</v>
      </c>
      <c r="C4631" s="2"/>
      <c r="D4631" s="4" t="s">
        <v>177</v>
      </c>
      <c r="E4631" s="4">
        <v>4008669</v>
      </c>
      <c r="F4631" s="5">
        <v>0</v>
      </c>
      <c r="G4631" s="5">
        <v>17542</v>
      </c>
      <c r="H4631" s="5">
        <v>16971</v>
      </c>
      <c r="I4631" s="5">
        <v>56858</v>
      </c>
      <c r="J4631" s="5">
        <v>7561</v>
      </c>
      <c r="K4631" s="5" t="s">
        <v>33</v>
      </c>
      <c r="L4631" s="5">
        <v>98932</v>
      </c>
      <c r="M4631" s="5">
        <v>281140</v>
      </c>
      <c r="N4631" s="5">
        <v>30944</v>
      </c>
      <c r="O4631" s="5">
        <v>15159</v>
      </c>
      <c r="P4631" s="5">
        <v>1373</v>
      </c>
      <c r="Q4631" s="5" t="s">
        <v>33</v>
      </c>
      <c r="R4631" s="5" t="s">
        <v>33</v>
      </c>
      <c r="S4631" s="5">
        <v>8932</v>
      </c>
      <c r="T4631" s="5">
        <v>11747</v>
      </c>
      <c r="U4631" s="5">
        <v>12710</v>
      </c>
      <c r="V4631" s="5">
        <v>13818</v>
      </c>
      <c r="W4631" s="5">
        <v>77</v>
      </c>
      <c r="X4631" s="5">
        <v>29651</v>
      </c>
      <c r="Y4631" s="5">
        <v>5296</v>
      </c>
    </row>
    <row r="4632" spans="1:25" x14ac:dyDescent="0.3">
      <c r="A4632" s="1">
        <v>4008669</v>
      </c>
      <c r="B4632" s="1" t="s">
        <v>20</v>
      </c>
      <c r="C4632" s="2"/>
      <c r="D4632" s="4" t="s">
        <v>177</v>
      </c>
      <c r="E4632" s="4">
        <v>4008669</v>
      </c>
      <c r="F4632" s="5">
        <v>0</v>
      </c>
      <c r="G4632" s="5">
        <v>10788</v>
      </c>
      <c r="H4632" s="5">
        <v>12957</v>
      </c>
      <c r="I4632" s="5">
        <v>62926</v>
      </c>
      <c r="J4632" s="5">
        <v>2847</v>
      </c>
      <c r="K4632" s="5" t="s">
        <v>33</v>
      </c>
      <c r="L4632" s="5">
        <v>89518</v>
      </c>
      <c r="M4632" s="5">
        <v>236178</v>
      </c>
      <c r="N4632" s="5">
        <v>23195</v>
      </c>
      <c r="O4632" s="5">
        <v>14760</v>
      </c>
      <c r="P4632" s="5">
        <v>1891</v>
      </c>
      <c r="Q4632" s="5" t="s">
        <v>33</v>
      </c>
      <c r="R4632" s="5" t="s">
        <v>33</v>
      </c>
      <c r="S4632" s="5">
        <v>6365</v>
      </c>
      <c r="T4632" s="5">
        <v>12106</v>
      </c>
      <c r="U4632" s="5">
        <v>11493</v>
      </c>
      <c r="V4632" s="5">
        <v>11802</v>
      </c>
      <c r="W4632" s="5">
        <v>110</v>
      </c>
      <c r="X4632" s="5">
        <v>32902</v>
      </c>
      <c r="Y4632" s="5">
        <v>4576</v>
      </c>
    </row>
    <row r="4633" spans="1:25" x14ac:dyDescent="0.3">
      <c r="A4633" s="1">
        <v>4008669</v>
      </c>
      <c r="B4633" s="1" t="s">
        <v>21</v>
      </c>
      <c r="C4633" s="2"/>
      <c r="D4633" s="4" t="s">
        <v>177</v>
      </c>
      <c r="E4633" s="4">
        <v>4008669</v>
      </c>
      <c r="F4633" s="5">
        <v>0</v>
      </c>
      <c r="G4633" s="5">
        <v>3461</v>
      </c>
      <c r="H4633" s="5">
        <v>14230</v>
      </c>
      <c r="I4633" s="5">
        <v>37436</v>
      </c>
      <c r="J4633" s="5">
        <v>5868</v>
      </c>
      <c r="K4633" s="5" t="s">
        <v>33</v>
      </c>
      <c r="L4633" s="5">
        <v>60995</v>
      </c>
      <c r="M4633" s="5">
        <v>251074</v>
      </c>
      <c r="N4633" s="5">
        <v>26874</v>
      </c>
      <c r="O4633" s="5">
        <v>22813</v>
      </c>
      <c r="P4633" s="5">
        <v>1755</v>
      </c>
      <c r="Q4633" s="5" t="s">
        <v>33</v>
      </c>
      <c r="R4633" s="5" t="s">
        <v>33</v>
      </c>
      <c r="S4633" s="5">
        <v>8693</v>
      </c>
      <c r="T4633" s="5">
        <v>12356</v>
      </c>
      <c r="U4633" s="5">
        <v>10747</v>
      </c>
      <c r="V4633" s="5">
        <v>8343</v>
      </c>
      <c r="W4633" s="5">
        <v>94</v>
      </c>
      <c r="X4633" s="5">
        <v>46210</v>
      </c>
      <c r="Y4633" s="5">
        <v>4364</v>
      </c>
    </row>
    <row r="4634" spans="1:25" x14ac:dyDescent="0.3">
      <c r="A4634" s="1">
        <v>4008669</v>
      </c>
      <c r="B4634" s="1" t="s">
        <v>22</v>
      </c>
      <c r="C4634" s="2"/>
      <c r="D4634" s="4" t="s">
        <v>177</v>
      </c>
      <c r="E4634" s="4">
        <v>4008669</v>
      </c>
      <c r="F4634" s="5">
        <v>0</v>
      </c>
      <c r="G4634" s="5">
        <v>6715</v>
      </c>
      <c r="H4634" s="5">
        <v>11551</v>
      </c>
      <c r="I4634" s="5">
        <v>47760</v>
      </c>
      <c r="J4634" s="5">
        <v>7358</v>
      </c>
      <c r="K4634" s="5" t="s">
        <v>33</v>
      </c>
      <c r="L4634" s="5">
        <v>73384</v>
      </c>
      <c r="M4634" s="5">
        <v>262331</v>
      </c>
      <c r="N4634" s="5">
        <v>26400</v>
      </c>
      <c r="O4634" s="5">
        <v>18761</v>
      </c>
      <c r="P4634" s="5">
        <v>2126</v>
      </c>
      <c r="Q4634" s="5" t="s">
        <v>33</v>
      </c>
      <c r="R4634" s="5" t="s">
        <v>33</v>
      </c>
      <c r="S4634" s="5">
        <v>8516</v>
      </c>
      <c r="T4634" s="5">
        <v>12163</v>
      </c>
      <c r="U4634" s="5">
        <v>10242</v>
      </c>
      <c r="V4634" s="5">
        <v>11220</v>
      </c>
      <c r="W4634" s="5">
        <v>254</v>
      </c>
      <c r="X4634" s="5">
        <v>31925</v>
      </c>
      <c r="Y4634" s="5">
        <v>3190</v>
      </c>
    </row>
    <row r="4635" spans="1:25" x14ac:dyDescent="0.3">
      <c r="A4635" s="1">
        <v>4008669</v>
      </c>
      <c r="B4635" s="1" t="s">
        <v>23</v>
      </c>
      <c r="C4635" s="2"/>
      <c r="D4635" s="4" t="s">
        <v>177</v>
      </c>
      <c r="E4635" s="4">
        <v>4008669</v>
      </c>
      <c r="F4635" s="5">
        <v>0</v>
      </c>
      <c r="G4635" s="5">
        <v>3245</v>
      </c>
      <c r="H4635" s="5">
        <v>14145</v>
      </c>
      <c r="I4635" s="5">
        <v>54670</v>
      </c>
      <c r="J4635" s="5">
        <v>2868</v>
      </c>
      <c r="K4635" s="5" t="s">
        <v>33</v>
      </c>
      <c r="L4635" s="5">
        <v>74927</v>
      </c>
      <c r="M4635" s="5">
        <v>222337</v>
      </c>
      <c r="N4635" s="5">
        <v>24993</v>
      </c>
      <c r="O4635" s="5">
        <v>9899</v>
      </c>
      <c r="P4635" s="5">
        <v>2310</v>
      </c>
      <c r="Q4635" s="5" t="s">
        <v>33</v>
      </c>
      <c r="R4635" s="5" t="s">
        <v>33</v>
      </c>
      <c r="S4635" s="5">
        <v>9125</v>
      </c>
      <c r="T4635" s="5">
        <v>11911</v>
      </c>
      <c r="U4635" s="5">
        <v>9949</v>
      </c>
      <c r="V4635" s="5">
        <v>18016</v>
      </c>
      <c r="W4635" s="5">
        <v>220</v>
      </c>
      <c r="X4635" s="5">
        <v>35608</v>
      </c>
      <c r="Y4635" s="5">
        <v>3473</v>
      </c>
    </row>
    <row r="4636" spans="1:25" x14ac:dyDescent="0.3">
      <c r="A4636" s="1">
        <v>4008669</v>
      </c>
      <c r="B4636" s="1" t="s">
        <v>24</v>
      </c>
      <c r="C4636" s="2"/>
      <c r="D4636" s="4" t="s">
        <v>177</v>
      </c>
      <c r="E4636" s="4">
        <v>4008669</v>
      </c>
      <c r="F4636" s="5">
        <v>0</v>
      </c>
      <c r="G4636" s="5">
        <v>13498</v>
      </c>
      <c r="H4636" s="5">
        <v>8579</v>
      </c>
      <c r="I4636" s="5">
        <v>41872</v>
      </c>
      <c r="J4636" s="5">
        <v>14435</v>
      </c>
      <c r="K4636" s="5" t="s">
        <v>33</v>
      </c>
      <c r="L4636" s="5">
        <v>78384</v>
      </c>
      <c r="M4636" s="5">
        <v>193675</v>
      </c>
      <c r="N4636" s="5">
        <v>21829</v>
      </c>
      <c r="O4636" s="5">
        <v>3804</v>
      </c>
      <c r="P4636" s="5">
        <v>1868</v>
      </c>
      <c r="Q4636" s="5" t="s">
        <v>33</v>
      </c>
      <c r="R4636" s="5" t="s">
        <v>33</v>
      </c>
      <c r="S4636" s="5">
        <v>8556</v>
      </c>
      <c r="T4636" s="5">
        <v>11423</v>
      </c>
      <c r="U4636" s="5">
        <v>8581</v>
      </c>
      <c r="V4636" s="5">
        <v>17698</v>
      </c>
      <c r="W4636" s="5">
        <v>245</v>
      </c>
      <c r="X4636" s="5">
        <v>35290</v>
      </c>
      <c r="Y4636" s="5">
        <v>3313</v>
      </c>
    </row>
    <row r="4637" spans="1:25" x14ac:dyDescent="0.3">
      <c r="A4637" s="1">
        <v>4008669</v>
      </c>
      <c r="B4637" s="1" t="s">
        <v>25</v>
      </c>
      <c r="C4637" s="2"/>
      <c r="D4637" s="4" t="s">
        <v>177</v>
      </c>
      <c r="E4637" s="4">
        <v>4008669</v>
      </c>
      <c r="F4637" s="5">
        <v>0</v>
      </c>
      <c r="G4637" s="5">
        <v>54615</v>
      </c>
      <c r="H4637" s="5">
        <v>6246</v>
      </c>
      <c r="I4637" s="5">
        <v>41261</v>
      </c>
      <c r="J4637" s="5">
        <v>5762</v>
      </c>
      <c r="K4637" s="5" t="s">
        <v>33</v>
      </c>
      <c r="L4637" s="5">
        <v>107489</v>
      </c>
      <c r="M4637" s="5">
        <v>193976</v>
      </c>
      <c r="N4637" s="5">
        <v>20423</v>
      </c>
      <c r="O4637" s="5">
        <v>2878</v>
      </c>
      <c r="P4637" s="5">
        <v>2143</v>
      </c>
      <c r="Q4637" s="5" t="s">
        <v>33</v>
      </c>
      <c r="R4637" s="5" t="s">
        <v>33</v>
      </c>
      <c r="S4637" s="5">
        <v>8725</v>
      </c>
      <c r="T4637" s="5">
        <v>11824</v>
      </c>
      <c r="U4637" s="5">
        <v>8469</v>
      </c>
      <c r="V4637" s="5">
        <v>15920</v>
      </c>
      <c r="W4637" s="5">
        <v>315</v>
      </c>
      <c r="X4637" s="5">
        <v>48731</v>
      </c>
      <c r="Y4637" s="5">
        <v>3137</v>
      </c>
    </row>
    <row r="4638" spans="1:25" x14ac:dyDescent="0.3">
      <c r="A4638" s="1">
        <v>4008669</v>
      </c>
      <c r="B4638" s="1" t="s">
        <v>26</v>
      </c>
      <c r="C4638" s="2"/>
      <c r="D4638" s="4" t="s">
        <v>177</v>
      </c>
      <c r="E4638" s="4">
        <v>4008669</v>
      </c>
      <c r="F4638" s="5">
        <v>0</v>
      </c>
      <c r="G4638" s="5">
        <v>13407</v>
      </c>
      <c r="H4638" s="5">
        <v>12685</v>
      </c>
      <c r="I4638" s="5">
        <v>39442</v>
      </c>
      <c r="J4638" s="5">
        <v>15111</v>
      </c>
      <c r="K4638" s="5" t="s">
        <v>33</v>
      </c>
      <c r="L4638" s="5">
        <v>81040</v>
      </c>
      <c r="M4638" s="5">
        <v>185897</v>
      </c>
      <c r="N4638" s="5">
        <v>22619</v>
      </c>
      <c r="O4638" s="5">
        <v>3813</v>
      </c>
      <c r="P4638" s="5">
        <v>2316</v>
      </c>
      <c r="Q4638" s="5" t="s">
        <v>33</v>
      </c>
      <c r="R4638" s="5" t="s">
        <v>33</v>
      </c>
      <c r="S4638" s="5">
        <v>9841</v>
      </c>
      <c r="T4638" s="5">
        <v>12742</v>
      </c>
      <c r="U4638" s="5">
        <v>8816</v>
      </c>
      <c r="V4638" s="5">
        <v>14384</v>
      </c>
      <c r="W4638" s="5">
        <v>391</v>
      </c>
      <c r="X4638" s="5">
        <v>39290</v>
      </c>
      <c r="Y4638" s="5">
        <v>2774</v>
      </c>
    </row>
    <row r="4639" spans="1:25" x14ac:dyDescent="0.3">
      <c r="A4639" s="1">
        <v>4008669</v>
      </c>
      <c r="B4639" s="1" t="s">
        <v>27</v>
      </c>
      <c r="C4639" s="2"/>
      <c r="D4639" s="4" t="s">
        <v>177</v>
      </c>
      <c r="E4639" s="4">
        <v>4008669</v>
      </c>
      <c r="F4639" s="5">
        <v>0</v>
      </c>
      <c r="G4639" s="5">
        <v>18312</v>
      </c>
      <c r="H4639" s="5">
        <v>6967</v>
      </c>
      <c r="I4639" s="5">
        <v>32022</v>
      </c>
      <c r="J4639" s="5">
        <v>8619</v>
      </c>
      <c r="K4639" s="5" t="s">
        <v>33</v>
      </c>
      <c r="L4639" s="5">
        <v>65920</v>
      </c>
      <c r="M4639" s="5">
        <v>181954</v>
      </c>
      <c r="N4639" s="5">
        <v>23533</v>
      </c>
      <c r="O4639" s="5">
        <v>3502</v>
      </c>
      <c r="P4639" s="5">
        <v>2940</v>
      </c>
      <c r="Q4639" s="5" t="s">
        <v>33</v>
      </c>
      <c r="R4639" s="5" t="s">
        <v>33</v>
      </c>
      <c r="S4639" s="5">
        <v>10013</v>
      </c>
      <c r="T4639" s="5">
        <v>11783</v>
      </c>
      <c r="U4639" s="5">
        <v>8526</v>
      </c>
      <c r="V4639" s="5">
        <v>14128</v>
      </c>
      <c r="W4639" s="5">
        <v>270</v>
      </c>
      <c r="X4639" s="5">
        <v>30104</v>
      </c>
      <c r="Y4639" s="5">
        <v>2781</v>
      </c>
    </row>
    <row r="4640" spans="1:25" x14ac:dyDescent="0.3">
      <c r="A4640" s="1">
        <v>4008669</v>
      </c>
      <c r="B4640" s="1" t="s">
        <v>28</v>
      </c>
      <c r="C4640" s="2"/>
      <c r="D4640" s="4" t="s">
        <v>177</v>
      </c>
      <c r="E4640" s="4">
        <v>4008669</v>
      </c>
      <c r="F4640" s="5">
        <v>0</v>
      </c>
      <c r="G4640" s="5">
        <v>8051</v>
      </c>
      <c r="H4640" s="5">
        <v>6435</v>
      </c>
      <c r="I4640" s="5">
        <v>32713</v>
      </c>
      <c r="J4640" s="5">
        <v>4225</v>
      </c>
      <c r="K4640" s="5" t="s">
        <v>33</v>
      </c>
      <c r="L4640" s="5">
        <v>51424</v>
      </c>
      <c r="M4640" s="5">
        <v>182944</v>
      </c>
      <c r="N4640" s="5">
        <v>22683</v>
      </c>
      <c r="O4640" s="5">
        <v>3853</v>
      </c>
      <c r="P4640" s="5">
        <v>3364</v>
      </c>
      <c r="Q4640" s="5" t="s">
        <v>33</v>
      </c>
      <c r="R4640" s="5" t="s">
        <v>33</v>
      </c>
      <c r="S4640" s="5">
        <v>10147</v>
      </c>
      <c r="T4640" s="5">
        <v>10250</v>
      </c>
      <c r="U4640" s="5">
        <v>14051</v>
      </c>
      <c r="V4640" s="5">
        <v>18776</v>
      </c>
      <c r="W4640" s="5">
        <v>155</v>
      </c>
      <c r="X4640" s="5">
        <v>34148</v>
      </c>
      <c r="Y4640" s="5">
        <v>2704</v>
      </c>
    </row>
    <row r="4641" spans="1:25" x14ac:dyDescent="0.3">
      <c r="A4641" s="1">
        <v>4008669</v>
      </c>
      <c r="B4641" s="1" t="s">
        <v>29</v>
      </c>
      <c r="C4641" s="2"/>
      <c r="D4641" s="4" t="s">
        <v>177</v>
      </c>
      <c r="E4641" s="4">
        <v>4008669</v>
      </c>
      <c r="F4641" s="5">
        <v>0</v>
      </c>
      <c r="G4641" s="5">
        <v>8013</v>
      </c>
      <c r="H4641" s="5">
        <v>10038</v>
      </c>
      <c r="I4641" s="5">
        <v>28681</v>
      </c>
      <c r="J4641" s="5">
        <v>1626</v>
      </c>
      <c r="K4641" s="5" t="s">
        <v>33</v>
      </c>
      <c r="L4641" s="5">
        <v>48358</v>
      </c>
      <c r="M4641" s="5">
        <v>171099</v>
      </c>
      <c r="N4641" s="5">
        <v>21132</v>
      </c>
      <c r="O4641" s="5">
        <v>3197</v>
      </c>
      <c r="P4641" s="5">
        <v>2881</v>
      </c>
      <c r="Q4641" s="5" t="s">
        <v>33</v>
      </c>
      <c r="R4641" s="5" t="s">
        <v>33</v>
      </c>
      <c r="S4641" s="5">
        <v>10116</v>
      </c>
      <c r="T4641" s="5">
        <v>11317</v>
      </c>
      <c r="U4641" s="5">
        <v>13794</v>
      </c>
      <c r="V4641" s="5">
        <v>17589</v>
      </c>
      <c r="W4641" s="5">
        <v>100</v>
      </c>
      <c r="X4641" s="5">
        <v>31790</v>
      </c>
      <c r="Y4641" s="5">
        <v>2588</v>
      </c>
    </row>
    <row r="4642" spans="1:25" x14ac:dyDescent="0.3">
      <c r="A4642" s="1">
        <v>4008669</v>
      </c>
      <c r="B4642" s="1" t="s">
        <v>30</v>
      </c>
      <c r="C4642" s="2"/>
      <c r="D4642" s="4" t="s">
        <v>177</v>
      </c>
      <c r="E4642" s="4">
        <v>4008669</v>
      </c>
      <c r="F4642" s="5">
        <v>0</v>
      </c>
      <c r="G4642" s="5">
        <v>4914</v>
      </c>
      <c r="H4642" s="5">
        <v>17853</v>
      </c>
      <c r="I4642" s="5">
        <v>35942</v>
      </c>
      <c r="J4642" s="5">
        <v>1447</v>
      </c>
      <c r="K4642" s="5" t="s">
        <v>33</v>
      </c>
      <c r="L4642" s="5">
        <v>60155</v>
      </c>
      <c r="M4642" s="5">
        <v>182699</v>
      </c>
      <c r="N4642" s="5">
        <v>20958</v>
      </c>
      <c r="O4642" s="5">
        <v>2913</v>
      </c>
      <c r="P4642" s="5">
        <v>3128</v>
      </c>
      <c r="Q4642" s="5" t="s">
        <v>33</v>
      </c>
      <c r="R4642" s="5" t="s">
        <v>33</v>
      </c>
      <c r="S4642" s="5">
        <v>9744</v>
      </c>
      <c r="T4642" s="5">
        <v>10793</v>
      </c>
      <c r="U4642" s="5">
        <v>14324</v>
      </c>
      <c r="V4642" s="5">
        <v>11931</v>
      </c>
      <c r="W4642" s="5">
        <v>142</v>
      </c>
      <c r="X4642" s="5">
        <v>30664</v>
      </c>
      <c r="Y4642" s="5">
        <v>2342</v>
      </c>
    </row>
    <row r="4643" spans="1:25" x14ac:dyDescent="0.3">
      <c r="A4643" s="1">
        <v>4008669</v>
      </c>
      <c r="B4643" s="1" t="s">
        <v>31</v>
      </c>
      <c r="C4643" s="2"/>
      <c r="D4643" s="4" t="s">
        <v>177</v>
      </c>
      <c r="E4643" s="4">
        <v>4008669</v>
      </c>
      <c r="F4643" s="5">
        <v>0</v>
      </c>
      <c r="G4643" s="5">
        <v>14775</v>
      </c>
      <c r="H4643" s="5">
        <v>3753</v>
      </c>
      <c r="I4643" s="5">
        <v>31900</v>
      </c>
      <c r="J4643" s="5">
        <v>1353</v>
      </c>
      <c r="K4643" s="5" t="s">
        <v>33</v>
      </c>
      <c r="L4643" s="5">
        <v>51781</v>
      </c>
      <c r="M4643" s="5">
        <v>176572</v>
      </c>
      <c r="N4643" s="5">
        <v>20427</v>
      </c>
      <c r="O4643" s="5">
        <v>2587</v>
      </c>
      <c r="P4643" s="5">
        <v>2938</v>
      </c>
      <c r="Q4643" s="5" t="s">
        <v>33</v>
      </c>
      <c r="R4643" s="5" t="s">
        <v>33</v>
      </c>
      <c r="S4643" s="5">
        <v>9619</v>
      </c>
      <c r="T4643" s="5">
        <v>10858</v>
      </c>
      <c r="U4643" s="5">
        <v>11269</v>
      </c>
      <c r="V4643" s="5">
        <v>9231</v>
      </c>
      <c r="W4643" s="5">
        <v>275</v>
      </c>
      <c r="X4643" s="5">
        <v>29559</v>
      </c>
      <c r="Y4643" s="5">
        <v>2213</v>
      </c>
    </row>
    <row r="4644" spans="1:25" x14ac:dyDescent="0.3">
      <c r="A4644" s="1">
        <v>4057106</v>
      </c>
      <c r="B4644" s="1" t="s">
        <v>0</v>
      </c>
      <c r="C4644" s="2"/>
      <c r="D4644" s="4" t="s">
        <v>178</v>
      </c>
      <c r="E4644" s="4">
        <v>4057106</v>
      </c>
      <c r="F4644" s="5">
        <v>814</v>
      </c>
      <c r="G4644" s="5">
        <v>22888</v>
      </c>
      <c r="H4644" s="5">
        <v>0</v>
      </c>
      <c r="I4644" s="5">
        <v>272510</v>
      </c>
      <c r="J4644" s="5">
        <v>4865</v>
      </c>
      <c r="K4644" s="5">
        <v>0</v>
      </c>
      <c r="L4644" s="5">
        <v>301076</v>
      </c>
      <c r="M4644" s="5">
        <v>392710</v>
      </c>
      <c r="N4644" s="5">
        <v>36859</v>
      </c>
      <c r="O4644" s="5">
        <v>151307</v>
      </c>
      <c r="P4644" s="5">
        <v>0</v>
      </c>
      <c r="Q4644" s="5">
        <v>2241</v>
      </c>
      <c r="R4644" s="5">
        <v>0</v>
      </c>
      <c r="S4644" s="5">
        <v>8344</v>
      </c>
      <c r="T4644" s="5">
        <v>32907</v>
      </c>
      <c r="U4644" s="5">
        <v>11409</v>
      </c>
      <c r="V4644" s="5">
        <v>21440</v>
      </c>
      <c r="W4644" s="5">
        <v>16</v>
      </c>
      <c r="X4644" s="5">
        <v>15280</v>
      </c>
      <c r="Y4644" s="5">
        <v>0</v>
      </c>
    </row>
    <row r="4645" spans="1:25" x14ac:dyDescent="0.3">
      <c r="A4645" s="1">
        <v>4057106</v>
      </c>
      <c r="B4645" s="1" t="s">
        <v>1</v>
      </c>
      <c r="C4645" s="2"/>
      <c r="D4645" s="4" t="s">
        <v>178</v>
      </c>
      <c r="E4645" s="4">
        <v>4057106</v>
      </c>
      <c r="F4645" s="5">
        <v>9807</v>
      </c>
      <c r="G4645" s="5">
        <v>215842</v>
      </c>
      <c r="H4645" s="5">
        <v>0</v>
      </c>
      <c r="I4645" s="5">
        <v>160448</v>
      </c>
      <c r="J4645" s="5">
        <v>3421</v>
      </c>
      <c r="K4645" s="5">
        <v>0</v>
      </c>
      <c r="L4645" s="5">
        <v>389519</v>
      </c>
      <c r="M4645" s="5">
        <v>457825</v>
      </c>
      <c r="N4645" s="5">
        <v>41264</v>
      </c>
      <c r="O4645" s="5">
        <v>144138</v>
      </c>
      <c r="P4645" s="5">
        <v>0</v>
      </c>
      <c r="Q4645" s="5">
        <v>2398</v>
      </c>
      <c r="R4645" s="5">
        <v>0</v>
      </c>
      <c r="S4645" s="5">
        <v>7590</v>
      </c>
      <c r="T4645" s="5">
        <v>22043</v>
      </c>
      <c r="U4645" s="5">
        <v>11283</v>
      </c>
      <c r="V4645" s="5">
        <v>22057</v>
      </c>
      <c r="W4645" s="5">
        <v>4</v>
      </c>
      <c r="X4645" s="5">
        <v>65338</v>
      </c>
      <c r="Y4645" s="5">
        <v>0</v>
      </c>
    </row>
    <row r="4646" spans="1:25" x14ac:dyDescent="0.3">
      <c r="A4646" s="1">
        <v>4057106</v>
      </c>
      <c r="B4646" s="1" t="s">
        <v>2</v>
      </c>
      <c r="C4646" s="2"/>
      <c r="D4646" s="4" t="s">
        <v>178</v>
      </c>
      <c r="E4646" s="4">
        <v>4057106</v>
      </c>
      <c r="F4646" s="5">
        <v>0</v>
      </c>
      <c r="G4646" s="5">
        <v>82179</v>
      </c>
      <c r="H4646" s="5">
        <v>0</v>
      </c>
      <c r="I4646" s="5">
        <v>148711</v>
      </c>
      <c r="J4646" s="5">
        <v>2140</v>
      </c>
      <c r="K4646" s="5">
        <v>0</v>
      </c>
      <c r="L4646" s="5">
        <v>233029</v>
      </c>
      <c r="M4646" s="5">
        <v>460023</v>
      </c>
      <c r="N4646" s="5">
        <v>38353</v>
      </c>
      <c r="O4646" s="5">
        <v>139007</v>
      </c>
      <c r="P4646" s="5">
        <v>0</v>
      </c>
      <c r="Q4646" s="5">
        <v>2126</v>
      </c>
      <c r="R4646" s="5">
        <v>0</v>
      </c>
      <c r="S4646" s="5">
        <v>9233</v>
      </c>
      <c r="T4646" s="5">
        <v>23570</v>
      </c>
      <c r="U4646" s="5">
        <v>14157</v>
      </c>
      <c r="V4646" s="5">
        <v>21657</v>
      </c>
      <c r="W4646" s="5">
        <v>0</v>
      </c>
      <c r="X4646" s="5">
        <v>76349</v>
      </c>
      <c r="Y4646" s="5">
        <v>519</v>
      </c>
    </row>
    <row r="4647" spans="1:25" x14ac:dyDescent="0.3">
      <c r="A4647" s="1">
        <v>4057106</v>
      </c>
      <c r="B4647" s="1" t="s">
        <v>3</v>
      </c>
      <c r="C4647" s="2"/>
      <c r="D4647" s="4" t="s">
        <v>178</v>
      </c>
      <c r="E4647" s="4">
        <v>4057106</v>
      </c>
      <c r="F4647" s="5">
        <v>323</v>
      </c>
      <c r="G4647" s="5">
        <v>466357</v>
      </c>
      <c r="H4647" s="5">
        <v>0</v>
      </c>
      <c r="I4647" s="5">
        <v>112114</v>
      </c>
      <c r="J4647" s="5">
        <v>2735</v>
      </c>
      <c r="K4647" s="5">
        <v>0</v>
      </c>
      <c r="L4647" s="5">
        <v>581529</v>
      </c>
      <c r="M4647" s="5">
        <v>427982</v>
      </c>
      <c r="N4647" s="5">
        <v>39708</v>
      </c>
      <c r="O4647" s="5">
        <v>148914</v>
      </c>
      <c r="P4647" s="5">
        <v>0</v>
      </c>
      <c r="Q4647" s="5">
        <v>1874</v>
      </c>
      <c r="R4647" s="5">
        <v>0</v>
      </c>
      <c r="S4647" s="5">
        <v>16300</v>
      </c>
      <c r="T4647" s="5">
        <v>21048</v>
      </c>
      <c r="U4647" s="5">
        <v>16520</v>
      </c>
      <c r="V4647" s="5">
        <v>20638</v>
      </c>
      <c r="W4647" s="5">
        <v>0</v>
      </c>
      <c r="X4647" s="5">
        <v>115286</v>
      </c>
      <c r="Y4647" s="5">
        <v>349</v>
      </c>
    </row>
    <row r="4648" spans="1:25" x14ac:dyDescent="0.3">
      <c r="A4648" s="1">
        <v>4057106</v>
      </c>
      <c r="B4648" s="1" t="s">
        <v>4</v>
      </c>
      <c r="C4648" s="2"/>
      <c r="D4648" s="4" t="s">
        <v>178</v>
      </c>
      <c r="E4648" s="4">
        <v>4057106</v>
      </c>
      <c r="F4648" s="5">
        <v>0</v>
      </c>
      <c r="G4648" s="5">
        <v>74959</v>
      </c>
      <c r="H4648" s="5">
        <v>0</v>
      </c>
      <c r="I4648" s="5">
        <v>94857</v>
      </c>
      <c r="J4648" s="5">
        <v>3872</v>
      </c>
      <c r="K4648" s="5">
        <v>0</v>
      </c>
      <c r="L4648" s="5">
        <v>173688</v>
      </c>
      <c r="M4648" s="5">
        <v>492753</v>
      </c>
      <c r="N4648" s="5">
        <v>53073</v>
      </c>
      <c r="O4648" s="5">
        <v>135533</v>
      </c>
      <c r="P4648" s="5">
        <v>0</v>
      </c>
      <c r="Q4648" s="5">
        <v>1980</v>
      </c>
      <c r="R4648" s="5">
        <v>0</v>
      </c>
      <c r="S4648" s="5">
        <v>25998</v>
      </c>
      <c r="T4648" s="5">
        <v>26053</v>
      </c>
      <c r="U4648" s="5">
        <v>16639</v>
      </c>
      <c r="V4648" s="5">
        <v>24776</v>
      </c>
      <c r="W4648" s="5">
        <v>2</v>
      </c>
      <c r="X4648" s="5">
        <v>81249</v>
      </c>
      <c r="Y4648" s="5">
        <v>0</v>
      </c>
    </row>
    <row r="4649" spans="1:25" x14ac:dyDescent="0.3">
      <c r="A4649" s="1">
        <v>4057106</v>
      </c>
      <c r="B4649" s="1" t="s">
        <v>5</v>
      </c>
      <c r="C4649" s="2"/>
      <c r="D4649" s="4" t="s">
        <v>178</v>
      </c>
      <c r="E4649" s="4">
        <v>4057106</v>
      </c>
      <c r="F4649" s="5">
        <v>950</v>
      </c>
      <c r="G4649" s="5">
        <v>252891</v>
      </c>
      <c r="H4649" s="5">
        <v>0</v>
      </c>
      <c r="I4649" s="5">
        <v>62710</v>
      </c>
      <c r="J4649" s="5">
        <v>2668</v>
      </c>
      <c r="K4649" s="5">
        <v>0</v>
      </c>
      <c r="L4649" s="5">
        <v>319219</v>
      </c>
      <c r="M4649" s="5">
        <v>530407</v>
      </c>
      <c r="N4649" s="5">
        <v>65967</v>
      </c>
      <c r="O4649" s="5">
        <v>125369</v>
      </c>
      <c r="P4649" s="5">
        <v>0</v>
      </c>
      <c r="Q4649" s="5">
        <v>1735</v>
      </c>
      <c r="R4649" s="5">
        <v>0</v>
      </c>
      <c r="S4649" s="5">
        <v>24671</v>
      </c>
      <c r="T4649" s="5">
        <v>26951</v>
      </c>
      <c r="U4649" s="5">
        <v>15788</v>
      </c>
      <c r="V4649" s="5">
        <v>24665</v>
      </c>
      <c r="W4649" s="5">
        <v>1</v>
      </c>
      <c r="X4649" s="5">
        <v>74336</v>
      </c>
      <c r="Y4649" s="5">
        <v>0</v>
      </c>
    </row>
    <row r="4650" spans="1:25" x14ac:dyDescent="0.3">
      <c r="A4650" s="1">
        <v>4057106</v>
      </c>
      <c r="B4650" s="1" t="s">
        <v>6</v>
      </c>
      <c r="C4650" s="2"/>
      <c r="D4650" s="4" t="s">
        <v>178</v>
      </c>
      <c r="E4650" s="4">
        <v>4057106</v>
      </c>
      <c r="F4650" s="5">
        <v>643</v>
      </c>
      <c r="G4650" s="5">
        <v>429068</v>
      </c>
      <c r="H4650" s="5">
        <v>0</v>
      </c>
      <c r="I4650" s="5">
        <v>37798</v>
      </c>
      <c r="J4650" s="5">
        <v>1735</v>
      </c>
      <c r="K4650" s="5">
        <v>0</v>
      </c>
      <c r="L4650" s="5">
        <v>469244</v>
      </c>
      <c r="M4650" s="5">
        <v>578478</v>
      </c>
      <c r="N4650" s="5">
        <v>54300</v>
      </c>
      <c r="O4650" s="5">
        <v>120106</v>
      </c>
      <c r="P4650" s="5">
        <v>0</v>
      </c>
      <c r="Q4650" s="5">
        <v>2410</v>
      </c>
      <c r="R4650" s="5">
        <v>0</v>
      </c>
      <c r="S4650" s="5">
        <v>22704</v>
      </c>
      <c r="T4650" s="5">
        <v>23532</v>
      </c>
      <c r="U4650" s="5">
        <v>15454</v>
      </c>
      <c r="V4650" s="5">
        <v>25538</v>
      </c>
      <c r="W4650" s="5">
        <v>2</v>
      </c>
      <c r="X4650" s="5">
        <v>92912</v>
      </c>
      <c r="Y4650" s="5">
        <v>0</v>
      </c>
    </row>
    <row r="4651" spans="1:25" x14ac:dyDescent="0.3">
      <c r="A4651" s="1">
        <v>4057106</v>
      </c>
      <c r="B4651" s="1" t="s">
        <v>7</v>
      </c>
      <c r="C4651" s="2"/>
      <c r="D4651" s="4" t="s">
        <v>178</v>
      </c>
      <c r="E4651" s="4">
        <v>4057106</v>
      </c>
      <c r="F4651" s="5">
        <v>48</v>
      </c>
      <c r="G4651" s="5">
        <v>-70151</v>
      </c>
      <c r="H4651" s="5">
        <v>0</v>
      </c>
      <c r="I4651" s="5">
        <v>30500</v>
      </c>
      <c r="J4651" s="5">
        <v>-255</v>
      </c>
      <c r="K4651" s="5">
        <v>0</v>
      </c>
      <c r="L4651" s="5">
        <v>-39858</v>
      </c>
      <c r="M4651" s="5">
        <v>596227</v>
      </c>
      <c r="N4651" s="5">
        <v>40015</v>
      </c>
      <c r="O4651" s="5">
        <v>111503</v>
      </c>
      <c r="P4651" s="5">
        <v>0</v>
      </c>
      <c r="Q4651" s="5">
        <v>2094</v>
      </c>
      <c r="R4651" s="5">
        <v>0</v>
      </c>
      <c r="S4651" s="5">
        <v>21398</v>
      </c>
      <c r="T4651" s="5">
        <v>22624</v>
      </c>
      <c r="U4651" s="5">
        <v>15581</v>
      </c>
      <c r="V4651" s="5">
        <v>22358</v>
      </c>
      <c r="W4651" s="5">
        <v>14</v>
      </c>
      <c r="X4651" s="5">
        <v>91503</v>
      </c>
      <c r="Y4651" s="5">
        <v>0</v>
      </c>
    </row>
    <row r="4652" spans="1:25" x14ac:dyDescent="0.3">
      <c r="A4652" s="1">
        <v>4057106</v>
      </c>
      <c r="B4652" s="1" t="s">
        <v>8</v>
      </c>
      <c r="C4652" s="2"/>
      <c r="D4652" s="4" t="s">
        <v>178</v>
      </c>
      <c r="E4652" s="4">
        <v>4057106</v>
      </c>
      <c r="F4652" s="5">
        <v>26</v>
      </c>
      <c r="G4652" s="5">
        <v>21628</v>
      </c>
      <c r="H4652" s="5">
        <v>0</v>
      </c>
      <c r="I4652" s="5">
        <v>25990</v>
      </c>
      <c r="J4652" s="5">
        <v>895</v>
      </c>
      <c r="K4652" s="5">
        <v>0</v>
      </c>
      <c r="L4652" s="5">
        <v>48539</v>
      </c>
      <c r="M4652" s="5">
        <v>584161</v>
      </c>
      <c r="N4652" s="5">
        <v>37758</v>
      </c>
      <c r="O4652" s="5">
        <v>111946</v>
      </c>
      <c r="P4652" s="5">
        <v>0</v>
      </c>
      <c r="Q4652" s="5">
        <v>2426</v>
      </c>
      <c r="R4652" s="5">
        <v>0</v>
      </c>
      <c r="S4652" s="5">
        <v>19269</v>
      </c>
      <c r="T4652" s="5">
        <v>25754</v>
      </c>
      <c r="U4652" s="5">
        <v>17275</v>
      </c>
      <c r="V4652" s="5">
        <v>33567</v>
      </c>
      <c r="W4652" s="5">
        <v>0</v>
      </c>
      <c r="X4652" s="5">
        <v>88816</v>
      </c>
      <c r="Y4652" s="5">
        <v>0</v>
      </c>
    </row>
    <row r="4653" spans="1:25" x14ac:dyDescent="0.3">
      <c r="A4653" s="1">
        <v>4057106</v>
      </c>
      <c r="B4653" s="1" t="s">
        <v>9</v>
      </c>
      <c r="C4653" s="2"/>
      <c r="D4653" s="4" t="s">
        <v>178</v>
      </c>
      <c r="E4653" s="4">
        <v>4057106</v>
      </c>
      <c r="F4653" s="5">
        <v>117</v>
      </c>
      <c r="G4653" s="5">
        <v>45526</v>
      </c>
      <c r="H4653" s="5">
        <v>0</v>
      </c>
      <c r="I4653" s="5">
        <v>25038</v>
      </c>
      <c r="J4653" s="5">
        <v>297</v>
      </c>
      <c r="K4653" s="5">
        <v>0</v>
      </c>
      <c r="L4653" s="5">
        <v>70978</v>
      </c>
      <c r="M4653" s="5">
        <v>562297</v>
      </c>
      <c r="N4653" s="5">
        <v>39038</v>
      </c>
      <c r="O4653" s="5">
        <v>109750</v>
      </c>
      <c r="P4653" s="5">
        <v>0</v>
      </c>
      <c r="Q4653" s="5">
        <v>2689</v>
      </c>
      <c r="R4653" s="5">
        <v>0</v>
      </c>
      <c r="S4653" s="5">
        <v>20322</v>
      </c>
      <c r="T4653" s="5">
        <v>24606</v>
      </c>
      <c r="U4653" s="5">
        <v>16455</v>
      </c>
      <c r="V4653" s="5">
        <v>29904</v>
      </c>
      <c r="W4653" s="5">
        <v>0</v>
      </c>
      <c r="X4653" s="5">
        <v>93960</v>
      </c>
      <c r="Y4653" s="5">
        <v>0</v>
      </c>
    </row>
    <row r="4654" spans="1:25" x14ac:dyDescent="0.3">
      <c r="A4654" s="1">
        <v>4057106</v>
      </c>
      <c r="B4654" s="1" t="s">
        <v>10</v>
      </c>
      <c r="C4654" s="2"/>
      <c r="D4654" s="4" t="s">
        <v>178</v>
      </c>
      <c r="E4654" s="4">
        <v>4057106</v>
      </c>
      <c r="F4654" s="5">
        <v>126</v>
      </c>
      <c r="G4654" s="5">
        <v>273217</v>
      </c>
      <c r="H4654" s="5">
        <v>0</v>
      </c>
      <c r="I4654" s="5">
        <v>25941</v>
      </c>
      <c r="J4654" s="5">
        <v>635</v>
      </c>
      <c r="K4654" s="5">
        <v>0</v>
      </c>
      <c r="L4654" s="5">
        <v>299919</v>
      </c>
      <c r="M4654" s="5">
        <v>576442</v>
      </c>
      <c r="N4654" s="5">
        <v>44670</v>
      </c>
      <c r="O4654" s="5">
        <v>96339</v>
      </c>
      <c r="P4654" s="5">
        <v>0</v>
      </c>
      <c r="Q4654" s="5">
        <v>2662</v>
      </c>
      <c r="R4654" s="5">
        <v>0</v>
      </c>
      <c r="S4654" s="5">
        <v>21681</v>
      </c>
      <c r="T4654" s="5">
        <v>21063</v>
      </c>
      <c r="U4654" s="5">
        <v>18179</v>
      </c>
      <c r="V4654" s="5">
        <v>18004</v>
      </c>
      <c r="W4654" s="5">
        <v>0</v>
      </c>
      <c r="X4654" s="5">
        <v>101270</v>
      </c>
      <c r="Y4654" s="5">
        <v>0</v>
      </c>
    </row>
    <row r="4655" spans="1:25" x14ac:dyDescent="0.3">
      <c r="A4655" s="1">
        <v>4057106</v>
      </c>
      <c r="B4655" s="1" t="s">
        <v>11</v>
      </c>
      <c r="C4655" s="2"/>
      <c r="D4655" s="4" t="s">
        <v>178</v>
      </c>
      <c r="E4655" s="4">
        <v>4057106</v>
      </c>
      <c r="F4655" s="5">
        <v>1132</v>
      </c>
      <c r="G4655" s="5">
        <v>543580</v>
      </c>
      <c r="H4655" s="5">
        <v>0</v>
      </c>
      <c r="I4655" s="5">
        <v>40619</v>
      </c>
      <c r="J4655" s="5">
        <v>780</v>
      </c>
      <c r="K4655" s="5">
        <v>0</v>
      </c>
      <c r="L4655" s="5">
        <v>586111</v>
      </c>
      <c r="M4655" s="5">
        <v>652643</v>
      </c>
      <c r="N4655" s="5">
        <v>35684</v>
      </c>
      <c r="O4655" s="5">
        <v>94075</v>
      </c>
      <c r="P4655" s="5">
        <v>0</v>
      </c>
      <c r="Q4655" s="5">
        <v>2258</v>
      </c>
      <c r="R4655" s="5">
        <v>0</v>
      </c>
      <c r="S4655" s="5">
        <v>21523</v>
      </c>
      <c r="T4655" s="5">
        <v>21841</v>
      </c>
      <c r="U4655" s="5">
        <v>16101</v>
      </c>
      <c r="V4655" s="5">
        <v>20164</v>
      </c>
      <c r="W4655" s="5">
        <v>0</v>
      </c>
      <c r="X4655" s="5">
        <v>81813</v>
      </c>
      <c r="Y4655" s="5">
        <v>6</v>
      </c>
    </row>
    <row r="4656" spans="1:25" x14ac:dyDescent="0.3">
      <c r="A4656" s="1">
        <v>4057106</v>
      </c>
      <c r="B4656" s="1" t="s">
        <v>12</v>
      </c>
      <c r="C4656" s="2"/>
      <c r="D4656" s="4" t="s">
        <v>178</v>
      </c>
      <c r="E4656" s="4">
        <v>4057106</v>
      </c>
      <c r="F4656" s="5">
        <v>1012</v>
      </c>
      <c r="G4656" s="5">
        <v>48168</v>
      </c>
      <c r="H4656" s="5">
        <v>0</v>
      </c>
      <c r="I4656" s="5">
        <v>37318</v>
      </c>
      <c r="J4656" s="5">
        <v>1227</v>
      </c>
      <c r="K4656" s="5">
        <v>0</v>
      </c>
      <c r="L4656" s="5">
        <v>87725</v>
      </c>
      <c r="M4656" s="5">
        <v>637342</v>
      </c>
      <c r="N4656" s="5">
        <v>47306</v>
      </c>
      <c r="O4656" s="5">
        <v>81383</v>
      </c>
      <c r="P4656" s="5">
        <v>0</v>
      </c>
      <c r="Q4656" s="5">
        <v>2043</v>
      </c>
      <c r="R4656" s="5">
        <v>0</v>
      </c>
      <c r="S4656" s="5">
        <v>23266</v>
      </c>
      <c r="T4656" s="5">
        <v>21575</v>
      </c>
      <c r="U4656" s="5">
        <v>16827</v>
      </c>
      <c r="V4656" s="5">
        <v>23024</v>
      </c>
      <c r="W4656" s="5">
        <v>52</v>
      </c>
      <c r="X4656" s="5">
        <v>79068</v>
      </c>
      <c r="Y4656" s="5">
        <v>223</v>
      </c>
    </row>
    <row r="4657" spans="1:25" x14ac:dyDescent="0.3">
      <c r="A4657" s="1">
        <v>4057106</v>
      </c>
      <c r="B4657" s="1" t="s">
        <v>13</v>
      </c>
      <c r="C4657" s="2"/>
      <c r="D4657" s="4" t="s">
        <v>178</v>
      </c>
      <c r="E4657" s="4">
        <v>4057106</v>
      </c>
      <c r="F4657" s="5">
        <v>4164</v>
      </c>
      <c r="G4657" s="5">
        <v>25861</v>
      </c>
      <c r="H4657" s="5">
        <v>0</v>
      </c>
      <c r="I4657" s="5">
        <v>48749</v>
      </c>
      <c r="J4657" s="5">
        <v>1841</v>
      </c>
      <c r="K4657" s="5">
        <v>0</v>
      </c>
      <c r="L4657" s="5">
        <v>80616</v>
      </c>
      <c r="M4657" s="5">
        <v>548854</v>
      </c>
      <c r="N4657" s="5">
        <v>31712</v>
      </c>
      <c r="O4657" s="5">
        <v>67716</v>
      </c>
      <c r="P4657" s="5">
        <v>0</v>
      </c>
      <c r="Q4657" s="5">
        <v>1633</v>
      </c>
      <c r="R4657" s="5">
        <v>0</v>
      </c>
      <c r="S4657" s="5">
        <v>21005</v>
      </c>
      <c r="T4657" s="5">
        <v>21896</v>
      </c>
      <c r="U4657" s="5">
        <v>17059</v>
      </c>
      <c r="V4657" s="5">
        <v>21189</v>
      </c>
      <c r="W4657" s="5">
        <v>42</v>
      </c>
      <c r="X4657" s="5">
        <v>76289</v>
      </c>
      <c r="Y4657" s="5">
        <v>175</v>
      </c>
    </row>
    <row r="4658" spans="1:25" x14ac:dyDescent="0.3">
      <c r="A4658" s="1">
        <v>4057106</v>
      </c>
      <c r="B4658" s="1" t="s">
        <v>14</v>
      </c>
      <c r="C4658" s="2"/>
      <c r="D4658" s="4" t="s">
        <v>178</v>
      </c>
      <c r="E4658" s="4">
        <v>4057106</v>
      </c>
      <c r="F4658" s="5">
        <v>1437</v>
      </c>
      <c r="G4658" s="5">
        <v>42799</v>
      </c>
      <c r="H4658" s="5">
        <v>0</v>
      </c>
      <c r="I4658" s="5">
        <v>46154</v>
      </c>
      <c r="J4658" s="5">
        <v>3989</v>
      </c>
      <c r="K4658" s="5" t="s">
        <v>33</v>
      </c>
      <c r="L4658" s="5">
        <v>94380</v>
      </c>
      <c r="M4658" s="5">
        <v>444991</v>
      </c>
      <c r="N4658" s="5">
        <v>39678</v>
      </c>
      <c r="O4658" s="5">
        <v>62126</v>
      </c>
      <c r="P4658" s="5">
        <v>0</v>
      </c>
      <c r="Q4658" s="5" t="s">
        <v>33</v>
      </c>
      <c r="R4658" s="5" t="s">
        <v>33</v>
      </c>
      <c r="S4658" s="5">
        <v>21618</v>
      </c>
      <c r="T4658" s="5">
        <v>20633</v>
      </c>
      <c r="U4658" s="5">
        <v>16376</v>
      </c>
      <c r="V4658" s="5">
        <v>18910</v>
      </c>
      <c r="W4658" s="5">
        <v>80</v>
      </c>
      <c r="X4658" s="5">
        <v>83613</v>
      </c>
      <c r="Y4658" s="5">
        <v>187</v>
      </c>
    </row>
    <row r="4659" spans="1:25" x14ac:dyDescent="0.3">
      <c r="A4659" s="1">
        <v>4057106</v>
      </c>
      <c r="B4659" s="1" t="s">
        <v>15</v>
      </c>
      <c r="C4659" s="2"/>
      <c r="D4659" s="4" t="s">
        <v>178</v>
      </c>
      <c r="E4659" s="4">
        <v>4057106</v>
      </c>
      <c r="F4659" s="5">
        <v>1095</v>
      </c>
      <c r="G4659" s="5">
        <v>40999</v>
      </c>
      <c r="H4659" s="5">
        <v>0</v>
      </c>
      <c r="I4659" s="5">
        <v>69353</v>
      </c>
      <c r="J4659" s="5">
        <v>2395</v>
      </c>
      <c r="K4659" s="5" t="s">
        <v>33</v>
      </c>
      <c r="L4659" s="5">
        <v>113841</v>
      </c>
      <c r="M4659" s="5">
        <v>310918</v>
      </c>
      <c r="N4659" s="5">
        <v>56057</v>
      </c>
      <c r="O4659" s="5">
        <v>55449</v>
      </c>
      <c r="P4659" s="5">
        <v>0</v>
      </c>
      <c r="Q4659" s="5" t="s">
        <v>33</v>
      </c>
      <c r="R4659" s="5" t="s">
        <v>33</v>
      </c>
      <c r="S4659" s="5">
        <v>21275</v>
      </c>
      <c r="T4659" s="5">
        <v>18118</v>
      </c>
      <c r="U4659" s="5">
        <v>15916</v>
      </c>
      <c r="V4659" s="5">
        <v>18902</v>
      </c>
      <c r="W4659" s="5">
        <v>78</v>
      </c>
      <c r="X4659" s="5">
        <v>71865</v>
      </c>
      <c r="Y4659" s="5">
        <v>368</v>
      </c>
    </row>
    <row r="4660" spans="1:25" x14ac:dyDescent="0.3">
      <c r="A4660" s="1">
        <v>4057106</v>
      </c>
      <c r="B4660" s="1" t="s">
        <v>16</v>
      </c>
      <c r="C4660" s="2"/>
      <c r="D4660" s="4" t="s">
        <v>178</v>
      </c>
      <c r="E4660" s="4">
        <v>4057106</v>
      </c>
      <c r="F4660" s="5">
        <v>447</v>
      </c>
      <c r="G4660" s="5">
        <v>184267</v>
      </c>
      <c r="H4660" s="5">
        <v>0</v>
      </c>
      <c r="I4660" s="5">
        <v>49642</v>
      </c>
      <c r="J4660" s="5">
        <v>3557</v>
      </c>
      <c r="K4660" s="5" t="s">
        <v>33</v>
      </c>
      <c r="L4660" s="5">
        <v>237913</v>
      </c>
      <c r="M4660" s="5">
        <v>289635</v>
      </c>
      <c r="N4660" s="5">
        <v>49350</v>
      </c>
      <c r="O4660" s="5">
        <v>42068</v>
      </c>
      <c r="P4660" s="5">
        <v>0</v>
      </c>
      <c r="Q4660" s="5" t="s">
        <v>33</v>
      </c>
      <c r="R4660" s="5" t="s">
        <v>33</v>
      </c>
      <c r="S4660" s="5">
        <v>19305</v>
      </c>
      <c r="T4660" s="5">
        <v>17270</v>
      </c>
      <c r="U4660" s="5">
        <v>15342</v>
      </c>
      <c r="V4660" s="5">
        <v>18156</v>
      </c>
      <c r="W4660" s="5">
        <v>113</v>
      </c>
      <c r="X4660" s="5">
        <v>60749</v>
      </c>
      <c r="Y4660" s="5">
        <v>947</v>
      </c>
    </row>
    <row r="4661" spans="1:25" x14ac:dyDescent="0.3">
      <c r="A4661" s="1">
        <v>4057106</v>
      </c>
      <c r="B4661" s="1" t="s">
        <v>17</v>
      </c>
      <c r="C4661" s="2"/>
      <c r="D4661" s="4" t="s">
        <v>178</v>
      </c>
      <c r="E4661" s="4">
        <v>4057106</v>
      </c>
      <c r="F4661" s="5">
        <v>4976</v>
      </c>
      <c r="G4661" s="5">
        <v>28227</v>
      </c>
      <c r="H4661" s="5">
        <v>0</v>
      </c>
      <c r="I4661" s="5">
        <v>41842</v>
      </c>
      <c r="J4661" s="5">
        <v>1987</v>
      </c>
      <c r="K4661" s="5" t="s">
        <v>33</v>
      </c>
      <c r="L4661" s="5">
        <v>77032</v>
      </c>
      <c r="M4661" s="5">
        <v>271410</v>
      </c>
      <c r="N4661" s="5">
        <v>46340</v>
      </c>
      <c r="O4661" s="5">
        <v>37225</v>
      </c>
      <c r="P4661" s="5">
        <v>0</v>
      </c>
      <c r="Q4661" s="5" t="s">
        <v>33</v>
      </c>
      <c r="R4661" s="5" t="s">
        <v>33</v>
      </c>
      <c r="S4661" s="5">
        <v>20750</v>
      </c>
      <c r="T4661" s="5">
        <v>17416</v>
      </c>
      <c r="U4661" s="5">
        <v>14491</v>
      </c>
      <c r="V4661" s="5">
        <v>25797</v>
      </c>
      <c r="W4661" s="5">
        <v>111</v>
      </c>
      <c r="X4661" s="5">
        <v>43836</v>
      </c>
      <c r="Y4661" s="5">
        <v>1187</v>
      </c>
    </row>
    <row r="4662" spans="1:25" x14ac:dyDescent="0.3">
      <c r="A4662" s="1">
        <v>4057106</v>
      </c>
      <c r="B4662" s="1" t="s">
        <v>18</v>
      </c>
      <c r="C4662" s="2"/>
      <c r="D4662" s="4" t="s">
        <v>178</v>
      </c>
      <c r="E4662" s="4">
        <v>4057106</v>
      </c>
      <c r="F4662" s="5">
        <v>1471</v>
      </c>
      <c r="G4662" s="5">
        <v>141520</v>
      </c>
      <c r="H4662" s="5">
        <v>3</v>
      </c>
      <c r="I4662" s="5">
        <v>52123</v>
      </c>
      <c r="J4662" s="5">
        <v>3489</v>
      </c>
      <c r="K4662" s="5" t="s">
        <v>33</v>
      </c>
      <c r="L4662" s="5">
        <v>198605</v>
      </c>
      <c r="M4662" s="5">
        <v>257592</v>
      </c>
      <c r="N4662" s="5">
        <v>48413</v>
      </c>
      <c r="O4662" s="5">
        <v>27896</v>
      </c>
      <c r="P4662" s="5">
        <v>0</v>
      </c>
      <c r="Q4662" s="5" t="s">
        <v>33</v>
      </c>
      <c r="R4662" s="5" t="s">
        <v>33</v>
      </c>
      <c r="S4662" s="5">
        <v>19385</v>
      </c>
      <c r="T4662" s="5">
        <v>15938</v>
      </c>
      <c r="U4662" s="5">
        <v>14264</v>
      </c>
      <c r="V4662" s="5">
        <v>23646</v>
      </c>
      <c r="W4662" s="5">
        <v>114</v>
      </c>
      <c r="X4662" s="5">
        <v>27596</v>
      </c>
      <c r="Y4662" s="5">
        <v>774</v>
      </c>
    </row>
    <row r="4663" spans="1:25" x14ac:dyDescent="0.3">
      <c r="A4663" s="1">
        <v>4057106</v>
      </c>
      <c r="B4663" s="1" t="s">
        <v>19</v>
      </c>
      <c r="C4663" s="2"/>
      <c r="D4663" s="4" t="s">
        <v>178</v>
      </c>
      <c r="E4663" s="4">
        <v>4057106</v>
      </c>
      <c r="F4663" s="5">
        <v>4274</v>
      </c>
      <c r="G4663" s="5">
        <v>44896</v>
      </c>
      <c r="H4663" s="5">
        <v>8428</v>
      </c>
      <c r="I4663" s="5">
        <v>53899</v>
      </c>
      <c r="J4663" s="5">
        <v>2283</v>
      </c>
      <c r="K4663" s="5" t="s">
        <v>33</v>
      </c>
      <c r="L4663" s="5">
        <v>113779</v>
      </c>
      <c r="M4663" s="5">
        <v>228732</v>
      </c>
      <c r="N4663" s="5">
        <v>43073</v>
      </c>
      <c r="O4663" s="5">
        <v>8534</v>
      </c>
      <c r="P4663" s="5">
        <v>1850</v>
      </c>
      <c r="Q4663" s="5" t="s">
        <v>33</v>
      </c>
      <c r="R4663" s="5" t="s">
        <v>33</v>
      </c>
      <c r="S4663" s="5">
        <v>17936</v>
      </c>
      <c r="T4663" s="5">
        <v>18309</v>
      </c>
      <c r="U4663" s="5">
        <v>13925</v>
      </c>
      <c r="V4663" s="5">
        <v>16437</v>
      </c>
      <c r="W4663" s="5">
        <v>126</v>
      </c>
      <c r="X4663" s="5">
        <v>27490</v>
      </c>
      <c r="Y4663" s="5">
        <v>875</v>
      </c>
    </row>
    <row r="4664" spans="1:25" x14ac:dyDescent="0.3">
      <c r="A4664" s="1">
        <v>4057106</v>
      </c>
      <c r="B4664" s="1" t="s">
        <v>20</v>
      </c>
      <c r="C4664" s="2"/>
      <c r="D4664" s="4" t="s">
        <v>178</v>
      </c>
      <c r="E4664" s="4">
        <v>4057106</v>
      </c>
      <c r="F4664" s="5">
        <v>411</v>
      </c>
      <c r="G4664" s="5">
        <v>93590</v>
      </c>
      <c r="H4664" s="5">
        <v>12818</v>
      </c>
      <c r="I4664" s="5">
        <v>40703</v>
      </c>
      <c r="J4664" s="5">
        <v>2035</v>
      </c>
      <c r="K4664" s="5" t="s">
        <v>33</v>
      </c>
      <c r="L4664" s="5">
        <v>149557</v>
      </c>
      <c r="M4664" s="5">
        <v>202894</v>
      </c>
      <c r="N4664" s="5">
        <v>32344</v>
      </c>
      <c r="O4664" s="5">
        <v>6943</v>
      </c>
      <c r="P4664" s="5">
        <v>1888</v>
      </c>
      <c r="Q4664" s="5" t="s">
        <v>33</v>
      </c>
      <c r="R4664" s="5" t="s">
        <v>33</v>
      </c>
      <c r="S4664" s="5">
        <v>16910</v>
      </c>
      <c r="T4664" s="5">
        <v>18658</v>
      </c>
      <c r="U4664" s="5">
        <v>12562</v>
      </c>
      <c r="V4664" s="5">
        <v>15520</v>
      </c>
      <c r="W4664" s="5">
        <v>77</v>
      </c>
      <c r="X4664" s="5">
        <v>32763</v>
      </c>
      <c r="Y4664" s="5">
        <v>718</v>
      </c>
    </row>
    <row r="4665" spans="1:25" x14ac:dyDescent="0.3">
      <c r="A4665" s="1">
        <v>4057106</v>
      </c>
      <c r="B4665" s="1" t="s">
        <v>21</v>
      </c>
      <c r="C4665" s="2"/>
      <c r="D4665" s="4" t="s">
        <v>178</v>
      </c>
      <c r="E4665" s="4">
        <v>4057106</v>
      </c>
      <c r="F4665" s="5">
        <v>0</v>
      </c>
      <c r="G4665" s="5">
        <v>5916</v>
      </c>
      <c r="H4665" s="5">
        <v>2276</v>
      </c>
      <c r="I4665" s="5">
        <v>24917</v>
      </c>
      <c r="J4665" s="5">
        <v>1068</v>
      </c>
      <c r="K4665" s="5" t="s">
        <v>33</v>
      </c>
      <c r="L4665" s="5">
        <v>34177</v>
      </c>
      <c r="M4665" s="5">
        <v>185999</v>
      </c>
      <c r="N4665" s="5">
        <v>31421</v>
      </c>
      <c r="O4665" s="5">
        <v>7230</v>
      </c>
      <c r="P4665" s="5">
        <v>1124</v>
      </c>
      <c r="Q4665" s="5" t="s">
        <v>33</v>
      </c>
      <c r="R4665" s="5" t="s">
        <v>33</v>
      </c>
      <c r="S4665" s="5">
        <v>15743</v>
      </c>
      <c r="T4665" s="5">
        <v>13528</v>
      </c>
      <c r="U4665" s="5">
        <v>12221</v>
      </c>
      <c r="V4665" s="5">
        <v>14534</v>
      </c>
      <c r="W4665" s="5">
        <v>134</v>
      </c>
      <c r="X4665" s="5">
        <v>25428</v>
      </c>
      <c r="Y4665" s="5">
        <v>559</v>
      </c>
    </row>
    <row r="4666" spans="1:25" x14ac:dyDescent="0.3">
      <c r="A4666" s="1">
        <v>4057106</v>
      </c>
      <c r="B4666" s="1" t="s">
        <v>22</v>
      </c>
      <c r="C4666" s="2"/>
      <c r="D4666" s="4" t="s">
        <v>178</v>
      </c>
      <c r="E4666" s="4">
        <v>4057106</v>
      </c>
      <c r="F4666" s="5">
        <v>0</v>
      </c>
      <c r="G4666" s="5">
        <v>9802</v>
      </c>
      <c r="H4666" s="5">
        <v>5472</v>
      </c>
      <c r="I4666" s="5">
        <v>21461</v>
      </c>
      <c r="J4666" s="5">
        <v>1210</v>
      </c>
      <c r="K4666" s="5" t="s">
        <v>33</v>
      </c>
      <c r="L4666" s="5">
        <v>37946</v>
      </c>
      <c r="M4666" s="5">
        <v>183269</v>
      </c>
      <c r="N4666" s="5">
        <v>24760</v>
      </c>
      <c r="O4666" s="5">
        <v>6673</v>
      </c>
      <c r="P4666" s="5">
        <v>1651</v>
      </c>
      <c r="Q4666" s="5" t="s">
        <v>33</v>
      </c>
      <c r="R4666" s="5" t="s">
        <v>33</v>
      </c>
      <c r="S4666" s="5">
        <v>14936</v>
      </c>
      <c r="T4666" s="5">
        <v>12094</v>
      </c>
      <c r="U4666" s="5">
        <v>13535</v>
      </c>
      <c r="V4666" s="5">
        <v>14658</v>
      </c>
      <c r="W4666" s="5">
        <v>113</v>
      </c>
      <c r="X4666" s="5">
        <v>23994</v>
      </c>
      <c r="Y4666" s="5">
        <v>497</v>
      </c>
    </row>
    <row r="4667" spans="1:25" x14ac:dyDescent="0.3">
      <c r="A4667" s="1">
        <v>4057106</v>
      </c>
      <c r="B4667" s="1" t="s">
        <v>23</v>
      </c>
      <c r="C4667" s="2"/>
      <c r="D4667" s="4" t="s">
        <v>178</v>
      </c>
      <c r="E4667" s="4">
        <v>4057106</v>
      </c>
      <c r="F4667" s="5">
        <v>0</v>
      </c>
      <c r="G4667" s="5">
        <v>12017</v>
      </c>
      <c r="H4667" s="5">
        <v>5296</v>
      </c>
      <c r="I4667" s="5">
        <v>22859</v>
      </c>
      <c r="J4667" s="5">
        <v>867</v>
      </c>
      <c r="K4667" s="5" t="s">
        <v>33</v>
      </c>
      <c r="L4667" s="5">
        <v>41039</v>
      </c>
      <c r="M4667" s="5">
        <v>180965</v>
      </c>
      <c r="N4667" s="5">
        <v>27405</v>
      </c>
      <c r="O4667" s="5">
        <v>6077</v>
      </c>
      <c r="P4667" s="5">
        <v>2190</v>
      </c>
      <c r="Q4667" s="5" t="s">
        <v>33</v>
      </c>
      <c r="R4667" s="5" t="s">
        <v>33</v>
      </c>
      <c r="S4667" s="5">
        <v>14240</v>
      </c>
      <c r="T4667" s="5">
        <v>14992</v>
      </c>
      <c r="U4667" s="5">
        <v>14224</v>
      </c>
      <c r="V4667" s="5">
        <v>21193</v>
      </c>
      <c r="W4667" s="5">
        <v>306</v>
      </c>
      <c r="X4667" s="5">
        <v>27445</v>
      </c>
      <c r="Y4667" s="5">
        <v>591</v>
      </c>
    </row>
    <row r="4668" spans="1:25" x14ac:dyDescent="0.3">
      <c r="A4668" s="1">
        <v>4057106</v>
      </c>
      <c r="B4668" s="1" t="s">
        <v>24</v>
      </c>
      <c r="C4668" s="2"/>
      <c r="D4668" s="4" t="s">
        <v>178</v>
      </c>
      <c r="E4668" s="4">
        <v>4057106</v>
      </c>
      <c r="F4668" s="5">
        <v>460</v>
      </c>
      <c r="G4668" s="5">
        <v>14323</v>
      </c>
      <c r="H4668" s="5">
        <v>5339</v>
      </c>
      <c r="I4668" s="5">
        <v>20783</v>
      </c>
      <c r="J4668" s="5">
        <v>1157</v>
      </c>
      <c r="K4668" s="5" t="s">
        <v>33</v>
      </c>
      <c r="L4668" s="5">
        <v>42061</v>
      </c>
      <c r="M4668" s="5">
        <v>185490</v>
      </c>
      <c r="N4668" s="5">
        <v>29039</v>
      </c>
      <c r="O4668" s="5">
        <v>5254</v>
      </c>
      <c r="P4668" s="5">
        <v>2069</v>
      </c>
      <c r="Q4668" s="5" t="s">
        <v>33</v>
      </c>
      <c r="R4668" s="5" t="s">
        <v>33</v>
      </c>
      <c r="S4668" s="5">
        <v>11039</v>
      </c>
      <c r="T4668" s="5">
        <v>15234</v>
      </c>
      <c r="U4668" s="5">
        <v>10706</v>
      </c>
      <c r="V4668" s="5">
        <v>18627</v>
      </c>
      <c r="W4668" s="5">
        <v>305</v>
      </c>
      <c r="X4668" s="5">
        <v>30885</v>
      </c>
      <c r="Y4668" s="5">
        <v>385</v>
      </c>
    </row>
    <row r="4669" spans="1:25" x14ac:dyDescent="0.3">
      <c r="A4669" s="1">
        <v>4057106</v>
      </c>
      <c r="B4669" s="1" t="s">
        <v>25</v>
      </c>
      <c r="C4669" s="2"/>
      <c r="D4669" s="4" t="s">
        <v>178</v>
      </c>
      <c r="E4669" s="4">
        <v>4057106</v>
      </c>
      <c r="F4669" s="5">
        <v>0</v>
      </c>
      <c r="G4669" s="5">
        <v>24945</v>
      </c>
      <c r="H4669" s="5">
        <v>3860</v>
      </c>
      <c r="I4669" s="5">
        <v>18193</v>
      </c>
      <c r="J4669" s="5">
        <v>545</v>
      </c>
      <c r="K4669" s="5" t="s">
        <v>33</v>
      </c>
      <c r="L4669" s="5">
        <v>47543</v>
      </c>
      <c r="M4669" s="5">
        <v>187866</v>
      </c>
      <c r="N4669" s="5">
        <v>29034</v>
      </c>
      <c r="O4669" s="5">
        <v>4888</v>
      </c>
      <c r="P4669" s="5">
        <v>2624</v>
      </c>
      <c r="Q4669" s="5" t="s">
        <v>33</v>
      </c>
      <c r="R4669" s="5" t="s">
        <v>33</v>
      </c>
      <c r="S4669" s="5">
        <v>10984</v>
      </c>
      <c r="T4669" s="5">
        <v>14499</v>
      </c>
      <c r="U4669" s="5">
        <v>10658</v>
      </c>
      <c r="V4669" s="5">
        <v>18135</v>
      </c>
      <c r="W4669" s="5">
        <v>229</v>
      </c>
      <c r="X4669" s="5">
        <v>32918</v>
      </c>
      <c r="Y4669" s="5">
        <v>469</v>
      </c>
    </row>
    <row r="4670" spans="1:25" x14ac:dyDescent="0.3">
      <c r="A4670" s="1">
        <v>4057106</v>
      </c>
      <c r="B4670" s="1" t="s">
        <v>26</v>
      </c>
      <c r="C4670" s="2"/>
      <c r="D4670" s="4" t="s">
        <v>178</v>
      </c>
      <c r="E4670" s="4">
        <v>4057106</v>
      </c>
      <c r="F4670" s="5">
        <v>0</v>
      </c>
      <c r="G4670" s="5">
        <v>35847</v>
      </c>
      <c r="H4670" s="5">
        <v>1717</v>
      </c>
      <c r="I4670" s="5">
        <v>21518</v>
      </c>
      <c r="J4670" s="5">
        <v>1391</v>
      </c>
      <c r="K4670" s="5" t="s">
        <v>33</v>
      </c>
      <c r="L4670" s="5">
        <v>60473</v>
      </c>
      <c r="M4670" s="5">
        <v>185364</v>
      </c>
      <c r="N4670" s="5">
        <v>30127</v>
      </c>
      <c r="O4670" s="5">
        <v>4465</v>
      </c>
      <c r="P4670" s="5">
        <v>2474</v>
      </c>
      <c r="Q4670" s="5" t="s">
        <v>33</v>
      </c>
      <c r="R4670" s="5" t="s">
        <v>33</v>
      </c>
      <c r="S4670" s="5">
        <v>11033</v>
      </c>
      <c r="T4670" s="5">
        <v>15210</v>
      </c>
      <c r="U4670" s="5">
        <v>11450</v>
      </c>
      <c r="V4670" s="5">
        <v>17854</v>
      </c>
      <c r="W4670" s="5">
        <v>268</v>
      </c>
      <c r="X4670" s="5">
        <v>31837</v>
      </c>
      <c r="Y4670" s="5">
        <v>515</v>
      </c>
    </row>
    <row r="4671" spans="1:25" x14ac:dyDescent="0.3">
      <c r="A4671" s="1">
        <v>4057106</v>
      </c>
      <c r="B4671" s="1" t="s">
        <v>27</v>
      </c>
      <c r="C4671" s="2"/>
      <c r="D4671" s="4" t="s">
        <v>178</v>
      </c>
      <c r="E4671" s="4">
        <v>4057106</v>
      </c>
      <c r="F4671" s="5">
        <v>0</v>
      </c>
      <c r="G4671" s="5">
        <v>32643</v>
      </c>
      <c r="H4671" s="5">
        <v>-220</v>
      </c>
      <c r="I4671" s="5">
        <v>26721</v>
      </c>
      <c r="J4671" s="5">
        <v>1147</v>
      </c>
      <c r="K4671" s="5" t="s">
        <v>33</v>
      </c>
      <c r="L4671" s="5">
        <v>60291</v>
      </c>
      <c r="M4671" s="5">
        <v>190432</v>
      </c>
      <c r="N4671" s="5">
        <v>25504</v>
      </c>
      <c r="O4671" s="5">
        <v>4976</v>
      </c>
      <c r="P4671" s="5">
        <v>2440</v>
      </c>
      <c r="Q4671" s="5" t="s">
        <v>33</v>
      </c>
      <c r="R4671" s="5" t="s">
        <v>33</v>
      </c>
      <c r="S4671" s="5">
        <v>10788</v>
      </c>
      <c r="T4671" s="5">
        <v>14861</v>
      </c>
      <c r="U4671" s="5">
        <v>11004</v>
      </c>
      <c r="V4671" s="5">
        <v>9916</v>
      </c>
      <c r="W4671" s="5">
        <v>305</v>
      </c>
      <c r="X4671" s="5">
        <v>31869</v>
      </c>
      <c r="Y4671" s="5">
        <v>537</v>
      </c>
    </row>
    <row r="4672" spans="1:25" x14ac:dyDescent="0.3">
      <c r="A4672" s="1">
        <v>4057106</v>
      </c>
      <c r="B4672" s="1" t="s">
        <v>28</v>
      </c>
      <c r="C4672" s="2"/>
      <c r="D4672" s="4" t="s">
        <v>178</v>
      </c>
      <c r="E4672" s="4">
        <v>4057106</v>
      </c>
      <c r="F4672" s="5">
        <v>0</v>
      </c>
      <c r="G4672" s="5">
        <v>9300</v>
      </c>
      <c r="H4672" s="5">
        <v>8574</v>
      </c>
      <c r="I4672" s="5">
        <v>19690</v>
      </c>
      <c r="J4672" s="5">
        <v>1434</v>
      </c>
      <c r="K4672" s="5" t="s">
        <v>33</v>
      </c>
      <c r="L4672" s="5">
        <v>38998</v>
      </c>
      <c r="M4672" s="5">
        <v>196218</v>
      </c>
      <c r="N4672" s="5">
        <v>27868</v>
      </c>
      <c r="O4672" s="5">
        <v>4198</v>
      </c>
      <c r="P4672" s="5">
        <v>2724</v>
      </c>
      <c r="Q4672" s="5" t="s">
        <v>33</v>
      </c>
      <c r="R4672" s="5" t="s">
        <v>33</v>
      </c>
      <c r="S4672" s="5">
        <v>10454</v>
      </c>
      <c r="T4672" s="5">
        <v>14182</v>
      </c>
      <c r="U4672" s="5">
        <v>10984</v>
      </c>
      <c r="V4672" s="5">
        <v>12042</v>
      </c>
      <c r="W4672" s="5">
        <v>369</v>
      </c>
      <c r="X4672" s="5">
        <v>30844</v>
      </c>
      <c r="Y4672" s="5">
        <v>411</v>
      </c>
    </row>
    <row r="4673" spans="1:25" x14ac:dyDescent="0.3">
      <c r="A4673" s="1">
        <v>4057106</v>
      </c>
      <c r="B4673" s="1" t="s">
        <v>29</v>
      </c>
      <c r="C4673" s="2"/>
      <c r="D4673" s="4" t="s">
        <v>178</v>
      </c>
      <c r="E4673" s="4">
        <v>4057106</v>
      </c>
      <c r="F4673" s="5">
        <v>0</v>
      </c>
      <c r="G4673" s="5">
        <v>12656</v>
      </c>
      <c r="H4673" s="5">
        <v>6703</v>
      </c>
      <c r="I4673" s="5">
        <v>22789</v>
      </c>
      <c r="J4673" s="5">
        <v>993</v>
      </c>
      <c r="K4673" s="5" t="s">
        <v>33</v>
      </c>
      <c r="L4673" s="5">
        <v>43140</v>
      </c>
      <c r="M4673" s="5">
        <v>190031</v>
      </c>
      <c r="N4673" s="5">
        <v>24853</v>
      </c>
      <c r="O4673" s="5">
        <v>3974</v>
      </c>
      <c r="P4673" s="5">
        <v>2514</v>
      </c>
      <c r="Q4673" s="5" t="s">
        <v>33</v>
      </c>
      <c r="R4673" s="5" t="s">
        <v>33</v>
      </c>
      <c r="S4673" s="5">
        <v>9864</v>
      </c>
      <c r="T4673" s="5">
        <v>13776</v>
      </c>
      <c r="U4673" s="5">
        <v>10329</v>
      </c>
      <c r="V4673" s="5">
        <v>7891</v>
      </c>
      <c r="W4673" s="5">
        <v>388</v>
      </c>
      <c r="X4673" s="5">
        <v>28493</v>
      </c>
      <c r="Y4673" s="5">
        <v>444</v>
      </c>
    </row>
    <row r="4674" spans="1:25" x14ac:dyDescent="0.3">
      <c r="A4674" s="1">
        <v>4057106</v>
      </c>
      <c r="B4674" s="1" t="s">
        <v>30</v>
      </c>
      <c r="C4674" s="2"/>
      <c r="D4674" s="4" t="s">
        <v>178</v>
      </c>
      <c r="E4674" s="4">
        <v>4057106</v>
      </c>
      <c r="F4674" s="5">
        <v>188</v>
      </c>
      <c r="G4674" s="5">
        <v>17722</v>
      </c>
      <c r="H4674" s="5">
        <v>6622</v>
      </c>
      <c r="I4674" s="5">
        <v>24330</v>
      </c>
      <c r="J4674" s="5">
        <v>1410</v>
      </c>
      <c r="K4674" s="5" t="s">
        <v>33</v>
      </c>
      <c r="L4674" s="5">
        <v>50272</v>
      </c>
      <c r="M4674" s="5">
        <v>197863</v>
      </c>
      <c r="N4674" s="5">
        <v>24998</v>
      </c>
      <c r="O4674" s="5">
        <v>2971</v>
      </c>
      <c r="P4674" s="5">
        <v>2397</v>
      </c>
      <c r="Q4674" s="5" t="s">
        <v>33</v>
      </c>
      <c r="R4674" s="5" t="s">
        <v>33</v>
      </c>
      <c r="S4674" s="5">
        <v>9248</v>
      </c>
      <c r="T4674" s="5">
        <v>12806</v>
      </c>
      <c r="U4674" s="5">
        <v>10227</v>
      </c>
      <c r="V4674" s="5">
        <v>6390</v>
      </c>
      <c r="W4674" s="5">
        <v>383</v>
      </c>
      <c r="X4674" s="5">
        <v>26264</v>
      </c>
      <c r="Y4674" s="5">
        <v>669</v>
      </c>
    </row>
    <row r="4675" spans="1:25" x14ac:dyDescent="0.3">
      <c r="A4675" s="1">
        <v>4057106</v>
      </c>
      <c r="B4675" s="1" t="s">
        <v>31</v>
      </c>
      <c r="C4675" s="2"/>
      <c r="D4675" s="4" t="s">
        <v>178</v>
      </c>
      <c r="E4675" s="4">
        <v>4057106</v>
      </c>
      <c r="F4675" s="5">
        <v>0</v>
      </c>
      <c r="G4675" s="5">
        <v>18328</v>
      </c>
      <c r="H4675" s="5">
        <v>4719</v>
      </c>
      <c r="I4675" s="5">
        <v>19152</v>
      </c>
      <c r="J4675" s="5">
        <v>848</v>
      </c>
      <c r="K4675" s="5" t="s">
        <v>33</v>
      </c>
      <c r="L4675" s="5">
        <v>43048</v>
      </c>
      <c r="M4675" s="5">
        <v>191728</v>
      </c>
      <c r="N4675" s="5">
        <v>25353</v>
      </c>
      <c r="O4675" s="5">
        <v>2124</v>
      </c>
      <c r="P4675" s="5">
        <v>2645</v>
      </c>
      <c r="Q4675" s="5" t="s">
        <v>33</v>
      </c>
      <c r="R4675" s="5" t="s">
        <v>33</v>
      </c>
      <c r="S4675" s="5">
        <v>8324</v>
      </c>
      <c r="T4675" s="5">
        <v>12267</v>
      </c>
      <c r="U4675" s="5">
        <v>8478</v>
      </c>
      <c r="V4675" s="5">
        <v>6612</v>
      </c>
      <c r="W4675" s="5">
        <v>400</v>
      </c>
      <c r="X4675" s="5">
        <v>23962</v>
      </c>
      <c r="Y4675" s="5">
        <v>394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85D599-89AC-46EA-94EB-D1AFA46C4934}">
  <dimension ref="A1:XZ147"/>
  <sheetViews>
    <sheetView tabSelected="1" topLeftCell="A134" workbookViewId="0">
      <selection activeCell="A143" sqref="A143"/>
    </sheetView>
  </sheetViews>
  <sheetFormatPr defaultRowHeight="14.4" x14ac:dyDescent="0.3"/>
  <sheetData>
    <row r="1" spans="1:650" x14ac:dyDescent="0.3">
      <c r="A1" s="1" t="s">
        <v>266</v>
      </c>
      <c r="B1" s="1" t="s">
        <v>267</v>
      </c>
      <c r="C1" s="1" t="s">
        <v>276</v>
      </c>
      <c r="D1" s="1" t="s">
        <v>277</v>
      </c>
      <c r="E1" s="1" t="s">
        <v>278</v>
      </c>
      <c r="F1" s="1" t="s">
        <v>279</v>
      </c>
      <c r="G1" s="1" t="s">
        <v>280</v>
      </c>
      <c r="H1" s="1" t="s">
        <v>281</v>
      </c>
      <c r="I1" s="1" t="s">
        <v>282</v>
      </c>
      <c r="J1" s="1" t="s">
        <v>283</v>
      </c>
      <c r="K1" s="1" t="s">
        <v>284</v>
      </c>
      <c r="L1" s="1" t="s">
        <v>285</v>
      </c>
      <c r="M1" s="1" t="s">
        <v>286</v>
      </c>
      <c r="N1" s="1" t="s">
        <v>287</v>
      </c>
      <c r="O1" s="1" t="s">
        <v>288</v>
      </c>
      <c r="P1" s="1" t="s">
        <v>289</v>
      </c>
      <c r="Q1" s="1" t="s">
        <v>290</v>
      </c>
      <c r="R1" s="1" t="s">
        <v>291</v>
      </c>
      <c r="S1" s="1" t="s">
        <v>292</v>
      </c>
      <c r="T1" s="1" t="s">
        <v>293</v>
      </c>
      <c r="U1" s="1" t="s">
        <v>294</v>
      </c>
      <c r="V1" s="1" t="s">
        <v>295</v>
      </c>
      <c r="W1" s="1" t="s">
        <v>296</v>
      </c>
      <c r="X1" s="1" t="s">
        <v>297</v>
      </c>
      <c r="Y1" s="1" t="s">
        <v>298</v>
      </c>
      <c r="Z1" s="1" t="s">
        <v>299</v>
      </c>
      <c r="AA1" s="1" t="s">
        <v>300</v>
      </c>
      <c r="AB1" s="1" t="s">
        <v>301</v>
      </c>
      <c r="AC1" s="1" t="s">
        <v>302</v>
      </c>
      <c r="AD1" s="1" t="s">
        <v>303</v>
      </c>
      <c r="AE1" s="1" t="s">
        <v>304</v>
      </c>
      <c r="AF1" s="1" t="s">
        <v>305</v>
      </c>
      <c r="AG1" s="1" t="s">
        <v>306</v>
      </c>
      <c r="AH1" s="1" t="s">
        <v>307</v>
      </c>
      <c r="AI1" s="1" t="s">
        <v>308</v>
      </c>
      <c r="AJ1" s="1" t="s">
        <v>309</v>
      </c>
      <c r="AK1" s="1" t="s">
        <v>310</v>
      </c>
      <c r="AL1" s="1" t="s">
        <v>311</v>
      </c>
      <c r="AM1" s="1" t="s">
        <v>312</v>
      </c>
      <c r="AN1" s="1" t="s">
        <v>313</v>
      </c>
      <c r="AO1" s="1" t="s">
        <v>314</v>
      </c>
      <c r="AP1" s="1" t="s">
        <v>315</v>
      </c>
      <c r="AQ1" s="1" t="s">
        <v>316</v>
      </c>
      <c r="AR1" s="1" t="s">
        <v>317</v>
      </c>
      <c r="AS1" s="1" t="s">
        <v>318</v>
      </c>
      <c r="AT1" s="1" t="s">
        <v>319</v>
      </c>
      <c r="AU1" s="1" t="s">
        <v>320</v>
      </c>
      <c r="AV1" s="1" t="s">
        <v>321</v>
      </c>
      <c r="AW1" s="1" t="s">
        <v>322</v>
      </c>
      <c r="AX1" s="1" t="s">
        <v>323</v>
      </c>
      <c r="AY1" s="1" t="s">
        <v>324</v>
      </c>
      <c r="AZ1" s="1" t="s">
        <v>325</v>
      </c>
      <c r="BA1" s="1" t="s">
        <v>326</v>
      </c>
      <c r="BB1" s="1" t="s">
        <v>327</v>
      </c>
      <c r="BC1" s="1" t="s">
        <v>328</v>
      </c>
      <c r="BD1" s="1" t="s">
        <v>329</v>
      </c>
      <c r="BE1" s="1" t="s">
        <v>330</v>
      </c>
      <c r="BF1" s="1" t="s">
        <v>331</v>
      </c>
      <c r="BG1" s="1" t="s">
        <v>332</v>
      </c>
      <c r="BH1" s="1" t="s">
        <v>333</v>
      </c>
      <c r="BI1" s="1" t="s">
        <v>334</v>
      </c>
      <c r="BJ1" s="1" t="s">
        <v>335</v>
      </c>
      <c r="BK1" s="1" t="s">
        <v>336</v>
      </c>
      <c r="BL1" s="1" t="s">
        <v>337</v>
      </c>
      <c r="BM1" s="1" t="s">
        <v>338</v>
      </c>
      <c r="BN1" s="1" t="s">
        <v>339</v>
      </c>
      <c r="BO1" s="1" t="s">
        <v>340</v>
      </c>
      <c r="BP1" s="1" t="s">
        <v>341</v>
      </c>
      <c r="BQ1" s="1" t="s">
        <v>342</v>
      </c>
      <c r="BR1" s="1" t="s">
        <v>343</v>
      </c>
      <c r="BS1" s="1" t="s">
        <v>344</v>
      </c>
      <c r="BT1" s="1" t="s">
        <v>345</v>
      </c>
      <c r="BU1" s="1" t="s">
        <v>346</v>
      </c>
      <c r="BV1" s="1" t="s">
        <v>347</v>
      </c>
      <c r="BW1" s="1" t="s">
        <v>348</v>
      </c>
      <c r="BX1" s="1" t="s">
        <v>349</v>
      </c>
      <c r="BY1" s="1" t="s">
        <v>350</v>
      </c>
      <c r="BZ1" s="1" t="s">
        <v>351</v>
      </c>
      <c r="CA1" s="1" t="s">
        <v>352</v>
      </c>
      <c r="CB1" s="1" t="s">
        <v>353</v>
      </c>
      <c r="CC1" s="1" t="s">
        <v>354</v>
      </c>
      <c r="CD1" s="1" t="s">
        <v>355</v>
      </c>
      <c r="CE1" s="1" t="s">
        <v>356</v>
      </c>
      <c r="CF1" s="1" t="s">
        <v>357</v>
      </c>
      <c r="CG1" s="1" t="s">
        <v>358</v>
      </c>
      <c r="CH1" s="1" t="s">
        <v>359</v>
      </c>
      <c r="CI1" s="1" t="s">
        <v>360</v>
      </c>
      <c r="CJ1" s="1" t="s">
        <v>361</v>
      </c>
      <c r="CK1" s="1" t="s">
        <v>362</v>
      </c>
      <c r="CL1" s="1" t="s">
        <v>363</v>
      </c>
      <c r="CM1" s="1" t="s">
        <v>364</v>
      </c>
      <c r="CN1" s="1" t="s">
        <v>365</v>
      </c>
      <c r="CO1" s="1" t="s">
        <v>366</v>
      </c>
      <c r="CP1" s="1" t="s">
        <v>367</v>
      </c>
      <c r="CQ1" s="1" t="s">
        <v>368</v>
      </c>
      <c r="CR1" s="1" t="s">
        <v>369</v>
      </c>
      <c r="CS1" s="1" t="s">
        <v>370</v>
      </c>
      <c r="CT1" s="1" t="s">
        <v>371</v>
      </c>
      <c r="CU1" s="1" t="s">
        <v>372</v>
      </c>
      <c r="CV1" s="1" t="s">
        <v>373</v>
      </c>
      <c r="CW1" s="1" t="s">
        <v>374</v>
      </c>
      <c r="CX1" s="1" t="s">
        <v>375</v>
      </c>
      <c r="CY1" s="1" t="s">
        <v>376</v>
      </c>
      <c r="CZ1" s="1" t="s">
        <v>377</v>
      </c>
      <c r="DA1" s="1" t="s">
        <v>378</v>
      </c>
      <c r="DB1" s="1" t="s">
        <v>379</v>
      </c>
      <c r="DC1" s="1" t="s">
        <v>380</v>
      </c>
      <c r="DD1" s="1" t="s">
        <v>381</v>
      </c>
      <c r="DE1" s="1" t="s">
        <v>382</v>
      </c>
      <c r="DF1" s="1" t="s">
        <v>383</v>
      </c>
      <c r="DG1" s="1" t="s">
        <v>384</v>
      </c>
      <c r="DH1" s="1" t="s">
        <v>385</v>
      </c>
      <c r="DI1" s="1" t="s">
        <v>386</v>
      </c>
      <c r="DJ1" s="1" t="s">
        <v>387</v>
      </c>
      <c r="DK1" s="1" t="s">
        <v>388</v>
      </c>
      <c r="DL1" s="1" t="s">
        <v>389</v>
      </c>
      <c r="DM1" s="1" t="s">
        <v>390</v>
      </c>
      <c r="DN1" s="1" t="s">
        <v>391</v>
      </c>
      <c r="DO1" s="1" t="s">
        <v>392</v>
      </c>
      <c r="DP1" s="1" t="s">
        <v>393</v>
      </c>
      <c r="DQ1" s="1" t="s">
        <v>394</v>
      </c>
      <c r="DR1" s="1" t="s">
        <v>395</v>
      </c>
      <c r="DS1" s="1" t="s">
        <v>396</v>
      </c>
      <c r="DT1" s="1" t="s">
        <v>397</v>
      </c>
      <c r="DU1" s="1" t="s">
        <v>398</v>
      </c>
      <c r="DV1" s="1" t="s">
        <v>399</v>
      </c>
      <c r="DW1" s="1" t="s">
        <v>400</v>
      </c>
      <c r="DX1" s="1" t="s">
        <v>401</v>
      </c>
      <c r="DY1" s="1" t="s">
        <v>402</v>
      </c>
      <c r="DZ1" s="1" t="s">
        <v>403</v>
      </c>
      <c r="EA1" s="1" t="s">
        <v>404</v>
      </c>
      <c r="EB1" s="1" t="s">
        <v>405</v>
      </c>
      <c r="EC1" s="1" t="s">
        <v>406</v>
      </c>
      <c r="ED1" s="1" t="s">
        <v>407</v>
      </c>
      <c r="EE1" s="1" t="s">
        <v>408</v>
      </c>
      <c r="EF1" s="1" t="s">
        <v>409</v>
      </c>
      <c r="EG1" s="1" t="s">
        <v>410</v>
      </c>
      <c r="EH1" s="1" t="s">
        <v>411</v>
      </c>
      <c r="EI1" s="1" t="s">
        <v>412</v>
      </c>
      <c r="EJ1" s="1" t="s">
        <v>413</v>
      </c>
      <c r="EK1" s="1" t="s">
        <v>414</v>
      </c>
      <c r="EL1" s="1" t="s">
        <v>415</v>
      </c>
      <c r="EM1" s="1" t="s">
        <v>416</v>
      </c>
      <c r="EN1" s="1" t="s">
        <v>417</v>
      </c>
      <c r="EO1" s="1" t="s">
        <v>418</v>
      </c>
      <c r="EP1" s="1" t="s">
        <v>419</v>
      </c>
      <c r="EQ1" s="1" t="s">
        <v>420</v>
      </c>
      <c r="ER1" s="1" t="s">
        <v>421</v>
      </c>
      <c r="ES1" s="1" t="s">
        <v>422</v>
      </c>
      <c r="ET1" s="1" t="s">
        <v>423</v>
      </c>
      <c r="EU1" s="1" t="s">
        <v>424</v>
      </c>
      <c r="EV1" s="1" t="s">
        <v>425</v>
      </c>
      <c r="EW1" s="1" t="s">
        <v>426</v>
      </c>
      <c r="EX1" s="1" t="s">
        <v>427</v>
      </c>
      <c r="EY1" s="1" t="s">
        <v>428</v>
      </c>
      <c r="EZ1" s="1" t="s">
        <v>429</v>
      </c>
      <c r="FA1" s="1" t="s">
        <v>430</v>
      </c>
      <c r="FB1" s="1" t="s">
        <v>431</v>
      </c>
      <c r="FC1" s="1" t="s">
        <v>432</v>
      </c>
      <c r="FD1" s="1" t="s">
        <v>433</v>
      </c>
      <c r="FE1" s="1" t="s">
        <v>434</v>
      </c>
      <c r="FF1" s="1" t="s">
        <v>435</v>
      </c>
      <c r="FG1" s="1" t="s">
        <v>436</v>
      </c>
      <c r="FH1" s="1" t="s">
        <v>437</v>
      </c>
      <c r="FI1" s="1" t="s">
        <v>438</v>
      </c>
      <c r="FJ1" s="1" t="s">
        <v>439</v>
      </c>
      <c r="FK1" s="1" t="s">
        <v>440</v>
      </c>
      <c r="FL1" s="1" t="s">
        <v>441</v>
      </c>
      <c r="FM1" s="1" t="s">
        <v>442</v>
      </c>
      <c r="FN1" s="1" t="s">
        <v>443</v>
      </c>
      <c r="FO1" s="1" t="s">
        <v>444</v>
      </c>
      <c r="FP1" s="1" t="s">
        <v>445</v>
      </c>
      <c r="FQ1" s="1" t="s">
        <v>446</v>
      </c>
      <c r="FR1" s="1" t="s">
        <v>447</v>
      </c>
      <c r="FS1" s="1" t="s">
        <v>448</v>
      </c>
      <c r="FT1" s="1" t="s">
        <v>449</v>
      </c>
      <c r="FU1" s="1" t="s">
        <v>450</v>
      </c>
      <c r="FV1" s="1" t="s">
        <v>451</v>
      </c>
      <c r="FW1" s="1" t="s">
        <v>452</v>
      </c>
      <c r="FX1" s="1" t="s">
        <v>453</v>
      </c>
      <c r="FY1" s="1" t="s">
        <v>454</v>
      </c>
      <c r="FZ1" s="1" t="s">
        <v>455</v>
      </c>
      <c r="GA1" s="1" t="s">
        <v>456</v>
      </c>
      <c r="GB1" s="1" t="s">
        <v>457</v>
      </c>
      <c r="GC1" s="1" t="s">
        <v>458</v>
      </c>
      <c r="GD1" s="1" t="s">
        <v>459</v>
      </c>
      <c r="GE1" s="1" t="s">
        <v>460</v>
      </c>
      <c r="GF1" s="1" t="s">
        <v>461</v>
      </c>
      <c r="GG1" s="1" t="s">
        <v>462</v>
      </c>
      <c r="GH1" s="1" t="s">
        <v>463</v>
      </c>
      <c r="GI1" s="1" t="s">
        <v>464</v>
      </c>
      <c r="GJ1" s="1" t="s">
        <v>465</v>
      </c>
      <c r="GK1" s="1" t="s">
        <v>466</v>
      </c>
      <c r="GL1" s="1" t="s">
        <v>467</v>
      </c>
      <c r="GM1" s="1" t="s">
        <v>468</v>
      </c>
      <c r="GN1" s="1" t="s">
        <v>469</v>
      </c>
      <c r="GO1" s="1" t="s">
        <v>470</v>
      </c>
      <c r="GP1" s="1" t="s">
        <v>471</v>
      </c>
      <c r="GQ1" s="1" t="s">
        <v>472</v>
      </c>
      <c r="GR1" s="1" t="s">
        <v>473</v>
      </c>
      <c r="GS1" s="1" t="s">
        <v>474</v>
      </c>
      <c r="GT1" s="1" t="s">
        <v>475</v>
      </c>
      <c r="GU1" s="1" t="s">
        <v>476</v>
      </c>
      <c r="GV1" s="1" t="s">
        <v>477</v>
      </c>
      <c r="GW1" s="1" t="s">
        <v>478</v>
      </c>
      <c r="GX1" s="1" t="s">
        <v>479</v>
      </c>
      <c r="GY1" s="1" t="s">
        <v>480</v>
      </c>
      <c r="GZ1" s="1" t="s">
        <v>481</v>
      </c>
      <c r="HA1" s="1" t="s">
        <v>482</v>
      </c>
      <c r="HB1" s="1" t="s">
        <v>483</v>
      </c>
      <c r="HC1" s="1" t="s">
        <v>484</v>
      </c>
      <c r="HD1" s="1" t="s">
        <v>485</v>
      </c>
      <c r="HE1" s="1" t="s">
        <v>486</v>
      </c>
      <c r="HF1" s="1" t="s">
        <v>487</v>
      </c>
      <c r="HG1" s="1" t="s">
        <v>488</v>
      </c>
      <c r="HH1" s="1" t="s">
        <v>489</v>
      </c>
      <c r="HI1" s="1" t="s">
        <v>490</v>
      </c>
      <c r="HJ1" s="1" t="s">
        <v>491</v>
      </c>
      <c r="HK1" s="1" t="s">
        <v>492</v>
      </c>
      <c r="HL1" s="1" t="s">
        <v>493</v>
      </c>
      <c r="HM1" s="1" t="s">
        <v>494</v>
      </c>
      <c r="HN1" s="1" t="s">
        <v>495</v>
      </c>
      <c r="HO1" s="1" t="s">
        <v>496</v>
      </c>
      <c r="HP1" s="1" t="s">
        <v>497</v>
      </c>
      <c r="HQ1" s="1" t="s">
        <v>498</v>
      </c>
      <c r="HR1" s="1" t="s">
        <v>499</v>
      </c>
      <c r="HS1" s="1" t="s">
        <v>500</v>
      </c>
      <c r="HT1" s="1" t="s">
        <v>501</v>
      </c>
      <c r="HU1" s="1" t="s">
        <v>502</v>
      </c>
      <c r="HV1" s="1" t="s">
        <v>503</v>
      </c>
      <c r="HW1" s="1" t="s">
        <v>504</v>
      </c>
      <c r="HX1" s="1" t="s">
        <v>505</v>
      </c>
      <c r="HY1" s="1" t="s">
        <v>506</v>
      </c>
      <c r="HZ1" s="1" t="s">
        <v>507</v>
      </c>
      <c r="IA1" s="1" t="s">
        <v>508</v>
      </c>
      <c r="IB1" s="1" t="s">
        <v>509</v>
      </c>
      <c r="IC1" s="1" t="s">
        <v>510</v>
      </c>
      <c r="ID1" s="1" t="s">
        <v>511</v>
      </c>
      <c r="IE1" s="1" t="s">
        <v>512</v>
      </c>
      <c r="IF1" s="1" t="s">
        <v>513</v>
      </c>
      <c r="IG1" s="1" t="s">
        <v>514</v>
      </c>
      <c r="IH1" s="1" t="s">
        <v>515</v>
      </c>
      <c r="II1" s="1" t="s">
        <v>516</v>
      </c>
      <c r="IJ1" s="1" t="s">
        <v>517</v>
      </c>
      <c r="IK1" s="1" t="s">
        <v>518</v>
      </c>
      <c r="IL1" s="1" t="s">
        <v>519</v>
      </c>
      <c r="IM1" s="1" t="s">
        <v>520</v>
      </c>
      <c r="IN1" s="1" t="s">
        <v>521</v>
      </c>
      <c r="IO1" s="1" t="s">
        <v>522</v>
      </c>
      <c r="IP1" s="1" t="s">
        <v>523</v>
      </c>
      <c r="IQ1" s="1" t="s">
        <v>524</v>
      </c>
      <c r="IR1" s="1" t="s">
        <v>525</v>
      </c>
      <c r="IS1" s="1" t="s">
        <v>526</v>
      </c>
      <c r="IT1" s="1" t="s">
        <v>527</v>
      </c>
      <c r="IU1" s="1" t="s">
        <v>528</v>
      </c>
      <c r="IV1" s="1" t="s">
        <v>529</v>
      </c>
      <c r="IW1" s="1" t="s">
        <v>530</v>
      </c>
      <c r="IX1" s="1" t="s">
        <v>531</v>
      </c>
      <c r="IY1" s="1" t="s">
        <v>532</v>
      </c>
      <c r="IZ1" s="1" t="s">
        <v>533</v>
      </c>
      <c r="JA1" s="1" t="s">
        <v>534</v>
      </c>
      <c r="JB1" s="1" t="s">
        <v>535</v>
      </c>
      <c r="JC1" s="1" t="s">
        <v>536</v>
      </c>
      <c r="JD1" s="1" t="s">
        <v>537</v>
      </c>
      <c r="JE1" s="1" t="s">
        <v>538</v>
      </c>
      <c r="JF1" s="1" t="s">
        <v>539</v>
      </c>
      <c r="JG1" s="1" t="s">
        <v>540</v>
      </c>
      <c r="JH1" s="1" t="s">
        <v>541</v>
      </c>
      <c r="JI1" s="1" t="s">
        <v>542</v>
      </c>
      <c r="JJ1" s="1" t="s">
        <v>543</v>
      </c>
      <c r="JK1" s="1" t="s">
        <v>544</v>
      </c>
      <c r="JL1" s="1" t="s">
        <v>545</v>
      </c>
      <c r="JM1" s="1" t="s">
        <v>546</v>
      </c>
      <c r="JN1" s="1" t="s">
        <v>547</v>
      </c>
      <c r="JO1" s="1" t="s">
        <v>548</v>
      </c>
      <c r="JP1" s="1" t="s">
        <v>549</v>
      </c>
      <c r="JQ1" s="1" t="s">
        <v>550</v>
      </c>
      <c r="JR1" s="1" t="s">
        <v>551</v>
      </c>
      <c r="JS1" s="1" t="s">
        <v>552</v>
      </c>
      <c r="JT1" s="1" t="s">
        <v>553</v>
      </c>
      <c r="JU1" s="1" t="s">
        <v>554</v>
      </c>
      <c r="JV1" s="1" t="s">
        <v>555</v>
      </c>
      <c r="JW1" s="1" t="s">
        <v>556</v>
      </c>
      <c r="JX1" s="1" t="s">
        <v>557</v>
      </c>
      <c r="JY1" s="1" t="s">
        <v>558</v>
      </c>
      <c r="JZ1" s="1" t="s">
        <v>559</v>
      </c>
      <c r="KA1" s="1" t="s">
        <v>560</v>
      </c>
      <c r="KB1" s="1" t="s">
        <v>561</v>
      </c>
      <c r="KC1" s="1" t="s">
        <v>562</v>
      </c>
      <c r="KD1" s="1" t="s">
        <v>563</v>
      </c>
      <c r="KE1" s="1" t="s">
        <v>564</v>
      </c>
      <c r="KF1" s="1" t="s">
        <v>565</v>
      </c>
      <c r="KG1" s="1" t="s">
        <v>566</v>
      </c>
      <c r="KH1" s="1" t="s">
        <v>567</v>
      </c>
      <c r="KI1" s="1" t="s">
        <v>568</v>
      </c>
      <c r="KJ1" s="1" t="s">
        <v>569</v>
      </c>
      <c r="KK1" s="1" t="s">
        <v>570</v>
      </c>
      <c r="KL1" s="1" t="s">
        <v>571</v>
      </c>
      <c r="KM1" s="1" t="s">
        <v>572</v>
      </c>
      <c r="KN1" s="1" t="s">
        <v>573</v>
      </c>
      <c r="KO1" s="1" t="s">
        <v>574</v>
      </c>
      <c r="KP1" s="1" t="s">
        <v>575</v>
      </c>
      <c r="KQ1" s="1" t="s">
        <v>576</v>
      </c>
      <c r="KR1" s="1" t="s">
        <v>577</v>
      </c>
      <c r="KS1" s="1" t="s">
        <v>578</v>
      </c>
      <c r="KT1" s="1" t="s">
        <v>579</v>
      </c>
      <c r="KU1" s="1" t="s">
        <v>580</v>
      </c>
      <c r="KV1" s="1" t="s">
        <v>581</v>
      </c>
      <c r="KW1" s="1" t="s">
        <v>582</v>
      </c>
      <c r="KX1" s="1" t="s">
        <v>583</v>
      </c>
      <c r="KY1" s="1" t="s">
        <v>584</v>
      </c>
      <c r="KZ1" s="1" t="s">
        <v>585</v>
      </c>
      <c r="LA1" s="1" t="s">
        <v>586</v>
      </c>
      <c r="LB1" s="1" t="s">
        <v>587</v>
      </c>
      <c r="LC1" s="1" t="s">
        <v>588</v>
      </c>
      <c r="LD1" s="1" t="s">
        <v>589</v>
      </c>
      <c r="LE1" s="1" t="s">
        <v>590</v>
      </c>
      <c r="LF1" s="1" t="s">
        <v>591</v>
      </c>
      <c r="LG1" s="1" t="s">
        <v>592</v>
      </c>
      <c r="LH1" s="1" t="s">
        <v>593</v>
      </c>
      <c r="LI1" s="1" t="s">
        <v>594</v>
      </c>
      <c r="LJ1" s="1" t="s">
        <v>595</v>
      </c>
      <c r="LK1" s="1" t="s">
        <v>596</v>
      </c>
      <c r="LL1" s="1" t="s">
        <v>597</v>
      </c>
      <c r="LM1" s="1" t="s">
        <v>598</v>
      </c>
      <c r="LN1" s="1" t="s">
        <v>599</v>
      </c>
      <c r="LO1" s="1" t="s">
        <v>600</v>
      </c>
      <c r="LP1" s="1" t="s">
        <v>601</v>
      </c>
      <c r="LQ1" s="1" t="s">
        <v>602</v>
      </c>
      <c r="LR1" s="1" t="s">
        <v>603</v>
      </c>
      <c r="LS1" s="1" t="s">
        <v>604</v>
      </c>
      <c r="LT1" s="1" t="s">
        <v>605</v>
      </c>
      <c r="LU1" s="1" t="s">
        <v>606</v>
      </c>
      <c r="LV1" s="1" t="s">
        <v>607</v>
      </c>
      <c r="LW1" s="1" t="s">
        <v>608</v>
      </c>
      <c r="LX1" s="1" t="s">
        <v>609</v>
      </c>
      <c r="LY1" s="1" t="s">
        <v>610</v>
      </c>
      <c r="LZ1" s="1" t="s">
        <v>611</v>
      </c>
      <c r="MA1" s="1" t="s">
        <v>612</v>
      </c>
      <c r="MB1" s="1" t="s">
        <v>613</v>
      </c>
      <c r="MC1" s="1" t="s">
        <v>614</v>
      </c>
      <c r="MD1" s="1" t="s">
        <v>615</v>
      </c>
      <c r="ME1" s="1" t="s">
        <v>616</v>
      </c>
      <c r="MF1" s="1" t="s">
        <v>617</v>
      </c>
      <c r="MG1" s="1" t="s">
        <v>618</v>
      </c>
      <c r="MH1" s="1" t="s">
        <v>619</v>
      </c>
      <c r="MI1" s="1" t="s">
        <v>620</v>
      </c>
      <c r="MJ1" s="1" t="s">
        <v>621</v>
      </c>
      <c r="MK1" s="1" t="s">
        <v>622</v>
      </c>
      <c r="ML1" s="1" t="s">
        <v>623</v>
      </c>
      <c r="MM1" s="1" t="s">
        <v>624</v>
      </c>
      <c r="MN1" s="1" t="s">
        <v>625</v>
      </c>
      <c r="MO1" s="1" t="s">
        <v>626</v>
      </c>
      <c r="MP1" s="1" t="s">
        <v>627</v>
      </c>
      <c r="MQ1" s="1" t="s">
        <v>628</v>
      </c>
      <c r="MR1" s="1" t="s">
        <v>629</v>
      </c>
      <c r="MS1" s="1" t="s">
        <v>630</v>
      </c>
      <c r="MT1" s="1" t="s">
        <v>631</v>
      </c>
      <c r="MU1" s="1" t="s">
        <v>632</v>
      </c>
      <c r="MV1" s="1" t="s">
        <v>633</v>
      </c>
      <c r="MW1" s="1" t="s">
        <v>634</v>
      </c>
      <c r="MX1" s="1" t="s">
        <v>635</v>
      </c>
      <c r="MY1" s="1" t="s">
        <v>636</v>
      </c>
      <c r="MZ1" s="1" t="s">
        <v>637</v>
      </c>
      <c r="NA1" s="1" t="s">
        <v>638</v>
      </c>
      <c r="NB1" s="1" t="s">
        <v>639</v>
      </c>
      <c r="NC1" s="1" t="s">
        <v>640</v>
      </c>
      <c r="ND1" s="1" t="s">
        <v>641</v>
      </c>
      <c r="NE1" s="1" t="s">
        <v>642</v>
      </c>
      <c r="NF1" s="1" t="s">
        <v>643</v>
      </c>
      <c r="NG1" s="1" t="s">
        <v>644</v>
      </c>
      <c r="NH1" s="1" t="s">
        <v>645</v>
      </c>
      <c r="NI1" s="1" t="s">
        <v>646</v>
      </c>
      <c r="NJ1" s="1" t="s">
        <v>647</v>
      </c>
      <c r="NK1" s="1" t="s">
        <v>648</v>
      </c>
      <c r="NL1" s="1" t="s">
        <v>649</v>
      </c>
      <c r="NM1" s="1" t="s">
        <v>650</v>
      </c>
      <c r="NN1" s="1" t="s">
        <v>651</v>
      </c>
      <c r="NO1" s="1" t="s">
        <v>652</v>
      </c>
      <c r="NP1" s="1" t="s">
        <v>653</v>
      </c>
      <c r="NQ1" s="1" t="s">
        <v>654</v>
      </c>
      <c r="NR1" s="1" t="s">
        <v>655</v>
      </c>
      <c r="NS1" s="1" t="s">
        <v>656</v>
      </c>
      <c r="NT1" s="1" t="s">
        <v>657</v>
      </c>
      <c r="NU1" s="1" t="s">
        <v>658</v>
      </c>
      <c r="NV1" s="1" t="s">
        <v>659</v>
      </c>
      <c r="NW1" s="1" t="s">
        <v>660</v>
      </c>
      <c r="NX1" s="1" t="s">
        <v>661</v>
      </c>
      <c r="NY1" s="1" t="s">
        <v>662</v>
      </c>
      <c r="NZ1" s="1" t="s">
        <v>663</v>
      </c>
      <c r="OA1" s="1" t="s">
        <v>664</v>
      </c>
      <c r="OB1" s="1" t="s">
        <v>665</v>
      </c>
      <c r="OC1" s="1" t="s">
        <v>666</v>
      </c>
      <c r="OD1" s="1" t="s">
        <v>667</v>
      </c>
      <c r="OE1" s="1" t="s">
        <v>668</v>
      </c>
      <c r="OF1" s="1" t="s">
        <v>669</v>
      </c>
      <c r="OG1" s="1" t="s">
        <v>670</v>
      </c>
      <c r="OH1" s="1" t="s">
        <v>671</v>
      </c>
      <c r="OI1" s="1" t="s">
        <v>672</v>
      </c>
      <c r="OJ1" s="1" t="s">
        <v>673</v>
      </c>
      <c r="OK1" s="1" t="s">
        <v>674</v>
      </c>
      <c r="OL1" s="1" t="s">
        <v>675</v>
      </c>
      <c r="OM1" s="1" t="s">
        <v>676</v>
      </c>
      <c r="ON1" s="1" t="s">
        <v>677</v>
      </c>
      <c r="OO1" s="1" t="s">
        <v>678</v>
      </c>
      <c r="OP1" s="1" t="s">
        <v>679</v>
      </c>
      <c r="OQ1" s="1" t="s">
        <v>680</v>
      </c>
      <c r="OR1" s="1" t="s">
        <v>681</v>
      </c>
      <c r="OS1" s="1" t="s">
        <v>682</v>
      </c>
      <c r="OT1" s="1" t="s">
        <v>683</v>
      </c>
      <c r="OU1" s="1" t="s">
        <v>684</v>
      </c>
      <c r="OV1" s="1" t="s">
        <v>685</v>
      </c>
      <c r="OW1" s="1" t="s">
        <v>686</v>
      </c>
      <c r="OX1" s="1" t="s">
        <v>687</v>
      </c>
      <c r="OY1" s="1" t="s">
        <v>688</v>
      </c>
      <c r="OZ1" s="1" t="s">
        <v>689</v>
      </c>
      <c r="PA1" s="1" t="s">
        <v>690</v>
      </c>
      <c r="PB1" s="1" t="s">
        <v>691</v>
      </c>
      <c r="PC1" s="1" t="s">
        <v>692</v>
      </c>
      <c r="PD1" s="1" t="s">
        <v>693</v>
      </c>
      <c r="PE1" s="1" t="s">
        <v>694</v>
      </c>
      <c r="PF1" s="1" t="s">
        <v>695</v>
      </c>
      <c r="PG1" s="1" t="s">
        <v>696</v>
      </c>
      <c r="PH1" s="1" t="s">
        <v>697</v>
      </c>
      <c r="PI1" s="1" t="s">
        <v>698</v>
      </c>
      <c r="PJ1" s="1" t="s">
        <v>699</v>
      </c>
      <c r="PK1" s="1" t="s">
        <v>700</v>
      </c>
      <c r="PL1" s="1" t="s">
        <v>701</v>
      </c>
      <c r="PM1" s="1" t="s">
        <v>702</v>
      </c>
      <c r="PN1" s="1" t="s">
        <v>703</v>
      </c>
      <c r="PO1" s="1" t="s">
        <v>704</v>
      </c>
      <c r="PP1" s="1" t="s">
        <v>705</v>
      </c>
      <c r="PQ1" s="1" t="s">
        <v>706</v>
      </c>
      <c r="PR1" s="1" t="s">
        <v>707</v>
      </c>
      <c r="PS1" s="1" t="s">
        <v>708</v>
      </c>
      <c r="PT1" s="1" t="s">
        <v>709</v>
      </c>
      <c r="PU1" s="1" t="s">
        <v>710</v>
      </c>
      <c r="PV1" s="1" t="s">
        <v>711</v>
      </c>
      <c r="PW1" s="1" t="s">
        <v>712</v>
      </c>
      <c r="PX1" s="1" t="s">
        <v>713</v>
      </c>
      <c r="PY1" s="1" t="s">
        <v>714</v>
      </c>
      <c r="PZ1" s="1" t="s">
        <v>715</v>
      </c>
      <c r="QA1" s="1" t="s">
        <v>716</v>
      </c>
      <c r="QB1" s="1" t="s">
        <v>717</v>
      </c>
      <c r="QC1" s="1" t="s">
        <v>718</v>
      </c>
      <c r="QD1" s="1" t="s">
        <v>719</v>
      </c>
      <c r="QE1" s="1" t="s">
        <v>720</v>
      </c>
      <c r="QF1" s="1" t="s">
        <v>721</v>
      </c>
      <c r="QG1" s="1" t="s">
        <v>722</v>
      </c>
      <c r="QH1" s="1" t="s">
        <v>723</v>
      </c>
      <c r="QI1" s="1" t="s">
        <v>724</v>
      </c>
      <c r="QJ1" s="1" t="s">
        <v>725</v>
      </c>
      <c r="QK1" s="1" t="s">
        <v>726</v>
      </c>
      <c r="QL1" s="1" t="s">
        <v>727</v>
      </c>
      <c r="QM1" s="1" t="s">
        <v>728</v>
      </c>
      <c r="QN1" s="1" t="s">
        <v>729</v>
      </c>
      <c r="QO1" s="1" t="s">
        <v>730</v>
      </c>
      <c r="QP1" s="1" t="s">
        <v>731</v>
      </c>
      <c r="QQ1" s="1" t="s">
        <v>732</v>
      </c>
      <c r="QR1" s="1" t="s">
        <v>733</v>
      </c>
      <c r="QS1" s="1" t="s">
        <v>734</v>
      </c>
      <c r="QT1" s="1" t="s">
        <v>735</v>
      </c>
      <c r="QU1" s="1" t="s">
        <v>736</v>
      </c>
      <c r="QV1" s="1" t="s">
        <v>737</v>
      </c>
      <c r="QW1" s="1" t="s">
        <v>738</v>
      </c>
      <c r="QX1" s="1" t="s">
        <v>739</v>
      </c>
      <c r="QY1" s="1" t="s">
        <v>740</v>
      </c>
      <c r="QZ1" s="1" t="s">
        <v>741</v>
      </c>
      <c r="RA1" s="1" t="s">
        <v>742</v>
      </c>
      <c r="RB1" s="1" t="s">
        <v>743</v>
      </c>
      <c r="RC1" s="1" t="s">
        <v>744</v>
      </c>
      <c r="RD1" s="1" t="s">
        <v>745</v>
      </c>
      <c r="RE1" s="1" t="s">
        <v>746</v>
      </c>
      <c r="RF1" s="1" t="s">
        <v>747</v>
      </c>
      <c r="RG1" s="1" t="s">
        <v>748</v>
      </c>
      <c r="RH1" s="1" t="s">
        <v>749</v>
      </c>
      <c r="RI1" s="1" t="s">
        <v>750</v>
      </c>
      <c r="RJ1" s="1" t="s">
        <v>751</v>
      </c>
      <c r="RK1" s="1" t="s">
        <v>752</v>
      </c>
      <c r="RL1" s="1" t="s">
        <v>753</v>
      </c>
      <c r="RM1" s="1" t="s">
        <v>754</v>
      </c>
      <c r="RN1" s="1" t="s">
        <v>755</v>
      </c>
      <c r="RO1" s="1" t="s">
        <v>756</v>
      </c>
      <c r="RP1" s="1" t="s">
        <v>757</v>
      </c>
      <c r="RQ1" s="1" t="s">
        <v>758</v>
      </c>
      <c r="RR1" s="1" t="s">
        <v>759</v>
      </c>
      <c r="RS1" s="1" t="s">
        <v>760</v>
      </c>
      <c r="RT1" s="1" t="s">
        <v>761</v>
      </c>
      <c r="RU1" s="1" t="s">
        <v>762</v>
      </c>
      <c r="RV1" s="1" t="s">
        <v>763</v>
      </c>
      <c r="RW1" s="1" t="s">
        <v>764</v>
      </c>
      <c r="RX1" s="1" t="s">
        <v>765</v>
      </c>
      <c r="RY1" s="1" t="s">
        <v>766</v>
      </c>
      <c r="RZ1" s="1" t="s">
        <v>767</v>
      </c>
      <c r="SA1" s="1" t="s">
        <v>768</v>
      </c>
      <c r="SB1" s="1" t="s">
        <v>769</v>
      </c>
      <c r="SC1" s="1" t="s">
        <v>770</v>
      </c>
      <c r="SD1" s="1" t="s">
        <v>771</v>
      </c>
      <c r="SE1" s="1" t="s">
        <v>772</v>
      </c>
      <c r="SF1" s="1" t="s">
        <v>773</v>
      </c>
      <c r="SG1" s="1" t="s">
        <v>774</v>
      </c>
      <c r="SH1" s="1" t="s">
        <v>775</v>
      </c>
      <c r="SI1" s="1" t="s">
        <v>776</v>
      </c>
      <c r="SJ1" s="1" t="s">
        <v>777</v>
      </c>
      <c r="SK1" s="1" t="s">
        <v>778</v>
      </c>
      <c r="SL1" s="1" t="s">
        <v>779</v>
      </c>
      <c r="SM1" s="1" t="s">
        <v>780</v>
      </c>
      <c r="SN1" s="1" t="s">
        <v>781</v>
      </c>
      <c r="SO1" s="1" t="s">
        <v>782</v>
      </c>
      <c r="SP1" s="1" t="s">
        <v>783</v>
      </c>
      <c r="SQ1" s="1" t="s">
        <v>784</v>
      </c>
      <c r="SR1" s="1" t="s">
        <v>785</v>
      </c>
      <c r="SS1" s="1" t="s">
        <v>786</v>
      </c>
      <c r="ST1" s="1" t="s">
        <v>787</v>
      </c>
      <c r="SU1" s="1" t="s">
        <v>788</v>
      </c>
      <c r="SV1" s="1" t="s">
        <v>789</v>
      </c>
      <c r="SW1" s="1" t="s">
        <v>790</v>
      </c>
      <c r="SX1" s="1" t="s">
        <v>791</v>
      </c>
      <c r="SY1" s="1" t="s">
        <v>792</v>
      </c>
      <c r="SZ1" s="1" t="s">
        <v>793</v>
      </c>
      <c r="TA1" s="1" t="s">
        <v>794</v>
      </c>
      <c r="TB1" s="1" t="s">
        <v>795</v>
      </c>
      <c r="TC1" s="1" t="s">
        <v>796</v>
      </c>
      <c r="TD1" s="1" t="s">
        <v>797</v>
      </c>
      <c r="TE1" s="1" t="s">
        <v>798</v>
      </c>
      <c r="TF1" s="1" t="s">
        <v>799</v>
      </c>
      <c r="TG1" s="1" t="s">
        <v>800</v>
      </c>
      <c r="TH1" s="1" t="s">
        <v>801</v>
      </c>
      <c r="TI1" s="1" t="s">
        <v>802</v>
      </c>
      <c r="TJ1" s="1" t="s">
        <v>803</v>
      </c>
      <c r="TK1" s="1" t="s">
        <v>804</v>
      </c>
      <c r="TL1" s="1" t="s">
        <v>805</v>
      </c>
      <c r="TM1" s="1" t="s">
        <v>806</v>
      </c>
      <c r="TN1" s="1" t="s">
        <v>807</v>
      </c>
      <c r="TO1" s="1" t="s">
        <v>808</v>
      </c>
      <c r="TP1" s="1" t="s">
        <v>809</v>
      </c>
      <c r="TQ1" s="1" t="s">
        <v>810</v>
      </c>
      <c r="TR1" s="1" t="s">
        <v>811</v>
      </c>
      <c r="TS1" s="1" t="s">
        <v>812</v>
      </c>
      <c r="TT1" s="1" t="s">
        <v>813</v>
      </c>
      <c r="TU1" s="1" t="s">
        <v>814</v>
      </c>
      <c r="TV1" s="1" t="s">
        <v>815</v>
      </c>
      <c r="TW1" s="1" t="s">
        <v>816</v>
      </c>
      <c r="TX1" s="1" t="s">
        <v>817</v>
      </c>
      <c r="TY1" s="1" t="s">
        <v>818</v>
      </c>
      <c r="TZ1" s="1" t="s">
        <v>819</v>
      </c>
      <c r="UA1" s="1" t="s">
        <v>820</v>
      </c>
      <c r="UB1" s="1" t="s">
        <v>821</v>
      </c>
      <c r="UC1" s="1" t="s">
        <v>822</v>
      </c>
      <c r="UD1" s="1" t="s">
        <v>823</v>
      </c>
      <c r="UE1" s="1" t="s">
        <v>824</v>
      </c>
      <c r="UF1" s="1" t="s">
        <v>825</v>
      </c>
      <c r="UG1" s="1" t="s">
        <v>826</v>
      </c>
      <c r="UH1" s="1" t="s">
        <v>827</v>
      </c>
      <c r="UI1" s="1" t="s">
        <v>828</v>
      </c>
      <c r="UJ1" s="1" t="s">
        <v>829</v>
      </c>
      <c r="UK1" s="1" t="s">
        <v>830</v>
      </c>
      <c r="UL1" s="1" t="s">
        <v>831</v>
      </c>
      <c r="UM1" s="1" t="s">
        <v>832</v>
      </c>
      <c r="UN1" s="1" t="s">
        <v>833</v>
      </c>
      <c r="UO1" s="1" t="s">
        <v>834</v>
      </c>
      <c r="UP1" s="1" t="s">
        <v>835</v>
      </c>
      <c r="UQ1" s="1" t="s">
        <v>836</v>
      </c>
      <c r="UR1" s="1" t="s">
        <v>837</v>
      </c>
      <c r="US1" s="1" t="s">
        <v>838</v>
      </c>
      <c r="UT1" s="1" t="s">
        <v>839</v>
      </c>
      <c r="UU1" s="1" t="s">
        <v>840</v>
      </c>
      <c r="UV1" s="1" t="s">
        <v>841</v>
      </c>
      <c r="UW1" s="1" t="s">
        <v>842</v>
      </c>
      <c r="UX1" s="1" t="s">
        <v>843</v>
      </c>
      <c r="UY1" s="1" t="s">
        <v>844</v>
      </c>
      <c r="UZ1" s="1" t="s">
        <v>845</v>
      </c>
      <c r="VA1" s="1" t="s">
        <v>846</v>
      </c>
      <c r="VB1" s="1" t="s">
        <v>847</v>
      </c>
      <c r="VC1" s="1" t="s">
        <v>848</v>
      </c>
      <c r="VD1" s="1" t="s">
        <v>849</v>
      </c>
      <c r="VE1" s="1" t="s">
        <v>850</v>
      </c>
      <c r="VF1" s="1" t="s">
        <v>851</v>
      </c>
      <c r="VG1" s="1" t="s">
        <v>852</v>
      </c>
      <c r="VH1" s="1" t="s">
        <v>853</v>
      </c>
      <c r="VI1" s="1" t="s">
        <v>854</v>
      </c>
      <c r="VJ1" s="1" t="s">
        <v>855</v>
      </c>
      <c r="VK1" s="1" t="s">
        <v>856</v>
      </c>
      <c r="VL1" s="1" t="s">
        <v>857</v>
      </c>
      <c r="VM1" s="1" t="s">
        <v>858</v>
      </c>
      <c r="VN1" s="1" t="s">
        <v>859</v>
      </c>
      <c r="VO1" s="1" t="s">
        <v>860</v>
      </c>
      <c r="VP1" s="1" t="s">
        <v>861</v>
      </c>
      <c r="VQ1" s="1" t="s">
        <v>862</v>
      </c>
      <c r="VR1" s="1" t="s">
        <v>863</v>
      </c>
      <c r="VS1" s="1" t="s">
        <v>864</v>
      </c>
      <c r="VT1" s="1" t="s">
        <v>865</v>
      </c>
      <c r="VU1" s="1" t="s">
        <v>866</v>
      </c>
      <c r="VV1" s="1" t="s">
        <v>867</v>
      </c>
      <c r="VW1" s="1" t="s">
        <v>868</v>
      </c>
      <c r="VX1" s="1" t="s">
        <v>869</v>
      </c>
      <c r="VY1" s="1" t="s">
        <v>870</v>
      </c>
      <c r="VZ1" s="1" t="s">
        <v>871</v>
      </c>
      <c r="WA1" s="1" t="s">
        <v>872</v>
      </c>
      <c r="WB1" s="1" t="s">
        <v>873</v>
      </c>
      <c r="WC1" s="1" t="s">
        <v>874</v>
      </c>
      <c r="WD1" s="1" t="s">
        <v>875</v>
      </c>
      <c r="WE1" s="1" t="s">
        <v>876</v>
      </c>
      <c r="WF1" s="1" t="s">
        <v>877</v>
      </c>
      <c r="WG1" s="1" t="s">
        <v>878</v>
      </c>
      <c r="WH1" s="1" t="s">
        <v>879</v>
      </c>
      <c r="WI1" s="1" t="s">
        <v>880</v>
      </c>
      <c r="WJ1" s="1" t="s">
        <v>881</v>
      </c>
      <c r="WK1" s="1" t="s">
        <v>882</v>
      </c>
      <c r="WL1" s="1" t="s">
        <v>883</v>
      </c>
      <c r="WM1" s="1" t="s">
        <v>884</v>
      </c>
      <c r="WN1" s="1" t="s">
        <v>885</v>
      </c>
      <c r="WO1" s="1" t="s">
        <v>886</v>
      </c>
      <c r="WP1" s="1" t="s">
        <v>887</v>
      </c>
      <c r="WQ1" s="1" t="s">
        <v>888</v>
      </c>
      <c r="WR1" s="1" t="s">
        <v>889</v>
      </c>
      <c r="WS1" s="1" t="s">
        <v>890</v>
      </c>
      <c r="WT1" s="1" t="s">
        <v>891</v>
      </c>
      <c r="WU1" s="1" t="s">
        <v>892</v>
      </c>
      <c r="WV1" s="1" t="s">
        <v>893</v>
      </c>
      <c r="WW1" s="1" t="s">
        <v>894</v>
      </c>
      <c r="WX1" s="1" t="s">
        <v>895</v>
      </c>
      <c r="WY1" s="1" t="s">
        <v>896</v>
      </c>
      <c r="WZ1" s="1" t="s">
        <v>897</v>
      </c>
      <c r="XA1" s="1" t="s">
        <v>898</v>
      </c>
      <c r="XB1" s="1" t="s">
        <v>899</v>
      </c>
      <c r="XC1" s="1" t="s">
        <v>900</v>
      </c>
      <c r="XD1" s="1" t="s">
        <v>901</v>
      </c>
      <c r="XE1" s="1" t="s">
        <v>902</v>
      </c>
      <c r="XF1" s="1" t="s">
        <v>903</v>
      </c>
      <c r="XG1" s="1" t="s">
        <v>904</v>
      </c>
      <c r="XH1" s="1" t="s">
        <v>905</v>
      </c>
      <c r="XI1" s="1" t="s">
        <v>906</v>
      </c>
      <c r="XJ1" s="1" t="s">
        <v>907</v>
      </c>
      <c r="XK1" s="1" t="s">
        <v>908</v>
      </c>
      <c r="XL1" s="1" t="s">
        <v>909</v>
      </c>
      <c r="XM1" s="1" t="s">
        <v>910</v>
      </c>
      <c r="XN1" s="1" t="s">
        <v>911</v>
      </c>
      <c r="XO1" s="1" t="s">
        <v>912</v>
      </c>
      <c r="XP1" s="1" t="s">
        <v>913</v>
      </c>
      <c r="XQ1" s="1" t="s">
        <v>914</v>
      </c>
      <c r="XR1" s="1" t="s">
        <v>915</v>
      </c>
      <c r="XS1" s="1" t="s">
        <v>268</v>
      </c>
      <c r="XT1" s="1" t="s">
        <v>269</v>
      </c>
      <c r="XU1" s="1" t="s">
        <v>270</v>
      </c>
      <c r="XV1" s="1" t="s">
        <v>271</v>
      </c>
      <c r="XW1" s="1" t="s">
        <v>272</v>
      </c>
      <c r="XX1" s="1" t="s">
        <v>273</v>
      </c>
      <c r="XY1" s="1" t="s">
        <v>274</v>
      </c>
      <c r="XZ1" s="1" t="s">
        <v>275</v>
      </c>
    </row>
    <row r="2" spans="1:650" x14ac:dyDescent="0.3">
      <c r="A2" s="6" t="s">
        <v>32</v>
      </c>
      <c r="B2" s="1">
        <v>4056979</v>
      </c>
      <c r="C2" s="5" t="s">
        <v>33</v>
      </c>
      <c r="D2" s="5" t="s">
        <v>33</v>
      </c>
      <c r="E2" s="5" t="s">
        <v>33</v>
      </c>
      <c r="F2" s="5">
        <v>21405</v>
      </c>
      <c r="G2" s="5">
        <v>16057</v>
      </c>
      <c r="H2" s="5">
        <v>15016</v>
      </c>
      <c r="I2" s="5">
        <v>10870</v>
      </c>
      <c r="J2" s="5">
        <v>11445</v>
      </c>
      <c r="K2" s="5">
        <v>9940</v>
      </c>
      <c r="L2" s="5">
        <v>21833</v>
      </c>
      <c r="M2" s="5">
        <v>1778</v>
      </c>
      <c r="N2" s="5">
        <v>6683</v>
      </c>
      <c r="O2" s="5">
        <v>5714</v>
      </c>
      <c r="P2" s="5">
        <v>5288</v>
      </c>
      <c r="Q2" s="5">
        <v>5713</v>
      </c>
      <c r="R2" s="5">
        <v>5882</v>
      </c>
      <c r="S2" s="5">
        <v>14113</v>
      </c>
      <c r="T2" s="5">
        <v>14152</v>
      </c>
      <c r="U2" s="5">
        <v>341</v>
      </c>
      <c r="V2" s="5">
        <v>739</v>
      </c>
      <c r="W2" s="5">
        <v>1822</v>
      </c>
      <c r="X2" s="5">
        <v>7431</v>
      </c>
      <c r="Y2" s="5">
        <v>14699</v>
      </c>
      <c r="Z2" s="5">
        <v>4727</v>
      </c>
      <c r="AA2" s="5">
        <v>10481</v>
      </c>
      <c r="AB2" s="5">
        <v>562</v>
      </c>
      <c r="AC2" s="5">
        <v>1444</v>
      </c>
      <c r="AD2" s="5">
        <v>22</v>
      </c>
      <c r="AE2" s="5">
        <v>3900</v>
      </c>
      <c r="AF2" s="5">
        <v>1660</v>
      </c>
      <c r="AG2" s="5">
        <v>735</v>
      </c>
      <c r="AH2" s="5">
        <v>0</v>
      </c>
      <c r="AI2" s="5" t="s">
        <v>33</v>
      </c>
      <c r="AJ2" s="5" t="s">
        <v>33</v>
      </c>
      <c r="AK2" s="5" t="s">
        <v>33</v>
      </c>
      <c r="AL2" s="5">
        <v>0</v>
      </c>
      <c r="AM2" s="5">
        <v>0</v>
      </c>
      <c r="AN2" s="5">
        <v>0</v>
      </c>
      <c r="AO2" s="5">
        <v>0</v>
      </c>
      <c r="AP2" s="5">
        <v>0</v>
      </c>
      <c r="AQ2" s="5">
        <v>0</v>
      </c>
      <c r="AR2" s="5">
        <v>0</v>
      </c>
      <c r="AS2" s="5">
        <v>0</v>
      </c>
      <c r="AT2" s="5">
        <v>0</v>
      </c>
      <c r="AU2" s="5">
        <v>0</v>
      </c>
      <c r="AV2" s="5">
        <v>199</v>
      </c>
      <c r="AW2" s="5">
        <v>450</v>
      </c>
      <c r="AX2" s="5">
        <v>16951</v>
      </c>
      <c r="AY2" s="5">
        <v>120995</v>
      </c>
      <c r="AZ2" s="5">
        <v>8521</v>
      </c>
      <c r="BA2" s="5">
        <v>8995</v>
      </c>
      <c r="BB2" s="5">
        <v>55010</v>
      </c>
      <c r="BC2" s="5">
        <v>8782</v>
      </c>
      <c r="BD2" s="5">
        <v>30003</v>
      </c>
      <c r="BE2" s="5">
        <v>25476</v>
      </c>
      <c r="BF2" s="5">
        <v>14774</v>
      </c>
      <c r="BG2" s="5">
        <v>41340</v>
      </c>
      <c r="BH2" s="5">
        <v>8761</v>
      </c>
      <c r="BI2" s="5">
        <v>9531</v>
      </c>
      <c r="BJ2" s="5">
        <v>9190</v>
      </c>
      <c r="BK2" s="5">
        <v>24923</v>
      </c>
      <c r="BL2" s="5">
        <v>380799</v>
      </c>
      <c r="BM2" s="5">
        <v>712888</v>
      </c>
      <c r="BN2" s="5">
        <v>1565774</v>
      </c>
      <c r="BO2" s="5" t="s">
        <v>33</v>
      </c>
      <c r="BP2" s="5" t="s">
        <v>33</v>
      </c>
      <c r="BQ2" s="5" t="s">
        <v>33</v>
      </c>
      <c r="BR2" s="5">
        <v>207620</v>
      </c>
      <c r="BS2" s="5">
        <v>229635</v>
      </c>
      <c r="BT2" s="5">
        <v>226753</v>
      </c>
      <c r="BU2" s="5">
        <v>115815</v>
      </c>
      <c r="BV2" s="5">
        <v>62889</v>
      </c>
      <c r="BW2" s="5">
        <v>75294</v>
      </c>
      <c r="BX2" s="5">
        <v>8620</v>
      </c>
      <c r="BY2" s="5">
        <v>12776</v>
      </c>
      <c r="BZ2" s="5">
        <v>133956</v>
      </c>
      <c r="CA2" s="5">
        <v>66221</v>
      </c>
      <c r="CB2" s="5">
        <v>96819</v>
      </c>
      <c r="CC2" s="5">
        <v>23751</v>
      </c>
      <c r="CD2" s="5">
        <v>23371</v>
      </c>
      <c r="CE2" s="5">
        <v>83321</v>
      </c>
      <c r="CF2" s="5">
        <v>36099</v>
      </c>
      <c r="CG2" s="5">
        <v>83705</v>
      </c>
      <c r="CH2" s="5">
        <v>17036</v>
      </c>
      <c r="CI2" s="5">
        <v>42382</v>
      </c>
      <c r="CJ2" s="5">
        <v>9562</v>
      </c>
      <c r="CK2" s="5">
        <v>14370</v>
      </c>
      <c r="CL2" s="5">
        <v>19384</v>
      </c>
      <c r="CM2" s="5">
        <v>35209</v>
      </c>
      <c r="CN2" s="5">
        <v>102443</v>
      </c>
      <c r="CO2" s="5">
        <v>22190</v>
      </c>
      <c r="CP2" s="5">
        <v>1655</v>
      </c>
      <c r="CQ2" s="5">
        <v>10732</v>
      </c>
      <c r="CR2" s="5">
        <v>13427</v>
      </c>
      <c r="CS2" s="5">
        <v>2959</v>
      </c>
      <c r="CT2" s="5">
        <v>15605</v>
      </c>
      <c r="CU2" s="5" t="s">
        <v>33</v>
      </c>
      <c r="CV2" s="5" t="s">
        <v>33</v>
      </c>
      <c r="CW2" s="5" t="s">
        <v>33</v>
      </c>
      <c r="CX2" s="5">
        <v>182424</v>
      </c>
      <c r="CY2" s="5">
        <v>172350</v>
      </c>
      <c r="CZ2" s="5">
        <v>174479</v>
      </c>
      <c r="DA2" s="5">
        <v>196024</v>
      </c>
      <c r="DB2" s="5">
        <v>148950</v>
      </c>
      <c r="DC2" s="5">
        <v>126069</v>
      </c>
      <c r="DD2" s="5">
        <v>112294</v>
      </c>
      <c r="DE2" s="5">
        <v>86907</v>
      </c>
      <c r="DF2" s="5">
        <v>133016</v>
      </c>
      <c r="DG2" s="5">
        <v>109972</v>
      </c>
      <c r="DH2" s="5">
        <v>137995</v>
      </c>
      <c r="DI2" s="5">
        <v>81108</v>
      </c>
      <c r="DJ2" s="5">
        <v>77560</v>
      </c>
      <c r="DK2" s="5">
        <v>108477</v>
      </c>
      <c r="DL2" s="5">
        <v>36448</v>
      </c>
      <c r="DM2" s="5">
        <v>68236</v>
      </c>
      <c r="DN2" s="5">
        <v>74695</v>
      </c>
      <c r="DO2" s="5">
        <v>91382</v>
      </c>
      <c r="DP2" s="5">
        <v>75273</v>
      </c>
      <c r="DQ2" s="5">
        <v>73444</v>
      </c>
      <c r="DR2" s="5">
        <v>77513</v>
      </c>
      <c r="DS2" s="5">
        <v>57464</v>
      </c>
      <c r="DT2" s="5">
        <v>75019</v>
      </c>
      <c r="DU2" s="5">
        <v>57940</v>
      </c>
      <c r="DV2" s="5">
        <v>43103</v>
      </c>
      <c r="DW2" s="5">
        <v>46390</v>
      </c>
      <c r="DX2" s="5">
        <v>41694</v>
      </c>
      <c r="DY2" s="5">
        <v>39659</v>
      </c>
      <c r="DZ2" s="5">
        <v>34665</v>
      </c>
      <c r="EA2" s="5" t="s">
        <v>33</v>
      </c>
      <c r="EB2" s="5" t="s">
        <v>33</v>
      </c>
      <c r="EC2" s="5" t="s">
        <v>33</v>
      </c>
      <c r="ED2" s="5">
        <v>12751</v>
      </c>
      <c r="EE2" s="5">
        <v>15601</v>
      </c>
      <c r="EF2" s="5">
        <v>6615</v>
      </c>
      <c r="EG2" s="5">
        <v>15988</v>
      </c>
      <c r="EH2" s="5">
        <v>9986</v>
      </c>
      <c r="EI2" s="5">
        <v>11988</v>
      </c>
      <c r="EJ2" s="5">
        <v>6418</v>
      </c>
      <c r="EK2" s="5">
        <v>9470</v>
      </c>
      <c r="EL2" s="5">
        <v>8940</v>
      </c>
      <c r="EM2" s="5">
        <v>10090</v>
      </c>
      <c r="EN2" s="5">
        <v>2343</v>
      </c>
      <c r="EO2" s="5">
        <v>1286</v>
      </c>
      <c r="EP2" s="5">
        <v>8377</v>
      </c>
      <c r="EQ2" s="5">
        <v>13847</v>
      </c>
      <c r="ER2" s="5">
        <v>5229</v>
      </c>
      <c r="ES2" s="5">
        <v>6750</v>
      </c>
      <c r="ET2" s="5">
        <v>5419</v>
      </c>
      <c r="EU2" s="5">
        <v>16804</v>
      </c>
      <c r="EV2" s="5">
        <v>5352</v>
      </c>
      <c r="EW2" s="5">
        <v>15488</v>
      </c>
      <c r="EX2" s="5">
        <v>24806</v>
      </c>
      <c r="EY2" s="5">
        <v>21844</v>
      </c>
      <c r="EZ2" s="5">
        <v>17467</v>
      </c>
      <c r="FA2" s="5">
        <v>4718</v>
      </c>
      <c r="FB2" s="5">
        <v>2482</v>
      </c>
      <c r="FC2" s="5">
        <v>4861</v>
      </c>
      <c r="FD2" s="5">
        <v>5288</v>
      </c>
      <c r="FE2" s="5">
        <v>8157</v>
      </c>
      <c r="FF2" s="5">
        <v>3470</v>
      </c>
      <c r="FG2" s="5" t="s">
        <v>33</v>
      </c>
      <c r="FH2" s="5" t="s">
        <v>33</v>
      </c>
      <c r="FI2" s="5" t="s">
        <v>33</v>
      </c>
      <c r="FJ2" s="5">
        <v>0</v>
      </c>
      <c r="FK2" s="5">
        <v>0</v>
      </c>
      <c r="FL2" s="5">
        <v>0</v>
      </c>
      <c r="FM2" s="5">
        <v>0</v>
      </c>
      <c r="FN2" s="5">
        <v>0</v>
      </c>
      <c r="FO2" s="5">
        <v>0</v>
      </c>
      <c r="FP2" s="5">
        <v>0</v>
      </c>
      <c r="FQ2" s="5">
        <v>0</v>
      </c>
      <c r="FR2" s="5">
        <v>0</v>
      </c>
      <c r="FS2" s="5">
        <v>0</v>
      </c>
      <c r="FT2" s="5">
        <v>0</v>
      </c>
      <c r="FU2" s="5" t="s">
        <v>33</v>
      </c>
      <c r="FV2" s="5" t="s">
        <v>33</v>
      </c>
      <c r="FW2" s="5" t="s">
        <v>33</v>
      </c>
      <c r="FX2" s="5" t="s">
        <v>33</v>
      </c>
      <c r="FY2" s="5" t="s">
        <v>33</v>
      </c>
      <c r="FZ2" s="5" t="s">
        <v>33</v>
      </c>
      <c r="GA2" s="5" t="s">
        <v>33</v>
      </c>
      <c r="GB2" s="5" t="s">
        <v>33</v>
      </c>
      <c r="GC2" s="5" t="s">
        <v>33</v>
      </c>
      <c r="GD2" s="5" t="s">
        <v>33</v>
      </c>
      <c r="GE2" s="5" t="s">
        <v>33</v>
      </c>
      <c r="GF2" s="5" t="s">
        <v>33</v>
      </c>
      <c r="GG2" s="5" t="s">
        <v>33</v>
      </c>
      <c r="GH2" s="5" t="s">
        <v>33</v>
      </c>
      <c r="GI2" s="5" t="s">
        <v>33</v>
      </c>
      <c r="GJ2" s="5" t="s">
        <v>33</v>
      </c>
      <c r="GK2" s="5" t="s">
        <v>33</v>
      </c>
      <c r="GL2" s="5" t="s">
        <v>33</v>
      </c>
      <c r="GM2" s="5" t="s">
        <v>33</v>
      </c>
      <c r="GN2" s="5" t="s">
        <v>33</v>
      </c>
      <c r="GO2" s="5" t="s">
        <v>33</v>
      </c>
      <c r="GP2" s="5">
        <v>424200</v>
      </c>
      <c r="GQ2" s="5">
        <v>433643</v>
      </c>
      <c r="GR2" s="5">
        <v>422863</v>
      </c>
      <c r="GS2" s="5">
        <v>338696</v>
      </c>
      <c r="GT2" s="5">
        <v>233270</v>
      </c>
      <c r="GU2" s="5">
        <v>223292</v>
      </c>
      <c r="GV2" s="5">
        <v>149165</v>
      </c>
      <c r="GW2" s="5">
        <v>110932</v>
      </c>
      <c r="GX2" s="5">
        <v>282595</v>
      </c>
      <c r="GY2" s="5">
        <v>191998</v>
      </c>
      <c r="GZ2" s="5">
        <v>242645</v>
      </c>
      <c r="HA2" s="5">
        <v>112307</v>
      </c>
      <c r="HB2" s="5">
        <v>132141</v>
      </c>
      <c r="HC2" s="5">
        <v>340753</v>
      </c>
      <c r="HD2" s="5">
        <v>100450</v>
      </c>
      <c r="HE2" s="5">
        <v>168026</v>
      </c>
      <c r="HF2" s="5">
        <v>152900</v>
      </c>
      <c r="HG2" s="5">
        <v>161171</v>
      </c>
      <c r="HH2" s="5">
        <v>127620</v>
      </c>
      <c r="HI2" s="5">
        <v>143478</v>
      </c>
      <c r="HJ2" s="5">
        <v>141204</v>
      </c>
      <c r="HK2" s="5">
        <v>166338</v>
      </c>
      <c r="HL2" s="5">
        <v>204252</v>
      </c>
      <c r="HM2" s="5">
        <v>95823</v>
      </c>
      <c r="HN2" s="5">
        <v>56452</v>
      </c>
      <c r="HO2" s="5">
        <v>20309</v>
      </c>
      <c r="HP2" s="5">
        <v>442868</v>
      </c>
      <c r="HQ2" s="5">
        <v>764398</v>
      </c>
      <c r="HR2" s="5">
        <v>1619514</v>
      </c>
      <c r="HS2" s="5" t="s">
        <v>33</v>
      </c>
      <c r="HT2" s="5" t="s">
        <v>33</v>
      </c>
      <c r="HU2" s="5" t="s">
        <v>33</v>
      </c>
      <c r="HV2" s="5">
        <v>0</v>
      </c>
      <c r="HW2" s="5">
        <v>0</v>
      </c>
      <c r="HX2" s="5">
        <v>0</v>
      </c>
      <c r="HY2" s="5">
        <v>0</v>
      </c>
      <c r="HZ2" s="5">
        <v>0</v>
      </c>
      <c r="IA2" s="5">
        <v>0</v>
      </c>
      <c r="IB2" s="5">
        <v>0</v>
      </c>
      <c r="IC2" s="5">
        <v>32</v>
      </c>
      <c r="ID2" s="5">
        <v>730</v>
      </c>
      <c r="IE2" s="5">
        <v>4757</v>
      </c>
      <c r="IF2" s="5">
        <v>13097</v>
      </c>
      <c r="IG2" s="5">
        <v>57420</v>
      </c>
      <c r="IH2" s="5">
        <v>416723</v>
      </c>
      <c r="II2" s="5">
        <v>729292</v>
      </c>
      <c r="IJ2" s="5">
        <v>533238</v>
      </c>
      <c r="IK2" s="5">
        <v>2317807</v>
      </c>
      <c r="IL2" s="5">
        <v>779640</v>
      </c>
      <c r="IM2" s="5">
        <v>520925</v>
      </c>
      <c r="IN2" s="5">
        <v>478098</v>
      </c>
      <c r="IO2" s="5">
        <v>497915</v>
      </c>
      <c r="IP2" s="5">
        <v>442009</v>
      </c>
      <c r="IQ2" s="5">
        <v>354550</v>
      </c>
      <c r="IR2" s="5">
        <v>420855</v>
      </c>
      <c r="IS2" s="5">
        <v>469203</v>
      </c>
      <c r="IT2" s="5">
        <v>363422</v>
      </c>
      <c r="IU2" s="5">
        <v>358407</v>
      </c>
      <c r="IV2" s="5">
        <v>361599</v>
      </c>
      <c r="IW2" s="5">
        <v>372749</v>
      </c>
      <c r="IX2" s="5">
        <v>364881</v>
      </c>
      <c r="IY2" s="5" t="s">
        <v>33</v>
      </c>
      <c r="IZ2" s="5" t="s">
        <v>33</v>
      </c>
      <c r="JA2" s="5" t="s">
        <v>33</v>
      </c>
      <c r="JB2" s="5">
        <v>0</v>
      </c>
      <c r="JC2" s="5">
        <v>0</v>
      </c>
      <c r="JD2" s="5">
        <v>0</v>
      </c>
      <c r="JE2" s="5">
        <v>0</v>
      </c>
      <c r="JF2" s="5">
        <v>0</v>
      </c>
      <c r="JG2" s="5">
        <v>0</v>
      </c>
      <c r="JH2" s="5">
        <v>0</v>
      </c>
      <c r="JI2" s="5">
        <v>0</v>
      </c>
      <c r="JJ2" s="5">
        <v>0</v>
      </c>
      <c r="JK2" s="5">
        <v>125</v>
      </c>
      <c r="JL2" s="5">
        <v>1002</v>
      </c>
      <c r="JM2" s="5">
        <v>14669</v>
      </c>
      <c r="JN2" s="5">
        <v>30657</v>
      </c>
      <c r="JO2" s="5">
        <v>43075</v>
      </c>
      <c r="JP2" s="5">
        <v>37707</v>
      </c>
      <c r="JQ2" s="5">
        <v>47560</v>
      </c>
      <c r="JR2" s="5">
        <v>35415</v>
      </c>
      <c r="JS2" s="5">
        <v>44123</v>
      </c>
      <c r="JT2" s="5">
        <v>38734</v>
      </c>
      <c r="JU2" s="5">
        <v>39801</v>
      </c>
      <c r="JV2" s="5">
        <v>34669</v>
      </c>
      <c r="JW2" s="5">
        <v>42988</v>
      </c>
      <c r="JX2" s="5">
        <v>44778</v>
      </c>
      <c r="JY2" s="5">
        <v>55296</v>
      </c>
      <c r="JZ2" s="5">
        <v>37750</v>
      </c>
      <c r="KA2" s="5">
        <v>43660</v>
      </c>
      <c r="KB2" s="5">
        <v>39846</v>
      </c>
      <c r="KC2" s="5">
        <v>38540</v>
      </c>
      <c r="KD2" s="5">
        <v>21456</v>
      </c>
      <c r="KE2" s="5" t="s">
        <v>33</v>
      </c>
      <c r="KF2" s="5" t="s">
        <v>33</v>
      </c>
      <c r="KG2" s="5" t="s">
        <v>33</v>
      </c>
      <c r="KH2" s="5">
        <v>248525</v>
      </c>
      <c r="KI2" s="5">
        <v>231760</v>
      </c>
      <c r="KJ2" s="5">
        <v>209423</v>
      </c>
      <c r="KK2" s="5">
        <v>151362</v>
      </c>
      <c r="KL2" s="5">
        <v>137111</v>
      </c>
      <c r="KM2" s="5">
        <v>121357</v>
      </c>
      <c r="KN2" s="5">
        <v>118728</v>
      </c>
      <c r="KO2" s="5">
        <v>108416</v>
      </c>
      <c r="KP2" s="5">
        <v>99664</v>
      </c>
      <c r="KQ2" s="5">
        <v>94202</v>
      </c>
      <c r="KR2" s="5">
        <v>90410</v>
      </c>
      <c r="KS2" s="5">
        <v>83740</v>
      </c>
      <c r="KT2" s="5">
        <v>83112</v>
      </c>
      <c r="KU2" s="5">
        <v>73449</v>
      </c>
      <c r="KV2" s="5">
        <v>67498</v>
      </c>
      <c r="KW2" s="5">
        <v>85945</v>
      </c>
      <c r="KX2" s="5">
        <v>76633</v>
      </c>
      <c r="KY2" s="5">
        <v>65219</v>
      </c>
      <c r="KZ2" s="5">
        <v>52266</v>
      </c>
      <c r="LA2" s="5">
        <v>51706</v>
      </c>
      <c r="LB2" s="5">
        <v>19381</v>
      </c>
      <c r="LC2" s="5">
        <v>11884</v>
      </c>
      <c r="LD2" s="5">
        <v>10111</v>
      </c>
      <c r="LE2" s="5">
        <v>10934</v>
      </c>
      <c r="LF2" s="5">
        <v>9704</v>
      </c>
      <c r="LG2" s="5">
        <v>11042</v>
      </c>
      <c r="LH2" s="5">
        <v>10000</v>
      </c>
      <c r="LI2" s="5">
        <v>11101</v>
      </c>
      <c r="LJ2" s="5">
        <v>5250</v>
      </c>
      <c r="LK2" s="5" t="s">
        <v>33</v>
      </c>
      <c r="LL2" s="5" t="s">
        <v>33</v>
      </c>
      <c r="LM2" s="5" t="s">
        <v>33</v>
      </c>
      <c r="LN2" s="5">
        <v>10026</v>
      </c>
      <c r="LO2" s="5">
        <v>10849</v>
      </c>
      <c r="LP2" s="5">
        <v>9673</v>
      </c>
      <c r="LQ2" s="5">
        <v>7781</v>
      </c>
      <c r="LR2" s="5">
        <v>6772</v>
      </c>
      <c r="LS2" s="5">
        <v>9013</v>
      </c>
      <c r="LT2" s="5">
        <v>7655</v>
      </c>
      <c r="LU2" s="5">
        <v>8282</v>
      </c>
      <c r="LV2" s="5">
        <v>7727</v>
      </c>
      <c r="LW2" s="5">
        <v>7402</v>
      </c>
      <c r="LX2" s="5">
        <v>8638</v>
      </c>
      <c r="LY2" s="5">
        <v>8191</v>
      </c>
      <c r="LZ2" s="5">
        <v>5464</v>
      </c>
      <c r="MA2" s="5">
        <v>5719</v>
      </c>
      <c r="MB2" s="5">
        <v>5446</v>
      </c>
      <c r="MC2" s="5">
        <v>4614</v>
      </c>
      <c r="MD2" s="5">
        <v>3811</v>
      </c>
      <c r="ME2" s="5">
        <v>4819</v>
      </c>
      <c r="MF2" s="5">
        <v>3889</v>
      </c>
      <c r="MG2" s="5">
        <v>2316</v>
      </c>
      <c r="MH2" s="5">
        <v>2763</v>
      </c>
      <c r="MI2" s="5">
        <v>3377</v>
      </c>
      <c r="MJ2" s="5">
        <v>4252</v>
      </c>
      <c r="MK2" s="5">
        <v>4754</v>
      </c>
      <c r="ML2" s="5">
        <v>4691</v>
      </c>
      <c r="MM2" s="5">
        <v>5338</v>
      </c>
      <c r="MN2" s="5">
        <v>4911</v>
      </c>
      <c r="MO2" s="5">
        <v>5180</v>
      </c>
      <c r="MP2" s="5">
        <v>3953</v>
      </c>
      <c r="MQ2" s="5" t="s">
        <v>33</v>
      </c>
      <c r="MR2" s="5" t="s">
        <v>33</v>
      </c>
      <c r="MS2" s="5" t="s">
        <v>33</v>
      </c>
      <c r="MT2" s="5">
        <v>0</v>
      </c>
      <c r="MU2" s="5">
        <v>0</v>
      </c>
      <c r="MV2" s="5">
        <v>0</v>
      </c>
      <c r="MW2" s="5">
        <v>0</v>
      </c>
      <c r="MX2" s="5">
        <v>0</v>
      </c>
      <c r="MY2" s="5">
        <v>0</v>
      </c>
      <c r="MZ2" s="5">
        <v>0</v>
      </c>
      <c r="NA2" s="5">
        <v>0</v>
      </c>
      <c r="NB2" s="5">
        <v>0</v>
      </c>
      <c r="NC2" s="5">
        <v>0</v>
      </c>
      <c r="ND2" s="5">
        <v>0</v>
      </c>
      <c r="NE2" s="5" t="s">
        <v>33</v>
      </c>
      <c r="NF2" s="5" t="s">
        <v>33</v>
      </c>
      <c r="NG2" s="5" t="s">
        <v>33</v>
      </c>
      <c r="NH2" s="5" t="s">
        <v>33</v>
      </c>
      <c r="NI2" s="5" t="s">
        <v>33</v>
      </c>
      <c r="NJ2" s="5" t="s">
        <v>33</v>
      </c>
      <c r="NK2" s="5" t="s">
        <v>33</v>
      </c>
      <c r="NL2" s="5" t="s">
        <v>33</v>
      </c>
      <c r="NM2" s="5" t="s">
        <v>33</v>
      </c>
      <c r="NN2" s="5" t="s">
        <v>33</v>
      </c>
      <c r="NO2" s="5" t="s">
        <v>33</v>
      </c>
      <c r="NP2" s="5" t="s">
        <v>33</v>
      </c>
      <c r="NQ2" s="5" t="s">
        <v>33</v>
      </c>
      <c r="NR2" s="5" t="s">
        <v>33</v>
      </c>
      <c r="NS2" s="5" t="s">
        <v>33</v>
      </c>
      <c r="NT2" s="5" t="s">
        <v>33</v>
      </c>
      <c r="NU2" s="5" t="s">
        <v>33</v>
      </c>
      <c r="NV2" s="5" t="s">
        <v>33</v>
      </c>
      <c r="NW2" s="5" t="s">
        <v>33</v>
      </c>
      <c r="NX2" s="5" t="s">
        <v>33</v>
      </c>
      <c r="NY2" s="5" t="s">
        <v>33</v>
      </c>
      <c r="NZ2" s="5">
        <v>0</v>
      </c>
      <c r="OA2" s="5">
        <v>0</v>
      </c>
      <c r="OB2" s="5">
        <v>0</v>
      </c>
      <c r="OC2" s="5">
        <v>0</v>
      </c>
      <c r="OD2" s="5">
        <v>0</v>
      </c>
      <c r="OE2" s="5">
        <v>0</v>
      </c>
      <c r="OF2" s="5">
        <v>0</v>
      </c>
      <c r="OG2" s="5">
        <v>0</v>
      </c>
      <c r="OH2" s="5">
        <v>0</v>
      </c>
      <c r="OI2" s="5">
        <v>0</v>
      </c>
      <c r="OJ2" s="5">
        <v>0</v>
      </c>
      <c r="OK2" s="5" t="s">
        <v>33</v>
      </c>
      <c r="OL2" s="5" t="s">
        <v>33</v>
      </c>
      <c r="OM2" s="5" t="s">
        <v>33</v>
      </c>
      <c r="ON2" s="5" t="s">
        <v>33</v>
      </c>
      <c r="OO2" s="5" t="s">
        <v>33</v>
      </c>
      <c r="OP2" s="5" t="s">
        <v>33</v>
      </c>
      <c r="OQ2" s="5" t="s">
        <v>33</v>
      </c>
      <c r="OR2" s="5" t="s">
        <v>33</v>
      </c>
      <c r="OS2" s="5" t="s">
        <v>33</v>
      </c>
      <c r="OT2" s="5" t="s">
        <v>33</v>
      </c>
      <c r="OU2" s="5" t="s">
        <v>33</v>
      </c>
      <c r="OV2" s="5" t="s">
        <v>33</v>
      </c>
      <c r="OW2" s="5" t="s">
        <v>33</v>
      </c>
      <c r="OX2" s="5" t="s">
        <v>33</v>
      </c>
      <c r="OY2" s="5" t="s">
        <v>33</v>
      </c>
      <c r="OZ2" s="5" t="s">
        <v>33</v>
      </c>
      <c r="PA2" s="5" t="s">
        <v>33</v>
      </c>
      <c r="PB2" s="5" t="s">
        <v>33</v>
      </c>
      <c r="PC2" s="5" t="s">
        <v>33</v>
      </c>
      <c r="PD2" s="5" t="s">
        <v>33</v>
      </c>
      <c r="PE2" s="5" t="s">
        <v>33</v>
      </c>
      <c r="PF2" s="5">
        <v>41309</v>
      </c>
      <c r="PG2" s="5">
        <v>46524</v>
      </c>
      <c r="PH2" s="5">
        <v>41856</v>
      </c>
      <c r="PI2" s="5">
        <v>38306</v>
      </c>
      <c r="PJ2" s="5">
        <v>34617</v>
      </c>
      <c r="PK2" s="5">
        <v>38121</v>
      </c>
      <c r="PL2" s="5">
        <v>60383</v>
      </c>
      <c r="PM2" s="5">
        <v>29838</v>
      </c>
      <c r="PN2" s="5">
        <v>33075</v>
      </c>
      <c r="PO2" s="5">
        <v>34133</v>
      </c>
      <c r="PP2" s="5">
        <v>30651</v>
      </c>
      <c r="PQ2" s="5">
        <v>35668</v>
      </c>
      <c r="PR2" s="5">
        <v>30527</v>
      </c>
      <c r="PS2" s="5">
        <v>26869</v>
      </c>
      <c r="PT2" s="5">
        <v>40593</v>
      </c>
      <c r="PU2" s="5">
        <v>29693</v>
      </c>
      <c r="PV2" s="5">
        <v>21678</v>
      </c>
      <c r="PW2" s="5">
        <v>17028</v>
      </c>
      <c r="PX2" s="5">
        <v>13280</v>
      </c>
      <c r="PY2" s="5">
        <v>17321</v>
      </c>
      <c r="PZ2" s="5">
        <v>14056</v>
      </c>
      <c r="QA2" s="5">
        <v>16890</v>
      </c>
      <c r="QB2" s="5">
        <v>16429</v>
      </c>
      <c r="QC2" s="5">
        <v>18848</v>
      </c>
      <c r="QD2" s="5">
        <v>15554</v>
      </c>
      <c r="QE2" s="5">
        <v>15798</v>
      </c>
      <c r="QF2" s="5">
        <v>16338</v>
      </c>
      <c r="QG2" s="5">
        <v>16036</v>
      </c>
      <c r="QH2" s="5">
        <v>14148</v>
      </c>
      <c r="QI2" s="5" t="s">
        <v>33</v>
      </c>
      <c r="QJ2" s="5" t="s">
        <v>33</v>
      </c>
      <c r="QK2" s="5" t="s">
        <v>33</v>
      </c>
      <c r="QL2" s="5">
        <v>27366</v>
      </c>
      <c r="QM2" s="5">
        <v>30798</v>
      </c>
      <c r="QN2" s="5">
        <v>27377</v>
      </c>
      <c r="QO2" s="5">
        <v>23765</v>
      </c>
      <c r="QP2" s="5">
        <v>22437</v>
      </c>
      <c r="QQ2" s="5">
        <v>23180</v>
      </c>
      <c r="QR2" s="5">
        <v>19855</v>
      </c>
      <c r="QS2" s="5">
        <v>21143</v>
      </c>
      <c r="QT2" s="5">
        <v>24206</v>
      </c>
      <c r="QU2" s="5">
        <v>25285</v>
      </c>
      <c r="QV2" s="5">
        <v>22834</v>
      </c>
      <c r="QW2" s="5">
        <v>22660</v>
      </c>
      <c r="QX2" s="5">
        <v>21468</v>
      </c>
      <c r="QY2" s="5">
        <v>14775</v>
      </c>
      <c r="QZ2" s="5">
        <v>13680</v>
      </c>
      <c r="RA2" s="5">
        <v>13310</v>
      </c>
      <c r="RB2" s="5">
        <v>14873</v>
      </c>
      <c r="RC2" s="5">
        <v>14925</v>
      </c>
      <c r="RD2" s="5">
        <v>13833</v>
      </c>
      <c r="RE2" s="5">
        <v>12379</v>
      </c>
      <c r="RF2" s="5">
        <v>11269</v>
      </c>
      <c r="RG2" s="5">
        <v>12588</v>
      </c>
      <c r="RH2" s="5">
        <v>14879</v>
      </c>
      <c r="RI2" s="5">
        <v>14848</v>
      </c>
      <c r="RJ2" s="5">
        <v>14492</v>
      </c>
      <c r="RK2" s="5">
        <v>15247</v>
      </c>
      <c r="RL2" s="5">
        <v>13948</v>
      </c>
      <c r="RM2" s="5">
        <v>14904</v>
      </c>
      <c r="RN2" s="5">
        <v>14153</v>
      </c>
      <c r="RO2" s="5" t="s">
        <v>33</v>
      </c>
      <c r="RP2" s="5" t="s">
        <v>33</v>
      </c>
      <c r="RQ2" s="5" t="s">
        <v>33</v>
      </c>
      <c r="RR2" s="5">
        <v>7701</v>
      </c>
      <c r="RS2" s="5">
        <v>10081</v>
      </c>
      <c r="RT2" s="5">
        <v>9440</v>
      </c>
      <c r="RU2" s="5">
        <v>11717</v>
      </c>
      <c r="RV2" s="5">
        <v>15921</v>
      </c>
      <c r="RW2" s="5">
        <v>17731</v>
      </c>
      <c r="RX2" s="5">
        <v>18747</v>
      </c>
      <c r="RY2" s="5">
        <v>19269</v>
      </c>
      <c r="RZ2" s="5">
        <v>20891</v>
      </c>
      <c r="SA2" s="5">
        <v>21227</v>
      </c>
      <c r="SB2" s="5">
        <v>22668</v>
      </c>
      <c r="SC2" s="5">
        <v>26868</v>
      </c>
      <c r="SD2" s="5">
        <v>23369</v>
      </c>
      <c r="SE2" s="5">
        <v>21935</v>
      </c>
      <c r="SF2" s="5">
        <v>25946</v>
      </c>
      <c r="SG2" s="5">
        <v>30993</v>
      </c>
      <c r="SH2" s="5">
        <v>27664</v>
      </c>
      <c r="SI2" s="5">
        <v>24304</v>
      </c>
      <c r="SJ2" s="5">
        <v>15876</v>
      </c>
      <c r="SK2" s="5">
        <v>15896</v>
      </c>
      <c r="SL2" s="5">
        <v>17340</v>
      </c>
      <c r="SM2" s="5">
        <v>13884</v>
      </c>
      <c r="SN2" s="5">
        <v>17128</v>
      </c>
      <c r="SO2" s="5">
        <v>18118</v>
      </c>
      <c r="SP2" s="5">
        <v>17721</v>
      </c>
      <c r="SQ2" s="5">
        <v>17326</v>
      </c>
      <c r="SR2" s="5">
        <v>16691</v>
      </c>
      <c r="SS2" s="5">
        <v>27613</v>
      </c>
      <c r="ST2" s="5">
        <v>25935</v>
      </c>
      <c r="SU2" s="5" t="s">
        <v>33</v>
      </c>
      <c r="SV2" s="5" t="s">
        <v>33</v>
      </c>
      <c r="SW2" s="5" t="s">
        <v>33</v>
      </c>
      <c r="SX2" s="5">
        <v>15645</v>
      </c>
      <c r="SY2" s="5">
        <v>16602</v>
      </c>
      <c r="SZ2" s="5">
        <v>15026</v>
      </c>
      <c r="TA2" s="5">
        <v>15471</v>
      </c>
      <c r="TB2" s="5">
        <v>14752</v>
      </c>
      <c r="TC2" s="5">
        <v>17033</v>
      </c>
      <c r="TD2" s="5">
        <v>20231</v>
      </c>
      <c r="TE2" s="5">
        <v>18710</v>
      </c>
      <c r="TF2" s="5">
        <v>10366</v>
      </c>
      <c r="TG2" s="5">
        <v>10193</v>
      </c>
      <c r="TH2" s="5">
        <v>10720</v>
      </c>
      <c r="TI2" s="5">
        <v>8913</v>
      </c>
      <c r="TJ2" s="5">
        <v>7028</v>
      </c>
      <c r="TK2" s="5">
        <v>8808</v>
      </c>
      <c r="TL2" s="5">
        <v>9199</v>
      </c>
      <c r="TM2" s="5">
        <v>10902</v>
      </c>
      <c r="TN2" s="5">
        <v>10509</v>
      </c>
      <c r="TO2" s="5">
        <v>11300</v>
      </c>
      <c r="TP2" s="5">
        <v>10338</v>
      </c>
      <c r="TQ2" s="5">
        <v>17833</v>
      </c>
      <c r="TR2" s="5">
        <v>9948</v>
      </c>
      <c r="TS2" s="5">
        <v>5714</v>
      </c>
      <c r="TT2" s="5">
        <v>3920</v>
      </c>
      <c r="TU2" s="5">
        <v>3113</v>
      </c>
      <c r="TV2" s="5">
        <v>2984</v>
      </c>
      <c r="TW2" s="5">
        <v>3042</v>
      </c>
      <c r="TX2" s="5">
        <v>3047</v>
      </c>
      <c r="TY2" s="5">
        <v>2805</v>
      </c>
      <c r="TZ2" s="5">
        <v>2700</v>
      </c>
      <c r="UA2" s="5" t="s">
        <v>33</v>
      </c>
      <c r="UB2" s="5" t="s">
        <v>33</v>
      </c>
      <c r="UC2" s="5" t="s">
        <v>33</v>
      </c>
      <c r="UD2" s="5">
        <v>189</v>
      </c>
      <c r="UE2" s="5">
        <v>225</v>
      </c>
      <c r="UF2" s="5">
        <v>261</v>
      </c>
      <c r="UG2" s="5">
        <v>139</v>
      </c>
      <c r="UH2" s="5">
        <v>9</v>
      </c>
      <c r="UI2" s="5">
        <v>8</v>
      </c>
      <c r="UJ2" s="5">
        <v>14</v>
      </c>
      <c r="UK2" s="5">
        <v>26</v>
      </c>
      <c r="UL2" s="5">
        <v>17</v>
      </c>
      <c r="UM2" s="5">
        <v>21</v>
      </c>
      <c r="UN2" s="5">
        <v>122</v>
      </c>
      <c r="UO2" s="5">
        <v>170</v>
      </c>
      <c r="UP2" s="5">
        <v>172</v>
      </c>
      <c r="UQ2" s="5">
        <v>120</v>
      </c>
      <c r="UR2" s="5">
        <v>118</v>
      </c>
      <c r="US2" s="5">
        <v>29</v>
      </c>
      <c r="UT2" s="5">
        <v>14</v>
      </c>
      <c r="UU2" s="5">
        <v>0</v>
      </c>
      <c r="UV2" s="5">
        <v>0</v>
      </c>
      <c r="UW2" s="5">
        <v>4</v>
      </c>
      <c r="UX2" s="5">
        <v>43</v>
      </c>
      <c r="UY2" s="5">
        <v>4083</v>
      </c>
      <c r="UZ2" s="5">
        <v>3988</v>
      </c>
      <c r="VA2" s="5">
        <v>4274</v>
      </c>
      <c r="VB2" s="5">
        <v>3759</v>
      </c>
      <c r="VC2" s="5">
        <v>2981</v>
      </c>
      <c r="VD2" s="5">
        <v>3129</v>
      </c>
      <c r="VE2" s="5">
        <v>2756</v>
      </c>
      <c r="VF2" s="5">
        <v>2242</v>
      </c>
      <c r="VG2" s="5" t="s">
        <v>33</v>
      </c>
      <c r="VH2" s="5" t="s">
        <v>33</v>
      </c>
      <c r="VI2" s="5" t="s">
        <v>33</v>
      </c>
      <c r="VJ2" s="5">
        <v>36012</v>
      </c>
      <c r="VK2" s="5">
        <v>38234</v>
      </c>
      <c r="VL2" s="5">
        <v>37147</v>
      </c>
      <c r="VM2" s="5">
        <v>35507</v>
      </c>
      <c r="VN2" s="5">
        <v>33757</v>
      </c>
      <c r="VO2" s="5">
        <v>42193</v>
      </c>
      <c r="VP2" s="5">
        <v>50416</v>
      </c>
      <c r="VQ2" s="5">
        <v>56716</v>
      </c>
      <c r="VR2" s="5">
        <v>68429</v>
      </c>
      <c r="VS2" s="5">
        <v>71583</v>
      </c>
      <c r="VT2" s="5">
        <v>79286</v>
      </c>
      <c r="VU2" s="5">
        <v>86361</v>
      </c>
      <c r="VV2" s="5">
        <v>95928</v>
      </c>
      <c r="VW2" s="5">
        <v>90597</v>
      </c>
      <c r="VX2" s="5">
        <v>97554</v>
      </c>
      <c r="VY2" s="5">
        <v>84722</v>
      </c>
      <c r="VZ2" s="5">
        <v>108064</v>
      </c>
      <c r="WA2" s="5">
        <v>100834</v>
      </c>
      <c r="WB2" s="5">
        <v>96500</v>
      </c>
      <c r="WC2" s="5">
        <v>113698</v>
      </c>
      <c r="WD2" s="5">
        <v>117983</v>
      </c>
      <c r="WE2" s="5">
        <v>73928</v>
      </c>
      <c r="WF2" s="5">
        <v>111002</v>
      </c>
      <c r="WG2" s="5">
        <v>136278</v>
      </c>
      <c r="WH2" s="5">
        <v>84147</v>
      </c>
      <c r="WI2" s="5">
        <v>92089</v>
      </c>
      <c r="WJ2" s="5">
        <v>126544</v>
      </c>
      <c r="WK2" s="5">
        <v>85849</v>
      </c>
      <c r="WL2" s="5">
        <v>65685</v>
      </c>
      <c r="WM2" s="5" t="s">
        <v>33</v>
      </c>
      <c r="WN2" s="5" t="s">
        <v>33</v>
      </c>
      <c r="WO2" s="5" t="s">
        <v>33</v>
      </c>
      <c r="WP2" s="5">
        <v>11229</v>
      </c>
      <c r="WQ2" s="5">
        <v>13782</v>
      </c>
      <c r="WR2" s="5">
        <v>10073</v>
      </c>
      <c r="WS2" s="5">
        <v>8138</v>
      </c>
      <c r="WT2" s="5">
        <v>7404</v>
      </c>
      <c r="WU2" s="5">
        <v>8398</v>
      </c>
      <c r="WV2" s="5">
        <v>7779</v>
      </c>
      <c r="WW2" s="5">
        <v>7104</v>
      </c>
      <c r="WX2" s="5">
        <v>6311</v>
      </c>
      <c r="WY2" s="5">
        <v>6367</v>
      </c>
      <c r="WZ2" s="5">
        <v>5991</v>
      </c>
      <c r="XA2" s="5">
        <v>5368</v>
      </c>
      <c r="XB2" s="5">
        <v>6010</v>
      </c>
      <c r="XC2" s="5">
        <v>7792</v>
      </c>
      <c r="XD2" s="5">
        <v>6559</v>
      </c>
      <c r="XE2" s="5">
        <v>5726</v>
      </c>
      <c r="XF2" s="5">
        <v>6429</v>
      </c>
      <c r="XG2" s="5">
        <v>6298</v>
      </c>
      <c r="XH2" s="5">
        <v>7323</v>
      </c>
      <c r="XI2" s="5">
        <v>5296</v>
      </c>
      <c r="XJ2" s="5">
        <v>4376</v>
      </c>
      <c r="XK2" s="5">
        <v>4249</v>
      </c>
      <c r="XL2" s="5">
        <v>4628</v>
      </c>
      <c r="XM2" s="5">
        <v>6454</v>
      </c>
      <c r="XN2" s="5">
        <v>4465</v>
      </c>
      <c r="XO2" s="5">
        <v>3846</v>
      </c>
      <c r="XP2" s="5">
        <v>2979</v>
      </c>
      <c r="XQ2" s="5">
        <v>2811</v>
      </c>
      <c r="XR2" s="5">
        <v>2776</v>
      </c>
      <c r="XS2" s="1">
        <v>3278</v>
      </c>
      <c r="XT2" s="3" t="s">
        <v>33</v>
      </c>
      <c r="XU2" s="3" t="s">
        <v>179</v>
      </c>
      <c r="XV2" s="3" t="s">
        <v>179</v>
      </c>
      <c r="XW2" s="3" t="s">
        <v>179</v>
      </c>
      <c r="XX2" s="3" t="s">
        <v>179</v>
      </c>
      <c r="XY2" s="3" t="s">
        <v>179</v>
      </c>
      <c r="XZ2" s="3"/>
    </row>
    <row r="3" spans="1:650" x14ac:dyDescent="0.3">
      <c r="A3" s="6" t="s">
        <v>34</v>
      </c>
      <c r="B3" s="1">
        <v>4056935</v>
      </c>
      <c r="C3" s="5">
        <v>44964</v>
      </c>
      <c r="D3" s="5">
        <v>36877</v>
      </c>
      <c r="E3" s="5">
        <v>37903</v>
      </c>
      <c r="F3" s="5" t="s">
        <v>33</v>
      </c>
      <c r="G3" s="5" t="s">
        <v>33</v>
      </c>
      <c r="H3" s="5" t="s">
        <v>33</v>
      </c>
      <c r="I3" s="5" t="s">
        <v>33</v>
      </c>
      <c r="J3" s="5" t="s">
        <v>33</v>
      </c>
      <c r="K3" s="5" t="s">
        <v>33</v>
      </c>
      <c r="L3" s="5" t="s">
        <v>33</v>
      </c>
      <c r="M3" s="5" t="s">
        <v>33</v>
      </c>
      <c r="N3" s="5" t="s">
        <v>33</v>
      </c>
      <c r="O3" s="5" t="s">
        <v>33</v>
      </c>
      <c r="P3" s="5" t="s">
        <v>33</v>
      </c>
      <c r="Q3" s="5" t="s">
        <v>33</v>
      </c>
      <c r="R3" s="5" t="s">
        <v>33</v>
      </c>
      <c r="S3" s="5" t="s">
        <v>33</v>
      </c>
      <c r="T3" s="5" t="s">
        <v>33</v>
      </c>
      <c r="U3" s="5" t="s">
        <v>33</v>
      </c>
      <c r="V3" s="5" t="s">
        <v>33</v>
      </c>
      <c r="W3" s="5" t="s">
        <v>33</v>
      </c>
      <c r="X3" s="5" t="s">
        <v>33</v>
      </c>
      <c r="Y3" s="5" t="s">
        <v>33</v>
      </c>
      <c r="Z3" s="5" t="s">
        <v>33</v>
      </c>
      <c r="AA3" s="5" t="s">
        <v>33</v>
      </c>
      <c r="AB3" s="5" t="s">
        <v>33</v>
      </c>
      <c r="AC3" s="5" t="s">
        <v>33</v>
      </c>
      <c r="AD3" s="5" t="s">
        <v>33</v>
      </c>
      <c r="AE3" s="5" t="s">
        <v>33</v>
      </c>
      <c r="AF3" s="5" t="s">
        <v>33</v>
      </c>
      <c r="AG3" s="5" t="s">
        <v>33</v>
      </c>
      <c r="AH3" s="5" t="s">
        <v>33</v>
      </c>
      <c r="AI3" s="5">
        <v>1</v>
      </c>
      <c r="AJ3" s="5">
        <v>2071</v>
      </c>
      <c r="AK3" s="5">
        <v>1710</v>
      </c>
      <c r="AL3" s="5" t="s">
        <v>33</v>
      </c>
      <c r="AM3" s="5" t="s">
        <v>33</v>
      </c>
      <c r="AN3" s="5" t="s">
        <v>33</v>
      </c>
      <c r="AO3" s="5" t="s">
        <v>33</v>
      </c>
      <c r="AP3" s="5" t="s">
        <v>33</v>
      </c>
      <c r="AQ3" s="5" t="s">
        <v>33</v>
      </c>
      <c r="AR3" s="5" t="s">
        <v>33</v>
      </c>
      <c r="AS3" s="5" t="s">
        <v>33</v>
      </c>
      <c r="AT3" s="5" t="s">
        <v>33</v>
      </c>
      <c r="AU3" s="5" t="s">
        <v>33</v>
      </c>
      <c r="AV3" s="5" t="s">
        <v>33</v>
      </c>
      <c r="AW3" s="5" t="s">
        <v>33</v>
      </c>
      <c r="AX3" s="5" t="s">
        <v>33</v>
      </c>
      <c r="AY3" s="5" t="s">
        <v>33</v>
      </c>
      <c r="AZ3" s="5" t="s">
        <v>33</v>
      </c>
      <c r="BA3" s="5" t="s">
        <v>33</v>
      </c>
      <c r="BB3" s="5" t="s">
        <v>33</v>
      </c>
      <c r="BC3" s="5" t="s">
        <v>33</v>
      </c>
      <c r="BD3" s="5" t="s">
        <v>33</v>
      </c>
      <c r="BE3" s="5" t="s">
        <v>33</v>
      </c>
      <c r="BF3" s="5" t="s">
        <v>33</v>
      </c>
      <c r="BG3" s="5" t="s">
        <v>33</v>
      </c>
      <c r="BH3" s="5" t="s">
        <v>33</v>
      </c>
      <c r="BI3" s="5" t="s">
        <v>33</v>
      </c>
      <c r="BJ3" s="5" t="s">
        <v>33</v>
      </c>
      <c r="BK3" s="5" t="s">
        <v>33</v>
      </c>
      <c r="BL3" s="5" t="s">
        <v>33</v>
      </c>
      <c r="BM3" s="5" t="s">
        <v>33</v>
      </c>
      <c r="BN3" s="5" t="s">
        <v>33</v>
      </c>
      <c r="BO3" s="5">
        <v>835125</v>
      </c>
      <c r="BP3" s="5">
        <v>658152</v>
      </c>
      <c r="BQ3" s="5">
        <v>447585</v>
      </c>
      <c r="BR3" s="5" t="s">
        <v>33</v>
      </c>
      <c r="BS3" s="5" t="s">
        <v>33</v>
      </c>
      <c r="BT3" s="5" t="s">
        <v>33</v>
      </c>
      <c r="BU3" s="5" t="s">
        <v>33</v>
      </c>
      <c r="BV3" s="5" t="s">
        <v>33</v>
      </c>
      <c r="BW3" s="5" t="s">
        <v>33</v>
      </c>
      <c r="BX3" s="5" t="s">
        <v>33</v>
      </c>
      <c r="BY3" s="5" t="s">
        <v>33</v>
      </c>
      <c r="BZ3" s="5" t="s">
        <v>33</v>
      </c>
      <c r="CA3" s="5" t="s">
        <v>33</v>
      </c>
      <c r="CB3" s="5" t="s">
        <v>33</v>
      </c>
      <c r="CC3" s="5" t="s">
        <v>33</v>
      </c>
      <c r="CD3" s="5" t="s">
        <v>33</v>
      </c>
      <c r="CE3" s="5" t="s">
        <v>33</v>
      </c>
      <c r="CF3" s="5" t="s">
        <v>33</v>
      </c>
      <c r="CG3" s="5" t="s">
        <v>33</v>
      </c>
      <c r="CH3" s="5" t="s">
        <v>33</v>
      </c>
      <c r="CI3" s="5" t="s">
        <v>33</v>
      </c>
      <c r="CJ3" s="5" t="s">
        <v>33</v>
      </c>
      <c r="CK3" s="5" t="s">
        <v>33</v>
      </c>
      <c r="CL3" s="5" t="s">
        <v>33</v>
      </c>
      <c r="CM3" s="5" t="s">
        <v>33</v>
      </c>
      <c r="CN3" s="5" t="s">
        <v>33</v>
      </c>
      <c r="CO3" s="5" t="s">
        <v>33</v>
      </c>
      <c r="CP3" s="5" t="s">
        <v>33</v>
      </c>
      <c r="CQ3" s="5" t="s">
        <v>33</v>
      </c>
      <c r="CR3" s="5" t="s">
        <v>33</v>
      </c>
      <c r="CS3" s="5" t="s">
        <v>33</v>
      </c>
      <c r="CT3" s="5" t="s">
        <v>33</v>
      </c>
      <c r="CU3" s="5">
        <v>389836</v>
      </c>
      <c r="CV3" s="5">
        <v>402934</v>
      </c>
      <c r="CW3" s="5">
        <v>249463</v>
      </c>
      <c r="CX3" s="5" t="s">
        <v>33</v>
      </c>
      <c r="CY3" s="5" t="s">
        <v>33</v>
      </c>
      <c r="CZ3" s="5" t="s">
        <v>33</v>
      </c>
      <c r="DA3" s="5" t="s">
        <v>33</v>
      </c>
      <c r="DB3" s="5" t="s">
        <v>33</v>
      </c>
      <c r="DC3" s="5" t="s">
        <v>33</v>
      </c>
      <c r="DD3" s="5" t="s">
        <v>33</v>
      </c>
      <c r="DE3" s="5" t="s">
        <v>33</v>
      </c>
      <c r="DF3" s="5" t="s">
        <v>33</v>
      </c>
      <c r="DG3" s="5" t="s">
        <v>33</v>
      </c>
      <c r="DH3" s="5" t="s">
        <v>33</v>
      </c>
      <c r="DI3" s="5" t="s">
        <v>33</v>
      </c>
      <c r="DJ3" s="5" t="s">
        <v>33</v>
      </c>
      <c r="DK3" s="5" t="s">
        <v>33</v>
      </c>
      <c r="DL3" s="5" t="s">
        <v>33</v>
      </c>
      <c r="DM3" s="5" t="s">
        <v>33</v>
      </c>
      <c r="DN3" s="5" t="s">
        <v>33</v>
      </c>
      <c r="DO3" s="5" t="s">
        <v>33</v>
      </c>
      <c r="DP3" s="5" t="s">
        <v>33</v>
      </c>
      <c r="DQ3" s="5" t="s">
        <v>33</v>
      </c>
      <c r="DR3" s="5" t="s">
        <v>33</v>
      </c>
      <c r="DS3" s="5" t="s">
        <v>33</v>
      </c>
      <c r="DT3" s="5" t="s">
        <v>33</v>
      </c>
      <c r="DU3" s="5" t="s">
        <v>33</v>
      </c>
      <c r="DV3" s="5" t="s">
        <v>33</v>
      </c>
      <c r="DW3" s="5" t="s">
        <v>33</v>
      </c>
      <c r="DX3" s="5" t="s">
        <v>33</v>
      </c>
      <c r="DY3" s="5" t="s">
        <v>33</v>
      </c>
      <c r="DZ3" s="5" t="s">
        <v>33</v>
      </c>
      <c r="EA3" s="5">
        <v>68306</v>
      </c>
      <c r="EB3" s="5">
        <v>253348</v>
      </c>
      <c r="EC3" s="5">
        <v>10712</v>
      </c>
      <c r="ED3" s="5" t="s">
        <v>33</v>
      </c>
      <c r="EE3" s="5" t="s">
        <v>33</v>
      </c>
      <c r="EF3" s="5" t="s">
        <v>33</v>
      </c>
      <c r="EG3" s="5" t="s">
        <v>33</v>
      </c>
      <c r="EH3" s="5" t="s">
        <v>33</v>
      </c>
      <c r="EI3" s="5" t="s">
        <v>33</v>
      </c>
      <c r="EJ3" s="5" t="s">
        <v>33</v>
      </c>
      <c r="EK3" s="5" t="s">
        <v>33</v>
      </c>
      <c r="EL3" s="5" t="s">
        <v>33</v>
      </c>
      <c r="EM3" s="5" t="s">
        <v>33</v>
      </c>
      <c r="EN3" s="5" t="s">
        <v>33</v>
      </c>
      <c r="EO3" s="5" t="s">
        <v>33</v>
      </c>
      <c r="EP3" s="5" t="s">
        <v>33</v>
      </c>
      <c r="EQ3" s="5" t="s">
        <v>33</v>
      </c>
      <c r="ER3" s="5" t="s">
        <v>33</v>
      </c>
      <c r="ES3" s="5" t="s">
        <v>33</v>
      </c>
      <c r="ET3" s="5" t="s">
        <v>33</v>
      </c>
      <c r="EU3" s="5" t="s">
        <v>33</v>
      </c>
      <c r="EV3" s="5" t="s">
        <v>33</v>
      </c>
      <c r="EW3" s="5" t="s">
        <v>33</v>
      </c>
      <c r="EX3" s="5" t="s">
        <v>33</v>
      </c>
      <c r="EY3" s="5" t="s">
        <v>33</v>
      </c>
      <c r="EZ3" s="5" t="s">
        <v>33</v>
      </c>
      <c r="FA3" s="5" t="s">
        <v>33</v>
      </c>
      <c r="FB3" s="5" t="s">
        <v>33</v>
      </c>
      <c r="FC3" s="5" t="s">
        <v>33</v>
      </c>
      <c r="FD3" s="5" t="s">
        <v>33</v>
      </c>
      <c r="FE3" s="5" t="s">
        <v>33</v>
      </c>
      <c r="FF3" s="5" t="s">
        <v>33</v>
      </c>
      <c r="FG3" s="5">
        <v>0</v>
      </c>
      <c r="FH3" s="5">
        <v>0</v>
      </c>
      <c r="FI3" s="5">
        <v>0</v>
      </c>
      <c r="FJ3" s="5" t="s">
        <v>33</v>
      </c>
      <c r="FK3" s="5" t="s">
        <v>33</v>
      </c>
      <c r="FL3" s="5" t="s">
        <v>33</v>
      </c>
      <c r="FM3" s="5" t="s">
        <v>33</v>
      </c>
      <c r="FN3" s="5" t="s">
        <v>33</v>
      </c>
      <c r="FO3" s="5" t="s">
        <v>33</v>
      </c>
      <c r="FP3" s="5" t="s">
        <v>33</v>
      </c>
      <c r="FQ3" s="5" t="s">
        <v>33</v>
      </c>
      <c r="FR3" s="5" t="s">
        <v>33</v>
      </c>
      <c r="FS3" s="5" t="s">
        <v>33</v>
      </c>
      <c r="FT3" s="5" t="s">
        <v>33</v>
      </c>
      <c r="FU3" s="5" t="s">
        <v>33</v>
      </c>
      <c r="FV3" s="5" t="s">
        <v>33</v>
      </c>
      <c r="FW3" s="5" t="s">
        <v>33</v>
      </c>
      <c r="FX3" s="5" t="s">
        <v>33</v>
      </c>
      <c r="FY3" s="5" t="s">
        <v>33</v>
      </c>
      <c r="FZ3" s="5" t="s">
        <v>33</v>
      </c>
      <c r="GA3" s="5" t="s">
        <v>33</v>
      </c>
      <c r="GB3" s="5" t="s">
        <v>33</v>
      </c>
      <c r="GC3" s="5" t="s">
        <v>33</v>
      </c>
      <c r="GD3" s="5" t="s">
        <v>33</v>
      </c>
      <c r="GE3" s="5" t="s">
        <v>33</v>
      </c>
      <c r="GF3" s="5" t="s">
        <v>33</v>
      </c>
      <c r="GG3" s="5" t="s">
        <v>33</v>
      </c>
      <c r="GH3" s="5" t="s">
        <v>33</v>
      </c>
      <c r="GI3" s="5" t="s">
        <v>33</v>
      </c>
      <c r="GJ3" s="5" t="s">
        <v>33</v>
      </c>
      <c r="GK3" s="5" t="s">
        <v>33</v>
      </c>
      <c r="GL3" s="5" t="s">
        <v>33</v>
      </c>
      <c r="GM3" s="5">
        <v>1338231</v>
      </c>
      <c r="GN3" s="5">
        <v>1353381</v>
      </c>
      <c r="GO3" s="5">
        <v>747373</v>
      </c>
      <c r="GP3" s="5" t="s">
        <v>33</v>
      </c>
      <c r="GQ3" s="5" t="s">
        <v>33</v>
      </c>
      <c r="GR3" s="5" t="s">
        <v>33</v>
      </c>
      <c r="GS3" s="5" t="s">
        <v>33</v>
      </c>
      <c r="GT3" s="5" t="s">
        <v>33</v>
      </c>
      <c r="GU3" s="5" t="s">
        <v>33</v>
      </c>
      <c r="GV3" s="5" t="s">
        <v>33</v>
      </c>
      <c r="GW3" s="5" t="s">
        <v>33</v>
      </c>
      <c r="GX3" s="5" t="s">
        <v>33</v>
      </c>
      <c r="GY3" s="5" t="s">
        <v>33</v>
      </c>
      <c r="GZ3" s="5" t="s">
        <v>33</v>
      </c>
      <c r="HA3" s="5" t="s">
        <v>33</v>
      </c>
      <c r="HB3" s="5" t="s">
        <v>33</v>
      </c>
      <c r="HC3" s="5" t="s">
        <v>33</v>
      </c>
      <c r="HD3" s="5" t="s">
        <v>33</v>
      </c>
      <c r="HE3" s="5" t="s">
        <v>33</v>
      </c>
      <c r="HF3" s="5" t="s">
        <v>33</v>
      </c>
      <c r="HG3" s="5" t="s">
        <v>33</v>
      </c>
      <c r="HH3" s="5" t="s">
        <v>33</v>
      </c>
      <c r="HI3" s="5" t="s">
        <v>33</v>
      </c>
      <c r="HJ3" s="5" t="s">
        <v>33</v>
      </c>
      <c r="HK3" s="5" t="s">
        <v>33</v>
      </c>
      <c r="HL3" s="5" t="s">
        <v>33</v>
      </c>
      <c r="HM3" s="5" t="s">
        <v>33</v>
      </c>
      <c r="HN3" s="5" t="s">
        <v>33</v>
      </c>
      <c r="HO3" s="5" t="s">
        <v>33</v>
      </c>
      <c r="HP3" s="5" t="s">
        <v>33</v>
      </c>
      <c r="HQ3" s="5" t="s">
        <v>33</v>
      </c>
      <c r="HR3" s="5" t="s">
        <v>33</v>
      </c>
      <c r="HS3" s="5">
        <v>38645</v>
      </c>
      <c r="HT3" s="5">
        <v>48585</v>
      </c>
      <c r="HU3" s="5">
        <v>26847</v>
      </c>
      <c r="HV3" s="5" t="s">
        <v>33</v>
      </c>
      <c r="HW3" s="5" t="s">
        <v>33</v>
      </c>
      <c r="HX3" s="5" t="s">
        <v>33</v>
      </c>
      <c r="HY3" s="5" t="s">
        <v>33</v>
      </c>
      <c r="HZ3" s="5" t="s">
        <v>33</v>
      </c>
      <c r="IA3" s="5" t="s">
        <v>33</v>
      </c>
      <c r="IB3" s="5" t="s">
        <v>33</v>
      </c>
      <c r="IC3" s="5" t="s">
        <v>33</v>
      </c>
      <c r="ID3" s="5" t="s">
        <v>33</v>
      </c>
      <c r="IE3" s="5" t="s">
        <v>33</v>
      </c>
      <c r="IF3" s="5" t="s">
        <v>33</v>
      </c>
      <c r="IG3" s="5" t="s">
        <v>33</v>
      </c>
      <c r="IH3" s="5" t="s">
        <v>33</v>
      </c>
      <c r="II3" s="5" t="s">
        <v>33</v>
      </c>
      <c r="IJ3" s="5" t="s">
        <v>33</v>
      </c>
      <c r="IK3" s="5" t="s">
        <v>33</v>
      </c>
      <c r="IL3" s="5" t="s">
        <v>33</v>
      </c>
      <c r="IM3" s="5" t="s">
        <v>33</v>
      </c>
      <c r="IN3" s="5" t="s">
        <v>33</v>
      </c>
      <c r="IO3" s="5" t="s">
        <v>33</v>
      </c>
      <c r="IP3" s="5" t="s">
        <v>33</v>
      </c>
      <c r="IQ3" s="5" t="s">
        <v>33</v>
      </c>
      <c r="IR3" s="5" t="s">
        <v>33</v>
      </c>
      <c r="IS3" s="5" t="s">
        <v>33</v>
      </c>
      <c r="IT3" s="5" t="s">
        <v>33</v>
      </c>
      <c r="IU3" s="5" t="s">
        <v>33</v>
      </c>
      <c r="IV3" s="5" t="s">
        <v>33</v>
      </c>
      <c r="IW3" s="5" t="s">
        <v>33</v>
      </c>
      <c r="IX3" s="5" t="s">
        <v>33</v>
      </c>
      <c r="IY3" s="5">
        <v>5889</v>
      </c>
      <c r="IZ3" s="5">
        <v>6611</v>
      </c>
      <c r="JA3" s="5">
        <v>6043</v>
      </c>
      <c r="JB3" s="5" t="s">
        <v>33</v>
      </c>
      <c r="JC3" s="5" t="s">
        <v>33</v>
      </c>
      <c r="JD3" s="5" t="s">
        <v>33</v>
      </c>
      <c r="JE3" s="5" t="s">
        <v>33</v>
      </c>
      <c r="JF3" s="5" t="s">
        <v>33</v>
      </c>
      <c r="JG3" s="5" t="s">
        <v>33</v>
      </c>
      <c r="JH3" s="5" t="s">
        <v>33</v>
      </c>
      <c r="JI3" s="5" t="s">
        <v>33</v>
      </c>
      <c r="JJ3" s="5" t="s">
        <v>33</v>
      </c>
      <c r="JK3" s="5" t="s">
        <v>33</v>
      </c>
      <c r="JL3" s="5" t="s">
        <v>33</v>
      </c>
      <c r="JM3" s="5" t="s">
        <v>33</v>
      </c>
      <c r="JN3" s="5" t="s">
        <v>33</v>
      </c>
      <c r="JO3" s="5" t="s">
        <v>33</v>
      </c>
      <c r="JP3" s="5" t="s">
        <v>33</v>
      </c>
      <c r="JQ3" s="5" t="s">
        <v>33</v>
      </c>
      <c r="JR3" s="5" t="s">
        <v>33</v>
      </c>
      <c r="JS3" s="5" t="s">
        <v>33</v>
      </c>
      <c r="JT3" s="5" t="s">
        <v>33</v>
      </c>
      <c r="JU3" s="5" t="s">
        <v>33</v>
      </c>
      <c r="JV3" s="5" t="s">
        <v>33</v>
      </c>
      <c r="JW3" s="5" t="s">
        <v>33</v>
      </c>
      <c r="JX3" s="5" t="s">
        <v>33</v>
      </c>
      <c r="JY3" s="5" t="s">
        <v>33</v>
      </c>
      <c r="JZ3" s="5" t="s">
        <v>33</v>
      </c>
      <c r="KA3" s="5" t="s">
        <v>33</v>
      </c>
      <c r="KB3" s="5" t="s">
        <v>33</v>
      </c>
      <c r="KC3" s="5" t="s">
        <v>33</v>
      </c>
      <c r="KD3" s="5" t="s">
        <v>33</v>
      </c>
      <c r="KE3" s="5">
        <v>317033</v>
      </c>
      <c r="KF3" s="5">
        <v>324354</v>
      </c>
      <c r="KG3" s="5">
        <v>306894</v>
      </c>
      <c r="KH3" s="5" t="s">
        <v>33</v>
      </c>
      <c r="KI3" s="5" t="s">
        <v>33</v>
      </c>
      <c r="KJ3" s="5" t="s">
        <v>33</v>
      </c>
      <c r="KK3" s="5" t="s">
        <v>33</v>
      </c>
      <c r="KL3" s="5" t="s">
        <v>33</v>
      </c>
      <c r="KM3" s="5" t="s">
        <v>33</v>
      </c>
      <c r="KN3" s="5" t="s">
        <v>33</v>
      </c>
      <c r="KO3" s="5" t="s">
        <v>33</v>
      </c>
      <c r="KP3" s="5" t="s">
        <v>33</v>
      </c>
      <c r="KQ3" s="5" t="s">
        <v>33</v>
      </c>
      <c r="KR3" s="5" t="s">
        <v>33</v>
      </c>
      <c r="KS3" s="5" t="s">
        <v>33</v>
      </c>
      <c r="KT3" s="5" t="s">
        <v>33</v>
      </c>
      <c r="KU3" s="5" t="s">
        <v>33</v>
      </c>
      <c r="KV3" s="5" t="s">
        <v>33</v>
      </c>
      <c r="KW3" s="5" t="s">
        <v>33</v>
      </c>
      <c r="KX3" s="5" t="s">
        <v>33</v>
      </c>
      <c r="KY3" s="5" t="s">
        <v>33</v>
      </c>
      <c r="KZ3" s="5" t="s">
        <v>33</v>
      </c>
      <c r="LA3" s="5" t="s">
        <v>33</v>
      </c>
      <c r="LB3" s="5" t="s">
        <v>33</v>
      </c>
      <c r="LC3" s="5" t="s">
        <v>33</v>
      </c>
      <c r="LD3" s="5" t="s">
        <v>33</v>
      </c>
      <c r="LE3" s="5" t="s">
        <v>33</v>
      </c>
      <c r="LF3" s="5" t="s">
        <v>33</v>
      </c>
      <c r="LG3" s="5" t="s">
        <v>33</v>
      </c>
      <c r="LH3" s="5" t="s">
        <v>33</v>
      </c>
      <c r="LI3" s="5" t="s">
        <v>33</v>
      </c>
      <c r="LJ3" s="5" t="s">
        <v>33</v>
      </c>
      <c r="LK3" s="5">
        <v>20202</v>
      </c>
      <c r="LL3" s="5">
        <v>19708</v>
      </c>
      <c r="LM3" s="5">
        <v>12069</v>
      </c>
      <c r="LN3" s="5" t="s">
        <v>33</v>
      </c>
      <c r="LO3" s="5" t="s">
        <v>33</v>
      </c>
      <c r="LP3" s="5" t="s">
        <v>33</v>
      </c>
      <c r="LQ3" s="5" t="s">
        <v>33</v>
      </c>
      <c r="LR3" s="5" t="s">
        <v>33</v>
      </c>
      <c r="LS3" s="5" t="s">
        <v>33</v>
      </c>
      <c r="LT3" s="5" t="s">
        <v>33</v>
      </c>
      <c r="LU3" s="5" t="s">
        <v>33</v>
      </c>
      <c r="LV3" s="5" t="s">
        <v>33</v>
      </c>
      <c r="LW3" s="5" t="s">
        <v>33</v>
      </c>
      <c r="LX3" s="5" t="s">
        <v>33</v>
      </c>
      <c r="LY3" s="5" t="s">
        <v>33</v>
      </c>
      <c r="LZ3" s="5" t="s">
        <v>33</v>
      </c>
      <c r="MA3" s="5" t="s">
        <v>33</v>
      </c>
      <c r="MB3" s="5" t="s">
        <v>33</v>
      </c>
      <c r="MC3" s="5" t="s">
        <v>33</v>
      </c>
      <c r="MD3" s="5" t="s">
        <v>33</v>
      </c>
      <c r="ME3" s="5" t="s">
        <v>33</v>
      </c>
      <c r="MF3" s="5" t="s">
        <v>33</v>
      </c>
      <c r="MG3" s="5" t="s">
        <v>33</v>
      </c>
      <c r="MH3" s="5" t="s">
        <v>33</v>
      </c>
      <c r="MI3" s="5" t="s">
        <v>33</v>
      </c>
      <c r="MJ3" s="5" t="s">
        <v>33</v>
      </c>
      <c r="MK3" s="5" t="s">
        <v>33</v>
      </c>
      <c r="ML3" s="5" t="s">
        <v>33</v>
      </c>
      <c r="MM3" s="5" t="s">
        <v>33</v>
      </c>
      <c r="MN3" s="5" t="s">
        <v>33</v>
      </c>
      <c r="MO3" s="5" t="s">
        <v>33</v>
      </c>
      <c r="MP3" s="5" t="s">
        <v>33</v>
      </c>
      <c r="MQ3" s="5">
        <v>0</v>
      </c>
      <c r="MR3" s="5">
        <v>0</v>
      </c>
      <c r="MS3" s="5">
        <v>0</v>
      </c>
      <c r="MT3" s="5" t="s">
        <v>33</v>
      </c>
      <c r="MU3" s="5" t="s">
        <v>33</v>
      </c>
      <c r="MV3" s="5" t="s">
        <v>33</v>
      </c>
      <c r="MW3" s="5" t="s">
        <v>33</v>
      </c>
      <c r="MX3" s="5" t="s">
        <v>33</v>
      </c>
      <c r="MY3" s="5" t="s">
        <v>33</v>
      </c>
      <c r="MZ3" s="5" t="s">
        <v>33</v>
      </c>
      <c r="NA3" s="5" t="s">
        <v>33</v>
      </c>
      <c r="NB3" s="5" t="s">
        <v>33</v>
      </c>
      <c r="NC3" s="5" t="s">
        <v>33</v>
      </c>
      <c r="ND3" s="5" t="s">
        <v>33</v>
      </c>
      <c r="NE3" s="5" t="s">
        <v>33</v>
      </c>
      <c r="NF3" s="5" t="s">
        <v>33</v>
      </c>
      <c r="NG3" s="5" t="s">
        <v>33</v>
      </c>
      <c r="NH3" s="5" t="s">
        <v>33</v>
      </c>
      <c r="NI3" s="5" t="s">
        <v>33</v>
      </c>
      <c r="NJ3" s="5" t="s">
        <v>33</v>
      </c>
      <c r="NK3" s="5" t="s">
        <v>33</v>
      </c>
      <c r="NL3" s="5" t="s">
        <v>33</v>
      </c>
      <c r="NM3" s="5" t="s">
        <v>33</v>
      </c>
      <c r="NN3" s="5" t="s">
        <v>33</v>
      </c>
      <c r="NO3" s="5" t="s">
        <v>33</v>
      </c>
      <c r="NP3" s="5" t="s">
        <v>33</v>
      </c>
      <c r="NQ3" s="5" t="s">
        <v>33</v>
      </c>
      <c r="NR3" s="5" t="s">
        <v>33</v>
      </c>
      <c r="NS3" s="5" t="s">
        <v>33</v>
      </c>
      <c r="NT3" s="5" t="s">
        <v>33</v>
      </c>
      <c r="NU3" s="5" t="s">
        <v>33</v>
      </c>
      <c r="NV3" s="5" t="s">
        <v>33</v>
      </c>
      <c r="NW3" s="5">
        <v>0</v>
      </c>
      <c r="NX3" s="5">
        <v>0</v>
      </c>
      <c r="NY3" s="5">
        <v>0</v>
      </c>
      <c r="NZ3" s="5" t="s">
        <v>33</v>
      </c>
      <c r="OA3" s="5" t="s">
        <v>33</v>
      </c>
      <c r="OB3" s="5" t="s">
        <v>33</v>
      </c>
      <c r="OC3" s="5" t="s">
        <v>33</v>
      </c>
      <c r="OD3" s="5" t="s">
        <v>33</v>
      </c>
      <c r="OE3" s="5" t="s">
        <v>33</v>
      </c>
      <c r="OF3" s="5" t="s">
        <v>33</v>
      </c>
      <c r="OG3" s="5" t="s">
        <v>33</v>
      </c>
      <c r="OH3" s="5" t="s">
        <v>33</v>
      </c>
      <c r="OI3" s="5" t="s">
        <v>33</v>
      </c>
      <c r="OJ3" s="5" t="s">
        <v>33</v>
      </c>
      <c r="OK3" s="5" t="s">
        <v>33</v>
      </c>
      <c r="OL3" s="5" t="s">
        <v>33</v>
      </c>
      <c r="OM3" s="5" t="s">
        <v>33</v>
      </c>
      <c r="ON3" s="5" t="s">
        <v>33</v>
      </c>
      <c r="OO3" s="5" t="s">
        <v>33</v>
      </c>
      <c r="OP3" s="5" t="s">
        <v>33</v>
      </c>
      <c r="OQ3" s="5" t="s">
        <v>33</v>
      </c>
      <c r="OR3" s="5" t="s">
        <v>33</v>
      </c>
      <c r="OS3" s="5" t="s">
        <v>33</v>
      </c>
      <c r="OT3" s="5" t="s">
        <v>33</v>
      </c>
      <c r="OU3" s="5" t="s">
        <v>33</v>
      </c>
      <c r="OV3" s="5" t="s">
        <v>33</v>
      </c>
      <c r="OW3" s="5" t="s">
        <v>33</v>
      </c>
      <c r="OX3" s="5" t="s">
        <v>33</v>
      </c>
      <c r="OY3" s="5" t="s">
        <v>33</v>
      </c>
      <c r="OZ3" s="5" t="s">
        <v>33</v>
      </c>
      <c r="PA3" s="5" t="s">
        <v>33</v>
      </c>
      <c r="PB3" s="5" t="s">
        <v>33</v>
      </c>
      <c r="PC3" s="5">
        <v>57393</v>
      </c>
      <c r="PD3" s="5">
        <v>58684</v>
      </c>
      <c r="PE3" s="5">
        <v>54081</v>
      </c>
      <c r="PF3" s="5" t="s">
        <v>33</v>
      </c>
      <c r="PG3" s="5" t="s">
        <v>33</v>
      </c>
      <c r="PH3" s="5" t="s">
        <v>33</v>
      </c>
      <c r="PI3" s="5" t="s">
        <v>33</v>
      </c>
      <c r="PJ3" s="5" t="s">
        <v>33</v>
      </c>
      <c r="PK3" s="5" t="s">
        <v>33</v>
      </c>
      <c r="PL3" s="5" t="s">
        <v>33</v>
      </c>
      <c r="PM3" s="5" t="s">
        <v>33</v>
      </c>
      <c r="PN3" s="5" t="s">
        <v>33</v>
      </c>
      <c r="PO3" s="5" t="s">
        <v>33</v>
      </c>
      <c r="PP3" s="5" t="s">
        <v>33</v>
      </c>
      <c r="PQ3" s="5" t="s">
        <v>33</v>
      </c>
      <c r="PR3" s="5" t="s">
        <v>33</v>
      </c>
      <c r="PS3" s="5" t="s">
        <v>33</v>
      </c>
      <c r="PT3" s="5" t="s">
        <v>33</v>
      </c>
      <c r="PU3" s="5" t="s">
        <v>33</v>
      </c>
      <c r="PV3" s="5" t="s">
        <v>33</v>
      </c>
      <c r="PW3" s="5" t="s">
        <v>33</v>
      </c>
      <c r="PX3" s="5" t="s">
        <v>33</v>
      </c>
      <c r="PY3" s="5" t="s">
        <v>33</v>
      </c>
      <c r="PZ3" s="5" t="s">
        <v>33</v>
      </c>
      <c r="QA3" s="5" t="s">
        <v>33</v>
      </c>
      <c r="QB3" s="5" t="s">
        <v>33</v>
      </c>
      <c r="QC3" s="5" t="s">
        <v>33</v>
      </c>
      <c r="QD3" s="5" t="s">
        <v>33</v>
      </c>
      <c r="QE3" s="5" t="s">
        <v>33</v>
      </c>
      <c r="QF3" s="5" t="s">
        <v>33</v>
      </c>
      <c r="QG3" s="5" t="s">
        <v>33</v>
      </c>
      <c r="QH3" s="5" t="s">
        <v>33</v>
      </c>
      <c r="QI3" s="5">
        <v>114005</v>
      </c>
      <c r="QJ3" s="5">
        <v>45510</v>
      </c>
      <c r="QK3" s="5">
        <v>43239</v>
      </c>
      <c r="QL3" s="5" t="s">
        <v>33</v>
      </c>
      <c r="QM3" s="5" t="s">
        <v>33</v>
      </c>
      <c r="QN3" s="5" t="s">
        <v>33</v>
      </c>
      <c r="QO3" s="5" t="s">
        <v>33</v>
      </c>
      <c r="QP3" s="5" t="s">
        <v>33</v>
      </c>
      <c r="QQ3" s="5" t="s">
        <v>33</v>
      </c>
      <c r="QR3" s="5" t="s">
        <v>33</v>
      </c>
      <c r="QS3" s="5" t="s">
        <v>33</v>
      </c>
      <c r="QT3" s="5" t="s">
        <v>33</v>
      </c>
      <c r="QU3" s="5" t="s">
        <v>33</v>
      </c>
      <c r="QV3" s="5" t="s">
        <v>33</v>
      </c>
      <c r="QW3" s="5" t="s">
        <v>33</v>
      </c>
      <c r="QX3" s="5" t="s">
        <v>33</v>
      </c>
      <c r="QY3" s="5" t="s">
        <v>33</v>
      </c>
      <c r="QZ3" s="5" t="s">
        <v>33</v>
      </c>
      <c r="RA3" s="5" t="s">
        <v>33</v>
      </c>
      <c r="RB3" s="5" t="s">
        <v>33</v>
      </c>
      <c r="RC3" s="5" t="s">
        <v>33</v>
      </c>
      <c r="RD3" s="5" t="s">
        <v>33</v>
      </c>
      <c r="RE3" s="5" t="s">
        <v>33</v>
      </c>
      <c r="RF3" s="5" t="s">
        <v>33</v>
      </c>
      <c r="RG3" s="5" t="s">
        <v>33</v>
      </c>
      <c r="RH3" s="5" t="s">
        <v>33</v>
      </c>
      <c r="RI3" s="5" t="s">
        <v>33</v>
      </c>
      <c r="RJ3" s="5" t="s">
        <v>33</v>
      </c>
      <c r="RK3" s="5" t="s">
        <v>33</v>
      </c>
      <c r="RL3" s="5" t="s">
        <v>33</v>
      </c>
      <c r="RM3" s="5" t="s">
        <v>33</v>
      </c>
      <c r="RN3" s="5" t="s">
        <v>33</v>
      </c>
      <c r="RO3" s="5">
        <v>12978</v>
      </c>
      <c r="RP3" s="5">
        <v>12348</v>
      </c>
      <c r="RQ3" s="5">
        <v>11154</v>
      </c>
      <c r="RR3" s="5" t="s">
        <v>33</v>
      </c>
      <c r="RS3" s="5" t="s">
        <v>33</v>
      </c>
      <c r="RT3" s="5" t="s">
        <v>33</v>
      </c>
      <c r="RU3" s="5" t="s">
        <v>33</v>
      </c>
      <c r="RV3" s="5" t="s">
        <v>33</v>
      </c>
      <c r="RW3" s="5" t="s">
        <v>33</v>
      </c>
      <c r="RX3" s="5" t="s">
        <v>33</v>
      </c>
      <c r="RY3" s="5" t="s">
        <v>33</v>
      </c>
      <c r="RZ3" s="5" t="s">
        <v>33</v>
      </c>
      <c r="SA3" s="5" t="s">
        <v>33</v>
      </c>
      <c r="SB3" s="5" t="s">
        <v>33</v>
      </c>
      <c r="SC3" s="5" t="s">
        <v>33</v>
      </c>
      <c r="SD3" s="5" t="s">
        <v>33</v>
      </c>
      <c r="SE3" s="5" t="s">
        <v>33</v>
      </c>
      <c r="SF3" s="5" t="s">
        <v>33</v>
      </c>
      <c r="SG3" s="5" t="s">
        <v>33</v>
      </c>
      <c r="SH3" s="5" t="s">
        <v>33</v>
      </c>
      <c r="SI3" s="5" t="s">
        <v>33</v>
      </c>
      <c r="SJ3" s="5" t="s">
        <v>33</v>
      </c>
      <c r="SK3" s="5" t="s">
        <v>33</v>
      </c>
      <c r="SL3" s="5" t="s">
        <v>33</v>
      </c>
      <c r="SM3" s="5" t="s">
        <v>33</v>
      </c>
      <c r="SN3" s="5" t="s">
        <v>33</v>
      </c>
      <c r="SO3" s="5" t="s">
        <v>33</v>
      </c>
      <c r="SP3" s="5" t="s">
        <v>33</v>
      </c>
      <c r="SQ3" s="5" t="s">
        <v>33</v>
      </c>
      <c r="SR3" s="5" t="s">
        <v>33</v>
      </c>
      <c r="SS3" s="5" t="s">
        <v>33</v>
      </c>
      <c r="ST3" s="5" t="s">
        <v>33</v>
      </c>
      <c r="SU3" s="5">
        <v>19003</v>
      </c>
      <c r="SV3" s="5">
        <v>19043</v>
      </c>
      <c r="SW3" s="5">
        <v>17611</v>
      </c>
      <c r="SX3" s="5" t="s">
        <v>33</v>
      </c>
      <c r="SY3" s="5" t="s">
        <v>33</v>
      </c>
      <c r="SZ3" s="5" t="s">
        <v>33</v>
      </c>
      <c r="TA3" s="5" t="s">
        <v>33</v>
      </c>
      <c r="TB3" s="5" t="s">
        <v>33</v>
      </c>
      <c r="TC3" s="5" t="s">
        <v>33</v>
      </c>
      <c r="TD3" s="5" t="s">
        <v>33</v>
      </c>
      <c r="TE3" s="5" t="s">
        <v>33</v>
      </c>
      <c r="TF3" s="5" t="s">
        <v>33</v>
      </c>
      <c r="TG3" s="5" t="s">
        <v>33</v>
      </c>
      <c r="TH3" s="5" t="s">
        <v>33</v>
      </c>
      <c r="TI3" s="5" t="s">
        <v>33</v>
      </c>
      <c r="TJ3" s="5" t="s">
        <v>33</v>
      </c>
      <c r="TK3" s="5" t="s">
        <v>33</v>
      </c>
      <c r="TL3" s="5" t="s">
        <v>33</v>
      </c>
      <c r="TM3" s="5" t="s">
        <v>33</v>
      </c>
      <c r="TN3" s="5" t="s">
        <v>33</v>
      </c>
      <c r="TO3" s="5" t="s">
        <v>33</v>
      </c>
      <c r="TP3" s="5" t="s">
        <v>33</v>
      </c>
      <c r="TQ3" s="5" t="s">
        <v>33</v>
      </c>
      <c r="TR3" s="5" t="s">
        <v>33</v>
      </c>
      <c r="TS3" s="5" t="s">
        <v>33</v>
      </c>
      <c r="TT3" s="5" t="s">
        <v>33</v>
      </c>
      <c r="TU3" s="5" t="s">
        <v>33</v>
      </c>
      <c r="TV3" s="5" t="s">
        <v>33</v>
      </c>
      <c r="TW3" s="5" t="s">
        <v>33</v>
      </c>
      <c r="TX3" s="5" t="s">
        <v>33</v>
      </c>
      <c r="TY3" s="5" t="s">
        <v>33</v>
      </c>
      <c r="TZ3" s="5" t="s">
        <v>33</v>
      </c>
      <c r="UA3" s="5">
        <v>450</v>
      </c>
      <c r="UB3" s="5">
        <v>318</v>
      </c>
      <c r="UC3" s="5">
        <v>298</v>
      </c>
      <c r="UD3" s="5" t="s">
        <v>33</v>
      </c>
      <c r="UE3" s="5" t="s">
        <v>33</v>
      </c>
      <c r="UF3" s="5" t="s">
        <v>33</v>
      </c>
      <c r="UG3" s="5" t="s">
        <v>33</v>
      </c>
      <c r="UH3" s="5" t="s">
        <v>33</v>
      </c>
      <c r="UI3" s="5" t="s">
        <v>33</v>
      </c>
      <c r="UJ3" s="5" t="s">
        <v>33</v>
      </c>
      <c r="UK3" s="5" t="s">
        <v>33</v>
      </c>
      <c r="UL3" s="5" t="s">
        <v>33</v>
      </c>
      <c r="UM3" s="5" t="s">
        <v>33</v>
      </c>
      <c r="UN3" s="5" t="s">
        <v>33</v>
      </c>
      <c r="UO3" s="5" t="s">
        <v>33</v>
      </c>
      <c r="UP3" s="5" t="s">
        <v>33</v>
      </c>
      <c r="UQ3" s="5" t="s">
        <v>33</v>
      </c>
      <c r="UR3" s="5" t="s">
        <v>33</v>
      </c>
      <c r="US3" s="5" t="s">
        <v>33</v>
      </c>
      <c r="UT3" s="5" t="s">
        <v>33</v>
      </c>
      <c r="UU3" s="5" t="s">
        <v>33</v>
      </c>
      <c r="UV3" s="5" t="s">
        <v>33</v>
      </c>
      <c r="UW3" s="5" t="s">
        <v>33</v>
      </c>
      <c r="UX3" s="5" t="s">
        <v>33</v>
      </c>
      <c r="UY3" s="5" t="s">
        <v>33</v>
      </c>
      <c r="UZ3" s="5" t="s">
        <v>33</v>
      </c>
      <c r="VA3" s="5" t="s">
        <v>33</v>
      </c>
      <c r="VB3" s="5" t="s">
        <v>33</v>
      </c>
      <c r="VC3" s="5" t="s">
        <v>33</v>
      </c>
      <c r="VD3" s="5" t="s">
        <v>33</v>
      </c>
      <c r="VE3" s="5" t="s">
        <v>33</v>
      </c>
      <c r="VF3" s="5" t="s">
        <v>33</v>
      </c>
      <c r="VG3" s="5">
        <v>49515</v>
      </c>
      <c r="VH3" s="5">
        <v>43559</v>
      </c>
      <c r="VI3" s="5">
        <v>49820</v>
      </c>
      <c r="VJ3" s="5" t="s">
        <v>33</v>
      </c>
      <c r="VK3" s="5" t="s">
        <v>33</v>
      </c>
      <c r="VL3" s="5" t="s">
        <v>33</v>
      </c>
      <c r="VM3" s="5" t="s">
        <v>33</v>
      </c>
      <c r="VN3" s="5" t="s">
        <v>33</v>
      </c>
      <c r="VO3" s="5" t="s">
        <v>33</v>
      </c>
      <c r="VP3" s="5" t="s">
        <v>33</v>
      </c>
      <c r="VQ3" s="5" t="s">
        <v>33</v>
      </c>
      <c r="VR3" s="5" t="s">
        <v>33</v>
      </c>
      <c r="VS3" s="5" t="s">
        <v>33</v>
      </c>
      <c r="VT3" s="5" t="s">
        <v>33</v>
      </c>
      <c r="VU3" s="5" t="s">
        <v>33</v>
      </c>
      <c r="VV3" s="5" t="s">
        <v>33</v>
      </c>
      <c r="VW3" s="5" t="s">
        <v>33</v>
      </c>
      <c r="VX3" s="5" t="s">
        <v>33</v>
      </c>
      <c r="VY3" s="5" t="s">
        <v>33</v>
      </c>
      <c r="VZ3" s="5" t="s">
        <v>33</v>
      </c>
      <c r="WA3" s="5" t="s">
        <v>33</v>
      </c>
      <c r="WB3" s="5" t="s">
        <v>33</v>
      </c>
      <c r="WC3" s="5" t="s">
        <v>33</v>
      </c>
      <c r="WD3" s="5" t="s">
        <v>33</v>
      </c>
      <c r="WE3" s="5" t="s">
        <v>33</v>
      </c>
      <c r="WF3" s="5" t="s">
        <v>33</v>
      </c>
      <c r="WG3" s="5" t="s">
        <v>33</v>
      </c>
      <c r="WH3" s="5" t="s">
        <v>33</v>
      </c>
      <c r="WI3" s="5" t="s">
        <v>33</v>
      </c>
      <c r="WJ3" s="5" t="s">
        <v>33</v>
      </c>
      <c r="WK3" s="5" t="s">
        <v>33</v>
      </c>
      <c r="WL3" s="5" t="s">
        <v>33</v>
      </c>
      <c r="WM3" s="5">
        <v>18696</v>
      </c>
      <c r="WN3" s="5">
        <v>17602</v>
      </c>
      <c r="WO3" s="5">
        <v>14554</v>
      </c>
      <c r="WP3" s="5" t="s">
        <v>33</v>
      </c>
      <c r="WQ3" s="5" t="s">
        <v>33</v>
      </c>
      <c r="WR3" s="5" t="s">
        <v>33</v>
      </c>
      <c r="WS3" s="5" t="s">
        <v>33</v>
      </c>
      <c r="WT3" s="5" t="s">
        <v>33</v>
      </c>
      <c r="WU3" s="5" t="s">
        <v>33</v>
      </c>
      <c r="WV3" s="5" t="s">
        <v>33</v>
      </c>
      <c r="WW3" s="5" t="s">
        <v>33</v>
      </c>
      <c r="WX3" s="5" t="s">
        <v>33</v>
      </c>
      <c r="WY3" s="5" t="s">
        <v>33</v>
      </c>
      <c r="WZ3" s="5" t="s">
        <v>33</v>
      </c>
      <c r="XA3" s="5" t="s">
        <v>33</v>
      </c>
      <c r="XB3" s="5" t="s">
        <v>33</v>
      </c>
      <c r="XC3" s="5" t="s">
        <v>33</v>
      </c>
      <c r="XD3" s="5" t="s">
        <v>33</v>
      </c>
      <c r="XE3" s="5" t="s">
        <v>33</v>
      </c>
      <c r="XF3" s="5" t="s">
        <v>33</v>
      </c>
      <c r="XG3" s="5" t="s">
        <v>33</v>
      </c>
      <c r="XH3" s="5" t="s">
        <v>33</v>
      </c>
      <c r="XI3" s="5" t="s">
        <v>33</v>
      </c>
      <c r="XJ3" s="5" t="s">
        <v>33</v>
      </c>
      <c r="XK3" s="5" t="s">
        <v>33</v>
      </c>
      <c r="XL3" s="5" t="s">
        <v>33</v>
      </c>
      <c r="XM3" s="5" t="s">
        <v>33</v>
      </c>
      <c r="XN3" s="5" t="s">
        <v>33</v>
      </c>
      <c r="XO3" s="5" t="s">
        <v>33</v>
      </c>
      <c r="XP3" s="5" t="s">
        <v>33</v>
      </c>
      <c r="XQ3" s="5" t="s">
        <v>33</v>
      </c>
      <c r="XR3" s="5" t="s">
        <v>33</v>
      </c>
      <c r="XS3" s="1" t="s">
        <v>33</v>
      </c>
      <c r="XT3" s="3" t="s">
        <v>180</v>
      </c>
      <c r="XU3" s="3" t="s">
        <v>180</v>
      </c>
      <c r="XV3" s="3" t="s">
        <v>180</v>
      </c>
      <c r="XW3" s="3" t="s">
        <v>180</v>
      </c>
      <c r="XX3" s="3" t="s">
        <v>180</v>
      </c>
      <c r="XY3" s="3" t="s">
        <v>179</v>
      </c>
      <c r="XZ3" s="3" t="s">
        <v>181</v>
      </c>
    </row>
    <row r="4" spans="1:650" x14ac:dyDescent="0.3">
      <c r="A4" s="6" t="s">
        <v>35</v>
      </c>
      <c r="B4" s="1">
        <v>4057034</v>
      </c>
      <c r="C4" s="5" t="s">
        <v>33</v>
      </c>
      <c r="D4" s="5" t="s">
        <v>33</v>
      </c>
      <c r="E4" s="5" t="s">
        <v>33</v>
      </c>
      <c r="F4" s="5">
        <v>6595</v>
      </c>
      <c r="G4" s="5">
        <v>5558</v>
      </c>
      <c r="H4" s="5">
        <v>4257</v>
      </c>
      <c r="I4" s="5">
        <v>3050</v>
      </c>
      <c r="J4" s="5">
        <v>3615</v>
      </c>
      <c r="K4" s="5">
        <v>3406</v>
      </c>
      <c r="L4" s="5">
        <v>6633</v>
      </c>
      <c r="M4" s="5">
        <v>1016</v>
      </c>
      <c r="N4" s="5">
        <v>2315</v>
      </c>
      <c r="O4" s="5">
        <v>2027</v>
      </c>
      <c r="P4" s="5">
        <v>2306</v>
      </c>
      <c r="Q4" s="5">
        <v>3048</v>
      </c>
      <c r="R4" s="5">
        <v>2733</v>
      </c>
      <c r="S4" s="5">
        <v>4987</v>
      </c>
      <c r="T4" s="5">
        <v>4991</v>
      </c>
      <c r="U4" s="5">
        <v>338</v>
      </c>
      <c r="V4" s="5">
        <v>103</v>
      </c>
      <c r="W4" s="5">
        <v>366</v>
      </c>
      <c r="X4" s="5">
        <v>1027</v>
      </c>
      <c r="Y4" s="5">
        <v>7298</v>
      </c>
      <c r="Z4" s="5">
        <v>3948</v>
      </c>
      <c r="AA4" s="5">
        <v>4409</v>
      </c>
      <c r="AB4" s="5">
        <v>0</v>
      </c>
      <c r="AC4" s="5">
        <v>717</v>
      </c>
      <c r="AD4" s="5">
        <v>0</v>
      </c>
      <c r="AE4" s="5">
        <v>0</v>
      </c>
      <c r="AF4" s="5">
        <v>675</v>
      </c>
      <c r="AG4" s="5">
        <v>0</v>
      </c>
      <c r="AH4" s="5">
        <v>0</v>
      </c>
      <c r="AI4" s="5" t="s">
        <v>33</v>
      </c>
      <c r="AJ4" s="5" t="s">
        <v>33</v>
      </c>
      <c r="AK4" s="5" t="s">
        <v>33</v>
      </c>
      <c r="AL4" s="5">
        <v>8232</v>
      </c>
      <c r="AM4" s="5">
        <v>28977</v>
      </c>
      <c r="AN4" s="5">
        <v>6644</v>
      </c>
      <c r="AO4" s="5">
        <v>2195</v>
      </c>
      <c r="AP4" s="5">
        <v>2587</v>
      </c>
      <c r="AQ4" s="5">
        <v>5845</v>
      </c>
      <c r="AR4" s="5">
        <v>5445</v>
      </c>
      <c r="AS4" s="5">
        <v>9646</v>
      </c>
      <c r="AT4" s="5">
        <v>4505</v>
      </c>
      <c r="AU4" s="5">
        <v>3887</v>
      </c>
      <c r="AV4" s="5">
        <v>2880</v>
      </c>
      <c r="AW4" s="5">
        <v>1896</v>
      </c>
      <c r="AX4" s="5">
        <v>2027</v>
      </c>
      <c r="AY4" s="5">
        <v>7368</v>
      </c>
      <c r="AZ4" s="5">
        <v>2217</v>
      </c>
      <c r="BA4" s="5">
        <v>13580</v>
      </c>
      <c r="BB4" s="5">
        <v>8832</v>
      </c>
      <c r="BC4" s="5">
        <v>4781</v>
      </c>
      <c r="BD4" s="5">
        <v>12048</v>
      </c>
      <c r="BE4" s="5">
        <v>3499</v>
      </c>
      <c r="BF4" s="5">
        <v>4880</v>
      </c>
      <c r="BG4" s="5">
        <v>48</v>
      </c>
      <c r="BH4" s="5">
        <v>2898</v>
      </c>
      <c r="BI4" s="5">
        <v>2531</v>
      </c>
      <c r="BJ4" s="5">
        <v>3051</v>
      </c>
      <c r="BK4" s="5">
        <v>34</v>
      </c>
      <c r="BL4" s="5">
        <v>5232</v>
      </c>
      <c r="BM4" s="5">
        <v>1031</v>
      </c>
      <c r="BN4" s="5">
        <v>1298</v>
      </c>
      <c r="BO4" s="5" t="s">
        <v>33</v>
      </c>
      <c r="BP4" s="5" t="s">
        <v>33</v>
      </c>
      <c r="BQ4" s="5" t="s">
        <v>33</v>
      </c>
      <c r="BR4" s="5">
        <v>77706</v>
      </c>
      <c r="BS4" s="5">
        <v>58836</v>
      </c>
      <c r="BT4" s="5">
        <v>40616</v>
      </c>
      <c r="BU4" s="5">
        <v>32878</v>
      </c>
      <c r="BV4" s="5">
        <v>22245</v>
      </c>
      <c r="BW4" s="5">
        <v>41048</v>
      </c>
      <c r="BX4" s="5">
        <v>1844</v>
      </c>
      <c r="BY4" s="5">
        <v>74739</v>
      </c>
      <c r="BZ4" s="5">
        <v>71961</v>
      </c>
      <c r="CA4" s="5">
        <v>33571</v>
      </c>
      <c r="CB4" s="5">
        <v>44313</v>
      </c>
      <c r="CC4" s="5">
        <v>14688</v>
      </c>
      <c r="CD4" s="5">
        <v>13560</v>
      </c>
      <c r="CE4" s="5">
        <v>13990</v>
      </c>
      <c r="CF4" s="5">
        <v>5525</v>
      </c>
      <c r="CG4" s="5">
        <v>14943</v>
      </c>
      <c r="CH4" s="5">
        <v>15359</v>
      </c>
      <c r="CI4" s="5">
        <v>7359</v>
      </c>
      <c r="CJ4" s="5">
        <v>4770</v>
      </c>
      <c r="CK4" s="5">
        <v>8622</v>
      </c>
      <c r="CL4" s="5">
        <v>2230</v>
      </c>
      <c r="CM4" s="5">
        <v>4806</v>
      </c>
      <c r="CN4" s="5">
        <v>4343</v>
      </c>
      <c r="CO4" s="5">
        <v>3687</v>
      </c>
      <c r="CP4" s="5">
        <v>5323</v>
      </c>
      <c r="CQ4" s="5">
        <v>3024</v>
      </c>
      <c r="CR4" s="5">
        <v>5075</v>
      </c>
      <c r="CS4" s="5">
        <v>7926</v>
      </c>
      <c r="CT4" s="5">
        <v>6599</v>
      </c>
      <c r="CU4" s="5" t="s">
        <v>33</v>
      </c>
      <c r="CV4" s="5" t="s">
        <v>33</v>
      </c>
      <c r="CW4" s="5" t="s">
        <v>33</v>
      </c>
      <c r="CX4" s="5">
        <v>52971</v>
      </c>
      <c r="CY4" s="5">
        <v>59762</v>
      </c>
      <c r="CZ4" s="5">
        <v>56654</v>
      </c>
      <c r="DA4" s="5">
        <v>43937</v>
      </c>
      <c r="DB4" s="5">
        <v>42537</v>
      </c>
      <c r="DC4" s="5">
        <v>41466</v>
      </c>
      <c r="DD4" s="5">
        <v>33991</v>
      </c>
      <c r="DE4" s="5">
        <v>25122</v>
      </c>
      <c r="DF4" s="5">
        <v>33873</v>
      </c>
      <c r="DG4" s="5">
        <v>24942</v>
      </c>
      <c r="DH4" s="5">
        <v>25291</v>
      </c>
      <c r="DI4" s="5">
        <v>22574</v>
      </c>
      <c r="DJ4" s="5">
        <v>22820</v>
      </c>
      <c r="DK4" s="5">
        <v>22128</v>
      </c>
      <c r="DL4" s="5">
        <v>15284</v>
      </c>
      <c r="DM4" s="5">
        <v>18804</v>
      </c>
      <c r="DN4" s="5">
        <v>16676</v>
      </c>
      <c r="DO4" s="5">
        <v>25914</v>
      </c>
      <c r="DP4" s="5">
        <v>19223</v>
      </c>
      <c r="DQ4" s="5">
        <v>18577</v>
      </c>
      <c r="DR4" s="5">
        <v>23613</v>
      </c>
      <c r="DS4" s="5">
        <v>20983</v>
      </c>
      <c r="DT4" s="5">
        <v>20245</v>
      </c>
      <c r="DU4" s="5">
        <v>18280</v>
      </c>
      <c r="DV4" s="5">
        <v>15175</v>
      </c>
      <c r="DW4" s="5">
        <v>16441</v>
      </c>
      <c r="DX4" s="5">
        <v>14350</v>
      </c>
      <c r="DY4" s="5">
        <v>15564</v>
      </c>
      <c r="DZ4" s="5">
        <v>14015</v>
      </c>
      <c r="EA4" s="5" t="s">
        <v>33</v>
      </c>
      <c r="EB4" s="5" t="s">
        <v>33</v>
      </c>
      <c r="EC4" s="5" t="s">
        <v>33</v>
      </c>
      <c r="ED4" s="5">
        <v>8157</v>
      </c>
      <c r="EE4" s="5">
        <v>6772</v>
      </c>
      <c r="EF4" s="5">
        <v>873</v>
      </c>
      <c r="EG4" s="5">
        <v>8639</v>
      </c>
      <c r="EH4" s="5">
        <v>5451</v>
      </c>
      <c r="EI4" s="5">
        <v>5230</v>
      </c>
      <c r="EJ4" s="5">
        <v>1500</v>
      </c>
      <c r="EK4" s="5">
        <v>1988</v>
      </c>
      <c r="EL4" s="5">
        <v>4181</v>
      </c>
      <c r="EM4" s="5">
        <v>1911</v>
      </c>
      <c r="EN4" s="5">
        <v>2192</v>
      </c>
      <c r="EO4" s="5">
        <v>1046</v>
      </c>
      <c r="EP4" s="5">
        <v>1813</v>
      </c>
      <c r="EQ4" s="5">
        <v>4436</v>
      </c>
      <c r="ER4" s="5">
        <v>1107</v>
      </c>
      <c r="ES4" s="5">
        <v>4242</v>
      </c>
      <c r="ET4" s="5">
        <v>3926</v>
      </c>
      <c r="EU4" s="5">
        <v>8782</v>
      </c>
      <c r="EV4" s="5">
        <v>3831</v>
      </c>
      <c r="EW4" s="5">
        <v>10943</v>
      </c>
      <c r="EX4" s="5">
        <v>9964</v>
      </c>
      <c r="EY4" s="5">
        <v>8087</v>
      </c>
      <c r="EZ4" s="5">
        <v>5242</v>
      </c>
      <c r="FA4" s="5">
        <v>7010</v>
      </c>
      <c r="FB4" s="5">
        <v>5655</v>
      </c>
      <c r="FC4" s="5">
        <v>4050</v>
      </c>
      <c r="FD4" s="5">
        <v>2542</v>
      </c>
      <c r="FE4" s="5">
        <v>2978</v>
      </c>
      <c r="FF4" s="5">
        <v>2894</v>
      </c>
      <c r="FG4" s="5" t="s">
        <v>33</v>
      </c>
      <c r="FH4" s="5" t="s">
        <v>33</v>
      </c>
      <c r="FI4" s="5" t="s">
        <v>33</v>
      </c>
      <c r="FJ4" s="5">
        <v>0</v>
      </c>
      <c r="FK4" s="5">
        <v>0</v>
      </c>
      <c r="FL4" s="5">
        <v>0</v>
      </c>
      <c r="FM4" s="5">
        <v>0</v>
      </c>
      <c r="FN4" s="5">
        <v>0</v>
      </c>
      <c r="FO4" s="5">
        <v>0</v>
      </c>
      <c r="FP4" s="5">
        <v>0</v>
      </c>
      <c r="FQ4" s="5">
        <v>0</v>
      </c>
      <c r="FR4" s="5">
        <v>0</v>
      </c>
      <c r="FS4" s="5">
        <v>0</v>
      </c>
      <c r="FT4" s="5">
        <v>0</v>
      </c>
      <c r="FU4" s="5" t="s">
        <v>33</v>
      </c>
      <c r="FV4" s="5" t="s">
        <v>33</v>
      </c>
      <c r="FW4" s="5" t="s">
        <v>33</v>
      </c>
      <c r="FX4" s="5" t="s">
        <v>33</v>
      </c>
      <c r="FY4" s="5" t="s">
        <v>33</v>
      </c>
      <c r="FZ4" s="5" t="s">
        <v>33</v>
      </c>
      <c r="GA4" s="5" t="s">
        <v>33</v>
      </c>
      <c r="GB4" s="5" t="s">
        <v>33</v>
      </c>
      <c r="GC4" s="5" t="s">
        <v>33</v>
      </c>
      <c r="GD4" s="5" t="s">
        <v>33</v>
      </c>
      <c r="GE4" s="5" t="s">
        <v>33</v>
      </c>
      <c r="GF4" s="5" t="s">
        <v>33</v>
      </c>
      <c r="GG4" s="5" t="s">
        <v>33</v>
      </c>
      <c r="GH4" s="5" t="s">
        <v>33</v>
      </c>
      <c r="GI4" s="5" t="s">
        <v>33</v>
      </c>
      <c r="GJ4" s="5" t="s">
        <v>33</v>
      </c>
      <c r="GK4" s="5" t="s">
        <v>33</v>
      </c>
      <c r="GL4" s="5" t="s">
        <v>33</v>
      </c>
      <c r="GM4" s="5" t="s">
        <v>33</v>
      </c>
      <c r="GN4" s="5" t="s">
        <v>33</v>
      </c>
      <c r="GO4" s="5" t="s">
        <v>33</v>
      </c>
      <c r="GP4" s="5">
        <v>153660</v>
      </c>
      <c r="GQ4" s="5">
        <v>159905</v>
      </c>
      <c r="GR4" s="5">
        <v>109044</v>
      </c>
      <c r="GS4" s="5">
        <v>90699</v>
      </c>
      <c r="GT4" s="5">
        <v>76435</v>
      </c>
      <c r="GU4" s="5">
        <v>96995</v>
      </c>
      <c r="GV4" s="5">
        <v>49413</v>
      </c>
      <c r="GW4" s="5">
        <v>112511</v>
      </c>
      <c r="GX4" s="5">
        <v>116835</v>
      </c>
      <c r="GY4" s="5">
        <v>66338</v>
      </c>
      <c r="GZ4" s="5">
        <v>76982</v>
      </c>
      <c r="HA4" s="5">
        <v>43251</v>
      </c>
      <c r="HB4" s="5">
        <v>42953</v>
      </c>
      <c r="HC4" s="5">
        <v>52909</v>
      </c>
      <c r="HD4" s="5">
        <v>29124</v>
      </c>
      <c r="HE4" s="5">
        <v>51907</v>
      </c>
      <c r="HF4" s="5">
        <v>44896</v>
      </c>
      <c r="HG4" s="5">
        <v>47202</v>
      </c>
      <c r="HH4" s="5">
        <v>40899</v>
      </c>
      <c r="HI4" s="5">
        <v>48938</v>
      </c>
      <c r="HJ4" s="5">
        <v>44635</v>
      </c>
      <c r="HK4" s="5">
        <v>38416</v>
      </c>
      <c r="HL4" s="5">
        <v>32727</v>
      </c>
      <c r="HM4" s="5">
        <v>32224</v>
      </c>
      <c r="HN4" s="5">
        <v>29204</v>
      </c>
      <c r="HO4" s="5">
        <v>23548</v>
      </c>
      <c r="HP4" s="5">
        <v>27874</v>
      </c>
      <c r="HQ4" s="5">
        <v>27499</v>
      </c>
      <c r="HR4" s="5">
        <v>24807</v>
      </c>
      <c r="HS4" s="5" t="s">
        <v>33</v>
      </c>
      <c r="HT4" s="5" t="s">
        <v>33</v>
      </c>
      <c r="HU4" s="5" t="s">
        <v>33</v>
      </c>
      <c r="HV4" s="5">
        <v>38102</v>
      </c>
      <c r="HW4" s="5">
        <v>38105</v>
      </c>
      <c r="HX4" s="5">
        <v>52507</v>
      </c>
      <c r="HY4" s="5">
        <v>61602</v>
      </c>
      <c r="HZ4" s="5">
        <v>46860</v>
      </c>
      <c r="IA4" s="5">
        <v>46479</v>
      </c>
      <c r="IB4" s="5">
        <v>46967</v>
      </c>
      <c r="IC4" s="5">
        <v>48907</v>
      </c>
      <c r="ID4" s="5">
        <v>65496</v>
      </c>
      <c r="IE4" s="5">
        <v>51728</v>
      </c>
      <c r="IF4" s="5">
        <v>137312</v>
      </c>
      <c r="IG4" s="5">
        <v>184996</v>
      </c>
      <c r="IH4" s="5">
        <v>253184</v>
      </c>
      <c r="II4" s="5">
        <v>223864</v>
      </c>
      <c r="IJ4" s="5">
        <v>276966</v>
      </c>
      <c r="IK4" s="5">
        <v>828977</v>
      </c>
      <c r="IL4" s="5">
        <v>325646</v>
      </c>
      <c r="IM4" s="5">
        <v>193578</v>
      </c>
      <c r="IN4" s="5">
        <v>182735</v>
      </c>
      <c r="IO4" s="5">
        <v>178846</v>
      </c>
      <c r="IP4" s="5">
        <v>172751</v>
      </c>
      <c r="IQ4" s="5">
        <v>143616</v>
      </c>
      <c r="IR4" s="5">
        <v>146760</v>
      </c>
      <c r="IS4" s="5">
        <v>152478</v>
      </c>
      <c r="IT4" s="5">
        <v>131693</v>
      </c>
      <c r="IU4" s="5">
        <v>129812</v>
      </c>
      <c r="IV4" s="5">
        <v>145079</v>
      </c>
      <c r="IW4" s="5">
        <v>145329</v>
      </c>
      <c r="IX4" s="5">
        <v>122501</v>
      </c>
      <c r="IY4" s="5" t="s">
        <v>33</v>
      </c>
      <c r="IZ4" s="5" t="s">
        <v>33</v>
      </c>
      <c r="JA4" s="5" t="s">
        <v>33</v>
      </c>
      <c r="JB4" s="5">
        <v>6692</v>
      </c>
      <c r="JC4" s="5">
        <v>10752</v>
      </c>
      <c r="JD4" s="5">
        <v>12450</v>
      </c>
      <c r="JE4" s="5">
        <v>9662</v>
      </c>
      <c r="JF4" s="5">
        <v>7230</v>
      </c>
      <c r="JG4" s="5">
        <v>6623</v>
      </c>
      <c r="JH4" s="5">
        <v>7809</v>
      </c>
      <c r="JI4" s="5">
        <v>11646</v>
      </c>
      <c r="JJ4" s="5">
        <v>9047</v>
      </c>
      <c r="JK4" s="5">
        <v>9169</v>
      </c>
      <c r="JL4" s="5">
        <v>8295</v>
      </c>
      <c r="JM4" s="5">
        <v>11232</v>
      </c>
      <c r="JN4" s="5">
        <v>8805</v>
      </c>
      <c r="JO4" s="5">
        <v>9487</v>
      </c>
      <c r="JP4" s="5">
        <v>12390</v>
      </c>
      <c r="JQ4" s="5">
        <v>13622</v>
      </c>
      <c r="JR4" s="5">
        <v>11572</v>
      </c>
      <c r="JS4" s="5">
        <v>9791</v>
      </c>
      <c r="JT4" s="5">
        <v>8945</v>
      </c>
      <c r="JU4" s="5">
        <v>7360</v>
      </c>
      <c r="JV4" s="5">
        <v>7555</v>
      </c>
      <c r="JW4" s="5">
        <v>7540</v>
      </c>
      <c r="JX4" s="5">
        <v>8150</v>
      </c>
      <c r="JY4" s="5">
        <v>6155</v>
      </c>
      <c r="JZ4" s="5">
        <v>5445</v>
      </c>
      <c r="KA4" s="5">
        <v>7415</v>
      </c>
      <c r="KB4" s="5">
        <v>8303</v>
      </c>
      <c r="KC4" s="5">
        <v>8756</v>
      </c>
      <c r="KD4" s="5">
        <v>7743</v>
      </c>
      <c r="KE4" s="5" t="s">
        <v>33</v>
      </c>
      <c r="KF4" s="5" t="s">
        <v>33</v>
      </c>
      <c r="KG4" s="5" t="s">
        <v>33</v>
      </c>
      <c r="KH4" s="5">
        <v>61731</v>
      </c>
      <c r="KI4" s="5">
        <v>60034</v>
      </c>
      <c r="KJ4" s="5">
        <v>54139</v>
      </c>
      <c r="KK4" s="5">
        <v>46031</v>
      </c>
      <c r="KL4" s="5">
        <v>41709</v>
      </c>
      <c r="KM4" s="5">
        <v>37295</v>
      </c>
      <c r="KN4" s="5">
        <v>39237</v>
      </c>
      <c r="KO4" s="5">
        <v>33132</v>
      </c>
      <c r="KP4" s="5">
        <v>29030</v>
      </c>
      <c r="KQ4" s="5">
        <v>28969</v>
      </c>
      <c r="KR4" s="5">
        <v>26948</v>
      </c>
      <c r="KS4" s="5">
        <v>26044</v>
      </c>
      <c r="KT4" s="5">
        <v>25100</v>
      </c>
      <c r="KU4" s="5">
        <v>23479</v>
      </c>
      <c r="KV4" s="5">
        <v>28441</v>
      </c>
      <c r="KW4" s="5">
        <v>32855</v>
      </c>
      <c r="KX4" s="5">
        <v>20252</v>
      </c>
      <c r="KY4" s="5">
        <v>29265</v>
      </c>
      <c r="KZ4" s="5">
        <v>24366</v>
      </c>
      <c r="LA4" s="5">
        <v>20412</v>
      </c>
      <c r="LB4" s="5">
        <v>2846</v>
      </c>
      <c r="LC4" s="5">
        <v>2827</v>
      </c>
      <c r="LD4" s="5">
        <v>2231</v>
      </c>
      <c r="LE4" s="5">
        <v>2372</v>
      </c>
      <c r="LF4" s="5">
        <v>2436</v>
      </c>
      <c r="LG4" s="5">
        <v>4683</v>
      </c>
      <c r="LH4" s="5">
        <v>1838</v>
      </c>
      <c r="LI4" s="5">
        <v>5920</v>
      </c>
      <c r="LJ4" s="5">
        <v>1820</v>
      </c>
      <c r="LK4" s="5" t="s">
        <v>33</v>
      </c>
      <c r="LL4" s="5" t="s">
        <v>33</v>
      </c>
      <c r="LM4" s="5" t="s">
        <v>33</v>
      </c>
      <c r="LN4" s="5">
        <v>6165</v>
      </c>
      <c r="LO4" s="5">
        <v>7183</v>
      </c>
      <c r="LP4" s="5">
        <v>6993</v>
      </c>
      <c r="LQ4" s="5">
        <v>4627</v>
      </c>
      <c r="LR4" s="5">
        <v>4692</v>
      </c>
      <c r="LS4" s="5">
        <v>4421</v>
      </c>
      <c r="LT4" s="5">
        <v>5016</v>
      </c>
      <c r="LU4" s="5">
        <v>4698</v>
      </c>
      <c r="LV4" s="5">
        <v>4463</v>
      </c>
      <c r="LW4" s="5">
        <v>4634</v>
      </c>
      <c r="LX4" s="5">
        <v>4789</v>
      </c>
      <c r="LY4" s="5">
        <v>3965</v>
      </c>
      <c r="LZ4" s="5">
        <v>2718</v>
      </c>
      <c r="MA4" s="5">
        <v>1942</v>
      </c>
      <c r="MB4" s="5">
        <v>2604</v>
      </c>
      <c r="MC4" s="5">
        <v>1856</v>
      </c>
      <c r="MD4" s="5">
        <v>2019</v>
      </c>
      <c r="ME4" s="5">
        <v>2367</v>
      </c>
      <c r="MF4" s="5">
        <v>1151</v>
      </c>
      <c r="MG4" s="5">
        <v>766</v>
      </c>
      <c r="MH4" s="5">
        <v>1181</v>
      </c>
      <c r="MI4" s="5">
        <v>1264</v>
      </c>
      <c r="MJ4" s="5">
        <v>1294</v>
      </c>
      <c r="MK4" s="5">
        <v>1013</v>
      </c>
      <c r="ML4" s="5">
        <v>1016</v>
      </c>
      <c r="MM4" s="5">
        <v>1121</v>
      </c>
      <c r="MN4" s="5">
        <v>1431</v>
      </c>
      <c r="MO4" s="5">
        <v>1362</v>
      </c>
      <c r="MP4" s="5">
        <v>958</v>
      </c>
      <c r="MQ4" s="5" t="s">
        <v>33</v>
      </c>
      <c r="MR4" s="5" t="s">
        <v>33</v>
      </c>
      <c r="MS4" s="5" t="s">
        <v>33</v>
      </c>
      <c r="MT4" s="5">
        <v>0</v>
      </c>
      <c r="MU4" s="5">
        <v>0</v>
      </c>
      <c r="MV4" s="5">
        <v>0</v>
      </c>
      <c r="MW4" s="5">
        <v>0</v>
      </c>
      <c r="MX4" s="5">
        <v>0</v>
      </c>
      <c r="MY4" s="5">
        <v>0</v>
      </c>
      <c r="MZ4" s="5">
        <v>0</v>
      </c>
      <c r="NA4" s="5">
        <v>0</v>
      </c>
      <c r="NB4" s="5">
        <v>0</v>
      </c>
      <c r="NC4" s="5">
        <v>1</v>
      </c>
      <c r="ND4" s="5">
        <v>6</v>
      </c>
      <c r="NE4" s="5" t="s">
        <v>33</v>
      </c>
      <c r="NF4" s="5" t="s">
        <v>33</v>
      </c>
      <c r="NG4" s="5" t="s">
        <v>33</v>
      </c>
      <c r="NH4" s="5" t="s">
        <v>33</v>
      </c>
      <c r="NI4" s="5" t="s">
        <v>33</v>
      </c>
      <c r="NJ4" s="5" t="s">
        <v>33</v>
      </c>
      <c r="NK4" s="5" t="s">
        <v>33</v>
      </c>
      <c r="NL4" s="5" t="s">
        <v>33</v>
      </c>
      <c r="NM4" s="5" t="s">
        <v>33</v>
      </c>
      <c r="NN4" s="5" t="s">
        <v>33</v>
      </c>
      <c r="NO4" s="5" t="s">
        <v>33</v>
      </c>
      <c r="NP4" s="5" t="s">
        <v>33</v>
      </c>
      <c r="NQ4" s="5" t="s">
        <v>33</v>
      </c>
      <c r="NR4" s="5" t="s">
        <v>33</v>
      </c>
      <c r="NS4" s="5" t="s">
        <v>33</v>
      </c>
      <c r="NT4" s="5" t="s">
        <v>33</v>
      </c>
      <c r="NU4" s="5" t="s">
        <v>33</v>
      </c>
      <c r="NV4" s="5" t="s">
        <v>33</v>
      </c>
      <c r="NW4" s="5" t="s">
        <v>33</v>
      </c>
      <c r="NX4" s="5" t="s">
        <v>33</v>
      </c>
      <c r="NY4" s="5" t="s">
        <v>33</v>
      </c>
      <c r="NZ4" s="5">
        <v>0</v>
      </c>
      <c r="OA4" s="5">
        <v>0</v>
      </c>
      <c r="OB4" s="5">
        <v>0</v>
      </c>
      <c r="OC4" s="5">
        <v>0</v>
      </c>
      <c r="OD4" s="5">
        <v>0</v>
      </c>
      <c r="OE4" s="5">
        <v>0</v>
      </c>
      <c r="OF4" s="5">
        <v>0</v>
      </c>
      <c r="OG4" s="5">
        <v>0</v>
      </c>
      <c r="OH4" s="5">
        <v>0</v>
      </c>
      <c r="OI4" s="5">
        <v>0</v>
      </c>
      <c r="OJ4" s="5">
        <v>0</v>
      </c>
      <c r="OK4" s="5" t="s">
        <v>33</v>
      </c>
      <c r="OL4" s="5" t="s">
        <v>33</v>
      </c>
      <c r="OM4" s="5" t="s">
        <v>33</v>
      </c>
      <c r="ON4" s="5" t="s">
        <v>33</v>
      </c>
      <c r="OO4" s="5" t="s">
        <v>33</v>
      </c>
      <c r="OP4" s="5" t="s">
        <v>33</v>
      </c>
      <c r="OQ4" s="5" t="s">
        <v>33</v>
      </c>
      <c r="OR4" s="5" t="s">
        <v>33</v>
      </c>
      <c r="OS4" s="5" t="s">
        <v>33</v>
      </c>
      <c r="OT4" s="5" t="s">
        <v>33</v>
      </c>
      <c r="OU4" s="5" t="s">
        <v>33</v>
      </c>
      <c r="OV4" s="5" t="s">
        <v>33</v>
      </c>
      <c r="OW4" s="5" t="s">
        <v>33</v>
      </c>
      <c r="OX4" s="5" t="s">
        <v>33</v>
      </c>
      <c r="OY4" s="5" t="s">
        <v>33</v>
      </c>
      <c r="OZ4" s="5" t="s">
        <v>33</v>
      </c>
      <c r="PA4" s="5" t="s">
        <v>33</v>
      </c>
      <c r="PB4" s="5" t="s">
        <v>33</v>
      </c>
      <c r="PC4" s="5" t="s">
        <v>33</v>
      </c>
      <c r="PD4" s="5" t="s">
        <v>33</v>
      </c>
      <c r="PE4" s="5" t="s">
        <v>33</v>
      </c>
      <c r="PF4" s="5">
        <v>13675</v>
      </c>
      <c r="PG4" s="5">
        <v>16022</v>
      </c>
      <c r="PH4" s="5">
        <v>13792</v>
      </c>
      <c r="PI4" s="5">
        <v>10852</v>
      </c>
      <c r="PJ4" s="5">
        <v>10778</v>
      </c>
      <c r="PK4" s="5">
        <v>12737</v>
      </c>
      <c r="PL4" s="5">
        <v>17594</v>
      </c>
      <c r="PM4" s="5">
        <v>10546</v>
      </c>
      <c r="PN4" s="5">
        <v>11370</v>
      </c>
      <c r="PO4" s="5">
        <v>11004</v>
      </c>
      <c r="PP4" s="5">
        <v>11323</v>
      </c>
      <c r="PQ4" s="5">
        <v>14218</v>
      </c>
      <c r="PR4" s="5">
        <v>13223</v>
      </c>
      <c r="PS4" s="5">
        <v>11552</v>
      </c>
      <c r="PT4" s="5">
        <v>13198</v>
      </c>
      <c r="PU4" s="5">
        <v>12016</v>
      </c>
      <c r="PV4" s="5">
        <v>9389</v>
      </c>
      <c r="PW4" s="5">
        <v>7794</v>
      </c>
      <c r="PX4" s="5">
        <v>5769</v>
      </c>
      <c r="PY4" s="5">
        <v>6461</v>
      </c>
      <c r="PZ4" s="5">
        <v>3386</v>
      </c>
      <c r="QA4" s="5">
        <v>5979</v>
      </c>
      <c r="QB4" s="5">
        <v>6740</v>
      </c>
      <c r="QC4" s="5">
        <v>6932</v>
      </c>
      <c r="QD4" s="5">
        <v>7062</v>
      </c>
      <c r="QE4" s="5">
        <v>6878</v>
      </c>
      <c r="QF4" s="5">
        <v>6926</v>
      </c>
      <c r="QG4" s="5">
        <v>6999</v>
      </c>
      <c r="QH4" s="5">
        <v>7329</v>
      </c>
      <c r="QI4" s="5" t="s">
        <v>33</v>
      </c>
      <c r="QJ4" s="5" t="s">
        <v>33</v>
      </c>
      <c r="QK4" s="5" t="s">
        <v>33</v>
      </c>
      <c r="QL4" s="5">
        <v>8386</v>
      </c>
      <c r="QM4" s="5">
        <v>13091</v>
      </c>
      <c r="QN4" s="5">
        <v>10462</v>
      </c>
      <c r="QO4" s="5">
        <v>8695</v>
      </c>
      <c r="QP4" s="5">
        <v>6516</v>
      </c>
      <c r="QQ4" s="5">
        <v>6604</v>
      </c>
      <c r="QR4" s="5">
        <v>4810</v>
      </c>
      <c r="QS4" s="5">
        <v>4807</v>
      </c>
      <c r="QT4" s="5">
        <v>5645</v>
      </c>
      <c r="QU4" s="5">
        <v>5064</v>
      </c>
      <c r="QV4" s="5">
        <v>5929</v>
      </c>
      <c r="QW4" s="5">
        <v>6482</v>
      </c>
      <c r="QX4" s="5">
        <v>6774</v>
      </c>
      <c r="QY4" s="5">
        <v>4641</v>
      </c>
      <c r="QZ4" s="5">
        <v>4448</v>
      </c>
      <c r="RA4" s="5">
        <v>5108</v>
      </c>
      <c r="RB4" s="5">
        <v>5638</v>
      </c>
      <c r="RC4" s="5">
        <v>5549</v>
      </c>
      <c r="RD4" s="5">
        <v>4689</v>
      </c>
      <c r="RE4" s="5">
        <v>4315</v>
      </c>
      <c r="RF4" s="5">
        <v>3983</v>
      </c>
      <c r="RG4" s="5">
        <v>3839</v>
      </c>
      <c r="RH4" s="5">
        <v>4418</v>
      </c>
      <c r="RI4" s="5">
        <v>4477</v>
      </c>
      <c r="RJ4" s="5">
        <v>4531</v>
      </c>
      <c r="RK4" s="5">
        <v>4969</v>
      </c>
      <c r="RL4" s="5">
        <v>5265</v>
      </c>
      <c r="RM4" s="5">
        <v>5360</v>
      </c>
      <c r="RN4" s="5">
        <v>4576</v>
      </c>
      <c r="RO4" s="5" t="s">
        <v>33</v>
      </c>
      <c r="RP4" s="5" t="s">
        <v>33</v>
      </c>
      <c r="RQ4" s="5" t="s">
        <v>33</v>
      </c>
      <c r="RR4" s="5">
        <v>1908</v>
      </c>
      <c r="RS4" s="5">
        <v>2519</v>
      </c>
      <c r="RT4" s="5">
        <v>2358</v>
      </c>
      <c r="RU4" s="5">
        <v>2881</v>
      </c>
      <c r="RV4" s="5">
        <v>3907</v>
      </c>
      <c r="RW4" s="5">
        <v>4073</v>
      </c>
      <c r="RX4" s="5">
        <v>5481</v>
      </c>
      <c r="RY4" s="5">
        <v>5633</v>
      </c>
      <c r="RZ4" s="5">
        <v>6017</v>
      </c>
      <c r="SA4" s="5">
        <v>6246</v>
      </c>
      <c r="SB4" s="5">
        <v>6462</v>
      </c>
      <c r="SC4" s="5">
        <v>6120</v>
      </c>
      <c r="SD4" s="5">
        <v>7068</v>
      </c>
      <c r="SE4" s="5">
        <v>5049</v>
      </c>
      <c r="SF4" s="5">
        <v>7914</v>
      </c>
      <c r="SG4" s="5">
        <v>9810</v>
      </c>
      <c r="SH4" s="5">
        <v>7374</v>
      </c>
      <c r="SI4" s="5">
        <v>7792</v>
      </c>
      <c r="SJ4" s="5">
        <v>5848</v>
      </c>
      <c r="SK4" s="5">
        <v>6045</v>
      </c>
      <c r="SL4" s="5">
        <v>5700</v>
      </c>
      <c r="SM4" s="5">
        <v>5456</v>
      </c>
      <c r="SN4" s="5">
        <v>6713</v>
      </c>
      <c r="SO4" s="5">
        <v>6755</v>
      </c>
      <c r="SP4" s="5">
        <v>6598</v>
      </c>
      <c r="SQ4" s="5">
        <v>6803</v>
      </c>
      <c r="SR4" s="5">
        <v>6960</v>
      </c>
      <c r="SS4" s="5">
        <v>11364</v>
      </c>
      <c r="ST4" s="5">
        <v>10321</v>
      </c>
      <c r="SU4" s="5" t="s">
        <v>33</v>
      </c>
      <c r="SV4" s="5" t="s">
        <v>33</v>
      </c>
      <c r="SW4" s="5" t="s">
        <v>33</v>
      </c>
      <c r="SX4" s="5">
        <v>2846</v>
      </c>
      <c r="SY4" s="5">
        <v>3295</v>
      </c>
      <c r="SZ4" s="5">
        <v>3077</v>
      </c>
      <c r="TA4" s="5">
        <v>3542</v>
      </c>
      <c r="TB4" s="5">
        <v>3036</v>
      </c>
      <c r="TC4" s="5">
        <v>2801</v>
      </c>
      <c r="TD4" s="5">
        <v>3087</v>
      </c>
      <c r="TE4" s="5">
        <v>2047</v>
      </c>
      <c r="TF4" s="5">
        <v>2047</v>
      </c>
      <c r="TG4" s="5">
        <v>2109</v>
      </c>
      <c r="TH4" s="5">
        <v>1997</v>
      </c>
      <c r="TI4" s="5">
        <v>1621</v>
      </c>
      <c r="TJ4" s="5">
        <v>1527</v>
      </c>
      <c r="TK4" s="5">
        <v>1630</v>
      </c>
      <c r="TL4" s="5">
        <v>2913</v>
      </c>
      <c r="TM4" s="5">
        <v>2836</v>
      </c>
      <c r="TN4" s="5">
        <v>4504</v>
      </c>
      <c r="TO4" s="5">
        <v>4954</v>
      </c>
      <c r="TP4" s="5">
        <v>3559</v>
      </c>
      <c r="TQ4" s="5">
        <v>10060</v>
      </c>
      <c r="TR4" s="5">
        <v>4151</v>
      </c>
      <c r="TS4" s="5">
        <v>2240</v>
      </c>
      <c r="TT4" s="5">
        <v>2568</v>
      </c>
      <c r="TU4" s="5">
        <v>2726</v>
      </c>
      <c r="TV4" s="5">
        <v>2460</v>
      </c>
      <c r="TW4" s="5">
        <v>2607</v>
      </c>
      <c r="TX4" s="5">
        <v>2312</v>
      </c>
      <c r="TY4" s="5">
        <v>1973</v>
      </c>
      <c r="TZ4" s="5">
        <v>1890</v>
      </c>
      <c r="UA4" s="5" t="s">
        <v>33</v>
      </c>
      <c r="UB4" s="5" t="s">
        <v>33</v>
      </c>
      <c r="UC4" s="5" t="s">
        <v>33</v>
      </c>
      <c r="UD4" s="5">
        <v>43</v>
      </c>
      <c r="UE4" s="5">
        <v>51</v>
      </c>
      <c r="UF4" s="5">
        <v>59</v>
      </c>
      <c r="UG4" s="5">
        <v>31</v>
      </c>
      <c r="UH4" s="5">
        <v>0</v>
      </c>
      <c r="UI4" s="5">
        <v>0</v>
      </c>
      <c r="UJ4" s="5">
        <v>0</v>
      </c>
      <c r="UK4" s="5">
        <v>0</v>
      </c>
      <c r="UL4" s="5">
        <v>0</v>
      </c>
      <c r="UM4" s="5">
        <v>0</v>
      </c>
      <c r="UN4" s="5">
        <v>0</v>
      </c>
      <c r="UO4" s="5">
        <v>1</v>
      </c>
      <c r="UP4" s="5">
        <v>1</v>
      </c>
      <c r="UQ4" s="5">
        <v>2</v>
      </c>
      <c r="UR4" s="5">
        <v>5</v>
      </c>
      <c r="US4" s="5">
        <v>5</v>
      </c>
      <c r="UT4" s="5">
        <v>3</v>
      </c>
      <c r="UU4" s="5">
        <v>0</v>
      </c>
      <c r="UV4" s="5">
        <v>0</v>
      </c>
      <c r="UW4" s="5">
        <v>766</v>
      </c>
      <c r="UX4" s="5">
        <v>37</v>
      </c>
      <c r="UY4" s="5">
        <v>1327</v>
      </c>
      <c r="UZ4" s="5">
        <v>952</v>
      </c>
      <c r="VA4" s="5">
        <v>589</v>
      </c>
      <c r="VB4" s="5">
        <v>537</v>
      </c>
      <c r="VC4" s="5">
        <v>403</v>
      </c>
      <c r="VD4" s="5">
        <v>281</v>
      </c>
      <c r="VE4" s="5">
        <v>203</v>
      </c>
      <c r="VF4" s="5">
        <v>201</v>
      </c>
      <c r="VG4" s="5" t="s">
        <v>33</v>
      </c>
      <c r="VH4" s="5" t="s">
        <v>33</v>
      </c>
      <c r="VI4" s="5" t="s">
        <v>33</v>
      </c>
      <c r="VJ4" s="5">
        <v>13417</v>
      </c>
      <c r="VK4" s="5">
        <v>13518</v>
      </c>
      <c r="VL4" s="5">
        <v>13223</v>
      </c>
      <c r="VM4" s="5">
        <v>13306</v>
      </c>
      <c r="VN4" s="5">
        <v>13976</v>
      </c>
      <c r="VO4" s="5">
        <v>14856</v>
      </c>
      <c r="VP4" s="5">
        <v>18145</v>
      </c>
      <c r="VQ4" s="5">
        <v>18725</v>
      </c>
      <c r="VR4" s="5">
        <v>17481</v>
      </c>
      <c r="VS4" s="5">
        <v>17368</v>
      </c>
      <c r="VT4" s="5">
        <v>20785</v>
      </c>
      <c r="VU4" s="5">
        <v>21009</v>
      </c>
      <c r="VV4" s="5">
        <v>28223</v>
      </c>
      <c r="VW4" s="5">
        <v>29417</v>
      </c>
      <c r="VX4" s="5">
        <v>35478</v>
      </c>
      <c r="VY4" s="5">
        <v>33017</v>
      </c>
      <c r="VZ4" s="5">
        <v>32639</v>
      </c>
      <c r="WA4" s="5">
        <v>31794</v>
      </c>
      <c r="WB4" s="5">
        <v>34882</v>
      </c>
      <c r="WC4" s="5">
        <v>36993</v>
      </c>
      <c r="WD4" s="5">
        <v>40157</v>
      </c>
      <c r="WE4" s="5">
        <v>20976</v>
      </c>
      <c r="WF4" s="5">
        <v>32493</v>
      </c>
      <c r="WG4" s="5">
        <v>45391</v>
      </c>
      <c r="WH4" s="5">
        <v>27911</v>
      </c>
      <c r="WI4" s="5">
        <v>28922</v>
      </c>
      <c r="WJ4" s="5">
        <v>24467</v>
      </c>
      <c r="WK4" s="5">
        <v>22284</v>
      </c>
      <c r="WL4" s="5">
        <v>22346</v>
      </c>
      <c r="WM4" s="5" t="s">
        <v>33</v>
      </c>
      <c r="WN4" s="5" t="s">
        <v>33</v>
      </c>
      <c r="WO4" s="5" t="s">
        <v>33</v>
      </c>
      <c r="WP4" s="5">
        <v>3934</v>
      </c>
      <c r="WQ4" s="5">
        <v>4451</v>
      </c>
      <c r="WR4" s="5">
        <v>3885</v>
      </c>
      <c r="WS4" s="5">
        <v>3133</v>
      </c>
      <c r="WT4" s="5">
        <v>2801</v>
      </c>
      <c r="WU4" s="5">
        <v>2818</v>
      </c>
      <c r="WV4" s="5">
        <v>2773</v>
      </c>
      <c r="WW4" s="5">
        <v>2572</v>
      </c>
      <c r="WX4" s="5">
        <v>2292</v>
      </c>
      <c r="WY4" s="5">
        <v>2577</v>
      </c>
      <c r="WZ4" s="5">
        <v>2832</v>
      </c>
      <c r="XA4" s="5">
        <v>1956</v>
      </c>
      <c r="XB4" s="5">
        <v>2305</v>
      </c>
      <c r="XC4" s="5">
        <v>2890</v>
      </c>
      <c r="XD4" s="5">
        <v>2853</v>
      </c>
      <c r="XE4" s="5">
        <v>1757</v>
      </c>
      <c r="XF4" s="5">
        <v>2012</v>
      </c>
      <c r="XG4" s="5">
        <v>1896</v>
      </c>
      <c r="XH4" s="5">
        <v>1881</v>
      </c>
      <c r="XI4" s="5">
        <v>1572</v>
      </c>
      <c r="XJ4" s="5">
        <v>1403</v>
      </c>
      <c r="XK4" s="5">
        <v>1288</v>
      </c>
      <c r="XL4" s="5">
        <v>1116</v>
      </c>
      <c r="XM4" s="5">
        <v>1607</v>
      </c>
      <c r="XN4" s="5">
        <v>967</v>
      </c>
      <c r="XO4" s="5">
        <v>989</v>
      </c>
      <c r="XP4" s="5">
        <v>963</v>
      </c>
      <c r="XQ4" s="5">
        <v>989</v>
      </c>
      <c r="XR4" s="5">
        <v>802</v>
      </c>
      <c r="XS4" s="1">
        <v>20404</v>
      </c>
      <c r="XT4" s="3" t="s">
        <v>33</v>
      </c>
      <c r="XU4" s="3" t="s">
        <v>179</v>
      </c>
      <c r="XV4" s="3" t="s">
        <v>179</v>
      </c>
      <c r="XW4" s="3" t="s">
        <v>179</v>
      </c>
      <c r="XX4" s="3" t="s">
        <v>179</v>
      </c>
      <c r="XY4" s="3" t="s">
        <v>179</v>
      </c>
      <c r="XZ4" s="3"/>
    </row>
    <row r="5" spans="1:650" x14ac:dyDescent="0.3">
      <c r="A5" s="6" t="s">
        <v>36</v>
      </c>
      <c r="B5" s="1">
        <v>4014956</v>
      </c>
      <c r="C5" s="5">
        <v>26890</v>
      </c>
      <c r="D5" s="5">
        <v>28726</v>
      </c>
      <c r="E5" s="5">
        <v>8524</v>
      </c>
      <c r="F5" s="5">
        <v>5281</v>
      </c>
      <c r="G5" s="5">
        <v>19842</v>
      </c>
      <c r="H5" s="5">
        <v>19934</v>
      </c>
      <c r="I5" s="5">
        <v>77821</v>
      </c>
      <c r="J5" s="5">
        <v>64458</v>
      </c>
      <c r="K5" s="5">
        <v>14748</v>
      </c>
      <c r="L5" s="5">
        <v>24496</v>
      </c>
      <c r="M5" s="5">
        <v>10043</v>
      </c>
      <c r="N5" s="5">
        <v>607</v>
      </c>
      <c r="O5" s="5">
        <v>316</v>
      </c>
      <c r="P5" s="5">
        <v>203</v>
      </c>
      <c r="Q5" s="5">
        <v>18218</v>
      </c>
      <c r="R5" s="5">
        <v>3389</v>
      </c>
      <c r="S5" s="5">
        <v>6602</v>
      </c>
      <c r="T5" s="5">
        <v>4938</v>
      </c>
      <c r="U5" s="5">
        <v>6713</v>
      </c>
      <c r="V5" s="5">
        <v>3715</v>
      </c>
      <c r="W5" s="5">
        <v>860</v>
      </c>
      <c r="X5" s="5">
        <v>1198</v>
      </c>
      <c r="Y5" s="5">
        <v>897</v>
      </c>
      <c r="Z5" s="5">
        <v>3462</v>
      </c>
      <c r="AA5" s="5">
        <v>3929</v>
      </c>
      <c r="AB5" s="5">
        <v>1075</v>
      </c>
      <c r="AC5" s="5">
        <v>2126</v>
      </c>
      <c r="AD5" s="5">
        <v>871</v>
      </c>
      <c r="AE5" s="5">
        <v>0</v>
      </c>
      <c r="AF5" s="5">
        <v>0</v>
      </c>
      <c r="AG5" s="5">
        <v>0</v>
      </c>
      <c r="AH5" s="5">
        <v>0</v>
      </c>
      <c r="AI5" s="5">
        <v>1483707</v>
      </c>
      <c r="AJ5" s="5">
        <v>2623931</v>
      </c>
      <c r="AK5" s="5">
        <v>777636</v>
      </c>
      <c r="AL5" s="5">
        <v>1106894</v>
      </c>
      <c r="AM5" s="5">
        <v>1350809</v>
      </c>
      <c r="AN5" s="5">
        <v>459017</v>
      </c>
      <c r="AO5" s="5">
        <v>291560</v>
      </c>
      <c r="AP5" s="5">
        <v>184475</v>
      </c>
      <c r="AQ5" s="5">
        <v>428405</v>
      </c>
      <c r="AR5" s="5">
        <v>1034825</v>
      </c>
      <c r="AS5" s="5">
        <v>589332</v>
      </c>
      <c r="AT5" s="5">
        <v>640342</v>
      </c>
      <c r="AU5" s="5">
        <v>267972</v>
      </c>
      <c r="AV5" s="5">
        <v>363318</v>
      </c>
      <c r="AW5" s="5">
        <v>390370</v>
      </c>
      <c r="AX5" s="5">
        <v>187604</v>
      </c>
      <c r="AY5" s="5">
        <v>410915</v>
      </c>
      <c r="AZ5" s="5">
        <v>151119</v>
      </c>
      <c r="BA5" s="5">
        <v>361953</v>
      </c>
      <c r="BB5" s="5">
        <v>505876</v>
      </c>
      <c r="BC5" s="5">
        <v>252374</v>
      </c>
      <c r="BD5" s="5">
        <v>49413</v>
      </c>
      <c r="BE5" s="5">
        <v>75629</v>
      </c>
      <c r="BF5" s="5">
        <v>139182</v>
      </c>
      <c r="BG5" s="5">
        <v>179263</v>
      </c>
      <c r="BH5" s="5">
        <v>85478</v>
      </c>
      <c r="BI5" s="5">
        <v>52264</v>
      </c>
      <c r="BJ5" s="5">
        <v>55805</v>
      </c>
      <c r="BK5" s="5">
        <v>591042</v>
      </c>
      <c r="BL5" s="5">
        <v>68276</v>
      </c>
      <c r="BM5" s="5">
        <v>668184</v>
      </c>
      <c r="BN5" s="5">
        <v>52047</v>
      </c>
      <c r="BO5" s="5">
        <v>390428</v>
      </c>
      <c r="BP5" s="5">
        <v>297792</v>
      </c>
      <c r="BQ5" s="5">
        <v>228714</v>
      </c>
      <c r="BR5" s="5">
        <v>168478</v>
      </c>
      <c r="BS5" s="5">
        <v>225560</v>
      </c>
      <c r="BT5" s="5">
        <v>316899</v>
      </c>
      <c r="BU5" s="5">
        <v>176759</v>
      </c>
      <c r="BV5" s="5">
        <v>153363</v>
      </c>
      <c r="BW5" s="5">
        <v>216314</v>
      </c>
      <c r="BX5" s="5">
        <v>136374</v>
      </c>
      <c r="BY5" s="5">
        <v>159052</v>
      </c>
      <c r="BZ5" s="5">
        <v>134557</v>
      </c>
      <c r="CA5" s="5">
        <v>141334</v>
      </c>
      <c r="CB5" s="5">
        <v>111000</v>
      </c>
      <c r="CC5" s="5">
        <v>116297</v>
      </c>
      <c r="CD5" s="5">
        <v>123461</v>
      </c>
      <c r="CE5" s="5">
        <v>173820</v>
      </c>
      <c r="CF5" s="5">
        <v>137894</v>
      </c>
      <c r="CG5" s="5">
        <v>272529</v>
      </c>
      <c r="CH5" s="5">
        <v>44102</v>
      </c>
      <c r="CI5" s="5">
        <v>69633</v>
      </c>
      <c r="CJ5" s="5">
        <v>78452</v>
      </c>
      <c r="CK5" s="5">
        <v>74182</v>
      </c>
      <c r="CL5" s="5">
        <v>83688</v>
      </c>
      <c r="CM5" s="5">
        <v>53096</v>
      </c>
      <c r="CN5" s="5">
        <v>42989</v>
      </c>
      <c r="CO5" s="5">
        <v>42454</v>
      </c>
      <c r="CP5" s="5">
        <v>43707</v>
      </c>
      <c r="CQ5" s="5">
        <v>57157</v>
      </c>
      <c r="CR5" s="5">
        <v>49154</v>
      </c>
      <c r="CS5" s="5">
        <v>44937</v>
      </c>
      <c r="CT5" s="5">
        <v>32548</v>
      </c>
      <c r="CU5" s="5">
        <v>521506</v>
      </c>
      <c r="CV5" s="5">
        <v>463330</v>
      </c>
      <c r="CW5" s="5">
        <v>408891</v>
      </c>
      <c r="CX5" s="5">
        <v>346170</v>
      </c>
      <c r="CY5" s="5">
        <v>301021</v>
      </c>
      <c r="CZ5" s="5">
        <v>321366</v>
      </c>
      <c r="DA5" s="5">
        <v>287329</v>
      </c>
      <c r="DB5" s="5">
        <v>258338</v>
      </c>
      <c r="DC5" s="5">
        <v>351345</v>
      </c>
      <c r="DD5" s="5">
        <v>296012</v>
      </c>
      <c r="DE5" s="5">
        <v>313134</v>
      </c>
      <c r="DF5" s="5">
        <v>313713</v>
      </c>
      <c r="DG5" s="5">
        <v>290603</v>
      </c>
      <c r="DH5" s="5">
        <v>300956</v>
      </c>
      <c r="DI5" s="5">
        <v>258051</v>
      </c>
      <c r="DJ5" s="5">
        <v>240588</v>
      </c>
      <c r="DK5" s="5">
        <v>247278</v>
      </c>
      <c r="DL5" s="5">
        <v>137323</v>
      </c>
      <c r="DM5" s="5">
        <v>221841</v>
      </c>
      <c r="DN5" s="5">
        <v>195244</v>
      </c>
      <c r="DO5" s="5">
        <v>201581</v>
      </c>
      <c r="DP5" s="5">
        <v>187881</v>
      </c>
      <c r="DQ5" s="5">
        <v>180935</v>
      </c>
      <c r="DR5" s="5">
        <v>172394</v>
      </c>
      <c r="DS5" s="5">
        <v>199078</v>
      </c>
      <c r="DT5" s="5">
        <v>194861</v>
      </c>
      <c r="DU5" s="5">
        <v>157881</v>
      </c>
      <c r="DV5" s="5">
        <v>148068</v>
      </c>
      <c r="DW5" s="5">
        <v>161829</v>
      </c>
      <c r="DX5" s="5">
        <v>146303</v>
      </c>
      <c r="DY5" s="5">
        <v>130597</v>
      </c>
      <c r="DZ5" s="5">
        <v>130664</v>
      </c>
      <c r="EA5" s="5">
        <v>130711</v>
      </c>
      <c r="EB5" s="5">
        <v>145878</v>
      </c>
      <c r="EC5" s="5">
        <v>129235</v>
      </c>
      <c r="ED5" s="5">
        <v>136548</v>
      </c>
      <c r="EE5" s="5">
        <v>79725</v>
      </c>
      <c r="EF5" s="5">
        <v>78117</v>
      </c>
      <c r="EG5" s="5">
        <v>76536</v>
      </c>
      <c r="EH5" s="5">
        <v>92924</v>
      </c>
      <c r="EI5" s="5">
        <v>53348</v>
      </c>
      <c r="EJ5" s="5">
        <v>71751</v>
      </c>
      <c r="EK5" s="5">
        <v>60641</v>
      </c>
      <c r="EL5" s="5">
        <v>56726</v>
      </c>
      <c r="EM5" s="5">
        <v>83808</v>
      </c>
      <c r="EN5" s="5">
        <v>41484</v>
      </c>
      <c r="EO5" s="5">
        <v>29901</v>
      </c>
      <c r="EP5" s="5">
        <v>40132</v>
      </c>
      <c r="EQ5" s="5">
        <v>24424</v>
      </c>
      <c r="ER5" s="5">
        <v>28951</v>
      </c>
      <c r="ES5" s="5">
        <v>18662</v>
      </c>
      <c r="ET5" s="5">
        <v>37458</v>
      </c>
      <c r="EU5" s="5">
        <v>40520</v>
      </c>
      <c r="EV5" s="5">
        <v>40144</v>
      </c>
      <c r="EW5" s="5">
        <v>30500</v>
      </c>
      <c r="EX5" s="5">
        <v>57813</v>
      </c>
      <c r="EY5" s="5">
        <v>30293</v>
      </c>
      <c r="EZ5" s="5">
        <v>58647</v>
      </c>
      <c r="FA5" s="5">
        <v>68351</v>
      </c>
      <c r="FB5" s="5">
        <v>49303</v>
      </c>
      <c r="FC5" s="5">
        <v>67491</v>
      </c>
      <c r="FD5" s="5">
        <v>22147</v>
      </c>
      <c r="FE5" s="5">
        <v>39507</v>
      </c>
      <c r="FF5" s="5">
        <v>93679</v>
      </c>
      <c r="FG5" s="5">
        <v>0</v>
      </c>
      <c r="FH5" s="5">
        <v>0</v>
      </c>
      <c r="FI5" s="5">
        <v>0</v>
      </c>
      <c r="FJ5" s="5">
        <v>0</v>
      </c>
      <c r="FK5" s="5">
        <v>0</v>
      </c>
      <c r="FL5" s="5">
        <v>0</v>
      </c>
      <c r="FM5" s="5">
        <v>0</v>
      </c>
      <c r="FN5" s="5">
        <v>0</v>
      </c>
      <c r="FO5" s="5">
        <v>0</v>
      </c>
      <c r="FP5" s="5">
        <v>0</v>
      </c>
      <c r="FQ5" s="5">
        <v>0</v>
      </c>
      <c r="FR5" s="5">
        <v>0</v>
      </c>
      <c r="FS5" s="5">
        <v>0</v>
      </c>
      <c r="FT5" s="5">
        <v>0</v>
      </c>
      <c r="FU5" s="5" t="s">
        <v>33</v>
      </c>
      <c r="FV5" s="5" t="s">
        <v>33</v>
      </c>
      <c r="FW5" s="5" t="s">
        <v>33</v>
      </c>
      <c r="FX5" s="5" t="s">
        <v>33</v>
      </c>
      <c r="FY5" s="5" t="s">
        <v>33</v>
      </c>
      <c r="FZ5" s="5" t="s">
        <v>33</v>
      </c>
      <c r="GA5" s="5" t="s">
        <v>33</v>
      </c>
      <c r="GB5" s="5" t="s">
        <v>33</v>
      </c>
      <c r="GC5" s="5" t="s">
        <v>33</v>
      </c>
      <c r="GD5" s="5" t="s">
        <v>33</v>
      </c>
      <c r="GE5" s="5" t="s">
        <v>33</v>
      </c>
      <c r="GF5" s="5" t="s">
        <v>33</v>
      </c>
      <c r="GG5" s="5" t="s">
        <v>33</v>
      </c>
      <c r="GH5" s="5" t="s">
        <v>33</v>
      </c>
      <c r="GI5" s="5" t="s">
        <v>33</v>
      </c>
      <c r="GJ5" s="5" t="s">
        <v>33</v>
      </c>
      <c r="GK5" s="5" t="s">
        <v>33</v>
      </c>
      <c r="GL5" s="5" t="s">
        <v>33</v>
      </c>
      <c r="GM5" s="5">
        <v>2553242</v>
      </c>
      <c r="GN5" s="5">
        <v>3559658</v>
      </c>
      <c r="GO5" s="5">
        <v>1553000</v>
      </c>
      <c r="GP5" s="5">
        <v>1763371</v>
      </c>
      <c r="GQ5" s="5">
        <v>1976957</v>
      </c>
      <c r="GR5" s="5">
        <v>1195334</v>
      </c>
      <c r="GS5" s="5">
        <v>910005</v>
      </c>
      <c r="GT5" s="5">
        <v>753559</v>
      </c>
      <c r="GU5" s="5">
        <v>1064160</v>
      </c>
      <c r="GV5" s="5">
        <v>1563458</v>
      </c>
      <c r="GW5" s="5">
        <v>1132202</v>
      </c>
      <c r="GX5" s="5">
        <v>1145946</v>
      </c>
      <c r="GY5" s="5">
        <v>784034</v>
      </c>
      <c r="GZ5" s="5">
        <v>816960</v>
      </c>
      <c r="HA5" s="5">
        <v>812836</v>
      </c>
      <c r="HB5" s="5">
        <v>595173</v>
      </c>
      <c r="HC5" s="5">
        <v>863039</v>
      </c>
      <c r="HD5" s="5">
        <v>460225</v>
      </c>
      <c r="HE5" s="5">
        <v>881698</v>
      </c>
      <c r="HF5" s="5">
        <v>786395</v>
      </c>
      <c r="HG5" s="5">
        <v>564967</v>
      </c>
      <c r="HH5" s="5">
        <v>357089</v>
      </c>
      <c r="HI5" s="5">
        <v>362143</v>
      </c>
      <c r="HJ5" s="5">
        <v>456539</v>
      </c>
      <c r="HK5" s="5">
        <v>465660</v>
      </c>
      <c r="HL5" s="5">
        <v>383049</v>
      </c>
      <c r="HM5" s="5">
        <v>323077</v>
      </c>
      <c r="HN5" s="5">
        <v>297753</v>
      </c>
      <c r="HO5" s="5">
        <v>877519</v>
      </c>
      <c r="HP5" s="5">
        <v>285880</v>
      </c>
      <c r="HQ5" s="5">
        <v>883225</v>
      </c>
      <c r="HR5" s="5">
        <v>308938</v>
      </c>
      <c r="HS5" s="5">
        <v>1934656</v>
      </c>
      <c r="HT5" s="5">
        <v>2087121</v>
      </c>
      <c r="HU5" s="5">
        <v>1904862</v>
      </c>
      <c r="HV5" s="5">
        <v>2002467</v>
      </c>
      <c r="HW5" s="5">
        <v>2043883</v>
      </c>
      <c r="HX5" s="5">
        <v>2339132</v>
      </c>
      <c r="HY5" s="5">
        <v>2172688</v>
      </c>
      <c r="HZ5" s="5">
        <v>2066271</v>
      </c>
      <c r="IA5" s="5">
        <v>2249263</v>
      </c>
      <c r="IB5" s="5">
        <v>2424432</v>
      </c>
      <c r="IC5" s="5">
        <v>2383023</v>
      </c>
      <c r="ID5" s="5">
        <v>2999057</v>
      </c>
      <c r="IE5" s="5">
        <v>2442567</v>
      </c>
      <c r="IF5" s="5">
        <v>2328495</v>
      </c>
      <c r="IG5" s="5">
        <v>2128563</v>
      </c>
      <c r="IH5" s="5">
        <v>1803971</v>
      </c>
      <c r="II5" s="5">
        <v>1593827</v>
      </c>
      <c r="IJ5" s="5">
        <v>1413918</v>
      </c>
      <c r="IK5" s="5">
        <v>1470361</v>
      </c>
      <c r="IL5" s="5">
        <v>1487653</v>
      </c>
      <c r="IM5" s="5">
        <v>1291509</v>
      </c>
      <c r="IN5" s="5">
        <v>1306253</v>
      </c>
      <c r="IO5" s="5">
        <v>1190894</v>
      </c>
      <c r="IP5" s="5">
        <v>1165268</v>
      </c>
      <c r="IQ5" s="5">
        <v>1099863</v>
      </c>
      <c r="IR5" s="5">
        <v>1070615</v>
      </c>
      <c r="IS5" s="5">
        <v>1171129</v>
      </c>
      <c r="IT5" s="5">
        <v>1081849</v>
      </c>
      <c r="IU5" s="5">
        <v>1097705</v>
      </c>
      <c r="IV5" s="5">
        <v>950067</v>
      </c>
      <c r="IW5" s="5">
        <v>891172</v>
      </c>
      <c r="IX5" s="5">
        <v>905137</v>
      </c>
      <c r="IY5" s="5">
        <v>352302</v>
      </c>
      <c r="IZ5" s="5">
        <v>367391</v>
      </c>
      <c r="JA5" s="5">
        <v>400794</v>
      </c>
      <c r="JB5" s="5">
        <v>340315</v>
      </c>
      <c r="JC5" s="5">
        <v>341792</v>
      </c>
      <c r="JD5" s="5">
        <v>349581</v>
      </c>
      <c r="JE5" s="5">
        <v>259411</v>
      </c>
      <c r="JF5" s="5">
        <v>257947</v>
      </c>
      <c r="JG5" s="5">
        <v>254917</v>
      </c>
      <c r="JH5" s="5">
        <v>301161</v>
      </c>
      <c r="JI5" s="5">
        <v>247134</v>
      </c>
      <c r="JJ5" s="5">
        <v>257318</v>
      </c>
      <c r="JK5" s="5">
        <v>240227</v>
      </c>
      <c r="JL5" s="5">
        <v>209311</v>
      </c>
      <c r="JM5" s="5">
        <v>202456</v>
      </c>
      <c r="JN5" s="5">
        <v>184829</v>
      </c>
      <c r="JO5" s="5">
        <v>185157</v>
      </c>
      <c r="JP5" s="5">
        <v>174268</v>
      </c>
      <c r="JQ5" s="5">
        <v>166324</v>
      </c>
      <c r="JR5" s="5">
        <v>183109</v>
      </c>
      <c r="JS5" s="5">
        <v>178493</v>
      </c>
      <c r="JT5" s="5">
        <v>176688</v>
      </c>
      <c r="JU5" s="5">
        <v>157772</v>
      </c>
      <c r="JV5" s="5">
        <v>161567</v>
      </c>
      <c r="JW5" s="5">
        <v>137809</v>
      </c>
      <c r="JX5" s="5">
        <v>127374</v>
      </c>
      <c r="JY5" s="5">
        <v>161098</v>
      </c>
      <c r="JZ5" s="5">
        <v>155507</v>
      </c>
      <c r="KA5" s="5">
        <v>143951</v>
      </c>
      <c r="KB5" s="5">
        <v>135457</v>
      </c>
      <c r="KC5" s="5">
        <v>128349</v>
      </c>
      <c r="KD5" s="5">
        <v>122617</v>
      </c>
      <c r="KE5" s="5">
        <v>42408</v>
      </c>
      <c r="KF5" s="5">
        <v>41180</v>
      </c>
      <c r="KG5" s="5">
        <v>39046</v>
      </c>
      <c r="KH5" s="5">
        <v>39917</v>
      </c>
      <c r="KI5" s="5">
        <v>38744</v>
      </c>
      <c r="KJ5" s="5">
        <v>35875</v>
      </c>
      <c r="KK5" s="5">
        <v>30753</v>
      </c>
      <c r="KL5" s="5">
        <v>30249</v>
      </c>
      <c r="KM5" s="5">
        <v>30341</v>
      </c>
      <c r="KN5" s="5">
        <v>31743</v>
      </c>
      <c r="KO5" s="5">
        <v>27945</v>
      </c>
      <c r="KP5" s="5">
        <v>32296</v>
      </c>
      <c r="KQ5" s="5">
        <v>28418</v>
      </c>
      <c r="KR5" s="5">
        <v>27449</v>
      </c>
      <c r="KS5" s="5">
        <v>24117</v>
      </c>
      <c r="KT5" s="5">
        <v>23893</v>
      </c>
      <c r="KU5" s="5">
        <v>22965</v>
      </c>
      <c r="KV5" s="5">
        <v>19774</v>
      </c>
      <c r="KW5" s="5">
        <v>19508</v>
      </c>
      <c r="KX5" s="5">
        <v>22640</v>
      </c>
      <c r="KY5" s="5">
        <v>22085</v>
      </c>
      <c r="KZ5" s="5">
        <v>20108</v>
      </c>
      <c r="LA5" s="5">
        <v>18417</v>
      </c>
      <c r="LB5" s="5">
        <v>18581</v>
      </c>
      <c r="LC5" s="5">
        <v>14522</v>
      </c>
      <c r="LD5" s="5">
        <v>13326</v>
      </c>
      <c r="LE5" s="5">
        <v>13370</v>
      </c>
      <c r="LF5" s="5">
        <v>13158</v>
      </c>
      <c r="LG5" s="5">
        <v>13125</v>
      </c>
      <c r="LH5" s="5">
        <v>12914</v>
      </c>
      <c r="LI5" s="5">
        <v>12010</v>
      </c>
      <c r="LJ5" s="5">
        <v>11865</v>
      </c>
      <c r="LK5" s="5">
        <v>48178</v>
      </c>
      <c r="LL5" s="5">
        <v>43948</v>
      </c>
      <c r="LM5" s="5">
        <v>49517</v>
      </c>
      <c r="LN5" s="5">
        <v>42050</v>
      </c>
      <c r="LO5" s="5">
        <v>32860</v>
      </c>
      <c r="LP5" s="5">
        <v>37414</v>
      </c>
      <c r="LQ5" s="5">
        <v>29880</v>
      </c>
      <c r="LR5" s="5">
        <v>31640</v>
      </c>
      <c r="LS5" s="5">
        <v>39844</v>
      </c>
      <c r="LT5" s="5">
        <v>62676</v>
      </c>
      <c r="LU5" s="5">
        <v>45216</v>
      </c>
      <c r="LV5" s="5">
        <v>46741</v>
      </c>
      <c r="LW5" s="5">
        <v>37703</v>
      </c>
      <c r="LX5" s="5">
        <v>36749</v>
      </c>
      <c r="LY5" s="5">
        <v>32805</v>
      </c>
      <c r="LZ5" s="5">
        <v>26369</v>
      </c>
      <c r="MA5" s="5">
        <v>26082</v>
      </c>
      <c r="MB5" s="5">
        <v>18792</v>
      </c>
      <c r="MC5" s="5">
        <v>22862</v>
      </c>
      <c r="MD5" s="5">
        <v>24349</v>
      </c>
      <c r="ME5" s="5">
        <v>23847</v>
      </c>
      <c r="MF5" s="5">
        <v>26459</v>
      </c>
      <c r="MG5" s="5">
        <v>16844</v>
      </c>
      <c r="MH5" s="5">
        <v>18239</v>
      </c>
      <c r="MI5" s="5">
        <v>19794</v>
      </c>
      <c r="MJ5" s="5">
        <v>30397</v>
      </c>
      <c r="MK5" s="5">
        <v>18675</v>
      </c>
      <c r="ML5" s="5">
        <v>16725</v>
      </c>
      <c r="MM5" s="5">
        <v>18055</v>
      </c>
      <c r="MN5" s="5">
        <v>15236</v>
      </c>
      <c r="MO5" s="5">
        <v>14847</v>
      </c>
      <c r="MP5" s="5">
        <v>14040</v>
      </c>
      <c r="MQ5" s="5">
        <v>0</v>
      </c>
      <c r="MR5" s="5">
        <v>0</v>
      </c>
      <c r="MS5" s="5">
        <v>0</v>
      </c>
      <c r="MT5" s="5">
        <v>0</v>
      </c>
      <c r="MU5" s="5">
        <v>0</v>
      </c>
      <c r="MV5" s="5">
        <v>0</v>
      </c>
      <c r="MW5" s="5">
        <v>0</v>
      </c>
      <c r="MX5" s="5">
        <v>0</v>
      </c>
      <c r="MY5" s="5">
        <v>0</v>
      </c>
      <c r="MZ5" s="5">
        <v>0</v>
      </c>
      <c r="NA5" s="5">
        <v>0</v>
      </c>
      <c r="NB5" s="5">
        <v>0</v>
      </c>
      <c r="NC5" s="5">
        <v>0</v>
      </c>
      <c r="ND5" s="5">
        <v>0</v>
      </c>
      <c r="NE5" s="5" t="s">
        <v>33</v>
      </c>
      <c r="NF5" s="5" t="s">
        <v>33</v>
      </c>
      <c r="NG5" s="5" t="s">
        <v>33</v>
      </c>
      <c r="NH5" s="5" t="s">
        <v>33</v>
      </c>
      <c r="NI5" s="5" t="s">
        <v>33</v>
      </c>
      <c r="NJ5" s="5" t="s">
        <v>33</v>
      </c>
      <c r="NK5" s="5" t="s">
        <v>33</v>
      </c>
      <c r="NL5" s="5" t="s">
        <v>33</v>
      </c>
      <c r="NM5" s="5" t="s">
        <v>33</v>
      </c>
      <c r="NN5" s="5" t="s">
        <v>33</v>
      </c>
      <c r="NO5" s="5" t="s">
        <v>33</v>
      </c>
      <c r="NP5" s="5" t="s">
        <v>33</v>
      </c>
      <c r="NQ5" s="5" t="s">
        <v>33</v>
      </c>
      <c r="NR5" s="5" t="s">
        <v>33</v>
      </c>
      <c r="NS5" s="5" t="s">
        <v>33</v>
      </c>
      <c r="NT5" s="5" t="s">
        <v>33</v>
      </c>
      <c r="NU5" s="5" t="s">
        <v>33</v>
      </c>
      <c r="NV5" s="5" t="s">
        <v>33</v>
      </c>
      <c r="NW5" s="5">
        <v>0</v>
      </c>
      <c r="NX5" s="5">
        <v>0</v>
      </c>
      <c r="NY5" s="5">
        <v>0</v>
      </c>
      <c r="NZ5" s="5">
        <v>0</v>
      </c>
      <c r="OA5" s="5">
        <v>0</v>
      </c>
      <c r="OB5" s="5">
        <v>0</v>
      </c>
      <c r="OC5" s="5">
        <v>0</v>
      </c>
      <c r="OD5" s="5">
        <v>0</v>
      </c>
      <c r="OE5" s="5">
        <v>0</v>
      </c>
      <c r="OF5" s="5">
        <v>0</v>
      </c>
      <c r="OG5" s="5">
        <v>0</v>
      </c>
      <c r="OH5" s="5">
        <v>0</v>
      </c>
      <c r="OI5" s="5">
        <v>0</v>
      </c>
      <c r="OJ5" s="5">
        <v>0</v>
      </c>
      <c r="OK5" s="5" t="s">
        <v>33</v>
      </c>
      <c r="OL5" s="5" t="s">
        <v>33</v>
      </c>
      <c r="OM5" s="5" t="s">
        <v>33</v>
      </c>
      <c r="ON5" s="5" t="s">
        <v>33</v>
      </c>
      <c r="OO5" s="5" t="s">
        <v>33</v>
      </c>
      <c r="OP5" s="5" t="s">
        <v>33</v>
      </c>
      <c r="OQ5" s="5" t="s">
        <v>33</v>
      </c>
      <c r="OR5" s="5" t="s">
        <v>33</v>
      </c>
      <c r="OS5" s="5" t="s">
        <v>33</v>
      </c>
      <c r="OT5" s="5" t="s">
        <v>33</v>
      </c>
      <c r="OU5" s="5" t="s">
        <v>33</v>
      </c>
      <c r="OV5" s="5" t="s">
        <v>33</v>
      </c>
      <c r="OW5" s="5" t="s">
        <v>33</v>
      </c>
      <c r="OX5" s="5" t="s">
        <v>33</v>
      </c>
      <c r="OY5" s="5" t="s">
        <v>33</v>
      </c>
      <c r="OZ5" s="5" t="s">
        <v>33</v>
      </c>
      <c r="PA5" s="5" t="s">
        <v>33</v>
      </c>
      <c r="PB5" s="5" t="s">
        <v>33</v>
      </c>
      <c r="PC5" s="5">
        <v>79336</v>
      </c>
      <c r="PD5" s="5">
        <v>82145</v>
      </c>
      <c r="PE5" s="5">
        <v>76353</v>
      </c>
      <c r="PF5" s="5">
        <v>74118</v>
      </c>
      <c r="PG5" s="5">
        <v>68504</v>
      </c>
      <c r="PH5" s="5">
        <v>68450</v>
      </c>
      <c r="PI5" s="5">
        <v>61190</v>
      </c>
      <c r="PJ5" s="5">
        <v>55432</v>
      </c>
      <c r="PK5" s="5">
        <v>52967</v>
      </c>
      <c r="PL5" s="5">
        <v>59009</v>
      </c>
      <c r="PM5" s="5">
        <v>55559</v>
      </c>
      <c r="PN5" s="5">
        <v>58620</v>
      </c>
      <c r="PO5" s="5">
        <v>55016</v>
      </c>
      <c r="PP5" s="5">
        <v>50289</v>
      </c>
      <c r="PQ5" s="5">
        <v>48024</v>
      </c>
      <c r="PR5" s="5">
        <v>41182</v>
      </c>
      <c r="PS5" s="5">
        <v>43918</v>
      </c>
      <c r="PT5" s="5">
        <v>40958</v>
      </c>
      <c r="PU5" s="5">
        <v>37261</v>
      </c>
      <c r="PV5" s="5">
        <v>44797</v>
      </c>
      <c r="PW5" s="5">
        <v>38674</v>
      </c>
      <c r="PX5" s="5">
        <v>38538</v>
      </c>
      <c r="PY5" s="5">
        <v>33316</v>
      </c>
      <c r="PZ5" s="5">
        <v>33382</v>
      </c>
      <c r="QA5" s="5">
        <v>30950</v>
      </c>
      <c r="QB5" s="5">
        <v>27781</v>
      </c>
      <c r="QC5" s="5">
        <v>26389</v>
      </c>
      <c r="QD5" s="5">
        <v>25281</v>
      </c>
      <c r="QE5" s="5">
        <v>24084</v>
      </c>
      <c r="QF5" s="5">
        <v>21279</v>
      </c>
      <c r="QG5" s="5">
        <v>19484</v>
      </c>
      <c r="QH5" s="5">
        <v>19211</v>
      </c>
      <c r="QI5" s="5">
        <v>289165</v>
      </c>
      <c r="QJ5" s="5">
        <v>173464</v>
      </c>
      <c r="QK5" s="5">
        <v>162930</v>
      </c>
      <c r="QL5" s="5">
        <v>110158</v>
      </c>
      <c r="QM5" s="5">
        <v>108611</v>
      </c>
      <c r="QN5" s="5">
        <v>120250</v>
      </c>
      <c r="QO5" s="5">
        <v>109221</v>
      </c>
      <c r="QP5" s="5">
        <v>106348</v>
      </c>
      <c r="QQ5" s="5">
        <v>132835</v>
      </c>
      <c r="QR5" s="5">
        <v>181646</v>
      </c>
      <c r="QS5" s="5">
        <v>149152</v>
      </c>
      <c r="QT5" s="5">
        <v>139468</v>
      </c>
      <c r="QU5" s="5">
        <v>135829</v>
      </c>
      <c r="QV5" s="5">
        <v>123198</v>
      </c>
      <c r="QW5" s="5">
        <v>122815</v>
      </c>
      <c r="QX5" s="5">
        <v>99006</v>
      </c>
      <c r="QY5" s="5">
        <v>94669</v>
      </c>
      <c r="QZ5" s="5">
        <v>82884</v>
      </c>
      <c r="RA5" s="5">
        <v>82694</v>
      </c>
      <c r="RB5" s="5">
        <v>89144</v>
      </c>
      <c r="RC5" s="5">
        <v>69935</v>
      </c>
      <c r="RD5" s="5">
        <v>89504</v>
      </c>
      <c r="RE5" s="5">
        <v>62123</v>
      </c>
      <c r="RF5" s="5">
        <v>73167</v>
      </c>
      <c r="RG5" s="5">
        <v>77149</v>
      </c>
      <c r="RH5" s="5">
        <v>96380</v>
      </c>
      <c r="RI5" s="5">
        <v>64500</v>
      </c>
      <c r="RJ5" s="5">
        <v>56823</v>
      </c>
      <c r="RK5" s="5">
        <v>59242</v>
      </c>
      <c r="RL5" s="5">
        <v>57498</v>
      </c>
      <c r="RM5" s="5">
        <v>52752</v>
      </c>
      <c r="RN5" s="5">
        <v>54822</v>
      </c>
      <c r="RO5" s="5">
        <v>97010</v>
      </c>
      <c r="RP5" s="5">
        <v>90894</v>
      </c>
      <c r="RQ5" s="5">
        <v>89807</v>
      </c>
      <c r="RR5" s="5">
        <v>94943</v>
      </c>
      <c r="RS5" s="5">
        <v>97311</v>
      </c>
      <c r="RT5" s="5">
        <v>100081</v>
      </c>
      <c r="RU5" s="5">
        <v>90103</v>
      </c>
      <c r="RV5" s="5">
        <v>88847</v>
      </c>
      <c r="RW5" s="5">
        <v>91960</v>
      </c>
      <c r="RX5" s="5">
        <v>95834</v>
      </c>
      <c r="RY5" s="5">
        <v>101814</v>
      </c>
      <c r="RZ5" s="5">
        <v>107273</v>
      </c>
      <c r="SA5" s="5">
        <v>99745</v>
      </c>
      <c r="SB5" s="5">
        <v>95023</v>
      </c>
      <c r="SC5" s="5">
        <v>92603</v>
      </c>
      <c r="SD5" s="5">
        <v>84468</v>
      </c>
      <c r="SE5" s="5">
        <v>88607</v>
      </c>
      <c r="SF5" s="5">
        <v>82608</v>
      </c>
      <c r="SG5" s="5">
        <v>77229</v>
      </c>
      <c r="SH5" s="5">
        <v>74142</v>
      </c>
      <c r="SI5" s="5">
        <v>70373</v>
      </c>
      <c r="SJ5" s="5">
        <v>71026</v>
      </c>
      <c r="SK5" s="5">
        <v>73736</v>
      </c>
      <c r="SL5" s="5">
        <v>64140</v>
      </c>
      <c r="SM5" s="5">
        <v>52197</v>
      </c>
      <c r="SN5" s="5">
        <v>25352</v>
      </c>
      <c r="SO5" s="5">
        <v>25659</v>
      </c>
      <c r="SP5" s="5">
        <v>23282</v>
      </c>
      <c r="SQ5" s="5">
        <v>26085</v>
      </c>
      <c r="SR5" s="5">
        <v>39718</v>
      </c>
      <c r="SS5" s="5">
        <v>38155</v>
      </c>
      <c r="ST5" s="5">
        <v>57924</v>
      </c>
      <c r="SU5" s="5">
        <v>44042</v>
      </c>
      <c r="SV5" s="5">
        <v>39917</v>
      </c>
      <c r="SW5" s="5">
        <v>48938</v>
      </c>
      <c r="SX5" s="5">
        <v>42361</v>
      </c>
      <c r="SY5" s="5">
        <v>40201</v>
      </c>
      <c r="SZ5" s="5">
        <v>38459</v>
      </c>
      <c r="TA5" s="5">
        <v>34907</v>
      </c>
      <c r="TB5" s="5">
        <v>34380</v>
      </c>
      <c r="TC5" s="5">
        <v>32479</v>
      </c>
      <c r="TD5" s="5">
        <v>37962</v>
      </c>
      <c r="TE5" s="5">
        <v>30150</v>
      </c>
      <c r="TF5" s="5">
        <v>34841</v>
      </c>
      <c r="TG5" s="5">
        <v>34400</v>
      </c>
      <c r="TH5" s="5">
        <v>30484</v>
      </c>
      <c r="TI5" s="5">
        <v>32150</v>
      </c>
      <c r="TJ5" s="5">
        <v>29365</v>
      </c>
      <c r="TK5" s="5">
        <v>33682</v>
      </c>
      <c r="TL5" s="5">
        <v>34478</v>
      </c>
      <c r="TM5" s="5">
        <v>31406</v>
      </c>
      <c r="TN5" s="5">
        <v>28362</v>
      </c>
      <c r="TO5" s="5">
        <v>27897</v>
      </c>
      <c r="TP5" s="5">
        <v>27874</v>
      </c>
      <c r="TQ5" s="5">
        <v>27673</v>
      </c>
      <c r="TR5" s="5">
        <v>27098</v>
      </c>
      <c r="TS5" s="5">
        <v>31635</v>
      </c>
      <c r="TT5" s="5">
        <v>29843</v>
      </c>
      <c r="TU5" s="5">
        <v>25686</v>
      </c>
      <c r="TV5" s="5">
        <v>24723</v>
      </c>
      <c r="TW5" s="5">
        <v>25856</v>
      </c>
      <c r="TX5" s="5">
        <v>24393</v>
      </c>
      <c r="TY5" s="5">
        <v>22856</v>
      </c>
      <c r="TZ5" s="5">
        <v>25250</v>
      </c>
      <c r="UA5" s="5">
        <v>6391</v>
      </c>
      <c r="UB5" s="5">
        <v>6450</v>
      </c>
      <c r="UC5" s="5">
        <v>6618</v>
      </c>
      <c r="UD5" s="5">
        <v>6972</v>
      </c>
      <c r="UE5" s="5">
        <v>9180</v>
      </c>
      <c r="UF5" s="5">
        <v>8779</v>
      </c>
      <c r="UG5" s="5">
        <v>9154</v>
      </c>
      <c r="UH5" s="5">
        <v>9501</v>
      </c>
      <c r="UI5" s="5">
        <v>8989</v>
      </c>
      <c r="UJ5" s="5">
        <v>10849</v>
      </c>
      <c r="UK5" s="5">
        <v>11004</v>
      </c>
      <c r="UL5" s="5">
        <v>13564</v>
      </c>
      <c r="UM5" s="5">
        <v>13463</v>
      </c>
      <c r="UN5" s="5">
        <v>14554</v>
      </c>
      <c r="UO5" s="5">
        <v>13791</v>
      </c>
      <c r="UP5" s="5">
        <v>12550</v>
      </c>
      <c r="UQ5" s="5">
        <v>12101</v>
      </c>
      <c r="UR5" s="5">
        <v>12671</v>
      </c>
      <c r="US5" s="5">
        <v>12271</v>
      </c>
      <c r="UT5" s="5">
        <v>13330</v>
      </c>
      <c r="UU5" s="5">
        <v>13598</v>
      </c>
      <c r="UV5" s="5">
        <v>14393</v>
      </c>
      <c r="UW5" s="5">
        <v>12934</v>
      </c>
      <c r="UX5" s="5">
        <v>13828</v>
      </c>
      <c r="UY5" s="5">
        <v>4852</v>
      </c>
      <c r="UZ5" s="5">
        <v>4433</v>
      </c>
      <c r="VA5" s="5">
        <v>3025</v>
      </c>
      <c r="VB5" s="5">
        <v>3061</v>
      </c>
      <c r="VC5" s="5">
        <v>3267</v>
      </c>
      <c r="VD5" s="5">
        <v>2934</v>
      </c>
      <c r="VE5" s="5">
        <v>3718</v>
      </c>
      <c r="VF5" s="5">
        <v>3413</v>
      </c>
      <c r="VG5" s="5">
        <v>330769</v>
      </c>
      <c r="VH5" s="5">
        <v>360186</v>
      </c>
      <c r="VI5" s="5">
        <v>418385</v>
      </c>
      <c r="VJ5" s="5">
        <v>379537</v>
      </c>
      <c r="VK5" s="5">
        <v>404868</v>
      </c>
      <c r="VL5" s="5">
        <v>352692</v>
      </c>
      <c r="VM5" s="5">
        <v>343011</v>
      </c>
      <c r="VN5" s="5">
        <v>346766</v>
      </c>
      <c r="VO5" s="5">
        <v>301759</v>
      </c>
      <c r="VP5" s="5">
        <v>326450</v>
      </c>
      <c r="VQ5" s="5">
        <v>272529</v>
      </c>
      <c r="VR5" s="5">
        <v>283388</v>
      </c>
      <c r="VS5" s="5">
        <v>291446</v>
      </c>
      <c r="VT5" s="5">
        <v>273308</v>
      </c>
      <c r="VU5" s="5">
        <v>258155</v>
      </c>
      <c r="VV5" s="5">
        <v>237957</v>
      </c>
      <c r="VW5" s="5">
        <v>207381</v>
      </c>
      <c r="VX5" s="5">
        <v>191875</v>
      </c>
      <c r="VY5" s="5">
        <v>154013</v>
      </c>
      <c r="VZ5" s="5">
        <v>179775</v>
      </c>
      <c r="WA5" s="5">
        <v>196960</v>
      </c>
      <c r="WB5" s="5">
        <v>190442</v>
      </c>
      <c r="WC5" s="5">
        <v>186580</v>
      </c>
      <c r="WD5" s="5">
        <v>188976</v>
      </c>
      <c r="WE5" s="5">
        <v>202566</v>
      </c>
      <c r="WF5" s="5">
        <v>205561</v>
      </c>
      <c r="WG5" s="5">
        <v>220782</v>
      </c>
      <c r="WH5" s="5">
        <v>191032</v>
      </c>
      <c r="WI5" s="5">
        <v>184317</v>
      </c>
      <c r="WJ5" s="5">
        <v>175541</v>
      </c>
      <c r="WK5" s="5">
        <v>153165</v>
      </c>
      <c r="WL5" s="5">
        <v>155986</v>
      </c>
      <c r="WM5" s="5">
        <v>3885</v>
      </c>
      <c r="WN5" s="5">
        <v>8444</v>
      </c>
      <c r="WO5" s="5">
        <v>8186</v>
      </c>
      <c r="WP5" s="5">
        <v>7584</v>
      </c>
      <c r="WQ5" s="5">
        <v>8562</v>
      </c>
      <c r="WR5" s="5">
        <v>7619</v>
      </c>
      <c r="WS5" s="5">
        <v>8520</v>
      </c>
      <c r="WT5" s="5">
        <v>8437</v>
      </c>
      <c r="WU5" s="5">
        <v>8846</v>
      </c>
      <c r="WV5" s="5">
        <v>11679</v>
      </c>
      <c r="WW5" s="5">
        <v>6936</v>
      </c>
      <c r="WX5" s="5">
        <v>8978</v>
      </c>
      <c r="WY5" s="5">
        <v>8320</v>
      </c>
      <c r="WZ5" s="5">
        <v>7423</v>
      </c>
      <c r="XA5" s="5">
        <v>3756</v>
      </c>
      <c r="XB5" s="5">
        <v>3204</v>
      </c>
      <c r="XC5" s="5">
        <v>3543</v>
      </c>
      <c r="XD5" s="5">
        <v>3462</v>
      </c>
      <c r="XE5" s="5">
        <v>3630</v>
      </c>
      <c r="XF5" s="5">
        <v>4444</v>
      </c>
      <c r="XG5" s="5">
        <v>5448</v>
      </c>
      <c r="XH5" s="5">
        <v>7734</v>
      </c>
      <c r="XI5" s="5">
        <v>5953</v>
      </c>
      <c r="XJ5" s="5">
        <v>5508</v>
      </c>
      <c r="XK5" s="5">
        <v>8466</v>
      </c>
      <c r="XL5" s="5">
        <v>7950</v>
      </c>
      <c r="XM5" s="5">
        <v>8232</v>
      </c>
      <c r="XN5" s="5">
        <v>8015</v>
      </c>
      <c r="XO5" s="5">
        <v>7866</v>
      </c>
      <c r="XP5" s="5">
        <v>7112</v>
      </c>
      <c r="XQ5" s="5">
        <v>6685</v>
      </c>
      <c r="XR5" s="5">
        <v>5747</v>
      </c>
      <c r="XS5" s="1">
        <v>195</v>
      </c>
      <c r="XT5" s="3" t="s">
        <v>180</v>
      </c>
      <c r="XU5" s="3" t="s">
        <v>180</v>
      </c>
      <c r="XV5" s="3" t="s">
        <v>180</v>
      </c>
      <c r="XW5" s="3" t="s">
        <v>179</v>
      </c>
      <c r="XX5" s="3" t="s">
        <v>180</v>
      </c>
      <c r="XY5" s="3" t="s">
        <v>180</v>
      </c>
      <c r="XZ5" s="3" t="s">
        <v>182</v>
      </c>
    </row>
    <row r="6" spans="1:650" x14ac:dyDescent="0.3">
      <c r="A6" s="6" t="s">
        <v>37</v>
      </c>
      <c r="B6" s="1">
        <v>4058371</v>
      </c>
      <c r="C6" s="5">
        <v>0</v>
      </c>
      <c r="D6" s="5">
        <v>1284</v>
      </c>
      <c r="E6" s="5">
        <v>0</v>
      </c>
      <c r="F6" s="5">
        <v>861</v>
      </c>
      <c r="G6" s="5">
        <v>0</v>
      </c>
      <c r="H6" s="5">
        <v>0</v>
      </c>
      <c r="I6" s="5">
        <v>0</v>
      </c>
      <c r="J6" s="5">
        <v>0</v>
      </c>
      <c r="K6" s="5">
        <v>0</v>
      </c>
      <c r="L6" s="5">
        <v>141</v>
      </c>
      <c r="M6" s="5">
        <v>3445</v>
      </c>
      <c r="N6" s="5">
        <v>0</v>
      </c>
      <c r="O6" s="5">
        <v>0</v>
      </c>
      <c r="P6" s="5">
        <v>0</v>
      </c>
      <c r="Q6" s="5">
        <v>0</v>
      </c>
      <c r="R6" s="5">
        <v>0</v>
      </c>
      <c r="S6" s="5">
        <v>0</v>
      </c>
      <c r="T6" s="5">
        <v>0</v>
      </c>
      <c r="U6" s="5">
        <v>0</v>
      </c>
      <c r="V6" s="5">
        <v>0</v>
      </c>
      <c r="W6" s="5">
        <v>0</v>
      </c>
      <c r="X6" s="5">
        <v>0</v>
      </c>
      <c r="Y6" s="5">
        <v>0</v>
      </c>
      <c r="Z6" s="5">
        <v>0</v>
      </c>
      <c r="AA6" s="5">
        <v>0</v>
      </c>
      <c r="AB6" s="5">
        <v>0</v>
      </c>
      <c r="AC6" s="5" t="s">
        <v>33</v>
      </c>
      <c r="AD6" s="5" t="s">
        <v>33</v>
      </c>
      <c r="AE6" s="5" t="s">
        <v>33</v>
      </c>
      <c r="AF6" s="5" t="s">
        <v>33</v>
      </c>
      <c r="AG6" s="5" t="s">
        <v>33</v>
      </c>
      <c r="AH6" s="5" t="s">
        <v>33</v>
      </c>
      <c r="AI6" s="5">
        <v>711</v>
      </c>
      <c r="AJ6" s="5">
        <v>2264</v>
      </c>
      <c r="AK6" s="5">
        <v>3078</v>
      </c>
      <c r="AL6" s="5">
        <v>22707</v>
      </c>
      <c r="AM6" s="5">
        <v>432</v>
      </c>
      <c r="AN6" s="5">
        <v>1327</v>
      </c>
      <c r="AO6" s="5">
        <v>443</v>
      </c>
      <c r="AP6" s="5">
        <v>507</v>
      </c>
      <c r="AQ6" s="5">
        <v>513</v>
      </c>
      <c r="AR6" s="5">
        <v>2106</v>
      </c>
      <c r="AS6" s="5">
        <v>66499</v>
      </c>
      <c r="AT6" s="5">
        <v>973</v>
      </c>
      <c r="AU6" s="5">
        <v>214</v>
      </c>
      <c r="AV6" s="5">
        <v>620</v>
      </c>
      <c r="AW6" s="5">
        <v>214</v>
      </c>
      <c r="AX6" s="5">
        <v>1019</v>
      </c>
      <c r="AY6" s="5">
        <v>265</v>
      </c>
      <c r="AZ6" s="5">
        <v>456</v>
      </c>
      <c r="BA6" s="5">
        <v>248</v>
      </c>
      <c r="BB6" s="5">
        <v>163</v>
      </c>
      <c r="BC6" s="5">
        <v>137</v>
      </c>
      <c r="BD6" s="5">
        <v>985</v>
      </c>
      <c r="BE6" s="5">
        <v>1168</v>
      </c>
      <c r="BF6" s="5">
        <v>556</v>
      </c>
      <c r="BG6" s="5">
        <v>581</v>
      </c>
      <c r="BH6" s="5">
        <v>4267</v>
      </c>
      <c r="BI6" s="5" t="s">
        <v>33</v>
      </c>
      <c r="BJ6" s="5" t="s">
        <v>33</v>
      </c>
      <c r="BK6" s="5" t="s">
        <v>33</v>
      </c>
      <c r="BL6" s="5" t="s">
        <v>33</v>
      </c>
      <c r="BM6" s="5" t="s">
        <v>33</v>
      </c>
      <c r="BN6" s="5" t="s">
        <v>33</v>
      </c>
      <c r="BO6" s="5">
        <v>912</v>
      </c>
      <c r="BP6" s="5">
        <v>1045</v>
      </c>
      <c r="BQ6" s="5">
        <v>1227</v>
      </c>
      <c r="BR6" s="5">
        <v>1518</v>
      </c>
      <c r="BS6" s="5">
        <v>503</v>
      </c>
      <c r="BT6" s="5">
        <v>752</v>
      </c>
      <c r="BU6" s="5">
        <v>638</v>
      </c>
      <c r="BV6" s="5">
        <v>972</v>
      </c>
      <c r="BW6" s="5">
        <v>345</v>
      </c>
      <c r="BX6" s="5">
        <v>434</v>
      </c>
      <c r="BY6" s="5">
        <v>8794</v>
      </c>
      <c r="BZ6" s="5">
        <v>399</v>
      </c>
      <c r="CA6" s="5">
        <v>2121</v>
      </c>
      <c r="CB6" s="5">
        <v>2417</v>
      </c>
      <c r="CC6" s="5">
        <v>357</v>
      </c>
      <c r="CD6" s="5">
        <v>201</v>
      </c>
      <c r="CE6" s="5">
        <v>290</v>
      </c>
      <c r="CF6" s="5">
        <v>669</v>
      </c>
      <c r="CG6" s="5">
        <v>1050</v>
      </c>
      <c r="CH6" s="5">
        <v>511</v>
      </c>
      <c r="CI6" s="5">
        <v>423</v>
      </c>
      <c r="CJ6" s="5">
        <v>1128</v>
      </c>
      <c r="CK6" s="5">
        <v>182</v>
      </c>
      <c r="CL6" s="5">
        <v>94</v>
      </c>
      <c r="CM6" s="5">
        <v>147</v>
      </c>
      <c r="CN6" s="5">
        <v>730</v>
      </c>
      <c r="CO6" s="5" t="s">
        <v>33</v>
      </c>
      <c r="CP6" s="5" t="s">
        <v>33</v>
      </c>
      <c r="CQ6" s="5" t="s">
        <v>33</v>
      </c>
      <c r="CR6" s="5" t="s">
        <v>33</v>
      </c>
      <c r="CS6" s="5" t="s">
        <v>33</v>
      </c>
      <c r="CT6" s="5" t="s">
        <v>33</v>
      </c>
      <c r="CU6" s="5">
        <v>2197</v>
      </c>
      <c r="CV6" s="5">
        <v>1886</v>
      </c>
      <c r="CW6" s="5">
        <v>1190</v>
      </c>
      <c r="CX6" s="5">
        <v>1325</v>
      </c>
      <c r="CY6" s="5">
        <v>1357</v>
      </c>
      <c r="CZ6" s="5">
        <v>1849</v>
      </c>
      <c r="DA6" s="5">
        <v>1199</v>
      </c>
      <c r="DB6" s="5">
        <v>727</v>
      </c>
      <c r="DC6" s="5">
        <v>817</v>
      </c>
      <c r="DD6" s="5">
        <v>1010</v>
      </c>
      <c r="DE6" s="5">
        <v>660</v>
      </c>
      <c r="DF6" s="5">
        <v>1217</v>
      </c>
      <c r="DG6" s="5">
        <v>873</v>
      </c>
      <c r="DH6" s="5">
        <v>1357</v>
      </c>
      <c r="DI6" s="5">
        <v>935</v>
      </c>
      <c r="DJ6" s="5">
        <v>905</v>
      </c>
      <c r="DK6" s="5">
        <v>872</v>
      </c>
      <c r="DL6" s="5">
        <v>1841</v>
      </c>
      <c r="DM6" s="5">
        <v>541</v>
      </c>
      <c r="DN6" s="5">
        <v>1045</v>
      </c>
      <c r="DO6" s="5">
        <v>1219</v>
      </c>
      <c r="DP6" s="5">
        <v>1379</v>
      </c>
      <c r="DQ6" s="5">
        <v>979</v>
      </c>
      <c r="DR6" s="5">
        <v>1002</v>
      </c>
      <c r="DS6" s="5">
        <v>1185</v>
      </c>
      <c r="DT6" s="5">
        <v>1093</v>
      </c>
      <c r="DU6" s="5" t="s">
        <v>33</v>
      </c>
      <c r="DV6" s="5" t="s">
        <v>33</v>
      </c>
      <c r="DW6" s="5" t="s">
        <v>33</v>
      </c>
      <c r="DX6" s="5" t="s">
        <v>33</v>
      </c>
      <c r="DY6" s="5" t="s">
        <v>33</v>
      </c>
      <c r="DZ6" s="5" t="s">
        <v>33</v>
      </c>
      <c r="EA6" s="5">
        <v>1866</v>
      </c>
      <c r="EB6" s="5">
        <v>637</v>
      </c>
      <c r="EC6" s="5">
        <v>729</v>
      </c>
      <c r="ED6" s="5">
        <v>1001</v>
      </c>
      <c r="EE6" s="5">
        <v>360</v>
      </c>
      <c r="EF6" s="5">
        <v>513</v>
      </c>
      <c r="EG6" s="5">
        <v>893</v>
      </c>
      <c r="EH6" s="5">
        <v>511</v>
      </c>
      <c r="EI6" s="5">
        <v>311</v>
      </c>
      <c r="EJ6" s="5">
        <v>907</v>
      </c>
      <c r="EK6" s="5">
        <v>392</v>
      </c>
      <c r="EL6" s="5">
        <v>1204</v>
      </c>
      <c r="EM6" s="5">
        <v>2447</v>
      </c>
      <c r="EN6" s="5">
        <v>634</v>
      </c>
      <c r="EO6" s="5">
        <v>282</v>
      </c>
      <c r="EP6" s="5">
        <v>882</v>
      </c>
      <c r="EQ6" s="5">
        <v>697</v>
      </c>
      <c r="ER6" s="5">
        <v>421</v>
      </c>
      <c r="ES6" s="5">
        <v>415</v>
      </c>
      <c r="ET6" s="5">
        <v>442</v>
      </c>
      <c r="EU6" s="5">
        <v>479</v>
      </c>
      <c r="EV6" s="5">
        <v>758</v>
      </c>
      <c r="EW6" s="5">
        <v>909</v>
      </c>
      <c r="EX6" s="5">
        <v>4817</v>
      </c>
      <c r="EY6" s="5">
        <v>489</v>
      </c>
      <c r="EZ6" s="5">
        <v>614</v>
      </c>
      <c r="FA6" s="5" t="s">
        <v>33</v>
      </c>
      <c r="FB6" s="5" t="s">
        <v>33</v>
      </c>
      <c r="FC6" s="5" t="s">
        <v>33</v>
      </c>
      <c r="FD6" s="5" t="s">
        <v>33</v>
      </c>
      <c r="FE6" s="5" t="s">
        <v>33</v>
      </c>
      <c r="FF6" s="5" t="s">
        <v>33</v>
      </c>
      <c r="FG6" s="5">
        <v>0</v>
      </c>
      <c r="FH6" s="5">
        <v>0</v>
      </c>
      <c r="FI6" s="5">
        <v>0</v>
      </c>
      <c r="FJ6" s="5">
        <v>0</v>
      </c>
      <c r="FK6" s="5">
        <v>0</v>
      </c>
      <c r="FL6" s="5">
        <v>0</v>
      </c>
      <c r="FM6" s="5">
        <v>0</v>
      </c>
      <c r="FN6" s="5">
        <v>0</v>
      </c>
      <c r="FO6" s="5">
        <v>0</v>
      </c>
      <c r="FP6" s="5">
        <v>0</v>
      </c>
      <c r="FQ6" s="5">
        <v>0</v>
      </c>
      <c r="FR6" s="5">
        <v>0</v>
      </c>
      <c r="FS6" s="5">
        <v>0</v>
      </c>
      <c r="FT6" s="5">
        <v>0</v>
      </c>
      <c r="FU6" s="5" t="s">
        <v>33</v>
      </c>
      <c r="FV6" s="5" t="s">
        <v>33</v>
      </c>
      <c r="FW6" s="5" t="s">
        <v>33</v>
      </c>
      <c r="FX6" s="5" t="s">
        <v>33</v>
      </c>
      <c r="FY6" s="5" t="s">
        <v>33</v>
      </c>
      <c r="FZ6" s="5" t="s">
        <v>33</v>
      </c>
      <c r="GA6" s="5" t="s">
        <v>33</v>
      </c>
      <c r="GB6" s="5" t="s">
        <v>33</v>
      </c>
      <c r="GC6" s="5" t="s">
        <v>33</v>
      </c>
      <c r="GD6" s="5" t="s">
        <v>33</v>
      </c>
      <c r="GE6" s="5" t="s">
        <v>33</v>
      </c>
      <c r="GF6" s="5" t="s">
        <v>33</v>
      </c>
      <c r="GG6" s="5" t="s">
        <v>33</v>
      </c>
      <c r="GH6" s="5" t="s">
        <v>33</v>
      </c>
      <c r="GI6" s="5" t="s">
        <v>33</v>
      </c>
      <c r="GJ6" s="5" t="s">
        <v>33</v>
      </c>
      <c r="GK6" s="5" t="s">
        <v>33</v>
      </c>
      <c r="GL6" s="5" t="s">
        <v>33</v>
      </c>
      <c r="GM6" s="5">
        <v>5687</v>
      </c>
      <c r="GN6" s="5">
        <v>7115</v>
      </c>
      <c r="GO6" s="5">
        <v>6224</v>
      </c>
      <c r="GP6" s="5">
        <v>27412</v>
      </c>
      <c r="GQ6" s="5">
        <v>2652</v>
      </c>
      <c r="GR6" s="5">
        <v>4440</v>
      </c>
      <c r="GS6" s="5">
        <v>3172</v>
      </c>
      <c r="GT6" s="5">
        <v>2717</v>
      </c>
      <c r="GU6" s="5">
        <v>1986</v>
      </c>
      <c r="GV6" s="5">
        <v>4599</v>
      </c>
      <c r="GW6" s="5">
        <v>79789</v>
      </c>
      <c r="GX6" s="5">
        <v>3792</v>
      </c>
      <c r="GY6" s="5">
        <v>5655</v>
      </c>
      <c r="GZ6" s="5">
        <v>5028</v>
      </c>
      <c r="HA6" s="5">
        <v>1788</v>
      </c>
      <c r="HB6" s="5">
        <v>3007</v>
      </c>
      <c r="HC6" s="5">
        <v>2125</v>
      </c>
      <c r="HD6" s="5">
        <v>3388</v>
      </c>
      <c r="HE6" s="5">
        <v>2254</v>
      </c>
      <c r="HF6" s="5">
        <v>2160</v>
      </c>
      <c r="HG6" s="5">
        <v>2258</v>
      </c>
      <c r="HH6" s="5">
        <v>4249</v>
      </c>
      <c r="HI6" s="5">
        <v>3239</v>
      </c>
      <c r="HJ6" s="5">
        <v>6469</v>
      </c>
      <c r="HK6" s="5">
        <v>2401</v>
      </c>
      <c r="HL6" s="5">
        <v>6705</v>
      </c>
      <c r="HM6" s="5" t="s">
        <v>33</v>
      </c>
      <c r="HN6" s="5" t="s">
        <v>33</v>
      </c>
      <c r="HO6" s="5" t="s">
        <v>33</v>
      </c>
      <c r="HP6" s="5" t="s">
        <v>33</v>
      </c>
      <c r="HQ6" s="5" t="s">
        <v>33</v>
      </c>
      <c r="HR6" s="5" t="s">
        <v>33</v>
      </c>
      <c r="HS6" s="5">
        <v>12558</v>
      </c>
      <c r="HT6" s="5">
        <v>12319</v>
      </c>
      <c r="HU6" s="5">
        <v>12483</v>
      </c>
      <c r="HV6" s="5">
        <v>11897</v>
      </c>
      <c r="HW6" s="5">
        <v>12139</v>
      </c>
      <c r="HX6" s="5">
        <v>12412</v>
      </c>
      <c r="HY6" s="5">
        <v>12583</v>
      </c>
      <c r="HZ6" s="5">
        <v>12610</v>
      </c>
      <c r="IA6" s="5">
        <v>13167</v>
      </c>
      <c r="IB6" s="5">
        <v>11916</v>
      </c>
      <c r="IC6" s="5">
        <v>15530</v>
      </c>
      <c r="ID6" s="5">
        <v>25561</v>
      </c>
      <c r="IE6" s="5">
        <v>10849</v>
      </c>
      <c r="IF6" s="5">
        <v>10158</v>
      </c>
      <c r="IG6" s="5">
        <v>9666</v>
      </c>
      <c r="IH6" s="5">
        <v>9414</v>
      </c>
      <c r="II6" s="5">
        <v>9352</v>
      </c>
      <c r="IJ6" s="5">
        <v>9877</v>
      </c>
      <c r="IK6" s="5">
        <v>8626</v>
      </c>
      <c r="IL6" s="5">
        <v>9047</v>
      </c>
      <c r="IM6" s="5">
        <v>9550</v>
      </c>
      <c r="IN6" s="5">
        <v>8198</v>
      </c>
      <c r="IO6" s="5">
        <v>9819</v>
      </c>
      <c r="IP6" s="5">
        <v>9882</v>
      </c>
      <c r="IQ6" s="5">
        <v>9156</v>
      </c>
      <c r="IR6" s="5">
        <v>8518</v>
      </c>
      <c r="IS6" s="5" t="s">
        <v>33</v>
      </c>
      <c r="IT6" s="5" t="s">
        <v>33</v>
      </c>
      <c r="IU6" s="5" t="s">
        <v>33</v>
      </c>
      <c r="IV6" s="5" t="s">
        <v>33</v>
      </c>
      <c r="IW6" s="5" t="s">
        <v>33</v>
      </c>
      <c r="IX6" s="5" t="s">
        <v>33</v>
      </c>
      <c r="IY6" s="5">
        <v>962</v>
      </c>
      <c r="IZ6" s="5">
        <v>945</v>
      </c>
      <c r="JA6" s="5">
        <v>1107</v>
      </c>
      <c r="JB6" s="5">
        <v>637</v>
      </c>
      <c r="JC6" s="5">
        <v>837</v>
      </c>
      <c r="JD6" s="5">
        <v>948</v>
      </c>
      <c r="JE6" s="5">
        <v>753</v>
      </c>
      <c r="JF6" s="5">
        <v>1031</v>
      </c>
      <c r="JG6" s="5">
        <v>699</v>
      </c>
      <c r="JH6" s="5">
        <v>778</v>
      </c>
      <c r="JI6" s="5">
        <v>877</v>
      </c>
      <c r="JJ6" s="5">
        <v>889</v>
      </c>
      <c r="JK6" s="5">
        <v>547</v>
      </c>
      <c r="JL6" s="5">
        <v>745</v>
      </c>
      <c r="JM6" s="5">
        <v>622</v>
      </c>
      <c r="JN6" s="5">
        <v>631</v>
      </c>
      <c r="JO6" s="5">
        <v>805</v>
      </c>
      <c r="JP6" s="5">
        <v>1049</v>
      </c>
      <c r="JQ6" s="5">
        <v>768</v>
      </c>
      <c r="JR6" s="5">
        <v>727</v>
      </c>
      <c r="JS6" s="5">
        <v>820</v>
      </c>
      <c r="JT6" s="5">
        <v>670</v>
      </c>
      <c r="JU6" s="5">
        <v>765</v>
      </c>
      <c r="JV6" s="5">
        <v>663</v>
      </c>
      <c r="JW6" s="5">
        <v>769</v>
      </c>
      <c r="JX6" s="5">
        <v>474</v>
      </c>
      <c r="JY6" s="5" t="s">
        <v>33</v>
      </c>
      <c r="JZ6" s="5" t="s">
        <v>33</v>
      </c>
      <c r="KA6" s="5" t="s">
        <v>33</v>
      </c>
      <c r="KB6" s="5" t="s">
        <v>33</v>
      </c>
      <c r="KC6" s="5" t="s">
        <v>33</v>
      </c>
      <c r="KD6" s="5" t="s">
        <v>33</v>
      </c>
      <c r="KE6" s="5">
        <v>125</v>
      </c>
      <c r="KF6" s="5">
        <v>227</v>
      </c>
      <c r="KG6" s="5">
        <v>252</v>
      </c>
      <c r="KH6" s="5">
        <v>209</v>
      </c>
      <c r="KI6" s="5">
        <v>94</v>
      </c>
      <c r="KJ6" s="5">
        <v>86</v>
      </c>
      <c r="KK6" s="5">
        <v>102</v>
      </c>
      <c r="KL6" s="5">
        <v>193</v>
      </c>
      <c r="KM6" s="5">
        <v>88</v>
      </c>
      <c r="KN6" s="5">
        <v>88</v>
      </c>
      <c r="KO6" s="5">
        <v>89</v>
      </c>
      <c r="KP6" s="5">
        <v>86</v>
      </c>
      <c r="KQ6" s="5">
        <v>58</v>
      </c>
      <c r="KR6" s="5">
        <v>70</v>
      </c>
      <c r="KS6" s="5">
        <v>88</v>
      </c>
      <c r="KT6" s="5">
        <v>68</v>
      </c>
      <c r="KU6" s="5">
        <v>117</v>
      </c>
      <c r="KV6" s="5">
        <v>77</v>
      </c>
      <c r="KW6" s="5">
        <v>72</v>
      </c>
      <c r="KX6" s="5">
        <v>115</v>
      </c>
      <c r="KY6" s="5">
        <v>63</v>
      </c>
      <c r="KZ6" s="5">
        <v>122</v>
      </c>
      <c r="LA6" s="5">
        <v>62</v>
      </c>
      <c r="LB6" s="5">
        <v>56</v>
      </c>
      <c r="LC6" s="5">
        <v>63</v>
      </c>
      <c r="LD6" s="5">
        <v>58</v>
      </c>
      <c r="LE6" s="5" t="s">
        <v>33</v>
      </c>
      <c r="LF6" s="5" t="s">
        <v>33</v>
      </c>
      <c r="LG6" s="5" t="s">
        <v>33</v>
      </c>
      <c r="LH6" s="5" t="s">
        <v>33</v>
      </c>
      <c r="LI6" s="5" t="s">
        <v>33</v>
      </c>
      <c r="LJ6" s="5" t="s">
        <v>33</v>
      </c>
      <c r="LK6" s="5">
        <v>521</v>
      </c>
      <c r="LL6" s="5">
        <v>497</v>
      </c>
      <c r="LM6" s="5">
        <v>465</v>
      </c>
      <c r="LN6" s="5">
        <v>414</v>
      </c>
      <c r="LO6" s="5">
        <v>376</v>
      </c>
      <c r="LP6" s="5">
        <v>470</v>
      </c>
      <c r="LQ6" s="5">
        <v>422</v>
      </c>
      <c r="LR6" s="5">
        <v>312</v>
      </c>
      <c r="LS6" s="5">
        <v>275</v>
      </c>
      <c r="LT6" s="5">
        <v>272</v>
      </c>
      <c r="LU6" s="5">
        <v>211</v>
      </c>
      <c r="LV6" s="5">
        <v>169</v>
      </c>
      <c r="LW6" s="5">
        <v>131</v>
      </c>
      <c r="LX6" s="5">
        <v>73</v>
      </c>
      <c r="LY6" s="5">
        <v>44</v>
      </c>
      <c r="LZ6" s="5">
        <v>170</v>
      </c>
      <c r="MA6" s="5">
        <v>124</v>
      </c>
      <c r="MB6" s="5">
        <v>85</v>
      </c>
      <c r="MC6" s="5">
        <v>88</v>
      </c>
      <c r="MD6" s="5">
        <v>166</v>
      </c>
      <c r="ME6" s="5">
        <v>89</v>
      </c>
      <c r="MF6" s="5">
        <v>90</v>
      </c>
      <c r="MG6" s="5">
        <v>102</v>
      </c>
      <c r="MH6" s="5">
        <v>107</v>
      </c>
      <c r="MI6" s="5">
        <v>71</v>
      </c>
      <c r="MJ6" s="5">
        <v>81</v>
      </c>
      <c r="MK6" s="5" t="s">
        <v>33</v>
      </c>
      <c r="ML6" s="5" t="s">
        <v>33</v>
      </c>
      <c r="MM6" s="5" t="s">
        <v>33</v>
      </c>
      <c r="MN6" s="5" t="s">
        <v>33</v>
      </c>
      <c r="MO6" s="5" t="s">
        <v>33</v>
      </c>
      <c r="MP6" s="5" t="s">
        <v>33</v>
      </c>
      <c r="MQ6" s="5">
        <v>0</v>
      </c>
      <c r="MR6" s="5">
        <v>0</v>
      </c>
      <c r="MS6" s="5">
        <v>0</v>
      </c>
      <c r="MT6" s="5">
        <v>0</v>
      </c>
      <c r="MU6" s="5">
        <v>0</v>
      </c>
      <c r="MV6" s="5">
        <v>0</v>
      </c>
      <c r="MW6" s="5">
        <v>0</v>
      </c>
      <c r="MX6" s="5">
        <v>0</v>
      </c>
      <c r="MY6" s="5">
        <v>0</v>
      </c>
      <c r="MZ6" s="5">
        <v>0</v>
      </c>
      <c r="NA6" s="5">
        <v>0</v>
      </c>
      <c r="NB6" s="5">
        <v>0</v>
      </c>
      <c r="NC6" s="5">
        <v>0</v>
      </c>
      <c r="ND6" s="5">
        <v>0</v>
      </c>
      <c r="NE6" s="5" t="s">
        <v>33</v>
      </c>
      <c r="NF6" s="5" t="s">
        <v>33</v>
      </c>
      <c r="NG6" s="5" t="s">
        <v>33</v>
      </c>
      <c r="NH6" s="5" t="s">
        <v>33</v>
      </c>
      <c r="NI6" s="5" t="s">
        <v>33</v>
      </c>
      <c r="NJ6" s="5" t="s">
        <v>33</v>
      </c>
      <c r="NK6" s="5" t="s">
        <v>33</v>
      </c>
      <c r="NL6" s="5" t="s">
        <v>33</v>
      </c>
      <c r="NM6" s="5" t="s">
        <v>33</v>
      </c>
      <c r="NN6" s="5" t="s">
        <v>33</v>
      </c>
      <c r="NO6" s="5" t="s">
        <v>33</v>
      </c>
      <c r="NP6" s="5" t="s">
        <v>33</v>
      </c>
      <c r="NQ6" s="5" t="s">
        <v>33</v>
      </c>
      <c r="NR6" s="5" t="s">
        <v>33</v>
      </c>
      <c r="NS6" s="5" t="s">
        <v>33</v>
      </c>
      <c r="NT6" s="5" t="s">
        <v>33</v>
      </c>
      <c r="NU6" s="5" t="s">
        <v>33</v>
      </c>
      <c r="NV6" s="5" t="s">
        <v>33</v>
      </c>
      <c r="NW6" s="5">
        <v>0</v>
      </c>
      <c r="NX6" s="5">
        <v>0</v>
      </c>
      <c r="NY6" s="5">
        <v>0</v>
      </c>
      <c r="NZ6" s="5">
        <v>0</v>
      </c>
      <c r="OA6" s="5">
        <v>0</v>
      </c>
      <c r="OB6" s="5">
        <v>0</v>
      </c>
      <c r="OC6" s="5">
        <v>0</v>
      </c>
      <c r="OD6" s="5">
        <v>0</v>
      </c>
      <c r="OE6" s="5">
        <v>0</v>
      </c>
      <c r="OF6" s="5">
        <v>0</v>
      </c>
      <c r="OG6" s="5">
        <v>0</v>
      </c>
      <c r="OH6" s="5">
        <v>0</v>
      </c>
      <c r="OI6" s="5">
        <v>0</v>
      </c>
      <c r="OJ6" s="5">
        <v>0</v>
      </c>
      <c r="OK6" s="5" t="s">
        <v>33</v>
      </c>
      <c r="OL6" s="5" t="s">
        <v>33</v>
      </c>
      <c r="OM6" s="5" t="s">
        <v>33</v>
      </c>
      <c r="ON6" s="5" t="s">
        <v>33</v>
      </c>
      <c r="OO6" s="5" t="s">
        <v>33</v>
      </c>
      <c r="OP6" s="5" t="s">
        <v>33</v>
      </c>
      <c r="OQ6" s="5" t="s">
        <v>33</v>
      </c>
      <c r="OR6" s="5" t="s">
        <v>33</v>
      </c>
      <c r="OS6" s="5" t="s">
        <v>33</v>
      </c>
      <c r="OT6" s="5" t="s">
        <v>33</v>
      </c>
      <c r="OU6" s="5" t="s">
        <v>33</v>
      </c>
      <c r="OV6" s="5" t="s">
        <v>33</v>
      </c>
      <c r="OW6" s="5" t="s">
        <v>33</v>
      </c>
      <c r="OX6" s="5" t="s">
        <v>33</v>
      </c>
      <c r="OY6" s="5" t="s">
        <v>33</v>
      </c>
      <c r="OZ6" s="5" t="s">
        <v>33</v>
      </c>
      <c r="PA6" s="5" t="s">
        <v>33</v>
      </c>
      <c r="PB6" s="5" t="s">
        <v>33</v>
      </c>
      <c r="PC6" s="5">
        <v>1557</v>
      </c>
      <c r="PD6" s="5">
        <v>1457</v>
      </c>
      <c r="PE6" s="5">
        <v>1404</v>
      </c>
      <c r="PF6" s="5">
        <v>1261</v>
      </c>
      <c r="PG6" s="5">
        <v>1220</v>
      </c>
      <c r="PH6" s="5">
        <v>1141</v>
      </c>
      <c r="PI6" s="5">
        <v>1143</v>
      </c>
      <c r="PJ6" s="5">
        <v>1122</v>
      </c>
      <c r="PK6" s="5">
        <v>1016</v>
      </c>
      <c r="PL6" s="5">
        <v>949</v>
      </c>
      <c r="PM6" s="5">
        <v>884</v>
      </c>
      <c r="PN6" s="5">
        <v>875</v>
      </c>
      <c r="PO6" s="5">
        <v>868</v>
      </c>
      <c r="PP6" s="5">
        <v>796</v>
      </c>
      <c r="PQ6" s="5">
        <v>758</v>
      </c>
      <c r="PR6" s="5">
        <v>760</v>
      </c>
      <c r="PS6" s="5">
        <v>711</v>
      </c>
      <c r="PT6" s="5">
        <v>671</v>
      </c>
      <c r="PU6" s="5">
        <v>717</v>
      </c>
      <c r="PV6" s="5">
        <v>714</v>
      </c>
      <c r="PW6" s="5">
        <v>755</v>
      </c>
      <c r="PX6" s="5">
        <v>751</v>
      </c>
      <c r="PY6" s="5">
        <v>867</v>
      </c>
      <c r="PZ6" s="5">
        <v>701</v>
      </c>
      <c r="QA6" s="5">
        <v>737</v>
      </c>
      <c r="QB6" s="5">
        <v>757</v>
      </c>
      <c r="QC6" s="5" t="s">
        <v>33</v>
      </c>
      <c r="QD6" s="5" t="s">
        <v>33</v>
      </c>
      <c r="QE6" s="5" t="s">
        <v>33</v>
      </c>
      <c r="QF6" s="5" t="s">
        <v>33</v>
      </c>
      <c r="QG6" s="5" t="s">
        <v>33</v>
      </c>
      <c r="QH6" s="5" t="s">
        <v>33</v>
      </c>
      <c r="QI6" s="5">
        <v>1906</v>
      </c>
      <c r="QJ6" s="5">
        <v>1845</v>
      </c>
      <c r="QK6" s="5">
        <v>1743</v>
      </c>
      <c r="QL6" s="5">
        <v>1615</v>
      </c>
      <c r="QM6" s="5">
        <v>1535</v>
      </c>
      <c r="QN6" s="5">
        <v>1631</v>
      </c>
      <c r="QO6" s="5">
        <v>1706</v>
      </c>
      <c r="QP6" s="5">
        <v>1292</v>
      </c>
      <c r="QQ6" s="5">
        <v>1128</v>
      </c>
      <c r="QR6" s="5">
        <v>1304</v>
      </c>
      <c r="QS6" s="5">
        <v>1070</v>
      </c>
      <c r="QT6" s="5">
        <v>922</v>
      </c>
      <c r="QU6" s="5">
        <v>820</v>
      </c>
      <c r="QV6" s="5">
        <v>945</v>
      </c>
      <c r="QW6" s="5">
        <v>708</v>
      </c>
      <c r="QX6" s="5">
        <v>756</v>
      </c>
      <c r="QY6" s="5">
        <v>712</v>
      </c>
      <c r="QZ6" s="5">
        <v>582</v>
      </c>
      <c r="RA6" s="5">
        <v>598</v>
      </c>
      <c r="RB6" s="5">
        <v>609</v>
      </c>
      <c r="RC6" s="5">
        <v>578</v>
      </c>
      <c r="RD6" s="5">
        <v>527</v>
      </c>
      <c r="RE6" s="5">
        <v>624</v>
      </c>
      <c r="RF6" s="5">
        <v>621</v>
      </c>
      <c r="RG6" s="5">
        <v>643</v>
      </c>
      <c r="RH6" s="5">
        <v>591</v>
      </c>
      <c r="RI6" s="5" t="s">
        <v>33</v>
      </c>
      <c r="RJ6" s="5" t="s">
        <v>33</v>
      </c>
      <c r="RK6" s="5" t="s">
        <v>33</v>
      </c>
      <c r="RL6" s="5" t="s">
        <v>33</v>
      </c>
      <c r="RM6" s="5" t="s">
        <v>33</v>
      </c>
      <c r="RN6" s="5" t="s">
        <v>33</v>
      </c>
      <c r="RO6" s="5">
        <v>1258</v>
      </c>
      <c r="RP6" s="5">
        <v>1081</v>
      </c>
      <c r="RQ6" s="5">
        <v>1182</v>
      </c>
      <c r="RR6" s="5">
        <v>1109</v>
      </c>
      <c r="RS6" s="5">
        <v>1114</v>
      </c>
      <c r="RT6" s="5">
        <v>1168</v>
      </c>
      <c r="RU6" s="5">
        <v>1160</v>
      </c>
      <c r="RV6" s="5">
        <v>1083</v>
      </c>
      <c r="RW6" s="5">
        <v>1195</v>
      </c>
      <c r="RX6" s="5">
        <v>1213</v>
      </c>
      <c r="RY6" s="5">
        <v>1127</v>
      </c>
      <c r="RZ6" s="5">
        <v>1180</v>
      </c>
      <c r="SA6" s="5">
        <v>989</v>
      </c>
      <c r="SB6" s="5">
        <v>1107</v>
      </c>
      <c r="SC6" s="5">
        <v>867</v>
      </c>
      <c r="SD6" s="5">
        <v>935</v>
      </c>
      <c r="SE6" s="5">
        <v>880</v>
      </c>
      <c r="SF6" s="5">
        <v>867</v>
      </c>
      <c r="SG6" s="5">
        <v>842</v>
      </c>
      <c r="SH6" s="5">
        <v>802</v>
      </c>
      <c r="SI6" s="5">
        <v>777</v>
      </c>
      <c r="SJ6" s="5">
        <v>705</v>
      </c>
      <c r="SK6" s="5">
        <v>743</v>
      </c>
      <c r="SL6" s="5">
        <v>716</v>
      </c>
      <c r="SM6" s="5">
        <v>721</v>
      </c>
      <c r="SN6" s="5">
        <v>680</v>
      </c>
      <c r="SO6" s="5" t="s">
        <v>33</v>
      </c>
      <c r="SP6" s="5" t="s">
        <v>33</v>
      </c>
      <c r="SQ6" s="5" t="s">
        <v>33</v>
      </c>
      <c r="SR6" s="5" t="s">
        <v>33</v>
      </c>
      <c r="SS6" s="5" t="s">
        <v>33</v>
      </c>
      <c r="ST6" s="5" t="s">
        <v>33</v>
      </c>
      <c r="SU6" s="5">
        <v>3</v>
      </c>
      <c r="SV6" s="5">
        <v>9</v>
      </c>
      <c r="SW6" s="5">
        <v>19</v>
      </c>
      <c r="SX6" s="5">
        <v>4</v>
      </c>
      <c r="SY6" s="5">
        <v>4</v>
      </c>
      <c r="SZ6" s="5">
        <v>2</v>
      </c>
      <c r="TA6" s="5">
        <v>5</v>
      </c>
      <c r="TB6" s="5">
        <v>5</v>
      </c>
      <c r="TC6" s="5">
        <v>4</v>
      </c>
      <c r="TD6" s="5">
        <v>9</v>
      </c>
      <c r="TE6" s="5">
        <v>15</v>
      </c>
      <c r="TF6" s="5">
        <v>25</v>
      </c>
      <c r="TG6" s="5">
        <v>46</v>
      </c>
      <c r="TH6" s="5">
        <v>29</v>
      </c>
      <c r="TI6" s="5">
        <v>40</v>
      </c>
      <c r="TJ6" s="5">
        <v>26</v>
      </c>
      <c r="TK6" s="5">
        <v>23</v>
      </c>
      <c r="TL6" s="5">
        <v>30</v>
      </c>
      <c r="TM6" s="5">
        <v>37</v>
      </c>
      <c r="TN6" s="5">
        <v>42</v>
      </c>
      <c r="TO6" s="5">
        <v>0</v>
      </c>
      <c r="TP6" s="5">
        <v>0</v>
      </c>
      <c r="TQ6" s="5">
        <v>0</v>
      </c>
      <c r="TR6" s="5">
        <v>6</v>
      </c>
      <c r="TS6" s="5">
        <v>4</v>
      </c>
      <c r="TT6" s="5">
        <v>12</v>
      </c>
      <c r="TU6" s="5" t="s">
        <v>33</v>
      </c>
      <c r="TV6" s="5" t="s">
        <v>33</v>
      </c>
      <c r="TW6" s="5" t="s">
        <v>33</v>
      </c>
      <c r="TX6" s="5" t="s">
        <v>33</v>
      </c>
      <c r="TY6" s="5" t="s">
        <v>33</v>
      </c>
      <c r="TZ6" s="5" t="s">
        <v>33</v>
      </c>
      <c r="UA6" s="5">
        <v>0</v>
      </c>
      <c r="UB6" s="5">
        <v>0</v>
      </c>
      <c r="UC6" s="5">
        <v>0</v>
      </c>
      <c r="UD6" s="5">
        <v>0</v>
      </c>
      <c r="UE6" s="5">
        <v>0</v>
      </c>
      <c r="UF6" s="5">
        <v>0</v>
      </c>
      <c r="UG6" s="5">
        <v>0</v>
      </c>
      <c r="UH6" s="5">
        <v>0</v>
      </c>
      <c r="UI6" s="5">
        <v>0</v>
      </c>
      <c r="UJ6" s="5">
        <v>0</v>
      </c>
      <c r="UK6" s="5">
        <v>0</v>
      </c>
      <c r="UL6" s="5">
        <v>0</v>
      </c>
      <c r="UM6" s="5">
        <v>0</v>
      </c>
      <c r="UN6" s="5">
        <v>0</v>
      </c>
      <c r="UO6" s="5">
        <v>0</v>
      </c>
      <c r="UP6" s="5">
        <v>0</v>
      </c>
      <c r="UQ6" s="5">
        <v>0</v>
      </c>
      <c r="UR6" s="5">
        <v>0</v>
      </c>
      <c r="US6" s="5">
        <v>0</v>
      </c>
      <c r="UT6" s="5">
        <v>0</v>
      </c>
      <c r="UU6" s="5">
        <v>0</v>
      </c>
      <c r="UV6" s="5">
        <v>0</v>
      </c>
      <c r="UW6" s="5">
        <v>0</v>
      </c>
      <c r="UX6" s="5">
        <v>0</v>
      </c>
      <c r="UY6" s="5">
        <v>0</v>
      </c>
      <c r="UZ6" s="5">
        <v>0</v>
      </c>
      <c r="VA6" s="5" t="s">
        <v>33</v>
      </c>
      <c r="VB6" s="5" t="s">
        <v>33</v>
      </c>
      <c r="VC6" s="5" t="s">
        <v>33</v>
      </c>
      <c r="VD6" s="5" t="s">
        <v>33</v>
      </c>
      <c r="VE6" s="5" t="s">
        <v>33</v>
      </c>
      <c r="VF6" s="5" t="s">
        <v>33</v>
      </c>
      <c r="VG6" s="5">
        <v>4248</v>
      </c>
      <c r="VH6" s="5">
        <v>4351</v>
      </c>
      <c r="VI6" s="5">
        <v>4153</v>
      </c>
      <c r="VJ6" s="5">
        <v>3921</v>
      </c>
      <c r="VK6" s="5">
        <v>3943</v>
      </c>
      <c r="VL6" s="5">
        <v>3800</v>
      </c>
      <c r="VM6" s="5">
        <v>3904</v>
      </c>
      <c r="VN6" s="5">
        <v>3756</v>
      </c>
      <c r="VO6" s="5">
        <v>3762</v>
      </c>
      <c r="VP6" s="5">
        <v>3429</v>
      </c>
      <c r="VQ6" s="5">
        <v>3294</v>
      </c>
      <c r="VR6" s="5">
        <v>4003</v>
      </c>
      <c r="VS6" s="5">
        <v>3219</v>
      </c>
      <c r="VT6" s="5">
        <v>2911</v>
      </c>
      <c r="VU6" s="5">
        <v>2773</v>
      </c>
      <c r="VV6" s="5">
        <v>2320</v>
      </c>
      <c r="VW6" s="5">
        <v>2235</v>
      </c>
      <c r="VX6" s="5">
        <v>2155</v>
      </c>
      <c r="VY6" s="5">
        <v>1950</v>
      </c>
      <c r="VZ6" s="5">
        <v>1839</v>
      </c>
      <c r="WA6" s="5">
        <v>1724</v>
      </c>
      <c r="WB6" s="5">
        <v>1698</v>
      </c>
      <c r="WC6" s="5">
        <v>1668</v>
      </c>
      <c r="WD6" s="5">
        <v>1682</v>
      </c>
      <c r="WE6" s="5">
        <v>1803</v>
      </c>
      <c r="WF6" s="5">
        <v>1710</v>
      </c>
      <c r="WG6" s="5" t="s">
        <v>33</v>
      </c>
      <c r="WH6" s="5" t="s">
        <v>33</v>
      </c>
      <c r="WI6" s="5" t="s">
        <v>33</v>
      </c>
      <c r="WJ6" s="5" t="s">
        <v>33</v>
      </c>
      <c r="WK6" s="5" t="s">
        <v>33</v>
      </c>
      <c r="WL6" s="5" t="s">
        <v>33</v>
      </c>
      <c r="WM6" s="5">
        <v>515</v>
      </c>
      <c r="WN6" s="5">
        <v>536</v>
      </c>
      <c r="WO6" s="5">
        <v>423</v>
      </c>
      <c r="WP6" s="5">
        <v>409</v>
      </c>
      <c r="WQ6" s="5">
        <v>486</v>
      </c>
      <c r="WR6" s="5">
        <v>391</v>
      </c>
      <c r="WS6" s="5">
        <v>412</v>
      </c>
      <c r="WT6" s="5">
        <v>423</v>
      </c>
      <c r="WU6" s="5">
        <v>382</v>
      </c>
      <c r="WV6" s="5">
        <v>389</v>
      </c>
      <c r="WW6" s="5">
        <v>367</v>
      </c>
      <c r="WX6" s="5">
        <v>364</v>
      </c>
      <c r="WY6" s="5">
        <v>385</v>
      </c>
      <c r="WZ6" s="5">
        <v>391</v>
      </c>
      <c r="XA6" s="5">
        <v>301</v>
      </c>
      <c r="XB6" s="5">
        <v>324</v>
      </c>
      <c r="XC6" s="5">
        <v>334</v>
      </c>
      <c r="XD6" s="5">
        <v>293</v>
      </c>
      <c r="XE6" s="5">
        <v>318</v>
      </c>
      <c r="XF6" s="5">
        <v>279</v>
      </c>
      <c r="XG6" s="5">
        <v>272</v>
      </c>
      <c r="XH6" s="5">
        <v>232</v>
      </c>
      <c r="XI6" s="5">
        <v>205</v>
      </c>
      <c r="XJ6" s="5">
        <v>130</v>
      </c>
      <c r="XK6" s="5">
        <v>104</v>
      </c>
      <c r="XL6" s="5">
        <v>109</v>
      </c>
      <c r="XM6" s="5" t="s">
        <v>33</v>
      </c>
      <c r="XN6" s="5" t="s">
        <v>33</v>
      </c>
      <c r="XO6" s="5" t="s">
        <v>33</v>
      </c>
      <c r="XP6" s="5" t="s">
        <v>33</v>
      </c>
      <c r="XQ6" s="5" t="s">
        <v>33</v>
      </c>
      <c r="XR6" s="5" t="s">
        <v>33</v>
      </c>
      <c r="XS6" s="1">
        <v>213</v>
      </c>
      <c r="XT6" s="3" t="s">
        <v>180</v>
      </c>
      <c r="XU6" s="3" t="s">
        <v>180</v>
      </c>
      <c r="XV6" s="3" t="s">
        <v>180</v>
      </c>
      <c r="XW6" s="3" t="s">
        <v>179</v>
      </c>
      <c r="XX6" s="3" t="s">
        <v>180</v>
      </c>
      <c r="XY6" s="3" t="s">
        <v>180</v>
      </c>
      <c r="XZ6" s="3" t="s">
        <v>183</v>
      </c>
    </row>
    <row r="7" spans="1:650" x14ac:dyDescent="0.3">
      <c r="A7" s="6" t="s">
        <v>38</v>
      </c>
      <c r="B7" s="1">
        <v>4061513</v>
      </c>
      <c r="C7" s="5">
        <v>2428</v>
      </c>
      <c r="D7" s="5">
        <v>2591</v>
      </c>
      <c r="E7" s="5">
        <v>4306</v>
      </c>
      <c r="F7" s="5">
        <v>1044</v>
      </c>
      <c r="G7" s="5">
        <v>19160</v>
      </c>
      <c r="H7" s="5">
        <v>2328</v>
      </c>
      <c r="I7" s="5">
        <v>1891</v>
      </c>
      <c r="J7" s="5">
        <v>8247</v>
      </c>
      <c r="K7" s="5">
        <v>645</v>
      </c>
      <c r="L7" s="5">
        <v>424</v>
      </c>
      <c r="M7" s="5">
        <v>1218</v>
      </c>
      <c r="N7" s="5">
        <v>-422</v>
      </c>
      <c r="O7" s="5">
        <v>-1416</v>
      </c>
      <c r="P7" s="5">
        <v>2446</v>
      </c>
      <c r="Q7" s="5">
        <v>400</v>
      </c>
      <c r="R7" s="5">
        <v>1661</v>
      </c>
      <c r="S7" s="5">
        <v>1666</v>
      </c>
      <c r="T7" s="5">
        <v>224</v>
      </c>
      <c r="U7" s="5">
        <v>1153</v>
      </c>
      <c r="V7" s="5">
        <v>1464</v>
      </c>
      <c r="W7" s="5">
        <v>2027</v>
      </c>
      <c r="X7" s="5">
        <v>4763</v>
      </c>
      <c r="Y7" s="5">
        <v>2314</v>
      </c>
      <c r="Z7" s="5">
        <v>1634</v>
      </c>
      <c r="AA7" s="5">
        <v>6049</v>
      </c>
      <c r="AB7" s="5">
        <v>4443</v>
      </c>
      <c r="AC7" s="5">
        <v>3397</v>
      </c>
      <c r="AD7" s="5">
        <v>705</v>
      </c>
      <c r="AE7" s="5">
        <v>0</v>
      </c>
      <c r="AF7" s="5">
        <v>0</v>
      </c>
      <c r="AG7" s="5">
        <v>318</v>
      </c>
      <c r="AH7" s="5">
        <v>0</v>
      </c>
      <c r="AI7" s="5">
        <v>25652</v>
      </c>
      <c r="AJ7" s="5">
        <v>34550</v>
      </c>
      <c r="AK7" s="5">
        <v>13618</v>
      </c>
      <c r="AL7" s="5">
        <v>61635</v>
      </c>
      <c r="AM7" s="5">
        <v>353809</v>
      </c>
      <c r="AN7" s="5">
        <v>407534</v>
      </c>
      <c r="AO7" s="5">
        <v>47650</v>
      </c>
      <c r="AP7" s="5">
        <v>378971</v>
      </c>
      <c r="AQ7" s="5">
        <v>118515</v>
      </c>
      <c r="AR7" s="5">
        <v>190889</v>
      </c>
      <c r="AS7" s="5">
        <v>433406</v>
      </c>
      <c r="AT7" s="5">
        <v>126162</v>
      </c>
      <c r="AU7" s="5">
        <v>70101</v>
      </c>
      <c r="AV7" s="5">
        <v>22645</v>
      </c>
      <c r="AW7" s="5">
        <v>15553</v>
      </c>
      <c r="AX7" s="5">
        <v>10990</v>
      </c>
      <c r="AY7" s="5">
        <v>16526</v>
      </c>
      <c r="AZ7" s="5">
        <v>72182</v>
      </c>
      <c r="BA7" s="5">
        <v>21152</v>
      </c>
      <c r="BB7" s="5">
        <v>23291</v>
      </c>
      <c r="BC7" s="5">
        <v>11418</v>
      </c>
      <c r="BD7" s="5">
        <v>7580</v>
      </c>
      <c r="BE7" s="5">
        <v>8393</v>
      </c>
      <c r="BF7" s="5">
        <v>8861</v>
      </c>
      <c r="BG7" s="5">
        <v>9183</v>
      </c>
      <c r="BH7" s="5">
        <v>6913</v>
      </c>
      <c r="BI7" s="5">
        <v>7134</v>
      </c>
      <c r="BJ7" s="5">
        <v>8848</v>
      </c>
      <c r="BK7" s="5">
        <v>374</v>
      </c>
      <c r="BL7" s="5">
        <v>6592</v>
      </c>
      <c r="BM7" s="5">
        <v>4726</v>
      </c>
      <c r="BN7" s="5">
        <v>12521</v>
      </c>
      <c r="BO7" s="5">
        <v>35019</v>
      </c>
      <c r="BP7" s="5">
        <v>9497</v>
      </c>
      <c r="BQ7" s="5">
        <v>47055</v>
      </c>
      <c r="BR7" s="5">
        <v>36978</v>
      </c>
      <c r="BS7" s="5">
        <v>85769</v>
      </c>
      <c r="BT7" s="5">
        <v>101995</v>
      </c>
      <c r="BU7" s="5">
        <v>73786</v>
      </c>
      <c r="BV7" s="5">
        <v>34181</v>
      </c>
      <c r="BW7" s="5">
        <v>13764</v>
      </c>
      <c r="BX7" s="5">
        <v>36789</v>
      </c>
      <c r="BY7" s="5">
        <v>138585</v>
      </c>
      <c r="BZ7" s="5">
        <v>4044</v>
      </c>
      <c r="CA7" s="5">
        <v>8392</v>
      </c>
      <c r="CB7" s="5">
        <v>8240</v>
      </c>
      <c r="CC7" s="5">
        <v>3101</v>
      </c>
      <c r="CD7" s="5">
        <v>6456</v>
      </c>
      <c r="CE7" s="5">
        <v>5755</v>
      </c>
      <c r="CF7" s="5">
        <v>7105</v>
      </c>
      <c r="CG7" s="5">
        <v>5117</v>
      </c>
      <c r="CH7" s="5">
        <v>4248</v>
      </c>
      <c r="CI7" s="5">
        <v>3780</v>
      </c>
      <c r="CJ7" s="5">
        <v>1813</v>
      </c>
      <c r="CK7" s="5">
        <v>1693</v>
      </c>
      <c r="CL7" s="5">
        <v>4843</v>
      </c>
      <c r="CM7" s="5">
        <v>3884</v>
      </c>
      <c r="CN7" s="5">
        <v>2958</v>
      </c>
      <c r="CO7" s="5">
        <v>7153</v>
      </c>
      <c r="CP7" s="5">
        <v>6137</v>
      </c>
      <c r="CQ7" s="5">
        <v>3542</v>
      </c>
      <c r="CR7" s="5">
        <v>3248</v>
      </c>
      <c r="CS7" s="5">
        <v>2649</v>
      </c>
      <c r="CT7" s="5">
        <v>3465</v>
      </c>
      <c r="CU7" s="5">
        <v>23850</v>
      </c>
      <c r="CV7" s="5">
        <v>35640</v>
      </c>
      <c r="CW7" s="5">
        <v>27828</v>
      </c>
      <c r="CX7" s="5">
        <v>37084</v>
      </c>
      <c r="CY7" s="5">
        <v>20733</v>
      </c>
      <c r="CZ7" s="5">
        <v>23412</v>
      </c>
      <c r="DA7" s="5">
        <v>21045</v>
      </c>
      <c r="DB7" s="5">
        <v>19160</v>
      </c>
      <c r="DC7" s="5">
        <v>22579</v>
      </c>
      <c r="DD7" s="5">
        <v>13964</v>
      </c>
      <c r="DE7" s="5">
        <v>12555</v>
      </c>
      <c r="DF7" s="5">
        <v>22647</v>
      </c>
      <c r="DG7" s="5">
        <v>33499</v>
      </c>
      <c r="DH7" s="5">
        <v>14524</v>
      </c>
      <c r="DI7" s="5">
        <v>14075</v>
      </c>
      <c r="DJ7" s="5">
        <v>13454</v>
      </c>
      <c r="DK7" s="5">
        <v>17192</v>
      </c>
      <c r="DL7" s="5">
        <v>14862</v>
      </c>
      <c r="DM7" s="5">
        <v>8007</v>
      </c>
      <c r="DN7" s="5">
        <v>8930</v>
      </c>
      <c r="DO7" s="5">
        <v>5794</v>
      </c>
      <c r="DP7" s="5">
        <v>8380</v>
      </c>
      <c r="DQ7" s="5">
        <v>8331</v>
      </c>
      <c r="DR7" s="5">
        <v>9767</v>
      </c>
      <c r="DS7" s="5">
        <v>13894</v>
      </c>
      <c r="DT7" s="5">
        <v>14452</v>
      </c>
      <c r="DU7" s="5">
        <v>14545</v>
      </c>
      <c r="DV7" s="5">
        <v>15277</v>
      </c>
      <c r="DW7" s="5">
        <v>14383</v>
      </c>
      <c r="DX7" s="5">
        <v>14922</v>
      </c>
      <c r="DY7" s="5">
        <v>11770</v>
      </c>
      <c r="DZ7" s="5">
        <v>10127</v>
      </c>
      <c r="EA7" s="5">
        <v>11770</v>
      </c>
      <c r="EB7" s="5">
        <v>12347</v>
      </c>
      <c r="EC7" s="5">
        <v>19393</v>
      </c>
      <c r="ED7" s="5">
        <v>10513</v>
      </c>
      <c r="EE7" s="5">
        <v>13589</v>
      </c>
      <c r="EF7" s="5">
        <v>6159</v>
      </c>
      <c r="EG7" s="5">
        <v>15592</v>
      </c>
      <c r="EH7" s="5">
        <v>4112</v>
      </c>
      <c r="EI7" s="5">
        <v>19259</v>
      </c>
      <c r="EJ7" s="5">
        <v>7138</v>
      </c>
      <c r="EK7" s="5">
        <v>9489</v>
      </c>
      <c r="EL7" s="5">
        <v>10027</v>
      </c>
      <c r="EM7" s="5">
        <v>11401</v>
      </c>
      <c r="EN7" s="5">
        <v>4024</v>
      </c>
      <c r="EO7" s="5">
        <v>4437</v>
      </c>
      <c r="EP7" s="5">
        <v>4079</v>
      </c>
      <c r="EQ7" s="5">
        <v>5029</v>
      </c>
      <c r="ER7" s="5">
        <v>10127</v>
      </c>
      <c r="ES7" s="5">
        <v>3818</v>
      </c>
      <c r="ET7" s="5">
        <v>6229</v>
      </c>
      <c r="EU7" s="5">
        <v>5781</v>
      </c>
      <c r="EV7" s="5">
        <v>7179</v>
      </c>
      <c r="EW7" s="5">
        <v>4268</v>
      </c>
      <c r="EX7" s="5">
        <v>5348</v>
      </c>
      <c r="EY7" s="5">
        <v>12321</v>
      </c>
      <c r="EZ7" s="5">
        <v>5308</v>
      </c>
      <c r="FA7" s="5">
        <v>11492</v>
      </c>
      <c r="FB7" s="5">
        <v>10880</v>
      </c>
      <c r="FC7" s="5">
        <v>8524</v>
      </c>
      <c r="FD7" s="5">
        <v>10101</v>
      </c>
      <c r="FE7" s="5">
        <v>4758</v>
      </c>
      <c r="FF7" s="5">
        <v>8438</v>
      </c>
      <c r="FG7" s="5">
        <v>0</v>
      </c>
      <c r="FH7" s="5">
        <v>0</v>
      </c>
      <c r="FI7" s="5">
        <v>0</v>
      </c>
      <c r="FJ7" s="5">
        <v>0</v>
      </c>
      <c r="FK7" s="5">
        <v>0</v>
      </c>
      <c r="FL7" s="5">
        <v>0</v>
      </c>
      <c r="FM7" s="5">
        <v>0</v>
      </c>
      <c r="FN7" s="5">
        <v>0</v>
      </c>
      <c r="FO7" s="5">
        <v>0</v>
      </c>
      <c r="FP7" s="5">
        <v>0</v>
      </c>
      <c r="FQ7" s="5">
        <v>0</v>
      </c>
      <c r="FR7" s="5">
        <v>0</v>
      </c>
      <c r="FS7" s="5">
        <v>0</v>
      </c>
      <c r="FT7" s="5">
        <v>0</v>
      </c>
      <c r="FU7" s="5" t="s">
        <v>33</v>
      </c>
      <c r="FV7" s="5" t="s">
        <v>33</v>
      </c>
      <c r="FW7" s="5" t="s">
        <v>33</v>
      </c>
      <c r="FX7" s="5" t="s">
        <v>33</v>
      </c>
      <c r="FY7" s="5" t="s">
        <v>33</v>
      </c>
      <c r="FZ7" s="5" t="s">
        <v>33</v>
      </c>
      <c r="GA7" s="5" t="s">
        <v>33</v>
      </c>
      <c r="GB7" s="5" t="s">
        <v>33</v>
      </c>
      <c r="GC7" s="5" t="s">
        <v>33</v>
      </c>
      <c r="GD7" s="5" t="s">
        <v>33</v>
      </c>
      <c r="GE7" s="5" t="s">
        <v>33</v>
      </c>
      <c r="GF7" s="5" t="s">
        <v>33</v>
      </c>
      <c r="GG7" s="5" t="s">
        <v>33</v>
      </c>
      <c r="GH7" s="5" t="s">
        <v>33</v>
      </c>
      <c r="GI7" s="5" t="s">
        <v>33</v>
      </c>
      <c r="GJ7" s="5" t="s">
        <v>33</v>
      </c>
      <c r="GK7" s="5" t="s">
        <v>33</v>
      </c>
      <c r="GL7" s="5" t="s">
        <v>33</v>
      </c>
      <c r="GM7" s="5">
        <v>98719</v>
      </c>
      <c r="GN7" s="5">
        <v>94626</v>
      </c>
      <c r="GO7" s="5">
        <v>112200</v>
      </c>
      <c r="GP7" s="5">
        <v>147253</v>
      </c>
      <c r="GQ7" s="5">
        <v>493060</v>
      </c>
      <c r="GR7" s="5">
        <v>541428</v>
      </c>
      <c r="GS7" s="5">
        <v>159964</v>
      </c>
      <c r="GT7" s="5">
        <v>444670</v>
      </c>
      <c r="GU7" s="5">
        <v>174761</v>
      </c>
      <c r="GV7" s="5">
        <v>249204</v>
      </c>
      <c r="GW7" s="5">
        <v>595252</v>
      </c>
      <c r="GX7" s="5">
        <v>162457</v>
      </c>
      <c r="GY7" s="5">
        <v>121977</v>
      </c>
      <c r="GZ7" s="5">
        <v>51879</v>
      </c>
      <c r="HA7" s="5">
        <v>37567</v>
      </c>
      <c r="HB7" s="5">
        <v>36642</v>
      </c>
      <c r="HC7" s="5">
        <v>46168</v>
      </c>
      <c r="HD7" s="5">
        <v>104500</v>
      </c>
      <c r="HE7" s="5">
        <v>39246</v>
      </c>
      <c r="HF7" s="5">
        <v>44163</v>
      </c>
      <c r="HG7" s="5">
        <v>28800</v>
      </c>
      <c r="HH7" s="5">
        <v>29716</v>
      </c>
      <c r="HI7" s="5">
        <v>24999</v>
      </c>
      <c r="HJ7" s="5">
        <v>30453</v>
      </c>
      <c r="HK7" s="5">
        <v>45331</v>
      </c>
      <c r="HL7" s="5">
        <v>34073</v>
      </c>
      <c r="HM7" s="5">
        <v>43721</v>
      </c>
      <c r="HN7" s="5">
        <v>41847</v>
      </c>
      <c r="HO7" s="5">
        <v>26822</v>
      </c>
      <c r="HP7" s="5">
        <v>34863</v>
      </c>
      <c r="HQ7" s="5">
        <v>24221</v>
      </c>
      <c r="HR7" s="5">
        <v>34551</v>
      </c>
      <c r="HS7" s="5">
        <v>413389</v>
      </c>
      <c r="HT7" s="5">
        <v>433522</v>
      </c>
      <c r="HU7" s="5">
        <v>407917</v>
      </c>
      <c r="HV7" s="5">
        <v>385358</v>
      </c>
      <c r="HW7" s="5">
        <v>371746</v>
      </c>
      <c r="HX7" s="5">
        <v>398453</v>
      </c>
      <c r="HY7" s="5">
        <v>387046</v>
      </c>
      <c r="HZ7" s="5">
        <v>361526</v>
      </c>
      <c r="IA7" s="5">
        <v>354308</v>
      </c>
      <c r="IB7" s="5">
        <v>375213</v>
      </c>
      <c r="IC7" s="5">
        <v>330887</v>
      </c>
      <c r="ID7" s="5">
        <v>332430</v>
      </c>
      <c r="IE7" s="5">
        <v>395476</v>
      </c>
      <c r="IF7" s="5">
        <v>316653</v>
      </c>
      <c r="IG7" s="5">
        <v>273096</v>
      </c>
      <c r="IH7" s="5">
        <v>275163</v>
      </c>
      <c r="II7" s="5">
        <v>239293</v>
      </c>
      <c r="IJ7" s="5">
        <v>231778</v>
      </c>
      <c r="IK7" s="5">
        <v>253247</v>
      </c>
      <c r="IL7" s="5">
        <v>246682</v>
      </c>
      <c r="IM7" s="5">
        <v>215005</v>
      </c>
      <c r="IN7" s="5">
        <v>222682</v>
      </c>
      <c r="IO7" s="5">
        <v>208616</v>
      </c>
      <c r="IP7" s="5">
        <v>213027</v>
      </c>
      <c r="IQ7" s="5">
        <v>197767</v>
      </c>
      <c r="IR7" s="5">
        <v>172250</v>
      </c>
      <c r="IS7" s="5">
        <v>183558</v>
      </c>
      <c r="IT7" s="5">
        <v>180566</v>
      </c>
      <c r="IU7" s="5">
        <v>201262</v>
      </c>
      <c r="IV7" s="5">
        <v>184368</v>
      </c>
      <c r="IW7" s="5">
        <v>177496</v>
      </c>
      <c r="IX7" s="5">
        <v>181139</v>
      </c>
      <c r="IY7" s="5">
        <v>29565</v>
      </c>
      <c r="IZ7" s="5">
        <v>36051</v>
      </c>
      <c r="JA7" s="5">
        <v>38555</v>
      </c>
      <c r="JB7" s="5">
        <v>38506</v>
      </c>
      <c r="JC7" s="5">
        <v>40475</v>
      </c>
      <c r="JD7" s="5">
        <v>42236</v>
      </c>
      <c r="JE7" s="5">
        <v>41288</v>
      </c>
      <c r="JF7" s="5">
        <v>44658</v>
      </c>
      <c r="JG7" s="5">
        <v>46776</v>
      </c>
      <c r="JH7" s="5">
        <v>45710</v>
      </c>
      <c r="JI7" s="5">
        <v>29550</v>
      </c>
      <c r="JJ7" s="5">
        <v>30024</v>
      </c>
      <c r="JK7" s="5">
        <v>34498</v>
      </c>
      <c r="JL7" s="5">
        <v>29556</v>
      </c>
      <c r="JM7" s="5">
        <v>24414</v>
      </c>
      <c r="JN7" s="5">
        <v>22441</v>
      </c>
      <c r="JO7" s="5">
        <v>18985</v>
      </c>
      <c r="JP7" s="5">
        <v>19783</v>
      </c>
      <c r="JQ7" s="5">
        <v>17292</v>
      </c>
      <c r="JR7" s="5">
        <v>16226</v>
      </c>
      <c r="JS7" s="5">
        <v>19792</v>
      </c>
      <c r="JT7" s="5">
        <v>15483</v>
      </c>
      <c r="JU7" s="5">
        <v>14182</v>
      </c>
      <c r="JV7" s="5">
        <v>14704</v>
      </c>
      <c r="JW7" s="5">
        <v>15518</v>
      </c>
      <c r="JX7" s="5">
        <v>12697</v>
      </c>
      <c r="JY7" s="5">
        <v>11427</v>
      </c>
      <c r="JZ7" s="5">
        <v>9440</v>
      </c>
      <c r="KA7" s="5">
        <v>10920</v>
      </c>
      <c r="KB7" s="5">
        <v>10521</v>
      </c>
      <c r="KC7" s="5">
        <v>12331</v>
      </c>
      <c r="KD7" s="5">
        <v>9963</v>
      </c>
      <c r="KE7" s="5">
        <v>80246</v>
      </c>
      <c r="KF7" s="5">
        <v>82220</v>
      </c>
      <c r="KG7" s="5">
        <v>83205</v>
      </c>
      <c r="KH7" s="5">
        <v>76041</v>
      </c>
      <c r="KI7" s="5">
        <v>65560</v>
      </c>
      <c r="KJ7" s="5">
        <v>55394</v>
      </c>
      <c r="KK7" s="5">
        <v>42183</v>
      </c>
      <c r="KL7" s="5">
        <v>40722</v>
      </c>
      <c r="KM7" s="5">
        <v>31917</v>
      </c>
      <c r="KN7" s="5">
        <v>36032</v>
      </c>
      <c r="KO7" s="5">
        <v>17298</v>
      </c>
      <c r="KP7" s="5">
        <v>15798</v>
      </c>
      <c r="KQ7" s="5">
        <v>12940</v>
      </c>
      <c r="KR7" s="5">
        <v>13900</v>
      </c>
      <c r="KS7" s="5">
        <v>13175</v>
      </c>
      <c r="KT7" s="5">
        <v>4857</v>
      </c>
      <c r="KU7" s="5">
        <v>4137</v>
      </c>
      <c r="KV7" s="5">
        <v>4403</v>
      </c>
      <c r="KW7" s="5">
        <v>3981</v>
      </c>
      <c r="KX7" s="5">
        <v>4043</v>
      </c>
      <c r="KY7" s="5">
        <v>5210</v>
      </c>
      <c r="KZ7" s="5">
        <v>4653</v>
      </c>
      <c r="LA7" s="5">
        <v>4255</v>
      </c>
      <c r="LB7" s="5">
        <v>3705</v>
      </c>
      <c r="LC7" s="5">
        <v>3836</v>
      </c>
      <c r="LD7" s="5">
        <v>1597</v>
      </c>
      <c r="LE7" s="5">
        <v>1686</v>
      </c>
      <c r="LF7" s="5">
        <v>1494</v>
      </c>
      <c r="LG7" s="5">
        <v>1388</v>
      </c>
      <c r="LH7" s="5">
        <v>1425</v>
      </c>
      <c r="LI7" s="5">
        <v>1476</v>
      </c>
      <c r="LJ7" s="5">
        <v>1598</v>
      </c>
      <c r="LK7" s="5">
        <v>9132</v>
      </c>
      <c r="LL7" s="5">
        <v>7697</v>
      </c>
      <c r="LM7" s="5">
        <v>9076</v>
      </c>
      <c r="LN7" s="5">
        <v>8232</v>
      </c>
      <c r="LO7" s="5">
        <v>7974</v>
      </c>
      <c r="LP7" s="5">
        <v>9424</v>
      </c>
      <c r="LQ7" s="5">
        <v>10002</v>
      </c>
      <c r="LR7" s="5">
        <v>8735</v>
      </c>
      <c r="LS7" s="5">
        <v>7799</v>
      </c>
      <c r="LT7" s="5">
        <v>8187</v>
      </c>
      <c r="LU7" s="5">
        <v>4613</v>
      </c>
      <c r="LV7" s="5">
        <v>4953</v>
      </c>
      <c r="LW7" s="5">
        <v>5058</v>
      </c>
      <c r="LX7" s="5">
        <v>4470</v>
      </c>
      <c r="LY7" s="5">
        <v>3842</v>
      </c>
      <c r="LZ7" s="5">
        <v>2965</v>
      </c>
      <c r="MA7" s="5">
        <v>3085</v>
      </c>
      <c r="MB7" s="5">
        <v>2832</v>
      </c>
      <c r="MC7" s="5">
        <v>2634</v>
      </c>
      <c r="MD7" s="5">
        <v>2247</v>
      </c>
      <c r="ME7" s="5">
        <v>2097</v>
      </c>
      <c r="MF7" s="5">
        <v>2513</v>
      </c>
      <c r="MG7" s="5">
        <v>2208</v>
      </c>
      <c r="MH7" s="5">
        <v>1895</v>
      </c>
      <c r="MI7" s="5">
        <v>1698</v>
      </c>
      <c r="MJ7" s="5">
        <v>1510</v>
      </c>
      <c r="MK7" s="5">
        <v>1579</v>
      </c>
      <c r="ML7" s="5">
        <v>1579</v>
      </c>
      <c r="MM7" s="5">
        <v>1472</v>
      </c>
      <c r="MN7" s="5">
        <v>1827</v>
      </c>
      <c r="MO7" s="5">
        <v>1449</v>
      </c>
      <c r="MP7" s="5">
        <v>1431</v>
      </c>
      <c r="MQ7" s="5">
        <v>0</v>
      </c>
      <c r="MR7" s="5">
        <v>0</v>
      </c>
      <c r="MS7" s="5">
        <v>0</v>
      </c>
      <c r="MT7" s="5">
        <v>0</v>
      </c>
      <c r="MU7" s="5">
        <v>0</v>
      </c>
      <c r="MV7" s="5">
        <v>0</v>
      </c>
      <c r="MW7" s="5">
        <v>6</v>
      </c>
      <c r="MX7" s="5">
        <v>-16</v>
      </c>
      <c r="MY7" s="5">
        <v>30</v>
      </c>
      <c r="MZ7" s="5">
        <v>42</v>
      </c>
      <c r="NA7" s="5">
        <v>69</v>
      </c>
      <c r="NB7" s="5">
        <v>84</v>
      </c>
      <c r="NC7" s="5">
        <v>58</v>
      </c>
      <c r="ND7" s="5">
        <v>58</v>
      </c>
      <c r="NE7" s="5" t="s">
        <v>33</v>
      </c>
      <c r="NF7" s="5" t="s">
        <v>33</v>
      </c>
      <c r="NG7" s="5" t="s">
        <v>33</v>
      </c>
      <c r="NH7" s="5" t="s">
        <v>33</v>
      </c>
      <c r="NI7" s="5" t="s">
        <v>33</v>
      </c>
      <c r="NJ7" s="5" t="s">
        <v>33</v>
      </c>
      <c r="NK7" s="5" t="s">
        <v>33</v>
      </c>
      <c r="NL7" s="5" t="s">
        <v>33</v>
      </c>
      <c r="NM7" s="5" t="s">
        <v>33</v>
      </c>
      <c r="NN7" s="5" t="s">
        <v>33</v>
      </c>
      <c r="NO7" s="5" t="s">
        <v>33</v>
      </c>
      <c r="NP7" s="5" t="s">
        <v>33</v>
      </c>
      <c r="NQ7" s="5" t="s">
        <v>33</v>
      </c>
      <c r="NR7" s="5" t="s">
        <v>33</v>
      </c>
      <c r="NS7" s="5" t="s">
        <v>33</v>
      </c>
      <c r="NT7" s="5" t="s">
        <v>33</v>
      </c>
      <c r="NU7" s="5" t="s">
        <v>33</v>
      </c>
      <c r="NV7" s="5" t="s">
        <v>33</v>
      </c>
      <c r="NW7" s="5">
        <v>0</v>
      </c>
      <c r="NX7" s="5">
        <v>0</v>
      </c>
      <c r="NY7" s="5">
        <v>0</v>
      </c>
      <c r="NZ7" s="5">
        <v>0</v>
      </c>
      <c r="OA7" s="5">
        <v>0</v>
      </c>
      <c r="OB7" s="5">
        <v>0</v>
      </c>
      <c r="OC7" s="5">
        <v>0</v>
      </c>
      <c r="OD7" s="5">
        <v>0</v>
      </c>
      <c r="OE7" s="5">
        <v>0</v>
      </c>
      <c r="OF7" s="5">
        <v>0</v>
      </c>
      <c r="OG7" s="5">
        <v>0</v>
      </c>
      <c r="OH7" s="5">
        <v>0</v>
      </c>
      <c r="OI7" s="5">
        <v>0</v>
      </c>
      <c r="OJ7" s="5">
        <v>0</v>
      </c>
      <c r="OK7" s="5" t="s">
        <v>33</v>
      </c>
      <c r="OL7" s="5" t="s">
        <v>33</v>
      </c>
      <c r="OM7" s="5" t="s">
        <v>33</v>
      </c>
      <c r="ON7" s="5" t="s">
        <v>33</v>
      </c>
      <c r="OO7" s="5" t="s">
        <v>33</v>
      </c>
      <c r="OP7" s="5" t="s">
        <v>33</v>
      </c>
      <c r="OQ7" s="5" t="s">
        <v>33</v>
      </c>
      <c r="OR7" s="5" t="s">
        <v>33</v>
      </c>
      <c r="OS7" s="5" t="s">
        <v>33</v>
      </c>
      <c r="OT7" s="5" t="s">
        <v>33</v>
      </c>
      <c r="OU7" s="5" t="s">
        <v>33</v>
      </c>
      <c r="OV7" s="5" t="s">
        <v>33</v>
      </c>
      <c r="OW7" s="5" t="s">
        <v>33</v>
      </c>
      <c r="OX7" s="5" t="s">
        <v>33</v>
      </c>
      <c r="OY7" s="5" t="s">
        <v>33</v>
      </c>
      <c r="OZ7" s="5" t="s">
        <v>33</v>
      </c>
      <c r="PA7" s="5" t="s">
        <v>33</v>
      </c>
      <c r="PB7" s="5" t="s">
        <v>33</v>
      </c>
      <c r="PC7" s="5">
        <v>8324</v>
      </c>
      <c r="PD7" s="5">
        <v>7538</v>
      </c>
      <c r="PE7" s="5">
        <v>9694</v>
      </c>
      <c r="PF7" s="5">
        <v>9610</v>
      </c>
      <c r="PG7" s="5">
        <v>10325</v>
      </c>
      <c r="PH7" s="5">
        <v>12178</v>
      </c>
      <c r="PI7" s="5">
        <v>10219</v>
      </c>
      <c r="PJ7" s="5">
        <v>13318</v>
      </c>
      <c r="PK7" s="5">
        <v>5106</v>
      </c>
      <c r="PL7" s="5">
        <v>5071</v>
      </c>
      <c r="PM7" s="5">
        <v>4947</v>
      </c>
      <c r="PN7" s="5">
        <v>5038</v>
      </c>
      <c r="PO7" s="5">
        <v>5041</v>
      </c>
      <c r="PP7" s="5">
        <v>4693</v>
      </c>
      <c r="PQ7" s="5">
        <v>4867</v>
      </c>
      <c r="PR7" s="5">
        <v>4561</v>
      </c>
      <c r="PS7" s="5">
        <v>2613</v>
      </c>
      <c r="PT7" s="5">
        <v>2646</v>
      </c>
      <c r="PU7" s="5">
        <v>2473</v>
      </c>
      <c r="PV7" s="5">
        <v>2214</v>
      </c>
      <c r="PW7" s="5">
        <v>3701</v>
      </c>
      <c r="PX7" s="5">
        <v>3896</v>
      </c>
      <c r="PY7" s="5">
        <v>3729</v>
      </c>
      <c r="PZ7" s="5">
        <v>9227</v>
      </c>
      <c r="QA7" s="5">
        <v>7905</v>
      </c>
      <c r="QB7" s="5">
        <v>5726</v>
      </c>
      <c r="QC7" s="5">
        <v>5740</v>
      </c>
      <c r="QD7" s="5">
        <v>5359</v>
      </c>
      <c r="QE7" s="5">
        <v>4991</v>
      </c>
      <c r="QF7" s="5">
        <v>4352</v>
      </c>
      <c r="QG7" s="5">
        <v>4145</v>
      </c>
      <c r="QH7" s="5">
        <v>3979</v>
      </c>
      <c r="QI7" s="5">
        <v>11914</v>
      </c>
      <c r="QJ7" s="5">
        <v>12676</v>
      </c>
      <c r="QK7" s="5">
        <v>15899</v>
      </c>
      <c r="QL7" s="5">
        <v>17812</v>
      </c>
      <c r="QM7" s="5">
        <v>13862</v>
      </c>
      <c r="QN7" s="5">
        <v>12434</v>
      </c>
      <c r="QO7" s="5">
        <v>11962</v>
      </c>
      <c r="QP7" s="5">
        <v>11470</v>
      </c>
      <c r="QQ7" s="5">
        <v>18631</v>
      </c>
      <c r="QR7" s="5">
        <v>17457</v>
      </c>
      <c r="QS7" s="5">
        <v>15947</v>
      </c>
      <c r="QT7" s="5">
        <v>15981</v>
      </c>
      <c r="QU7" s="5">
        <v>16773</v>
      </c>
      <c r="QV7" s="5">
        <v>14497</v>
      </c>
      <c r="QW7" s="5">
        <v>13615</v>
      </c>
      <c r="QX7" s="5">
        <v>11902</v>
      </c>
      <c r="QY7" s="5">
        <v>11857</v>
      </c>
      <c r="QZ7" s="5">
        <v>11536</v>
      </c>
      <c r="RA7" s="5">
        <v>12732</v>
      </c>
      <c r="RB7" s="5">
        <v>10271</v>
      </c>
      <c r="RC7" s="5">
        <v>11363</v>
      </c>
      <c r="RD7" s="5">
        <v>7873</v>
      </c>
      <c r="RE7" s="5">
        <v>7741</v>
      </c>
      <c r="RF7" s="5">
        <v>5604</v>
      </c>
      <c r="RG7" s="5">
        <v>6260</v>
      </c>
      <c r="RH7" s="5">
        <v>6337</v>
      </c>
      <c r="RI7" s="5">
        <v>5680</v>
      </c>
      <c r="RJ7" s="5">
        <v>6139</v>
      </c>
      <c r="RK7" s="5">
        <v>6167</v>
      </c>
      <c r="RL7" s="5">
        <v>6155</v>
      </c>
      <c r="RM7" s="5">
        <v>5714</v>
      </c>
      <c r="RN7" s="5">
        <v>5061</v>
      </c>
      <c r="RO7" s="5">
        <v>4581</v>
      </c>
      <c r="RP7" s="5">
        <v>6036</v>
      </c>
      <c r="RQ7" s="5">
        <v>6572</v>
      </c>
      <c r="RR7" s="5">
        <v>5802</v>
      </c>
      <c r="RS7" s="5">
        <v>5473</v>
      </c>
      <c r="RT7" s="5">
        <v>5600</v>
      </c>
      <c r="RU7" s="5">
        <v>5824</v>
      </c>
      <c r="RV7" s="5">
        <v>5722</v>
      </c>
      <c r="RW7" s="5">
        <v>7023</v>
      </c>
      <c r="RX7" s="5">
        <v>6516</v>
      </c>
      <c r="RY7" s="5">
        <v>6269</v>
      </c>
      <c r="RZ7" s="5">
        <v>5871</v>
      </c>
      <c r="SA7" s="5">
        <v>5982</v>
      </c>
      <c r="SB7" s="5">
        <v>5549</v>
      </c>
      <c r="SC7" s="5">
        <v>5467</v>
      </c>
      <c r="SD7" s="5">
        <v>5680</v>
      </c>
      <c r="SE7" s="5">
        <v>5478</v>
      </c>
      <c r="SF7" s="5">
        <v>6439</v>
      </c>
      <c r="SG7" s="5">
        <v>5249</v>
      </c>
      <c r="SH7" s="5">
        <v>4665</v>
      </c>
      <c r="SI7" s="5">
        <v>4774</v>
      </c>
      <c r="SJ7" s="5">
        <v>5705</v>
      </c>
      <c r="SK7" s="5">
        <v>5295</v>
      </c>
      <c r="SL7" s="5">
        <v>6009</v>
      </c>
      <c r="SM7" s="5">
        <v>5425</v>
      </c>
      <c r="SN7" s="5">
        <v>3769</v>
      </c>
      <c r="SO7" s="5">
        <v>4205</v>
      </c>
      <c r="SP7" s="5">
        <v>4017</v>
      </c>
      <c r="SQ7" s="5">
        <v>3997</v>
      </c>
      <c r="SR7" s="5">
        <v>7491</v>
      </c>
      <c r="SS7" s="5">
        <v>6993</v>
      </c>
      <c r="ST7" s="5">
        <v>6176</v>
      </c>
      <c r="SU7" s="5">
        <v>14321</v>
      </c>
      <c r="SV7" s="5">
        <v>15168</v>
      </c>
      <c r="SW7" s="5">
        <v>11667</v>
      </c>
      <c r="SX7" s="5">
        <v>4018</v>
      </c>
      <c r="SY7" s="5">
        <v>8402</v>
      </c>
      <c r="SZ7" s="5">
        <v>11771</v>
      </c>
      <c r="TA7" s="5">
        <v>13459</v>
      </c>
      <c r="TB7" s="5">
        <v>10722</v>
      </c>
      <c r="TC7" s="5">
        <v>12944</v>
      </c>
      <c r="TD7" s="5">
        <v>11081</v>
      </c>
      <c r="TE7" s="5">
        <v>10370</v>
      </c>
      <c r="TF7" s="5">
        <v>9288</v>
      </c>
      <c r="TG7" s="5">
        <v>7469</v>
      </c>
      <c r="TH7" s="5">
        <v>9530</v>
      </c>
      <c r="TI7" s="5">
        <v>10987</v>
      </c>
      <c r="TJ7" s="5">
        <v>10845</v>
      </c>
      <c r="TK7" s="5">
        <v>8722</v>
      </c>
      <c r="TL7" s="5">
        <v>10003</v>
      </c>
      <c r="TM7" s="5">
        <v>13796</v>
      </c>
      <c r="TN7" s="5">
        <v>20924</v>
      </c>
      <c r="TO7" s="5">
        <v>20996</v>
      </c>
      <c r="TP7" s="5">
        <v>22422</v>
      </c>
      <c r="TQ7" s="5">
        <v>20544</v>
      </c>
      <c r="TR7" s="5">
        <v>17240</v>
      </c>
      <c r="TS7" s="5">
        <v>14838</v>
      </c>
      <c r="TT7" s="5">
        <v>7495</v>
      </c>
      <c r="TU7" s="5">
        <v>1898</v>
      </c>
      <c r="TV7" s="5">
        <v>1806</v>
      </c>
      <c r="TW7" s="5">
        <v>1993</v>
      </c>
      <c r="TX7" s="5">
        <v>2026</v>
      </c>
      <c r="TY7" s="5">
        <v>1627</v>
      </c>
      <c r="TZ7" s="5">
        <v>1460</v>
      </c>
      <c r="UA7" s="5">
        <v>92</v>
      </c>
      <c r="UB7" s="5">
        <v>139</v>
      </c>
      <c r="UC7" s="5">
        <v>219</v>
      </c>
      <c r="UD7" s="5">
        <v>163</v>
      </c>
      <c r="UE7" s="5">
        <v>127</v>
      </c>
      <c r="UF7" s="5">
        <v>143</v>
      </c>
      <c r="UG7" s="5">
        <v>217</v>
      </c>
      <c r="UH7" s="5">
        <v>195</v>
      </c>
      <c r="UI7" s="5">
        <v>87</v>
      </c>
      <c r="UJ7" s="5">
        <v>352</v>
      </c>
      <c r="UK7" s="5">
        <v>264</v>
      </c>
      <c r="UL7" s="5">
        <v>69</v>
      </c>
      <c r="UM7" s="5">
        <v>159</v>
      </c>
      <c r="UN7" s="5">
        <v>396</v>
      </c>
      <c r="UO7" s="5">
        <v>248</v>
      </c>
      <c r="UP7" s="5">
        <v>151</v>
      </c>
      <c r="UQ7" s="5">
        <v>331</v>
      </c>
      <c r="UR7" s="5">
        <v>352</v>
      </c>
      <c r="US7" s="5">
        <v>614</v>
      </c>
      <c r="UT7" s="5">
        <v>1327</v>
      </c>
      <c r="UU7" s="5">
        <v>3593</v>
      </c>
      <c r="UV7" s="5">
        <v>562</v>
      </c>
      <c r="UW7" s="5">
        <v>993</v>
      </c>
      <c r="UX7" s="5">
        <v>206</v>
      </c>
      <c r="UY7" s="5">
        <v>374</v>
      </c>
      <c r="UZ7" s="5">
        <v>309</v>
      </c>
      <c r="VA7" s="5">
        <v>360</v>
      </c>
      <c r="VB7" s="5">
        <v>373</v>
      </c>
      <c r="VC7" s="5">
        <v>459</v>
      </c>
      <c r="VD7" s="5">
        <v>642</v>
      </c>
      <c r="VE7" s="5">
        <v>627</v>
      </c>
      <c r="VF7" s="5">
        <v>651</v>
      </c>
      <c r="VG7" s="5">
        <v>48502</v>
      </c>
      <c r="VH7" s="5">
        <v>54955</v>
      </c>
      <c r="VI7" s="5">
        <v>76164</v>
      </c>
      <c r="VJ7" s="5">
        <v>55544</v>
      </c>
      <c r="VK7" s="5">
        <v>68824</v>
      </c>
      <c r="VL7" s="5">
        <v>75706</v>
      </c>
      <c r="VM7" s="5">
        <v>64751</v>
      </c>
      <c r="VN7" s="5">
        <v>58892</v>
      </c>
      <c r="VO7" s="5">
        <v>60219</v>
      </c>
      <c r="VP7" s="5">
        <v>55007</v>
      </c>
      <c r="VQ7" s="5">
        <v>46539</v>
      </c>
      <c r="VR7" s="5">
        <v>69833</v>
      </c>
      <c r="VS7" s="5">
        <v>41112</v>
      </c>
      <c r="VT7" s="5">
        <v>49305</v>
      </c>
      <c r="VU7" s="5">
        <v>40468</v>
      </c>
      <c r="VV7" s="5">
        <v>41294</v>
      </c>
      <c r="VW7" s="5">
        <v>41996</v>
      </c>
      <c r="VX7" s="5">
        <v>26339</v>
      </c>
      <c r="VY7" s="5">
        <v>37022</v>
      </c>
      <c r="VZ7" s="5">
        <v>32609</v>
      </c>
      <c r="WA7" s="5">
        <v>33882</v>
      </c>
      <c r="WB7" s="5">
        <v>35258</v>
      </c>
      <c r="WC7" s="5">
        <v>41387</v>
      </c>
      <c r="WD7" s="5">
        <v>33442</v>
      </c>
      <c r="WE7" s="5">
        <v>27428</v>
      </c>
      <c r="WF7" s="5">
        <v>39108</v>
      </c>
      <c r="WG7" s="5">
        <v>33718</v>
      </c>
      <c r="WH7" s="5">
        <v>37696</v>
      </c>
      <c r="WI7" s="5">
        <v>34598</v>
      </c>
      <c r="WJ7" s="5">
        <v>36886</v>
      </c>
      <c r="WK7" s="5">
        <v>35936</v>
      </c>
      <c r="WL7" s="5">
        <v>32927</v>
      </c>
      <c r="WM7" s="5">
        <v>13706</v>
      </c>
      <c r="WN7" s="5">
        <v>13618</v>
      </c>
      <c r="WO7" s="5">
        <v>11068</v>
      </c>
      <c r="WP7" s="5">
        <v>4684</v>
      </c>
      <c r="WQ7" s="5">
        <v>4592</v>
      </c>
      <c r="WR7" s="5">
        <v>5114</v>
      </c>
      <c r="WS7" s="5">
        <v>4541</v>
      </c>
      <c r="WT7" s="5">
        <v>3991</v>
      </c>
      <c r="WU7" s="5">
        <v>5699</v>
      </c>
      <c r="WV7" s="5">
        <v>5982</v>
      </c>
      <c r="WW7" s="5">
        <v>5494</v>
      </c>
      <c r="WX7" s="5">
        <v>5625</v>
      </c>
      <c r="WY7" s="5">
        <v>5827</v>
      </c>
      <c r="WZ7" s="5">
        <v>5256</v>
      </c>
      <c r="XA7" s="5">
        <v>6069</v>
      </c>
      <c r="XB7" s="5">
        <v>5889</v>
      </c>
      <c r="XC7" s="5">
        <v>6078</v>
      </c>
      <c r="XD7" s="5">
        <v>5339</v>
      </c>
      <c r="XE7" s="5">
        <v>5806</v>
      </c>
      <c r="XF7" s="5">
        <v>5105</v>
      </c>
      <c r="XG7" s="5">
        <v>5170</v>
      </c>
      <c r="XH7" s="5">
        <v>2846</v>
      </c>
      <c r="XI7" s="5">
        <v>3067</v>
      </c>
      <c r="XJ7" s="5">
        <v>2133</v>
      </c>
      <c r="XK7" s="5">
        <v>3190</v>
      </c>
      <c r="XL7" s="5">
        <v>2743</v>
      </c>
      <c r="XM7" s="5">
        <v>2524</v>
      </c>
      <c r="XN7" s="5">
        <v>2624</v>
      </c>
      <c r="XO7" s="5">
        <v>2450</v>
      </c>
      <c r="XP7" s="5">
        <v>3265</v>
      </c>
      <c r="XQ7" s="5">
        <v>3046</v>
      </c>
      <c r="XR7" s="5">
        <v>2901</v>
      </c>
      <c r="XS7" s="1">
        <v>12647</v>
      </c>
      <c r="XT7" s="3" t="s">
        <v>180</v>
      </c>
      <c r="XU7" s="3" t="s">
        <v>180</v>
      </c>
      <c r="XV7" s="3" t="s">
        <v>180</v>
      </c>
      <c r="XW7" s="3" t="s">
        <v>179</v>
      </c>
      <c r="XX7" s="3" t="s">
        <v>180</v>
      </c>
      <c r="XY7" s="3" t="s">
        <v>180</v>
      </c>
      <c r="XZ7" s="3" t="s">
        <v>184</v>
      </c>
    </row>
    <row r="8" spans="1:650" x14ac:dyDescent="0.3">
      <c r="A8" s="6" t="s">
        <v>39</v>
      </c>
      <c r="B8" s="1">
        <v>4272394</v>
      </c>
      <c r="C8" s="5">
        <v>77398</v>
      </c>
      <c r="D8" s="5">
        <v>50027</v>
      </c>
      <c r="E8" s="5">
        <v>16140</v>
      </c>
      <c r="F8" s="5">
        <v>37243</v>
      </c>
      <c r="G8" s="5">
        <v>25679</v>
      </c>
      <c r="H8" s="5">
        <v>68262</v>
      </c>
      <c r="I8" s="5">
        <v>6361</v>
      </c>
      <c r="J8" s="5">
        <v>7109</v>
      </c>
      <c r="K8" s="5">
        <v>1691</v>
      </c>
      <c r="L8" s="5">
        <v>2558</v>
      </c>
      <c r="M8" s="5" t="s">
        <v>33</v>
      </c>
      <c r="N8" s="5" t="s">
        <v>33</v>
      </c>
      <c r="O8" s="5" t="s">
        <v>33</v>
      </c>
      <c r="P8" s="5" t="s">
        <v>33</v>
      </c>
      <c r="Q8" s="5" t="s">
        <v>33</v>
      </c>
      <c r="R8" s="5" t="s">
        <v>33</v>
      </c>
      <c r="S8" s="5" t="s">
        <v>33</v>
      </c>
      <c r="T8" s="5" t="s">
        <v>33</v>
      </c>
      <c r="U8" s="5" t="s">
        <v>33</v>
      </c>
      <c r="V8" s="5" t="s">
        <v>33</v>
      </c>
      <c r="W8" s="5" t="s">
        <v>33</v>
      </c>
      <c r="X8" s="5" t="s">
        <v>33</v>
      </c>
      <c r="Y8" s="5" t="s">
        <v>33</v>
      </c>
      <c r="Z8" s="5" t="s">
        <v>33</v>
      </c>
      <c r="AA8" s="5" t="s">
        <v>33</v>
      </c>
      <c r="AB8" s="5" t="s">
        <v>33</v>
      </c>
      <c r="AC8" s="5" t="s">
        <v>33</v>
      </c>
      <c r="AD8" s="5" t="s">
        <v>33</v>
      </c>
      <c r="AE8" s="5" t="s">
        <v>33</v>
      </c>
      <c r="AF8" s="5" t="s">
        <v>33</v>
      </c>
      <c r="AG8" s="5" t="s">
        <v>33</v>
      </c>
      <c r="AH8" s="5" t="s">
        <v>33</v>
      </c>
      <c r="AI8" s="5">
        <v>860</v>
      </c>
      <c r="AJ8" s="5">
        <v>0</v>
      </c>
      <c r="AK8" s="5">
        <v>0</v>
      </c>
      <c r="AL8" s="5">
        <v>0</v>
      </c>
      <c r="AM8" s="5">
        <v>0</v>
      </c>
      <c r="AN8" s="5">
        <v>0</v>
      </c>
      <c r="AO8" s="5">
        <v>0</v>
      </c>
      <c r="AP8" s="5">
        <v>0</v>
      </c>
      <c r="AQ8" s="5">
        <v>0</v>
      </c>
      <c r="AR8" s="5">
        <v>0</v>
      </c>
      <c r="AS8" s="5" t="s">
        <v>33</v>
      </c>
      <c r="AT8" s="5" t="s">
        <v>33</v>
      </c>
      <c r="AU8" s="5" t="s">
        <v>33</v>
      </c>
      <c r="AV8" s="5" t="s">
        <v>33</v>
      </c>
      <c r="AW8" s="5" t="s">
        <v>33</v>
      </c>
      <c r="AX8" s="5" t="s">
        <v>33</v>
      </c>
      <c r="AY8" s="5" t="s">
        <v>33</v>
      </c>
      <c r="AZ8" s="5" t="s">
        <v>33</v>
      </c>
      <c r="BA8" s="5" t="s">
        <v>33</v>
      </c>
      <c r="BB8" s="5" t="s">
        <v>33</v>
      </c>
      <c r="BC8" s="5" t="s">
        <v>33</v>
      </c>
      <c r="BD8" s="5" t="s">
        <v>33</v>
      </c>
      <c r="BE8" s="5" t="s">
        <v>33</v>
      </c>
      <c r="BF8" s="5" t="s">
        <v>33</v>
      </c>
      <c r="BG8" s="5" t="s">
        <v>33</v>
      </c>
      <c r="BH8" s="5" t="s">
        <v>33</v>
      </c>
      <c r="BI8" s="5" t="s">
        <v>33</v>
      </c>
      <c r="BJ8" s="5" t="s">
        <v>33</v>
      </c>
      <c r="BK8" s="5" t="s">
        <v>33</v>
      </c>
      <c r="BL8" s="5" t="s">
        <v>33</v>
      </c>
      <c r="BM8" s="5" t="s">
        <v>33</v>
      </c>
      <c r="BN8" s="5" t="s">
        <v>33</v>
      </c>
      <c r="BO8" s="5">
        <v>472757</v>
      </c>
      <c r="BP8" s="5">
        <v>372992</v>
      </c>
      <c r="BQ8" s="5">
        <v>295663</v>
      </c>
      <c r="BR8" s="5">
        <v>348069</v>
      </c>
      <c r="BS8" s="5">
        <v>310717</v>
      </c>
      <c r="BT8" s="5">
        <v>246147</v>
      </c>
      <c r="BU8" s="5">
        <v>197815</v>
      </c>
      <c r="BV8" s="5">
        <v>88413</v>
      </c>
      <c r="BW8" s="5">
        <v>72367</v>
      </c>
      <c r="BX8" s="5">
        <v>33354</v>
      </c>
      <c r="BY8" s="5" t="s">
        <v>33</v>
      </c>
      <c r="BZ8" s="5" t="s">
        <v>33</v>
      </c>
      <c r="CA8" s="5" t="s">
        <v>33</v>
      </c>
      <c r="CB8" s="5" t="s">
        <v>33</v>
      </c>
      <c r="CC8" s="5" t="s">
        <v>33</v>
      </c>
      <c r="CD8" s="5" t="s">
        <v>33</v>
      </c>
      <c r="CE8" s="5" t="s">
        <v>33</v>
      </c>
      <c r="CF8" s="5" t="s">
        <v>33</v>
      </c>
      <c r="CG8" s="5" t="s">
        <v>33</v>
      </c>
      <c r="CH8" s="5" t="s">
        <v>33</v>
      </c>
      <c r="CI8" s="5" t="s">
        <v>33</v>
      </c>
      <c r="CJ8" s="5" t="s">
        <v>33</v>
      </c>
      <c r="CK8" s="5" t="s">
        <v>33</v>
      </c>
      <c r="CL8" s="5" t="s">
        <v>33</v>
      </c>
      <c r="CM8" s="5" t="s">
        <v>33</v>
      </c>
      <c r="CN8" s="5" t="s">
        <v>33</v>
      </c>
      <c r="CO8" s="5" t="s">
        <v>33</v>
      </c>
      <c r="CP8" s="5" t="s">
        <v>33</v>
      </c>
      <c r="CQ8" s="5" t="s">
        <v>33</v>
      </c>
      <c r="CR8" s="5" t="s">
        <v>33</v>
      </c>
      <c r="CS8" s="5" t="s">
        <v>33</v>
      </c>
      <c r="CT8" s="5" t="s">
        <v>33</v>
      </c>
      <c r="CU8" s="5">
        <v>362666</v>
      </c>
      <c r="CV8" s="5">
        <v>360174</v>
      </c>
      <c r="CW8" s="5">
        <v>379177</v>
      </c>
      <c r="CX8" s="5">
        <v>353320</v>
      </c>
      <c r="CY8" s="5">
        <v>388443</v>
      </c>
      <c r="CZ8" s="5">
        <v>278301</v>
      </c>
      <c r="DA8" s="5">
        <v>250806</v>
      </c>
      <c r="DB8" s="5">
        <v>199367</v>
      </c>
      <c r="DC8" s="5">
        <v>154881</v>
      </c>
      <c r="DD8" s="5">
        <v>162402</v>
      </c>
      <c r="DE8" s="5" t="s">
        <v>33</v>
      </c>
      <c r="DF8" s="5" t="s">
        <v>33</v>
      </c>
      <c r="DG8" s="5" t="s">
        <v>33</v>
      </c>
      <c r="DH8" s="5" t="s">
        <v>33</v>
      </c>
      <c r="DI8" s="5" t="s">
        <v>33</v>
      </c>
      <c r="DJ8" s="5" t="s">
        <v>33</v>
      </c>
      <c r="DK8" s="5" t="s">
        <v>33</v>
      </c>
      <c r="DL8" s="5" t="s">
        <v>33</v>
      </c>
      <c r="DM8" s="5" t="s">
        <v>33</v>
      </c>
      <c r="DN8" s="5" t="s">
        <v>33</v>
      </c>
      <c r="DO8" s="5" t="s">
        <v>33</v>
      </c>
      <c r="DP8" s="5" t="s">
        <v>33</v>
      </c>
      <c r="DQ8" s="5" t="s">
        <v>33</v>
      </c>
      <c r="DR8" s="5" t="s">
        <v>33</v>
      </c>
      <c r="DS8" s="5" t="s">
        <v>33</v>
      </c>
      <c r="DT8" s="5" t="s">
        <v>33</v>
      </c>
      <c r="DU8" s="5" t="s">
        <v>33</v>
      </c>
      <c r="DV8" s="5" t="s">
        <v>33</v>
      </c>
      <c r="DW8" s="5" t="s">
        <v>33</v>
      </c>
      <c r="DX8" s="5" t="s">
        <v>33</v>
      </c>
      <c r="DY8" s="5" t="s">
        <v>33</v>
      </c>
      <c r="DZ8" s="5" t="s">
        <v>33</v>
      </c>
      <c r="EA8" s="5">
        <v>79930</v>
      </c>
      <c r="EB8" s="5">
        <v>78837</v>
      </c>
      <c r="EC8" s="5">
        <v>41969</v>
      </c>
      <c r="ED8" s="5">
        <v>75026</v>
      </c>
      <c r="EE8" s="5">
        <v>50550</v>
      </c>
      <c r="EF8" s="5">
        <v>65726</v>
      </c>
      <c r="EG8" s="5">
        <v>45304</v>
      </c>
      <c r="EH8" s="5">
        <v>45589</v>
      </c>
      <c r="EI8" s="5">
        <v>9714</v>
      </c>
      <c r="EJ8" s="5">
        <v>9067</v>
      </c>
      <c r="EK8" s="5" t="s">
        <v>33</v>
      </c>
      <c r="EL8" s="5" t="s">
        <v>33</v>
      </c>
      <c r="EM8" s="5" t="s">
        <v>33</v>
      </c>
      <c r="EN8" s="5" t="s">
        <v>33</v>
      </c>
      <c r="EO8" s="5" t="s">
        <v>33</v>
      </c>
      <c r="EP8" s="5" t="s">
        <v>33</v>
      </c>
      <c r="EQ8" s="5" t="s">
        <v>33</v>
      </c>
      <c r="ER8" s="5" t="s">
        <v>33</v>
      </c>
      <c r="ES8" s="5" t="s">
        <v>33</v>
      </c>
      <c r="ET8" s="5" t="s">
        <v>33</v>
      </c>
      <c r="EU8" s="5" t="s">
        <v>33</v>
      </c>
      <c r="EV8" s="5" t="s">
        <v>33</v>
      </c>
      <c r="EW8" s="5" t="s">
        <v>33</v>
      </c>
      <c r="EX8" s="5" t="s">
        <v>33</v>
      </c>
      <c r="EY8" s="5" t="s">
        <v>33</v>
      </c>
      <c r="EZ8" s="5" t="s">
        <v>33</v>
      </c>
      <c r="FA8" s="5" t="s">
        <v>33</v>
      </c>
      <c r="FB8" s="5" t="s">
        <v>33</v>
      </c>
      <c r="FC8" s="5" t="s">
        <v>33</v>
      </c>
      <c r="FD8" s="5" t="s">
        <v>33</v>
      </c>
      <c r="FE8" s="5" t="s">
        <v>33</v>
      </c>
      <c r="FF8" s="5" t="s">
        <v>33</v>
      </c>
      <c r="FG8" s="5">
        <v>0</v>
      </c>
      <c r="FH8" s="5">
        <v>0</v>
      </c>
      <c r="FI8" s="5">
        <v>0</v>
      </c>
      <c r="FJ8" s="5">
        <v>0</v>
      </c>
      <c r="FK8" s="5">
        <v>0</v>
      </c>
      <c r="FL8" s="5">
        <v>0</v>
      </c>
      <c r="FM8" s="5">
        <v>0</v>
      </c>
      <c r="FN8" s="5">
        <v>0</v>
      </c>
      <c r="FO8" s="5">
        <v>0</v>
      </c>
      <c r="FP8" s="5">
        <v>0</v>
      </c>
      <c r="FQ8" s="5" t="s">
        <v>33</v>
      </c>
      <c r="FR8" s="5" t="s">
        <v>33</v>
      </c>
      <c r="FS8" s="5" t="s">
        <v>33</v>
      </c>
      <c r="FT8" s="5" t="s">
        <v>33</v>
      </c>
      <c r="FU8" s="5" t="s">
        <v>33</v>
      </c>
      <c r="FV8" s="5" t="s">
        <v>33</v>
      </c>
      <c r="FW8" s="5" t="s">
        <v>33</v>
      </c>
      <c r="FX8" s="5" t="s">
        <v>33</v>
      </c>
      <c r="FY8" s="5" t="s">
        <v>33</v>
      </c>
      <c r="FZ8" s="5" t="s">
        <v>33</v>
      </c>
      <c r="GA8" s="5" t="s">
        <v>33</v>
      </c>
      <c r="GB8" s="5" t="s">
        <v>33</v>
      </c>
      <c r="GC8" s="5" t="s">
        <v>33</v>
      </c>
      <c r="GD8" s="5" t="s">
        <v>33</v>
      </c>
      <c r="GE8" s="5" t="s">
        <v>33</v>
      </c>
      <c r="GF8" s="5" t="s">
        <v>33</v>
      </c>
      <c r="GG8" s="5" t="s">
        <v>33</v>
      </c>
      <c r="GH8" s="5" t="s">
        <v>33</v>
      </c>
      <c r="GI8" s="5" t="s">
        <v>33</v>
      </c>
      <c r="GJ8" s="5" t="s">
        <v>33</v>
      </c>
      <c r="GK8" s="5" t="s">
        <v>33</v>
      </c>
      <c r="GL8" s="5" t="s">
        <v>33</v>
      </c>
      <c r="GM8" s="5">
        <v>993610</v>
      </c>
      <c r="GN8" s="5">
        <v>862030</v>
      </c>
      <c r="GO8" s="5">
        <v>732949</v>
      </c>
      <c r="GP8" s="5">
        <v>813659</v>
      </c>
      <c r="GQ8" s="5">
        <v>775389</v>
      </c>
      <c r="GR8" s="5">
        <v>658436</v>
      </c>
      <c r="GS8" s="5">
        <v>500286</v>
      </c>
      <c r="GT8" s="5">
        <v>340478</v>
      </c>
      <c r="GU8" s="5">
        <v>238653</v>
      </c>
      <c r="GV8" s="5">
        <v>207381</v>
      </c>
      <c r="GW8" s="5" t="s">
        <v>33</v>
      </c>
      <c r="GX8" s="5" t="s">
        <v>33</v>
      </c>
      <c r="GY8" s="5" t="s">
        <v>33</v>
      </c>
      <c r="GZ8" s="5" t="s">
        <v>33</v>
      </c>
      <c r="HA8" s="5" t="s">
        <v>33</v>
      </c>
      <c r="HB8" s="5" t="s">
        <v>33</v>
      </c>
      <c r="HC8" s="5" t="s">
        <v>33</v>
      </c>
      <c r="HD8" s="5" t="s">
        <v>33</v>
      </c>
      <c r="HE8" s="5" t="s">
        <v>33</v>
      </c>
      <c r="HF8" s="5" t="s">
        <v>33</v>
      </c>
      <c r="HG8" s="5" t="s">
        <v>33</v>
      </c>
      <c r="HH8" s="5" t="s">
        <v>33</v>
      </c>
      <c r="HI8" s="5" t="s">
        <v>33</v>
      </c>
      <c r="HJ8" s="5" t="s">
        <v>33</v>
      </c>
      <c r="HK8" s="5" t="s">
        <v>33</v>
      </c>
      <c r="HL8" s="5" t="s">
        <v>33</v>
      </c>
      <c r="HM8" s="5" t="s">
        <v>33</v>
      </c>
      <c r="HN8" s="5" t="s">
        <v>33</v>
      </c>
      <c r="HO8" s="5" t="s">
        <v>33</v>
      </c>
      <c r="HP8" s="5" t="s">
        <v>33</v>
      </c>
      <c r="HQ8" s="5" t="s">
        <v>33</v>
      </c>
      <c r="HR8" s="5" t="s">
        <v>33</v>
      </c>
      <c r="HS8" s="5">
        <v>348654</v>
      </c>
      <c r="HT8" s="5">
        <v>411679</v>
      </c>
      <c r="HU8" s="5">
        <v>404213</v>
      </c>
      <c r="HV8" s="5">
        <v>388028</v>
      </c>
      <c r="HW8" s="5">
        <v>420075</v>
      </c>
      <c r="HX8" s="5">
        <v>365697</v>
      </c>
      <c r="HY8" s="5">
        <v>396401</v>
      </c>
      <c r="HZ8" s="5">
        <v>690332</v>
      </c>
      <c r="IA8" s="5">
        <v>838269</v>
      </c>
      <c r="IB8" s="5">
        <v>954056</v>
      </c>
      <c r="IC8" s="5" t="s">
        <v>33</v>
      </c>
      <c r="ID8" s="5" t="s">
        <v>33</v>
      </c>
      <c r="IE8" s="5" t="s">
        <v>33</v>
      </c>
      <c r="IF8" s="5" t="s">
        <v>33</v>
      </c>
      <c r="IG8" s="5" t="s">
        <v>33</v>
      </c>
      <c r="IH8" s="5" t="s">
        <v>33</v>
      </c>
      <c r="II8" s="5" t="s">
        <v>33</v>
      </c>
      <c r="IJ8" s="5" t="s">
        <v>33</v>
      </c>
      <c r="IK8" s="5" t="s">
        <v>33</v>
      </c>
      <c r="IL8" s="5" t="s">
        <v>33</v>
      </c>
      <c r="IM8" s="5" t="s">
        <v>33</v>
      </c>
      <c r="IN8" s="5" t="s">
        <v>33</v>
      </c>
      <c r="IO8" s="5" t="s">
        <v>33</v>
      </c>
      <c r="IP8" s="5" t="s">
        <v>33</v>
      </c>
      <c r="IQ8" s="5" t="s">
        <v>33</v>
      </c>
      <c r="IR8" s="5" t="s">
        <v>33</v>
      </c>
      <c r="IS8" s="5" t="s">
        <v>33</v>
      </c>
      <c r="IT8" s="5" t="s">
        <v>33</v>
      </c>
      <c r="IU8" s="5" t="s">
        <v>33</v>
      </c>
      <c r="IV8" s="5" t="s">
        <v>33</v>
      </c>
      <c r="IW8" s="5" t="s">
        <v>33</v>
      </c>
      <c r="IX8" s="5" t="s">
        <v>33</v>
      </c>
      <c r="IY8" s="5">
        <v>0</v>
      </c>
      <c r="IZ8" s="5">
        <v>0</v>
      </c>
      <c r="JA8" s="5">
        <v>0</v>
      </c>
      <c r="JB8" s="5">
        <v>0</v>
      </c>
      <c r="JC8" s="5">
        <v>0</v>
      </c>
      <c r="JD8" s="5">
        <v>0</v>
      </c>
      <c r="JE8" s="5">
        <v>0</v>
      </c>
      <c r="JF8" s="5">
        <v>0</v>
      </c>
      <c r="JG8" s="5">
        <v>0</v>
      </c>
      <c r="JH8" s="5">
        <v>11</v>
      </c>
      <c r="JI8" s="5" t="s">
        <v>33</v>
      </c>
      <c r="JJ8" s="5" t="s">
        <v>33</v>
      </c>
      <c r="JK8" s="5" t="s">
        <v>33</v>
      </c>
      <c r="JL8" s="5" t="s">
        <v>33</v>
      </c>
      <c r="JM8" s="5" t="s">
        <v>33</v>
      </c>
      <c r="JN8" s="5" t="s">
        <v>33</v>
      </c>
      <c r="JO8" s="5" t="s">
        <v>33</v>
      </c>
      <c r="JP8" s="5" t="s">
        <v>33</v>
      </c>
      <c r="JQ8" s="5" t="s">
        <v>33</v>
      </c>
      <c r="JR8" s="5" t="s">
        <v>33</v>
      </c>
      <c r="JS8" s="5" t="s">
        <v>33</v>
      </c>
      <c r="JT8" s="5" t="s">
        <v>33</v>
      </c>
      <c r="JU8" s="5" t="s">
        <v>33</v>
      </c>
      <c r="JV8" s="5" t="s">
        <v>33</v>
      </c>
      <c r="JW8" s="5" t="s">
        <v>33</v>
      </c>
      <c r="JX8" s="5" t="s">
        <v>33</v>
      </c>
      <c r="JY8" s="5" t="s">
        <v>33</v>
      </c>
      <c r="JZ8" s="5" t="s">
        <v>33</v>
      </c>
      <c r="KA8" s="5" t="s">
        <v>33</v>
      </c>
      <c r="KB8" s="5" t="s">
        <v>33</v>
      </c>
      <c r="KC8" s="5" t="s">
        <v>33</v>
      </c>
      <c r="KD8" s="5" t="s">
        <v>33</v>
      </c>
      <c r="KE8" s="5">
        <v>41857</v>
      </c>
      <c r="KF8" s="5">
        <v>40346</v>
      </c>
      <c r="KG8" s="5">
        <v>38947</v>
      </c>
      <c r="KH8" s="5">
        <v>37552</v>
      </c>
      <c r="KI8" s="5">
        <v>32886</v>
      </c>
      <c r="KJ8" s="5">
        <v>27291</v>
      </c>
      <c r="KK8" s="5">
        <v>24197</v>
      </c>
      <c r="KL8" s="5">
        <v>26133</v>
      </c>
      <c r="KM8" s="5">
        <v>25114</v>
      </c>
      <c r="KN8" s="5">
        <v>19638</v>
      </c>
      <c r="KO8" s="5" t="s">
        <v>33</v>
      </c>
      <c r="KP8" s="5" t="s">
        <v>33</v>
      </c>
      <c r="KQ8" s="5" t="s">
        <v>33</v>
      </c>
      <c r="KR8" s="5" t="s">
        <v>33</v>
      </c>
      <c r="KS8" s="5" t="s">
        <v>33</v>
      </c>
      <c r="KT8" s="5" t="s">
        <v>33</v>
      </c>
      <c r="KU8" s="5" t="s">
        <v>33</v>
      </c>
      <c r="KV8" s="5" t="s">
        <v>33</v>
      </c>
      <c r="KW8" s="5" t="s">
        <v>33</v>
      </c>
      <c r="KX8" s="5" t="s">
        <v>33</v>
      </c>
      <c r="KY8" s="5" t="s">
        <v>33</v>
      </c>
      <c r="KZ8" s="5" t="s">
        <v>33</v>
      </c>
      <c r="LA8" s="5" t="s">
        <v>33</v>
      </c>
      <c r="LB8" s="5" t="s">
        <v>33</v>
      </c>
      <c r="LC8" s="5" t="s">
        <v>33</v>
      </c>
      <c r="LD8" s="5" t="s">
        <v>33</v>
      </c>
      <c r="LE8" s="5" t="s">
        <v>33</v>
      </c>
      <c r="LF8" s="5" t="s">
        <v>33</v>
      </c>
      <c r="LG8" s="5" t="s">
        <v>33</v>
      </c>
      <c r="LH8" s="5" t="s">
        <v>33</v>
      </c>
      <c r="LI8" s="5" t="s">
        <v>33</v>
      </c>
      <c r="LJ8" s="5" t="s">
        <v>33</v>
      </c>
      <c r="LK8" s="5">
        <v>20454</v>
      </c>
      <c r="LL8" s="5">
        <v>19637</v>
      </c>
      <c r="LM8" s="5">
        <v>20608</v>
      </c>
      <c r="LN8" s="5">
        <v>21391</v>
      </c>
      <c r="LO8" s="5">
        <v>20679</v>
      </c>
      <c r="LP8" s="5">
        <v>20232</v>
      </c>
      <c r="LQ8" s="5">
        <v>18148</v>
      </c>
      <c r="LR8" s="5">
        <v>18054</v>
      </c>
      <c r="LS8" s="5">
        <v>16061</v>
      </c>
      <c r="LT8" s="5">
        <v>12557</v>
      </c>
      <c r="LU8" s="5" t="s">
        <v>33</v>
      </c>
      <c r="LV8" s="5" t="s">
        <v>33</v>
      </c>
      <c r="LW8" s="5" t="s">
        <v>33</v>
      </c>
      <c r="LX8" s="5" t="s">
        <v>33</v>
      </c>
      <c r="LY8" s="5" t="s">
        <v>33</v>
      </c>
      <c r="LZ8" s="5" t="s">
        <v>33</v>
      </c>
      <c r="MA8" s="5" t="s">
        <v>33</v>
      </c>
      <c r="MB8" s="5" t="s">
        <v>33</v>
      </c>
      <c r="MC8" s="5" t="s">
        <v>33</v>
      </c>
      <c r="MD8" s="5" t="s">
        <v>33</v>
      </c>
      <c r="ME8" s="5" t="s">
        <v>33</v>
      </c>
      <c r="MF8" s="5" t="s">
        <v>33</v>
      </c>
      <c r="MG8" s="5" t="s">
        <v>33</v>
      </c>
      <c r="MH8" s="5" t="s">
        <v>33</v>
      </c>
      <c r="MI8" s="5" t="s">
        <v>33</v>
      </c>
      <c r="MJ8" s="5" t="s">
        <v>33</v>
      </c>
      <c r="MK8" s="5" t="s">
        <v>33</v>
      </c>
      <c r="ML8" s="5" t="s">
        <v>33</v>
      </c>
      <c r="MM8" s="5" t="s">
        <v>33</v>
      </c>
      <c r="MN8" s="5" t="s">
        <v>33</v>
      </c>
      <c r="MO8" s="5" t="s">
        <v>33</v>
      </c>
      <c r="MP8" s="5" t="s">
        <v>33</v>
      </c>
      <c r="MQ8" s="5">
        <v>816</v>
      </c>
      <c r="MR8" s="5">
        <v>893</v>
      </c>
      <c r="MS8" s="5">
        <v>769</v>
      </c>
      <c r="MT8" s="5">
        <v>756</v>
      </c>
      <c r="MU8" s="5">
        <v>948</v>
      </c>
      <c r="MV8" s="5">
        <v>845</v>
      </c>
      <c r="MW8" s="5">
        <v>1231</v>
      </c>
      <c r="MX8" s="5">
        <v>1272</v>
      </c>
      <c r="MY8" s="5">
        <v>1771</v>
      </c>
      <c r="MZ8" s="5">
        <v>1744</v>
      </c>
      <c r="NA8" s="5" t="s">
        <v>33</v>
      </c>
      <c r="NB8" s="5" t="s">
        <v>33</v>
      </c>
      <c r="NC8" s="5" t="s">
        <v>33</v>
      </c>
      <c r="ND8" s="5" t="s">
        <v>33</v>
      </c>
      <c r="NE8" s="5" t="s">
        <v>33</v>
      </c>
      <c r="NF8" s="5" t="s">
        <v>33</v>
      </c>
      <c r="NG8" s="5" t="s">
        <v>33</v>
      </c>
      <c r="NH8" s="5" t="s">
        <v>33</v>
      </c>
      <c r="NI8" s="5" t="s">
        <v>33</v>
      </c>
      <c r="NJ8" s="5" t="s">
        <v>33</v>
      </c>
      <c r="NK8" s="5" t="s">
        <v>33</v>
      </c>
      <c r="NL8" s="5" t="s">
        <v>33</v>
      </c>
      <c r="NM8" s="5" t="s">
        <v>33</v>
      </c>
      <c r="NN8" s="5" t="s">
        <v>33</v>
      </c>
      <c r="NO8" s="5" t="s">
        <v>33</v>
      </c>
      <c r="NP8" s="5" t="s">
        <v>33</v>
      </c>
      <c r="NQ8" s="5" t="s">
        <v>33</v>
      </c>
      <c r="NR8" s="5" t="s">
        <v>33</v>
      </c>
      <c r="NS8" s="5" t="s">
        <v>33</v>
      </c>
      <c r="NT8" s="5" t="s">
        <v>33</v>
      </c>
      <c r="NU8" s="5" t="s">
        <v>33</v>
      </c>
      <c r="NV8" s="5" t="s">
        <v>33</v>
      </c>
      <c r="NW8" s="5">
        <v>0</v>
      </c>
      <c r="NX8" s="5">
        <v>0</v>
      </c>
      <c r="NY8" s="5">
        <v>0</v>
      </c>
      <c r="NZ8" s="5">
        <v>0</v>
      </c>
      <c r="OA8" s="5">
        <v>0</v>
      </c>
      <c r="OB8" s="5">
        <v>0</v>
      </c>
      <c r="OC8" s="5">
        <v>0</v>
      </c>
      <c r="OD8" s="5">
        <v>0</v>
      </c>
      <c r="OE8" s="5">
        <v>0</v>
      </c>
      <c r="OF8" s="5">
        <v>0</v>
      </c>
      <c r="OG8" s="5" t="s">
        <v>33</v>
      </c>
      <c r="OH8" s="5" t="s">
        <v>33</v>
      </c>
      <c r="OI8" s="5" t="s">
        <v>33</v>
      </c>
      <c r="OJ8" s="5" t="s">
        <v>33</v>
      </c>
      <c r="OK8" s="5" t="s">
        <v>33</v>
      </c>
      <c r="OL8" s="5" t="s">
        <v>33</v>
      </c>
      <c r="OM8" s="5" t="s">
        <v>33</v>
      </c>
      <c r="ON8" s="5" t="s">
        <v>33</v>
      </c>
      <c r="OO8" s="5" t="s">
        <v>33</v>
      </c>
      <c r="OP8" s="5" t="s">
        <v>33</v>
      </c>
      <c r="OQ8" s="5" t="s">
        <v>33</v>
      </c>
      <c r="OR8" s="5" t="s">
        <v>33</v>
      </c>
      <c r="OS8" s="5" t="s">
        <v>33</v>
      </c>
      <c r="OT8" s="5" t="s">
        <v>33</v>
      </c>
      <c r="OU8" s="5" t="s">
        <v>33</v>
      </c>
      <c r="OV8" s="5" t="s">
        <v>33</v>
      </c>
      <c r="OW8" s="5" t="s">
        <v>33</v>
      </c>
      <c r="OX8" s="5" t="s">
        <v>33</v>
      </c>
      <c r="OY8" s="5" t="s">
        <v>33</v>
      </c>
      <c r="OZ8" s="5" t="s">
        <v>33</v>
      </c>
      <c r="PA8" s="5" t="s">
        <v>33</v>
      </c>
      <c r="PB8" s="5" t="s">
        <v>33</v>
      </c>
      <c r="PC8" s="5">
        <v>106882</v>
      </c>
      <c r="PD8" s="5">
        <v>105952</v>
      </c>
      <c r="PE8" s="5">
        <v>97912</v>
      </c>
      <c r="PF8" s="5">
        <v>95818</v>
      </c>
      <c r="PG8" s="5">
        <v>95364</v>
      </c>
      <c r="PH8" s="5">
        <v>91492</v>
      </c>
      <c r="PI8" s="5">
        <v>77753</v>
      </c>
      <c r="PJ8" s="5">
        <v>71877</v>
      </c>
      <c r="PK8" s="5">
        <v>62756</v>
      </c>
      <c r="PL8" s="5">
        <v>61895</v>
      </c>
      <c r="PM8" s="5" t="s">
        <v>33</v>
      </c>
      <c r="PN8" s="5" t="s">
        <v>33</v>
      </c>
      <c r="PO8" s="5" t="s">
        <v>33</v>
      </c>
      <c r="PP8" s="5" t="s">
        <v>33</v>
      </c>
      <c r="PQ8" s="5" t="s">
        <v>33</v>
      </c>
      <c r="PR8" s="5" t="s">
        <v>33</v>
      </c>
      <c r="PS8" s="5" t="s">
        <v>33</v>
      </c>
      <c r="PT8" s="5" t="s">
        <v>33</v>
      </c>
      <c r="PU8" s="5" t="s">
        <v>33</v>
      </c>
      <c r="PV8" s="5" t="s">
        <v>33</v>
      </c>
      <c r="PW8" s="5" t="s">
        <v>33</v>
      </c>
      <c r="PX8" s="5" t="s">
        <v>33</v>
      </c>
      <c r="PY8" s="5" t="s">
        <v>33</v>
      </c>
      <c r="PZ8" s="5" t="s">
        <v>33</v>
      </c>
      <c r="QA8" s="5" t="s">
        <v>33</v>
      </c>
      <c r="QB8" s="5" t="s">
        <v>33</v>
      </c>
      <c r="QC8" s="5" t="s">
        <v>33</v>
      </c>
      <c r="QD8" s="5" t="s">
        <v>33</v>
      </c>
      <c r="QE8" s="5" t="s">
        <v>33</v>
      </c>
      <c r="QF8" s="5" t="s">
        <v>33</v>
      </c>
      <c r="QG8" s="5" t="s">
        <v>33</v>
      </c>
      <c r="QH8" s="5" t="s">
        <v>33</v>
      </c>
      <c r="QI8" s="5">
        <v>143199</v>
      </c>
      <c r="QJ8" s="5">
        <v>144411</v>
      </c>
      <c r="QK8" s="5">
        <v>140785</v>
      </c>
      <c r="QL8" s="5">
        <v>153674</v>
      </c>
      <c r="QM8" s="5">
        <v>146451</v>
      </c>
      <c r="QN8" s="5">
        <v>132617</v>
      </c>
      <c r="QO8" s="5">
        <v>129390</v>
      </c>
      <c r="QP8" s="5">
        <v>120126</v>
      </c>
      <c r="QQ8" s="5">
        <v>117982</v>
      </c>
      <c r="QR8" s="5">
        <v>110052</v>
      </c>
      <c r="QS8" s="5" t="s">
        <v>33</v>
      </c>
      <c r="QT8" s="5" t="s">
        <v>33</v>
      </c>
      <c r="QU8" s="5" t="s">
        <v>33</v>
      </c>
      <c r="QV8" s="5" t="s">
        <v>33</v>
      </c>
      <c r="QW8" s="5" t="s">
        <v>33</v>
      </c>
      <c r="QX8" s="5" t="s">
        <v>33</v>
      </c>
      <c r="QY8" s="5" t="s">
        <v>33</v>
      </c>
      <c r="QZ8" s="5" t="s">
        <v>33</v>
      </c>
      <c r="RA8" s="5" t="s">
        <v>33</v>
      </c>
      <c r="RB8" s="5" t="s">
        <v>33</v>
      </c>
      <c r="RC8" s="5" t="s">
        <v>33</v>
      </c>
      <c r="RD8" s="5" t="s">
        <v>33</v>
      </c>
      <c r="RE8" s="5" t="s">
        <v>33</v>
      </c>
      <c r="RF8" s="5" t="s">
        <v>33</v>
      </c>
      <c r="RG8" s="5" t="s">
        <v>33</v>
      </c>
      <c r="RH8" s="5" t="s">
        <v>33</v>
      </c>
      <c r="RI8" s="5" t="s">
        <v>33</v>
      </c>
      <c r="RJ8" s="5" t="s">
        <v>33</v>
      </c>
      <c r="RK8" s="5" t="s">
        <v>33</v>
      </c>
      <c r="RL8" s="5" t="s">
        <v>33</v>
      </c>
      <c r="RM8" s="5" t="s">
        <v>33</v>
      </c>
      <c r="RN8" s="5" t="s">
        <v>33</v>
      </c>
      <c r="RO8" s="5">
        <v>43055</v>
      </c>
      <c r="RP8" s="5">
        <v>49777</v>
      </c>
      <c r="RQ8" s="5">
        <v>52232</v>
      </c>
      <c r="RR8" s="5">
        <v>55984</v>
      </c>
      <c r="RS8" s="5">
        <v>54084</v>
      </c>
      <c r="RT8" s="5">
        <v>49945</v>
      </c>
      <c r="RU8" s="5">
        <v>50285</v>
      </c>
      <c r="RV8" s="5">
        <v>51549</v>
      </c>
      <c r="RW8" s="5">
        <v>54119</v>
      </c>
      <c r="RX8" s="5">
        <v>54323</v>
      </c>
      <c r="RY8" s="5" t="s">
        <v>33</v>
      </c>
      <c r="RZ8" s="5" t="s">
        <v>33</v>
      </c>
      <c r="SA8" s="5" t="s">
        <v>33</v>
      </c>
      <c r="SB8" s="5" t="s">
        <v>33</v>
      </c>
      <c r="SC8" s="5" t="s">
        <v>33</v>
      </c>
      <c r="SD8" s="5" t="s">
        <v>33</v>
      </c>
      <c r="SE8" s="5" t="s">
        <v>33</v>
      </c>
      <c r="SF8" s="5" t="s">
        <v>33</v>
      </c>
      <c r="SG8" s="5" t="s">
        <v>33</v>
      </c>
      <c r="SH8" s="5" t="s">
        <v>33</v>
      </c>
      <c r="SI8" s="5" t="s">
        <v>33</v>
      </c>
      <c r="SJ8" s="5" t="s">
        <v>33</v>
      </c>
      <c r="SK8" s="5" t="s">
        <v>33</v>
      </c>
      <c r="SL8" s="5" t="s">
        <v>33</v>
      </c>
      <c r="SM8" s="5" t="s">
        <v>33</v>
      </c>
      <c r="SN8" s="5" t="s">
        <v>33</v>
      </c>
      <c r="SO8" s="5" t="s">
        <v>33</v>
      </c>
      <c r="SP8" s="5" t="s">
        <v>33</v>
      </c>
      <c r="SQ8" s="5" t="s">
        <v>33</v>
      </c>
      <c r="SR8" s="5" t="s">
        <v>33</v>
      </c>
      <c r="SS8" s="5" t="s">
        <v>33</v>
      </c>
      <c r="ST8" s="5" t="s">
        <v>33</v>
      </c>
      <c r="SU8" s="5">
        <v>24925</v>
      </c>
      <c r="SV8" s="5">
        <v>17047</v>
      </c>
      <c r="SW8" s="5">
        <v>42798</v>
      </c>
      <c r="SX8" s="5">
        <v>89742</v>
      </c>
      <c r="SY8" s="5">
        <v>84795</v>
      </c>
      <c r="SZ8" s="5">
        <v>87566</v>
      </c>
      <c r="TA8" s="5">
        <v>61910</v>
      </c>
      <c r="TB8" s="5">
        <v>58102</v>
      </c>
      <c r="TC8" s="5">
        <v>46559</v>
      </c>
      <c r="TD8" s="5">
        <v>37096</v>
      </c>
      <c r="TE8" s="5" t="s">
        <v>33</v>
      </c>
      <c r="TF8" s="5" t="s">
        <v>33</v>
      </c>
      <c r="TG8" s="5" t="s">
        <v>33</v>
      </c>
      <c r="TH8" s="5" t="s">
        <v>33</v>
      </c>
      <c r="TI8" s="5" t="s">
        <v>33</v>
      </c>
      <c r="TJ8" s="5" t="s">
        <v>33</v>
      </c>
      <c r="TK8" s="5" t="s">
        <v>33</v>
      </c>
      <c r="TL8" s="5" t="s">
        <v>33</v>
      </c>
      <c r="TM8" s="5" t="s">
        <v>33</v>
      </c>
      <c r="TN8" s="5" t="s">
        <v>33</v>
      </c>
      <c r="TO8" s="5" t="s">
        <v>33</v>
      </c>
      <c r="TP8" s="5" t="s">
        <v>33</v>
      </c>
      <c r="TQ8" s="5" t="s">
        <v>33</v>
      </c>
      <c r="TR8" s="5" t="s">
        <v>33</v>
      </c>
      <c r="TS8" s="5" t="s">
        <v>33</v>
      </c>
      <c r="TT8" s="5" t="s">
        <v>33</v>
      </c>
      <c r="TU8" s="5" t="s">
        <v>33</v>
      </c>
      <c r="TV8" s="5" t="s">
        <v>33</v>
      </c>
      <c r="TW8" s="5" t="s">
        <v>33</v>
      </c>
      <c r="TX8" s="5" t="s">
        <v>33</v>
      </c>
      <c r="TY8" s="5" t="s">
        <v>33</v>
      </c>
      <c r="TZ8" s="5" t="s">
        <v>33</v>
      </c>
      <c r="UA8" s="5">
        <v>2</v>
      </c>
      <c r="UB8" s="5">
        <v>0</v>
      </c>
      <c r="UC8" s="5">
        <v>0</v>
      </c>
      <c r="UD8" s="5">
        <v>0</v>
      </c>
      <c r="UE8" s="5">
        <v>2</v>
      </c>
      <c r="UF8" s="5">
        <v>2</v>
      </c>
      <c r="UG8" s="5">
        <v>2</v>
      </c>
      <c r="UH8" s="5">
        <v>14</v>
      </c>
      <c r="UI8" s="5">
        <v>7</v>
      </c>
      <c r="UJ8" s="5">
        <v>10</v>
      </c>
      <c r="UK8" s="5" t="s">
        <v>33</v>
      </c>
      <c r="UL8" s="5" t="s">
        <v>33</v>
      </c>
      <c r="UM8" s="5" t="s">
        <v>33</v>
      </c>
      <c r="UN8" s="5" t="s">
        <v>33</v>
      </c>
      <c r="UO8" s="5" t="s">
        <v>33</v>
      </c>
      <c r="UP8" s="5" t="s">
        <v>33</v>
      </c>
      <c r="UQ8" s="5" t="s">
        <v>33</v>
      </c>
      <c r="UR8" s="5" t="s">
        <v>33</v>
      </c>
      <c r="US8" s="5" t="s">
        <v>33</v>
      </c>
      <c r="UT8" s="5" t="s">
        <v>33</v>
      </c>
      <c r="UU8" s="5" t="s">
        <v>33</v>
      </c>
      <c r="UV8" s="5" t="s">
        <v>33</v>
      </c>
      <c r="UW8" s="5" t="s">
        <v>33</v>
      </c>
      <c r="UX8" s="5" t="s">
        <v>33</v>
      </c>
      <c r="UY8" s="5" t="s">
        <v>33</v>
      </c>
      <c r="UZ8" s="5" t="s">
        <v>33</v>
      </c>
      <c r="VA8" s="5" t="s">
        <v>33</v>
      </c>
      <c r="VB8" s="5" t="s">
        <v>33</v>
      </c>
      <c r="VC8" s="5" t="s">
        <v>33</v>
      </c>
      <c r="VD8" s="5" t="s">
        <v>33</v>
      </c>
      <c r="VE8" s="5" t="s">
        <v>33</v>
      </c>
      <c r="VF8" s="5" t="s">
        <v>33</v>
      </c>
      <c r="VG8" s="5">
        <v>125467</v>
      </c>
      <c r="VH8" s="5">
        <v>144922</v>
      </c>
      <c r="VI8" s="5">
        <v>155345</v>
      </c>
      <c r="VJ8" s="5">
        <v>147292</v>
      </c>
      <c r="VK8" s="5">
        <v>149773</v>
      </c>
      <c r="VL8" s="5">
        <v>149523</v>
      </c>
      <c r="VM8" s="5">
        <v>138877</v>
      </c>
      <c r="VN8" s="5">
        <v>137798</v>
      </c>
      <c r="VO8" s="5">
        <v>142970</v>
      </c>
      <c r="VP8" s="5">
        <v>125121</v>
      </c>
      <c r="VQ8" s="5" t="s">
        <v>33</v>
      </c>
      <c r="VR8" s="5" t="s">
        <v>33</v>
      </c>
      <c r="VS8" s="5" t="s">
        <v>33</v>
      </c>
      <c r="VT8" s="5" t="s">
        <v>33</v>
      </c>
      <c r="VU8" s="5" t="s">
        <v>33</v>
      </c>
      <c r="VV8" s="5" t="s">
        <v>33</v>
      </c>
      <c r="VW8" s="5" t="s">
        <v>33</v>
      </c>
      <c r="VX8" s="5" t="s">
        <v>33</v>
      </c>
      <c r="VY8" s="5" t="s">
        <v>33</v>
      </c>
      <c r="VZ8" s="5" t="s">
        <v>33</v>
      </c>
      <c r="WA8" s="5" t="s">
        <v>33</v>
      </c>
      <c r="WB8" s="5" t="s">
        <v>33</v>
      </c>
      <c r="WC8" s="5" t="s">
        <v>33</v>
      </c>
      <c r="WD8" s="5" t="s">
        <v>33</v>
      </c>
      <c r="WE8" s="5" t="s">
        <v>33</v>
      </c>
      <c r="WF8" s="5" t="s">
        <v>33</v>
      </c>
      <c r="WG8" s="5" t="s">
        <v>33</v>
      </c>
      <c r="WH8" s="5" t="s">
        <v>33</v>
      </c>
      <c r="WI8" s="5" t="s">
        <v>33</v>
      </c>
      <c r="WJ8" s="5" t="s">
        <v>33</v>
      </c>
      <c r="WK8" s="5" t="s">
        <v>33</v>
      </c>
      <c r="WL8" s="5" t="s">
        <v>33</v>
      </c>
      <c r="WM8" s="5">
        <v>1334</v>
      </c>
      <c r="WN8" s="5">
        <v>1688</v>
      </c>
      <c r="WO8" s="5">
        <v>1836</v>
      </c>
      <c r="WP8" s="5">
        <v>2414</v>
      </c>
      <c r="WQ8" s="5">
        <v>1888</v>
      </c>
      <c r="WR8" s="5">
        <v>2149</v>
      </c>
      <c r="WS8" s="5">
        <v>1577</v>
      </c>
      <c r="WT8" s="5">
        <v>1621</v>
      </c>
      <c r="WU8" s="5">
        <v>988</v>
      </c>
      <c r="WV8" s="5">
        <v>1050</v>
      </c>
      <c r="WW8" s="5" t="s">
        <v>33</v>
      </c>
      <c r="WX8" s="5" t="s">
        <v>33</v>
      </c>
      <c r="WY8" s="5" t="s">
        <v>33</v>
      </c>
      <c r="WZ8" s="5" t="s">
        <v>33</v>
      </c>
      <c r="XA8" s="5" t="s">
        <v>33</v>
      </c>
      <c r="XB8" s="5" t="s">
        <v>33</v>
      </c>
      <c r="XC8" s="5" t="s">
        <v>33</v>
      </c>
      <c r="XD8" s="5" t="s">
        <v>33</v>
      </c>
      <c r="XE8" s="5" t="s">
        <v>33</v>
      </c>
      <c r="XF8" s="5" t="s">
        <v>33</v>
      </c>
      <c r="XG8" s="5" t="s">
        <v>33</v>
      </c>
      <c r="XH8" s="5" t="s">
        <v>33</v>
      </c>
      <c r="XI8" s="5" t="s">
        <v>33</v>
      </c>
      <c r="XJ8" s="5" t="s">
        <v>33</v>
      </c>
      <c r="XK8" s="5" t="s">
        <v>33</v>
      </c>
      <c r="XL8" s="5" t="s">
        <v>33</v>
      </c>
      <c r="XM8" s="5" t="s">
        <v>33</v>
      </c>
      <c r="XN8" s="5" t="s">
        <v>33</v>
      </c>
      <c r="XO8" s="5" t="s">
        <v>33</v>
      </c>
      <c r="XP8" s="5" t="s">
        <v>33</v>
      </c>
      <c r="XQ8" s="5" t="s">
        <v>33</v>
      </c>
      <c r="XR8" s="5" t="s">
        <v>33</v>
      </c>
      <c r="XS8" s="1">
        <v>56697</v>
      </c>
      <c r="XT8" s="3" t="s">
        <v>180</v>
      </c>
      <c r="XU8" s="3" t="s">
        <v>179</v>
      </c>
      <c r="XV8" s="3" t="s">
        <v>179</v>
      </c>
      <c r="XW8" s="3" t="s">
        <v>179</v>
      </c>
      <c r="XX8" s="3" t="s">
        <v>180</v>
      </c>
      <c r="XY8" s="3" t="s">
        <v>180</v>
      </c>
      <c r="XZ8" s="3" t="s">
        <v>185</v>
      </c>
    </row>
    <row r="9" spans="1:650" x14ac:dyDescent="0.3">
      <c r="A9" s="6" t="s">
        <v>40</v>
      </c>
      <c r="B9" s="1">
        <v>4056972</v>
      </c>
      <c r="C9" s="5">
        <v>58185</v>
      </c>
      <c r="D9" s="5">
        <v>42391</v>
      </c>
      <c r="E9" s="5">
        <v>44278</v>
      </c>
      <c r="F9" s="5">
        <v>27609</v>
      </c>
      <c r="G9" s="5">
        <v>19780</v>
      </c>
      <c r="H9" s="5">
        <v>17525</v>
      </c>
      <c r="I9" s="5">
        <v>13350</v>
      </c>
      <c r="J9" s="5">
        <v>21362</v>
      </c>
      <c r="K9" s="5">
        <v>11679</v>
      </c>
      <c r="L9" s="5">
        <v>21414</v>
      </c>
      <c r="M9" s="5">
        <v>7309</v>
      </c>
      <c r="N9" s="5">
        <v>15296</v>
      </c>
      <c r="O9" s="5">
        <v>13934</v>
      </c>
      <c r="P9" s="5">
        <v>9624</v>
      </c>
      <c r="Q9" s="5">
        <v>11819</v>
      </c>
      <c r="R9" s="5">
        <v>16507</v>
      </c>
      <c r="S9" s="5">
        <v>25938</v>
      </c>
      <c r="T9" s="5">
        <v>26860</v>
      </c>
      <c r="U9" s="5">
        <v>5181</v>
      </c>
      <c r="V9" s="5">
        <v>9225</v>
      </c>
      <c r="W9" s="5">
        <v>9228</v>
      </c>
      <c r="X9" s="5">
        <v>14305</v>
      </c>
      <c r="Y9" s="5">
        <v>2369</v>
      </c>
      <c r="Z9" s="5">
        <v>17</v>
      </c>
      <c r="AA9" s="5">
        <v>63</v>
      </c>
      <c r="AB9" s="5">
        <v>913</v>
      </c>
      <c r="AC9" s="5">
        <v>-426</v>
      </c>
      <c r="AD9" s="5">
        <v>7</v>
      </c>
      <c r="AE9" s="5">
        <v>423</v>
      </c>
      <c r="AF9" s="5">
        <v>2</v>
      </c>
      <c r="AG9" s="5">
        <v>2</v>
      </c>
      <c r="AH9" s="5">
        <v>2</v>
      </c>
      <c r="AI9" s="5">
        <v>81759</v>
      </c>
      <c r="AJ9" s="5">
        <v>130557</v>
      </c>
      <c r="AK9" s="5">
        <v>159206</v>
      </c>
      <c r="AL9" s="5">
        <v>172933</v>
      </c>
      <c r="AM9" s="5">
        <v>134795</v>
      </c>
      <c r="AN9" s="5">
        <v>150378</v>
      </c>
      <c r="AO9" s="5">
        <v>173643</v>
      </c>
      <c r="AP9" s="5">
        <v>451947</v>
      </c>
      <c r="AQ9" s="5">
        <v>502585</v>
      </c>
      <c r="AR9" s="5">
        <v>472219</v>
      </c>
      <c r="AS9" s="5">
        <v>610506</v>
      </c>
      <c r="AT9" s="5">
        <v>109184</v>
      </c>
      <c r="AU9" s="5">
        <v>830305</v>
      </c>
      <c r="AV9" s="5">
        <v>67209</v>
      </c>
      <c r="AW9" s="5">
        <v>338854</v>
      </c>
      <c r="AX9" s="5">
        <v>231465</v>
      </c>
      <c r="AY9" s="5">
        <v>49423</v>
      </c>
      <c r="AZ9" s="5">
        <v>159767</v>
      </c>
      <c r="BA9" s="5">
        <v>51907</v>
      </c>
      <c r="BB9" s="5">
        <v>52515</v>
      </c>
      <c r="BC9" s="5">
        <v>49481</v>
      </c>
      <c r="BD9" s="5">
        <v>42618</v>
      </c>
      <c r="BE9" s="5">
        <v>73785</v>
      </c>
      <c r="BF9" s="5">
        <v>37440</v>
      </c>
      <c r="BG9" s="5">
        <v>32248</v>
      </c>
      <c r="BH9" s="5">
        <v>82413</v>
      </c>
      <c r="BI9" s="5">
        <v>42503</v>
      </c>
      <c r="BJ9" s="5">
        <v>25977</v>
      </c>
      <c r="BK9" s="5">
        <v>45658</v>
      </c>
      <c r="BL9" s="5">
        <v>33962</v>
      </c>
      <c r="BM9" s="5">
        <v>30208</v>
      </c>
      <c r="BN9" s="5">
        <v>16626</v>
      </c>
      <c r="BO9" s="5">
        <v>311750</v>
      </c>
      <c r="BP9" s="5">
        <v>325481</v>
      </c>
      <c r="BQ9" s="5">
        <v>247993</v>
      </c>
      <c r="BR9" s="5">
        <v>400032</v>
      </c>
      <c r="BS9" s="5">
        <v>191186</v>
      </c>
      <c r="BT9" s="5">
        <v>73640</v>
      </c>
      <c r="BU9" s="5">
        <v>114954</v>
      </c>
      <c r="BV9" s="5">
        <v>111465</v>
      </c>
      <c r="BW9" s="5">
        <v>103986</v>
      </c>
      <c r="BX9" s="5">
        <v>44940</v>
      </c>
      <c r="BY9" s="5">
        <v>65251</v>
      </c>
      <c r="BZ9" s="5">
        <v>83981</v>
      </c>
      <c r="CA9" s="5">
        <v>62315</v>
      </c>
      <c r="CB9" s="5">
        <v>363760</v>
      </c>
      <c r="CC9" s="5">
        <v>21878</v>
      </c>
      <c r="CD9" s="5">
        <v>15100</v>
      </c>
      <c r="CE9" s="5">
        <v>26462</v>
      </c>
      <c r="CF9" s="5">
        <v>1735</v>
      </c>
      <c r="CG9" s="5">
        <v>49078</v>
      </c>
      <c r="CH9" s="5">
        <v>28882</v>
      </c>
      <c r="CI9" s="5">
        <v>42226</v>
      </c>
      <c r="CJ9" s="5">
        <v>42968</v>
      </c>
      <c r="CK9" s="5">
        <v>28291</v>
      </c>
      <c r="CL9" s="5">
        <v>17394</v>
      </c>
      <c r="CM9" s="5">
        <v>39785</v>
      </c>
      <c r="CN9" s="5">
        <v>31421</v>
      </c>
      <c r="CO9" s="5">
        <v>34462</v>
      </c>
      <c r="CP9" s="5">
        <v>67569</v>
      </c>
      <c r="CQ9" s="5">
        <v>41349</v>
      </c>
      <c r="CR9" s="5">
        <v>16644</v>
      </c>
      <c r="CS9" s="5">
        <v>17173</v>
      </c>
      <c r="CT9" s="5">
        <v>19970</v>
      </c>
      <c r="CU9" s="5">
        <v>277219</v>
      </c>
      <c r="CV9" s="5">
        <v>267042</v>
      </c>
      <c r="CW9" s="5">
        <v>238727</v>
      </c>
      <c r="CX9" s="5">
        <v>202718</v>
      </c>
      <c r="CY9" s="5">
        <v>175404</v>
      </c>
      <c r="CZ9" s="5">
        <v>147800</v>
      </c>
      <c r="DA9" s="5">
        <v>185628</v>
      </c>
      <c r="DB9" s="5">
        <v>176423</v>
      </c>
      <c r="DC9" s="5">
        <v>130113</v>
      </c>
      <c r="DD9" s="5">
        <v>125194</v>
      </c>
      <c r="DE9" s="5">
        <v>172838</v>
      </c>
      <c r="DF9" s="5">
        <v>168893</v>
      </c>
      <c r="DG9" s="5">
        <v>176977</v>
      </c>
      <c r="DH9" s="5">
        <v>188807</v>
      </c>
      <c r="DI9" s="5">
        <v>116440</v>
      </c>
      <c r="DJ9" s="5">
        <v>93605</v>
      </c>
      <c r="DK9" s="5">
        <v>79997</v>
      </c>
      <c r="DL9" s="5">
        <v>84574</v>
      </c>
      <c r="DM9" s="5">
        <v>97136</v>
      </c>
      <c r="DN9" s="5">
        <v>103676</v>
      </c>
      <c r="DO9" s="5">
        <v>118450</v>
      </c>
      <c r="DP9" s="5">
        <v>67951</v>
      </c>
      <c r="DQ9" s="5">
        <v>109084</v>
      </c>
      <c r="DR9" s="5">
        <v>110196</v>
      </c>
      <c r="DS9" s="5">
        <v>125013</v>
      </c>
      <c r="DT9" s="5">
        <v>109263</v>
      </c>
      <c r="DU9" s="5">
        <v>94964</v>
      </c>
      <c r="DV9" s="5">
        <v>92484</v>
      </c>
      <c r="DW9" s="5">
        <v>79986</v>
      </c>
      <c r="DX9" s="5">
        <v>77970</v>
      </c>
      <c r="DY9" s="5">
        <v>65069</v>
      </c>
      <c r="DZ9" s="5">
        <v>68774</v>
      </c>
      <c r="EA9" s="5">
        <v>43120</v>
      </c>
      <c r="EB9" s="5">
        <v>25673</v>
      </c>
      <c r="EC9" s="5">
        <v>11521</v>
      </c>
      <c r="ED9" s="5">
        <v>14410</v>
      </c>
      <c r="EE9" s="5">
        <v>7408</v>
      </c>
      <c r="EF9" s="5">
        <v>5251</v>
      </c>
      <c r="EG9" s="5">
        <v>2496</v>
      </c>
      <c r="EH9" s="5">
        <v>8661</v>
      </c>
      <c r="EI9" s="5">
        <v>3945</v>
      </c>
      <c r="EJ9" s="5">
        <v>2719</v>
      </c>
      <c r="EK9" s="5">
        <v>6464</v>
      </c>
      <c r="EL9" s="5">
        <v>8101</v>
      </c>
      <c r="EM9" s="5">
        <v>6166</v>
      </c>
      <c r="EN9" s="5">
        <v>14171</v>
      </c>
      <c r="EO9" s="5">
        <v>4594</v>
      </c>
      <c r="EP9" s="5">
        <v>8243</v>
      </c>
      <c r="EQ9" s="5">
        <v>7831</v>
      </c>
      <c r="ER9" s="5">
        <v>989</v>
      </c>
      <c r="ES9" s="5">
        <v>9254</v>
      </c>
      <c r="ET9" s="5">
        <v>2351</v>
      </c>
      <c r="EU9" s="5">
        <v>4494</v>
      </c>
      <c r="EV9" s="5">
        <v>5823</v>
      </c>
      <c r="EW9" s="5">
        <v>11753</v>
      </c>
      <c r="EX9" s="5">
        <v>11419</v>
      </c>
      <c r="EY9" s="5">
        <v>2157</v>
      </c>
      <c r="EZ9" s="5">
        <v>2224</v>
      </c>
      <c r="FA9" s="5">
        <v>4344</v>
      </c>
      <c r="FB9" s="5">
        <v>14215</v>
      </c>
      <c r="FC9" s="5">
        <v>14315</v>
      </c>
      <c r="FD9" s="5">
        <v>1580</v>
      </c>
      <c r="FE9" s="5">
        <v>10627</v>
      </c>
      <c r="FF9" s="5">
        <v>15814</v>
      </c>
      <c r="FG9" s="5">
        <v>0</v>
      </c>
      <c r="FH9" s="5">
        <v>0</v>
      </c>
      <c r="FI9" s="5">
        <v>0</v>
      </c>
      <c r="FJ9" s="5">
        <v>0</v>
      </c>
      <c r="FK9" s="5">
        <v>0</v>
      </c>
      <c r="FL9" s="5">
        <v>0</v>
      </c>
      <c r="FM9" s="5">
        <v>0</v>
      </c>
      <c r="FN9" s="5">
        <v>0</v>
      </c>
      <c r="FO9" s="5">
        <v>0</v>
      </c>
      <c r="FP9" s="5">
        <v>0</v>
      </c>
      <c r="FQ9" s="5">
        <v>0</v>
      </c>
      <c r="FR9" s="5">
        <v>0</v>
      </c>
      <c r="FS9" s="5">
        <v>0</v>
      </c>
      <c r="FT9" s="5">
        <v>0</v>
      </c>
      <c r="FU9" s="5" t="s">
        <v>33</v>
      </c>
      <c r="FV9" s="5" t="s">
        <v>33</v>
      </c>
      <c r="FW9" s="5" t="s">
        <v>33</v>
      </c>
      <c r="FX9" s="5" t="s">
        <v>33</v>
      </c>
      <c r="FY9" s="5" t="s">
        <v>33</v>
      </c>
      <c r="FZ9" s="5" t="s">
        <v>33</v>
      </c>
      <c r="GA9" s="5" t="s">
        <v>33</v>
      </c>
      <c r="GB9" s="5" t="s">
        <v>33</v>
      </c>
      <c r="GC9" s="5" t="s">
        <v>33</v>
      </c>
      <c r="GD9" s="5" t="s">
        <v>33</v>
      </c>
      <c r="GE9" s="5" t="s">
        <v>33</v>
      </c>
      <c r="GF9" s="5" t="s">
        <v>33</v>
      </c>
      <c r="GG9" s="5" t="s">
        <v>33</v>
      </c>
      <c r="GH9" s="5" t="s">
        <v>33</v>
      </c>
      <c r="GI9" s="5" t="s">
        <v>33</v>
      </c>
      <c r="GJ9" s="5" t="s">
        <v>33</v>
      </c>
      <c r="GK9" s="5" t="s">
        <v>33</v>
      </c>
      <c r="GL9" s="5" t="s">
        <v>33</v>
      </c>
      <c r="GM9" s="5">
        <v>772031</v>
      </c>
      <c r="GN9" s="5">
        <v>791144</v>
      </c>
      <c r="GO9" s="5">
        <v>701725</v>
      </c>
      <c r="GP9" s="5">
        <v>817702</v>
      </c>
      <c r="GQ9" s="5">
        <v>528574</v>
      </c>
      <c r="GR9" s="5">
        <v>394593</v>
      </c>
      <c r="GS9" s="5">
        <v>490071</v>
      </c>
      <c r="GT9" s="5">
        <v>769859</v>
      </c>
      <c r="GU9" s="5">
        <v>692614</v>
      </c>
      <c r="GV9" s="5">
        <v>615616</v>
      </c>
      <c r="GW9" s="5">
        <v>972931</v>
      </c>
      <c r="GX9" s="5">
        <v>385455</v>
      </c>
      <c r="GY9" s="5">
        <v>1089697</v>
      </c>
      <c r="GZ9" s="5">
        <v>643570</v>
      </c>
      <c r="HA9" s="5">
        <v>493585</v>
      </c>
      <c r="HB9" s="5">
        <v>364920</v>
      </c>
      <c r="HC9" s="5">
        <v>189651</v>
      </c>
      <c r="HD9" s="5">
        <v>273926</v>
      </c>
      <c r="HE9" s="5">
        <v>212555</v>
      </c>
      <c r="HF9" s="5">
        <v>196650</v>
      </c>
      <c r="HG9" s="5">
        <v>223880</v>
      </c>
      <c r="HH9" s="5">
        <v>173665</v>
      </c>
      <c r="HI9" s="5">
        <v>227061</v>
      </c>
      <c r="HJ9" s="5">
        <v>176467</v>
      </c>
      <c r="HK9" s="5">
        <v>199266</v>
      </c>
      <c r="HL9" s="5">
        <v>226234</v>
      </c>
      <c r="HM9" s="5">
        <v>175847</v>
      </c>
      <c r="HN9" s="5">
        <v>200251</v>
      </c>
      <c r="HO9" s="5">
        <v>181731</v>
      </c>
      <c r="HP9" s="5">
        <v>130591</v>
      </c>
      <c r="HQ9" s="5">
        <v>122718</v>
      </c>
      <c r="HR9" s="5">
        <v>121390</v>
      </c>
      <c r="HS9" s="5">
        <v>1102926</v>
      </c>
      <c r="HT9" s="5">
        <v>1220082</v>
      </c>
      <c r="HU9" s="5">
        <v>1065545</v>
      </c>
      <c r="HV9" s="5">
        <v>1093392</v>
      </c>
      <c r="HW9" s="5">
        <v>1200453</v>
      </c>
      <c r="HX9" s="5">
        <v>1435037</v>
      </c>
      <c r="HY9" s="5">
        <v>1947439</v>
      </c>
      <c r="HZ9" s="5">
        <v>1793668</v>
      </c>
      <c r="IA9" s="5">
        <v>2026959</v>
      </c>
      <c r="IB9" s="5">
        <v>2132648</v>
      </c>
      <c r="IC9" s="5">
        <v>1774266</v>
      </c>
      <c r="ID9" s="5">
        <v>1910927</v>
      </c>
      <c r="IE9" s="5">
        <v>1671575</v>
      </c>
      <c r="IF9" s="5">
        <v>1349563</v>
      </c>
      <c r="IG9" s="5">
        <v>1204077</v>
      </c>
      <c r="IH9" s="5">
        <v>954807</v>
      </c>
      <c r="II9" s="5">
        <v>935495</v>
      </c>
      <c r="IJ9" s="5">
        <v>788791</v>
      </c>
      <c r="IK9" s="5">
        <v>6024781</v>
      </c>
      <c r="IL9" s="5">
        <v>917168</v>
      </c>
      <c r="IM9" s="5">
        <v>739575</v>
      </c>
      <c r="IN9" s="5">
        <v>802217</v>
      </c>
      <c r="IO9" s="5">
        <v>850289</v>
      </c>
      <c r="IP9" s="5">
        <v>746662</v>
      </c>
      <c r="IQ9" s="5">
        <v>687794</v>
      </c>
      <c r="IR9" s="5">
        <v>747018</v>
      </c>
      <c r="IS9" s="5">
        <v>731612</v>
      </c>
      <c r="IT9" s="5">
        <v>669748</v>
      </c>
      <c r="IU9" s="5">
        <v>643629</v>
      </c>
      <c r="IV9" s="5">
        <v>703191</v>
      </c>
      <c r="IW9" s="5">
        <v>653142</v>
      </c>
      <c r="IX9" s="5">
        <v>575189</v>
      </c>
      <c r="IY9" s="5">
        <v>103946</v>
      </c>
      <c r="IZ9" s="5">
        <v>114394</v>
      </c>
      <c r="JA9" s="5">
        <v>109113</v>
      </c>
      <c r="JB9" s="5">
        <v>114449</v>
      </c>
      <c r="JC9" s="5">
        <v>120017</v>
      </c>
      <c r="JD9" s="5">
        <v>129580</v>
      </c>
      <c r="JE9" s="5">
        <v>104655</v>
      </c>
      <c r="JF9" s="5">
        <v>98455</v>
      </c>
      <c r="JG9" s="5">
        <v>108386</v>
      </c>
      <c r="JH9" s="5">
        <v>127740</v>
      </c>
      <c r="JI9" s="5">
        <v>122091</v>
      </c>
      <c r="JJ9" s="5">
        <v>103296</v>
      </c>
      <c r="JK9" s="5">
        <v>113351</v>
      </c>
      <c r="JL9" s="5">
        <v>96549</v>
      </c>
      <c r="JM9" s="5">
        <v>99705</v>
      </c>
      <c r="JN9" s="5">
        <v>94141</v>
      </c>
      <c r="JO9" s="5">
        <v>56354</v>
      </c>
      <c r="JP9" s="5">
        <v>56520</v>
      </c>
      <c r="JQ9" s="5">
        <v>69556</v>
      </c>
      <c r="JR9" s="5">
        <v>55498</v>
      </c>
      <c r="JS9" s="5">
        <v>54340</v>
      </c>
      <c r="JT9" s="5">
        <v>53961</v>
      </c>
      <c r="JU9" s="5">
        <v>53625</v>
      </c>
      <c r="JV9" s="5">
        <v>53290</v>
      </c>
      <c r="JW9" s="5">
        <v>50872</v>
      </c>
      <c r="JX9" s="5">
        <v>49942</v>
      </c>
      <c r="JY9" s="5">
        <v>54307</v>
      </c>
      <c r="JZ9" s="5">
        <v>45564</v>
      </c>
      <c r="KA9" s="5">
        <v>47141</v>
      </c>
      <c r="KB9" s="5">
        <v>54297</v>
      </c>
      <c r="KC9" s="5">
        <v>50232</v>
      </c>
      <c r="KD9" s="5">
        <v>46036</v>
      </c>
      <c r="KE9" s="5">
        <v>254461</v>
      </c>
      <c r="KF9" s="5">
        <v>196016</v>
      </c>
      <c r="KG9" s="5">
        <v>216710</v>
      </c>
      <c r="KH9" s="5">
        <v>195793</v>
      </c>
      <c r="KI9" s="5">
        <v>122711</v>
      </c>
      <c r="KJ9" s="5">
        <v>121443</v>
      </c>
      <c r="KK9" s="5">
        <v>61949</v>
      </c>
      <c r="KL9" s="5">
        <v>40926</v>
      </c>
      <c r="KM9" s="5">
        <v>32197</v>
      </c>
      <c r="KN9" s="5">
        <v>21360</v>
      </c>
      <c r="KO9" s="5">
        <v>-21809</v>
      </c>
      <c r="KP9" s="5">
        <v>-5383</v>
      </c>
      <c r="KQ9" s="5">
        <v>307</v>
      </c>
      <c r="KR9" s="5">
        <v>1342</v>
      </c>
      <c r="KS9" s="5">
        <v>21025</v>
      </c>
      <c r="KT9" s="5">
        <v>10267</v>
      </c>
      <c r="KU9" s="5">
        <v>10242</v>
      </c>
      <c r="KV9" s="5">
        <v>-1881</v>
      </c>
      <c r="KW9" s="5">
        <v>17238</v>
      </c>
      <c r="KX9" s="5">
        <v>15781</v>
      </c>
      <c r="KY9" s="5">
        <v>4171</v>
      </c>
      <c r="KZ9" s="5">
        <v>13400</v>
      </c>
      <c r="LA9" s="5">
        <v>22451</v>
      </c>
      <c r="LB9" s="5">
        <v>21355</v>
      </c>
      <c r="LC9" s="5">
        <v>17727</v>
      </c>
      <c r="LD9" s="5">
        <v>21462</v>
      </c>
      <c r="LE9" s="5">
        <v>14866</v>
      </c>
      <c r="LF9" s="5">
        <v>18427</v>
      </c>
      <c r="LG9" s="5">
        <v>17126</v>
      </c>
      <c r="LH9" s="5">
        <v>23658</v>
      </c>
      <c r="LI9" s="5">
        <v>12684</v>
      </c>
      <c r="LJ9" s="5">
        <v>19238</v>
      </c>
      <c r="LK9" s="5">
        <v>24154</v>
      </c>
      <c r="LL9" s="5">
        <v>20965</v>
      </c>
      <c r="LM9" s="5">
        <v>15380</v>
      </c>
      <c r="LN9" s="5">
        <v>21047</v>
      </c>
      <c r="LO9" s="5">
        <v>21238</v>
      </c>
      <c r="LP9" s="5">
        <v>20203</v>
      </c>
      <c r="LQ9" s="5">
        <v>14762</v>
      </c>
      <c r="LR9" s="5">
        <v>23495</v>
      </c>
      <c r="LS9" s="5">
        <v>13285</v>
      </c>
      <c r="LT9" s="5">
        <v>13414</v>
      </c>
      <c r="LU9" s="5">
        <v>16457</v>
      </c>
      <c r="LV9" s="5">
        <v>17383</v>
      </c>
      <c r="LW9" s="5">
        <v>15064</v>
      </c>
      <c r="LX9" s="5">
        <v>15434</v>
      </c>
      <c r="LY9" s="5">
        <v>10317</v>
      </c>
      <c r="LZ9" s="5">
        <v>10880</v>
      </c>
      <c r="MA9" s="5">
        <v>9865</v>
      </c>
      <c r="MB9" s="5">
        <v>9863</v>
      </c>
      <c r="MC9" s="5">
        <v>9440</v>
      </c>
      <c r="MD9" s="5">
        <v>11352</v>
      </c>
      <c r="ME9" s="5">
        <v>10764</v>
      </c>
      <c r="MF9" s="5">
        <v>15264</v>
      </c>
      <c r="MG9" s="5">
        <v>11037</v>
      </c>
      <c r="MH9" s="5">
        <v>11535</v>
      </c>
      <c r="MI9" s="5">
        <v>14282</v>
      </c>
      <c r="MJ9" s="5">
        <v>13050</v>
      </c>
      <c r="MK9" s="5">
        <v>12975</v>
      </c>
      <c r="ML9" s="5">
        <v>12291</v>
      </c>
      <c r="MM9" s="5">
        <v>13581</v>
      </c>
      <c r="MN9" s="5">
        <v>13310</v>
      </c>
      <c r="MO9" s="5">
        <v>14640</v>
      </c>
      <c r="MP9" s="5">
        <v>13926</v>
      </c>
      <c r="MQ9" s="5">
        <v>5846</v>
      </c>
      <c r="MR9" s="5">
        <v>6204</v>
      </c>
      <c r="MS9" s="5">
        <v>6197</v>
      </c>
      <c r="MT9" s="5">
        <v>5154</v>
      </c>
      <c r="MU9" s="5">
        <v>4908</v>
      </c>
      <c r="MV9" s="5">
        <v>5281</v>
      </c>
      <c r="MW9" s="5">
        <v>4798</v>
      </c>
      <c r="MX9" s="5">
        <v>5904</v>
      </c>
      <c r="MY9" s="5">
        <v>5874</v>
      </c>
      <c r="MZ9" s="5">
        <v>6669</v>
      </c>
      <c r="NA9" s="5">
        <v>5760</v>
      </c>
      <c r="NB9" s="5">
        <v>4849</v>
      </c>
      <c r="NC9" s="5">
        <v>6611</v>
      </c>
      <c r="ND9" s="5">
        <v>5004</v>
      </c>
      <c r="NE9" s="5" t="s">
        <v>33</v>
      </c>
      <c r="NF9" s="5" t="s">
        <v>33</v>
      </c>
      <c r="NG9" s="5" t="s">
        <v>33</v>
      </c>
      <c r="NH9" s="5" t="s">
        <v>33</v>
      </c>
      <c r="NI9" s="5" t="s">
        <v>33</v>
      </c>
      <c r="NJ9" s="5" t="s">
        <v>33</v>
      </c>
      <c r="NK9" s="5" t="s">
        <v>33</v>
      </c>
      <c r="NL9" s="5" t="s">
        <v>33</v>
      </c>
      <c r="NM9" s="5" t="s">
        <v>33</v>
      </c>
      <c r="NN9" s="5" t="s">
        <v>33</v>
      </c>
      <c r="NO9" s="5" t="s">
        <v>33</v>
      </c>
      <c r="NP9" s="5" t="s">
        <v>33</v>
      </c>
      <c r="NQ9" s="5" t="s">
        <v>33</v>
      </c>
      <c r="NR9" s="5" t="s">
        <v>33</v>
      </c>
      <c r="NS9" s="5" t="s">
        <v>33</v>
      </c>
      <c r="NT9" s="5" t="s">
        <v>33</v>
      </c>
      <c r="NU9" s="5" t="s">
        <v>33</v>
      </c>
      <c r="NV9" s="5" t="s">
        <v>33</v>
      </c>
      <c r="NW9" s="5">
        <v>0</v>
      </c>
      <c r="NX9" s="5">
        <v>0</v>
      </c>
      <c r="NY9" s="5">
        <v>0</v>
      </c>
      <c r="NZ9" s="5">
        <v>0</v>
      </c>
      <c r="OA9" s="5">
        <v>0</v>
      </c>
      <c r="OB9" s="5">
        <v>0</v>
      </c>
      <c r="OC9" s="5">
        <v>0</v>
      </c>
      <c r="OD9" s="5">
        <v>0</v>
      </c>
      <c r="OE9" s="5">
        <v>0</v>
      </c>
      <c r="OF9" s="5">
        <v>0</v>
      </c>
      <c r="OG9" s="5">
        <v>0</v>
      </c>
      <c r="OH9" s="5">
        <v>0</v>
      </c>
      <c r="OI9" s="5">
        <v>0</v>
      </c>
      <c r="OJ9" s="5">
        <v>0</v>
      </c>
      <c r="OK9" s="5" t="s">
        <v>33</v>
      </c>
      <c r="OL9" s="5" t="s">
        <v>33</v>
      </c>
      <c r="OM9" s="5" t="s">
        <v>33</v>
      </c>
      <c r="ON9" s="5" t="s">
        <v>33</v>
      </c>
      <c r="OO9" s="5" t="s">
        <v>33</v>
      </c>
      <c r="OP9" s="5" t="s">
        <v>33</v>
      </c>
      <c r="OQ9" s="5" t="s">
        <v>33</v>
      </c>
      <c r="OR9" s="5" t="s">
        <v>33</v>
      </c>
      <c r="OS9" s="5" t="s">
        <v>33</v>
      </c>
      <c r="OT9" s="5" t="s">
        <v>33</v>
      </c>
      <c r="OU9" s="5" t="s">
        <v>33</v>
      </c>
      <c r="OV9" s="5" t="s">
        <v>33</v>
      </c>
      <c r="OW9" s="5" t="s">
        <v>33</v>
      </c>
      <c r="OX9" s="5" t="s">
        <v>33</v>
      </c>
      <c r="OY9" s="5" t="s">
        <v>33</v>
      </c>
      <c r="OZ9" s="5" t="s">
        <v>33</v>
      </c>
      <c r="PA9" s="5" t="s">
        <v>33</v>
      </c>
      <c r="PB9" s="5" t="s">
        <v>33</v>
      </c>
      <c r="PC9" s="5">
        <v>33503</v>
      </c>
      <c r="PD9" s="5">
        <v>33057</v>
      </c>
      <c r="PE9" s="5">
        <v>31671</v>
      </c>
      <c r="PF9" s="5">
        <v>31175</v>
      </c>
      <c r="PG9" s="5">
        <v>29178</v>
      </c>
      <c r="PH9" s="5">
        <v>25118</v>
      </c>
      <c r="PI9" s="5">
        <v>23200</v>
      </c>
      <c r="PJ9" s="5">
        <v>32623</v>
      </c>
      <c r="PK9" s="5">
        <v>20638</v>
      </c>
      <c r="PL9" s="5">
        <v>47292</v>
      </c>
      <c r="PM9" s="5">
        <v>27252</v>
      </c>
      <c r="PN9" s="5">
        <v>35262</v>
      </c>
      <c r="PO9" s="5">
        <v>26558</v>
      </c>
      <c r="PP9" s="5">
        <v>26691</v>
      </c>
      <c r="PQ9" s="5">
        <v>33837</v>
      </c>
      <c r="PR9" s="5">
        <v>31133</v>
      </c>
      <c r="PS9" s="5">
        <v>31037</v>
      </c>
      <c r="PT9" s="5">
        <v>35487</v>
      </c>
      <c r="PU9" s="5">
        <v>38564</v>
      </c>
      <c r="PV9" s="5">
        <v>35285</v>
      </c>
      <c r="PW9" s="5">
        <v>38065</v>
      </c>
      <c r="PX9" s="5">
        <v>38211</v>
      </c>
      <c r="PY9" s="5">
        <v>35587</v>
      </c>
      <c r="PZ9" s="5">
        <v>34584</v>
      </c>
      <c r="QA9" s="5">
        <v>29030</v>
      </c>
      <c r="QB9" s="5">
        <v>27103</v>
      </c>
      <c r="QC9" s="5">
        <v>25640</v>
      </c>
      <c r="QD9" s="5">
        <v>24118</v>
      </c>
      <c r="QE9" s="5">
        <v>24513</v>
      </c>
      <c r="QF9" s="5">
        <v>23674</v>
      </c>
      <c r="QG9" s="5">
        <v>22795</v>
      </c>
      <c r="QH9" s="5">
        <v>20161</v>
      </c>
      <c r="QI9" s="5">
        <v>115244</v>
      </c>
      <c r="QJ9" s="5">
        <v>169624</v>
      </c>
      <c r="QK9" s="5">
        <v>116627</v>
      </c>
      <c r="QL9" s="5">
        <v>127534</v>
      </c>
      <c r="QM9" s="5">
        <v>110571</v>
      </c>
      <c r="QN9" s="5">
        <v>98805</v>
      </c>
      <c r="QO9" s="5">
        <v>145379</v>
      </c>
      <c r="QP9" s="5">
        <v>83083</v>
      </c>
      <c r="QQ9" s="5">
        <v>69717</v>
      </c>
      <c r="QR9" s="5">
        <v>62439</v>
      </c>
      <c r="QS9" s="5">
        <v>129519</v>
      </c>
      <c r="QT9" s="5">
        <v>82275</v>
      </c>
      <c r="QU9" s="5">
        <v>70154</v>
      </c>
      <c r="QV9" s="5">
        <v>71513</v>
      </c>
      <c r="QW9" s="5">
        <v>61968</v>
      </c>
      <c r="QX9" s="5">
        <v>62809</v>
      </c>
      <c r="QY9" s="5">
        <v>59646</v>
      </c>
      <c r="QZ9" s="5">
        <v>45964</v>
      </c>
      <c r="RA9" s="5">
        <v>44282</v>
      </c>
      <c r="RB9" s="5">
        <v>47540</v>
      </c>
      <c r="RC9" s="5">
        <v>48724</v>
      </c>
      <c r="RD9" s="5">
        <v>55030</v>
      </c>
      <c r="RE9" s="5">
        <v>40536</v>
      </c>
      <c r="RF9" s="5">
        <v>45589</v>
      </c>
      <c r="RG9" s="5">
        <v>69381</v>
      </c>
      <c r="RH9" s="5">
        <v>66193</v>
      </c>
      <c r="RI9" s="5">
        <v>48160</v>
      </c>
      <c r="RJ9" s="5">
        <v>42803</v>
      </c>
      <c r="RK9" s="5">
        <v>47609</v>
      </c>
      <c r="RL9" s="5">
        <v>41700</v>
      </c>
      <c r="RM9" s="5">
        <v>47863</v>
      </c>
      <c r="RN9" s="5">
        <v>39638</v>
      </c>
      <c r="RO9" s="5">
        <v>38867</v>
      </c>
      <c r="RP9" s="5">
        <v>40211</v>
      </c>
      <c r="RQ9" s="5">
        <v>39807</v>
      </c>
      <c r="RR9" s="5">
        <v>37801</v>
      </c>
      <c r="RS9" s="5">
        <v>37672</v>
      </c>
      <c r="RT9" s="5">
        <v>40890</v>
      </c>
      <c r="RU9" s="5">
        <v>35569</v>
      </c>
      <c r="RV9" s="5">
        <v>47711</v>
      </c>
      <c r="RW9" s="5">
        <v>40124</v>
      </c>
      <c r="RX9" s="5">
        <v>39701</v>
      </c>
      <c r="RY9" s="5">
        <v>38982</v>
      </c>
      <c r="RZ9" s="5">
        <v>43740</v>
      </c>
      <c r="SA9" s="5">
        <v>47772</v>
      </c>
      <c r="SB9" s="5">
        <v>42858</v>
      </c>
      <c r="SC9" s="5">
        <v>43660</v>
      </c>
      <c r="SD9" s="5">
        <v>44206</v>
      </c>
      <c r="SE9" s="5">
        <v>41241</v>
      </c>
      <c r="SF9" s="5">
        <v>42341</v>
      </c>
      <c r="SG9" s="5">
        <v>44507</v>
      </c>
      <c r="SH9" s="5">
        <v>49909</v>
      </c>
      <c r="SI9" s="5">
        <v>44027</v>
      </c>
      <c r="SJ9" s="5">
        <v>35953</v>
      </c>
      <c r="SK9" s="5">
        <v>30400</v>
      </c>
      <c r="SL9" s="5">
        <v>31702</v>
      </c>
      <c r="SM9" s="5">
        <v>28260</v>
      </c>
      <c r="SN9" s="5">
        <v>22856</v>
      </c>
      <c r="SO9" s="5">
        <v>28240</v>
      </c>
      <c r="SP9" s="5">
        <v>27158</v>
      </c>
      <c r="SQ9" s="5">
        <v>26317</v>
      </c>
      <c r="SR9" s="5">
        <v>24466</v>
      </c>
      <c r="SS9" s="5">
        <v>23235</v>
      </c>
      <c r="ST9" s="5">
        <v>22928</v>
      </c>
      <c r="SU9" s="5">
        <v>19797</v>
      </c>
      <c r="SV9" s="5">
        <v>19554</v>
      </c>
      <c r="SW9" s="5">
        <v>17920</v>
      </c>
      <c r="SX9" s="5">
        <v>16466</v>
      </c>
      <c r="SY9" s="5">
        <v>11144</v>
      </c>
      <c r="SZ9" s="5">
        <v>8717</v>
      </c>
      <c r="TA9" s="5">
        <v>6965</v>
      </c>
      <c r="TB9" s="5">
        <v>5704</v>
      </c>
      <c r="TC9" s="5">
        <v>4019</v>
      </c>
      <c r="TD9" s="5">
        <v>3807</v>
      </c>
      <c r="TE9" s="5">
        <v>4291</v>
      </c>
      <c r="TF9" s="5">
        <v>4178</v>
      </c>
      <c r="TG9" s="5">
        <v>4302</v>
      </c>
      <c r="TH9" s="5">
        <v>3618</v>
      </c>
      <c r="TI9" s="5">
        <v>3237</v>
      </c>
      <c r="TJ9" s="5">
        <v>3384</v>
      </c>
      <c r="TK9" s="5">
        <v>3890</v>
      </c>
      <c r="TL9" s="5">
        <v>3398</v>
      </c>
      <c r="TM9" s="5">
        <v>4896</v>
      </c>
      <c r="TN9" s="5">
        <v>5958</v>
      </c>
      <c r="TO9" s="5">
        <v>8374</v>
      </c>
      <c r="TP9" s="5">
        <v>15992</v>
      </c>
      <c r="TQ9" s="5">
        <v>14017</v>
      </c>
      <c r="TR9" s="5">
        <v>13867</v>
      </c>
      <c r="TS9" s="5">
        <v>10710</v>
      </c>
      <c r="TT9" s="5">
        <v>8521</v>
      </c>
      <c r="TU9" s="5">
        <v>7718</v>
      </c>
      <c r="TV9" s="5">
        <v>7114</v>
      </c>
      <c r="TW9" s="5">
        <v>6998</v>
      </c>
      <c r="TX9" s="5">
        <v>7094</v>
      </c>
      <c r="TY9" s="5">
        <v>6669</v>
      </c>
      <c r="TZ9" s="5">
        <v>6242</v>
      </c>
      <c r="UA9" s="5">
        <v>324</v>
      </c>
      <c r="UB9" s="5">
        <v>338</v>
      </c>
      <c r="UC9" s="5">
        <v>275</v>
      </c>
      <c r="UD9" s="5">
        <v>213</v>
      </c>
      <c r="UE9" s="5">
        <v>264</v>
      </c>
      <c r="UF9" s="5">
        <v>297</v>
      </c>
      <c r="UG9" s="5">
        <v>155</v>
      </c>
      <c r="UH9" s="5">
        <v>0</v>
      </c>
      <c r="UI9" s="5">
        <v>0</v>
      </c>
      <c r="UJ9" s="5">
        <v>0</v>
      </c>
      <c r="UK9" s="5">
        <v>1</v>
      </c>
      <c r="UL9" s="5">
        <v>0</v>
      </c>
      <c r="UM9" s="5">
        <v>0</v>
      </c>
      <c r="UN9" s="5">
        <v>0</v>
      </c>
      <c r="UO9" s="5">
        <v>5</v>
      </c>
      <c r="UP9" s="5">
        <v>27</v>
      </c>
      <c r="UQ9" s="5">
        <v>79</v>
      </c>
      <c r="UR9" s="5">
        <v>38</v>
      </c>
      <c r="US9" s="5">
        <v>-34</v>
      </c>
      <c r="UT9" s="5">
        <v>912</v>
      </c>
      <c r="UU9" s="5">
        <v>3003</v>
      </c>
      <c r="UV9" s="5">
        <v>40</v>
      </c>
      <c r="UW9" s="5">
        <v>10</v>
      </c>
      <c r="UX9" s="5">
        <v>-5</v>
      </c>
      <c r="UY9" s="5">
        <v>8</v>
      </c>
      <c r="UZ9" s="5">
        <v>10</v>
      </c>
      <c r="VA9" s="5">
        <v>111</v>
      </c>
      <c r="VB9" s="5">
        <v>60</v>
      </c>
      <c r="VC9" s="5">
        <v>19</v>
      </c>
      <c r="VD9" s="5">
        <v>25</v>
      </c>
      <c r="VE9" s="5">
        <v>61</v>
      </c>
      <c r="VF9" s="5">
        <v>0</v>
      </c>
      <c r="VG9" s="5">
        <v>81470</v>
      </c>
      <c r="VH9" s="5">
        <v>88921</v>
      </c>
      <c r="VI9" s="5">
        <v>90854</v>
      </c>
      <c r="VJ9" s="5">
        <v>92265</v>
      </c>
      <c r="VK9" s="5">
        <v>93127</v>
      </c>
      <c r="VL9" s="5">
        <v>100403</v>
      </c>
      <c r="VM9" s="5">
        <v>96144</v>
      </c>
      <c r="VN9" s="5">
        <v>108773</v>
      </c>
      <c r="VO9" s="5">
        <v>112972</v>
      </c>
      <c r="VP9" s="5">
        <v>125908</v>
      </c>
      <c r="VQ9" s="5">
        <v>121091</v>
      </c>
      <c r="VR9" s="5">
        <v>113936</v>
      </c>
      <c r="VS9" s="5">
        <v>109102</v>
      </c>
      <c r="VT9" s="5">
        <v>106099</v>
      </c>
      <c r="VU9" s="5">
        <v>99617</v>
      </c>
      <c r="VV9" s="5">
        <v>110134</v>
      </c>
      <c r="VW9" s="5">
        <v>96744</v>
      </c>
      <c r="VX9" s="5">
        <v>127292</v>
      </c>
      <c r="VY9" s="5">
        <v>102549</v>
      </c>
      <c r="VZ9" s="5">
        <v>115783</v>
      </c>
      <c r="WA9" s="5">
        <v>116743</v>
      </c>
      <c r="WB9" s="5">
        <v>94833</v>
      </c>
      <c r="WC9" s="5">
        <v>102599</v>
      </c>
      <c r="WD9" s="5">
        <v>99314</v>
      </c>
      <c r="WE9" s="5">
        <v>97117</v>
      </c>
      <c r="WF9" s="5">
        <v>78761</v>
      </c>
      <c r="WG9" s="5">
        <v>73910</v>
      </c>
      <c r="WH9" s="5">
        <v>58682</v>
      </c>
      <c r="WI9" s="5">
        <v>57292</v>
      </c>
      <c r="WJ9" s="5">
        <v>59684</v>
      </c>
      <c r="WK9" s="5">
        <v>46079</v>
      </c>
      <c r="WL9" s="5">
        <v>46676</v>
      </c>
      <c r="WM9" s="5">
        <v>12084</v>
      </c>
      <c r="WN9" s="5">
        <v>11918</v>
      </c>
      <c r="WO9" s="5">
        <v>10521</v>
      </c>
      <c r="WP9" s="5">
        <v>12017</v>
      </c>
      <c r="WQ9" s="5">
        <v>11479</v>
      </c>
      <c r="WR9" s="5">
        <v>10760</v>
      </c>
      <c r="WS9" s="5">
        <v>8369</v>
      </c>
      <c r="WT9" s="5">
        <v>6670</v>
      </c>
      <c r="WU9" s="5">
        <v>5615</v>
      </c>
      <c r="WV9" s="5">
        <v>7892</v>
      </c>
      <c r="WW9" s="5">
        <v>6476</v>
      </c>
      <c r="WX9" s="5">
        <v>6811</v>
      </c>
      <c r="WY9" s="5">
        <v>6541</v>
      </c>
      <c r="WZ9" s="5">
        <v>7202</v>
      </c>
      <c r="XA9" s="5">
        <v>7128</v>
      </c>
      <c r="XB9" s="5">
        <v>7453</v>
      </c>
      <c r="XC9" s="5">
        <v>9730</v>
      </c>
      <c r="XD9" s="5">
        <v>9862</v>
      </c>
      <c r="XE9" s="5">
        <v>9095</v>
      </c>
      <c r="XF9" s="5">
        <v>10102</v>
      </c>
      <c r="XG9" s="5">
        <v>10007</v>
      </c>
      <c r="XH9" s="5">
        <v>10600</v>
      </c>
      <c r="XI9" s="5">
        <v>7675</v>
      </c>
      <c r="XJ9" s="5">
        <v>7069</v>
      </c>
      <c r="XK9" s="5">
        <v>5033</v>
      </c>
      <c r="XL9" s="5">
        <v>4381</v>
      </c>
      <c r="XM9" s="5">
        <v>3823</v>
      </c>
      <c r="XN9" s="5">
        <v>3590</v>
      </c>
      <c r="XO9" s="5">
        <v>3530</v>
      </c>
      <c r="XP9" s="5">
        <v>3653</v>
      </c>
      <c r="XQ9" s="5">
        <v>3363</v>
      </c>
      <c r="XR9" s="5">
        <v>3154</v>
      </c>
      <c r="XS9" s="1">
        <v>733</v>
      </c>
      <c r="XT9" s="3" t="s">
        <v>180</v>
      </c>
      <c r="XU9" s="3" t="s">
        <v>180</v>
      </c>
      <c r="XV9" s="3" t="s">
        <v>180</v>
      </c>
      <c r="XW9" s="3" t="s">
        <v>179</v>
      </c>
      <c r="XX9" s="3" t="s">
        <v>180</v>
      </c>
      <c r="XY9" s="3" t="s">
        <v>180</v>
      </c>
      <c r="XZ9" s="3" t="s">
        <v>186</v>
      </c>
    </row>
    <row r="10" spans="1:650" x14ac:dyDescent="0.3">
      <c r="A10" s="6" t="s">
        <v>41</v>
      </c>
      <c r="B10" s="1">
        <v>4056974</v>
      </c>
      <c r="C10" s="5">
        <v>100773</v>
      </c>
      <c r="D10" s="5">
        <v>71738</v>
      </c>
      <c r="E10" s="5">
        <v>158545</v>
      </c>
      <c r="F10" s="5">
        <v>78844</v>
      </c>
      <c r="G10" s="5">
        <v>39800</v>
      </c>
      <c r="H10" s="5">
        <v>48952</v>
      </c>
      <c r="I10" s="5">
        <v>42976</v>
      </c>
      <c r="J10" s="5">
        <v>42727</v>
      </c>
      <c r="K10" s="5">
        <v>36208</v>
      </c>
      <c r="L10" s="5">
        <v>52530</v>
      </c>
      <c r="M10" s="5">
        <v>73290</v>
      </c>
      <c r="N10" s="5">
        <v>75773</v>
      </c>
      <c r="O10" s="5">
        <v>47119</v>
      </c>
      <c r="P10" s="5">
        <v>31971</v>
      </c>
      <c r="Q10" s="5">
        <v>24299</v>
      </c>
      <c r="R10" s="5">
        <v>25445</v>
      </c>
      <c r="S10" s="5">
        <v>28486</v>
      </c>
      <c r="T10" s="5">
        <v>38138</v>
      </c>
      <c r="U10" s="5">
        <v>5538</v>
      </c>
      <c r="V10" s="5">
        <v>11611</v>
      </c>
      <c r="W10" s="5">
        <v>14566</v>
      </c>
      <c r="X10" s="5">
        <v>78957</v>
      </c>
      <c r="Y10" s="5">
        <v>14343</v>
      </c>
      <c r="Z10" s="5">
        <v>28295</v>
      </c>
      <c r="AA10" s="5">
        <v>5283</v>
      </c>
      <c r="AB10" s="5">
        <v>8533</v>
      </c>
      <c r="AC10" s="5">
        <v>7013</v>
      </c>
      <c r="AD10" s="5">
        <v>6806</v>
      </c>
      <c r="AE10" s="5">
        <v>8468</v>
      </c>
      <c r="AF10" s="5">
        <v>13192</v>
      </c>
      <c r="AG10" s="5">
        <v>10007</v>
      </c>
      <c r="AH10" s="5">
        <v>13394</v>
      </c>
      <c r="AI10" s="5">
        <v>894042</v>
      </c>
      <c r="AJ10" s="5">
        <v>542762</v>
      </c>
      <c r="AK10" s="5">
        <v>418411</v>
      </c>
      <c r="AL10" s="5">
        <v>471643</v>
      </c>
      <c r="AM10" s="5">
        <v>343260</v>
      </c>
      <c r="AN10" s="5">
        <v>403486</v>
      </c>
      <c r="AO10" s="5">
        <v>345241</v>
      </c>
      <c r="AP10" s="5">
        <v>350236</v>
      </c>
      <c r="AQ10" s="5">
        <v>447145</v>
      </c>
      <c r="AR10" s="5">
        <v>172911</v>
      </c>
      <c r="AS10" s="5">
        <v>359258</v>
      </c>
      <c r="AT10" s="5">
        <v>270910</v>
      </c>
      <c r="AU10" s="5">
        <v>100220</v>
      </c>
      <c r="AV10" s="5">
        <v>82029</v>
      </c>
      <c r="AW10" s="5">
        <v>152379</v>
      </c>
      <c r="AX10" s="5">
        <v>52395</v>
      </c>
      <c r="AY10" s="5">
        <v>237427</v>
      </c>
      <c r="AZ10" s="5">
        <v>95716</v>
      </c>
      <c r="BA10" s="5">
        <v>51375</v>
      </c>
      <c r="BB10" s="5">
        <v>130696</v>
      </c>
      <c r="BC10" s="5">
        <v>92475</v>
      </c>
      <c r="BD10" s="5">
        <v>35646</v>
      </c>
      <c r="BE10" s="5">
        <v>60915</v>
      </c>
      <c r="BF10" s="5">
        <v>31265</v>
      </c>
      <c r="BG10" s="5">
        <v>21322</v>
      </c>
      <c r="BH10" s="5">
        <v>44425</v>
      </c>
      <c r="BI10" s="5">
        <v>32051</v>
      </c>
      <c r="BJ10" s="5">
        <v>78910</v>
      </c>
      <c r="BK10" s="5">
        <v>22603</v>
      </c>
      <c r="BL10" s="5">
        <v>59322</v>
      </c>
      <c r="BM10" s="5">
        <v>15366</v>
      </c>
      <c r="BN10" s="5">
        <v>851634</v>
      </c>
      <c r="BO10" s="5">
        <v>95249</v>
      </c>
      <c r="BP10" s="5">
        <v>207024</v>
      </c>
      <c r="BQ10" s="5">
        <v>98023</v>
      </c>
      <c r="BR10" s="5">
        <v>258354</v>
      </c>
      <c r="BS10" s="5">
        <v>257482</v>
      </c>
      <c r="BT10" s="5">
        <v>32970</v>
      </c>
      <c r="BU10" s="5">
        <v>77880</v>
      </c>
      <c r="BV10" s="5">
        <v>85593</v>
      </c>
      <c r="BW10" s="5">
        <v>75248</v>
      </c>
      <c r="BX10" s="5">
        <v>175255</v>
      </c>
      <c r="BY10" s="5">
        <v>143896</v>
      </c>
      <c r="BZ10" s="5">
        <v>104659</v>
      </c>
      <c r="CA10" s="5">
        <v>125043</v>
      </c>
      <c r="CB10" s="5">
        <v>90823</v>
      </c>
      <c r="CC10" s="5">
        <v>74745</v>
      </c>
      <c r="CD10" s="5">
        <v>68774</v>
      </c>
      <c r="CE10" s="5">
        <v>114013</v>
      </c>
      <c r="CF10" s="5">
        <v>77340</v>
      </c>
      <c r="CG10" s="5">
        <v>79652</v>
      </c>
      <c r="CH10" s="5">
        <v>37946</v>
      </c>
      <c r="CI10" s="5">
        <v>27775</v>
      </c>
      <c r="CJ10" s="5">
        <v>26948</v>
      </c>
      <c r="CK10" s="5">
        <v>14017</v>
      </c>
      <c r="CL10" s="5">
        <v>65201</v>
      </c>
      <c r="CM10" s="5">
        <v>12175</v>
      </c>
      <c r="CN10" s="5">
        <v>7593</v>
      </c>
      <c r="CO10" s="5">
        <v>3865</v>
      </c>
      <c r="CP10" s="5">
        <v>11804</v>
      </c>
      <c r="CQ10" s="5">
        <v>19133</v>
      </c>
      <c r="CR10" s="5">
        <v>22126</v>
      </c>
      <c r="CS10" s="5">
        <v>41436</v>
      </c>
      <c r="CT10" s="5">
        <v>48393</v>
      </c>
      <c r="CU10" s="5">
        <v>384165</v>
      </c>
      <c r="CV10" s="5">
        <v>395319</v>
      </c>
      <c r="CW10" s="5">
        <v>320175</v>
      </c>
      <c r="CX10" s="5">
        <v>247452</v>
      </c>
      <c r="CY10" s="5">
        <v>243885</v>
      </c>
      <c r="CZ10" s="5">
        <v>213685</v>
      </c>
      <c r="DA10" s="5">
        <v>203565</v>
      </c>
      <c r="DB10" s="5">
        <v>220698</v>
      </c>
      <c r="DC10" s="5">
        <v>227361</v>
      </c>
      <c r="DD10" s="5">
        <v>219077</v>
      </c>
      <c r="DE10" s="5">
        <v>197109</v>
      </c>
      <c r="DF10" s="5">
        <v>306475</v>
      </c>
      <c r="DG10" s="5">
        <v>332972</v>
      </c>
      <c r="DH10" s="5">
        <v>321798</v>
      </c>
      <c r="DI10" s="5">
        <v>267195</v>
      </c>
      <c r="DJ10" s="5">
        <v>250181</v>
      </c>
      <c r="DK10" s="5">
        <v>212016</v>
      </c>
      <c r="DL10" s="5">
        <v>208821</v>
      </c>
      <c r="DM10" s="5">
        <v>218669</v>
      </c>
      <c r="DN10" s="5">
        <v>191148</v>
      </c>
      <c r="DO10" s="5">
        <v>194123</v>
      </c>
      <c r="DP10" s="5">
        <v>165460</v>
      </c>
      <c r="DQ10" s="5">
        <v>170510</v>
      </c>
      <c r="DR10" s="5">
        <v>159473</v>
      </c>
      <c r="DS10" s="5">
        <v>146685</v>
      </c>
      <c r="DT10" s="5">
        <v>142813</v>
      </c>
      <c r="DU10" s="5">
        <v>131766</v>
      </c>
      <c r="DV10" s="5">
        <v>103673</v>
      </c>
      <c r="DW10" s="5">
        <v>86809</v>
      </c>
      <c r="DX10" s="5">
        <v>122108</v>
      </c>
      <c r="DY10" s="5">
        <v>127568</v>
      </c>
      <c r="DZ10" s="5">
        <v>131238</v>
      </c>
      <c r="EA10" s="5">
        <v>105150</v>
      </c>
      <c r="EB10" s="5">
        <v>84112</v>
      </c>
      <c r="EC10" s="5">
        <v>95014</v>
      </c>
      <c r="ED10" s="5">
        <v>100799</v>
      </c>
      <c r="EE10" s="5">
        <v>98345</v>
      </c>
      <c r="EF10" s="5">
        <v>93488</v>
      </c>
      <c r="EG10" s="5">
        <v>52504</v>
      </c>
      <c r="EH10" s="5">
        <v>68867</v>
      </c>
      <c r="EI10" s="5">
        <v>91124</v>
      </c>
      <c r="EJ10" s="5">
        <v>67482</v>
      </c>
      <c r="EK10" s="5">
        <v>34912</v>
      </c>
      <c r="EL10" s="5">
        <v>58348</v>
      </c>
      <c r="EM10" s="5">
        <v>33790</v>
      </c>
      <c r="EN10" s="5">
        <v>47837</v>
      </c>
      <c r="EO10" s="5">
        <v>30356</v>
      </c>
      <c r="EP10" s="5">
        <v>10315</v>
      </c>
      <c r="EQ10" s="5">
        <v>40122</v>
      </c>
      <c r="ER10" s="5">
        <v>45970</v>
      </c>
      <c r="ES10" s="5">
        <v>19324</v>
      </c>
      <c r="ET10" s="5">
        <v>24715</v>
      </c>
      <c r="EU10" s="5">
        <v>20916</v>
      </c>
      <c r="EV10" s="5">
        <v>25264</v>
      </c>
      <c r="EW10" s="5">
        <v>12097</v>
      </c>
      <c r="EX10" s="5">
        <v>20971</v>
      </c>
      <c r="EY10" s="5">
        <v>27621</v>
      </c>
      <c r="EZ10" s="5">
        <v>21223</v>
      </c>
      <c r="FA10" s="5">
        <v>14272</v>
      </c>
      <c r="FB10" s="5">
        <v>15951</v>
      </c>
      <c r="FC10" s="5">
        <v>12926</v>
      </c>
      <c r="FD10" s="5">
        <v>32876</v>
      </c>
      <c r="FE10" s="5">
        <v>45669</v>
      </c>
      <c r="FF10" s="5">
        <v>44917</v>
      </c>
      <c r="FG10" s="5">
        <v>0</v>
      </c>
      <c r="FH10" s="5">
        <v>0</v>
      </c>
      <c r="FI10" s="5">
        <v>0</v>
      </c>
      <c r="FJ10" s="5">
        <v>0</v>
      </c>
      <c r="FK10" s="5">
        <v>0</v>
      </c>
      <c r="FL10" s="5">
        <v>0</v>
      </c>
      <c r="FM10" s="5">
        <v>0</v>
      </c>
      <c r="FN10" s="5">
        <v>0</v>
      </c>
      <c r="FO10" s="5">
        <v>0</v>
      </c>
      <c r="FP10" s="5">
        <v>0</v>
      </c>
      <c r="FQ10" s="5">
        <v>0</v>
      </c>
      <c r="FR10" s="5">
        <v>0</v>
      </c>
      <c r="FS10" s="5">
        <v>0</v>
      </c>
      <c r="FT10" s="5">
        <v>0</v>
      </c>
      <c r="FU10" s="5" t="s">
        <v>33</v>
      </c>
      <c r="FV10" s="5" t="s">
        <v>33</v>
      </c>
      <c r="FW10" s="5" t="s">
        <v>33</v>
      </c>
      <c r="FX10" s="5" t="s">
        <v>33</v>
      </c>
      <c r="FY10" s="5" t="s">
        <v>33</v>
      </c>
      <c r="FZ10" s="5" t="s">
        <v>33</v>
      </c>
      <c r="GA10" s="5" t="s">
        <v>33</v>
      </c>
      <c r="GB10" s="5" t="s">
        <v>33</v>
      </c>
      <c r="GC10" s="5" t="s">
        <v>33</v>
      </c>
      <c r="GD10" s="5" t="s">
        <v>33</v>
      </c>
      <c r="GE10" s="5" t="s">
        <v>33</v>
      </c>
      <c r="GF10" s="5" t="s">
        <v>33</v>
      </c>
      <c r="GG10" s="5" t="s">
        <v>33</v>
      </c>
      <c r="GH10" s="5" t="s">
        <v>33</v>
      </c>
      <c r="GI10" s="5" t="s">
        <v>33</v>
      </c>
      <c r="GJ10" s="5" t="s">
        <v>33</v>
      </c>
      <c r="GK10" s="5" t="s">
        <v>33</v>
      </c>
      <c r="GL10" s="5" t="s">
        <v>33</v>
      </c>
      <c r="GM10" s="5">
        <v>1579379</v>
      </c>
      <c r="GN10" s="5">
        <v>1300954</v>
      </c>
      <c r="GO10" s="5">
        <v>1090168</v>
      </c>
      <c r="GP10" s="5">
        <v>1157091</v>
      </c>
      <c r="GQ10" s="5">
        <v>982771</v>
      </c>
      <c r="GR10" s="5">
        <v>792582</v>
      </c>
      <c r="GS10" s="5">
        <v>978535</v>
      </c>
      <c r="GT10" s="5">
        <v>768123</v>
      </c>
      <c r="GU10" s="5">
        <v>877085</v>
      </c>
      <c r="GV10" s="5">
        <v>687255</v>
      </c>
      <c r="GW10" s="5">
        <v>808465</v>
      </c>
      <c r="GX10" s="5">
        <v>816165</v>
      </c>
      <c r="GY10" s="5">
        <v>639143</v>
      </c>
      <c r="GZ10" s="5">
        <v>574458</v>
      </c>
      <c r="HA10" s="5">
        <v>548973</v>
      </c>
      <c r="HB10" s="5">
        <v>407111</v>
      </c>
      <c r="HC10" s="5">
        <v>632064</v>
      </c>
      <c r="HD10" s="5">
        <v>465985</v>
      </c>
      <c r="HE10" s="5">
        <v>374559</v>
      </c>
      <c r="HF10" s="5">
        <v>396117</v>
      </c>
      <c r="HG10" s="5">
        <v>349855</v>
      </c>
      <c r="HH10" s="5">
        <v>332275</v>
      </c>
      <c r="HI10" s="5">
        <v>271881</v>
      </c>
      <c r="HJ10" s="5">
        <v>305206</v>
      </c>
      <c r="HK10" s="5">
        <v>213087</v>
      </c>
      <c r="HL10" s="5">
        <v>224587</v>
      </c>
      <c r="HM10" s="5">
        <v>188968</v>
      </c>
      <c r="HN10" s="5">
        <v>217144</v>
      </c>
      <c r="HO10" s="5">
        <v>149938</v>
      </c>
      <c r="HP10" s="5">
        <v>249624</v>
      </c>
      <c r="HQ10" s="5">
        <v>240046</v>
      </c>
      <c r="HR10" s="5">
        <v>1089575</v>
      </c>
      <c r="HS10" s="5">
        <v>1279846</v>
      </c>
      <c r="HT10" s="5">
        <v>1395511</v>
      </c>
      <c r="HU10" s="5">
        <v>1258104</v>
      </c>
      <c r="HV10" s="5">
        <v>1311388</v>
      </c>
      <c r="HW10" s="5">
        <v>1379414</v>
      </c>
      <c r="HX10" s="5">
        <v>1451248</v>
      </c>
      <c r="HY10" s="5">
        <v>1390446</v>
      </c>
      <c r="HZ10" s="5">
        <v>1261980</v>
      </c>
      <c r="IA10" s="5">
        <v>1321620</v>
      </c>
      <c r="IB10" s="5">
        <v>1374126</v>
      </c>
      <c r="IC10" s="5">
        <v>1510636</v>
      </c>
      <c r="ID10" s="5">
        <v>1635787</v>
      </c>
      <c r="IE10" s="5">
        <v>1481685</v>
      </c>
      <c r="IF10" s="5">
        <v>1657978</v>
      </c>
      <c r="IG10" s="5">
        <v>1756434</v>
      </c>
      <c r="IH10" s="5">
        <v>2215726</v>
      </c>
      <c r="II10" s="5">
        <v>1614667</v>
      </c>
      <c r="IJ10" s="5">
        <v>750894</v>
      </c>
      <c r="IK10" s="5">
        <v>1650591</v>
      </c>
      <c r="IL10" s="5">
        <v>1330639</v>
      </c>
      <c r="IM10" s="5">
        <v>688103</v>
      </c>
      <c r="IN10" s="5">
        <v>566465</v>
      </c>
      <c r="IO10" s="5">
        <v>457783</v>
      </c>
      <c r="IP10" s="5">
        <v>437890</v>
      </c>
      <c r="IQ10" s="5">
        <v>380317</v>
      </c>
      <c r="IR10" s="5">
        <v>416156</v>
      </c>
      <c r="IS10" s="5">
        <v>415847</v>
      </c>
      <c r="IT10" s="5">
        <v>419751</v>
      </c>
      <c r="IU10" s="5">
        <v>409510</v>
      </c>
      <c r="IV10" s="5">
        <v>425949</v>
      </c>
      <c r="IW10" s="5">
        <v>397595</v>
      </c>
      <c r="IX10" s="5">
        <v>350312</v>
      </c>
      <c r="IY10" s="5">
        <v>137812</v>
      </c>
      <c r="IZ10" s="5">
        <v>171452</v>
      </c>
      <c r="JA10" s="5">
        <v>155472</v>
      </c>
      <c r="JB10" s="5">
        <v>175403</v>
      </c>
      <c r="JC10" s="5">
        <v>155078</v>
      </c>
      <c r="JD10" s="5">
        <v>168973</v>
      </c>
      <c r="JE10" s="5">
        <v>133574</v>
      </c>
      <c r="JF10" s="5">
        <v>138741</v>
      </c>
      <c r="JG10" s="5">
        <v>154131</v>
      </c>
      <c r="JH10" s="5">
        <v>156552</v>
      </c>
      <c r="JI10" s="5">
        <v>165144</v>
      </c>
      <c r="JJ10" s="5">
        <v>157550</v>
      </c>
      <c r="JK10" s="5">
        <v>144779</v>
      </c>
      <c r="JL10" s="5">
        <v>136178</v>
      </c>
      <c r="JM10" s="5">
        <v>104228</v>
      </c>
      <c r="JN10" s="5">
        <v>96414</v>
      </c>
      <c r="JO10" s="5">
        <v>89679</v>
      </c>
      <c r="JP10" s="5">
        <v>92580</v>
      </c>
      <c r="JQ10" s="5">
        <v>95994</v>
      </c>
      <c r="JR10" s="5">
        <v>79252</v>
      </c>
      <c r="JS10" s="5">
        <v>74338</v>
      </c>
      <c r="JT10" s="5">
        <v>68598</v>
      </c>
      <c r="JU10" s="5">
        <v>67962</v>
      </c>
      <c r="JV10" s="5">
        <v>70587</v>
      </c>
      <c r="JW10" s="5">
        <v>82793</v>
      </c>
      <c r="JX10" s="5">
        <v>87856</v>
      </c>
      <c r="JY10" s="5">
        <v>86064</v>
      </c>
      <c r="JZ10" s="5">
        <v>88019</v>
      </c>
      <c r="KA10" s="5">
        <v>82138</v>
      </c>
      <c r="KB10" s="5">
        <v>78042</v>
      </c>
      <c r="KC10" s="5">
        <v>91048</v>
      </c>
      <c r="KD10" s="5">
        <v>77328</v>
      </c>
      <c r="KE10" s="5">
        <v>75299</v>
      </c>
      <c r="KF10" s="5">
        <v>69783</v>
      </c>
      <c r="KG10" s="5">
        <v>69411</v>
      </c>
      <c r="KH10" s="5">
        <v>64244</v>
      </c>
      <c r="KI10" s="5">
        <v>62182</v>
      </c>
      <c r="KJ10" s="5">
        <v>59770</v>
      </c>
      <c r="KK10" s="5">
        <v>52207</v>
      </c>
      <c r="KL10" s="5">
        <v>46458</v>
      </c>
      <c r="KM10" s="5">
        <v>68757</v>
      </c>
      <c r="KN10" s="5">
        <v>38576</v>
      </c>
      <c r="KO10" s="5">
        <v>36488</v>
      </c>
      <c r="KP10" s="5">
        <v>36777</v>
      </c>
      <c r="KQ10" s="5">
        <v>43516</v>
      </c>
      <c r="KR10" s="5">
        <v>31762</v>
      </c>
      <c r="KS10" s="5">
        <v>26566</v>
      </c>
      <c r="KT10" s="5">
        <v>21426</v>
      </c>
      <c r="KU10" s="5">
        <v>20852</v>
      </c>
      <c r="KV10" s="5">
        <v>20217</v>
      </c>
      <c r="KW10" s="5">
        <v>22282</v>
      </c>
      <c r="KX10" s="5">
        <v>20395</v>
      </c>
      <c r="KY10" s="5">
        <v>16854</v>
      </c>
      <c r="KZ10" s="5">
        <v>14157</v>
      </c>
      <c r="LA10" s="5">
        <v>14172</v>
      </c>
      <c r="LB10" s="5">
        <v>10274</v>
      </c>
      <c r="LC10" s="5">
        <v>12587</v>
      </c>
      <c r="LD10" s="5">
        <v>10776</v>
      </c>
      <c r="LE10" s="5">
        <v>9872</v>
      </c>
      <c r="LF10" s="5">
        <v>9839</v>
      </c>
      <c r="LG10" s="5">
        <v>7555</v>
      </c>
      <c r="LH10" s="5">
        <v>6947</v>
      </c>
      <c r="LI10" s="5">
        <v>7409</v>
      </c>
      <c r="LJ10" s="5">
        <v>7736</v>
      </c>
      <c r="LK10" s="5">
        <v>11963</v>
      </c>
      <c r="LL10" s="5">
        <v>13115</v>
      </c>
      <c r="LM10" s="5">
        <v>13293</v>
      </c>
      <c r="LN10" s="5">
        <v>17398</v>
      </c>
      <c r="LO10" s="5">
        <v>21154</v>
      </c>
      <c r="LP10" s="5">
        <v>19867</v>
      </c>
      <c r="LQ10" s="5">
        <v>19862</v>
      </c>
      <c r="LR10" s="5">
        <v>20788</v>
      </c>
      <c r="LS10" s="5">
        <v>17112</v>
      </c>
      <c r="LT10" s="5">
        <v>7963</v>
      </c>
      <c r="LU10" s="5">
        <v>9966</v>
      </c>
      <c r="LV10" s="5">
        <v>8233</v>
      </c>
      <c r="LW10" s="5">
        <v>7233</v>
      </c>
      <c r="LX10" s="5">
        <v>8873</v>
      </c>
      <c r="LY10" s="5">
        <v>9266</v>
      </c>
      <c r="LZ10" s="5">
        <v>6967</v>
      </c>
      <c r="MA10" s="5">
        <v>4777</v>
      </c>
      <c r="MB10" s="5">
        <v>5171</v>
      </c>
      <c r="MC10" s="5">
        <v>4299</v>
      </c>
      <c r="MD10" s="5">
        <v>4640</v>
      </c>
      <c r="ME10" s="5">
        <v>5352</v>
      </c>
      <c r="MF10" s="5">
        <v>5224</v>
      </c>
      <c r="MG10" s="5">
        <v>4487</v>
      </c>
      <c r="MH10" s="5">
        <v>3793</v>
      </c>
      <c r="MI10" s="5">
        <v>3012</v>
      </c>
      <c r="MJ10" s="5">
        <v>3484</v>
      </c>
      <c r="MK10" s="5">
        <v>3430</v>
      </c>
      <c r="ML10" s="5">
        <v>3773</v>
      </c>
      <c r="MM10" s="5">
        <v>4236</v>
      </c>
      <c r="MN10" s="5">
        <v>4372</v>
      </c>
      <c r="MO10" s="5">
        <v>4240</v>
      </c>
      <c r="MP10" s="5">
        <v>4685</v>
      </c>
      <c r="MQ10" s="5">
        <v>493</v>
      </c>
      <c r="MR10" s="5">
        <v>0</v>
      </c>
      <c r="MS10" s="5">
        <v>0</v>
      </c>
      <c r="MT10" s="5">
        <v>0</v>
      </c>
      <c r="MU10" s="5">
        <v>0</v>
      </c>
      <c r="MV10" s="5">
        <v>0</v>
      </c>
      <c r="MW10" s="5">
        <v>0</v>
      </c>
      <c r="MX10" s="5">
        <v>0</v>
      </c>
      <c r="MY10" s="5">
        <v>0</v>
      </c>
      <c r="MZ10" s="5">
        <v>0</v>
      </c>
      <c r="NA10" s="5">
        <v>0</v>
      </c>
      <c r="NB10" s="5">
        <v>0</v>
      </c>
      <c r="NC10" s="5">
        <v>0</v>
      </c>
      <c r="ND10" s="5">
        <v>0</v>
      </c>
      <c r="NE10" s="5" t="s">
        <v>33</v>
      </c>
      <c r="NF10" s="5" t="s">
        <v>33</v>
      </c>
      <c r="NG10" s="5" t="s">
        <v>33</v>
      </c>
      <c r="NH10" s="5" t="s">
        <v>33</v>
      </c>
      <c r="NI10" s="5" t="s">
        <v>33</v>
      </c>
      <c r="NJ10" s="5" t="s">
        <v>33</v>
      </c>
      <c r="NK10" s="5" t="s">
        <v>33</v>
      </c>
      <c r="NL10" s="5" t="s">
        <v>33</v>
      </c>
      <c r="NM10" s="5" t="s">
        <v>33</v>
      </c>
      <c r="NN10" s="5" t="s">
        <v>33</v>
      </c>
      <c r="NO10" s="5" t="s">
        <v>33</v>
      </c>
      <c r="NP10" s="5" t="s">
        <v>33</v>
      </c>
      <c r="NQ10" s="5" t="s">
        <v>33</v>
      </c>
      <c r="NR10" s="5" t="s">
        <v>33</v>
      </c>
      <c r="NS10" s="5" t="s">
        <v>33</v>
      </c>
      <c r="NT10" s="5" t="s">
        <v>33</v>
      </c>
      <c r="NU10" s="5" t="s">
        <v>33</v>
      </c>
      <c r="NV10" s="5" t="s">
        <v>33</v>
      </c>
      <c r="NW10" s="5">
        <v>0</v>
      </c>
      <c r="NX10" s="5">
        <v>0</v>
      </c>
      <c r="NY10" s="5">
        <v>0</v>
      </c>
      <c r="NZ10" s="5">
        <v>0</v>
      </c>
      <c r="OA10" s="5">
        <v>0</v>
      </c>
      <c r="OB10" s="5">
        <v>0</v>
      </c>
      <c r="OC10" s="5">
        <v>0</v>
      </c>
      <c r="OD10" s="5">
        <v>0</v>
      </c>
      <c r="OE10" s="5">
        <v>0</v>
      </c>
      <c r="OF10" s="5">
        <v>0</v>
      </c>
      <c r="OG10" s="5">
        <v>0</v>
      </c>
      <c r="OH10" s="5">
        <v>0</v>
      </c>
      <c r="OI10" s="5">
        <v>0</v>
      </c>
      <c r="OJ10" s="5">
        <v>0</v>
      </c>
      <c r="OK10" s="5" t="s">
        <v>33</v>
      </c>
      <c r="OL10" s="5" t="s">
        <v>33</v>
      </c>
      <c r="OM10" s="5" t="s">
        <v>33</v>
      </c>
      <c r="ON10" s="5" t="s">
        <v>33</v>
      </c>
      <c r="OO10" s="5" t="s">
        <v>33</v>
      </c>
      <c r="OP10" s="5" t="s">
        <v>33</v>
      </c>
      <c r="OQ10" s="5" t="s">
        <v>33</v>
      </c>
      <c r="OR10" s="5" t="s">
        <v>33</v>
      </c>
      <c r="OS10" s="5" t="s">
        <v>33</v>
      </c>
      <c r="OT10" s="5" t="s">
        <v>33</v>
      </c>
      <c r="OU10" s="5" t="s">
        <v>33</v>
      </c>
      <c r="OV10" s="5" t="s">
        <v>33</v>
      </c>
      <c r="OW10" s="5" t="s">
        <v>33</v>
      </c>
      <c r="OX10" s="5" t="s">
        <v>33</v>
      </c>
      <c r="OY10" s="5" t="s">
        <v>33</v>
      </c>
      <c r="OZ10" s="5" t="s">
        <v>33</v>
      </c>
      <c r="PA10" s="5" t="s">
        <v>33</v>
      </c>
      <c r="PB10" s="5" t="s">
        <v>33</v>
      </c>
      <c r="PC10" s="5">
        <v>77630</v>
      </c>
      <c r="PD10" s="5">
        <v>79195</v>
      </c>
      <c r="PE10" s="5">
        <v>74594</v>
      </c>
      <c r="PF10" s="5">
        <v>65641</v>
      </c>
      <c r="PG10" s="5">
        <v>52021</v>
      </c>
      <c r="PH10" s="5">
        <v>51538</v>
      </c>
      <c r="PI10" s="5">
        <v>54067</v>
      </c>
      <c r="PJ10" s="5">
        <v>53761</v>
      </c>
      <c r="PK10" s="5">
        <v>49800</v>
      </c>
      <c r="PL10" s="5">
        <v>54422</v>
      </c>
      <c r="PM10" s="5">
        <v>54123</v>
      </c>
      <c r="PN10" s="5">
        <v>57856</v>
      </c>
      <c r="PO10" s="5">
        <v>51761</v>
      </c>
      <c r="PP10" s="5">
        <v>43881</v>
      </c>
      <c r="PQ10" s="5">
        <v>39596</v>
      </c>
      <c r="PR10" s="5">
        <v>35272</v>
      </c>
      <c r="PS10" s="5">
        <v>31317</v>
      </c>
      <c r="PT10" s="5">
        <v>34236</v>
      </c>
      <c r="PU10" s="5">
        <v>27674</v>
      </c>
      <c r="PV10" s="5">
        <v>28194</v>
      </c>
      <c r="PW10" s="5">
        <v>22938</v>
      </c>
      <c r="PX10" s="5">
        <v>21192</v>
      </c>
      <c r="PY10" s="5">
        <v>18674</v>
      </c>
      <c r="PZ10" s="5">
        <v>23126</v>
      </c>
      <c r="QA10" s="5">
        <v>19768</v>
      </c>
      <c r="QB10" s="5">
        <v>21706</v>
      </c>
      <c r="QC10" s="5">
        <v>19204</v>
      </c>
      <c r="QD10" s="5">
        <v>18413</v>
      </c>
      <c r="QE10" s="5">
        <v>19327</v>
      </c>
      <c r="QF10" s="5">
        <v>15682</v>
      </c>
      <c r="QG10" s="5">
        <v>15638</v>
      </c>
      <c r="QH10" s="5">
        <v>16909</v>
      </c>
      <c r="QI10" s="5">
        <v>38167</v>
      </c>
      <c r="QJ10" s="5">
        <v>33639</v>
      </c>
      <c r="QK10" s="5">
        <v>34690</v>
      </c>
      <c r="QL10" s="5">
        <v>39170</v>
      </c>
      <c r="QM10" s="5">
        <v>43448</v>
      </c>
      <c r="QN10" s="5">
        <v>40691</v>
      </c>
      <c r="QO10" s="5">
        <v>42331</v>
      </c>
      <c r="QP10" s="5">
        <v>38211</v>
      </c>
      <c r="QQ10" s="5">
        <v>33465</v>
      </c>
      <c r="QR10" s="5">
        <v>37650</v>
      </c>
      <c r="QS10" s="5">
        <v>41521</v>
      </c>
      <c r="QT10" s="5">
        <v>48313</v>
      </c>
      <c r="QU10" s="5">
        <v>42701</v>
      </c>
      <c r="QV10" s="5">
        <v>33047</v>
      </c>
      <c r="QW10" s="5">
        <v>34323</v>
      </c>
      <c r="QX10" s="5">
        <v>36355</v>
      </c>
      <c r="QY10" s="5">
        <v>29971</v>
      </c>
      <c r="QZ10" s="5">
        <v>28342</v>
      </c>
      <c r="RA10" s="5">
        <v>28350</v>
      </c>
      <c r="RB10" s="5">
        <v>25969</v>
      </c>
      <c r="RC10" s="5">
        <v>25223</v>
      </c>
      <c r="RD10" s="5">
        <v>26106</v>
      </c>
      <c r="RE10" s="5">
        <v>27612</v>
      </c>
      <c r="RF10" s="5">
        <v>27081</v>
      </c>
      <c r="RG10" s="5">
        <v>23235</v>
      </c>
      <c r="RH10" s="5">
        <v>22385</v>
      </c>
      <c r="RI10" s="5">
        <v>22409</v>
      </c>
      <c r="RJ10" s="5">
        <v>21349</v>
      </c>
      <c r="RK10" s="5">
        <v>22721</v>
      </c>
      <c r="RL10" s="5">
        <v>20044</v>
      </c>
      <c r="RM10" s="5">
        <v>18585</v>
      </c>
      <c r="RN10" s="5">
        <v>20003</v>
      </c>
      <c r="RO10" s="5">
        <v>56197</v>
      </c>
      <c r="RP10" s="5">
        <v>64185</v>
      </c>
      <c r="RQ10" s="5">
        <v>59041</v>
      </c>
      <c r="RR10" s="5">
        <v>54257</v>
      </c>
      <c r="RS10" s="5">
        <v>52455</v>
      </c>
      <c r="RT10" s="5">
        <v>52544</v>
      </c>
      <c r="RU10" s="5">
        <v>52597</v>
      </c>
      <c r="RV10" s="5">
        <v>52836</v>
      </c>
      <c r="RW10" s="5">
        <v>56084</v>
      </c>
      <c r="RX10" s="5">
        <v>66343</v>
      </c>
      <c r="RY10" s="5">
        <v>74296</v>
      </c>
      <c r="RZ10" s="5">
        <v>75589</v>
      </c>
      <c r="SA10" s="5">
        <v>67387</v>
      </c>
      <c r="SB10" s="5">
        <v>64071</v>
      </c>
      <c r="SC10" s="5">
        <v>64543</v>
      </c>
      <c r="SD10" s="5">
        <v>47801</v>
      </c>
      <c r="SE10" s="5">
        <v>45917</v>
      </c>
      <c r="SF10" s="5">
        <v>53338</v>
      </c>
      <c r="SG10" s="5">
        <v>52526</v>
      </c>
      <c r="SH10" s="5">
        <v>42655</v>
      </c>
      <c r="SI10" s="5">
        <v>39704</v>
      </c>
      <c r="SJ10" s="5">
        <v>34070</v>
      </c>
      <c r="SK10" s="5">
        <v>30124</v>
      </c>
      <c r="SL10" s="5">
        <v>30969</v>
      </c>
      <c r="SM10" s="5">
        <v>29748</v>
      </c>
      <c r="SN10" s="5">
        <v>27706</v>
      </c>
      <c r="SO10" s="5">
        <v>28386</v>
      </c>
      <c r="SP10" s="5">
        <v>27566</v>
      </c>
      <c r="SQ10" s="5">
        <v>28870</v>
      </c>
      <c r="SR10" s="5">
        <v>27471</v>
      </c>
      <c r="SS10" s="5">
        <v>27195</v>
      </c>
      <c r="ST10" s="5">
        <v>26592</v>
      </c>
      <c r="SU10" s="5">
        <v>47854</v>
      </c>
      <c r="SV10" s="5">
        <v>44822</v>
      </c>
      <c r="SW10" s="5">
        <v>54410</v>
      </c>
      <c r="SX10" s="5">
        <v>59023</v>
      </c>
      <c r="SY10" s="5">
        <v>55010</v>
      </c>
      <c r="SZ10" s="5">
        <v>60160</v>
      </c>
      <c r="TA10" s="5">
        <v>77723</v>
      </c>
      <c r="TB10" s="5">
        <v>77167</v>
      </c>
      <c r="TC10" s="5">
        <v>73403</v>
      </c>
      <c r="TD10" s="5">
        <v>51166</v>
      </c>
      <c r="TE10" s="5">
        <v>25457</v>
      </c>
      <c r="TF10" s="5">
        <v>12642</v>
      </c>
      <c r="TG10" s="5">
        <v>11184</v>
      </c>
      <c r="TH10" s="5">
        <v>13045</v>
      </c>
      <c r="TI10" s="5">
        <v>12513</v>
      </c>
      <c r="TJ10" s="5">
        <v>2626</v>
      </c>
      <c r="TK10" s="5">
        <v>2075</v>
      </c>
      <c r="TL10" s="5">
        <v>2555</v>
      </c>
      <c r="TM10" s="5">
        <v>2840</v>
      </c>
      <c r="TN10" s="5">
        <v>3050</v>
      </c>
      <c r="TO10" s="5">
        <v>2430</v>
      </c>
      <c r="TP10" s="5">
        <v>2932</v>
      </c>
      <c r="TQ10" s="5">
        <v>6995</v>
      </c>
      <c r="TR10" s="5">
        <v>8554</v>
      </c>
      <c r="TS10" s="5">
        <v>7226</v>
      </c>
      <c r="TT10" s="5">
        <v>9838</v>
      </c>
      <c r="TU10" s="5">
        <v>10886</v>
      </c>
      <c r="TV10" s="5">
        <v>11764</v>
      </c>
      <c r="TW10" s="5">
        <v>7689</v>
      </c>
      <c r="TX10" s="5">
        <v>10279</v>
      </c>
      <c r="TY10" s="5">
        <v>11157</v>
      </c>
      <c r="TZ10" s="5">
        <v>10652</v>
      </c>
      <c r="UA10" s="5">
        <v>13077</v>
      </c>
      <c r="UB10" s="5">
        <v>13409</v>
      </c>
      <c r="UC10" s="5">
        <v>13872</v>
      </c>
      <c r="UD10" s="5">
        <v>12389</v>
      </c>
      <c r="UE10" s="5">
        <v>11296</v>
      </c>
      <c r="UF10" s="5">
        <v>9974</v>
      </c>
      <c r="UG10" s="5">
        <v>9332</v>
      </c>
      <c r="UH10" s="5">
        <v>9459</v>
      </c>
      <c r="UI10" s="5">
        <v>8829</v>
      </c>
      <c r="UJ10" s="5">
        <v>9225</v>
      </c>
      <c r="UK10" s="5">
        <v>8563</v>
      </c>
      <c r="UL10" s="5">
        <v>15163</v>
      </c>
      <c r="UM10" s="5">
        <v>14203</v>
      </c>
      <c r="UN10" s="5">
        <v>16522</v>
      </c>
      <c r="UO10" s="5">
        <v>22791</v>
      </c>
      <c r="UP10" s="5">
        <v>22748</v>
      </c>
      <c r="UQ10" s="5">
        <v>22466</v>
      </c>
      <c r="UR10" s="5">
        <v>15996</v>
      </c>
      <c r="US10" s="5">
        <v>15316</v>
      </c>
      <c r="UT10" s="5">
        <v>16149</v>
      </c>
      <c r="UU10" s="5">
        <v>15946</v>
      </c>
      <c r="UV10" s="5">
        <v>25605</v>
      </c>
      <c r="UW10" s="5">
        <v>19856</v>
      </c>
      <c r="UX10" s="5">
        <v>15291</v>
      </c>
      <c r="UY10" s="5">
        <v>11167</v>
      </c>
      <c r="UZ10" s="5">
        <v>9096</v>
      </c>
      <c r="VA10" s="5">
        <v>7445</v>
      </c>
      <c r="VB10" s="5">
        <v>6435</v>
      </c>
      <c r="VC10" s="5">
        <v>5938</v>
      </c>
      <c r="VD10" s="5">
        <v>3932</v>
      </c>
      <c r="VE10" s="5">
        <v>2214</v>
      </c>
      <c r="VF10" s="5">
        <v>2000</v>
      </c>
      <c r="VG10" s="5">
        <v>196506</v>
      </c>
      <c r="VH10" s="5">
        <v>159185</v>
      </c>
      <c r="VI10" s="5">
        <v>171216</v>
      </c>
      <c r="VJ10" s="5">
        <v>174893</v>
      </c>
      <c r="VK10" s="5">
        <v>156071</v>
      </c>
      <c r="VL10" s="5">
        <v>180516</v>
      </c>
      <c r="VM10" s="5">
        <v>204546</v>
      </c>
      <c r="VN10" s="5">
        <v>204267</v>
      </c>
      <c r="VO10" s="5">
        <v>172534</v>
      </c>
      <c r="VP10" s="5">
        <v>183333</v>
      </c>
      <c r="VQ10" s="5">
        <v>158383</v>
      </c>
      <c r="VR10" s="5">
        <v>147839</v>
      </c>
      <c r="VS10" s="5">
        <v>141041</v>
      </c>
      <c r="VT10" s="5">
        <v>149879</v>
      </c>
      <c r="VU10" s="5">
        <v>121705</v>
      </c>
      <c r="VV10" s="5">
        <v>143514</v>
      </c>
      <c r="VW10" s="5">
        <v>136733</v>
      </c>
      <c r="VX10" s="5">
        <v>104425</v>
      </c>
      <c r="VY10" s="5">
        <v>88706</v>
      </c>
      <c r="VZ10" s="5">
        <v>85013</v>
      </c>
      <c r="WA10" s="5">
        <v>93893</v>
      </c>
      <c r="WB10" s="5">
        <v>96940</v>
      </c>
      <c r="WC10" s="5">
        <v>95993</v>
      </c>
      <c r="WD10" s="5">
        <v>125928</v>
      </c>
      <c r="WE10" s="5">
        <v>100950</v>
      </c>
      <c r="WF10" s="5">
        <v>107422</v>
      </c>
      <c r="WG10" s="5">
        <v>101263</v>
      </c>
      <c r="WH10" s="5">
        <v>73890</v>
      </c>
      <c r="WI10" s="5">
        <v>87481</v>
      </c>
      <c r="WJ10" s="5">
        <v>101931</v>
      </c>
      <c r="WK10" s="5">
        <v>63228</v>
      </c>
      <c r="WL10" s="5">
        <v>77367</v>
      </c>
      <c r="WM10" s="5">
        <v>13490</v>
      </c>
      <c r="WN10" s="5">
        <v>12572</v>
      </c>
      <c r="WO10" s="5">
        <v>12101</v>
      </c>
      <c r="WP10" s="5">
        <v>11880</v>
      </c>
      <c r="WQ10" s="5">
        <v>11678</v>
      </c>
      <c r="WR10" s="5">
        <v>11602</v>
      </c>
      <c r="WS10" s="5">
        <v>9248</v>
      </c>
      <c r="WT10" s="5">
        <v>8219</v>
      </c>
      <c r="WU10" s="5">
        <v>5973</v>
      </c>
      <c r="WV10" s="5">
        <v>7036</v>
      </c>
      <c r="WW10" s="5">
        <v>8578</v>
      </c>
      <c r="WX10" s="5">
        <v>10125</v>
      </c>
      <c r="WY10" s="5">
        <v>10144</v>
      </c>
      <c r="WZ10" s="5">
        <v>9092</v>
      </c>
      <c r="XA10" s="5">
        <v>8799</v>
      </c>
      <c r="XB10" s="5">
        <v>7077</v>
      </c>
      <c r="XC10" s="5">
        <v>4730</v>
      </c>
      <c r="XD10" s="5">
        <v>5676</v>
      </c>
      <c r="XE10" s="5">
        <v>5982</v>
      </c>
      <c r="XF10" s="5">
        <v>11404</v>
      </c>
      <c r="XG10" s="5">
        <v>11035</v>
      </c>
      <c r="XH10" s="5">
        <v>7989</v>
      </c>
      <c r="XI10" s="5">
        <v>8544</v>
      </c>
      <c r="XJ10" s="5">
        <v>7294</v>
      </c>
      <c r="XK10" s="5">
        <v>6932</v>
      </c>
      <c r="XL10" s="5">
        <v>5904</v>
      </c>
      <c r="XM10" s="5">
        <v>6653</v>
      </c>
      <c r="XN10" s="5">
        <v>6534</v>
      </c>
      <c r="XO10" s="5">
        <v>6474</v>
      </c>
      <c r="XP10" s="5">
        <v>7357</v>
      </c>
      <c r="XQ10" s="5">
        <v>6767</v>
      </c>
      <c r="XR10" s="5">
        <v>6137</v>
      </c>
      <c r="XS10" s="1">
        <v>803</v>
      </c>
      <c r="XT10" s="3" t="s">
        <v>180</v>
      </c>
      <c r="XU10" s="3" t="s">
        <v>180</v>
      </c>
      <c r="XV10" s="3" t="s">
        <v>180</v>
      </c>
      <c r="XW10" s="3" t="s">
        <v>179</v>
      </c>
      <c r="XX10" s="3" t="s">
        <v>180</v>
      </c>
      <c r="XY10" s="3" t="s">
        <v>180</v>
      </c>
      <c r="XZ10" s="3" t="s">
        <v>187</v>
      </c>
    </row>
    <row r="11" spans="1:650" x14ac:dyDescent="0.3">
      <c r="A11" s="6" t="s">
        <v>42</v>
      </c>
      <c r="B11" s="1">
        <v>4056975</v>
      </c>
      <c r="C11" s="5">
        <v>20204</v>
      </c>
      <c r="D11" s="5">
        <v>15874</v>
      </c>
      <c r="E11" s="5">
        <v>385</v>
      </c>
      <c r="F11" s="5">
        <v>-1</v>
      </c>
      <c r="G11" s="5">
        <v>698</v>
      </c>
      <c r="H11" s="5">
        <v>0</v>
      </c>
      <c r="I11" s="5">
        <v>0</v>
      </c>
      <c r="J11" s="5">
        <v>0</v>
      </c>
      <c r="K11" s="5">
        <v>0</v>
      </c>
      <c r="L11" s="5">
        <v>231</v>
      </c>
      <c r="M11" s="5">
        <v>0</v>
      </c>
      <c r="N11" s="5">
        <v>0</v>
      </c>
      <c r="O11" s="5">
        <v>0</v>
      </c>
      <c r="P11" s="5">
        <v>0</v>
      </c>
      <c r="Q11" s="5">
        <v>0</v>
      </c>
      <c r="R11" s="5">
        <v>464</v>
      </c>
      <c r="S11" s="5">
        <v>322</v>
      </c>
      <c r="T11" s="5">
        <v>2373</v>
      </c>
      <c r="U11" s="5">
        <v>3822</v>
      </c>
      <c r="V11" s="5">
        <v>3686</v>
      </c>
      <c r="W11" s="5">
        <v>8287</v>
      </c>
      <c r="X11" s="5">
        <v>13646</v>
      </c>
      <c r="Y11" s="5">
        <v>1033</v>
      </c>
      <c r="Z11" s="5">
        <v>0</v>
      </c>
      <c r="AA11" s="5">
        <v>0</v>
      </c>
      <c r="AB11" s="5">
        <v>0</v>
      </c>
      <c r="AC11" s="5">
        <v>0</v>
      </c>
      <c r="AD11" s="5">
        <v>0</v>
      </c>
      <c r="AE11" s="5">
        <v>0</v>
      </c>
      <c r="AF11" s="5">
        <v>0</v>
      </c>
      <c r="AG11" s="5">
        <v>0</v>
      </c>
      <c r="AH11" s="5">
        <v>0</v>
      </c>
      <c r="AI11" s="5">
        <v>0</v>
      </c>
      <c r="AJ11" s="5">
        <v>0</v>
      </c>
      <c r="AK11" s="5">
        <v>0</v>
      </c>
      <c r="AL11" s="5">
        <v>0</v>
      </c>
      <c r="AM11" s="5">
        <v>0</v>
      </c>
      <c r="AN11" s="5">
        <v>0</v>
      </c>
      <c r="AO11" s="5">
        <v>0</v>
      </c>
      <c r="AP11" s="5">
        <v>0</v>
      </c>
      <c r="AQ11" s="5">
        <v>0</v>
      </c>
      <c r="AR11" s="5">
        <v>0</v>
      </c>
      <c r="AS11" s="5">
        <v>0</v>
      </c>
      <c r="AT11" s="5">
        <v>0</v>
      </c>
      <c r="AU11" s="5">
        <v>0</v>
      </c>
      <c r="AV11" s="5">
        <v>62532</v>
      </c>
      <c r="AW11" s="5">
        <v>3617</v>
      </c>
      <c r="AX11" s="5">
        <v>5265</v>
      </c>
      <c r="AY11" s="5">
        <v>9433</v>
      </c>
      <c r="AZ11" s="5">
        <v>5248</v>
      </c>
      <c r="BA11" s="5">
        <v>0</v>
      </c>
      <c r="BB11" s="5">
        <v>817</v>
      </c>
      <c r="BC11" s="5">
        <v>43969</v>
      </c>
      <c r="BD11" s="5">
        <v>19041</v>
      </c>
      <c r="BE11" s="5">
        <v>38852</v>
      </c>
      <c r="BF11" s="5">
        <v>27250</v>
      </c>
      <c r="BG11" s="5">
        <v>39776</v>
      </c>
      <c r="BH11" s="5">
        <v>105683</v>
      </c>
      <c r="BI11" s="5">
        <v>17116</v>
      </c>
      <c r="BJ11" s="5">
        <v>39560</v>
      </c>
      <c r="BK11" s="5">
        <v>64785</v>
      </c>
      <c r="BL11" s="5">
        <v>60049</v>
      </c>
      <c r="BM11" s="5">
        <v>40099</v>
      </c>
      <c r="BN11" s="5">
        <v>65527</v>
      </c>
      <c r="BO11" s="5">
        <v>190816</v>
      </c>
      <c r="BP11" s="5">
        <v>82419</v>
      </c>
      <c r="BQ11" s="5">
        <v>165916</v>
      </c>
      <c r="BR11" s="5">
        <v>170292</v>
      </c>
      <c r="BS11" s="5">
        <v>134031</v>
      </c>
      <c r="BT11" s="5">
        <v>61561</v>
      </c>
      <c r="BU11" s="5">
        <v>55050</v>
      </c>
      <c r="BV11" s="5">
        <v>55263</v>
      </c>
      <c r="BW11" s="5">
        <v>8416</v>
      </c>
      <c r="BX11" s="5">
        <v>37751</v>
      </c>
      <c r="BY11" s="5">
        <v>26437</v>
      </c>
      <c r="BZ11" s="5">
        <v>119833</v>
      </c>
      <c r="CA11" s="5">
        <v>28373</v>
      </c>
      <c r="CB11" s="5">
        <v>29278</v>
      </c>
      <c r="CC11" s="5">
        <v>109928</v>
      </c>
      <c r="CD11" s="5">
        <v>16896</v>
      </c>
      <c r="CE11" s="5">
        <v>25707</v>
      </c>
      <c r="CF11" s="5">
        <v>17293</v>
      </c>
      <c r="CG11" s="5">
        <v>846</v>
      </c>
      <c r="CH11" s="5">
        <v>1354</v>
      </c>
      <c r="CI11" s="5">
        <v>1513</v>
      </c>
      <c r="CJ11" s="5">
        <v>2870</v>
      </c>
      <c r="CK11" s="5">
        <v>8634</v>
      </c>
      <c r="CL11" s="5">
        <v>7988</v>
      </c>
      <c r="CM11" s="5">
        <v>10082</v>
      </c>
      <c r="CN11" s="5">
        <v>21913</v>
      </c>
      <c r="CO11" s="5">
        <v>27310</v>
      </c>
      <c r="CP11" s="5">
        <v>18775</v>
      </c>
      <c r="CQ11" s="5">
        <v>14539</v>
      </c>
      <c r="CR11" s="5">
        <v>14100</v>
      </c>
      <c r="CS11" s="5">
        <v>32455</v>
      </c>
      <c r="CT11" s="5">
        <v>16985</v>
      </c>
      <c r="CU11" s="5">
        <v>136474</v>
      </c>
      <c r="CV11" s="5">
        <v>158350</v>
      </c>
      <c r="CW11" s="5">
        <v>129933</v>
      </c>
      <c r="CX11" s="5">
        <v>84930</v>
      </c>
      <c r="CY11" s="5">
        <v>90123</v>
      </c>
      <c r="CZ11" s="5">
        <v>123264</v>
      </c>
      <c r="DA11" s="5">
        <v>130114</v>
      </c>
      <c r="DB11" s="5">
        <v>127364</v>
      </c>
      <c r="DC11" s="5">
        <v>91219</v>
      </c>
      <c r="DD11" s="5">
        <v>109173</v>
      </c>
      <c r="DE11" s="5">
        <v>76346</v>
      </c>
      <c r="DF11" s="5">
        <v>84225</v>
      </c>
      <c r="DG11" s="5">
        <v>63395</v>
      </c>
      <c r="DH11" s="5">
        <v>59565</v>
      </c>
      <c r="DI11" s="5">
        <v>57132</v>
      </c>
      <c r="DJ11" s="5">
        <v>77773</v>
      </c>
      <c r="DK11" s="5">
        <v>53328</v>
      </c>
      <c r="DL11" s="5">
        <v>84926</v>
      </c>
      <c r="DM11" s="5">
        <v>26377</v>
      </c>
      <c r="DN11" s="5">
        <v>30505</v>
      </c>
      <c r="DO11" s="5">
        <v>23331</v>
      </c>
      <c r="DP11" s="5">
        <v>30734</v>
      </c>
      <c r="DQ11" s="5">
        <v>39341</v>
      </c>
      <c r="DR11" s="5">
        <v>44772</v>
      </c>
      <c r="DS11" s="5">
        <v>36673</v>
      </c>
      <c r="DT11" s="5">
        <v>35667</v>
      </c>
      <c r="DU11" s="5">
        <v>51192</v>
      </c>
      <c r="DV11" s="5">
        <v>34749</v>
      </c>
      <c r="DW11" s="5">
        <v>72902</v>
      </c>
      <c r="DX11" s="5">
        <v>47002</v>
      </c>
      <c r="DY11" s="5">
        <v>46209</v>
      </c>
      <c r="DZ11" s="5">
        <v>30785</v>
      </c>
      <c r="EA11" s="5">
        <v>31594</v>
      </c>
      <c r="EB11" s="5">
        <v>22276</v>
      </c>
      <c r="EC11" s="5">
        <v>10284</v>
      </c>
      <c r="ED11" s="5">
        <v>9719</v>
      </c>
      <c r="EE11" s="5">
        <v>9096</v>
      </c>
      <c r="EF11" s="5">
        <v>12759</v>
      </c>
      <c r="EG11" s="5">
        <v>17330</v>
      </c>
      <c r="EH11" s="5">
        <v>9271</v>
      </c>
      <c r="EI11" s="5">
        <v>4344</v>
      </c>
      <c r="EJ11" s="5">
        <v>7663</v>
      </c>
      <c r="EK11" s="5">
        <v>4035</v>
      </c>
      <c r="EL11" s="5">
        <v>2726</v>
      </c>
      <c r="EM11" s="5">
        <v>3781</v>
      </c>
      <c r="EN11" s="5">
        <v>1137</v>
      </c>
      <c r="EO11" s="5">
        <v>4447</v>
      </c>
      <c r="EP11" s="5">
        <v>649</v>
      </c>
      <c r="EQ11" s="5">
        <v>2739</v>
      </c>
      <c r="ER11" s="5">
        <v>2539</v>
      </c>
      <c r="ES11" s="5">
        <v>802</v>
      </c>
      <c r="ET11" s="5">
        <v>1811</v>
      </c>
      <c r="EU11" s="5">
        <v>6282</v>
      </c>
      <c r="EV11" s="5">
        <v>3142</v>
      </c>
      <c r="EW11" s="5">
        <v>16826</v>
      </c>
      <c r="EX11" s="5">
        <v>10175</v>
      </c>
      <c r="EY11" s="5">
        <v>7680</v>
      </c>
      <c r="EZ11" s="5">
        <v>9569</v>
      </c>
      <c r="FA11" s="5">
        <v>18545</v>
      </c>
      <c r="FB11" s="5">
        <v>8201</v>
      </c>
      <c r="FC11" s="5">
        <v>36985</v>
      </c>
      <c r="FD11" s="5">
        <v>16239</v>
      </c>
      <c r="FE11" s="5">
        <v>15110</v>
      </c>
      <c r="FF11" s="5">
        <v>18765</v>
      </c>
      <c r="FG11" s="5">
        <v>0</v>
      </c>
      <c r="FH11" s="5">
        <v>0</v>
      </c>
      <c r="FI11" s="5">
        <v>0</v>
      </c>
      <c r="FJ11" s="5">
        <v>0</v>
      </c>
      <c r="FK11" s="5">
        <v>0</v>
      </c>
      <c r="FL11" s="5">
        <v>0</v>
      </c>
      <c r="FM11" s="5">
        <v>0</v>
      </c>
      <c r="FN11" s="5">
        <v>0</v>
      </c>
      <c r="FO11" s="5">
        <v>0</v>
      </c>
      <c r="FP11" s="5">
        <v>0</v>
      </c>
      <c r="FQ11" s="5">
        <v>0</v>
      </c>
      <c r="FR11" s="5">
        <v>0</v>
      </c>
      <c r="FS11" s="5">
        <v>0</v>
      </c>
      <c r="FT11" s="5">
        <v>0</v>
      </c>
      <c r="FU11" s="5" t="s">
        <v>33</v>
      </c>
      <c r="FV11" s="5" t="s">
        <v>33</v>
      </c>
      <c r="FW11" s="5" t="s">
        <v>33</v>
      </c>
      <c r="FX11" s="5" t="s">
        <v>33</v>
      </c>
      <c r="FY11" s="5" t="s">
        <v>33</v>
      </c>
      <c r="FZ11" s="5" t="s">
        <v>33</v>
      </c>
      <c r="GA11" s="5" t="s">
        <v>33</v>
      </c>
      <c r="GB11" s="5" t="s">
        <v>33</v>
      </c>
      <c r="GC11" s="5" t="s">
        <v>33</v>
      </c>
      <c r="GD11" s="5" t="s">
        <v>33</v>
      </c>
      <c r="GE11" s="5" t="s">
        <v>33</v>
      </c>
      <c r="GF11" s="5" t="s">
        <v>33</v>
      </c>
      <c r="GG11" s="5" t="s">
        <v>33</v>
      </c>
      <c r="GH11" s="5" t="s">
        <v>33</v>
      </c>
      <c r="GI11" s="5" t="s">
        <v>33</v>
      </c>
      <c r="GJ11" s="5" t="s">
        <v>33</v>
      </c>
      <c r="GK11" s="5" t="s">
        <v>33</v>
      </c>
      <c r="GL11" s="5" t="s">
        <v>33</v>
      </c>
      <c r="GM11" s="5">
        <v>379088</v>
      </c>
      <c r="GN11" s="5">
        <v>278919</v>
      </c>
      <c r="GO11" s="5">
        <v>306519</v>
      </c>
      <c r="GP11" s="5">
        <v>264940</v>
      </c>
      <c r="GQ11" s="5">
        <v>233948</v>
      </c>
      <c r="GR11" s="5">
        <v>197584</v>
      </c>
      <c r="GS11" s="5">
        <v>202493</v>
      </c>
      <c r="GT11" s="5">
        <v>191898</v>
      </c>
      <c r="GU11" s="5">
        <v>103978</v>
      </c>
      <c r="GV11" s="5">
        <v>154819</v>
      </c>
      <c r="GW11" s="5">
        <v>106819</v>
      </c>
      <c r="GX11" s="5">
        <v>206784</v>
      </c>
      <c r="GY11" s="5">
        <v>95549</v>
      </c>
      <c r="GZ11" s="5">
        <v>152511</v>
      </c>
      <c r="HA11" s="5">
        <v>175123</v>
      </c>
      <c r="HB11" s="5">
        <v>101047</v>
      </c>
      <c r="HC11" s="5">
        <v>91529</v>
      </c>
      <c r="HD11" s="5">
        <v>112380</v>
      </c>
      <c r="HE11" s="5">
        <v>31847</v>
      </c>
      <c r="HF11" s="5">
        <v>38173</v>
      </c>
      <c r="HG11" s="5">
        <v>83382</v>
      </c>
      <c r="HH11" s="5">
        <v>69433</v>
      </c>
      <c r="HI11" s="5">
        <v>104686</v>
      </c>
      <c r="HJ11" s="5">
        <v>90186</v>
      </c>
      <c r="HK11" s="5">
        <v>94211</v>
      </c>
      <c r="HL11" s="5">
        <v>172832</v>
      </c>
      <c r="HM11" s="5">
        <v>114164</v>
      </c>
      <c r="HN11" s="5">
        <v>101285</v>
      </c>
      <c r="HO11" s="5">
        <v>242304</v>
      </c>
      <c r="HP11" s="5">
        <v>137390</v>
      </c>
      <c r="HQ11" s="5">
        <v>133872</v>
      </c>
      <c r="HR11" s="5">
        <v>132062</v>
      </c>
      <c r="HS11" s="5">
        <v>619160</v>
      </c>
      <c r="HT11" s="5">
        <v>642177</v>
      </c>
      <c r="HU11" s="5">
        <v>598866</v>
      </c>
      <c r="HV11" s="5">
        <v>653404</v>
      </c>
      <c r="HW11" s="5">
        <v>728151</v>
      </c>
      <c r="HX11" s="5">
        <v>698074</v>
      </c>
      <c r="HY11" s="5">
        <v>701810</v>
      </c>
      <c r="HZ11" s="5">
        <v>707969</v>
      </c>
      <c r="IA11" s="5">
        <v>768303</v>
      </c>
      <c r="IB11" s="5">
        <v>940865</v>
      </c>
      <c r="IC11" s="5">
        <v>930599</v>
      </c>
      <c r="ID11" s="5">
        <v>1179544</v>
      </c>
      <c r="IE11" s="5">
        <v>1132481</v>
      </c>
      <c r="IF11" s="5">
        <v>1033199</v>
      </c>
      <c r="IG11" s="5">
        <v>550454</v>
      </c>
      <c r="IH11" s="5">
        <v>513888</v>
      </c>
      <c r="II11" s="5">
        <v>497701</v>
      </c>
      <c r="IJ11" s="5">
        <v>499772</v>
      </c>
      <c r="IK11" s="5">
        <v>480920</v>
      </c>
      <c r="IL11" s="5">
        <v>482511</v>
      </c>
      <c r="IM11" s="5">
        <v>529101</v>
      </c>
      <c r="IN11" s="5">
        <v>519521</v>
      </c>
      <c r="IO11" s="5">
        <v>469086</v>
      </c>
      <c r="IP11" s="5">
        <v>477038</v>
      </c>
      <c r="IQ11" s="5">
        <v>440544</v>
      </c>
      <c r="IR11" s="5">
        <v>394236</v>
      </c>
      <c r="IS11" s="5">
        <v>318061</v>
      </c>
      <c r="IT11" s="5">
        <v>312582</v>
      </c>
      <c r="IU11" s="5">
        <v>284459</v>
      </c>
      <c r="IV11" s="5">
        <v>256993</v>
      </c>
      <c r="IW11" s="5">
        <v>251729</v>
      </c>
      <c r="IX11" s="5">
        <v>240260</v>
      </c>
      <c r="IY11" s="5">
        <v>0</v>
      </c>
      <c r="IZ11" s="5">
        <v>0</v>
      </c>
      <c r="JA11" s="5">
        <v>0</v>
      </c>
      <c r="JB11" s="5">
        <v>0</v>
      </c>
      <c r="JC11" s="5">
        <v>0</v>
      </c>
      <c r="JD11" s="5">
        <v>0</v>
      </c>
      <c r="JE11" s="5">
        <v>0</v>
      </c>
      <c r="JF11" s="5">
        <v>0</v>
      </c>
      <c r="JG11" s="5">
        <v>0</v>
      </c>
      <c r="JH11" s="5">
        <v>375</v>
      </c>
      <c r="JI11" s="5">
        <v>85</v>
      </c>
      <c r="JJ11" s="5">
        <v>54</v>
      </c>
      <c r="JK11" s="5">
        <v>2344</v>
      </c>
      <c r="JL11" s="5">
        <v>19852</v>
      </c>
      <c r="JM11" s="5">
        <v>20617</v>
      </c>
      <c r="JN11" s="5">
        <v>18078</v>
      </c>
      <c r="JO11" s="5">
        <v>23535</v>
      </c>
      <c r="JP11" s="5">
        <v>19233</v>
      </c>
      <c r="JQ11" s="5">
        <v>26805</v>
      </c>
      <c r="JR11" s="5">
        <v>32387</v>
      </c>
      <c r="JS11" s="5">
        <v>36735</v>
      </c>
      <c r="JT11" s="5">
        <v>25466</v>
      </c>
      <c r="JU11" s="5">
        <v>25136</v>
      </c>
      <c r="JV11" s="5">
        <v>34747</v>
      </c>
      <c r="JW11" s="5">
        <v>28220</v>
      </c>
      <c r="JX11" s="5">
        <v>30487</v>
      </c>
      <c r="JY11" s="5">
        <v>36155</v>
      </c>
      <c r="JZ11" s="5">
        <v>38879</v>
      </c>
      <c r="KA11" s="5">
        <v>39739</v>
      </c>
      <c r="KB11" s="5">
        <v>37024</v>
      </c>
      <c r="KC11" s="5">
        <v>41427</v>
      </c>
      <c r="KD11" s="5">
        <v>46484</v>
      </c>
      <c r="KE11" s="5">
        <v>8828</v>
      </c>
      <c r="KF11" s="5">
        <v>9305</v>
      </c>
      <c r="KG11" s="5">
        <v>6356</v>
      </c>
      <c r="KH11" s="5">
        <v>6478</v>
      </c>
      <c r="KI11" s="5">
        <v>4742</v>
      </c>
      <c r="KJ11" s="5">
        <v>4222</v>
      </c>
      <c r="KK11" s="5">
        <v>3761</v>
      </c>
      <c r="KL11" s="5">
        <v>3783</v>
      </c>
      <c r="KM11" s="5">
        <v>5183</v>
      </c>
      <c r="KN11" s="5">
        <v>3611</v>
      </c>
      <c r="KO11" s="5">
        <v>3338</v>
      </c>
      <c r="KP11" s="5">
        <v>3014</v>
      </c>
      <c r="KQ11" s="5">
        <v>2323</v>
      </c>
      <c r="KR11" s="5">
        <v>1933</v>
      </c>
      <c r="KS11" s="5">
        <v>1960</v>
      </c>
      <c r="KT11" s="5">
        <v>2127</v>
      </c>
      <c r="KU11" s="5">
        <v>2376</v>
      </c>
      <c r="KV11" s="5">
        <v>2068</v>
      </c>
      <c r="KW11" s="5">
        <v>1705</v>
      </c>
      <c r="KX11" s="5">
        <v>2041</v>
      </c>
      <c r="KY11" s="5">
        <v>4348</v>
      </c>
      <c r="KZ11" s="5">
        <v>3174</v>
      </c>
      <c r="LA11" s="5">
        <v>5260</v>
      </c>
      <c r="LB11" s="5">
        <v>8445</v>
      </c>
      <c r="LC11" s="5">
        <v>8053</v>
      </c>
      <c r="LD11" s="5">
        <v>9030</v>
      </c>
      <c r="LE11" s="5">
        <v>9589</v>
      </c>
      <c r="LF11" s="5">
        <v>8287</v>
      </c>
      <c r="LG11" s="5">
        <v>7989</v>
      </c>
      <c r="LH11" s="5">
        <v>8925</v>
      </c>
      <c r="LI11" s="5">
        <v>8374</v>
      </c>
      <c r="LJ11" s="5">
        <v>8249</v>
      </c>
      <c r="LK11" s="5">
        <v>18039</v>
      </c>
      <c r="LL11" s="5">
        <v>13027</v>
      </c>
      <c r="LM11" s="5">
        <v>15434</v>
      </c>
      <c r="LN11" s="5">
        <v>12710</v>
      </c>
      <c r="LO11" s="5">
        <v>10706</v>
      </c>
      <c r="LP11" s="5">
        <v>8776</v>
      </c>
      <c r="LQ11" s="5">
        <v>8292</v>
      </c>
      <c r="LR11" s="5">
        <v>7706</v>
      </c>
      <c r="LS11" s="5">
        <v>8100</v>
      </c>
      <c r="LT11" s="5">
        <v>8549</v>
      </c>
      <c r="LU11" s="5">
        <v>6061</v>
      </c>
      <c r="LV11" s="5">
        <v>6113</v>
      </c>
      <c r="LW11" s="5">
        <v>6314</v>
      </c>
      <c r="LX11" s="5">
        <v>6191</v>
      </c>
      <c r="LY11" s="5">
        <v>5511</v>
      </c>
      <c r="LZ11" s="5">
        <v>5106</v>
      </c>
      <c r="MA11" s="5">
        <v>5714</v>
      </c>
      <c r="MB11" s="5">
        <v>5606</v>
      </c>
      <c r="MC11" s="5">
        <v>5476</v>
      </c>
      <c r="MD11" s="5">
        <v>4499</v>
      </c>
      <c r="ME11" s="5">
        <v>2017</v>
      </c>
      <c r="MF11" s="5">
        <v>1658</v>
      </c>
      <c r="MG11" s="5">
        <v>1221</v>
      </c>
      <c r="MH11" s="5">
        <v>1645</v>
      </c>
      <c r="MI11" s="5">
        <v>1496</v>
      </c>
      <c r="MJ11" s="5">
        <v>1710</v>
      </c>
      <c r="MK11" s="5">
        <v>2390</v>
      </c>
      <c r="ML11" s="5">
        <v>2664</v>
      </c>
      <c r="MM11" s="5">
        <v>2866</v>
      </c>
      <c r="MN11" s="5">
        <v>4214</v>
      </c>
      <c r="MO11" s="5">
        <v>3790</v>
      </c>
      <c r="MP11" s="5">
        <v>3075</v>
      </c>
      <c r="MQ11" s="5">
        <v>53</v>
      </c>
      <c r="MR11" s="5">
        <v>63</v>
      </c>
      <c r="MS11" s="5">
        <v>62</v>
      </c>
      <c r="MT11" s="5">
        <v>74</v>
      </c>
      <c r="MU11" s="5">
        <v>82</v>
      </c>
      <c r="MV11" s="5">
        <v>96</v>
      </c>
      <c r="MW11" s="5">
        <v>89</v>
      </c>
      <c r="MX11" s="5">
        <v>80</v>
      </c>
      <c r="MY11" s="5">
        <v>81</v>
      </c>
      <c r="MZ11" s="5">
        <v>94</v>
      </c>
      <c r="NA11" s="5">
        <v>78</v>
      </c>
      <c r="NB11" s="5">
        <v>105</v>
      </c>
      <c r="NC11" s="5">
        <v>179</v>
      </c>
      <c r="ND11" s="5">
        <v>215</v>
      </c>
      <c r="NE11" s="5" t="s">
        <v>33</v>
      </c>
      <c r="NF11" s="5" t="s">
        <v>33</v>
      </c>
      <c r="NG11" s="5" t="s">
        <v>33</v>
      </c>
      <c r="NH11" s="5" t="s">
        <v>33</v>
      </c>
      <c r="NI11" s="5" t="s">
        <v>33</v>
      </c>
      <c r="NJ11" s="5" t="s">
        <v>33</v>
      </c>
      <c r="NK11" s="5" t="s">
        <v>33</v>
      </c>
      <c r="NL11" s="5" t="s">
        <v>33</v>
      </c>
      <c r="NM11" s="5" t="s">
        <v>33</v>
      </c>
      <c r="NN11" s="5" t="s">
        <v>33</v>
      </c>
      <c r="NO11" s="5" t="s">
        <v>33</v>
      </c>
      <c r="NP11" s="5" t="s">
        <v>33</v>
      </c>
      <c r="NQ11" s="5" t="s">
        <v>33</v>
      </c>
      <c r="NR11" s="5" t="s">
        <v>33</v>
      </c>
      <c r="NS11" s="5" t="s">
        <v>33</v>
      </c>
      <c r="NT11" s="5" t="s">
        <v>33</v>
      </c>
      <c r="NU11" s="5" t="s">
        <v>33</v>
      </c>
      <c r="NV11" s="5" t="s">
        <v>33</v>
      </c>
      <c r="NW11" s="5">
        <v>0</v>
      </c>
      <c r="NX11" s="5">
        <v>0</v>
      </c>
      <c r="NY11" s="5">
        <v>0</v>
      </c>
      <c r="NZ11" s="5">
        <v>0</v>
      </c>
      <c r="OA11" s="5">
        <v>0</v>
      </c>
      <c r="OB11" s="5">
        <v>0</v>
      </c>
      <c r="OC11" s="5">
        <v>0</v>
      </c>
      <c r="OD11" s="5">
        <v>0</v>
      </c>
      <c r="OE11" s="5">
        <v>0</v>
      </c>
      <c r="OF11" s="5">
        <v>0</v>
      </c>
      <c r="OG11" s="5">
        <v>0</v>
      </c>
      <c r="OH11" s="5">
        <v>0</v>
      </c>
      <c r="OI11" s="5">
        <v>0</v>
      </c>
      <c r="OJ11" s="5">
        <v>0</v>
      </c>
      <c r="OK11" s="5" t="s">
        <v>33</v>
      </c>
      <c r="OL11" s="5" t="s">
        <v>33</v>
      </c>
      <c r="OM11" s="5" t="s">
        <v>33</v>
      </c>
      <c r="ON11" s="5" t="s">
        <v>33</v>
      </c>
      <c r="OO11" s="5" t="s">
        <v>33</v>
      </c>
      <c r="OP11" s="5" t="s">
        <v>33</v>
      </c>
      <c r="OQ11" s="5" t="s">
        <v>33</v>
      </c>
      <c r="OR11" s="5" t="s">
        <v>33</v>
      </c>
      <c r="OS11" s="5" t="s">
        <v>33</v>
      </c>
      <c r="OT11" s="5" t="s">
        <v>33</v>
      </c>
      <c r="OU11" s="5" t="s">
        <v>33</v>
      </c>
      <c r="OV11" s="5" t="s">
        <v>33</v>
      </c>
      <c r="OW11" s="5" t="s">
        <v>33</v>
      </c>
      <c r="OX11" s="5" t="s">
        <v>33</v>
      </c>
      <c r="OY11" s="5" t="s">
        <v>33</v>
      </c>
      <c r="OZ11" s="5" t="s">
        <v>33</v>
      </c>
      <c r="PA11" s="5" t="s">
        <v>33</v>
      </c>
      <c r="PB11" s="5" t="s">
        <v>33</v>
      </c>
      <c r="PC11" s="5">
        <v>38624</v>
      </c>
      <c r="PD11" s="5">
        <v>39434</v>
      </c>
      <c r="PE11" s="5">
        <v>38197</v>
      </c>
      <c r="PF11" s="5">
        <v>36340</v>
      </c>
      <c r="PG11" s="5">
        <v>33485</v>
      </c>
      <c r="PH11" s="5">
        <v>30029</v>
      </c>
      <c r="PI11" s="5">
        <v>28975</v>
      </c>
      <c r="PJ11" s="5">
        <v>25412</v>
      </c>
      <c r="PK11" s="5">
        <v>25663</v>
      </c>
      <c r="PL11" s="5">
        <v>25754</v>
      </c>
      <c r="PM11" s="5">
        <v>22871</v>
      </c>
      <c r="PN11" s="5">
        <v>26764</v>
      </c>
      <c r="PO11" s="5">
        <v>21166</v>
      </c>
      <c r="PP11" s="5">
        <v>17755</v>
      </c>
      <c r="PQ11" s="5">
        <v>20119</v>
      </c>
      <c r="PR11" s="5">
        <v>21674</v>
      </c>
      <c r="PS11" s="5">
        <v>24480</v>
      </c>
      <c r="PT11" s="5">
        <v>23273</v>
      </c>
      <c r="PU11" s="5">
        <v>25565</v>
      </c>
      <c r="PV11" s="5">
        <v>26735</v>
      </c>
      <c r="PW11" s="5">
        <v>19831</v>
      </c>
      <c r="PX11" s="5">
        <v>22507</v>
      </c>
      <c r="PY11" s="5">
        <v>14750</v>
      </c>
      <c r="PZ11" s="5">
        <v>13194</v>
      </c>
      <c r="QA11" s="5">
        <v>11026</v>
      </c>
      <c r="QB11" s="5">
        <v>13811</v>
      </c>
      <c r="QC11" s="5">
        <v>13121</v>
      </c>
      <c r="QD11" s="5">
        <v>13043</v>
      </c>
      <c r="QE11" s="5">
        <v>13655</v>
      </c>
      <c r="QF11" s="5">
        <v>12268</v>
      </c>
      <c r="QG11" s="5">
        <v>11684</v>
      </c>
      <c r="QH11" s="5">
        <v>12954</v>
      </c>
      <c r="QI11" s="5">
        <v>67833</v>
      </c>
      <c r="QJ11" s="5">
        <v>59665</v>
      </c>
      <c r="QK11" s="5">
        <v>53048</v>
      </c>
      <c r="QL11" s="5">
        <v>51079</v>
      </c>
      <c r="QM11" s="5">
        <v>39468</v>
      </c>
      <c r="QN11" s="5">
        <v>36743</v>
      </c>
      <c r="QO11" s="5">
        <v>30446</v>
      </c>
      <c r="QP11" s="5">
        <v>26197</v>
      </c>
      <c r="QQ11" s="5">
        <v>33078</v>
      </c>
      <c r="QR11" s="5">
        <v>23693</v>
      </c>
      <c r="QS11" s="5">
        <v>18644</v>
      </c>
      <c r="QT11" s="5">
        <v>12545</v>
      </c>
      <c r="QU11" s="5">
        <v>14866</v>
      </c>
      <c r="QV11" s="5">
        <v>14846</v>
      </c>
      <c r="QW11" s="5">
        <v>13669</v>
      </c>
      <c r="QX11" s="5">
        <v>12904</v>
      </c>
      <c r="QY11" s="5">
        <v>13078</v>
      </c>
      <c r="QZ11" s="5">
        <v>13061</v>
      </c>
      <c r="RA11" s="5">
        <v>15907</v>
      </c>
      <c r="RB11" s="5">
        <v>12278</v>
      </c>
      <c r="RC11" s="5">
        <v>15495</v>
      </c>
      <c r="RD11" s="5">
        <v>11476</v>
      </c>
      <c r="RE11" s="5">
        <v>5703</v>
      </c>
      <c r="RF11" s="5">
        <v>7309</v>
      </c>
      <c r="RG11" s="5">
        <v>3977</v>
      </c>
      <c r="RH11" s="5">
        <v>4642</v>
      </c>
      <c r="RI11" s="5">
        <v>5731</v>
      </c>
      <c r="RJ11" s="5">
        <v>7134</v>
      </c>
      <c r="RK11" s="5">
        <v>8310</v>
      </c>
      <c r="RL11" s="5">
        <v>10099</v>
      </c>
      <c r="RM11" s="5">
        <v>8821</v>
      </c>
      <c r="RN11" s="5">
        <v>8633</v>
      </c>
      <c r="RO11" s="5">
        <v>61511</v>
      </c>
      <c r="RP11" s="5">
        <v>69421</v>
      </c>
      <c r="RQ11" s="5">
        <v>64348</v>
      </c>
      <c r="RR11" s="5">
        <v>89038</v>
      </c>
      <c r="RS11" s="5">
        <v>80958</v>
      </c>
      <c r="RT11" s="5">
        <v>60224</v>
      </c>
      <c r="RU11" s="5">
        <v>55157</v>
      </c>
      <c r="RV11" s="5">
        <v>58671</v>
      </c>
      <c r="RW11" s="5">
        <v>58347</v>
      </c>
      <c r="RX11" s="5">
        <v>56000</v>
      </c>
      <c r="RY11" s="5">
        <v>51598</v>
      </c>
      <c r="RZ11" s="5">
        <v>49861</v>
      </c>
      <c r="SA11" s="5">
        <v>43131</v>
      </c>
      <c r="SB11" s="5">
        <v>33523</v>
      </c>
      <c r="SC11" s="5">
        <v>34421</v>
      </c>
      <c r="SD11" s="5">
        <v>34525</v>
      </c>
      <c r="SE11" s="5">
        <v>40621</v>
      </c>
      <c r="SF11" s="5">
        <v>46794</v>
      </c>
      <c r="SG11" s="5">
        <v>48450</v>
      </c>
      <c r="SH11" s="5">
        <v>35249</v>
      </c>
      <c r="SI11" s="5">
        <v>33387</v>
      </c>
      <c r="SJ11" s="5">
        <v>17164</v>
      </c>
      <c r="SK11" s="5">
        <v>18331</v>
      </c>
      <c r="SL11" s="5">
        <v>19995</v>
      </c>
      <c r="SM11" s="5">
        <v>17449</v>
      </c>
      <c r="SN11" s="5">
        <v>18259</v>
      </c>
      <c r="SO11" s="5">
        <v>18450</v>
      </c>
      <c r="SP11" s="5">
        <v>18773</v>
      </c>
      <c r="SQ11" s="5">
        <v>16979</v>
      </c>
      <c r="SR11" s="5">
        <v>16255</v>
      </c>
      <c r="SS11" s="5">
        <v>16192</v>
      </c>
      <c r="ST11" s="5">
        <v>15536</v>
      </c>
      <c r="SU11" s="5">
        <v>32342</v>
      </c>
      <c r="SV11" s="5">
        <v>35701</v>
      </c>
      <c r="SW11" s="5">
        <v>36619</v>
      </c>
      <c r="SX11" s="5">
        <v>37025</v>
      </c>
      <c r="SY11" s="5">
        <v>35384</v>
      </c>
      <c r="SZ11" s="5">
        <v>34973</v>
      </c>
      <c r="TA11" s="5">
        <v>36230</v>
      </c>
      <c r="TB11" s="5">
        <v>37028</v>
      </c>
      <c r="TC11" s="5">
        <v>31840</v>
      </c>
      <c r="TD11" s="5">
        <v>25219</v>
      </c>
      <c r="TE11" s="5">
        <v>23368</v>
      </c>
      <c r="TF11" s="5">
        <v>21996</v>
      </c>
      <c r="TG11" s="5">
        <v>18422</v>
      </c>
      <c r="TH11" s="5">
        <v>12767</v>
      </c>
      <c r="TI11" s="5">
        <v>8582</v>
      </c>
      <c r="TJ11" s="5">
        <v>10208</v>
      </c>
      <c r="TK11" s="5">
        <v>3551</v>
      </c>
      <c r="TL11" s="5">
        <v>1535</v>
      </c>
      <c r="TM11" s="5">
        <v>2544</v>
      </c>
      <c r="TN11" s="5">
        <v>6055</v>
      </c>
      <c r="TO11" s="5">
        <v>8016</v>
      </c>
      <c r="TP11" s="5">
        <v>4472</v>
      </c>
      <c r="TQ11" s="5">
        <v>3480</v>
      </c>
      <c r="TR11" s="5">
        <v>4153</v>
      </c>
      <c r="TS11" s="5">
        <v>6676</v>
      </c>
      <c r="TT11" s="5">
        <v>9028</v>
      </c>
      <c r="TU11" s="5">
        <v>10133</v>
      </c>
      <c r="TV11" s="5">
        <v>9285</v>
      </c>
      <c r="TW11" s="5">
        <v>8214</v>
      </c>
      <c r="TX11" s="5">
        <v>7092</v>
      </c>
      <c r="TY11" s="5">
        <v>5169</v>
      </c>
      <c r="TZ11" s="5">
        <v>5470</v>
      </c>
      <c r="UA11" s="5">
        <v>0</v>
      </c>
      <c r="UB11" s="5">
        <v>0</v>
      </c>
      <c r="UC11" s="5">
        <v>0</v>
      </c>
      <c r="UD11" s="5">
        <v>0</v>
      </c>
      <c r="UE11" s="5">
        <v>4</v>
      </c>
      <c r="UF11" s="5">
        <v>0</v>
      </c>
      <c r="UG11" s="5">
        <v>0</v>
      </c>
      <c r="UH11" s="5">
        <v>2</v>
      </c>
      <c r="UI11" s="5">
        <v>2</v>
      </c>
      <c r="UJ11" s="5">
        <v>1392</v>
      </c>
      <c r="UK11" s="5">
        <v>1259</v>
      </c>
      <c r="UL11" s="5">
        <v>1318</v>
      </c>
      <c r="UM11" s="5">
        <v>2572</v>
      </c>
      <c r="UN11" s="5">
        <v>4450</v>
      </c>
      <c r="UO11" s="5">
        <v>5162</v>
      </c>
      <c r="UP11" s="5">
        <v>5021</v>
      </c>
      <c r="UQ11" s="5">
        <v>7511</v>
      </c>
      <c r="UR11" s="5">
        <v>10142</v>
      </c>
      <c r="US11" s="5">
        <v>4263</v>
      </c>
      <c r="UT11" s="5">
        <v>37</v>
      </c>
      <c r="UU11" s="5">
        <v>261</v>
      </c>
      <c r="UV11" s="5">
        <v>118</v>
      </c>
      <c r="UW11" s="5">
        <v>467</v>
      </c>
      <c r="UX11" s="5">
        <v>450</v>
      </c>
      <c r="UY11" s="5">
        <v>5</v>
      </c>
      <c r="UZ11" s="5">
        <v>1</v>
      </c>
      <c r="VA11" s="5">
        <v>0</v>
      </c>
      <c r="VB11" s="5">
        <v>0</v>
      </c>
      <c r="VC11" s="5">
        <v>0</v>
      </c>
      <c r="VD11" s="5">
        <v>16</v>
      </c>
      <c r="VE11" s="5">
        <v>31</v>
      </c>
      <c r="VF11" s="5">
        <v>0</v>
      </c>
      <c r="VG11" s="5">
        <v>96798</v>
      </c>
      <c r="VH11" s="5">
        <v>104860</v>
      </c>
      <c r="VI11" s="5">
        <v>77061</v>
      </c>
      <c r="VJ11" s="5">
        <v>89711</v>
      </c>
      <c r="VK11" s="5">
        <v>59016</v>
      </c>
      <c r="VL11" s="5">
        <v>60564</v>
      </c>
      <c r="VM11" s="5">
        <v>59830</v>
      </c>
      <c r="VN11" s="5">
        <v>64203</v>
      </c>
      <c r="VO11" s="5">
        <v>55400</v>
      </c>
      <c r="VP11" s="5">
        <v>50343</v>
      </c>
      <c r="VQ11" s="5">
        <v>50297</v>
      </c>
      <c r="VR11" s="5">
        <v>49090</v>
      </c>
      <c r="VS11" s="5">
        <v>41884</v>
      </c>
      <c r="VT11" s="5">
        <v>45605</v>
      </c>
      <c r="VU11" s="5">
        <v>55781</v>
      </c>
      <c r="VV11" s="5">
        <v>48147</v>
      </c>
      <c r="VW11" s="5">
        <v>48147</v>
      </c>
      <c r="VX11" s="5">
        <v>51388</v>
      </c>
      <c r="VY11" s="5">
        <v>43961</v>
      </c>
      <c r="VZ11" s="5">
        <v>44481</v>
      </c>
      <c r="WA11" s="5">
        <v>68565</v>
      </c>
      <c r="WB11" s="5">
        <v>118986</v>
      </c>
      <c r="WC11" s="5">
        <v>71919</v>
      </c>
      <c r="WD11" s="5">
        <v>52407</v>
      </c>
      <c r="WE11" s="5">
        <v>50860</v>
      </c>
      <c r="WF11" s="5">
        <v>54502</v>
      </c>
      <c r="WG11" s="5">
        <v>63706</v>
      </c>
      <c r="WH11" s="5">
        <v>51941</v>
      </c>
      <c r="WI11" s="5">
        <v>54082</v>
      </c>
      <c r="WJ11" s="5">
        <v>51579</v>
      </c>
      <c r="WK11" s="5">
        <v>48480</v>
      </c>
      <c r="WL11" s="5">
        <v>39417</v>
      </c>
      <c r="WM11" s="5">
        <v>-4</v>
      </c>
      <c r="WN11" s="5">
        <v>326</v>
      </c>
      <c r="WO11" s="5">
        <v>2762</v>
      </c>
      <c r="WP11" s="5">
        <v>2636</v>
      </c>
      <c r="WQ11" s="5">
        <v>4596</v>
      </c>
      <c r="WR11" s="5">
        <v>3406</v>
      </c>
      <c r="WS11" s="5">
        <v>2457</v>
      </c>
      <c r="WT11" s="5">
        <v>2436</v>
      </c>
      <c r="WU11" s="5">
        <v>2678</v>
      </c>
      <c r="WV11" s="5">
        <v>2350</v>
      </c>
      <c r="WW11" s="5">
        <v>1543</v>
      </c>
      <c r="WX11" s="5">
        <v>-487</v>
      </c>
      <c r="WY11" s="5">
        <v>-494</v>
      </c>
      <c r="WZ11" s="5">
        <v>374</v>
      </c>
      <c r="XA11" s="5">
        <v>-1207</v>
      </c>
      <c r="XB11" s="5">
        <v>1308</v>
      </c>
      <c r="XC11" s="5">
        <v>603</v>
      </c>
      <c r="XD11" s="5">
        <v>1700</v>
      </c>
      <c r="XE11" s="5">
        <v>2518</v>
      </c>
      <c r="XF11" s="5">
        <v>4010</v>
      </c>
      <c r="XG11" s="5">
        <v>1224</v>
      </c>
      <c r="XH11" s="5">
        <v>155</v>
      </c>
      <c r="XI11" s="5">
        <v>575</v>
      </c>
      <c r="XJ11" s="5">
        <v>761</v>
      </c>
      <c r="XK11" s="5">
        <v>720</v>
      </c>
      <c r="XL11" s="5">
        <v>824</v>
      </c>
      <c r="XM11" s="5">
        <v>1176</v>
      </c>
      <c r="XN11" s="5">
        <v>1249</v>
      </c>
      <c r="XO11" s="5">
        <v>1152</v>
      </c>
      <c r="XP11" s="5">
        <v>1124</v>
      </c>
      <c r="XQ11" s="5">
        <v>1211</v>
      </c>
      <c r="XR11" s="5">
        <v>1457</v>
      </c>
      <c r="XS11" s="1">
        <v>963</v>
      </c>
      <c r="XT11" s="3" t="s">
        <v>180</v>
      </c>
      <c r="XU11" s="3" t="s">
        <v>179</v>
      </c>
      <c r="XV11" s="3" t="s">
        <v>179</v>
      </c>
      <c r="XW11" s="3" t="s">
        <v>179</v>
      </c>
      <c r="XX11" s="3" t="s">
        <v>180</v>
      </c>
      <c r="XY11" s="3" t="s">
        <v>180</v>
      </c>
      <c r="XZ11" s="3" t="s">
        <v>188</v>
      </c>
    </row>
    <row r="12" spans="1:650" x14ac:dyDescent="0.3">
      <c r="A12" s="6" t="s">
        <v>43</v>
      </c>
      <c r="B12" s="1">
        <v>4057075</v>
      </c>
      <c r="C12" s="5">
        <v>4564</v>
      </c>
      <c r="D12" s="5">
        <v>3653</v>
      </c>
      <c r="E12" s="5">
        <v>5256</v>
      </c>
      <c r="F12" s="5">
        <v>935</v>
      </c>
      <c r="G12" s="5">
        <v>1260</v>
      </c>
      <c r="H12" s="5">
        <v>11692</v>
      </c>
      <c r="I12" s="5">
        <v>1135</v>
      </c>
      <c r="J12" s="5">
        <v>1241</v>
      </c>
      <c r="K12" s="5">
        <v>1146</v>
      </c>
      <c r="L12" s="5">
        <v>327</v>
      </c>
      <c r="M12" s="5">
        <v>29343</v>
      </c>
      <c r="N12" s="5">
        <v>589</v>
      </c>
      <c r="O12" s="5">
        <v>1140</v>
      </c>
      <c r="P12" s="5">
        <v>484</v>
      </c>
      <c r="Q12" s="5">
        <v>227</v>
      </c>
      <c r="R12" s="5">
        <v>573</v>
      </c>
      <c r="S12" s="5">
        <v>349</v>
      </c>
      <c r="T12" s="5">
        <v>1955</v>
      </c>
      <c r="U12" s="5">
        <v>7920</v>
      </c>
      <c r="V12" s="5">
        <v>197</v>
      </c>
      <c r="W12" s="5">
        <v>14826</v>
      </c>
      <c r="X12" s="5">
        <v>490</v>
      </c>
      <c r="Y12" s="5">
        <v>16</v>
      </c>
      <c r="Z12" s="5">
        <v>464</v>
      </c>
      <c r="AA12" s="5">
        <v>865</v>
      </c>
      <c r="AB12" s="5">
        <v>971</v>
      </c>
      <c r="AC12" s="5">
        <v>1309</v>
      </c>
      <c r="AD12" s="5">
        <v>451</v>
      </c>
      <c r="AE12" s="5">
        <v>258</v>
      </c>
      <c r="AF12" s="5">
        <v>2</v>
      </c>
      <c r="AG12" s="5">
        <v>51</v>
      </c>
      <c r="AH12" s="5">
        <v>5</v>
      </c>
      <c r="AI12" s="5">
        <v>35887</v>
      </c>
      <c r="AJ12" s="5">
        <v>44263</v>
      </c>
      <c r="AK12" s="5">
        <v>51910</v>
      </c>
      <c r="AL12" s="5">
        <v>162885</v>
      </c>
      <c r="AM12" s="5">
        <v>51040</v>
      </c>
      <c r="AN12" s="5">
        <v>35595</v>
      </c>
      <c r="AO12" s="5">
        <v>33556</v>
      </c>
      <c r="AP12" s="5">
        <v>23648</v>
      </c>
      <c r="AQ12" s="5">
        <v>24446</v>
      </c>
      <c r="AR12" s="5">
        <v>21299</v>
      </c>
      <c r="AS12" s="5">
        <v>30607</v>
      </c>
      <c r="AT12" s="5">
        <v>33704</v>
      </c>
      <c r="AU12" s="5">
        <v>25108</v>
      </c>
      <c r="AV12" s="5">
        <v>5156</v>
      </c>
      <c r="AW12" s="5">
        <v>132224</v>
      </c>
      <c r="AX12" s="5">
        <v>16373</v>
      </c>
      <c r="AY12" s="5">
        <v>114174</v>
      </c>
      <c r="AZ12" s="5">
        <v>51004</v>
      </c>
      <c r="BA12" s="5">
        <v>20110</v>
      </c>
      <c r="BB12" s="5">
        <v>9119</v>
      </c>
      <c r="BC12" s="5">
        <v>12162</v>
      </c>
      <c r="BD12" s="5">
        <v>10972</v>
      </c>
      <c r="BE12" s="5">
        <v>9505</v>
      </c>
      <c r="BF12" s="5">
        <v>4196</v>
      </c>
      <c r="BG12" s="5">
        <v>16040</v>
      </c>
      <c r="BH12" s="5">
        <v>35233</v>
      </c>
      <c r="BI12" s="5">
        <v>9902</v>
      </c>
      <c r="BJ12" s="5">
        <v>34075</v>
      </c>
      <c r="BK12" s="5">
        <v>6514</v>
      </c>
      <c r="BL12" s="5">
        <v>6722</v>
      </c>
      <c r="BM12" s="5">
        <v>5908</v>
      </c>
      <c r="BN12" s="5">
        <v>4444</v>
      </c>
      <c r="BO12" s="5">
        <v>54775</v>
      </c>
      <c r="BP12" s="5">
        <v>42706</v>
      </c>
      <c r="BQ12" s="5">
        <v>49918</v>
      </c>
      <c r="BR12" s="5">
        <v>44250</v>
      </c>
      <c r="BS12" s="5">
        <v>38387</v>
      </c>
      <c r="BT12" s="5">
        <v>40768</v>
      </c>
      <c r="BU12" s="5">
        <v>25773</v>
      </c>
      <c r="BV12" s="5">
        <v>24252</v>
      </c>
      <c r="BW12" s="5">
        <v>27178</v>
      </c>
      <c r="BX12" s="5">
        <v>27709</v>
      </c>
      <c r="BY12" s="5">
        <v>13343</v>
      </c>
      <c r="BZ12" s="5">
        <v>18652</v>
      </c>
      <c r="CA12" s="5">
        <v>62718</v>
      </c>
      <c r="CB12" s="5">
        <v>16063</v>
      </c>
      <c r="CC12" s="5">
        <v>33255</v>
      </c>
      <c r="CD12" s="5">
        <v>34137</v>
      </c>
      <c r="CE12" s="5">
        <v>10835</v>
      </c>
      <c r="CF12" s="5">
        <v>7100</v>
      </c>
      <c r="CG12" s="5">
        <v>9734</v>
      </c>
      <c r="CH12" s="5">
        <v>9795</v>
      </c>
      <c r="CI12" s="5">
        <v>7794</v>
      </c>
      <c r="CJ12" s="5">
        <v>3801</v>
      </c>
      <c r="CK12" s="5">
        <v>11362</v>
      </c>
      <c r="CL12" s="5">
        <v>3708</v>
      </c>
      <c r="CM12" s="5">
        <v>10184</v>
      </c>
      <c r="CN12" s="5">
        <v>11332</v>
      </c>
      <c r="CO12" s="5">
        <v>10258</v>
      </c>
      <c r="CP12" s="5">
        <v>3892</v>
      </c>
      <c r="CQ12" s="5">
        <v>4542</v>
      </c>
      <c r="CR12" s="5">
        <v>3482</v>
      </c>
      <c r="CS12" s="5">
        <v>2723</v>
      </c>
      <c r="CT12" s="5">
        <v>3404</v>
      </c>
      <c r="CU12" s="5">
        <v>125908</v>
      </c>
      <c r="CV12" s="5">
        <v>116411</v>
      </c>
      <c r="CW12" s="5">
        <v>101978</v>
      </c>
      <c r="CX12" s="5">
        <v>91970</v>
      </c>
      <c r="CY12" s="5">
        <v>109014</v>
      </c>
      <c r="CZ12" s="5">
        <v>79545</v>
      </c>
      <c r="DA12" s="5">
        <v>72181</v>
      </c>
      <c r="DB12" s="5">
        <v>70084</v>
      </c>
      <c r="DC12" s="5">
        <v>79932</v>
      </c>
      <c r="DD12" s="5">
        <v>64963</v>
      </c>
      <c r="DE12" s="5">
        <v>69480</v>
      </c>
      <c r="DF12" s="5">
        <v>79172</v>
      </c>
      <c r="DG12" s="5">
        <v>55369</v>
      </c>
      <c r="DH12" s="5">
        <v>47546</v>
      </c>
      <c r="DI12" s="5">
        <v>35476</v>
      </c>
      <c r="DJ12" s="5">
        <v>38519</v>
      </c>
      <c r="DK12" s="5">
        <v>27381</v>
      </c>
      <c r="DL12" s="5">
        <v>22744</v>
      </c>
      <c r="DM12" s="5">
        <v>27179</v>
      </c>
      <c r="DN12" s="5">
        <v>33800</v>
      </c>
      <c r="DO12" s="5">
        <v>35111</v>
      </c>
      <c r="DP12" s="5">
        <v>32098</v>
      </c>
      <c r="DQ12" s="5">
        <v>32788</v>
      </c>
      <c r="DR12" s="5">
        <v>33033</v>
      </c>
      <c r="DS12" s="5">
        <v>55975</v>
      </c>
      <c r="DT12" s="5">
        <v>30921</v>
      </c>
      <c r="DU12" s="5">
        <v>26138</v>
      </c>
      <c r="DV12" s="5">
        <v>26206</v>
      </c>
      <c r="DW12" s="5">
        <v>19578</v>
      </c>
      <c r="DX12" s="5">
        <v>17627</v>
      </c>
      <c r="DY12" s="5">
        <v>16867</v>
      </c>
      <c r="DZ12" s="5">
        <v>13835</v>
      </c>
      <c r="EA12" s="5">
        <v>8525</v>
      </c>
      <c r="EB12" s="5">
        <v>9826</v>
      </c>
      <c r="EC12" s="5">
        <v>8692</v>
      </c>
      <c r="ED12" s="5">
        <v>11567</v>
      </c>
      <c r="EE12" s="5">
        <v>10437</v>
      </c>
      <c r="EF12" s="5">
        <v>11179</v>
      </c>
      <c r="EG12" s="5">
        <v>15360</v>
      </c>
      <c r="EH12" s="5">
        <v>16573</v>
      </c>
      <c r="EI12" s="5">
        <v>8900</v>
      </c>
      <c r="EJ12" s="5">
        <v>21113</v>
      </c>
      <c r="EK12" s="5">
        <v>11163</v>
      </c>
      <c r="EL12" s="5">
        <v>9139</v>
      </c>
      <c r="EM12" s="5">
        <v>6928</v>
      </c>
      <c r="EN12" s="5">
        <v>4658</v>
      </c>
      <c r="EO12" s="5">
        <v>6966</v>
      </c>
      <c r="EP12" s="5">
        <v>2753</v>
      </c>
      <c r="EQ12" s="5">
        <v>3953</v>
      </c>
      <c r="ER12" s="5">
        <v>737</v>
      </c>
      <c r="ES12" s="5">
        <v>1390</v>
      </c>
      <c r="ET12" s="5">
        <v>3458</v>
      </c>
      <c r="EU12" s="5">
        <v>4115</v>
      </c>
      <c r="EV12" s="5">
        <v>4927</v>
      </c>
      <c r="EW12" s="5">
        <v>3374</v>
      </c>
      <c r="EX12" s="5">
        <v>2013</v>
      </c>
      <c r="EY12" s="5">
        <v>2164</v>
      </c>
      <c r="EZ12" s="5">
        <v>9546</v>
      </c>
      <c r="FA12" s="5">
        <v>12156</v>
      </c>
      <c r="FB12" s="5">
        <v>6648</v>
      </c>
      <c r="FC12" s="5">
        <v>7096</v>
      </c>
      <c r="FD12" s="5">
        <v>7689</v>
      </c>
      <c r="FE12" s="5">
        <v>9899</v>
      </c>
      <c r="FF12" s="5">
        <v>2744</v>
      </c>
      <c r="FG12" s="5">
        <v>0</v>
      </c>
      <c r="FH12" s="5">
        <v>0</v>
      </c>
      <c r="FI12" s="5">
        <v>0</v>
      </c>
      <c r="FJ12" s="5">
        <v>0</v>
      </c>
      <c r="FK12" s="5">
        <v>0</v>
      </c>
      <c r="FL12" s="5">
        <v>0</v>
      </c>
      <c r="FM12" s="5">
        <v>0</v>
      </c>
      <c r="FN12" s="5">
        <v>0</v>
      </c>
      <c r="FO12" s="5">
        <v>0</v>
      </c>
      <c r="FP12" s="5">
        <v>0</v>
      </c>
      <c r="FQ12" s="5">
        <v>0</v>
      </c>
      <c r="FR12" s="5">
        <v>0</v>
      </c>
      <c r="FS12" s="5">
        <v>0</v>
      </c>
      <c r="FT12" s="5">
        <v>0</v>
      </c>
      <c r="FU12" s="5" t="s">
        <v>33</v>
      </c>
      <c r="FV12" s="5" t="s">
        <v>33</v>
      </c>
      <c r="FW12" s="5" t="s">
        <v>33</v>
      </c>
      <c r="FX12" s="5" t="s">
        <v>33</v>
      </c>
      <c r="FY12" s="5" t="s">
        <v>33</v>
      </c>
      <c r="FZ12" s="5" t="s">
        <v>33</v>
      </c>
      <c r="GA12" s="5" t="s">
        <v>33</v>
      </c>
      <c r="GB12" s="5" t="s">
        <v>33</v>
      </c>
      <c r="GC12" s="5" t="s">
        <v>33</v>
      </c>
      <c r="GD12" s="5" t="s">
        <v>33</v>
      </c>
      <c r="GE12" s="5" t="s">
        <v>33</v>
      </c>
      <c r="GF12" s="5" t="s">
        <v>33</v>
      </c>
      <c r="GG12" s="5" t="s">
        <v>33</v>
      </c>
      <c r="GH12" s="5" t="s">
        <v>33</v>
      </c>
      <c r="GI12" s="5" t="s">
        <v>33</v>
      </c>
      <c r="GJ12" s="5" t="s">
        <v>33</v>
      </c>
      <c r="GK12" s="5" t="s">
        <v>33</v>
      </c>
      <c r="GL12" s="5" t="s">
        <v>33</v>
      </c>
      <c r="GM12" s="5">
        <v>229660</v>
      </c>
      <c r="GN12" s="5">
        <v>217145</v>
      </c>
      <c r="GO12" s="5">
        <v>217754</v>
      </c>
      <c r="GP12" s="5">
        <v>311607</v>
      </c>
      <c r="GQ12" s="5">
        <v>210138</v>
      </c>
      <c r="GR12" s="5">
        <v>178779</v>
      </c>
      <c r="GS12" s="5">
        <v>148005</v>
      </c>
      <c r="GT12" s="5">
        <v>135799</v>
      </c>
      <c r="GU12" s="5">
        <v>141603</v>
      </c>
      <c r="GV12" s="5">
        <v>135411</v>
      </c>
      <c r="GW12" s="5">
        <v>153936</v>
      </c>
      <c r="GX12" s="5">
        <v>141256</v>
      </c>
      <c r="GY12" s="5">
        <v>151262</v>
      </c>
      <c r="GZ12" s="5">
        <v>73907</v>
      </c>
      <c r="HA12" s="5">
        <v>208147</v>
      </c>
      <c r="HB12" s="5">
        <v>92355</v>
      </c>
      <c r="HC12" s="5">
        <v>156693</v>
      </c>
      <c r="HD12" s="5">
        <v>83540</v>
      </c>
      <c r="HE12" s="5">
        <v>66332</v>
      </c>
      <c r="HF12" s="5">
        <v>56370</v>
      </c>
      <c r="HG12" s="5">
        <v>74008</v>
      </c>
      <c r="HH12" s="5">
        <v>52288</v>
      </c>
      <c r="HI12" s="5">
        <v>57046</v>
      </c>
      <c r="HJ12" s="5">
        <v>43415</v>
      </c>
      <c r="HK12" s="5">
        <v>85229</v>
      </c>
      <c r="HL12" s="5">
        <v>120878</v>
      </c>
      <c r="HM12" s="5">
        <v>59764</v>
      </c>
      <c r="HN12" s="5">
        <v>71272</v>
      </c>
      <c r="HO12" s="5">
        <v>37988</v>
      </c>
      <c r="HP12" s="5">
        <v>35522</v>
      </c>
      <c r="HQ12" s="5">
        <v>35449</v>
      </c>
      <c r="HR12" s="5">
        <v>24431</v>
      </c>
      <c r="HS12" s="5">
        <v>333701</v>
      </c>
      <c r="HT12" s="5">
        <v>340899</v>
      </c>
      <c r="HU12" s="5">
        <v>342202</v>
      </c>
      <c r="HV12" s="5">
        <v>373450</v>
      </c>
      <c r="HW12" s="5">
        <v>419296</v>
      </c>
      <c r="HX12" s="5">
        <v>439807</v>
      </c>
      <c r="HY12" s="5">
        <v>500646</v>
      </c>
      <c r="HZ12" s="5">
        <v>513648</v>
      </c>
      <c r="IA12" s="5">
        <v>560464</v>
      </c>
      <c r="IB12" s="5">
        <v>581932</v>
      </c>
      <c r="IC12" s="5">
        <v>494440</v>
      </c>
      <c r="ID12" s="5">
        <v>514562</v>
      </c>
      <c r="IE12" s="5">
        <v>364230</v>
      </c>
      <c r="IF12" s="5">
        <v>417837</v>
      </c>
      <c r="IG12" s="5">
        <v>440100</v>
      </c>
      <c r="IH12" s="5">
        <v>350735</v>
      </c>
      <c r="II12" s="5">
        <v>317544</v>
      </c>
      <c r="IJ12" s="5">
        <v>267095</v>
      </c>
      <c r="IK12" s="5">
        <v>667316</v>
      </c>
      <c r="IL12" s="5">
        <v>1129071</v>
      </c>
      <c r="IM12" s="5">
        <v>616157</v>
      </c>
      <c r="IN12" s="5">
        <v>535578</v>
      </c>
      <c r="IO12" s="5">
        <v>371573</v>
      </c>
      <c r="IP12" s="5">
        <v>262098</v>
      </c>
      <c r="IQ12" s="5">
        <v>152498</v>
      </c>
      <c r="IR12" s="5">
        <v>155986</v>
      </c>
      <c r="IS12" s="5">
        <v>168228</v>
      </c>
      <c r="IT12" s="5">
        <v>137912</v>
      </c>
      <c r="IU12" s="5">
        <v>113456</v>
      </c>
      <c r="IV12" s="5">
        <v>112034</v>
      </c>
      <c r="IW12" s="5">
        <v>105777</v>
      </c>
      <c r="IX12" s="5">
        <v>100128</v>
      </c>
      <c r="IY12" s="5">
        <v>24087</v>
      </c>
      <c r="IZ12" s="5">
        <v>21075</v>
      </c>
      <c r="JA12" s="5">
        <v>25684</v>
      </c>
      <c r="JB12" s="5">
        <v>24435</v>
      </c>
      <c r="JC12" s="5">
        <v>17874</v>
      </c>
      <c r="JD12" s="5">
        <v>22350</v>
      </c>
      <c r="JE12" s="5">
        <v>20568</v>
      </c>
      <c r="JF12" s="5">
        <v>22681</v>
      </c>
      <c r="JG12" s="5">
        <v>18761</v>
      </c>
      <c r="JH12" s="5">
        <v>14092</v>
      </c>
      <c r="JI12" s="5">
        <v>17791</v>
      </c>
      <c r="JJ12" s="5">
        <v>16247</v>
      </c>
      <c r="JK12" s="5">
        <v>15627</v>
      </c>
      <c r="JL12" s="5">
        <v>13172</v>
      </c>
      <c r="JM12" s="5">
        <v>12246</v>
      </c>
      <c r="JN12" s="5">
        <v>13301</v>
      </c>
      <c r="JO12" s="5">
        <v>12139</v>
      </c>
      <c r="JP12" s="5">
        <v>9021</v>
      </c>
      <c r="JQ12" s="5">
        <v>9473</v>
      </c>
      <c r="JR12" s="5">
        <v>8364</v>
      </c>
      <c r="JS12" s="5">
        <v>8649</v>
      </c>
      <c r="JT12" s="5">
        <v>10276</v>
      </c>
      <c r="JU12" s="5">
        <v>9222</v>
      </c>
      <c r="JV12" s="5">
        <v>9277</v>
      </c>
      <c r="JW12" s="5">
        <v>9058</v>
      </c>
      <c r="JX12" s="5">
        <v>10445</v>
      </c>
      <c r="JY12" s="5">
        <v>11567</v>
      </c>
      <c r="JZ12" s="5">
        <v>10222</v>
      </c>
      <c r="KA12" s="5">
        <v>10115</v>
      </c>
      <c r="KB12" s="5">
        <v>10195</v>
      </c>
      <c r="KC12" s="5">
        <v>9200</v>
      </c>
      <c r="KD12" s="5">
        <v>8502</v>
      </c>
      <c r="KE12" s="5">
        <v>25985</v>
      </c>
      <c r="KF12" s="5">
        <v>25512</v>
      </c>
      <c r="KG12" s="5">
        <v>28788</v>
      </c>
      <c r="KH12" s="5">
        <v>26198</v>
      </c>
      <c r="KI12" s="5">
        <v>25372</v>
      </c>
      <c r="KJ12" s="5">
        <v>26731</v>
      </c>
      <c r="KK12" s="5">
        <v>25886</v>
      </c>
      <c r="KL12" s="5">
        <v>24662</v>
      </c>
      <c r="KM12" s="5">
        <v>24455</v>
      </c>
      <c r="KN12" s="5">
        <v>24603</v>
      </c>
      <c r="KO12" s="5">
        <v>20285</v>
      </c>
      <c r="KP12" s="5">
        <v>20011</v>
      </c>
      <c r="KQ12" s="5">
        <v>19470</v>
      </c>
      <c r="KR12" s="5">
        <v>16797</v>
      </c>
      <c r="KS12" s="5">
        <v>14078</v>
      </c>
      <c r="KT12" s="5">
        <v>13432</v>
      </c>
      <c r="KU12" s="5">
        <v>12839</v>
      </c>
      <c r="KV12" s="5">
        <v>12122</v>
      </c>
      <c r="KW12" s="5">
        <v>13891</v>
      </c>
      <c r="KX12" s="5">
        <v>14299</v>
      </c>
      <c r="KY12" s="5">
        <v>13995</v>
      </c>
      <c r="KZ12" s="5">
        <v>16037</v>
      </c>
      <c r="LA12" s="5">
        <v>14483</v>
      </c>
      <c r="LB12" s="5">
        <v>12940</v>
      </c>
      <c r="LC12" s="5">
        <v>10614</v>
      </c>
      <c r="LD12" s="5">
        <v>11669</v>
      </c>
      <c r="LE12" s="5">
        <v>12637</v>
      </c>
      <c r="LF12" s="5">
        <v>11083</v>
      </c>
      <c r="LG12" s="5">
        <v>12478</v>
      </c>
      <c r="LH12" s="5">
        <v>10787</v>
      </c>
      <c r="LI12" s="5">
        <v>10632</v>
      </c>
      <c r="LJ12" s="5">
        <v>9399</v>
      </c>
      <c r="LK12" s="5">
        <v>2969</v>
      </c>
      <c r="LL12" s="5">
        <v>3306</v>
      </c>
      <c r="LM12" s="5">
        <v>4560</v>
      </c>
      <c r="LN12" s="5">
        <v>4892</v>
      </c>
      <c r="LO12" s="5">
        <v>4171</v>
      </c>
      <c r="LP12" s="5">
        <v>4433</v>
      </c>
      <c r="LQ12" s="5">
        <v>4377</v>
      </c>
      <c r="LR12" s="5">
        <v>5570</v>
      </c>
      <c r="LS12" s="5">
        <v>5323</v>
      </c>
      <c r="LT12" s="5">
        <v>3858</v>
      </c>
      <c r="LU12" s="5">
        <v>3610</v>
      </c>
      <c r="LV12" s="5">
        <v>3344</v>
      </c>
      <c r="LW12" s="5">
        <v>2847</v>
      </c>
      <c r="LX12" s="5">
        <v>2750</v>
      </c>
      <c r="LY12" s="5">
        <v>2250</v>
      </c>
      <c r="LZ12" s="5">
        <v>2683</v>
      </c>
      <c r="MA12" s="5">
        <v>2151</v>
      </c>
      <c r="MB12" s="5">
        <v>1471</v>
      </c>
      <c r="MC12" s="5">
        <v>2238</v>
      </c>
      <c r="MD12" s="5">
        <v>2357</v>
      </c>
      <c r="ME12" s="5">
        <v>1762</v>
      </c>
      <c r="MF12" s="5">
        <v>2184</v>
      </c>
      <c r="MG12" s="5">
        <v>1644</v>
      </c>
      <c r="MH12" s="5">
        <v>1948</v>
      </c>
      <c r="MI12" s="5">
        <v>1304</v>
      </c>
      <c r="MJ12" s="5">
        <v>1370</v>
      </c>
      <c r="MK12" s="5">
        <v>1449</v>
      </c>
      <c r="ML12" s="5">
        <v>1424</v>
      </c>
      <c r="MM12" s="5">
        <v>2178</v>
      </c>
      <c r="MN12" s="5">
        <v>2054</v>
      </c>
      <c r="MO12" s="5">
        <v>1232</v>
      </c>
      <c r="MP12" s="5">
        <v>1189</v>
      </c>
      <c r="MQ12" s="5">
        <v>0</v>
      </c>
      <c r="MR12" s="5">
        <v>0</v>
      </c>
      <c r="MS12" s="5">
        <v>0</v>
      </c>
      <c r="MT12" s="5">
        <v>0</v>
      </c>
      <c r="MU12" s="5">
        <v>0</v>
      </c>
      <c r="MV12" s="5">
        <v>0</v>
      </c>
      <c r="MW12" s="5">
        <v>0</v>
      </c>
      <c r="MX12" s="5">
        <v>0</v>
      </c>
      <c r="MY12" s="5">
        <v>0</v>
      </c>
      <c r="MZ12" s="5">
        <v>0</v>
      </c>
      <c r="NA12" s="5">
        <v>0</v>
      </c>
      <c r="NB12" s="5">
        <v>0</v>
      </c>
      <c r="NC12" s="5">
        <v>0</v>
      </c>
      <c r="ND12" s="5">
        <v>0</v>
      </c>
      <c r="NE12" s="5" t="s">
        <v>33</v>
      </c>
      <c r="NF12" s="5" t="s">
        <v>33</v>
      </c>
      <c r="NG12" s="5" t="s">
        <v>33</v>
      </c>
      <c r="NH12" s="5" t="s">
        <v>33</v>
      </c>
      <c r="NI12" s="5" t="s">
        <v>33</v>
      </c>
      <c r="NJ12" s="5" t="s">
        <v>33</v>
      </c>
      <c r="NK12" s="5" t="s">
        <v>33</v>
      </c>
      <c r="NL12" s="5" t="s">
        <v>33</v>
      </c>
      <c r="NM12" s="5" t="s">
        <v>33</v>
      </c>
      <c r="NN12" s="5" t="s">
        <v>33</v>
      </c>
      <c r="NO12" s="5" t="s">
        <v>33</v>
      </c>
      <c r="NP12" s="5" t="s">
        <v>33</v>
      </c>
      <c r="NQ12" s="5" t="s">
        <v>33</v>
      </c>
      <c r="NR12" s="5" t="s">
        <v>33</v>
      </c>
      <c r="NS12" s="5" t="s">
        <v>33</v>
      </c>
      <c r="NT12" s="5" t="s">
        <v>33</v>
      </c>
      <c r="NU12" s="5" t="s">
        <v>33</v>
      </c>
      <c r="NV12" s="5" t="s">
        <v>33</v>
      </c>
      <c r="NW12" s="5">
        <v>0</v>
      </c>
      <c r="NX12" s="5">
        <v>0</v>
      </c>
      <c r="NY12" s="5">
        <v>0</v>
      </c>
      <c r="NZ12" s="5">
        <v>0</v>
      </c>
      <c r="OA12" s="5">
        <v>0</v>
      </c>
      <c r="OB12" s="5">
        <v>0</v>
      </c>
      <c r="OC12" s="5">
        <v>0</v>
      </c>
      <c r="OD12" s="5">
        <v>0</v>
      </c>
      <c r="OE12" s="5">
        <v>0</v>
      </c>
      <c r="OF12" s="5">
        <v>0</v>
      </c>
      <c r="OG12" s="5">
        <v>0</v>
      </c>
      <c r="OH12" s="5">
        <v>0</v>
      </c>
      <c r="OI12" s="5">
        <v>0</v>
      </c>
      <c r="OJ12" s="5">
        <v>0</v>
      </c>
      <c r="OK12" s="5" t="s">
        <v>33</v>
      </c>
      <c r="OL12" s="5" t="s">
        <v>33</v>
      </c>
      <c r="OM12" s="5" t="s">
        <v>33</v>
      </c>
      <c r="ON12" s="5" t="s">
        <v>33</v>
      </c>
      <c r="OO12" s="5" t="s">
        <v>33</v>
      </c>
      <c r="OP12" s="5" t="s">
        <v>33</v>
      </c>
      <c r="OQ12" s="5" t="s">
        <v>33</v>
      </c>
      <c r="OR12" s="5" t="s">
        <v>33</v>
      </c>
      <c r="OS12" s="5" t="s">
        <v>33</v>
      </c>
      <c r="OT12" s="5" t="s">
        <v>33</v>
      </c>
      <c r="OU12" s="5" t="s">
        <v>33</v>
      </c>
      <c r="OV12" s="5" t="s">
        <v>33</v>
      </c>
      <c r="OW12" s="5" t="s">
        <v>33</v>
      </c>
      <c r="OX12" s="5" t="s">
        <v>33</v>
      </c>
      <c r="OY12" s="5" t="s">
        <v>33</v>
      </c>
      <c r="OZ12" s="5" t="s">
        <v>33</v>
      </c>
      <c r="PA12" s="5" t="s">
        <v>33</v>
      </c>
      <c r="PB12" s="5" t="s">
        <v>33</v>
      </c>
      <c r="PC12" s="5">
        <v>18017</v>
      </c>
      <c r="PD12" s="5">
        <v>16941</v>
      </c>
      <c r="PE12" s="5">
        <v>18557</v>
      </c>
      <c r="PF12" s="5">
        <v>19481</v>
      </c>
      <c r="PG12" s="5">
        <v>18473</v>
      </c>
      <c r="PH12" s="5">
        <v>17827</v>
      </c>
      <c r="PI12" s="5">
        <v>16807</v>
      </c>
      <c r="PJ12" s="5">
        <v>17789</v>
      </c>
      <c r="PK12" s="5">
        <v>14340</v>
      </c>
      <c r="PL12" s="5">
        <v>13706</v>
      </c>
      <c r="PM12" s="5">
        <v>13148</v>
      </c>
      <c r="PN12" s="5">
        <v>12503</v>
      </c>
      <c r="PO12" s="5">
        <v>10586</v>
      </c>
      <c r="PP12" s="5">
        <v>9942</v>
      </c>
      <c r="PQ12" s="5">
        <v>10747</v>
      </c>
      <c r="PR12" s="5">
        <v>10114</v>
      </c>
      <c r="PS12" s="5">
        <v>8790</v>
      </c>
      <c r="PT12" s="5">
        <v>7834</v>
      </c>
      <c r="PU12" s="5">
        <v>7414</v>
      </c>
      <c r="PV12" s="5">
        <v>5227</v>
      </c>
      <c r="PW12" s="5">
        <v>3992</v>
      </c>
      <c r="PX12" s="5">
        <v>5915</v>
      </c>
      <c r="PY12" s="5">
        <v>5390</v>
      </c>
      <c r="PZ12" s="5">
        <v>10070</v>
      </c>
      <c r="QA12" s="5">
        <v>6847</v>
      </c>
      <c r="QB12" s="5">
        <v>4736</v>
      </c>
      <c r="QC12" s="5">
        <v>5243</v>
      </c>
      <c r="QD12" s="5">
        <v>5114</v>
      </c>
      <c r="QE12" s="5">
        <v>5214</v>
      </c>
      <c r="QF12" s="5">
        <v>4659</v>
      </c>
      <c r="QG12" s="5">
        <v>4070</v>
      </c>
      <c r="QH12" s="5">
        <v>3933</v>
      </c>
      <c r="QI12" s="5">
        <v>15304</v>
      </c>
      <c r="QJ12" s="5">
        <v>13512</v>
      </c>
      <c r="QK12" s="5">
        <v>14280</v>
      </c>
      <c r="QL12" s="5">
        <v>12712</v>
      </c>
      <c r="QM12" s="5">
        <v>17426</v>
      </c>
      <c r="QN12" s="5">
        <v>14826</v>
      </c>
      <c r="QO12" s="5">
        <v>15065</v>
      </c>
      <c r="QP12" s="5">
        <v>14416</v>
      </c>
      <c r="QQ12" s="5">
        <v>15424</v>
      </c>
      <c r="QR12" s="5">
        <v>13395</v>
      </c>
      <c r="QS12" s="5">
        <v>12684</v>
      </c>
      <c r="QT12" s="5">
        <v>13398</v>
      </c>
      <c r="QU12" s="5">
        <v>11900</v>
      </c>
      <c r="QV12" s="5">
        <v>12627</v>
      </c>
      <c r="QW12" s="5">
        <v>10493</v>
      </c>
      <c r="QX12" s="5">
        <v>8994</v>
      </c>
      <c r="QY12" s="5">
        <v>7749</v>
      </c>
      <c r="QZ12" s="5">
        <v>6486</v>
      </c>
      <c r="RA12" s="5">
        <v>8436</v>
      </c>
      <c r="RB12" s="5">
        <v>8805</v>
      </c>
      <c r="RC12" s="5">
        <v>9442</v>
      </c>
      <c r="RD12" s="5">
        <v>10225</v>
      </c>
      <c r="RE12" s="5">
        <v>10905</v>
      </c>
      <c r="RF12" s="5">
        <v>20729</v>
      </c>
      <c r="RG12" s="5">
        <v>9958</v>
      </c>
      <c r="RH12" s="5">
        <v>8852</v>
      </c>
      <c r="RI12" s="5">
        <v>10604</v>
      </c>
      <c r="RJ12" s="5">
        <v>7516</v>
      </c>
      <c r="RK12" s="5">
        <v>8929</v>
      </c>
      <c r="RL12" s="5">
        <v>7790</v>
      </c>
      <c r="RM12" s="5">
        <v>6150</v>
      </c>
      <c r="RN12" s="5">
        <v>5177</v>
      </c>
      <c r="RO12" s="5">
        <v>10411</v>
      </c>
      <c r="RP12" s="5">
        <v>12270</v>
      </c>
      <c r="RQ12" s="5">
        <v>16191</v>
      </c>
      <c r="RR12" s="5">
        <v>16702</v>
      </c>
      <c r="RS12" s="5">
        <v>15539</v>
      </c>
      <c r="RT12" s="5">
        <v>14540</v>
      </c>
      <c r="RU12" s="5">
        <v>15187</v>
      </c>
      <c r="RV12" s="5">
        <v>14034</v>
      </c>
      <c r="RW12" s="5">
        <v>14287</v>
      </c>
      <c r="RX12" s="5">
        <v>12936</v>
      </c>
      <c r="RY12" s="5">
        <v>14416</v>
      </c>
      <c r="RZ12" s="5">
        <v>12370</v>
      </c>
      <c r="SA12" s="5">
        <v>12490</v>
      </c>
      <c r="SB12" s="5">
        <v>13365</v>
      </c>
      <c r="SC12" s="5">
        <v>13177</v>
      </c>
      <c r="SD12" s="5">
        <v>12876</v>
      </c>
      <c r="SE12" s="5">
        <v>11564</v>
      </c>
      <c r="SF12" s="5">
        <v>12098</v>
      </c>
      <c r="SG12" s="5">
        <v>12186</v>
      </c>
      <c r="SH12" s="5">
        <v>12390</v>
      </c>
      <c r="SI12" s="5">
        <v>10349</v>
      </c>
      <c r="SJ12" s="5">
        <v>10909</v>
      </c>
      <c r="SK12" s="5">
        <v>10595</v>
      </c>
      <c r="SL12" s="5">
        <v>10409</v>
      </c>
      <c r="SM12" s="5">
        <v>10192</v>
      </c>
      <c r="SN12" s="5">
        <v>9097</v>
      </c>
      <c r="SO12" s="5">
        <v>7866</v>
      </c>
      <c r="SP12" s="5">
        <v>8441</v>
      </c>
      <c r="SQ12" s="5">
        <v>9121</v>
      </c>
      <c r="SR12" s="5">
        <v>9146</v>
      </c>
      <c r="SS12" s="5">
        <v>9603</v>
      </c>
      <c r="ST12" s="5">
        <v>9546</v>
      </c>
      <c r="SU12" s="5">
        <v>39090</v>
      </c>
      <c r="SV12" s="5">
        <v>37782</v>
      </c>
      <c r="SW12" s="5">
        <v>30382</v>
      </c>
      <c r="SX12" s="5">
        <v>24905</v>
      </c>
      <c r="SY12" s="5">
        <v>25612</v>
      </c>
      <c r="SZ12" s="5">
        <v>26943</v>
      </c>
      <c r="TA12" s="5">
        <v>21884</v>
      </c>
      <c r="TB12" s="5">
        <v>25756</v>
      </c>
      <c r="TC12" s="5">
        <v>29533</v>
      </c>
      <c r="TD12" s="5">
        <v>29015</v>
      </c>
      <c r="TE12" s="5">
        <v>25664</v>
      </c>
      <c r="TF12" s="5">
        <v>16811</v>
      </c>
      <c r="TG12" s="5">
        <v>11364</v>
      </c>
      <c r="TH12" s="5">
        <v>11565</v>
      </c>
      <c r="TI12" s="5">
        <v>10877</v>
      </c>
      <c r="TJ12" s="5">
        <v>11603</v>
      </c>
      <c r="TK12" s="5">
        <v>10814</v>
      </c>
      <c r="TL12" s="5">
        <v>10275</v>
      </c>
      <c r="TM12" s="5">
        <v>8579</v>
      </c>
      <c r="TN12" s="5">
        <v>8296</v>
      </c>
      <c r="TO12" s="5">
        <v>9542</v>
      </c>
      <c r="TP12" s="5">
        <v>9615</v>
      </c>
      <c r="TQ12" s="5">
        <v>9514</v>
      </c>
      <c r="TR12" s="5">
        <v>10259</v>
      </c>
      <c r="TS12" s="5">
        <v>9950</v>
      </c>
      <c r="TT12" s="5">
        <v>4099</v>
      </c>
      <c r="TU12" s="5">
        <v>3425</v>
      </c>
      <c r="TV12" s="5">
        <v>4029</v>
      </c>
      <c r="TW12" s="5">
        <v>4871</v>
      </c>
      <c r="TX12" s="5">
        <v>5411</v>
      </c>
      <c r="TY12" s="5">
        <v>5198</v>
      </c>
      <c r="TZ12" s="5">
        <v>4915</v>
      </c>
      <c r="UA12" s="5">
        <v>0</v>
      </c>
      <c r="UB12" s="5">
        <v>59</v>
      </c>
      <c r="UC12" s="5">
        <v>0</v>
      </c>
      <c r="UD12" s="5">
        <v>0</v>
      </c>
      <c r="UE12" s="5">
        <v>0</v>
      </c>
      <c r="UF12" s="5">
        <v>0</v>
      </c>
      <c r="UG12" s="5">
        <v>7</v>
      </c>
      <c r="UH12" s="5">
        <v>8</v>
      </c>
      <c r="UI12" s="5">
        <v>8</v>
      </c>
      <c r="UJ12" s="5">
        <v>197</v>
      </c>
      <c r="UK12" s="5">
        <v>929</v>
      </c>
      <c r="UL12" s="5">
        <v>767</v>
      </c>
      <c r="UM12" s="5">
        <v>950</v>
      </c>
      <c r="UN12" s="5">
        <v>931</v>
      </c>
      <c r="UO12" s="5">
        <v>627</v>
      </c>
      <c r="UP12" s="5">
        <v>1151</v>
      </c>
      <c r="UQ12" s="5">
        <v>1177</v>
      </c>
      <c r="UR12" s="5">
        <v>1003</v>
      </c>
      <c r="US12" s="5">
        <v>1137</v>
      </c>
      <c r="UT12" s="5">
        <v>1695</v>
      </c>
      <c r="UU12" s="5">
        <v>901</v>
      </c>
      <c r="UV12" s="5">
        <v>603</v>
      </c>
      <c r="UW12" s="5">
        <v>363</v>
      </c>
      <c r="UX12" s="5">
        <v>802</v>
      </c>
      <c r="UY12" s="5">
        <v>379</v>
      </c>
      <c r="UZ12" s="5">
        <v>468</v>
      </c>
      <c r="VA12" s="5">
        <v>590</v>
      </c>
      <c r="VB12" s="5">
        <v>922</v>
      </c>
      <c r="VC12" s="5">
        <v>625</v>
      </c>
      <c r="VD12" s="5">
        <v>569</v>
      </c>
      <c r="VE12" s="5">
        <v>1058</v>
      </c>
      <c r="VF12" s="5">
        <v>935</v>
      </c>
      <c r="VG12" s="5">
        <v>88191</v>
      </c>
      <c r="VH12" s="5">
        <v>83237</v>
      </c>
      <c r="VI12" s="5">
        <v>60338</v>
      </c>
      <c r="VJ12" s="5">
        <v>62558</v>
      </c>
      <c r="VK12" s="5">
        <v>62945</v>
      </c>
      <c r="VL12" s="5">
        <v>58390</v>
      </c>
      <c r="VM12" s="5">
        <v>55198</v>
      </c>
      <c r="VN12" s="5">
        <v>68467</v>
      </c>
      <c r="VO12" s="5">
        <v>59599</v>
      </c>
      <c r="VP12" s="5">
        <v>62130</v>
      </c>
      <c r="VQ12" s="5">
        <v>52341</v>
      </c>
      <c r="VR12" s="5">
        <v>47675</v>
      </c>
      <c r="VS12" s="5">
        <v>48205</v>
      </c>
      <c r="VT12" s="5">
        <v>43578</v>
      </c>
      <c r="VU12" s="5">
        <v>45664</v>
      </c>
      <c r="VV12" s="5">
        <v>47668</v>
      </c>
      <c r="VW12" s="5">
        <v>44159</v>
      </c>
      <c r="VX12" s="5">
        <v>43163</v>
      </c>
      <c r="VY12" s="5">
        <v>36954</v>
      </c>
      <c r="VZ12" s="5">
        <v>43402</v>
      </c>
      <c r="WA12" s="5">
        <v>46355</v>
      </c>
      <c r="WB12" s="5">
        <v>49473</v>
      </c>
      <c r="WC12" s="5">
        <v>44487</v>
      </c>
      <c r="WD12" s="5">
        <v>45352</v>
      </c>
      <c r="WE12" s="5">
        <v>36986</v>
      </c>
      <c r="WF12" s="5">
        <v>33130</v>
      </c>
      <c r="WG12" s="5">
        <v>27572</v>
      </c>
      <c r="WH12" s="5">
        <v>26466</v>
      </c>
      <c r="WI12" s="5">
        <v>24311</v>
      </c>
      <c r="WJ12" s="5">
        <v>23767</v>
      </c>
      <c r="WK12" s="5">
        <v>21239</v>
      </c>
      <c r="WL12" s="5">
        <v>20420</v>
      </c>
      <c r="WM12" s="5">
        <v>12182</v>
      </c>
      <c r="WN12" s="5">
        <v>11843</v>
      </c>
      <c r="WO12" s="5">
        <v>11630</v>
      </c>
      <c r="WP12" s="5">
        <v>11428</v>
      </c>
      <c r="WQ12" s="5">
        <v>10678</v>
      </c>
      <c r="WR12" s="5">
        <v>9552</v>
      </c>
      <c r="WS12" s="5">
        <v>8859</v>
      </c>
      <c r="WT12" s="5">
        <v>7814</v>
      </c>
      <c r="WU12" s="5">
        <v>8016</v>
      </c>
      <c r="WV12" s="5">
        <v>7656</v>
      </c>
      <c r="WW12" s="5">
        <v>7960</v>
      </c>
      <c r="WX12" s="5">
        <v>7319</v>
      </c>
      <c r="WY12" s="5">
        <v>7128</v>
      </c>
      <c r="WZ12" s="5">
        <v>5940</v>
      </c>
      <c r="XA12" s="5">
        <v>5170</v>
      </c>
      <c r="XB12" s="5">
        <v>3497</v>
      </c>
      <c r="XC12" s="5">
        <v>3221</v>
      </c>
      <c r="XD12" s="5">
        <v>3011</v>
      </c>
      <c r="XE12" s="5">
        <v>2473</v>
      </c>
      <c r="XF12" s="5">
        <v>2565</v>
      </c>
      <c r="XG12" s="5">
        <v>2732</v>
      </c>
      <c r="XH12" s="5">
        <v>2733</v>
      </c>
      <c r="XI12" s="5">
        <v>2976</v>
      </c>
      <c r="XJ12" s="5">
        <v>2535</v>
      </c>
      <c r="XK12" s="5">
        <v>2101</v>
      </c>
      <c r="XL12" s="5">
        <v>2061</v>
      </c>
      <c r="XM12" s="5">
        <v>1653</v>
      </c>
      <c r="XN12" s="5">
        <v>1589</v>
      </c>
      <c r="XO12" s="5">
        <v>1890</v>
      </c>
      <c r="XP12" s="5">
        <v>1596</v>
      </c>
      <c r="XQ12" s="5">
        <v>1411</v>
      </c>
      <c r="XR12" s="5">
        <v>1514</v>
      </c>
      <c r="XS12" s="1">
        <v>20169</v>
      </c>
      <c r="XT12" s="3" t="s">
        <v>180</v>
      </c>
      <c r="XU12" s="3" t="s">
        <v>180</v>
      </c>
      <c r="XV12" s="3" t="s">
        <v>180</v>
      </c>
      <c r="XW12" s="3" t="s">
        <v>179</v>
      </c>
      <c r="XX12" s="3" t="s">
        <v>180</v>
      </c>
      <c r="XY12" s="3" t="s">
        <v>180</v>
      </c>
      <c r="XZ12" s="3" t="s">
        <v>189</v>
      </c>
    </row>
    <row r="13" spans="1:650" x14ac:dyDescent="0.3">
      <c r="A13" s="6" t="s">
        <v>44</v>
      </c>
      <c r="B13" s="1">
        <v>4007784</v>
      </c>
      <c r="C13" s="5">
        <v>5249</v>
      </c>
      <c r="D13" s="5">
        <v>2088</v>
      </c>
      <c r="E13" s="5">
        <v>5759</v>
      </c>
      <c r="F13" s="5">
        <v>5162</v>
      </c>
      <c r="G13" s="5">
        <v>14293</v>
      </c>
      <c r="H13" s="5">
        <v>2314</v>
      </c>
      <c r="I13" s="5">
        <v>3000</v>
      </c>
      <c r="J13" s="5">
        <v>5705</v>
      </c>
      <c r="K13" s="5">
        <v>5016</v>
      </c>
      <c r="L13" s="5">
        <v>6701</v>
      </c>
      <c r="M13" s="5">
        <v>5252</v>
      </c>
      <c r="N13" s="5">
        <v>5289</v>
      </c>
      <c r="O13" s="5">
        <v>1675</v>
      </c>
      <c r="P13" s="5">
        <v>5866</v>
      </c>
      <c r="Q13" s="5">
        <v>8554</v>
      </c>
      <c r="R13" s="5">
        <v>22677</v>
      </c>
      <c r="S13" s="5">
        <v>19898</v>
      </c>
      <c r="T13" s="5">
        <v>6007</v>
      </c>
      <c r="U13" s="5">
        <v>88</v>
      </c>
      <c r="V13" s="5">
        <v>32821</v>
      </c>
      <c r="W13" s="5">
        <v>1376</v>
      </c>
      <c r="X13" s="5">
        <v>667</v>
      </c>
      <c r="Y13" s="5">
        <v>-51</v>
      </c>
      <c r="Z13" s="5">
        <v>383</v>
      </c>
      <c r="AA13" s="5">
        <v>534</v>
      </c>
      <c r="AB13" s="5">
        <v>740</v>
      </c>
      <c r="AC13" s="5">
        <v>1444</v>
      </c>
      <c r="AD13" s="5">
        <v>1818</v>
      </c>
      <c r="AE13" s="5">
        <v>3252</v>
      </c>
      <c r="AF13" s="5">
        <v>4659</v>
      </c>
      <c r="AG13" s="5">
        <v>6</v>
      </c>
      <c r="AH13" s="5">
        <v>0</v>
      </c>
      <c r="AI13" s="5">
        <v>0</v>
      </c>
      <c r="AJ13" s="5">
        <v>0</v>
      </c>
      <c r="AK13" s="5">
        <v>0</v>
      </c>
      <c r="AL13" s="5">
        <v>0</v>
      </c>
      <c r="AM13" s="5">
        <v>0</v>
      </c>
      <c r="AN13" s="5">
        <v>0</v>
      </c>
      <c r="AO13" s="5">
        <v>0</v>
      </c>
      <c r="AP13" s="5">
        <v>0</v>
      </c>
      <c r="AQ13" s="5">
        <v>0</v>
      </c>
      <c r="AR13" s="5">
        <v>0</v>
      </c>
      <c r="AS13" s="5">
        <v>0</v>
      </c>
      <c r="AT13" s="5">
        <v>0</v>
      </c>
      <c r="AU13" s="5">
        <v>0</v>
      </c>
      <c r="AV13" s="5">
        <v>0</v>
      </c>
      <c r="AW13" s="5">
        <v>0</v>
      </c>
      <c r="AX13" s="5">
        <v>0</v>
      </c>
      <c r="AY13" s="5">
        <v>0</v>
      </c>
      <c r="AZ13" s="5">
        <v>0</v>
      </c>
      <c r="BA13" s="5">
        <v>0</v>
      </c>
      <c r="BB13" s="5">
        <v>10267</v>
      </c>
      <c r="BC13" s="5">
        <v>85115</v>
      </c>
      <c r="BD13" s="5">
        <v>46794</v>
      </c>
      <c r="BE13" s="5">
        <v>49223</v>
      </c>
      <c r="BF13" s="5">
        <v>103248</v>
      </c>
      <c r="BG13" s="5">
        <v>318256</v>
      </c>
      <c r="BH13" s="5">
        <v>116030</v>
      </c>
      <c r="BI13" s="5">
        <v>118532</v>
      </c>
      <c r="BJ13" s="5">
        <v>119751</v>
      </c>
      <c r="BK13" s="5">
        <v>819515</v>
      </c>
      <c r="BL13" s="5">
        <v>46961</v>
      </c>
      <c r="BM13" s="5">
        <v>54885</v>
      </c>
      <c r="BN13" s="5">
        <v>69946</v>
      </c>
      <c r="BO13" s="5">
        <v>129462</v>
      </c>
      <c r="BP13" s="5">
        <v>209378</v>
      </c>
      <c r="BQ13" s="5">
        <v>229910</v>
      </c>
      <c r="BR13" s="5">
        <v>201431</v>
      </c>
      <c r="BS13" s="5">
        <v>106230</v>
      </c>
      <c r="BT13" s="5">
        <v>64984</v>
      </c>
      <c r="BU13" s="5">
        <v>45746</v>
      </c>
      <c r="BV13" s="5">
        <v>43700</v>
      </c>
      <c r="BW13" s="5">
        <v>111231</v>
      </c>
      <c r="BX13" s="5">
        <v>94620</v>
      </c>
      <c r="BY13" s="5">
        <v>75198</v>
      </c>
      <c r="BZ13" s="5">
        <v>38937</v>
      </c>
      <c r="CA13" s="5">
        <v>20829</v>
      </c>
      <c r="CB13" s="5">
        <v>20929</v>
      </c>
      <c r="CC13" s="5">
        <v>12933</v>
      </c>
      <c r="CD13" s="5">
        <v>10171</v>
      </c>
      <c r="CE13" s="5">
        <v>17559</v>
      </c>
      <c r="CF13" s="5">
        <v>6843</v>
      </c>
      <c r="CG13" s="5">
        <v>11918</v>
      </c>
      <c r="CH13" s="5">
        <v>4713</v>
      </c>
      <c r="CI13" s="5">
        <v>3661</v>
      </c>
      <c r="CJ13" s="5">
        <v>5538</v>
      </c>
      <c r="CK13" s="5">
        <v>3964</v>
      </c>
      <c r="CL13" s="5">
        <v>5090</v>
      </c>
      <c r="CM13" s="5">
        <v>9892</v>
      </c>
      <c r="CN13" s="5">
        <v>59102</v>
      </c>
      <c r="CO13" s="5">
        <v>26012</v>
      </c>
      <c r="CP13" s="5">
        <v>30440</v>
      </c>
      <c r="CQ13" s="5">
        <v>8472</v>
      </c>
      <c r="CR13" s="5">
        <v>32657</v>
      </c>
      <c r="CS13" s="5">
        <v>5074</v>
      </c>
      <c r="CT13" s="5">
        <v>8635</v>
      </c>
      <c r="CU13" s="5">
        <v>269039</v>
      </c>
      <c r="CV13" s="5">
        <v>288304</v>
      </c>
      <c r="CW13" s="5">
        <v>196635</v>
      </c>
      <c r="CX13" s="5">
        <v>233269</v>
      </c>
      <c r="CY13" s="5">
        <v>245153</v>
      </c>
      <c r="CZ13" s="5">
        <v>238478</v>
      </c>
      <c r="DA13" s="5">
        <v>361673</v>
      </c>
      <c r="DB13" s="5">
        <v>275977</v>
      </c>
      <c r="DC13" s="5">
        <v>257171</v>
      </c>
      <c r="DD13" s="5">
        <v>243647</v>
      </c>
      <c r="DE13" s="5">
        <v>186971</v>
      </c>
      <c r="DF13" s="5">
        <v>221508</v>
      </c>
      <c r="DG13" s="5">
        <v>203750</v>
      </c>
      <c r="DH13" s="5">
        <v>191462</v>
      </c>
      <c r="DI13" s="5">
        <v>171637</v>
      </c>
      <c r="DJ13" s="5">
        <v>157839</v>
      </c>
      <c r="DK13" s="5">
        <v>164407</v>
      </c>
      <c r="DL13" s="5">
        <v>84873</v>
      </c>
      <c r="DM13" s="5">
        <v>115698</v>
      </c>
      <c r="DN13" s="5">
        <v>136552</v>
      </c>
      <c r="DO13" s="5">
        <v>154944</v>
      </c>
      <c r="DP13" s="5">
        <v>146831</v>
      </c>
      <c r="DQ13" s="5">
        <v>143191</v>
      </c>
      <c r="DR13" s="5">
        <v>138521</v>
      </c>
      <c r="DS13" s="5">
        <v>149053</v>
      </c>
      <c r="DT13" s="5">
        <v>112061</v>
      </c>
      <c r="DU13" s="5">
        <v>103097</v>
      </c>
      <c r="DV13" s="5">
        <v>140657</v>
      </c>
      <c r="DW13" s="5">
        <v>113024</v>
      </c>
      <c r="DX13" s="5">
        <v>125342</v>
      </c>
      <c r="DY13" s="5">
        <v>110457</v>
      </c>
      <c r="DZ13" s="5">
        <v>92800</v>
      </c>
      <c r="EA13" s="5">
        <v>29776</v>
      </c>
      <c r="EB13" s="5">
        <v>25561</v>
      </c>
      <c r="EC13" s="5">
        <v>7396</v>
      </c>
      <c r="ED13" s="5">
        <v>2999</v>
      </c>
      <c r="EE13" s="5">
        <v>1605</v>
      </c>
      <c r="EF13" s="5">
        <v>2445</v>
      </c>
      <c r="EG13" s="5">
        <v>10488</v>
      </c>
      <c r="EH13" s="5">
        <v>13149</v>
      </c>
      <c r="EI13" s="5">
        <v>20725</v>
      </c>
      <c r="EJ13" s="5">
        <v>39420</v>
      </c>
      <c r="EK13" s="5">
        <v>31707</v>
      </c>
      <c r="EL13" s="5">
        <v>12590</v>
      </c>
      <c r="EM13" s="5">
        <v>1496</v>
      </c>
      <c r="EN13" s="5">
        <v>4015</v>
      </c>
      <c r="EO13" s="5">
        <v>5713</v>
      </c>
      <c r="EP13" s="5">
        <v>6925</v>
      </c>
      <c r="EQ13" s="5">
        <v>4471</v>
      </c>
      <c r="ER13" s="5">
        <v>562</v>
      </c>
      <c r="ES13" s="5">
        <v>1981</v>
      </c>
      <c r="ET13" s="5">
        <v>2955</v>
      </c>
      <c r="EU13" s="5">
        <v>2921</v>
      </c>
      <c r="EV13" s="5">
        <v>5064</v>
      </c>
      <c r="EW13" s="5">
        <v>33068</v>
      </c>
      <c r="EX13" s="5">
        <v>4215</v>
      </c>
      <c r="EY13" s="5">
        <v>7561</v>
      </c>
      <c r="EZ13" s="5">
        <v>7910</v>
      </c>
      <c r="FA13" s="5">
        <v>17246</v>
      </c>
      <c r="FB13" s="5">
        <v>9669</v>
      </c>
      <c r="FC13" s="5">
        <v>9821</v>
      </c>
      <c r="FD13" s="5">
        <v>9872</v>
      </c>
      <c r="FE13" s="5">
        <v>7172</v>
      </c>
      <c r="FF13" s="5">
        <v>1906</v>
      </c>
      <c r="FG13" s="5">
        <v>0</v>
      </c>
      <c r="FH13" s="5">
        <v>0</v>
      </c>
      <c r="FI13" s="5">
        <v>0</v>
      </c>
      <c r="FJ13" s="5">
        <v>0</v>
      </c>
      <c r="FK13" s="5">
        <v>0</v>
      </c>
      <c r="FL13" s="5">
        <v>0</v>
      </c>
      <c r="FM13" s="5">
        <v>0</v>
      </c>
      <c r="FN13" s="5">
        <v>0</v>
      </c>
      <c r="FO13" s="5">
        <v>0</v>
      </c>
      <c r="FP13" s="5">
        <v>0</v>
      </c>
      <c r="FQ13" s="5">
        <v>0</v>
      </c>
      <c r="FR13" s="5">
        <v>0</v>
      </c>
      <c r="FS13" s="5">
        <v>0</v>
      </c>
      <c r="FT13" s="5">
        <v>0</v>
      </c>
      <c r="FU13" s="5" t="s">
        <v>33</v>
      </c>
      <c r="FV13" s="5" t="s">
        <v>33</v>
      </c>
      <c r="FW13" s="5" t="s">
        <v>33</v>
      </c>
      <c r="FX13" s="5" t="s">
        <v>33</v>
      </c>
      <c r="FY13" s="5" t="s">
        <v>33</v>
      </c>
      <c r="FZ13" s="5" t="s">
        <v>33</v>
      </c>
      <c r="GA13" s="5" t="s">
        <v>33</v>
      </c>
      <c r="GB13" s="5" t="s">
        <v>33</v>
      </c>
      <c r="GC13" s="5" t="s">
        <v>33</v>
      </c>
      <c r="GD13" s="5" t="s">
        <v>33</v>
      </c>
      <c r="GE13" s="5" t="s">
        <v>33</v>
      </c>
      <c r="GF13" s="5" t="s">
        <v>33</v>
      </c>
      <c r="GG13" s="5" t="s">
        <v>33</v>
      </c>
      <c r="GH13" s="5" t="s">
        <v>33</v>
      </c>
      <c r="GI13" s="5" t="s">
        <v>33</v>
      </c>
      <c r="GJ13" s="5" t="s">
        <v>33</v>
      </c>
      <c r="GK13" s="5" t="s">
        <v>33</v>
      </c>
      <c r="GL13" s="5" t="s">
        <v>33</v>
      </c>
      <c r="GM13" s="5">
        <v>433525</v>
      </c>
      <c r="GN13" s="5">
        <v>525331</v>
      </c>
      <c r="GO13" s="5">
        <v>439699</v>
      </c>
      <c r="GP13" s="5">
        <v>442861</v>
      </c>
      <c r="GQ13" s="5">
        <v>367281</v>
      </c>
      <c r="GR13" s="5">
        <v>308221</v>
      </c>
      <c r="GS13" s="5">
        <v>420907</v>
      </c>
      <c r="GT13" s="5">
        <v>338531</v>
      </c>
      <c r="GU13" s="5">
        <v>394144</v>
      </c>
      <c r="GV13" s="5">
        <v>384388</v>
      </c>
      <c r="GW13" s="5">
        <v>299128</v>
      </c>
      <c r="GX13" s="5">
        <v>278324</v>
      </c>
      <c r="GY13" s="5">
        <v>227750</v>
      </c>
      <c r="GZ13" s="5">
        <v>222272</v>
      </c>
      <c r="HA13" s="5">
        <v>198836</v>
      </c>
      <c r="HB13" s="5">
        <v>197612</v>
      </c>
      <c r="HC13" s="5">
        <v>206336</v>
      </c>
      <c r="HD13" s="5">
        <v>98285</v>
      </c>
      <c r="HE13" s="5">
        <v>129684</v>
      </c>
      <c r="HF13" s="5">
        <v>187307</v>
      </c>
      <c r="HG13" s="5">
        <v>248017</v>
      </c>
      <c r="HH13" s="5">
        <v>204895</v>
      </c>
      <c r="HI13" s="5">
        <v>229394</v>
      </c>
      <c r="HJ13" s="5">
        <v>251457</v>
      </c>
      <c r="HK13" s="5">
        <v>485296</v>
      </c>
      <c r="HL13" s="5">
        <v>295842</v>
      </c>
      <c r="HM13" s="5">
        <v>266331</v>
      </c>
      <c r="HN13" s="5">
        <v>302336</v>
      </c>
      <c r="HO13" s="5">
        <v>954084</v>
      </c>
      <c r="HP13" s="5">
        <v>219490</v>
      </c>
      <c r="HQ13" s="5">
        <v>177594</v>
      </c>
      <c r="HR13" s="5">
        <v>173287</v>
      </c>
      <c r="HS13" s="5">
        <v>869780</v>
      </c>
      <c r="HT13" s="5">
        <v>927220</v>
      </c>
      <c r="HU13" s="5">
        <v>949833</v>
      </c>
      <c r="HV13" s="5">
        <v>1131735</v>
      </c>
      <c r="HW13" s="5">
        <v>1099874</v>
      </c>
      <c r="HX13" s="5">
        <v>1114284</v>
      </c>
      <c r="HY13" s="5">
        <v>1127839</v>
      </c>
      <c r="HZ13" s="5">
        <v>1115891</v>
      </c>
      <c r="IA13" s="5">
        <v>1184594</v>
      </c>
      <c r="IB13" s="5">
        <v>1680944</v>
      </c>
      <c r="IC13" s="5">
        <v>1840871</v>
      </c>
      <c r="ID13" s="5">
        <v>1880105</v>
      </c>
      <c r="IE13" s="5">
        <v>1500381</v>
      </c>
      <c r="IF13" s="5">
        <v>1169029</v>
      </c>
      <c r="IG13" s="5">
        <v>1070098</v>
      </c>
      <c r="IH13" s="5">
        <v>1035272</v>
      </c>
      <c r="II13" s="5">
        <v>1024500</v>
      </c>
      <c r="IJ13" s="5">
        <v>1081636</v>
      </c>
      <c r="IK13" s="5">
        <v>1194322</v>
      </c>
      <c r="IL13" s="5">
        <v>945961</v>
      </c>
      <c r="IM13" s="5">
        <v>640873</v>
      </c>
      <c r="IN13" s="5">
        <v>668775</v>
      </c>
      <c r="IO13" s="5">
        <v>660482</v>
      </c>
      <c r="IP13" s="5">
        <v>782582</v>
      </c>
      <c r="IQ13" s="5">
        <v>731901</v>
      </c>
      <c r="IR13" s="5">
        <v>698139</v>
      </c>
      <c r="IS13" s="5">
        <v>711525</v>
      </c>
      <c r="IT13" s="5">
        <v>721751</v>
      </c>
      <c r="IU13" s="5">
        <v>782159</v>
      </c>
      <c r="IV13" s="5">
        <v>731428</v>
      </c>
      <c r="IW13" s="5">
        <v>495253</v>
      </c>
      <c r="IX13" s="5">
        <v>417844</v>
      </c>
      <c r="IY13" s="5">
        <v>0</v>
      </c>
      <c r="IZ13" s="5">
        <v>0</v>
      </c>
      <c r="JA13" s="5">
        <v>0</v>
      </c>
      <c r="JB13" s="5">
        <v>0</v>
      </c>
      <c r="JC13" s="5">
        <v>0</v>
      </c>
      <c r="JD13" s="5">
        <v>0</v>
      </c>
      <c r="JE13" s="5">
        <v>0</v>
      </c>
      <c r="JF13" s="5">
        <v>0</v>
      </c>
      <c r="JG13" s="5">
        <v>0</v>
      </c>
      <c r="JH13" s="5">
        <v>0</v>
      </c>
      <c r="JI13" s="5">
        <v>0</v>
      </c>
      <c r="JJ13" s="5">
        <v>0</v>
      </c>
      <c r="JK13" s="5">
        <v>0</v>
      </c>
      <c r="JL13" s="5">
        <v>0</v>
      </c>
      <c r="JM13" s="5">
        <v>0</v>
      </c>
      <c r="JN13" s="5">
        <v>0</v>
      </c>
      <c r="JO13" s="5">
        <v>0</v>
      </c>
      <c r="JP13" s="5">
        <v>0</v>
      </c>
      <c r="JQ13" s="5">
        <v>0</v>
      </c>
      <c r="JR13" s="5">
        <v>68369</v>
      </c>
      <c r="JS13" s="5">
        <v>115302</v>
      </c>
      <c r="JT13" s="5">
        <v>112310</v>
      </c>
      <c r="JU13" s="5">
        <v>119701</v>
      </c>
      <c r="JV13" s="5">
        <v>112222</v>
      </c>
      <c r="JW13" s="5">
        <v>109382</v>
      </c>
      <c r="JX13" s="5">
        <v>102826</v>
      </c>
      <c r="JY13" s="5">
        <v>119865</v>
      </c>
      <c r="JZ13" s="5">
        <v>113577</v>
      </c>
      <c r="KA13" s="5">
        <v>110858</v>
      </c>
      <c r="KB13" s="5">
        <v>102814</v>
      </c>
      <c r="KC13" s="5">
        <v>90481</v>
      </c>
      <c r="KD13" s="5">
        <v>76110</v>
      </c>
      <c r="KE13" s="5">
        <v>25470</v>
      </c>
      <c r="KF13" s="5">
        <v>26309</v>
      </c>
      <c r="KG13" s="5">
        <v>26785</v>
      </c>
      <c r="KH13" s="5">
        <v>27930</v>
      </c>
      <c r="KI13" s="5">
        <v>28138</v>
      </c>
      <c r="KJ13" s="5">
        <v>22015</v>
      </c>
      <c r="KK13" s="5">
        <v>16180</v>
      </c>
      <c r="KL13" s="5">
        <v>19327</v>
      </c>
      <c r="KM13" s="5">
        <v>15850</v>
      </c>
      <c r="KN13" s="5">
        <v>15121</v>
      </c>
      <c r="KO13" s="5">
        <v>12796</v>
      </c>
      <c r="KP13" s="5">
        <v>12235</v>
      </c>
      <c r="KQ13" s="5">
        <v>10164</v>
      </c>
      <c r="KR13" s="5">
        <v>9198</v>
      </c>
      <c r="KS13" s="5">
        <v>8434</v>
      </c>
      <c r="KT13" s="5">
        <v>6869</v>
      </c>
      <c r="KU13" s="5">
        <v>6257</v>
      </c>
      <c r="KV13" s="5">
        <v>7790</v>
      </c>
      <c r="KW13" s="5">
        <v>7571</v>
      </c>
      <c r="KX13" s="5">
        <v>6148</v>
      </c>
      <c r="KY13" s="5">
        <v>7559</v>
      </c>
      <c r="KZ13" s="5">
        <v>7481</v>
      </c>
      <c r="LA13" s="5">
        <v>12810</v>
      </c>
      <c r="LB13" s="5">
        <v>13457</v>
      </c>
      <c r="LC13" s="5">
        <v>8164</v>
      </c>
      <c r="LD13" s="5">
        <v>7880</v>
      </c>
      <c r="LE13" s="5">
        <v>9169</v>
      </c>
      <c r="LF13" s="5">
        <v>6527</v>
      </c>
      <c r="LG13" s="5">
        <v>8271</v>
      </c>
      <c r="LH13" s="5">
        <v>7687</v>
      </c>
      <c r="LI13" s="5">
        <v>7254</v>
      </c>
      <c r="LJ13" s="5">
        <v>6328</v>
      </c>
      <c r="LK13" s="5">
        <v>20476</v>
      </c>
      <c r="LL13" s="5">
        <v>17482</v>
      </c>
      <c r="LM13" s="5">
        <v>20085</v>
      </c>
      <c r="LN13" s="5">
        <v>17468</v>
      </c>
      <c r="LO13" s="5">
        <v>14589</v>
      </c>
      <c r="LP13" s="5">
        <v>15742</v>
      </c>
      <c r="LQ13" s="5">
        <v>18921</v>
      </c>
      <c r="LR13" s="5">
        <v>17823</v>
      </c>
      <c r="LS13" s="5">
        <v>19505</v>
      </c>
      <c r="LT13" s="5">
        <v>14792</v>
      </c>
      <c r="LU13" s="5">
        <v>15484</v>
      </c>
      <c r="LV13" s="5">
        <v>13230</v>
      </c>
      <c r="LW13" s="5">
        <v>10928</v>
      </c>
      <c r="LX13" s="5">
        <v>11152</v>
      </c>
      <c r="LY13" s="5">
        <v>8544</v>
      </c>
      <c r="LZ13" s="5">
        <v>8472</v>
      </c>
      <c r="MA13" s="5">
        <v>6038</v>
      </c>
      <c r="MB13" s="5">
        <v>5360</v>
      </c>
      <c r="MC13" s="5">
        <v>6069</v>
      </c>
      <c r="MD13" s="5">
        <v>6191</v>
      </c>
      <c r="ME13" s="5">
        <v>4509</v>
      </c>
      <c r="MF13" s="5">
        <v>5779</v>
      </c>
      <c r="MG13" s="5">
        <v>3452</v>
      </c>
      <c r="MH13" s="5">
        <v>3262</v>
      </c>
      <c r="MI13" s="5">
        <v>3806</v>
      </c>
      <c r="MJ13" s="5">
        <v>3726</v>
      </c>
      <c r="MK13" s="5">
        <v>5062</v>
      </c>
      <c r="ML13" s="5">
        <v>5297</v>
      </c>
      <c r="MM13" s="5">
        <v>5370</v>
      </c>
      <c r="MN13" s="5">
        <v>5096</v>
      </c>
      <c r="MO13" s="5">
        <v>4859</v>
      </c>
      <c r="MP13" s="5">
        <v>4536</v>
      </c>
      <c r="MQ13" s="5">
        <v>0</v>
      </c>
      <c r="MR13" s="5">
        <v>0</v>
      </c>
      <c r="MS13" s="5">
        <v>0</v>
      </c>
      <c r="MT13" s="5">
        <v>0</v>
      </c>
      <c r="MU13" s="5">
        <v>0</v>
      </c>
      <c r="MV13" s="5">
        <v>0</v>
      </c>
      <c r="MW13" s="5">
        <v>0</v>
      </c>
      <c r="MX13" s="5">
        <v>0</v>
      </c>
      <c r="MY13" s="5">
        <v>0</v>
      </c>
      <c r="MZ13" s="5">
        <v>0</v>
      </c>
      <c r="NA13" s="5">
        <v>12</v>
      </c>
      <c r="NB13" s="5">
        <v>73</v>
      </c>
      <c r="NC13" s="5">
        <v>51</v>
      </c>
      <c r="ND13" s="5">
        <v>25</v>
      </c>
      <c r="NE13" s="5" t="s">
        <v>33</v>
      </c>
      <c r="NF13" s="5" t="s">
        <v>33</v>
      </c>
      <c r="NG13" s="5" t="s">
        <v>33</v>
      </c>
      <c r="NH13" s="5" t="s">
        <v>33</v>
      </c>
      <c r="NI13" s="5" t="s">
        <v>33</v>
      </c>
      <c r="NJ13" s="5" t="s">
        <v>33</v>
      </c>
      <c r="NK13" s="5" t="s">
        <v>33</v>
      </c>
      <c r="NL13" s="5" t="s">
        <v>33</v>
      </c>
      <c r="NM13" s="5" t="s">
        <v>33</v>
      </c>
      <c r="NN13" s="5" t="s">
        <v>33</v>
      </c>
      <c r="NO13" s="5" t="s">
        <v>33</v>
      </c>
      <c r="NP13" s="5" t="s">
        <v>33</v>
      </c>
      <c r="NQ13" s="5" t="s">
        <v>33</v>
      </c>
      <c r="NR13" s="5" t="s">
        <v>33</v>
      </c>
      <c r="NS13" s="5" t="s">
        <v>33</v>
      </c>
      <c r="NT13" s="5" t="s">
        <v>33</v>
      </c>
      <c r="NU13" s="5" t="s">
        <v>33</v>
      </c>
      <c r="NV13" s="5" t="s">
        <v>33</v>
      </c>
      <c r="NW13" s="5">
        <v>0</v>
      </c>
      <c r="NX13" s="5">
        <v>0</v>
      </c>
      <c r="NY13" s="5">
        <v>0</v>
      </c>
      <c r="NZ13" s="5">
        <v>0</v>
      </c>
      <c r="OA13" s="5">
        <v>0</v>
      </c>
      <c r="OB13" s="5">
        <v>0</v>
      </c>
      <c r="OC13" s="5">
        <v>0</v>
      </c>
      <c r="OD13" s="5">
        <v>0</v>
      </c>
      <c r="OE13" s="5">
        <v>0</v>
      </c>
      <c r="OF13" s="5">
        <v>0</v>
      </c>
      <c r="OG13" s="5">
        <v>0</v>
      </c>
      <c r="OH13" s="5">
        <v>0</v>
      </c>
      <c r="OI13" s="5">
        <v>0</v>
      </c>
      <c r="OJ13" s="5">
        <v>0</v>
      </c>
      <c r="OK13" s="5" t="s">
        <v>33</v>
      </c>
      <c r="OL13" s="5" t="s">
        <v>33</v>
      </c>
      <c r="OM13" s="5" t="s">
        <v>33</v>
      </c>
      <c r="ON13" s="5" t="s">
        <v>33</v>
      </c>
      <c r="OO13" s="5" t="s">
        <v>33</v>
      </c>
      <c r="OP13" s="5" t="s">
        <v>33</v>
      </c>
      <c r="OQ13" s="5" t="s">
        <v>33</v>
      </c>
      <c r="OR13" s="5" t="s">
        <v>33</v>
      </c>
      <c r="OS13" s="5" t="s">
        <v>33</v>
      </c>
      <c r="OT13" s="5" t="s">
        <v>33</v>
      </c>
      <c r="OU13" s="5" t="s">
        <v>33</v>
      </c>
      <c r="OV13" s="5" t="s">
        <v>33</v>
      </c>
      <c r="OW13" s="5" t="s">
        <v>33</v>
      </c>
      <c r="OX13" s="5" t="s">
        <v>33</v>
      </c>
      <c r="OY13" s="5" t="s">
        <v>33</v>
      </c>
      <c r="OZ13" s="5" t="s">
        <v>33</v>
      </c>
      <c r="PA13" s="5" t="s">
        <v>33</v>
      </c>
      <c r="PB13" s="5" t="s">
        <v>33</v>
      </c>
      <c r="PC13" s="5">
        <v>104819</v>
      </c>
      <c r="PD13" s="5">
        <v>125533</v>
      </c>
      <c r="PE13" s="5">
        <v>86453</v>
      </c>
      <c r="PF13" s="5">
        <v>139116</v>
      </c>
      <c r="PG13" s="5">
        <v>111150</v>
      </c>
      <c r="PH13" s="5">
        <v>145021</v>
      </c>
      <c r="PI13" s="5">
        <v>109746</v>
      </c>
      <c r="PJ13" s="5">
        <v>90037</v>
      </c>
      <c r="PK13" s="5">
        <v>90699</v>
      </c>
      <c r="PL13" s="5">
        <v>84162</v>
      </c>
      <c r="PM13" s="5">
        <v>65940</v>
      </c>
      <c r="PN13" s="5">
        <v>67344</v>
      </c>
      <c r="PO13" s="5">
        <v>62954</v>
      </c>
      <c r="PP13" s="5">
        <v>58950</v>
      </c>
      <c r="PQ13" s="5">
        <v>55969</v>
      </c>
      <c r="PR13" s="5">
        <v>45666</v>
      </c>
      <c r="PS13" s="5">
        <v>46330</v>
      </c>
      <c r="PT13" s="5">
        <v>37461</v>
      </c>
      <c r="PU13" s="5">
        <v>45301</v>
      </c>
      <c r="PV13" s="5">
        <v>37446</v>
      </c>
      <c r="PW13" s="5">
        <v>45306</v>
      </c>
      <c r="PX13" s="5">
        <v>42889</v>
      </c>
      <c r="PY13" s="5">
        <v>49795</v>
      </c>
      <c r="PZ13" s="5">
        <v>53457</v>
      </c>
      <c r="QA13" s="5">
        <v>61604</v>
      </c>
      <c r="QB13" s="5">
        <v>53677</v>
      </c>
      <c r="QC13" s="5">
        <v>52790</v>
      </c>
      <c r="QD13" s="5">
        <v>49216</v>
      </c>
      <c r="QE13" s="5">
        <v>51574</v>
      </c>
      <c r="QF13" s="5">
        <v>47609</v>
      </c>
      <c r="QG13" s="5">
        <v>46348</v>
      </c>
      <c r="QH13" s="5">
        <v>44256</v>
      </c>
      <c r="QI13" s="5">
        <v>106981</v>
      </c>
      <c r="QJ13" s="5">
        <v>109771</v>
      </c>
      <c r="QK13" s="5">
        <v>113271</v>
      </c>
      <c r="QL13" s="5">
        <v>96411</v>
      </c>
      <c r="QM13" s="5">
        <v>76126</v>
      </c>
      <c r="QN13" s="5">
        <v>63509</v>
      </c>
      <c r="QO13" s="5">
        <v>64243</v>
      </c>
      <c r="QP13" s="5">
        <v>128749</v>
      </c>
      <c r="QQ13" s="5">
        <v>114885</v>
      </c>
      <c r="QR13" s="5">
        <v>86022</v>
      </c>
      <c r="QS13" s="5">
        <v>64333</v>
      </c>
      <c r="QT13" s="5">
        <v>65699</v>
      </c>
      <c r="QU13" s="5">
        <v>61341</v>
      </c>
      <c r="QV13" s="5">
        <v>52788</v>
      </c>
      <c r="QW13" s="5">
        <v>47781</v>
      </c>
      <c r="QX13" s="5">
        <v>48330</v>
      </c>
      <c r="QY13" s="5">
        <v>69792</v>
      </c>
      <c r="QZ13" s="5">
        <v>38697</v>
      </c>
      <c r="RA13" s="5">
        <v>43159</v>
      </c>
      <c r="RB13" s="5">
        <v>48550</v>
      </c>
      <c r="RC13" s="5">
        <v>47773</v>
      </c>
      <c r="RD13" s="5">
        <v>44076</v>
      </c>
      <c r="RE13" s="5">
        <v>36443</v>
      </c>
      <c r="RF13" s="5">
        <v>40694</v>
      </c>
      <c r="RG13" s="5">
        <v>35392</v>
      </c>
      <c r="RH13" s="5">
        <v>38102</v>
      </c>
      <c r="RI13" s="5">
        <v>33595</v>
      </c>
      <c r="RJ13" s="5">
        <v>30151</v>
      </c>
      <c r="RK13" s="5">
        <v>32870</v>
      </c>
      <c r="RL13" s="5">
        <v>31468</v>
      </c>
      <c r="RM13" s="5">
        <v>31853</v>
      </c>
      <c r="RN13" s="5">
        <v>32408</v>
      </c>
      <c r="RO13" s="5">
        <v>53353</v>
      </c>
      <c r="RP13" s="5">
        <v>51624</v>
      </c>
      <c r="RQ13" s="5">
        <v>53272</v>
      </c>
      <c r="RR13" s="5">
        <v>38239</v>
      </c>
      <c r="RS13" s="5">
        <v>56076</v>
      </c>
      <c r="RT13" s="5">
        <v>86771</v>
      </c>
      <c r="RU13" s="5">
        <v>76518</v>
      </c>
      <c r="RV13" s="5">
        <v>82207</v>
      </c>
      <c r="RW13" s="5">
        <v>76919</v>
      </c>
      <c r="RX13" s="5">
        <v>71353</v>
      </c>
      <c r="RY13" s="5">
        <v>73592</v>
      </c>
      <c r="RZ13" s="5">
        <v>71158</v>
      </c>
      <c r="SA13" s="5">
        <v>51857</v>
      </c>
      <c r="SB13" s="5">
        <v>44443</v>
      </c>
      <c r="SC13" s="5">
        <v>40816</v>
      </c>
      <c r="SD13" s="5">
        <v>36608</v>
      </c>
      <c r="SE13" s="5">
        <v>28334</v>
      </c>
      <c r="SF13" s="5">
        <v>42530</v>
      </c>
      <c r="SG13" s="5">
        <v>58959</v>
      </c>
      <c r="SH13" s="5">
        <v>44162</v>
      </c>
      <c r="SI13" s="5">
        <v>44278</v>
      </c>
      <c r="SJ13" s="5">
        <v>46012</v>
      </c>
      <c r="SK13" s="5">
        <v>51148</v>
      </c>
      <c r="SL13" s="5">
        <v>47811</v>
      </c>
      <c r="SM13" s="5">
        <v>45781</v>
      </c>
      <c r="SN13" s="5">
        <v>45803</v>
      </c>
      <c r="SO13" s="5">
        <v>45496</v>
      </c>
      <c r="SP13" s="5">
        <v>47221</v>
      </c>
      <c r="SQ13" s="5">
        <v>46510</v>
      </c>
      <c r="SR13" s="5">
        <v>42651</v>
      </c>
      <c r="SS13" s="5">
        <v>37673</v>
      </c>
      <c r="ST13" s="5">
        <v>34329</v>
      </c>
      <c r="SU13" s="5">
        <v>4198</v>
      </c>
      <c r="SV13" s="5">
        <v>3625</v>
      </c>
      <c r="SW13" s="5">
        <v>4154</v>
      </c>
      <c r="SX13" s="5">
        <v>4316</v>
      </c>
      <c r="SY13" s="5">
        <v>4942</v>
      </c>
      <c r="SZ13" s="5">
        <v>5142</v>
      </c>
      <c r="TA13" s="5">
        <v>4355</v>
      </c>
      <c r="TB13" s="5">
        <v>5815</v>
      </c>
      <c r="TC13" s="5">
        <v>4160</v>
      </c>
      <c r="TD13" s="5">
        <v>5718</v>
      </c>
      <c r="TE13" s="5">
        <v>5287</v>
      </c>
      <c r="TF13" s="5">
        <v>4679</v>
      </c>
      <c r="TG13" s="5">
        <v>6950</v>
      </c>
      <c r="TH13" s="5">
        <v>2429</v>
      </c>
      <c r="TI13" s="5">
        <v>3269</v>
      </c>
      <c r="TJ13" s="5">
        <v>4083</v>
      </c>
      <c r="TK13" s="5">
        <v>3883</v>
      </c>
      <c r="TL13" s="5">
        <v>3849</v>
      </c>
      <c r="TM13" s="5">
        <v>6533</v>
      </c>
      <c r="TN13" s="5">
        <v>7581</v>
      </c>
      <c r="TO13" s="5">
        <v>13301</v>
      </c>
      <c r="TP13" s="5">
        <v>13921</v>
      </c>
      <c r="TQ13" s="5">
        <v>15433</v>
      </c>
      <c r="TR13" s="5">
        <v>14072</v>
      </c>
      <c r="TS13" s="5">
        <v>13432</v>
      </c>
      <c r="TT13" s="5">
        <v>9785</v>
      </c>
      <c r="TU13" s="5">
        <v>24948</v>
      </c>
      <c r="TV13" s="5">
        <v>9517</v>
      </c>
      <c r="TW13" s="5">
        <v>8568</v>
      </c>
      <c r="TX13" s="5">
        <v>8074</v>
      </c>
      <c r="TY13" s="5">
        <v>7508</v>
      </c>
      <c r="TZ13" s="5">
        <v>7739</v>
      </c>
      <c r="UA13" s="5">
        <v>0</v>
      </c>
      <c r="UB13" s="5">
        <v>0</v>
      </c>
      <c r="UC13" s="5">
        <v>0</v>
      </c>
      <c r="UD13" s="5">
        <v>0</v>
      </c>
      <c r="UE13" s="5">
        <v>0</v>
      </c>
      <c r="UF13" s="5">
        <v>0</v>
      </c>
      <c r="UG13" s="5">
        <v>0</v>
      </c>
      <c r="UH13" s="5">
        <v>0</v>
      </c>
      <c r="UI13" s="5">
        <v>0</v>
      </c>
      <c r="UJ13" s="5">
        <v>0</v>
      </c>
      <c r="UK13" s="5">
        <v>0</v>
      </c>
      <c r="UL13" s="5">
        <v>0</v>
      </c>
      <c r="UM13" s="5">
        <v>0</v>
      </c>
      <c r="UN13" s="5">
        <v>0</v>
      </c>
      <c r="UO13" s="5">
        <v>0</v>
      </c>
      <c r="UP13" s="5">
        <v>0</v>
      </c>
      <c r="UQ13" s="5">
        <v>0</v>
      </c>
      <c r="UR13" s="5">
        <v>0</v>
      </c>
      <c r="US13" s="5">
        <v>0</v>
      </c>
      <c r="UT13" s="5">
        <v>0</v>
      </c>
      <c r="UU13" s="5">
        <v>0</v>
      </c>
      <c r="UV13" s="5">
        <v>0</v>
      </c>
      <c r="UW13" s="5">
        <v>0</v>
      </c>
      <c r="UX13" s="5">
        <v>0</v>
      </c>
      <c r="UY13" s="5">
        <v>0</v>
      </c>
      <c r="UZ13" s="5">
        <v>0</v>
      </c>
      <c r="VA13" s="5">
        <v>0</v>
      </c>
      <c r="VB13" s="5">
        <v>0</v>
      </c>
      <c r="VC13" s="5">
        <v>0</v>
      </c>
      <c r="VD13" s="5">
        <v>0</v>
      </c>
      <c r="VE13" s="5">
        <v>0</v>
      </c>
      <c r="VF13" s="5">
        <v>0</v>
      </c>
      <c r="VG13" s="5">
        <v>196447</v>
      </c>
      <c r="VH13" s="5">
        <v>198913</v>
      </c>
      <c r="VI13" s="5">
        <v>193448</v>
      </c>
      <c r="VJ13" s="5">
        <v>190290</v>
      </c>
      <c r="VK13" s="5">
        <v>190739</v>
      </c>
      <c r="VL13" s="5">
        <v>181403</v>
      </c>
      <c r="VM13" s="5">
        <v>163886</v>
      </c>
      <c r="VN13" s="5">
        <v>173666</v>
      </c>
      <c r="VO13" s="5">
        <v>167598</v>
      </c>
      <c r="VP13" s="5">
        <v>156819</v>
      </c>
      <c r="VQ13" s="5">
        <v>148459</v>
      </c>
      <c r="VR13" s="5">
        <v>137692</v>
      </c>
      <c r="VS13" s="5">
        <v>159545</v>
      </c>
      <c r="VT13" s="5">
        <v>158924</v>
      </c>
      <c r="VU13" s="5">
        <v>143909</v>
      </c>
      <c r="VV13" s="5">
        <v>142744</v>
      </c>
      <c r="VW13" s="5">
        <v>135527</v>
      </c>
      <c r="VX13" s="5">
        <v>148115</v>
      </c>
      <c r="VY13" s="5">
        <v>143617</v>
      </c>
      <c r="VZ13" s="5">
        <v>157748</v>
      </c>
      <c r="WA13" s="5">
        <v>194661</v>
      </c>
      <c r="WB13" s="5">
        <v>202033</v>
      </c>
      <c r="WC13" s="5">
        <v>172977</v>
      </c>
      <c r="WD13" s="5">
        <v>178834</v>
      </c>
      <c r="WE13" s="5">
        <v>190363</v>
      </c>
      <c r="WF13" s="5">
        <v>197178</v>
      </c>
      <c r="WG13" s="5">
        <v>193630</v>
      </c>
      <c r="WH13" s="5">
        <v>185072</v>
      </c>
      <c r="WI13" s="5">
        <v>174052</v>
      </c>
      <c r="WJ13" s="5">
        <v>154542</v>
      </c>
      <c r="WK13" s="5">
        <v>141031</v>
      </c>
      <c r="WL13" s="5">
        <v>139374</v>
      </c>
      <c r="WM13" s="5">
        <v>0</v>
      </c>
      <c r="WN13" s="5">
        <v>0</v>
      </c>
      <c r="WO13" s="5">
        <v>0</v>
      </c>
      <c r="WP13" s="5">
        <v>7</v>
      </c>
      <c r="WQ13" s="5">
        <v>98</v>
      </c>
      <c r="WR13" s="5">
        <v>158</v>
      </c>
      <c r="WS13" s="5">
        <v>476</v>
      </c>
      <c r="WT13" s="5">
        <v>715</v>
      </c>
      <c r="WU13" s="5">
        <v>4134</v>
      </c>
      <c r="WV13" s="5">
        <v>4675</v>
      </c>
      <c r="WW13" s="5">
        <v>3412</v>
      </c>
      <c r="WX13" s="5">
        <v>3615</v>
      </c>
      <c r="WY13" s="5">
        <v>3275</v>
      </c>
      <c r="WZ13" s="5">
        <v>3137</v>
      </c>
      <c r="XA13" s="5">
        <v>4149</v>
      </c>
      <c r="XB13" s="5">
        <v>2138</v>
      </c>
      <c r="XC13" s="5">
        <v>922</v>
      </c>
      <c r="XD13" s="5">
        <v>1631</v>
      </c>
      <c r="XE13" s="5">
        <v>1821</v>
      </c>
      <c r="XF13" s="5">
        <v>2626</v>
      </c>
      <c r="XG13" s="5">
        <v>3658</v>
      </c>
      <c r="XH13" s="5">
        <v>3995</v>
      </c>
      <c r="XI13" s="5">
        <v>6789</v>
      </c>
      <c r="XJ13" s="5">
        <v>5426</v>
      </c>
      <c r="XK13" s="5">
        <v>7204</v>
      </c>
      <c r="XL13" s="5">
        <v>7194</v>
      </c>
      <c r="XM13" s="5">
        <v>10551</v>
      </c>
      <c r="XN13" s="5">
        <v>11700</v>
      </c>
      <c r="XO13" s="5">
        <v>11201</v>
      </c>
      <c r="XP13" s="5">
        <v>10232</v>
      </c>
      <c r="XQ13" s="5">
        <v>8524</v>
      </c>
      <c r="XR13" s="5">
        <v>6798</v>
      </c>
      <c r="XS13" s="1">
        <v>1167</v>
      </c>
      <c r="XT13" s="3" t="s">
        <v>180</v>
      </c>
      <c r="XU13" s="3" t="s">
        <v>179</v>
      </c>
      <c r="XV13" s="3" t="s">
        <v>179</v>
      </c>
      <c r="XW13" s="3" t="s">
        <v>179</v>
      </c>
      <c r="XX13" s="3" t="s">
        <v>180</v>
      </c>
      <c r="XY13" s="3" t="s">
        <v>180</v>
      </c>
      <c r="XZ13" s="3" t="s">
        <v>190</v>
      </c>
    </row>
    <row r="14" spans="1:650" x14ac:dyDescent="0.3">
      <c r="A14" s="6" t="s">
        <v>45</v>
      </c>
      <c r="B14" s="1">
        <v>4215172</v>
      </c>
      <c r="C14" s="5">
        <v>0</v>
      </c>
      <c r="D14" s="5">
        <v>0</v>
      </c>
      <c r="E14" s="5">
        <v>0</v>
      </c>
      <c r="F14" s="5">
        <v>0</v>
      </c>
      <c r="G14" s="5">
        <v>0</v>
      </c>
      <c r="H14" s="5">
        <v>0</v>
      </c>
      <c r="I14" s="5">
        <v>0</v>
      </c>
      <c r="J14" s="5">
        <v>0</v>
      </c>
      <c r="K14" s="5">
        <v>0</v>
      </c>
      <c r="L14" s="5">
        <v>0</v>
      </c>
      <c r="M14" s="5">
        <v>0</v>
      </c>
      <c r="N14" s="5">
        <v>0</v>
      </c>
      <c r="O14" s="5" t="s">
        <v>33</v>
      </c>
      <c r="P14" s="5" t="s">
        <v>33</v>
      </c>
      <c r="Q14" s="5" t="s">
        <v>33</v>
      </c>
      <c r="R14" s="5" t="s">
        <v>33</v>
      </c>
      <c r="S14" s="5" t="s">
        <v>33</v>
      </c>
      <c r="T14" s="5" t="s">
        <v>33</v>
      </c>
      <c r="U14" s="5" t="s">
        <v>33</v>
      </c>
      <c r="V14" s="5" t="s">
        <v>33</v>
      </c>
      <c r="W14" s="5" t="s">
        <v>33</v>
      </c>
      <c r="X14" s="5" t="s">
        <v>33</v>
      </c>
      <c r="Y14" s="5" t="s">
        <v>33</v>
      </c>
      <c r="Z14" s="5" t="s">
        <v>33</v>
      </c>
      <c r="AA14" s="5" t="s">
        <v>33</v>
      </c>
      <c r="AB14" s="5" t="s">
        <v>33</v>
      </c>
      <c r="AC14" s="5" t="s">
        <v>33</v>
      </c>
      <c r="AD14" s="5" t="s">
        <v>33</v>
      </c>
      <c r="AE14" s="5" t="s">
        <v>33</v>
      </c>
      <c r="AF14" s="5" t="s">
        <v>33</v>
      </c>
      <c r="AG14" s="5" t="s">
        <v>33</v>
      </c>
      <c r="AH14" s="5" t="s">
        <v>33</v>
      </c>
      <c r="AI14" s="5">
        <v>1743</v>
      </c>
      <c r="AJ14" s="5">
        <v>2329</v>
      </c>
      <c r="AK14" s="5">
        <v>991</v>
      </c>
      <c r="AL14" s="5">
        <v>162379</v>
      </c>
      <c r="AM14" s="5">
        <v>3517</v>
      </c>
      <c r="AN14" s="5">
        <v>1728</v>
      </c>
      <c r="AO14" s="5">
        <v>4339</v>
      </c>
      <c r="AP14" s="5">
        <v>235129</v>
      </c>
      <c r="AQ14" s="5">
        <v>2942</v>
      </c>
      <c r="AR14" s="5">
        <v>-94</v>
      </c>
      <c r="AS14" s="5">
        <v>595</v>
      </c>
      <c r="AT14" s="5">
        <v>383</v>
      </c>
      <c r="AU14" s="5" t="s">
        <v>33</v>
      </c>
      <c r="AV14" s="5" t="s">
        <v>33</v>
      </c>
      <c r="AW14" s="5" t="s">
        <v>33</v>
      </c>
      <c r="AX14" s="5" t="s">
        <v>33</v>
      </c>
      <c r="AY14" s="5" t="s">
        <v>33</v>
      </c>
      <c r="AZ14" s="5" t="s">
        <v>33</v>
      </c>
      <c r="BA14" s="5" t="s">
        <v>33</v>
      </c>
      <c r="BB14" s="5" t="s">
        <v>33</v>
      </c>
      <c r="BC14" s="5" t="s">
        <v>33</v>
      </c>
      <c r="BD14" s="5" t="s">
        <v>33</v>
      </c>
      <c r="BE14" s="5" t="s">
        <v>33</v>
      </c>
      <c r="BF14" s="5" t="s">
        <v>33</v>
      </c>
      <c r="BG14" s="5" t="s">
        <v>33</v>
      </c>
      <c r="BH14" s="5" t="s">
        <v>33</v>
      </c>
      <c r="BI14" s="5" t="s">
        <v>33</v>
      </c>
      <c r="BJ14" s="5" t="s">
        <v>33</v>
      </c>
      <c r="BK14" s="5" t="s">
        <v>33</v>
      </c>
      <c r="BL14" s="5" t="s">
        <v>33</v>
      </c>
      <c r="BM14" s="5" t="s">
        <v>33</v>
      </c>
      <c r="BN14" s="5" t="s">
        <v>33</v>
      </c>
      <c r="BO14" s="5">
        <v>19064</v>
      </c>
      <c r="BP14" s="5">
        <v>1478</v>
      </c>
      <c r="BQ14" s="5">
        <v>9157</v>
      </c>
      <c r="BR14" s="5">
        <v>21680</v>
      </c>
      <c r="BS14" s="5">
        <v>5287</v>
      </c>
      <c r="BT14" s="5">
        <v>15019</v>
      </c>
      <c r="BU14" s="5">
        <v>9</v>
      </c>
      <c r="BV14" s="5">
        <v>60180</v>
      </c>
      <c r="BW14" s="5">
        <v>6939</v>
      </c>
      <c r="BX14" s="5">
        <v>13115</v>
      </c>
      <c r="BY14" s="5">
        <v>17034</v>
      </c>
      <c r="BZ14" s="5">
        <v>149</v>
      </c>
      <c r="CA14" s="5" t="s">
        <v>33</v>
      </c>
      <c r="CB14" s="5" t="s">
        <v>33</v>
      </c>
      <c r="CC14" s="5" t="s">
        <v>33</v>
      </c>
      <c r="CD14" s="5" t="s">
        <v>33</v>
      </c>
      <c r="CE14" s="5" t="s">
        <v>33</v>
      </c>
      <c r="CF14" s="5" t="s">
        <v>33</v>
      </c>
      <c r="CG14" s="5" t="s">
        <v>33</v>
      </c>
      <c r="CH14" s="5" t="s">
        <v>33</v>
      </c>
      <c r="CI14" s="5" t="s">
        <v>33</v>
      </c>
      <c r="CJ14" s="5" t="s">
        <v>33</v>
      </c>
      <c r="CK14" s="5" t="s">
        <v>33</v>
      </c>
      <c r="CL14" s="5" t="s">
        <v>33</v>
      </c>
      <c r="CM14" s="5" t="s">
        <v>33</v>
      </c>
      <c r="CN14" s="5" t="s">
        <v>33</v>
      </c>
      <c r="CO14" s="5" t="s">
        <v>33</v>
      </c>
      <c r="CP14" s="5" t="s">
        <v>33</v>
      </c>
      <c r="CQ14" s="5" t="s">
        <v>33</v>
      </c>
      <c r="CR14" s="5" t="s">
        <v>33</v>
      </c>
      <c r="CS14" s="5" t="s">
        <v>33</v>
      </c>
      <c r="CT14" s="5" t="s">
        <v>33</v>
      </c>
      <c r="CU14" s="5">
        <v>17995</v>
      </c>
      <c r="CV14" s="5">
        <v>12183</v>
      </c>
      <c r="CW14" s="5">
        <v>21674</v>
      </c>
      <c r="CX14" s="5">
        <v>18343</v>
      </c>
      <c r="CY14" s="5">
        <v>25912</v>
      </c>
      <c r="CZ14" s="5">
        <v>15895</v>
      </c>
      <c r="DA14" s="5">
        <v>12951</v>
      </c>
      <c r="DB14" s="5">
        <v>14207</v>
      </c>
      <c r="DC14" s="5">
        <v>16290</v>
      </c>
      <c r="DD14" s="5">
        <v>11335</v>
      </c>
      <c r="DE14" s="5">
        <v>15567</v>
      </c>
      <c r="DF14" s="5">
        <v>6321</v>
      </c>
      <c r="DG14" s="5" t="s">
        <v>33</v>
      </c>
      <c r="DH14" s="5" t="s">
        <v>33</v>
      </c>
      <c r="DI14" s="5" t="s">
        <v>33</v>
      </c>
      <c r="DJ14" s="5" t="s">
        <v>33</v>
      </c>
      <c r="DK14" s="5" t="s">
        <v>33</v>
      </c>
      <c r="DL14" s="5" t="s">
        <v>33</v>
      </c>
      <c r="DM14" s="5" t="s">
        <v>33</v>
      </c>
      <c r="DN14" s="5" t="s">
        <v>33</v>
      </c>
      <c r="DO14" s="5" t="s">
        <v>33</v>
      </c>
      <c r="DP14" s="5" t="s">
        <v>33</v>
      </c>
      <c r="DQ14" s="5" t="s">
        <v>33</v>
      </c>
      <c r="DR14" s="5" t="s">
        <v>33</v>
      </c>
      <c r="DS14" s="5" t="s">
        <v>33</v>
      </c>
      <c r="DT14" s="5" t="s">
        <v>33</v>
      </c>
      <c r="DU14" s="5" t="s">
        <v>33</v>
      </c>
      <c r="DV14" s="5" t="s">
        <v>33</v>
      </c>
      <c r="DW14" s="5" t="s">
        <v>33</v>
      </c>
      <c r="DX14" s="5" t="s">
        <v>33</v>
      </c>
      <c r="DY14" s="5" t="s">
        <v>33</v>
      </c>
      <c r="DZ14" s="5" t="s">
        <v>33</v>
      </c>
      <c r="EA14" s="5">
        <v>1632</v>
      </c>
      <c r="EB14" s="5">
        <v>1024</v>
      </c>
      <c r="EC14" s="5">
        <v>904</v>
      </c>
      <c r="ED14" s="5">
        <v>3279</v>
      </c>
      <c r="EE14" s="5">
        <v>8999</v>
      </c>
      <c r="EF14" s="5">
        <v>3050</v>
      </c>
      <c r="EG14" s="5">
        <v>3124</v>
      </c>
      <c r="EH14" s="5">
        <v>4331</v>
      </c>
      <c r="EI14" s="5">
        <v>14302</v>
      </c>
      <c r="EJ14" s="5">
        <v>1263</v>
      </c>
      <c r="EK14" s="5">
        <v>1658</v>
      </c>
      <c r="EL14" s="5">
        <v>483</v>
      </c>
      <c r="EM14" s="5" t="s">
        <v>33</v>
      </c>
      <c r="EN14" s="5" t="s">
        <v>33</v>
      </c>
      <c r="EO14" s="5" t="s">
        <v>33</v>
      </c>
      <c r="EP14" s="5" t="s">
        <v>33</v>
      </c>
      <c r="EQ14" s="5" t="s">
        <v>33</v>
      </c>
      <c r="ER14" s="5" t="s">
        <v>33</v>
      </c>
      <c r="ES14" s="5" t="s">
        <v>33</v>
      </c>
      <c r="ET14" s="5" t="s">
        <v>33</v>
      </c>
      <c r="EU14" s="5" t="s">
        <v>33</v>
      </c>
      <c r="EV14" s="5" t="s">
        <v>33</v>
      </c>
      <c r="EW14" s="5" t="s">
        <v>33</v>
      </c>
      <c r="EX14" s="5" t="s">
        <v>33</v>
      </c>
      <c r="EY14" s="5" t="s">
        <v>33</v>
      </c>
      <c r="EZ14" s="5" t="s">
        <v>33</v>
      </c>
      <c r="FA14" s="5" t="s">
        <v>33</v>
      </c>
      <c r="FB14" s="5" t="s">
        <v>33</v>
      </c>
      <c r="FC14" s="5" t="s">
        <v>33</v>
      </c>
      <c r="FD14" s="5" t="s">
        <v>33</v>
      </c>
      <c r="FE14" s="5" t="s">
        <v>33</v>
      </c>
      <c r="FF14" s="5" t="s">
        <v>33</v>
      </c>
      <c r="FG14" s="5">
        <v>0</v>
      </c>
      <c r="FH14" s="5">
        <v>0</v>
      </c>
      <c r="FI14" s="5">
        <v>0</v>
      </c>
      <c r="FJ14" s="5">
        <v>0</v>
      </c>
      <c r="FK14" s="5">
        <v>0</v>
      </c>
      <c r="FL14" s="5">
        <v>0</v>
      </c>
      <c r="FM14" s="5">
        <v>0</v>
      </c>
      <c r="FN14" s="5">
        <v>0</v>
      </c>
      <c r="FO14" s="5">
        <v>0</v>
      </c>
      <c r="FP14" s="5">
        <v>0</v>
      </c>
      <c r="FQ14" s="5">
        <v>0</v>
      </c>
      <c r="FR14" s="5">
        <v>0</v>
      </c>
      <c r="FS14" s="5" t="s">
        <v>33</v>
      </c>
      <c r="FT14" s="5" t="s">
        <v>33</v>
      </c>
      <c r="FU14" s="5" t="s">
        <v>33</v>
      </c>
      <c r="FV14" s="5" t="s">
        <v>33</v>
      </c>
      <c r="FW14" s="5" t="s">
        <v>33</v>
      </c>
      <c r="FX14" s="5" t="s">
        <v>33</v>
      </c>
      <c r="FY14" s="5" t="s">
        <v>33</v>
      </c>
      <c r="FZ14" s="5" t="s">
        <v>33</v>
      </c>
      <c r="GA14" s="5" t="s">
        <v>33</v>
      </c>
      <c r="GB14" s="5" t="s">
        <v>33</v>
      </c>
      <c r="GC14" s="5" t="s">
        <v>33</v>
      </c>
      <c r="GD14" s="5" t="s">
        <v>33</v>
      </c>
      <c r="GE14" s="5" t="s">
        <v>33</v>
      </c>
      <c r="GF14" s="5" t="s">
        <v>33</v>
      </c>
      <c r="GG14" s="5" t="s">
        <v>33</v>
      </c>
      <c r="GH14" s="5" t="s">
        <v>33</v>
      </c>
      <c r="GI14" s="5" t="s">
        <v>33</v>
      </c>
      <c r="GJ14" s="5" t="s">
        <v>33</v>
      </c>
      <c r="GK14" s="5" t="s">
        <v>33</v>
      </c>
      <c r="GL14" s="5" t="s">
        <v>33</v>
      </c>
      <c r="GM14" s="5">
        <v>40433</v>
      </c>
      <c r="GN14" s="5">
        <v>17014</v>
      </c>
      <c r="GO14" s="5">
        <v>32726</v>
      </c>
      <c r="GP14" s="5">
        <v>205681</v>
      </c>
      <c r="GQ14" s="5">
        <v>43714</v>
      </c>
      <c r="GR14" s="5">
        <v>35692</v>
      </c>
      <c r="GS14" s="5">
        <v>20423</v>
      </c>
      <c r="GT14" s="5">
        <v>313847</v>
      </c>
      <c r="GU14" s="5">
        <v>40473</v>
      </c>
      <c r="GV14" s="5">
        <v>25618</v>
      </c>
      <c r="GW14" s="5">
        <v>34853</v>
      </c>
      <c r="GX14" s="5">
        <v>7335</v>
      </c>
      <c r="GY14" s="5" t="s">
        <v>33</v>
      </c>
      <c r="GZ14" s="5" t="s">
        <v>33</v>
      </c>
      <c r="HA14" s="5" t="s">
        <v>33</v>
      </c>
      <c r="HB14" s="5" t="s">
        <v>33</v>
      </c>
      <c r="HC14" s="5" t="s">
        <v>33</v>
      </c>
      <c r="HD14" s="5" t="s">
        <v>33</v>
      </c>
      <c r="HE14" s="5" t="s">
        <v>33</v>
      </c>
      <c r="HF14" s="5" t="s">
        <v>33</v>
      </c>
      <c r="HG14" s="5" t="s">
        <v>33</v>
      </c>
      <c r="HH14" s="5" t="s">
        <v>33</v>
      </c>
      <c r="HI14" s="5" t="s">
        <v>33</v>
      </c>
      <c r="HJ14" s="5" t="s">
        <v>33</v>
      </c>
      <c r="HK14" s="5" t="s">
        <v>33</v>
      </c>
      <c r="HL14" s="5" t="s">
        <v>33</v>
      </c>
      <c r="HM14" s="5" t="s">
        <v>33</v>
      </c>
      <c r="HN14" s="5" t="s">
        <v>33</v>
      </c>
      <c r="HO14" s="5" t="s">
        <v>33</v>
      </c>
      <c r="HP14" s="5" t="s">
        <v>33</v>
      </c>
      <c r="HQ14" s="5" t="s">
        <v>33</v>
      </c>
      <c r="HR14" s="5" t="s">
        <v>33</v>
      </c>
      <c r="HS14" s="5">
        <v>111244</v>
      </c>
      <c r="HT14" s="5">
        <v>114400</v>
      </c>
      <c r="HU14" s="5">
        <v>113311</v>
      </c>
      <c r="HV14" s="5">
        <v>120422</v>
      </c>
      <c r="HW14" s="5">
        <v>124300</v>
      </c>
      <c r="HX14" s="5">
        <v>133887</v>
      </c>
      <c r="HY14" s="5">
        <v>127910</v>
      </c>
      <c r="HZ14" s="5">
        <v>116413</v>
      </c>
      <c r="IA14" s="5">
        <v>133042</v>
      </c>
      <c r="IB14" s="5">
        <v>124354</v>
      </c>
      <c r="IC14" s="5">
        <v>114927</v>
      </c>
      <c r="ID14" s="5">
        <v>60750</v>
      </c>
      <c r="IE14" s="5" t="s">
        <v>33</v>
      </c>
      <c r="IF14" s="5" t="s">
        <v>33</v>
      </c>
      <c r="IG14" s="5" t="s">
        <v>33</v>
      </c>
      <c r="IH14" s="5" t="s">
        <v>33</v>
      </c>
      <c r="II14" s="5" t="s">
        <v>33</v>
      </c>
      <c r="IJ14" s="5" t="s">
        <v>33</v>
      </c>
      <c r="IK14" s="5" t="s">
        <v>33</v>
      </c>
      <c r="IL14" s="5" t="s">
        <v>33</v>
      </c>
      <c r="IM14" s="5" t="s">
        <v>33</v>
      </c>
      <c r="IN14" s="5" t="s">
        <v>33</v>
      </c>
      <c r="IO14" s="5" t="s">
        <v>33</v>
      </c>
      <c r="IP14" s="5" t="s">
        <v>33</v>
      </c>
      <c r="IQ14" s="5" t="s">
        <v>33</v>
      </c>
      <c r="IR14" s="5" t="s">
        <v>33</v>
      </c>
      <c r="IS14" s="5" t="s">
        <v>33</v>
      </c>
      <c r="IT14" s="5" t="s">
        <v>33</v>
      </c>
      <c r="IU14" s="5" t="s">
        <v>33</v>
      </c>
      <c r="IV14" s="5" t="s">
        <v>33</v>
      </c>
      <c r="IW14" s="5" t="s">
        <v>33</v>
      </c>
      <c r="IX14" s="5" t="s">
        <v>33</v>
      </c>
      <c r="IY14" s="5">
        <v>2486</v>
      </c>
      <c r="IZ14" s="5">
        <v>2237</v>
      </c>
      <c r="JA14" s="5">
        <v>2139</v>
      </c>
      <c r="JB14" s="5">
        <v>2642</v>
      </c>
      <c r="JC14" s="5">
        <v>1861</v>
      </c>
      <c r="JD14" s="5">
        <v>1696</v>
      </c>
      <c r="JE14" s="5">
        <v>2108</v>
      </c>
      <c r="JF14" s="5">
        <v>1416</v>
      </c>
      <c r="JG14" s="5">
        <v>2538</v>
      </c>
      <c r="JH14" s="5">
        <v>1807</v>
      </c>
      <c r="JI14" s="5">
        <v>1272</v>
      </c>
      <c r="JJ14" s="5">
        <v>458</v>
      </c>
      <c r="JK14" s="5" t="s">
        <v>33</v>
      </c>
      <c r="JL14" s="5" t="s">
        <v>33</v>
      </c>
      <c r="JM14" s="5" t="s">
        <v>33</v>
      </c>
      <c r="JN14" s="5" t="s">
        <v>33</v>
      </c>
      <c r="JO14" s="5" t="s">
        <v>33</v>
      </c>
      <c r="JP14" s="5" t="s">
        <v>33</v>
      </c>
      <c r="JQ14" s="5" t="s">
        <v>33</v>
      </c>
      <c r="JR14" s="5" t="s">
        <v>33</v>
      </c>
      <c r="JS14" s="5" t="s">
        <v>33</v>
      </c>
      <c r="JT14" s="5" t="s">
        <v>33</v>
      </c>
      <c r="JU14" s="5" t="s">
        <v>33</v>
      </c>
      <c r="JV14" s="5" t="s">
        <v>33</v>
      </c>
      <c r="JW14" s="5" t="s">
        <v>33</v>
      </c>
      <c r="JX14" s="5" t="s">
        <v>33</v>
      </c>
      <c r="JY14" s="5" t="s">
        <v>33</v>
      </c>
      <c r="JZ14" s="5" t="s">
        <v>33</v>
      </c>
      <c r="KA14" s="5" t="s">
        <v>33</v>
      </c>
      <c r="KB14" s="5" t="s">
        <v>33</v>
      </c>
      <c r="KC14" s="5" t="s">
        <v>33</v>
      </c>
      <c r="KD14" s="5" t="s">
        <v>33</v>
      </c>
      <c r="KE14" s="5">
        <v>5076</v>
      </c>
      <c r="KF14" s="5">
        <v>5768</v>
      </c>
      <c r="KG14" s="5">
        <v>5524</v>
      </c>
      <c r="KH14" s="5">
        <v>4695</v>
      </c>
      <c r="KI14" s="5">
        <v>4820</v>
      </c>
      <c r="KJ14" s="5">
        <v>4167</v>
      </c>
      <c r="KK14" s="5">
        <v>3209</v>
      </c>
      <c r="KL14" s="5">
        <v>3245</v>
      </c>
      <c r="KM14" s="5">
        <v>11985</v>
      </c>
      <c r="KN14" s="5">
        <v>10775</v>
      </c>
      <c r="KO14" s="5">
        <v>9359</v>
      </c>
      <c r="KP14" s="5">
        <v>3955</v>
      </c>
      <c r="KQ14" s="5" t="s">
        <v>33</v>
      </c>
      <c r="KR14" s="5" t="s">
        <v>33</v>
      </c>
      <c r="KS14" s="5" t="s">
        <v>33</v>
      </c>
      <c r="KT14" s="5" t="s">
        <v>33</v>
      </c>
      <c r="KU14" s="5" t="s">
        <v>33</v>
      </c>
      <c r="KV14" s="5" t="s">
        <v>33</v>
      </c>
      <c r="KW14" s="5" t="s">
        <v>33</v>
      </c>
      <c r="KX14" s="5" t="s">
        <v>33</v>
      </c>
      <c r="KY14" s="5" t="s">
        <v>33</v>
      </c>
      <c r="KZ14" s="5" t="s">
        <v>33</v>
      </c>
      <c r="LA14" s="5" t="s">
        <v>33</v>
      </c>
      <c r="LB14" s="5" t="s">
        <v>33</v>
      </c>
      <c r="LC14" s="5" t="s">
        <v>33</v>
      </c>
      <c r="LD14" s="5" t="s">
        <v>33</v>
      </c>
      <c r="LE14" s="5" t="s">
        <v>33</v>
      </c>
      <c r="LF14" s="5" t="s">
        <v>33</v>
      </c>
      <c r="LG14" s="5" t="s">
        <v>33</v>
      </c>
      <c r="LH14" s="5" t="s">
        <v>33</v>
      </c>
      <c r="LI14" s="5" t="s">
        <v>33</v>
      </c>
      <c r="LJ14" s="5" t="s">
        <v>33</v>
      </c>
      <c r="LK14" s="5">
        <v>671</v>
      </c>
      <c r="LL14" s="5">
        <v>646</v>
      </c>
      <c r="LM14" s="5">
        <v>615</v>
      </c>
      <c r="LN14" s="5">
        <v>745</v>
      </c>
      <c r="LO14" s="5">
        <v>626</v>
      </c>
      <c r="LP14" s="5">
        <v>418</v>
      </c>
      <c r="LQ14" s="5">
        <v>512</v>
      </c>
      <c r="LR14" s="5">
        <v>302</v>
      </c>
      <c r="LS14" s="5">
        <v>423</v>
      </c>
      <c r="LT14" s="5">
        <v>280</v>
      </c>
      <c r="LU14" s="5">
        <v>306</v>
      </c>
      <c r="LV14" s="5">
        <v>79</v>
      </c>
      <c r="LW14" s="5" t="s">
        <v>33</v>
      </c>
      <c r="LX14" s="5" t="s">
        <v>33</v>
      </c>
      <c r="LY14" s="5" t="s">
        <v>33</v>
      </c>
      <c r="LZ14" s="5" t="s">
        <v>33</v>
      </c>
      <c r="MA14" s="5" t="s">
        <v>33</v>
      </c>
      <c r="MB14" s="5" t="s">
        <v>33</v>
      </c>
      <c r="MC14" s="5" t="s">
        <v>33</v>
      </c>
      <c r="MD14" s="5" t="s">
        <v>33</v>
      </c>
      <c r="ME14" s="5" t="s">
        <v>33</v>
      </c>
      <c r="MF14" s="5" t="s">
        <v>33</v>
      </c>
      <c r="MG14" s="5" t="s">
        <v>33</v>
      </c>
      <c r="MH14" s="5" t="s">
        <v>33</v>
      </c>
      <c r="MI14" s="5" t="s">
        <v>33</v>
      </c>
      <c r="MJ14" s="5" t="s">
        <v>33</v>
      </c>
      <c r="MK14" s="5" t="s">
        <v>33</v>
      </c>
      <c r="ML14" s="5" t="s">
        <v>33</v>
      </c>
      <c r="MM14" s="5" t="s">
        <v>33</v>
      </c>
      <c r="MN14" s="5" t="s">
        <v>33</v>
      </c>
      <c r="MO14" s="5" t="s">
        <v>33</v>
      </c>
      <c r="MP14" s="5" t="s">
        <v>33</v>
      </c>
      <c r="MQ14" s="5">
        <v>0</v>
      </c>
      <c r="MR14" s="5">
        <v>0</v>
      </c>
      <c r="MS14" s="5">
        <v>0</v>
      </c>
      <c r="MT14" s="5">
        <v>0</v>
      </c>
      <c r="MU14" s="5">
        <v>0</v>
      </c>
      <c r="MV14" s="5">
        <v>0</v>
      </c>
      <c r="MW14" s="5">
        <v>0</v>
      </c>
      <c r="MX14" s="5">
        <v>0</v>
      </c>
      <c r="MY14" s="5">
        <v>0</v>
      </c>
      <c r="MZ14" s="5">
        <v>0</v>
      </c>
      <c r="NA14" s="5">
        <v>0</v>
      </c>
      <c r="NB14" s="5">
        <v>0</v>
      </c>
      <c r="NC14" s="5" t="s">
        <v>33</v>
      </c>
      <c r="ND14" s="5" t="s">
        <v>33</v>
      </c>
      <c r="NE14" s="5" t="s">
        <v>33</v>
      </c>
      <c r="NF14" s="5" t="s">
        <v>33</v>
      </c>
      <c r="NG14" s="5" t="s">
        <v>33</v>
      </c>
      <c r="NH14" s="5" t="s">
        <v>33</v>
      </c>
      <c r="NI14" s="5" t="s">
        <v>33</v>
      </c>
      <c r="NJ14" s="5" t="s">
        <v>33</v>
      </c>
      <c r="NK14" s="5" t="s">
        <v>33</v>
      </c>
      <c r="NL14" s="5" t="s">
        <v>33</v>
      </c>
      <c r="NM14" s="5" t="s">
        <v>33</v>
      </c>
      <c r="NN14" s="5" t="s">
        <v>33</v>
      </c>
      <c r="NO14" s="5" t="s">
        <v>33</v>
      </c>
      <c r="NP14" s="5" t="s">
        <v>33</v>
      </c>
      <c r="NQ14" s="5" t="s">
        <v>33</v>
      </c>
      <c r="NR14" s="5" t="s">
        <v>33</v>
      </c>
      <c r="NS14" s="5" t="s">
        <v>33</v>
      </c>
      <c r="NT14" s="5" t="s">
        <v>33</v>
      </c>
      <c r="NU14" s="5" t="s">
        <v>33</v>
      </c>
      <c r="NV14" s="5" t="s">
        <v>33</v>
      </c>
      <c r="NW14" s="5">
        <v>0</v>
      </c>
      <c r="NX14" s="5">
        <v>0</v>
      </c>
      <c r="NY14" s="5">
        <v>0</v>
      </c>
      <c r="NZ14" s="5">
        <v>0</v>
      </c>
      <c r="OA14" s="5">
        <v>0</v>
      </c>
      <c r="OB14" s="5">
        <v>0</v>
      </c>
      <c r="OC14" s="5">
        <v>0</v>
      </c>
      <c r="OD14" s="5">
        <v>0</v>
      </c>
      <c r="OE14" s="5">
        <v>0</v>
      </c>
      <c r="OF14" s="5">
        <v>0</v>
      </c>
      <c r="OG14" s="5">
        <v>0</v>
      </c>
      <c r="OH14" s="5">
        <v>0</v>
      </c>
      <c r="OI14" s="5" t="s">
        <v>33</v>
      </c>
      <c r="OJ14" s="5" t="s">
        <v>33</v>
      </c>
      <c r="OK14" s="5" t="s">
        <v>33</v>
      </c>
      <c r="OL14" s="5" t="s">
        <v>33</v>
      </c>
      <c r="OM14" s="5" t="s">
        <v>33</v>
      </c>
      <c r="ON14" s="5" t="s">
        <v>33</v>
      </c>
      <c r="OO14" s="5" t="s">
        <v>33</v>
      </c>
      <c r="OP14" s="5" t="s">
        <v>33</v>
      </c>
      <c r="OQ14" s="5" t="s">
        <v>33</v>
      </c>
      <c r="OR14" s="5" t="s">
        <v>33</v>
      </c>
      <c r="OS14" s="5" t="s">
        <v>33</v>
      </c>
      <c r="OT14" s="5" t="s">
        <v>33</v>
      </c>
      <c r="OU14" s="5" t="s">
        <v>33</v>
      </c>
      <c r="OV14" s="5" t="s">
        <v>33</v>
      </c>
      <c r="OW14" s="5" t="s">
        <v>33</v>
      </c>
      <c r="OX14" s="5" t="s">
        <v>33</v>
      </c>
      <c r="OY14" s="5" t="s">
        <v>33</v>
      </c>
      <c r="OZ14" s="5" t="s">
        <v>33</v>
      </c>
      <c r="PA14" s="5" t="s">
        <v>33</v>
      </c>
      <c r="PB14" s="5" t="s">
        <v>33</v>
      </c>
      <c r="PC14" s="5">
        <v>8041</v>
      </c>
      <c r="PD14" s="5">
        <v>8929</v>
      </c>
      <c r="PE14" s="5">
        <v>6802</v>
      </c>
      <c r="PF14" s="5">
        <v>6931</v>
      </c>
      <c r="PG14" s="5">
        <v>7815</v>
      </c>
      <c r="PH14" s="5">
        <v>7290</v>
      </c>
      <c r="PI14" s="5">
        <v>7252</v>
      </c>
      <c r="PJ14" s="5">
        <v>5126</v>
      </c>
      <c r="PK14" s="5">
        <v>5360</v>
      </c>
      <c r="PL14" s="5">
        <v>4523</v>
      </c>
      <c r="PM14" s="5">
        <v>3516</v>
      </c>
      <c r="PN14" s="5">
        <v>1398</v>
      </c>
      <c r="PO14" s="5" t="s">
        <v>33</v>
      </c>
      <c r="PP14" s="5" t="s">
        <v>33</v>
      </c>
      <c r="PQ14" s="5" t="s">
        <v>33</v>
      </c>
      <c r="PR14" s="5" t="s">
        <v>33</v>
      </c>
      <c r="PS14" s="5" t="s">
        <v>33</v>
      </c>
      <c r="PT14" s="5" t="s">
        <v>33</v>
      </c>
      <c r="PU14" s="5" t="s">
        <v>33</v>
      </c>
      <c r="PV14" s="5" t="s">
        <v>33</v>
      </c>
      <c r="PW14" s="5" t="s">
        <v>33</v>
      </c>
      <c r="PX14" s="5" t="s">
        <v>33</v>
      </c>
      <c r="PY14" s="5" t="s">
        <v>33</v>
      </c>
      <c r="PZ14" s="5" t="s">
        <v>33</v>
      </c>
      <c r="QA14" s="5" t="s">
        <v>33</v>
      </c>
      <c r="QB14" s="5" t="s">
        <v>33</v>
      </c>
      <c r="QC14" s="5" t="s">
        <v>33</v>
      </c>
      <c r="QD14" s="5" t="s">
        <v>33</v>
      </c>
      <c r="QE14" s="5" t="s">
        <v>33</v>
      </c>
      <c r="QF14" s="5" t="s">
        <v>33</v>
      </c>
      <c r="QG14" s="5" t="s">
        <v>33</v>
      </c>
      <c r="QH14" s="5" t="s">
        <v>33</v>
      </c>
      <c r="QI14" s="5">
        <v>5458</v>
      </c>
      <c r="QJ14" s="5">
        <v>6807</v>
      </c>
      <c r="QK14" s="5">
        <v>7933</v>
      </c>
      <c r="QL14" s="5">
        <v>6756</v>
      </c>
      <c r="QM14" s="5">
        <v>5967</v>
      </c>
      <c r="QN14" s="5">
        <v>6028</v>
      </c>
      <c r="QO14" s="5">
        <v>5769</v>
      </c>
      <c r="QP14" s="5">
        <v>5015</v>
      </c>
      <c r="QQ14" s="5">
        <v>5369</v>
      </c>
      <c r="QR14" s="5">
        <v>4066</v>
      </c>
      <c r="QS14" s="5">
        <v>3411</v>
      </c>
      <c r="QT14" s="5">
        <v>1453</v>
      </c>
      <c r="QU14" s="5" t="s">
        <v>33</v>
      </c>
      <c r="QV14" s="5" t="s">
        <v>33</v>
      </c>
      <c r="QW14" s="5" t="s">
        <v>33</v>
      </c>
      <c r="QX14" s="5" t="s">
        <v>33</v>
      </c>
      <c r="QY14" s="5" t="s">
        <v>33</v>
      </c>
      <c r="QZ14" s="5" t="s">
        <v>33</v>
      </c>
      <c r="RA14" s="5" t="s">
        <v>33</v>
      </c>
      <c r="RB14" s="5" t="s">
        <v>33</v>
      </c>
      <c r="RC14" s="5" t="s">
        <v>33</v>
      </c>
      <c r="RD14" s="5" t="s">
        <v>33</v>
      </c>
      <c r="RE14" s="5" t="s">
        <v>33</v>
      </c>
      <c r="RF14" s="5" t="s">
        <v>33</v>
      </c>
      <c r="RG14" s="5" t="s">
        <v>33</v>
      </c>
      <c r="RH14" s="5" t="s">
        <v>33</v>
      </c>
      <c r="RI14" s="5" t="s">
        <v>33</v>
      </c>
      <c r="RJ14" s="5" t="s">
        <v>33</v>
      </c>
      <c r="RK14" s="5" t="s">
        <v>33</v>
      </c>
      <c r="RL14" s="5" t="s">
        <v>33</v>
      </c>
      <c r="RM14" s="5" t="s">
        <v>33</v>
      </c>
      <c r="RN14" s="5" t="s">
        <v>33</v>
      </c>
      <c r="RO14" s="5">
        <v>3446</v>
      </c>
      <c r="RP14" s="5">
        <v>3602</v>
      </c>
      <c r="RQ14" s="5">
        <v>3868</v>
      </c>
      <c r="RR14" s="5">
        <v>3668</v>
      </c>
      <c r="RS14" s="5">
        <v>3975</v>
      </c>
      <c r="RT14" s="5">
        <v>4056</v>
      </c>
      <c r="RU14" s="5">
        <v>3296</v>
      </c>
      <c r="RV14" s="5">
        <v>3270</v>
      </c>
      <c r="RW14" s="5">
        <v>3105</v>
      </c>
      <c r="RX14" s="5">
        <v>2345</v>
      </c>
      <c r="RY14" s="5">
        <v>3095</v>
      </c>
      <c r="RZ14" s="5">
        <v>1447</v>
      </c>
      <c r="SA14" s="5" t="s">
        <v>33</v>
      </c>
      <c r="SB14" s="5" t="s">
        <v>33</v>
      </c>
      <c r="SC14" s="5" t="s">
        <v>33</v>
      </c>
      <c r="SD14" s="5" t="s">
        <v>33</v>
      </c>
      <c r="SE14" s="5" t="s">
        <v>33</v>
      </c>
      <c r="SF14" s="5" t="s">
        <v>33</v>
      </c>
      <c r="SG14" s="5" t="s">
        <v>33</v>
      </c>
      <c r="SH14" s="5" t="s">
        <v>33</v>
      </c>
      <c r="SI14" s="5" t="s">
        <v>33</v>
      </c>
      <c r="SJ14" s="5" t="s">
        <v>33</v>
      </c>
      <c r="SK14" s="5" t="s">
        <v>33</v>
      </c>
      <c r="SL14" s="5" t="s">
        <v>33</v>
      </c>
      <c r="SM14" s="5" t="s">
        <v>33</v>
      </c>
      <c r="SN14" s="5" t="s">
        <v>33</v>
      </c>
      <c r="SO14" s="5" t="s">
        <v>33</v>
      </c>
      <c r="SP14" s="5" t="s">
        <v>33</v>
      </c>
      <c r="SQ14" s="5" t="s">
        <v>33</v>
      </c>
      <c r="SR14" s="5" t="s">
        <v>33</v>
      </c>
      <c r="SS14" s="5" t="s">
        <v>33</v>
      </c>
      <c r="ST14" s="5" t="s">
        <v>33</v>
      </c>
      <c r="SU14" s="5">
        <v>256</v>
      </c>
      <c r="SV14" s="5">
        <v>94</v>
      </c>
      <c r="SW14" s="5">
        <v>51</v>
      </c>
      <c r="SX14" s="5">
        <v>65</v>
      </c>
      <c r="SY14" s="5">
        <v>60</v>
      </c>
      <c r="SZ14" s="5">
        <v>121</v>
      </c>
      <c r="TA14" s="5">
        <v>431</v>
      </c>
      <c r="TB14" s="5">
        <v>632</v>
      </c>
      <c r="TC14" s="5">
        <v>593</v>
      </c>
      <c r="TD14" s="5">
        <v>389</v>
      </c>
      <c r="TE14" s="5">
        <v>355</v>
      </c>
      <c r="TF14" s="5">
        <v>166</v>
      </c>
      <c r="TG14" s="5" t="s">
        <v>33</v>
      </c>
      <c r="TH14" s="5" t="s">
        <v>33</v>
      </c>
      <c r="TI14" s="5" t="s">
        <v>33</v>
      </c>
      <c r="TJ14" s="5" t="s">
        <v>33</v>
      </c>
      <c r="TK14" s="5" t="s">
        <v>33</v>
      </c>
      <c r="TL14" s="5" t="s">
        <v>33</v>
      </c>
      <c r="TM14" s="5" t="s">
        <v>33</v>
      </c>
      <c r="TN14" s="5" t="s">
        <v>33</v>
      </c>
      <c r="TO14" s="5" t="s">
        <v>33</v>
      </c>
      <c r="TP14" s="5" t="s">
        <v>33</v>
      </c>
      <c r="TQ14" s="5" t="s">
        <v>33</v>
      </c>
      <c r="TR14" s="5" t="s">
        <v>33</v>
      </c>
      <c r="TS14" s="5" t="s">
        <v>33</v>
      </c>
      <c r="TT14" s="5" t="s">
        <v>33</v>
      </c>
      <c r="TU14" s="5" t="s">
        <v>33</v>
      </c>
      <c r="TV14" s="5" t="s">
        <v>33</v>
      </c>
      <c r="TW14" s="5" t="s">
        <v>33</v>
      </c>
      <c r="TX14" s="5" t="s">
        <v>33</v>
      </c>
      <c r="TY14" s="5" t="s">
        <v>33</v>
      </c>
      <c r="TZ14" s="5" t="s">
        <v>33</v>
      </c>
      <c r="UA14" s="5">
        <v>4</v>
      </c>
      <c r="UB14" s="5">
        <v>11</v>
      </c>
      <c r="UC14" s="5">
        <v>8</v>
      </c>
      <c r="UD14" s="5">
        <v>7</v>
      </c>
      <c r="UE14" s="5">
        <v>15</v>
      </c>
      <c r="UF14" s="5">
        <v>29</v>
      </c>
      <c r="UG14" s="5">
        <v>29</v>
      </c>
      <c r="UH14" s="5">
        <v>3</v>
      </c>
      <c r="UI14" s="5">
        <v>14</v>
      </c>
      <c r="UJ14" s="5">
        <v>4</v>
      </c>
      <c r="UK14" s="5">
        <v>10</v>
      </c>
      <c r="UL14" s="5">
        <v>1</v>
      </c>
      <c r="UM14" s="5" t="s">
        <v>33</v>
      </c>
      <c r="UN14" s="5" t="s">
        <v>33</v>
      </c>
      <c r="UO14" s="5" t="s">
        <v>33</v>
      </c>
      <c r="UP14" s="5" t="s">
        <v>33</v>
      </c>
      <c r="UQ14" s="5" t="s">
        <v>33</v>
      </c>
      <c r="UR14" s="5" t="s">
        <v>33</v>
      </c>
      <c r="US14" s="5" t="s">
        <v>33</v>
      </c>
      <c r="UT14" s="5" t="s">
        <v>33</v>
      </c>
      <c r="UU14" s="5" t="s">
        <v>33</v>
      </c>
      <c r="UV14" s="5" t="s">
        <v>33</v>
      </c>
      <c r="UW14" s="5" t="s">
        <v>33</v>
      </c>
      <c r="UX14" s="5" t="s">
        <v>33</v>
      </c>
      <c r="UY14" s="5" t="s">
        <v>33</v>
      </c>
      <c r="UZ14" s="5" t="s">
        <v>33</v>
      </c>
      <c r="VA14" s="5" t="s">
        <v>33</v>
      </c>
      <c r="VB14" s="5" t="s">
        <v>33</v>
      </c>
      <c r="VC14" s="5" t="s">
        <v>33</v>
      </c>
      <c r="VD14" s="5" t="s">
        <v>33</v>
      </c>
      <c r="VE14" s="5" t="s">
        <v>33</v>
      </c>
      <c r="VF14" s="5" t="s">
        <v>33</v>
      </c>
      <c r="VG14" s="5">
        <v>25259</v>
      </c>
      <c r="VH14" s="5">
        <v>22900</v>
      </c>
      <c r="VI14" s="5">
        <v>18583</v>
      </c>
      <c r="VJ14" s="5">
        <v>18946</v>
      </c>
      <c r="VK14" s="5">
        <v>19188</v>
      </c>
      <c r="VL14" s="5">
        <v>19454</v>
      </c>
      <c r="VM14" s="5">
        <v>21526</v>
      </c>
      <c r="VN14" s="5">
        <v>18383</v>
      </c>
      <c r="VO14" s="5">
        <v>16265</v>
      </c>
      <c r="VP14" s="5">
        <v>17421</v>
      </c>
      <c r="VQ14" s="5">
        <v>18154</v>
      </c>
      <c r="VR14" s="5">
        <v>9456</v>
      </c>
      <c r="VS14" s="5" t="s">
        <v>33</v>
      </c>
      <c r="VT14" s="5" t="s">
        <v>33</v>
      </c>
      <c r="VU14" s="5" t="s">
        <v>33</v>
      </c>
      <c r="VV14" s="5" t="s">
        <v>33</v>
      </c>
      <c r="VW14" s="5" t="s">
        <v>33</v>
      </c>
      <c r="VX14" s="5" t="s">
        <v>33</v>
      </c>
      <c r="VY14" s="5" t="s">
        <v>33</v>
      </c>
      <c r="VZ14" s="5" t="s">
        <v>33</v>
      </c>
      <c r="WA14" s="5" t="s">
        <v>33</v>
      </c>
      <c r="WB14" s="5" t="s">
        <v>33</v>
      </c>
      <c r="WC14" s="5" t="s">
        <v>33</v>
      </c>
      <c r="WD14" s="5" t="s">
        <v>33</v>
      </c>
      <c r="WE14" s="5" t="s">
        <v>33</v>
      </c>
      <c r="WF14" s="5" t="s">
        <v>33</v>
      </c>
      <c r="WG14" s="5" t="s">
        <v>33</v>
      </c>
      <c r="WH14" s="5" t="s">
        <v>33</v>
      </c>
      <c r="WI14" s="5" t="s">
        <v>33</v>
      </c>
      <c r="WJ14" s="5" t="s">
        <v>33</v>
      </c>
      <c r="WK14" s="5" t="s">
        <v>33</v>
      </c>
      <c r="WL14" s="5" t="s">
        <v>33</v>
      </c>
      <c r="WM14" s="5">
        <v>1550</v>
      </c>
      <c r="WN14" s="5">
        <v>1280</v>
      </c>
      <c r="WO14" s="5">
        <v>1012</v>
      </c>
      <c r="WP14" s="5">
        <v>786</v>
      </c>
      <c r="WQ14" s="5">
        <v>894</v>
      </c>
      <c r="WR14" s="5">
        <v>832</v>
      </c>
      <c r="WS14" s="5">
        <v>928</v>
      </c>
      <c r="WT14" s="5">
        <v>767</v>
      </c>
      <c r="WU14" s="5">
        <v>748</v>
      </c>
      <c r="WV14" s="5">
        <v>391</v>
      </c>
      <c r="WW14" s="5">
        <v>284</v>
      </c>
      <c r="WX14" s="5">
        <v>85</v>
      </c>
      <c r="WY14" s="5" t="s">
        <v>33</v>
      </c>
      <c r="WZ14" s="5" t="s">
        <v>33</v>
      </c>
      <c r="XA14" s="5" t="s">
        <v>33</v>
      </c>
      <c r="XB14" s="5" t="s">
        <v>33</v>
      </c>
      <c r="XC14" s="5" t="s">
        <v>33</v>
      </c>
      <c r="XD14" s="5" t="s">
        <v>33</v>
      </c>
      <c r="XE14" s="5" t="s">
        <v>33</v>
      </c>
      <c r="XF14" s="5" t="s">
        <v>33</v>
      </c>
      <c r="XG14" s="5" t="s">
        <v>33</v>
      </c>
      <c r="XH14" s="5" t="s">
        <v>33</v>
      </c>
      <c r="XI14" s="5" t="s">
        <v>33</v>
      </c>
      <c r="XJ14" s="5" t="s">
        <v>33</v>
      </c>
      <c r="XK14" s="5" t="s">
        <v>33</v>
      </c>
      <c r="XL14" s="5" t="s">
        <v>33</v>
      </c>
      <c r="XM14" s="5" t="s">
        <v>33</v>
      </c>
      <c r="XN14" s="5" t="s">
        <v>33</v>
      </c>
      <c r="XO14" s="5" t="s">
        <v>33</v>
      </c>
      <c r="XP14" s="5" t="s">
        <v>33</v>
      </c>
      <c r="XQ14" s="5" t="s">
        <v>33</v>
      </c>
      <c r="XR14" s="5" t="s">
        <v>33</v>
      </c>
      <c r="XS14" s="1">
        <v>56146</v>
      </c>
      <c r="XT14" s="3" t="s">
        <v>180</v>
      </c>
      <c r="XU14" s="3" t="s">
        <v>180</v>
      </c>
      <c r="XV14" s="3" t="s">
        <v>179</v>
      </c>
      <c r="XW14" s="3" t="s">
        <v>179</v>
      </c>
      <c r="XX14" s="3" t="s">
        <v>180</v>
      </c>
      <c r="XY14" s="3" t="s">
        <v>180</v>
      </c>
      <c r="XZ14" s="3" t="s">
        <v>191</v>
      </c>
    </row>
    <row r="15" spans="1:650" x14ac:dyDescent="0.3">
      <c r="A15" s="6" t="s">
        <v>46</v>
      </c>
      <c r="B15" s="1">
        <v>4065694</v>
      </c>
      <c r="C15" s="5">
        <v>0</v>
      </c>
      <c r="D15" s="5">
        <v>0</v>
      </c>
      <c r="E15" s="5">
        <v>0</v>
      </c>
      <c r="F15" s="5">
        <v>0</v>
      </c>
      <c r="G15" s="5">
        <v>0</v>
      </c>
      <c r="H15" s="5">
        <v>0</v>
      </c>
      <c r="I15" s="5">
        <v>0</v>
      </c>
      <c r="J15" s="5">
        <v>0</v>
      </c>
      <c r="K15" s="5">
        <v>0</v>
      </c>
      <c r="L15" s="5">
        <v>0</v>
      </c>
      <c r="M15" s="5">
        <v>0</v>
      </c>
      <c r="N15" s="5">
        <v>0</v>
      </c>
      <c r="O15" s="5">
        <v>0</v>
      </c>
      <c r="P15" s="5">
        <v>0</v>
      </c>
      <c r="Q15" s="5">
        <v>0</v>
      </c>
      <c r="R15" s="5">
        <v>0</v>
      </c>
      <c r="S15" s="5">
        <v>0</v>
      </c>
      <c r="T15" s="5">
        <v>0</v>
      </c>
      <c r="U15" s="5">
        <v>0</v>
      </c>
      <c r="V15" s="5">
        <v>0</v>
      </c>
      <c r="W15" s="5">
        <v>0</v>
      </c>
      <c r="X15" s="5">
        <v>0</v>
      </c>
      <c r="Y15" s="5">
        <v>0</v>
      </c>
      <c r="Z15" s="5">
        <v>0</v>
      </c>
      <c r="AA15" s="5">
        <v>0</v>
      </c>
      <c r="AB15" s="5">
        <v>0</v>
      </c>
      <c r="AC15" s="5">
        <v>0</v>
      </c>
      <c r="AD15" s="5">
        <v>0</v>
      </c>
      <c r="AE15" s="5">
        <v>0</v>
      </c>
      <c r="AF15" s="5">
        <v>0</v>
      </c>
      <c r="AG15" s="5">
        <v>0</v>
      </c>
      <c r="AH15" s="5">
        <v>0</v>
      </c>
      <c r="AI15" s="5">
        <v>25597</v>
      </c>
      <c r="AJ15" s="5">
        <v>4762</v>
      </c>
      <c r="AK15" s="5">
        <v>15369</v>
      </c>
      <c r="AL15" s="5">
        <v>14123</v>
      </c>
      <c r="AM15" s="5">
        <v>6869</v>
      </c>
      <c r="AN15" s="5">
        <v>105443</v>
      </c>
      <c r="AO15" s="5">
        <v>5134</v>
      </c>
      <c r="AP15" s="5">
        <v>9717</v>
      </c>
      <c r="AQ15" s="5">
        <v>40804</v>
      </c>
      <c r="AR15" s="5">
        <v>141912</v>
      </c>
      <c r="AS15" s="5">
        <v>13383</v>
      </c>
      <c r="AT15" s="5">
        <v>4336</v>
      </c>
      <c r="AU15" s="5">
        <v>2062</v>
      </c>
      <c r="AV15" s="5">
        <v>8187</v>
      </c>
      <c r="AW15" s="5">
        <v>2221</v>
      </c>
      <c r="AX15" s="5">
        <v>934</v>
      </c>
      <c r="AY15" s="5">
        <v>2822</v>
      </c>
      <c r="AZ15" s="5">
        <v>31586</v>
      </c>
      <c r="BA15" s="5">
        <v>2033</v>
      </c>
      <c r="BB15" s="5">
        <v>27507</v>
      </c>
      <c r="BC15" s="5">
        <v>3310</v>
      </c>
      <c r="BD15" s="5">
        <v>-27</v>
      </c>
      <c r="BE15" s="5">
        <v>635</v>
      </c>
      <c r="BF15" s="5">
        <v>3620</v>
      </c>
      <c r="BG15" s="5">
        <v>118230</v>
      </c>
      <c r="BH15" s="5">
        <v>2220</v>
      </c>
      <c r="BI15" s="5">
        <v>7921</v>
      </c>
      <c r="BJ15" s="5">
        <v>4201</v>
      </c>
      <c r="BK15" s="5">
        <v>53883</v>
      </c>
      <c r="BL15" s="5">
        <v>6731</v>
      </c>
      <c r="BM15" s="5">
        <v>1383</v>
      </c>
      <c r="BN15" s="5">
        <v>576</v>
      </c>
      <c r="BO15" s="5">
        <v>27842</v>
      </c>
      <c r="BP15" s="5">
        <v>24012</v>
      </c>
      <c r="BQ15" s="5">
        <v>38647</v>
      </c>
      <c r="BR15" s="5">
        <v>29830</v>
      </c>
      <c r="BS15" s="5">
        <v>1832</v>
      </c>
      <c r="BT15" s="5">
        <v>676</v>
      </c>
      <c r="BU15" s="5">
        <v>352</v>
      </c>
      <c r="BV15" s="5">
        <v>318</v>
      </c>
      <c r="BW15" s="5">
        <v>2292</v>
      </c>
      <c r="BX15" s="5">
        <v>29221</v>
      </c>
      <c r="BY15" s="5">
        <v>16493</v>
      </c>
      <c r="BZ15" s="5">
        <v>759</v>
      </c>
      <c r="CA15" s="5">
        <v>1457</v>
      </c>
      <c r="CB15" s="5">
        <v>363</v>
      </c>
      <c r="CC15" s="5">
        <v>486</v>
      </c>
      <c r="CD15" s="5">
        <v>688</v>
      </c>
      <c r="CE15" s="5">
        <v>28578</v>
      </c>
      <c r="CF15" s="5">
        <v>4275</v>
      </c>
      <c r="CG15" s="5">
        <v>3527</v>
      </c>
      <c r="CH15" s="5">
        <v>3951</v>
      </c>
      <c r="CI15" s="5">
        <v>3212</v>
      </c>
      <c r="CJ15" s="5">
        <v>1773</v>
      </c>
      <c r="CK15" s="5">
        <v>4434</v>
      </c>
      <c r="CL15" s="5">
        <v>1154</v>
      </c>
      <c r="CM15" s="5">
        <v>5039</v>
      </c>
      <c r="CN15" s="5">
        <v>3484</v>
      </c>
      <c r="CO15" s="5">
        <v>6211</v>
      </c>
      <c r="CP15" s="5">
        <v>1135</v>
      </c>
      <c r="CQ15" s="5">
        <v>1481</v>
      </c>
      <c r="CR15" s="5">
        <v>2846</v>
      </c>
      <c r="CS15" s="5">
        <v>1169</v>
      </c>
      <c r="CT15" s="5">
        <v>1687</v>
      </c>
      <c r="CU15" s="5">
        <v>41105</v>
      </c>
      <c r="CV15" s="5">
        <v>17084</v>
      </c>
      <c r="CW15" s="5">
        <v>12680</v>
      </c>
      <c r="CX15" s="5">
        <v>12816</v>
      </c>
      <c r="CY15" s="5">
        <v>18714</v>
      </c>
      <c r="CZ15" s="5">
        <v>22117</v>
      </c>
      <c r="DA15" s="5">
        <v>14230</v>
      </c>
      <c r="DB15" s="5">
        <v>17514</v>
      </c>
      <c r="DC15" s="5">
        <v>21219</v>
      </c>
      <c r="DD15" s="5">
        <v>16073</v>
      </c>
      <c r="DE15" s="5">
        <v>16469</v>
      </c>
      <c r="DF15" s="5">
        <v>15210</v>
      </c>
      <c r="DG15" s="5">
        <v>16450</v>
      </c>
      <c r="DH15" s="5">
        <v>12198</v>
      </c>
      <c r="DI15" s="5">
        <v>11484</v>
      </c>
      <c r="DJ15" s="5">
        <v>9302</v>
      </c>
      <c r="DK15" s="5">
        <v>8200</v>
      </c>
      <c r="DL15" s="5">
        <v>8002</v>
      </c>
      <c r="DM15" s="5">
        <v>8310</v>
      </c>
      <c r="DN15" s="5">
        <v>10084</v>
      </c>
      <c r="DO15" s="5">
        <v>6509</v>
      </c>
      <c r="DP15" s="5">
        <v>6694</v>
      </c>
      <c r="DQ15" s="5">
        <v>7517</v>
      </c>
      <c r="DR15" s="5">
        <v>5806</v>
      </c>
      <c r="DS15" s="5">
        <v>7999</v>
      </c>
      <c r="DT15" s="5">
        <v>6948</v>
      </c>
      <c r="DU15" s="5">
        <v>6285</v>
      </c>
      <c r="DV15" s="5">
        <v>6025</v>
      </c>
      <c r="DW15" s="5">
        <v>6532</v>
      </c>
      <c r="DX15" s="5">
        <v>6795</v>
      </c>
      <c r="DY15" s="5">
        <v>3448</v>
      </c>
      <c r="DZ15" s="5">
        <v>3300</v>
      </c>
      <c r="EA15" s="5">
        <v>27582</v>
      </c>
      <c r="EB15" s="5">
        <v>8993</v>
      </c>
      <c r="EC15" s="5">
        <v>66859</v>
      </c>
      <c r="ED15" s="5">
        <v>3977</v>
      </c>
      <c r="EE15" s="5">
        <v>3097</v>
      </c>
      <c r="EF15" s="5">
        <v>8051</v>
      </c>
      <c r="EG15" s="5">
        <v>3445</v>
      </c>
      <c r="EH15" s="5">
        <v>4177</v>
      </c>
      <c r="EI15" s="5">
        <v>1112</v>
      </c>
      <c r="EJ15" s="5">
        <v>-239</v>
      </c>
      <c r="EK15" s="5">
        <v>8294</v>
      </c>
      <c r="EL15" s="5">
        <v>1681</v>
      </c>
      <c r="EM15" s="5">
        <v>4490</v>
      </c>
      <c r="EN15" s="5">
        <v>2671</v>
      </c>
      <c r="EO15" s="5">
        <v>1845</v>
      </c>
      <c r="EP15" s="5">
        <v>1416</v>
      </c>
      <c r="EQ15" s="5">
        <v>1980</v>
      </c>
      <c r="ER15" s="5">
        <v>3145</v>
      </c>
      <c r="ES15" s="5">
        <v>1779</v>
      </c>
      <c r="ET15" s="5">
        <v>3212</v>
      </c>
      <c r="EU15" s="5">
        <v>914</v>
      </c>
      <c r="EV15" s="5">
        <v>948</v>
      </c>
      <c r="EW15" s="5">
        <v>1928</v>
      </c>
      <c r="EX15" s="5">
        <v>1902</v>
      </c>
      <c r="EY15" s="5">
        <v>699</v>
      </c>
      <c r="EZ15" s="5">
        <v>2058</v>
      </c>
      <c r="FA15" s="5">
        <v>4389</v>
      </c>
      <c r="FB15" s="5">
        <v>1390</v>
      </c>
      <c r="FC15" s="5">
        <v>4929</v>
      </c>
      <c r="FD15" s="5">
        <v>2276</v>
      </c>
      <c r="FE15" s="5">
        <v>3603</v>
      </c>
      <c r="FF15" s="5">
        <v>3124</v>
      </c>
      <c r="FG15" s="5">
        <v>0</v>
      </c>
      <c r="FH15" s="5">
        <v>0</v>
      </c>
      <c r="FI15" s="5">
        <v>0</v>
      </c>
      <c r="FJ15" s="5">
        <v>0</v>
      </c>
      <c r="FK15" s="5">
        <v>0</v>
      </c>
      <c r="FL15" s="5">
        <v>0</v>
      </c>
      <c r="FM15" s="5">
        <v>0</v>
      </c>
      <c r="FN15" s="5">
        <v>0</v>
      </c>
      <c r="FO15" s="5">
        <v>0</v>
      </c>
      <c r="FP15" s="5">
        <v>0</v>
      </c>
      <c r="FQ15" s="5">
        <v>0</v>
      </c>
      <c r="FR15" s="5">
        <v>0</v>
      </c>
      <c r="FS15" s="5">
        <v>0</v>
      </c>
      <c r="FT15" s="5">
        <v>0</v>
      </c>
      <c r="FU15" s="5" t="s">
        <v>33</v>
      </c>
      <c r="FV15" s="5" t="s">
        <v>33</v>
      </c>
      <c r="FW15" s="5" t="s">
        <v>33</v>
      </c>
      <c r="FX15" s="5" t="s">
        <v>33</v>
      </c>
      <c r="FY15" s="5" t="s">
        <v>33</v>
      </c>
      <c r="FZ15" s="5" t="s">
        <v>33</v>
      </c>
      <c r="GA15" s="5" t="s">
        <v>33</v>
      </c>
      <c r="GB15" s="5" t="s">
        <v>33</v>
      </c>
      <c r="GC15" s="5" t="s">
        <v>33</v>
      </c>
      <c r="GD15" s="5" t="s">
        <v>33</v>
      </c>
      <c r="GE15" s="5" t="s">
        <v>33</v>
      </c>
      <c r="GF15" s="5" t="s">
        <v>33</v>
      </c>
      <c r="GG15" s="5" t="s">
        <v>33</v>
      </c>
      <c r="GH15" s="5" t="s">
        <v>33</v>
      </c>
      <c r="GI15" s="5" t="s">
        <v>33</v>
      </c>
      <c r="GJ15" s="5" t="s">
        <v>33</v>
      </c>
      <c r="GK15" s="5" t="s">
        <v>33</v>
      </c>
      <c r="GL15" s="5" t="s">
        <v>33</v>
      </c>
      <c r="GM15" s="5">
        <v>122126</v>
      </c>
      <c r="GN15" s="5">
        <v>54850</v>
      </c>
      <c r="GO15" s="5">
        <v>133555</v>
      </c>
      <c r="GP15" s="5">
        <v>60746</v>
      </c>
      <c r="GQ15" s="5">
        <v>30512</v>
      </c>
      <c r="GR15" s="5">
        <v>136287</v>
      </c>
      <c r="GS15" s="5">
        <v>23161</v>
      </c>
      <c r="GT15" s="5">
        <v>31726</v>
      </c>
      <c r="GU15" s="5">
        <v>65427</v>
      </c>
      <c r="GV15" s="5">
        <v>186967</v>
      </c>
      <c r="GW15" s="5">
        <v>54640</v>
      </c>
      <c r="GX15" s="5">
        <v>21984</v>
      </c>
      <c r="GY15" s="5">
        <v>24459</v>
      </c>
      <c r="GZ15" s="5">
        <v>23420</v>
      </c>
      <c r="HA15" s="5">
        <v>16035</v>
      </c>
      <c r="HB15" s="5">
        <v>12341</v>
      </c>
      <c r="HC15" s="5">
        <v>41580</v>
      </c>
      <c r="HD15" s="5">
        <v>47007</v>
      </c>
      <c r="HE15" s="5">
        <v>15649</v>
      </c>
      <c r="HF15" s="5">
        <v>44754</v>
      </c>
      <c r="HG15" s="5">
        <v>13944</v>
      </c>
      <c r="HH15" s="5">
        <v>9388</v>
      </c>
      <c r="HI15" s="5">
        <v>14513</v>
      </c>
      <c r="HJ15" s="5">
        <v>12482</v>
      </c>
      <c r="HK15" s="5">
        <v>131967</v>
      </c>
      <c r="HL15" s="5">
        <v>14710</v>
      </c>
      <c r="HM15" s="5">
        <v>24805</v>
      </c>
      <c r="HN15" s="5">
        <v>12750</v>
      </c>
      <c r="HO15" s="5">
        <v>66825</v>
      </c>
      <c r="HP15" s="5">
        <v>18648</v>
      </c>
      <c r="HQ15" s="5">
        <v>9603</v>
      </c>
      <c r="HR15" s="5">
        <v>8687</v>
      </c>
      <c r="HS15" s="5">
        <v>74368</v>
      </c>
      <c r="HT15" s="5">
        <v>83360</v>
      </c>
      <c r="HU15" s="5">
        <v>78575</v>
      </c>
      <c r="HV15" s="5">
        <v>67811</v>
      </c>
      <c r="HW15" s="5">
        <v>78040</v>
      </c>
      <c r="HX15" s="5">
        <v>86916</v>
      </c>
      <c r="HY15" s="5">
        <v>82265</v>
      </c>
      <c r="HZ15" s="5">
        <v>81258</v>
      </c>
      <c r="IA15" s="5">
        <v>86811</v>
      </c>
      <c r="IB15" s="5">
        <v>82886</v>
      </c>
      <c r="IC15" s="5">
        <v>84143</v>
      </c>
      <c r="ID15" s="5">
        <v>114330</v>
      </c>
      <c r="IE15" s="5">
        <v>80739</v>
      </c>
      <c r="IF15" s="5">
        <v>82092</v>
      </c>
      <c r="IG15" s="5">
        <v>86158</v>
      </c>
      <c r="IH15" s="5">
        <v>67722</v>
      </c>
      <c r="II15" s="5">
        <v>61618</v>
      </c>
      <c r="IJ15" s="5">
        <v>51072</v>
      </c>
      <c r="IK15" s="5">
        <v>76185</v>
      </c>
      <c r="IL15" s="5">
        <v>59101</v>
      </c>
      <c r="IM15" s="5">
        <v>37272</v>
      </c>
      <c r="IN15" s="5">
        <v>38650</v>
      </c>
      <c r="IO15" s="5">
        <v>40790</v>
      </c>
      <c r="IP15" s="5">
        <v>39820</v>
      </c>
      <c r="IQ15" s="5">
        <v>45380</v>
      </c>
      <c r="IR15" s="5">
        <v>46776</v>
      </c>
      <c r="IS15" s="5">
        <v>41543</v>
      </c>
      <c r="IT15" s="5">
        <v>42682</v>
      </c>
      <c r="IU15" s="5">
        <v>44099</v>
      </c>
      <c r="IV15" s="5">
        <v>44542</v>
      </c>
      <c r="IW15" s="5">
        <v>42840</v>
      </c>
      <c r="IX15" s="5">
        <v>40008</v>
      </c>
      <c r="IY15" s="5">
        <v>10217</v>
      </c>
      <c r="IZ15" s="5">
        <v>11648</v>
      </c>
      <c r="JA15" s="5">
        <v>12587</v>
      </c>
      <c r="JB15" s="5">
        <v>9125</v>
      </c>
      <c r="JC15" s="5">
        <v>8489</v>
      </c>
      <c r="JD15" s="5">
        <v>7748</v>
      </c>
      <c r="JE15" s="5">
        <v>8779</v>
      </c>
      <c r="JF15" s="5">
        <v>8207</v>
      </c>
      <c r="JG15" s="5">
        <v>11256</v>
      </c>
      <c r="JH15" s="5">
        <v>10857</v>
      </c>
      <c r="JI15" s="5">
        <v>9276</v>
      </c>
      <c r="JJ15" s="5">
        <v>9628</v>
      </c>
      <c r="JK15" s="5">
        <v>6744</v>
      </c>
      <c r="JL15" s="5">
        <v>6844</v>
      </c>
      <c r="JM15" s="5">
        <v>6035</v>
      </c>
      <c r="JN15" s="5">
        <v>7040</v>
      </c>
      <c r="JO15" s="5">
        <v>5924</v>
      </c>
      <c r="JP15" s="5">
        <v>5627</v>
      </c>
      <c r="JQ15" s="5">
        <v>6124</v>
      </c>
      <c r="JR15" s="5">
        <v>5001</v>
      </c>
      <c r="JS15" s="5">
        <v>4753</v>
      </c>
      <c r="JT15" s="5">
        <v>3927</v>
      </c>
      <c r="JU15" s="5">
        <v>4189</v>
      </c>
      <c r="JV15" s="5">
        <v>4496</v>
      </c>
      <c r="JW15" s="5">
        <v>3559</v>
      </c>
      <c r="JX15" s="5">
        <v>4099</v>
      </c>
      <c r="JY15" s="5">
        <v>3701</v>
      </c>
      <c r="JZ15" s="5">
        <v>3424</v>
      </c>
      <c r="KA15" s="5">
        <v>3740</v>
      </c>
      <c r="KB15" s="5">
        <v>3209</v>
      </c>
      <c r="KC15" s="5">
        <v>3620</v>
      </c>
      <c r="KD15" s="5">
        <v>3832</v>
      </c>
      <c r="KE15" s="5">
        <v>28402</v>
      </c>
      <c r="KF15" s="5">
        <v>28389</v>
      </c>
      <c r="KG15" s="5">
        <v>26845</v>
      </c>
      <c r="KH15" s="5">
        <v>24973</v>
      </c>
      <c r="KI15" s="5">
        <v>23145</v>
      </c>
      <c r="KJ15" s="5">
        <v>24113</v>
      </c>
      <c r="KK15" s="5">
        <v>22724</v>
      </c>
      <c r="KL15" s="5">
        <v>22728</v>
      </c>
      <c r="KM15" s="5">
        <v>23170</v>
      </c>
      <c r="KN15" s="5">
        <v>22608</v>
      </c>
      <c r="KO15" s="5">
        <v>18468</v>
      </c>
      <c r="KP15" s="5">
        <v>10999</v>
      </c>
      <c r="KQ15" s="5">
        <v>9620</v>
      </c>
      <c r="KR15" s="5">
        <v>8520</v>
      </c>
      <c r="KS15" s="5">
        <v>3996</v>
      </c>
      <c r="KT15" s="5">
        <v>3478</v>
      </c>
      <c r="KU15" s="5">
        <v>3200</v>
      </c>
      <c r="KV15" s="5">
        <v>2901</v>
      </c>
      <c r="KW15" s="5">
        <v>3411</v>
      </c>
      <c r="KX15" s="5">
        <v>3005</v>
      </c>
      <c r="KY15" s="5">
        <v>2967</v>
      </c>
      <c r="KZ15" s="5">
        <v>2829</v>
      </c>
      <c r="LA15" s="5">
        <v>1902</v>
      </c>
      <c r="LB15" s="5">
        <v>977</v>
      </c>
      <c r="LC15" s="5">
        <v>997</v>
      </c>
      <c r="LD15" s="5">
        <v>1012</v>
      </c>
      <c r="LE15" s="5">
        <v>739</v>
      </c>
      <c r="LF15" s="5">
        <v>674</v>
      </c>
      <c r="LG15" s="5">
        <v>582</v>
      </c>
      <c r="LH15" s="5">
        <v>779</v>
      </c>
      <c r="LI15" s="5">
        <v>858</v>
      </c>
      <c r="LJ15" s="5">
        <v>651</v>
      </c>
      <c r="LK15" s="5">
        <v>904</v>
      </c>
      <c r="LL15" s="5">
        <v>679</v>
      </c>
      <c r="LM15" s="5">
        <v>535</v>
      </c>
      <c r="LN15" s="5">
        <v>329</v>
      </c>
      <c r="LO15" s="5">
        <v>318</v>
      </c>
      <c r="LP15" s="5">
        <v>181</v>
      </c>
      <c r="LQ15" s="5">
        <v>237</v>
      </c>
      <c r="LR15" s="5">
        <v>189</v>
      </c>
      <c r="LS15" s="5">
        <v>262</v>
      </c>
      <c r="LT15" s="5">
        <v>140</v>
      </c>
      <c r="LU15" s="5">
        <v>105</v>
      </c>
      <c r="LV15" s="5">
        <v>156</v>
      </c>
      <c r="LW15" s="5">
        <v>126</v>
      </c>
      <c r="LX15" s="5">
        <v>106</v>
      </c>
      <c r="LY15" s="5">
        <v>261</v>
      </c>
      <c r="LZ15" s="5">
        <v>355</v>
      </c>
      <c r="MA15" s="5">
        <v>316</v>
      </c>
      <c r="MB15" s="5">
        <v>436</v>
      </c>
      <c r="MC15" s="5">
        <v>334</v>
      </c>
      <c r="MD15" s="5">
        <v>177</v>
      </c>
      <c r="ME15" s="5">
        <v>234</v>
      </c>
      <c r="MF15" s="5">
        <v>268</v>
      </c>
      <c r="MG15" s="5">
        <v>305</v>
      </c>
      <c r="MH15" s="5">
        <v>305</v>
      </c>
      <c r="MI15" s="5">
        <v>242</v>
      </c>
      <c r="MJ15" s="5">
        <v>253</v>
      </c>
      <c r="MK15" s="5">
        <v>656</v>
      </c>
      <c r="ML15" s="5">
        <v>579</v>
      </c>
      <c r="MM15" s="5">
        <v>501</v>
      </c>
      <c r="MN15" s="5">
        <v>371</v>
      </c>
      <c r="MO15" s="5">
        <v>485</v>
      </c>
      <c r="MP15" s="5">
        <v>350</v>
      </c>
      <c r="MQ15" s="5">
        <v>0</v>
      </c>
      <c r="MR15" s="5">
        <v>0</v>
      </c>
      <c r="MS15" s="5">
        <v>0</v>
      </c>
      <c r="MT15" s="5">
        <v>0</v>
      </c>
      <c r="MU15" s="5">
        <v>0</v>
      </c>
      <c r="MV15" s="5">
        <v>0</v>
      </c>
      <c r="MW15" s="5">
        <v>0</v>
      </c>
      <c r="MX15" s="5">
        <v>0</v>
      </c>
      <c r="MY15" s="5">
        <v>0</v>
      </c>
      <c r="MZ15" s="5">
        <v>0</v>
      </c>
      <c r="NA15" s="5">
        <v>0</v>
      </c>
      <c r="NB15" s="5">
        <v>0</v>
      </c>
      <c r="NC15" s="5">
        <v>0</v>
      </c>
      <c r="ND15" s="5">
        <v>0</v>
      </c>
      <c r="NE15" s="5" t="s">
        <v>33</v>
      </c>
      <c r="NF15" s="5" t="s">
        <v>33</v>
      </c>
      <c r="NG15" s="5" t="s">
        <v>33</v>
      </c>
      <c r="NH15" s="5" t="s">
        <v>33</v>
      </c>
      <c r="NI15" s="5" t="s">
        <v>33</v>
      </c>
      <c r="NJ15" s="5" t="s">
        <v>33</v>
      </c>
      <c r="NK15" s="5" t="s">
        <v>33</v>
      </c>
      <c r="NL15" s="5" t="s">
        <v>33</v>
      </c>
      <c r="NM15" s="5" t="s">
        <v>33</v>
      </c>
      <c r="NN15" s="5" t="s">
        <v>33</v>
      </c>
      <c r="NO15" s="5" t="s">
        <v>33</v>
      </c>
      <c r="NP15" s="5" t="s">
        <v>33</v>
      </c>
      <c r="NQ15" s="5" t="s">
        <v>33</v>
      </c>
      <c r="NR15" s="5" t="s">
        <v>33</v>
      </c>
      <c r="NS15" s="5" t="s">
        <v>33</v>
      </c>
      <c r="NT15" s="5" t="s">
        <v>33</v>
      </c>
      <c r="NU15" s="5" t="s">
        <v>33</v>
      </c>
      <c r="NV15" s="5" t="s">
        <v>33</v>
      </c>
      <c r="NW15" s="5">
        <v>0</v>
      </c>
      <c r="NX15" s="5">
        <v>0</v>
      </c>
      <c r="NY15" s="5">
        <v>0</v>
      </c>
      <c r="NZ15" s="5">
        <v>0</v>
      </c>
      <c r="OA15" s="5">
        <v>0</v>
      </c>
      <c r="OB15" s="5">
        <v>0</v>
      </c>
      <c r="OC15" s="5">
        <v>0</v>
      </c>
      <c r="OD15" s="5">
        <v>0</v>
      </c>
      <c r="OE15" s="5">
        <v>0</v>
      </c>
      <c r="OF15" s="5">
        <v>0</v>
      </c>
      <c r="OG15" s="5">
        <v>0</v>
      </c>
      <c r="OH15" s="5">
        <v>0</v>
      </c>
      <c r="OI15" s="5">
        <v>0</v>
      </c>
      <c r="OJ15" s="5">
        <v>0</v>
      </c>
      <c r="OK15" s="5" t="s">
        <v>33</v>
      </c>
      <c r="OL15" s="5" t="s">
        <v>33</v>
      </c>
      <c r="OM15" s="5" t="s">
        <v>33</v>
      </c>
      <c r="ON15" s="5" t="s">
        <v>33</v>
      </c>
      <c r="OO15" s="5" t="s">
        <v>33</v>
      </c>
      <c r="OP15" s="5" t="s">
        <v>33</v>
      </c>
      <c r="OQ15" s="5" t="s">
        <v>33</v>
      </c>
      <c r="OR15" s="5" t="s">
        <v>33</v>
      </c>
      <c r="OS15" s="5" t="s">
        <v>33</v>
      </c>
      <c r="OT15" s="5" t="s">
        <v>33</v>
      </c>
      <c r="OU15" s="5" t="s">
        <v>33</v>
      </c>
      <c r="OV15" s="5" t="s">
        <v>33</v>
      </c>
      <c r="OW15" s="5" t="s">
        <v>33</v>
      </c>
      <c r="OX15" s="5" t="s">
        <v>33</v>
      </c>
      <c r="OY15" s="5" t="s">
        <v>33</v>
      </c>
      <c r="OZ15" s="5" t="s">
        <v>33</v>
      </c>
      <c r="PA15" s="5" t="s">
        <v>33</v>
      </c>
      <c r="PB15" s="5" t="s">
        <v>33</v>
      </c>
      <c r="PC15" s="5">
        <v>7020</v>
      </c>
      <c r="PD15" s="5">
        <v>6965</v>
      </c>
      <c r="PE15" s="5">
        <v>6428</v>
      </c>
      <c r="PF15" s="5">
        <v>5665</v>
      </c>
      <c r="PG15" s="5">
        <v>5134</v>
      </c>
      <c r="PH15" s="5">
        <v>4857</v>
      </c>
      <c r="PI15" s="5">
        <v>4148</v>
      </c>
      <c r="PJ15" s="5">
        <v>4076</v>
      </c>
      <c r="PK15" s="5">
        <v>3636</v>
      </c>
      <c r="PL15" s="5">
        <v>3681</v>
      </c>
      <c r="PM15" s="5">
        <v>3392</v>
      </c>
      <c r="PN15" s="5">
        <v>3278</v>
      </c>
      <c r="PO15" s="5">
        <v>2795</v>
      </c>
      <c r="PP15" s="5">
        <v>2748</v>
      </c>
      <c r="PQ15" s="5">
        <v>2754</v>
      </c>
      <c r="PR15" s="5">
        <v>2605</v>
      </c>
      <c r="PS15" s="5">
        <v>2493</v>
      </c>
      <c r="PT15" s="5">
        <v>2278</v>
      </c>
      <c r="PU15" s="5">
        <v>2207</v>
      </c>
      <c r="PV15" s="5">
        <v>2191</v>
      </c>
      <c r="PW15" s="5">
        <v>1863</v>
      </c>
      <c r="PX15" s="5">
        <v>1846</v>
      </c>
      <c r="PY15" s="5">
        <v>2087</v>
      </c>
      <c r="PZ15" s="5">
        <v>1656</v>
      </c>
      <c r="QA15" s="5">
        <v>1936</v>
      </c>
      <c r="QB15" s="5">
        <v>1884</v>
      </c>
      <c r="QC15" s="5">
        <v>1755</v>
      </c>
      <c r="QD15" s="5">
        <v>1839</v>
      </c>
      <c r="QE15" s="5">
        <v>1756</v>
      </c>
      <c r="QF15" s="5">
        <v>1751</v>
      </c>
      <c r="QG15" s="5">
        <v>1977</v>
      </c>
      <c r="QH15" s="5">
        <v>1935</v>
      </c>
      <c r="QI15" s="5">
        <v>9848</v>
      </c>
      <c r="QJ15" s="5">
        <v>8583</v>
      </c>
      <c r="QK15" s="5">
        <v>6240</v>
      </c>
      <c r="QL15" s="5">
        <v>4804</v>
      </c>
      <c r="QM15" s="5">
        <v>4482</v>
      </c>
      <c r="QN15" s="5">
        <v>4957</v>
      </c>
      <c r="QO15" s="5">
        <v>4754</v>
      </c>
      <c r="QP15" s="5">
        <v>3478</v>
      </c>
      <c r="QQ15" s="5">
        <v>3277</v>
      </c>
      <c r="QR15" s="5">
        <v>2683</v>
      </c>
      <c r="QS15" s="5">
        <v>2456</v>
      </c>
      <c r="QT15" s="5">
        <v>2381</v>
      </c>
      <c r="QU15" s="5">
        <v>1835</v>
      </c>
      <c r="QV15" s="5">
        <v>1965</v>
      </c>
      <c r="QW15" s="5">
        <v>1607</v>
      </c>
      <c r="QX15" s="5">
        <v>1189</v>
      </c>
      <c r="QY15" s="5">
        <v>1585</v>
      </c>
      <c r="QZ15" s="5">
        <v>1280</v>
      </c>
      <c r="RA15" s="5">
        <v>1180</v>
      </c>
      <c r="RB15" s="5">
        <v>1300</v>
      </c>
      <c r="RC15" s="5">
        <v>1137</v>
      </c>
      <c r="RD15" s="5">
        <v>1170</v>
      </c>
      <c r="RE15" s="5">
        <v>1281</v>
      </c>
      <c r="RF15" s="5">
        <v>1135</v>
      </c>
      <c r="RG15" s="5">
        <v>1207</v>
      </c>
      <c r="RH15" s="5">
        <v>1077</v>
      </c>
      <c r="RI15" s="5">
        <v>1635</v>
      </c>
      <c r="RJ15" s="5">
        <v>1692</v>
      </c>
      <c r="RK15" s="5">
        <v>1729</v>
      </c>
      <c r="RL15" s="5">
        <v>1638</v>
      </c>
      <c r="RM15" s="5">
        <v>1712</v>
      </c>
      <c r="RN15" s="5">
        <v>1902</v>
      </c>
      <c r="RO15" s="5">
        <v>2555</v>
      </c>
      <c r="RP15" s="5">
        <v>2380</v>
      </c>
      <c r="RQ15" s="5">
        <v>3005</v>
      </c>
      <c r="RR15" s="5">
        <v>3037</v>
      </c>
      <c r="RS15" s="5">
        <v>3239</v>
      </c>
      <c r="RT15" s="5">
        <v>3251</v>
      </c>
      <c r="RU15" s="5">
        <v>2850</v>
      </c>
      <c r="RV15" s="5">
        <v>2559</v>
      </c>
      <c r="RW15" s="5">
        <v>3059</v>
      </c>
      <c r="RX15" s="5">
        <v>3935</v>
      </c>
      <c r="RY15" s="5">
        <v>2653</v>
      </c>
      <c r="RZ15" s="5">
        <v>2701</v>
      </c>
      <c r="SA15" s="5">
        <v>2219</v>
      </c>
      <c r="SB15" s="5">
        <v>2011</v>
      </c>
      <c r="SC15" s="5">
        <v>1768</v>
      </c>
      <c r="SD15" s="5">
        <v>2054</v>
      </c>
      <c r="SE15" s="5">
        <v>3965</v>
      </c>
      <c r="SF15" s="5">
        <v>4607</v>
      </c>
      <c r="SG15" s="5">
        <v>4684</v>
      </c>
      <c r="SH15" s="5">
        <v>3687</v>
      </c>
      <c r="SI15" s="5">
        <v>3441</v>
      </c>
      <c r="SJ15" s="5">
        <v>2975</v>
      </c>
      <c r="SK15" s="5">
        <v>2836</v>
      </c>
      <c r="SL15" s="5">
        <v>2703</v>
      </c>
      <c r="SM15" s="5">
        <v>2585</v>
      </c>
      <c r="SN15" s="5">
        <v>2781</v>
      </c>
      <c r="SO15" s="5">
        <v>2543</v>
      </c>
      <c r="SP15" s="5">
        <v>2706</v>
      </c>
      <c r="SQ15" s="5">
        <v>2716</v>
      </c>
      <c r="SR15" s="5">
        <v>3096</v>
      </c>
      <c r="SS15" s="5">
        <v>3255</v>
      </c>
      <c r="ST15" s="5">
        <v>2894</v>
      </c>
      <c r="SU15" s="5">
        <v>536</v>
      </c>
      <c r="SV15" s="5">
        <v>941</v>
      </c>
      <c r="SW15" s="5">
        <v>1010</v>
      </c>
      <c r="SX15" s="5">
        <v>1498</v>
      </c>
      <c r="SY15" s="5">
        <v>1717</v>
      </c>
      <c r="SZ15" s="5">
        <v>1536</v>
      </c>
      <c r="TA15" s="5">
        <v>1338</v>
      </c>
      <c r="TB15" s="5">
        <v>1556</v>
      </c>
      <c r="TC15" s="5">
        <v>1503</v>
      </c>
      <c r="TD15" s="5">
        <v>1321</v>
      </c>
      <c r="TE15" s="5">
        <v>978</v>
      </c>
      <c r="TF15" s="5">
        <v>981</v>
      </c>
      <c r="TG15" s="5">
        <v>915</v>
      </c>
      <c r="TH15" s="5">
        <v>976</v>
      </c>
      <c r="TI15" s="5">
        <v>893</v>
      </c>
      <c r="TJ15" s="5">
        <v>930</v>
      </c>
      <c r="TK15" s="5">
        <v>919</v>
      </c>
      <c r="TL15" s="5">
        <v>875</v>
      </c>
      <c r="TM15" s="5">
        <v>840</v>
      </c>
      <c r="TN15" s="5">
        <v>868</v>
      </c>
      <c r="TO15" s="5">
        <v>860</v>
      </c>
      <c r="TP15" s="5">
        <v>916</v>
      </c>
      <c r="TQ15" s="5">
        <v>833</v>
      </c>
      <c r="TR15" s="5">
        <v>936</v>
      </c>
      <c r="TS15" s="5">
        <v>863</v>
      </c>
      <c r="TT15" s="5">
        <v>886</v>
      </c>
      <c r="TU15" s="5">
        <v>947</v>
      </c>
      <c r="TV15" s="5">
        <v>831</v>
      </c>
      <c r="TW15" s="5">
        <v>769</v>
      </c>
      <c r="TX15" s="5">
        <v>847</v>
      </c>
      <c r="TY15" s="5">
        <v>795</v>
      </c>
      <c r="TZ15" s="5">
        <v>687</v>
      </c>
      <c r="UA15" s="5">
        <v>3</v>
      </c>
      <c r="UB15" s="5">
        <v>16</v>
      </c>
      <c r="UC15" s="5">
        <v>3</v>
      </c>
      <c r="UD15" s="5">
        <v>2</v>
      </c>
      <c r="UE15" s="5">
        <v>4</v>
      </c>
      <c r="UF15" s="5">
        <v>25</v>
      </c>
      <c r="UG15" s="5">
        <v>39</v>
      </c>
      <c r="UH15" s="5">
        <v>5</v>
      </c>
      <c r="UI15" s="5">
        <v>1</v>
      </c>
      <c r="UJ15" s="5">
        <v>1</v>
      </c>
      <c r="UK15" s="5">
        <v>0</v>
      </c>
      <c r="UL15" s="5">
        <v>0</v>
      </c>
      <c r="UM15" s="5">
        <v>0</v>
      </c>
      <c r="UN15" s="5">
        <v>0</v>
      </c>
      <c r="UO15" s="5">
        <v>0</v>
      </c>
      <c r="UP15" s="5">
        <v>0</v>
      </c>
      <c r="UQ15" s="5">
        <v>0</v>
      </c>
      <c r="UR15" s="5">
        <v>0</v>
      </c>
      <c r="US15" s="5">
        <v>0</v>
      </c>
      <c r="UT15" s="5">
        <v>0</v>
      </c>
      <c r="UU15" s="5">
        <v>0</v>
      </c>
      <c r="UV15" s="5">
        <v>0</v>
      </c>
      <c r="UW15" s="5">
        <v>0</v>
      </c>
      <c r="UX15" s="5">
        <v>0</v>
      </c>
      <c r="UY15" s="5">
        <v>0</v>
      </c>
      <c r="UZ15" s="5">
        <v>0</v>
      </c>
      <c r="VA15" s="5">
        <v>0</v>
      </c>
      <c r="VB15" s="5">
        <v>0</v>
      </c>
      <c r="VC15" s="5">
        <v>0</v>
      </c>
      <c r="VD15" s="5">
        <v>0</v>
      </c>
      <c r="VE15" s="5">
        <v>0</v>
      </c>
      <c r="VF15" s="5">
        <v>0</v>
      </c>
      <c r="VG15" s="5">
        <v>31150</v>
      </c>
      <c r="VH15" s="5">
        <v>27960</v>
      </c>
      <c r="VI15" s="5">
        <v>23868</v>
      </c>
      <c r="VJ15" s="5">
        <v>22046</v>
      </c>
      <c r="VK15" s="5">
        <v>24850</v>
      </c>
      <c r="VL15" s="5">
        <v>28628</v>
      </c>
      <c r="VM15" s="5">
        <v>28948</v>
      </c>
      <c r="VN15" s="5">
        <v>27429</v>
      </c>
      <c r="VO15" s="5">
        <v>24806</v>
      </c>
      <c r="VP15" s="5">
        <v>23017</v>
      </c>
      <c r="VQ15" s="5">
        <v>24284</v>
      </c>
      <c r="VR15" s="5">
        <v>21552</v>
      </c>
      <c r="VS15" s="5">
        <v>19415</v>
      </c>
      <c r="VT15" s="5">
        <v>20130</v>
      </c>
      <c r="VU15" s="5">
        <v>22361</v>
      </c>
      <c r="VV15" s="5">
        <v>17606</v>
      </c>
      <c r="VW15" s="5">
        <v>12537</v>
      </c>
      <c r="VX15" s="5">
        <v>9829</v>
      </c>
      <c r="VY15" s="5">
        <v>10947</v>
      </c>
      <c r="VZ15" s="5">
        <v>7827</v>
      </c>
      <c r="WA15" s="5">
        <v>6177</v>
      </c>
      <c r="WB15" s="5">
        <v>5689</v>
      </c>
      <c r="WC15" s="5">
        <v>7528</v>
      </c>
      <c r="WD15" s="5">
        <v>5927</v>
      </c>
      <c r="WE15" s="5">
        <v>6938</v>
      </c>
      <c r="WF15" s="5">
        <v>5784</v>
      </c>
      <c r="WG15" s="5">
        <v>6058</v>
      </c>
      <c r="WH15" s="5">
        <v>5881</v>
      </c>
      <c r="WI15" s="5">
        <v>5550</v>
      </c>
      <c r="WJ15" s="5">
        <v>5860</v>
      </c>
      <c r="WK15" s="5">
        <v>4800</v>
      </c>
      <c r="WL15" s="5">
        <v>4755</v>
      </c>
      <c r="WM15" s="5">
        <v>2063</v>
      </c>
      <c r="WN15" s="5">
        <v>1570</v>
      </c>
      <c r="WO15" s="5">
        <v>1272</v>
      </c>
      <c r="WP15" s="5">
        <v>1079</v>
      </c>
      <c r="WQ15" s="5">
        <v>1291</v>
      </c>
      <c r="WR15" s="5">
        <v>1263</v>
      </c>
      <c r="WS15" s="5">
        <v>1308</v>
      </c>
      <c r="WT15" s="5">
        <v>1127</v>
      </c>
      <c r="WU15" s="5">
        <v>1085</v>
      </c>
      <c r="WV15" s="5">
        <v>651</v>
      </c>
      <c r="WW15" s="5">
        <v>198</v>
      </c>
      <c r="WX15" s="5">
        <v>248</v>
      </c>
      <c r="WY15" s="5">
        <v>286</v>
      </c>
      <c r="WZ15" s="5">
        <v>220</v>
      </c>
      <c r="XA15" s="5">
        <v>213</v>
      </c>
      <c r="XB15" s="5">
        <v>190</v>
      </c>
      <c r="XC15" s="5">
        <v>199</v>
      </c>
      <c r="XD15" s="5">
        <v>213</v>
      </c>
      <c r="XE15" s="5">
        <v>225</v>
      </c>
      <c r="XF15" s="5">
        <v>173</v>
      </c>
      <c r="XG15" s="5">
        <v>153</v>
      </c>
      <c r="XH15" s="5">
        <v>180</v>
      </c>
      <c r="XI15" s="5">
        <v>166</v>
      </c>
      <c r="XJ15" s="5">
        <v>182</v>
      </c>
      <c r="XK15" s="5">
        <v>101</v>
      </c>
      <c r="XL15" s="5">
        <v>102</v>
      </c>
      <c r="XM15" s="5">
        <v>199</v>
      </c>
      <c r="XN15" s="5">
        <v>174</v>
      </c>
      <c r="XO15" s="5">
        <v>145</v>
      </c>
      <c r="XP15" s="5">
        <v>163</v>
      </c>
      <c r="XQ15" s="5">
        <v>239</v>
      </c>
      <c r="XR15" s="5">
        <v>139</v>
      </c>
      <c r="XS15" s="1">
        <v>19545</v>
      </c>
      <c r="XT15" s="3" t="s">
        <v>180</v>
      </c>
      <c r="XU15" s="3" t="s">
        <v>180</v>
      </c>
      <c r="XV15" s="3" t="s">
        <v>180</v>
      </c>
      <c r="XW15" s="3" t="s">
        <v>179</v>
      </c>
      <c r="XX15" s="3" t="s">
        <v>180</v>
      </c>
      <c r="XY15" s="3" t="s">
        <v>180</v>
      </c>
      <c r="XZ15" s="3" t="s">
        <v>192</v>
      </c>
    </row>
    <row r="16" spans="1:650" x14ac:dyDescent="0.3">
      <c r="A16" s="6" t="s">
        <v>47</v>
      </c>
      <c r="B16" s="1">
        <v>4057059</v>
      </c>
      <c r="C16" s="5">
        <v>103797</v>
      </c>
      <c r="D16" s="5">
        <v>22874</v>
      </c>
      <c r="E16" s="5">
        <v>49244</v>
      </c>
      <c r="F16" s="5">
        <v>7905</v>
      </c>
      <c r="G16" s="5">
        <v>92315</v>
      </c>
      <c r="H16" s="5">
        <v>51997</v>
      </c>
      <c r="I16" s="5">
        <v>18796</v>
      </c>
      <c r="J16" s="5">
        <v>20812</v>
      </c>
      <c r="K16" s="5">
        <v>14299</v>
      </c>
      <c r="L16" s="5">
        <v>25330</v>
      </c>
      <c r="M16" s="5">
        <v>34812</v>
      </c>
      <c r="N16" s="5">
        <v>635</v>
      </c>
      <c r="O16" s="5">
        <v>284</v>
      </c>
      <c r="P16" s="5">
        <v>301</v>
      </c>
      <c r="Q16" s="5">
        <v>8953</v>
      </c>
      <c r="R16" s="5">
        <v>8161</v>
      </c>
      <c r="S16" s="5">
        <v>1954</v>
      </c>
      <c r="T16" s="5">
        <v>2049</v>
      </c>
      <c r="U16" s="5">
        <v>34822</v>
      </c>
      <c r="V16" s="5">
        <v>33967</v>
      </c>
      <c r="W16" s="5">
        <v>44972</v>
      </c>
      <c r="X16" s="5">
        <v>100825</v>
      </c>
      <c r="Y16" s="5" t="s">
        <v>33</v>
      </c>
      <c r="Z16" s="5" t="s">
        <v>33</v>
      </c>
      <c r="AA16" s="5">
        <v>557</v>
      </c>
      <c r="AB16" s="5">
        <v>0</v>
      </c>
      <c r="AC16" s="5" t="s">
        <v>33</v>
      </c>
      <c r="AD16" s="5" t="s">
        <v>33</v>
      </c>
      <c r="AE16" s="5" t="s">
        <v>33</v>
      </c>
      <c r="AF16" s="5" t="s">
        <v>33</v>
      </c>
      <c r="AG16" s="5" t="s">
        <v>33</v>
      </c>
      <c r="AH16" s="5" t="s">
        <v>33</v>
      </c>
      <c r="AI16" s="5">
        <v>0</v>
      </c>
      <c r="AJ16" s="5">
        <v>0</v>
      </c>
      <c r="AK16" s="5">
        <v>0</v>
      </c>
      <c r="AL16" s="5">
        <v>0</v>
      </c>
      <c r="AM16" s="5">
        <v>0</v>
      </c>
      <c r="AN16" s="5">
        <v>0</v>
      </c>
      <c r="AO16" s="5">
        <v>0</v>
      </c>
      <c r="AP16" s="5">
        <v>0</v>
      </c>
      <c r="AQ16" s="5">
        <v>0</v>
      </c>
      <c r="AR16" s="5">
        <v>0</v>
      </c>
      <c r="AS16" s="5">
        <v>0</v>
      </c>
      <c r="AT16" s="5">
        <v>0</v>
      </c>
      <c r="AU16" s="5">
        <v>0</v>
      </c>
      <c r="AV16" s="5">
        <v>0</v>
      </c>
      <c r="AW16" s="5">
        <v>0</v>
      </c>
      <c r="AX16" s="5">
        <v>0</v>
      </c>
      <c r="AY16" s="5">
        <v>0</v>
      </c>
      <c r="AZ16" s="5">
        <v>116</v>
      </c>
      <c r="BA16" s="5">
        <v>152694</v>
      </c>
      <c r="BB16" s="5">
        <v>105301</v>
      </c>
      <c r="BC16" s="5">
        <v>66635</v>
      </c>
      <c r="BD16" s="5">
        <v>95561</v>
      </c>
      <c r="BE16" s="5" t="s">
        <v>33</v>
      </c>
      <c r="BF16" s="5" t="s">
        <v>33</v>
      </c>
      <c r="BG16" s="5">
        <v>213344</v>
      </c>
      <c r="BH16" s="5">
        <v>67548</v>
      </c>
      <c r="BI16" s="5" t="s">
        <v>33</v>
      </c>
      <c r="BJ16" s="5" t="s">
        <v>33</v>
      </c>
      <c r="BK16" s="5" t="s">
        <v>33</v>
      </c>
      <c r="BL16" s="5" t="s">
        <v>33</v>
      </c>
      <c r="BM16" s="5" t="s">
        <v>33</v>
      </c>
      <c r="BN16" s="5" t="s">
        <v>33</v>
      </c>
      <c r="BO16" s="5">
        <v>291334</v>
      </c>
      <c r="BP16" s="5">
        <v>352730</v>
      </c>
      <c r="BQ16" s="5">
        <v>371467</v>
      </c>
      <c r="BR16" s="5">
        <v>232762</v>
      </c>
      <c r="BS16" s="5">
        <v>175440</v>
      </c>
      <c r="BT16" s="5">
        <v>123177</v>
      </c>
      <c r="BU16" s="5">
        <v>99927</v>
      </c>
      <c r="BV16" s="5">
        <v>125360</v>
      </c>
      <c r="BW16" s="5">
        <v>61035</v>
      </c>
      <c r="BX16" s="5">
        <v>55707</v>
      </c>
      <c r="BY16" s="5">
        <v>54434</v>
      </c>
      <c r="BZ16" s="5">
        <v>61859</v>
      </c>
      <c r="CA16" s="5">
        <v>164190</v>
      </c>
      <c r="CB16" s="5">
        <v>39467</v>
      </c>
      <c r="CC16" s="5">
        <v>34674</v>
      </c>
      <c r="CD16" s="5">
        <v>44150</v>
      </c>
      <c r="CE16" s="5">
        <v>40481</v>
      </c>
      <c r="CF16" s="5">
        <v>151222</v>
      </c>
      <c r="CG16" s="5">
        <v>110705</v>
      </c>
      <c r="CH16" s="5">
        <v>22168</v>
      </c>
      <c r="CI16" s="5">
        <v>26853</v>
      </c>
      <c r="CJ16" s="5">
        <v>34487</v>
      </c>
      <c r="CK16" s="5" t="s">
        <v>33</v>
      </c>
      <c r="CL16" s="5" t="s">
        <v>33</v>
      </c>
      <c r="CM16" s="5">
        <v>53295</v>
      </c>
      <c r="CN16" s="5">
        <v>39751</v>
      </c>
      <c r="CO16" s="5" t="s">
        <v>33</v>
      </c>
      <c r="CP16" s="5" t="s">
        <v>33</v>
      </c>
      <c r="CQ16" s="5" t="s">
        <v>33</v>
      </c>
      <c r="CR16" s="5" t="s">
        <v>33</v>
      </c>
      <c r="CS16" s="5" t="s">
        <v>33</v>
      </c>
      <c r="CT16" s="5" t="s">
        <v>33</v>
      </c>
      <c r="CU16" s="5">
        <v>454697</v>
      </c>
      <c r="CV16" s="5">
        <v>461038</v>
      </c>
      <c r="CW16" s="5">
        <v>420164</v>
      </c>
      <c r="CX16" s="5">
        <v>423848</v>
      </c>
      <c r="CY16" s="5">
        <v>507692</v>
      </c>
      <c r="CZ16" s="5">
        <v>409069</v>
      </c>
      <c r="DA16" s="5">
        <v>306547</v>
      </c>
      <c r="DB16" s="5">
        <v>287763</v>
      </c>
      <c r="DC16" s="5">
        <v>314271</v>
      </c>
      <c r="DD16" s="5">
        <v>281056</v>
      </c>
      <c r="DE16" s="5">
        <v>248595</v>
      </c>
      <c r="DF16" s="5">
        <v>227467</v>
      </c>
      <c r="DG16" s="5">
        <v>225958</v>
      </c>
      <c r="DH16" s="5">
        <v>225628</v>
      </c>
      <c r="DI16" s="5">
        <v>226864</v>
      </c>
      <c r="DJ16" s="5">
        <v>163456</v>
      </c>
      <c r="DK16" s="5">
        <v>159531</v>
      </c>
      <c r="DL16" s="5">
        <v>209933</v>
      </c>
      <c r="DM16" s="5">
        <v>282984</v>
      </c>
      <c r="DN16" s="5">
        <v>251464</v>
      </c>
      <c r="DO16" s="5">
        <v>274737</v>
      </c>
      <c r="DP16" s="5">
        <v>214341</v>
      </c>
      <c r="DQ16" s="5" t="s">
        <v>33</v>
      </c>
      <c r="DR16" s="5" t="s">
        <v>33</v>
      </c>
      <c r="DS16" s="5">
        <v>118156</v>
      </c>
      <c r="DT16" s="5">
        <v>156282</v>
      </c>
      <c r="DU16" s="5" t="s">
        <v>33</v>
      </c>
      <c r="DV16" s="5" t="s">
        <v>33</v>
      </c>
      <c r="DW16" s="5" t="s">
        <v>33</v>
      </c>
      <c r="DX16" s="5" t="s">
        <v>33</v>
      </c>
      <c r="DY16" s="5" t="s">
        <v>33</v>
      </c>
      <c r="DZ16" s="5" t="s">
        <v>33</v>
      </c>
      <c r="EA16" s="5">
        <v>93766</v>
      </c>
      <c r="EB16" s="5">
        <v>95159</v>
      </c>
      <c r="EC16" s="5">
        <v>34225</v>
      </c>
      <c r="ED16" s="5">
        <v>62263</v>
      </c>
      <c r="EE16" s="5">
        <v>230155</v>
      </c>
      <c r="EF16" s="5">
        <v>156588</v>
      </c>
      <c r="EG16" s="5">
        <v>86398</v>
      </c>
      <c r="EH16" s="5">
        <v>86943</v>
      </c>
      <c r="EI16" s="5">
        <v>48035</v>
      </c>
      <c r="EJ16" s="5">
        <v>29919</v>
      </c>
      <c r="EK16" s="5">
        <v>80214</v>
      </c>
      <c r="EL16" s="5">
        <v>25177</v>
      </c>
      <c r="EM16" s="5">
        <v>18045</v>
      </c>
      <c r="EN16" s="5">
        <v>22514</v>
      </c>
      <c r="EO16" s="5">
        <v>82913</v>
      </c>
      <c r="EP16" s="5">
        <v>17639</v>
      </c>
      <c r="EQ16" s="5">
        <v>10006</v>
      </c>
      <c r="ER16" s="5">
        <v>36289</v>
      </c>
      <c r="ES16" s="5">
        <v>49835</v>
      </c>
      <c r="ET16" s="5">
        <v>82380</v>
      </c>
      <c r="EU16" s="5">
        <v>111728</v>
      </c>
      <c r="EV16" s="5">
        <v>111159</v>
      </c>
      <c r="EW16" s="5" t="s">
        <v>33</v>
      </c>
      <c r="EX16" s="5" t="s">
        <v>33</v>
      </c>
      <c r="EY16" s="5">
        <v>26958</v>
      </c>
      <c r="EZ16" s="5">
        <v>58444</v>
      </c>
      <c r="FA16" s="5" t="s">
        <v>33</v>
      </c>
      <c r="FB16" s="5" t="s">
        <v>33</v>
      </c>
      <c r="FC16" s="5" t="s">
        <v>33</v>
      </c>
      <c r="FD16" s="5" t="s">
        <v>33</v>
      </c>
      <c r="FE16" s="5" t="s">
        <v>33</v>
      </c>
      <c r="FF16" s="5" t="s">
        <v>33</v>
      </c>
      <c r="FG16" s="5">
        <v>0</v>
      </c>
      <c r="FH16" s="5">
        <v>0</v>
      </c>
      <c r="FI16" s="5">
        <v>0</v>
      </c>
      <c r="FJ16" s="5">
        <v>0</v>
      </c>
      <c r="FK16" s="5">
        <v>0</v>
      </c>
      <c r="FL16" s="5">
        <v>0</v>
      </c>
      <c r="FM16" s="5">
        <v>0</v>
      </c>
      <c r="FN16" s="5">
        <v>0</v>
      </c>
      <c r="FO16" s="5">
        <v>0</v>
      </c>
      <c r="FP16" s="5">
        <v>0</v>
      </c>
      <c r="FQ16" s="5">
        <v>0</v>
      </c>
      <c r="FR16" s="5">
        <v>0</v>
      </c>
      <c r="FS16" s="5">
        <v>0</v>
      </c>
      <c r="FT16" s="5">
        <v>0</v>
      </c>
      <c r="FU16" s="5" t="s">
        <v>33</v>
      </c>
      <c r="FV16" s="5" t="s">
        <v>33</v>
      </c>
      <c r="FW16" s="5" t="s">
        <v>33</v>
      </c>
      <c r="FX16" s="5" t="s">
        <v>33</v>
      </c>
      <c r="FY16" s="5" t="s">
        <v>33</v>
      </c>
      <c r="FZ16" s="5" t="s">
        <v>33</v>
      </c>
      <c r="GA16" s="5" t="s">
        <v>33</v>
      </c>
      <c r="GB16" s="5" t="s">
        <v>33</v>
      </c>
      <c r="GC16" s="5" t="s">
        <v>33</v>
      </c>
      <c r="GD16" s="5" t="s">
        <v>33</v>
      </c>
      <c r="GE16" s="5" t="s">
        <v>33</v>
      </c>
      <c r="GF16" s="5" t="s">
        <v>33</v>
      </c>
      <c r="GG16" s="5" t="s">
        <v>33</v>
      </c>
      <c r="GH16" s="5" t="s">
        <v>33</v>
      </c>
      <c r="GI16" s="5" t="s">
        <v>33</v>
      </c>
      <c r="GJ16" s="5" t="s">
        <v>33</v>
      </c>
      <c r="GK16" s="5" t="s">
        <v>33</v>
      </c>
      <c r="GL16" s="5" t="s">
        <v>33</v>
      </c>
      <c r="GM16" s="5">
        <v>943594</v>
      </c>
      <c r="GN16" s="5">
        <v>931801</v>
      </c>
      <c r="GO16" s="5">
        <v>875100</v>
      </c>
      <c r="GP16" s="5">
        <v>726779</v>
      </c>
      <c r="GQ16" s="5">
        <v>1005602</v>
      </c>
      <c r="GR16" s="5">
        <v>740831</v>
      </c>
      <c r="GS16" s="5">
        <v>511669</v>
      </c>
      <c r="GT16" s="5">
        <v>520878</v>
      </c>
      <c r="GU16" s="5">
        <v>437640</v>
      </c>
      <c r="GV16" s="5">
        <v>392012</v>
      </c>
      <c r="GW16" s="5">
        <v>418054</v>
      </c>
      <c r="GX16" s="5">
        <v>315137</v>
      </c>
      <c r="GY16" s="5">
        <v>408478</v>
      </c>
      <c r="GZ16" s="5">
        <v>287910</v>
      </c>
      <c r="HA16" s="5">
        <v>353405</v>
      </c>
      <c r="HB16" s="5">
        <v>233406</v>
      </c>
      <c r="HC16" s="5">
        <v>211972</v>
      </c>
      <c r="HD16" s="5">
        <v>399609</v>
      </c>
      <c r="HE16" s="5">
        <v>631041</v>
      </c>
      <c r="HF16" s="5">
        <v>495281</v>
      </c>
      <c r="HG16" s="5">
        <v>524925</v>
      </c>
      <c r="HH16" s="5">
        <v>556372</v>
      </c>
      <c r="HI16" s="5" t="s">
        <v>33</v>
      </c>
      <c r="HJ16" s="5" t="s">
        <v>33</v>
      </c>
      <c r="HK16" s="5">
        <v>412310</v>
      </c>
      <c r="HL16" s="5">
        <v>322025</v>
      </c>
      <c r="HM16" s="5" t="s">
        <v>33</v>
      </c>
      <c r="HN16" s="5" t="s">
        <v>33</v>
      </c>
      <c r="HO16" s="5" t="s">
        <v>33</v>
      </c>
      <c r="HP16" s="5" t="s">
        <v>33</v>
      </c>
      <c r="HQ16" s="5" t="s">
        <v>33</v>
      </c>
      <c r="HR16" s="5" t="s">
        <v>33</v>
      </c>
      <c r="HS16" s="5">
        <v>0</v>
      </c>
      <c r="HT16" s="5">
        <v>0</v>
      </c>
      <c r="HU16" s="5">
        <v>0</v>
      </c>
      <c r="HV16" s="5">
        <v>0</v>
      </c>
      <c r="HW16" s="5">
        <v>0</v>
      </c>
      <c r="HX16" s="5">
        <v>0</v>
      </c>
      <c r="HY16" s="5">
        <v>0</v>
      </c>
      <c r="HZ16" s="5">
        <v>0</v>
      </c>
      <c r="IA16" s="5">
        <v>0</v>
      </c>
      <c r="IB16" s="5">
        <v>0</v>
      </c>
      <c r="IC16" s="5">
        <v>0</v>
      </c>
      <c r="ID16" s="5">
        <v>0</v>
      </c>
      <c r="IE16" s="5">
        <v>0</v>
      </c>
      <c r="IF16" s="5">
        <v>0</v>
      </c>
      <c r="IG16" s="5">
        <v>0</v>
      </c>
      <c r="IH16" s="5">
        <v>0</v>
      </c>
      <c r="II16" s="5">
        <v>0</v>
      </c>
      <c r="IJ16" s="5">
        <v>0</v>
      </c>
      <c r="IK16" s="5">
        <v>2670120</v>
      </c>
      <c r="IL16" s="5">
        <v>2543565</v>
      </c>
      <c r="IM16" s="5">
        <v>1741153</v>
      </c>
      <c r="IN16" s="5">
        <v>1556992</v>
      </c>
      <c r="IO16" s="5" t="s">
        <v>33</v>
      </c>
      <c r="IP16" s="5" t="s">
        <v>33</v>
      </c>
      <c r="IQ16" s="5">
        <v>1208362</v>
      </c>
      <c r="IR16" s="5">
        <v>1368395</v>
      </c>
      <c r="IS16" s="5" t="s">
        <v>33</v>
      </c>
      <c r="IT16" s="5" t="s">
        <v>33</v>
      </c>
      <c r="IU16" s="5" t="s">
        <v>33</v>
      </c>
      <c r="IV16" s="5" t="s">
        <v>33</v>
      </c>
      <c r="IW16" s="5" t="s">
        <v>33</v>
      </c>
      <c r="IX16" s="5" t="s">
        <v>33</v>
      </c>
      <c r="IY16" s="5">
        <v>0</v>
      </c>
      <c r="IZ16" s="5">
        <v>0</v>
      </c>
      <c r="JA16" s="5">
        <v>0</v>
      </c>
      <c r="JB16" s="5">
        <v>0</v>
      </c>
      <c r="JC16" s="5">
        <v>0</v>
      </c>
      <c r="JD16" s="5">
        <v>0</v>
      </c>
      <c r="JE16" s="5">
        <v>0</v>
      </c>
      <c r="JF16" s="5">
        <v>0</v>
      </c>
      <c r="JG16" s="5">
        <v>0</v>
      </c>
      <c r="JH16" s="5">
        <v>0</v>
      </c>
      <c r="JI16" s="5">
        <v>0</v>
      </c>
      <c r="JJ16" s="5">
        <v>0</v>
      </c>
      <c r="JK16" s="5">
        <v>0</v>
      </c>
      <c r="JL16" s="5">
        <v>0</v>
      </c>
      <c r="JM16" s="5">
        <v>0</v>
      </c>
      <c r="JN16" s="5">
        <v>0</v>
      </c>
      <c r="JO16" s="5">
        <v>0</v>
      </c>
      <c r="JP16" s="5">
        <v>0</v>
      </c>
      <c r="JQ16" s="5">
        <v>228980</v>
      </c>
      <c r="JR16" s="5">
        <v>212122</v>
      </c>
      <c r="JS16" s="5">
        <v>193775</v>
      </c>
      <c r="JT16" s="5">
        <v>157019</v>
      </c>
      <c r="JU16" s="5" t="s">
        <v>33</v>
      </c>
      <c r="JV16" s="5" t="s">
        <v>33</v>
      </c>
      <c r="JW16" s="5">
        <v>171981</v>
      </c>
      <c r="JX16" s="5">
        <v>171484</v>
      </c>
      <c r="JY16" s="5" t="s">
        <v>33</v>
      </c>
      <c r="JZ16" s="5" t="s">
        <v>33</v>
      </c>
      <c r="KA16" s="5" t="s">
        <v>33</v>
      </c>
      <c r="KB16" s="5" t="s">
        <v>33</v>
      </c>
      <c r="KC16" s="5" t="s">
        <v>33</v>
      </c>
      <c r="KD16" s="5" t="s">
        <v>33</v>
      </c>
      <c r="KE16" s="5">
        <v>873733</v>
      </c>
      <c r="KF16" s="5">
        <v>816591</v>
      </c>
      <c r="KG16" s="5">
        <v>845158</v>
      </c>
      <c r="KH16" s="5">
        <v>788038</v>
      </c>
      <c r="KI16" s="5">
        <v>731163</v>
      </c>
      <c r="KJ16" s="5">
        <v>684106</v>
      </c>
      <c r="KK16" s="5">
        <v>514572</v>
      </c>
      <c r="KL16" s="5">
        <v>433562</v>
      </c>
      <c r="KM16" s="5">
        <v>401123</v>
      </c>
      <c r="KN16" s="5">
        <v>364838</v>
      </c>
      <c r="KO16" s="5">
        <v>337828</v>
      </c>
      <c r="KP16" s="5">
        <v>317339</v>
      </c>
      <c r="KQ16" s="5">
        <v>272890</v>
      </c>
      <c r="KR16" s="5">
        <v>247939</v>
      </c>
      <c r="KS16" s="5">
        <v>239021</v>
      </c>
      <c r="KT16" s="5">
        <v>210871</v>
      </c>
      <c r="KU16" s="5">
        <v>172822</v>
      </c>
      <c r="KV16" s="5">
        <v>191929</v>
      </c>
      <c r="KW16" s="5">
        <v>202508</v>
      </c>
      <c r="KX16" s="5">
        <v>192598</v>
      </c>
      <c r="KY16" s="5">
        <v>149890</v>
      </c>
      <c r="KZ16" s="5">
        <v>105251</v>
      </c>
      <c r="LA16" s="5" t="s">
        <v>33</v>
      </c>
      <c r="LB16" s="5" t="s">
        <v>33</v>
      </c>
      <c r="LC16" s="5">
        <v>2956</v>
      </c>
      <c r="LD16" s="5">
        <v>2242</v>
      </c>
      <c r="LE16" s="5" t="s">
        <v>33</v>
      </c>
      <c r="LF16" s="5" t="s">
        <v>33</v>
      </c>
      <c r="LG16" s="5" t="s">
        <v>33</v>
      </c>
      <c r="LH16" s="5" t="s">
        <v>33</v>
      </c>
      <c r="LI16" s="5" t="s">
        <v>33</v>
      </c>
      <c r="LJ16" s="5" t="s">
        <v>33</v>
      </c>
      <c r="LK16" s="5">
        <v>29041</v>
      </c>
      <c r="LL16" s="5">
        <v>27327</v>
      </c>
      <c r="LM16" s="5">
        <v>22359</v>
      </c>
      <c r="LN16" s="5">
        <v>22886</v>
      </c>
      <c r="LO16" s="5">
        <v>20520</v>
      </c>
      <c r="LP16" s="5">
        <v>21304</v>
      </c>
      <c r="LQ16" s="5">
        <v>19830</v>
      </c>
      <c r="LR16" s="5">
        <v>19970</v>
      </c>
      <c r="LS16" s="5">
        <v>22970</v>
      </c>
      <c r="LT16" s="5">
        <v>15908</v>
      </c>
      <c r="LU16" s="5">
        <v>17170</v>
      </c>
      <c r="LV16" s="5">
        <v>14978</v>
      </c>
      <c r="LW16" s="5">
        <v>16717</v>
      </c>
      <c r="LX16" s="5">
        <v>13662</v>
      </c>
      <c r="LY16" s="5">
        <v>15135</v>
      </c>
      <c r="LZ16" s="5">
        <v>13505</v>
      </c>
      <c r="MA16" s="5">
        <v>14350</v>
      </c>
      <c r="MB16" s="5">
        <v>6290</v>
      </c>
      <c r="MC16" s="5">
        <v>15882</v>
      </c>
      <c r="MD16" s="5">
        <v>7798</v>
      </c>
      <c r="ME16" s="5">
        <v>8600</v>
      </c>
      <c r="MF16" s="5">
        <v>5376</v>
      </c>
      <c r="MG16" s="5" t="s">
        <v>33</v>
      </c>
      <c r="MH16" s="5" t="s">
        <v>33</v>
      </c>
      <c r="MI16" s="5">
        <v>6428</v>
      </c>
      <c r="MJ16" s="5">
        <v>5905</v>
      </c>
      <c r="MK16" s="5" t="s">
        <v>33</v>
      </c>
      <c r="ML16" s="5" t="s">
        <v>33</v>
      </c>
      <c r="MM16" s="5" t="s">
        <v>33</v>
      </c>
      <c r="MN16" s="5" t="s">
        <v>33</v>
      </c>
      <c r="MO16" s="5" t="s">
        <v>33</v>
      </c>
      <c r="MP16" s="5" t="s">
        <v>33</v>
      </c>
      <c r="MQ16" s="5">
        <v>0</v>
      </c>
      <c r="MR16" s="5">
        <v>0</v>
      </c>
      <c r="MS16" s="5">
        <v>0</v>
      </c>
      <c r="MT16" s="5">
        <v>0</v>
      </c>
      <c r="MU16" s="5">
        <v>0</v>
      </c>
      <c r="MV16" s="5">
        <v>0</v>
      </c>
      <c r="MW16" s="5">
        <v>0</v>
      </c>
      <c r="MX16" s="5">
        <v>0</v>
      </c>
      <c r="MY16" s="5">
        <v>0</v>
      </c>
      <c r="MZ16" s="5">
        <v>0</v>
      </c>
      <c r="NA16" s="5">
        <v>0</v>
      </c>
      <c r="NB16" s="5">
        <v>0</v>
      </c>
      <c r="NC16" s="5">
        <v>0</v>
      </c>
      <c r="ND16" s="5">
        <v>0</v>
      </c>
      <c r="NE16" s="5" t="s">
        <v>33</v>
      </c>
      <c r="NF16" s="5" t="s">
        <v>33</v>
      </c>
      <c r="NG16" s="5" t="s">
        <v>33</v>
      </c>
      <c r="NH16" s="5" t="s">
        <v>33</v>
      </c>
      <c r="NI16" s="5" t="s">
        <v>33</v>
      </c>
      <c r="NJ16" s="5" t="s">
        <v>33</v>
      </c>
      <c r="NK16" s="5" t="s">
        <v>33</v>
      </c>
      <c r="NL16" s="5" t="s">
        <v>33</v>
      </c>
      <c r="NM16" s="5" t="s">
        <v>33</v>
      </c>
      <c r="NN16" s="5" t="s">
        <v>33</v>
      </c>
      <c r="NO16" s="5" t="s">
        <v>33</v>
      </c>
      <c r="NP16" s="5" t="s">
        <v>33</v>
      </c>
      <c r="NQ16" s="5" t="s">
        <v>33</v>
      </c>
      <c r="NR16" s="5" t="s">
        <v>33</v>
      </c>
      <c r="NS16" s="5" t="s">
        <v>33</v>
      </c>
      <c r="NT16" s="5" t="s">
        <v>33</v>
      </c>
      <c r="NU16" s="5" t="s">
        <v>33</v>
      </c>
      <c r="NV16" s="5" t="s">
        <v>33</v>
      </c>
      <c r="NW16" s="5">
        <v>0</v>
      </c>
      <c r="NX16" s="5">
        <v>0</v>
      </c>
      <c r="NY16" s="5">
        <v>0</v>
      </c>
      <c r="NZ16" s="5">
        <v>0</v>
      </c>
      <c r="OA16" s="5">
        <v>0</v>
      </c>
      <c r="OB16" s="5">
        <v>0</v>
      </c>
      <c r="OC16" s="5">
        <v>0</v>
      </c>
      <c r="OD16" s="5">
        <v>0</v>
      </c>
      <c r="OE16" s="5">
        <v>0</v>
      </c>
      <c r="OF16" s="5">
        <v>0</v>
      </c>
      <c r="OG16" s="5">
        <v>0</v>
      </c>
      <c r="OH16" s="5">
        <v>0</v>
      </c>
      <c r="OI16" s="5">
        <v>0</v>
      </c>
      <c r="OJ16" s="5">
        <v>0</v>
      </c>
      <c r="OK16" s="5" t="s">
        <v>33</v>
      </c>
      <c r="OL16" s="5" t="s">
        <v>33</v>
      </c>
      <c r="OM16" s="5" t="s">
        <v>33</v>
      </c>
      <c r="ON16" s="5" t="s">
        <v>33</v>
      </c>
      <c r="OO16" s="5" t="s">
        <v>33</v>
      </c>
      <c r="OP16" s="5" t="s">
        <v>33</v>
      </c>
      <c r="OQ16" s="5" t="s">
        <v>33</v>
      </c>
      <c r="OR16" s="5" t="s">
        <v>33</v>
      </c>
      <c r="OS16" s="5" t="s">
        <v>33</v>
      </c>
      <c r="OT16" s="5" t="s">
        <v>33</v>
      </c>
      <c r="OU16" s="5" t="s">
        <v>33</v>
      </c>
      <c r="OV16" s="5" t="s">
        <v>33</v>
      </c>
      <c r="OW16" s="5" t="s">
        <v>33</v>
      </c>
      <c r="OX16" s="5" t="s">
        <v>33</v>
      </c>
      <c r="OY16" s="5" t="s">
        <v>33</v>
      </c>
      <c r="OZ16" s="5" t="s">
        <v>33</v>
      </c>
      <c r="PA16" s="5" t="s">
        <v>33</v>
      </c>
      <c r="PB16" s="5" t="s">
        <v>33</v>
      </c>
      <c r="PC16" s="5">
        <v>125474</v>
      </c>
      <c r="PD16" s="5">
        <v>135194</v>
      </c>
      <c r="PE16" s="5">
        <v>122791</v>
      </c>
      <c r="PF16" s="5">
        <v>119490</v>
      </c>
      <c r="PG16" s="5">
        <v>115653</v>
      </c>
      <c r="PH16" s="5">
        <v>114744</v>
      </c>
      <c r="PI16" s="5">
        <v>112475</v>
      </c>
      <c r="PJ16" s="5">
        <v>118608</v>
      </c>
      <c r="PK16" s="5">
        <v>126474</v>
      </c>
      <c r="PL16" s="5">
        <v>125176</v>
      </c>
      <c r="PM16" s="5">
        <v>111959</v>
      </c>
      <c r="PN16" s="5">
        <v>89780</v>
      </c>
      <c r="PO16" s="5">
        <v>89891</v>
      </c>
      <c r="PP16" s="5">
        <v>85116</v>
      </c>
      <c r="PQ16" s="5">
        <v>89461</v>
      </c>
      <c r="PR16" s="5">
        <v>68836</v>
      </c>
      <c r="PS16" s="5">
        <v>64828</v>
      </c>
      <c r="PT16" s="5">
        <v>100658</v>
      </c>
      <c r="PU16" s="5">
        <v>92038</v>
      </c>
      <c r="PV16" s="5">
        <v>92429</v>
      </c>
      <c r="PW16" s="5">
        <v>70478</v>
      </c>
      <c r="PX16" s="5">
        <v>37700</v>
      </c>
      <c r="PY16" s="5" t="s">
        <v>33</v>
      </c>
      <c r="PZ16" s="5" t="s">
        <v>33</v>
      </c>
      <c r="QA16" s="5">
        <v>36702</v>
      </c>
      <c r="QB16" s="5">
        <v>32659</v>
      </c>
      <c r="QC16" s="5" t="s">
        <v>33</v>
      </c>
      <c r="QD16" s="5" t="s">
        <v>33</v>
      </c>
      <c r="QE16" s="5" t="s">
        <v>33</v>
      </c>
      <c r="QF16" s="5" t="s">
        <v>33</v>
      </c>
      <c r="QG16" s="5" t="s">
        <v>33</v>
      </c>
      <c r="QH16" s="5" t="s">
        <v>33</v>
      </c>
      <c r="QI16" s="5">
        <v>124672</v>
      </c>
      <c r="QJ16" s="5">
        <v>135085</v>
      </c>
      <c r="QK16" s="5">
        <v>120328</v>
      </c>
      <c r="QL16" s="5">
        <v>118932</v>
      </c>
      <c r="QM16" s="5">
        <v>113937</v>
      </c>
      <c r="QN16" s="5">
        <v>118797</v>
      </c>
      <c r="QO16" s="5">
        <v>103015</v>
      </c>
      <c r="QP16" s="5">
        <v>96204</v>
      </c>
      <c r="QQ16" s="5">
        <v>90447</v>
      </c>
      <c r="QR16" s="5">
        <v>87571</v>
      </c>
      <c r="QS16" s="5">
        <v>78262</v>
      </c>
      <c r="QT16" s="5">
        <v>63346</v>
      </c>
      <c r="QU16" s="5">
        <v>64870</v>
      </c>
      <c r="QV16" s="5">
        <v>65232</v>
      </c>
      <c r="QW16" s="5">
        <v>63980</v>
      </c>
      <c r="QX16" s="5">
        <v>56092</v>
      </c>
      <c r="QY16" s="5">
        <v>57471</v>
      </c>
      <c r="QZ16" s="5">
        <v>63196</v>
      </c>
      <c r="RA16" s="5">
        <v>54398</v>
      </c>
      <c r="RB16" s="5">
        <v>65072</v>
      </c>
      <c r="RC16" s="5">
        <v>62629</v>
      </c>
      <c r="RD16" s="5">
        <v>53484</v>
      </c>
      <c r="RE16" s="5" t="s">
        <v>33</v>
      </c>
      <c r="RF16" s="5" t="s">
        <v>33</v>
      </c>
      <c r="RG16" s="5">
        <v>56196</v>
      </c>
      <c r="RH16" s="5">
        <v>56722</v>
      </c>
      <c r="RI16" s="5" t="s">
        <v>33</v>
      </c>
      <c r="RJ16" s="5" t="s">
        <v>33</v>
      </c>
      <c r="RK16" s="5" t="s">
        <v>33</v>
      </c>
      <c r="RL16" s="5" t="s">
        <v>33</v>
      </c>
      <c r="RM16" s="5" t="s">
        <v>33</v>
      </c>
      <c r="RN16" s="5" t="s">
        <v>33</v>
      </c>
      <c r="RO16" s="5">
        <v>29926</v>
      </c>
      <c r="RP16" s="5">
        <v>32809</v>
      </c>
      <c r="RQ16" s="5">
        <v>32355</v>
      </c>
      <c r="RR16" s="5">
        <v>34309</v>
      </c>
      <c r="RS16" s="5">
        <v>35480</v>
      </c>
      <c r="RT16" s="5">
        <v>30132</v>
      </c>
      <c r="RU16" s="5">
        <v>30163</v>
      </c>
      <c r="RV16" s="5">
        <v>30430</v>
      </c>
      <c r="RW16" s="5">
        <v>29719</v>
      </c>
      <c r="RX16" s="5">
        <v>33939</v>
      </c>
      <c r="RY16" s="5">
        <v>32697</v>
      </c>
      <c r="RZ16" s="5">
        <v>34473</v>
      </c>
      <c r="SA16" s="5">
        <v>29285</v>
      </c>
      <c r="SB16" s="5">
        <v>26053</v>
      </c>
      <c r="SC16" s="5">
        <v>29981</v>
      </c>
      <c r="SD16" s="5">
        <v>29501</v>
      </c>
      <c r="SE16" s="5">
        <v>38906</v>
      </c>
      <c r="SF16" s="5">
        <v>47419</v>
      </c>
      <c r="SG16" s="5">
        <v>158875</v>
      </c>
      <c r="SH16" s="5">
        <v>115555</v>
      </c>
      <c r="SI16" s="5">
        <v>91265</v>
      </c>
      <c r="SJ16" s="5">
        <v>91113</v>
      </c>
      <c r="SK16" s="5" t="s">
        <v>33</v>
      </c>
      <c r="SL16" s="5" t="s">
        <v>33</v>
      </c>
      <c r="SM16" s="5">
        <v>73042</v>
      </c>
      <c r="SN16" s="5">
        <v>72466</v>
      </c>
      <c r="SO16" s="5" t="s">
        <v>33</v>
      </c>
      <c r="SP16" s="5" t="s">
        <v>33</v>
      </c>
      <c r="SQ16" s="5" t="s">
        <v>33</v>
      </c>
      <c r="SR16" s="5" t="s">
        <v>33</v>
      </c>
      <c r="SS16" s="5" t="s">
        <v>33</v>
      </c>
      <c r="ST16" s="5" t="s">
        <v>33</v>
      </c>
      <c r="SU16" s="5">
        <v>42221</v>
      </c>
      <c r="SV16" s="5">
        <v>38504</v>
      </c>
      <c r="SW16" s="5">
        <v>35553</v>
      </c>
      <c r="SX16" s="5">
        <v>38303</v>
      </c>
      <c r="SY16" s="5">
        <v>42889</v>
      </c>
      <c r="SZ16" s="5">
        <v>40888</v>
      </c>
      <c r="TA16" s="5">
        <v>40320</v>
      </c>
      <c r="TB16" s="5">
        <v>36693</v>
      </c>
      <c r="TC16" s="5">
        <v>33545</v>
      </c>
      <c r="TD16" s="5">
        <v>32225</v>
      </c>
      <c r="TE16" s="5">
        <v>28689</v>
      </c>
      <c r="TF16" s="5">
        <v>27009</v>
      </c>
      <c r="TG16" s="5">
        <v>23598</v>
      </c>
      <c r="TH16" s="5">
        <v>18000</v>
      </c>
      <c r="TI16" s="5">
        <v>19264</v>
      </c>
      <c r="TJ16" s="5">
        <v>19075</v>
      </c>
      <c r="TK16" s="5">
        <v>20915</v>
      </c>
      <c r="TL16" s="5">
        <v>11553</v>
      </c>
      <c r="TM16" s="5">
        <v>17721</v>
      </c>
      <c r="TN16" s="5">
        <v>18091</v>
      </c>
      <c r="TO16" s="5">
        <v>31322</v>
      </c>
      <c r="TP16" s="5">
        <v>18777</v>
      </c>
      <c r="TQ16" s="5" t="s">
        <v>33</v>
      </c>
      <c r="TR16" s="5" t="s">
        <v>33</v>
      </c>
      <c r="TS16" s="5">
        <v>15150</v>
      </c>
      <c r="TT16" s="5">
        <v>15287</v>
      </c>
      <c r="TU16" s="5" t="s">
        <v>33</v>
      </c>
      <c r="TV16" s="5" t="s">
        <v>33</v>
      </c>
      <c r="TW16" s="5" t="s">
        <v>33</v>
      </c>
      <c r="TX16" s="5" t="s">
        <v>33</v>
      </c>
      <c r="TY16" s="5" t="s">
        <v>33</v>
      </c>
      <c r="TZ16" s="5" t="s">
        <v>33</v>
      </c>
      <c r="UA16" s="5">
        <v>0</v>
      </c>
      <c r="UB16" s="5">
        <v>0</v>
      </c>
      <c r="UC16" s="5">
        <v>0</v>
      </c>
      <c r="UD16" s="5">
        <v>0</v>
      </c>
      <c r="UE16" s="5">
        <v>0</v>
      </c>
      <c r="UF16" s="5">
        <v>0</v>
      </c>
      <c r="UG16" s="5">
        <v>0</v>
      </c>
      <c r="UH16" s="5">
        <v>0</v>
      </c>
      <c r="UI16" s="5">
        <v>0</v>
      </c>
      <c r="UJ16" s="5">
        <v>0</v>
      </c>
      <c r="UK16" s="5">
        <v>0</v>
      </c>
      <c r="UL16" s="5">
        <v>0</v>
      </c>
      <c r="UM16" s="5">
        <v>0</v>
      </c>
      <c r="UN16" s="5">
        <v>2</v>
      </c>
      <c r="UO16" s="5">
        <v>0</v>
      </c>
      <c r="UP16" s="5">
        <v>0</v>
      </c>
      <c r="UQ16" s="5">
        <v>0</v>
      </c>
      <c r="UR16" s="5">
        <v>0</v>
      </c>
      <c r="US16" s="5">
        <v>0</v>
      </c>
      <c r="UT16" s="5">
        <v>5</v>
      </c>
      <c r="UU16" s="5">
        <v>3890</v>
      </c>
      <c r="UV16" s="5">
        <v>1006</v>
      </c>
      <c r="UW16" s="5" t="s">
        <v>33</v>
      </c>
      <c r="UX16" s="5" t="s">
        <v>33</v>
      </c>
      <c r="UY16" s="5">
        <v>1041</v>
      </c>
      <c r="UZ16" s="5">
        <v>296</v>
      </c>
      <c r="VA16" s="5" t="s">
        <v>33</v>
      </c>
      <c r="VB16" s="5" t="s">
        <v>33</v>
      </c>
      <c r="VC16" s="5" t="s">
        <v>33</v>
      </c>
      <c r="VD16" s="5" t="s">
        <v>33</v>
      </c>
      <c r="VE16" s="5" t="s">
        <v>33</v>
      </c>
      <c r="VF16" s="5" t="s">
        <v>33</v>
      </c>
      <c r="VG16" s="5">
        <v>244863</v>
      </c>
      <c r="VH16" s="5">
        <v>253901</v>
      </c>
      <c r="VI16" s="5">
        <v>233128</v>
      </c>
      <c r="VJ16" s="5">
        <v>220928</v>
      </c>
      <c r="VK16" s="5">
        <v>225583</v>
      </c>
      <c r="VL16" s="5">
        <v>222695</v>
      </c>
      <c r="VM16" s="5">
        <v>210658</v>
      </c>
      <c r="VN16" s="5">
        <v>193027</v>
      </c>
      <c r="VO16" s="5">
        <v>182488</v>
      </c>
      <c r="VP16" s="5">
        <v>163096</v>
      </c>
      <c r="VQ16" s="5">
        <v>156966</v>
      </c>
      <c r="VR16" s="5">
        <v>164923</v>
      </c>
      <c r="VS16" s="5">
        <v>170694</v>
      </c>
      <c r="VT16" s="5">
        <v>171090</v>
      </c>
      <c r="VU16" s="5">
        <v>159579</v>
      </c>
      <c r="VV16" s="5">
        <v>161901</v>
      </c>
      <c r="VW16" s="5">
        <v>174187</v>
      </c>
      <c r="VX16" s="5">
        <v>137770</v>
      </c>
      <c r="VY16" s="5">
        <v>140634</v>
      </c>
      <c r="VZ16" s="5">
        <v>123971</v>
      </c>
      <c r="WA16" s="5">
        <v>116211</v>
      </c>
      <c r="WB16" s="5">
        <v>281221</v>
      </c>
      <c r="WC16" s="5" t="s">
        <v>33</v>
      </c>
      <c r="WD16" s="5" t="s">
        <v>33</v>
      </c>
      <c r="WE16" s="5">
        <v>391314</v>
      </c>
      <c r="WF16" s="5">
        <v>372062</v>
      </c>
      <c r="WG16" s="5" t="s">
        <v>33</v>
      </c>
      <c r="WH16" s="5" t="s">
        <v>33</v>
      </c>
      <c r="WI16" s="5" t="s">
        <v>33</v>
      </c>
      <c r="WJ16" s="5" t="s">
        <v>33</v>
      </c>
      <c r="WK16" s="5" t="s">
        <v>33</v>
      </c>
      <c r="WL16" s="5" t="s">
        <v>33</v>
      </c>
      <c r="WM16" s="5">
        <v>2535</v>
      </c>
      <c r="WN16" s="5">
        <v>2607</v>
      </c>
      <c r="WO16" s="5">
        <v>2516</v>
      </c>
      <c r="WP16" s="5">
        <v>2412</v>
      </c>
      <c r="WQ16" s="5">
        <v>2809</v>
      </c>
      <c r="WR16" s="5">
        <v>2086</v>
      </c>
      <c r="WS16" s="5">
        <v>1617</v>
      </c>
      <c r="WT16" s="5">
        <v>1621</v>
      </c>
      <c r="WU16" s="5">
        <v>1764</v>
      </c>
      <c r="WV16" s="5">
        <v>1449</v>
      </c>
      <c r="WW16" s="5">
        <v>1491</v>
      </c>
      <c r="WX16" s="5">
        <v>5500</v>
      </c>
      <c r="WY16" s="5">
        <v>1274</v>
      </c>
      <c r="WZ16" s="5">
        <v>1318</v>
      </c>
      <c r="XA16" s="5">
        <v>840</v>
      </c>
      <c r="XB16" s="5">
        <v>930</v>
      </c>
      <c r="XC16" s="5">
        <v>1271</v>
      </c>
      <c r="XD16" s="5">
        <v>0</v>
      </c>
      <c r="XE16" s="5">
        <v>0</v>
      </c>
      <c r="XF16" s="5">
        <v>0</v>
      </c>
      <c r="XG16" s="5">
        <v>0</v>
      </c>
      <c r="XH16" s="5">
        <v>18706</v>
      </c>
      <c r="XI16" s="5" t="s">
        <v>33</v>
      </c>
      <c r="XJ16" s="5" t="s">
        <v>33</v>
      </c>
      <c r="XK16" s="5">
        <v>15642</v>
      </c>
      <c r="XL16" s="5">
        <v>13744</v>
      </c>
      <c r="XM16" s="5" t="s">
        <v>33</v>
      </c>
      <c r="XN16" s="5" t="s">
        <v>33</v>
      </c>
      <c r="XO16" s="5" t="s">
        <v>33</v>
      </c>
      <c r="XP16" s="5" t="s">
        <v>33</v>
      </c>
      <c r="XQ16" s="5" t="s">
        <v>33</v>
      </c>
      <c r="XR16" s="5" t="s">
        <v>33</v>
      </c>
      <c r="XS16" s="1" t="s">
        <v>33</v>
      </c>
      <c r="XT16" s="3" t="s">
        <v>180</v>
      </c>
      <c r="XU16" s="3" t="s">
        <v>179</v>
      </c>
      <c r="XV16" s="3" t="s">
        <v>179</v>
      </c>
      <c r="XW16" s="3" t="s">
        <v>179</v>
      </c>
      <c r="XX16" s="3" t="s">
        <v>180</v>
      </c>
      <c r="XY16" s="3" t="s">
        <v>179</v>
      </c>
      <c r="XZ16" s="3"/>
    </row>
    <row r="17" spans="1:650" x14ac:dyDescent="0.3">
      <c r="A17" s="6" t="s">
        <v>48</v>
      </c>
      <c r="B17" s="1">
        <v>4057076</v>
      </c>
      <c r="C17" s="5">
        <v>0</v>
      </c>
      <c r="D17" s="5">
        <v>0</v>
      </c>
      <c r="E17" s="5">
        <v>0</v>
      </c>
      <c r="F17" s="5">
        <v>0</v>
      </c>
      <c r="G17" s="5">
        <v>0</v>
      </c>
      <c r="H17" s="5">
        <v>0</v>
      </c>
      <c r="I17" s="5">
        <v>0</v>
      </c>
      <c r="J17" s="5">
        <v>2629</v>
      </c>
      <c r="K17" s="5">
        <v>0</v>
      </c>
      <c r="L17" s="5">
        <v>0</v>
      </c>
      <c r="M17" s="5">
        <v>0</v>
      </c>
      <c r="N17" s="5">
        <v>0</v>
      </c>
      <c r="O17" s="5">
        <v>0</v>
      </c>
      <c r="P17" s="5">
        <v>0</v>
      </c>
      <c r="Q17" s="5">
        <v>0</v>
      </c>
      <c r="R17" s="5">
        <v>0</v>
      </c>
      <c r="S17" s="5">
        <v>0</v>
      </c>
      <c r="T17" s="5">
        <v>0</v>
      </c>
      <c r="U17" s="5">
        <v>0</v>
      </c>
      <c r="V17" s="5">
        <v>0</v>
      </c>
      <c r="W17" s="5">
        <v>0</v>
      </c>
      <c r="X17" s="5">
        <v>0</v>
      </c>
      <c r="Y17" s="5">
        <v>0</v>
      </c>
      <c r="Z17" s="5">
        <v>-552</v>
      </c>
      <c r="AA17" s="5">
        <v>552</v>
      </c>
      <c r="AB17" s="5">
        <v>0</v>
      </c>
      <c r="AC17" s="5">
        <v>0</v>
      </c>
      <c r="AD17" s="5">
        <v>0</v>
      </c>
      <c r="AE17" s="5">
        <v>0</v>
      </c>
      <c r="AF17" s="5">
        <v>0</v>
      </c>
      <c r="AG17" s="5">
        <v>0</v>
      </c>
      <c r="AH17" s="5">
        <v>0</v>
      </c>
      <c r="AI17" s="5">
        <v>3347</v>
      </c>
      <c r="AJ17" s="5">
        <v>173</v>
      </c>
      <c r="AK17" s="5">
        <v>1289</v>
      </c>
      <c r="AL17" s="5">
        <v>982</v>
      </c>
      <c r="AM17" s="5">
        <v>3</v>
      </c>
      <c r="AN17" s="5">
        <v>104</v>
      </c>
      <c r="AO17" s="5">
        <v>-25</v>
      </c>
      <c r="AP17" s="5">
        <v>191</v>
      </c>
      <c r="AQ17" s="5">
        <v>3933</v>
      </c>
      <c r="AR17" s="5">
        <v>388</v>
      </c>
      <c r="AS17" s="5">
        <v>1745</v>
      </c>
      <c r="AT17" s="5">
        <v>8390</v>
      </c>
      <c r="AU17" s="5">
        <v>39</v>
      </c>
      <c r="AV17" s="5">
        <v>46</v>
      </c>
      <c r="AW17" s="5">
        <v>99</v>
      </c>
      <c r="AX17" s="5">
        <v>130</v>
      </c>
      <c r="AY17" s="5">
        <v>349</v>
      </c>
      <c r="AZ17" s="5">
        <v>581</v>
      </c>
      <c r="BA17" s="5">
        <v>1496</v>
      </c>
      <c r="BB17" s="5">
        <v>7202</v>
      </c>
      <c r="BC17" s="5">
        <v>3950</v>
      </c>
      <c r="BD17" s="5">
        <v>3221</v>
      </c>
      <c r="BE17" s="5">
        <v>9660</v>
      </c>
      <c r="BF17" s="5">
        <v>7951</v>
      </c>
      <c r="BG17" s="5">
        <v>17095</v>
      </c>
      <c r="BH17" s="5">
        <v>18121</v>
      </c>
      <c r="BI17" s="5">
        <v>14603</v>
      </c>
      <c r="BJ17" s="5">
        <v>13713</v>
      </c>
      <c r="BK17" s="5">
        <v>20193</v>
      </c>
      <c r="BL17" s="5">
        <v>-205466</v>
      </c>
      <c r="BM17" s="5">
        <v>214047</v>
      </c>
      <c r="BN17" s="5">
        <v>300809</v>
      </c>
      <c r="BO17" s="5">
        <v>16816</v>
      </c>
      <c r="BP17" s="5">
        <v>43906</v>
      </c>
      <c r="BQ17" s="5">
        <v>31353</v>
      </c>
      <c r="BR17" s="5">
        <v>20040</v>
      </c>
      <c r="BS17" s="5">
        <v>27937</v>
      </c>
      <c r="BT17" s="5">
        <v>16180</v>
      </c>
      <c r="BU17" s="5">
        <v>14919</v>
      </c>
      <c r="BV17" s="5">
        <v>20260</v>
      </c>
      <c r="BW17" s="5">
        <v>10009</v>
      </c>
      <c r="BX17" s="5">
        <v>11379</v>
      </c>
      <c r="BY17" s="5">
        <v>10380</v>
      </c>
      <c r="BZ17" s="5">
        <v>20292</v>
      </c>
      <c r="CA17" s="5">
        <v>4898</v>
      </c>
      <c r="CB17" s="5">
        <v>2149</v>
      </c>
      <c r="CC17" s="5">
        <v>10174</v>
      </c>
      <c r="CD17" s="5">
        <v>11724</v>
      </c>
      <c r="CE17" s="5">
        <v>9932</v>
      </c>
      <c r="CF17" s="5">
        <v>4538</v>
      </c>
      <c r="CG17" s="5">
        <v>14400</v>
      </c>
      <c r="CH17" s="5">
        <v>4389</v>
      </c>
      <c r="CI17" s="5">
        <v>9204</v>
      </c>
      <c r="CJ17" s="5">
        <v>12259</v>
      </c>
      <c r="CK17" s="5">
        <v>1633</v>
      </c>
      <c r="CL17" s="5">
        <v>3620</v>
      </c>
      <c r="CM17" s="5">
        <v>9099</v>
      </c>
      <c r="CN17" s="5">
        <v>2775</v>
      </c>
      <c r="CO17" s="5">
        <v>2450</v>
      </c>
      <c r="CP17" s="5">
        <v>9712</v>
      </c>
      <c r="CQ17" s="5">
        <v>3311</v>
      </c>
      <c r="CR17" s="5">
        <v>1868</v>
      </c>
      <c r="CS17" s="5">
        <v>2584</v>
      </c>
      <c r="CT17" s="5">
        <v>12024</v>
      </c>
      <c r="CU17" s="5">
        <v>83355</v>
      </c>
      <c r="CV17" s="5">
        <v>52355</v>
      </c>
      <c r="CW17" s="5">
        <v>49711</v>
      </c>
      <c r="CX17" s="5">
        <v>49968</v>
      </c>
      <c r="CY17" s="5">
        <v>52511</v>
      </c>
      <c r="CZ17" s="5">
        <v>35593</v>
      </c>
      <c r="DA17" s="5">
        <v>45480</v>
      </c>
      <c r="DB17" s="5">
        <v>45248</v>
      </c>
      <c r="DC17" s="5">
        <v>40378</v>
      </c>
      <c r="DD17" s="5">
        <v>49414</v>
      </c>
      <c r="DE17" s="5">
        <v>39078</v>
      </c>
      <c r="DF17" s="5">
        <v>31997</v>
      </c>
      <c r="DG17" s="5">
        <v>40858</v>
      </c>
      <c r="DH17" s="5">
        <v>34678</v>
      </c>
      <c r="DI17" s="5">
        <v>32577</v>
      </c>
      <c r="DJ17" s="5">
        <v>41861</v>
      </c>
      <c r="DK17" s="5">
        <v>44390</v>
      </c>
      <c r="DL17" s="5">
        <v>19424</v>
      </c>
      <c r="DM17" s="5">
        <v>21588</v>
      </c>
      <c r="DN17" s="5">
        <v>22744</v>
      </c>
      <c r="DO17" s="5">
        <v>20631</v>
      </c>
      <c r="DP17" s="5">
        <v>21888</v>
      </c>
      <c r="DQ17" s="5">
        <v>13006</v>
      </c>
      <c r="DR17" s="5">
        <v>19237</v>
      </c>
      <c r="DS17" s="5">
        <v>14491</v>
      </c>
      <c r="DT17" s="5">
        <v>12157</v>
      </c>
      <c r="DU17" s="5">
        <v>13476</v>
      </c>
      <c r="DV17" s="5">
        <v>14486</v>
      </c>
      <c r="DW17" s="5">
        <v>14642</v>
      </c>
      <c r="DX17" s="5">
        <v>13729</v>
      </c>
      <c r="DY17" s="5">
        <v>16145</v>
      </c>
      <c r="DZ17" s="5">
        <v>16481</v>
      </c>
      <c r="EA17" s="5">
        <v>731</v>
      </c>
      <c r="EB17" s="5">
        <v>152</v>
      </c>
      <c r="EC17" s="5">
        <v>1449</v>
      </c>
      <c r="ED17" s="5">
        <v>84</v>
      </c>
      <c r="EE17" s="5">
        <v>135</v>
      </c>
      <c r="EF17" s="5">
        <v>0</v>
      </c>
      <c r="EG17" s="5">
        <v>0</v>
      </c>
      <c r="EH17" s="5">
        <v>318</v>
      </c>
      <c r="EI17" s="5">
        <v>12</v>
      </c>
      <c r="EJ17" s="5">
        <v>69</v>
      </c>
      <c r="EK17" s="5">
        <v>75</v>
      </c>
      <c r="EL17" s="5">
        <v>0</v>
      </c>
      <c r="EM17" s="5">
        <v>0</v>
      </c>
      <c r="EN17" s="5">
        <v>24</v>
      </c>
      <c r="EO17" s="5">
        <v>0</v>
      </c>
      <c r="EP17" s="5">
        <v>26</v>
      </c>
      <c r="EQ17" s="5">
        <v>2</v>
      </c>
      <c r="ER17" s="5">
        <v>7</v>
      </c>
      <c r="ES17" s="5">
        <v>17</v>
      </c>
      <c r="ET17" s="5">
        <v>105</v>
      </c>
      <c r="EU17" s="5">
        <v>778</v>
      </c>
      <c r="EV17" s="5">
        <v>-77</v>
      </c>
      <c r="EW17" s="5">
        <v>2636</v>
      </c>
      <c r="EX17" s="5">
        <v>19</v>
      </c>
      <c r="EY17" s="5">
        <v>939</v>
      </c>
      <c r="EZ17" s="5">
        <v>2584</v>
      </c>
      <c r="FA17" s="5">
        <v>151</v>
      </c>
      <c r="FB17" s="5">
        <v>228</v>
      </c>
      <c r="FC17" s="5">
        <v>207</v>
      </c>
      <c r="FD17" s="5">
        <v>208996</v>
      </c>
      <c r="FE17" s="5">
        <v>-208459</v>
      </c>
      <c r="FF17" s="5">
        <v>312</v>
      </c>
      <c r="FG17" s="5">
        <v>0</v>
      </c>
      <c r="FH17" s="5">
        <v>0</v>
      </c>
      <c r="FI17" s="5">
        <v>0</v>
      </c>
      <c r="FJ17" s="5">
        <v>0</v>
      </c>
      <c r="FK17" s="5">
        <v>0</v>
      </c>
      <c r="FL17" s="5">
        <v>78</v>
      </c>
      <c r="FM17" s="5">
        <v>237</v>
      </c>
      <c r="FN17" s="5">
        <v>0</v>
      </c>
      <c r="FO17" s="5">
        <v>0</v>
      </c>
      <c r="FP17" s="5">
        <v>0</v>
      </c>
      <c r="FQ17" s="5">
        <v>0</v>
      </c>
      <c r="FR17" s="5">
        <v>0</v>
      </c>
      <c r="FS17" s="5">
        <v>0</v>
      </c>
      <c r="FT17" s="5">
        <v>0</v>
      </c>
      <c r="FU17" s="5" t="s">
        <v>33</v>
      </c>
      <c r="FV17" s="5" t="s">
        <v>33</v>
      </c>
      <c r="FW17" s="5" t="s">
        <v>33</v>
      </c>
      <c r="FX17" s="5" t="s">
        <v>33</v>
      </c>
      <c r="FY17" s="5" t="s">
        <v>33</v>
      </c>
      <c r="FZ17" s="5" t="s">
        <v>33</v>
      </c>
      <c r="GA17" s="5" t="s">
        <v>33</v>
      </c>
      <c r="GB17" s="5" t="s">
        <v>33</v>
      </c>
      <c r="GC17" s="5" t="s">
        <v>33</v>
      </c>
      <c r="GD17" s="5" t="s">
        <v>33</v>
      </c>
      <c r="GE17" s="5" t="s">
        <v>33</v>
      </c>
      <c r="GF17" s="5" t="s">
        <v>33</v>
      </c>
      <c r="GG17" s="5" t="s">
        <v>33</v>
      </c>
      <c r="GH17" s="5" t="s">
        <v>33</v>
      </c>
      <c r="GI17" s="5" t="s">
        <v>33</v>
      </c>
      <c r="GJ17" s="5" t="s">
        <v>33</v>
      </c>
      <c r="GK17" s="5" t="s">
        <v>33</v>
      </c>
      <c r="GL17" s="5" t="s">
        <v>33</v>
      </c>
      <c r="GM17" s="5">
        <v>104248</v>
      </c>
      <c r="GN17" s="5">
        <v>96586</v>
      </c>
      <c r="GO17" s="5">
        <v>83801</v>
      </c>
      <c r="GP17" s="5">
        <v>71074</v>
      </c>
      <c r="GQ17" s="5">
        <v>80586</v>
      </c>
      <c r="GR17" s="5">
        <v>51956</v>
      </c>
      <c r="GS17" s="5">
        <v>60611</v>
      </c>
      <c r="GT17" s="5">
        <v>68646</v>
      </c>
      <c r="GU17" s="5">
        <v>54333</v>
      </c>
      <c r="GV17" s="5">
        <v>61250</v>
      </c>
      <c r="GW17" s="5">
        <v>51278</v>
      </c>
      <c r="GX17" s="5">
        <v>60679</v>
      </c>
      <c r="GY17" s="5">
        <v>45795</v>
      </c>
      <c r="GZ17" s="5">
        <v>36897</v>
      </c>
      <c r="HA17" s="5">
        <v>42850</v>
      </c>
      <c r="HB17" s="5">
        <v>53740</v>
      </c>
      <c r="HC17" s="5">
        <v>54673</v>
      </c>
      <c r="HD17" s="5">
        <v>24550</v>
      </c>
      <c r="HE17" s="5">
        <v>37501</v>
      </c>
      <c r="HF17" s="5">
        <v>34441</v>
      </c>
      <c r="HG17" s="5">
        <v>34562</v>
      </c>
      <c r="HH17" s="5">
        <v>37291</v>
      </c>
      <c r="HI17" s="5">
        <v>26935</v>
      </c>
      <c r="HJ17" s="5">
        <v>30276</v>
      </c>
      <c r="HK17" s="5">
        <v>42176</v>
      </c>
      <c r="HL17" s="5">
        <v>35637</v>
      </c>
      <c r="HM17" s="5">
        <v>30680</v>
      </c>
      <c r="HN17" s="5">
        <v>38138</v>
      </c>
      <c r="HO17" s="5">
        <v>38354</v>
      </c>
      <c r="HP17" s="5">
        <v>19127</v>
      </c>
      <c r="HQ17" s="5">
        <v>24316</v>
      </c>
      <c r="HR17" s="5">
        <v>329626</v>
      </c>
      <c r="HS17" s="5">
        <v>143604</v>
      </c>
      <c r="HT17" s="5">
        <v>192009</v>
      </c>
      <c r="HU17" s="5">
        <v>156057</v>
      </c>
      <c r="HV17" s="5">
        <v>158078</v>
      </c>
      <c r="HW17" s="5">
        <v>194039</v>
      </c>
      <c r="HX17" s="5">
        <v>232940</v>
      </c>
      <c r="HY17" s="5">
        <v>185542</v>
      </c>
      <c r="HZ17" s="5">
        <v>175383</v>
      </c>
      <c r="IA17" s="5">
        <v>205813</v>
      </c>
      <c r="IB17" s="5">
        <v>245892</v>
      </c>
      <c r="IC17" s="5">
        <v>260880</v>
      </c>
      <c r="ID17" s="5">
        <v>365526</v>
      </c>
      <c r="IE17" s="5">
        <v>383670</v>
      </c>
      <c r="IF17" s="5">
        <v>295559</v>
      </c>
      <c r="IG17" s="5">
        <v>337108</v>
      </c>
      <c r="IH17" s="5">
        <v>251900</v>
      </c>
      <c r="II17" s="5">
        <v>268854</v>
      </c>
      <c r="IJ17" s="5">
        <v>253097</v>
      </c>
      <c r="IK17" s="5">
        <v>231357</v>
      </c>
      <c r="IL17" s="5">
        <v>240865</v>
      </c>
      <c r="IM17" s="5">
        <v>148589</v>
      </c>
      <c r="IN17" s="5">
        <v>141312</v>
      </c>
      <c r="IO17" s="5">
        <v>136322</v>
      </c>
      <c r="IP17" s="5">
        <v>128484</v>
      </c>
      <c r="IQ17" s="5">
        <v>128182</v>
      </c>
      <c r="IR17" s="5">
        <v>130386</v>
      </c>
      <c r="IS17" s="5">
        <v>140854</v>
      </c>
      <c r="IT17" s="5">
        <v>152390</v>
      </c>
      <c r="IU17" s="5">
        <v>158467</v>
      </c>
      <c r="IV17" s="5">
        <v>174230</v>
      </c>
      <c r="IW17" s="5">
        <v>159364</v>
      </c>
      <c r="IX17" s="5">
        <v>138085</v>
      </c>
      <c r="IY17" s="5">
        <v>708</v>
      </c>
      <c r="IZ17" s="5">
        <v>617</v>
      </c>
      <c r="JA17" s="5">
        <v>918</v>
      </c>
      <c r="JB17" s="5">
        <v>822</v>
      </c>
      <c r="JC17" s="5">
        <v>826</v>
      </c>
      <c r="JD17" s="5">
        <v>759</v>
      </c>
      <c r="JE17" s="5">
        <v>724</v>
      </c>
      <c r="JF17" s="5">
        <v>814</v>
      </c>
      <c r="JG17" s="5">
        <v>585</v>
      </c>
      <c r="JH17" s="5">
        <v>807</v>
      </c>
      <c r="JI17" s="5">
        <v>483</v>
      </c>
      <c r="JJ17" s="5">
        <v>275</v>
      </c>
      <c r="JK17" s="5">
        <v>357</v>
      </c>
      <c r="JL17" s="5">
        <v>573</v>
      </c>
      <c r="JM17" s="5">
        <v>635</v>
      </c>
      <c r="JN17" s="5">
        <v>596</v>
      </c>
      <c r="JO17" s="5">
        <v>731</v>
      </c>
      <c r="JP17" s="5">
        <v>944</v>
      </c>
      <c r="JQ17" s="5">
        <v>3621</v>
      </c>
      <c r="JR17" s="5">
        <v>12776</v>
      </c>
      <c r="JS17" s="5">
        <v>11419</v>
      </c>
      <c r="JT17" s="5">
        <v>10398</v>
      </c>
      <c r="JU17" s="5">
        <v>10952</v>
      </c>
      <c r="JV17" s="5">
        <v>10348</v>
      </c>
      <c r="JW17" s="5">
        <v>10736</v>
      </c>
      <c r="JX17" s="5">
        <v>14880</v>
      </c>
      <c r="JY17" s="5">
        <v>18139</v>
      </c>
      <c r="JZ17" s="5">
        <v>18633</v>
      </c>
      <c r="KA17" s="5">
        <v>15805</v>
      </c>
      <c r="KB17" s="5">
        <v>15826</v>
      </c>
      <c r="KC17" s="5">
        <v>11579</v>
      </c>
      <c r="KD17" s="5">
        <v>11027</v>
      </c>
      <c r="KE17" s="5">
        <v>7124</v>
      </c>
      <c r="KF17" s="5">
        <v>6385</v>
      </c>
      <c r="KG17" s="5">
        <v>6133</v>
      </c>
      <c r="KH17" s="5">
        <v>6170</v>
      </c>
      <c r="KI17" s="5">
        <v>6200</v>
      </c>
      <c r="KJ17" s="5">
        <v>5948</v>
      </c>
      <c r="KK17" s="5">
        <v>5854</v>
      </c>
      <c r="KL17" s="5">
        <v>6034</v>
      </c>
      <c r="KM17" s="5">
        <v>5595</v>
      </c>
      <c r="KN17" s="5">
        <v>5519</v>
      </c>
      <c r="KO17" s="5">
        <v>5588</v>
      </c>
      <c r="KP17" s="5">
        <v>5372</v>
      </c>
      <c r="KQ17" s="5">
        <v>6408</v>
      </c>
      <c r="KR17" s="5">
        <v>6401</v>
      </c>
      <c r="KS17" s="5">
        <v>5713</v>
      </c>
      <c r="KT17" s="5">
        <v>5702</v>
      </c>
      <c r="KU17" s="5">
        <v>5920</v>
      </c>
      <c r="KV17" s="5">
        <v>5671</v>
      </c>
      <c r="KW17" s="5">
        <v>5962</v>
      </c>
      <c r="KX17" s="5">
        <v>6025</v>
      </c>
      <c r="KY17" s="5">
        <v>6614</v>
      </c>
      <c r="KZ17" s="5">
        <v>6435</v>
      </c>
      <c r="LA17" s="5">
        <v>7187</v>
      </c>
      <c r="LB17" s="5">
        <v>7726</v>
      </c>
      <c r="LC17" s="5">
        <v>6179</v>
      </c>
      <c r="LD17" s="5">
        <v>6898</v>
      </c>
      <c r="LE17" s="5">
        <v>7201</v>
      </c>
      <c r="LF17" s="5">
        <v>5777</v>
      </c>
      <c r="LG17" s="5">
        <v>5132</v>
      </c>
      <c r="LH17" s="5">
        <v>3937</v>
      </c>
      <c r="LI17" s="5">
        <v>4888</v>
      </c>
      <c r="LJ17" s="5">
        <v>4312</v>
      </c>
      <c r="LK17" s="5">
        <v>7501</v>
      </c>
      <c r="LL17" s="5">
        <v>5369</v>
      </c>
      <c r="LM17" s="5">
        <v>4503</v>
      </c>
      <c r="LN17" s="5">
        <v>5068</v>
      </c>
      <c r="LO17" s="5">
        <v>5311</v>
      </c>
      <c r="LP17" s="5">
        <v>5101</v>
      </c>
      <c r="LQ17" s="5">
        <v>4152</v>
      </c>
      <c r="LR17" s="5">
        <v>5555</v>
      </c>
      <c r="LS17" s="5">
        <v>2908</v>
      </c>
      <c r="LT17" s="5">
        <v>3841</v>
      </c>
      <c r="LU17" s="5">
        <v>4651</v>
      </c>
      <c r="LV17" s="5">
        <v>4432</v>
      </c>
      <c r="LW17" s="5">
        <v>3679</v>
      </c>
      <c r="LX17" s="5">
        <v>3644</v>
      </c>
      <c r="LY17" s="5">
        <v>2409</v>
      </c>
      <c r="LZ17" s="5">
        <v>2524</v>
      </c>
      <c r="MA17" s="5">
        <v>1867</v>
      </c>
      <c r="MB17" s="5">
        <v>1868</v>
      </c>
      <c r="MC17" s="5">
        <v>1970</v>
      </c>
      <c r="MD17" s="5">
        <v>2404</v>
      </c>
      <c r="ME17" s="5">
        <v>2524</v>
      </c>
      <c r="MF17" s="5">
        <v>2149</v>
      </c>
      <c r="MG17" s="5">
        <v>2599</v>
      </c>
      <c r="MH17" s="5">
        <v>1813</v>
      </c>
      <c r="MI17" s="5">
        <v>1874</v>
      </c>
      <c r="MJ17" s="5">
        <v>1641</v>
      </c>
      <c r="MK17" s="5">
        <v>1847</v>
      </c>
      <c r="ML17" s="5">
        <v>1557</v>
      </c>
      <c r="MM17" s="5">
        <v>1699</v>
      </c>
      <c r="MN17" s="5">
        <v>1397</v>
      </c>
      <c r="MO17" s="5">
        <v>1190</v>
      </c>
      <c r="MP17" s="5">
        <v>1684</v>
      </c>
      <c r="MQ17" s="5">
        <v>0</v>
      </c>
      <c r="MR17" s="5">
        <v>0</v>
      </c>
      <c r="MS17" s="5">
        <v>0</v>
      </c>
      <c r="MT17" s="5">
        <v>0</v>
      </c>
      <c r="MU17" s="5">
        <v>0</v>
      </c>
      <c r="MV17" s="5">
        <v>0</v>
      </c>
      <c r="MW17" s="5">
        <v>0</v>
      </c>
      <c r="MX17" s="5">
        <v>0</v>
      </c>
      <c r="MY17" s="5">
        <v>0</v>
      </c>
      <c r="MZ17" s="5">
        <v>0</v>
      </c>
      <c r="NA17" s="5">
        <v>0</v>
      </c>
      <c r="NB17" s="5">
        <v>0</v>
      </c>
      <c r="NC17" s="5">
        <v>0</v>
      </c>
      <c r="ND17" s="5">
        <v>0</v>
      </c>
      <c r="NE17" s="5" t="s">
        <v>33</v>
      </c>
      <c r="NF17" s="5" t="s">
        <v>33</v>
      </c>
      <c r="NG17" s="5" t="s">
        <v>33</v>
      </c>
      <c r="NH17" s="5" t="s">
        <v>33</v>
      </c>
      <c r="NI17" s="5" t="s">
        <v>33</v>
      </c>
      <c r="NJ17" s="5" t="s">
        <v>33</v>
      </c>
      <c r="NK17" s="5" t="s">
        <v>33</v>
      </c>
      <c r="NL17" s="5" t="s">
        <v>33</v>
      </c>
      <c r="NM17" s="5" t="s">
        <v>33</v>
      </c>
      <c r="NN17" s="5" t="s">
        <v>33</v>
      </c>
      <c r="NO17" s="5" t="s">
        <v>33</v>
      </c>
      <c r="NP17" s="5" t="s">
        <v>33</v>
      </c>
      <c r="NQ17" s="5" t="s">
        <v>33</v>
      </c>
      <c r="NR17" s="5" t="s">
        <v>33</v>
      </c>
      <c r="NS17" s="5" t="s">
        <v>33</v>
      </c>
      <c r="NT17" s="5" t="s">
        <v>33</v>
      </c>
      <c r="NU17" s="5" t="s">
        <v>33</v>
      </c>
      <c r="NV17" s="5" t="s">
        <v>33</v>
      </c>
      <c r="NW17" s="5">
        <v>0</v>
      </c>
      <c r="NX17" s="5">
        <v>0</v>
      </c>
      <c r="NY17" s="5">
        <v>0</v>
      </c>
      <c r="NZ17" s="5">
        <v>0</v>
      </c>
      <c r="OA17" s="5">
        <v>0</v>
      </c>
      <c r="OB17" s="5">
        <v>0</v>
      </c>
      <c r="OC17" s="5">
        <v>0</v>
      </c>
      <c r="OD17" s="5">
        <v>0</v>
      </c>
      <c r="OE17" s="5">
        <v>0</v>
      </c>
      <c r="OF17" s="5">
        <v>0</v>
      </c>
      <c r="OG17" s="5">
        <v>0</v>
      </c>
      <c r="OH17" s="5">
        <v>0</v>
      </c>
      <c r="OI17" s="5">
        <v>0</v>
      </c>
      <c r="OJ17" s="5">
        <v>0</v>
      </c>
      <c r="OK17" s="5" t="s">
        <v>33</v>
      </c>
      <c r="OL17" s="5" t="s">
        <v>33</v>
      </c>
      <c r="OM17" s="5" t="s">
        <v>33</v>
      </c>
      <c r="ON17" s="5" t="s">
        <v>33</v>
      </c>
      <c r="OO17" s="5" t="s">
        <v>33</v>
      </c>
      <c r="OP17" s="5" t="s">
        <v>33</v>
      </c>
      <c r="OQ17" s="5" t="s">
        <v>33</v>
      </c>
      <c r="OR17" s="5" t="s">
        <v>33</v>
      </c>
      <c r="OS17" s="5" t="s">
        <v>33</v>
      </c>
      <c r="OT17" s="5" t="s">
        <v>33</v>
      </c>
      <c r="OU17" s="5" t="s">
        <v>33</v>
      </c>
      <c r="OV17" s="5" t="s">
        <v>33</v>
      </c>
      <c r="OW17" s="5" t="s">
        <v>33</v>
      </c>
      <c r="OX17" s="5" t="s">
        <v>33</v>
      </c>
      <c r="OY17" s="5" t="s">
        <v>33</v>
      </c>
      <c r="OZ17" s="5" t="s">
        <v>33</v>
      </c>
      <c r="PA17" s="5" t="s">
        <v>33</v>
      </c>
      <c r="PB17" s="5" t="s">
        <v>33</v>
      </c>
      <c r="PC17" s="5">
        <v>29722</v>
      </c>
      <c r="PD17" s="5">
        <v>26223</v>
      </c>
      <c r="PE17" s="5">
        <v>22760</v>
      </c>
      <c r="PF17" s="5">
        <v>18022</v>
      </c>
      <c r="PG17" s="5">
        <v>18657</v>
      </c>
      <c r="PH17" s="5">
        <v>19641</v>
      </c>
      <c r="PI17" s="5">
        <v>20172</v>
      </c>
      <c r="PJ17" s="5">
        <v>21420</v>
      </c>
      <c r="PK17" s="5">
        <v>25817</v>
      </c>
      <c r="PL17" s="5">
        <v>19251</v>
      </c>
      <c r="PM17" s="5">
        <v>15295</v>
      </c>
      <c r="PN17" s="5">
        <v>17211</v>
      </c>
      <c r="PO17" s="5">
        <v>14234</v>
      </c>
      <c r="PP17" s="5">
        <v>16678</v>
      </c>
      <c r="PQ17" s="5">
        <v>14009</v>
      </c>
      <c r="PR17" s="5">
        <v>10557</v>
      </c>
      <c r="PS17" s="5">
        <v>15713</v>
      </c>
      <c r="PT17" s="5">
        <v>13463</v>
      </c>
      <c r="PU17" s="5">
        <v>11283</v>
      </c>
      <c r="PV17" s="5">
        <v>15659</v>
      </c>
      <c r="PW17" s="5">
        <v>11868</v>
      </c>
      <c r="PX17" s="5">
        <v>11309</v>
      </c>
      <c r="PY17" s="5">
        <v>13256</v>
      </c>
      <c r="PZ17" s="5">
        <v>9565</v>
      </c>
      <c r="QA17" s="5">
        <v>7177</v>
      </c>
      <c r="QB17" s="5">
        <v>7765</v>
      </c>
      <c r="QC17" s="5">
        <v>7652</v>
      </c>
      <c r="QD17" s="5">
        <v>7808</v>
      </c>
      <c r="QE17" s="5">
        <v>7767</v>
      </c>
      <c r="QF17" s="5">
        <v>7083</v>
      </c>
      <c r="QG17" s="5">
        <v>6102</v>
      </c>
      <c r="QH17" s="5">
        <v>6077</v>
      </c>
      <c r="QI17" s="5">
        <v>36713</v>
      </c>
      <c r="QJ17" s="5">
        <v>34987</v>
      </c>
      <c r="QK17" s="5">
        <v>27672</v>
      </c>
      <c r="QL17" s="5">
        <v>26975</v>
      </c>
      <c r="QM17" s="5">
        <v>25937</v>
      </c>
      <c r="QN17" s="5">
        <v>24502</v>
      </c>
      <c r="QO17" s="5">
        <v>24204</v>
      </c>
      <c r="QP17" s="5">
        <v>21411</v>
      </c>
      <c r="QQ17" s="5">
        <v>23331</v>
      </c>
      <c r="QR17" s="5">
        <v>22444</v>
      </c>
      <c r="QS17" s="5">
        <v>20209</v>
      </c>
      <c r="QT17" s="5">
        <v>18525</v>
      </c>
      <c r="QU17" s="5">
        <v>16310</v>
      </c>
      <c r="QV17" s="5">
        <v>15427</v>
      </c>
      <c r="QW17" s="5">
        <v>11687</v>
      </c>
      <c r="QX17" s="5">
        <v>12897</v>
      </c>
      <c r="QY17" s="5">
        <v>18427</v>
      </c>
      <c r="QZ17" s="5">
        <v>12553</v>
      </c>
      <c r="RA17" s="5">
        <v>11055</v>
      </c>
      <c r="RB17" s="5">
        <v>10989</v>
      </c>
      <c r="RC17" s="5">
        <v>11041</v>
      </c>
      <c r="RD17" s="5">
        <v>10688</v>
      </c>
      <c r="RE17" s="5">
        <v>10400</v>
      </c>
      <c r="RF17" s="5">
        <v>12360</v>
      </c>
      <c r="RG17" s="5">
        <v>12235</v>
      </c>
      <c r="RH17" s="5">
        <v>10462</v>
      </c>
      <c r="RI17" s="5">
        <v>10769</v>
      </c>
      <c r="RJ17" s="5">
        <v>10188</v>
      </c>
      <c r="RK17" s="5">
        <v>10594</v>
      </c>
      <c r="RL17" s="5">
        <v>9774</v>
      </c>
      <c r="RM17" s="5">
        <v>7651</v>
      </c>
      <c r="RN17" s="5">
        <v>7820</v>
      </c>
      <c r="RO17" s="5">
        <v>24156</v>
      </c>
      <c r="RP17" s="5">
        <v>20191</v>
      </c>
      <c r="RQ17" s="5">
        <v>18023</v>
      </c>
      <c r="RR17" s="5">
        <v>17538</v>
      </c>
      <c r="RS17" s="5">
        <v>20136</v>
      </c>
      <c r="RT17" s="5">
        <v>19691</v>
      </c>
      <c r="RU17" s="5">
        <v>16190</v>
      </c>
      <c r="RV17" s="5">
        <v>17438</v>
      </c>
      <c r="RW17" s="5">
        <v>18248</v>
      </c>
      <c r="RX17" s="5">
        <v>16009</v>
      </c>
      <c r="RY17" s="5">
        <v>18287</v>
      </c>
      <c r="RZ17" s="5">
        <v>17257</v>
      </c>
      <c r="SA17" s="5">
        <v>14746</v>
      </c>
      <c r="SB17" s="5">
        <v>14225</v>
      </c>
      <c r="SC17" s="5">
        <v>12651</v>
      </c>
      <c r="SD17" s="5">
        <v>14294</v>
      </c>
      <c r="SE17" s="5">
        <v>13900</v>
      </c>
      <c r="SF17" s="5">
        <v>12258</v>
      </c>
      <c r="SG17" s="5">
        <v>11926</v>
      </c>
      <c r="SH17" s="5">
        <v>12014</v>
      </c>
      <c r="SI17" s="5">
        <v>11234</v>
      </c>
      <c r="SJ17" s="5">
        <v>10871</v>
      </c>
      <c r="SK17" s="5">
        <v>10423</v>
      </c>
      <c r="SL17" s="5">
        <v>10827</v>
      </c>
      <c r="SM17" s="5">
        <v>10279</v>
      </c>
      <c r="SN17" s="5">
        <v>10251</v>
      </c>
      <c r="SO17" s="5">
        <v>10351</v>
      </c>
      <c r="SP17" s="5">
        <v>10724</v>
      </c>
      <c r="SQ17" s="5">
        <v>10531</v>
      </c>
      <c r="SR17" s="5">
        <v>9879</v>
      </c>
      <c r="SS17" s="5">
        <v>9228</v>
      </c>
      <c r="ST17" s="5">
        <v>10298</v>
      </c>
      <c r="SU17" s="5">
        <v>47756</v>
      </c>
      <c r="SV17" s="5">
        <v>52387</v>
      </c>
      <c r="SW17" s="5">
        <v>45718</v>
      </c>
      <c r="SX17" s="5">
        <v>42612</v>
      </c>
      <c r="SY17" s="5">
        <v>48387</v>
      </c>
      <c r="SZ17" s="5">
        <v>43955</v>
      </c>
      <c r="TA17" s="5">
        <v>38802</v>
      </c>
      <c r="TB17" s="5">
        <v>32628</v>
      </c>
      <c r="TC17" s="5">
        <v>37803</v>
      </c>
      <c r="TD17" s="5">
        <v>27223</v>
      </c>
      <c r="TE17" s="5">
        <v>24039</v>
      </c>
      <c r="TF17" s="5">
        <v>14540</v>
      </c>
      <c r="TG17" s="5">
        <v>12369</v>
      </c>
      <c r="TH17" s="5">
        <v>12278</v>
      </c>
      <c r="TI17" s="5">
        <v>8044</v>
      </c>
      <c r="TJ17" s="5">
        <v>7742</v>
      </c>
      <c r="TK17" s="5">
        <v>8580</v>
      </c>
      <c r="TL17" s="5">
        <v>7532</v>
      </c>
      <c r="TM17" s="5">
        <v>6132</v>
      </c>
      <c r="TN17" s="5">
        <v>7063</v>
      </c>
      <c r="TO17" s="5">
        <v>7540</v>
      </c>
      <c r="TP17" s="5">
        <v>6903</v>
      </c>
      <c r="TQ17" s="5">
        <v>6526</v>
      </c>
      <c r="TR17" s="5">
        <v>6613</v>
      </c>
      <c r="TS17" s="5">
        <v>5726</v>
      </c>
      <c r="TT17" s="5">
        <v>5250</v>
      </c>
      <c r="TU17" s="5">
        <v>5823</v>
      </c>
      <c r="TV17" s="5">
        <v>4978</v>
      </c>
      <c r="TW17" s="5">
        <v>3333</v>
      </c>
      <c r="TX17" s="5">
        <v>3635</v>
      </c>
      <c r="TY17" s="5">
        <v>3974</v>
      </c>
      <c r="TZ17" s="5">
        <v>3762</v>
      </c>
      <c r="UA17" s="5">
        <v>17</v>
      </c>
      <c r="UB17" s="5">
        <v>16</v>
      </c>
      <c r="UC17" s="5">
        <v>14</v>
      </c>
      <c r="UD17" s="5">
        <v>11</v>
      </c>
      <c r="UE17" s="5">
        <v>54</v>
      </c>
      <c r="UF17" s="5">
        <v>270</v>
      </c>
      <c r="UG17" s="5">
        <v>336</v>
      </c>
      <c r="UH17" s="5">
        <v>327</v>
      </c>
      <c r="UI17" s="5">
        <v>348</v>
      </c>
      <c r="UJ17" s="5">
        <v>352</v>
      </c>
      <c r="UK17" s="5">
        <v>304</v>
      </c>
      <c r="UL17" s="5">
        <v>303</v>
      </c>
      <c r="UM17" s="5">
        <v>959</v>
      </c>
      <c r="UN17" s="5">
        <v>1213</v>
      </c>
      <c r="UO17" s="5">
        <v>1070</v>
      </c>
      <c r="UP17" s="5">
        <v>1301</v>
      </c>
      <c r="UQ17" s="5">
        <v>1439</v>
      </c>
      <c r="UR17" s="5">
        <v>378</v>
      </c>
      <c r="US17" s="5">
        <v>329</v>
      </c>
      <c r="UT17" s="5">
        <v>330</v>
      </c>
      <c r="UU17" s="5">
        <v>377</v>
      </c>
      <c r="UV17" s="5">
        <v>537</v>
      </c>
      <c r="UW17" s="5">
        <v>378</v>
      </c>
      <c r="UX17" s="5">
        <v>333</v>
      </c>
      <c r="UY17" s="5">
        <v>188</v>
      </c>
      <c r="UZ17" s="5">
        <v>282</v>
      </c>
      <c r="VA17" s="5">
        <v>50</v>
      </c>
      <c r="VB17" s="5">
        <v>8</v>
      </c>
      <c r="VC17" s="5">
        <v>0</v>
      </c>
      <c r="VD17" s="5">
        <v>1</v>
      </c>
      <c r="VE17" s="5">
        <v>0</v>
      </c>
      <c r="VF17" s="5">
        <v>0</v>
      </c>
      <c r="VG17" s="5">
        <v>62273</v>
      </c>
      <c r="VH17" s="5">
        <v>61197</v>
      </c>
      <c r="VI17" s="5">
        <v>69006</v>
      </c>
      <c r="VJ17" s="5">
        <v>67464</v>
      </c>
      <c r="VK17" s="5">
        <v>67457</v>
      </c>
      <c r="VL17" s="5">
        <v>81334</v>
      </c>
      <c r="VM17" s="5">
        <v>84826</v>
      </c>
      <c r="VN17" s="5">
        <v>83599</v>
      </c>
      <c r="VO17" s="5">
        <v>78240</v>
      </c>
      <c r="VP17" s="5">
        <v>87556</v>
      </c>
      <c r="VQ17" s="5">
        <v>68801</v>
      </c>
      <c r="VR17" s="5">
        <v>57356</v>
      </c>
      <c r="VS17" s="5">
        <v>56914</v>
      </c>
      <c r="VT17" s="5">
        <v>35585</v>
      </c>
      <c r="VU17" s="5">
        <v>24502</v>
      </c>
      <c r="VV17" s="5">
        <v>25784</v>
      </c>
      <c r="VW17" s="5">
        <v>24717</v>
      </c>
      <c r="VX17" s="5">
        <v>22328</v>
      </c>
      <c r="VY17" s="5">
        <v>33112</v>
      </c>
      <c r="VZ17" s="5">
        <v>37456</v>
      </c>
      <c r="WA17" s="5">
        <v>33555</v>
      </c>
      <c r="WB17" s="5">
        <v>33752</v>
      </c>
      <c r="WC17" s="5">
        <v>38355</v>
      </c>
      <c r="WD17" s="5">
        <v>39437</v>
      </c>
      <c r="WE17" s="5">
        <v>41298</v>
      </c>
      <c r="WF17" s="5">
        <v>38778</v>
      </c>
      <c r="WG17" s="5">
        <v>35653</v>
      </c>
      <c r="WH17" s="5">
        <v>34761</v>
      </c>
      <c r="WI17" s="5">
        <v>30949</v>
      </c>
      <c r="WJ17" s="5">
        <v>31702</v>
      </c>
      <c r="WK17" s="5">
        <v>29746</v>
      </c>
      <c r="WL17" s="5">
        <v>27854</v>
      </c>
      <c r="WM17" s="5">
        <v>1724</v>
      </c>
      <c r="WN17" s="5">
        <v>1734</v>
      </c>
      <c r="WO17" s="5">
        <v>1707</v>
      </c>
      <c r="WP17" s="5">
        <v>1476</v>
      </c>
      <c r="WQ17" s="5">
        <v>1313</v>
      </c>
      <c r="WR17" s="5">
        <v>1397</v>
      </c>
      <c r="WS17" s="5">
        <v>1351</v>
      </c>
      <c r="WT17" s="5">
        <v>1222</v>
      </c>
      <c r="WU17" s="5">
        <v>1096</v>
      </c>
      <c r="WV17" s="5">
        <v>1261</v>
      </c>
      <c r="WW17" s="5">
        <v>1183</v>
      </c>
      <c r="WX17" s="5">
        <v>1003</v>
      </c>
      <c r="WY17" s="5">
        <v>1122</v>
      </c>
      <c r="WZ17" s="5">
        <v>1017</v>
      </c>
      <c r="XA17" s="5">
        <v>1072</v>
      </c>
      <c r="XB17" s="5">
        <v>1021</v>
      </c>
      <c r="XC17" s="5">
        <v>1135</v>
      </c>
      <c r="XD17" s="5">
        <v>1005</v>
      </c>
      <c r="XE17" s="5">
        <v>807</v>
      </c>
      <c r="XF17" s="5">
        <v>980</v>
      </c>
      <c r="XG17" s="5">
        <v>940</v>
      </c>
      <c r="XH17" s="5">
        <v>1037</v>
      </c>
      <c r="XI17" s="5">
        <v>1046</v>
      </c>
      <c r="XJ17" s="5">
        <v>1035</v>
      </c>
      <c r="XK17" s="5">
        <v>1268</v>
      </c>
      <c r="XL17" s="5">
        <v>1013</v>
      </c>
      <c r="XM17" s="5">
        <v>834</v>
      </c>
      <c r="XN17" s="5">
        <v>1196</v>
      </c>
      <c r="XO17" s="5">
        <v>1065</v>
      </c>
      <c r="XP17" s="5">
        <v>893</v>
      </c>
      <c r="XQ17" s="5">
        <v>1170</v>
      </c>
      <c r="XR17" s="5">
        <v>944</v>
      </c>
      <c r="XS17" s="1">
        <v>3249</v>
      </c>
      <c r="XT17" s="3" t="s">
        <v>180</v>
      </c>
      <c r="XU17" s="3" t="s">
        <v>180</v>
      </c>
      <c r="XV17" s="3" t="s">
        <v>180</v>
      </c>
      <c r="XW17" s="3" t="s">
        <v>179</v>
      </c>
      <c r="XX17" s="3" t="s">
        <v>180</v>
      </c>
      <c r="XY17" s="3" t="s">
        <v>180</v>
      </c>
      <c r="XZ17" s="3" t="s">
        <v>193</v>
      </c>
    </row>
    <row r="18" spans="1:650" x14ac:dyDescent="0.3">
      <c r="A18" s="6" t="s">
        <v>49</v>
      </c>
      <c r="B18" s="1">
        <v>4056978</v>
      </c>
      <c r="C18" s="5">
        <v>4962</v>
      </c>
      <c r="D18" s="5">
        <v>7772</v>
      </c>
      <c r="E18" s="5">
        <v>49242</v>
      </c>
      <c r="F18" s="5">
        <v>5032</v>
      </c>
      <c r="G18" s="5">
        <v>14307</v>
      </c>
      <c r="H18" s="5">
        <v>2426</v>
      </c>
      <c r="I18" s="5">
        <v>408</v>
      </c>
      <c r="J18" s="5">
        <v>17564</v>
      </c>
      <c r="K18" s="5">
        <v>250</v>
      </c>
      <c r="L18" s="5">
        <v>309</v>
      </c>
      <c r="M18" s="5">
        <v>1430</v>
      </c>
      <c r="N18" s="5">
        <v>600</v>
      </c>
      <c r="O18" s="5">
        <v>162</v>
      </c>
      <c r="P18" s="5">
        <v>-57</v>
      </c>
      <c r="Q18" s="5">
        <v>6904</v>
      </c>
      <c r="R18" s="5">
        <v>4763</v>
      </c>
      <c r="S18" s="5">
        <v>41</v>
      </c>
      <c r="T18" s="5">
        <v>446</v>
      </c>
      <c r="U18" s="5">
        <v>1608</v>
      </c>
      <c r="V18" s="5">
        <v>10937</v>
      </c>
      <c r="W18" s="5">
        <v>6767</v>
      </c>
      <c r="X18" s="5">
        <v>3776</v>
      </c>
      <c r="Y18" s="5">
        <v>7695</v>
      </c>
      <c r="Z18" s="5">
        <v>722</v>
      </c>
      <c r="AA18" s="5">
        <v>646</v>
      </c>
      <c r="AB18" s="5">
        <v>11069</v>
      </c>
      <c r="AC18" s="5">
        <v>2798</v>
      </c>
      <c r="AD18" s="5">
        <v>379</v>
      </c>
      <c r="AE18" s="5">
        <v>2054</v>
      </c>
      <c r="AF18" s="5">
        <v>-14</v>
      </c>
      <c r="AG18" s="5">
        <v>385</v>
      </c>
      <c r="AH18" s="5">
        <v>166</v>
      </c>
      <c r="AI18" s="5">
        <v>0</v>
      </c>
      <c r="AJ18" s="5">
        <v>0</v>
      </c>
      <c r="AK18" s="5">
        <v>0</v>
      </c>
      <c r="AL18" s="5">
        <v>0</v>
      </c>
      <c r="AM18" s="5">
        <v>0</v>
      </c>
      <c r="AN18" s="5">
        <v>0</v>
      </c>
      <c r="AO18" s="5">
        <v>0</v>
      </c>
      <c r="AP18" s="5">
        <v>0</v>
      </c>
      <c r="AQ18" s="5">
        <v>0</v>
      </c>
      <c r="AR18" s="5">
        <v>0</v>
      </c>
      <c r="AS18" s="5">
        <v>0</v>
      </c>
      <c r="AT18" s="5">
        <v>0</v>
      </c>
      <c r="AU18" s="5">
        <v>0</v>
      </c>
      <c r="AV18" s="5">
        <v>0</v>
      </c>
      <c r="AW18" s="5">
        <v>0</v>
      </c>
      <c r="AX18" s="5">
        <v>0</v>
      </c>
      <c r="AY18" s="5">
        <v>0</v>
      </c>
      <c r="AZ18" s="5">
        <v>0</v>
      </c>
      <c r="BA18" s="5">
        <v>1</v>
      </c>
      <c r="BB18" s="5">
        <v>116</v>
      </c>
      <c r="BC18" s="5">
        <v>1558</v>
      </c>
      <c r="BD18" s="5">
        <v>2036</v>
      </c>
      <c r="BE18" s="5">
        <v>3400</v>
      </c>
      <c r="BF18" s="5">
        <v>5733</v>
      </c>
      <c r="BG18" s="5">
        <v>2656</v>
      </c>
      <c r="BH18" s="5">
        <v>4058</v>
      </c>
      <c r="BI18" s="5">
        <v>7079</v>
      </c>
      <c r="BJ18" s="5">
        <v>9460</v>
      </c>
      <c r="BK18" s="5">
        <v>9247</v>
      </c>
      <c r="BL18" s="5">
        <v>53291</v>
      </c>
      <c r="BM18" s="5">
        <v>7950</v>
      </c>
      <c r="BN18" s="5">
        <v>6700</v>
      </c>
      <c r="BO18" s="5">
        <v>58077</v>
      </c>
      <c r="BP18" s="5">
        <v>114053</v>
      </c>
      <c r="BQ18" s="5">
        <v>46257</v>
      </c>
      <c r="BR18" s="5">
        <v>60357</v>
      </c>
      <c r="BS18" s="5">
        <v>419189</v>
      </c>
      <c r="BT18" s="5">
        <v>376458</v>
      </c>
      <c r="BU18" s="5">
        <v>363457</v>
      </c>
      <c r="BV18" s="5">
        <v>326026</v>
      </c>
      <c r="BW18" s="5">
        <v>87886</v>
      </c>
      <c r="BX18" s="5">
        <v>20636</v>
      </c>
      <c r="BY18" s="5">
        <v>44550</v>
      </c>
      <c r="BZ18" s="5">
        <v>84333</v>
      </c>
      <c r="CA18" s="5">
        <v>41387</v>
      </c>
      <c r="CB18" s="5">
        <v>14679</v>
      </c>
      <c r="CC18" s="5">
        <v>11701</v>
      </c>
      <c r="CD18" s="5">
        <v>13380</v>
      </c>
      <c r="CE18" s="5">
        <v>2454</v>
      </c>
      <c r="CF18" s="5">
        <v>9100</v>
      </c>
      <c r="CG18" s="5">
        <v>9111</v>
      </c>
      <c r="CH18" s="5">
        <v>26226</v>
      </c>
      <c r="CI18" s="5">
        <v>1217</v>
      </c>
      <c r="CJ18" s="5">
        <v>1433</v>
      </c>
      <c r="CK18" s="5">
        <v>2707</v>
      </c>
      <c r="CL18" s="5">
        <v>2495</v>
      </c>
      <c r="CM18" s="5">
        <v>4668</v>
      </c>
      <c r="CN18" s="5">
        <v>4337</v>
      </c>
      <c r="CO18" s="5">
        <v>5581</v>
      </c>
      <c r="CP18" s="5">
        <v>10579</v>
      </c>
      <c r="CQ18" s="5">
        <v>7548</v>
      </c>
      <c r="CR18" s="5">
        <v>42397</v>
      </c>
      <c r="CS18" s="5">
        <v>9798</v>
      </c>
      <c r="CT18" s="5">
        <v>8133</v>
      </c>
      <c r="CU18" s="5">
        <v>64198</v>
      </c>
      <c r="CV18" s="5">
        <v>48421</v>
      </c>
      <c r="CW18" s="5">
        <v>99396</v>
      </c>
      <c r="CX18" s="5">
        <v>63971</v>
      </c>
      <c r="CY18" s="5">
        <v>18842</v>
      </c>
      <c r="CZ18" s="5">
        <v>62111</v>
      </c>
      <c r="DA18" s="5">
        <v>55111</v>
      </c>
      <c r="DB18" s="5">
        <v>57213</v>
      </c>
      <c r="DC18" s="5">
        <v>78555</v>
      </c>
      <c r="DD18" s="5">
        <v>52431</v>
      </c>
      <c r="DE18" s="5">
        <v>50949</v>
      </c>
      <c r="DF18" s="5">
        <v>42407</v>
      </c>
      <c r="DG18" s="5">
        <v>38921</v>
      </c>
      <c r="DH18" s="5">
        <v>29290</v>
      </c>
      <c r="DI18" s="5">
        <v>31524</v>
      </c>
      <c r="DJ18" s="5">
        <v>33167</v>
      </c>
      <c r="DK18" s="5">
        <v>29485</v>
      </c>
      <c r="DL18" s="5">
        <v>26156</v>
      </c>
      <c r="DM18" s="5">
        <v>40768</v>
      </c>
      <c r="DN18" s="5">
        <v>32633</v>
      </c>
      <c r="DO18" s="5">
        <v>29925</v>
      </c>
      <c r="DP18" s="5">
        <v>29850</v>
      </c>
      <c r="DQ18" s="5">
        <v>26383</v>
      </c>
      <c r="DR18" s="5">
        <v>28013</v>
      </c>
      <c r="DS18" s="5">
        <v>31382</v>
      </c>
      <c r="DT18" s="5">
        <v>25394</v>
      </c>
      <c r="DU18" s="5">
        <v>29193</v>
      </c>
      <c r="DV18" s="5">
        <v>32965</v>
      </c>
      <c r="DW18" s="5">
        <v>37008</v>
      </c>
      <c r="DX18" s="5">
        <v>49986</v>
      </c>
      <c r="DY18" s="5">
        <v>52834</v>
      </c>
      <c r="DZ18" s="5">
        <v>49520</v>
      </c>
      <c r="EA18" s="5">
        <v>62344</v>
      </c>
      <c r="EB18" s="5">
        <v>29026</v>
      </c>
      <c r="EC18" s="5">
        <v>50757</v>
      </c>
      <c r="ED18" s="5">
        <v>31579</v>
      </c>
      <c r="EE18" s="5">
        <v>17248</v>
      </c>
      <c r="EF18" s="5">
        <v>14120</v>
      </c>
      <c r="EG18" s="5">
        <v>19133</v>
      </c>
      <c r="EH18" s="5">
        <v>21903</v>
      </c>
      <c r="EI18" s="5">
        <v>37064</v>
      </c>
      <c r="EJ18" s="5">
        <v>2169</v>
      </c>
      <c r="EK18" s="5">
        <v>6296</v>
      </c>
      <c r="EL18" s="5">
        <v>10913</v>
      </c>
      <c r="EM18" s="5">
        <v>12828</v>
      </c>
      <c r="EN18" s="5">
        <v>8924</v>
      </c>
      <c r="EO18" s="5">
        <v>7853</v>
      </c>
      <c r="EP18" s="5">
        <v>3532</v>
      </c>
      <c r="EQ18" s="5">
        <v>2731</v>
      </c>
      <c r="ER18" s="5">
        <v>2659</v>
      </c>
      <c r="ES18" s="5">
        <v>3756</v>
      </c>
      <c r="ET18" s="5">
        <v>8908</v>
      </c>
      <c r="EU18" s="5">
        <v>7427</v>
      </c>
      <c r="EV18" s="5">
        <v>9316</v>
      </c>
      <c r="EW18" s="5">
        <v>6958</v>
      </c>
      <c r="EX18" s="5">
        <v>8395</v>
      </c>
      <c r="EY18" s="5">
        <v>4685</v>
      </c>
      <c r="EZ18" s="5">
        <v>6850</v>
      </c>
      <c r="FA18" s="5">
        <v>22366</v>
      </c>
      <c r="FB18" s="5">
        <v>10589</v>
      </c>
      <c r="FC18" s="5">
        <v>16673</v>
      </c>
      <c r="FD18" s="5">
        <v>14748</v>
      </c>
      <c r="FE18" s="5">
        <v>12893</v>
      </c>
      <c r="FF18" s="5">
        <v>17511</v>
      </c>
      <c r="FG18" s="5">
        <v>0</v>
      </c>
      <c r="FH18" s="5">
        <v>0</v>
      </c>
      <c r="FI18" s="5">
        <v>0</v>
      </c>
      <c r="FJ18" s="5">
        <v>0</v>
      </c>
      <c r="FK18" s="5">
        <v>0</v>
      </c>
      <c r="FL18" s="5">
        <v>0</v>
      </c>
      <c r="FM18" s="5">
        <v>0</v>
      </c>
      <c r="FN18" s="5">
        <v>0</v>
      </c>
      <c r="FO18" s="5">
        <v>0</v>
      </c>
      <c r="FP18" s="5">
        <v>0</v>
      </c>
      <c r="FQ18" s="5">
        <v>0</v>
      </c>
      <c r="FR18" s="5">
        <v>0</v>
      </c>
      <c r="FS18" s="5">
        <v>0</v>
      </c>
      <c r="FT18" s="5">
        <v>0</v>
      </c>
      <c r="FU18" s="5" t="s">
        <v>33</v>
      </c>
      <c r="FV18" s="5" t="s">
        <v>33</v>
      </c>
      <c r="FW18" s="5" t="s">
        <v>33</v>
      </c>
      <c r="FX18" s="5" t="s">
        <v>33</v>
      </c>
      <c r="FY18" s="5" t="s">
        <v>33</v>
      </c>
      <c r="FZ18" s="5" t="s">
        <v>33</v>
      </c>
      <c r="GA18" s="5" t="s">
        <v>33</v>
      </c>
      <c r="GB18" s="5" t="s">
        <v>33</v>
      </c>
      <c r="GC18" s="5" t="s">
        <v>33</v>
      </c>
      <c r="GD18" s="5" t="s">
        <v>33</v>
      </c>
      <c r="GE18" s="5" t="s">
        <v>33</v>
      </c>
      <c r="GF18" s="5" t="s">
        <v>33</v>
      </c>
      <c r="GG18" s="5" t="s">
        <v>33</v>
      </c>
      <c r="GH18" s="5" t="s">
        <v>33</v>
      </c>
      <c r="GI18" s="5" t="s">
        <v>33</v>
      </c>
      <c r="GJ18" s="5" t="s">
        <v>33</v>
      </c>
      <c r="GK18" s="5" t="s">
        <v>33</v>
      </c>
      <c r="GL18" s="5" t="s">
        <v>33</v>
      </c>
      <c r="GM18" s="5">
        <v>189581</v>
      </c>
      <c r="GN18" s="5">
        <v>199271</v>
      </c>
      <c r="GO18" s="5">
        <v>245652</v>
      </c>
      <c r="GP18" s="5">
        <v>160938</v>
      </c>
      <c r="GQ18" s="5">
        <v>469587</v>
      </c>
      <c r="GR18" s="5">
        <v>455115</v>
      </c>
      <c r="GS18" s="5">
        <v>438109</v>
      </c>
      <c r="GT18" s="5">
        <v>422706</v>
      </c>
      <c r="GU18" s="5">
        <v>203755</v>
      </c>
      <c r="GV18" s="5">
        <v>75545</v>
      </c>
      <c r="GW18" s="5">
        <v>103225</v>
      </c>
      <c r="GX18" s="5">
        <v>138252</v>
      </c>
      <c r="GY18" s="5">
        <v>93297</v>
      </c>
      <c r="GZ18" s="5">
        <v>52837</v>
      </c>
      <c r="HA18" s="5">
        <v>57983</v>
      </c>
      <c r="HB18" s="5">
        <v>54842</v>
      </c>
      <c r="HC18" s="5">
        <v>34711</v>
      </c>
      <c r="HD18" s="5">
        <v>38360</v>
      </c>
      <c r="HE18" s="5">
        <v>55243</v>
      </c>
      <c r="HF18" s="5">
        <v>78819</v>
      </c>
      <c r="HG18" s="5">
        <v>46895</v>
      </c>
      <c r="HH18" s="5">
        <v>46412</v>
      </c>
      <c r="HI18" s="5">
        <v>47142</v>
      </c>
      <c r="HJ18" s="5">
        <v>45358</v>
      </c>
      <c r="HK18" s="5">
        <v>44037</v>
      </c>
      <c r="HL18" s="5">
        <v>51709</v>
      </c>
      <c r="HM18" s="5">
        <v>67018</v>
      </c>
      <c r="HN18" s="5">
        <v>63971</v>
      </c>
      <c r="HO18" s="5">
        <v>72531</v>
      </c>
      <c r="HP18" s="5">
        <v>160408</v>
      </c>
      <c r="HQ18" s="5">
        <v>83860</v>
      </c>
      <c r="HR18" s="5">
        <v>82030</v>
      </c>
      <c r="HS18" s="5">
        <v>11187</v>
      </c>
      <c r="HT18" s="5">
        <v>17147</v>
      </c>
      <c r="HU18" s="5">
        <v>14444</v>
      </c>
      <c r="HV18" s="5">
        <v>36530</v>
      </c>
      <c r="HW18" s="5">
        <v>62607</v>
      </c>
      <c r="HX18" s="5">
        <v>34457</v>
      </c>
      <c r="HY18" s="5">
        <v>34898</v>
      </c>
      <c r="HZ18" s="5">
        <v>64872</v>
      </c>
      <c r="IA18" s="5">
        <v>74075</v>
      </c>
      <c r="IB18" s="5">
        <v>71840</v>
      </c>
      <c r="IC18" s="5">
        <v>102675</v>
      </c>
      <c r="ID18" s="5">
        <v>162782</v>
      </c>
      <c r="IE18" s="5">
        <v>185045</v>
      </c>
      <c r="IF18" s="5">
        <v>213959</v>
      </c>
      <c r="IG18" s="5">
        <v>262632</v>
      </c>
      <c r="IH18" s="5">
        <v>244752</v>
      </c>
      <c r="II18" s="5">
        <v>243466</v>
      </c>
      <c r="IJ18" s="5">
        <v>269596</v>
      </c>
      <c r="IK18" s="5">
        <v>434229</v>
      </c>
      <c r="IL18" s="5">
        <v>507306</v>
      </c>
      <c r="IM18" s="5">
        <v>550432</v>
      </c>
      <c r="IN18" s="5">
        <v>529226</v>
      </c>
      <c r="IO18" s="5">
        <v>608645</v>
      </c>
      <c r="IP18" s="5">
        <v>568422</v>
      </c>
      <c r="IQ18" s="5">
        <v>556954</v>
      </c>
      <c r="IR18" s="5">
        <v>541359</v>
      </c>
      <c r="IS18" s="5">
        <v>524915</v>
      </c>
      <c r="IT18" s="5">
        <v>506341</v>
      </c>
      <c r="IU18" s="5">
        <v>499589</v>
      </c>
      <c r="IV18" s="5">
        <v>455172</v>
      </c>
      <c r="IW18" s="5">
        <v>386854</v>
      </c>
      <c r="IX18" s="5">
        <v>346841</v>
      </c>
      <c r="IY18" s="5">
        <v>0</v>
      </c>
      <c r="IZ18" s="5">
        <v>0</v>
      </c>
      <c r="JA18" s="5">
        <v>0</v>
      </c>
      <c r="JB18" s="5">
        <v>0</v>
      </c>
      <c r="JC18" s="5">
        <v>0</v>
      </c>
      <c r="JD18" s="5">
        <v>0</v>
      </c>
      <c r="JE18" s="5">
        <v>0</v>
      </c>
      <c r="JF18" s="5">
        <v>0</v>
      </c>
      <c r="JG18" s="5">
        <v>0</v>
      </c>
      <c r="JH18" s="5">
        <v>0</v>
      </c>
      <c r="JI18" s="5">
        <v>0</v>
      </c>
      <c r="JJ18" s="5">
        <v>0</v>
      </c>
      <c r="JK18" s="5">
        <v>0</v>
      </c>
      <c r="JL18" s="5">
        <v>0</v>
      </c>
      <c r="JM18" s="5">
        <v>0</v>
      </c>
      <c r="JN18" s="5">
        <v>0</v>
      </c>
      <c r="JO18" s="5">
        <v>0</v>
      </c>
      <c r="JP18" s="5">
        <v>0</v>
      </c>
      <c r="JQ18" s="5">
        <v>1137</v>
      </c>
      <c r="JR18" s="5">
        <v>1063</v>
      </c>
      <c r="JS18" s="5">
        <v>4482</v>
      </c>
      <c r="JT18" s="5">
        <v>11901</v>
      </c>
      <c r="JU18" s="5">
        <v>12415</v>
      </c>
      <c r="JV18" s="5">
        <v>13099</v>
      </c>
      <c r="JW18" s="5">
        <v>9884</v>
      </c>
      <c r="JX18" s="5">
        <v>11528</v>
      </c>
      <c r="JY18" s="5">
        <v>13480</v>
      </c>
      <c r="JZ18" s="5">
        <v>14050</v>
      </c>
      <c r="KA18" s="5">
        <v>14477</v>
      </c>
      <c r="KB18" s="5">
        <v>13639</v>
      </c>
      <c r="KC18" s="5">
        <v>14564</v>
      </c>
      <c r="KD18" s="5">
        <v>15234</v>
      </c>
      <c r="KE18" s="5">
        <v>176043</v>
      </c>
      <c r="KF18" s="5">
        <v>174953</v>
      </c>
      <c r="KG18" s="5">
        <v>178287</v>
      </c>
      <c r="KH18" s="5">
        <v>166315</v>
      </c>
      <c r="KI18" s="5">
        <v>153592</v>
      </c>
      <c r="KJ18" s="5">
        <v>144933</v>
      </c>
      <c r="KK18" s="5">
        <v>139303</v>
      </c>
      <c r="KL18" s="5">
        <v>115358</v>
      </c>
      <c r="KM18" s="5">
        <v>106222</v>
      </c>
      <c r="KN18" s="5">
        <v>108699</v>
      </c>
      <c r="KO18" s="5">
        <v>92563</v>
      </c>
      <c r="KP18" s="5">
        <v>73422</v>
      </c>
      <c r="KQ18" s="5">
        <v>58530</v>
      </c>
      <c r="KR18" s="5">
        <v>52629</v>
      </c>
      <c r="KS18" s="5">
        <v>51794</v>
      </c>
      <c r="KT18" s="5">
        <v>45413</v>
      </c>
      <c r="KU18" s="5">
        <v>43198</v>
      </c>
      <c r="KV18" s="5">
        <v>49231</v>
      </c>
      <c r="KW18" s="5">
        <v>42941</v>
      </c>
      <c r="KX18" s="5">
        <v>46865</v>
      </c>
      <c r="KY18" s="5">
        <v>27535</v>
      </c>
      <c r="KZ18" s="5">
        <v>17743</v>
      </c>
      <c r="LA18" s="5">
        <v>13367</v>
      </c>
      <c r="LB18" s="5">
        <v>11520</v>
      </c>
      <c r="LC18" s="5">
        <v>11142</v>
      </c>
      <c r="LD18" s="5">
        <v>9705</v>
      </c>
      <c r="LE18" s="5">
        <v>9569</v>
      </c>
      <c r="LF18" s="5">
        <v>9747</v>
      </c>
      <c r="LG18" s="5">
        <v>9668</v>
      </c>
      <c r="LH18" s="5">
        <v>6540</v>
      </c>
      <c r="LI18" s="5">
        <v>6379</v>
      </c>
      <c r="LJ18" s="5">
        <v>5633</v>
      </c>
      <c r="LK18" s="5">
        <v>6583</v>
      </c>
      <c r="LL18" s="5">
        <v>8742</v>
      </c>
      <c r="LM18" s="5">
        <v>7644</v>
      </c>
      <c r="LN18" s="5">
        <v>7480</v>
      </c>
      <c r="LO18" s="5">
        <v>8030</v>
      </c>
      <c r="LP18" s="5">
        <v>7735</v>
      </c>
      <c r="LQ18" s="5">
        <v>6562</v>
      </c>
      <c r="LR18" s="5">
        <v>6505</v>
      </c>
      <c r="LS18" s="5">
        <v>6296</v>
      </c>
      <c r="LT18" s="5">
        <v>6217</v>
      </c>
      <c r="LU18" s="5">
        <v>6410</v>
      </c>
      <c r="LV18" s="5">
        <v>5760</v>
      </c>
      <c r="LW18" s="5">
        <v>4921</v>
      </c>
      <c r="LX18" s="5">
        <v>5525</v>
      </c>
      <c r="LY18" s="5">
        <v>6015</v>
      </c>
      <c r="LZ18" s="5">
        <v>4928</v>
      </c>
      <c r="MA18" s="5">
        <v>4137</v>
      </c>
      <c r="MB18" s="5">
        <v>4419</v>
      </c>
      <c r="MC18" s="5">
        <v>3998</v>
      </c>
      <c r="MD18" s="5">
        <v>5037</v>
      </c>
      <c r="ME18" s="5">
        <v>4030</v>
      </c>
      <c r="MF18" s="5">
        <v>3388</v>
      </c>
      <c r="MG18" s="5">
        <v>3392</v>
      </c>
      <c r="MH18" s="5">
        <v>3828</v>
      </c>
      <c r="MI18" s="5">
        <v>3740</v>
      </c>
      <c r="MJ18" s="5">
        <v>4677</v>
      </c>
      <c r="MK18" s="5">
        <v>4440</v>
      </c>
      <c r="ML18" s="5">
        <v>4338</v>
      </c>
      <c r="MM18" s="5">
        <v>4616</v>
      </c>
      <c r="MN18" s="5">
        <v>3841</v>
      </c>
      <c r="MO18" s="5">
        <v>3739</v>
      </c>
      <c r="MP18" s="5">
        <v>4068</v>
      </c>
      <c r="MQ18" s="5">
        <v>0</v>
      </c>
      <c r="MR18" s="5">
        <v>0</v>
      </c>
      <c r="MS18" s="5">
        <v>0</v>
      </c>
      <c r="MT18" s="5">
        <v>0</v>
      </c>
      <c r="MU18" s="5">
        <v>0</v>
      </c>
      <c r="MV18" s="5">
        <v>0</v>
      </c>
      <c r="MW18" s="5">
        <v>0</v>
      </c>
      <c r="MX18" s="5">
        <v>0</v>
      </c>
      <c r="MY18" s="5">
        <v>0</v>
      </c>
      <c r="MZ18" s="5">
        <v>0</v>
      </c>
      <c r="NA18" s="5">
        <v>0</v>
      </c>
      <c r="NB18" s="5">
        <v>0</v>
      </c>
      <c r="NC18" s="5">
        <v>0</v>
      </c>
      <c r="ND18" s="5">
        <v>0</v>
      </c>
      <c r="NE18" s="5" t="s">
        <v>33</v>
      </c>
      <c r="NF18" s="5" t="s">
        <v>33</v>
      </c>
      <c r="NG18" s="5" t="s">
        <v>33</v>
      </c>
      <c r="NH18" s="5" t="s">
        <v>33</v>
      </c>
      <c r="NI18" s="5" t="s">
        <v>33</v>
      </c>
      <c r="NJ18" s="5" t="s">
        <v>33</v>
      </c>
      <c r="NK18" s="5" t="s">
        <v>33</v>
      </c>
      <c r="NL18" s="5" t="s">
        <v>33</v>
      </c>
      <c r="NM18" s="5" t="s">
        <v>33</v>
      </c>
      <c r="NN18" s="5" t="s">
        <v>33</v>
      </c>
      <c r="NO18" s="5" t="s">
        <v>33</v>
      </c>
      <c r="NP18" s="5" t="s">
        <v>33</v>
      </c>
      <c r="NQ18" s="5" t="s">
        <v>33</v>
      </c>
      <c r="NR18" s="5" t="s">
        <v>33</v>
      </c>
      <c r="NS18" s="5" t="s">
        <v>33</v>
      </c>
      <c r="NT18" s="5" t="s">
        <v>33</v>
      </c>
      <c r="NU18" s="5" t="s">
        <v>33</v>
      </c>
      <c r="NV18" s="5" t="s">
        <v>33</v>
      </c>
      <c r="NW18" s="5">
        <v>0</v>
      </c>
      <c r="NX18" s="5">
        <v>0</v>
      </c>
      <c r="NY18" s="5">
        <v>0</v>
      </c>
      <c r="NZ18" s="5">
        <v>0</v>
      </c>
      <c r="OA18" s="5">
        <v>0</v>
      </c>
      <c r="OB18" s="5">
        <v>0</v>
      </c>
      <c r="OC18" s="5">
        <v>0</v>
      </c>
      <c r="OD18" s="5">
        <v>0</v>
      </c>
      <c r="OE18" s="5">
        <v>0</v>
      </c>
      <c r="OF18" s="5">
        <v>0</v>
      </c>
      <c r="OG18" s="5">
        <v>0</v>
      </c>
      <c r="OH18" s="5">
        <v>0</v>
      </c>
      <c r="OI18" s="5">
        <v>0</v>
      </c>
      <c r="OJ18" s="5">
        <v>0</v>
      </c>
      <c r="OK18" s="5" t="s">
        <v>33</v>
      </c>
      <c r="OL18" s="5" t="s">
        <v>33</v>
      </c>
      <c r="OM18" s="5" t="s">
        <v>33</v>
      </c>
      <c r="ON18" s="5" t="s">
        <v>33</v>
      </c>
      <c r="OO18" s="5" t="s">
        <v>33</v>
      </c>
      <c r="OP18" s="5" t="s">
        <v>33</v>
      </c>
      <c r="OQ18" s="5" t="s">
        <v>33</v>
      </c>
      <c r="OR18" s="5" t="s">
        <v>33</v>
      </c>
      <c r="OS18" s="5" t="s">
        <v>33</v>
      </c>
      <c r="OT18" s="5" t="s">
        <v>33</v>
      </c>
      <c r="OU18" s="5" t="s">
        <v>33</v>
      </c>
      <c r="OV18" s="5" t="s">
        <v>33</v>
      </c>
      <c r="OW18" s="5" t="s">
        <v>33</v>
      </c>
      <c r="OX18" s="5" t="s">
        <v>33</v>
      </c>
      <c r="OY18" s="5" t="s">
        <v>33</v>
      </c>
      <c r="OZ18" s="5" t="s">
        <v>33</v>
      </c>
      <c r="PA18" s="5" t="s">
        <v>33</v>
      </c>
      <c r="PB18" s="5" t="s">
        <v>33</v>
      </c>
      <c r="PC18" s="5">
        <v>27593</v>
      </c>
      <c r="PD18" s="5">
        <v>28826</v>
      </c>
      <c r="PE18" s="5">
        <v>30626</v>
      </c>
      <c r="PF18" s="5">
        <v>38462</v>
      </c>
      <c r="PG18" s="5">
        <v>36053</v>
      </c>
      <c r="PH18" s="5">
        <v>32866</v>
      </c>
      <c r="PI18" s="5">
        <v>34700</v>
      </c>
      <c r="PJ18" s="5">
        <v>29149</v>
      </c>
      <c r="PK18" s="5">
        <v>30913</v>
      </c>
      <c r="PL18" s="5">
        <v>35297</v>
      </c>
      <c r="PM18" s="5">
        <v>35482</v>
      </c>
      <c r="PN18" s="5">
        <v>35791</v>
      </c>
      <c r="PO18" s="5">
        <v>30223</v>
      </c>
      <c r="PP18" s="5">
        <v>33106</v>
      </c>
      <c r="PQ18" s="5">
        <v>30963</v>
      </c>
      <c r="PR18" s="5">
        <v>30060</v>
      </c>
      <c r="PS18" s="5">
        <v>39688</v>
      </c>
      <c r="PT18" s="5">
        <v>37581</v>
      </c>
      <c r="PU18" s="5">
        <v>32653</v>
      </c>
      <c r="PV18" s="5">
        <v>33867</v>
      </c>
      <c r="PW18" s="5">
        <v>29176</v>
      </c>
      <c r="PX18" s="5">
        <v>25166</v>
      </c>
      <c r="PY18" s="5">
        <v>27543</v>
      </c>
      <c r="PZ18" s="5">
        <v>25006</v>
      </c>
      <c r="QA18" s="5">
        <v>21992</v>
      </c>
      <c r="QB18" s="5">
        <v>21318</v>
      </c>
      <c r="QC18" s="5">
        <v>23199</v>
      </c>
      <c r="QD18" s="5">
        <v>23094</v>
      </c>
      <c r="QE18" s="5">
        <v>21517</v>
      </c>
      <c r="QF18" s="5">
        <v>22036</v>
      </c>
      <c r="QG18" s="5">
        <v>20081</v>
      </c>
      <c r="QH18" s="5">
        <v>18271</v>
      </c>
      <c r="QI18" s="5">
        <v>77123</v>
      </c>
      <c r="QJ18" s="5">
        <v>88323</v>
      </c>
      <c r="QK18" s="5">
        <v>67132</v>
      </c>
      <c r="QL18" s="5">
        <v>56544</v>
      </c>
      <c r="QM18" s="5">
        <v>59614</v>
      </c>
      <c r="QN18" s="5">
        <v>62971</v>
      </c>
      <c r="QO18" s="5">
        <v>66503</v>
      </c>
      <c r="QP18" s="5">
        <v>56658</v>
      </c>
      <c r="QQ18" s="5">
        <v>54058</v>
      </c>
      <c r="QR18" s="5">
        <v>46921</v>
      </c>
      <c r="QS18" s="5">
        <v>53251</v>
      </c>
      <c r="QT18" s="5">
        <v>36354</v>
      </c>
      <c r="QU18" s="5">
        <v>36323</v>
      </c>
      <c r="QV18" s="5">
        <v>32255</v>
      </c>
      <c r="QW18" s="5">
        <v>26619</v>
      </c>
      <c r="QX18" s="5">
        <v>22953</v>
      </c>
      <c r="QY18" s="5">
        <v>24953</v>
      </c>
      <c r="QZ18" s="5">
        <v>29152</v>
      </c>
      <c r="RA18" s="5">
        <v>31068</v>
      </c>
      <c r="RB18" s="5">
        <v>28535</v>
      </c>
      <c r="RC18" s="5">
        <v>18602</v>
      </c>
      <c r="RD18" s="5">
        <v>22319</v>
      </c>
      <c r="RE18" s="5">
        <v>15110</v>
      </c>
      <c r="RF18" s="5">
        <v>17525</v>
      </c>
      <c r="RG18" s="5">
        <v>16461</v>
      </c>
      <c r="RH18" s="5">
        <v>14166</v>
      </c>
      <c r="RI18" s="5">
        <v>12746</v>
      </c>
      <c r="RJ18" s="5">
        <v>19419</v>
      </c>
      <c r="RK18" s="5">
        <v>16004</v>
      </c>
      <c r="RL18" s="5">
        <v>14165</v>
      </c>
      <c r="RM18" s="5">
        <v>14872</v>
      </c>
      <c r="RN18" s="5">
        <v>14871</v>
      </c>
      <c r="RO18" s="5">
        <v>41341</v>
      </c>
      <c r="RP18" s="5">
        <v>37624</v>
      </c>
      <c r="RQ18" s="5">
        <v>32435</v>
      </c>
      <c r="RR18" s="5">
        <v>33020</v>
      </c>
      <c r="RS18" s="5">
        <v>31815</v>
      </c>
      <c r="RT18" s="5">
        <v>30924</v>
      </c>
      <c r="RU18" s="5">
        <v>29123</v>
      </c>
      <c r="RV18" s="5">
        <v>34178</v>
      </c>
      <c r="RW18" s="5">
        <v>33929</v>
      </c>
      <c r="RX18" s="5">
        <v>33954</v>
      </c>
      <c r="RY18" s="5">
        <v>38142</v>
      </c>
      <c r="RZ18" s="5">
        <v>35574</v>
      </c>
      <c r="SA18" s="5">
        <v>35290</v>
      </c>
      <c r="SB18" s="5">
        <v>32035</v>
      </c>
      <c r="SC18" s="5">
        <v>27237</v>
      </c>
      <c r="SD18" s="5">
        <v>28440</v>
      </c>
      <c r="SE18" s="5">
        <v>24861</v>
      </c>
      <c r="SF18" s="5">
        <v>24005</v>
      </c>
      <c r="SG18" s="5">
        <v>24947</v>
      </c>
      <c r="SH18" s="5">
        <v>27666</v>
      </c>
      <c r="SI18" s="5">
        <v>25557</v>
      </c>
      <c r="SJ18" s="5">
        <v>28434</v>
      </c>
      <c r="SK18" s="5">
        <v>29702</v>
      </c>
      <c r="SL18" s="5">
        <v>29995</v>
      </c>
      <c r="SM18" s="5">
        <v>29746</v>
      </c>
      <c r="SN18" s="5">
        <v>32202</v>
      </c>
      <c r="SO18" s="5">
        <v>26508</v>
      </c>
      <c r="SP18" s="5">
        <v>25890</v>
      </c>
      <c r="SQ18" s="5">
        <v>25260</v>
      </c>
      <c r="SR18" s="5">
        <v>21667</v>
      </c>
      <c r="SS18" s="5">
        <v>17774</v>
      </c>
      <c r="ST18" s="5">
        <v>14348</v>
      </c>
      <c r="SU18" s="5">
        <v>25551</v>
      </c>
      <c r="SV18" s="5">
        <v>20609</v>
      </c>
      <c r="SW18" s="5">
        <v>24010</v>
      </c>
      <c r="SX18" s="5">
        <v>22962</v>
      </c>
      <c r="SY18" s="5">
        <v>8550</v>
      </c>
      <c r="SZ18" s="5">
        <v>1235</v>
      </c>
      <c r="TA18" s="5">
        <v>1311</v>
      </c>
      <c r="TB18" s="5">
        <v>931</v>
      </c>
      <c r="TC18" s="5">
        <v>1026</v>
      </c>
      <c r="TD18" s="5">
        <v>1502</v>
      </c>
      <c r="TE18" s="5">
        <v>1989</v>
      </c>
      <c r="TF18" s="5">
        <v>4370</v>
      </c>
      <c r="TG18" s="5">
        <v>4938</v>
      </c>
      <c r="TH18" s="5">
        <v>5874</v>
      </c>
      <c r="TI18" s="5">
        <v>7165</v>
      </c>
      <c r="TJ18" s="5">
        <v>6372</v>
      </c>
      <c r="TK18" s="5">
        <v>11443</v>
      </c>
      <c r="TL18" s="5">
        <v>17473</v>
      </c>
      <c r="TM18" s="5">
        <v>22210</v>
      </c>
      <c r="TN18" s="5">
        <v>23630</v>
      </c>
      <c r="TO18" s="5">
        <v>23414</v>
      </c>
      <c r="TP18" s="5">
        <v>23894</v>
      </c>
      <c r="TQ18" s="5">
        <v>23588</v>
      </c>
      <c r="TR18" s="5">
        <v>26066</v>
      </c>
      <c r="TS18" s="5">
        <v>22290</v>
      </c>
      <c r="TT18" s="5">
        <v>17250</v>
      </c>
      <c r="TU18" s="5">
        <v>15598</v>
      </c>
      <c r="TV18" s="5">
        <v>14032</v>
      </c>
      <c r="TW18" s="5">
        <v>13691</v>
      </c>
      <c r="TX18" s="5">
        <v>11035</v>
      </c>
      <c r="TY18" s="5">
        <v>10582</v>
      </c>
      <c r="TZ18" s="5">
        <v>8518</v>
      </c>
      <c r="UA18" s="5">
        <v>1268</v>
      </c>
      <c r="UB18" s="5">
        <v>1385</v>
      </c>
      <c r="UC18" s="5">
        <v>1626</v>
      </c>
      <c r="UD18" s="5">
        <v>1943</v>
      </c>
      <c r="UE18" s="5">
        <v>3279</v>
      </c>
      <c r="UF18" s="5">
        <v>2849</v>
      </c>
      <c r="UG18" s="5">
        <v>2482</v>
      </c>
      <c r="UH18" s="5">
        <v>1804</v>
      </c>
      <c r="UI18" s="5">
        <v>1655</v>
      </c>
      <c r="UJ18" s="5">
        <v>1976</v>
      </c>
      <c r="UK18" s="5">
        <v>2653</v>
      </c>
      <c r="UL18" s="5">
        <v>2749</v>
      </c>
      <c r="UM18" s="5">
        <v>2875</v>
      </c>
      <c r="UN18" s="5">
        <v>3459</v>
      </c>
      <c r="UO18" s="5">
        <v>3140</v>
      </c>
      <c r="UP18" s="5">
        <v>1905</v>
      </c>
      <c r="UQ18" s="5">
        <v>2105</v>
      </c>
      <c r="UR18" s="5">
        <v>1780</v>
      </c>
      <c r="US18" s="5">
        <v>1709</v>
      </c>
      <c r="UT18" s="5">
        <v>924</v>
      </c>
      <c r="UU18" s="5">
        <v>869</v>
      </c>
      <c r="UV18" s="5">
        <v>345</v>
      </c>
      <c r="UW18" s="5">
        <v>1141</v>
      </c>
      <c r="UX18" s="5">
        <v>383</v>
      </c>
      <c r="UY18" s="5">
        <v>1039</v>
      </c>
      <c r="UZ18" s="5">
        <v>959</v>
      </c>
      <c r="VA18" s="5">
        <v>148</v>
      </c>
      <c r="VB18" s="5">
        <v>0</v>
      </c>
      <c r="VC18" s="5">
        <v>0</v>
      </c>
      <c r="VD18" s="5">
        <v>0</v>
      </c>
      <c r="VE18" s="5">
        <v>0</v>
      </c>
      <c r="VF18" s="5">
        <v>0</v>
      </c>
      <c r="VG18" s="5">
        <v>57437</v>
      </c>
      <c r="VH18" s="5">
        <v>67897</v>
      </c>
      <c r="VI18" s="5">
        <v>45305</v>
      </c>
      <c r="VJ18" s="5">
        <v>51650</v>
      </c>
      <c r="VK18" s="5">
        <v>63043</v>
      </c>
      <c r="VL18" s="5">
        <v>56565</v>
      </c>
      <c r="VM18" s="5">
        <v>46435</v>
      </c>
      <c r="VN18" s="5">
        <v>43168</v>
      </c>
      <c r="VO18" s="5">
        <v>36132</v>
      </c>
      <c r="VP18" s="5">
        <v>42521</v>
      </c>
      <c r="VQ18" s="5">
        <v>45836</v>
      </c>
      <c r="VR18" s="5">
        <v>49476</v>
      </c>
      <c r="VS18" s="5">
        <v>48820</v>
      </c>
      <c r="VT18" s="5">
        <v>45395</v>
      </c>
      <c r="VU18" s="5">
        <v>45357</v>
      </c>
      <c r="VV18" s="5">
        <v>49134</v>
      </c>
      <c r="VW18" s="5">
        <v>41393</v>
      </c>
      <c r="VX18" s="5">
        <v>46541</v>
      </c>
      <c r="VY18" s="5">
        <v>41043</v>
      </c>
      <c r="VZ18" s="5">
        <v>57317</v>
      </c>
      <c r="WA18" s="5">
        <v>61161</v>
      </c>
      <c r="WB18" s="5">
        <v>57414</v>
      </c>
      <c r="WC18" s="5">
        <v>61986</v>
      </c>
      <c r="WD18" s="5">
        <v>45117</v>
      </c>
      <c r="WE18" s="5">
        <v>55028</v>
      </c>
      <c r="WF18" s="5">
        <v>51158</v>
      </c>
      <c r="WG18" s="5">
        <v>54478</v>
      </c>
      <c r="WH18" s="5">
        <v>54074</v>
      </c>
      <c r="WI18" s="5">
        <v>54165</v>
      </c>
      <c r="WJ18" s="5">
        <v>49268</v>
      </c>
      <c r="WK18" s="5">
        <v>45255</v>
      </c>
      <c r="WL18" s="5">
        <v>42051</v>
      </c>
      <c r="WM18" s="5">
        <v>2540</v>
      </c>
      <c r="WN18" s="5">
        <v>3110</v>
      </c>
      <c r="WO18" s="5">
        <v>1202</v>
      </c>
      <c r="WP18" s="5">
        <v>3766</v>
      </c>
      <c r="WQ18" s="5">
        <v>3918</v>
      </c>
      <c r="WR18" s="5">
        <v>4325</v>
      </c>
      <c r="WS18" s="5">
        <v>3105</v>
      </c>
      <c r="WT18" s="5">
        <v>2192</v>
      </c>
      <c r="WU18" s="5">
        <v>1786</v>
      </c>
      <c r="WV18" s="5">
        <v>1616</v>
      </c>
      <c r="WW18" s="5">
        <v>1998</v>
      </c>
      <c r="WX18" s="5">
        <v>1874</v>
      </c>
      <c r="WY18" s="5">
        <v>470</v>
      </c>
      <c r="WZ18" s="5">
        <v>1019</v>
      </c>
      <c r="XA18" s="5">
        <v>2017</v>
      </c>
      <c r="XB18" s="5">
        <v>2298</v>
      </c>
      <c r="XC18" s="5">
        <v>2620</v>
      </c>
      <c r="XD18" s="5">
        <v>2485</v>
      </c>
      <c r="XE18" s="5">
        <v>2906</v>
      </c>
      <c r="XF18" s="5">
        <v>3350</v>
      </c>
      <c r="XG18" s="5">
        <v>4460</v>
      </c>
      <c r="XH18" s="5">
        <v>2916</v>
      </c>
      <c r="XI18" s="5">
        <v>2741</v>
      </c>
      <c r="XJ18" s="5">
        <v>2500</v>
      </c>
      <c r="XK18" s="5">
        <v>2335</v>
      </c>
      <c r="XL18" s="5">
        <v>2230</v>
      </c>
      <c r="XM18" s="5">
        <v>2264</v>
      </c>
      <c r="XN18" s="5">
        <v>2260</v>
      </c>
      <c r="XO18" s="5">
        <v>1810</v>
      </c>
      <c r="XP18" s="5">
        <v>1902</v>
      </c>
      <c r="XQ18" s="5">
        <v>1516</v>
      </c>
      <c r="XR18" s="5">
        <v>1758</v>
      </c>
      <c r="XS18" s="1">
        <v>3266</v>
      </c>
      <c r="XT18" s="3" t="s">
        <v>180</v>
      </c>
      <c r="XU18" s="3" t="s">
        <v>179</v>
      </c>
      <c r="XV18" s="3" t="s">
        <v>179</v>
      </c>
      <c r="XW18" s="3" t="s">
        <v>179</v>
      </c>
      <c r="XX18" s="3" t="s">
        <v>180</v>
      </c>
      <c r="XY18" s="3" t="s">
        <v>180</v>
      </c>
      <c r="XZ18" s="3" t="s">
        <v>194</v>
      </c>
    </row>
    <row r="19" spans="1:650" x14ac:dyDescent="0.3">
      <c r="A19" s="6" t="s">
        <v>50</v>
      </c>
      <c r="B19" s="1">
        <v>4057113</v>
      </c>
      <c r="C19" s="5" t="s">
        <v>33</v>
      </c>
      <c r="D19" s="5" t="s">
        <v>33</v>
      </c>
      <c r="E19" s="5" t="s">
        <v>33</v>
      </c>
      <c r="F19" s="5">
        <v>0</v>
      </c>
      <c r="G19" s="5">
        <v>0</v>
      </c>
      <c r="H19" s="5">
        <v>0</v>
      </c>
      <c r="I19" s="5">
        <v>0</v>
      </c>
      <c r="J19" s="5">
        <v>0</v>
      </c>
      <c r="K19" s="5">
        <v>0</v>
      </c>
      <c r="L19" s="5">
        <v>0</v>
      </c>
      <c r="M19" s="5" t="s">
        <v>33</v>
      </c>
      <c r="N19" s="5" t="s">
        <v>33</v>
      </c>
      <c r="O19" s="5" t="s">
        <v>33</v>
      </c>
      <c r="P19" s="5" t="s">
        <v>33</v>
      </c>
      <c r="Q19" s="5" t="s">
        <v>33</v>
      </c>
      <c r="R19" s="5" t="s">
        <v>33</v>
      </c>
      <c r="S19" s="5" t="s">
        <v>33</v>
      </c>
      <c r="T19" s="5" t="s">
        <v>33</v>
      </c>
      <c r="U19" s="5" t="s">
        <v>33</v>
      </c>
      <c r="V19" s="5" t="s">
        <v>33</v>
      </c>
      <c r="W19" s="5" t="s">
        <v>33</v>
      </c>
      <c r="X19" s="5" t="s">
        <v>33</v>
      </c>
      <c r="Y19" s="5" t="s">
        <v>33</v>
      </c>
      <c r="Z19" s="5" t="s">
        <v>33</v>
      </c>
      <c r="AA19" s="5" t="s">
        <v>33</v>
      </c>
      <c r="AB19" s="5" t="s">
        <v>33</v>
      </c>
      <c r="AC19" s="5" t="s">
        <v>33</v>
      </c>
      <c r="AD19" s="5" t="s">
        <v>33</v>
      </c>
      <c r="AE19" s="5" t="s">
        <v>33</v>
      </c>
      <c r="AF19" s="5" t="s">
        <v>33</v>
      </c>
      <c r="AG19" s="5" t="s">
        <v>33</v>
      </c>
      <c r="AH19" s="5" t="s">
        <v>33</v>
      </c>
      <c r="AI19" s="5" t="s">
        <v>33</v>
      </c>
      <c r="AJ19" s="5" t="s">
        <v>33</v>
      </c>
      <c r="AK19" s="5" t="s">
        <v>33</v>
      </c>
      <c r="AL19" s="5">
        <v>0</v>
      </c>
      <c r="AM19" s="5">
        <v>0</v>
      </c>
      <c r="AN19" s="5">
        <v>0</v>
      </c>
      <c r="AO19" s="5">
        <v>0</v>
      </c>
      <c r="AP19" s="5">
        <v>0</v>
      </c>
      <c r="AQ19" s="5">
        <v>0</v>
      </c>
      <c r="AR19" s="5">
        <v>0</v>
      </c>
      <c r="AS19" s="5" t="s">
        <v>33</v>
      </c>
      <c r="AT19" s="5" t="s">
        <v>33</v>
      </c>
      <c r="AU19" s="5" t="s">
        <v>33</v>
      </c>
      <c r="AV19" s="5" t="s">
        <v>33</v>
      </c>
      <c r="AW19" s="5" t="s">
        <v>33</v>
      </c>
      <c r="AX19" s="5" t="s">
        <v>33</v>
      </c>
      <c r="AY19" s="5" t="s">
        <v>33</v>
      </c>
      <c r="AZ19" s="5" t="s">
        <v>33</v>
      </c>
      <c r="BA19" s="5" t="s">
        <v>33</v>
      </c>
      <c r="BB19" s="5" t="s">
        <v>33</v>
      </c>
      <c r="BC19" s="5" t="s">
        <v>33</v>
      </c>
      <c r="BD19" s="5" t="s">
        <v>33</v>
      </c>
      <c r="BE19" s="5" t="s">
        <v>33</v>
      </c>
      <c r="BF19" s="5" t="s">
        <v>33</v>
      </c>
      <c r="BG19" s="5" t="s">
        <v>33</v>
      </c>
      <c r="BH19" s="5" t="s">
        <v>33</v>
      </c>
      <c r="BI19" s="5" t="s">
        <v>33</v>
      </c>
      <c r="BJ19" s="5" t="s">
        <v>33</v>
      </c>
      <c r="BK19" s="5" t="s">
        <v>33</v>
      </c>
      <c r="BL19" s="5" t="s">
        <v>33</v>
      </c>
      <c r="BM19" s="5" t="s">
        <v>33</v>
      </c>
      <c r="BN19" s="5" t="s">
        <v>33</v>
      </c>
      <c r="BO19" s="5" t="s">
        <v>33</v>
      </c>
      <c r="BP19" s="5" t="s">
        <v>33</v>
      </c>
      <c r="BQ19" s="5" t="s">
        <v>33</v>
      </c>
      <c r="BR19" s="5">
        <v>3434</v>
      </c>
      <c r="BS19" s="5">
        <v>61</v>
      </c>
      <c r="BT19" s="5">
        <v>1655</v>
      </c>
      <c r="BU19" s="5">
        <v>908</v>
      </c>
      <c r="BV19" s="5">
        <v>689</v>
      </c>
      <c r="BW19" s="5">
        <v>111</v>
      </c>
      <c r="BX19" s="5">
        <v>773</v>
      </c>
      <c r="BY19" s="5" t="s">
        <v>33</v>
      </c>
      <c r="BZ19" s="5" t="s">
        <v>33</v>
      </c>
      <c r="CA19" s="5" t="s">
        <v>33</v>
      </c>
      <c r="CB19" s="5" t="s">
        <v>33</v>
      </c>
      <c r="CC19" s="5" t="s">
        <v>33</v>
      </c>
      <c r="CD19" s="5" t="s">
        <v>33</v>
      </c>
      <c r="CE19" s="5" t="s">
        <v>33</v>
      </c>
      <c r="CF19" s="5" t="s">
        <v>33</v>
      </c>
      <c r="CG19" s="5" t="s">
        <v>33</v>
      </c>
      <c r="CH19" s="5" t="s">
        <v>33</v>
      </c>
      <c r="CI19" s="5" t="s">
        <v>33</v>
      </c>
      <c r="CJ19" s="5" t="s">
        <v>33</v>
      </c>
      <c r="CK19" s="5" t="s">
        <v>33</v>
      </c>
      <c r="CL19" s="5" t="s">
        <v>33</v>
      </c>
      <c r="CM19" s="5" t="s">
        <v>33</v>
      </c>
      <c r="CN19" s="5" t="s">
        <v>33</v>
      </c>
      <c r="CO19" s="5" t="s">
        <v>33</v>
      </c>
      <c r="CP19" s="5" t="s">
        <v>33</v>
      </c>
      <c r="CQ19" s="5" t="s">
        <v>33</v>
      </c>
      <c r="CR19" s="5" t="s">
        <v>33</v>
      </c>
      <c r="CS19" s="5" t="s">
        <v>33</v>
      </c>
      <c r="CT19" s="5" t="s">
        <v>33</v>
      </c>
      <c r="CU19" s="5" t="s">
        <v>33</v>
      </c>
      <c r="CV19" s="5" t="s">
        <v>33</v>
      </c>
      <c r="CW19" s="5" t="s">
        <v>33</v>
      </c>
      <c r="CX19" s="5">
        <v>8440</v>
      </c>
      <c r="CY19" s="5">
        <v>2640</v>
      </c>
      <c r="CZ19" s="5">
        <v>5343</v>
      </c>
      <c r="DA19" s="5">
        <v>4285</v>
      </c>
      <c r="DB19" s="5">
        <v>4649</v>
      </c>
      <c r="DC19" s="5">
        <v>2396</v>
      </c>
      <c r="DD19" s="5">
        <v>2493</v>
      </c>
      <c r="DE19" s="5" t="s">
        <v>33</v>
      </c>
      <c r="DF19" s="5" t="s">
        <v>33</v>
      </c>
      <c r="DG19" s="5" t="s">
        <v>33</v>
      </c>
      <c r="DH19" s="5" t="s">
        <v>33</v>
      </c>
      <c r="DI19" s="5" t="s">
        <v>33</v>
      </c>
      <c r="DJ19" s="5" t="s">
        <v>33</v>
      </c>
      <c r="DK19" s="5" t="s">
        <v>33</v>
      </c>
      <c r="DL19" s="5" t="s">
        <v>33</v>
      </c>
      <c r="DM19" s="5" t="s">
        <v>33</v>
      </c>
      <c r="DN19" s="5" t="s">
        <v>33</v>
      </c>
      <c r="DO19" s="5" t="s">
        <v>33</v>
      </c>
      <c r="DP19" s="5" t="s">
        <v>33</v>
      </c>
      <c r="DQ19" s="5" t="s">
        <v>33</v>
      </c>
      <c r="DR19" s="5" t="s">
        <v>33</v>
      </c>
      <c r="DS19" s="5" t="s">
        <v>33</v>
      </c>
      <c r="DT19" s="5" t="s">
        <v>33</v>
      </c>
      <c r="DU19" s="5" t="s">
        <v>33</v>
      </c>
      <c r="DV19" s="5" t="s">
        <v>33</v>
      </c>
      <c r="DW19" s="5" t="s">
        <v>33</v>
      </c>
      <c r="DX19" s="5" t="s">
        <v>33</v>
      </c>
      <c r="DY19" s="5" t="s">
        <v>33</v>
      </c>
      <c r="DZ19" s="5" t="s">
        <v>33</v>
      </c>
      <c r="EA19" s="5" t="s">
        <v>33</v>
      </c>
      <c r="EB19" s="5" t="s">
        <v>33</v>
      </c>
      <c r="EC19" s="5" t="s">
        <v>33</v>
      </c>
      <c r="ED19" s="5">
        <v>1272</v>
      </c>
      <c r="EE19" s="5">
        <v>130</v>
      </c>
      <c r="EF19" s="5">
        <v>800</v>
      </c>
      <c r="EG19" s="5">
        <v>3794</v>
      </c>
      <c r="EH19" s="5">
        <v>1960</v>
      </c>
      <c r="EI19" s="5">
        <v>797</v>
      </c>
      <c r="EJ19" s="5">
        <v>667</v>
      </c>
      <c r="EK19" s="5" t="s">
        <v>33</v>
      </c>
      <c r="EL19" s="5" t="s">
        <v>33</v>
      </c>
      <c r="EM19" s="5" t="s">
        <v>33</v>
      </c>
      <c r="EN19" s="5" t="s">
        <v>33</v>
      </c>
      <c r="EO19" s="5" t="s">
        <v>33</v>
      </c>
      <c r="EP19" s="5" t="s">
        <v>33</v>
      </c>
      <c r="EQ19" s="5" t="s">
        <v>33</v>
      </c>
      <c r="ER19" s="5" t="s">
        <v>33</v>
      </c>
      <c r="ES19" s="5" t="s">
        <v>33</v>
      </c>
      <c r="ET19" s="5" t="s">
        <v>33</v>
      </c>
      <c r="EU19" s="5" t="s">
        <v>33</v>
      </c>
      <c r="EV19" s="5" t="s">
        <v>33</v>
      </c>
      <c r="EW19" s="5" t="s">
        <v>33</v>
      </c>
      <c r="EX19" s="5" t="s">
        <v>33</v>
      </c>
      <c r="EY19" s="5" t="s">
        <v>33</v>
      </c>
      <c r="EZ19" s="5" t="s">
        <v>33</v>
      </c>
      <c r="FA19" s="5" t="s">
        <v>33</v>
      </c>
      <c r="FB19" s="5" t="s">
        <v>33</v>
      </c>
      <c r="FC19" s="5" t="s">
        <v>33</v>
      </c>
      <c r="FD19" s="5" t="s">
        <v>33</v>
      </c>
      <c r="FE19" s="5" t="s">
        <v>33</v>
      </c>
      <c r="FF19" s="5" t="s">
        <v>33</v>
      </c>
      <c r="FG19" s="5" t="s">
        <v>33</v>
      </c>
      <c r="FH19" s="5" t="s">
        <v>33</v>
      </c>
      <c r="FI19" s="5" t="s">
        <v>33</v>
      </c>
      <c r="FJ19" s="5" t="s">
        <v>33</v>
      </c>
      <c r="FK19" s="5" t="s">
        <v>33</v>
      </c>
      <c r="FL19" s="5" t="s">
        <v>33</v>
      </c>
      <c r="FM19" s="5" t="s">
        <v>33</v>
      </c>
      <c r="FN19" s="5" t="s">
        <v>33</v>
      </c>
      <c r="FO19" s="5" t="s">
        <v>33</v>
      </c>
      <c r="FP19" s="5" t="s">
        <v>33</v>
      </c>
      <c r="FQ19" s="5" t="s">
        <v>33</v>
      </c>
      <c r="FR19" s="5" t="s">
        <v>33</v>
      </c>
      <c r="FS19" s="5" t="s">
        <v>33</v>
      </c>
      <c r="FT19" s="5" t="s">
        <v>33</v>
      </c>
      <c r="FU19" s="5" t="s">
        <v>33</v>
      </c>
      <c r="FV19" s="5" t="s">
        <v>33</v>
      </c>
      <c r="FW19" s="5" t="s">
        <v>33</v>
      </c>
      <c r="FX19" s="5" t="s">
        <v>33</v>
      </c>
      <c r="FY19" s="5" t="s">
        <v>33</v>
      </c>
      <c r="FZ19" s="5" t="s">
        <v>33</v>
      </c>
      <c r="GA19" s="5" t="s">
        <v>33</v>
      </c>
      <c r="GB19" s="5" t="s">
        <v>33</v>
      </c>
      <c r="GC19" s="5" t="s">
        <v>33</v>
      </c>
      <c r="GD19" s="5" t="s">
        <v>33</v>
      </c>
      <c r="GE19" s="5" t="s">
        <v>33</v>
      </c>
      <c r="GF19" s="5" t="s">
        <v>33</v>
      </c>
      <c r="GG19" s="5" t="s">
        <v>33</v>
      </c>
      <c r="GH19" s="5" t="s">
        <v>33</v>
      </c>
      <c r="GI19" s="5" t="s">
        <v>33</v>
      </c>
      <c r="GJ19" s="5" t="s">
        <v>33</v>
      </c>
      <c r="GK19" s="5" t="s">
        <v>33</v>
      </c>
      <c r="GL19" s="5" t="s">
        <v>33</v>
      </c>
      <c r="GM19" s="5" t="s">
        <v>33</v>
      </c>
      <c r="GN19" s="5" t="s">
        <v>33</v>
      </c>
      <c r="GO19" s="5" t="s">
        <v>33</v>
      </c>
      <c r="GP19" s="5">
        <v>13146</v>
      </c>
      <c r="GQ19" s="5">
        <v>2832</v>
      </c>
      <c r="GR19" s="5">
        <v>7798</v>
      </c>
      <c r="GS19" s="5">
        <v>8987</v>
      </c>
      <c r="GT19" s="5">
        <v>7298</v>
      </c>
      <c r="GU19" s="5">
        <v>3303</v>
      </c>
      <c r="GV19" s="5">
        <v>3933</v>
      </c>
      <c r="GW19" s="5" t="s">
        <v>33</v>
      </c>
      <c r="GX19" s="5" t="s">
        <v>33</v>
      </c>
      <c r="GY19" s="5" t="s">
        <v>33</v>
      </c>
      <c r="GZ19" s="5" t="s">
        <v>33</v>
      </c>
      <c r="HA19" s="5" t="s">
        <v>33</v>
      </c>
      <c r="HB19" s="5" t="s">
        <v>33</v>
      </c>
      <c r="HC19" s="5" t="s">
        <v>33</v>
      </c>
      <c r="HD19" s="5" t="s">
        <v>33</v>
      </c>
      <c r="HE19" s="5" t="s">
        <v>33</v>
      </c>
      <c r="HF19" s="5" t="s">
        <v>33</v>
      </c>
      <c r="HG19" s="5" t="s">
        <v>33</v>
      </c>
      <c r="HH19" s="5" t="s">
        <v>33</v>
      </c>
      <c r="HI19" s="5" t="s">
        <v>33</v>
      </c>
      <c r="HJ19" s="5" t="s">
        <v>33</v>
      </c>
      <c r="HK19" s="5" t="s">
        <v>33</v>
      </c>
      <c r="HL19" s="5" t="s">
        <v>33</v>
      </c>
      <c r="HM19" s="5" t="s">
        <v>33</v>
      </c>
      <c r="HN19" s="5" t="s">
        <v>33</v>
      </c>
      <c r="HO19" s="5" t="s">
        <v>33</v>
      </c>
      <c r="HP19" s="5" t="s">
        <v>33</v>
      </c>
      <c r="HQ19" s="5" t="s">
        <v>33</v>
      </c>
      <c r="HR19" s="5" t="s">
        <v>33</v>
      </c>
      <c r="HS19" s="5" t="s">
        <v>33</v>
      </c>
      <c r="HT19" s="5" t="s">
        <v>33</v>
      </c>
      <c r="HU19" s="5" t="s">
        <v>33</v>
      </c>
      <c r="HV19" s="5">
        <v>62378</v>
      </c>
      <c r="HW19" s="5">
        <v>57895</v>
      </c>
      <c r="HX19" s="5">
        <v>56107</v>
      </c>
      <c r="HY19" s="5">
        <v>57008</v>
      </c>
      <c r="HZ19" s="5">
        <v>64502</v>
      </c>
      <c r="IA19" s="5">
        <v>70579</v>
      </c>
      <c r="IB19" s="5">
        <v>75022</v>
      </c>
      <c r="IC19" s="5" t="s">
        <v>33</v>
      </c>
      <c r="ID19" s="5" t="s">
        <v>33</v>
      </c>
      <c r="IE19" s="5" t="s">
        <v>33</v>
      </c>
      <c r="IF19" s="5" t="s">
        <v>33</v>
      </c>
      <c r="IG19" s="5" t="s">
        <v>33</v>
      </c>
      <c r="IH19" s="5" t="s">
        <v>33</v>
      </c>
      <c r="II19" s="5" t="s">
        <v>33</v>
      </c>
      <c r="IJ19" s="5" t="s">
        <v>33</v>
      </c>
      <c r="IK19" s="5" t="s">
        <v>33</v>
      </c>
      <c r="IL19" s="5" t="s">
        <v>33</v>
      </c>
      <c r="IM19" s="5" t="s">
        <v>33</v>
      </c>
      <c r="IN19" s="5" t="s">
        <v>33</v>
      </c>
      <c r="IO19" s="5" t="s">
        <v>33</v>
      </c>
      <c r="IP19" s="5" t="s">
        <v>33</v>
      </c>
      <c r="IQ19" s="5" t="s">
        <v>33</v>
      </c>
      <c r="IR19" s="5" t="s">
        <v>33</v>
      </c>
      <c r="IS19" s="5" t="s">
        <v>33</v>
      </c>
      <c r="IT19" s="5" t="s">
        <v>33</v>
      </c>
      <c r="IU19" s="5" t="s">
        <v>33</v>
      </c>
      <c r="IV19" s="5" t="s">
        <v>33</v>
      </c>
      <c r="IW19" s="5" t="s">
        <v>33</v>
      </c>
      <c r="IX19" s="5" t="s">
        <v>33</v>
      </c>
      <c r="IY19" s="5" t="s">
        <v>33</v>
      </c>
      <c r="IZ19" s="5" t="s">
        <v>33</v>
      </c>
      <c r="JA19" s="5" t="s">
        <v>33</v>
      </c>
      <c r="JB19" s="5">
        <v>0</v>
      </c>
      <c r="JC19" s="5">
        <v>0</v>
      </c>
      <c r="JD19" s="5">
        <v>0</v>
      </c>
      <c r="JE19" s="5">
        <v>0</v>
      </c>
      <c r="JF19" s="5">
        <v>0</v>
      </c>
      <c r="JG19" s="5">
        <v>0</v>
      </c>
      <c r="JH19" s="5">
        <v>0</v>
      </c>
      <c r="JI19" s="5" t="s">
        <v>33</v>
      </c>
      <c r="JJ19" s="5" t="s">
        <v>33</v>
      </c>
      <c r="JK19" s="5" t="s">
        <v>33</v>
      </c>
      <c r="JL19" s="5" t="s">
        <v>33</v>
      </c>
      <c r="JM19" s="5" t="s">
        <v>33</v>
      </c>
      <c r="JN19" s="5" t="s">
        <v>33</v>
      </c>
      <c r="JO19" s="5" t="s">
        <v>33</v>
      </c>
      <c r="JP19" s="5" t="s">
        <v>33</v>
      </c>
      <c r="JQ19" s="5" t="s">
        <v>33</v>
      </c>
      <c r="JR19" s="5" t="s">
        <v>33</v>
      </c>
      <c r="JS19" s="5" t="s">
        <v>33</v>
      </c>
      <c r="JT19" s="5" t="s">
        <v>33</v>
      </c>
      <c r="JU19" s="5" t="s">
        <v>33</v>
      </c>
      <c r="JV19" s="5" t="s">
        <v>33</v>
      </c>
      <c r="JW19" s="5" t="s">
        <v>33</v>
      </c>
      <c r="JX19" s="5" t="s">
        <v>33</v>
      </c>
      <c r="JY19" s="5" t="s">
        <v>33</v>
      </c>
      <c r="JZ19" s="5" t="s">
        <v>33</v>
      </c>
      <c r="KA19" s="5" t="s">
        <v>33</v>
      </c>
      <c r="KB19" s="5" t="s">
        <v>33</v>
      </c>
      <c r="KC19" s="5" t="s">
        <v>33</v>
      </c>
      <c r="KD19" s="5" t="s">
        <v>33</v>
      </c>
      <c r="KE19" s="5" t="s">
        <v>33</v>
      </c>
      <c r="KF19" s="5" t="s">
        <v>33</v>
      </c>
      <c r="KG19" s="5" t="s">
        <v>33</v>
      </c>
      <c r="KH19" s="5">
        <v>59</v>
      </c>
      <c r="KI19" s="5">
        <v>43</v>
      </c>
      <c r="KJ19" s="5">
        <v>42</v>
      </c>
      <c r="KK19" s="5">
        <v>39</v>
      </c>
      <c r="KL19" s="5">
        <v>96</v>
      </c>
      <c r="KM19" s="5">
        <v>85</v>
      </c>
      <c r="KN19" s="5">
        <v>88</v>
      </c>
      <c r="KO19" s="5" t="s">
        <v>33</v>
      </c>
      <c r="KP19" s="5" t="s">
        <v>33</v>
      </c>
      <c r="KQ19" s="5" t="s">
        <v>33</v>
      </c>
      <c r="KR19" s="5" t="s">
        <v>33</v>
      </c>
      <c r="KS19" s="5" t="s">
        <v>33</v>
      </c>
      <c r="KT19" s="5" t="s">
        <v>33</v>
      </c>
      <c r="KU19" s="5" t="s">
        <v>33</v>
      </c>
      <c r="KV19" s="5" t="s">
        <v>33</v>
      </c>
      <c r="KW19" s="5" t="s">
        <v>33</v>
      </c>
      <c r="KX19" s="5" t="s">
        <v>33</v>
      </c>
      <c r="KY19" s="5" t="s">
        <v>33</v>
      </c>
      <c r="KZ19" s="5" t="s">
        <v>33</v>
      </c>
      <c r="LA19" s="5" t="s">
        <v>33</v>
      </c>
      <c r="LB19" s="5" t="s">
        <v>33</v>
      </c>
      <c r="LC19" s="5" t="s">
        <v>33</v>
      </c>
      <c r="LD19" s="5" t="s">
        <v>33</v>
      </c>
      <c r="LE19" s="5" t="s">
        <v>33</v>
      </c>
      <c r="LF19" s="5" t="s">
        <v>33</v>
      </c>
      <c r="LG19" s="5" t="s">
        <v>33</v>
      </c>
      <c r="LH19" s="5" t="s">
        <v>33</v>
      </c>
      <c r="LI19" s="5" t="s">
        <v>33</v>
      </c>
      <c r="LJ19" s="5" t="s">
        <v>33</v>
      </c>
      <c r="LK19" s="5" t="s">
        <v>33</v>
      </c>
      <c r="LL19" s="5" t="s">
        <v>33</v>
      </c>
      <c r="LM19" s="5" t="s">
        <v>33</v>
      </c>
      <c r="LN19" s="5">
        <v>31</v>
      </c>
      <c r="LO19" s="5">
        <v>40</v>
      </c>
      <c r="LP19" s="5">
        <v>101</v>
      </c>
      <c r="LQ19" s="5">
        <v>57</v>
      </c>
      <c r="LR19" s="5">
        <v>137</v>
      </c>
      <c r="LS19" s="5">
        <v>64</v>
      </c>
      <c r="LT19" s="5">
        <v>63</v>
      </c>
      <c r="LU19" s="5" t="s">
        <v>33</v>
      </c>
      <c r="LV19" s="5" t="s">
        <v>33</v>
      </c>
      <c r="LW19" s="5" t="s">
        <v>33</v>
      </c>
      <c r="LX19" s="5" t="s">
        <v>33</v>
      </c>
      <c r="LY19" s="5" t="s">
        <v>33</v>
      </c>
      <c r="LZ19" s="5" t="s">
        <v>33</v>
      </c>
      <c r="MA19" s="5" t="s">
        <v>33</v>
      </c>
      <c r="MB19" s="5" t="s">
        <v>33</v>
      </c>
      <c r="MC19" s="5" t="s">
        <v>33</v>
      </c>
      <c r="MD19" s="5" t="s">
        <v>33</v>
      </c>
      <c r="ME19" s="5" t="s">
        <v>33</v>
      </c>
      <c r="MF19" s="5" t="s">
        <v>33</v>
      </c>
      <c r="MG19" s="5" t="s">
        <v>33</v>
      </c>
      <c r="MH19" s="5" t="s">
        <v>33</v>
      </c>
      <c r="MI19" s="5" t="s">
        <v>33</v>
      </c>
      <c r="MJ19" s="5" t="s">
        <v>33</v>
      </c>
      <c r="MK19" s="5" t="s">
        <v>33</v>
      </c>
      <c r="ML19" s="5" t="s">
        <v>33</v>
      </c>
      <c r="MM19" s="5" t="s">
        <v>33</v>
      </c>
      <c r="MN19" s="5" t="s">
        <v>33</v>
      </c>
      <c r="MO19" s="5" t="s">
        <v>33</v>
      </c>
      <c r="MP19" s="5" t="s">
        <v>33</v>
      </c>
      <c r="MQ19" s="5" t="s">
        <v>33</v>
      </c>
      <c r="MR19" s="5" t="s">
        <v>33</v>
      </c>
      <c r="MS19" s="5" t="s">
        <v>33</v>
      </c>
      <c r="MT19" s="5" t="s">
        <v>33</v>
      </c>
      <c r="MU19" s="5" t="s">
        <v>33</v>
      </c>
      <c r="MV19" s="5" t="s">
        <v>33</v>
      </c>
      <c r="MW19" s="5" t="s">
        <v>33</v>
      </c>
      <c r="MX19" s="5" t="s">
        <v>33</v>
      </c>
      <c r="MY19" s="5" t="s">
        <v>33</v>
      </c>
      <c r="MZ19" s="5" t="s">
        <v>33</v>
      </c>
      <c r="NA19" s="5" t="s">
        <v>33</v>
      </c>
      <c r="NB19" s="5" t="s">
        <v>33</v>
      </c>
      <c r="NC19" s="5" t="s">
        <v>33</v>
      </c>
      <c r="ND19" s="5" t="s">
        <v>33</v>
      </c>
      <c r="NE19" s="5" t="s">
        <v>33</v>
      </c>
      <c r="NF19" s="5" t="s">
        <v>33</v>
      </c>
      <c r="NG19" s="5" t="s">
        <v>33</v>
      </c>
      <c r="NH19" s="5" t="s">
        <v>33</v>
      </c>
      <c r="NI19" s="5" t="s">
        <v>33</v>
      </c>
      <c r="NJ19" s="5" t="s">
        <v>33</v>
      </c>
      <c r="NK19" s="5" t="s">
        <v>33</v>
      </c>
      <c r="NL19" s="5" t="s">
        <v>33</v>
      </c>
      <c r="NM19" s="5" t="s">
        <v>33</v>
      </c>
      <c r="NN19" s="5" t="s">
        <v>33</v>
      </c>
      <c r="NO19" s="5" t="s">
        <v>33</v>
      </c>
      <c r="NP19" s="5" t="s">
        <v>33</v>
      </c>
      <c r="NQ19" s="5" t="s">
        <v>33</v>
      </c>
      <c r="NR19" s="5" t="s">
        <v>33</v>
      </c>
      <c r="NS19" s="5" t="s">
        <v>33</v>
      </c>
      <c r="NT19" s="5" t="s">
        <v>33</v>
      </c>
      <c r="NU19" s="5" t="s">
        <v>33</v>
      </c>
      <c r="NV19" s="5" t="s">
        <v>33</v>
      </c>
      <c r="NW19" s="5" t="s">
        <v>33</v>
      </c>
      <c r="NX19" s="5" t="s">
        <v>33</v>
      </c>
      <c r="NY19" s="5" t="s">
        <v>33</v>
      </c>
      <c r="NZ19" s="5" t="s">
        <v>33</v>
      </c>
      <c r="OA19" s="5" t="s">
        <v>33</v>
      </c>
      <c r="OB19" s="5" t="s">
        <v>33</v>
      </c>
      <c r="OC19" s="5" t="s">
        <v>33</v>
      </c>
      <c r="OD19" s="5" t="s">
        <v>33</v>
      </c>
      <c r="OE19" s="5" t="s">
        <v>33</v>
      </c>
      <c r="OF19" s="5" t="s">
        <v>33</v>
      </c>
      <c r="OG19" s="5" t="s">
        <v>33</v>
      </c>
      <c r="OH19" s="5" t="s">
        <v>33</v>
      </c>
      <c r="OI19" s="5" t="s">
        <v>33</v>
      </c>
      <c r="OJ19" s="5" t="s">
        <v>33</v>
      </c>
      <c r="OK19" s="5" t="s">
        <v>33</v>
      </c>
      <c r="OL19" s="5" t="s">
        <v>33</v>
      </c>
      <c r="OM19" s="5" t="s">
        <v>33</v>
      </c>
      <c r="ON19" s="5" t="s">
        <v>33</v>
      </c>
      <c r="OO19" s="5" t="s">
        <v>33</v>
      </c>
      <c r="OP19" s="5" t="s">
        <v>33</v>
      </c>
      <c r="OQ19" s="5" t="s">
        <v>33</v>
      </c>
      <c r="OR19" s="5" t="s">
        <v>33</v>
      </c>
      <c r="OS19" s="5" t="s">
        <v>33</v>
      </c>
      <c r="OT19" s="5" t="s">
        <v>33</v>
      </c>
      <c r="OU19" s="5" t="s">
        <v>33</v>
      </c>
      <c r="OV19" s="5" t="s">
        <v>33</v>
      </c>
      <c r="OW19" s="5" t="s">
        <v>33</v>
      </c>
      <c r="OX19" s="5" t="s">
        <v>33</v>
      </c>
      <c r="OY19" s="5" t="s">
        <v>33</v>
      </c>
      <c r="OZ19" s="5" t="s">
        <v>33</v>
      </c>
      <c r="PA19" s="5" t="s">
        <v>33</v>
      </c>
      <c r="PB19" s="5" t="s">
        <v>33</v>
      </c>
      <c r="PC19" s="5" t="s">
        <v>33</v>
      </c>
      <c r="PD19" s="5" t="s">
        <v>33</v>
      </c>
      <c r="PE19" s="5" t="s">
        <v>33</v>
      </c>
      <c r="PF19" s="5">
        <v>1139</v>
      </c>
      <c r="PG19" s="5">
        <v>1299</v>
      </c>
      <c r="PH19" s="5">
        <v>1523</v>
      </c>
      <c r="PI19" s="5">
        <v>1242</v>
      </c>
      <c r="PJ19" s="5">
        <v>1104</v>
      </c>
      <c r="PK19" s="5">
        <v>1088</v>
      </c>
      <c r="PL19" s="5">
        <v>1255</v>
      </c>
      <c r="PM19" s="5" t="s">
        <v>33</v>
      </c>
      <c r="PN19" s="5" t="s">
        <v>33</v>
      </c>
      <c r="PO19" s="5" t="s">
        <v>33</v>
      </c>
      <c r="PP19" s="5" t="s">
        <v>33</v>
      </c>
      <c r="PQ19" s="5" t="s">
        <v>33</v>
      </c>
      <c r="PR19" s="5" t="s">
        <v>33</v>
      </c>
      <c r="PS19" s="5" t="s">
        <v>33</v>
      </c>
      <c r="PT19" s="5" t="s">
        <v>33</v>
      </c>
      <c r="PU19" s="5" t="s">
        <v>33</v>
      </c>
      <c r="PV19" s="5" t="s">
        <v>33</v>
      </c>
      <c r="PW19" s="5" t="s">
        <v>33</v>
      </c>
      <c r="PX19" s="5" t="s">
        <v>33</v>
      </c>
      <c r="PY19" s="5" t="s">
        <v>33</v>
      </c>
      <c r="PZ19" s="5" t="s">
        <v>33</v>
      </c>
      <c r="QA19" s="5" t="s">
        <v>33</v>
      </c>
      <c r="QB19" s="5" t="s">
        <v>33</v>
      </c>
      <c r="QC19" s="5" t="s">
        <v>33</v>
      </c>
      <c r="QD19" s="5" t="s">
        <v>33</v>
      </c>
      <c r="QE19" s="5" t="s">
        <v>33</v>
      </c>
      <c r="QF19" s="5" t="s">
        <v>33</v>
      </c>
      <c r="QG19" s="5" t="s">
        <v>33</v>
      </c>
      <c r="QH19" s="5" t="s">
        <v>33</v>
      </c>
      <c r="QI19" s="5" t="s">
        <v>33</v>
      </c>
      <c r="QJ19" s="5" t="s">
        <v>33</v>
      </c>
      <c r="QK19" s="5" t="s">
        <v>33</v>
      </c>
      <c r="QL19" s="5">
        <v>2684</v>
      </c>
      <c r="QM19" s="5">
        <v>2473</v>
      </c>
      <c r="QN19" s="5">
        <v>2347</v>
      </c>
      <c r="QO19" s="5">
        <v>2045</v>
      </c>
      <c r="QP19" s="5">
        <v>2346</v>
      </c>
      <c r="QQ19" s="5">
        <v>2408</v>
      </c>
      <c r="QR19" s="5">
        <v>2504</v>
      </c>
      <c r="QS19" s="5" t="s">
        <v>33</v>
      </c>
      <c r="QT19" s="5" t="s">
        <v>33</v>
      </c>
      <c r="QU19" s="5" t="s">
        <v>33</v>
      </c>
      <c r="QV19" s="5" t="s">
        <v>33</v>
      </c>
      <c r="QW19" s="5" t="s">
        <v>33</v>
      </c>
      <c r="QX19" s="5" t="s">
        <v>33</v>
      </c>
      <c r="QY19" s="5" t="s">
        <v>33</v>
      </c>
      <c r="QZ19" s="5" t="s">
        <v>33</v>
      </c>
      <c r="RA19" s="5" t="s">
        <v>33</v>
      </c>
      <c r="RB19" s="5" t="s">
        <v>33</v>
      </c>
      <c r="RC19" s="5" t="s">
        <v>33</v>
      </c>
      <c r="RD19" s="5" t="s">
        <v>33</v>
      </c>
      <c r="RE19" s="5" t="s">
        <v>33</v>
      </c>
      <c r="RF19" s="5" t="s">
        <v>33</v>
      </c>
      <c r="RG19" s="5" t="s">
        <v>33</v>
      </c>
      <c r="RH19" s="5" t="s">
        <v>33</v>
      </c>
      <c r="RI19" s="5" t="s">
        <v>33</v>
      </c>
      <c r="RJ19" s="5" t="s">
        <v>33</v>
      </c>
      <c r="RK19" s="5" t="s">
        <v>33</v>
      </c>
      <c r="RL19" s="5" t="s">
        <v>33</v>
      </c>
      <c r="RM19" s="5" t="s">
        <v>33</v>
      </c>
      <c r="RN19" s="5" t="s">
        <v>33</v>
      </c>
      <c r="RO19" s="5" t="s">
        <v>33</v>
      </c>
      <c r="RP19" s="5" t="s">
        <v>33</v>
      </c>
      <c r="RQ19" s="5" t="s">
        <v>33</v>
      </c>
      <c r="RR19" s="5">
        <v>1583</v>
      </c>
      <c r="RS19" s="5">
        <v>1689</v>
      </c>
      <c r="RT19" s="5">
        <v>1683</v>
      </c>
      <c r="RU19" s="5">
        <v>1544</v>
      </c>
      <c r="RV19" s="5">
        <v>1585</v>
      </c>
      <c r="RW19" s="5">
        <v>1584</v>
      </c>
      <c r="RX19" s="5">
        <v>1556</v>
      </c>
      <c r="RY19" s="5" t="s">
        <v>33</v>
      </c>
      <c r="RZ19" s="5" t="s">
        <v>33</v>
      </c>
      <c r="SA19" s="5" t="s">
        <v>33</v>
      </c>
      <c r="SB19" s="5" t="s">
        <v>33</v>
      </c>
      <c r="SC19" s="5" t="s">
        <v>33</v>
      </c>
      <c r="SD19" s="5" t="s">
        <v>33</v>
      </c>
      <c r="SE19" s="5" t="s">
        <v>33</v>
      </c>
      <c r="SF19" s="5" t="s">
        <v>33</v>
      </c>
      <c r="SG19" s="5" t="s">
        <v>33</v>
      </c>
      <c r="SH19" s="5" t="s">
        <v>33</v>
      </c>
      <c r="SI19" s="5" t="s">
        <v>33</v>
      </c>
      <c r="SJ19" s="5" t="s">
        <v>33</v>
      </c>
      <c r="SK19" s="5" t="s">
        <v>33</v>
      </c>
      <c r="SL19" s="5" t="s">
        <v>33</v>
      </c>
      <c r="SM19" s="5" t="s">
        <v>33</v>
      </c>
      <c r="SN19" s="5" t="s">
        <v>33</v>
      </c>
      <c r="SO19" s="5" t="s">
        <v>33</v>
      </c>
      <c r="SP19" s="5" t="s">
        <v>33</v>
      </c>
      <c r="SQ19" s="5" t="s">
        <v>33</v>
      </c>
      <c r="SR19" s="5" t="s">
        <v>33</v>
      </c>
      <c r="SS19" s="5" t="s">
        <v>33</v>
      </c>
      <c r="ST19" s="5" t="s">
        <v>33</v>
      </c>
      <c r="SU19" s="5" t="s">
        <v>33</v>
      </c>
      <c r="SV19" s="5" t="s">
        <v>33</v>
      </c>
      <c r="SW19" s="5" t="s">
        <v>33</v>
      </c>
      <c r="SX19" s="5">
        <v>871</v>
      </c>
      <c r="SY19" s="5">
        <v>685</v>
      </c>
      <c r="SZ19" s="5">
        <v>647</v>
      </c>
      <c r="TA19" s="5">
        <v>976</v>
      </c>
      <c r="TB19" s="5">
        <v>764</v>
      </c>
      <c r="TC19" s="5">
        <v>800</v>
      </c>
      <c r="TD19" s="5">
        <v>599</v>
      </c>
      <c r="TE19" s="5" t="s">
        <v>33</v>
      </c>
      <c r="TF19" s="5" t="s">
        <v>33</v>
      </c>
      <c r="TG19" s="5" t="s">
        <v>33</v>
      </c>
      <c r="TH19" s="5" t="s">
        <v>33</v>
      </c>
      <c r="TI19" s="5" t="s">
        <v>33</v>
      </c>
      <c r="TJ19" s="5" t="s">
        <v>33</v>
      </c>
      <c r="TK19" s="5" t="s">
        <v>33</v>
      </c>
      <c r="TL19" s="5" t="s">
        <v>33</v>
      </c>
      <c r="TM19" s="5" t="s">
        <v>33</v>
      </c>
      <c r="TN19" s="5" t="s">
        <v>33</v>
      </c>
      <c r="TO19" s="5" t="s">
        <v>33</v>
      </c>
      <c r="TP19" s="5" t="s">
        <v>33</v>
      </c>
      <c r="TQ19" s="5" t="s">
        <v>33</v>
      </c>
      <c r="TR19" s="5" t="s">
        <v>33</v>
      </c>
      <c r="TS19" s="5" t="s">
        <v>33</v>
      </c>
      <c r="TT19" s="5" t="s">
        <v>33</v>
      </c>
      <c r="TU19" s="5" t="s">
        <v>33</v>
      </c>
      <c r="TV19" s="5" t="s">
        <v>33</v>
      </c>
      <c r="TW19" s="5" t="s">
        <v>33</v>
      </c>
      <c r="TX19" s="5" t="s">
        <v>33</v>
      </c>
      <c r="TY19" s="5" t="s">
        <v>33</v>
      </c>
      <c r="TZ19" s="5" t="s">
        <v>33</v>
      </c>
      <c r="UA19" s="5" t="s">
        <v>33</v>
      </c>
      <c r="UB19" s="5" t="s">
        <v>33</v>
      </c>
      <c r="UC19" s="5" t="s">
        <v>33</v>
      </c>
      <c r="UD19" s="5">
        <v>139</v>
      </c>
      <c r="UE19" s="5">
        <v>149</v>
      </c>
      <c r="UF19" s="5">
        <v>192</v>
      </c>
      <c r="UG19" s="5">
        <v>227</v>
      </c>
      <c r="UH19" s="5">
        <v>281</v>
      </c>
      <c r="UI19" s="5">
        <v>278</v>
      </c>
      <c r="UJ19" s="5">
        <v>60</v>
      </c>
      <c r="UK19" s="5" t="s">
        <v>33</v>
      </c>
      <c r="UL19" s="5" t="s">
        <v>33</v>
      </c>
      <c r="UM19" s="5" t="s">
        <v>33</v>
      </c>
      <c r="UN19" s="5" t="s">
        <v>33</v>
      </c>
      <c r="UO19" s="5" t="s">
        <v>33</v>
      </c>
      <c r="UP19" s="5" t="s">
        <v>33</v>
      </c>
      <c r="UQ19" s="5" t="s">
        <v>33</v>
      </c>
      <c r="UR19" s="5" t="s">
        <v>33</v>
      </c>
      <c r="US19" s="5" t="s">
        <v>33</v>
      </c>
      <c r="UT19" s="5" t="s">
        <v>33</v>
      </c>
      <c r="UU19" s="5" t="s">
        <v>33</v>
      </c>
      <c r="UV19" s="5" t="s">
        <v>33</v>
      </c>
      <c r="UW19" s="5" t="s">
        <v>33</v>
      </c>
      <c r="UX19" s="5" t="s">
        <v>33</v>
      </c>
      <c r="UY19" s="5" t="s">
        <v>33</v>
      </c>
      <c r="UZ19" s="5" t="s">
        <v>33</v>
      </c>
      <c r="VA19" s="5" t="s">
        <v>33</v>
      </c>
      <c r="VB19" s="5" t="s">
        <v>33</v>
      </c>
      <c r="VC19" s="5" t="s">
        <v>33</v>
      </c>
      <c r="VD19" s="5" t="s">
        <v>33</v>
      </c>
      <c r="VE19" s="5" t="s">
        <v>33</v>
      </c>
      <c r="VF19" s="5" t="s">
        <v>33</v>
      </c>
      <c r="VG19" s="5" t="s">
        <v>33</v>
      </c>
      <c r="VH19" s="5" t="s">
        <v>33</v>
      </c>
      <c r="VI19" s="5" t="s">
        <v>33</v>
      </c>
      <c r="VJ19" s="5">
        <v>6144</v>
      </c>
      <c r="VK19" s="5">
        <v>5907</v>
      </c>
      <c r="VL19" s="5">
        <v>6545</v>
      </c>
      <c r="VM19" s="5">
        <v>5070</v>
      </c>
      <c r="VN19" s="5">
        <v>4264</v>
      </c>
      <c r="VO19" s="5">
        <v>5281</v>
      </c>
      <c r="VP19" s="5">
        <v>3871</v>
      </c>
      <c r="VQ19" s="5" t="s">
        <v>33</v>
      </c>
      <c r="VR19" s="5" t="s">
        <v>33</v>
      </c>
      <c r="VS19" s="5" t="s">
        <v>33</v>
      </c>
      <c r="VT19" s="5" t="s">
        <v>33</v>
      </c>
      <c r="VU19" s="5" t="s">
        <v>33</v>
      </c>
      <c r="VV19" s="5" t="s">
        <v>33</v>
      </c>
      <c r="VW19" s="5" t="s">
        <v>33</v>
      </c>
      <c r="VX19" s="5" t="s">
        <v>33</v>
      </c>
      <c r="VY19" s="5" t="s">
        <v>33</v>
      </c>
      <c r="VZ19" s="5" t="s">
        <v>33</v>
      </c>
      <c r="WA19" s="5" t="s">
        <v>33</v>
      </c>
      <c r="WB19" s="5" t="s">
        <v>33</v>
      </c>
      <c r="WC19" s="5" t="s">
        <v>33</v>
      </c>
      <c r="WD19" s="5" t="s">
        <v>33</v>
      </c>
      <c r="WE19" s="5" t="s">
        <v>33</v>
      </c>
      <c r="WF19" s="5" t="s">
        <v>33</v>
      </c>
      <c r="WG19" s="5" t="s">
        <v>33</v>
      </c>
      <c r="WH19" s="5" t="s">
        <v>33</v>
      </c>
      <c r="WI19" s="5" t="s">
        <v>33</v>
      </c>
      <c r="WJ19" s="5" t="s">
        <v>33</v>
      </c>
      <c r="WK19" s="5" t="s">
        <v>33</v>
      </c>
      <c r="WL19" s="5" t="s">
        <v>33</v>
      </c>
      <c r="WM19" s="5" t="s">
        <v>33</v>
      </c>
      <c r="WN19" s="5" t="s">
        <v>33</v>
      </c>
      <c r="WO19" s="5" t="s">
        <v>33</v>
      </c>
      <c r="WP19" s="5">
        <v>71</v>
      </c>
      <c r="WQ19" s="5">
        <v>101</v>
      </c>
      <c r="WR19" s="5">
        <v>105</v>
      </c>
      <c r="WS19" s="5">
        <v>78</v>
      </c>
      <c r="WT19" s="5">
        <v>70</v>
      </c>
      <c r="WU19" s="5">
        <v>73</v>
      </c>
      <c r="WV19" s="5">
        <v>154</v>
      </c>
      <c r="WW19" s="5" t="s">
        <v>33</v>
      </c>
      <c r="WX19" s="5" t="s">
        <v>33</v>
      </c>
      <c r="WY19" s="5" t="s">
        <v>33</v>
      </c>
      <c r="WZ19" s="5" t="s">
        <v>33</v>
      </c>
      <c r="XA19" s="5" t="s">
        <v>33</v>
      </c>
      <c r="XB19" s="5" t="s">
        <v>33</v>
      </c>
      <c r="XC19" s="5" t="s">
        <v>33</v>
      </c>
      <c r="XD19" s="5" t="s">
        <v>33</v>
      </c>
      <c r="XE19" s="5" t="s">
        <v>33</v>
      </c>
      <c r="XF19" s="5" t="s">
        <v>33</v>
      </c>
      <c r="XG19" s="5" t="s">
        <v>33</v>
      </c>
      <c r="XH19" s="5" t="s">
        <v>33</v>
      </c>
      <c r="XI19" s="5" t="s">
        <v>33</v>
      </c>
      <c r="XJ19" s="5" t="s">
        <v>33</v>
      </c>
      <c r="XK19" s="5" t="s">
        <v>33</v>
      </c>
      <c r="XL19" s="5" t="s">
        <v>33</v>
      </c>
      <c r="XM19" s="5" t="s">
        <v>33</v>
      </c>
      <c r="XN19" s="5" t="s">
        <v>33</v>
      </c>
      <c r="XO19" s="5" t="s">
        <v>33</v>
      </c>
      <c r="XP19" s="5" t="s">
        <v>33</v>
      </c>
      <c r="XQ19" s="5" t="s">
        <v>33</v>
      </c>
      <c r="XR19" s="5" t="s">
        <v>33</v>
      </c>
      <c r="XS19" s="1" t="s">
        <v>33</v>
      </c>
      <c r="XT19" s="3" t="s">
        <v>180</v>
      </c>
      <c r="XU19" s="3" t="s">
        <v>180</v>
      </c>
      <c r="XV19" s="3" t="s">
        <v>179</v>
      </c>
      <c r="XW19" s="3" t="s">
        <v>180</v>
      </c>
      <c r="XX19" s="3" t="s">
        <v>180</v>
      </c>
      <c r="XY19" s="3" t="s">
        <v>180</v>
      </c>
      <c r="XZ19" s="3" t="s">
        <v>195</v>
      </c>
    </row>
    <row r="20" spans="1:650" x14ac:dyDescent="0.3">
      <c r="A20" s="6" t="s">
        <v>51</v>
      </c>
      <c r="B20" s="1">
        <v>4059189</v>
      </c>
      <c r="C20" s="5">
        <v>0</v>
      </c>
      <c r="D20" s="5">
        <v>0</v>
      </c>
      <c r="E20" s="5">
        <v>0</v>
      </c>
      <c r="F20" s="5">
        <v>0</v>
      </c>
      <c r="G20" s="5">
        <v>0</v>
      </c>
      <c r="H20" s="5">
        <v>0</v>
      </c>
      <c r="I20" s="5">
        <v>0</v>
      </c>
      <c r="J20" s="5">
        <v>0</v>
      </c>
      <c r="K20" s="5">
        <v>0</v>
      </c>
      <c r="L20" s="5">
        <v>0</v>
      </c>
      <c r="M20" s="5">
        <v>0</v>
      </c>
      <c r="N20" s="5">
        <v>0</v>
      </c>
      <c r="O20" s="5">
        <v>0</v>
      </c>
      <c r="P20" s="5">
        <v>0</v>
      </c>
      <c r="Q20" s="5">
        <v>0</v>
      </c>
      <c r="R20" s="5">
        <v>0</v>
      </c>
      <c r="S20" s="5">
        <v>0</v>
      </c>
      <c r="T20" s="5">
        <v>0</v>
      </c>
      <c r="U20" s="5" t="s">
        <v>33</v>
      </c>
      <c r="V20" s="5" t="s">
        <v>33</v>
      </c>
      <c r="W20" s="5" t="s">
        <v>33</v>
      </c>
      <c r="X20" s="5" t="s">
        <v>33</v>
      </c>
      <c r="Y20" s="5" t="s">
        <v>33</v>
      </c>
      <c r="Z20" s="5" t="s">
        <v>33</v>
      </c>
      <c r="AA20" s="5" t="s">
        <v>33</v>
      </c>
      <c r="AB20" s="5" t="s">
        <v>33</v>
      </c>
      <c r="AC20" s="5" t="s">
        <v>33</v>
      </c>
      <c r="AD20" s="5" t="s">
        <v>33</v>
      </c>
      <c r="AE20" s="5" t="s">
        <v>33</v>
      </c>
      <c r="AF20" s="5" t="s">
        <v>33</v>
      </c>
      <c r="AG20" s="5" t="s">
        <v>33</v>
      </c>
      <c r="AH20" s="5" t="s">
        <v>33</v>
      </c>
      <c r="AI20" s="5">
        <v>4420</v>
      </c>
      <c r="AJ20" s="5">
        <v>1750</v>
      </c>
      <c r="AK20" s="5">
        <v>2350</v>
      </c>
      <c r="AL20" s="5">
        <v>147</v>
      </c>
      <c r="AM20" s="5">
        <v>6869</v>
      </c>
      <c r="AN20" s="5">
        <v>117831</v>
      </c>
      <c r="AO20" s="5">
        <v>748</v>
      </c>
      <c r="AP20" s="5">
        <v>2347</v>
      </c>
      <c r="AQ20" s="5">
        <v>352</v>
      </c>
      <c r="AR20" s="5">
        <v>1999</v>
      </c>
      <c r="AS20" s="5">
        <v>817</v>
      </c>
      <c r="AT20" s="5">
        <v>180204</v>
      </c>
      <c r="AU20" s="5">
        <v>4306</v>
      </c>
      <c r="AV20" s="5">
        <v>0</v>
      </c>
      <c r="AW20" s="5">
        <v>0</v>
      </c>
      <c r="AX20" s="5">
        <v>0</v>
      </c>
      <c r="AY20" s="5">
        <v>0</v>
      </c>
      <c r="AZ20" s="5">
        <v>0</v>
      </c>
      <c r="BA20" s="5" t="s">
        <v>33</v>
      </c>
      <c r="BB20" s="5" t="s">
        <v>33</v>
      </c>
      <c r="BC20" s="5" t="s">
        <v>33</v>
      </c>
      <c r="BD20" s="5" t="s">
        <v>33</v>
      </c>
      <c r="BE20" s="5" t="s">
        <v>33</v>
      </c>
      <c r="BF20" s="5" t="s">
        <v>33</v>
      </c>
      <c r="BG20" s="5" t="s">
        <v>33</v>
      </c>
      <c r="BH20" s="5" t="s">
        <v>33</v>
      </c>
      <c r="BI20" s="5" t="s">
        <v>33</v>
      </c>
      <c r="BJ20" s="5" t="s">
        <v>33</v>
      </c>
      <c r="BK20" s="5" t="s">
        <v>33</v>
      </c>
      <c r="BL20" s="5" t="s">
        <v>33</v>
      </c>
      <c r="BM20" s="5" t="s">
        <v>33</v>
      </c>
      <c r="BN20" s="5" t="s">
        <v>33</v>
      </c>
      <c r="BO20" s="5">
        <v>837</v>
      </c>
      <c r="BP20" s="5">
        <v>5674</v>
      </c>
      <c r="BQ20" s="5">
        <v>6846</v>
      </c>
      <c r="BR20" s="5">
        <v>529</v>
      </c>
      <c r="BS20" s="5">
        <v>5587</v>
      </c>
      <c r="BT20" s="5">
        <v>16390</v>
      </c>
      <c r="BU20" s="5">
        <v>3650</v>
      </c>
      <c r="BV20" s="5">
        <v>3410</v>
      </c>
      <c r="BW20" s="5">
        <v>522</v>
      </c>
      <c r="BX20" s="5">
        <v>-332</v>
      </c>
      <c r="BY20" s="5">
        <v>1054</v>
      </c>
      <c r="BZ20" s="5">
        <v>201</v>
      </c>
      <c r="CA20" s="5">
        <v>173</v>
      </c>
      <c r="CB20" s="5">
        <v>207</v>
      </c>
      <c r="CC20" s="5">
        <v>0</v>
      </c>
      <c r="CD20" s="5">
        <v>5</v>
      </c>
      <c r="CE20" s="5">
        <v>0</v>
      </c>
      <c r="CF20" s="5">
        <v>38</v>
      </c>
      <c r="CG20" s="5" t="s">
        <v>33</v>
      </c>
      <c r="CH20" s="5" t="s">
        <v>33</v>
      </c>
      <c r="CI20" s="5" t="s">
        <v>33</v>
      </c>
      <c r="CJ20" s="5" t="s">
        <v>33</v>
      </c>
      <c r="CK20" s="5" t="s">
        <v>33</v>
      </c>
      <c r="CL20" s="5" t="s">
        <v>33</v>
      </c>
      <c r="CM20" s="5" t="s">
        <v>33</v>
      </c>
      <c r="CN20" s="5" t="s">
        <v>33</v>
      </c>
      <c r="CO20" s="5" t="s">
        <v>33</v>
      </c>
      <c r="CP20" s="5" t="s">
        <v>33</v>
      </c>
      <c r="CQ20" s="5" t="s">
        <v>33</v>
      </c>
      <c r="CR20" s="5" t="s">
        <v>33</v>
      </c>
      <c r="CS20" s="5" t="s">
        <v>33</v>
      </c>
      <c r="CT20" s="5" t="s">
        <v>33</v>
      </c>
      <c r="CU20" s="5">
        <v>13096</v>
      </c>
      <c r="CV20" s="5">
        <v>5466</v>
      </c>
      <c r="CW20" s="5">
        <v>12987</v>
      </c>
      <c r="CX20" s="5">
        <v>7190</v>
      </c>
      <c r="CY20" s="5">
        <v>12930</v>
      </c>
      <c r="CZ20" s="5">
        <v>8429</v>
      </c>
      <c r="DA20" s="5">
        <v>9257</v>
      </c>
      <c r="DB20" s="5">
        <v>16492</v>
      </c>
      <c r="DC20" s="5">
        <v>9007</v>
      </c>
      <c r="DD20" s="5">
        <v>8034</v>
      </c>
      <c r="DE20" s="5">
        <v>12379</v>
      </c>
      <c r="DF20" s="5">
        <v>8148</v>
      </c>
      <c r="DG20" s="5">
        <v>9148</v>
      </c>
      <c r="DH20" s="5">
        <v>9512</v>
      </c>
      <c r="DI20" s="5">
        <v>8171</v>
      </c>
      <c r="DJ20" s="5">
        <v>3683</v>
      </c>
      <c r="DK20" s="5">
        <v>3761</v>
      </c>
      <c r="DL20" s="5">
        <v>1742</v>
      </c>
      <c r="DM20" s="5" t="s">
        <v>33</v>
      </c>
      <c r="DN20" s="5" t="s">
        <v>33</v>
      </c>
      <c r="DO20" s="5" t="s">
        <v>33</v>
      </c>
      <c r="DP20" s="5" t="s">
        <v>33</v>
      </c>
      <c r="DQ20" s="5" t="s">
        <v>33</v>
      </c>
      <c r="DR20" s="5" t="s">
        <v>33</v>
      </c>
      <c r="DS20" s="5" t="s">
        <v>33</v>
      </c>
      <c r="DT20" s="5" t="s">
        <v>33</v>
      </c>
      <c r="DU20" s="5" t="s">
        <v>33</v>
      </c>
      <c r="DV20" s="5" t="s">
        <v>33</v>
      </c>
      <c r="DW20" s="5" t="s">
        <v>33</v>
      </c>
      <c r="DX20" s="5" t="s">
        <v>33</v>
      </c>
      <c r="DY20" s="5" t="s">
        <v>33</v>
      </c>
      <c r="DZ20" s="5" t="s">
        <v>33</v>
      </c>
      <c r="EA20" s="5">
        <v>7829</v>
      </c>
      <c r="EB20" s="5">
        <v>982</v>
      </c>
      <c r="EC20" s="5">
        <v>121</v>
      </c>
      <c r="ED20" s="5">
        <v>369</v>
      </c>
      <c r="EE20" s="5">
        <v>629</v>
      </c>
      <c r="EF20" s="5">
        <v>969</v>
      </c>
      <c r="EG20" s="5">
        <v>724</v>
      </c>
      <c r="EH20" s="5">
        <v>571</v>
      </c>
      <c r="EI20" s="5">
        <v>248</v>
      </c>
      <c r="EJ20" s="5">
        <v>-40</v>
      </c>
      <c r="EK20" s="5">
        <v>2969</v>
      </c>
      <c r="EL20" s="5">
        <v>1101</v>
      </c>
      <c r="EM20" s="5">
        <v>98</v>
      </c>
      <c r="EN20" s="5">
        <v>150</v>
      </c>
      <c r="EO20" s="5">
        <v>-35</v>
      </c>
      <c r="EP20" s="5">
        <v>53</v>
      </c>
      <c r="EQ20" s="5">
        <v>0</v>
      </c>
      <c r="ER20" s="5">
        <v>60</v>
      </c>
      <c r="ES20" s="5" t="s">
        <v>33</v>
      </c>
      <c r="ET20" s="5" t="s">
        <v>33</v>
      </c>
      <c r="EU20" s="5" t="s">
        <v>33</v>
      </c>
      <c r="EV20" s="5" t="s">
        <v>33</v>
      </c>
      <c r="EW20" s="5" t="s">
        <v>33</v>
      </c>
      <c r="EX20" s="5" t="s">
        <v>33</v>
      </c>
      <c r="EY20" s="5" t="s">
        <v>33</v>
      </c>
      <c r="EZ20" s="5" t="s">
        <v>33</v>
      </c>
      <c r="FA20" s="5" t="s">
        <v>33</v>
      </c>
      <c r="FB20" s="5" t="s">
        <v>33</v>
      </c>
      <c r="FC20" s="5" t="s">
        <v>33</v>
      </c>
      <c r="FD20" s="5" t="s">
        <v>33</v>
      </c>
      <c r="FE20" s="5" t="s">
        <v>33</v>
      </c>
      <c r="FF20" s="5" t="s">
        <v>33</v>
      </c>
      <c r="FG20" s="5">
        <v>0</v>
      </c>
      <c r="FH20" s="5">
        <v>0</v>
      </c>
      <c r="FI20" s="5">
        <v>0</v>
      </c>
      <c r="FJ20" s="5">
        <v>0</v>
      </c>
      <c r="FK20" s="5">
        <v>0</v>
      </c>
      <c r="FL20" s="5">
        <v>0</v>
      </c>
      <c r="FM20" s="5">
        <v>0</v>
      </c>
      <c r="FN20" s="5">
        <v>0</v>
      </c>
      <c r="FO20" s="5">
        <v>0</v>
      </c>
      <c r="FP20" s="5">
        <v>0</v>
      </c>
      <c r="FQ20" s="5">
        <v>0</v>
      </c>
      <c r="FR20" s="5">
        <v>0</v>
      </c>
      <c r="FS20" s="5">
        <v>0</v>
      </c>
      <c r="FT20" s="5">
        <v>0</v>
      </c>
      <c r="FU20" s="5" t="s">
        <v>33</v>
      </c>
      <c r="FV20" s="5" t="s">
        <v>33</v>
      </c>
      <c r="FW20" s="5" t="s">
        <v>33</v>
      </c>
      <c r="FX20" s="5" t="s">
        <v>33</v>
      </c>
      <c r="FY20" s="5" t="s">
        <v>33</v>
      </c>
      <c r="FZ20" s="5" t="s">
        <v>33</v>
      </c>
      <c r="GA20" s="5" t="s">
        <v>33</v>
      </c>
      <c r="GB20" s="5" t="s">
        <v>33</v>
      </c>
      <c r="GC20" s="5" t="s">
        <v>33</v>
      </c>
      <c r="GD20" s="5" t="s">
        <v>33</v>
      </c>
      <c r="GE20" s="5" t="s">
        <v>33</v>
      </c>
      <c r="GF20" s="5" t="s">
        <v>33</v>
      </c>
      <c r="GG20" s="5" t="s">
        <v>33</v>
      </c>
      <c r="GH20" s="5" t="s">
        <v>33</v>
      </c>
      <c r="GI20" s="5" t="s">
        <v>33</v>
      </c>
      <c r="GJ20" s="5" t="s">
        <v>33</v>
      </c>
      <c r="GK20" s="5" t="s">
        <v>33</v>
      </c>
      <c r="GL20" s="5" t="s">
        <v>33</v>
      </c>
      <c r="GM20" s="5">
        <v>26181</v>
      </c>
      <c r="GN20" s="5">
        <v>13871</v>
      </c>
      <c r="GO20" s="5">
        <v>22303</v>
      </c>
      <c r="GP20" s="5">
        <v>8236</v>
      </c>
      <c r="GQ20" s="5">
        <v>26015</v>
      </c>
      <c r="GR20" s="5">
        <v>143619</v>
      </c>
      <c r="GS20" s="5">
        <v>14378</v>
      </c>
      <c r="GT20" s="5">
        <v>22820</v>
      </c>
      <c r="GU20" s="5">
        <v>10129</v>
      </c>
      <c r="GV20" s="5">
        <v>9661</v>
      </c>
      <c r="GW20" s="5">
        <v>17219</v>
      </c>
      <c r="GX20" s="5">
        <v>189653</v>
      </c>
      <c r="GY20" s="5">
        <v>13725</v>
      </c>
      <c r="GZ20" s="5">
        <v>9869</v>
      </c>
      <c r="HA20" s="5">
        <v>8136</v>
      </c>
      <c r="HB20" s="5">
        <v>3741</v>
      </c>
      <c r="HC20" s="5">
        <v>3761</v>
      </c>
      <c r="HD20" s="5">
        <v>1841</v>
      </c>
      <c r="HE20" s="5" t="s">
        <v>33</v>
      </c>
      <c r="HF20" s="5" t="s">
        <v>33</v>
      </c>
      <c r="HG20" s="5" t="s">
        <v>33</v>
      </c>
      <c r="HH20" s="5" t="s">
        <v>33</v>
      </c>
      <c r="HI20" s="5" t="s">
        <v>33</v>
      </c>
      <c r="HJ20" s="5" t="s">
        <v>33</v>
      </c>
      <c r="HK20" s="5" t="s">
        <v>33</v>
      </c>
      <c r="HL20" s="5" t="s">
        <v>33</v>
      </c>
      <c r="HM20" s="5" t="s">
        <v>33</v>
      </c>
      <c r="HN20" s="5" t="s">
        <v>33</v>
      </c>
      <c r="HO20" s="5" t="s">
        <v>33</v>
      </c>
      <c r="HP20" s="5" t="s">
        <v>33</v>
      </c>
      <c r="HQ20" s="5" t="s">
        <v>33</v>
      </c>
      <c r="HR20" s="5" t="s">
        <v>33</v>
      </c>
      <c r="HS20" s="5">
        <v>71901</v>
      </c>
      <c r="HT20" s="5">
        <v>67122</v>
      </c>
      <c r="HU20" s="5">
        <v>65041</v>
      </c>
      <c r="HV20" s="5">
        <v>63049</v>
      </c>
      <c r="HW20" s="5">
        <v>59227</v>
      </c>
      <c r="HX20" s="5">
        <v>65652</v>
      </c>
      <c r="HY20" s="5">
        <v>61921</v>
      </c>
      <c r="HZ20" s="5">
        <v>62961</v>
      </c>
      <c r="IA20" s="5">
        <v>67734</v>
      </c>
      <c r="IB20" s="5">
        <v>86609</v>
      </c>
      <c r="IC20" s="5">
        <v>82950</v>
      </c>
      <c r="ID20" s="5">
        <v>82463</v>
      </c>
      <c r="IE20" s="5">
        <v>45491</v>
      </c>
      <c r="IF20" s="5">
        <v>57353</v>
      </c>
      <c r="IG20" s="5">
        <v>57892</v>
      </c>
      <c r="IH20" s="5">
        <v>43592</v>
      </c>
      <c r="II20" s="5">
        <v>54636</v>
      </c>
      <c r="IJ20" s="5">
        <v>53756</v>
      </c>
      <c r="IK20" s="5" t="s">
        <v>33</v>
      </c>
      <c r="IL20" s="5" t="s">
        <v>33</v>
      </c>
      <c r="IM20" s="5" t="s">
        <v>33</v>
      </c>
      <c r="IN20" s="5" t="s">
        <v>33</v>
      </c>
      <c r="IO20" s="5" t="s">
        <v>33</v>
      </c>
      <c r="IP20" s="5" t="s">
        <v>33</v>
      </c>
      <c r="IQ20" s="5" t="s">
        <v>33</v>
      </c>
      <c r="IR20" s="5" t="s">
        <v>33</v>
      </c>
      <c r="IS20" s="5" t="s">
        <v>33</v>
      </c>
      <c r="IT20" s="5" t="s">
        <v>33</v>
      </c>
      <c r="IU20" s="5" t="s">
        <v>33</v>
      </c>
      <c r="IV20" s="5" t="s">
        <v>33</v>
      </c>
      <c r="IW20" s="5" t="s">
        <v>33</v>
      </c>
      <c r="IX20" s="5" t="s">
        <v>33</v>
      </c>
      <c r="IY20" s="5">
        <v>4598</v>
      </c>
      <c r="IZ20" s="5">
        <v>5004</v>
      </c>
      <c r="JA20" s="5">
        <v>4654</v>
      </c>
      <c r="JB20" s="5">
        <v>3562</v>
      </c>
      <c r="JC20" s="5">
        <v>4171</v>
      </c>
      <c r="JD20" s="5">
        <v>2884</v>
      </c>
      <c r="JE20" s="5">
        <v>2734</v>
      </c>
      <c r="JF20" s="5">
        <v>3441</v>
      </c>
      <c r="JG20" s="5">
        <v>2340</v>
      </c>
      <c r="JH20" s="5">
        <v>1721</v>
      </c>
      <c r="JI20" s="5">
        <v>1214</v>
      </c>
      <c r="JJ20" s="5">
        <v>2485</v>
      </c>
      <c r="JK20" s="5">
        <v>0</v>
      </c>
      <c r="JL20" s="5">
        <v>0</v>
      </c>
      <c r="JM20" s="5">
        <v>0</v>
      </c>
      <c r="JN20" s="5">
        <v>0</v>
      </c>
      <c r="JO20" s="5">
        <v>0</v>
      </c>
      <c r="JP20" s="5">
        <v>0</v>
      </c>
      <c r="JQ20" s="5" t="s">
        <v>33</v>
      </c>
      <c r="JR20" s="5" t="s">
        <v>33</v>
      </c>
      <c r="JS20" s="5" t="s">
        <v>33</v>
      </c>
      <c r="JT20" s="5" t="s">
        <v>33</v>
      </c>
      <c r="JU20" s="5" t="s">
        <v>33</v>
      </c>
      <c r="JV20" s="5" t="s">
        <v>33</v>
      </c>
      <c r="JW20" s="5" t="s">
        <v>33</v>
      </c>
      <c r="JX20" s="5" t="s">
        <v>33</v>
      </c>
      <c r="JY20" s="5" t="s">
        <v>33</v>
      </c>
      <c r="JZ20" s="5" t="s">
        <v>33</v>
      </c>
      <c r="KA20" s="5" t="s">
        <v>33</v>
      </c>
      <c r="KB20" s="5" t="s">
        <v>33</v>
      </c>
      <c r="KC20" s="5" t="s">
        <v>33</v>
      </c>
      <c r="KD20" s="5" t="s">
        <v>33</v>
      </c>
      <c r="KE20" s="5">
        <v>21370</v>
      </c>
      <c r="KF20" s="5">
        <v>20540</v>
      </c>
      <c r="KG20" s="5">
        <v>19073</v>
      </c>
      <c r="KH20" s="5">
        <v>17817</v>
      </c>
      <c r="KI20" s="5">
        <v>15775</v>
      </c>
      <c r="KJ20" s="5">
        <v>15848</v>
      </c>
      <c r="KK20" s="5">
        <v>14348</v>
      </c>
      <c r="KL20" s="5">
        <v>11750</v>
      </c>
      <c r="KM20" s="5">
        <v>8507</v>
      </c>
      <c r="KN20" s="5">
        <v>7021</v>
      </c>
      <c r="KO20" s="5">
        <v>5773</v>
      </c>
      <c r="KP20" s="5">
        <v>5182</v>
      </c>
      <c r="KQ20" s="5">
        <v>8398</v>
      </c>
      <c r="KR20" s="5">
        <v>7632</v>
      </c>
      <c r="KS20" s="5">
        <v>7916</v>
      </c>
      <c r="KT20" s="5">
        <v>7317</v>
      </c>
      <c r="KU20" s="5">
        <v>4630</v>
      </c>
      <c r="KV20" s="5">
        <v>5036</v>
      </c>
      <c r="KW20" s="5" t="s">
        <v>33</v>
      </c>
      <c r="KX20" s="5" t="s">
        <v>33</v>
      </c>
      <c r="KY20" s="5" t="s">
        <v>33</v>
      </c>
      <c r="KZ20" s="5" t="s">
        <v>33</v>
      </c>
      <c r="LA20" s="5" t="s">
        <v>33</v>
      </c>
      <c r="LB20" s="5" t="s">
        <v>33</v>
      </c>
      <c r="LC20" s="5" t="s">
        <v>33</v>
      </c>
      <c r="LD20" s="5" t="s">
        <v>33</v>
      </c>
      <c r="LE20" s="5" t="s">
        <v>33</v>
      </c>
      <c r="LF20" s="5" t="s">
        <v>33</v>
      </c>
      <c r="LG20" s="5" t="s">
        <v>33</v>
      </c>
      <c r="LH20" s="5" t="s">
        <v>33</v>
      </c>
      <c r="LI20" s="5" t="s">
        <v>33</v>
      </c>
      <c r="LJ20" s="5" t="s">
        <v>33</v>
      </c>
      <c r="LK20" s="5">
        <v>51</v>
      </c>
      <c r="LL20" s="5">
        <v>40</v>
      </c>
      <c r="LM20" s="5">
        <v>11</v>
      </c>
      <c r="LN20" s="5">
        <v>0</v>
      </c>
      <c r="LO20" s="5">
        <v>0</v>
      </c>
      <c r="LP20" s="5">
        <v>0</v>
      </c>
      <c r="LQ20" s="5">
        <v>3</v>
      </c>
      <c r="LR20" s="5">
        <v>0</v>
      </c>
      <c r="LS20" s="5">
        <v>5</v>
      </c>
      <c r="LT20" s="5">
        <v>0</v>
      </c>
      <c r="LU20" s="5">
        <v>0</v>
      </c>
      <c r="LV20" s="5">
        <v>0</v>
      </c>
      <c r="LW20" s="5">
        <v>0</v>
      </c>
      <c r="LX20" s="5">
        <v>0</v>
      </c>
      <c r="LY20" s="5">
        <v>0</v>
      </c>
      <c r="LZ20" s="5">
        <v>0</v>
      </c>
      <c r="MA20" s="5">
        <v>0</v>
      </c>
      <c r="MB20" s="5">
        <v>0</v>
      </c>
      <c r="MC20" s="5" t="s">
        <v>33</v>
      </c>
      <c r="MD20" s="5" t="s">
        <v>33</v>
      </c>
      <c r="ME20" s="5" t="s">
        <v>33</v>
      </c>
      <c r="MF20" s="5" t="s">
        <v>33</v>
      </c>
      <c r="MG20" s="5" t="s">
        <v>33</v>
      </c>
      <c r="MH20" s="5" t="s">
        <v>33</v>
      </c>
      <c r="MI20" s="5" t="s">
        <v>33</v>
      </c>
      <c r="MJ20" s="5" t="s">
        <v>33</v>
      </c>
      <c r="MK20" s="5" t="s">
        <v>33</v>
      </c>
      <c r="ML20" s="5" t="s">
        <v>33</v>
      </c>
      <c r="MM20" s="5" t="s">
        <v>33</v>
      </c>
      <c r="MN20" s="5" t="s">
        <v>33</v>
      </c>
      <c r="MO20" s="5" t="s">
        <v>33</v>
      </c>
      <c r="MP20" s="5" t="s">
        <v>33</v>
      </c>
      <c r="MQ20" s="5">
        <v>0</v>
      </c>
      <c r="MR20" s="5">
        <v>0</v>
      </c>
      <c r="MS20" s="5">
        <v>0</v>
      </c>
      <c r="MT20" s="5">
        <v>0</v>
      </c>
      <c r="MU20" s="5">
        <v>0</v>
      </c>
      <c r="MV20" s="5">
        <v>0</v>
      </c>
      <c r="MW20" s="5">
        <v>0</v>
      </c>
      <c r="MX20" s="5">
        <v>0</v>
      </c>
      <c r="MY20" s="5">
        <v>0</v>
      </c>
      <c r="MZ20" s="5">
        <v>0</v>
      </c>
      <c r="NA20" s="5">
        <v>0</v>
      </c>
      <c r="NB20" s="5">
        <v>0</v>
      </c>
      <c r="NC20" s="5">
        <v>0</v>
      </c>
      <c r="ND20" s="5">
        <v>0</v>
      </c>
      <c r="NE20" s="5" t="s">
        <v>33</v>
      </c>
      <c r="NF20" s="5" t="s">
        <v>33</v>
      </c>
      <c r="NG20" s="5" t="s">
        <v>33</v>
      </c>
      <c r="NH20" s="5" t="s">
        <v>33</v>
      </c>
      <c r="NI20" s="5" t="s">
        <v>33</v>
      </c>
      <c r="NJ20" s="5" t="s">
        <v>33</v>
      </c>
      <c r="NK20" s="5" t="s">
        <v>33</v>
      </c>
      <c r="NL20" s="5" t="s">
        <v>33</v>
      </c>
      <c r="NM20" s="5" t="s">
        <v>33</v>
      </c>
      <c r="NN20" s="5" t="s">
        <v>33</v>
      </c>
      <c r="NO20" s="5" t="s">
        <v>33</v>
      </c>
      <c r="NP20" s="5" t="s">
        <v>33</v>
      </c>
      <c r="NQ20" s="5" t="s">
        <v>33</v>
      </c>
      <c r="NR20" s="5" t="s">
        <v>33</v>
      </c>
      <c r="NS20" s="5" t="s">
        <v>33</v>
      </c>
      <c r="NT20" s="5" t="s">
        <v>33</v>
      </c>
      <c r="NU20" s="5" t="s">
        <v>33</v>
      </c>
      <c r="NV20" s="5" t="s">
        <v>33</v>
      </c>
      <c r="NW20" s="5">
        <v>0</v>
      </c>
      <c r="NX20" s="5">
        <v>0</v>
      </c>
      <c r="NY20" s="5">
        <v>0</v>
      </c>
      <c r="NZ20" s="5">
        <v>0</v>
      </c>
      <c r="OA20" s="5">
        <v>0</v>
      </c>
      <c r="OB20" s="5">
        <v>0</v>
      </c>
      <c r="OC20" s="5">
        <v>0</v>
      </c>
      <c r="OD20" s="5">
        <v>0</v>
      </c>
      <c r="OE20" s="5">
        <v>0</v>
      </c>
      <c r="OF20" s="5">
        <v>0</v>
      </c>
      <c r="OG20" s="5">
        <v>0</v>
      </c>
      <c r="OH20" s="5">
        <v>0</v>
      </c>
      <c r="OI20" s="5">
        <v>0</v>
      </c>
      <c r="OJ20" s="5">
        <v>0</v>
      </c>
      <c r="OK20" s="5" t="s">
        <v>33</v>
      </c>
      <c r="OL20" s="5" t="s">
        <v>33</v>
      </c>
      <c r="OM20" s="5" t="s">
        <v>33</v>
      </c>
      <c r="ON20" s="5" t="s">
        <v>33</v>
      </c>
      <c r="OO20" s="5" t="s">
        <v>33</v>
      </c>
      <c r="OP20" s="5" t="s">
        <v>33</v>
      </c>
      <c r="OQ20" s="5" t="s">
        <v>33</v>
      </c>
      <c r="OR20" s="5" t="s">
        <v>33</v>
      </c>
      <c r="OS20" s="5" t="s">
        <v>33</v>
      </c>
      <c r="OT20" s="5" t="s">
        <v>33</v>
      </c>
      <c r="OU20" s="5" t="s">
        <v>33</v>
      </c>
      <c r="OV20" s="5" t="s">
        <v>33</v>
      </c>
      <c r="OW20" s="5" t="s">
        <v>33</v>
      </c>
      <c r="OX20" s="5" t="s">
        <v>33</v>
      </c>
      <c r="OY20" s="5" t="s">
        <v>33</v>
      </c>
      <c r="OZ20" s="5" t="s">
        <v>33</v>
      </c>
      <c r="PA20" s="5" t="s">
        <v>33</v>
      </c>
      <c r="PB20" s="5" t="s">
        <v>33</v>
      </c>
      <c r="PC20" s="5">
        <v>1959</v>
      </c>
      <c r="PD20" s="5">
        <v>2324</v>
      </c>
      <c r="PE20" s="5">
        <v>2668</v>
      </c>
      <c r="PF20" s="5">
        <v>2244</v>
      </c>
      <c r="PG20" s="5">
        <v>2033</v>
      </c>
      <c r="PH20" s="5">
        <v>2038</v>
      </c>
      <c r="PI20" s="5">
        <v>1573</v>
      </c>
      <c r="PJ20" s="5">
        <v>1579</v>
      </c>
      <c r="PK20" s="5">
        <v>1692</v>
      </c>
      <c r="PL20" s="5">
        <v>1514</v>
      </c>
      <c r="PM20" s="5">
        <v>1269</v>
      </c>
      <c r="PN20" s="5">
        <v>957</v>
      </c>
      <c r="PO20" s="5">
        <v>1047</v>
      </c>
      <c r="PP20" s="5">
        <v>915</v>
      </c>
      <c r="PQ20" s="5">
        <v>986</v>
      </c>
      <c r="PR20" s="5">
        <v>1023</v>
      </c>
      <c r="PS20" s="5">
        <v>983</v>
      </c>
      <c r="PT20" s="5">
        <v>1106</v>
      </c>
      <c r="PU20" s="5" t="s">
        <v>33</v>
      </c>
      <c r="PV20" s="5" t="s">
        <v>33</v>
      </c>
      <c r="PW20" s="5" t="s">
        <v>33</v>
      </c>
      <c r="PX20" s="5" t="s">
        <v>33</v>
      </c>
      <c r="PY20" s="5" t="s">
        <v>33</v>
      </c>
      <c r="PZ20" s="5" t="s">
        <v>33</v>
      </c>
      <c r="QA20" s="5" t="s">
        <v>33</v>
      </c>
      <c r="QB20" s="5" t="s">
        <v>33</v>
      </c>
      <c r="QC20" s="5" t="s">
        <v>33</v>
      </c>
      <c r="QD20" s="5" t="s">
        <v>33</v>
      </c>
      <c r="QE20" s="5" t="s">
        <v>33</v>
      </c>
      <c r="QF20" s="5" t="s">
        <v>33</v>
      </c>
      <c r="QG20" s="5" t="s">
        <v>33</v>
      </c>
      <c r="QH20" s="5" t="s">
        <v>33</v>
      </c>
      <c r="QI20" s="5">
        <v>1690</v>
      </c>
      <c r="QJ20" s="5">
        <v>1575</v>
      </c>
      <c r="QK20" s="5">
        <v>1628</v>
      </c>
      <c r="QL20" s="5">
        <v>1390</v>
      </c>
      <c r="QM20" s="5">
        <v>1416</v>
      </c>
      <c r="QN20" s="5">
        <v>1394</v>
      </c>
      <c r="QO20" s="5">
        <v>1331</v>
      </c>
      <c r="QP20" s="5">
        <v>994</v>
      </c>
      <c r="QQ20" s="5">
        <v>1116</v>
      </c>
      <c r="QR20" s="5">
        <v>1040</v>
      </c>
      <c r="QS20" s="5">
        <v>806</v>
      </c>
      <c r="QT20" s="5">
        <v>873</v>
      </c>
      <c r="QU20" s="5">
        <v>899</v>
      </c>
      <c r="QV20" s="5">
        <v>634</v>
      </c>
      <c r="QW20" s="5">
        <v>701</v>
      </c>
      <c r="QX20" s="5">
        <v>312</v>
      </c>
      <c r="QY20" s="5">
        <v>408</v>
      </c>
      <c r="QZ20" s="5">
        <v>376</v>
      </c>
      <c r="RA20" s="5" t="s">
        <v>33</v>
      </c>
      <c r="RB20" s="5" t="s">
        <v>33</v>
      </c>
      <c r="RC20" s="5" t="s">
        <v>33</v>
      </c>
      <c r="RD20" s="5" t="s">
        <v>33</v>
      </c>
      <c r="RE20" s="5" t="s">
        <v>33</v>
      </c>
      <c r="RF20" s="5" t="s">
        <v>33</v>
      </c>
      <c r="RG20" s="5" t="s">
        <v>33</v>
      </c>
      <c r="RH20" s="5" t="s">
        <v>33</v>
      </c>
      <c r="RI20" s="5" t="s">
        <v>33</v>
      </c>
      <c r="RJ20" s="5" t="s">
        <v>33</v>
      </c>
      <c r="RK20" s="5" t="s">
        <v>33</v>
      </c>
      <c r="RL20" s="5" t="s">
        <v>33</v>
      </c>
      <c r="RM20" s="5" t="s">
        <v>33</v>
      </c>
      <c r="RN20" s="5" t="s">
        <v>33</v>
      </c>
      <c r="RO20" s="5">
        <v>682</v>
      </c>
      <c r="RP20" s="5">
        <v>783</v>
      </c>
      <c r="RQ20" s="5">
        <v>798</v>
      </c>
      <c r="RR20" s="5">
        <v>885</v>
      </c>
      <c r="RS20" s="5">
        <v>961</v>
      </c>
      <c r="RT20" s="5">
        <v>1082</v>
      </c>
      <c r="RU20" s="5">
        <v>1098</v>
      </c>
      <c r="RV20" s="5">
        <v>1104</v>
      </c>
      <c r="RW20" s="5">
        <v>1141</v>
      </c>
      <c r="RX20" s="5">
        <v>1386</v>
      </c>
      <c r="RY20" s="5">
        <v>952</v>
      </c>
      <c r="RZ20" s="5">
        <v>924</v>
      </c>
      <c r="SA20" s="5">
        <v>923</v>
      </c>
      <c r="SB20" s="5">
        <v>1707</v>
      </c>
      <c r="SC20" s="5">
        <v>1455</v>
      </c>
      <c r="SD20" s="5">
        <v>1150</v>
      </c>
      <c r="SE20" s="5">
        <v>793</v>
      </c>
      <c r="SF20" s="5">
        <v>544</v>
      </c>
      <c r="SG20" s="5" t="s">
        <v>33</v>
      </c>
      <c r="SH20" s="5" t="s">
        <v>33</v>
      </c>
      <c r="SI20" s="5" t="s">
        <v>33</v>
      </c>
      <c r="SJ20" s="5" t="s">
        <v>33</v>
      </c>
      <c r="SK20" s="5" t="s">
        <v>33</v>
      </c>
      <c r="SL20" s="5" t="s">
        <v>33</v>
      </c>
      <c r="SM20" s="5" t="s">
        <v>33</v>
      </c>
      <c r="SN20" s="5" t="s">
        <v>33</v>
      </c>
      <c r="SO20" s="5" t="s">
        <v>33</v>
      </c>
      <c r="SP20" s="5" t="s">
        <v>33</v>
      </c>
      <c r="SQ20" s="5" t="s">
        <v>33</v>
      </c>
      <c r="SR20" s="5" t="s">
        <v>33</v>
      </c>
      <c r="SS20" s="5" t="s">
        <v>33</v>
      </c>
      <c r="ST20" s="5" t="s">
        <v>33</v>
      </c>
      <c r="SU20" s="5">
        <v>77</v>
      </c>
      <c r="SV20" s="5">
        <v>160</v>
      </c>
      <c r="SW20" s="5">
        <v>287</v>
      </c>
      <c r="SX20" s="5">
        <v>457</v>
      </c>
      <c r="SY20" s="5">
        <v>644</v>
      </c>
      <c r="SZ20" s="5">
        <v>812</v>
      </c>
      <c r="TA20" s="5">
        <v>773</v>
      </c>
      <c r="TB20" s="5">
        <v>601</v>
      </c>
      <c r="TC20" s="5">
        <v>699</v>
      </c>
      <c r="TD20" s="5">
        <v>688</v>
      </c>
      <c r="TE20" s="5">
        <v>566</v>
      </c>
      <c r="TF20" s="5">
        <v>457</v>
      </c>
      <c r="TG20" s="5">
        <v>353</v>
      </c>
      <c r="TH20" s="5">
        <v>308</v>
      </c>
      <c r="TI20" s="5">
        <v>190</v>
      </c>
      <c r="TJ20" s="5">
        <v>14</v>
      </c>
      <c r="TK20" s="5">
        <v>15</v>
      </c>
      <c r="TL20" s="5">
        <v>16</v>
      </c>
      <c r="TM20" s="5" t="s">
        <v>33</v>
      </c>
      <c r="TN20" s="5" t="s">
        <v>33</v>
      </c>
      <c r="TO20" s="5" t="s">
        <v>33</v>
      </c>
      <c r="TP20" s="5" t="s">
        <v>33</v>
      </c>
      <c r="TQ20" s="5" t="s">
        <v>33</v>
      </c>
      <c r="TR20" s="5" t="s">
        <v>33</v>
      </c>
      <c r="TS20" s="5" t="s">
        <v>33</v>
      </c>
      <c r="TT20" s="5" t="s">
        <v>33</v>
      </c>
      <c r="TU20" s="5" t="s">
        <v>33</v>
      </c>
      <c r="TV20" s="5" t="s">
        <v>33</v>
      </c>
      <c r="TW20" s="5" t="s">
        <v>33</v>
      </c>
      <c r="TX20" s="5" t="s">
        <v>33</v>
      </c>
      <c r="TY20" s="5" t="s">
        <v>33</v>
      </c>
      <c r="TZ20" s="5" t="s">
        <v>33</v>
      </c>
      <c r="UA20" s="5">
        <v>1</v>
      </c>
      <c r="UB20" s="5">
        <v>1</v>
      </c>
      <c r="UC20" s="5">
        <v>2</v>
      </c>
      <c r="UD20" s="5">
        <v>5</v>
      </c>
      <c r="UE20" s="5">
        <v>3</v>
      </c>
      <c r="UF20" s="5">
        <v>6</v>
      </c>
      <c r="UG20" s="5">
        <v>8</v>
      </c>
      <c r="UH20" s="5">
        <v>1</v>
      </c>
      <c r="UI20" s="5">
        <v>0</v>
      </c>
      <c r="UJ20" s="5">
        <v>0</v>
      </c>
      <c r="UK20" s="5">
        <v>0</v>
      </c>
      <c r="UL20" s="5">
        <v>0</v>
      </c>
      <c r="UM20" s="5">
        <v>0</v>
      </c>
      <c r="UN20" s="5">
        <v>0</v>
      </c>
      <c r="UO20" s="5">
        <v>0</v>
      </c>
      <c r="UP20" s="5">
        <v>9</v>
      </c>
      <c r="UQ20" s="5">
        <v>158</v>
      </c>
      <c r="UR20" s="5">
        <v>15</v>
      </c>
      <c r="US20" s="5" t="s">
        <v>33</v>
      </c>
      <c r="UT20" s="5" t="s">
        <v>33</v>
      </c>
      <c r="UU20" s="5" t="s">
        <v>33</v>
      </c>
      <c r="UV20" s="5" t="s">
        <v>33</v>
      </c>
      <c r="UW20" s="5" t="s">
        <v>33</v>
      </c>
      <c r="UX20" s="5" t="s">
        <v>33</v>
      </c>
      <c r="UY20" s="5" t="s">
        <v>33</v>
      </c>
      <c r="UZ20" s="5" t="s">
        <v>33</v>
      </c>
      <c r="VA20" s="5" t="s">
        <v>33</v>
      </c>
      <c r="VB20" s="5" t="s">
        <v>33</v>
      </c>
      <c r="VC20" s="5" t="s">
        <v>33</v>
      </c>
      <c r="VD20" s="5" t="s">
        <v>33</v>
      </c>
      <c r="VE20" s="5" t="s">
        <v>33</v>
      </c>
      <c r="VF20" s="5" t="s">
        <v>33</v>
      </c>
      <c r="VG20" s="5">
        <v>12890</v>
      </c>
      <c r="VH20" s="5">
        <v>11861</v>
      </c>
      <c r="VI20" s="5">
        <v>10053</v>
      </c>
      <c r="VJ20" s="5">
        <v>9136</v>
      </c>
      <c r="VK20" s="5">
        <v>10308</v>
      </c>
      <c r="VL20" s="5">
        <v>8748</v>
      </c>
      <c r="VM20" s="5">
        <v>7555</v>
      </c>
      <c r="VN20" s="5">
        <v>6476</v>
      </c>
      <c r="VO20" s="5">
        <v>6092</v>
      </c>
      <c r="VP20" s="5">
        <v>5477</v>
      </c>
      <c r="VQ20" s="5">
        <v>6141</v>
      </c>
      <c r="VR20" s="5">
        <v>6855</v>
      </c>
      <c r="VS20" s="5">
        <v>5268</v>
      </c>
      <c r="VT20" s="5">
        <v>3711</v>
      </c>
      <c r="VU20" s="5">
        <v>3147</v>
      </c>
      <c r="VV20" s="5">
        <v>3452</v>
      </c>
      <c r="VW20" s="5">
        <v>3643</v>
      </c>
      <c r="VX20" s="5">
        <v>3143</v>
      </c>
      <c r="VY20" s="5" t="s">
        <v>33</v>
      </c>
      <c r="VZ20" s="5" t="s">
        <v>33</v>
      </c>
      <c r="WA20" s="5" t="s">
        <v>33</v>
      </c>
      <c r="WB20" s="5" t="s">
        <v>33</v>
      </c>
      <c r="WC20" s="5" t="s">
        <v>33</v>
      </c>
      <c r="WD20" s="5" t="s">
        <v>33</v>
      </c>
      <c r="WE20" s="5" t="s">
        <v>33</v>
      </c>
      <c r="WF20" s="5" t="s">
        <v>33</v>
      </c>
      <c r="WG20" s="5" t="s">
        <v>33</v>
      </c>
      <c r="WH20" s="5" t="s">
        <v>33</v>
      </c>
      <c r="WI20" s="5" t="s">
        <v>33</v>
      </c>
      <c r="WJ20" s="5" t="s">
        <v>33</v>
      </c>
      <c r="WK20" s="5" t="s">
        <v>33</v>
      </c>
      <c r="WL20" s="5" t="s">
        <v>33</v>
      </c>
      <c r="WM20" s="5">
        <v>438</v>
      </c>
      <c r="WN20" s="5">
        <v>571</v>
      </c>
      <c r="WO20" s="5">
        <v>473</v>
      </c>
      <c r="WP20" s="5">
        <v>401</v>
      </c>
      <c r="WQ20" s="5">
        <v>432</v>
      </c>
      <c r="WR20" s="5">
        <v>333</v>
      </c>
      <c r="WS20" s="5">
        <v>325</v>
      </c>
      <c r="WT20" s="5">
        <v>266</v>
      </c>
      <c r="WU20" s="5">
        <v>263</v>
      </c>
      <c r="WV20" s="5">
        <v>136</v>
      </c>
      <c r="WW20" s="5">
        <v>34</v>
      </c>
      <c r="WX20" s="5">
        <v>53</v>
      </c>
      <c r="WY20" s="5">
        <v>42</v>
      </c>
      <c r="WZ20" s="5">
        <v>50</v>
      </c>
      <c r="XA20" s="5">
        <v>64</v>
      </c>
      <c r="XB20" s="5">
        <v>1</v>
      </c>
      <c r="XC20" s="5">
        <v>0</v>
      </c>
      <c r="XD20" s="5">
        <v>0</v>
      </c>
      <c r="XE20" s="5" t="s">
        <v>33</v>
      </c>
      <c r="XF20" s="5" t="s">
        <v>33</v>
      </c>
      <c r="XG20" s="5" t="s">
        <v>33</v>
      </c>
      <c r="XH20" s="5" t="s">
        <v>33</v>
      </c>
      <c r="XI20" s="5" t="s">
        <v>33</v>
      </c>
      <c r="XJ20" s="5" t="s">
        <v>33</v>
      </c>
      <c r="XK20" s="5" t="s">
        <v>33</v>
      </c>
      <c r="XL20" s="5" t="s">
        <v>33</v>
      </c>
      <c r="XM20" s="5" t="s">
        <v>33</v>
      </c>
      <c r="XN20" s="5" t="s">
        <v>33</v>
      </c>
      <c r="XO20" s="5" t="s">
        <v>33</v>
      </c>
      <c r="XP20" s="5" t="s">
        <v>33</v>
      </c>
      <c r="XQ20" s="5" t="s">
        <v>33</v>
      </c>
      <c r="XR20" s="5" t="s">
        <v>33</v>
      </c>
      <c r="XS20" s="1">
        <v>3461</v>
      </c>
      <c r="XT20" s="3" t="s">
        <v>180</v>
      </c>
      <c r="XU20" s="3" t="s">
        <v>180</v>
      </c>
      <c r="XV20" s="3" t="s">
        <v>180</v>
      </c>
      <c r="XW20" s="3" t="s">
        <v>179</v>
      </c>
      <c r="XX20" s="3" t="s">
        <v>180</v>
      </c>
      <c r="XY20" s="3" t="s">
        <v>180</v>
      </c>
      <c r="XZ20" s="3" t="s">
        <v>196</v>
      </c>
    </row>
    <row r="21" spans="1:650" x14ac:dyDescent="0.3">
      <c r="A21" s="6" t="s">
        <v>52</v>
      </c>
      <c r="B21" s="1">
        <v>4056982</v>
      </c>
      <c r="C21" s="5">
        <v>165062</v>
      </c>
      <c r="D21" s="5">
        <v>464</v>
      </c>
      <c r="E21" s="5">
        <v>742</v>
      </c>
      <c r="F21" s="5">
        <v>-423</v>
      </c>
      <c r="G21" s="5">
        <v>4487</v>
      </c>
      <c r="H21" s="5">
        <v>7633</v>
      </c>
      <c r="I21" s="5">
        <v>3340</v>
      </c>
      <c r="J21" s="5">
        <v>4689</v>
      </c>
      <c r="K21" s="5">
        <v>2055</v>
      </c>
      <c r="L21" s="5">
        <v>2113</v>
      </c>
      <c r="M21" s="5">
        <v>981</v>
      </c>
      <c r="N21" s="5">
        <v>788</v>
      </c>
      <c r="O21" s="5">
        <v>0</v>
      </c>
      <c r="P21" s="5">
        <v>1648</v>
      </c>
      <c r="Q21" s="5">
        <v>330</v>
      </c>
      <c r="R21" s="5">
        <v>1307</v>
      </c>
      <c r="S21" s="5">
        <v>2105</v>
      </c>
      <c r="T21" s="5">
        <v>9723</v>
      </c>
      <c r="U21" s="5">
        <v>0</v>
      </c>
      <c r="V21" s="5">
        <v>1060</v>
      </c>
      <c r="W21" s="5">
        <v>5893</v>
      </c>
      <c r="X21" s="5">
        <v>1645</v>
      </c>
      <c r="Y21" s="5">
        <v>3660</v>
      </c>
      <c r="Z21" s="5">
        <v>7391</v>
      </c>
      <c r="AA21" s="5">
        <v>484</v>
      </c>
      <c r="AB21" s="5">
        <v>1709</v>
      </c>
      <c r="AC21" s="5">
        <v>0</v>
      </c>
      <c r="AD21" s="5">
        <v>0</v>
      </c>
      <c r="AE21" s="5">
        <v>182</v>
      </c>
      <c r="AF21" s="5">
        <v>0</v>
      </c>
      <c r="AG21" s="5">
        <v>117</v>
      </c>
      <c r="AH21" s="5">
        <v>447</v>
      </c>
      <c r="AI21" s="5">
        <v>178583</v>
      </c>
      <c r="AJ21" s="5">
        <v>42178</v>
      </c>
      <c r="AK21" s="5">
        <v>40989</v>
      </c>
      <c r="AL21" s="5">
        <v>31769</v>
      </c>
      <c r="AM21" s="5">
        <v>65085</v>
      </c>
      <c r="AN21" s="5">
        <v>103884</v>
      </c>
      <c r="AO21" s="5">
        <v>42444</v>
      </c>
      <c r="AP21" s="5">
        <v>14920</v>
      </c>
      <c r="AQ21" s="5">
        <v>72522</v>
      </c>
      <c r="AR21" s="5">
        <v>996758</v>
      </c>
      <c r="AS21" s="5">
        <v>8982</v>
      </c>
      <c r="AT21" s="5">
        <v>6806</v>
      </c>
      <c r="AU21" s="5">
        <v>2106</v>
      </c>
      <c r="AV21" s="5">
        <v>4399</v>
      </c>
      <c r="AW21" s="5">
        <v>2941</v>
      </c>
      <c r="AX21" s="5">
        <v>2878</v>
      </c>
      <c r="AY21" s="5">
        <v>3620</v>
      </c>
      <c r="AZ21" s="5">
        <v>2236</v>
      </c>
      <c r="BA21" s="5">
        <v>2189</v>
      </c>
      <c r="BB21" s="5">
        <v>5384</v>
      </c>
      <c r="BC21" s="5">
        <v>4364</v>
      </c>
      <c r="BD21" s="5">
        <v>4589</v>
      </c>
      <c r="BE21" s="5">
        <v>6389</v>
      </c>
      <c r="BF21" s="5">
        <v>8106</v>
      </c>
      <c r="BG21" s="5">
        <v>1197</v>
      </c>
      <c r="BH21" s="5">
        <v>2525</v>
      </c>
      <c r="BI21" s="5">
        <v>5044</v>
      </c>
      <c r="BJ21" s="5">
        <v>1029</v>
      </c>
      <c r="BK21" s="5">
        <v>3183</v>
      </c>
      <c r="BL21" s="5">
        <v>2630</v>
      </c>
      <c r="BM21" s="5">
        <v>2283</v>
      </c>
      <c r="BN21" s="5">
        <v>2828</v>
      </c>
      <c r="BO21" s="5">
        <v>75203</v>
      </c>
      <c r="BP21" s="5">
        <v>8338</v>
      </c>
      <c r="BQ21" s="5">
        <v>13726</v>
      </c>
      <c r="BR21" s="5">
        <v>58318</v>
      </c>
      <c r="BS21" s="5">
        <v>39044</v>
      </c>
      <c r="BT21" s="5">
        <v>15642</v>
      </c>
      <c r="BU21" s="5">
        <v>73042</v>
      </c>
      <c r="BV21" s="5">
        <v>42437</v>
      </c>
      <c r="BW21" s="5">
        <v>68145</v>
      </c>
      <c r="BX21" s="5">
        <v>31732</v>
      </c>
      <c r="BY21" s="5">
        <v>8421</v>
      </c>
      <c r="BZ21" s="5">
        <v>29334</v>
      </c>
      <c r="CA21" s="5">
        <v>5692</v>
      </c>
      <c r="CB21" s="5">
        <v>6376</v>
      </c>
      <c r="CC21" s="5">
        <v>16597</v>
      </c>
      <c r="CD21" s="5">
        <v>11319</v>
      </c>
      <c r="CE21" s="5">
        <v>15192</v>
      </c>
      <c r="CF21" s="5">
        <v>2316</v>
      </c>
      <c r="CG21" s="5">
        <v>9914</v>
      </c>
      <c r="CH21" s="5">
        <v>11717</v>
      </c>
      <c r="CI21" s="5">
        <v>17826</v>
      </c>
      <c r="CJ21" s="5">
        <v>5034</v>
      </c>
      <c r="CK21" s="5">
        <v>11329</v>
      </c>
      <c r="CL21" s="5">
        <v>2860</v>
      </c>
      <c r="CM21" s="5">
        <v>9898</v>
      </c>
      <c r="CN21" s="5">
        <v>8129</v>
      </c>
      <c r="CO21" s="5">
        <v>32300</v>
      </c>
      <c r="CP21" s="5">
        <v>5548</v>
      </c>
      <c r="CQ21" s="5">
        <v>16534</v>
      </c>
      <c r="CR21" s="5">
        <v>9345</v>
      </c>
      <c r="CS21" s="5">
        <v>34631</v>
      </c>
      <c r="CT21" s="5">
        <v>20036</v>
      </c>
      <c r="CU21" s="5">
        <v>77600</v>
      </c>
      <c r="CV21" s="5">
        <v>72885</v>
      </c>
      <c r="CW21" s="5">
        <v>68746</v>
      </c>
      <c r="CX21" s="5">
        <v>63967</v>
      </c>
      <c r="CY21" s="5">
        <v>64581</v>
      </c>
      <c r="CZ21" s="5">
        <v>59926</v>
      </c>
      <c r="DA21" s="5">
        <v>117936</v>
      </c>
      <c r="DB21" s="5">
        <v>66041</v>
      </c>
      <c r="DC21" s="5">
        <v>84008</v>
      </c>
      <c r="DD21" s="5">
        <v>59361</v>
      </c>
      <c r="DE21" s="5">
        <v>85942</v>
      </c>
      <c r="DF21" s="5">
        <v>53176</v>
      </c>
      <c r="DG21" s="5">
        <v>47120</v>
      </c>
      <c r="DH21" s="5">
        <v>53956</v>
      </c>
      <c r="DI21" s="5">
        <v>72056</v>
      </c>
      <c r="DJ21" s="5">
        <v>22892</v>
      </c>
      <c r="DK21" s="5">
        <v>53034</v>
      </c>
      <c r="DL21" s="5">
        <v>21294</v>
      </c>
      <c r="DM21" s="5">
        <v>28340</v>
      </c>
      <c r="DN21" s="5">
        <v>30274</v>
      </c>
      <c r="DO21" s="5">
        <v>32230</v>
      </c>
      <c r="DP21" s="5">
        <v>36636</v>
      </c>
      <c r="DQ21" s="5">
        <v>40167</v>
      </c>
      <c r="DR21" s="5">
        <v>34633</v>
      </c>
      <c r="DS21" s="5">
        <v>35125</v>
      </c>
      <c r="DT21" s="5">
        <v>27099</v>
      </c>
      <c r="DU21" s="5">
        <v>26021</v>
      </c>
      <c r="DV21" s="5">
        <v>24292</v>
      </c>
      <c r="DW21" s="5">
        <v>25054</v>
      </c>
      <c r="DX21" s="5">
        <v>29401</v>
      </c>
      <c r="DY21" s="5">
        <v>24804</v>
      </c>
      <c r="DZ21" s="5">
        <v>22711</v>
      </c>
      <c r="EA21" s="5">
        <v>9774</v>
      </c>
      <c r="EB21" s="5">
        <v>25494</v>
      </c>
      <c r="EC21" s="5">
        <v>15157</v>
      </c>
      <c r="ED21" s="5">
        <v>20782</v>
      </c>
      <c r="EE21" s="5">
        <v>4303</v>
      </c>
      <c r="EF21" s="5">
        <v>22627</v>
      </c>
      <c r="EG21" s="5">
        <v>19035</v>
      </c>
      <c r="EH21" s="5">
        <v>12244</v>
      </c>
      <c r="EI21" s="5">
        <v>9604</v>
      </c>
      <c r="EJ21" s="5">
        <v>22817</v>
      </c>
      <c r="EK21" s="5">
        <v>8972</v>
      </c>
      <c r="EL21" s="5">
        <v>3608</v>
      </c>
      <c r="EM21" s="5">
        <v>4670</v>
      </c>
      <c r="EN21" s="5">
        <v>2580</v>
      </c>
      <c r="EO21" s="5">
        <v>20886</v>
      </c>
      <c r="EP21" s="5">
        <v>2817</v>
      </c>
      <c r="EQ21" s="5">
        <v>2487</v>
      </c>
      <c r="ER21" s="5">
        <v>1080</v>
      </c>
      <c r="ES21" s="5">
        <v>2444</v>
      </c>
      <c r="ET21" s="5">
        <v>2922</v>
      </c>
      <c r="EU21" s="5">
        <v>5212</v>
      </c>
      <c r="EV21" s="5">
        <v>6386</v>
      </c>
      <c r="EW21" s="5">
        <v>4267</v>
      </c>
      <c r="EX21" s="5">
        <v>8261</v>
      </c>
      <c r="EY21" s="5">
        <v>6596</v>
      </c>
      <c r="EZ21" s="5">
        <v>3279</v>
      </c>
      <c r="FA21" s="5">
        <v>5306</v>
      </c>
      <c r="FB21" s="5">
        <v>2348</v>
      </c>
      <c r="FC21" s="5">
        <v>3379</v>
      </c>
      <c r="FD21" s="5">
        <v>2607</v>
      </c>
      <c r="FE21" s="5">
        <v>5864</v>
      </c>
      <c r="FF21" s="5">
        <v>3092</v>
      </c>
      <c r="FG21" s="5">
        <v>0</v>
      </c>
      <c r="FH21" s="5">
        <v>0</v>
      </c>
      <c r="FI21" s="5">
        <v>0</v>
      </c>
      <c r="FJ21" s="5">
        <v>0</v>
      </c>
      <c r="FK21" s="5">
        <v>0</v>
      </c>
      <c r="FL21" s="5">
        <v>677</v>
      </c>
      <c r="FM21" s="5">
        <v>77</v>
      </c>
      <c r="FN21" s="5">
        <v>0</v>
      </c>
      <c r="FO21" s="5">
        <v>0</v>
      </c>
      <c r="FP21" s="5">
        <v>0</v>
      </c>
      <c r="FQ21" s="5">
        <v>0</v>
      </c>
      <c r="FR21" s="5">
        <v>0</v>
      </c>
      <c r="FS21" s="5">
        <v>0</v>
      </c>
      <c r="FT21" s="5">
        <v>0</v>
      </c>
      <c r="FU21" s="5" t="s">
        <v>33</v>
      </c>
      <c r="FV21" s="5" t="s">
        <v>33</v>
      </c>
      <c r="FW21" s="5" t="s">
        <v>33</v>
      </c>
      <c r="FX21" s="5" t="s">
        <v>33</v>
      </c>
      <c r="FY21" s="5" t="s">
        <v>33</v>
      </c>
      <c r="FZ21" s="5" t="s">
        <v>33</v>
      </c>
      <c r="GA21" s="5" t="s">
        <v>33</v>
      </c>
      <c r="GB21" s="5" t="s">
        <v>33</v>
      </c>
      <c r="GC21" s="5" t="s">
        <v>33</v>
      </c>
      <c r="GD21" s="5" t="s">
        <v>33</v>
      </c>
      <c r="GE21" s="5" t="s">
        <v>33</v>
      </c>
      <c r="GF21" s="5" t="s">
        <v>33</v>
      </c>
      <c r="GG21" s="5" t="s">
        <v>33</v>
      </c>
      <c r="GH21" s="5" t="s">
        <v>33</v>
      </c>
      <c r="GI21" s="5" t="s">
        <v>33</v>
      </c>
      <c r="GJ21" s="5" t="s">
        <v>33</v>
      </c>
      <c r="GK21" s="5" t="s">
        <v>33</v>
      </c>
      <c r="GL21" s="5" t="s">
        <v>33</v>
      </c>
      <c r="GM21" s="5">
        <v>506221</v>
      </c>
      <c r="GN21" s="5">
        <v>149358</v>
      </c>
      <c r="GO21" s="5">
        <v>139359</v>
      </c>
      <c r="GP21" s="5">
        <v>174413</v>
      </c>
      <c r="GQ21" s="5">
        <v>177499</v>
      </c>
      <c r="GR21" s="5">
        <v>210389</v>
      </c>
      <c r="GS21" s="5">
        <v>255874</v>
      </c>
      <c r="GT21" s="5">
        <v>140331</v>
      </c>
      <c r="GU21" s="5">
        <v>236335</v>
      </c>
      <c r="GV21" s="5">
        <v>1112780</v>
      </c>
      <c r="GW21" s="5">
        <v>113298</v>
      </c>
      <c r="GX21" s="5">
        <v>93711</v>
      </c>
      <c r="GY21" s="5">
        <v>59588</v>
      </c>
      <c r="GZ21" s="5">
        <v>68960</v>
      </c>
      <c r="HA21" s="5">
        <v>112812</v>
      </c>
      <c r="HB21" s="5">
        <v>41213</v>
      </c>
      <c r="HC21" s="5">
        <v>76438</v>
      </c>
      <c r="HD21" s="5">
        <v>36648</v>
      </c>
      <c r="HE21" s="5">
        <v>42887</v>
      </c>
      <c r="HF21" s="5">
        <v>51357</v>
      </c>
      <c r="HG21" s="5">
        <v>65525</v>
      </c>
      <c r="HH21" s="5">
        <v>54289</v>
      </c>
      <c r="HI21" s="5">
        <v>88041</v>
      </c>
      <c r="HJ21" s="5">
        <v>61251</v>
      </c>
      <c r="HK21" s="5">
        <v>53299</v>
      </c>
      <c r="HL21" s="5">
        <v>42741</v>
      </c>
      <c r="HM21" s="5">
        <v>75207</v>
      </c>
      <c r="HN21" s="5">
        <v>33217</v>
      </c>
      <c r="HO21" s="5">
        <v>48332</v>
      </c>
      <c r="HP21" s="5">
        <v>43984</v>
      </c>
      <c r="HQ21" s="5">
        <v>67698</v>
      </c>
      <c r="HR21" s="5">
        <v>49114</v>
      </c>
      <c r="HS21" s="5">
        <v>495290</v>
      </c>
      <c r="HT21" s="5">
        <v>547121</v>
      </c>
      <c r="HU21" s="5">
        <v>491750</v>
      </c>
      <c r="HV21" s="5">
        <v>463833</v>
      </c>
      <c r="HW21" s="5">
        <v>506391</v>
      </c>
      <c r="HX21" s="5">
        <v>573650</v>
      </c>
      <c r="HY21" s="5">
        <v>425706</v>
      </c>
      <c r="HZ21" s="5">
        <v>379997</v>
      </c>
      <c r="IA21" s="5">
        <v>473614</v>
      </c>
      <c r="IB21" s="5">
        <v>524867</v>
      </c>
      <c r="IC21" s="5">
        <v>492013</v>
      </c>
      <c r="ID21" s="5">
        <v>716611</v>
      </c>
      <c r="IE21" s="5">
        <v>667988</v>
      </c>
      <c r="IF21" s="5">
        <v>647745</v>
      </c>
      <c r="IG21" s="5">
        <v>585508</v>
      </c>
      <c r="IH21" s="5">
        <v>429988</v>
      </c>
      <c r="II21" s="5">
        <v>410586</v>
      </c>
      <c r="IJ21" s="5">
        <v>317058</v>
      </c>
      <c r="IK21" s="5">
        <v>346440</v>
      </c>
      <c r="IL21" s="5">
        <v>342993</v>
      </c>
      <c r="IM21" s="5">
        <v>458268</v>
      </c>
      <c r="IN21" s="5">
        <v>236373</v>
      </c>
      <c r="IO21" s="5">
        <v>196376</v>
      </c>
      <c r="IP21" s="5">
        <v>181275</v>
      </c>
      <c r="IQ21" s="5">
        <v>144879</v>
      </c>
      <c r="IR21" s="5">
        <v>145796</v>
      </c>
      <c r="IS21" s="5">
        <v>154784</v>
      </c>
      <c r="IT21" s="5">
        <v>130267</v>
      </c>
      <c r="IU21" s="5">
        <v>124751</v>
      </c>
      <c r="IV21" s="5">
        <v>125024</v>
      </c>
      <c r="IW21" s="5">
        <v>115927</v>
      </c>
      <c r="IX21" s="5">
        <v>105865</v>
      </c>
      <c r="IY21" s="5">
        <v>49487</v>
      </c>
      <c r="IZ21" s="5">
        <v>61591</v>
      </c>
      <c r="JA21" s="5">
        <v>58649</v>
      </c>
      <c r="JB21" s="5">
        <v>64061</v>
      </c>
      <c r="JC21" s="5">
        <v>58825</v>
      </c>
      <c r="JD21" s="5">
        <v>67941</v>
      </c>
      <c r="JE21" s="5">
        <v>58150</v>
      </c>
      <c r="JF21" s="5">
        <v>45196</v>
      </c>
      <c r="JG21" s="5">
        <v>46092</v>
      </c>
      <c r="JH21" s="5">
        <v>44129</v>
      </c>
      <c r="JI21" s="5">
        <v>22733</v>
      </c>
      <c r="JJ21" s="5">
        <v>19073</v>
      </c>
      <c r="JK21" s="5">
        <v>21377</v>
      </c>
      <c r="JL21" s="5">
        <v>15814</v>
      </c>
      <c r="JM21" s="5">
        <v>16709</v>
      </c>
      <c r="JN21" s="5">
        <v>13628</v>
      </c>
      <c r="JO21" s="5">
        <v>13654</v>
      </c>
      <c r="JP21" s="5">
        <v>11989</v>
      </c>
      <c r="JQ21" s="5">
        <v>11638</v>
      </c>
      <c r="JR21" s="5">
        <v>13803</v>
      </c>
      <c r="JS21" s="5">
        <v>13049</v>
      </c>
      <c r="JT21" s="5">
        <v>14481</v>
      </c>
      <c r="JU21" s="5">
        <v>9472</v>
      </c>
      <c r="JV21" s="5">
        <v>9244</v>
      </c>
      <c r="JW21" s="5">
        <v>8410</v>
      </c>
      <c r="JX21" s="5">
        <v>9663</v>
      </c>
      <c r="JY21" s="5">
        <v>8666</v>
      </c>
      <c r="JZ21" s="5">
        <v>7924</v>
      </c>
      <c r="KA21" s="5">
        <v>9320</v>
      </c>
      <c r="KB21" s="5">
        <v>7714</v>
      </c>
      <c r="KC21" s="5">
        <v>6296</v>
      </c>
      <c r="KD21" s="5">
        <v>5870</v>
      </c>
      <c r="KE21" s="5">
        <v>30190</v>
      </c>
      <c r="KF21" s="5">
        <v>34446</v>
      </c>
      <c r="KG21" s="5">
        <v>29803</v>
      </c>
      <c r="KH21" s="5">
        <v>31904</v>
      </c>
      <c r="KI21" s="5">
        <v>24938</v>
      </c>
      <c r="KJ21" s="5">
        <v>23383</v>
      </c>
      <c r="KK21" s="5">
        <v>12918</v>
      </c>
      <c r="KL21" s="5">
        <v>12471</v>
      </c>
      <c r="KM21" s="5">
        <v>11559</v>
      </c>
      <c r="KN21" s="5">
        <v>10519</v>
      </c>
      <c r="KO21" s="5">
        <v>9579</v>
      </c>
      <c r="KP21" s="5">
        <v>10614</v>
      </c>
      <c r="KQ21" s="5">
        <v>11002</v>
      </c>
      <c r="KR21" s="5">
        <v>8236</v>
      </c>
      <c r="KS21" s="5">
        <v>2236</v>
      </c>
      <c r="KT21" s="5">
        <v>2784</v>
      </c>
      <c r="KU21" s="5">
        <v>2231</v>
      </c>
      <c r="KV21" s="5">
        <v>1968</v>
      </c>
      <c r="KW21" s="5">
        <v>1742</v>
      </c>
      <c r="KX21" s="5">
        <v>2637</v>
      </c>
      <c r="KY21" s="5">
        <v>4063</v>
      </c>
      <c r="KZ21" s="5">
        <v>2439</v>
      </c>
      <c r="LA21" s="5">
        <v>2068</v>
      </c>
      <c r="LB21" s="5">
        <v>1596</v>
      </c>
      <c r="LC21" s="5">
        <v>1691</v>
      </c>
      <c r="LD21" s="5">
        <v>1496</v>
      </c>
      <c r="LE21" s="5">
        <v>1439</v>
      </c>
      <c r="LF21" s="5">
        <v>1512</v>
      </c>
      <c r="LG21" s="5">
        <v>1546</v>
      </c>
      <c r="LH21" s="5">
        <v>1442</v>
      </c>
      <c r="LI21" s="5">
        <v>1330</v>
      </c>
      <c r="LJ21" s="5">
        <v>1514</v>
      </c>
      <c r="LK21" s="5">
        <v>6506</v>
      </c>
      <c r="LL21" s="5">
        <v>6211</v>
      </c>
      <c r="LM21" s="5">
        <v>5618</v>
      </c>
      <c r="LN21" s="5">
        <v>6021</v>
      </c>
      <c r="LO21" s="5">
        <v>5825</v>
      </c>
      <c r="LP21" s="5">
        <v>6029</v>
      </c>
      <c r="LQ21" s="5">
        <v>6031</v>
      </c>
      <c r="LR21" s="5">
        <v>5965</v>
      </c>
      <c r="LS21" s="5">
        <v>6277</v>
      </c>
      <c r="LT21" s="5">
        <v>6269</v>
      </c>
      <c r="LU21" s="5">
        <v>4900</v>
      </c>
      <c r="LV21" s="5">
        <v>5622</v>
      </c>
      <c r="LW21" s="5">
        <v>5400</v>
      </c>
      <c r="LX21" s="5">
        <v>4984</v>
      </c>
      <c r="LY21" s="5">
        <v>6995</v>
      </c>
      <c r="LZ21" s="5">
        <v>5507</v>
      </c>
      <c r="MA21" s="5">
        <v>4812</v>
      </c>
      <c r="MB21" s="5">
        <v>2573</v>
      </c>
      <c r="MC21" s="5">
        <v>2456</v>
      </c>
      <c r="MD21" s="5">
        <v>3170</v>
      </c>
      <c r="ME21" s="5">
        <v>2949</v>
      </c>
      <c r="MF21" s="5">
        <v>3340</v>
      </c>
      <c r="MG21" s="5">
        <v>2332</v>
      </c>
      <c r="MH21" s="5">
        <v>2872</v>
      </c>
      <c r="MI21" s="5">
        <v>2855</v>
      </c>
      <c r="MJ21" s="5">
        <v>2248</v>
      </c>
      <c r="MK21" s="5">
        <v>2520</v>
      </c>
      <c r="ML21" s="5">
        <v>3573</v>
      </c>
      <c r="MM21" s="5">
        <v>2252</v>
      </c>
      <c r="MN21" s="5">
        <v>2195</v>
      </c>
      <c r="MO21" s="5">
        <v>2413</v>
      </c>
      <c r="MP21" s="5">
        <v>2288</v>
      </c>
      <c r="MQ21" s="5">
        <v>5597</v>
      </c>
      <c r="MR21" s="5">
        <v>5857</v>
      </c>
      <c r="MS21" s="5">
        <v>5921</v>
      </c>
      <c r="MT21" s="5">
        <v>5102</v>
      </c>
      <c r="MU21" s="5">
        <v>5048</v>
      </c>
      <c r="MV21" s="5">
        <v>4053</v>
      </c>
      <c r="MW21" s="5">
        <v>55</v>
      </c>
      <c r="MX21" s="5">
        <v>0</v>
      </c>
      <c r="MY21" s="5">
        <v>0</v>
      </c>
      <c r="MZ21" s="5">
        <v>0</v>
      </c>
      <c r="NA21" s="5">
        <v>0</v>
      </c>
      <c r="NB21" s="5">
        <v>0</v>
      </c>
      <c r="NC21" s="5">
        <v>0</v>
      </c>
      <c r="ND21" s="5">
        <v>0</v>
      </c>
      <c r="NE21" s="5" t="s">
        <v>33</v>
      </c>
      <c r="NF21" s="5" t="s">
        <v>33</v>
      </c>
      <c r="NG21" s="5" t="s">
        <v>33</v>
      </c>
      <c r="NH21" s="5" t="s">
        <v>33</v>
      </c>
      <c r="NI21" s="5" t="s">
        <v>33</v>
      </c>
      <c r="NJ21" s="5" t="s">
        <v>33</v>
      </c>
      <c r="NK21" s="5" t="s">
        <v>33</v>
      </c>
      <c r="NL21" s="5" t="s">
        <v>33</v>
      </c>
      <c r="NM21" s="5" t="s">
        <v>33</v>
      </c>
      <c r="NN21" s="5" t="s">
        <v>33</v>
      </c>
      <c r="NO21" s="5" t="s">
        <v>33</v>
      </c>
      <c r="NP21" s="5" t="s">
        <v>33</v>
      </c>
      <c r="NQ21" s="5" t="s">
        <v>33</v>
      </c>
      <c r="NR21" s="5" t="s">
        <v>33</v>
      </c>
      <c r="NS21" s="5" t="s">
        <v>33</v>
      </c>
      <c r="NT21" s="5" t="s">
        <v>33</v>
      </c>
      <c r="NU21" s="5" t="s">
        <v>33</v>
      </c>
      <c r="NV21" s="5" t="s">
        <v>33</v>
      </c>
      <c r="NW21" s="5">
        <v>0</v>
      </c>
      <c r="NX21" s="5">
        <v>0</v>
      </c>
      <c r="NY21" s="5">
        <v>0</v>
      </c>
      <c r="NZ21" s="5">
        <v>0</v>
      </c>
      <c r="OA21" s="5">
        <v>0</v>
      </c>
      <c r="OB21" s="5">
        <v>0</v>
      </c>
      <c r="OC21" s="5">
        <v>0</v>
      </c>
      <c r="OD21" s="5">
        <v>0</v>
      </c>
      <c r="OE21" s="5">
        <v>0</v>
      </c>
      <c r="OF21" s="5">
        <v>0</v>
      </c>
      <c r="OG21" s="5">
        <v>0</v>
      </c>
      <c r="OH21" s="5">
        <v>0</v>
      </c>
      <c r="OI21" s="5">
        <v>0</v>
      </c>
      <c r="OJ21" s="5">
        <v>0</v>
      </c>
      <c r="OK21" s="5" t="s">
        <v>33</v>
      </c>
      <c r="OL21" s="5" t="s">
        <v>33</v>
      </c>
      <c r="OM21" s="5" t="s">
        <v>33</v>
      </c>
      <c r="ON21" s="5" t="s">
        <v>33</v>
      </c>
      <c r="OO21" s="5" t="s">
        <v>33</v>
      </c>
      <c r="OP21" s="5" t="s">
        <v>33</v>
      </c>
      <c r="OQ21" s="5" t="s">
        <v>33</v>
      </c>
      <c r="OR21" s="5" t="s">
        <v>33</v>
      </c>
      <c r="OS21" s="5" t="s">
        <v>33</v>
      </c>
      <c r="OT21" s="5" t="s">
        <v>33</v>
      </c>
      <c r="OU21" s="5" t="s">
        <v>33</v>
      </c>
      <c r="OV21" s="5" t="s">
        <v>33</v>
      </c>
      <c r="OW21" s="5" t="s">
        <v>33</v>
      </c>
      <c r="OX21" s="5" t="s">
        <v>33</v>
      </c>
      <c r="OY21" s="5" t="s">
        <v>33</v>
      </c>
      <c r="OZ21" s="5" t="s">
        <v>33</v>
      </c>
      <c r="PA21" s="5" t="s">
        <v>33</v>
      </c>
      <c r="PB21" s="5" t="s">
        <v>33</v>
      </c>
      <c r="PC21" s="5">
        <v>12725</v>
      </c>
      <c r="PD21" s="5">
        <v>13382</v>
      </c>
      <c r="PE21" s="5">
        <v>11651</v>
      </c>
      <c r="PF21" s="5">
        <v>11139</v>
      </c>
      <c r="PG21" s="5">
        <v>11169</v>
      </c>
      <c r="PH21" s="5">
        <v>10354</v>
      </c>
      <c r="PI21" s="5">
        <v>9449</v>
      </c>
      <c r="PJ21" s="5">
        <v>9272</v>
      </c>
      <c r="PK21" s="5">
        <v>9526</v>
      </c>
      <c r="PL21" s="5">
        <v>8584</v>
      </c>
      <c r="PM21" s="5">
        <v>7865</v>
      </c>
      <c r="PN21" s="5">
        <v>7842</v>
      </c>
      <c r="PO21" s="5">
        <v>8095</v>
      </c>
      <c r="PP21" s="5">
        <v>7012</v>
      </c>
      <c r="PQ21" s="5">
        <v>4767</v>
      </c>
      <c r="PR21" s="5">
        <v>4223</v>
      </c>
      <c r="PS21" s="5">
        <v>5025</v>
      </c>
      <c r="PT21" s="5">
        <v>4698</v>
      </c>
      <c r="PU21" s="5">
        <v>5033</v>
      </c>
      <c r="PV21" s="5">
        <v>5386</v>
      </c>
      <c r="PW21" s="5">
        <v>6888</v>
      </c>
      <c r="PX21" s="5">
        <v>4293</v>
      </c>
      <c r="PY21" s="5">
        <v>5500</v>
      </c>
      <c r="PZ21" s="5">
        <v>6870</v>
      </c>
      <c r="QA21" s="5">
        <v>5965</v>
      </c>
      <c r="QB21" s="5">
        <v>8248</v>
      </c>
      <c r="QC21" s="5">
        <v>8060</v>
      </c>
      <c r="QD21" s="5">
        <v>8067</v>
      </c>
      <c r="QE21" s="5">
        <v>8015</v>
      </c>
      <c r="QF21" s="5">
        <v>6888</v>
      </c>
      <c r="QG21" s="5">
        <v>6137</v>
      </c>
      <c r="QH21" s="5">
        <v>6643</v>
      </c>
      <c r="QI21" s="5">
        <v>19350</v>
      </c>
      <c r="QJ21" s="5">
        <v>18384</v>
      </c>
      <c r="QK21" s="5">
        <v>19125</v>
      </c>
      <c r="QL21" s="5">
        <v>19243</v>
      </c>
      <c r="QM21" s="5">
        <v>19367</v>
      </c>
      <c r="QN21" s="5">
        <v>18657</v>
      </c>
      <c r="QO21" s="5">
        <v>19154</v>
      </c>
      <c r="QP21" s="5">
        <v>18604</v>
      </c>
      <c r="QQ21" s="5">
        <v>19470</v>
      </c>
      <c r="QR21" s="5">
        <v>18887</v>
      </c>
      <c r="QS21" s="5">
        <v>17020</v>
      </c>
      <c r="QT21" s="5">
        <v>16046</v>
      </c>
      <c r="QU21" s="5">
        <v>17370</v>
      </c>
      <c r="QV21" s="5">
        <v>14316</v>
      </c>
      <c r="QW21" s="5">
        <v>17052</v>
      </c>
      <c r="QX21" s="5">
        <v>14892</v>
      </c>
      <c r="QY21" s="5">
        <v>23652</v>
      </c>
      <c r="QZ21" s="5">
        <v>11750</v>
      </c>
      <c r="RA21" s="5">
        <v>11133</v>
      </c>
      <c r="RB21" s="5">
        <v>13374</v>
      </c>
      <c r="RC21" s="5">
        <v>11999</v>
      </c>
      <c r="RD21" s="5">
        <v>11399</v>
      </c>
      <c r="RE21" s="5">
        <v>9867</v>
      </c>
      <c r="RF21" s="5">
        <v>10477</v>
      </c>
      <c r="RG21" s="5">
        <v>10461</v>
      </c>
      <c r="RH21" s="5">
        <v>11867</v>
      </c>
      <c r="RI21" s="5">
        <v>13063</v>
      </c>
      <c r="RJ21" s="5">
        <v>13945</v>
      </c>
      <c r="RK21" s="5">
        <v>13646</v>
      </c>
      <c r="RL21" s="5">
        <v>11637</v>
      </c>
      <c r="RM21" s="5">
        <v>12253</v>
      </c>
      <c r="RN21" s="5">
        <v>11492</v>
      </c>
      <c r="RO21" s="5">
        <v>14087</v>
      </c>
      <c r="RP21" s="5">
        <v>10851</v>
      </c>
      <c r="RQ21" s="5">
        <v>13176</v>
      </c>
      <c r="RR21" s="5">
        <v>15195</v>
      </c>
      <c r="RS21" s="5">
        <v>12231</v>
      </c>
      <c r="RT21" s="5">
        <v>10857</v>
      </c>
      <c r="RU21" s="5">
        <v>11227</v>
      </c>
      <c r="RV21" s="5">
        <v>15177</v>
      </c>
      <c r="RW21" s="5">
        <v>16042</v>
      </c>
      <c r="RX21" s="5">
        <v>15874</v>
      </c>
      <c r="RY21" s="5">
        <v>15627</v>
      </c>
      <c r="RZ21" s="5">
        <v>17363</v>
      </c>
      <c r="SA21" s="5">
        <v>17058</v>
      </c>
      <c r="SB21" s="5">
        <v>16612</v>
      </c>
      <c r="SC21" s="5">
        <v>16999</v>
      </c>
      <c r="SD21" s="5">
        <v>14596</v>
      </c>
      <c r="SE21" s="5">
        <v>13497</v>
      </c>
      <c r="SF21" s="5">
        <v>13147</v>
      </c>
      <c r="SG21" s="5">
        <v>11926</v>
      </c>
      <c r="SH21" s="5">
        <v>11695</v>
      </c>
      <c r="SI21" s="5">
        <v>12188</v>
      </c>
      <c r="SJ21" s="5">
        <v>10861</v>
      </c>
      <c r="SK21" s="5">
        <v>9474</v>
      </c>
      <c r="SL21" s="5">
        <v>10982</v>
      </c>
      <c r="SM21" s="5">
        <v>12370</v>
      </c>
      <c r="SN21" s="5">
        <v>10259</v>
      </c>
      <c r="SO21" s="5">
        <v>10361</v>
      </c>
      <c r="SP21" s="5">
        <v>10693</v>
      </c>
      <c r="SQ21" s="5">
        <v>11065</v>
      </c>
      <c r="SR21" s="5">
        <v>10240</v>
      </c>
      <c r="SS21" s="5">
        <v>7361</v>
      </c>
      <c r="ST21" s="5">
        <v>7381</v>
      </c>
      <c r="SU21" s="5">
        <v>13305</v>
      </c>
      <c r="SV21" s="5">
        <v>12530</v>
      </c>
      <c r="SW21" s="5">
        <v>8402</v>
      </c>
      <c r="SX21" s="5">
        <v>8265</v>
      </c>
      <c r="SY21" s="5">
        <v>9111</v>
      </c>
      <c r="SZ21" s="5">
        <v>5911</v>
      </c>
      <c r="TA21" s="5">
        <v>5919</v>
      </c>
      <c r="TB21" s="5">
        <v>5181</v>
      </c>
      <c r="TC21" s="5">
        <v>6978</v>
      </c>
      <c r="TD21" s="5">
        <v>7184</v>
      </c>
      <c r="TE21" s="5">
        <v>4838</v>
      </c>
      <c r="TF21" s="5">
        <v>4773</v>
      </c>
      <c r="TG21" s="5">
        <v>5316</v>
      </c>
      <c r="TH21" s="5">
        <v>4576</v>
      </c>
      <c r="TI21" s="5">
        <v>5126</v>
      </c>
      <c r="TJ21" s="5">
        <v>5011</v>
      </c>
      <c r="TK21" s="5">
        <v>5801</v>
      </c>
      <c r="TL21" s="5">
        <v>5813</v>
      </c>
      <c r="TM21" s="5">
        <v>5192</v>
      </c>
      <c r="TN21" s="5">
        <v>3820</v>
      </c>
      <c r="TO21" s="5">
        <v>3127</v>
      </c>
      <c r="TP21" s="5">
        <v>4139</v>
      </c>
      <c r="TQ21" s="5">
        <v>4679</v>
      </c>
      <c r="TR21" s="5">
        <v>4938</v>
      </c>
      <c r="TS21" s="5">
        <v>1948</v>
      </c>
      <c r="TT21" s="5">
        <v>1484</v>
      </c>
      <c r="TU21" s="5">
        <v>1645</v>
      </c>
      <c r="TV21" s="5">
        <v>1620</v>
      </c>
      <c r="TW21" s="5">
        <v>1315</v>
      </c>
      <c r="TX21" s="5">
        <v>1151</v>
      </c>
      <c r="TY21" s="5">
        <v>922</v>
      </c>
      <c r="TZ21" s="5">
        <v>875</v>
      </c>
      <c r="UA21" s="5">
        <v>3176</v>
      </c>
      <c r="UB21" s="5">
        <v>3134</v>
      </c>
      <c r="UC21" s="5">
        <v>4153</v>
      </c>
      <c r="UD21" s="5">
        <v>4870</v>
      </c>
      <c r="UE21" s="5">
        <v>5911</v>
      </c>
      <c r="UF21" s="5">
        <v>4834</v>
      </c>
      <c r="UG21" s="5">
        <v>4529</v>
      </c>
      <c r="UH21" s="5">
        <v>4226</v>
      </c>
      <c r="UI21" s="5">
        <v>4083</v>
      </c>
      <c r="UJ21" s="5">
        <v>3820</v>
      </c>
      <c r="UK21" s="5">
        <v>3406</v>
      </c>
      <c r="UL21" s="5">
        <v>3501</v>
      </c>
      <c r="UM21" s="5">
        <v>3594</v>
      </c>
      <c r="UN21" s="5">
        <v>3603</v>
      </c>
      <c r="UO21" s="5">
        <v>3870</v>
      </c>
      <c r="UP21" s="5">
        <v>4477</v>
      </c>
      <c r="UQ21" s="5">
        <v>3331</v>
      </c>
      <c r="UR21" s="5">
        <v>4004</v>
      </c>
      <c r="US21" s="5">
        <v>5355</v>
      </c>
      <c r="UT21" s="5">
        <v>5141</v>
      </c>
      <c r="UU21" s="5">
        <v>6511</v>
      </c>
      <c r="UV21" s="5">
        <v>4758</v>
      </c>
      <c r="UW21" s="5">
        <v>2669</v>
      </c>
      <c r="UX21" s="5">
        <v>2134</v>
      </c>
      <c r="UY21" s="5">
        <v>8396</v>
      </c>
      <c r="UZ21" s="5">
        <v>3166</v>
      </c>
      <c r="VA21" s="5">
        <v>1361</v>
      </c>
      <c r="VB21" s="5">
        <v>1512</v>
      </c>
      <c r="VC21" s="5">
        <v>1391</v>
      </c>
      <c r="VD21" s="5">
        <v>1243</v>
      </c>
      <c r="VE21" s="5">
        <v>988</v>
      </c>
      <c r="VF21" s="5">
        <v>571</v>
      </c>
      <c r="VG21" s="5">
        <v>55335</v>
      </c>
      <c r="VH21" s="5">
        <v>52639</v>
      </c>
      <c r="VI21" s="5">
        <v>50519</v>
      </c>
      <c r="VJ21" s="5">
        <v>51659</v>
      </c>
      <c r="VK21" s="5">
        <v>57071</v>
      </c>
      <c r="VL21" s="5">
        <v>53968</v>
      </c>
      <c r="VM21" s="5">
        <v>51824</v>
      </c>
      <c r="VN21" s="5">
        <v>47606</v>
      </c>
      <c r="VO21" s="5">
        <v>48818</v>
      </c>
      <c r="VP21" s="5">
        <v>46448</v>
      </c>
      <c r="VQ21" s="5">
        <v>44591</v>
      </c>
      <c r="VR21" s="5">
        <v>39509</v>
      </c>
      <c r="VS21" s="5">
        <v>43468</v>
      </c>
      <c r="VT21" s="5">
        <v>39939</v>
      </c>
      <c r="VU21" s="5">
        <v>39181</v>
      </c>
      <c r="VV21" s="5">
        <v>34304</v>
      </c>
      <c r="VW21" s="5">
        <v>23362</v>
      </c>
      <c r="VX21" s="5">
        <v>32634</v>
      </c>
      <c r="VY21" s="5">
        <v>38679</v>
      </c>
      <c r="VZ21" s="5">
        <v>27812</v>
      </c>
      <c r="WA21" s="5">
        <v>28531</v>
      </c>
      <c r="WB21" s="5">
        <v>31273</v>
      </c>
      <c r="WC21" s="5">
        <v>26342</v>
      </c>
      <c r="WD21" s="5">
        <v>26521</v>
      </c>
      <c r="WE21" s="5">
        <v>26404</v>
      </c>
      <c r="WF21" s="5">
        <v>25148</v>
      </c>
      <c r="WG21" s="5">
        <v>29514</v>
      </c>
      <c r="WH21" s="5">
        <v>22444</v>
      </c>
      <c r="WI21" s="5">
        <v>19575</v>
      </c>
      <c r="WJ21" s="5">
        <v>20032</v>
      </c>
      <c r="WK21" s="5">
        <v>18646</v>
      </c>
      <c r="WL21" s="5">
        <v>18603</v>
      </c>
      <c r="WM21" s="5">
        <v>5751</v>
      </c>
      <c r="WN21" s="5">
        <v>3933</v>
      </c>
      <c r="WO21" s="5">
        <v>4183</v>
      </c>
      <c r="WP21" s="5">
        <v>4014</v>
      </c>
      <c r="WQ21" s="5">
        <v>3398</v>
      </c>
      <c r="WR21" s="5">
        <v>3427</v>
      </c>
      <c r="WS21" s="5">
        <v>2304</v>
      </c>
      <c r="WT21" s="5">
        <v>2621</v>
      </c>
      <c r="WU21" s="5">
        <v>2764</v>
      </c>
      <c r="WV21" s="5">
        <v>2763</v>
      </c>
      <c r="WW21" s="5">
        <v>2527</v>
      </c>
      <c r="WX21" s="5">
        <v>2290</v>
      </c>
      <c r="WY21" s="5">
        <v>2556</v>
      </c>
      <c r="WZ21" s="5">
        <v>2482</v>
      </c>
      <c r="XA21" s="5">
        <v>2483</v>
      </c>
      <c r="XB21" s="5">
        <v>2301</v>
      </c>
      <c r="XC21" s="5">
        <v>2424</v>
      </c>
      <c r="XD21" s="5">
        <v>1858</v>
      </c>
      <c r="XE21" s="5">
        <v>546</v>
      </c>
      <c r="XF21" s="5">
        <v>612</v>
      </c>
      <c r="XG21" s="5">
        <v>1373</v>
      </c>
      <c r="XH21" s="5">
        <v>1065</v>
      </c>
      <c r="XI21" s="5">
        <v>1615</v>
      </c>
      <c r="XJ21" s="5">
        <v>897</v>
      </c>
      <c r="XK21" s="5">
        <v>891</v>
      </c>
      <c r="XL21" s="5">
        <v>903</v>
      </c>
      <c r="XM21" s="5">
        <v>742</v>
      </c>
      <c r="XN21" s="5">
        <v>766</v>
      </c>
      <c r="XO21" s="5">
        <v>549</v>
      </c>
      <c r="XP21" s="5">
        <v>472</v>
      </c>
      <c r="XQ21" s="5">
        <v>504</v>
      </c>
      <c r="XR21" s="5">
        <v>357</v>
      </c>
      <c r="XS21" s="1">
        <v>3265</v>
      </c>
      <c r="XT21" s="3" t="s">
        <v>180</v>
      </c>
      <c r="XU21" s="3" t="s">
        <v>180</v>
      </c>
      <c r="XV21" s="3" t="s">
        <v>180</v>
      </c>
      <c r="XW21" s="3" t="s">
        <v>179</v>
      </c>
      <c r="XX21" s="3" t="s">
        <v>180</v>
      </c>
      <c r="XY21" s="3" t="s">
        <v>180</v>
      </c>
      <c r="XZ21" s="3" t="s">
        <v>197</v>
      </c>
    </row>
    <row r="22" spans="1:650" x14ac:dyDescent="0.3">
      <c r="A22" s="6" t="s">
        <v>53</v>
      </c>
      <c r="B22" s="1">
        <v>4056983</v>
      </c>
      <c r="C22" s="5">
        <v>6280</v>
      </c>
      <c r="D22" s="5">
        <v>4795</v>
      </c>
      <c r="E22" s="5">
        <v>6441</v>
      </c>
      <c r="F22" s="5">
        <v>2197</v>
      </c>
      <c r="G22" s="5">
        <v>5105</v>
      </c>
      <c r="H22" s="5">
        <v>1886</v>
      </c>
      <c r="I22" s="5">
        <v>6734</v>
      </c>
      <c r="J22" s="5">
        <v>-2096</v>
      </c>
      <c r="K22" s="5">
        <v>8931</v>
      </c>
      <c r="L22" s="5">
        <v>4120</v>
      </c>
      <c r="M22" s="5">
        <v>2507</v>
      </c>
      <c r="N22" s="5">
        <v>5838</v>
      </c>
      <c r="O22" s="5">
        <v>7692</v>
      </c>
      <c r="P22" s="5">
        <v>1761</v>
      </c>
      <c r="Q22" s="5">
        <v>23</v>
      </c>
      <c r="R22" s="5">
        <v>16451</v>
      </c>
      <c r="S22" s="5">
        <v>0</v>
      </c>
      <c r="T22" s="5">
        <v>0</v>
      </c>
      <c r="U22" s="5">
        <v>0</v>
      </c>
      <c r="V22" s="5">
        <v>0</v>
      </c>
      <c r="W22" s="5">
        <v>-132</v>
      </c>
      <c r="X22" s="5">
        <v>10041</v>
      </c>
      <c r="Y22" s="5">
        <v>14984</v>
      </c>
      <c r="Z22" s="5">
        <v>3438</v>
      </c>
      <c r="AA22" s="5">
        <v>6161</v>
      </c>
      <c r="AB22" s="5">
        <v>-30392</v>
      </c>
      <c r="AC22" s="5">
        <v>-20</v>
      </c>
      <c r="AD22" s="5">
        <v>185</v>
      </c>
      <c r="AE22" s="5">
        <v>3963</v>
      </c>
      <c r="AF22" s="5">
        <v>18499</v>
      </c>
      <c r="AG22" s="5">
        <v>0</v>
      </c>
      <c r="AH22" s="5">
        <v>0</v>
      </c>
      <c r="AI22" s="5">
        <v>0</v>
      </c>
      <c r="AJ22" s="5">
        <v>0</v>
      </c>
      <c r="AK22" s="5">
        <v>0</v>
      </c>
      <c r="AL22" s="5">
        <v>3</v>
      </c>
      <c r="AM22" s="5">
        <v>3</v>
      </c>
      <c r="AN22" s="5">
        <v>0</v>
      </c>
      <c r="AO22" s="5">
        <v>0</v>
      </c>
      <c r="AP22" s="5">
        <v>0</v>
      </c>
      <c r="AQ22" s="5">
        <v>0</v>
      </c>
      <c r="AR22" s="5">
        <v>0</v>
      </c>
      <c r="AS22" s="5">
        <v>0</v>
      </c>
      <c r="AT22" s="5">
        <v>0</v>
      </c>
      <c r="AU22" s="5">
        <v>2282</v>
      </c>
      <c r="AV22" s="5">
        <v>30752</v>
      </c>
      <c r="AW22" s="5">
        <v>22475</v>
      </c>
      <c r="AX22" s="5">
        <v>101751</v>
      </c>
      <c r="AY22" s="5">
        <v>101971</v>
      </c>
      <c r="AZ22" s="5">
        <v>15243</v>
      </c>
      <c r="BA22" s="5">
        <v>29354</v>
      </c>
      <c r="BB22" s="5">
        <v>64330</v>
      </c>
      <c r="BC22" s="5">
        <v>24512</v>
      </c>
      <c r="BD22" s="5">
        <v>21486</v>
      </c>
      <c r="BE22" s="5">
        <v>37696</v>
      </c>
      <c r="BF22" s="5">
        <v>37486</v>
      </c>
      <c r="BG22" s="5">
        <v>69310</v>
      </c>
      <c r="BH22" s="5">
        <v>142684</v>
      </c>
      <c r="BI22" s="5">
        <v>76841</v>
      </c>
      <c r="BJ22" s="5">
        <v>131935</v>
      </c>
      <c r="BK22" s="5">
        <v>121321</v>
      </c>
      <c r="BL22" s="5">
        <v>75495</v>
      </c>
      <c r="BM22" s="5">
        <v>129667</v>
      </c>
      <c r="BN22" s="5">
        <v>83069</v>
      </c>
      <c r="BO22" s="5">
        <v>5797</v>
      </c>
      <c r="BP22" s="5">
        <v>5710</v>
      </c>
      <c r="BQ22" s="5">
        <v>3646</v>
      </c>
      <c r="BR22" s="5">
        <v>21331</v>
      </c>
      <c r="BS22" s="5">
        <v>10026</v>
      </c>
      <c r="BT22" s="5">
        <v>6780</v>
      </c>
      <c r="BU22" s="5">
        <v>6980</v>
      </c>
      <c r="BV22" s="5">
        <v>12284</v>
      </c>
      <c r="BW22" s="5">
        <v>9014</v>
      </c>
      <c r="BX22" s="5">
        <v>7474</v>
      </c>
      <c r="BY22" s="5">
        <v>10901</v>
      </c>
      <c r="BZ22" s="5">
        <v>15126</v>
      </c>
      <c r="CA22" s="5">
        <v>17177</v>
      </c>
      <c r="CB22" s="5">
        <v>14387</v>
      </c>
      <c r="CC22" s="5">
        <v>6989</v>
      </c>
      <c r="CD22" s="5">
        <v>6942</v>
      </c>
      <c r="CE22" s="5">
        <v>5013</v>
      </c>
      <c r="CF22" s="5">
        <v>1645</v>
      </c>
      <c r="CG22" s="5">
        <v>1781</v>
      </c>
      <c r="CH22" s="5">
        <v>-4750</v>
      </c>
      <c r="CI22" s="5">
        <v>-2375</v>
      </c>
      <c r="CJ22" s="5">
        <v>12611</v>
      </c>
      <c r="CK22" s="5">
        <v>31060</v>
      </c>
      <c r="CL22" s="5">
        <v>33632</v>
      </c>
      <c r="CM22" s="5">
        <v>12880</v>
      </c>
      <c r="CN22" s="5">
        <v>23720</v>
      </c>
      <c r="CO22" s="5">
        <v>23935</v>
      </c>
      <c r="CP22" s="5">
        <v>17596</v>
      </c>
      <c r="CQ22" s="5">
        <v>14482</v>
      </c>
      <c r="CR22" s="5">
        <v>13412</v>
      </c>
      <c r="CS22" s="5">
        <v>9004</v>
      </c>
      <c r="CT22" s="5">
        <v>6568</v>
      </c>
      <c r="CU22" s="5">
        <v>103639</v>
      </c>
      <c r="CV22" s="5">
        <v>115826</v>
      </c>
      <c r="CW22" s="5">
        <v>96725</v>
      </c>
      <c r="CX22" s="5">
        <v>105434</v>
      </c>
      <c r="CY22" s="5">
        <v>83331</v>
      </c>
      <c r="CZ22" s="5">
        <v>86647</v>
      </c>
      <c r="DA22" s="5">
        <v>87701</v>
      </c>
      <c r="DB22" s="5">
        <v>139992</v>
      </c>
      <c r="DC22" s="5">
        <v>88096</v>
      </c>
      <c r="DD22" s="5">
        <v>91108</v>
      </c>
      <c r="DE22" s="5">
        <v>87026</v>
      </c>
      <c r="DF22" s="5">
        <v>107676</v>
      </c>
      <c r="DG22" s="5">
        <v>110733</v>
      </c>
      <c r="DH22" s="5">
        <v>74851</v>
      </c>
      <c r="DI22" s="5">
        <v>77576</v>
      </c>
      <c r="DJ22" s="5">
        <v>54076</v>
      </c>
      <c r="DK22" s="5">
        <v>57246</v>
      </c>
      <c r="DL22" s="5">
        <v>35893</v>
      </c>
      <c r="DM22" s="5">
        <v>31219</v>
      </c>
      <c r="DN22" s="5">
        <v>29988</v>
      </c>
      <c r="DO22" s="5">
        <v>39104</v>
      </c>
      <c r="DP22" s="5">
        <v>16744</v>
      </c>
      <c r="DQ22" s="5">
        <v>57537</v>
      </c>
      <c r="DR22" s="5">
        <v>42631</v>
      </c>
      <c r="DS22" s="5">
        <v>39835</v>
      </c>
      <c r="DT22" s="5">
        <v>55797</v>
      </c>
      <c r="DU22" s="5">
        <v>52425</v>
      </c>
      <c r="DV22" s="5">
        <v>66750</v>
      </c>
      <c r="DW22" s="5">
        <v>27855</v>
      </c>
      <c r="DX22" s="5">
        <v>46135</v>
      </c>
      <c r="DY22" s="5">
        <v>43212</v>
      </c>
      <c r="DZ22" s="5">
        <v>41096</v>
      </c>
      <c r="EA22" s="5">
        <v>3396</v>
      </c>
      <c r="EB22" s="5">
        <v>10659</v>
      </c>
      <c r="EC22" s="5">
        <v>19103</v>
      </c>
      <c r="ED22" s="5">
        <v>5939</v>
      </c>
      <c r="EE22" s="5">
        <v>9445</v>
      </c>
      <c r="EF22" s="5">
        <v>9140</v>
      </c>
      <c r="EG22" s="5">
        <v>15069</v>
      </c>
      <c r="EH22" s="5">
        <v>43133</v>
      </c>
      <c r="EI22" s="5">
        <v>12028</v>
      </c>
      <c r="EJ22" s="5">
        <v>1099</v>
      </c>
      <c r="EK22" s="5">
        <v>4448</v>
      </c>
      <c r="EL22" s="5">
        <v>9540</v>
      </c>
      <c r="EM22" s="5">
        <v>27618</v>
      </c>
      <c r="EN22" s="5">
        <v>2579</v>
      </c>
      <c r="EO22" s="5">
        <v>-93</v>
      </c>
      <c r="EP22" s="5">
        <v>2384</v>
      </c>
      <c r="EQ22" s="5">
        <v>-85</v>
      </c>
      <c r="ER22" s="5">
        <v>-81</v>
      </c>
      <c r="ES22" s="5">
        <v>-581</v>
      </c>
      <c r="ET22" s="5">
        <v>10005</v>
      </c>
      <c r="EU22" s="5">
        <v>357</v>
      </c>
      <c r="EV22" s="5">
        <v>5283</v>
      </c>
      <c r="EW22" s="5">
        <v>4125</v>
      </c>
      <c r="EX22" s="5">
        <v>10766</v>
      </c>
      <c r="EY22" s="5">
        <v>11548</v>
      </c>
      <c r="EZ22" s="5">
        <v>5953</v>
      </c>
      <c r="FA22" s="5">
        <v>4982</v>
      </c>
      <c r="FB22" s="5">
        <v>20599</v>
      </c>
      <c r="FC22" s="5">
        <v>11184</v>
      </c>
      <c r="FD22" s="5">
        <v>3342</v>
      </c>
      <c r="FE22" s="5">
        <v>8253</v>
      </c>
      <c r="FF22" s="5">
        <v>12828</v>
      </c>
      <c r="FG22" s="5">
        <v>0</v>
      </c>
      <c r="FH22" s="5">
        <v>0</v>
      </c>
      <c r="FI22" s="5">
        <v>0</v>
      </c>
      <c r="FJ22" s="5">
        <v>0</v>
      </c>
      <c r="FK22" s="5">
        <v>0</v>
      </c>
      <c r="FL22" s="5">
        <v>0</v>
      </c>
      <c r="FM22" s="5">
        <v>0</v>
      </c>
      <c r="FN22" s="5">
        <v>0</v>
      </c>
      <c r="FO22" s="5">
        <v>0</v>
      </c>
      <c r="FP22" s="5">
        <v>0</v>
      </c>
      <c r="FQ22" s="5">
        <v>0</v>
      </c>
      <c r="FR22" s="5">
        <v>0</v>
      </c>
      <c r="FS22" s="5">
        <v>0</v>
      </c>
      <c r="FT22" s="5">
        <v>0</v>
      </c>
      <c r="FU22" s="5" t="s">
        <v>33</v>
      </c>
      <c r="FV22" s="5" t="s">
        <v>33</v>
      </c>
      <c r="FW22" s="5" t="s">
        <v>33</v>
      </c>
      <c r="FX22" s="5" t="s">
        <v>33</v>
      </c>
      <c r="FY22" s="5" t="s">
        <v>33</v>
      </c>
      <c r="FZ22" s="5" t="s">
        <v>33</v>
      </c>
      <c r="GA22" s="5" t="s">
        <v>33</v>
      </c>
      <c r="GB22" s="5" t="s">
        <v>33</v>
      </c>
      <c r="GC22" s="5" t="s">
        <v>33</v>
      </c>
      <c r="GD22" s="5" t="s">
        <v>33</v>
      </c>
      <c r="GE22" s="5" t="s">
        <v>33</v>
      </c>
      <c r="GF22" s="5" t="s">
        <v>33</v>
      </c>
      <c r="GG22" s="5" t="s">
        <v>33</v>
      </c>
      <c r="GH22" s="5" t="s">
        <v>33</v>
      </c>
      <c r="GI22" s="5" t="s">
        <v>33</v>
      </c>
      <c r="GJ22" s="5" t="s">
        <v>33</v>
      </c>
      <c r="GK22" s="5" t="s">
        <v>33</v>
      </c>
      <c r="GL22" s="5" t="s">
        <v>33</v>
      </c>
      <c r="GM22" s="5">
        <v>119112</v>
      </c>
      <c r="GN22" s="5">
        <v>136989</v>
      </c>
      <c r="GO22" s="5">
        <v>125915</v>
      </c>
      <c r="GP22" s="5">
        <v>134905</v>
      </c>
      <c r="GQ22" s="5">
        <v>107911</v>
      </c>
      <c r="GR22" s="5">
        <v>104453</v>
      </c>
      <c r="GS22" s="5">
        <v>116484</v>
      </c>
      <c r="GT22" s="5">
        <v>193313</v>
      </c>
      <c r="GU22" s="5">
        <v>118070</v>
      </c>
      <c r="GV22" s="5">
        <v>103800</v>
      </c>
      <c r="GW22" s="5">
        <v>104881</v>
      </c>
      <c r="GX22" s="5">
        <v>138181</v>
      </c>
      <c r="GY22" s="5">
        <v>165502</v>
      </c>
      <c r="GZ22" s="5">
        <v>124331</v>
      </c>
      <c r="HA22" s="5">
        <v>106970</v>
      </c>
      <c r="HB22" s="5">
        <v>181604</v>
      </c>
      <c r="HC22" s="5">
        <v>164144</v>
      </c>
      <c r="HD22" s="5">
        <v>52701</v>
      </c>
      <c r="HE22" s="5">
        <v>61773</v>
      </c>
      <c r="HF22" s="5">
        <v>99573</v>
      </c>
      <c r="HG22" s="5">
        <v>104708</v>
      </c>
      <c r="HH22" s="5">
        <v>66166</v>
      </c>
      <c r="HI22" s="5">
        <v>145403</v>
      </c>
      <c r="HJ22" s="5">
        <v>127952</v>
      </c>
      <c r="HK22" s="5">
        <v>139735</v>
      </c>
      <c r="HL22" s="5">
        <v>197762</v>
      </c>
      <c r="HM22" s="5">
        <v>158163</v>
      </c>
      <c r="HN22" s="5">
        <v>237066</v>
      </c>
      <c r="HO22" s="5">
        <v>178804</v>
      </c>
      <c r="HP22" s="5">
        <v>156883</v>
      </c>
      <c r="HQ22" s="5">
        <v>190135</v>
      </c>
      <c r="HR22" s="5">
        <v>143562</v>
      </c>
      <c r="HS22" s="5">
        <v>110159</v>
      </c>
      <c r="HT22" s="5">
        <v>116240</v>
      </c>
      <c r="HU22" s="5">
        <v>125986</v>
      </c>
      <c r="HV22" s="5">
        <v>164158</v>
      </c>
      <c r="HW22" s="5">
        <v>202214</v>
      </c>
      <c r="HX22" s="5">
        <v>183205</v>
      </c>
      <c r="HY22" s="5">
        <v>159342</v>
      </c>
      <c r="HZ22" s="5">
        <v>170164</v>
      </c>
      <c r="IA22" s="5">
        <v>236421</v>
      </c>
      <c r="IB22" s="5">
        <v>490582</v>
      </c>
      <c r="IC22" s="5">
        <v>987889</v>
      </c>
      <c r="ID22" s="5">
        <v>777322</v>
      </c>
      <c r="IE22" s="5">
        <v>791413</v>
      </c>
      <c r="IF22" s="5">
        <v>761416</v>
      </c>
      <c r="IG22" s="5">
        <v>735014</v>
      </c>
      <c r="IH22" s="5">
        <v>716320</v>
      </c>
      <c r="II22" s="5">
        <v>741530</v>
      </c>
      <c r="IJ22" s="5">
        <v>707719</v>
      </c>
      <c r="IK22" s="5">
        <v>860120</v>
      </c>
      <c r="IL22" s="5">
        <v>566520</v>
      </c>
      <c r="IM22" s="5">
        <v>588244</v>
      </c>
      <c r="IN22" s="5">
        <v>610681</v>
      </c>
      <c r="IO22" s="5">
        <v>593150</v>
      </c>
      <c r="IP22" s="5">
        <v>617417</v>
      </c>
      <c r="IQ22" s="5">
        <v>610012</v>
      </c>
      <c r="IR22" s="5">
        <v>585160</v>
      </c>
      <c r="IS22" s="5">
        <v>657258</v>
      </c>
      <c r="IT22" s="5">
        <v>635634</v>
      </c>
      <c r="IU22" s="5">
        <v>656506</v>
      </c>
      <c r="IV22" s="5">
        <v>599331</v>
      </c>
      <c r="IW22" s="5">
        <v>610529</v>
      </c>
      <c r="IX22" s="5">
        <v>539668</v>
      </c>
      <c r="IY22" s="5">
        <v>0</v>
      </c>
      <c r="IZ22" s="5">
        <v>0</v>
      </c>
      <c r="JA22" s="5">
        <v>0</v>
      </c>
      <c r="JB22" s="5">
        <v>2</v>
      </c>
      <c r="JC22" s="5">
        <v>2</v>
      </c>
      <c r="JD22" s="5">
        <v>5</v>
      </c>
      <c r="JE22" s="5">
        <v>0</v>
      </c>
      <c r="JF22" s="5">
        <v>0</v>
      </c>
      <c r="JG22" s="5">
        <v>0</v>
      </c>
      <c r="JH22" s="5">
        <v>4</v>
      </c>
      <c r="JI22" s="5">
        <v>13</v>
      </c>
      <c r="JJ22" s="5">
        <v>4</v>
      </c>
      <c r="JK22" s="5">
        <v>10276</v>
      </c>
      <c r="JL22" s="5">
        <v>12090</v>
      </c>
      <c r="JM22" s="5">
        <v>80024</v>
      </c>
      <c r="JN22" s="5">
        <v>40525</v>
      </c>
      <c r="JO22" s="5">
        <v>101201</v>
      </c>
      <c r="JP22" s="5">
        <v>88698</v>
      </c>
      <c r="JQ22" s="5">
        <v>44349</v>
      </c>
      <c r="JR22" s="5">
        <v>103214</v>
      </c>
      <c r="JS22" s="5">
        <v>83300</v>
      </c>
      <c r="JT22" s="5">
        <v>71787</v>
      </c>
      <c r="JU22" s="5">
        <v>64622</v>
      </c>
      <c r="JV22" s="5">
        <v>53608</v>
      </c>
      <c r="JW22" s="5">
        <v>76132</v>
      </c>
      <c r="JX22" s="5">
        <v>76814</v>
      </c>
      <c r="JY22" s="5">
        <v>81841</v>
      </c>
      <c r="JZ22" s="5">
        <v>87305</v>
      </c>
      <c r="KA22" s="5">
        <v>83120</v>
      </c>
      <c r="KB22" s="5">
        <v>108736</v>
      </c>
      <c r="KC22" s="5">
        <v>98807</v>
      </c>
      <c r="KD22" s="5">
        <v>103243</v>
      </c>
      <c r="KE22" s="5">
        <v>233656</v>
      </c>
      <c r="KF22" s="5">
        <v>173323</v>
      </c>
      <c r="KG22" s="5">
        <v>197804</v>
      </c>
      <c r="KH22" s="5">
        <v>185410</v>
      </c>
      <c r="KI22" s="5">
        <v>164592</v>
      </c>
      <c r="KJ22" s="5">
        <v>89942</v>
      </c>
      <c r="KK22" s="5">
        <v>87093</v>
      </c>
      <c r="KL22" s="5">
        <v>61940</v>
      </c>
      <c r="KM22" s="5">
        <v>27435</v>
      </c>
      <c r="KN22" s="5">
        <v>3431</v>
      </c>
      <c r="KO22" s="5">
        <v>27529</v>
      </c>
      <c r="KP22" s="5">
        <v>124800</v>
      </c>
      <c r="KQ22" s="5">
        <v>117277</v>
      </c>
      <c r="KR22" s="5">
        <v>89531</v>
      </c>
      <c r="KS22" s="5">
        <v>86598</v>
      </c>
      <c r="KT22" s="5">
        <v>54055</v>
      </c>
      <c r="KU22" s="5">
        <v>44997</v>
      </c>
      <c r="KV22" s="5">
        <v>42488</v>
      </c>
      <c r="KW22" s="5">
        <v>40853</v>
      </c>
      <c r="KX22" s="5">
        <v>19550</v>
      </c>
      <c r="KY22" s="5">
        <v>13734</v>
      </c>
      <c r="KZ22" s="5">
        <v>13368</v>
      </c>
      <c r="LA22" s="5">
        <v>13383</v>
      </c>
      <c r="LB22" s="5">
        <v>12469</v>
      </c>
      <c r="LC22" s="5">
        <v>12531</v>
      </c>
      <c r="LD22" s="5">
        <v>13322</v>
      </c>
      <c r="LE22" s="5">
        <v>12546</v>
      </c>
      <c r="LF22" s="5">
        <v>12261</v>
      </c>
      <c r="LG22" s="5">
        <v>15778</v>
      </c>
      <c r="LH22" s="5">
        <v>19338</v>
      </c>
      <c r="LI22" s="5">
        <v>19530</v>
      </c>
      <c r="LJ22" s="5">
        <v>17549</v>
      </c>
      <c r="LK22" s="5">
        <v>973</v>
      </c>
      <c r="LL22" s="5">
        <v>944</v>
      </c>
      <c r="LM22" s="5">
        <v>981</v>
      </c>
      <c r="LN22" s="5">
        <v>1051</v>
      </c>
      <c r="LO22" s="5">
        <v>1256</v>
      </c>
      <c r="LP22" s="5">
        <v>651</v>
      </c>
      <c r="LQ22" s="5">
        <v>918</v>
      </c>
      <c r="LR22" s="5">
        <v>773</v>
      </c>
      <c r="LS22" s="5">
        <v>657</v>
      </c>
      <c r="LT22" s="5">
        <v>1186</v>
      </c>
      <c r="LU22" s="5">
        <v>1360</v>
      </c>
      <c r="LV22" s="5">
        <v>1772</v>
      </c>
      <c r="LW22" s="5">
        <v>1810</v>
      </c>
      <c r="LX22" s="5">
        <v>1299</v>
      </c>
      <c r="LY22" s="5">
        <v>2203</v>
      </c>
      <c r="LZ22" s="5">
        <v>2444</v>
      </c>
      <c r="MA22" s="5">
        <v>2557</v>
      </c>
      <c r="MB22" s="5">
        <v>3646</v>
      </c>
      <c r="MC22" s="5">
        <v>4833</v>
      </c>
      <c r="MD22" s="5">
        <v>3366</v>
      </c>
      <c r="ME22" s="5">
        <v>5371</v>
      </c>
      <c r="MF22" s="5">
        <v>6191</v>
      </c>
      <c r="MG22" s="5">
        <v>3739</v>
      </c>
      <c r="MH22" s="5">
        <v>5125</v>
      </c>
      <c r="MI22" s="5">
        <v>6652</v>
      </c>
      <c r="MJ22" s="5">
        <v>5093</v>
      </c>
      <c r="MK22" s="5">
        <v>6261</v>
      </c>
      <c r="ML22" s="5">
        <v>5081</v>
      </c>
      <c r="MM22" s="5">
        <v>7775</v>
      </c>
      <c r="MN22" s="5">
        <v>7417</v>
      </c>
      <c r="MO22" s="5">
        <v>11985</v>
      </c>
      <c r="MP22" s="5">
        <v>9423</v>
      </c>
      <c r="MQ22" s="5">
        <v>0</v>
      </c>
      <c r="MR22" s="5">
        <v>0</v>
      </c>
      <c r="MS22" s="5">
        <v>1</v>
      </c>
      <c r="MT22" s="5">
        <v>-1</v>
      </c>
      <c r="MU22" s="5">
        <v>0</v>
      </c>
      <c r="MV22" s="5">
        <v>0</v>
      </c>
      <c r="MW22" s="5">
        <v>0</v>
      </c>
      <c r="MX22" s="5">
        <v>0</v>
      </c>
      <c r="MY22" s="5">
        <v>0</v>
      </c>
      <c r="MZ22" s="5">
        <v>2</v>
      </c>
      <c r="NA22" s="5">
        <v>178</v>
      </c>
      <c r="NB22" s="5">
        <v>318</v>
      </c>
      <c r="NC22" s="5">
        <v>359</v>
      </c>
      <c r="ND22" s="5">
        <v>2462</v>
      </c>
      <c r="NE22" s="5" t="s">
        <v>33</v>
      </c>
      <c r="NF22" s="5" t="s">
        <v>33</v>
      </c>
      <c r="NG22" s="5" t="s">
        <v>33</v>
      </c>
      <c r="NH22" s="5" t="s">
        <v>33</v>
      </c>
      <c r="NI22" s="5" t="s">
        <v>33</v>
      </c>
      <c r="NJ22" s="5" t="s">
        <v>33</v>
      </c>
      <c r="NK22" s="5" t="s">
        <v>33</v>
      </c>
      <c r="NL22" s="5" t="s">
        <v>33</v>
      </c>
      <c r="NM22" s="5" t="s">
        <v>33</v>
      </c>
      <c r="NN22" s="5" t="s">
        <v>33</v>
      </c>
      <c r="NO22" s="5" t="s">
        <v>33</v>
      </c>
      <c r="NP22" s="5" t="s">
        <v>33</v>
      </c>
      <c r="NQ22" s="5" t="s">
        <v>33</v>
      </c>
      <c r="NR22" s="5" t="s">
        <v>33</v>
      </c>
      <c r="NS22" s="5" t="s">
        <v>33</v>
      </c>
      <c r="NT22" s="5" t="s">
        <v>33</v>
      </c>
      <c r="NU22" s="5" t="s">
        <v>33</v>
      </c>
      <c r="NV22" s="5" t="s">
        <v>33</v>
      </c>
      <c r="NW22" s="5">
        <v>0</v>
      </c>
      <c r="NX22" s="5">
        <v>0</v>
      </c>
      <c r="NY22" s="5">
        <v>0</v>
      </c>
      <c r="NZ22" s="5">
        <v>0</v>
      </c>
      <c r="OA22" s="5">
        <v>0</v>
      </c>
      <c r="OB22" s="5">
        <v>0</v>
      </c>
      <c r="OC22" s="5">
        <v>0</v>
      </c>
      <c r="OD22" s="5">
        <v>0</v>
      </c>
      <c r="OE22" s="5">
        <v>0</v>
      </c>
      <c r="OF22" s="5">
        <v>0</v>
      </c>
      <c r="OG22" s="5">
        <v>0</v>
      </c>
      <c r="OH22" s="5">
        <v>0</v>
      </c>
      <c r="OI22" s="5">
        <v>0</v>
      </c>
      <c r="OJ22" s="5">
        <v>0</v>
      </c>
      <c r="OK22" s="5" t="s">
        <v>33</v>
      </c>
      <c r="OL22" s="5" t="s">
        <v>33</v>
      </c>
      <c r="OM22" s="5" t="s">
        <v>33</v>
      </c>
      <c r="ON22" s="5" t="s">
        <v>33</v>
      </c>
      <c r="OO22" s="5" t="s">
        <v>33</v>
      </c>
      <c r="OP22" s="5" t="s">
        <v>33</v>
      </c>
      <c r="OQ22" s="5" t="s">
        <v>33</v>
      </c>
      <c r="OR22" s="5" t="s">
        <v>33</v>
      </c>
      <c r="OS22" s="5" t="s">
        <v>33</v>
      </c>
      <c r="OT22" s="5" t="s">
        <v>33</v>
      </c>
      <c r="OU22" s="5" t="s">
        <v>33</v>
      </c>
      <c r="OV22" s="5" t="s">
        <v>33</v>
      </c>
      <c r="OW22" s="5" t="s">
        <v>33</v>
      </c>
      <c r="OX22" s="5" t="s">
        <v>33</v>
      </c>
      <c r="OY22" s="5" t="s">
        <v>33</v>
      </c>
      <c r="OZ22" s="5" t="s">
        <v>33</v>
      </c>
      <c r="PA22" s="5" t="s">
        <v>33</v>
      </c>
      <c r="PB22" s="5" t="s">
        <v>33</v>
      </c>
      <c r="PC22" s="5">
        <v>8228</v>
      </c>
      <c r="PD22" s="5">
        <v>7807</v>
      </c>
      <c r="PE22" s="5">
        <v>7930</v>
      </c>
      <c r="PF22" s="5">
        <v>8312</v>
      </c>
      <c r="PG22" s="5">
        <v>8027</v>
      </c>
      <c r="PH22" s="5">
        <v>6725</v>
      </c>
      <c r="PI22" s="5">
        <v>4019</v>
      </c>
      <c r="PJ22" s="5">
        <v>5142</v>
      </c>
      <c r="PK22" s="5">
        <v>5996</v>
      </c>
      <c r="PL22" s="5">
        <v>9233</v>
      </c>
      <c r="PM22" s="5">
        <v>9624</v>
      </c>
      <c r="PN22" s="5">
        <v>14459</v>
      </c>
      <c r="PO22" s="5">
        <v>13412</v>
      </c>
      <c r="PP22" s="5">
        <v>12585</v>
      </c>
      <c r="PQ22" s="5">
        <v>10985</v>
      </c>
      <c r="PR22" s="5">
        <v>8582</v>
      </c>
      <c r="PS22" s="5">
        <v>18126</v>
      </c>
      <c r="PT22" s="5">
        <v>13005</v>
      </c>
      <c r="PU22" s="5">
        <v>15659</v>
      </c>
      <c r="PV22" s="5">
        <v>21254</v>
      </c>
      <c r="PW22" s="5">
        <v>22469</v>
      </c>
      <c r="PX22" s="5">
        <v>29055</v>
      </c>
      <c r="PY22" s="5">
        <v>29533</v>
      </c>
      <c r="PZ22" s="5">
        <v>25751</v>
      </c>
      <c r="QA22" s="5">
        <v>21967</v>
      </c>
      <c r="QB22" s="5">
        <v>12684</v>
      </c>
      <c r="QC22" s="5">
        <v>30822</v>
      </c>
      <c r="QD22" s="5">
        <v>16523</v>
      </c>
      <c r="QE22" s="5">
        <v>23403</v>
      </c>
      <c r="QF22" s="5">
        <v>23176</v>
      </c>
      <c r="QG22" s="5">
        <v>27090</v>
      </c>
      <c r="QH22" s="5">
        <v>31735</v>
      </c>
      <c r="QI22" s="5">
        <v>55279</v>
      </c>
      <c r="QJ22" s="5">
        <v>47023</v>
      </c>
      <c r="QK22" s="5">
        <v>45883</v>
      </c>
      <c r="QL22" s="5">
        <v>39515</v>
      </c>
      <c r="QM22" s="5">
        <v>34826</v>
      </c>
      <c r="QN22" s="5">
        <v>29514</v>
      </c>
      <c r="QO22" s="5">
        <v>31026</v>
      </c>
      <c r="QP22" s="5">
        <v>43649</v>
      </c>
      <c r="QQ22" s="5">
        <v>34002</v>
      </c>
      <c r="QR22" s="5">
        <v>33606</v>
      </c>
      <c r="QS22" s="5">
        <v>28772</v>
      </c>
      <c r="QT22" s="5">
        <v>47607</v>
      </c>
      <c r="QU22" s="5">
        <v>39384</v>
      </c>
      <c r="QV22" s="5">
        <v>38754</v>
      </c>
      <c r="QW22" s="5">
        <v>40446</v>
      </c>
      <c r="QX22" s="5">
        <v>32770</v>
      </c>
      <c r="QY22" s="5">
        <v>38548</v>
      </c>
      <c r="QZ22" s="5">
        <v>38583</v>
      </c>
      <c r="RA22" s="5">
        <v>34821</v>
      </c>
      <c r="RB22" s="5">
        <v>37079</v>
      </c>
      <c r="RC22" s="5">
        <v>37459</v>
      </c>
      <c r="RD22" s="5">
        <v>28017</v>
      </c>
      <c r="RE22" s="5">
        <v>19773</v>
      </c>
      <c r="RF22" s="5">
        <v>40209</v>
      </c>
      <c r="RG22" s="5">
        <v>30222</v>
      </c>
      <c r="RH22" s="5">
        <v>29923</v>
      </c>
      <c r="RI22" s="5">
        <v>24984</v>
      </c>
      <c r="RJ22" s="5">
        <v>27785</v>
      </c>
      <c r="RK22" s="5">
        <v>22508</v>
      </c>
      <c r="RL22" s="5">
        <v>20984</v>
      </c>
      <c r="RM22" s="5">
        <v>14960</v>
      </c>
      <c r="RN22" s="5">
        <v>19455</v>
      </c>
      <c r="RO22" s="5">
        <v>27072</v>
      </c>
      <c r="RP22" s="5">
        <v>27674</v>
      </c>
      <c r="RQ22" s="5">
        <v>24926</v>
      </c>
      <c r="RR22" s="5">
        <v>24518</v>
      </c>
      <c r="RS22" s="5">
        <v>24034</v>
      </c>
      <c r="RT22" s="5">
        <v>18862</v>
      </c>
      <c r="RU22" s="5">
        <v>18809</v>
      </c>
      <c r="RV22" s="5">
        <v>21442</v>
      </c>
      <c r="RW22" s="5">
        <v>19471</v>
      </c>
      <c r="RX22" s="5">
        <v>26352</v>
      </c>
      <c r="RY22" s="5">
        <v>25447</v>
      </c>
      <c r="RZ22" s="5">
        <v>27816</v>
      </c>
      <c r="SA22" s="5">
        <v>32441</v>
      </c>
      <c r="SB22" s="5">
        <v>29114</v>
      </c>
      <c r="SC22" s="5">
        <v>25828</v>
      </c>
      <c r="SD22" s="5">
        <v>21864</v>
      </c>
      <c r="SE22" s="5">
        <v>25571</v>
      </c>
      <c r="SF22" s="5">
        <v>18407</v>
      </c>
      <c r="SG22" s="5">
        <v>23445</v>
      </c>
      <c r="SH22" s="5">
        <v>51227</v>
      </c>
      <c r="SI22" s="5">
        <v>44746</v>
      </c>
      <c r="SJ22" s="5">
        <v>26252</v>
      </c>
      <c r="SK22" s="5">
        <v>29271</v>
      </c>
      <c r="SL22" s="5">
        <v>29333</v>
      </c>
      <c r="SM22" s="5">
        <v>28299</v>
      </c>
      <c r="SN22" s="5">
        <v>22023</v>
      </c>
      <c r="SO22" s="5">
        <v>23718</v>
      </c>
      <c r="SP22" s="5">
        <v>30566</v>
      </c>
      <c r="SQ22" s="5">
        <v>29227</v>
      </c>
      <c r="SR22" s="5">
        <v>29404</v>
      </c>
      <c r="SS22" s="5">
        <v>19764</v>
      </c>
      <c r="ST22" s="5">
        <v>21401</v>
      </c>
      <c r="SU22" s="5">
        <v>19041</v>
      </c>
      <c r="SV22" s="5">
        <v>20325</v>
      </c>
      <c r="SW22" s="5">
        <v>16833</v>
      </c>
      <c r="SX22" s="5">
        <v>7415</v>
      </c>
      <c r="SY22" s="5">
        <v>13144</v>
      </c>
      <c r="SZ22" s="5">
        <v>16051</v>
      </c>
      <c r="TA22" s="5">
        <v>17273</v>
      </c>
      <c r="TB22" s="5">
        <v>25392</v>
      </c>
      <c r="TC22" s="5">
        <v>10121</v>
      </c>
      <c r="TD22" s="5">
        <v>3594</v>
      </c>
      <c r="TE22" s="5">
        <v>3231</v>
      </c>
      <c r="TF22" s="5">
        <v>3502</v>
      </c>
      <c r="TG22" s="5">
        <v>3275</v>
      </c>
      <c r="TH22" s="5">
        <v>2990</v>
      </c>
      <c r="TI22" s="5">
        <v>4128</v>
      </c>
      <c r="TJ22" s="5">
        <v>5338</v>
      </c>
      <c r="TK22" s="5">
        <v>1346</v>
      </c>
      <c r="TL22" s="5">
        <v>129</v>
      </c>
      <c r="TM22" s="5">
        <v>-473</v>
      </c>
      <c r="TN22" s="5">
        <v>870</v>
      </c>
      <c r="TO22" s="5">
        <v>8605</v>
      </c>
      <c r="TP22" s="5">
        <v>8058</v>
      </c>
      <c r="TQ22" s="5">
        <v>21007</v>
      </c>
      <c r="TR22" s="5">
        <v>21933</v>
      </c>
      <c r="TS22" s="5">
        <v>15901</v>
      </c>
      <c r="TT22" s="5">
        <v>14708</v>
      </c>
      <c r="TU22" s="5">
        <v>13872</v>
      </c>
      <c r="TV22" s="5">
        <v>6950</v>
      </c>
      <c r="TW22" s="5">
        <v>6764</v>
      </c>
      <c r="TX22" s="5">
        <v>7517</v>
      </c>
      <c r="TY22" s="5">
        <v>7718</v>
      </c>
      <c r="TZ22" s="5">
        <v>5866</v>
      </c>
      <c r="UA22" s="5">
        <v>349</v>
      </c>
      <c r="UB22" s="5">
        <v>722</v>
      </c>
      <c r="UC22" s="5">
        <v>887</v>
      </c>
      <c r="UD22" s="5">
        <v>577</v>
      </c>
      <c r="UE22" s="5">
        <v>475</v>
      </c>
      <c r="UF22" s="5">
        <v>422</v>
      </c>
      <c r="UG22" s="5">
        <v>331</v>
      </c>
      <c r="UH22" s="5">
        <v>1049</v>
      </c>
      <c r="UI22" s="5">
        <v>1198</v>
      </c>
      <c r="UJ22" s="5">
        <v>1088</v>
      </c>
      <c r="UK22" s="5">
        <v>955</v>
      </c>
      <c r="UL22" s="5">
        <v>1631</v>
      </c>
      <c r="UM22" s="5">
        <v>1593</v>
      </c>
      <c r="UN22" s="5">
        <v>1915</v>
      </c>
      <c r="UO22" s="5">
        <v>1725</v>
      </c>
      <c r="UP22" s="5">
        <v>1704</v>
      </c>
      <c r="UQ22" s="5">
        <v>2758</v>
      </c>
      <c r="UR22" s="5">
        <v>4966</v>
      </c>
      <c r="US22" s="5">
        <v>6676</v>
      </c>
      <c r="UT22" s="5">
        <v>15309</v>
      </c>
      <c r="UU22" s="5">
        <v>14951</v>
      </c>
      <c r="UV22" s="5">
        <v>7600</v>
      </c>
      <c r="UW22" s="5">
        <v>2485</v>
      </c>
      <c r="UX22" s="5">
        <v>3032</v>
      </c>
      <c r="UY22" s="5">
        <v>2569</v>
      </c>
      <c r="UZ22" s="5">
        <v>1036</v>
      </c>
      <c r="VA22" s="5">
        <v>1186</v>
      </c>
      <c r="VB22" s="5">
        <v>1095</v>
      </c>
      <c r="VC22" s="5">
        <v>1012</v>
      </c>
      <c r="VD22" s="5">
        <v>557</v>
      </c>
      <c r="VE22" s="5">
        <v>2215</v>
      </c>
      <c r="VF22" s="5">
        <v>857</v>
      </c>
      <c r="VG22" s="5">
        <v>90080</v>
      </c>
      <c r="VH22" s="5">
        <v>41176</v>
      </c>
      <c r="VI22" s="5">
        <v>57572</v>
      </c>
      <c r="VJ22" s="5">
        <v>78183</v>
      </c>
      <c r="VK22" s="5">
        <v>23609</v>
      </c>
      <c r="VL22" s="5">
        <v>67853</v>
      </c>
      <c r="VM22" s="5">
        <v>-2988</v>
      </c>
      <c r="VN22" s="5">
        <v>54786</v>
      </c>
      <c r="VO22" s="5">
        <v>44959</v>
      </c>
      <c r="VP22" s="5">
        <v>39249</v>
      </c>
      <c r="VQ22" s="5">
        <v>58401</v>
      </c>
      <c r="VR22" s="5">
        <v>33562</v>
      </c>
      <c r="VS22" s="5">
        <v>50045</v>
      </c>
      <c r="VT22" s="5">
        <v>52251</v>
      </c>
      <c r="VU22" s="5">
        <v>99356</v>
      </c>
      <c r="VV22" s="5">
        <v>126238</v>
      </c>
      <c r="VW22" s="5">
        <v>94795</v>
      </c>
      <c r="VX22" s="5">
        <v>153573</v>
      </c>
      <c r="VY22" s="5">
        <v>107419</v>
      </c>
      <c r="VZ22" s="5">
        <v>104296</v>
      </c>
      <c r="WA22" s="5">
        <v>95043</v>
      </c>
      <c r="WB22" s="5">
        <v>75995</v>
      </c>
      <c r="WC22" s="5">
        <v>88951</v>
      </c>
      <c r="WD22" s="5">
        <v>78181</v>
      </c>
      <c r="WE22" s="5">
        <v>80130</v>
      </c>
      <c r="WF22" s="5">
        <v>79549</v>
      </c>
      <c r="WG22" s="5">
        <v>224210</v>
      </c>
      <c r="WH22" s="5">
        <v>73333</v>
      </c>
      <c r="WI22" s="5">
        <v>76331</v>
      </c>
      <c r="WJ22" s="5">
        <v>74899</v>
      </c>
      <c r="WK22" s="5">
        <v>80613</v>
      </c>
      <c r="WL22" s="5">
        <v>81640</v>
      </c>
      <c r="WM22" s="5">
        <v>2186</v>
      </c>
      <c r="WN22" s="5">
        <v>1318</v>
      </c>
      <c r="WO22" s="5">
        <v>1348</v>
      </c>
      <c r="WP22" s="5">
        <v>1188</v>
      </c>
      <c r="WQ22" s="5">
        <v>1081</v>
      </c>
      <c r="WR22" s="5">
        <v>848</v>
      </c>
      <c r="WS22" s="5">
        <v>1245</v>
      </c>
      <c r="WT22" s="5">
        <v>949</v>
      </c>
      <c r="WU22" s="5">
        <v>2747</v>
      </c>
      <c r="WV22" s="5">
        <v>1995</v>
      </c>
      <c r="WW22" s="5">
        <v>1534</v>
      </c>
      <c r="WX22" s="5">
        <v>1814</v>
      </c>
      <c r="WY22" s="5">
        <v>2144</v>
      </c>
      <c r="WZ22" s="5">
        <v>1776</v>
      </c>
      <c r="XA22" s="5">
        <v>428</v>
      </c>
      <c r="XB22" s="5">
        <v>1383</v>
      </c>
      <c r="XC22" s="5">
        <v>1180</v>
      </c>
      <c r="XD22" s="5">
        <v>834</v>
      </c>
      <c r="XE22" s="5">
        <v>861</v>
      </c>
      <c r="XF22" s="5">
        <v>1483</v>
      </c>
      <c r="XG22" s="5">
        <v>3103</v>
      </c>
      <c r="XH22" s="5">
        <v>3</v>
      </c>
      <c r="XI22" s="5">
        <v>1802</v>
      </c>
      <c r="XJ22" s="5">
        <v>1797</v>
      </c>
      <c r="XK22" s="5">
        <v>2485</v>
      </c>
      <c r="XL22" s="5">
        <v>1803</v>
      </c>
      <c r="XM22" s="5">
        <v>1828</v>
      </c>
      <c r="XN22" s="5">
        <v>2618</v>
      </c>
      <c r="XO22" s="5">
        <v>2412</v>
      </c>
      <c r="XP22" s="5">
        <v>948</v>
      </c>
      <c r="XQ22" s="5">
        <v>1027</v>
      </c>
      <c r="XR22" s="5">
        <v>825</v>
      </c>
      <c r="XS22" s="1">
        <v>3755</v>
      </c>
      <c r="XT22" s="3" t="s">
        <v>180</v>
      </c>
      <c r="XU22" s="3" t="s">
        <v>180</v>
      </c>
      <c r="XV22" s="3" t="s">
        <v>179</v>
      </c>
      <c r="XW22" s="3" t="s">
        <v>179</v>
      </c>
      <c r="XX22" s="3" t="s">
        <v>180</v>
      </c>
      <c r="XY22" s="3" t="s">
        <v>180</v>
      </c>
      <c r="XZ22" s="3" t="s">
        <v>198</v>
      </c>
    </row>
    <row r="23" spans="1:650" x14ac:dyDescent="0.3">
      <c r="A23" s="6" t="s">
        <v>54</v>
      </c>
      <c r="B23" s="1">
        <v>4000672</v>
      </c>
      <c r="C23" s="5">
        <v>87888</v>
      </c>
      <c r="D23" s="5">
        <v>58560</v>
      </c>
      <c r="E23" s="5">
        <v>86503</v>
      </c>
      <c r="F23" s="5">
        <v>103283</v>
      </c>
      <c r="G23" s="5">
        <v>86129</v>
      </c>
      <c r="H23" s="5">
        <v>77289</v>
      </c>
      <c r="I23" s="5">
        <v>49419</v>
      </c>
      <c r="J23" s="5">
        <v>44019</v>
      </c>
      <c r="K23" s="5">
        <v>26761</v>
      </c>
      <c r="L23" s="5">
        <v>61180</v>
      </c>
      <c r="M23" s="5">
        <v>49242</v>
      </c>
      <c r="N23" s="5">
        <v>37167</v>
      </c>
      <c r="O23" s="5">
        <v>10242</v>
      </c>
      <c r="P23" s="5">
        <v>8775</v>
      </c>
      <c r="Q23" s="5">
        <v>13084</v>
      </c>
      <c r="R23" s="5">
        <v>22245</v>
      </c>
      <c r="S23" s="5">
        <v>28492</v>
      </c>
      <c r="T23" s="5">
        <v>71148</v>
      </c>
      <c r="U23" s="5">
        <v>15464</v>
      </c>
      <c r="V23" s="5">
        <v>67639</v>
      </c>
      <c r="W23" s="5">
        <v>22358</v>
      </c>
      <c r="X23" s="5">
        <v>89822</v>
      </c>
      <c r="Y23" s="5">
        <v>0</v>
      </c>
      <c r="Z23" s="5">
        <v>0</v>
      </c>
      <c r="AA23" s="5">
        <v>0</v>
      </c>
      <c r="AB23" s="5">
        <v>0</v>
      </c>
      <c r="AC23" s="5">
        <v>0</v>
      </c>
      <c r="AD23" s="5">
        <v>0</v>
      </c>
      <c r="AE23" s="5">
        <v>0</v>
      </c>
      <c r="AF23" s="5">
        <v>0</v>
      </c>
      <c r="AG23" s="5">
        <v>0</v>
      </c>
      <c r="AH23" s="5">
        <v>0</v>
      </c>
      <c r="AI23" s="5">
        <v>0</v>
      </c>
      <c r="AJ23" s="5">
        <v>0</v>
      </c>
      <c r="AK23" s="5">
        <v>0</v>
      </c>
      <c r="AL23" s="5">
        <v>0</v>
      </c>
      <c r="AM23" s="5">
        <v>0</v>
      </c>
      <c r="AN23" s="5">
        <v>0</v>
      </c>
      <c r="AO23" s="5">
        <v>0</v>
      </c>
      <c r="AP23" s="5">
        <v>0</v>
      </c>
      <c r="AQ23" s="5">
        <v>0</v>
      </c>
      <c r="AR23" s="5">
        <v>0</v>
      </c>
      <c r="AS23" s="5">
        <v>0</v>
      </c>
      <c r="AT23" s="5">
        <v>0</v>
      </c>
      <c r="AU23" s="5">
        <v>0</v>
      </c>
      <c r="AV23" s="5">
        <v>0</v>
      </c>
      <c r="AW23" s="5">
        <v>0</v>
      </c>
      <c r="AX23" s="5">
        <v>0</v>
      </c>
      <c r="AY23" s="5">
        <v>0</v>
      </c>
      <c r="AZ23" s="5">
        <v>0</v>
      </c>
      <c r="BA23" s="5">
        <v>0</v>
      </c>
      <c r="BB23" s="5">
        <v>152572</v>
      </c>
      <c r="BC23" s="5">
        <v>293147</v>
      </c>
      <c r="BD23" s="5">
        <v>521358</v>
      </c>
      <c r="BE23" s="5">
        <v>316480</v>
      </c>
      <c r="BF23" s="5">
        <v>419410</v>
      </c>
      <c r="BG23" s="5">
        <v>261068</v>
      </c>
      <c r="BH23" s="5">
        <v>315106</v>
      </c>
      <c r="BI23" s="5">
        <v>421620</v>
      </c>
      <c r="BJ23" s="5">
        <v>312875</v>
      </c>
      <c r="BK23" s="5">
        <v>232570</v>
      </c>
      <c r="BL23" s="5">
        <v>255237</v>
      </c>
      <c r="BM23" s="5">
        <v>139092</v>
      </c>
      <c r="BN23" s="5">
        <v>2035398</v>
      </c>
      <c r="BO23" s="5">
        <v>195276</v>
      </c>
      <c r="BP23" s="5">
        <v>235858</v>
      </c>
      <c r="BQ23" s="5">
        <v>411459</v>
      </c>
      <c r="BR23" s="5">
        <v>532117</v>
      </c>
      <c r="BS23" s="5">
        <v>353477</v>
      </c>
      <c r="BT23" s="5">
        <v>592902</v>
      </c>
      <c r="BU23" s="5">
        <v>218055</v>
      </c>
      <c r="BV23" s="5">
        <v>124290</v>
      </c>
      <c r="BW23" s="5">
        <v>216298</v>
      </c>
      <c r="BX23" s="5">
        <v>161464</v>
      </c>
      <c r="BY23" s="5">
        <v>33454</v>
      </c>
      <c r="BZ23" s="5">
        <v>320936</v>
      </c>
      <c r="CA23" s="5">
        <v>61076</v>
      </c>
      <c r="CB23" s="5">
        <v>206779</v>
      </c>
      <c r="CC23" s="5">
        <v>91419</v>
      </c>
      <c r="CD23" s="5">
        <v>97479</v>
      </c>
      <c r="CE23" s="5">
        <v>115212</v>
      </c>
      <c r="CF23" s="5">
        <v>81378</v>
      </c>
      <c r="CG23" s="5">
        <v>81988</v>
      </c>
      <c r="CH23" s="5">
        <v>382802</v>
      </c>
      <c r="CI23" s="5">
        <v>201508</v>
      </c>
      <c r="CJ23" s="5">
        <v>51140</v>
      </c>
      <c r="CK23" s="5">
        <v>86253</v>
      </c>
      <c r="CL23" s="5">
        <v>173651</v>
      </c>
      <c r="CM23" s="5">
        <v>190309</v>
      </c>
      <c r="CN23" s="5">
        <v>53418</v>
      </c>
      <c r="CO23" s="5">
        <v>129215</v>
      </c>
      <c r="CP23" s="5">
        <v>65419</v>
      </c>
      <c r="CQ23" s="5">
        <v>82104</v>
      </c>
      <c r="CR23" s="5">
        <v>105877</v>
      </c>
      <c r="CS23" s="5">
        <v>48105</v>
      </c>
      <c r="CT23" s="5">
        <v>32044</v>
      </c>
      <c r="CU23" s="5">
        <v>1266700</v>
      </c>
      <c r="CV23" s="5">
        <v>1321556</v>
      </c>
      <c r="CW23" s="5">
        <v>1369475</v>
      </c>
      <c r="CX23" s="5">
        <v>1551281</v>
      </c>
      <c r="CY23" s="5">
        <v>1304735</v>
      </c>
      <c r="CZ23" s="5">
        <v>967798</v>
      </c>
      <c r="DA23" s="5">
        <v>782667</v>
      </c>
      <c r="DB23" s="5">
        <v>718158</v>
      </c>
      <c r="DC23" s="5">
        <v>643555</v>
      </c>
      <c r="DD23" s="5">
        <v>548313</v>
      </c>
      <c r="DE23" s="5">
        <v>649990</v>
      </c>
      <c r="DF23" s="5">
        <v>747676</v>
      </c>
      <c r="DG23" s="5">
        <v>706408</v>
      </c>
      <c r="DH23" s="5">
        <v>587710</v>
      </c>
      <c r="DI23" s="5">
        <v>536886</v>
      </c>
      <c r="DJ23" s="5">
        <v>620115</v>
      </c>
      <c r="DK23" s="5">
        <v>424949</v>
      </c>
      <c r="DL23" s="5">
        <v>652187</v>
      </c>
      <c r="DM23" s="5">
        <v>584045</v>
      </c>
      <c r="DN23" s="5">
        <v>407539</v>
      </c>
      <c r="DO23" s="5">
        <v>345245</v>
      </c>
      <c r="DP23" s="5">
        <v>348457</v>
      </c>
      <c r="DQ23" s="5">
        <v>273996</v>
      </c>
      <c r="DR23" s="5">
        <v>336176</v>
      </c>
      <c r="DS23" s="5">
        <v>296510</v>
      </c>
      <c r="DT23" s="5">
        <v>277431</v>
      </c>
      <c r="DU23" s="5">
        <v>275533</v>
      </c>
      <c r="DV23" s="5">
        <v>387215</v>
      </c>
      <c r="DW23" s="5">
        <v>356703</v>
      </c>
      <c r="DX23" s="5">
        <v>319513</v>
      </c>
      <c r="DY23" s="5">
        <v>251655</v>
      </c>
      <c r="DZ23" s="5">
        <v>212801</v>
      </c>
      <c r="EA23" s="5">
        <v>255999</v>
      </c>
      <c r="EB23" s="5">
        <v>181969</v>
      </c>
      <c r="EC23" s="5">
        <v>200118</v>
      </c>
      <c r="ED23" s="5">
        <v>238045</v>
      </c>
      <c r="EE23" s="5">
        <v>206999</v>
      </c>
      <c r="EF23" s="5">
        <v>179126</v>
      </c>
      <c r="EG23" s="5">
        <v>101238</v>
      </c>
      <c r="EH23" s="5">
        <v>171107</v>
      </c>
      <c r="EI23" s="5">
        <v>118985</v>
      </c>
      <c r="EJ23" s="5">
        <v>70458</v>
      </c>
      <c r="EK23" s="5">
        <v>77555</v>
      </c>
      <c r="EL23" s="5">
        <v>69895</v>
      </c>
      <c r="EM23" s="5">
        <v>62002</v>
      </c>
      <c r="EN23" s="5">
        <v>55233</v>
      </c>
      <c r="EO23" s="5">
        <v>53113</v>
      </c>
      <c r="EP23" s="5">
        <v>105951</v>
      </c>
      <c r="EQ23" s="5">
        <v>150098</v>
      </c>
      <c r="ER23" s="5">
        <v>76158</v>
      </c>
      <c r="ES23" s="5">
        <v>107168</v>
      </c>
      <c r="ET23" s="5">
        <v>117428</v>
      </c>
      <c r="EU23" s="5">
        <v>72005</v>
      </c>
      <c r="EV23" s="5">
        <v>140131</v>
      </c>
      <c r="EW23" s="5">
        <v>159285</v>
      </c>
      <c r="EX23" s="5">
        <v>76466</v>
      </c>
      <c r="EY23" s="5">
        <v>87456</v>
      </c>
      <c r="EZ23" s="5">
        <v>66798</v>
      </c>
      <c r="FA23" s="5">
        <v>125789</v>
      </c>
      <c r="FB23" s="5">
        <v>96126</v>
      </c>
      <c r="FC23" s="5">
        <v>51231</v>
      </c>
      <c r="FD23" s="5">
        <v>45559</v>
      </c>
      <c r="FE23" s="5">
        <v>38148</v>
      </c>
      <c r="FF23" s="5">
        <v>21809</v>
      </c>
      <c r="FG23" s="5">
        <v>0</v>
      </c>
      <c r="FH23" s="5">
        <v>0</v>
      </c>
      <c r="FI23" s="5">
        <v>0</v>
      </c>
      <c r="FJ23" s="5">
        <v>0</v>
      </c>
      <c r="FK23" s="5">
        <v>0</v>
      </c>
      <c r="FL23" s="5">
        <v>0</v>
      </c>
      <c r="FM23" s="5">
        <v>0</v>
      </c>
      <c r="FN23" s="5">
        <v>0</v>
      </c>
      <c r="FO23" s="5">
        <v>0</v>
      </c>
      <c r="FP23" s="5">
        <v>0</v>
      </c>
      <c r="FQ23" s="5">
        <v>0</v>
      </c>
      <c r="FR23" s="5">
        <v>0</v>
      </c>
      <c r="FS23" s="5">
        <v>0</v>
      </c>
      <c r="FT23" s="5">
        <v>0</v>
      </c>
      <c r="FU23" s="5" t="s">
        <v>33</v>
      </c>
      <c r="FV23" s="5" t="s">
        <v>33</v>
      </c>
      <c r="FW23" s="5" t="s">
        <v>33</v>
      </c>
      <c r="FX23" s="5" t="s">
        <v>33</v>
      </c>
      <c r="FY23" s="5" t="s">
        <v>33</v>
      </c>
      <c r="FZ23" s="5" t="s">
        <v>33</v>
      </c>
      <c r="GA23" s="5" t="s">
        <v>33</v>
      </c>
      <c r="GB23" s="5" t="s">
        <v>33</v>
      </c>
      <c r="GC23" s="5" t="s">
        <v>33</v>
      </c>
      <c r="GD23" s="5" t="s">
        <v>33</v>
      </c>
      <c r="GE23" s="5" t="s">
        <v>33</v>
      </c>
      <c r="GF23" s="5" t="s">
        <v>33</v>
      </c>
      <c r="GG23" s="5" t="s">
        <v>33</v>
      </c>
      <c r="GH23" s="5" t="s">
        <v>33</v>
      </c>
      <c r="GI23" s="5" t="s">
        <v>33</v>
      </c>
      <c r="GJ23" s="5" t="s">
        <v>33</v>
      </c>
      <c r="GK23" s="5" t="s">
        <v>33</v>
      </c>
      <c r="GL23" s="5" t="s">
        <v>33</v>
      </c>
      <c r="GM23" s="5">
        <v>1805862</v>
      </c>
      <c r="GN23" s="5">
        <v>1797943</v>
      </c>
      <c r="GO23" s="5">
        <v>2067555</v>
      </c>
      <c r="GP23" s="5">
        <v>2424726</v>
      </c>
      <c r="GQ23" s="5">
        <v>1951341</v>
      </c>
      <c r="GR23" s="5">
        <v>1817115</v>
      </c>
      <c r="GS23" s="5">
        <v>1151378</v>
      </c>
      <c r="GT23" s="5">
        <v>1057574</v>
      </c>
      <c r="GU23" s="5">
        <v>1005599</v>
      </c>
      <c r="GV23" s="5">
        <v>841415</v>
      </c>
      <c r="GW23" s="5">
        <v>810241</v>
      </c>
      <c r="GX23" s="5">
        <v>1175674</v>
      </c>
      <c r="GY23" s="5">
        <v>839728</v>
      </c>
      <c r="GZ23" s="5">
        <v>858497</v>
      </c>
      <c r="HA23" s="5">
        <v>694503</v>
      </c>
      <c r="HB23" s="5">
        <v>845790</v>
      </c>
      <c r="HC23" s="5">
        <v>718752</v>
      </c>
      <c r="HD23" s="5">
        <v>880872</v>
      </c>
      <c r="HE23" s="5">
        <v>788665</v>
      </c>
      <c r="HF23" s="5">
        <v>1127980</v>
      </c>
      <c r="HG23" s="5">
        <v>934263</v>
      </c>
      <c r="HH23" s="5">
        <v>1150908</v>
      </c>
      <c r="HI23" s="5">
        <v>836014</v>
      </c>
      <c r="HJ23" s="5">
        <v>1005702</v>
      </c>
      <c r="HK23" s="5">
        <v>835344</v>
      </c>
      <c r="HL23" s="5">
        <v>712753</v>
      </c>
      <c r="HM23" s="5">
        <v>952157</v>
      </c>
      <c r="HN23" s="5">
        <v>861635</v>
      </c>
      <c r="HO23" s="5">
        <v>-11151</v>
      </c>
      <c r="HP23" s="5">
        <v>726186</v>
      </c>
      <c r="HQ23" s="5">
        <v>477000</v>
      </c>
      <c r="HR23" s="5">
        <v>2302052</v>
      </c>
      <c r="HS23" s="5">
        <v>1726549</v>
      </c>
      <c r="HT23" s="5">
        <v>1934778</v>
      </c>
      <c r="HU23" s="5">
        <v>1351796</v>
      </c>
      <c r="HV23" s="5">
        <v>1218708</v>
      </c>
      <c r="HW23" s="5">
        <v>1148750</v>
      </c>
      <c r="HX23" s="5">
        <v>1105879</v>
      </c>
      <c r="HY23" s="5">
        <v>1125471</v>
      </c>
      <c r="HZ23" s="5">
        <v>2119046</v>
      </c>
      <c r="IA23" s="5">
        <v>2821748</v>
      </c>
      <c r="IB23" s="5">
        <v>2996529</v>
      </c>
      <c r="IC23" s="5">
        <v>2755080</v>
      </c>
      <c r="ID23" s="5">
        <v>3260667</v>
      </c>
      <c r="IE23" s="5">
        <v>3591772</v>
      </c>
      <c r="IF23" s="5">
        <v>3007771</v>
      </c>
      <c r="IG23" s="5">
        <v>3198756</v>
      </c>
      <c r="IH23" s="5">
        <v>2428439</v>
      </c>
      <c r="II23" s="5">
        <v>2503149</v>
      </c>
      <c r="IJ23" s="5">
        <v>2587043</v>
      </c>
      <c r="IK23" s="5">
        <v>2672036</v>
      </c>
      <c r="IL23" s="5">
        <v>2513171</v>
      </c>
      <c r="IM23" s="5">
        <v>2100478</v>
      </c>
      <c r="IN23" s="5">
        <v>2520490</v>
      </c>
      <c r="IO23" s="5">
        <v>2546973</v>
      </c>
      <c r="IP23" s="5">
        <v>2085186</v>
      </c>
      <c r="IQ23" s="5">
        <v>1939965</v>
      </c>
      <c r="IR23" s="5">
        <v>1866861</v>
      </c>
      <c r="IS23" s="5">
        <v>1898543</v>
      </c>
      <c r="IT23" s="5">
        <v>1657711</v>
      </c>
      <c r="IU23" s="5">
        <v>1817857</v>
      </c>
      <c r="IV23" s="5">
        <v>1602098</v>
      </c>
      <c r="IW23" s="5">
        <v>1461574</v>
      </c>
      <c r="IX23" s="5">
        <v>1459758</v>
      </c>
      <c r="IY23" s="5">
        <v>0</v>
      </c>
      <c r="IZ23" s="5">
        <v>0</v>
      </c>
      <c r="JA23" s="5">
        <v>0</v>
      </c>
      <c r="JB23" s="5">
        <v>0</v>
      </c>
      <c r="JC23" s="5">
        <v>0</v>
      </c>
      <c r="JD23" s="5">
        <v>0</v>
      </c>
      <c r="JE23" s="5">
        <v>0</v>
      </c>
      <c r="JF23" s="5">
        <v>0</v>
      </c>
      <c r="JG23" s="5">
        <v>0</v>
      </c>
      <c r="JH23" s="5">
        <v>0</v>
      </c>
      <c r="JI23" s="5">
        <v>0</v>
      </c>
      <c r="JJ23" s="5">
        <v>0</v>
      </c>
      <c r="JK23" s="5">
        <v>0</v>
      </c>
      <c r="JL23" s="5">
        <v>0</v>
      </c>
      <c r="JM23" s="5">
        <v>0</v>
      </c>
      <c r="JN23" s="5">
        <v>0</v>
      </c>
      <c r="JO23" s="5">
        <v>0</v>
      </c>
      <c r="JP23" s="5">
        <v>0</v>
      </c>
      <c r="JQ23" s="5">
        <v>0</v>
      </c>
      <c r="JR23" s="5">
        <v>348392</v>
      </c>
      <c r="JS23" s="5">
        <v>528461</v>
      </c>
      <c r="JT23" s="5">
        <v>592344</v>
      </c>
      <c r="JU23" s="5">
        <v>519108</v>
      </c>
      <c r="JV23" s="5">
        <v>491687</v>
      </c>
      <c r="JW23" s="5">
        <v>424986</v>
      </c>
      <c r="JX23" s="5">
        <v>410196</v>
      </c>
      <c r="JY23" s="5">
        <v>409543</v>
      </c>
      <c r="JZ23" s="5">
        <v>418886</v>
      </c>
      <c r="KA23" s="5">
        <v>357127</v>
      </c>
      <c r="KB23" s="5">
        <v>357961</v>
      </c>
      <c r="KC23" s="5">
        <v>321187</v>
      </c>
      <c r="KD23" s="5">
        <v>315737</v>
      </c>
      <c r="KE23" s="5">
        <v>317556</v>
      </c>
      <c r="KF23" s="5">
        <v>311174</v>
      </c>
      <c r="KG23" s="5">
        <v>374909</v>
      </c>
      <c r="KH23" s="5">
        <v>315984</v>
      </c>
      <c r="KI23" s="5">
        <v>247046</v>
      </c>
      <c r="KJ23" s="5">
        <v>198085</v>
      </c>
      <c r="KK23" s="5">
        <v>184900</v>
      </c>
      <c r="KL23" s="5">
        <v>271322</v>
      </c>
      <c r="KM23" s="5">
        <v>301517</v>
      </c>
      <c r="KN23" s="5">
        <v>353354</v>
      </c>
      <c r="KO23" s="5">
        <v>351454</v>
      </c>
      <c r="KP23" s="5">
        <v>340667</v>
      </c>
      <c r="KQ23" s="5">
        <v>191198</v>
      </c>
      <c r="KR23" s="5">
        <v>361085</v>
      </c>
      <c r="KS23" s="5">
        <v>347441</v>
      </c>
      <c r="KT23" s="5">
        <v>193006</v>
      </c>
      <c r="KU23" s="5">
        <v>24881</v>
      </c>
      <c r="KV23" s="5">
        <v>24717</v>
      </c>
      <c r="KW23" s="5">
        <v>33957</v>
      </c>
      <c r="KX23" s="5">
        <v>32920</v>
      </c>
      <c r="KY23" s="5">
        <v>40072</v>
      </c>
      <c r="KZ23" s="5">
        <v>21728</v>
      </c>
      <c r="LA23" s="5">
        <v>26181</v>
      </c>
      <c r="LB23" s="5">
        <v>25913</v>
      </c>
      <c r="LC23" s="5">
        <v>31164</v>
      </c>
      <c r="LD23" s="5">
        <v>27757</v>
      </c>
      <c r="LE23" s="5">
        <v>28183</v>
      </c>
      <c r="LF23" s="5">
        <v>29700</v>
      </c>
      <c r="LG23" s="5">
        <v>29728</v>
      </c>
      <c r="LH23" s="5">
        <v>25001</v>
      </c>
      <c r="LI23" s="5">
        <v>22643</v>
      </c>
      <c r="LJ23" s="5">
        <v>24181</v>
      </c>
      <c r="LK23" s="5">
        <v>52652</v>
      </c>
      <c r="LL23" s="5">
        <v>51946</v>
      </c>
      <c r="LM23" s="5">
        <v>52895</v>
      </c>
      <c r="LN23" s="5">
        <v>53649</v>
      </c>
      <c r="LO23" s="5">
        <v>46586</v>
      </c>
      <c r="LP23" s="5">
        <v>45782</v>
      </c>
      <c r="LQ23" s="5">
        <v>44834</v>
      </c>
      <c r="LR23" s="5">
        <v>48208</v>
      </c>
      <c r="LS23" s="5">
        <v>42023</v>
      </c>
      <c r="LT23" s="5">
        <v>38582</v>
      </c>
      <c r="LU23" s="5">
        <v>37891</v>
      </c>
      <c r="LV23" s="5">
        <v>51317</v>
      </c>
      <c r="LW23" s="5">
        <v>48469</v>
      </c>
      <c r="LX23" s="5">
        <v>39525</v>
      </c>
      <c r="LY23" s="5">
        <v>32712</v>
      </c>
      <c r="LZ23" s="5">
        <v>27297</v>
      </c>
      <c r="MA23" s="5">
        <v>27221</v>
      </c>
      <c r="MB23" s="5">
        <v>24576</v>
      </c>
      <c r="MC23" s="5">
        <v>25905</v>
      </c>
      <c r="MD23" s="5">
        <v>29357</v>
      </c>
      <c r="ME23" s="5">
        <v>28972</v>
      </c>
      <c r="MF23" s="5">
        <v>17666</v>
      </c>
      <c r="MG23" s="5">
        <v>23094</v>
      </c>
      <c r="MH23" s="5">
        <v>19527</v>
      </c>
      <c r="MI23" s="5">
        <v>14385</v>
      </c>
      <c r="MJ23" s="5">
        <v>14985</v>
      </c>
      <c r="MK23" s="5">
        <v>26080</v>
      </c>
      <c r="ML23" s="5">
        <v>24174</v>
      </c>
      <c r="MM23" s="5">
        <v>32441</v>
      </c>
      <c r="MN23" s="5">
        <v>27460</v>
      </c>
      <c r="MO23" s="5">
        <v>19632</v>
      </c>
      <c r="MP23" s="5">
        <v>19428</v>
      </c>
      <c r="MQ23" s="5">
        <v>5153</v>
      </c>
      <c r="MR23" s="5">
        <v>5315</v>
      </c>
      <c r="MS23" s="5">
        <v>4848</v>
      </c>
      <c r="MT23" s="5">
        <v>4288</v>
      </c>
      <c r="MU23" s="5">
        <v>3521</v>
      </c>
      <c r="MV23" s="5">
        <v>2909</v>
      </c>
      <c r="MW23" s="5">
        <v>2828</v>
      </c>
      <c r="MX23" s="5">
        <v>5262</v>
      </c>
      <c r="MY23" s="5">
        <v>5639</v>
      </c>
      <c r="MZ23" s="5">
        <v>1728</v>
      </c>
      <c r="NA23" s="5">
        <v>864</v>
      </c>
      <c r="NB23" s="5">
        <v>642</v>
      </c>
      <c r="NC23" s="5">
        <v>407</v>
      </c>
      <c r="ND23" s="5">
        <v>3167</v>
      </c>
      <c r="NE23" s="5" t="s">
        <v>33</v>
      </c>
      <c r="NF23" s="5" t="s">
        <v>33</v>
      </c>
      <c r="NG23" s="5" t="s">
        <v>33</v>
      </c>
      <c r="NH23" s="5" t="s">
        <v>33</v>
      </c>
      <c r="NI23" s="5" t="s">
        <v>33</v>
      </c>
      <c r="NJ23" s="5" t="s">
        <v>33</v>
      </c>
      <c r="NK23" s="5" t="s">
        <v>33</v>
      </c>
      <c r="NL23" s="5" t="s">
        <v>33</v>
      </c>
      <c r="NM23" s="5" t="s">
        <v>33</v>
      </c>
      <c r="NN23" s="5" t="s">
        <v>33</v>
      </c>
      <c r="NO23" s="5" t="s">
        <v>33</v>
      </c>
      <c r="NP23" s="5" t="s">
        <v>33</v>
      </c>
      <c r="NQ23" s="5" t="s">
        <v>33</v>
      </c>
      <c r="NR23" s="5" t="s">
        <v>33</v>
      </c>
      <c r="NS23" s="5" t="s">
        <v>33</v>
      </c>
      <c r="NT23" s="5" t="s">
        <v>33</v>
      </c>
      <c r="NU23" s="5" t="s">
        <v>33</v>
      </c>
      <c r="NV23" s="5" t="s">
        <v>33</v>
      </c>
      <c r="NW23" s="5">
        <v>0</v>
      </c>
      <c r="NX23" s="5">
        <v>0</v>
      </c>
      <c r="NY23" s="5">
        <v>0</v>
      </c>
      <c r="NZ23" s="5">
        <v>0</v>
      </c>
      <c r="OA23" s="5">
        <v>0</v>
      </c>
      <c r="OB23" s="5">
        <v>0</v>
      </c>
      <c r="OC23" s="5">
        <v>0</v>
      </c>
      <c r="OD23" s="5">
        <v>0</v>
      </c>
      <c r="OE23" s="5">
        <v>0</v>
      </c>
      <c r="OF23" s="5">
        <v>0</v>
      </c>
      <c r="OG23" s="5">
        <v>0</v>
      </c>
      <c r="OH23" s="5">
        <v>0</v>
      </c>
      <c r="OI23" s="5">
        <v>0</v>
      </c>
      <c r="OJ23" s="5">
        <v>0</v>
      </c>
      <c r="OK23" s="5" t="s">
        <v>33</v>
      </c>
      <c r="OL23" s="5" t="s">
        <v>33</v>
      </c>
      <c r="OM23" s="5" t="s">
        <v>33</v>
      </c>
      <c r="ON23" s="5" t="s">
        <v>33</v>
      </c>
      <c r="OO23" s="5" t="s">
        <v>33</v>
      </c>
      <c r="OP23" s="5" t="s">
        <v>33</v>
      </c>
      <c r="OQ23" s="5" t="s">
        <v>33</v>
      </c>
      <c r="OR23" s="5" t="s">
        <v>33</v>
      </c>
      <c r="OS23" s="5" t="s">
        <v>33</v>
      </c>
      <c r="OT23" s="5" t="s">
        <v>33</v>
      </c>
      <c r="OU23" s="5" t="s">
        <v>33</v>
      </c>
      <c r="OV23" s="5" t="s">
        <v>33</v>
      </c>
      <c r="OW23" s="5" t="s">
        <v>33</v>
      </c>
      <c r="OX23" s="5" t="s">
        <v>33</v>
      </c>
      <c r="OY23" s="5" t="s">
        <v>33</v>
      </c>
      <c r="OZ23" s="5" t="s">
        <v>33</v>
      </c>
      <c r="PA23" s="5" t="s">
        <v>33</v>
      </c>
      <c r="PB23" s="5" t="s">
        <v>33</v>
      </c>
      <c r="PC23" s="5">
        <v>183099</v>
      </c>
      <c r="PD23" s="5">
        <v>182422</v>
      </c>
      <c r="PE23" s="5">
        <v>172861</v>
      </c>
      <c r="PF23" s="5">
        <v>169252</v>
      </c>
      <c r="PG23" s="5">
        <v>142367</v>
      </c>
      <c r="PH23" s="5">
        <v>127304</v>
      </c>
      <c r="PI23" s="5">
        <v>112302</v>
      </c>
      <c r="PJ23" s="5">
        <v>92752</v>
      </c>
      <c r="PK23" s="5">
        <v>82363</v>
      </c>
      <c r="PL23" s="5">
        <v>74572</v>
      </c>
      <c r="PM23" s="5">
        <v>81675</v>
      </c>
      <c r="PN23" s="5">
        <v>91661</v>
      </c>
      <c r="PO23" s="5">
        <v>84953</v>
      </c>
      <c r="PP23" s="5">
        <v>79733</v>
      </c>
      <c r="PQ23" s="5">
        <v>82538</v>
      </c>
      <c r="PR23" s="5">
        <v>83255</v>
      </c>
      <c r="PS23" s="5">
        <v>93116</v>
      </c>
      <c r="PT23" s="5">
        <v>121408</v>
      </c>
      <c r="PU23" s="5">
        <v>125981</v>
      </c>
      <c r="PV23" s="5">
        <v>186428</v>
      </c>
      <c r="PW23" s="5">
        <v>115636</v>
      </c>
      <c r="PX23" s="5">
        <v>96536</v>
      </c>
      <c r="PY23" s="5">
        <v>87345</v>
      </c>
      <c r="PZ23" s="5">
        <v>82207</v>
      </c>
      <c r="QA23" s="5">
        <v>80778</v>
      </c>
      <c r="QB23" s="5">
        <v>86059</v>
      </c>
      <c r="QC23" s="5">
        <v>81624</v>
      </c>
      <c r="QD23" s="5">
        <v>77980</v>
      </c>
      <c r="QE23" s="5">
        <v>82349</v>
      </c>
      <c r="QF23" s="5">
        <v>75030</v>
      </c>
      <c r="QG23" s="5">
        <v>72662</v>
      </c>
      <c r="QH23" s="5">
        <v>63766</v>
      </c>
      <c r="QI23" s="5">
        <v>293296</v>
      </c>
      <c r="QJ23" s="5">
        <v>283400</v>
      </c>
      <c r="QK23" s="5">
        <v>292424</v>
      </c>
      <c r="QL23" s="5">
        <v>300501</v>
      </c>
      <c r="QM23" s="5">
        <v>323285</v>
      </c>
      <c r="QN23" s="5">
        <v>339395</v>
      </c>
      <c r="QO23" s="5">
        <v>326479</v>
      </c>
      <c r="QP23" s="5">
        <v>317053</v>
      </c>
      <c r="QQ23" s="5">
        <v>332120</v>
      </c>
      <c r="QR23" s="5">
        <v>238569</v>
      </c>
      <c r="QS23" s="5">
        <v>215790</v>
      </c>
      <c r="QT23" s="5">
        <v>298414</v>
      </c>
      <c r="QU23" s="5">
        <v>287508</v>
      </c>
      <c r="QV23" s="5">
        <v>235857</v>
      </c>
      <c r="QW23" s="5">
        <v>203482</v>
      </c>
      <c r="QX23" s="5">
        <v>196081</v>
      </c>
      <c r="QY23" s="5">
        <v>200058</v>
      </c>
      <c r="QZ23" s="5">
        <v>205805</v>
      </c>
      <c r="RA23" s="5">
        <v>235554</v>
      </c>
      <c r="RB23" s="5">
        <v>241671</v>
      </c>
      <c r="RC23" s="5">
        <v>203460</v>
      </c>
      <c r="RD23" s="5">
        <v>167353</v>
      </c>
      <c r="RE23" s="5">
        <v>130332</v>
      </c>
      <c r="RF23" s="5">
        <v>124932</v>
      </c>
      <c r="RG23" s="5">
        <v>111308</v>
      </c>
      <c r="RH23" s="5">
        <v>116609</v>
      </c>
      <c r="RI23" s="5">
        <v>127733</v>
      </c>
      <c r="RJ23" s="5">
        <v>128127</v>
      </c>
      <c r="RK23" s="5">
        <v>123011</v>
      </c>
      <c r="RL23" s="5">
        <v>99418</v>
      </c>
      <c r="RM23" s="5">
        <v>85413</v>
      </c>
      <c r="RN23" s="5">
        <v>90431</v>
      </c>
      <c r="RO23" s="5">
        <v>202891</v>
      </c>
      <c r="RP23" s="5">
        <v>225914</v>
      </c>
      <c r="RQ23" s="5">
        <v>229443</v>
      </c>
      <c r="RR23" s="5">
        <v>243296</v>
      </c>
      <c r="RS23" s="5">
        <v>248386</v>
      </c>
      <c r="RT23" s="5">
        <v>252022</v>
      </c>
      <c r="RU23" s="5">
        <v>229749</v>
      </c>
      <c r="RV23" s="5">
        <v>229435</v>
      </c>
      <c r="RW23" s="5">
        <v>229436</v>
      </c>
      <c r="RX23" s="5">
        <v>210714</v>
      </c>
      <c r="RY23" s="5">
        <v>244746</v>
      </c>
      <c r="RZ23" s="5">
        <v>223557</v>
      </c>
      <c r="SA23" s="5">
        <v>213341</v>
      </c>
      <c r="SB23" s="5">
        <v>162873</v>
      </c>
      <c r="SC23" s="5">
        <v>166103</v>
      </c>
      <c r="SD23" s="5">
        <v>170362</v>
      </c>
      <c r="SE23" s="5">
        <v>179022</v>
      </c>
      <c r="SF23" s="5">
        <v>202209</v>
      </c>
      <c r="SG23" s="5">
        <v>160930</v>
      </c>
      <c r="SH23" s="5">
        <v>209131</v>
      </c>
      <c r="SI23" s="5">
        <v>281617</v>
      </c>
      <c r="SJ23" s="5">
        <v>191786</v>
      </c>
      <c r="SK23" s="5">
        <v>155768</v>
      </c>
      <c r="SL23" s="5">
        <v>152169</v>
      </c>
      <c r="SM23" s="5">
        <v>141089</v>
      </c>
      <c r="SN23" s="5">
        <v>137995</v>
      </c>
      <c r="SO23" s="5">
        <v>140721</v>
      </c>
      <c r="SP23" s="5">
        <v>149725</v>
      </c>
      <c r="SQ23" s="5">
        <v>136456</v>
      </c>
      <c r="SR23" s="5">
        <v>116658</v>
      </c>
      <c r="SS23" s="5">
        <v>121451</v>
      </c>
      <c r="ST23" s="5">
        <v>116491</v>
      </c>
      <c r="SU23" s="5">
        <v>34440</v>
      </c>
      <c r="SV23" s="5">
        <v>37404</v>
      </c>
      <c r="SW23" s="5">
        <v>132730</v>
      </c>
      <c r="SX23" s="5">
        <v>226858</v>
      </c>
      <c r="SY23" s="5">
        <v>250479</v>
      </c>
      <c r="SZ23" s="5">
        <v>244512</v>
      </c>
      <c r="TA23" s="5">
        <v>187943</v>
      </c>
      <c r="TB23" s="5">
        <v>164751</v>
      </c>
      <c r="TC23" s="5">
        <v>123268</v>
      </c>
      <c r="TD23" s="5">
        <v>105919</v>
      </c>
      <c r="TE23" s="5">
        <v>69782</v>
      </c>
      <c r="TF23" s="5">
        <v>37684</v>
      </c>
      <c r="TG23" s="5">
        <v>18092</v>
      </c>
      <c r="TH23" s="5">
        <v>16399</v>
      </c>
      <c r="TI23" s="5">
        <v>9791</v>
      </c>
      <c r="TJ23" s="5">
        <v>8407</v>
      </c>
      <c r="TK23" s="5">
        <v>15063</v>
      </c>
      <c r="TL23" s="5">
        <v>19961</v>
      </c>
      <c r="TM23" s="5">
        <v>10906</v>
      </c>
      <c r="TN23" s="5">
        <v>12037</v>
      </c>
      <c r="TO23" s="5">
        <v>6383</v>
      </c>
      <c r="TP23" s="5">
        <v>8232</v>
      </c>
      <c r="TQ23" s="5">
        <v>12298</v>
      </c>
      <c r="TR23" s="5">
        <v>13243</v>
      </c>
      <c r="TS23" s="5">
        <v>11698</v>
      </c>
      <c r="TT23" s="5">
        <v>8274</v>
      </c>
      <c r="TU23" s="5">
        <v>10580</v>
      </c>
      <c r="TV23" s="5">
        <v>13500</v>
      </c>
      <c r="TW23" s="5">
        <v>10507</v>
      </c>
      <c r="TX23" s="5">
        <v>7598</v>
      </c>
      <c r="TY23" s="5">
        <v>6400</v>
      </c>
      <c r="TZ23" s="5">
        <v>18045</v>
      </c>
      <c r="UA23" s="5">
        <v>0</v>
      </c>
      <c r="UB23" s="5">
        <v>0</v>
      </c>
      <c r="UC23" s="5">
        <v>0</v>
      </c>
      <c r="UD23" s="5">
        <v>0</v>
      </c>
      <c r="UE23" s="5">
        <v>0</v>
      </c>
      <c r="UF23" s="5">
        <v>0</v>
      </c>
      <c r="UG23" s="5">
        <v>0</v>
      </c>
      <c r="UH23" s="5">
        <v>0</v>
      </c>
      <c r="UI23" s="5">
        <v>0</v>
      </c>
      <c r="UJ23" s="5">
        <v>0</v>
      </c>
      <c r="UK23" s="5">
        <v>0</v>
      </c>
      <c r="UL23" s="5">
        <v>0</v>
      </c>
      <c r="UM23" s="5">
        <v>0</v>
      </c>
      <c r="UN23" s="5">
        <v>0</v>
      </c>
      <c r="UO23" s="5">
        <v>0</v>
      </c>
      <c r="UP23" s="5">
        <v>0</v>
      </c>
      <c r="UQ23" s="5">
        <v>6</v>
      </c>
      <c r="UR23" s="5">
        <v>34</v>
      </c>
      <c r="US23" s="5">
        <v>11309</v>
      </c>
      <c r="UT23" s="5">
        <v>22647</v>
      </c>
      <c r="UU23" s="5">
        <v>19187</v>
      </c>
      <c r="UV23" s="5">
        <v>41893</v>
      </c>
      <c r="UW23" s="5">
        <v>28258</v>
      </c>
      <c r="UX23" s="5">
        <v>20163</v>
      </c>
      <c r="UY23" s="5">
        <v>15195</v>
      </c>
      <c r="UZ23" s="5">
        <v>11431</v>
      </c>
      <c r="VA23" s="5">
        <v>7265</v>
      </c>
      <c r="VB23" s="5">
        <v>8479</v>
      </c>
      <c r="VC23" s="5">
        <v>9472</v>
      </c>
      <c r="VD23" s="5">
        <v>8013</v>
      </c>
      <c r="VE23" s="5">
        <v>7499</v>
      </c>
      <c r="VF23" s="5">
        <v>7002</v>
      </c>
      <c r="VG23" s="5">
        <v>387663</v>
      </c>
      <c r="VH23" s="5">
        <v>445427</v>
      </c>
      <c r="VI23" s="5">
        <v>435416</v>
      </c>
      <c r="VJ23" s="5">
        <v>448658</v>
      </c>
      <c r="VK23" s="5">
        <v>413036</v>
      </c>
      <c r="VL23" s="5">
        <v>379687</v>
      </c>
      <c r="VM23" s="5">
        <v>463660</v>
      </c>
      <c r="VN23" s="5">
        <v>481063</v>
      </c>
      <c r="VO23" s="5">
        <v>380612</v>
      </c>
      <c r="VP23" s="5">
        <v>374913</v>
      </c>
      <c r="VQ23" s="5">
        <v>391270</v>
      </c>
      <c r="VR23" s="5">
        <v>326880</v>
      </c>
      <c r="VS23" s="5">
        <v>389690</v>
      </c>
      <c r="VT23" s="5">
        <v>165110</v>
      </c>
      <c r="VU23" s="5">
        <v>280019</v>
      </c>
      <c r="VV23" s="5">
        <v>336611</v>
      </c>
      <c r="VW23" s="5">
        <v>488112</v>
      </c>
      <c r="VX23" s="5">
        <v>317068</v>
      </c>
      <c r="VY23" s="5">
        <v>319177</v>
      </c>
      <c r="VZ23" s="5">
        <v>455362</v>
      </c>
      <c r="WA23" s="5">
        <v>527846</v>
      </c>
      <c r="WB23" s="5">
        <v>473291</v>
      </c>
      <c r="WC23" s="5">
        <v>525885</v>
      </c>
      <c r="WD23" s="5">
        <v>452045</v>
      </c>
      <c r="WE23" s="5">
        <v>560370</v>
      </c>
      <c r="WF23" s="5">
        <v>536910</v>
      </c>
      <c r="WG23" s="5">
        <v>499895</v>
      </c>
      <c r="WH23" s="5">
        <v>484281</v>
      </c>
      <c r="WI23" s="5">
        <v>432816</v>
      </c>
      <c r="WJ23" s="5">
        <v>328831</v>
      </c>
      <c r="WK23" s="5">
        <v>346162</v>
      </c>
      <c r="WL23" s="5">
        <v>327589</v>
      </c>
      <c r="WM23" s="5">
        <v>39255</v>
      </c>
      <c r="WN23" s="5">
        <v>42842</v>
      </c>
      <c r="WO23" s="5">
        <v>35202</v>
      </c>
      <c r="WP23" s="5">
        <v>39986</v>
      </c>
      <c r="WQ23" s="5">
        <v>45335</v>
      </c>
      <c r="WR23" s="5">
        <v>46388</v>
      </c>
      <c r="WS23" s="5">
        <v>40630</v>
      </c>
      <c r="WT23" s="5">
        <v>28857</v>
      </c>
      <c r="WU23" s="5">
        <v>26347</v>
      </c>
      <c r="WV23" s="5">
        <v>21314</v>
      </c>
      <c r="WW23" s="5">
        <v>24516</v>
      </c>
      <c r="WX23" s="5">
        <v>31145</v>
      </c>
      <c r="WY23" s="5">
        <v>20199</v>
      </c>
      <c r="WZ23" s="5">
        <v>17228</v>
      </c>
      <c r="XA23" s="5">
        <v>9480</v>
      </c>
      <c r="XB23" s="5">
        <v>11025</v>
      </c>
      <c r="XC23" s="5">
        <v>10077</v>
      </c>
      <c r="XD23" s="5">
        <v>8580</v>
      </c>
      <c r="XE23" s="5">
        <v>10340</v>
      </c>
      <c r="XF23" s="5">
        <v>10492</v>
      </c>
      <c r="XG23" s="5">
        <v>12813</v>
      </c>
      <c r="XH23" s="5">
        <v>10718</v>
      </c>
      <c r="XI23" s="5">
        <v>5253</v>
      </c>
      <c r="XJ23" s="5">
        <v>5564</v>
      </c>
      <c r="XK23" s="5">
        <v>5318</v>
      </c>
      <c r="XL23" s="5">
        <v>7133</v>
      </c>
      <c r="XM23" s="5">
        <v>7537</v>
      </c>
      <c r="XN23" s="5">
        <v>4314</v>
      </c>
      <c r="XO23" s="5">
        <v>4879</v>
      </c>
      <c r="XP23" s="5">
        <v>3397</v>
      </c>
      <c r="XQ23" s="5">
        <v>3523</v>
      </c>
      <c r="XR23" s="5">
        <v>2645</v>
      </c>
      <c r="XS23" s="1">
        <v>4110</v>
      </c>
      <c r="XT23" s="3" t="s">
        <v>180</v>
      </c>
      <c r="XU23" s="3" t="s">
        <v>179</v>
      </c>
      <c r="XV23" s="3" t="s">
        <v>179</v>
      </c>
      <c r="XW23" s="3" t="s">
        <v>179</v>
      </c>
      <c r="XX23" s="3" t="s">
        <v>180</v>
      </c>
      <c r="XY23" s="3" t="s">
        <v>180</v>
      </c>
      <c r="XZ23" s="3" t="s">
        <v>185</v>
      </c>
    </row>
    <row r="24" spans="1:650" x14ac:dyDescent="0.3">
      <c r="A24" s="6" t="s">
        <v>55</v>
      </c>
      <c r="B24" s="1">
        <v>4056992</v>
      </c>
      <c r="C24" s="5">
        <v>3305</v>
      </c>
      <c r="D24" s="5">
        <v>3661</v>
      </c>
      <c r="E24" s="5">
        <v>1265</v>
      </c>
      <c r="F24" s="5">
        <v>1914</v>
      </c>
      <c r="G24" s="5">
        <v>17024</v>
      </c>
      <c r="H24" s="5">
        <v>3774</v>
      </c>
      <c r="I24" s="5">
        <v>-224</v>
      </c>
      <c r="J24" s="5">
        <v>4165</v>
      </c>
      <c r="K24" s="5">
        <v>7831</v>
      </c>
      <c r="L24" s="5">
        <v>4362</v>
      </c>
      <c r="M24" s="5">
        <v>3990</v>
      </c>
      <c r="N24" s="5">
        <v>58944</v>
      </c>
      <c r="O24" s="5">
        <v>2035</v>
      </c>
      <c r="P24" s="5">
        <v>27704</v>
      </c>
      <c r="Q24" s="5">
        <v>21325</v>
      </c>
      <c r="R24" s="5">
        <v>37512</v>
      </c>
      <c r="S24" s="5">
        <v>8673</v>
      </c>
      <c r="T24" s="5">
        <v>31659</v>
      </c>
      <c r="U24" s="5">
        <v>2960</v>
      </c>
      <c r="V24" s="5">
        <v>4952</v>
      </c>
      <c r="W24" s="5">
        <v>-3</v>
      </c>
      <c r="X24" s="5">
        <v>248</v>
      </c>
      <c r="Y24" s="5">
        <v>87</v>
      </c>
      <c r="Z24" s="5">
        <v>177</v>
      </c>
      <c r="AA24" s="5">
        <v>81</v>
      </c>
      <c r="AB24" s="5">
        <v>573</v>
      </c>
      <c r="AC24" s="5">
        <v>0</v>
      </c>
      <c r="AD24" s="5">
        <v>0</v>
      </c>
      <c r="AE24" s="5">
        <v>0</v>
      </c>
      <c r="AF24" s="5">
        <v>0</v>
      </c>
      <c r="AG24" s="5">
        <v>0</v>
      </c>
      <c r="AH24" s="5">
        <v>85</v>
      </c>
      <c r="AI24" s="5">
        <v>0</v>
      </c>
      <c r="AJ24" s="5">
        <v>0</v>
      </c>
      <c r="AK24" s="5">
        <v>0</v>
      </c>
      <c r="AL24" s="5">
        <v>0</v>
      </c>
      <c r="AM24" s="5">
        <v>0</v>
      </c>
      <c r="AN24" s="5">
        <v>0</v>
      </c>
      <c r="AO24" s="5">
        <v>0</v>
      </c>
      <c r="AP24" s="5">
        <v>0</v>
      </c>
      <c r="AQ24" s="5">
        <v>0</v>
      </c>
      <c r="AR24" s="5">
        <v>0</v>
      </c>
      <c r="AS24" s="5">
        <v>0</v>
      </c>
      <c r="AT24" s="5">
        <v>0</v>
      </c>
      <c r="AU24" s="5">
        <v>0</v>
      </c>
      <c r="AV24" s="5">
        <v>0</v>
      </c>
      <c r="AW24" s="5">
        <v>0</v>
      </c>
      <c r="AX24" s="5">
        <v>0</v>
      </c>
      <c r="AY24" s="5">
        <v>0</v>
      </c>
      <c r="AZ24" s="5">
        <v>310</v>
      </c>
      <c r="BA24" s="5">
        <v>29206</v>
      </c>
      <c r="BB24" s="5">
        <v>25363</v>
      </c>
      <c r="BC24" s="5">
        <v>27284</v>
      </c>
      <c r="BD24" s="5">
        <v>31621</v>
      </c>
      <c r="BE24" s="5">
        <v>25385</v>
      </c>
      <c r="BF24" s="5">
        <v>31290</v>
      </c>
      <c r="BG24" s="5">
        <v>38592</v>
      </c>
      <c r="BH24" s="5">
        <v>62245</v>
      </c>
      <c r="BI24" s="5">
        <v>39943</v>
      </c>
      <c r="BJ24" s="5">
        <v>165066</v>
      </c>
      <c r="BK24" s="5">
        <v>52806</v>
      </c>
      <c r="BL24" s="5">
        <v>228767</v>
      </c>
      <c r="BM24" s="5">
        <v>82841</v>
      </c>
      <c r="BN24" s="5">
        <v>78251</v>
      </c>
      <c r="BO24" s="5">
        <v>345517</v>
      </c>
      <c r="BP24" s="5">
        <v>471280</v>
      </c>
      <c r="BQ24" s="5">
        <v>330352</v>
      </c>
      <c r="BR24" s="5">
        <v>278252</v>
      </c>
      <c r="BS24" s="5">
        <v>343309</v>
      </c>
      <c r="BT24" s="5">
        <v>212363</v>
      </c>
      <c r="BU24" s="5">
        <v>272433</v>
      </c>
      <c r="BV24" s="5">
        <v>100358</v>
      </c>
      <c r="BW24" s="5">
        <v>55149</v>
      </c>
      <c r="BX24" s="5">
        <v>77734</v>
      </c>
      <c r="BY24" s="5">
        <v>97943</v>
      </c>
      <c r="BZ24" s="5">
        <v>1134778</v>
      </c>
      <c r="CA24" s="5">
        <v>199017</v>
      </c>
      <c r="CB24" s="5">
        <v>342181</v>
      </c>
      <c r="CC24" s="5">
        <v>131419</v>
      </c>
      <c r="CD24" s="5">
        <v>82630</v>
      </c>
      <c r="CE24" s="5">
        <v>26943</v>
      </c>
      <c r="CF24" s="5">
        <v>14302</v>
      </c>
      <c r="CG24" s="5">
        <v>19010</v>
      </c>
      <c r="CH24" s="5">
        <v>8214</v>
      </c>
      <c r="CI24" s="5">
        <v>1620</v>
      </c>
      <c r="CJ24" s="5">
        <v>1830</v>
      </c>
      <c r="CK24" s="5">
        <v>17396</v>
      </c>
      <c r="CL24" s="5">
        <v>2412</v>
      </c>
      <c r="CM24" s="5">
        <v>5471</v>
      </c>
      <c r="CN24" s="5">
        <v>7156</v>
      </c>
      <c r="CO24" s="5">
        <v>19613</v>
      </c>
      <c r="CP24" s="5">
        <v>14889</v>
      </c>
      <c r="CQ24" s="5">
        <v>19866</v>
      </c>
      <c r="CR24" s="5">
        <v>18832</v>
      </c>
      <c r="CS24" s="5">
        <v>6215</v>
      </c>
      <c r="CT24" s="5">
        <v>11209</v>
      </c>
      <c r="CU24" s="5">
        <v>397409</v>
      </c>
      <c r="CV24" s="5">
        <v>399152</v>
      </c>
      <c r="CW24" s="5">
        <v>347614</v>
      </c>
      <c r="CX24" s="5">
        <v>306517</v>
      </c>
      <c r="CY24" s="5">
        <v>248804</v>
      </c>
      <c r="CZ24" s="5">
        <v>253325</v>
      </c>
      <c r="DA24" s="5">
        <v>274402</v>
      </c>
      <c r="DB24" s="5">
        <v>289100</v>
      </c>
      <c r="DC24" s="5">
        <v>246239</v>
      </c>
      <c r="DD24" s="5">
        <v>261482</v>
      </c>
      <c r="DE24" s="5">
        <v>236739</v>
      </c>
      <c r="DF24" s="5">
        <v>215694</v>
      </c>
      <c r="DG24" s="5">
        <v>186653</v>
      </c>
      <c r="DH24" s="5">
        <v>222780</v>
      </c>
      <c r="DI24" s="5">
        <v>200582</v>
      </c>
      <c r="DJ24" s="5">
        <v>216596</v>
      </c>
      <c r="DK24" s="5">
        <v>202070</v>
      </c>
      <c r="DL24" s="5">
        <v>167873</v>
      </c>
      <c r="DM24" s="5">
        <v>168018</v>
      </c>
      <c r="DN24" s="5">
        <v>148652</v>
      </c>
      <c r="DO24" s="5">
        <v>116735</v>
      </c>
      <c r="DP24" s="5">
        <v>96834</v>
      </c>
      <c r="DQ24" s="5">
        <v>109217</v>
      </c>
      <c r="DR24" s="5">
        <v>100557</v>
      </c>
      <c r="DS24" s="5">
        <v>77484</v>
      </c>
      <c r="DT24" s="5">
        <v>95095</v>
      </c>
      <c r="DU24" s="5">
        <v>68251</v>
      </c>
      <c r="DV24" s="5">
        <v>60269</v>
      </c>
      <c r="DW24" s="5">
        <v>101924</v>
      </c>
      <c r="DX24" s="5">
        <v>106360</v>
      </c>
      <c r="DY24" s="5">
        <v>89013</v>
      </c>
      <c r="DZ24" s="5">
        <v>106081</v>
      </c>
      <c r="EA24" s="5">
        <v>44732</v>
      </c>
      <c r="EB24" s="5">
        <v>34304</v>
      </c>
      <c r="EC24" s="5">
        <v>33974</v>
      </c>
      <c r="ED24" s="5">
        <v>41659</v>
      </c>
      <c r="EE24" s="5">
        <v>28214</v>
      </c>
      <c r="EF24" s="5">
        <v>20846</v>
      </c>
      <c r="EG24" s="5">
        <v>24673</v>
      </c>
      <c r="EH24" s="5">
        <v>42259</v>
      </c>
      <c r="EI24" s="5">
        <v>51458</v>
      </c>
      <c r="EJ24" s="5">
        <v>47132</v>
      </c>
      <c r="EK24" s="5">
        <v>44269</v>
      </c>
      <c r="EL24" s="5">
        <v>21161</v>
      </c>
      <c r="EM24" s="5">
        <v>11405</v>
      </c>
      <c r="EN24" s="5">
        <v>11393</v>
      </c>
      <c r="EO24" s="5">
        <v>8888</v>
      </c>
      <c r="EP24" s="5">
        <v>15405</v>
      </c>
      <c r="EQ24" s="5">
        <v>15241</v>
      </c>
      <c r="ER24" s="5">
        <v>13440</v>
      </c>
      <c r="ES24" s="5">
        <v>8954</v>
      </c>
      <c r="ET24" s="5">
        <v>4350</v>
      </c>
      <c r="EU24" s="5">
        <v>6169</v>
      </c>
      <c r="EV24" s="5">
        <v>5193</v>
      </c>
      <c r="EW24" s="5">
        <v>7257</v>
      </c>
      <c r="EX24" s="5">
        <v>14929</v>
      </c>
      <c r="EY24" s="5">
        <v>6719</v>
      </c>
      <c r="EZ24" s="5">
        <v>6001</v>
      </c>
      <c r="FA24" s="5">
        <v>10298</v>
      </c>
      <c r="FB24" s="5">
        <v>8818</v>
      </c>
      <c r="FC24" s="5">
        <v>6269</v>
      </c>
      <c r="FD24" s="5">
        <v>6658</v>
      </c>
      <c r="FE24" s="5">
        <v>9390</v>
      </c>
      <c r="FF24" s="5">
        <v>13624</v>
      </c>
      <c r="FG24" s="5">
        <v>0</v>
      </c>
      <c r="FH24" s="5">
        <v>0</v>
      </c>
      <c r="FI24" s="5">
        <v>0</v>
      </c>
      <c r="FJ24" s="5">
        <v>0</v>
      </c>
      <c r="FK24" s="5">
        <v>0</v>
      </c>
      <c r="FL24" s="5">
        <v>0</v>
      </c>
      <c r="FM24" s="5">
        <v>0</v>
      </c>
      <c r="FN24" s="5">
        <v>0</v>
      </c>
      <c r="FO24" s="5">
        <v>0</v>
      </c>
      <c r="FP24" s="5">
        <v>0</v>
      </c>
      <c r="FQ24" s="5">
        <v>0</v>
      </c>
      <c r="FR24" s="5">
        <v>0</v>
      </c>
      <c r="FS24" s="5">
        <v>0</v>
      </c>
      <c r="FT24" s="5">
        <v>0</v>
      </c>
      <c r="FU24" s="5" t="s">
        <v>33</v>
      </c>
      <c r="FV24" s="5" t="s">
        <v>33</v>
      </c>
      <c r="FW24" s="5" t="s">
        <v>33</v>
      </c>
      <c r="FX24" s="5" t="s">
        <v>33</v>
      </c>
      <c r="FY24" s="5" t="s">
        <v>33</v>
      </c>
      <c r="FZ24" s="5" t="s">
        <v>33</v>
      </c>
      <c r="GA24" s="5" t="s">
        <v>33</v>
      </c>
      <c r="GB24" s="5" t="s">
        <v>33</v>
      </c>
      <c r="GC24" s="5" t="s">
        <v>33</v>
      </c>
      <c r="GD24" s="5" t="s">
        <v>33</v>
      </c>
      <c r="GE24" s="5" t="s">
        <v>33</v>
      </c>
      <c r="GF24" s="5" t="s">
        <v>33</v>
      </c>
      <c r="GG24" s="5" t="s">
        <v>33</v>
      </c>
      <c r="GH24" s="5" t="s">
        <v>33</v>
      </c>
      <c r="GI24" s="5" t="s">
        <v>33</v>
      </c>
      <c r="GJ24" s="5" t="s">
        <v>33</v>
      </c>
      <c r="GK24" s="5" t="s">
        <v>33</v>
      </c>
      <c r="GL24" s="5" t="s">
        <v>33</v>
      </c>
      <c r="GM24" s="5">
        <v>790962</v>
      </c>
      <c r="GN24" s="5">
        <v>908397</v>
      </c>
      <c r="GO24" s="5">
        <v>713205</v>
      </c>
      <c r="GP24" s="5">
        <v>628341</v>
      </c>
      <c r="GQ24" s="5">
        <v>637351</v>
      </c>
      <c r="GR24" s="5">
        <v>490309</v>
      </c>
      <c r="GS24" s="5">
        <v>571284</v>
      </c>
      <c r="GT24" s="5">
        <v>435881</v>
      </c>
      <c r="GU24" s="5">
        <v>360676</v>
      </c>
      <c r="GV24" s="5">
        <v>390709</v>
      </c>
      <c r="GW24" s="5">
        <v>382941</v>
      </c>
      <c r="GX24" s="5">
        <v>1430578</v>
      </c>
      <c r="GY24" s="5">
        <v>399110</v>
      </c>
      <c r="GZ24" s="5">
        <v>604058</v>
      </c>
      <c r="HA24" s="5">
        <v>362214</v>
      </c>
      <c r="HB24" s="5">
        <v>352143</v>
      </c>
      <c r="HC24" s="5">
        <v>252927</v>
      </c>
      <c r="HD24" s="5">
        <v>227584</v>
      </c>
      <c r="HE24" s="5">
        <v>228148</v>
      </c>
      <c r="HF24" s="5">
        <v>191530</v>
      </c>
      <c r="HG24" s="5">
        <v>151805</v>
      </c>
      <c r="HH24" s="5">
        <v>135726</v>
      </c>
      <c r="HI24" s="5">
        <v>159341</v>
      </c>
      <c r="HJ24" s="5">
        <v>149364</v>
      </c>
      <c r="HK24" s="5">
        <v>128347</v>
      </c>
      <c r="HL24" s="5">
        <v>171070</v>
      </c>
      <c r="HM24" s="5">
        <v>138105</v>
      </c>
      <c r="HN24" s="5">
        <v>249042</v>
      </c>
      <c r="HO24" s="5">
        <v>202265</v>
      </c>
      <c r="HP24" s="5">
        <v>360618</v>
      </c>
      <c r="HQ24" s="5">
        <v>187460</v>
      </c>
      <c r="HR24" s="5">
        <v>209249</v>
      </c>
      <c r="HS24" s="5">
        <v>1150989</v>
      </c>
      <c r="HT24" s="5">
        <v>1018901</v>
      </c>
      <c r="HU24" s="5">
        <v>846965</v>
      </c>
      <c r="HV24" s="5">
        <v>865003</v>
      </c>
      <c r="HW24" s="5">
        <v>1021528</v>
      </c>
      <c r="HX24" s="5">
        <v>977479</v>
      </c>
      <c r="HY24" s="5">
        <v>805150</v>
      </c>
      <c r="HZ24" s="5">
        <v>829668</v>
      </c>
      <c r="IA24" s="5">
        <v>930982</v>
      </c>
      <c r="IB24" s="5">
        <v>1257197</v>
      </c>
      <c r="IC24" s="5">
        <v>1692784</v>
      </c>
      <c r="ID24" s="5">
        <v>1847379</v>
      </c>
      <c r="IE24" s="5">
        <v>2280361</v>
      </c>
      <c r="IF24" s="5">
        <v>2607477</v>
      </c>
      <c r="IG24" s="5">
        <v>2150636</v>
      </c>
      <c r="IH24" s="5">
        <v>1703377</v>
      </c>
      <c r="II24" s="5">
        <v>1604152</v>
      </c>
      <c r="IJ24" s="5">
        <v>1482095</v>
      </c>
      <c r="IK24" s="5">
        <v>1543707</v>
      </c>
      <c r="IL24" s="5">
        <v>1761551</v>
      </c>
      <c r="IM24" s="5">
        <v>1097044</v>
      </c>
      <c r="IN24" s="5">
        <v>1275171</v>
      </c>
      <c r="IO24" s="5">
        <v>1364607</v>
      </c>
      <c r="IP24" s="5">
        <v>1248689</v>
      </c>
      <c r="IQ24" s="5">
        <v>924977</v>
      </c>
      <c r="IR24" s="5">
        <v>887208</v>
      </c>
      <c r="IS24" s="5">
        <v>1005208</v>
      </c>
      <c r="IT24" s="5">
        <v>938732</v>
      </c>
      <c r="IU24" s="5">
        <v>853021</v>
      </c>
      <c r="IV24" s="5">
        <v>834898</v>
      </c>
      <c r="IW24" s="5">
        <v>546275</v>
      </c>
      <c r="IX24" s="5">
        <v>528451</v>
      </c>
      <c r="IY24" s="5">
        <v>0</v>
      </c>
      <c r="IZ24" s="5">
        <v>0</v>
      </c>
      <c r="JA24" s="5">
        <v>0</v>
      </c>
      <c r="JB24" s="5">
        <v>0</v>
      </c>
      <c r="JC24" s="5">
        <v>0</v>
      </c>
      <c r="JD24" s="5">
        <v>0</v>
      </c>
      <c r="JE24" s="5">
        <v>0</v>
      </c>
      <c r="JF24" s="5">
        <v>0</v>
      </c>
      <c r="JG24" s="5">
        <v>0</v>
      </c>
      <c r="JH24" s="5">
        <v>0</v>
      </c>
      <c r="JI24" s="5">
        <v>0</v>
      </c>
      <c r="JJ24" s="5">
        <v>0</v>
      </c>
      <c r="JK24" s="5">
        <v>0</v>
      </c>
      <c r="JL24" s="5">
        <v>0</v>
      </c>
      <c r="JM24" s="5">
        <v>0</v>
      </c>
      <c r="JN24" s="5">
        <v>0</v>
      </c>
      <c r="JO24" s="5">
        <v>-4403</v>
      </c>
      <c r="JP24" s="5">
        <v>1784</v>
      </c>
      <c r="JQ24" s="5">
        <v>30474</v>
      </c>
      <c r="JR24" s="5">
        <v>62790</v>
      </c>
      <c r="JS24" s="5">
        <v>142065</v>
      </c>
      <c r="JT24" s="5">
        <v>205961</v>
      </c>
      <c r="JU24" s="5">
        <v>279210</v>
      </c>
      <c r="JV24" s="5">
        <v>209320</v>
      </c>
      <c r="JW24" s="5">
        <v>123253</v>
      </c>
      <c r="JX24" s="5">
        <v>136301</v>
      </c>
      <c r="JY24" s="5">
        <v>107852</v>
      </c>
      <c r="JZ24" s="5">
        <v>124282</v>
      </c>
      <c r="KA24" s="5">
        <v>118065</v>
      </c>
      <c r="KB24" s="5">
        <v>106437</v>
      </c>
      <c r="KC24" s="5">
        <v>110581</v>
      </c>
      <c r="KD24" s="5">
        <v>79239</v>
      </c>
      <c r="KE24" s="5">
        <v>67658</v>
      </c>
      <c r="KF24" s="5">
        <v>104243</v>
      </c>
      <c r="KG24" s="5">
        <v>114234</v>
      </c>
      <c r="KH24" s="5">
        <v>83734</v>
      </c>
      <c r="KI24" s="5">
        <v>73029</v>
      </c>
      <c r="KJ24" s="5">
        <v>59104</v>
      </c>
      <c r="KK24" s="5">
        <v>92721</v>
      </c>
      <c r="KL24" s="5">
        <v>47397</v>
      </c>
      <c r="KM24" s="5">
        <v>75282</v>
      </c>
      <c r="KN24" s="5">
        <v>60454</v>
      </c>
      <c r="KO24" s="5">
        <v>123687</v>
      </c>
      <c r="KP24" s="5">
        <v>129469</v>
      </c>
      <c r="KQ24" s="5">
        <v>132978</v>
      </c>
      <c r="KR24" s="5">
        <v>273931</v>
      </c>
      <c r="KS24" s="5">
        <v>225840</v>
      </c>
      <c r="KT24" s="5">
        <v>149420</v>
      </c>
      <c r="KU24" s="5">
        <v>74810</v>
      </c>
      <c r="KV24" s="5">
        <v>45210</v>
      </c>
      <c r="KW24" s="5">
        <v>32282</v>
      </c>
      <c r="KX24" s="5">
        <v>46828</v>
      </c>
      <c r="KY24" s="5">
        <v>55149</v>
      </c>
      <c r="KZ24" s="5">
        <v>41960</v>
      </c>
      <c r="LA24" s="5">
        <v>35073</v>
      </c>
      <c r="LB24" s="5">
        <v>29631</v>
      </c>
      <c r="LC24" s="5">
        <v>30786</v>
      </c>
      <c r="LD24" s="5">
        <v>28036</v>
      </c>
      <c r="LE24" s="5">
        <v>28819</v>
      </c>
      <c r="LF24" s="5">
        <v>29284</v>
      </c>
      <c r="LG24" s="5">
        <v>29762</v>
      </c>
      <c r="LH24" s="5">
        <v>20179</v>
      </c>
      <c r="LI24" s="5">
        <v>15229</v>
      </c>
      <c r="LJ24" s="5">
        <v>16396</v>
      </c>
      <c r="LK24" s="5">
        <v>36902</v>
      </c>
      <c r="LL24" s="5">
        <v>20480</v>
      </c>
      <c r="LM24" s="5">
        <v>20988</v>
      </c>
      <c r="LN24" s="5">
        <v>20911</v>
      </c>
      <c r="LO24" s="5">
        <v>12266</v>
      </c>
      <c r="LP24" s="5">
        <v>18328</v>
      </c>
      <c r="LQ24" s="5">
        <v>22760</v>
      </c>
      <c r="LR24" s="5">
        <v>24519</v>
      </c>
      <c r="LS24" s="5">
        <v>24190</v>
      </c>
      <c r="LT24" s="5">
        <v>22152</v>
      </c>
      <c r="LU24" s="5">
        <v>19282</v>
      </c>
      <c r="LV24" s="5">
        <v>19964</v>
      </c>
      <c r="LW24" s="5">
        <v>16223</v>
      </c>
      <c r="LX24" s="5">
        <v>11713</v>
      </c>
      <c r="LY24" s="5">
        <v>9235</v>
      </c>
      <c r="LZ24" s="5">
        <v>8498</v>
      </c>
      <c r="MA24" s="5">
        <v>8501</v>
      </c>
      <c r="MB24" s="5">
        <v>7476</v>
      </c>
      <c r="MC24" s="5">
        <v>4825</v>
      </c>
      <c r="MD24" s="5">
        <v>6063</v>
      </c>
      <c r="ME24" s="5">
        <v>5720</v>
      </c>
      <c r="MF24" s="5">
        <v>7364</v>
      </c>
      <c r="MG24" s="5">
        <v>10089</v>
      </c>
      <c r="MH24" s="5">
        <v>11344</v>
      </c>
      <c r="MI24" s="5">
        <v>7314</v>
      </c>
      <c r="MJ24" s="5">
        <v>8291</v>
      </c>
      <c r="MK24" s="5">
        <v>5533</v>
      </c>
      <c r="ML24" s="5">
        <v>5976</v>
      </c>
      <c r="MM24" s="5">
        <v>6082</v>
      </c>
      <c r="MN24" s="5">
        <v>9883</v>
      </c>
      <c r="MO24" s="5">
        <v>9667</v>
      </c>
      <c r="MP24" s="5">
        <v>8432</v>
      </c>
      <c r="MQ24" s="5">
        <v>432</v>
      </c>
      <c r="MR24" s="5">
        <v>431</v>
      </c>
      <c r="MS24" s="5">
        <v>1573</v>
      </c>
      <c r="MT24" s="5">
        <v>1193</v>
      </c>
      <c r="MU24" s="5">
        <v>1268</v>
      </c>
      <c r="MV24" s="5">
        <v>1438</v>
      </c>
      <c r="MW24" s="5">
        <v>530</v>
      </c>
      <c r="MX24" s="5">
        <v>159</v>
      </c>
      <c r="MY24" s="5">
        <v>210</v>
      </c>
      <c r="MZ24" s="5">
        <v>452</v>
      </c>
      <c r="NA24" s="5">
        <v>511</v>
      </c>
      <c r="NB24" s="5">
        <v>493</v>
      </c>
      <c r="NC24" s="5">
        <v>497</v>
      </c>
      <c r="ND24" s="5">
        <v>433</v>
      </c>
      <c r="NE24" s="5" t="s">
        <v>33</v>
      </c>
      <c r="NF24" s="5" t="s">
        <v>33</v>
      </c>
      <c r="NG24" s="5" t="s">
        <v>33</v>
      </c>
      <c r="NH24" s="5" t="s">
        <v>33</v>
      </c>
      <c r="NI24" s="5" t="s">
        <v>33</v>
      </c>
      <c r="NJ24" s="5" t="s">
        <v>33</v>
      </c>
      <c r="NK24" s="5" t="s">
        <v>33</v>
      </c>
      <c r="NL24" s="5" t="s">
        <v>33</v>
      </c>
      <c r="NM24" s="5" t="s">
        <v>33</v>
      </c>
      <c r="NN24" s="5" t="s">
        <v>33</v>
      </c>
      <c r="NO24" s="5" t="s">
        <v>33</v>
      </c>
      <c r="NP24" s="5" t="s">
        <v>33</v>
      </c>
      <c r="NQ24" s="5" t="s">
        <v>33</v>
      </c>
      <c r="NR24" s="5" t="s">
        <v>33</v>
      </c>
      <c r="NS24" s="5" t="s">
        <v>33</v>
      </c>
      <c r="NT24" s="5" t="s">
        <v>33</v>
      </c>
      <c r="NU24" s="5" t="s">
        <v>33</v>
      </c>
      <c r="NV24" s="5" t="s">
        <v>33</v>
      </c>
      <c r="NW24" s="5">
        <v>0</v>
      </c>
      <c r="NX24" s="5">
        <v>0</v>
      </c>
      <c r="NY24" s="5">
        <v>0</v>
      </c>
      <c r="NZ24" s="5">
        <v>0</v>
      </c>
      <c r="OA24" s="5">
        <v>0</v>
      </c>
      <c r="OB24" s="5">
        <v>0</v>
      </c>
      <c r="OC24" s="5">
        <v>0</v>
      </c>
      <c r="OD24" s="5">
        <v>0</v>
      </c>
      <c r="OE24" s="5">
        <v>0</v>
      </c>
      <c r="OF24" s="5">
        <v>0</v>
      </c>
      <c r="OG24" s="5">
        <v>0</v>
      </c>
      <c r="OH24" s="5">
        <v>0</v>
      </c>
      <c r="OI24" s="5">
        <v>0</v>
      </c>
      <c r="OJ24" s="5">
        <v>0</v>
      </c>
      <c r="OK24" s="5" t="s">
        <v>33</v>
      </c>
      <c r="OL24" s="5" t="s">
        <v>33</v>
      </c>
      <c r="OM24" s="5" t="s">
        <v>33</v>
      </c>
      <c r="ON24" s="5" t="s">
        <v>33</v>
      </c>
      <c r="OO24" s="5" t="s">
        <v>33</v>
      </c>
      <c r="OP24" s="5" t="s">
        <v>33</v>
      </c>
      <c r="OQ24" s="5" t="s">
        <v>33</v>
      </c>
      <c r="OR24" s="5" t="s">
        <v>33</v>
      </c>
      <c r="OS24" s="5" t="s">
        <v>33</v>
      </c>
      <c r="OT24" s="5" t="s">
        <v>33</v>
      </c>
      <c r="OU24" s="5" t="s">
        <v>33</v>
      </c>
      <c r="OV24" s="5" t="s">
        <v>33</v>
      </c>
      <c r="OW24" s="5" t="s">
        <v>33</v>
      </c>
      <c r="OX24" s="5" t="s">
        <v>33</v>
      </c>
      <c r="OY24" s="5" t="s">
        <v>33</v>
      </c>
      <c r="OZ24" s="5" t="s">
        <v>33</v>
      </c>
      <c r="PA24" s="5" t="s">
        <v>33</v>
      </c>
      <c r="PB24" s="5" t="s">
        <v>33</v>
      </c>
      <c r="PC24" s="5">
        <v>40964</v>
      </c>
      <c r="PD24" s="5">
        <v>40867</v>
      </c>
      <c r="PE24" s="5">
        <v>47409</v>
      </c>
      <c r="PF24" s="5">
        <v>45508</v>
      </c>
      <c r="PG24" s="5">
        <v>46628</v>
      </c>
      <c r="PH24" s="5">
        <v>39070</v>
      </c>
      <c r="PI24" s="5">
        <v>39959</v>
      </c>
      <c r="PJ24" s="5">
        <v>48301</v>
      </c>
      <c r="PK24" s="5">
        <v>49577</v>
      </c>
      <c r="PL24" s="5">
        <v>37129</v>
      </c>
      <c r="PM24" s="5">
        <v>34306</v>
      </c>
      <c r="PN24" s="5">
        <v>40088</v>
      </c>
      <c r="PO24" s="5">
        <v>36625</v>
      </c>
      <c r="PP24" s="5">
        <v>36461</v>
      </c>
      <c r="PQ24" s="5">
        <v>35357</v>
      </c>
      <c r="PR24" s="5">
        <v>35835</v>
      </c>
      <c r="PS24" s="5">
        <v>30759</v>
      </c>
      <c r="PT24" s="5">
        <v>33282</v>
      </c>
      <c r="PU24" s="5">
        <v>34476</v>
      </c>
      <c r="PV24" s="5">
        <v>33551</v>
      </c>
      <c r="PW24" s="5">
        <v>33249</v>
      </c>
      <c r="PX24" s="5">
        <v>29762</v>
      </c>
      <c r="PY24" s="5">
        <v>29882</v>
      </c>
      <c r="PZ24" s="5">
        <v>28340</v>
      </c>
      <c r="QA24" s="5">
        <v>24881</v>
      </c>
      <c r="QB24" s="5">
        <v>28918</v>
      </c>
      <c r="QC24" s="5">
        <v>34338</v>
      </c>
      <c r="QD24" s="5">
        <v>33022</v>
      </c>
      <c r="QE24" s="5">
        <v>33760</v>
      </c>
      <c r="QF24" s="5">
        <v>38757</v>
      </c>
      <c r="QG24" s="5">
        <v>36869</v>
      </c>
      <c r="QH24" s="5">
        <v>32798</v>
      </c>
      <c r="QI24" s="5">
        <v>137824</v>
      </c>
      <c r="QJ24" s="5">
        <v>126913</v>
      </c>
      <c r="QK24" s="5">
        <v>129055</v>
      </c>
      <c r="QL24" s="5">
        <v>112977</v>
      </c>
      <c r="QM24" s="5">
        <v>101783</v>
      </c>
      <c r="QN24" s="5">
        <v>113920</v>
      </c>
      <c r="QO24" s="5">
        <v>103562</v>
      </c>
      <c r="QP24" s="5">
        <v>114270</v>
      </c>
      <c r="QQ24" s="5">
        <v>122413</v>
      </c>
      <c r="QR24" s="5">
        <v>72027</v>
      </c>
      <c r="QS24" s="5">
        <v>96331</v>
      </c>
      <c r="QT24" s="5">
        <v>108262</v>
      </c>
      <c r="QU24" s="5">
        <v>89678</v>
      </c>
      <c r="QV24" s="5">
        <v>87911</v>
      </c>
      <c r="QW24" s="5">
        <v>83818</v>
      </c>
      <c r="QX24" s="5">
        <v>71095</v>
      </c>
      <c r="QY24" s="5">
        <v>67302</v>
      </c>
      <c r="QZ24" s="5">
        <v>61411</v>
      </c>
      <c r="RA24" s="5">
        <v>68429</v>
      </c>
      <c r="RB24" s="5">
        <v>64995</v>
      </c>
      <c r="RC24" s="5">
        <v>67178</v>
      </c>
      <c r="RD24" s="5">
        <v>55378</v>
      </c>
      <c r="RE24" s="5">
        <v>63283</v>
      </c>
      <c r="RF24" s="5">
        <v>78023</v>
      </c>
      <c r="RG24" s="5">
        <v>58630</v>
      </c>
      <c r="RH24" s="5">
        <v>60284</v>
      </c>
      <c r="RI24" s="5">
        <v>61622</v>
      </c>
      <c r="RJ24" s="5">
        <v>63146</v>
      </c>
      <c r="RK24" s="5">
        <v>56130</v>
      </c>
      <c r="RL24" s="5">
        <v>69250</v>
      </c>
      <c r="RM24" s="5">
        <v>71997</v>
      </c>
      <c r="RN24" s="5">
        <v>62553</v>
      </c>
      <c r="RO24" s="5">
        <v>118953</v>
      </c>
      <c r="RP24" s="5">
        <v>103471</v>
      </c>
      <c r="RQ24" s="5">
        <v>92420</v>
      </c>
      <c r="RR24" s="5">
        <v>105644</v>
      </c>
      <c r="RS24" s="5">
        <v>99752</v>
      </c>
      <c r="RT24" s="5">
        <v>111840</v>
      </c>
      <c r="RU24" s="5">
        <v>96010</v>
      </c>
      <c r="RV24" s="5">
        <v>92300</v>
      </c>
      <c r="RW24" s="5">
        <v>101155</v>
      </c>
      <c r="RX24" s="5">
        <v>103782</v>
      </c>
      <c r="RY24" s="5">
        <v>107589</v>
      </c>
      <c r="RZ24" s="5">
        <v>89476</v>
      </c>
      <c r="SA24" s="5">
        <v>66644</v>
      </c>
      <c r="SB24" s="5">
        <v>68909</v>
      </c>
      <c r="SC24" s="5">
        <v>43638</v>
      </c>
      <c r="SD24" s="5">
        <v>38800</v>
      </c>
      <c r="SE24" s="5">
        <v>38225</v>
      </c>
      <c r="SF24" s="5">
        <v>36645</v>
      </c>
      <c r="SG24" s="5">
        <v>41402</v>
      </c>
      <c r="SH24" s="5">
        <v>44086</v>
      </c>
      <c r="SI24" s="5">
        <v>40802</v>
      </c>
      <c r="SJ24" s="5">
        <v>46814</v>
      </c>
      <c r="SK24" s="5">
        <v>48419</v>
      </c>
      <c r="SL24" s="5">
        <v>53624</v>
      </c>
      <c r="SM24" s="5">
        <v>46720</v>
      </c>
      <c r="SN24" s="5">
        <v>48250</v>
      </c>
      <c r="SO24" s="5">
        <v>51614</v>
      </c>
      <c r="SP24" s="5">
        <v>50994</v>
      </c>
      <c r="SQ24" s="5">
        <v>50449</v>
      </c>
      <c r="SR24" s="5">
        <v>48079</v>
      </c>
      <c r="SS24" s="5">
        <v>41668</v>
      </c>
      <c r="ST24" s="5">
        <v>36496</v>
      </c>
      <c r="SU24" s="5">
        <v>145854</v>
      </c>
      <c r="SV24" s="5">
        <v>117912</v>
      </c>
      <c r="SW24" s="5">
        <v>141430</v>
      </c>
      <c r="SX24" s="5">
        <v>171144</v>
      </c>
      <c r="SY24" s="5">
        <v>174601</v>
      </c>
      <c r="SZ24" s="5">
        <v>176925</v>
      </c>
      <c r="TA24" s="5">
        <v>109185</v>
      </c>
      <c r="TB24" s="5">
        <v>114499</v>
      </c>
      <c r="TC24" s="5">
        <v>105993</v>
      </c>
      <c r="TD24" s="5">
        <v>115912</v>
      </c>
      <c r="TE24" s="5">
        <v>114662</v>
      </c>
      <c r="TF24" s="5">
        <v>136397</v>
      </c>
      <c r="TG24" s="5">
        <v>128582</v>
      </c>
      <c r="TH24" s="5">
        <v>86378</v>
      </c>
      <c r="TI24" s="5">
        <v>71190</v>
      </c>
      <c r="TJ24" s="5">
        <v>75415</v>
      </c>
      <c r="TK24" s="5">
        <v>98352</v>
      </c>
      <c r="TL24" s="5">
        <v>89146</v>
      </c>
      <c r="TM24" s="5">
        <v>84829</v>
      </c>
      <c r="TN24" s="5">
        <v>81504</v>
      </c>
      <c r="TO24" s="5">
        <v>46232</v>
      </c>
      <c r="TP24" s="5">
        <v>67078</v>
      </c>
      <c r="TQ24" s="5">
        <v>63040</v>
      </c>
      <c r="TR24" s="5">
        <v>59003</v>
      </c>
      <c r="TS24" s="5">
        <v>34665</v>
      </c>
      <c r="TT24" s="5">
        <v>31523</v>
      </c>
      <c r="TU24" s="5">
        <v>22316</v>
      </c>
      <c r="TV24" s="5">
        <v>16714</v>
      </c>
      <c r="TW24" s="5">
        <v>35894</v>
      </c>
      <c r="TX24" s="5">
        <v>38862</v>
      </c>
      <c r="TY24" s="5">
        <v>22435</v>
      </c>
      <c r="TZ24" s="5">
        <v>16400</v>
      </c>
      <c r="UA24" s="5">
        <v>0</v>
      </c>
      <c r="UB24" s="5">
        <v>7</v>
      </c>
      <c r="UC24" s="5">
        <v>0</v>
      </c>
      <c r="UD24" s="5">
        <v>-29</v>
      </c>
      <c r="UE24" s="5">
        <v>62</v>
      </c>
      <c r="UF24" s="5">
        <v>154</v>
      </c>
      <c r="UG24" s="5">
        <v>115</v>
      </c>
      <c r="UH24" s="5">
        <v>181</v>
      </c>
      <c r="UI24" s="5">
        <v>141</v>
      </c>
      <c r="UJ24" s="5">
        <v>59</v>
      </c>
      <c r="UK24" s="5">
        <v>86</v>
      </c>
      <c r="UL24" s="5">
        <v>109</v>
      </c>
      <c r="UM24" s="5">
        <v>119</v>
      </c>
      <c r="UN24" s="5">
        <v>135</v>
      </c>
      <c r="UO24" s="5">
        <v>131</v>
      </c>
      <c r="UP24" s="5">
        <v>87</v>
      </c>
      <c r="UQ24" s="5">
        <v>238</v>
      </c>
      <c r="UR24" s="5">
        <v>184</v>
      </c>
      <c r="US24" s="5">
        <v>162</v>
      </c>
      <c r="UT24" s="5">
        <v>63</v>
      </c>
      <c r="UU24" s="5">
        <v>117</v>
      </c>
      <c r="UV24" s="5">
        <v>3596</v>
      </c>
      <c r="UW24" s="5">
        <v>11960</v>
      </c>
      <c r="UX24" s="5">
        <v>15791</v>
      </c>
      <c r="UY24" s="5">
        <v>8800</v>
      </c>
      <c r="UZ24" s="5">
        <v>1066</v>
      </c>
      <c r="VA24" s="5">
        <v>0</v>
      </c>
      <c r="VB24" s="5">
        <v>0</v>
      </c>
      <c r="VC24" s="5">
        <v>0</v>
      </c>
      <c r="VD24" s="5">
        <v>0</v>
      </c>
      <c r="VE24" s="5">
        <v>0</v>
      </c>
      <c r="VF24" s="5">
        <v>0</v>
      </c>
      <c r="VG24" s="5">
        <v>193507</v>
      </c>
      <c r="VH24" s="5">
        <v>175921</v>
      </c>
      <c r="VI24" s="5">
        <v>182851</v>
      </c>
      <c r="VJ24" s="5">
        <v>183229</v>
      </c>
      <c r="VK24" s="5">
        <v>192419</v>
      </c>
      <c r="VL24" s="5">
        <v>181768</v>
      </c>
      <c r="VM24" s="5">
        <v>219770</v>
      </c>
      <c r="VN24" s="5">
        <v>243544</v>
      </c>
      <c r="VO24" s="5">
        <v>217000</v>
      </c>
      <c r="VP24" s="5">
        <v>217790</v>
      </c>
      <c r="VQ24" s="5">
        <v>198940</v>
      </c>
      <c r="VR24" s="5">
        <v>177686</v>
      </c>
      <c r="VS24" s="5">
        <v>174772</v>
      </c>
      <c r="VT24" s="5">
        <v>168538</v>
      </c>
      <c r="VU24" s="5">
        <v>168388</v>
      </c>
      <c r="VV24" s="5">
        <v>129069</v>
      </c>
      <c r="VW24" s="5">
        <v>135131</v>
      </c>
      <c r="VX24" s="5">
        <v>98261</v>
      </c>
      <c r="VY24" s="5">
        <v>87558</v>
      </c>
      <c r="VZ24" s="5">
        <v>109782</v>
      </c>
      <c r="WA24" s="5">
        <v>135016</v>
      </c>
      <c r="WB24" s="5">
        <v>126295</v>
      </c>
      <c r="WC24" s="5">
        <v>150886</v>
      </c>
      <c r="WD24" s="5">
        <v>174210</v>
      </c>
      <c r="WE24" s="5">
        <v>152154</v>
      </c>
      <c r="WF24" s="5">
        <v>137243</v>
      </c>
      <c r="WG24" s="5">
        <v>156226</v>
      </c>
      <c r="WH24" s="5">
        <v>135214</v>
      </c>
      <c r="WI24" s="5">
        <v>172871</v>
      </c>
      <c r="WJ24" s="5">
        <v>155832</v>
      </c>
      <c r="WK24" s="5">
        <v>146186</v>
      </c>
      <c r="WL24" s="5">
        <v>130079</v>
      </c>
      <c r="WM24" s="5">
        <v>229</v>
      </c>
      <c r="WN24" s="5">
        <v>122</v>
      </c>
      <c r="WO24" s="5">
        <v>411</v>
      </c>
      <c r="WP24" s="5">
        <v>175</v>
      </c>
      <c r="WQ24" s="5">
        <v>135</v>
      </c>
      <c r="WR24" s="5">
        <v>857</v>
      </c>
      <c r="WS24" s="5">
        <v>1577</v>
      </c>
      <c r="WT24" s="5">
        <v>2366</v>
      </c>
      <c r="WU24" s="5">
        <v>2396</v>
      </c>
      <c r="WV24" s="5">
        <v>2343</v>
      </c>
      <c r="WW24" s="5">
        <v>2209</v>
      </c>
      <c r="WX24" s="5">
        <v>2140</v>
      </c>
      <c r="WY24" s="5">
        <v>2101</v>
      </c>
      <c r="WZ24" s="5">
        <v>1819</v>
      </c>
      <c r="XA24" s="5">
        <v>2022</v>
      </c>
      <c r="XB24" s="5">
        <v>1470</v>
      </c>
      <c r="XC24" s="5">
        <v>1665</v>
      </c>
      <c r="XD24" s="5">
        <v>1966</v>
      </c>
      <c r="XE24" s="5">
        <v>2500</v>
      </c>
      <c r="XF24" s="5">
        <v>2293</v>
      </c>
      <c r="XG24" s="5">
        <v>2997</v>
      </c>
      <c r="XH24" s="5">
        <v>2613</v>
      </c>
      <c r="XI24" s="5">
        <v>3190</v>
      </c>
      <c r="XJ24" s="5">
        <v>1318</v>
      </c>
      <c r="XK24" s="5">
        <v>3411</v>
      </c>
      <c r="XL24" s="5">
        <v>2128</v>
      </c>
      <c r="XM24" s="5">
        <v>5397</v>
      </c>
      <c r="XN24" s="5">
        <v>4056</v>
      </c>
      <c r="XO24" s="5">
        <v>4449</v>
      </c>
      <c r="XP24" s="5">
        <v>6354</v>
      </c>
      <c r="XQ24" s="5">
        <v>5333</v>
      </c>
      <c r="XR24" s="5">
        <v>4540</v>
      </c>
      <c r="XS24" s="1">
        <v>4176</v>
      </c>
      <c r="XT24" s="3" t="s">
        <v>180</v>
      </c>
      <c r="XU24" s="3" t="s">
        <v>179</v>
      </c>
      <c r="XV24" s="3" t="s">
        <v>179</v>
      </c>
      <c r="XW24" s="3" t="s">
        <v>179</v>
      </c>
      <c r="XX24" s="3" t="s">
        <v>180</v>
      </c>
      <c r="XY24" s="3" t="s">
        <v>180</v>
      </c>
      <c r="XZ24" s="3" t="s">
        <v>199</v>
      </c>
    </row>
    <row r="25" spans="1:650" x14ac:dyDescent="0.3">
      <c r="A25" s="6" t="s">
        <v>56</v>
      </c>
      <c r="B25" s="1">
        <v>4057080</v>
      </c>
      <c r="C25" s="5">
        <v>22682</v>
      </c>
      <c r="D25" s="5">
        <v>13381</v>
      </c>
      <c r="E25" s="5">
        <v>3470</v>
      </c>
      <c r="F25" s="5">
        <v>5132</v>
      </c>
      <c r="G25" s="5">
        <v>32333</v>
      </c>
      <c r="H25" s="5">
        <v>40633</v>
      </c>
      <c r="I25" s="5">
        <v>55389</v>
      </c>
      <c r="J25" s="5">
        <v>49107</v>
      </c>
      <c r="K25" s="5">
        <v>2065</v>
      </c>
      <c r="L25" s="5">
        <v>11900</v>
      </c>
      <c r="M25" s="5">
        <v>13525</v>
      </c>
      <c r="N25" s="5">
        <v>6901</v>
      </c>
      <c r="O25" s="5">
        <v>3877</v>
      </c>
      <c r="P25" s="5">
        <v>0</v>
      </c>
      <c r="Q25" s="5">
        <v>0</v>
      </c>
      <c r="R25" s="5">
        <v>0</v>
      </c>
      <c r="S25" s="5">
        <v>0</v>
      </c>
      <c r="T25" s="5">
        <v>0</v>
      </c>
      <c r="U25" s="5">
        <v>0</v>
      </c>
      <c r="V25" s="5">
        <v>0</v>
      </c>
      <c r="W25" s="5">
        <v>0</v>
      </c>
      <c r="X25" s="5">
        <v>0</v>
      </c>
      <c r="Y25" s="5">
        <v>0</v>
      </c>
      <c r="Z25" s="5">
        <v>0</v>
      </c>
      <c r="AA25" s="5">
        <v>0</v>
      </c>
      <c r="AB25" s="5">
        <v>0</v>
      </c>
      <c r="AC25" s="5">
        <v>0</v>
      </c>
      <c r="AD25" s="5">
        <v>0</v>
      </c>
      <c r="AE25" s="5">
        <v>0</v>
      </c>
      <c r="AF25" s="5">
        <v>0</v>
      </c>
      <c r="AG25" s="5">
        <v>0</v>
      </c>
      <c r="AH25" s="5">
        <v>0</v>
      </c>
      <c r="AI25" s="5">
        <v>22774</v>
      </c>
      <c r="AJ25" s="5">
        <v>61702</v>
      </c>
      <c r="AK25" s="5">
        <v>11924</v>
      </c>
      <c r="AL25" s="5">
        <v>41432</v>
      </c>
      <c r="AM25" s="5">
        <v>16674</v>
      </c>
      <c r="AN25" s="5">
        <v>17694</v>
      </c>
      <c r="AO25" s="5">
        <v>40200</v>
      </c>
      <c r="AP25" s="5">
        <v>50456</v>
      </c>
      <c r="AQ25" s="5">
        <v>21223</v>
      </c>
      <c r="AR25" s="5">
        <v>19018</v>
      </c>
      <c r="AS25" s="5">
        <v>19952</v>
      </c>
      <c r="AT25" s="5">
        <v>51712</v>
      </c>
      <c r="AU25" s="5">
        <v>31986</v>
      </c>
      <c r="AV25" s="5">
        <v>39642</v>
      </c>
      <c r="AW25" s="5">
        <v>51330</v>
      </c>
      <c r="AX25" s="5">
        <v>18642</v>
      </c>
      <c r="AY25" s="5">
        <v>16983</v>
      </c>
      <c r="AZ25" s="5">
        <v>5902</v>
      </c>
      <c r="BA25" s="5">
        <v>50079</v>
      </c>
      <c r="BB25" s="5">
        <v>115241</v>
      </c>
      <c r="BC25" s="5">
        <v>19180</v>
      </c>
      <c r="BD25" s="5">
        <v>30683</v>
      </c>
      <c r="BE25" s="5">
        <v>70652</v>
      </c>
      <c r="BF25" s="5">
        <v>70918</v>
      </c>
      <c r="BG25" s="5">
        <v>119252</v>
      </c>
      <c r="BH25" s="5">
        <v>172026</v>
      </c>
      <c r="BI25" s="5">
        <v>135981</v>
      </c>
      <c r="BJ25" s="5">
        <v>131504</v>
      </c>
      <c r="BK25" s="5">
        <v>182824</v>
      </c>
      <c r="BL25" s="5">
        <v>115736</v>
      </c>
      <c r="BM25" s="5">
        <v>106421</v>
      </c>
      <c r="BN25" s="5">
        <v>202510</v>
      </c>
      <c r="BO25" s="5">
        <v>353137</v>
      </c>
      <c r="BP25" s="5">
        <v>188085</v>
      </c>
      <c r="BQ25" s="5">
        <v>168787</v>
      </c>
      <c r="BR25" s="5">
        <v>196177</v>
      </c>
      <c r="BS25" s="5">
        <v>159703</v>
      </c>
      <c r="BT25" s="5">
        <v>212811</v>
      </c>
      <c r="BU25" s="5">
        <v>148675</v>
      </c>
      <c r="BV25" s="5">
        <v>110969</v>
      </c>
      <c r="BW25" s="5">
        <v>392679</v>
      </c>
      <c r="BX25" s="5">
        <v>258100</v>
      </c>
      <c r="BY25" s="5">
        <v>121978</v>
      </c>
      <c r="BZ25" s="5">
        <v>216832</v>
      </c>
      <c r="CA25" s="5">
        <v>207742</v>
      </c>
      <c r="CB25" s="5">
        <v>211203</v>
      </c>
      <c r="CC25" s="5">
        <v>161167</v>
      </c>
      <c r="CD25" s="5">
        <v>101435</v>
      </c>
      <c r="CE25" s="5">
        <v>41788</v>
      </c>
      <c r="CF25" s="5">
        <v>51053</v>
      </c>
      <c r="CG25" s="5">
        <v>34896</v>
      </c>
      <c r="CH25" s="5">
        <v>59242</v>
      </c>
      <c r="CI25" s="5">
        <v>20686</v>
      </c>
      <c r="CJ25" s="5">
        <v>26696</v>
      </c>
      <c r="CK25" s="5">
        <v>50647</v>
      </c>
      <c r="CL25" s="5">
        <v>31631</v>
      </c>
      <c r="CM25" s="5">
        <v>32009</v>
      </c>
      <c r="CN25" s="5">
        <v>33181</v>
      </c>
      <c r="CO25" s="5">
        <v>38774</v>
      </c>
      <c r="CP25" s="5">
        <v>54704</v>
      </c>
      <c r="CQ25" s="5">
        <v>24489</v>
      </c>
      <c r="CR25" s="5">
        <v>20607</v>
      </c>
      <c r="CS25" s="5">
        <v>34676</v>
      </c>
      <c r="CT25" s="5">
        <v>50146</v>
      </c>
      <c r="CU25" s="5">
        <v>1319113</v>
      </c>
      <c r="CV25" s="5">
        <v>1186090</v>
      </c>
      <c r="CW25" s="5">
        <v>1116810</v>
      </c>
      <c r="CX25" s="5">
        <v>1254844</v>
      </c>
      <c r="CY25" s="5">
        <v>1189676</v>
      </c>
      <c r="CZ25" s="5">
        <v>1350617</v>
      </c>
      <c r="DA25" s="5">
        <v>866299</v>
      </c>
      <c r="DB25" s="5">
        <v>1086308</v>
      </c>
      <c r="DC25" s="5">
        <v>885932</v>
      </c>
      <c r="DD25" s="5">
        <v>1011896</v>
      </c>
      <c r="DE25" s="5">
        <v>1085928</v>
      </c>
      <c r="DF25" s="5">
        <v>1297638</v>
      </c>
      <c r="DG25" s="5">
        <v>1078683</v>
      </c>
      <c r="DH25" s="5">
        <v>984202</v>
      </c>
      <c r="DI25" s="5">
        <v>836887</v>
      </c>
      <c r="DJ25" s="5">
        <v>766038</v>
      </c>
      <c r="DK25" s="5">
        <v>524978</v>
      </c>
      <c r="DL25" s="5">
        <v>422119</v>
      </c>
      <c r="DM25" s="5">
        <v>438347</v>
      </c>
      <c r="DN25" s="5">
        <v>385179</v>
      </c>
      <c r="DO25" s="5">
        <v>362731</v>
      </c>
      <c r="DP25" s="5">
        <v>305333</v>
      </c>
      <c r="DQ25" s="5">
        <v>337812</v>
      </c>
      <c r="DR25" s="5">
        <v>357354</v>
      </c>
      <c r="DS25" s="5">
        <v>325953</v>
      </c>
      <c r="DT25" s="5">
        <v>309893</v>
      </c>
      <c r="DU25" s="5">
        <v>345717</v>
      </c>
      <c r="DV25" s="5">
        <v>329731</v>
      </c>
      <c r="DW25" s="5">
        <v>321663</v>
      </c>
      <c r="DX25" s="5">
        <v>326723</v>
      </c>
      <c r="DY25" s="5">
        <v>316201</v>
      </c>
      <c r="DZ25" s="5">
        <v>256116</v>
      </c>
      <c r="EA25" s="5">
        <v>41861</v>
      </c>
      <c r="EB25" s="5">
        <v>0</v>
      </c>
      <c r="EC25" s="5">
        <v>0</v>
      </c>
      <c r="ED25" s="5">
        <v>0</v>
      </c>
      <c r="EE25" s="5">
        <v>0</v>
      </c>
      <c r="EF25" s="5">
        <v>0</v>
      </c>
      <c r="EG25" s="5">
        <v>0</v>
      </c>
      <c r="EH25" s="5">
        <v>0</v>
      </c>
      <c r="EI25" s="5">
        <v>0</v>
      </c>
      <c r="EJ25" s="5">
        <v>0</v>
      </c>
      <c r="EK25" s="5">
        <v>0</v>
      </c>
      <c r="EL25" s="5">
        <v>0</v>
      </c>
      <c r="EM25" s="5">
        <v>0</v>
      </c>
      <c r="EN25" s="5">
        <v>0</v>
      </c>
      <c r="EO25" s="5">
        <v>0</v>
      </c>
      <c r="EP25" s="5">
        <v>0</v>
      </c>
      <c r="EQ25" s="5">
        <v>0</v>
      </c>
      <c r="ER25" s="5">
        <v>0</v>
      </c>
      <c r="ES25" s="5">
        <v>0</v>
      </c>
      <c r="ET25" s="5">
        <v>0</v>
      </c>
      <c r="EU25" s="5">
        <v>0</v>
      </c>
      <c r="EV25" s="5">
        <v>0</v>
      </c>
      <c r="EW25" s="5">
        <v>0</v>
      </c>
      <c r="EX25" s="5">
        <v>0</v>
      </c>
      <c r="EY25" s="5">
        <v>0</v>
      </c>
      <c r="EZ25" s="5">
        <v>0</v>
      </c>
      <c r="FA25" s="5">
        <v>0</v>
      </c>
      <c r="FB25" s="5">
        <v>0</v>
      </c>
      <c r="FC25" s="5">
        <v>0</v>
      </c>
      <c r="FD25" s="5">
        <v>0</v>
      </c>
      <c r="FE25" s="5">
        <v>0</v>
      </c>
      <c r="FF25" s="5">
        <v>0</v>
      </c>
      <c r="FG25" s="5">
        <v>0</v>
      </c>
      <c r="FH25" s="5">
        <v>0</v>
      </c>
      <c r="FI25" s="5">
        <v>0</v>
      </c>
      <c r="FJ25" s="5">
        <v>0</v>
      </c>
      <c r="FK25" s="5">
        <v>0</v>
      </c>
      <c r="FL25" s="5">
        <v>0</v>
      </c>
      <c r="FM25" s="5">
        <v>0</v>
      </c>
      <c r="FN25" s="5">
        <v>0</v>
      </c>
      <c r="FO25" s="5">
        <v>0</v>
      </c>
      <c r="FP25" s="5">
        <v>0</v>
      </c>
      <c r="FQ25" s="5">
        <v>0</v>
      </c>
      <c r="FR25" s="5">
        <v>0</v>
      </c>
      <c r="FS25" s="5">
        <v>0</v>
      </c>
      <c r="FT25" s="5">
        <v>0</v>
      </c>
      <c r="FU25" s="5" t="s">
        <v>33</v>
      </c>
      <c r="FV25" s="5" t="s">
        <v>33</v>
      </c>
      <c r="FW25" s="5" t="s">
        <v>33</v>
      </c>
      <c r="FX25" s="5" t="s">
        <v>33</v>
      </c>
      <c r="FY25" s="5" t="s">
        <v>33</v>
      </c>
      <c r="FZ25" s="5" t="s">
        <v>33</v>
      </c>
      <c r="GA25" s="5" t="s">
        <v>33</v>
      </c>
      <c r="GB25" s="5" t="s">
        <v>33</v>
      </c>
      <c r="GC25" s="5" t="s">
        <v>33</v>
      </c>
      <c r="GD25" s="5" t="s">
        <v>33</v>
      </c>
      <c r="GE25" s="5" t="s">
        <v>33</v>
      </c>
      <c r="GF25" s="5" t="s">
        <v>33</v>
      </c>
      <c r="GG25" s="5" t="s">
        <v>33</v>
      </c>
      <c r="GH25" s="5" t="s">
        <v>33</v>
      </c>
      <c r="GI25" s="5" t="s">
        <v>33</v>
      </c>
      <c r="GJ25" s="5" t="s">
        <v>33</v>
      </c>
      <c r="GK25" s="5" t="s">
        <v>33</v>
      </c>
      <c r="GL25" s="5" t="s">
        <v>33</v>
      </c>
      <c r="GM25" s="5">
        <v>1759566</v>
      </c>
      <c r="GN25" s="5">
        <v>1449259</v>
      </c>
      <c r="GO25" s="5">
        <v>1300991</v>
      </c>
      <c r="GP25" s="5">
        <v>1497585</v>
      </c>
      <c r="GQ25" s="5">
        <v>1398386</v>
      </c>
      <c r="GR25" s="5">
        <v>1621756</v>
      </c>
      <c r="GS25" s="5">
        <v>1110563</v>
      </c>
      <c r="GT25" s="5">
        <v>1296841</v>
      </c>
      <c r="GU25" s="5">
        <v>1301899</v>
      </c>
      <c r="GV25" s="5">
        <v>1300914</v>
      </c>
      <c r="GW25" s="5">
        <v>1241382</v>
      </c>
      <c r="GX25" s="5">
        <v>1573084</v>
      </c>
      <c r="GY25" s="5">
        <v>1322288</v>
      </c>
      <c r="GZ25" s="5">
        <v>1235047</v>
      </c>
      <c r="HA25" s="5">
        <v>1049384</v>
      </c>
      <c r="HB25" s="5">
        <v>886114</v>
      </c>
      <c r="HC25" s="5">
        <v>583749</v>
      </c>
      <c r="HD25" s="5">
        <v>479074</v>
      </c>
      <c r="HE25" s="5">
        <v>523322</v>
      </c>
      <c r="HF25" s="5">
        <v>559661</v>
      </c>
      <c r="HG25" s="5">
        <v>402597</v>
      </c>
      <c r="HH25" s="5">
        <v>362711</v>
      </c>
      <c r="HI25" s="5">
        <v>459110</v>
      </c>
      <c r="HJ25" s="5">
        <v>459903</v>
      </c>
      <c r="HK25" s="5">
        <v>477214</v>
      </c>
      <c r="HL25" s="5">
        <v>515099</v>
      </c>
      <c r="HM25" s="5">
        <v>520472</v>
      </c>
      <c r="HN25" s="5">
        <v>515939</v>
      </c>
      <c r="HO25" s="5">
        <v>528976</v>
      </c>
      <c r="HP25" s="5">
        <v>463066</v>
      </c>
      <c r="HQ25" s="5">
        <v>457298</v>
      </c>
      <c r="HR25" s="5">
        <v>508771</v>
      </c>
      <c r="HS25" s="5">
        <v>1531295</v>
      </c>
      <c r="HT25" s="5">
        <v>1704115</v>
      </c>
      <c r="HU25" s="5">
        <v>1630398</v>
      </c>
      <c r="HV25" s="5">
        <v>1777676</v>
      </c>
      <c r="HW25" s="5">
        <v>1938453</v>
      </c>
      <c r="HX25" s="5">
        <v>2357851</v>
      </c>
      <c r="HY25" s="5">
        <v>2293886</v>
      </c>
      <c r="HZ25" s="5">
        <v>2239471</v>
      </c>
      <c r="IA25" s="5">
        <v>2596038</v>
      </c>
      <c r="IB25" s="5">
        <v>3005756</v>
      </c>
      <c r="IC25" s="5">
        <v>3021214</v>
      </c>
      <c r="ID25" s="5">
        <v>3626261</v>
      </c>
      <c r="IE25" s="5">
        <v>3405535</v>
      </c>
      <c r="IF25" s="5">
        <v>3415019</v>
      </c>
      <c r="IG25" s="5">
        <v>3625404</v>
      </c>
      <c r="IH25" s="5">
        <v>3155318</v>
      </c>
      <c r="II25" s="5">
        <v>3190539</v>
      </c>
      <c r="IJ25" s="5">
        <v>2689694</v>
      </c>
      <c r="IK25" s="5">
        <v>3011852</v>
      </c>
      <c r="IL25" s="5">
        <v>3272122</v>
      </c>
      <c r="IM25" s="5">
        <v>2132205</v>
      </c>
      <c r="IN25" s="5">
        <v>1907235</v>
      </c>
      <c r="IO25" s="5">
        <v>1934133</v>
      </c>
      <c r="IP25" s="5">
        <v>1800209</v>
      </c>
      <c r="IQ25" s="5">
        <v>1654733</v>
      </c>
      <c r="IR25" s="5">
        <v>1377330</v>
      </c>
      <c r="IS25" s="5">
        <v>1437733</v>
      </c>
      <c r="IT25" s="5">
        <v>1332775</v>
      </c>
      <c r="IU25" s="5">
        <v>1457436</v>
      </c>
      <c r="IV25" s="5">
        <v>1435166</v>
      </c>
      <c r="IW25" s="5">
        <v>1376534</v>
      </c>
      <c r="IX25" s="5">
        <v>1179992</v>
      </c>
      <c r="IY25" s="5">
        <v>41155</v>
      </c>
      <c r="IZ25" s="5">
        <v>28287</v>
      </c>
      <c r="JA25" s="5">
        <v>27544</v>
      </c>
      <c r="JB25" s="5">
        <v>33845</v>
      </c>
      <c r="JC25" s="5">
        <v>45208</v>
      </c>
      <c r="JD25" s="5">
        <v>34559</v>
      </c>
      <c r="JE25" s="5">
        <v>27347</v>
      </c>
      <c r="JF25" s="5">
        <v>42811</v>
      </c>
      <c r="JG25" s="5">
        <v>51508</v>
      </c>
      <c r="JH25" s="5">
        <v>33224</v>
      </c>
      <c r="JI25" s="5">
        <v>30766</v>
      </c>
      <c r="JJ25" s="5">
        <v>35734</v>
      </c>
      <c r="JK25" s="5">
        <v>27102</v>
      </c>
      <c r="JL25" s="5">
        <v>28470</v>
      </c>
      <c r="JM25" s="5">
        <v>28414</v>
      </c>
      <c r="JN25" s="5">
        <v>21646</v>
      </c>
      <c r="JO25" s="5">
        <v>26378</v>
      </c>
      <c r="JP25" s="5">
        <v>29845</v>
      </c>
      <c r="JQ25" s="5">
        <v>48847</v>
      </c>
      <c r="JR25" s="5">
        <v>76207</v>
      </c>
      <c r="JS25" s="5">
        <v>89291</v>
      </c>
      <c r="JT25" s="5">
        <v>168721</v>
      </c>
      <c r="JU25" s="5">
        <v>181445</v>
      </c>
      <c r="JV25" s="5">
        <v>129785</v>
      </c>
      <c r="JW25" s="5">
        <v>177548</v>
      </c>
      <c r="JX25" s="5">
        <v>189372</v>
      </c>
      <c r="JY25" s="5">
        <v>258274</v>
      </c>
      <c r="JZ25" s="5">
        <v>213640</v>
      </c>
      <c r="KA25" s="5">
        <v>220903</v>
      </c>
      <c r="KB25" s="5">
        <v>211370</v>
      </c>
      <c r="KC25" s="5">
        <v>210349</v>
      </c>
      <c r="KD25" s="5">
        <v>185165</v>
      </c>
      <c r="KE25" s="5">
        <v>76225</v>
      </c>
      <c r="KF25" s="5">
        <v>78702</v>
      </c>
      <c r="KG25" s="5">
        <v>77379</v>
      </c>
      <c r="KH25" s="5">
        <v>76040</v>
      </c>
      <c r="KI25" s="5">
        <v>77618</v>
      </c>
      <c r="KJ25" s="5">
        <v>71767</v>
      </c>
      <c r="KK25" s="5">
        <v>86428</v>
      </c>
      <c r="KL25" s="5">
        <v>94395</v>
      </c>
      <c r="KM25" s="5">
        <v>104967</v>
      </c>
      <c r="KN25" s="5">
        <v>95959</v>
      </c>
      <c r="KO25" s="5">
        <v>93434</v>
      </c>
      <c r="KP25" s="5">
        <v>87736</v>
      </c>
      <c r="KQ25" s="5">
        <v>85730</v>
      </c>
      <c r="KR25" s="5">
        <v>85462</v>
      </c>
      <c r="KS25" s="5">
        <v>83219</v>
      </c>
      <c r="KT25" s="5">
        <v>75409</v>
      </c>
      <c r="KU25" s="5">
        <v>80641</v>
      </c>
      <c r="KV25" s="5">
        <v>81094</v>
      </c>
      <c r="KW25" s="5">
        <v>72340</v>
      </c>
      <c r="KX25" s="5">
        <v>69339</v>
      </c>
      <c r="KY25" s="5">
        <v>59255</v>
      </c>
      <c r="KZ25" s="5">
        <v>53407</v>
      </c>
      <c r="LA25" s="5">
        <v>54146</v>
      </c>
      <c r="LB25" s="5">
        <v>47340</v>
      </c>
      <c r="LC25" s="5">
        <v>47448</v>
      </c>
      <c r="LD25" s="5">
        <v>47941</v>
      </c>
      <c r="LE25" s="5">
        <v>48086</v>
      </c>
      <c r="LF25" s="5">
        <v>47252</v>
      </c>
      <c r="LG25" s="5">
        <v>46319</v>
      </c>
      <c r="LH25" s="5">
        <v>45160</v>
      </c>
      <c r="LI25" s="5">
        <v>44696</v>
      </c>
      <c r="LJ25" s="5">
        <v>42935</v>
      </c>
      <c r="LK25" s="5">
        <v>70153</v>
      </c>
      <c r="LL25" s="5">
        <v>77644</v>
      </c>
      <c r="LM25" s="5">
        <v>97479</v>
      </c>
      <c r="LN25" s="5">
        <v>85188</v>
      </c>
      <c r="LO25" s="5">
        <v>71536</v>
      </c>
      <c r="LP25" s="5">
        <v>62974</v>
      </c>
      <c r="LQ25" s="5">
        <v>62720</v>
      </c>
      <c r="LR25" s="5">
        <v>71790</v>
      </c>
      <c r="LS25" s="5">
        <v>66376</v>
      </c>
      <c r="LT25" s="5">
        <v>66704</v>
      </c>
      <c r="LU25" s="5">
        <v>72748</v>
      </c>
      <c r="LV25" s="5">
        <v>77489</v>
      </c>
      <c r="LW25" s="5">
        <v>65805</v>
      </c>
      <c r="LX25" s="5">
        <v>68982</v>
      </c>
      <c r="LY25" s="5">
        <v>57666</v>
      </c>
      <c r="LZ25" s="5">
        <v>47389</v>
      </c>
      <c r="MA25" s="5">
        <v>49497</v>
      </c>
      <c r="MB25" s="5">
        <v>55328</v>
      </c>
      <c r="MC25" s="5">
        <v>54648</v>
      </c>
      <c r="MD25" s="5">
        <v>68878</v>
      </c>
      <c r="ME25" s="5">
        <v>56046</v>
      </c>
      <c r="MF25" s="5">
        <v>53787</v>
      </c>
      <c r="MG25" s="5">
        <v>50689</v>
      </c>
      <c r="MH25" s="5">
        <v>47703</v>
      </c>
      <c r="MI25" s="5">
        <v>46602</v>
      </c>
      <c r="MJ25" s="5">
        <v>43483</v>
      </c>
      <c r="MK25" s="5">
        <v>46914</v>
      </c>
      <c r="ML25" s="5">
        <v>45369</v>
      </c>
      <c r="MM25" s="5">
        <v>37184</v>
      </c>
      <c r="MN25" s="5">
        <v>37876</v>
      </c>
      <c r="MO25" s="5">
        <v>37785</v>
      </c>
      <c r="MP25" s="5">
        <v>38078</v>
      </c>
      <c r="MQ25" s="5">
        <v>12838</v>
      </c>
      <c r="MR25" s="5">
        <v>10507</v>
      </c>
      <c r="MS25" s="5">
        <v>10719</v>
      </c>
      <c r="MT25" s="5">
        <v>11130</v>
      </c>
      <c r="MU25" s="5">
        <v>12208</v>
      </c>
      <c r="MV25" s="5">
        <v>10916</v>
      </c>
      <c r="MW25" s="5">
        <v>0</v>
      </c>
      <c r="MX25" s="5">
        <v>0</v>
      </c>
      <c r="MY25" s="5">
        <v>0</v>
      </c>
      <c r="MZ25" s="5">
        <v>8868</v>
      </c>
      <c r="NA25" s="5">
        <v>9947</v>
      </c>
      <c r="NB25" s="5">
        <v>11547</v>
      </c>
      <c r="NC25" s="5">
        <v>10523</v>
      </c>
      <c r="ND25" s="5">
        <v>7107</v>
      </c>
      <c r="NE25" s="5" t="s">
        <v>33</v>
      </c>
      <c r="NF25" s="5" t="s">
        <v>33</v>
      </c>
      <c r="NG25" s="5" t="s">
        <v>33</v>
      </c>
      <c r="NH25" s="5" t="s">
        <v>33</v>
      </c>
      <c r="NI25" s="5" t="s">
        <v>33</v>
      </c>
      <c r="NJ25" s="5" t="s">
        <v>33</v>
      </c>
      <c r="NK25" s="5" t="s">
        <v>33</v>
      </c>
      <c r="NL25" s="5" t="s">
        <v>33</v>
      </c>
      <c r="NM25" s="5" t="s">
        <v>33</v>
      </c>
      <c r="NN25" s="5" t="s">
        <v>33</v>
      </c>
      <c r="NO25" s="5" t="s">
        <v>33</v>
      </c>
      <c r="NP25" s="5" t="s">
        <v>33</v>
      </c>
      <c r="NQ25" s="5" t="s">
        <v>33</v>
      </c>
      <c r="NR25" s="5" t="s">
        <v>33</v>
      </c>
      <c r="NS25" s="5" t="s">
        <v>33</v>
      </c>
      <c r="NT25" s="5" t="s">
        <v>33</v>
      </c>
      <c r="NU25" s="5" t="s">
        <v>33</v>
      </c>
      <c r="NV25" s="5" t="s">
        <v>33</v>
      </c>
      <c r="NW25" s="5">
        <v>0</v>
      </c>
      <c r="NX25" s="5">
        <v>0</v>
      </c>
      <c r="NY25" s="5">
        <v>0</v>
      </c>
      <c r="NZ25" s="5">
        <v>0</v>
      </c>
      <c r="OA25" s="5">
        <v>0</v>
      </c>
      <c r="OB25" s="5">
        <v>0</v>
      </c>
      <c r="OC25" s="5">
        <v>0</v>
      </c>
      <c r="OD25" s="5">
        <v>0</v>
      </c>
      <c r="OE25" s="5">
        <v>0</v>
      </c>
      <c r="OF25" s="5">
        <v>0</v>
      </c>
      <c r="OG25" s="5">
        <v>0</v>
      </c>
      <c r="OH25" s="5">
        <v>0</v>
      </c>
      <c r="OI25" s="5">
        <v>0</v>
      </c>
      <c r="OJ25" s="5">
        <v>0</v>
      </c>
      <c r="OK25" s="5" t="s">
        <v>33</v>
      </c>
      <c r="OL25" s="5" t="s">
        <v>33</v>
      </c>
      <c r="OM25" s="5" t="s">
        <v>33</v>
      </c>
      <c r="ON25" s="5" t="s">
        <v>33</v>
      </c>
      <c r="OO25" s="5" t="s">
        <v>33</v>
      </c>
      <c r="OP25" s="5" t="s">
        <v>33</v>
      </c>
      <c r="OQ25" s="5" t="s">
        <v>33</v>
      </c>
      <c r="OR25" s="5" t="s">
        <v>33</v>
      </c>
      <c r="OS25" s="5" t="s">
        <v>33</v>
      </c>
      <c r="OT25" s="5" t="s">
        <v>33</v>
      </c>
      <c r="OU25" s="5" t="s">
        <v>33</v>
      </c>
      <c r="OV25" s="5" t="s">
        <v>33</v>
      </c>
      <c r="OW25" s="5" t="s">
        <v>33</v>
      </c>
      <c r="OX25" s="5" t="s">
        <v>33</v>
      </c>
      <c r="OY25" s="5" t="s">
        <v>33</v>
      </c>
      <c r="OZ25" s="5" t="s">
        <v>33</v>
      </c>
      <c r="PA25" s="5" t="s">
        <v>33</v>
      </c>
      <c r="PB25" s="5" t="s">
        <v>33</v>
      </c>
      <c r="PC25" s="5">
        <v>195587</v>
      </c>
      <c r="PD25" s="5">
        <v>191071</v>
      </c>
      <c r="PE25" s="5">
        <v>194001</v>
      </c>
      <c r="PF25" s="5">
        <v>193896</v>
      </c>
      <c r="PG25" s="5">
        <v>208796</v>
      </c>
      <c r="PH25" s="5">
        <v>223650</v>
      </c>
      <c r="PI25" s="5">
        <v>217249</v>
      </c>
      <c r="PJ25" s="5">
        <v>210736</v>
      </c>
      <c r="PK25" s="5">
        <v>202854</v>
      </c>
      <c r="PL25" s="5">
        <v>200533</v>
      </c>
      <c r="PM25" s="5">
        <v>227451</v>
      </c>
      <c r="PN25" s="5">
        <v>225730</v>
      </c>
      <c r="PO25" s="5">
        <v>216636</v>
      </c>
      <c r="PP25" s="5">
        <v>215940</v>
      </c>
      <c r="PQ25" s="5">
        <v>194954</v>
      </c>
      <c r="PR25" s="5">
        <v>177381</v>
      </c>
      <c r="PS25" s="5">
        <v>149820</v>
      </c>
      <c r="PT25" s="5">
        <v>152991</v>
      </c>
      <c r="PU25" s="5">
        <v>141817</v>
      </c>
      <c r="PV25" s="5">
        <v>146274</v>
      </c>
      <c r="PW25" s="5">
        <v>147087</v>
      </c>
      <c r="PX25" s="5">
        <v>131943</v>
      </c>
      <c r="PY25" s="5">
        <v>128420</v>
      </c>
      <c r="PZ25" s="5">
        <v>128274</v>
      </c>
      <c r="QA25" s="5">
        <v>131352</v>
      </c>
      <c r="QB25" s="5">
        <v>126883</v>
      </c>
      <c r="QC25" s="5">
        <v>123792</v>
      </c>
      <c r="QD25" s="5">
        <v>119024</v>
      </c>
      <c r="QE25" s="5">
        <v>114880</v>
      </c>
      <c r="QF25" s="5">
        <v>113263</v>
      </c>
      <c r="QG25" s="5">
        <v>110472</v>
      </c>
      <c r="QH25" s="5">
        <v>107165</v>
      </c>
      <c r="QI25" s="5">
        <v>321874</v>
      </c>
      <c r="QJ25" s="5">
        <v>343181</v>
      </c>
      <c r="QK25" s="5">
        <v>324529</v>
      </c>
      <c r="QL25" s="5">
        <v>318784</v>
      </c>
      <c r="QM25" s="5">
        <v>326373</v>
      </c>
      <c r="QN25" s="5">
        <v>288487</v>
      </c>
      <c r="QO25" s="5">
        <v>256894</v>
      </c>
      <c r="QP25" s="5">
        <v>255978</v>
      </c>
      <c r="QQ25" s="5">
        <v>254397</v>
      </c>
      <c r="QR25" s="5">
        <v>242217</v>
      </c>
      <c r="QS25" s="5">
        <v>230073</v>
      </c>
      <c r="QT25" s="5">
        <v>241036</v>
      </c>
      <c r="QU25" s="5">
        <v>217481</v>
      </c>
      <c r="QV25" s="5">
        <v>249126</v>
      </c>
      <c r="QW25" s="5">
        <v>201337</v>
      </c>
      <c r="QX25" s="5">
        <v>180763</v>
      </c>
      <c r="QY25" s="5">
        <v>175537</v>
      </c>
      <c r="QZ25" s="5">
        <v>188758</v>
      </c>
      <c r="RA25" s="5">
        <v>204622</v>
      </c>
      <c r="RB25" s="5">
        <v>187021</v>
      </c>
      <c r="RC25" s="5">
        <v>176198</v>
      </c>
      <c r="RD25" s="5">
        <v>156097</v>
      </c>
      <c r="RE25" s="5">
        <v>143130</v>
      </c>
      <c r="RF25" s="5">
        <v>161174</v>
      </c>
      <c r="RG25" s="5">
        <v>157204</v>
      </c>
      <c r="RH25" s="5">
        <v>159799</v>
      </c>
      <c r="RI25" s="5">
        <v>156426</v>
      </c>
      <c r="RJ25" s="5">
        <v>162102</v>
      </c>
      <c r="RK25" s="5">
        <v>148697</v>
      </c>
      <c r="RL25" s="5">
        <v>152482</v>
      </c>
      <c r="RM25" s="5">
        <v>141503</v>
      </c>
      <c r="RN25" s="5">
        <v>136714</v>
      </c>
      <c r="RO25" s="5">
        <v>236480</v>
      </c>
      <c r="RP25" s="5">
        <v>221600</v>
      </c>
      <c r="RQ25" s="5">
        <v>211764</v>
      </c>
      <c r="RR25" s="5">
        <v>200873</v>
      </c>
      <c r="RS25" s="5">
        <v>216744</v>
      </c>
      <c r="RT25" s="5">
        <v>235949</v>
      </c>
      <c r="RU25" s="5">
        <v>227454</v>
      </c>
      <c r="RV25" s="5">
        <v>237661</v>
      </c>
      <c r="RW25" s="5">
        <v>234023</v>
      </c>
      <c r="RX25" s="5">
        <v>225667</v>
      </c>
      <c r="RY25" s="5">
        <v>230741</v>
      </c>
      <c r="RZ25" s="5">
        <v>215721</v>
      </c>
      <c r="SA25" s="5">
        <v>194201</v>
      </c>
      <c r="SB25" s="5">
        <v>196561</v>
      </c>
      <c r="SC25" s="5">
        <v>183029</v>
      </c>
      <c r="SD25" s="5">
        <v>169740</v>
      </c>
      <c r="SE25" s="5">
        <v>168625</v>
      </c>
      <c r="SF25" s="5">
        <v>170322</v>
      </c>
      <c r="SG25" s="5">
        <v>176284</v>
      </c>
      <c r="SH25" s="5">
        <v>164500</v>
      </c>
      <c r="SI25" s="5">
        <v>161970</v>
      </c>
      <c r="SJ25" s="5">
        <v>164096</v>
      </c>
      <c r="SK25" s="5">
        <v>160958</v>
      </c>
      <c r="SL25" s="5">
        <v>158912</v>
      </c>
      <c r="SM25" s="5">
        <v>161871</v>
      </c>
      <c r="SN25" s="5">
        <v>157026</v>
      </c>
      <c r="SO25" s="5">
        <v>152579</v>
      </c>
      <c r="SP25" s="5">
        <v>150188</v>
      </c>
      <c r="SQ25" s="5">
        <v>147956</v>
      </c>
      <c r="SR25" s="5">
        <v>146182</v>
      </c>
      <c r="SS25" s="5">
        <v>141841</v>
      </c>
      <c r="ST25" s="5">
        <v>134994</v>
      </c>
      <c r="SU25" s="5">
        <v>479372</v>
      </c>
      <c r="SV25" s="5">
        <v>440788</v>
      </c>
      <c r="SW25" s="5">
        <v>416725</v>
      </c>
      <c r="SX25" s="5">
        <v>387254</v>
      </c>
      <c r="SY25" s="5">
        <v>380851</v>
      </c>
      <c r="SZ25" s="5">
        <v>341180</v>
      </c>
      <c r="TA25" s="5">
        <v>288861</v>
      </c>
      <c r="TB25" s="5">
        <v>147165</v>
      </c>
      <c r="TC25" s="5">
        <v>25894</v>
      </c>
      <c r="TD25" s="5">
        <v>25574</v>
      </c>
      <c r="TE25" s="5">
        <v>21623</v>
      </c>
      <c r="TF25" s="5">
        <v>13906</v>
      </c>
      <c r="TG25" s="5">
        <v>7560</v>
      </c>
      <c r="TH25" s="5">
        <v>4596</v>
      </c>
      <c r="TI25" s="5">
        <v>16624</v>
      </c>
      <c r="TJ25" s="5">
        <v>12317</v>
      </c>
      <c r="TK25" s="5">
        <v>12422</v>
      </c>
      <c r="TL25" s="5">
        <v>15399</v>
      </c>
      <c r="TM25" s="5">
        <v>23059</v>
      </c>
      <c r="TN25" s="5">
        <v>36353</v>
      </c>
      <c r="TO25" s="5">
        <v>47305</v>
      </c>
      <c r="TP25" s="5">
        <v>59108</v>
      </c>
      <c r="TQ25" s="5">
        <v>66412</v>
      </c>
      <c r="TR25" s="5">
        <v>74294</v>
      </c>
      <c r="TS25" s="5">
        <v>95194</v>
      </c>
      <c r="TT25" s="5">
        <v>76313</v>
      </c>
      <c r="TU25" s="5">
        <v>72194</v>
      </c>
      <c r="TV25" s="5">
        <v>53790</v>
      </c>
      <c r="TW25" s="5">
        <v>37066</v>
      </c>
      <c r="TX25" s="5">
        <v>15280</v>
      </c>
      <c r="TY25" s="5">
        <v>10676</v>
      </c>
      <c r="TZ25" s="5">
        <v>21327</v>
      </c>
      <c r="UA25" s="5">
        <v>0</v>
      </c>
      <c r="UB25" s="5">
        <v>0</v>
      </c>
      <c r="UC25" s="5">
        <v>0</v>
      </c>
      <c r="UD25" s="5">
        <v>0</v>
      </c>
      <c r="UE25" s="5">
        <v>0</v>
      </c>
      <c r="UF25" s="5">
        <v>0</v>
      </c>
      <c r="UG25" s="5">
        <v>9641</v>
      </c>
      <c r="UH25" s="5">
        <v>12519</v>
      </c>
      <c r="UI25" s="5">
        <v>12063</v>
      </c>
      <c r="UJ25" s="5">
        <v>12461</v>
      </c>
      <c r="UK25" s="5">
        <v>14067</v>
      </c>
      <c r="UL25" s="5">
        <v>17728</v>
      </c>
      <c r="UM25" s="5">
        <v>25411</v>
      </c>
      <c r="UN25" s="5">
        <v>16427</v>
      </c>
      <c r="UO25" s="5">
        <v>0</v>
      </c>
      <c r="UP25" s="5">
        <v>1</v>
      </c>
      <c r="UQ25" s="5">
        <v>0</v>
      </c>
      <c r="UR25" s="5">
        <v>0</v>
      </c>
      <c r="US25" s="5">
        <v>0</v>
      </c>
      <c r="UT25" s="5">
        <v>0</v>
      </c>
      <c r="UU25" s="5">
        <v>0</v>
      </c>
      <c r="UV25" s="5">
        <v>0</v>
      </c>
      <c r="UW25" s="5">
        <v>38</v>
      </c>
      <c r="UX25" s="5">
        <v>310</v>
      </c>
      <c r="UY25" s="5">
        <v>1517</v>
      </c>
      <c r="UZ25" s="5">
        <v>1689</v>
      </c>
      <c r="VA25" s="5">
        <v>1872</v>
      </c>
      <c r="VB25" s="5">
        <v>1964</v>
      </c>
      <c r="VC25" s="5">
        <v>234</v>
      </c>
      <c r="VD25" s="5">
        <v>963</v>
      </c>
      <c r="VE25" s="5">
        <v>574</v>
      </c>
      <c r="VF25" s="5">
        <v>901</v>
      </c>
      <c r="VG25" s="5">
        <v>646475</v>
      </c>
      <c r="VH25" s="5">
        <v>655215</v>
      </c>
      <c r="VI25" s="5">
        <v>668920</v>
      </c>
      <c r="VJ25" s="5">
        <v>865418</v>
      </c>
      <c r="VK25" s="5">
        <v>886329</v>
      </c>
      <c r="VL25" s="5">
        <v>973183</v>
      </c>
      <c r="VM25" s="5">
        <v>972583</v>
      </c>
      <c r="VN25" s="5">
        <v>1173041</v>
      </c>
      <c r="VO25" s="5">
        <v>1063886</v>
      </c>
      <c r="VP25" s="5">
        <v>1029665</v>
      </c>
      <c r="VQ25" s="5">
        <v>778280</v>
      </c>
      <c r="VR25" s="5">
        <v>567300</v>
      </c>
      <c r="VS25" s="5">
        <v>543833</v>
      </c>
      <c r="VT25" s="5">
        <v>379294</v>
      </c>
      <c r="VU25" s="5">
        <v>309771</v>
      </c>
      <c r="VV25" s="5">
        <v>244377</v>
      </c>
      <c r="VW25" s="5">
        <v>215417</v>
      </c>
      <c r="VX25" s="5">
        <v>142008</v>
      </c>
      <c r="VY25" s="5">
        <v>155650</v>
      </c>
      <c r="VZ25" s="5">
        <v>156718</v>
      </c>
      <c r="WA25" s="5">
        <v>285082</v>
      </c>
      <c r="WB25" s="5">
        <v>322238</v>
      </c>
      <c r="WC25" s="5">
        <v>341406</v>
      </c>
      <c r="WD25" s="5">
        <v>429496</v>
      </c>
      <c r="WE25" s="5">
        <v>361579</v>
      </c>
      <c r="WF25" s="5">
        <v>394474</v>
      </c>
      <c r="WG25" s="5">
        <v>373627</v>
      </c>
      <c r="WH25" s="5">
        <v>373086</v>
      </c>
      <c r="WI25" s="5">
        <v>348689</v>
      </c>
      <c r="WJ25" s="5">
        <v>330336</v>
      </c>
      <c r="WK25" s="5">
        <v>316599</v>
      </c>
      <c r="WL25" s="5">
        <v>291084</v>
      </c>
      <c r="WM25" s="5">
        <v>2263</v>
      </c>
      <c r="WN25" s="5">
        <v>1330</v>
      </c>
      <c r="WO25" s="5">
        <v>686</v>
      </c>
      <c r="WP25" s="5">
        <v>1379</v>
      </c>
      <c r="WQ25" s="5">
        <v>-38</v>
      </c>
      <c r="WR25" s="5">
        <v>-2</v>
      </c>
      <c r="WS25" s="5">
        <v>-116</v>
      </c>
      <c r="WT25" s="5">
        <v>73</v>
      </c>
      <c r="WU25" s="5">
        <v>0</v>
      </c>
      <c r="WV25" s="5">
        <v>0</v>
      </c>
      <c r="WW25" s="5">
        <v>0</v>
      </c>
      <c r="WX25" s="5">
        <v>0</v>
      </c>
      <c r="WY25" s="5">
        <v>0</v>
      </c>
      <c r="WZ25" s="5">
        <v>0</v>
      </c>
      <c r="XA25" s="5">
        <v>0</v>
      </c>
      <c r="XB25" s="5">
        <v>0</v>
      </c>
      <c r="XC25" s="5">
        <v>0</v>
      </c>
      <c r="XD25" s="5">
        <v>0</v>
      </c>
      <c r="XE25" s="5">
        <v>0</v>
      </c>
      <c r="XF25" s="5">
        <v>0</v>
      </c>
      <c r="XG25" s="5">
        <v>0</v>
      </c>
      <c r="XH25" s="5">
        <v>0</v>
      </c>
      <c r="XI25" s="5">
        <v>0</v>
      </c>
      <c r="XJ25" s="5">
        <v>0</v>
      </c>
      <c r="XK25" s="5">
        <v>0</v>
      </c>
      <c r="XL25" s="5">
        <v>0</v>
      </c>
      <c r="XM25" s="5">
        <v>0</v>
      </c>
      <c r="XN25" s="5">
        <v>0</v>
      </c>
      <c r="XO25" s="5">
        <v>0</v>
      </c>
      <c r="XP25" s="5">
        <v>0</v>
      </c>
      <c r="XQ25" s="5">
        <v>0</v>
      </c>
      <c r="XR25" s="5">
        <v>0</v>
      </c>
      <c r="XS25" s="1">
        <v>4226</v>
      </c>
      <c r="XT25" s="3" t="s">
        <v>180</v>
      </c>
      <c r="XU25" s="3" t="s">
        <v>180</v>
      </c>
      <c r="XV25" s="3" t="s">
        <v>180</v>
      </c>
      <c r="XW25" s="3" t="s">
        <v>179</v>
      </c>
      <c r="XX25" s="3" t="s">
        <v>180</v>
      </c>
      <c r="XY25" s="3" t="s">
        <v>180</v>
      </c>
      <c r="XZ25" s="3" t="s">
        <v>193</v>
      </c>
    </row>
    <row r="26" spans="1:650" x14ac:dyDescent="0.3">
      <c r="A26" s="6" t="s">
        <v>57</v>
      </c>
      <c r="B26" s="1">
        <v>4059417</v>
      </c>
      <c r="C26" s="5">
        <v>0</v>
      </c>
      <c r="D26" s="5">
        <v>0</v>
      </c>
      <c r="E26" s="5">
        <v>0</v>
      </c>
      <c r="F26" s="5">
        <v>0</v>
      </c>
      <c r="G26" s="5">
        <v>0</v>
      </c>
      <c r="H26" s="5">
        <v>0</v>
      </c>
      <c r="I26" s="5">
        <v>0</v>
      </c>
      <c r="J26" s="5">
        <v>0</v>
      </c>
      <c r="K26" s="5">
        <v>0</v>
      </c>
      <c r="L26" s="5">
        <v>0</v>
      </c>
      <c r="M26" s="5">
        <v>0</v>
      </c>
      <c r="N26" s="5">
        <v>0</v>
      </c>
      <c r="O26" s="5">
        <v>0</v>
      </c>
      <c r="P26" s="5">
        <v>0</v>
      </c>
      <c r="Q26" s="5">
        <v>0</v>
      </c>
      <c r="R26" s="5">
        <v>0</v>
      </c>
      <c r="S26" s="5">
        <v>1138</v>
      </c>
      <c r="T26" s="5">
        <v>0</v>
      </c>
      <c r="U26" s="5">
        <v>0</v>
      </c>
      <c r="V26" s="5">
        <v>0</v>
      </c>
      <c r="W26" s="5">
        <v>0</v>
      </c>
      <c r="X26" s="5">
        <v>0</v>
      </c>
      <c r="Y26" s="5">
        <v>0</v>
      </c>
      <c r="Z26" s="5">
        <v>0</v>
      </c>
      <c r="AA26" s="5">
        <v>0</v>
      </c>
      <c r="AB26" s="5">
        <v>0</v>
      </c>
      <c r="AC26" s="5" t="s">
        <v>33</v>
      </c>
      <c r="AD26" s="5" t="s">
        <v>33</v>
      </c>
      <c r="AE26" s="5" t="s">
        <v>33</v>
      </c>
      <c r="AF26" s="5" t="s">
        <v>33</v>
      </c>
      <c r="AG26" s="5" t="s">
        <v>33</v>
      </c>
      <c r="AH26" s="5" t="s">
        <v>33</v>
      </c>
      <c r="AI26" s="5">
        <v>449</v>
      </c>
      <c r="AJ26" s="5">
        <v>1406</v>
      </c>
      <c r="AK26" s="5">
        <v>542</v>
      </c>
      <c r="AL26" s="5">
        <v>287</v>
      </c>
      <c r="AM26" s="5">
        <v>1684</v>
      </c>
      <c r="AN26" s="5">
        <v>513</v>
      </c>
      <c r="AO26" s="5">
        <v>786</v>
      </c>
      <c r="AP26" s="5">
        <v>802</v>
      </c>
      <c r="AQ26" s="5">
        <v>1231</v>
      </c>
      <c r="AR26" s="5">
        <v>789</v>
      </c>
      <c r="AS26" s="5">
        <v>796</v>
      </c>
      <c r="AT26" s="5">
        <v>1337</v>
      </c>
      <c r="AU26" s="5">
        <v>799</v>
      </c>
      <c r="AV26" s="5">
        <v>994</v>
      </c>
      <c r="AW26" s="5">
        <v>1103</v>
      </c>
      <c r="AX26" s="5">
        <v>1312</v>
      </c>
      <c r="AY26" s="5">
        <v>2151</v>
      </c>
      <c r="AZ26" s="5">
        <v>903</v>
      </c>
      <c r="BA26" s="5">
        <v>392</v>
      </c>
      <c r="BB26" s="5">
        <v>1202</v>
      </c>
      <c r="BC26" s="5">
        <v>407</v>
      </c>
      <c r="BD26" s="5">
        <v>544</v>
      </c>
      <c r="BE26" s="5">
        <v>64</v>
      </c>
      <c r="BF26" s="5">
        <v>1247</v>
      </c>
      <c r="BG26" s="5">
        <v>323</v>
      </c>
      <c r="BH26" s="5">
        <v>193</v>
      </c>
      <c r="BI26" s="5" t="s">
        <v>33</v>
      </c>
      <c r="BJ26" s="5" t="s">
        <v>33</v>
      </c>
      <c r="BK26" s="5" t="s">
        <v>33</v>
      </c>
      <c r="BL26" s="5" t="s">
        <v>33</v>
      </c>
      <c r="BM26" s="5" t="s">
        <v>33</v>
      </c>
      <c r="BN26" s="5" t="s">
        <v>33</v>
      </c>
      <c r="BO26" s="5">
        <v>677</v>
      </c>
      <c r="BP26" s="5">
        <v>238</v>
      </c>
      <c r="BQ26" s="5">
        <v>371</v>
      </c>
      <c r="BR26" s="5">
        <v>459</v>
      </c>
      <c r="BS26" s="5">
        <v>793</v>
      </c>
      <c r="BT26" s="5">
        <v>1367</v>
      </c>
      <c r="BU26" s="5">
        <v>1676</v>
      </c>
      <c r="BV26" s="5">
        <v>402</v>
      </c>
      <c r="BW26" s="5">
        <v>120</v>
      </c>
      <c r="BX26" s="5">
        <v>135</v>
      </c>
      <c r="BY26" s="5">
        <v>266</v>
      </c>
      <c r="BZ26" s="5">
        <v>800</v>
      </c>
      <c r="CA26" s="5">
        <v>174</v>
      </c>
      <c r="CB26" s="5">
        <v>465</v>
      </c>
      <c r="CC26" s="5">
        <v>262</v>
      </c>
      <c r="CD26" s="5">
        <v>646</v>
      </c>
      <c r="CE26" s="5">
        <v>254</v>
      </c>
      <c r="CF26" s="5">
        <v>658</v>
      </c>
      <c r="CG26" s="5">
        <v>433</v>
      </c>
      <c r="CH26" s="5">
        <v>786</v>
      </c>
      <c r="CI26" s="5">
        <v>137</v>
      </c>
      <c r="CJ26" s="5">
        <v>1293</v>
      </c>
      <c r="CK26" s="5">
        <v>29</v>
      </c>
      <c r="CL26" s="5">
        <v>322</v>
      </c>
      <c r="CM26" s="5">
        <v>904</v>
      </c>
      <c r="CN26" s="5">
        <v>358</v>
      </c>
      <c r="CO26" s="5" t="s">
        <v>33</v>
      </c>
      <c r="CP26" s="5" t="s">
        <v>33</v>
      </c>
      <c r="CQ26" s="5" t="s">
        <v>33</v>
      </c>
      <c r="CR26" s="5" t="s">
        <v>33</v>
      </c>
      <c r="CS26" s="5" t="s">
        <v>33</v>
      </c>
      <c r="CT26" s="5" t="s">
        <v>33</v>
      </c>
      <c r="CU26" s="5">
        <v>0</v>
      </c>
      <c r="CV26" s="5">
        <v>79</v>
      </c>
      <c r="CW26" s="5">
        <v>172</v>
      </c>
      <c r="CX26" s="5">
        <v>10</v>
      </c>
      <c r="CY26" s="5">
        <v>3</v>
      </c>
      <c r="CZ26" s="5">
        <v>36</v>
      </c>
      <c r="DA26" s="5">
        <v>0</v>
      </c>
      <c r="DB26" s="5">
        <v>17</v>
      </c>
      <c r="DC26" s="5">
        <v>39</v>
      </c>
      <c r="DD26" s="5">
        <v>0</v>
      </c>
      <c r="DE26" s="5">
        <v>16</v>
      </c>
      <c r="DF26" s="5">
        <v>11</v>
      </c>
      <c r="DG26" s="5">
        <v>124</v>
      </c>
      <c r="DH26" s="5">
        <v>181</v>
      </c>
      <c r="DI26" s="5">
        <v>7</v>
      </c>
      <c r="DJ26" s="5">
        <v>43</v>
      </c>
      <c r="DK26" s="5">
        <v>71</v>
      </c>
      <c r="DL26" s="5">
        <v>328</v>
      </c>
      <c r="DM26" s="5">
        <v>137</v>
      </c>
      <c r="DN26" s="5">
        <v>164</v>
      </c>
      <c r="DO26" s="5">
        <v>92</v>
      </c>
      <c r="DP26" s="5">
        <v>398</v>
      </c>
      <c r="DQ26" s="5">
        <v>92</v>
      </c>
      <c r="DR26" s="5">
        <v>105</v>
      </c>
      <c r="DS26" s="5">
        <v>39</v>
      </c>
      <c r="DT26" s="5">
        <v>310</v>
      </c>
      <c r="DU26" s="5" t="s">
        <v>33</v>
      </c>
      <c r="DV26" s="5" t="s">
        <v>33</v>
      </c>
      <c r="DW26" s="5" t="s">
        <v>33</v>
      </c>
      <c r="DX26" s="5" t="s">
        <v>33</v>
      </c>
      <c r="DY26" s="5" t="s">
        <v>33</v>
      </c>
      <c r="DZ26" s="5" t="s">
        <v>33</v>
      </c>
      <c r="EA26" s="5">
        <v>113</v>
      </c>
      <c r="EB26" s="5">
        <v>370</v>
      </c>
      <c r="EC26" s="5">
        <v>136</v>
      </c>
      <c r="ED26" s="5">
        <v>183</v>
      </c>
      <c r="EE26" s="5">
        <v>111</v>
      </c>
      <c r="EF26" s="5">
        <v>200</v>
      </c>
      <c r="EG26" s="5">
        <v>92</v>
      </c>
      <c r="EH26" s="5">
        <v>159</v>
      </c>
      <c r="EI26" s="5">
        <v>96</v>
      </c>
      <c r="EJ26" s="5">
        <v>74</v>
      </c>
      <c r="EK26" s="5">
        <v>27</v>
      </c>
      <c r="EL26" s="5">
        <v>161</v>
      </c>
      <c r="EM26" s="5">
        <v>63</v>
      </c>
      <c r="EN26" s="5">
        <v>30</v>
      </c>
      <c r="EO26" s="5">
        <v>65</v>
      </c>
      <c r="EP26" s="5">
        <v>152</v>
      </c>
      <c r="EQ26" s="5">
        <v>35</v>
      </c>
      <c r="ER26" s="5">
        <v>87</v>
      </c>
      <c r="ES26" s="5">
        <v>360</v>
      </c>
      <c r="ET26" s="5">
        <v>121</v>
      </c>
      <c r="EU26" s="5">
        <v>176</v>
      </c>
      <c r="EV26" s="5">
        <v>159</v>
      </c>
      <c r="EW26" s="5">
        <v>204</v>
      </c>
      <c r="EX26" s="5">
        <v>101</v>
      </c>
      <c r="EY26" s="5">
        <v>90</v>
      </c>
      <c r="EZ26" s="5">
        <v>437</v>
      </c>
      <c r="FA26" s="5" t="s">
        <v>33</v>
      </c>
      <c r="FB26" s="5" t="s">
        <v>33</v>
      </c>
      <c r="FC26" s="5" t="s">
        <v>33</v>
      </c>
      <c r="FD26" s="5" t="s">
        <v>33</v>
      </c>
      <c r="FE26" s="5" t="s">
        <v>33</v>
      </c>
      <c r="FF26" s="5" t="s">
        <v>33</v>
      </c>
      <c r="FG26" s="5">
        <v>0</v>
      </c>
      <c r="FH26" s="5">
        <v>0</v>
      </c>
      <c r="FI26" s="5">
        <v>0</v>
      </c>
      <c r="FJ26" s="5">
        <v>0</v>
      </c>
      <c r="FK26" s="5">
        <v>0</v>
      </c>
      <c r="FL26" s="5">
        <v>0</v>
      </c>
      <c r="FM26" s="5">
        <v>0</v>
      </c>
      <c r="FN26" s="5">
        <v>0</v>
      </c>
      <c r="FO26" s="5">
        <v>0</v>
      </c>
      <c r="FP26" s="5">
        <v>0</v>
      </c>
      <c r="FQ26" s="5">
        <v>0</v>
      </c>
      <c r="FR26" s="5">
        <v>0</v>
      </c>
      <c r="FS26" s="5">
        <v>0</v>
      </c>
      <c r="FT26" s="5">
        <v>0</v>
      </c>
      <c r="FU26" s="5" t="s">
        <v>33</v>
      </c>
      <c r="FV26" s="5" t="s">
        <v>33</v>
      </c>
      <c r="FW26" s="5" t="s">
        <v>33</v>
      </c>
      <c r="FX26" s="5" t="s">
        <v>33</v>
      </c>
      <c r="FY26" s="5" t="s">
        <v>33</v>
      </c>
      <c r="FZ26" s="5" t="s">
        <v>33</v>
      </c>
      <c r="GA26" s="5" t="s">
        <v>33</v>
      </c>
      <c r="GB26" s="5" t="s">
        <v>33</v>
      </c>
      <c r="GC26" s="5" t="s">
        <v>33</v>
      </c>
      <c r="GD26" s="5" t="s">
        <v>33</v>
      </c>
      <c r="GE26" s="5" t="s">
        <v>33</v>
      </c>
      <c r="GF26" s="5" t="s">
        <v>33</v>
      </c>
      <c r="GG26" s="5" t="s">
        <v>33</v>
      </c>
      <c r="GH26" s="5" t="s">
        <v>33</v>
      </c>
      <c r="GI26" s="5" t="s">
        <v>33</v>
      </c>
      <c r="GJ26" s="5" t="s">
        <v>33</v>
      </c>
      <c r="GK26" s="5" t="s">
        <v>33</v>
      </c>
      <c r="GL26" s="5" t="s">
        <v>33</v>
      </c>
      <c r="GM26" s="5">
        <v>1239</v>
      </c>
      <c r="GN26" s="5">
        <v>2094</v>
      </c>
      <c r="GO26" s="5">
        <v>1221</v>
      </c>
      <c r="GP26" s="5">
        <v>938</v>
      </c>
      <c r="GQ26" s="5">
        <v>2591</v>
      </c>
      <c r="GR26" s="5">
        <v>2115</v>
      </c>
      <c r="GS26" s="5">
        <v>2554</v>
      </c>
      <c r="GT26" s="5">
        <v>1379</v>
      </c>
      <c r="GU26" s="5">
        <v>1487</v>
      </c>
      <c r="GV26" s="5">
        <v>998</v>
      </c>
      <c r="GW26" s="5">
        <v>1104</v>
      </c>
      <c r="GX26" s="5">
        <v>2310</v>
      </c>
      <c r="GY26" s="5">
        <v>1159</v>
      </c>
      <c r="GZ26" s="5">
        <v>1670</v>
      </c>
      <c r="HA26" s="5">
        <v>1438</v>
      </c>
      <c r="HB26" s="5">
        <v>2153</v>
      </c>
      <c r="HC26" s="5">
        <v>3649</v>
      </c>
      <c r="HD26" s="5">
        <v>1976</v>
      </c>
      <c r="HE26" s="5">
        <v>1322</v>
      </c>
      <c r="HF26" s="5">
        <v>2273</v>
      </c>
      <c r="HG26" s="5">
        <v>813</v>
      </c>
      <c r="HH26" s="5">
        <v>2395</v>
      </c>
      <c r="HI26" s="5">
        <v>389</v>
      </c>
      <c r="HJ26" s="5">
        <v>1775</v>
      </c>
      <c r="HK26" s="5">
        <v>1804</v>
      </c>
      <c r="HL26" s="5">
        <v>1297</v>
      </c>
      <c r="HM26" s="5" t="s">
        <v>33</v>
      </c>
      <c r="HN26" s="5" t="s">
        <v>33</v>
      </c>
      <c r="HO26" s="5" t="s">
        <v>33</v>
      </c>
      <c r="HP26" s="5" t="s">
        <v>33</v>
      </c>
      <c r="HQ26" s="5" t="s">
        <v>33</v>
      </c>
      <c r="HR26" s="5" t="s">
        <v>33</v>
      </c>
      <c r="HS26" s="5">
        <v>40001</v>
      </c>
      <c r="HT26" s="5">
        <v>46161</v>
      </c>
      <c r="HU26" s="5">
        <v>45820</v>
      </c>
      <c r="HV26" s="5">
        <v>43874</v>
      </c>
      <c r="HW26" s="5">
        <v>47316</v>
      </c>
      <c r="HX26" s="5">
        <v>52968</v>
      </c>
      <c r="HY26" s="5">
        <v>48727</v>
      </c>
      <c r="HZ26" s="5">
        <v>50191</v>
      </c>
      <c r="IA26" s="5">
        <v>60833</v>
      </c>
      <c r="IB26" s="5">
        <v>78257</v>
      </c>
      <c r="IC26" s="5">
        <v>76034</v>
      </c>
      <c r="ID26" s="5">
        <v>81528</v>
      </c>
      <c r="IE26" s="5">
        <v>79449</v>
      </c>
      <c r="IF26" s="5">
        <v>69994</v>
      </c>
      <c r="IG26" s="5">
        <v>73494</v>
      </c>
      <c r="IH26" s="5">
        <v>57634</v>
      </c>
      <c r="II26" s="5">
        <v>54413</v>
      </c>
      <c r="IJ26" s="5">
        <v>44012</v>
      </c>
      <c r="IK26" s="5">
        <v>50968</v>
      </c>
      <c r="IL26" s="5">
        <v>45208</v>
      </c>
      <c r="IM26" s="5">
        <v>32301</v>
      </c>
      <c r="IN26" s="5">
        <v>32004</v>
      </c>
      <c r="IO26" s="5">
        <v>31106</v>
      </c>
      <c r="IP26" s="5">
        <v>24412</v>
      </c>
      <c r="IQ26" s="5">
        <v>27042</v>
      </c>
      <c r="IR26" s="5">
        <v>27103</v>
      </c>
      <c r="IS26" s="5" t="s">
        <v>33</v>
      </c>
      <c r="IT26" s="5" t="s">
        <v>33</v>
      </c>
      <c r="IU26" s="5" t="s">
        <v>33</v>
      </c>
      <c r="IV26" s="5" t="s">
        <v>33</v>
      </c>
      <c r="IW26" s="5" t="s">
        <v>33</v>
      </c>
      <c r="IX26" s="5" t="s">
        <v>33</v>
      </c>
      <c r="IY26" s="5">
        <v>2784</v>
      </c>
      <c r="IZ26" s="5">
        <v>2920</v>
      </c>
      <c r="JA26" s="5">
        <v>2995</v>
      </c>
      <c r="JB26" s="5">
        <v>3760</v>
      </c>
      <c r="JC26" s="5">
        <v>3470</v>
      </c>
      <c r="JD26" s="5">
        <v>3000</v>
      </c>
      <c r="JE26" s="5">
        <v>2885</v>
      </c>
      <c r="JF26" s="5">
        <v>2602</v>
      </c>
      <c r="JG26" s="5">
        <v>3366</v>
      </c>
      <c r="JH26" s="5">
        <v>2850</v>
      </c>
      <c r="JI26" s="5">
        <v>1826</v>
      </c>
      <c r="JJ26" s="5">
        <v>2412</v>
      </c>
      <c r="JK26" s="5">
        <v>2350</v>
      </c>
      <c r="JL26" s="5">
        <v>1745</v>
      </c>
      <c r="JM26" s="5">
        <v>1675</v>
      </c>
      <c r="JN26" s="5">
        <v>1694</v>
      </c>
      <c r="JO26" s="5">
        <v>2034</v>
      </c>
      <c r="JP26" s="5">
        <v>1830</v>
      </c>
      <c r="JQ26" s="5">
        <v>1588</v>
      </c>
      <c r="JR26" s="5">
        <v>1475</v>
      </c>
      <c r="JS26" s="5">
        <v>1801</v>
      </c>
      <c r="JT26" s="5">
        <v>1018</v>
      </c>
      <c r="JU26" s="5">
        <v>1846</v>
      </c>
      <c r="JV26" s="5">
        <v>934</v>
      </c>
      <c r="JW26" s="5">
        <v>987</v>
      </c>
      <c r="JX26" s="5">
        <v>1467</v>
      </c>
      <c r="JY26" s="5" t="s">
        <v>33</v>
      </c>
      <c r="JZ26" s="5" t="s">
        <v>33</v>
      </c>
      <c r="KA26" s="5" t="s">
        <v>33</v>
      </c>
      <c r="KB26" s="5" t="s">
        <v>33</v>
      </c>
      <c r="KC26" s="5" t="s">
        <v>33</v>
      </c>
      <c r="KD26" s="5" t="s">
        <v>33</v>
      </c>
      <c r="KE26" s="5">
        <v>675</v>
      </c>
      <c r="KF26" s="5">
        <v>496</v>
      </c>
      <c r="KG26" s="5">
        <v>566</v>
      </c>
      <c r="KH26" s="5">
        <v>701</v>
      </c>
      <c r="KI26" s="5">
        <v>591</v>
      </c>
      <c r="KJ26" s="5">
        <v>480</v>
      </c>
      <c r="KK26" s="5">
        <v>474</v>
      </c>
      <c r="KL26" s="5">
        <v>424</v>
      </c>
      <c r="KM26" s="5">
        <v>410</v>
      </c>
      <c r="KN26" s="5">
        <v>404</v>
      </c>
      <c r="KO26" s="5">
        <v>440</v>
      </c>
      <c r="KP26" s="5">
        <v>558</v>
      </c>
      <c r="KQ26" s="5">
        <v>460</v>
      </c>
      <c r="KR26" s="5">
        <v>468</v>
      </c>
      <c r="KS26" s="5">
        <v>553</v>
      </c>
      <c r="KT26" s="5">
        <v>3304</v>
      </c>
      <c r="KU26" s="5">
        <v>3634</v>
      </c>
      <c r="KV26" s="5">
        <v>3424</v>
      </c>
      <c r="KW26" s="5">
        <v>2260</v>
      </c>
      <c r="KX26" s="5">
        <v>1033</v>
      </c>
      <c r="KY26" s="5">
        <v>1076</v>
      </c>
      <c r="KZ26" s="5">
        <v>496</v>
      </c>
      <c r="LA26" s="5">
        <v>314</v>
      </c>
      <c r="LB26" s="5">
        <v>273</v>
      </c>
      <c r="LC26" s="5">
        <v>299</v>
      </c>
      <c r="LD26" s="5">
        <v>258</v>
      </c>
      <c r="LE26" s="5" t="s">
        <v>33</v>
      </c>
      <c r="LF26" s="5" t="s">
        <v>33</v>
      </c>
      <c r="LG26" s="5" t="s">
        <v>33</v>
      </c>
      <c r="LH26" s="5" t="s">
        <v>33</v>
      </c>
      <c r="LI26" s="5" t="s">
        <v>33</v>
      </c>
      <c r="LJ26" s="5" t="s">
        <v>33</v>
      </c>
      <c r="LK26" s="5">
        <v>699</v>
      </c>
      <c r="LL26" s="5">
        <v>680</v>
      </c>
      <c r="LM26" s="5">
        <v>539</v>
      </c>
      <c r="LN26" s="5">
        <v>709</v>
      </c>
      <c r="LO26" s="5">
        <v>611</v>
      </c>
      <c r="LP26" s="5">
        <v>523</v>
      </c>
      <c r="LQ26" s="5">
        <v>550</v>
      </c>
      <c r="LR26" s="5">
        <v>633</v>
      </c>
      <c r="LS26" s="5">
        <v>352</v>
      </c>
      <c r="LT26" s="5">
        <v>300</v>
      </c>
      <c r="LU26" s="5">
        <v>547</v>
      </c>
      <c r="LV26" s="5">
        <v>619</v>
      </c>
      <c r="LW26" s="5">
        <v>499</v>
      </c>
      <c r="LX26" s="5">
        <v>429</v>
      </c>
      <c r="LY26" s="5">
        <v>291</v>
      </c>
      <c r="LZ26" s="5">
        <v>335</v>
      </c>
      <c r="MA26" s="5">
        <v>455</v>
      </c>
      <c r="MB26" s="5">
        <v>395</v>
      </c>
      <c r="MC26" s="5">
        <v>328</v>
      </c>
      <c r="MD26" s="5">
        <v>332</v>
      </c>
      <c r="ME26" s="5">
        <v>406</v>
      </c>
      <c r="MF26" s="5">
        <v>235</v>
      </c>
      <c r="MG26" s="5">
        <v>243</v>
      </c>
      <c r="MH26" s="5">
        <v>238</v>
      </c>
      <c r="MI26" s="5">
        <v>274</v>
      </c>
      <c r="MJ26" s="5">
        <v>226</v>
      </c>
      <c r="MK26" s="5" t="s">
        <v>33</v>
      </c>
      <c r="ML26" s="5" t="s">
        <v>33</v>
      </c>
      <c r="MM26" s="5" t="s">
        <v>33</v>
      </c>
      <c r="MN26" s="5" t="s">
        <v>33</v>
      </c>
      <c r="MO26" s="5" t="s">
        <v>33</v>
      </c>
      <c r="MP26" s="5" t="s">
        <v>33</v>
      </c>
      <c r="MQ26" s="5">
        <v>0</v>
      </c>
      <c r="MR26" s="5">
        <v>0</v>
      </c>
      <c r="MS26" s="5">
        <v>0</v>
      </c>
      <c r="MT26" s="5">
        <v>0</v>
      </c>
      <c r="MU26" s="5">
        <v>0</v>
      </c>
      <c r="MV26" s="5">
        <v>0</v>
      </c>
      <c r="MW26" s="5">
        <v>0</v>
      </c>
      <c r="MX26" s="5">
        <v>0</v>
      </c>
      <c r="MY26" s="5">
        <v>0</v>
      </c>
      <c r="MZ26" s="5">
        <v>0</v>
      </c>
      <c r="NA26" s="5">
        <v>0</v>
      </c>
      <c r="NB26" s="5">
        <v>0</v>
      </c>
      <c r="NC26" s="5">
        <v>0</v>
      </c>
      <c r="ND26" s="5">
        <v>0</v>
      </c>
      <c r="NE26" s="5" t="s">
        <v>33</v>
      </c>
      <c r="NF26" s="5" t="s">
        <v>33</v>
      </c>
      <c r="NG26" s="5" t="s">
        <v>33</v>
      </c>
      <c r="NH26" s="5" t="s">
        <v>33</v>
      </c>
      <c r="NI26" s="5" t="s">
        <v>33</v>
      </c>
      <c r="NJ26" s="5" t="s">
        <v>33</v>
      </c>
      <c r="NK26" s="5" t="s">
        <v>33</v>
      </c>
      <c r="NL26" s="5" t="s">
        <v>33</v>
      </c>
      <c r="NM26" s="5" t="s">
        <v>33</v>
      </c>
      <c r="NN26" s="5" t="s">
        <v>33</v>
      </c>
      <c r="NO26" s="5" t="s">
        <v>33</v>
      </c>
      <c r="NP26" s="5" t="s">
        <v>33</v>
      </c>
      <c r="NQ26" s="5" t="s">
        <v>33</v>
      </c>
      <c r="NR26" s="5" t="s">
        <v>33</v>
      </c>
      <c r="NS26" s="5" t="s">
        <v>33</v>
      </c>
      <c r="NT26" s="5" t="s">
        <v>33</v>
      </c>
      <c r="NU26" s="5" t="s">
        <v>33</v>
      </c>
      <c r="NV26" s="5" t="s">
        <v>33</v>
      </c>
      <c r="NW26" s="5">
        <v>0</v>
      </c>
      <c r="NX26" s="5">
        <v>0</v>
      </c>
      <c r="NY26" s="5">
        <v>0</v>
      </c>
      <c r="NZ26" s="5">
        <v>0</v>
      </c>
      <c r="OA26" s="5">
        <v>0</v>
      </c>
      <c r="OB26" s="5">
        <v>0</v>
      </c>
      <c r="OC26" s="5">
        <v>0</v>
      </c>
      <c r="OD26" s="5">
        <v>0</v>
      </c>
      <c r="OE26" s="5">
        <v>0</v>
      </c>
      <c r="OF26" s="5">
        <v>0</v>
      </c>
      <c r="OG26" s="5">
        <v>0</v>
      </c>
      <c r="OH26" s="5">
        <v>0</v>
      </c>
      <c r="OI26" s="5">
        <v>0</v>
      </c>
      <c r="OJ26" s="5">
        <v>0</v>
      </c>
      <c r="OK26" s="5" t="s">
        <v>33</v>
      </c>
      <c r="OL26" s="5" t="s">
        <v>33</v>
      </c>
      <c r="OM26" s="5" t="s">
        <v>33</v>
      </c>
      <c r="ON26" s="5" t="s">
        <v>33</v>
      </c>
      <c r="OO26" s="5" t="s">
        <v>33</v>
      </c>
      <c r="OP26" s="5" t="s">
        <v>33</v>
      </c>
      <c r="OQ26" s="5" t="s">
        <v>33</v>
      </c>
      <c r="OR26" s="5" t="s">
        <v>33</v>
      </c>
      <c r="OS26" s="5" t="s">
        <v>33</v>
      </c>
      <c r="OT26" s="5" t="s">
        <v>33</v>
      </c>
      <c r="OU26" s="5" t="s">
        <v>33</v>
      </c>
      <c r="OV26" s="5" t="s">
        <v>33</v>
      </c>
      <c r="OW26" s="5" t="s">
        <v>33</v>
      </c>
      <c r="OX26" s="5" t="s">
        <v>33</v>
      </c>
      <c r="OY26" s="5" t="s">
        <v>33</v>
      </c>
      <c r="OZ26" s="5" t="s">
        <v>33</v>
      </c>
      <c r="PA26" s="5" t="s">
        <v>33</v>
      </c>
      <c r="PB26" s="5" t="s">
        <v>33</v>
      </c>
      <c r="PC26" s="5">
        <v>1</v>
      </c>
      <c r="PD26" s="5">
        <v>12</v>
      </c>
      <c r="PE26" s="5">
        <v>38</v>
      </c>
      <c r="PF26" s="5">
        <v>18</v>
      </c>
      <c r="PG26" s="5">
        <v>16</v>
      </c>
      <c r="PH26" s="5">
        <v>17</v>
      </c>
      <c r="PI26" s="5">
        <v>2</v>
      </c>
      <c r="PJ26" s="5">
        <v>4</v>
      </c>
      <c r="PK26" s="5">
        <v>8</v>
      </c>
      <c r="PL26" s="5">
        <v>28</v>
      </c>
      <c r="PM26" s="5">
        <v>10</v>
      </c>
      <c r="PN26" s="5">
        <v>3</v>
      </c>
      <c r="PO26" s="5">
        <v>14</v>
      </c>
      <c r="PP26" s="5">
        <v>6</v>
      </c>
      <c r="PQ26" s="5">
        <v>8</v>
      </c>
      <c r="PR26" s="5">
        <v>29</v>
      </c>
      <c r="PS26" s="5">
        <v>33</v>
      </c>
      <c r="PT26" s="5">
        <v>60</v>
      </c>
      <c r="PU26" s="5">
        <v>28</v>
      </c>
      <c r="PV26" s="5">
        <v>30</v>
      </c>
      <c r="PW26" s="5">
        <v>42</v>
      </c>
      <c r="PX26" s="5">
        <v>37</v>
      </c>
      <c r="PY26" s="5">
        <v>32</v>
      </c>
      <c r="PZ26" s="5">
        <v>33</v>
      </c>
      <c r="QA26" s="5">
        <v>35</v>
      </c>
      <c r="QB26" s="5">
        <v>25</v>
      </c>
      <c r="QC26" s="5" t="s">
        <v>33</v>
      </c>
      <c r="QD26" s="5" t="s">
        <v>33</v>
      </c>
      <c r="QE26" s="5" t="s">
        <v>33</v>
      </c>
      <c r="QF26" s="5" t="s">
        <v>33</v>
      </c>
      <c r="QG26" s="5" t="s">
        <v>33</v>
      </c>
      <c r="QH26" s="5" t="s">
        <v>33</v>
      </c>
      <c r="QI26" s="5">
        <v>194</v>
      </c>
      <c r="QJ26" s="5">
        <v>33</v>
      </c>
      <c r="QK26" s="5">
        <v>42</v>
      </c>
      <c r="QL26" s="5">
        <v>58</v>
      </c>
      <c r="QM26" s="5">
        <v>7</v>
      </c>
      <c r="QN26" s="5">
        <v>8</v>
      </c>
      <c r="QO26" s="5">
        <v>10</v>
      </c>
      <c r="QP26" s="5">
        <v>10</v>
      </c>
      <c r="QQ26" s="5">
        <v>27</v>
      </c>
      <c r="QR26" s="5">
        <v>11</v>
      </c>
      <c r="QS26" s="5">
        <v>11</v>
      </c>
      <c r="QT26" s="5">
        <v>52</v>
      </c>
      <c r="QU26" s="5">
        <v>73</v>
      </c>
      <c r="QV26" s="5">
        <v>98</v>
      </c>
      <c r="QW26" s="5">
        <v>73</v>
      </c>
      <c r="QX26" s="5">
        <v>116</v>
      </c>
      <c r="QY26" s="5">
        <v>117</v>
      </c>
      <c r="QZ26" s="5">
        <v>104</v>
      </c>
      <c r="RA26" s="5">
        <v>293</v>
      </c>
      <c r="RB26" s="5">
        <v>117</v>
      </c>
      <c r="RC26" s="5">
        <v>124</v>
      </c>
      <c r="RD26" s="5">
        <v>110</v>
      </c>
      <c r="RE26" s="5">
        <v>103</v>
      </c>
      <c r="RF26" s="5">
        <v>81</v>
      </c>
      <c r="RG26" s="5">
        <v>82</v>
      </c>
      <c r="RH26" s="5">
        <v>81</v>
      </c>
      <c r="RI26" s="5" t="s">
        <v>33</v>
      </c>
      <c r="RJ26" s="5" t="s">
        <v>33</v>
      </c>
      <c r="RK26" s="5" t="s">
        <v>33</v>
      </c>
      <c r="RL26" s="5" t="s">
        <v>33</v>
      </c>
      <c r="RM26" s="5" t="s">
        <v>33</v>
      </c>
      <c r="RN26" s="5" t="s">
        <v>33</v>
      </c>
      <c r="RO26" s="5">
        <v>45</v>
      </c>
      <c r="RP26" s="5">
        <v>34</v>
      </c>
      <c r="RQ26" s="5">
        <v>34</v>
      </c>
      <c r="RR26" s="5">
        <v>32</v>
      </c>
      <c r="RS26" s="5">
        <v>30</v>
      </c>
      <c r="RT26" s="5">
        <v>29</v>
      </c>
      <c r="RU26" s="5">
        <v>28</v>
      </c>
      <c r="RV26" s="5">
        <v>36</v>
      </c>
      <c r="RW26" s="5">
        <v>29</v>
      </c>
      <c r="RX26" s="5">
        <v>29</v>
      </c>
      <c r="RY26" s="5">
        <v>27</v>
      </c>
      <c r="RZ26" s="5">
        <v>36</v>
      </c>
      <c r="SA26" s="5">
        <v>56</v>
      </c>
      <c r="SB26" s="5">
        <v>58</v>
      </c>
      <c r="SC26" s="5">
        <v>47</v>
      </c>
      <c r="SD26" s="5">
        <v>52</v>
      </c>
      <c r="SE26" s="5">
        <v>65</v>
      </c>
      <c r="SF26" s="5">
        <v>76</v>
      </c>
      <c r="SG26" s="5">
        <v>43</v>
      </c>
      <c r="SH26" s="5">
        <v>29</v>
      </c>
      <c r="SI26" s="5">
        <v>20</v>
      </c>
      <c r="SJ26" s="5">
        <v>20</v>
      </c>
      <c r="SK26" s="5">
        <v>19</v>
      </c>
      <c r="SL26" s="5">
        <v>21</v>
      </c>
      <c r="SM26" s="5">
        <v>20</v>
      </c>
      <c r="SN26" s="5">
        <v>19</v>
      </c>
      <c r="SO26" s="5" t="s">
        <v>33</v>
      </c>
      <c r="SP26" s="5" t="s">
        <v>33</v>
      </c>
      <c r="SQ26" s="5" t="s">
        <v>33</v>
      </c>
      <c r="SR26" s="5" t="s">
        <v>33</v>
      </c>
      <c r="SS26" s="5" t="s">
        <v>33</v>
      </c>
      <c r="ST26" s="5" t="s">
        <v>33</v>
      </c>
      <c r="SU26" s="5">
        <v>7</v>
      </c>
      <c r="SV26" s="5">
        <v>6</v>
      </c>
      <c r="SW26" s="5">
        <v>6</v>
      </c>
      <c r="SX26" s="5">
        <v>6</v>
      </c>
      <c r="SY26" s="5">
        <v>3</v>
      </c>
      <c r="SZ26" s="5">
        <v>3</v>
      </c>
      <c r="TA26" s="5">
        <v>3</v>
      </c>
      <c r="TB26" s="5">
        <v>3</v>
      </c>
      <c r="TC26" s="5">
        <v>4</v>
      </c>
      <c r="TD26" s="5">
        <v>4</v>
      </c>
      <c r="TE26" s="5">
        <v>95</v>
      </c>
      <c r="TF26" s="5">
        <v>102</v>
      </c>
      <c r="TG26" s="5">
        <v>51</v>
      </c>
      <c r="TH26" s="5">
        <v>0</v>
      </c>
      <c r="TI26" s="5">
        <v>0</v>
      </c>
      <c r="TJ26" s="5">
        <v>0</v>
      </c>
      <c r="TK26" s="5">
        <v>0</v>
      </c>
      <c r="TL26" s="5">
        <v>0</v>
      </c>
      <c r="TM26" s="5">
        <v>0</v>
      </c>
      <c r="TN26" s="5">
        <v>0</v>
      </c>
      <c r="TO26" s="5">
        <v>0</v>
      </c>
      <c r="TP26" s="5">
        <v>0</v>
      </c>
      <c r="TQ26" s="5">
        <v>0</v>
      </c>
      <c r="TR26" s="5">
        <v>0</v>
      </c>
      <c r="TS26" s="5">
        <v>0</v>
      </c>
      <c r="TT26" s="5">
        <v>0</v>
      </c>
      <c r="TU26" s="5" t="s">
        <v>33</v>
      </c>
      <c r="TV26" s="5" t="s">
        <v>33</v>
      </c>
      <c r="TW26" s="5" t="s">
        <v>33</v>
      </c>
      <c r="TX26" s="5" t="s">
        <v>33</v>
      </c>
      <c r="TY26" s="5" t="s">
        <v>33</v>
      </c>
      <c r="TZ26" s="5" t="s">
        <v>33</v>
      </c>
      <c r="UA26" s="5">
        <v>0</v>
      </c>
      <c r="UB26" s="5">
        <v>0</v>
      </c>
      <c r="UC26" s="5">
        <v>0</v>
      </c>
      <c r="UD26" s="5">
        <v>0</v>
      </c>
      <c r="UE26" s="5">
        <v>0</v>
      </c>
      <c r="UF26" s="5">
        <v>0</v>
      </c>
      <c r="UG26" s="5">
        <v>0</v>
      </c>
      <c r="UH26" s="5">
        <v>0</v>
      </c>
      <c r="UI26" s="5">
        <v>0</v>
      </c>
      <c r="UJ26" s="5">
        <v>0</v>
      </c>
      <c r="UK26" s="5">
        <v>0</v>
      </c>
      <c r="UL26" s="5">
        <v>0</v>
      </c>
      <c r="UM26" s="5">
        <v>0</v>
      </c>
      <c r="UN26" s="5">
        <v>0</v>
      </c>
      <c r="UO26" s="5">
        <v>0</v>
      </c>
      <c r="UP26" s="5">
        <v>0</v>
      </c>
      <c r="UQ26" s="5">
        <v>0</v>
      </c>
      <c r="UR26" s="5">
        <v>0</v>
      </c>
      <c r="US26" s="5">
        <v>0</v>
      </c>
      <c r="UT26" s="5">
        <v>0</v>
      </c>
      <c r="UU26" s="5">
        <v>0</v>
      </c>
      <c r="UV26" s="5">
        <v>0</v>
      </c>
      <c r="UW26" s="5">
        <v>0</v>
      </c>
      <c r="UX26" s="5">
        <v>0</v>
      </c>
      <c r="UY26" s="5">
        <v>0</v>
      </c>
      <c r="UZ26" s="5">
        <v>0</v>
      </c>
      <c r="VA26" s="5" t="s">
        <v>33</v>
      </c>
      <c r="VB26" s="5" t="s">
        <v>33</v>
      </c>
      <c r="VC26" s="5" t="s">
        <v>33</v>
      </c>
      <c r="VD26" s="5" t="s">
        <v>33</v>
      </c>
      <c r="VE26" s="5" t="s">
        <v>33</v>
      </c>
      <c r="VF26" s="5" t="s">
        <v>33</v>
      </c>
      <c r="VG26" s="5">
        <v>1917</v>
      </c>
      <c r="VH26" s="5">
        <v>1663</v>
      </c>
      <c r="VI26" s="5">
        <v>1202</v>
      </c>
      <c r="VJ26" s="5">
        <v>1268</v>
      </c>
      <c r="VK26" s="5">
        <v>1130</v>
      </c>
      <c r="VL26" s="5">
        <v>989</v>
      </c>
      <c r="VM26" s="5">
        <v>1005</v>
      </c>
      <c r="VN26" s="5">
        <v>1013</v>
      </c>
      <c r="VO26" s="5">
        <v>1137</v>
      </c>
      <c r="VP26" s="5">
        <v>1248</v>
      </c>
      <c r="VQ26" s="5">
        <v>1057</v>
      </c>
      <c r="VR26" s="5">
        <v>1068</v>
      </c>
      <c r="VS26" s="5">
        <v>960</v>
      </c>
      <c r="VT26" s="5">
        <v>891</v>
      </c>
      <c r="VU26" s="5">
        <v>697</v>
      </c>
      <c r="VV26" s="5">
        <v>1139</v>
      </c>
      <c r="VW26" s="5">
        <v>1228</v>
      </c>
      <c r="VX26" s="5">
        <v>1375</v>
      </c>
      <c r="VY26" s="5">
        <v>1065</v>
      </c>
      <c r="VZ26" s="5">
        <v>985</v>
      </c>
      <c r="WA26" s="5">
        <v>957</v>
      </c>
      <c r="WB26" s="5">
        <v>778</v>
      </c>
      <c r="WC26" s="5">
        <v>951</v>
      </c>
      <c r="WD26" s="5">
        <v>880</v>
      </c>
      <c r="WE26" s="5">
        <v>896</v>
      </c>
      <c r="WF26" s="5">
        <v>863</v>
      </c>
      <c r="WG26" s="5" t="s">
        <v>33</v>
      </c>
      <c r="WH26" s="5" t="s">
        <v>33</v>
      </c>
      <c r="WI26" s="5" t="s">
        <v>33</v>
      </c>
      <c r="WJ26" s="5" t="s">
        <v>33</v>
      </c>
      <c r="WK26" s="5" t="s">
        <v>33</v>
      </c>
      <c r="WL26" s="5" t="s">
        <v>33</v>
      </c>
      <c r="WM26" s="5">
        <v>228</v>
      </c>
      <c r="WN26" s="5">
        <v>260</v>
      </c>
      <c r="WO26" s="5">
        <v>237</v>
      </c>
      <c r="WP26" s="5">
        <v>327</v>
      </c>
      <c r="WQ26" s="5">
        <v>250</v>
      </c>
      <c r="WR26" s="5">
        <v>238</v>
      </c>
      <c r="WS26" s="5">
        <v>198</v>
      </c>
      <c r="WT26" s="5">
        <v>166</v>
      </c>
      <c r="WU26" s="5">
        <v>210</v>
      </c>
      <c r="WV26" s="5">
        <v>174</v>
      </c>
      <c r="WW26" s="5">
        <v>218</v>
      </c>
      <c r="WX26" s="5">
        <v>243</v>
      </c>
      <c r="WY26" s="5">
        <v>272</v>
      </c>
      <c r="WZ26" s="5">
        <v>185</v>
      </c>
      <c r="XA26" s="5">
        <v>348</v>
      </c>
      <c r="XB26" s="5">
        <v>223</v>
      </c>
      <c r="XC26" s="5">
        <v>214</v>
      </c>
      <c r="XD26" s="5">
        <v>241</v>
      </c>
      <c r="XE26" s="5">
        <v>335</v>
      </c>
      <c r="XF26" s="5">
        <v>245</v>
      </c>
      <c r="XG26" s="5">
        <v>238</v>
      </c>
      <c r="XH26" s="5">
        <v>200</v>
      </c>
      <c r="XI26" s="5">
        <v>145</v>
      </c>
      <c r="XJ26" s="5">
        <v>151</v>
      </c>
      <c r="XK26" s="5">
        <v>128</v>
      </c>
      <c r="XL26" s="5">
        <v>115</v>
      </c>
      <c r="XM26" s="5" t="s">
        <v>33</v>
      </c>
      <c r="XN26" s="5" t="s">
        <v>33</v>
      </c>
      <c r="XO26" s="5" t="s">
        <v>33</v>
      </c>
      <c r="XP26" s="5" t="s">
        <v>33</v>
      </c>
      <c r="XQ26" s="5" t="s">
        <v>33</v>
      </c>
      <c r="XR26" s="5" t="s">
        <v>33</v>
      </c>
      <c r="XS26" s="1">
        <v>4247</v>
      </c>
      <c r="XT26" s="3" t="s">
        <v>180</v>
      </c>
      <c r="XU26" s="3" t="s">
        <v>180</v>
      </c>
      <c r="XV26" s="3" t="s">
        <v>180</v>
      </c>
      <c r="XW26" s="3" t="s">
        <v>179</v>
      </c>
      <c r="XX26" s="3" t="s">
        <v>180</v>
      </c>
      <c r="XY26" s="3" t="s">
        <v>180</v>
      </c>
      <c r="XZ26" s="3" t="s">
        <v>200</v>
      </c>
    </row>
    <row r="27" spans="1:650" x14ac:dyDescent="0.3">
      <c r="A27" s="6" t="s">
        <v>58</v>
      </c>
      <c r="B27" s="1">
        <v>4057081</v>
      </c>
      <c r="C27" s="5">
        <v>11868</v>
      </c>
      <c r="D27" s="5">
        <v>10774</v>
      </c>
      <c r="E27" s="5">
        <v>10331</v>
      </c>
      <c r="F27" s="5">
        <v>6360</v>
      </c>
      <c r="G27" s="5">
        <v>8632</v>
      </c>
      <c r="H27" s="5">
        <v>3554</v>
      </c>
      <c r="I27" s="5">
        <v>6741</v>
      </c>
      <c r="J27" s="5">
        <v>2542</v>
      </c>
      <c r="K27" s="5">
        <v>143</v>
      </c>
      <c r="L27" s="5">
        <v>3887</v>
      </c>
      <c r="M27" s="5">
        <v>17945</v>
      </c>
      <c r="N27" s="5">
        <v>292</v>
      </c>
      <c r="O27" s="5">
        <v>17826</v>
      </c>
      <c r="P27" s="5">
        <v>407</v>
      </c>
      <c r="Q27" s="5">
        <v>1</v>
      </c>
      <c r="R27" s="5">
        <v>1855</v>
      </c>
      <c r="S27" s="5">
        <v>4862</v>
      </c>
      <c r="T27" s="5">
        <v>8</v>
      </c>
      <c r="U27" s="5">
        <v>498</v>
      </c>
      <c r="V27" s="5">
        <v>4</v>
      </c>
      <c r="W27" s="5">
        <v>6</v>
      </c>
      <c r="X27" s="5">
        <v>8</v>
      </c>
      <c r="Y27" s="5">
        <v>20</v>
      </c>
      <c r="Z27" s="5">
        <v>3227</v>
      </c>
      <c r="AA27" s="5">
        <v>642</v>
      </c>
      <c r="AB27" s="5">
        <v>13573</v>
      </c>
      <c r="AC27" s="5">
        <v>0</v>
      </c>
      <c r="AD27" s="5">
        <v>5</v>
      </c>
      <c r="AE27" s="5">
        <v>276</v>
      </c>
      <c r="AF27" s="5">
        <v>19</v>
      </c>
      <c r="AG27" s="5">
        <v>11</v>
      </c>
      <c r="AH27" s="5">
        <v>9</v>
      </c>
      <c r="AI27" s="5">
        <v>324334</v>
      </c>
      <c r="AJ27" s="5">
        <v>320678</v>
      </c>
      <c r="AK27" s="5">
        <v>161105</v>
      </c>
      <c r="AL27" s="5">
        <v>1092133</v>
      </c>
      <c r="AM27" s="5">
        <v>631328</v>
      </c>
      <c r="AN27" s="5">
        <v>581871</v>
      </c>
      <c r="AO27" s="5">
        <v>351103</v>
      </c>
      <c r="AP27" s="5">
        <v>318606</v>
      </c>
      <c r="AQ27" s="5">
        <v>182584</v>
      </c>
      <c r="AR27" s="5">
        <v>176414</v>
      </c>
      <c r="AS27" s="5">
        <v>326294</v>
      </c>
      <c r="AT27" s="5">
        <v>43619</v>
      </c>
      <c r="AU27" s="5">
        <v>844603</v>
      </c>
      <c r="AV27" s="5">
        <v>67003</v>
      </c>
      <c r="AW27" s="5">
        <v>80214</v>
      </c>
      <c r="AX27" s="5">
        <v>180245</v>
      </c>
      <c r="AY27" s="5">
        <v>160892</v>
      </c>
      <c r="AZ27" s="5">
        <v>150480</v>
      </c>
      <c r="BA27" s="5">
        <v>217507</v>
      </c>
      <c r="BB27" s="5">
        <v>114425</v>
      </c>
      <c r="BC27" s="5">
        <v>49042</v>
      </c>
      <c r="BD27" s="5">
        <v>36937</v>
      </c>
      <c r="BE27" s="5">
        <v>41747</v>
      </c>
      <c r="BF27" s="5">
        <v>46348</v>
      </c>
      <c r="BG27" s="5">
        <v>130687</v>
      </c>
      <c r="BH27" s="5">
        <v>48258</v>
      </c>
      <c r="BI27" s="5">
        <v>87390</v>
      </c>
      <c r="BJ27" s="5">
        <v>74524</v>
      </c>
      <c r="BK27" s="5">
        <v>121450</v>
      </c>
      <c r="BL27" s="5">
        <v>22569</v>
      </c>
      <c r="BM27" s="5">
        <v>21863</v>
      </c>
      <c r="BN27" s="5">
        <v>26209</v>
      </c>
      <c r="BO27" s="5">
        <v>14081</v>
      </c>
      <c r="BP27" s="5">
        <v>11601</v>
      </c>
      <c r="BQ27" s="5">
        <v>7211</v>
      </c>
      <c r="BR27" s="5">
        <v>3759</v>
      </c>
      <c r="BS27" s="5">
        <v>0</v>
      </c>
      <c r="BT27" s="5">
        <v>0</v>
      </c>
      <c r="BU27" s="5">
        <v>0</v>
      </c>
      <c r="BV27" s="5">
        <v>0</v>
      </c>
      <c r="BW27" s="5">
        <v>0</v>
      </c>
      <c r="BX27" s="5">
        <v>0</v>
      </c>
      <c r="BY27" s="5">
        <v>0</v>
      </c>
      <c r="BZ27" s="5">
        <v>-265</v>
      </c>
      <c r="CA27" s="5">
        <v>0</v>
      </c>
      <c r="CB27" s="5">
        <v>0</v>
      </c>
      <c r="CC27" s="5">
        <v>0</v>
      </c>
      <c r="CD27" s="5">
        <v>66</v>
      </c>
      <c r="CE27" s="5">
        <v>0</v>
      </c>
      <c r="CF27" s="5">
        <v>0</v>
      </c>
      <c r="CG27" s="5">
        <v>1665</v>
      </c>
      <c r="CH27" s="5">
        <v>13743</v>
      </c>
      <c r="CI27" s="5">
        <v>19471</v>
      </c>
      <c r="CJ27" s="5">
        <v>25239</v>
      </c>
      <c r="CK27" s="5">
        <v>24738</v>
      </c>
      <c r="CL27" s="5">
        <v>31537</v>
      </c>
      <c r="CM27" s="5">
        <v>33024</v>
      </c>
      <c r="CN27" s="5">
        <v>50643</v>
      </c>
      <c r="CO27" s="5">
        <v>22078</v>
      </c>
      <c r="CP27" s="5">
        <v>28994</v>
      </c>
      <c r="CQ27" s="5">
        <v>13072</v>
      </c>
      <c r="CR27" s="5">
        <v>11405</v>
      </c>
      <c r="CS27" s="5">
        <v>9878</v>
      </c>
      <c r="CT27" s="5">
        <v>11868</v>
      </c>
      <c r="CU27" s="5">
        <v>621083</v>
      </c>
      <c r="CV27" s="5">
        <v>489149</v>
      </c>
      <c r="CW27" s="5">
        <v>551042</v>
      </c>
      <c r="CX27" s="5">
        <v>486494</v>
      </c>
      <c r="CY27" s="5">
        <v>413482</v>
      </c>
      <c r="CZ27" s="5">
        <v>382396</v>
      </c>
      <c r="DA27" s="5">
        <v>350005</v>
      </c>
      <c r="DB27" s="5">
        <v>325300</v>
      </c>
      <c r="DC27" s="5">
        <v>307115</v>
      </c>
      <c r="DD27" s="5">
        <v>289344</v>
      </c>
      <c r="DE27" s="5">
        <v>253121</v>
      </c>
      <c r="DF27" s="5">
        <v>289617</v>
      </c>
      <c r="DG27" s="5">
        <v>199732</v>
      </c>
      <c r="DH27" s="5">
        <v>226204</v>
      </c>
      <c r="DI27" s="5">
        <v>180254</v>
      </c>
      <c r="DJ27" s="5">
        <v>198584</v>
      </c>
      <c r="DK27" s="5">
        <v>175769</v>
      </c>
      <c r="DL27" s="5">
        <v>184528</v>
      </c>
      <c r="DM27" s="5">
        <v>179404</v>
      </c>
      <c r="DN27" s="5">
        <v>176409</v>
      </c>
      <c r="DO27" s="5">
        <v>198132</v>
      </c>
      <c r="DP27" s="5">
        <v>166895</v>
      </c>
      <c r="DQ27" s="5">
        <v>159239</v>
      </c>
      <c r="DR27" s="5">
        <v>159610</v>
      </c>
      <c r="DS27" s="5">
        <v>156991</v>
      </c>
      <c r="DT27" s="5">
        <v>167696</v>
      </c>
      <c r="DU27" s="5">
        <v>156699</v>
      </c>
      <c r="DV27" s="5">
        <v>129702</v>
      </c>
      <c r="DW27" s="5">
        <v>94456</v>
      </c>
      <c r="DX27" s="5">
        <v>87355</v>
      </c>
      <c r="DY27" s="5">
        <v>91590</v>
      </c>
      <c r="DZ27" s="5">
        <v>87626</v>
      </c>
      <c r="EA27" s="5">
        <v>20415</v>
      </c>
      <c r="EB27" s="5">
        <v>30256</v>
      </c>
      <c r="EC27" s="5">
        <v>30577</v>
      </c>
      <c r="ED27" s="5">
        <v>23610</v>
      </c>
      <c r="EE27" s="5">
        <v>30005</v>
      </c>
      <c r="EF27" s="5">
        <v>42237</v>
      </c>
      <c r="EG27" s="5">
        <v>31815</v>
      </c>
      <c r="EH27" s="5">
        <v>15624</v>
      </c>
      <c r="EI27" s="5">
        <v>8363</v>
      </c>
      <c r="EJ27" s="5">
        <v>4109</v>
      </c>
      <c r="EK27" s="5">
        <v>14584</v>
      </c>
      <c r="EL27" s="5">
        <v>13032</v>
      </c>
      <c r="EM27" s="5">
        <v>11884</v>
      </c>
      <c r="EN27" s="5">
        <v>5689</v>
      </c>
      <c r="EO27" s="5">
        <v>3831</v>
      </c>
      <c r="EP27" s="5">
        <v>2225</v>
      </c>
      <c r="EQ27" s="5">
        <v>5348</v>
      </c>
      <c r="ER27" s="5">
        <v>4917</v>
      </c>
      <c r="ES27" s="5">
        <v>2204</v>
      </c>
      <c r="ET27" s="5">
        <v>1503</v>
      </c>
      <c r="EU27" s="5">
        <v>4014</v>
      </c>
      <c r="EV27" s="5">
        <v>8569</v>
      </c>
      <c r="EW27" s="5">
        <v>7224</v>
      </c>
      <c r="EX27" s="5">
        <v>22987</v>
      </c>
      <c r="EY27" s="5">
        <v>6341</v>
      </c>
      <c r="EZ27" s="5">
        <v>9456</v>
      </c>
      <c r="FA27" s="5">
        <v>7726</v>
      </c>
      <c r="FB27" s="5">
        <v>7642</v>
      </c>
      <c r="FC27" s="5">
        <v>13451</v>
      </c>
      <c r="FD27" s="5">
        <v>2732</v>
      </c>
      <c r="FE27" s="5">
        <v>5014</v>
      </c>
      <c r="FF27" s="5">
        <v>2001</v>
      </c>
      <c r="FG27" s="5">
        <v>0</v>
      </c>
      <c r="FH27" s="5">
        <v>0</v>
      </c>
      <c r="FI27" s="5">
        <v>0</v>
      </c>
      <c r="FJ27" s="5">
        <v>0</v>
      </c>
      <c r="FK27" s="5">
        <v>0</v>
      </c>
      <c r="FL27" s="5">
        <v>0</v>
      </c>
      <c r="FM27" s="5">
        <v>0</v>
      </c>
      <c r="FN27" s="5">
        <v>0</v>
      </c>
      <c r="FO27" s="5">
        <v>0</v>
      </c>
      <c r="FP27" s="5">
        <v>0</v>
      </c>
      <c r="FQ27" s="5">
        <v>0</v>
      </c>
      <c r="FR27" s="5">
        <v>0</v>
      </c>
      <c r="FS27" s="5">
        <v>0</v>
      </c>
      <c r="FT27" s="5">
        <v>0</v>
      </c>
      <c r="FU27" s="5" t="s">
        <v>33</v>
      </c>
      <c r="FV27" s="5" t="s">
        <v>33</v>
      </c>
      <c r="FW27" s="5" t="s">
        <v>33</v>
      </c>
      <c r="FX27" s="5" t="s">
        <v>33</v>
      </c>
      <c r="FY27" s="5" t="s">
        <v>33</v>
      </c>
      <c r="FZ27" s="5" t="s">
        <v>33</v>
      </c>
      <c r="GA27" s="5" t="s">
        <v>33</v>
      </c>
      <c r="GB27" s="5" t="s">
        <v>33</v>
      </c>
      <c r="GC27" s="5" t="s">
        <v>33</v>
      </c>
      <c r="GD27" s="5" t="s">
        <v>33</v>
      </c>
      <c r="GE27" s="5" t="s">
        <v>33</v>
      </c>
      <c r="GF27" s="5" t="s">
        <v>33</v>
      </c>
      <c r="GG27" s="5" t="s">
        <v>33</v>
      </c>
      <c r="GH27" s="5" t="s">
        <v>33</v>
      </c>
      <c r="GI27" s="5" t="s">
        <v>33</v>
      </c>
      <c r="GJ27" s="5" t="s">
        <v>33</v>
      </c>
      <c r="GK27" s="5" t="s">
        <v>33</v>
      </c>
      <c r="GL27" s="5" t="s">
        <v>33</v>
      </c>
      <c r="GM27" s="5">
        <v>991780</v>
      </c>
      <c r="GN27" s="5">
        <v>862458</v>
      </c>
      <c r="GO27" s="5">
        <v>760265</v>
      </c>
      <c r="GP27" s="5">
        <v>1612355</v>
      </c>
      <c r="GQ27" s="5">
        <v>1083447</v>
      </c>
      <c r="GR27" s="5">
        <v>1010058</v>
      </c>
      <c r="GS27" s="5">
        <v>739665</v>
      </c>
      <c r="GT27" s="5">
        <v>662072</v>
      </c>
      <c r="GU27" s="5">
        <v>498205</v>
      </c>
      <c r="GV27" s="5">
        <v>473754</v>
      </c>
      <c r="GW27" s="5">
        <v>611941</v>
      </c>
      <c r="GX27" s="5">
        <v>346260</v>
      </c>
      <c r="GY27" s="5">
        <v>1423519</v>
      </c>
      <c r="GZ27" s="5">
        <v>299304</v>
      </c>
      <c r="HA27" s="5">
        <v>264301</v>
      </c>
      <c r="HB27" s="5">
        <v>382974</v>
      </c>
      <c r="HC27" s="5">
        <v>346871</v>
      </c>
      <c r="HD27" s="5">
        <v>339933</v>
      </c>
      <c r="HE27" s="5">
        <v>401277</v>
      </c>
      <c r="HF27" s="5">
        <v>306084</v>
      </c>
      <c r="HG27" s="5">
        <v>270665</v>
      </c>
      <c r="HH27" s="5">
        <v>237648</v>
      </c>
      <c r="HI27" s="5">
        <v>232968</v>
      </c>
      <c r="HJ27" s="5">
        <v>263708</v>
      </c>
      <c r="HK27" s="5">
        <v>327685</v>
      </c>
      <c r="HL27" s="5">
        <v>289628</v>
      </c>
      <c r="HM27" s="5">
        <v>274048</v>
      </c>
      <c r="HN27" s="5">
        <v>240867</v>
      </c>
      <c r="HO27" s="5">
        <v>242269</v>
      </c>
      <c r="HP27" s="5">
        <v>124079</v>
      </c>
      <c r="HQ27" s="5">
        <v>128356</v>
      </c>
      <c r="HR27" s="5">
        <v>127713</v>
      </c>
      <c r="HS27" s="5">
        <v>1644488</v>
      </c>
      <c r="HT27" s="5">
        <v>1809541</v>
      </c>
      <c r="HU27" s="5">
        <v>1728862</v>
      </c>
      <c r="HV27" s="5">
        <v>1703598</v>
      </c>
      <c r="HW27" s="5">
        <v>1716162</v>
      </c>
      <c r="HX27" s="5">
        <v>1991477</v>
      </c>
      <c r="HY27" s="5">
        <v>1797709</v>
      </c>
      <c r="HZ27" s="5">
        <v>1775166</v>
      </c>
      <c r="IA27" s="5">
        <v>1754120</v>
      </c>
      <c r="IB27" s="5">
        <v>1695707</v>
      </c>
      <c r="IC27" s="5">
        <v>1567672</v>
      </c>
      <c r="ID27" s="5">
        <v>1806227</v>
      </c>
      <c r="IE27" s="5">
        <v>1880427</v>
      </c>
      <c r="IF27" s="5">
        <v>1599762</v>
      </c>
      <c r="IG27" s="5">
        <v>1365746</v>
      </c>
      <c r="IH27" s="5">
        <v>1273484</v>
      </c>
      <c r="II27" s="5">
        <v>1202602</v>
      </c>
      <c r="IJ27" s="5">
        <v>1253686</v>
      </c>
      <c r="IK27" s="5">
        <v>1469837</v>
      </c>
      <c r="IL27" s="5">
        <v>1364489</v>
      </c>
      <c r="IM27" s="5">
        <v>1304632</v>
      </c>
      <c r="IN27" s="5">
        <v>1282926</v>
      </c>
      <c r="IO27" s="5">
        <v>1257055</v>
      </c>
      <c r="IP27" s="5">
        <v>1221285</v>
      </c>
      <c r="IQ27" s="5">
        <v>1091775</v>
      </c>
      <c r="IR27" s="5">
        <v>1073591</v>
      </c>
      <c r="IS27" s="5">
        <v>1024228</v>
      </c>
      <c r="IT27" s="5">
        <v>977999</v>
      </c>
      <c r="IU27" s="5">
        <v>965240</v>
      </c>
      <c r="IV27" s="5">
        <v>883764</v>
      </c>
      <c r="IW27" s="5">
        <v>690452</v>
      </c>
      <c r="IX27" s="5">
        <v>670405</v>
      </c>
      <c r="IY27" s="5">
        <v>68624</v>
      </c>
      <c r="IZ27" s="5">
        <v>78597</v>
      </c>
      <c r="JA27" s="5">
        <v>63171</v>
      </c>
      <c r="JB27" s="5">
        <v>75476</v>
      </c>
      <c r="JC27" s="5">
        <v>82540</v>
      </c>
      <c r="JD27" s="5">
        <v>84501</v>
      </c>
      <c r="JE27" s="5">
        <v>77604</v>
      </c>
      <c r="JF27" s="5">
        <v>86700</v>
      </c>
      <c r="JG27" s="5">
        <v>101337</v>
      </c>
      <c r="JH27" s="5">
        <v>83095</v>
      </c>
      <c r="JI27" s="5">
        <v>86967</v>
      </c>
      <c r="JJ27" s="5">
        <v>54319</v>
      </c>
      <c r="JK27" s="5">
        <v>71965</v>
      </c>
      <c r="JL27" s="5">
        <v>127372</v>
      </c>
      <c r="JM27" s="5">
        <v>86229</v>
      </c>
      <c r="JN27" s="5">
        <v>114676</v>
      </c>
      <c r="JO27" s="5">
        <v>96011</v>
      </c>
      <c r="JP27" s="5">
        <v>82719</v>
      </c>
      <c r="JQ27" s="5">
        <v>100363</v>
      </c>
      <c r="JR27" s="5">
        <v>80425</v>
      </c>
      <c r="JS27" s="5">
        <v>74507</v>
      </c>
      <c r="JT27" s="5">
        <v>73975</v>
      </c>
      <c r="JU27" s="5">
        <v>67048</v>
      </c>
      <c r="JV27" s="5">
        <v>83374</v>
      </c>
      <c r="JW27" s="5">
        <v>87652</v>
      </c>
      <c r="JX27" s="5">
        <v>87685</v>
      </c>
      <c r="JY27" s="5">
        <v>101337</v>
      </c>
      <c r="JZ27" s="5">
        <v>95295</v>
      </c>
      <c r="KA27" s="5">
        <v>93103</v>
      </c>
      <c r="KB27" s="5">
        <v>84041</v>
      </c>
      <c r="KC27" s="5">
        <v>90888</v>
      </c>
      <c r="KD27" s="5">
        <v>100203</v>
      </c>
      <c r="KE27" s="5">
        <v>383654</v>
      </c>
      <c r="KF27" s="5">
        <v>369019</v>
      </c>
      <c r="KG27" s="5">
        <v>350103</v>
      </c>
      <c r="KH27" s="5">
        <v>371255</v>
      </c>
      <c r="KI27" s="5">
        <v>346106</v>
      </c>
      <c r="KJ27" s="5">
        <v>337514</v>
      </c>
      <c r="KK27" s="5">
        <v>302524</v>
      </c>
      <c r="KL27" s="5">
        <v>273654</v>
      </c>
      <c r="KM27" s="5">
        <v>259239</v>
      </c>
      <c r="KN27" s="5">
        <v>240920</v>
      </c>
      <c r="KO27" s="5">
        <v>225195</v>
      </c>
      <c r="KP27" s="5">
        <v>168482</v>
      </c>
      <c r="KQ27" s="5">
        <v>120150</v>
      </c>
      <c r="KR27" s="5">
        <v>138434</v>
      </c>
      <c r="KS27" s="5">
        <v>60830</v>
      </c>
      <c r="KT27" s="5">
        <v>85822</v>
      </c>
      <c r="KU27" s="5">
        <v>87214</v>
      </c>
      <c r="KV27" s="5">
        <v>100030</v>
      </c>
      <c r="KW27" s="5">
        <v>76062</v>
      </c>
      <c r="KX27" s="5">
        <v>16366</v>
      </c>
      <c r="KY27" s="5">
        <v>11657</v>
      </c>
      <c r="KZ27" s="5">
        <v>10926</v>
      </c>
      <c r="LA27" s="5">
        <v>9233</v>
      </c>
      <c r="LB27" s="5">
        <v>9061</v>
      </c>
      <c r="LC27" s="5">
        <v>8461</v>
      </c>
      <c r="LD27" s="5">
        <v>7076</v>
      </c>
      <c r="LE27" s="5">
        <v>7029</v>
      </c>
      <c r="LF27" s="5">
        <v>6920</v>
      </c>
      <c r="LG27" s="5">
        <v>4686</v>
      </c>
      <c r="LH27" s="5">
        <v>3419</v>
      </c>
      <c r="LI27" s="5">
        <v>4529</v>
      </c>
      <c r="LJ27" s="5">
        <v>4517</v>
      </c>
      <c r="LK27" s="5">
        <v>610</v>
      </c>
      <c r="LL27" s="5">
        <v>721</v>
      </c>
      <c r="LM27" s="5">
        <v>880</v>
      </c>
      <c r="LN27" s="5">
        <v>292</v>
      </c>
      <c r="LO27" s="5">
        <v>0</v>
      </c>
      <c r="LP27" s="5">
        <v>0</v>
      </c>
      <c r="LQ27" s="5">
        <v>0</v>
      </c>
      <c r="LR27" s="5">
        <v>0</v>
      </c>
      <c r="LS27" s="5">
        <v>0</v>
      </c>
      <c r="LT27" s="5">
        <v>0</v>
      </c>
      <c r="LU27" s="5">
        <v>0</v>
      </c>
      <c r="LV27" s="5">
        <v>0</v>
      </c>
      <c r="LW27" s="5">
        <v>0</v>
      </c>
      <c r="LX27" s="5">
        <v>0</v>
      </c>
      <c r="LY27" s="5">
        <v>0</v>
      </c>
      <c r="LZ27" s="5">
        <v>0</v>
      </c>
      <c r="MA27" s="5">
        <v>0</v>
      </c>
      <c r="MB27" s="5">
        <v>12</v>
      </c>
      <c r="MC27" s="5">
        <v>2289</v>
      </c>
      <c r="MD27" s="5">
        <v>10717</v>
      </c>
      <c r="ME27" s="5">
        <v>10270</v>
      </c>
      <c r="MF27" s="5">
        <v>10972</v>
      </c>
      <c r="MG27" s="5">
        <v>10582</v>
      </c>
      <c r="MH27" s="5">
        <v>11452</v>
      </c>
      <c r="MI27" s="5">
        <v>10695</v>
      </c>
      <c r="MJ27" s="5">
        <v>10864</v>
      </c>
      <c r="MK27" s="5">
        <v>12248</v>
      </c>
      <c r="ML27" s="5">
        <v>10792</v>
      </c>
      <c r="MM27" s="5">
        <v>8166</v>
      </c>
      <c r="MN27" s="5">
        <v>7743</v>
      </c>
      <c r="MO27" s="5">
        <v>8594</v>
      </c>
      <c r="MP27" s="5">
        <v>6492</v>
      </c>
      <c r="MQ27" s="5">
        <v>7441</v>
      </c>
      <c r="MR27" s="5">
        <v>7927</v>
      </c>
      <c r="MS27" s="5">
        <v>6830</v>
      </c>
      <c r="MT27" s="5">
        <v>6921</v>
      </c>
      <c r="MU27" s="5">
        <v>6887</v>
      </c>
      <c r="MV27" s="5">
        <v>6180</v>
      </c>
      <c r="MW27" s="5">
        <v>8205</v>
      </c>
      <c r="MX27" s="5">
        <v>8300</v>
      </c>
      <c r="MY27" s="5">
        <v>8522</v>
      </c>
      <c r="MZ27" s="5">
        <v>7950</v>
      </c>
      <c r="NA27" s="5">
        <v>8609</v>
      </c>
      <c r="NB27" s="5">
        <v>7236</v>
      </c>
      <c r="NC27" s="5">
        <v>0</v>
      </c>
      <c r="ND27" s="5">
        <v>0</v>
      </c>
      <c r="NE27" s="5" t="s">
        <v>33</v>
      </c>
      <c r="NF27" s="5" t="s">
        <v>33</v>
      </c>
      <c r="NG27" s="5" t="s">
        <v>33</v>
      </c>
      <c r="NH27" s="5" t="s">
        <v>33</v>
      </c>
      <c r="NI27" s="5" t="s">
        <v>33</v>
      </c>
      <c r="NJ27" s="5" t="s">
        <v>33</v>
      </c>
      <c r="NK27" s="5" t="s">
        <v>33</v>
      </c>
      <c r="NL27" s="5" t="s">
        <v>33</v>
      </c>
      <c r="NM27" s="5" t="s">
        <v>33</v>
      </c>
      <c r="NN27" s="5" t="s">
        <v>33</v>
      </c>
      <c r="NO27" s="5" t="s">
        <v>33</v>
      </c>
      <c r="NP27" s="5" t="s">
        <v>33</v>
      </c>
      <c r="NQ27" s="5" t="s">
        <v>33</v>
      </c>
      <c r="NR27" s="5" t="s">
        <v>33</v>
      </c>
      <c r="NS27" s="5" t="s">
        <v>33</v>
      </c>
      <c r="NT27" s="5" t="s">
        <v>33</v>
      </c>
      <c r="NU27" s="5" t="s">
        <v>33</v>
      </c>
      <c r="NV27" s="5" t="s">
        <v>33</v>
      </c>
      <c r="NW27" s="5">
        <v>0</v>
      </c>
      <c r="NX27" s="5">
        <v>0</v>
      </c>
      <c r="NY27" s="5">
        <v>0</v>
      </c>
      <c r="NZ27" s="5">
        <v>0</v>
      </c>
      <c r="OA27" s="5">
        <v>0</v>
      </c>
      <c r="OB27" s="5">
        <v>0</v>
      </c>
      <c r="OC27" s="5">
        <v>0</v>
      </c>
      <c r="OD27" s="5">
        <v>0</v>
      </c>
      <c r="OE27" s="5">
        <v>0</v>
      </c>
      <c r="OF27" s="5">
        <v>0</v>
      </c>
      <c r="OG27" s="5">
        <v>0</v>
      </c>
      <c r="OH27" s="5">
        <v>0</v>
      </c>
      <c r="OI27" s="5">
        <v>0</v>
      </c>
      <c r="OJ27" s="5">
        <v>0</v>
      </c>
      <c r="OK27" s="5" t="s">
        <v>33</v>
      </c>
      <c r="OL27" s="5" t="s">
        <v>33</v>
      </c>
      <c r="OM27" s="5" t="s">
        <v>33</v>
      </c>
      <c r="ON27" s="5" t="s">
        <v>33</v>
      </c>
      <c r="OO27" s="5" t="s">
        <v>33</v>
      </c>
      <c r="OP27" s="5" t="s">
        <v>33</v>
      </c>
      <c r="OQ27" s="5" t="s">
        <v>33</v>
      </c>
      <c r="OR27" s="5" t="s">
        <v>33</v>
      </c>
      <c r="OS27" s="5" t="s">
        <v>33</v>
      </c>
      <c r="OT27" s="5" t="s">
        <v>33</v>
      </c>
      <c r="OU27" s="5" t="s">
        <v>33</v>
      </c>
      <c r="OV27" s="5" t="s">
        <v>33</v>
      </c>
      <c r="OW27" s="5" t="s">
        <v>33</v>
      </c>
      <c r="OX27" s="5" t="s">
        <v>33</v>
      </c>
      <c r="OY27" s="5" t="s">
        <v>33</v>
      </c>
      <c r="OZ27" s="5" t="s">
        <v>33</v>
      </c>
      <c r="PA27" s="5" t="s">
        <v>33</v>
      </c>
      <c r="PB27" s="5" t="s">
        <v>33</v>
      </c>
      <c r="PC27" s="5">
        <v>85937</v>
      </c>
      <c r="PD27" s="5">
        <v>78209</v>
      </c>
      <c r="PE27" s="5">
        <v>69711</v>
      </c>
      <c r="PF27" s="5">
        <v>60160</v>
      </c>
      <c r="PG27" s="5">
        <v>75120</v>
      </c>
      <c r="PH27" s="5">
        <v>75197</v>
      </c>
      <c r="PI27" s="5">
        <v>84060</v>
      </c>
      <c r="PJ27" s="5">
        <v>73671</v>
      </c>
      <c r="PK27" s="5">
        <v>66751</v>
      </c>
      <c r="PL27" s="5">
        <v>59543</v>
      </c>
      <c r="PM27" s="5">
        <v>62845</v>
      </c>
      <c r="PN27" s="5">
        <v>79808</v>
      </c>
      <c r="PO27" s="5">
        <v>78321</v>
      </c>
      <c r="PP27" s="5">
        <v>78880</v>
      </c>
      <c r="PQ27" s="5">
        <v>72080</v>
      </c>
      <c r="PR27" s="5">
        <v>65812</v>
      </c>
      <c r="PS27" s="5">
        <v>64207</v>
      </c>
      <c r="PT27" s="5">
        <v>55365</v>
      </c>
      <c r="PU27" s="5">
        <v>53152</v>
      </c>
      <c r="PV27" s="5">
        <v>44838</v>
      </c>
      <c r="PW27" s="5">
        <v>45789</v>
      </c>
      <c r="PX27" s="5">
        <v>37367</v>
      </c>
      <c r="PY27" s="5">
        <v>36973</v>
      </c>
      <c r="PZ27" s="5">
        <v>38519</v>
      </c>
      <c r="QA27" s="5">
        <v>42239</v>
      </c>
      <c r="QB27" s="5">
        <v>44209</v>
      </c>
      <c r="QC27" s="5">
        <v>39454</v>
      </c>
      <c r="QD27" s="5">
        <v>39553</v>
      </c>
      <c r="QE27" s="5">
        <v>40607</v>
      </c>
      <c r="QF27" s="5">
        <v>28126</v>
      </c>
      <c r="QG27" s="5">
        <v>27497</v>
      </c>
      <c r="QH27" s="5">
        <v>26172</v>
      </c>
      <c r="QI27" s="5">
        <v>151708</v>
      </c>
      <c r="QJ27" s="5">
        <v>124429</v>
      </c>
      <c r="QK27" s="5">
        <v>116086</v>
      </c>
      <c r="QL27" s="5">
        <v>107629</v>
      </c>
      <c r="QM27" s="5">
        <v>96370</v>
      </c>
      <c r="QN27" s="5">
        <v>108580</v>
      </c>
      <c r="QO27" s="5">
        <v>119822</v>
      </c>
      <c r="QP27" s="5">
        <v>105680</v>
      </c>
      <c r="QQ27" s="5">
        <v>109235</v>
      </c>
      <c r="QR27" s="5">
        <v>73740</v>
      </c>
      <c r="QS27" s="5">
        <v>79643</v>
      </c>
      <c r="QT27" s="5">
        <v>74313</v>
      </c>
      <c r="QU27" s="5">
        <v>72400</v>
      </c>
      <c r="QV27" s="5">
        <v>95771</v>
      </c>
      <c r="QW27" s="5">
        <v>61934</v>
      </c>
      <c r="QX27" s="5">
        <v>48461</v>
      </c>
      <c r="QY27" s="5">
        <v>54096</v>
      </c>
      <c r="QZ27" s="5">
        <v>58782</v>
      </c>
      <c r="RA27" s="5">
        <v>52860</v>
      </c>
      <c r="RB27" s="5">
        <v>48645</v>
      </c>
      <c r="RC27" s="5">
        <v>53166</v>
      </c>
      <c r="RD27" s="5">
        <v>54315</v>
      </c>
      <c r="RE27" s="5">
        <v>55865</v>
      </c>
      <c r="RF27" s="5">
        <v>36441</v>
      </c>
      <c r="RG27" s="5">
        <v>42129</v>
      </c>
      <c r="RH27" s="5">
        <v>46961</v>
      </c>
      <c r="RI27" s="5">
        <v>46528</v>
      </c>
      <c r="RJ27" s="5">
        <v>50849</v>
      </c>
      <c r="RK27" s="5">
        <v>37014</v>
      </c>
      <c r="RL27" s="5">
        <v>29161</v>
      </c>
      <c r="RM27" s="5">
        <v>27836</v>
      </c>
      <c r="RN27" s="5">
        <v>26991</v>
      </c>
      <c r="RO27" s="5">
        <v>63991</v>
      </c>
      <c r="RP27" s="5">
        <v>63710</v>
      </c>
      <c r="RQ27" s="5">
        <v>61010</v>
      </c>
      <c r="RR27" s="5">
        <v>69143</v>
      </c>
      <c r="RS27" s="5">
        <v>78263</v>
      </c>
      <c r="RT27" s="5">
        <v>84296</v>
      </c>
      <c r="RU27" s="5">
        <v>82676</v>
      </c>
      <c r="RV27" s="5">
        <v>76633</v>
      </c>
      <c r="RW27" s="5">
        <v>83684</v>
      </c>
      <c r="RX27" s="5">
        <v>70360</v>
      </c>
      <c r="RY27" s="5">
        <v>61549</v>
      </c>
      <c r="RZ27" s="5">
        <v>65632</v>
      </c>
      <c r="SA27" s="5">
        <v>55372</v>
      </c>
      <c r="SB27" s="5">
        <v>53386</v>
      </c>
      <c r="SC27" s="5">
        <v>50943</v>
      </c>
      <c r="SD27" s="5">
        <v>48742</v>
      </c>
      <c r="SE27" s="5">
        <v>47961</v>
      </c>
      <c r="SF27" s="5">
        <v>47263</v>
      </c>
      <c r="SG27" s="5">
        <v>44311</v>
      </c>
      <c r="SH27" s="5">
        <v>40475</v>
      </c>
      <c r="SI27" s="5">
        <v>40968</v>
      </c>
      <c r="SJ27" s="5">
        <v>42094</v>
      </c>
      <c r="SK27" s="5">
        <v>40007</v>
      </c>
      <c r="SL27" s="5">
        <v>56900</v>
      </c>
      <c r="SM27" s="5">
        <v>51106</v>
      </c>
      <c r="SN27" s="5">
        <v>47429</v>
      </c>
      <c r="SO27" s="5">
        <v>42960</v>
      </c>
      <c r="SP27" s="5">
        <v>42768</v>
      </c>
      <c r="SQ27" s="5">
        <v>49051</v>
      </c>
      <c r="SR27" s="5">
        <v>41399</v>
      </c>
      <c r="SS27" s="5">
        <v>41490</v>
      </c>
      <c r="ST27" s="5">
        <v>35135</v>
      </c>
      <c r="SU27" s="5">
        <v>164109</v>
      </c>
      <c r="SV27" s="5">
        <v>160662</v>
      </c>
      <c r="SW27" s="5">
        <v>123818</v>
      </c>
      <c r="SX27" s="5">
        <v>107131</v>
      </c>
      <c r="SY27" s="5">
        <v>103218</v>
      </c>
      <c r="SZ27" s="5">
        <v>105188</v>
      </c>
      <c r="TA27" s="5">
        <v>82970</v>
      </c>
      <c r="TB27" s="5">
        <v>84687</v>
      </c>
      <c r="TC27" s="5">
        <v>79255</v>
      </c>
      <c r="TD27" s="5">
        <v>63443</v>
      </c>
      <c r="TE27" s="5">
        <v>52326</v>
      </c>
      <c r="TF27" s="5">
        <v>31113</v>
      </c>
      <c r="TG27" s="5">
        <v>31479</v>
      </c>
      <c r="TH27" s="5">
        <v>32026</v>
      </c>
      <c r="TI27" s="5">
        <v>5465</v>
      </c>
      <c r="TJ27" s="5">
        <v>5287</v>
      </c>
      <c r="TK27" s="5">
        <v>5786</v>
      </c>
      <c r="TL27" s="5">
        <v>6514</v>
      </c>
      <c r="TM27" s="5">
        <v>11897</v>
      </c>
      <c r="TN27" s="5">
        <v>13427</v>
      </c>
      <c r="TO27" s="5">
        <v>28049</v>
      </c>
      <c r="TP27" s="5">
        <v>25677</v>
      </c>
      <c r="TQ27" s="5">
        <v>26353</v>
      </c>
      <c r="TR27" s="5">
        <v>22310</v>
      </c>
      <c r="TS27" s="5">
        <v>22436</v>
      </c>
      <c r="TT27" s="5">
        <v>17339</v>
      </c>
      <c r="TU27" s="5">
        <v>15537</v>
      </c>
      <c r="TV27" s="5">
        <v>16036</v>
      </c>
      <c r="TW27" s="5">
        <v>8670</v>
      </c>
      <c r="TX27" s="5">
        <v>5332</v>
      </c>
      <c r="TY27" s="5">
        <v>5611</v>
      </c>
      <c r="TZ27" s="5">
        <v>5880</v>
      </c>
      <c r="UA27" s="5">
        <v>77</v>
      </c>
      <c r="UB27" s="5">
        <v>365</v>
      </c>
      <c r="UC27" s="5">
        <v>378</v>
      </c>
      <c r="UD27" s="5">
        <v>165</v>
      </c>
      <c r="UE27" s="5">
        <v>199</v>
      </c>
      <c r="UF27" s="5">
        <v>279</v>
      </c>
      <c r="UG27" s="5">
        <v>72</v>
      </c>
      <c r="UH27" s="5">
        <v>222</v>
      </c>
      <c r="UI27" s="5">
        <v>223</v>
      </c>
      <c r="UJ27" s="5">
        <v>75</v>
      </c>
      <c r="UK27" s="5">
        <v>84</v>
      </c>
      <c r="UL27" s="5">
        <v>180</v>
      </c>
      <c r="UM27" s="5">
        <v>386</v>
      </c>
      <c r="UN27" s="5">
        <v>752</v>
      </c>
      <c r="UO27" s="5">
        <v>1453</v>
      </c>
      <c r="UP27" s="5">
        <v>1250</v>
      </c>
      <c r="UQ27" s="5">
        <v>1415</v>
      </c>
      <c r="UR27" s="5">
        <v>2151</v>
      </c>
      <c r="US27" s="5">
        <v>2275</v>
      </c>
      <c r="UT27" s="5">
        <v>2340</v>
      </c>
      <c r="UU27" s="5">
        <v>1265</v>
      </c>
      <c r="UV27" s="5">
        <v>1242</v>
      </c>
      <c r="UW27" s="5">
        <v>2159</v>
      </c>
      <c r="UX27" s="5">
        <v>4570</v>
      </c>
      <c r="UY27" s="5">
        <v>3576</v>
      </c>
      <c r="UZ27" s="5">
        <v>2558</v>
      </c>
      <c r="VA27" s="5">
        <v>2926</v>
      </c>
      <c r="VB27" s="5">
        <v>2273</v>
      </c>
      <c r="VC27" s="5">
        <v>3483</v>
      </c>
      <c r="VD27" s="5">
        <v>4316</v>
      </c>
      <c r="VE27" s="5">
        <v>3820</v>
      </c>
      <c r="VF27" s="5">
        <v>3221</v>
      </c>
      <c r="VG27" s="5">
        <v>97589</v>
      </c>
      <c r="VH27" s="5">
        <v>110376</v>
      </c>
      <c r="VI27" s="5">
        <v>140716</v>
      </c>
      <c r="VJ27" s="5">
        <v>137890</v>
      </c>
      <c r="VK27" s="5">
        <v>149453</v>
      </c>
      <c r="VL27" s="5">
        <v>140103</v>
      </c>
      <c r="VM27" s="5">
        <v>173639</v>
      </c>
      <c r="VN27" s="5">
        <v>174952</v>
      </c>
      <c r="VO27" s="5">
        <v>177258</v>
      </c>
      <c r="VP27" s="5">
        <v>242520</v>
      </c>
      <c r="VQ27" s="5">
        <v>202282</v>
      </c>
      <c r="VR27" s="5">
        <v>194528</v>
      </c>
      <c r="VS27" s="5">
        <v>164166</v>
      </c>
      <c r="VT27" s="5">
        <v>164302</v>
      </c>
      <c r="VU27" s="5">
        <v>158825</v>
      </c>
      <c r="VV27" s="5">
        <v>122833</v>
      </c>
      <c r="VW27" s="5">
        <v>165089</v>
      </c>
      <c r="VX27" s="5">
        <v>111178</v>
      </c>
      <c r="VY27" s="5">
        <v>118065</v>
      </c>
      <c r="VZ27" s="5">
        <v>115236</v>
      </c>
      <c r="WA27" s="5">
        <v>134644</v>
      </c>
      <c r="WB27" s="5">
        <v>131076</v>
      </c>
      <c r="WC27" s="5">
        <v>129497</v>
      </c>
      <c r="WD27" s="5">
        <v>144016</v>
      </c>
      <c r="WE27" s="5">
        <v>142259</v>
      </c>
      <c r="WF27" s="5">
        <v>130941</v>
      </c>
      <c r="WG27" s="5">
        <v>118986</v>
      </c>
      <c r="WH27" s="5">
        <v>103492</v>
      </c>
      <c r="WI27" s="5">
        <v>91781</v>
      </c>
      <c r="WJ27" s="5">
        <v>101966</v>
      </c>
      <c r="WK27" s="5">
        <v>112966</v>
      </c>
      <c r="WL27" s="5">
        <v>97261</v>
      </c>
      <c r="WM27" s="5">
        <v>4578</v>
      </c>
      <c r="WN27" s="5">
        <v>5888</v>
      </c>
      <c r="WO27" s="5">
        <v>4580</v>
      </c>
      <c r="WP27" s="5">
        <v>4288</v>
      </c>
      <c r="WQ27" s="5">
        <v>4141</v>
      </c>
      <c r="WR27" s="5">
        <v>4835</v>
      </c>
      <c r="WS27" s="5">
        <v>5075</v>
      </c>
      <c r="WT27" s="5">
        <v>5934</v>
      </c>
      <c r="WU27" s="5">
        <v>4516</v>
      </c>
      <c r="WV27" s="5">
        <v>5020</v>
      </c>
      <c r="WW27" s="5">
        <v>4858</v>
      </c>
      <c r="WX27" s="5">
        <v>4614</v>
      </c>
      <c r="WY27" s="5">
        <v>3838</v>
      </c>
      <c r="WZ27" s="5">
        <v>3601</v>
      </c>
      <c r="XA27" s="5">
        <v>4083</v>
      </c>
      <c r="XB27" s="5">
        <v>2357</v>
      </c>
      <c r="XC27" s="5">
        <v>1800</v>
      </c>
      <c r="XD27" s="5">
        <v>2079</v>
      </c>
      <c r="XE27" s="5">
        <v>2163</v>
      </c>
      <c r="XF27" s="5">
        <v>1326</v>
      </c>
      <c r="XG27" s="5">
        <v>1976</v>
      </c>
      <c r="XH27" s="5">
        <v>1633</v>
      </c>
      <c r="XI27" s="5">
        <v>2784</v>
      </c>
      <c r="XJ27" s="5">
        <v>2639</v>
      </c>
      <c r="XK27" s="5">
        <v>3581</v>
      </c>
      <c r="XL27" s="5">
        <v>3842</v>
      </c>
      <c r="XM27" s="5">
        <v>5753</v>
      </c>
      <c r="XN27" s="5">
        <v>5460</v>
      </c>
      <c r="XO27" s="5">
        <v>4322</v>
      </c>
      <c r="XP27" s="5">
        <v>4857</v>
      </c>
      <c r="XQ27" s="5">
        <v>4371</v>
      </c>
      <c r="XR27" s="5">
        <v>3265</v>
      </c>
      <c r="XS27" s="1">
        <v>4254</v>
      </c>
      <c r="XT27" s="3" t="s">
        <v>180</v>
      </c>
      <c r="XU27" s="3" t="s">
        <v>180</v>
      </c>
      <c r="XV27" s="3" t="s">
        <v>180</v>
      </c>
      <c r="XW27" s="3" t="s">
        <v>179</v>
      </c>
      <c r="XX27" s="3" t="s">
        <v>180</v>
      </c>
      <c r="XY27" s="3" t="s">
        <v>180</v>
      </c>
      <c r="XZ27" s="3" t="s">
        <v>201</v>
      </c>
    </row>
    <row r="28" spans="1:650" x14ac:dyDescent="0.3">
      <c r="A28" s="6" t="s">
        <v>59</v>
      </c>
      <c r="B28" s="1">
        <v>4017451</v>
      </c>
      <c r="C28" s="5">
        <v>2700</v>
      </c>
      <c r="D28" s="5">
        <v>-14917</v>
      </c>
      <c r="E28" s="5">
        <v>1836</v>
      </c>
      <c r="F28" s="5">
        <v>3921</v>
      </c>
      <c r="G28" s="5">
        <v>3642</v>
      </c>
      <c r="H28" s="5">
        <v>6330</v>
      </c>
      <c r="I28" s="5">
        <v>9568</v>
      </c>
      <c r="J28" s="5">
        <v>14228</v>
      </c>
      <c r="K28" s="5">
        <v>7757</v>
      </c>
      <c r="L28" s="5">
        <v>6741</v>
      </c>
      <c r="M28" s="5">
        <v>10625</v>
      </c>
      <c r="N28" s="5">
        <v>1710</v>
      </c>
      <c r="O28" s="5">
        <v>2456</v>
      </c>
      <c r="P28" s="5">
        <v>1959</v>
      </c>
      <c r="Q28" s="5">
        <v>3934</v>
      </c>
      <c r="R28" s="5">
        <v>3388</v>
      </c>
      <c r="S28" s="5">
        <v>174</v>
      </c>
      <c r="T28" s="5">
        <v>2973</v>
      </c>
      <c r="U28" s="5">
        <v>19928</v>
      </c>
      <c r="V28" s="5">
        <v>813</v>
      </c>
      <c r="W28" s="5">
        <v>20106</v>
      </c>
      <c r="X28" s="5">
        <v>0</v>
      </c>
      <c r="Y28" s="5">
        <v>0</v>
      </c>
      <c r="Z28" s="5">
        <v>0</v>
      </c>
      <c r="AA28" s="5">
        <v>0</v>
      </c>
      <c r="AB28" s="5">
        <v>0</v>
      </c>
      <c r="AC28" s="5">
        <v>0</v>
      </c>
      <c r="AD28" s="5">
        <v>0</v>
      </c>
      <c r="AE28" s="5">
        <v>0</v>
      </c>
      <c r="AF28" s="5">
        <v>0</v>
      </c>
      <c r="AG28" s="5">
        <v>0</v>
      </c>
      <c r="AH28" s="5">
        <v>0</v>
      </c>
      <c r="AI28" s="5">
        <v>0</v>
      </c>
      <c r="AJ28" s="5">
        <v>0</v>
      </c>
      <c r="AK28" s="5">
        <v>-37267</v>
      </c>
      <c r="AL28" s="5">
        <v>95671</v>
      </c>
      <c r="AM28" s="5">
        <v>58625</v>
      </c>
      <c r="AN28" s="5">
        <v>27303</v>
      </c>
      <c r="AO28" s="5">
        <v>39651</v>
      </c>
      <c r="AP28" s="5">
        <v>83601</v>
      </c>
      <c r="AQ28" s="5">
        <v>65442</v>
      </c>
      <c r="AR28" s="5">
        <v>43073</v>
      </c>
      <c r="AS28" s="5">
        <v>131569</v>
      </c>
      <c r="AT28" s="5">
        <v>391193</v>
      </c>
      <c r="AU28" s="5">
        <v>277412</v>
      </c>
      <c r="AV28" s="5">
        <v>39134</v>
      </c>
      <c r="AW28" s="5">
        <v>50694</v>
      </c>
      <c r="AX28" s="5">
        <v>165750</v>
      </c>
      <c r="AY28" s="5">
        <v>57474</v>
      </c>
      <c r="AZ28" s="5">
        <v>78985</v>
      </c>
      <c r="BA28" s="5">
        <v>4789</v>
      </c>
      <c r="BB28" s="5">
        <v>21202</v>
      </c>
      <c r="BC28" s="5">
        <v>16700</v>
      </c>
      <c r="BD28" s="5">
        <v>30334</v>
      </c>
      <c r="BE28" s="5">
        <v>15748</v>
      </c>
      <c r="BF28" s="5">
        <v>26683</v>
      </c>
      <c r="BG28" s="5">
        <v>50939</v>
      </c>
      <c r="BH28" s="5">
        <v>19781</v>
      </c>
      <c r="BI28" s="5">
        <v>19713</v>
      </c>
      <c r="BJ28" s="5">
        <v>22759</v>
      </c>
      <c r="BK28" s="5">
        <v>1001546</v>
      </c>
      <c r="BL28" s="5">
        <v>12893</v>
      </c>
      <c r="BM28" s="5">
        <v>34755</v>
      </c>
      <c r="BN28" s="5">
        <v>17463</v>
      </c>
      <c r="BO28" s="5">
        <v>5318</v>
      </c>
      <c r="BP28" s="5">
        <v>-514</v>
      </c>
      <c r="BQ28" s="5">
        <v>-1003</v>
      </c>
      <c r="BR28" s="5">
        <v>4955</v>
      </c>
      <c r="BS28" s="5">
        <v>14497</v>
      </c>
      <c r="BT28" s="5">
        <v>14488</v>
      </c>
      <c r="BU28" s="5">
        <v>10744</v>
      </c>
      <c r="BV28" s="5">
        <v>15412</v>
      </c>
      <c r="BW28" s="5">
        <v>8508</v>
      </c>
      <c r="BX28" s="5">
        <v>5783</v>
      </c>
      <c r="BY28" s="5">
        <v>5441</v>
      </c>
      <c r="BZ28" s="5">
        <v>2508</v>
      </c>
      <c r="CA28" s="5">
        <v>6626</v>
      </c>
      <c r="CB28" s="5">
        <v>3539</v>
      </c>
      <c r="CC28" s="5">
        <v>4159</v>
      </c>
      <c r="CD28" s="5">
        <v>2903</v>
      </c>
      <c r="CE28" s="5">
        <v>-117</v>
      </c>
      <c r="CF28" s="5">
        <v>3164</v>
      </c>
      <c r="CG28" s="5">
        <v>23893</v>
      </c>
      <c r="CH28" s="5">
        <v>2947</v>
      </c>
      <c r="CI28" s="5">
        <v>7802</v>
      </c>
      <c r="CJ28" s="5">
        <v>13461</v>
      </c>
      <c r="CK28" s="5">
        <v>18133</v>
      </c>
      <c r="CL28" s="5">
        <v>38810</v>
      </c>
      <c r="CM28" s="5">
        <v>24027</v>
      </c>
      <c r="CN28" s="5">
        <v>3412</v>
      </c>
      <c r="CO28" s="5">
        <v>13130</v>
      </c>
      <c r="CP28" s="5">
        <v>1594</v>
      </c>
      <c r="CQ28" s="5">
        <v>12420</v>
      </c>
      <c r="CR28" s="5">
        <v>2373</v>
      </c>
      <c r="CS28" s="5">
        <v>14107</v>
      </c>
      <c r="CT28" s="5">
        <v>973</v>
      </c>
      <c r="CU28" s="5">
        <v>80764</v>
      </c>
      <c r="CV28" s="5">
        <v>62449</v>
      </c>
      <c r="CW28" s="5">
        <v>69271</v>
      </c>
      <c r="CX28" s="5">
        <v>85476</v>
      </c>
      <c r="CY28" s="5">
        <v>84046</v>
      </c>
      <c r="CZ28" s="5">
        <v>47364</v>
      </c>
      <c r="DA28" s="5">
        <v>76614</v>
      </c>
      <c r="DB28" s="5">
        <v>118753</v>
      </c>
      <c r="DC28" s="5">
        <v>125669</v>
      </c>
      <c r="DD28" s="5">
        <v>60277</v>
      </c>
      <c r="DE28" s="5">
        <v>67945</v>
      </c>
      <c r="DF28" s="5">
        <v>42412</v>
      </c>
      <c r="DG28" s="5">
        <v>73859</v>
      </c>
      <c r="DH28" s="5">
        <v>93792</v>
      </c>
      <c r="DI28" s="5">
        <v>43216</v>
      </c>
      <c r="DJ28" s="5">
        <v>41413</v>
      </c>
      <c r="DK28" s="5">
        <v>12511</v>
      </c>
      <c r="DL28" s="5">
        <v>26759</v>
      </c>
      <c r="DM28" s="5">
        <v>41834</v>
      </c>
      <c r="DN28" s="5">
        <v>25959</v>
      </c>
      <c r="DO28" s="5">
        <v>34861</v>
      </c>
      <c r="DP28" s="5">
        <v>35667</v>
      </c>
      <c r="DQ28" s="5">
        <v>41733</v>
      </c>
      <c r="DR28" s="5">
        <v>33108</v>
      </c>
      <c r="DS28" s="5">
        <v>29135</v>
      </c>
      <c r="DT28" s="5">
        <v>24884</v>
      </c>
      <c r="DU28" s="5">
        <v>31377</v>
      </c>
      <c r="DV28" s="5">
        <v>18774</v>
      </c>
      <c r="DW28" s="5">
        <v>34599</v>
      </c>
      <c r="DX28" s="5">
        <v>41068</v>
      </c>
      <c r="DY28" s="5">
        <v>26849</v>
      </c>
      <c r="DZ28" s="5">
        <v>18147</v>
      </c>
      <c r="EA28" s="5">
        <v>-269</v>
      </c>
      <c r="EB28" s="5">
        <v>766</v>
      </c>
      <c r="EC28" s="5">
        <v>214</v>
      </c>
      <c r="ED28" s="5">
        <v>623</v>
      </c>
      <c r="EE28" s="5">
        <v>-79</v>
      </c>
      <c r="EF28" s="5">
        <v>-415</v>
      </c>
      <c r="EG28" s="5">
        <v>2614</v>
      </c>
      <c r="EH28" s="5">
        <v>3087</v>
      </c>
      <c r="EI28" s="5">
        <v>537</v>
      </c>
      <c r="EJ28" s="5">
        <v>234</v>
      </c>
      <c r="EK28" s="5">
        <v>-738</v>
      </c>
      <c r="EL28" s="5">
        <v>1088</v>
      </c>
      <c r="EM28" s="5">
        <v>550</v>
      </c>
      <c r="EN28" s="5">
        <v>841</v>
      </c>
      <c r="EO28" s="5">
        <v>598</v>
      </c>
      <c r="EP28" s="5">
        <v>-38</v>
      </c>
      <c r="EQ28" s="5">
        <v>26</v>
      </c>
      <c r="ER28" s="5">
        <v>132</v>
      </c>
      <c r="ES28" s="5">
        <v>573</v>
      </c>
      <c r="ET28" s="5">
        <v>221</v>
      </c>
      <c r="EU28" s="5">
        <v>-86</v>
      </c>
      <c r="EV28" s="5">
        <v>13771</v>
      </c>
      <c r="EW28" s="5">
        <v>15801</v>
      </c>
      <c r="EX28" s="5">
        <v>21998</v>
      </c>
      <c r="EY28" s="5">
        <v>3406</v>
      </c>
      <c r="EZ28" s="5">
        <v>1367</v>
      </c>
      <c r="FA28" s="5">
        <v>4740</v>
      </c>
      <c r="FB28" s="5">
        <v>1188</v>
      </c>
      <c r="FC28" s="5">
        <v>10040</v>
      </c>
      <c r="FD28" s="5">
        <v>4043</v>
      </c>
      <c r="FE28" s="5">
        <v>4697</v>
      </c>
      <c r="FF28" s="5">
        <v>28197</v>
      </c>
      <c r="FG28" s="5">
        <v>0</v>
      </c>
      <c r="FH28" s="5">
        <v>0</v>
      </c>
      <c r="FI28" s="5">
        <v>0</v>
      </c>
      <c r="FJ28" s="5">
        <v>0</v>
      </c>
      <c r="FK28" s="5">
        <v>0</v>
      </c>
      <c r="FL28" s="5">
        <v>0</v>
      </c>
      <c r="FM28" s="5">
        <v>0</v>
      </c>
      <c r="FN28" s="5">
        <v>0</v>
      </c>
      <c r="FO28" s="5">
        <v>0</v>
      </c>
      <c r="FP28" s="5">
        <v>0</v>
      </c>
      <c r="FQ28" s="5">
        <v>0</v>
      </c>
      <c r="FR28" s="5">
        <v>0</v>
      </c>
      <c r="FS28" s="5">
        <v>0</v>
      </c>
      <c r="FT28" s="5">
        <v>0</v>
      </c>
      <c r="FU28" s="5" t="s">
        <v>33</v>
      </c>
      <c r="FV28" s="5" t="s">
        <v>33</v>
      </c>
      <c r="FW28" s="5" t="s">
        <v>33</v>
      </c>
      <c r="FX28" s="5" t="s">
        <v>33</v>
      </c>
      <c r="FY28" s="5" t="s">
        <v>33</v>
      </c>
      <c r="FZ28" s="5" t="s">
        <v>33</v>
      </c>
      <c r="GA28" s="5" t="s">
        <v>33</v>
      </c>
      <c r="GB28" s="5" t="s">
        <v>33</v>
      </c>
      <c r="GC28" s="5" t="s">
        <v>33</v>
      </c>
      <c r="GD28" s="5" t="s">
        <v>33</v>
      </c>
      <c r="GE28" s="5" t="s">
        <v>33</v>
      </c>
      <c r="GF28" s="5" t="s">
        <v>33</v>
      </c>
      <c r="GG28" s="5" t="s">
        <v>33</v>
      </c>
      <c r="GH28" s="5" t="s">
        <v>33</v>
      </c>
      <c r="GI28" s="5" t="s">
        <v>33</v>
      </c>
      <c r="GJ28" s="5" t="s">
        <v>33</v>
      </c>
      <c r="GK28" s="5" t="s">
        <v>33</v>
      </c>
      <c r="GL28" s="5" t="s">
        <v>33</v>
      </c>
      <c r="GM28" s="5">
        <v>88512</v>
      </c>
      <c r="GN28" s="5">
        <v>47784</v>
      </c>
      <c r="GO28" s="5">
        <v>33051</v>
      </c>
      <c r="GP28" s="5">
        <v>190646</v>
      </c>
      <c r="GQ28" s="5">
        <v>160731</v>
      </c>
      <c r="GR28" s="5">
        <v>95416</v>
      </c>
      <c r="GS28" s="5">
        <v>139191</v>
      </c>
      <c r="GT28" s="5">
        <v>235082</v>
      </c>
      <c r="GU28" s="5">
        <v>207914</v>
      </c>
      <c r="GV28" s="5">
        <v>116108</v>
      </c>
      <c r="GW28" s="5">
        <v>214911</v>
      </c>
      <c r="GX28" s="5">
        <v>439064</v>
      </c>
      <c r="GY28" s="5">
        <v>360903</v>
      </c>
      <c r="GZ28" s="5">
        <v>139265</v>
      </c>
      <c r="HA28" s="5">
        <v>102600</v>
      </c>
      <c r="HB28" s="5">
        <v>213415</v>
      </c>
      <c r="HC28" s="5">
        <v>70068</v>
      </c>
      <c r="HD28" s="5">
        <v>112013</v>
      </c>
      <c r="HE28" s="5">
        <v>91017</v>
      </c>
      <c r="HF28" s="5">
        <v>51143</v>
      </c>
      <c r="HG28" s="5">
        <v>79382</v>
      </c>
      <c r="HH28" s="5">
        <v>93232</v>
      </c>
      <c r="HI28" s="5">
        <v>91415</v>
      </c>
      <c r="HJ28" s="5">
        <v>120599</v>
      </c>
      <c r="HK28" s="5">
        <v>107507</v>
      </c>
      <c r="HL28" s="5">
        <v>49444</v>
      </c>
      <c r="HM28" s="5">
        <v>68960</v>
      </c>
      <c r="HN28" s="5">
        <v>44315</v>
      </c>
      <c r="HO28" s="5">
        <v>1058604</v>
      </c>
      <c r="HP28" s="5">
        <v>60377</v>
      </c>
      <c r="HQ28" s="5">
        <v>80408</v>
      </c>
      <c r="HR28" s="5">
        <v>64780</v>
      </c>
      <c r="HS28" s="5">
        <v>232890</v>
      </c>
      <c r="HT28" s="5">
        <v>256331</v>
      </c>
      <c r="HU28" s="5">
        <v>456561</v>
      </c>
      <c r="HV28" s="5">
        <v>621975</v>
      </c>
      <c r="HW28" s="5">
        <v>753026</v>
      </c>
      <c r="HX28" s="5">
        <v>876978</v>
      </c>
      <c r="HY28" s="5">
        <v>717629</v>
      </c>
      <c r="HZ28" s="5">
        <v>657248</v>
      </c>
      <c r="IA28" s="5">
        <v>757031</v>
      </c>
      <c r="IB28" s="5">
        <v>749941</v>
      </c>
      <c r="IC28" s="5">
        <v>645431</v>
      </c>
      <c r="ID28" s="5">
        <v>678558</v>
      </c>
      <c r="IE28" s="5">
        <v>593423</v>
      </c>
      <c r="IF28" s="5">
        <v>511622</v>
      </c>
      <c r="IG28" s="5">
        <v>490273</v>
      </c>
      <c r="IH28" s="5">
        <v>424023</v>
      </c>
      <c r="II28" s="5">
        <v>371517</v>
      </c>
      <c r="IJ28" s="5">
        <v>364705</v>
      </c>
      <c r="IK28" s="5">
        <v>402487</v>
      </c>
      <c r="IL28" s="5">
        <v>310556</v>
      </c>
      <c r="IM28" s="5">
        <v>293199</v>
      </c>
      <c r="IN28" s="5">
        <v>292671</v>
      </c>
      <c r="IO28" s="5">
        <v>259935</v>
      </c>
      <c r="IP28" s="5">
        <v>266304</v>
      </c>
      <c r="IQ28" s="5">
        <v>285781</v>
      </c>
      <c r="IR28" s="5">
        <v>247924</v>
      </c>
      <c r="IS28" s="5">
        <v>252750</v>
      </c>
      <c r="IT28" s="5">
        <v>248165</v>
      </c>
      <c r="IU28" s="5">
        <v>272172</v>
      </c>
      <c r="IV28" s="5">
        <v>239578</v>
      </c>
      <c r="IW28" s="5">
        <v>219055</v>
      </c>
      <c r="IX28" s="5">
        <v>252373</v>
      </c>
      <c r="IY28" s="5">
        <v>0</v>
      </c>
      <c r="IZ28" s="5">
        <v>23</v>
      </c>
      <c r="JA28" s="5">
        <v>44125</v>
      </c>
      <c r="JB28" s="5">
        <v>65349</v>
      </c>
      <c r="JC28" s="5">
        <v>75522</v>
      </c>
      <c r="JD28" s="5">
        <v>72075</v>
      </c>
      <c r="JE28" s="5">
        <v>64712</v>
      </c>
      <c r="JF28" s="5">
        <v>77194</v>
      </c>
      <c r="JG28" s="5">
        <v>76306</v>
      </c>
      <c r="JH28" s="5">
        <v>68807</v>
      </c>
      <c r="JI28" s="5">
        <v>67837</v>
      </c>
      <c r="JJ28" s="5">
        <v>76030</v>
      </c>
      <c r="JK28" s="5">
        <v>67907</v>
      </c>
      <c r="JL28" s="5">
        <v>44189</v>
      </c>
      <c r="JM28" s="5">
        <v>41848</v>
      </c>
      <c r="JN28" s="5">
        <v>41499</v>
      </c>
      <c r="JO28" s="5">
        <v>32232</v>
      </c>
      <c r="JP28" s="5">
        <v>28753</v>
      </c>
      <c r="JQ28" s="5">
        <v>36872</v>
      </c>
      <c r="JR28" s="5">
        <v>32956</v>
      </c>
      <c r="JS28" s="5">
        <v>33104</v>
      </c>
      <c r="JT28" s="5">
        <v>28227</v>
      </c>
      <c r="JU28" s="5">
        <v>30867</v>
      </c>
      <c r="JV28" s="5">
        <v>31785</v>
      </c>
      <c r="JW28" s="5">
        <v>37071</v>
      </c>
      <c r="JX28" s="5">
        <v>42181</v>
      </c>
      <c r="JY28" s="5">
        <v>39703</v>
      </c>
      <c r="JZ28" s="5">
        <v>43756</v>
      </c>
      <c r="KA28" s="5">
        <v>39030</v>
      </c>
      <c r="KB28" s="5">
        <v>36215</v>
      </c>
      <c r="KC28" s="5">
        <v>49308</v>
      </c>
      <c r="KD28" s="5">
        <v>50611</v>
      </c>
      <c r="KE28" s="5">
        <v>31148</v>
      </c>
      <c r="KF28" s="5">
        <v>61681</v>
      </c>
      <c r="KG28" s="5">
        <v>67311</v>
      </c>
      <c r="KH28" s="5">
        <v>76857</v>
      </c>
      <c r="KI28" s="5">
        <v>87786</v>
      </c>
      <c r="KJ28" s="5">
        <v>125345</v>
      </c>
      <c r="KK28" s="5">
        <v>102201</v>
      </c>
      <c r="KL28" s="5">
        <v>87308</v>
      </c>
      <c r="KM28" s="5">
        <v>103500</v>
      </c>
      <c r="KN28" s="5">
        <v>101652</v>
      </c>
      <c r="KO28" s="5">
        <v>90930</v>
      </c>
      <c r="KP28" s="5">
        <v>109968</v>
      </c>
      <c r="KQ28" s="5">
        <v>87827</v>
      </c>
      <c r="KR28" s="5">
        <v>50120</v>
      </c>
      <c r="KS28" s="5">
        <v>43377</v>
      </c>
      <c r="KT28" s="5">
        <v>13048</v>
      </c>
      <c r="KU28" s="5">
        <v>1860</v>
      </c>
      <c r="KV28" s="5">
        <v>1891</v>
      </c>
      <c r="KW28" s="5">
        <v>2202</v>
      </c>
      <c r="KX28" s="5">
        <v>1690</v>
      </c>
      <c r="KY28" s="5">
        <v>1418</v>
      </c>
      <c r="KZ28" s="5">
        <v>1568</v>
      </c>
      <c r="LA28" s="5">
        <v>1543</v>
      </c>
      <c r="LB28" s="5">
        <v>1905</v>
      </c>
      <c r="LC28" s="5">
        <v>2319</v>
      </c>
      <c r="LD28" s="5">
        <v>1586</v>
      </c>
      <c r="LE28" s="5">
        <v>1640</v>
      </c>
      <c r="LF28" s="5">
        <v>1680</v>
      </c>
      <c r="LG28" s="5">
        <v>943</v>
      </c>
      <c r="LH28" s="5">
        <v>2267</v>
      </c>
      <c r="LI28" s="5">
        <v>1822</v>
      </c>
      <c r="LJ28" s="5">
        <v>1481</v>
      </c>
      <c r="LK28" s="5">
        <v>3956</v>
      </c>
      <c r="LL28" s="5">
        <v>3131</v>
      </c>
      <c r="LM28" s="5">
        <v>3199</v>
      </c>
      <c r="LN28" s="5">
        <v>2597</v>
      </c>
      <c r="LO28" s="5">
        <v>3230</v>
      </c>
      <c r="LP28" s="5">
        <v>2981</v>
      </c>
      <c r="LQ28" s="5">
        <v>1954</v>
      </c>
      <c r="LR28" s="5">
        <v>3501</v>
      </c>
      <c r="LS28" s="5">
        <v>3827</v>
      </c>
      <c r="LT28" s="5">
        <v>3590</v>
      </c>
      <c r="LU28" s="5">
        <v>3577</v>
      </c>
      <c r="LV28" s="5">
        <v>3369</v>
      </c>
      <c r="LW28" s="5">
        <v>3607</v>
      </c>
      <c r="LX28" s="5">
        <v>2715</v>
      </c>
      <c r="LY28" s="5">
        <v>2434</v>
      </c>
      <c r="LZ28" s="5">
        <v>1923</v>
      </c>
      <c r="MA28" s="5">
        <v>2398</v>
      </c>
      <c r="MB28" s="5">
        <v>1272</v>
      </c>
      <c r="MC28" s="5">
        <v>1944</v>
      </c>
      <c r="MD28" s="5">
        <v>2320</v>
      </c>
      <c r="ME28" s="5">
        <v>1913</v>
      </c>
      <c r="MF28" s="5">
        <v>2429</v>
      </c>
      <c r="MG28" s="5">
        <v>2419</v>
      </c>
      <c r="MH28" s="5">
        <v>2106</v>
      </c>
      <c r="MI28" s="5">
        <v>5562</v>
      </c>
      <c r="MJ28" s="5">
        <v>5947</v>
      </c>
      <c r="MK28" s="5">
        <v>4512</v>
      </c>
      <c r="ML28" s="5">
        <v>2403</v>
      </c>
      <c r="MM28" s="5">
        <v>5708</v>
      </c>
      <c r="MN28" s="5">
        <v>3867</v>
      </c>
      <c r="MO28" s="5">
        <v>4348</v>
      </c>
      <c r="MP28" s="5">
        <v>3550</v>
      </c>
      <c r="MQ28" s="5">
        <v>0</v>
      </c>
      <c r="MR28" s="5">
        <v>0</v>
      </c>
      <c r="MS28" s="5">
        <v>0</v>
      </c>
      <c r="MT28" s="5">
        <v>0</v>
      </c>
      <c r="MU28" s="5">
        <v>0</v>
      </c>
      <c r="MV28" s="5">
        <v>0</v>
      </c>
      <c r="MW28" s="5">
        <v>0</v>
      </c>
      <c r="MX28" s="5">
        <v>0</v>
      </c>
      <c r="MY28" s="5">
        <v>0</v>
      </c>
      <c r="MZ28" s="5">
        <v>0</v>
      </c>
      <c r="NA28" s="5">
        <v>0</v>
      </c>
      <c r="NB28" s="5">
        <v>0</v>
      </c>
      <c r="NC28" s="5">
        <v>0</v>
      </c>
      <c r="ND28" s="5">
        <v>0</v>
      </c>
      <c r="NE28" s="5" t="s">
        <v>33</v>
      </c>
      <c r="NF28" s="5" t="s">
        <v>33</v>
      </c>
      <c r="NG28" s="5" t="s">
        <v>33</v>
      </c>
      <c r="NH28" s="5" t="s">
        <v>33</v>
      </c>
      <c r="NI28" s="5" t="s">
        <v>33</v>
      </c>
      <c r="NJ28" s="5" t="s">
        <v>33</v>
      </c>
      <c r="NK28" s="5" t="s">
        <v>33</v>
      </c>
      <c r="NL28" s="5" t="s">
        <v>33</v>
      </c>
      <c r="NM28" s="5" t="s">
        <v>33</v>
      </c>
      <c r="NN28" s="5" t="s">
        <v>33</v>
      </c>
      <c r="NO28" s="5" t="s">
        <v>33</v>
      </c>
      <c r="NP28" s="5" t="s">
        <v>33</v>
      </c>
      <c r="NQ28" s="5" t="s">
        <v>33</v>
      </c>
      <c r="NR28" s="5" t="s">
        <v>33</v>
      </c>
      <c r="NS28" s="5" t="s">
        <v>33</v>
      </c>
      <c r="NT28" s="5" t="s">
        <v>33</v>
      </c>
      <c r="NU28" s="5" t="s">
        <v>33</v>
      </c>
      <c r="NV28" s="5" t="s">
        <v>33</v>
      </c>
      <c r="NW28" s="5">
        <v>0</v>
      </c>
      <c r="NX28" s="5">
        <v>0</v>
      </c>
      <c r="NY28" s="5">
        <v>0</v>
      </c>
      <c r="NZ28" s="5">
        <v>0</v>
      </c>
      <c r="OA28" s="5">
        <v>0</v>
      </c>
      <c r="OB28" s="5">
        <v>0</v>
      </c>
      <c r="OC28" s="5">
        <v>0</v>
      </c>
      <c r="OD28" s="5">
        <v>0</v>
      </c>
      <c r="OE28" s="5">
        <v>0</v>
      </c>
      <c r="OF28" s="5">
        <v>0</v>
      </c>
      <c r="OG28" s="5">
        <v>0</v>
      </c>
      <c r="OH28" s="5">
        <v>0</v>
      </c>
      <c r="OI28" s="5">
        <v>0</v>
      </c>
      <c r="OJ28" s="5">
        <v>0</v>
      </c>
      <c r="OK28" s="5" t="s">
        <v>33</v>
      </c>
      <c r="OL28" s="5" t="s">
        <v>33</v>
      </c>
      <c r="OM28" s="5" t="s">
        <v>33</v>
      </c>
      <c r="ON28" s="5" t="s">
        <v>33</v>
      </c>
      <c r="OO28" s="5" t="s">
        <v>33</v>
      </c>
      <c r="OP28" s="5" t="s">
        <v>33</v>
      </c>
      <c r="OQ28" s="5" t="s">
        <v>33</v>
      </c>
      <c r="OR28" s="5" t="s">
        <v>33</v>
      </c>
      <c r="OS28" s="5" t="s">
        <v>33</v>
      </c>
      <c r="OT28" s="5" t="s">
        <v>33</v>
      </c>
      <c r="OU28" s="5" t="s">
        <v>33</v>
      </c>
      <c r="OV28" s="5" t="s">
        <v>33</v>
      </c>
      <c r="OW28" s="5" t="s">
        <v>33</v>
      </c>
      <c r="OX28" s="5" t="s">
        <v>33</v>
      </c>
      <c r="OY28" s="5" t="s">
        <v>33</v>
      </c>
      <c r="OZ28" s="5" t="s">
        <v>33</v>
      </c>
      <c r="PA28" s="5" t="s">
        <v>33</v>
      </c>
      <c r="PB28" s="5" t="s">
        <v>33</v>
      </c>
      <c r="PC28" s="5">
        <v>7030</v>
      </c>
      <c r="PD28" s="5">
        <v>5707</v>
      </c>
      <c r="PE28" s="5">
        <v>4772</v>
      </c>
      <c r="PF28" s="5">
        <v>5475</v>
      </c>
      <c r="PG28" s="5">
        <v>5233</v>
      </c>
      <c r="PH28" s="5">
        <v>5080</v>
      </c>
      <c r="PI28" s="5">
        <v>5211</v>
      </c>
      <c r="PJ28" s="5">
        <v>5259</v>
      </c>
      <c r="PK28" s="5">
        <v>5964</v>
      </c>
      <c r="PL28" s="5">
        <v>4489</v>
      </c>
      <c r="PM28" s="5">
        <v>5297</v>
      </c>
      <c r="PN28" s="5">
        <v>3759</v>
      </c>
      <c r="PO28" s="5">
        <v>3783</v>
      </c>
      <c r="PP28" s="5">
        <v>3361</v>
      </c>
      <c r="PQ28" s="5">
        <v>2982</v>
      </c>
      <c r="PR28" s="5">
        <v>2571</v>
      </c>
      <c r="PS28" s="5">
        <v>2946</v>
      </c>
      <c r="PT28" s="5">
        <v>3400</v>
      </c>
      <c r="PU28" s="5">
        <v>5599</v>
      </c>
      <c r="PV28" s="5">
        <v>5993</v>
      </c>
      <c r="PW28" s="5">
        <v>7875</v>
      </c>
      <c r="PX28" s="5">
        <v>9440</v>
      </c>
      <c r="PY28" s="5">
        <v>8394</v>
      </c>
      <c r="PZ28" s="5">
        <v>11753</v>
      </c>
      <c r="QA28" s="5">
        <v>12735</v>
      </c>
      <c r="QB28" s="5">
        <v>11415</v>
      </c>
      <c r="QC28" s="5">
        <v>16251</v>
      </c>
      <c r="QD28" s="5">
        <v>11174</v>
      </c>
      <c r="QE28" s="5">
        <v>11023</v>
      </c>
      <c r="QF28" s="5">
        <v>8737</v>
      </c>
      <c r="QG28" s="5">
        <v>9263</v>
      </c>
      <c r="QH28" s="5">
        <v>9262</v>
      </c>
      <c r="QI28" s="5">
        <v>42543</v>
      </c>
      <c r="QJ28" s="5">
        <v>33142</v>
      </c>
      <c r="QK28" s="5">
        <v>29801</v>
      </c>
      <c r="QL28" s="5">
        <v>30776</v>
      </c>
      <c r="QM28" s="5">
        <v>47816</v>
      </c>
      <c r="QN28" s="5">
        <v>32686</v>
      </c>
      <c r="QO28" s="5">
        <v>28007</v>
      </c>
      <c r="QP28" s="5">
        <v>25228</v>
      </c>
      <c r="QQ28" s="5">
        <v>35452</v>
      </c>
      <c r="QR28" s="5">
        <v>27903</v>
      </c>
      <c r="QS28" s="5">
        <v>25246</v>
      </c>
      <c r="QT28" s="5">
        <v>26198</v>
      </c>
      <c r="QU28" s="5">
        <v>25394</v>
      </c>
      <c r="QV28" s="5">
        <v>24742</v>
      </c>
      <c r="QW28" s="5">
        <v>22053</v>
      </c>
      <c r="QX28" s="5">
        <v>19842</v>
      </c>
      <c r="QY28" s="5">
        <v>18549</v>
      </c>
      <c r="QZ28" s="5">
        <v>16111</v>
      </c>
      <c r="RA28" s="5">
        <v>16585</v>
      </c>
      <c r="RB28" s="5">
        <v>17568</v>
      </c>
      <c r="RC28" s="5">
        <v>14803</v>
      </c>
      <c r="RD28" s="5">
        <v>22926</v>
      </c>
      <c r="RE28" s="5">
        <v>19023</v>
      </c>
      <c r="RF28" s="5">
        <v>17809</v>
      </c>
      <c r="RG28" s="5">
        <v>19627</v>
      </c>
      <c r="RH28" s="5">
        <v>26398</v>
      </c>
      <c r="RI28" s="5">
        <v>34740</v>
      </c>
      <c r="RJ28" s="5">
        <v>20735</v>
      </c>
      <c r="RK28" s="5">
        <v>36101</v>
      </c>
      <c r="RL28" s="5">
        <v>37578</v>
      </c>
      <c r="RM28" s="5">
        <v>52503</v>
      </c>
      <c r="RN28" s="5">
        <v>20056</v>
      </c>
      <c r="RO28" s="5">
        <v>27775</v>
      </c>
      <c r="RP28" s="5">
        <v>13632</v>
      </c>
      <c r="RQ28" s="5">
        <v>21638</v>
      </c>
      <c r="RR28" s="5">
        <v>50237</v>
      </c>
      <c r="RS28" s="5">
        <v>44135</v>
      </c>
      <c r="RT28" s="5">
        <v>64226</v>
      </c>
      <c r="RU28" s="5">
        <v>72695</v>
      </c>
      <c r="RV28" s="5">
        <v>76799</v>
      </c>
      <c r="RW28" s="5">
        <v>57415</v>
      </c>
      <c r="RX28" s="5">
        <v>43204</v>
      </c>
      <c r="RY28" s="5">
        <v>39588</v>
      </c>
      <c r="RZ28" s="5">
        <v>29384</v>
      </c>
      <c r="SA28" s="5">
        <v>30511</v>
      </c>
      <c r="SB28" s="5">
        <v>30353</v>
      </c>
      <c r="SC28" s="5">
        <v>22158</v>
      </c>
      <c r="SD28" s="5">
        <v>24668</v>
      </c>
      <c r="SE28" s="5">
        <v>24025</v>
      </c>
      <c r="SF28" s="5">
        <v>26004</v>
      </c>
      <c r="SG28" s="5">
        <v>27758</v>
      </c>
      <c r="SH28" s="5">
        <v>24435</v>
      </c>
      <c r="SI28" s="5">
        <v>21566</v>
      </c>
      <c r="SJ28" s="5">
        <v>26484</v>
      </c>
      <c r="SK28" s="5">
        <v>21164</v>
      </c>
      <c r="SL28" s="5">
        <v>19697</v>
      </c>
      <c r="SM28" s="5">
        <v>22562</v>
      </c>
      <c r="SN28" s="5">
        <v>17536</v>
      </c>
      <c r="SO28" s="5">
        <v>24638</v>
      </c>
      <c r="SP28" s="5">
        <v>20440</v>
      </c>
      <c r="SQ28" s="5">
        <v>23294</v>
      </c>
      <c r="SR28" s="5">
        <v>21275</v>
      </c>
      <c r="SS28" s="5">
        <v>15276</v>
      </c>
      <c r="ST28" s="5">
        <v>17026</v>
      </c>
      <c r="SU28" s="5">
        <v>28255</v>
      </c>
      <c r="SV28" s="5">
        <v>1283</v>
      </c>
      <c r="SW28" s="5">
        <v>36072</v>
      </c>
      <c r="SX28" s="5">
        <v>42788</v>
      </c>
      <c r="SY28" s="5">
        <v>28756</v>
      </c>
      <c r="SZ28" s="5">
        <v>22864</v>
      </c>
      <c r="TA28" s="5">
        <v>19421</v>
      </c>
      <c r="TB28" s="5">
        <v>19048</v>
      </c>
      <c r="TC28" s="5">
        <v>10343</v>
      </c>
      <c r="TD28" s="5">
        <v>10821</v>
      </c>
      <c r="TE28" s="5">
        <v>5808</v>
      </c>
      <c r="TF28" s="5">
        <v>467</v>
      </c>
      <c r="TG28" s="5">
        <v>638</v>
      </c>
      <c r="TH28" s="5">
        <v>885</v>
      </c>
      <c r="TI28" s="5">
        <v>829</v>
      </c>
      <c r="TJ28" s="5">
        <v>1017</v>
      </c>
      <c r="TK28" s="5">
        <v>600</v>
      </c>
      <c r="TL28" s="5">
        <v>527</v>
      </c>
      <c r="TM28" s="5">
        <v>2206</v>
      </c>
      <c r="TN28" s="5">
        <v>9569</v>
      </c>
      <c r="TO28" s="5">
        <v>8056</v>
      </c>
      <c r="TP28" s="5">
        <v>10351</v>
      </c>
      <c r="TQ28" s="5">
        <v>8768</v>
      </c>
      <c r="TR28" s="5">
        <v>7900</v>
      </c>
      <c r="TS28" s="5">
        <v>8371</v>
      </c>
      <c r="TT28" s="5">
        <v>8445</v>
      </c>
      <c r="TU28" s="5">
        <v>7331</v>
      </c>
      <c r="TV28" s="5">
        <v>7098</v>
      </c>
      <c r="TW28" s="5">
        <v>6500</v>
      </c>
      <c r="TX28" s="5">
        <v>5880</v>
      </c>
      <c r="TY28" s="5">
        <v>5805</v>
      </c>
      <c r="TZ28" s="5">
        <v>6070</v>
      </c>
      <c r="UA28" s="5">
        <v>0</v>
      </c>
      <c r="UB28" s="5">
        <v>0</v>
      </c>
      <c r="UC28" s="5">
        <v>0</v>
      </c>
      <c r="UD28" s="5">
        <v>0</v>
      </c>
      <c r="UE28" s="5">
        <v>0</v>
      </c>
      <c r="UF28" s="5">
        <v>0</v>
      </c>
      <c r="UG28" s="5">
        <v>0</v>
      </c>
      <c r="UH28" s="5">
        <v>0</v>
      </c>
      <c r="UI28" s="5">
        <v>25</v>
      </c>
      <c r="UJ28" s="5">
        <v>0</v>
      </c>
      <c r="UK28" s="5">
        <v>0</v>
      </c>
      <c r="UL28" s="5">
        <v>0</v>
      </c>
      <c r="UM28" s="5">
        <v>0</v>
      </c>
      <c r="UN28" s="5">
        <v>0</v>
      </c>
      <c r="UO28" s="5">
        <v>0</v>
      </c>
      <c r="UP28" s="5">
        <v>0</v>
      </c>
      <c r="UQ28" s="5">
        <v>0</v>
      </c>
      <c r="UR28" s="5">
        <v>0</v>
      </c>
      <c r="US28" s="5">
        <v>0</v>
      </c>
      <c r="UT28" s="5">
        <v>0</v>
      </c>
      <c r="UU28" s="5">
        <v>0</v>
      </c>
      <c r="UV28" s="5">
        <v>0</v>
      </c>
      <c r="UW28" s="5">
        <v>0</v>
      </c>
      <c r="UX28" s="5">
        <v>0</v>
      </c>
      <c r="UY28" s="5">
        <v>0</v>
      </c>
      <c r="UZ28" s="5">
        <v>0</v>
      </c>
      <c r="VA28" s="5">
        <v>0</v>
      </c>
      <c r="VB28" s="5">
        <v>0</v>
      </c>
      <c r="VC28" s="5">
        <v>0</v>
      </c>
      <c r="VD28" s="5">
        <v>0</v>
      </c>
      <c r="VE28" s="5">
        <v>0</v>
      </c>
      <c r="VF28" s="5">
        <v>0</v>
      </c>
      <c r="VG28" s="5">
        <v>61689</v>
      </c>
      <c r="VH28" s="5">
        <v>68829</v>
      </c>
      <c r="VI28" s="5">
        <v>87618</v>
      </c>
      <c r="VJ28" s="5">
        <v>76723</v>
      </c>
      <c r="VK28" s="5">
        <v>73135</v>
      </c>
      <c r="VL28" s="5">
        <v>69630</v>
      </c>
      <c r="VM28" s="5">
        <v>83349</v>
      </c>
      <c r="VN28" s="5">
        <v>81683</v>
      </c>
      <c r="VO28" s="5">
        <v>89907</v>
      </c>
      <c r="VP28" s="5">
        <v>88208</v>
      </c>
      <c r="VQ28" s="5">
        <v>64943</v>
      </c>
      <c r="VR28" s="5">
        <v>51758</v>
      </c>
      <c r="VS28" s="5">
        <v>72586</v>
      </c>
      <c r="VT28" s="5">
        <v>69825</v>
      </c>
      <c r="VU28" s="5">
        <v>62979</v>
      </c>
      <c r="VV28" s="5">
        <v>92641</v>
      </c>
      <c r="VW28" s="5">
        <v>98883</v>
      </c>
      <c r="VX28" s="5">
        <v>39938</v>
      </c>
      <c r="VY28" s="5">
        <v>34512</v>
      </c>
      <c r="VZ28" s="5">
        <v>45560</v>
      </c>
      <c r="WA28" s="5">
        <v>58025</v>
      </c>
      <c r="WB28" s="5">
        <v>79157</v>
      </c>
      <c r="WC28" s="5">
        <v>88569</v>
      </c>
      <c r="WD28" s="5">
        <v>97562</v>
      </c>
      <c r="WE28" s="5">
        <v>75898</v>
      </c>
      <c r="WF28" s="5">
        <v>47997</v>
      </c>
      <c r="WG28" s="5">
        <v>42676</v>
      </c>
      <c r="WH28" s="5">
        <v>42228</v>
      </c>
      <c r="WI28" s="5">
        <v>45033</v>
      </c>
      <c r="WJ28" s="5">
        <v>41475</v>
      </c>
      <c r="WK28" s="5">
        <v>38976</v>
      </c>
      <c r="WL28" s="5">
        <v>50868</v>
      </c>
      <c r="WM28" s="5">
        <v>2810</v>
      </c>
      <c r="WN28" s="5">
        <v>1620</v>
      </c>
      <c r="WO28" s="5">
        <v>1438</v>
      </c>
      <c r="WP28" s="5">
        <v>1544</v>
      </c>
      <c r="WQ28" s="5">
        <v>1733</v>
      </c>
      <c r="WR28" s="5">
        <v>1755</v>
      </c>
      <c r="WS28" s="5">
        <v>1627</v>
      </c>
      <c r="WT28" s="5">
        <v>1572</v>
      </c>
      <c r="WU28" s="5">
        <v>1377</v>
      </c>
      <c r="WV28" s="5">
        <v>1393</v>
      </c>
      <c r="WW28" s="5">
        <v>1458</v>
      </c>
      <c r="WX28" s="5">
        <v>1528</v>
      </c>
      <c r="WY28" s="5">
        <v>1172</v>
      </c>
      <c r="WZ28" s="5">
        <v>989</v>
      </c>
      <c r="XA28" s="5">
        <v>1113</v>
      </c>
      <c r="XB28" s="5">
        <v>1161</v>
      </c>
      <c r="XC28" s="5">
        <v>1241</v>
      </c>
      <c r="XD28" s="5">
        <v>1156</v>
      </c>
      <c r="XE28" s="5">
        <v>1152</v>
      </c>
      <c r="XF28" s="5">
        <v>1335</v>
      </c>
      <c r="XG28" s="5">
        <v>1748</v>
      </c>
      <c r="XH28" s="5">
        <v>2560</v>
      </c>
      <c r="XI28" s="5">
        <v>1708</v>
      </c>
      <c r="XJ28" s="5">
        <v>2153</v>
      </c>
      <c r="XK28" s="5">
        <v>2446</v>
      </c>
      <c r="XL28" s="5">
        <v>1839</v>
      </c>
      <c r="XM28" s="5">
        <v>2124</v>
      </c>
      <c r="XN28" s="5">
        <v>1931</v>
      </c>
      <c r="XO28" s="5">
        <v>2150</v>
      </c>
      <c r="XP28" s="5">
        <v>1246</v>
      </c>
      <c r="XQ28" s="5">
        <v>1263</v>
      </c>
      <c r="XR28" s="5">
        <v>1165</v>
      </c>
      <c r="XS28" s="1">
        <v>4922</v>
      </c>
      <c r="XT28" s="3" t="s">
        <v>180</v>
      </c>
      <c r="XU28" s="3" t="s">
        <v>180</v>
      </c>
      <c r="XV28" s="3" t="s">
        <v>180</v>
      </c>
      <c r="XW28" s="3" t="s">
        <v>179</v>
      </c>
      <c r="XX28" s="3" t="s">
        <v>180</v>
      </c>
      <c r="XY28" s="3" t="s">
        <v>180</v>
      </c>
      <c r="XZ28" s="3" t="s">
        <v>202</v>
      </c>
    </row>
    <row r="29" spans="1:650" x14ac:dyDescent="0.3">
      <c r="A29" s="6" t="s">
        <v>60</v>
      </c>
      <c r="B29" s="1">
        <v>4057082</v>
      </c>
      <c r="C29" s="5">
        <v>10667</v>
      </c>
      <c r="D29" s="5">
        <v>6287</v>
      </c>
      <c r="E29" s="5">
        <v>22</v>
      </c>
      <c r="F29" s="5">
        <v>102</v>
      </c>
      <c r="G29" s="5">
        <v>862</v>
      </c>
      <c r="H29" s="5">
        <v>0</v>
      </c>
      <c r="I29" s="5">
        <v>0</v>
      </c>
      <c r="J29" s="5">
        <v>0</v>
      </c>
      <c r="K29" s="5">
        <v>34</v>
      </c>
      <c r="L29" s="5">
        <v>0</v>
      </c>
      <c r="M29" s="5">
        <v>0</v>
      </c>
      <c r="N29" s="5">
        <v>0</v>
      </c>
      <c r="O29" s="5">
        <v>0</v>
      </c>
      <c r="P29" s="5">
        <v>601</v>
      </c>
      <c r="Q29" s="5">
        <v>0</v>
      </c>
      <c r="R29" s="5">
        <v>623</v>
      </c>
      <c r="S29" s="5">
        <v>157</v>
      </c>
      <c r="T29" s="5">
        <v>2411</v>
      </c>
      <c r="U29" s="5">
        <v>2849</v>
      </c>
      <c r="V29" s="5">
        <v>8327</v>
      </c>
      <c r="W29" s="5">
        <v>3580</v>
      </c>
      <c r="X29" s="5">
        <v>1876</v>
      </c>
      <c r="Y29" s="5">
        <v>2534</v>
      </c>
      <c r="Z29" s="5">
        <v>1907</v>
      </c>
      <c r="AA29" s="5">
        <v>3487</v>
      </c>
      <c r="AB29" s="5">
        <v>963</v>
      </c>
      <c r="AC29" s="5">
        <v>6</v>
      </c>
      <c r="AD29" s="5">
        <v>3</v>
      </c>
      <c r="AE29" s="5">
        <v>50</v>
      </c>
      <c r="AF29" s="5">
        <v>0</v>
      </c>
      <c r="AG29" s="5">
        <v>0</v>
      </c>
      <c r="AH29" s="5">
        <v>0</v>
      </c>
      <c r="AI29" s="5">
        <v>0</v>
      </c>
      <c r="AJ29" s="5">
        <v>0</v>
      </c>
      <c r="AK29" s="5">
        <v>0</v>
      </c>
      <c r="AL29" s="5">
        <v>0</v>
      </c>
      <c r="AM29" s="5">
        <v>0</v>
      </c>
      <c r="AN29" s="5">
        <v>0</v>
      </c>
      <c r="AO29" s="5">
        <v>0</v>
      </c>
      <c r="AP29" s="5">
        <v>0</v>
      </c>
      <c r="AQ29" s="5">
        <v>0</v>
      </c>
      <c r="AR29" s="5">
        <v>0</v>
      </c>
      <c r="AS29" s="5">
        <v>0</v>
      </c>
      <c r="AT29" s="5">
        <v>0</v>
      </c>
      <c r="AU29" s="5">
        <v>0</v>
      </c>
      <c r="AV29" s="5">
        <v>0</v>
      </c>
      <c r="AW29" s="5">
        <v>0</v>
      </c>
      <c r="AX29" s="5">
        <v>0</v>
      </c>
      <c r="AY29" s="5">
        <v>0</v>
      </c>
      <c r="AZ29" s="5">
        <v>0</v>
      </c>
      <c r="BA29" s="5">
        <v>1049</v>
      </c>
      <c r="BB29" s="5">
        <v>8740</v>
      </c>
      <c r="BC29" s="5">
        <v>42958</v>
      </c>
      <c r="BD29" s="5">
        <v>19723</v>
      </c>
      <c r="BE29" s="5">
        <v>36300</v>
      </c>
      <c r="BF29" s="5">
        <v>42960</v>
      </c>
      <c r="BG29" s="5">
        <v>27488</v>
      </c>
      <c r="BH29" s="5">
        <v>64660</v>
      </c>
      <c r="BI29" s="5">
        <v>180297</v>
      </c>
      <c r="BJ29" s="5">
        <v>39234</v>
      </c>
      <c r="BK29" s="5">
        <v>115049</v>
      </c>
      <c r="BL29" s="5">
        <v>43053</v>
      </c>
      <c r="BM29" s="5">
        <v>135244</v>
      </c>
      <c r="BN29" s="5">
        <v>44832</v>
      </c>
      <c r="BO29" s="5">
        <v>132932</v>
      </c>
      <c r="BP29" s="5">
        <v>190987</v>
      </c>
      <c r="BQ29" s="5">
        <v>175951</v>
      </c>
      <c r="BR29" s="5">
        <v>67647</v>
      </c>
      <c r="BS29" s="5">
        <v>113216</v>
      </c>
      <c r="BT29" s="5">
        <v>134192</v>
      </c>
      <c r="BU29" s="5">
        <v>112445</v>
      </c>
      <c r="BV29" s="5">
        <v>93540</v>
      </c>
      <c r="BW29" s="5">
        <v>52236</v>
      </c>
      <c r="BX29" s="5">
        <v>61993</v>
      </c>
      <c r="BY29" s="5">
        <v>48277</v>
      </c>
      <c r="BZ29" s="5">
        <v>24655</v>
      </c>
      <c r="CA29" s="5">
        <v>22597</v>
      </c>
      <c r="CB29" s="5">
        <v>89996</v>
      </c>
      <c r="CC29" s="5">
        <v>13364</v>
      </c>
      <c r="CD29" s="5">
        <v>14659</v>
      </c>
      <c r="CE29" s="5">
        <v>9281</v>
      </c>
      <c r="CF29" s="5">
        <v>20297</v>
      </c>
      <c r="CG29" s="5">
        <v>33442</v>
      </c>
      <c r="CH29" s="5">
        <v>7779</v>
      </c>
      <c r="CI29" s="5">
        <v>6918</v>
      </c>
      <c r="CJ29" s="5">
        <v>5372</v>
      </c>
      <c r="CK29" s="5">
        <v>18243</v>
      </c>
      <c r="CL29" s="5">
        <v>10924</v>
      </c>
      <c r="CM29" s="5">
        <v>37424</v>
      </c>
      <c r="CN29" s="5">
        <v>21734</v>
      </c>
      <c r="CO29" s="5">
        <v>15964</v>
      </c>
      <c r="CP29" s="5">
        <v>6140</v>
      </c>
      <c r="CQ29" s="5">
        <v>16513</v>
      </c>
      <c r="CR29" s="5">
        <v>12543</v>
      </c>
      <c r="CS29" s="5">
        <v>8608</v>
      </c>
      <c r="CT29" s="5">
        <v>3844</v>
      </c>
      <c r="CU29" s="5">
        <v>121827</v>
      </c>
      <c r="CV29" s="5">
        <v>138777</v>
      </c>
      <c r="CW29" s="5">
        <v>142450</v>
      </c>
      <c r="CX29" s="5">
        <v>119135</v>
      </c>
      <c r="CY29" s="5">
        <v>134680</v>
      </c>
      <c r="CZ29" s="5">
        <v>160980</v>
      </c>
      <c r="DA29" s="5">
        <v>165494</v>
      </c>
      <c r="DB29" s="5">
        <v>97161</v>
      </c>
      <c r="DC29" s="5">
        <v>84659</v>
      </c>
      <c r="DD29" s="5">
        <v>122472</v>
      </c>
      <c r="DE29" s="5">
        <v>89274</v>
      </c>
      <c r="DF29" s="5">
        <v>91164</v>
      </c>
      <c r="DG29" s="5">
        <v>73891</v>
      </c>
      <c r="DH29" s="5">
        <v>57763</v>
      </c>
      <c r="DI29" s="5">
        <v>67728</v>
      </c>
      <c r="DJ29" s="5">
        <v>65891</v>
      </c>
      <c r="DK29" s="5">
        <v>63675</v>
      </c>
      <c r="DL29" s="5">
        <v>58893</v>
      </c>
      <c r="DM29" s="5">
        <v>30309</v>
      </c>
      <c r="DN29" s="5">
        <v>33984</v>
      </c>
      <c r="DO29" s="5">
        <v>55538</v>
      </c>
      <c r="DP29" s="5">
        <v>21158</v>
      </c>
      <c r="DQ29" s="5">
        <v>23046</v>
      </c>
      <c r="DR29" s="5">
        <v>44935</v>
      </c>
      <c r="DS29" s="5">
        <v>122198</v>
      </c>
      <c r="DT29" s="5">
        <v>36320</v>
      </c>
      <c r="DU29" s="5">
        <v>37626</v>
      </c>
      <c r="DV29" s="5">
        <v>41224</v>
      </c>
      <c r="DW29" s="5">
        <v>35396</v>
      </c>
      <c r="DX29" s="5">
        <v>49086</v>
      </c>
      <c r="DY29" s="5">
        <v>47403</v>
      </c>
      <c r="DZ29" s="5">
        <v>41466</v>
      </c>
      <c r="EA29" s="5">
        <v>29384</v>
      </c>
      <c r="EB29" s="5">
        <v>15872</v>
      </c>
      <c r="EC29" s="5">
        <v>12926</v>
      </c>
      <c r="ED29" s="5">
        <v>7721</v>
      </c>
      <c r="EE29" s="5">
        <v>34133</v>
      </c>
      <c r="EF29" s="5">
        <v>17275</v>
      </c>
      <c r="EG29" s="5">
        <v>38764</v>
      </c>
      <c r="EH29" s="5">
        <v>9376</v>
      </c>
      <c r="EI29" s="5">
        <v>12809</v>
      </c>
      <c r="EJ29" s="5">
        <v>5061</v>
      </c>
      <c r="EK29" s="5">
        <v>8332</v>
      </c>
      <c r="EL29" s="5">
        <v>6068</v>
      </c>
      <c r="EM29" s="5">
        <v>3090</v>
      </c>
      <c r="EN29" s="5">
        <v>2965</v>
      </c>
      <c r="EO29" s="5">
        <v>5346</v>
      </c>
      <c r="EP29" s="5">
        <v>2019</v>
      </c>
      <c r="EQ29" s="5">
        <v>3602</v>
      </c>
      <c r="ER29" s="5">
        <v>4502</v>
      </c>
      <c r="ES29" s="5">
        <v>1780</v>
      </c>
      <c r="ET29" s="5">
        <v>1502</v>
      </c>
      <c r="EU29" s="5">
        <v>4361</v>
      </c>
      <c r="EV29" s="5">
        <v>2915</v>
      </c>
      <c r="EW29" s="5">
        <v>438</v>
      </c>
      <c r="EX29" s="5">
        <v>4390</v>
      </c>
      <c r="EY29" s="5">
        <v>5516</v>
      </c>
      <c r="EZ29" s="5">
        <v>4768</v>
      </c>
      <c r="FA29" s="5">
        <v>4093</v>
      </c>
      <c r="FB29" s="5">
        <v>5489</v>
      </c>
      <c r="FC29" s="5">
        <v>3097</v>
      </c>
      <c r="FD29" s="5">
        <v>3391</v>
      </c>
      <c r="FE29" s="5">
        <v>15668</v>
      </c>
      <c r="FF29" s="5">
        <v>4570</v>
      </c>
      <c r="FG29" s="5">
        <v>0</v>
      </c>
      <c r="FH29" s="5">
        <v>0</v>
      </c>
      <c r="FI29" s="5">
        <v>0</v>
      </c>
      <c r="FJ29" s="5">
        <v>0</v>
      </c>
      <c r="FK29" s="5">
        <v>0</v>
      </c>
      <c r="FL29" s="5">
        <v>0</v>
      </c>
      <c r="FM29" s="5">
        <v>0</v>
      </c>
      <c r="FN29" s="5">
        <v>0</v>
      </c>
      <c r="FO29" s="5">
        <v>0</v>
      </c>
      <c r="FP29" s="5">
        <v>0</v>
      </c>
      <c r="FQ29" s="5">
        <v>0</v>
      </c>
      <c r="FR29" s="5">
        <v>0</v>
      </c>
      <c r="FS29" s="5">
        <v>0</v>
      </c>
      <c r="FT29" s="5">
        <v>0</v>
      </c>
      <c r="FU29" s="5" t="s">
        <v>33</v>
      </c>
      <c r="FV29" s="5" t="s">
        <v>33</v>
      </c>
      <c r="FW29" s="5" t="s">
        <v>33</v>
      </c>
      <c r="FX29" s="5" t="s">
        <v>33</v>
      </c>
      <c r="FY29" s="5" t="s">
        <v>33</v>
      </c>
      <c r="FZ29" s="5" t="s">
        <v>33</v>
      </c>
      <c r="GA29" s="5" t="s">
        <v>33</v>
      </c>
      <c r="GB29" s="5" t="s">
        <v>33</v>
      </c>
      <c r="GC29" s="5" t="s">
        <v>33</v>
      </c>
      <c r="GD29" s="5" t="s">
        <v>33</v>
      </c>
      <c r="GE29" s="5" t="s">
        <v>33</v>
      </c>
      <c r="GF29" s="5" t="s">
        <v>33</v>
      </c>
      <c r="GG29" s="5" t="s">
        <v>33</v>
      </c>
      <c r="GH29" s="5" t="s">
        <v>33</v>
      </c>
      <c r="GI29" s="5" t="s">
        <v>33</v>
      </c>
      <c r="GJ29" s="5" t="s">
        <v>33</v>
      </c>
      <c r="GK29" s="5" t="s">
        <v>33</v>
      </c>
      <c r="GL29" s="5" t="s">
        <v>33</v>
      </c>
      <c r="GM29" s="5">
        <v>294811</v>
      </c>
      <c r="GN29" s="5">
        <v>351922</v>
      </c>
      <c r="GO29" s="5">
        <v>331350</v>
      </c>
      <c r="GP29" s="5">
        <v>194605</v>
      </c>
      <c r="GQ29" s="5">
        <v>282891</v>
      </c>
      <c r="GR29" s="5">
        <v>312447</v>
      </c>
      <c r="GS29" s="5">
        <v>316704</v>
      </c>
      <c r="GT29" s="5">
        <v>200077</v>
      </c>
      <c r="GU29" s="5">
        <v>149738</v>
      </c>
      <c r="GV29" s="5">
        <v>189525</v>
      </c>
      <c r="GW29" s="5">
        <v>145883</v>
      </c>
      <c r="GX29" s="5">
        <v>121887</v>
      </c>
      <c r="GY29" s="5">
        <v>99578</v>
      </c>
      <c r="GZ29" s="5">
        <v>151326</v>
      </c>
      <c r="HA29" s="5">
        <v>86439</v>
      </c>
      <c r="HB29" s="5">
        <v>83193</v>
      </c>
      <c r="HC29" s="5">
        <v>76714</v>
      </c>
      <c r="HD29" s="5">
        <v>86103</v>
      </c>
      <c r="HE29" s="5">
        <v>69430</v>
      </c>
      <c r="HF29" s="5">
        <v>60332</v>
      </c>
      <c r="HG29" s="5">
        <v>113355</v>
      </c>
      <c r="HH29" s="5">
        <v>51044</v>
      </c>
      <c r="HI29" s="5">
        <v>80560</v>
      </c>
      <c r="HJ29" s="5">
        <v>105116</v>
      </c>
      <c r="HK29" s="5">
        <v>196113</v>
      </c>
      <c r="HL29" s="5">
        <v>128444</v>
      </c>
      <c r="HM29" s="5">
        <v>237985</v>
      </c>
      <c r="HN29" s="5">
        <v>92090</v>
      </c>
      <c r="HO29" s="5">
        <v>179306</v>
      </c>
      <c r="HP29" s="5">
        <v>108074</v>
      </c>
      <c r="HQ29" s="5">
        <v>206924</v>
      </c>
      <c r="HR29" s="5">
        <v>94711</v>
      </c>
      <c r="HS29" s="5">
        <v>478720</v>
      </c>
      <c r="HT29" s="5">
        <v>477849</v>
      </c>
      <c r="HU29" s="5">
        <v>481443</v>
      </c>
      <c r="HV29" s="5">
        <v>546610</v>
      </c>
      <c r="HW29" s="5">
        <v>561253</v>
      </c>
      <c r="HX29" s="5">
        <v>547400</v>
      </c>
      <c r="HY29" s="5">
        <v>566582</v>
      </c>
      <c r="HZ29" s="5">
        <v>580828</v>
      </c>
      <c r="IA29" s="5">
        <v>642670</v>
      </c>
      <c r="IB29" s="5">
        <v>752222</v>
      </c>
      <c r="IC29" s="5">
        <v>739265</v>
      </c>
      <c r="ID29" s="5">
        <v>823553</v>
      </c>
      <c r="IE29" s="5">
        <v>853836</v>
      </c>
      <c r="IF29" s="5">
        <v>825249</v>
      </c>
      <c r="IG29" s="5">
        <v>646490</v>
      </c>
      <c r="IH29" s="5">
        <v>599315</v>
      </c>
      <c r="II29" s="5">
        <v>643298</v>
      </c>
      <c r="IJ29" s="5">
        <v>619185</v>
      </c>
      <c r="IK29" s="5">
        <v>718642</v>
      </c>
      <c r="IL29" s="5">
        <v>833676</v>
      </c>
      <c r="IM29" s="5">
        <v>743941</v>
      </c>
      <c r="IN29" s="5">
        <v>722867</v>
      </c>
      <c r="IO29" s="5">
        <v>506523</v>
      </c>
      <c r="IP29" s="5">
        <v>415829</v>
      </c>
      <c r="IQ29" s="5">
        <v>354860</v>
      </c>
      <c r="IR29" s="5">
        <v>340194</v>
      </c>
      <c r="IS29" s="5">
        <v>355866</v>
      </c>
      <c r="IT29" s="5">
        <v>316538</v>
      </c>
      <c r="IU29" s="5">
        <v>302977</v>
      </c>
      <c r="IV29" s="5">
        <v>272712</v>
      </c>
      <c r="IW29" s="5">
        <v>268865</v>
      </c>
      <c r="IX29" s="5">
        <v>269988</v>
      </c>
      <c r="IY29" s="5">
        <v>0</v>
      </c>
      <c r="IZ29" s="5">
        <v>0</v>
      </c>
      <c r="JA29" s="5">
        <v>0</v>
      </c>
      <c r="JB29" s="5">
        <v>0</v>
      </c>
      <c r="JC29" s="5">
        <v>0</v>
      </c>
      <c r="JD29" s="5">
        <v>0</v>
      </c>
      <c r="JE29" s="5">
        <v>0</v>
      </c>
      <c r="JF29" s="5">
        <v>0</v>
      </c>
      <c r="JG29" s="5">
        <v>0</v>
      </c>
      <c r="JH29" s="5">
        <v>0</v>
      </c>
      <c r="JI29" s="5">
        <v>0</v>
      </c>
      <c r="JJ29" s="5">
        <v>0</v>
      </c>
      <c r="JK29" s="5">
        <v>0</v>
      </c>
      <c r="JL29" s="5">
        <v>21</v>
      </c>
      <c r="JM29" s="5">
        <v>0</v>
      </c>
      <c r="JN29" s="5">
        <v>0</v>
      </c>
      <c r="JO29" s="5">
        <v>0</v>
      </c>
      <c r="JP29" s="5">
        <v>-9</v>
      </c>
      <c r="JQ29" s="5">
        <v>11022</v>
      </c>
      <c r="JR29" s="5">
        <v>43752</v>
      </c>
      <c r="JS29" s="5">
        <v>50928</v>
      </c>
      <c r="JT29" s="5">
        <v>39393</v>
      </c>
      <c r="JU29" s="5">
        <v>57476</v>
      </c>
      <c r="JV29" s="5">
        <v>51996</v>
      </c>
      <c r="JW29" s="5">
        <v>48967</v>
      </c>
      <c r="JX29" s="5">
        <v>49155</v>
      </c>
      <c r="JY29" s="5">
        <v>48354</v>
      </c>
      <c r="JZ29" s="5">
        <v>49779</v>
      </c>
      <c r="KA29" s="5">
        <v>42166</v>
      </c>
      <c r="KB29" s="5">
        <v>39459</v>
      </c>
      <c r="KC29" s="5">
        <v>36002</v>
      </c>
      <c r="KD29" s="5">
        <v>41697</v>
      </c>
      <c r="KE29" s="5">
        <v>10295</v>
      </c>
      <c r="KF29" s="5">
        <v>15899</v>
      </c>
      <c r="KG29" s="5">
        <v>10166</v>
      </c>
      <c r="KH29" s="5">
        <v>7410</v>
      </c>
      <c r="KI29" s="5">
        <v>5858</v>
      </c>
      <c r="KJ29" s="5">
        <v>5462</v>
      </c>
      <c r="KK29" s="5">
        <v>5633</v>
      </c>
      <c r="KL29" s="5">
        <v>4186</v>
      </c>
      <c r="KM29" s="5">
        <v>3611</v>
      </c>
      <c r="KN29" s="5">
        <v>5193</v>
      </c>
      <c r="KO29" s="5">
        <v>5866</v>
      </c>
      <c r="KP29" s="5">
        <v>5704</v>
      </c>
      <c r="KQ29" s="5">
        <v>3681</v>
      </c>
      <c r="KR29" s="5">
        <v>3313</v>
      </c>
      <c r="KS29" s="5">
        <v>3702</v>
      </c>
      <c r="KT29" s="5">
        <v>3785</v>
      </c>
      <c r="KU29" s="5">
        <v>4406</v>
      </c>
      <c r="KV29" s="5">
        <v>3656</v>
      </c>
      <c r="KW29" s="5">
        <v>3451</v>
      </c>
      <c r="KX29" s="5">
        <v>3607</v>
      </c>
      <c r="KY29" s="5">
        <v>6165</v>
      </c>
      <c r="KZ29" s="5">
        <v>4394</v>
      </c>
      <c r="LA29" s="5">
        <v>4577</v>
      </c>
      <c r="LB29" s="5">
        <v>5630</v>
      </c>
      <c r="LC29" s="5">
        <v>5584</v>
      </c>
      <c r="LD29" s="5">
        <v>6390</v>
      </c>
      <c r="LE29" s="5">
        <v>6730</v>
      </c>
      <c r="LF29" s="5">
        <v>5783</v>
      </c>
      <c r="LG29" s="5">
        <v>6578</v>
      </c>
      <c r="LH29" s="5">
        <v>6162</v>
      </c>
      <c r="LI29" s="5">
        <v>6972</v>
      </c>
      <c r="LJ29" s="5">
        <v>5470</v>
      </c>
      <c r="LK29" s="5">
        <v>10791</v>
      </c>
      <c r="LL29" s="5">
        <v>12629</v>
      </c>
      <c r="LM29" s="5">
        <v>14268</v>
      </c>
      <c r="LN29" s="5">
        <v>12809</v>
      </c>
      <c r="LO29" s="5">
        <v>12217</v>
      </c>
      <c r="LP29" s="5">
        <v>8050</v>
      </c>
      <c r="LQ29" s="5">
        <v>6691</v>
      </c>
      <c r="LR29" s="5">
        <v>7904</v>
      </c>
      <c r="LS29" s="5">
        <v>7961</v>
      </c>
      <c r="LT29" s="5">
        <v>7629</v>
      </c>
      <c r="LU29" s="5">
        <v>5202</v>
      </c>
      <c r="LV29" s="5">
        <v>4881</v>
      </c>
      <c r="LW29" s="5">
        <v>6686</v>
      </c>
      <c r="LX29" s="5">
        <v>5968</v>
      </c>
      <c r="LY29" s="5">
        <v>5808</v>
      </c>
      <c r="LZ29" s="5">
        <v>5760</v>
      </c>
      <c r="MA29" s="5">
        <v>6231</v>
      </c>
      <c r="MB29" s="5">
        <v>6180</v>
      </c>
      <c r="MC29" s="5">
        <v>6484</v>
      </c>
      <c r="MD29" s="5">
        <v>5966</v>
      </c>
      <c r="ME29" s="5">
        <v>4050</v>
      </c>
      <c r="MF29" s="5">
        <v>4808</v>
      </c>
      <c r="MG29" s="5">
        <v>4424</v>
      </c>
      <c r="MH29" s="5">
        <v>2806</v>
      </c>
      <c r="MI29" s="5">
        <v>2769</v>
      </c>
      <c r="MJ29" s="5">
        <v>2830</v>
      </c>
      <c r="MK29" s="5">
        <v>2978</v>
      </c>
      <c r="ML29" s="5">
        <v>2906</v>
      </c>
      <c r="MM29" s="5">
        <v>3373</v>
      </c>
      <c r="MN29" s="5">
        <v>3431</v>
      </c>
      <c r="MO29" s="5">
        <v>3219</v>
      </c>
      <c r="MP29" s="5">
        <v>3425</v>
      </c>
      <c r="MQ29" s="5">
        <v>8</v>
      </c>
      <c r="MR29" s="5">
        <v>12</v>
      </c>
      <c r="MS29" s="5">
        <v>9</v>
      </c>
      <c r="MT29" s="5">
        <v>10</v>
      </c>
      <c r="MU29" s="5">
        <v>9</v>
      </c>
      <c r="MV29" s="5">
        <v>11</v>
      </c>
      <c r="MW29" s="5">
        <v>10</v>
      </c>
      <c r="MX29" s="5">
        <v>19</v>
      </c>
      <c r="MY29" s="5">
        <v>21</v>
      </c>
      <c r="MZ29" s="5">
        <v>14</v>
      </c>
      <c r="NA29" s="5">
        <v>6</v>
      </c>
      <c r="NB29" s="5">
        <v>15</v>
      </c>
      <c r="NC29" s="5">
        <v>39</v>
      </c>
      <c r="ND29" s="5">
        <v>25</v>
      </c>
      <c r="NE29" s="5" t="s">
        <v>33</v>
      </c>
      <c r="NF29" s="5" t="s">
        <v>33</v>
      </c>
      <c r="NG29" s="5" t="s">
        <v>33</v>
      </c>
      <c r="NH29" s="5" t="s">
        <v>33</v>
      </c>
      <c r="NI29" s="5" t="s">
        <v>33</v>
      </c>
      <c r="NJ29" s="5" t="s">
        <v>33</v>
      </c>
      <c r="NK29" s="5" t="s">
        <v>33</v>
      </c>
      <c r="NL29" s="5" t="s">
        <v>33</v>
      </c>
      <c r="NM29" s="5" t="s">
        <v>33</v>
      </c>
      <c r="NN29" s="5" t="s">
        <v>33</v>
      </c>
      <c r="NO29" s="5" t="s">
        <v>33</v>
      </c>
      <c r="NP29" s="5" t="s">
        <v>33</v>
      </c>
      <c r="NQ29" s="5" t="s">
        <v>33</v>
      </c>
      <c r="NR29" s="5" t="s">
        <v>33</v>
      </c>
      <c r="NS29" s="5" t="s">
        <v>33</v>
      </c>
      <c r="NT29" s="5" t="s">
        <v>33</v>
      </c>
      <c r="NU29" s="5" t="s">
        <v>33</v>
      </c>
      <c r="NV29" s="5" t="s">
        <v>33</v>
      </c>
      <c r="NW29" s="5">
        <v>0</v>
      </c>
      <c r="NX29" s="5">
        <v>0</v>
      </c>
      <c r="NY29" s="5">
        <v>0</v>
      </c>
      <c r="NZ29" s="5">
        <v>0</v>
      </c>
      <c r="OA29" s="5">
        <v>0</v>
      </c>
      <c r="OB29" s="5">
        <v>0</v>
      </c>
      <c r="OC29" s="5">
        <v>0</v>
      </c>
      <c r="OD29" s="5">
        <v>0</v>
      </c>
      <c r="OE29" s="5">
        <v>0</v>
      </c>
      <c r="OF29" s="5">
        <v>0</v>
      </c>
      <c r="OG29" s="5">
        <v>0</v>
      </c>
      <c r="OH29" s="5">
        <v>0</v>
      </c>
      <c r="OI29" s="5">
        <v>0</v>
      </c>
      <c r="OJ29" s="5">
        <v>0</v>
      </c>
      <c r="OK29" s="5" t="s">
        <v>33</v>
      </c>
      <c r="OL29" s="5" t="s">
        <v>33</v>
      </c>
      <c r="OM29" s="5" t="s">
        <v>33</v>
      </c>
      <c r="ON29" s="5" t="s">
        <v>33</v>
      </c>
      <c r="OO29" s="5" t="s">
        <v>33</v>
      </c>
      <c r="OP29" s="5" t="s">
        <v>33</v>
      </c>
      <c r="OQ29" s="5" t="s">
        <v>33</v>
      </c>
      <c r="OR29" s="5" t="s">
        <v>33</v>
      </c>
      <c r="OS29" s="5" t="s">
        <v>33</v>
      </c>
      <c r="OT29" s="5" t="s">
        <v>33</v>
      </c>
      <c r="OU29" s="5" t="s">
        <v>33</v>
      </c>
      <c r="OV29" s="5" t="s">
        <v>33</v>
      </c>
      <c r="OW29" s="5" t="s">
        <v>33</v>
      </c>
      <c r="OX29" s="5" t="s">
        <v>33</v>
      </c>
      <c r="OY29" s="5" t="s">
        <v>33</v>
      </c>
      <c r="OZ29" s="5" t="s">
        <v>33</v>
      </c>
      <c r="PA29" s="5" t="s">
        <v>33</v>
      </c>
      <c r="PB29" s="5" t="s">
        <v>33</v>
      </c>
      <c r="PC29" s="5">
        <v>32759</v>
      </c>
      <c r="PD29" s="5">
        <v>31441</v>
      </c>
      <c r="PE29" s="5">
        <v>37601</v>
      </c>
      <c r="PF29" s="5">
        <v>38223</v>
      </c>
      <c r="PG29" s="5">
        <v>35380</v>
      </c>
      <c r="PH29" s="5">
        <v>32749</v>
      </c>
      <c r="PI29" s="5">
        <v>27698</v>
      </c>
      <c r="PJ29" s="5">
        <v>29409</v>
      </c>
      <c r="PK29" s="5">
        <v>28833</v>
      </c>
      <c r="PL29" s="5">
        <v>27907</v>
      </c>
      <c r="PM29" s="5">
        <v>27105</v>
      </c>
      <c r="PN29" s="5">
        <v>23502</v>
      </c>
      <c r="PO29" s="5">
        <v>14597</v>
      </c>
      <c r="PP29" s="5">
        <v>13740</v>
      </c>
      <c r="PQ29" s="5">
        <v>15065</v>
      </c>
      <c r="PR29" s="5">
        <v>17122</v>
      </c>
      <c r="PS29" s="5">
        <v>22493</v>
      </c>
      <c r="PT29" s="5">
        <v>18543</v>
      </c>
      <c r="PU29" s="5">
        <v>18697</v>
      </c>
      <c r="PV29" s="5">
        <v>16168</v>
      </c>
      <c r="PW29" s="5">
        <v>16869</v>
      </c>
      <c r="PX29" s="5">
        <v>21901</v>
      </c>
      <c r="PY29" s="5">
        <v>18900</v>
      </c>
      <c r="PZ29" s="5">
        <v>20760</v>
      </c>
      <c r="QA29" s="5">
        <v>17512</v>
      </c>
      <c r="QB29" s="5">
        <v>14581</v>
      </c>
      <c r="QC29" s="5">
        <v>17019</v>
      </c>
      <c r="QD29" s="5">
        <v>17305</v>
      </c>
      <c r="QE29" s="5">
        <v>18756</v>
      </c>
      <c r="QF29" s="5">
        <v>15633</v>
      </c>
      <c r="QG29" s="5">
        <v>16258</v>
      </c>
      <c r="QH29" s="5">
        <v>13456</v>
      </c>
      <c r="QI29" s="5">
        <v>54103</v>
      </c>
      <c r="QJ29" s="5">
        <v>49296</v>
      </c>
      <c r="QK29" s="5">
        <v>47164</v>
      </c>
      <c r="QL29" s="5">
        <v>45573</v>
      </c>
      <c r="QM29" s="5">
        <v>39959</v>
      </c>
      <c r="QN29" s="5">
        <v>39932</v>
      </c>
      <c r="QO29" s="5">
        <v>29087</v>
      </c>
      <c r="QP29" s="5">
        <v>35691</v>
      </c>
      <c r="QQ29" s="5">
        <v>37732</v>
      </c>
      <c r="QR29" s="5">
        <v>28218</v>
      </c>
      <c r="QS29" s="5">
        <v>22172</v>
      </c>
      <c r="QT29" s="5">
        <v>19407</v>
      </c>
      <c r="QU29" s="5">
        <v>25977</v>
      </c>
      <c r="QV29" s="5">
        <v>21783</v>
      </c>
      <c r="QW29" s="5">
        <v>17557</v>
      </c>
      <c r="QX29" s="5">
        <v>22230</v>
      </c>
      <c r="QY29" s="5">
        <v>23625</v>
      </c>
      <c r="QZ29" s="5">
        <v>19496</v>
      </c>
      <c r="RA29" s="5">
        <v>21041</v>
      </c>
      <c r="RB29" s="5">
        <v>21099</v>
      </c>
      <c r="RC29" s="5">
        <v>19086</v>
      </c>
      <c r="RD29" s="5">
        <v>15082</v>
      </c>
      <c r="RE29" s="5">
        <v>17511</v>
      </c>
      <c r="RF29" s="5">
        <v>17765</v>
      </c>
      <c r="RG29" s="5">
        <v>20305</v>
      </c>
      <c r="RH29" s="5">
        <v>21884</v>
      </c>
      <c r="RI29" s="5">
        <v>18773</v>
      </c>
      <c r="RJ29" s="5">
        <v>18294</v>
      </c>
      <c r="RK29" s="5">
        <v>17659</v>
      </c>
      <c r="RL29" s="5">
        <v>17437</v>
      </c>
      <c r="RM29" s="5">
        <v>16624</v>
      </c>
      <c r="RN29" s="5">
        <v>16240</v>
      </c>
      <c r="RO29" s="5">
        <v>49033</v>
      </c>
      <c r="RP29" s="5">
        <v>52821</v>
      </c>
      <c r="RQ29" s="5">
        <v>54619</v>
      </c>
      <c r="RR29" s="5">
        <v>73878</v>
      </c>
      <c r="RS29" s="5">
        <v>74278</v>
      </c>
      <c r="RT29" s="5">
        <v>57688</v>
      </c>
      <c r="RU29" s="5">
        <v>53329</v>
      </c>
      <c r="RV29" s="5">
        <v>56437</v>
      </c>
      <c r="RW29" s="5">
        <v>52069</v>
      </c>
      <c r="RX29" s="5">
        <v>52220</v>
      </c>
      <c r="RY29" s="5">
        <v>53473</v>
      </c>
      <c r="RZ29" s="5">
        <v>54457</v>
      </c>
      <c r="SA29" s="5">
        <v>50244</v>
      </c>
      <c r="SB29" s="5">
        <v>34287</v>
      </c>
      <c r="SC29" s="5">
        <v>36776</v>
      </c>
      <c r="SD29" s="5">
        <v>33329</v>
      </c>
      <c r="SE29" s="5">
        <v>43367</v>
      </c>
      <c r="SF29" s="5">
        <v>41898</v>
      </c>
      <c r="SG29" s="5">
        <v>50387</v>
      </c>
      <c r="SH29" s="5">
        <v>55523</v>
      </c>
      <c r="SI29" s="5">
        <v>34511</v>
      </c>
      <c r="SJ29" s="5">
        <v>14693</v>
      </c>
      <c r="SK29" s="5">
        <v>9279</v>
      </c>
      <c r="SL29" s="5">
        <v>16935</v>
      </c>
      <c r="SM29" s="5">
        <v>15601</v>
      </c>
      <c r="SN29" s="5">
        <v>15186</v>
      </c>
      <c r="SO29" s="5">
        <v>14113</v>
      </c>
      <c r="SP29" s="5">
        <v>14120</v>
      </c>
      <c r="SQ29" s="5">
        <v>14779</v>
      </c>
      <c r="SR29" s="5">
        <v>13396</v>
      </c>
      <c r="SS29" s="5">
        <v>12068</v>
      </c>
      <c r="ST29" s="5">
        <v>11666</v>
      </c>
      <c r="SU29" s="5">
        <v>7234</v>
      </c>
      <c r="SV29" s="5">
        <v>8052</v>
      </c>
      <c r="SW29" s="5">
        <v>7941</v>
      </c>
      <c r="SX29" s="5">
        <v>4988</v>
      </c>
      <c r="SY29" s="5">
        <v>5202</v>
      </c>
      <c r="SZ29" s="5">
        <v>4688</v>
      </c>
      <c r="TA29" s="5">
        <v>3159</v>
      </c>
      <c r="TB29" s="5">
        <v>3410</v>
      </c>
      <c r="TC29" s="5">
        <v>3051</v>
      </c>
      <c r="TD29" s="5">
        <v>2611</v>
      </c>
      <c r="TE29" s="5">
        <v>1679</v>
      </c>
      <c r="TF29" s="5">
        <v>1299</v>
      </c>
      <c r="TG29" s="5">
        <v>1819</v>
      </c>
      <c r="TH29" s="5">
        <v>1826</v>
      </c>
      <c r="TI29" s="5">
        <v>1015</v>
      </c>
      <c r="TJ29" s="5">
        <v>1467</v>
      </c>
      <c r="TK29" s="5">
        <v>698</v>
      </c>
      <c r="TL29" s="5">
        <v>1040</v>
      </c>
      <c r="TM29" s="5">
        <v>1421</v>
      </c>
      <c r="TN29" s="5">
        <v>7441</v>
      </c>
      <c r="TO29" s="5">
        <v>4033</v>
      </c>
      <c r="TP29" s="5">
        <v>6724</v>
      </c>
      <c r="TQ29" s="5">
        <v>8131</v>
      </c>
      <c r="TR29" s="5">
        <v>9935</v>
      </c>
      <c r="TS29" s="5">
        <v>7631</v>
      </c>
      <c r="TT29" s="5">
        <v>7648</v>
      </c>
      <c r="TU29" s="5">
        <v>6458</v>
      </c>
      <c r="TV29" s="5">
        <v>6479</v>
      </c>
      <c r="TW29" s="5">
        <v>6031</v>
      </c>
      <c r="TX29" s="5">
        <v>5167</v>
      </c>
      <c r="TY29" s="5">
        <v>4513</v>
      </c>
      <c r="TZ29" s="5">
        <v>4349</v>
      </c>
      <c r="UA29" s="5">
        <v>0</v>
      </c>
      <c r="UB29" s="5">
        <v>0</v>
      </c>
      <c r="UC29" s="5">
        <v>606</v>
      </c>
      <c r="UD29" s="5">
        <v>596</v>
      </c>
      <c r="UE29" s="5">
        <v>590</v>
      </c>
      <c r="UF29" s="5">
        <v>390</v>
      </c>
      <c r="UG29" s="5">
        <v>428</v>
      </c>
      <c r="UH29" s="5">
        <v>323</v>
      </c>
      <c r="UI29" s="5">
        <v>429</v>
      </c>
      <c r="UJ29" s="5">
        <v>725</v>
      </c>
      <c r="UK29" s="5">
        <v>652</v>
      </c>
      <c r="UL29" s="5">
        <v>692</v>
      </c>
      <c r="UM29" s="5">
        <v>631</v>
      </c>
      <c r="UN29" s="5">
        <v>534</v>
      </c>
      <c r="UO29" s="5">
        <v>830</v>
      </c>
      <c r="UP29" s="5">
        <v>814</v>
      </c>
      <c r="UQ29" s="5">
        <v>1076</v>
      </c>
      <c r="UR29" s="5">
        <v>958</v>
      </c>
      <c r="US29" s="5">
        <v>807</v>
      </c>
      <c r="UT29" s="5">
        <v>506</v>
      </c>
      <c r="UU29" s="5">
        <v>649</v>
      </c>
      <c r="UV29" s="5">
        <v>1064</v>
      </c>
      <c r="UW29" s="5">
        <v>2913</v>
      </c>
      <c r="UX29" s="5">
        <v>2312</v>
      </c>
      <c r="UY29" s="5">
        <v>1493</v>
      </c>
      <c r="UZ29" s="5">
        <v>597</v>
      </c>
      <c r="VA29" s="5">
        <v>345</v>
      </c>
      <c r="VB29" s="5">
        <v>344</v>
      </c>
      <c r="VC29" s="5">
        <v>389</v>
      </c>
      <c r="VD29" s="5">
        <v>478</v>
      </c>
      <c r="VE29" s="5">
        <v>403</v>
      </c>
      <c r="VF29" s="5">
        <v>335</v>
      </c>
      <c r="VG29" s="5">
        <v>97469</v>
      </c>
      <c r="VH29" s="5">
        <v>106920</v>
      </c>
      <c r="VI29" s="5">
        <v>83282</v>
      </c>
      <c r="VJ29" s="5">
        <v>92997</v>
      </c>
      <c r="VK29" s="5">
        <v>62870</v>
      </c>
      <c r="VL29" s="5">
        <v>59303</v>
      </c>
      <c r="VM29" s="5">
        <v>65893</v>
      </c>
      <c r="VN29" s="5">
        <v>65668</v>
      </c>
      <c r="VO29" s="5">
        <v>60956</v>
      </c>
      <c r="VP29" s="5">
        <v>65287</v>
      </c>
      <c r="VQ29" s="5">
        <v>54330</v>
      </c>
      <c r="VR29" s="5">
        <v>49897</v>
      </c>
      <c r="VS29" s="5">
        <v>52877</v>
      </c>
      <c r="VT29" s="5">
        <v>49852</v>
      </c>
      <c r="VU29" s="5">
        <v>43051</v>
      </c>
      <c r="VV29" s="5">
        <v>44627</v>
      </c>
      <c r="VW29" s="5">
        <v>33452</v>
      </c>
      <c r="VX29" s="5">
        <v>38804</v>
      </c>
      <c r="VY29" s="5">
        <v>17991</v>
      </c>
      <c r="VZ29" s="5">
        <v>8793</v>
      </c>
      <c r="WA29" s="5">
        <v>40522</v>
      </c>
      <c r="WB29" s="5">
        <v>58755</v>
      </c>
      <c r="WC29" s="5">
        <v>49565</v>
      </c>
      <c r="WD29" s="5">
        <v>53520</v>
      </c>
      <c r="WE29" s="5">
        <v>52714</v>
      </c>
      <c r="WF29" s="5">
        <v>73883</v>
      </c>
      <c r="WG29" s="5">
        <v>59929</v>
      </c>
      <c r="WH29" s="5">
        <v>47839</v>
      </c>
      <c r="WI29" s="5">
        <v>51166</v>
      </c>
      <c r="WJ29" s="5">
        <v>44172</v>
      </c>
      <c r="WK29" s="5">
        <v>43970</v>
      </c>
      <c r="WL29" s="5">
        <v>41052</v>
      </c>
      <c r="WM29" s="5">
        <v>187</v>
      </c>
      <c r="WN29" s="5">
        <v>19</v>
      </c>
      <c r="WO29" s="5">
        <v>5318</v>
      </c>
      <c r="WP29" s="5">
        <v>7116</v>
      </c>
      <c r="WQ29" s="5">
        <v>6516</v>
      </c>
      <c r="WR29" s="5">
        <v>5346</v>
      </c>
      <c r="WS29" s="5">
        <v>3567</v>
      </c>
      <c r="WT29" s="5">
        <v>4982</v>
      </c>
      <c r="WU29" s="5">
        <v>4640</v>
      </c>
      <c r="WV29" s="5">
        <v>4325</v>
      </c>
      <c r="WW29" s="5">
        <v>3971</v>
      </c>
      <c r="WX29" s="5">
        <v>861</v>
      </c>
      <c r="WY29" s="5">
        <v>1173</v>
      </c>
      <c r="WZ29" s="5">
        <v>694</v>
      </c>
      <c r="XA29" s="5">
        <v>877</v>
      </c>
      <c r="XB29" s="5">
        <v>1059</v>
      </c>
      <c r="XC29" s="5">
        <v>1344</v>
      </c>
      <c r="XD29" s="5">
        <v>3486</v>
      </c>
      <c r="XE29" s="5">
        <v>5702</v>
      </c>
      <c r="XF29" s="5">
        <v>5420</v>
      </c>
      <c r="XG29" s="5">
        <v>1196</v>
      </c>
      <c r="XH29" s="5">
        <v>285</v>
      </c>
      <c r="XI29" s="5">
        <v>437</v>
      </c>
      <c r="XJ29" s="5">
        <v>298</v>
      </c>
      <c r="XK29" s="5">
        <v>296</v>
      </c>
      <c r="XL29" s="5">
        <v>257</v>
      </c>
      <c r="XM29" s="5">
        <v>223</v>
      </c>
      <c r="XN29" s="5">
        <v>232</v>
      </c>
      <c r="XO29" s="5">
        <v>206</v>
      </c>
      <c r="XP29" s="5">
        <v>222</v>
      </c>
      <c r="XQ29" s="5">
        <v>182</v>
      </c>
      <c r="XR29" s="5">
        <v>229</v>
      </c>
      <c r="XS29" s="1">
        <v>5027</v>
      </c>
      <c r="XT29" s="3" t="s">
        <v>180</v>
      </c>
      <c r="XU29" s="3" t="s">
        <v>179</v>
      </c>
      <c r="XV29" s="3" t="s">
        <v>179</v>
      </c>
      <c r="XW29" s="3" t="s">
        <v>179</v>
      </c>
      <c r="XX29" s="3" t="s">
        <v>180</v>
      </c>
      <c r="XY29" s="3" t="s">
        <v>180</v>
      </c>
      <c r="XZ29" s="3" t="s">
        <v>203</v>
      </c>
    </row>
    <row r="30" spans="1:650" x14ac:dyDescent="0.3">
      <c r="A30" s="6" t="s">
        <v>61</v>
      </c>
      <c r="B30" s="1">
        <v>4057099</v>
      </c>
      <c r="C30" s="5">
        <v>7490</v>
      </c>
      <c r="D30" s="5">
        <v>5024</v>
      </c>
      <c r="E30" s="5">
        <v>6903</v>
      </c>
      <c r="F30" s="5">
        <v>15581</v>
      </c>
      <c r="G30" s="5">
        <v>2493</v>
      </c>
      <c r="H30" s="5">
        <v>6884</v>
      </c>
      <c r="I30" s="5">
        <v>4459</v>
      </c>
      <c r="J30" s="5">
        <v>7300</v>
      </c>
      <c r="K30" s="5">
        <v>2116</v>
      </c>
      <c r="L30" s="5">
        <v>1482</v>
      </c>
      <c r="M30" s="5">
        <v>3061</v>
      </c>
      <c r="N30" s="5">
        <v>4193</v>
      </c>
      <c r="O30" s="5">
        <v>8717</v>
      </c>
      <c r="P30" s="5">
        <v>1964</v>
      </c>
      <c r="Q30" s="5">
        <v>187</v>
      </c>
      <c r="R30" s="5">
        <v>13542</v>
      </c>
      <c r="S30" s="5">
        <v>4474</v>
      </c>
      <c r="T30" s="5">
        <v>1593</v>
      </c>
      <c r="U30" s="5">
        <v>2356</v>
      </c>
      <c r="V30" s="5">
        <v>551</v>
      </c>
      <c r="W30" s="5">
        <v>1877</v>
      </c>
      <c r="X30" s="5">
        <v>13068</v>
      </c>
      <c r="Y30" s="5">
        <v>7674</v>
      </c>
      <c r="Z30" s="5">
        <v>38099</v>
      </c>
      <c r="AA30" s="5">
        <v>2952</v>
      </c>
      <c r="AB30" s="5">
        <v>1765</v>
      </c>
      <c r="AC30" s="5">
        <v>387</v>
      </c>
      <c r="AD30" s="5">
        <v>669</v>
      </c>
      <c r="AE30" s="5">
        <v>247</v>
      </c>
      <c r="AF30" s="5">
        <v>0</v>
      </c>
      <c r="AG30" s="5">
        <v>170</v>
      </c>
      <c r="AH30" s="5">
        <v>51</v>
      </c>
      <c r="AI30" s="5">
        <v>52472</v>
      </c>
      <c r="AJ30" s="5">
        <v>86454</v>
      </c>
      <c r="AK30" s="5">
        <v>161336</v>
      </c>
      <c r="AL30" s="5">
        <v>150884</v>
      </c>
      <c r="AM30" s="5">
        <v>94699</v>
      </c>
      <c r="AN30" s="5">
        <v>39990</v>
      </c>
      <c r="AO30" s="5">
        <v>92744</v>
      </c>
      <c r="AP30" s="5">
        <v>179558</v>
      </c>
      <c r="AQ30" s="5">
        <v>38583</v>
      </c>
      <c r="AR30" s="5">
        <v>380040</v>
      </c>
      <c r="AS30" s="5">
        <v>71100</v>
      </c>
      <c r="AT30" s="5">
        <v>247275</v>
      </c>
      <c r="AU30" s="5">
        <v>167600</v>
      </c>
      <c r="AV30" s="5">
        <v>-1568</v>
      </c>
      <c r="AW30" s="5">
        <v>402819</v>
      </c>
      <c r="AX30" s="5">
        <v>617716</v>
      </c>
      <c r="AY30" s="5">
        <v>180572</v>
      </c>
      <c r="AZ30" s="5">
        <v>356104</v>
      </c>
      <c r="BA30" s="5">
        <v>30502</v>
      </c>
      <c r="BB30" s="5">
        <v>58243</v>
      </c>
      <c r="BC30" s="5">
        <v>140277</v>
      </c>
      <c r="BD30" s="5">
        <v>24388</v>
      </c>
      <c r="BE30" s="5">
        <v>70564</v>
      </c>
      <c r="BF30" s="5">
        <v>468855</v>
      </c>
      <c r="BG30" s="5">
        <v>36927</v>
      </c>
      <c r="BH30" s="5">
        <v>18449</v>
      </c>
      <c r="BI30" s="5">
        <v>56862</v>
      </c>
      <c r="BJ30" s="5">
        <v>54020</v>
      </c>
      <c r="BK30" s="5">
        <v>65520</v>
      </c>
      <c r="BL30" s="5">
        <v>38055</v>
      </c>
      <c r="BM30" s="5">
        <v>26010</v>
      </c>
      <c r="BN30" s="5">
        <v>25320</v>
      </c>
      <c r="BO30" s="5">
        <v>165511</v>
      </c>
      <c r="BP30" s="5">
        <v>144387</v>
      </c>
      <c r="BQ30" s="5">
        <v>363115</v>
      </c>
      <c r="BR30" s="5">
        <v>65843</v>
      </c>
      <c r="BS30" s="5">
        <v>91373</v>
      </c>
      <c r="BT30" s="5">
        <v>109883</v>
      </c>
      <c r="BU30" s="5">
        <v>60863</v>
      </c>
      <c r="BV30" s="5">
        <v>43360</v>
      </c>
      <c r="BW30" s="5">
        <v>47763</v>
      </c>
      <c r="BX30" s="5">
        <v>46064</v>
      </c>
      <c r="BY30" s="5">
        <v>63173</v>
      </c>
      <c r="BZ30" s="5">
        <v>53201</v>
      </c>
      <c r="CA30" s="5">
        <v>46500</v>
      </c>
      <c r="CB30" s="5">
        <v>12367</v>
      </c>
      <c r="CC30" s="5">
        <v>31125</v>
      </c>
      <c r="CD30" s="5">
        <v>75818</v>
      </c>
      <c r="CE30" s="5">
        <v>41882</v>
      </c>
      <c r="CF30" s="5">
        <v>12424</v>
      </c>
      <c r="CG30" s="5">
        <v>12905</v>
      </c>
      <c r="CH30" s="5">
        <v>11210</v>
      </c>
      <c r="CI30" s="5">
        <v>13641</v>
      </c>
      <c r="CJ30" s="5">
        <v>16472</v>
      </c>
      <c r="CK30" s="5">
        <v>14780</v>
      </c>
      <c r="CL30" s="5">
        <v>37105</v>
      </c>
      <c r="CM30" s="5">
        <v>29325</v>
      </c>
      <c r="CN30" s="5">
        <v>18278</v>
      </c>
      <c r="CO30" s="5">
        <v>14610</v>
      </c>
      <c r="CP30" s="5">
        <v>23379</v>
      </c>
      <c r="CQ30" s="5">
        <v>17218</v>
      </c>
      <c r="CR30" s="5">
        <v>9677</v>
      </c>
      <c r="CS30" s="5">
        <v>9390</v>
      </c>
      <c r="CT30" s="5">
        <v>16421</v>
      </c>
      <c r="CU30" s="5">
        <v>142372</v>
      </c>
      <c r="CV30" s="5">
        <v>126335</v>
      </c>
      <c r="CW30" s="5">
        <v>119637</v>
      </c>
      <c r="CX30" s="5">
        <v>154146</v>
      </c>
      <c r="CY30" s="5">
        <v>135005</v>
      </c>
      <c r="CZ30" s="5">
        <v>125185</v>
      </c>
      <c r="DA30" s="5">
        <v>135213</v>
      </c>
      <c r="DB30" s="5">
        <v>142647</v>
      </c>
      <c r="DC30" s="5">
        <v>131099</v>
      </c>
      <c r="DD30" s="5">
        <v>133492</v>
      </c>
      <c r="DE30" s="5">
        <v>166813</v>
      </c>
      <c r="DF30" s="5">
        <v>180682</v>
      </c>
      <c r="DG30" s="5">
        <v>177668</v>
      </c>
      <c r="DH30" s="5">
        <v>133492</v>
      </c>
      <c r="DI30" s="5">
        <v>116744</v>
      </c>
      <c r="DJ30" s="5">
        <v>118556</v>
      </c>
      <c r="DK30" s="5">
        <v>100046</v>
      </c>
      <c r="DL30" s="5">
        <v>88927</v>
      </c>
      <c r="DM30" s="5">
        <v>90017</v>
      </c>
      <c r="DN30" s="5">
        <v>78187</v>
      </c>
      <c r="DO30" s="5">
        <v>77213</v>
      </c>
      <c r="DP30" s="5">
        <v>72942</v>
      </c>
      <c r="DQ30" s="5">
        <v>77247</v>
      </c>
      <c r="DR30" s="5">
        <v>69675</v>
      </c>
      <c r="DS30" s="5">
        <v>61625</v>
      </c>
      <c r="DT30" s="5">
        <v>67387</v>
      </c>
      <c r="DU30" s="5">
        <v>71366</v>
      </c>
      <c r="DV30" s="5">
        <v>80262</v>
      </c>
      <c r="DW30" s="5">
        <v>75702</v>
      </c>
      <c r="DX30" s="5">
        <v>71527</v>
      </c>
      <c r="DY30" s="5">
        <v>57989</v>
      </c>
      <c r="DZ30" s="5">
        <v>59760</v>
      </c>
      <c r="EA30" s="5">
        <v>11715</v>
      </c>
      <c r="EB30" s="5">
        <v>10203</v>
      </c>
      <c r="EC30" s="5">
        <v>6396</v>
      </c>
      <c r="ED30" s="5">
        <v>16145</v>
      </c>
      <c r="EE30" s="5">
        <v>11765</v>
      </c>
      <c r="EF30" s="5">
        <v>5795</v>
      </c>
      <c r="EG30" s="5">
        <v>16800</v>
      </c>
      <c r="EH30" s="5">
        <v>32125</v>
      </c>
      <c r="EI30" s="5">
        <v>33497</v>
      </c>
      <c r="EJ30" s="5">
        <v>14092</v>
      </c>
      <c r="EK30" s="5">
        <v>42335</v>
      </c>
      <c r="EL30" s="5">
        <v>19347</v>
      </c>
      <c r="EM30" s="5">
        <v>58583</v>
      </c>
      <c r="EN30" s="5">
        <v>15594</v>
      </c>
      <c r="EO30" s="5">
        <v>10746</v>
      </c>
      <c r="EP30" s="5">
        <v>13294</v>
      </c>
      <c r="EQ30" s="5">
        <v>11189</v>
      </c>
      <c r="ER30" s="5">
        <v>12366</v>
      </c>
      <c r="ES30" s="5">
        <v>4245</v>
      </c>
      <c r="ET30" s="5">
        <v>8393</v>
      </c>
      <c r="EU30" s="5">
        <v>5264</v>
      </c>
      <c r="EV30" s="5">
        <v>8143</v>
      </c>
      <c r="EW30" s="5">
        <v>6519</v>
      </c>
      <c r="EX30" s="5">
        <v>9397</v>
      </c>
      <c r="EY30" s="5">
        <v>9066</v>
      </c>
      <c r="EZ30" s="5">
        <v>9183</v>
      </c>
      <c r="FA30" s="5">
        <v>7591</v>
      </c>
      <c r="FB30" s="5">
        <v>12212</v>
      </c>
      <c r="FC30" s="5">
        <v>10608</v>
      </c>
      <c r="FD30" s="5">
        <v>7627</v>
      </c>
      <c r="FE30" s="5">
        <v>9301</v>
      </c>
      <c r="FF30" s="5">
        <v>12314</v>
      </c>
      <c r="FG30" s="5">
        <v>0</v>
      </c>
      <c r="FH30" s="5">
        <v>0</v>
      </c>
      <c r="FI30" s="5">
        <v>0</v>
      </c>
      <c r="FJ30" s="5">
        <v>0</v>
      </c>
      <c r="FK30" s="5">
        <v>0</v>
      </c>
      <c r="FL30" s="5">
        <v>0</v>
      </c>
      <c r="FM30" s="5">
        <v>0</v>
      </c>
      <c r="FN30" s="5">
        <v>0</v>
      </c>
      <c r="FO30" s="5">
        <v>0</v>
      </c>
      <c r="FP30" s="5">
        <v>0</v>
      </c>
      <c r="FQ30" s="5">
        <v>0</v>
      </c>
      <c r="FR30" s="5">
        <v>0</v>
      </c>
      <c r="FS30" s="5">
        <v>0</v>
      </c>
      <c r="FT30" s="5">
        <v>0</v>
      </c>
      <c r="FU30" s="5" t="s">
        <v>33</v>
      </c>
      <c r="FV30" s="5" t="s">
        <v>33</v>
      </c>
      <c r="FW30" s="5" t="s">
        <v>33</v>
      </c>
      <c r="FX30" s="5" t="s">
        <v>33</v>
      </c>
      <c r="FY30" s="5" t="s">
        <v>33</v>
      </c>
      <c r="FZ30" s="5" t="s">
        <v>33</v>
      </c>
      <c r="GA30" s="5" t="s">
        <v>33</v>
      </c>
      <c r="GB30" s="5" t="s">
        <v>33</v>
      </c>
      <c r="GC30" s="5" t="s">
        <v>33</v>
      </c>
      <c r="GD30" s="5" t="s">
        <v>33</v>
      </c>
      <c r="GE30" s="5" t="s">
        <v>33</v>
      </c>
      <c r="GF30" s="5" t="s">
        <v>33</v>
      </c>
      <c r="GG30" s="5" t="s">
        <v>33</v>
      </c>
      <c r="GH30" s="5" t="s">
        <v>33</v>
      </c>
      <c r="GI30" s="5" t="s">
        <v>33</v>
      </c>
      <c r="GJ30" s="5" t="s">
        <v>33</v>
      </c>
      <c r="GK30" s="5" t="s">
        <v>33</v>
      </c>
      <c r="GL30" s="5" t="s">
        <v>33</v>
      </c>
      <c r="GM30" s="5">
        <v>379560</v>
      </c>
      <c r="GN30" s="5">
        <v>551428</v>
      </c>
      <c r="GO30" s="5">
        <v>657387</v>
      </c>
      <c r="GP30" s="5">
        <v>402598</v>
      </c>
      <c r="GQ30" s="5">
        <v>335335</v>
      </c>
      <c r="GR30" s="5">
        <v>287739</v>
      </c>
      <c r="GS30" s="5">
        <v>310079</v>
      </c>
      <c r="GT30" s="5">
        <v>404989</v>
      </c>
      <c r="GU30" s="5">
        <v>253058</v>
      </c>
      <c r="GV30" s="5">
        <v>577161</v>
      </c>
      <c r="GW30" s="5">
        <v>369076</v>
      </c>
      <c r="GX30" s="5">
        <v>523252</v>
      </c>
      <c r="GY30" s="5">
        <v>459068</v>
      </c>
      <c r="GZ30" s="5">
        <v>161849</v>
      </c>
      <c r="HA30" s="5">
        <v>561620</v>
      </c>
      <c r="HB30" s="5">
        <v>838926</v>
      </c>
      <c r="HC30" s="5">
        <v>338163</v>
      </c>
      <c r="HD30" s="5">
        <v>471413</v>
      </c>
      <c r="HE30" s="5">
        <v>140025</v>
      </c>
      <c r="HF30" s="5">
        <v>156584</v>
      </c>
      <c r="HG30" s="5">
        <v>238272</v>
      </c>
      <c r="HH30" s="5">
        <v>135013</v>
      </c>
      <c r="HI30" s="5">
        <v>176783</v>
      </c>
      <c r="HJ30" s="5">
        <v>622086</v>
      </c>
      <c r="HK30" s="5">
        <v>139896</v>
      </c>
      <c r="HL30" s="5">
        <v>116106</v>
      </c>
      <c r="HM30" s="5">
        <v>150815</v>
      </c>
      <c r="HN30" s="5">
        <v>170542</v>
      </c>
      <c r="HO30" s="5">
        <v>169296</v>
      </c>
      <c r="HP30" s="5">
        <v>126886</v>
      </c>
      <c r="HQ30" s="5">
        <v>102859</v>
      </c>
      <c r="HR30" s="5">
        <v>113901</v>
      </c>
      <c r="HS30" s="5">
        <v>794240</v>
      </c>
      <c r="HT30" s="5">
        <v>951990</v>
      </c>
      <c r="HU30" s="5">
        <v>858381</v>
      </c>
      <c r="HV30" s="5">
        <v>826291</v>
      </c>
      <c r="HW30" s="5">
        <v>894610</v>
      </c>
      <c r="HX30" s="5">
        <v>1062845</v>
      </c>
      <c r="HY30" s="5">
        <v>980131</v>
      </c>
      <c r="HZ30" s="5">
        <v>1053006</v>
      </c>
      <c r="IA30" s="5">
        <v>1110698</v>
      </c>
      <c r="IB30" s="5">
        <v>1120870</v>
      </c>
      <c r="IC30" s="5">
        <v>986602</v>
      </c>
      <c r="ID30" s="5">
        <v>1057371</v>
      </c>
      <c r="IE30" s="5">
        <v>850984</v>
      </c>
      <c r="IF30" s="5">
        <v>794820</v>
      </c>
      <c r="IG30" s="5">
        <v>804255</v>
      </c>
      <c r="IH30" s="5">
        <v>656977</v>
      </c>
      <c r="II30" s="5">
        <v>522909</v>
      </c>
      <c r="IJ30" s="5">
        <v>492557</v>
      </c>
      <c r="IK30" s="5">
        <v>535692</v>
      </c>
      <c r="IL30" s="5">
        <v>491461</v>
      </c>
      <c r="IM30" s="5">
        <v>429687</v>
      </c>
      <c r="IN30" s="5">
        <v>390056</v>
      </c>
      <c r="IO30" s="5">
        <v>348147</v>
      </c>
      <c r="IP30" s="5">
        <v>352334</v>
      </c>
      <c r="IQ30" s="5">
        <v>330317</v>
      </c>
      <c r="IR30" s="5">
        <v>346826</v>
      </c>
      <c r="IS30" s="5">
        <v>331074</v>
      </c>
      <c r="IT30" s="5">
        <v>299260</v>
      </c>
      <c r="IU30" s="5">
        <v>317651</v>
      </c>
      <c r="IV30" s="5">
        <v>294453</v>
      </c>
      <c r="IW30" s="5">
        <v>305093</v>
      </c>
      <c r="IX30" s="5">
        <v>298810</v>
      </c>
      <c r="IY30" s="5">
        <v>87271</v>
      </c>
      <c r="IZ30" s="5">
        <v>95117</v>
      </c>
      <c r="JA30" s="5">
        <v>84252</v>
      </c>
      <c r="JB30" s="5">
        <v>83085</v>
      </c>
      <c r="JC30" s="5">
        <v>87094</v>
      </c>
      <c r="JD30" s="5">
        <v>84483</v>
      </c>
      <c r="JE30" s="5">
        <v>78583</v>
      </c>
      <c r="JF30" s="5">
        <v>80139</v>
      </c>
      <c r="JG30" s="5">
        <v>77708</v>
      </c>
      <c r="JH30" s="5">
        <v>75486</v>
      </c>
      <c r="JI30" s="5">
        <v>59980</v>
      </c>
      <c r="JJ30" s="5">
        <v>58717</v>
      </c>
      <c r="JK30" s="5">
        <v>60480</v>
      </c>
      <c r="JL30" s="5">
        <v>56775</v>
      </c>
      <c r="JM30" s="5">
        <v>59239</v>
      </c>
      <c r="JN30" s="5">
        <v>50126</v>
      </c>
      <c r="JO30" s="5">
        <v>51509</v>
      </c>
      <c r="JP30" s="5">
        <v>46943</v>
      </c>
      <c r="JQ30" s="5">
        <v>44674</v>
      </c>
      <c r="JR30" s="5">
        <v>48957</v>
      </c>
      <c r="JS30" s="5">
        <v>44677</v>
      </c>
      <c r="JT30" s="5">
        <v>41703</v>
      </c>
      <c r="JU30" s="5">
        <v>36042</v>
      </c>
      <c r="JV30" s="5">
        <v>35446</v>
      </c>
      <c r="JW30" s="5">
        <v>30314</v>
      </c>
      <c r="JX30" s="5">
        <v>32420</v>
      </c>
      <c r="JY30" s="5">
        <v>34205</v>
      </c>
      <c r="JZ30" s="5">
        <v>35589</v>
      </c>
      <c r="KA30" s="5">
        <v>33249</v>
      </c>
      <c r="KB30" s="5">
        <v>34079</v>
      </c>
      <c r="KC30" s="5">
        <v>28709</v>
      </c>
      <c r="KD30" s="5">
        <v>24656</v>
      </c>
      <c r="KE30" s="5">
        <v>12127</v>
      </c>
      <c r="KF30" s="5">
        <v>13360</v>
      </c>
      <c r="KG30" s="5">
        <v>13764</v>
      </c>
      <c r="KH30" s="5">
        <v>9629</v>
      </c>
      <c r="KI30" s="5">
        <v>9527</v>
      </c>
      <c r="KJ30" s="5">
        <v>12429</v>
      </c>
      <c r="KK30" s="5">
        <v>8754</v>
      </c>
      <c r="KL30" s="5">
        <v>8281</v>
      </c>
      <c r="KM30" s="5">
        <v>7790</v>
      </c>
      <c r="KN30" s="5">
        <v>7591</v>
      </c>
      <c r="KO30" s="5">
        <v>9868</v>
      </c>
      <c r="KP30" s="5">
        <v>9208</v>
      </c>
      <c r="KQ30" s="5">
        <v>8755</v>
      </c>
      <c r="KR30" s="5">
        <v>8175</v>
      </c>
      <c r="KS30" s="5">
        <v>7784</v>
      </c>
      <c r="KT30" s="5">
        <v>4515</v>
      </c>
      <c r="KU30" s="5">
        <v>5218</v>
      </c>
      <c r="KV30" s="5">
        <v>4352</v>
      </c>
      <c r="KW30" s="5">
        <v>6999</v>
      </c>
      <c r="KX30" s="5">
        <v>5389</v>
      </c>
      <c r="KY30" s="5">
        <v>3359</v>
      </c>
      <c r="KZ30" s="5">
        <v>3373</v>
      </c>
      <c r="LA30" s="5">
        <v>2957</v>
      </c>
      <c r="LB30" s="5">
        <v>3089</v>
      </c>
      <c r="LC30" s="5">
        <v>2779</v>
      </c>
      <c r="LD30" s="5">
        <v>2733</v>
      </c>
      <c r="LE30" s="5">
        <v>2663</v>
      </c>
      <c r="LF30" s="5">
        <v>2460</v>
      </c>
      <c r="LG30" s="5">
        <v>2014</v>
      </c>
      <c r="LH30" s="5">
        <v>1763</v>
      </c>
      <c r="LI30" s="5">
        <v>1596</v>
      </c>
      <c r="LJ30" s="5">
        <v>1559</v>
      </c>
      <c r="LK30" s="5">
        <v>9645</v>
      </c>
      <c r="LL30" s="5">
        <v>6401</v>
      </c>
      <c r="LM30" s="5">
        <v>9289</v>
      </c>
      <c r="LN30" s="5">
        <v>8343</v>
      </c>
      <c r="LO30" s="5">
        <v>8456</v>
      </c>
      <c r="LP30" s="5">
        <v>9278</v>
      </c>
      <c r="LQ30" s="5">
        <v>9622</v>
      </c>
      <c r="LR30" s="5">
        <v>9306</v>
      </c>
      <c r="LS30" s="5">
        <v>7598</v>
      </c>
      <c r="LT30" s="5">
        <v>8878</v>
      </c>
      <c r="LU30" s="5">
        <v>8586</v>
      </c>
      <c r="LV30" s="5">
        <v>7807</v>
      </c>
      <c r="LW30" s="5">
        <v>7279</v>
      </c>
      <c r="LX30" s="5">
        <v>8290</v>
      </c>
      <c r="LY30" s="5">
        <v>6236</v>
      </c>
      <c r="LZ30" s="5">
        <v>5081</v>
      </c>
      <c r="MA30" s="5">
        <v>5759</v>
      </c>
      <c r="MB30" s="5">
        <v>5268</v>
      </c>
      <c r="MC30" s="5">
        <v>5665</v>
      </c>
      <c r="MD30" s="5">
        <v>5760</v>
      </c>
      <c r="ME30" s="5">
        <v>5671</v>
      </c>
      <c r="MF30" s="5">
        <v>5727</v>
      </c>
      <c r="MG30" s="5">
        <v>5198</v>
      </c>
      <c r="MH30" s="5">
        <v>4917</v>
      </c>
      <c r="MI30" s="5">
        <v>3807</v>
      </c>
      <c r="MJ30" s="5">
        <v>3786</v>
      </c>
      <c r="MK30" s="5">
        <v>3933</v>
      </c>
      <c r="ML30" s="5">
        <v>3360</v>
      </c>
      <c r="MM30" s="5">
        <v>2928</v>
      </c>
      <c r="MN30" s="5">
        <v>3457</v>
      </c>
      <c r="MO30" s="5">
        <v>5850</v>
      </c>
      <c r="MP30" s="5">
        <v>3519</v>
      </c>
      <c r="MQ30" s="5">
        <v>0</v>
      </c>
      <c r="MR30" s="5">
        <v>0</v>
      </c>
      <c r="MS30" s="5">
        <v>0</v>
      </c>
      <c r="MT30" s="5">
        <v>0</v>
      </c>
      <c r="MU30" s="5">
        <v>0</v>
      </c>
      <c r="MV30" s="5">
        <v>0</v>
      </c>
      <c r="MW30" s="5">
        <v>0</v>
      </c>
      <c r="MX30" s="5">
        <v>0</v>
      </c>
      <c r="MY30" s="5">
        <v>0</v>
      </c>
      <c r="MZ30" s="5">
        <v>0</v>
      </c>
      <c r="NA30" s="5">
        <v>0</v>
      </c>
      <c r="NB30" s="5">
        <v>0</v>
      </c>
      <c r="NC30" s="5">
        <v>0</v>
      </c>
      <c r="ND30" s="5">
        <v>0</v>
      </c>
      <c r="NE30" s="5" t="s">
        <v>33</v>
      </c>
      <c r="NF30" s="5" t="s">
        <v>33</v>
      </c>
      <c r="NG30" s="5" t="s">
        <v>33</v>
      </c>
      <c r="NH30" s="5" t="s">
        <v>33</v>
      </c>
      <c r="NI30" s="5" t="s">
        <v>33</v>
      </c>
      <c r="NJ30" s="5" t="s">
        <v>33</v>
      </c>
      <c r="NK30" s="5" t="s">
        <v>33</v>
      </c>
      <c r="NL30" s="5" t="s">
        <v>33</v>
      </c>
      <c r="NM30" s="5" t="s">
        <v>33</v>
      </c>
      <c r="NN30" s="5" t="s">
        <v>33</v>
      </c>
      <c r="NO30" s="5" t="s">
        <v>33</v>
      </c>
      <c r="NP30" s="5" t="s">
        <v>33</v>
      </c>
      <c r="NQ30" s="5" t="s">
        <v>33</v>
      </c>
      <c r="NR30" s="5" t="s">
        <v>33</v>
      </c>
      <c r="NS30" s="5" t="s">
        <v>33</v>
      </c>
      <c r="NT30" s="5" t="s">
        <v>33</v>
      </c>
      <c r="NU30" s="5" t="s">
        <v>33</v>
      </c>
      <c r="NV30" s="5" t="s">
        <v>33</v>
      </c>
      <c r="NW30" s="5">
        <v>0</v>
      </c>
      <c r="NX30" s="5">
        <v>0</v>
      </c>
      <c r="NY30" s="5">
        <v>0</v>
      </c>
      <c r="NZ30" s="5">
        <v>0</v>
      </c>
      <c r="OA30" s="5">
        <v>0</v>
      </c>
      <c r="OB30" s="5">
        <v>0</v>
      </c>
      <c r="OC30" s="5">
        <v>0</v>
      </c>
      <c r="OD30" s="5">
        <v>0</v>
      </c>
      <c r="OE30" s="5">
        <v>0</v>
      </c>
      <c r="OF30" s="5">
        <v>0</v>
      </c>
      <c r="OG30" s="5">
        <v>0</v>
      </c>
      <c r="OH30" s="5">
        <v>0</v>
      </c>
      <c r="OI30" s="5">
        <v>0</v>
      </c>
      <c r="OJ30" s="5">
        <v>0</v>
      </c>
      <c r="OK30" s="5" t="s">
        <v>33</v>
      </c>
      <c r="OL30" s="5" t="s">
        <v>33</v>
      </c>
      <c r="OM30" s="5" t="s">
        <v>33</v>
      </c>
      <c r="ON30" s="5" t="s">
        <v>33</v>
      </c>
      <c r="OO30" s="5" t="s">
        <v>33</v>
      </c>
      <c r="OP30" s="5" t="s">
        <v>33</v>
      </c>
      <c r="OQ30" s="5" t="s">
        <v>33</v>
      </c>
      <c r="OR30" s="5" t="s">
        <v>33</v>
      </c>
      <c r="OS30" s="5" t="s">
        <v>33</v>
      </c>
      <c r="OT30" s="5" t="s">
        <v>33</v>
      </c>
      <c r="OU30" s="5" t="s">
        <v>33</v>
      </c>
      <c r="OV30" s="5" t="s">
        <v>33</v>
      </c>
      <c r="OW30" s="5" t="s">
        <v>33</v>
      </c>
      <c r="OX30" s="5" t="s">
        <v>33</v>
      </c>
      <c r="OY30" s="5" t="s">
        <v>33</v>
      </c>
      <c r="OZ30" s="5" t="s">
        <v>33</v>
      </c>
      <c r="PA30" s="5" t="s">
        <v>33</v>
      </c>
      <c r="PB30" s="5" t="s">
        <v>33</v>
      </c>
      <c r="PC30" s="5">
        <v>17838</v>
      </c>
      <c r="PD30" s="5">
        <v>18164</v>
      </c>
      <c r="PE30" s="5">
        <v>16812</v>
      </c>
      <c r="PF30" s="5">
        <v>15271</v>
      </c>
      <c r="PG30" s="5">
        <v>15692</v>
      </c>
      <c r="PH30" s="5">
        <v>14665</v>
      </c>
      <c r="PI30" s="5">
        <v>13738</v>
      </c>
      <c r="PJ30" s="5">
        <v>13054</v>
      </c>
      <c r="PK30" s="5">
        <v>13561</v>
      </c>
      <c r="PL30" s="5">
        <v>13076</v>
      </c>
      <c r="PM30" s="5">
        <v>13908</v>
      </c>
      <c r="PN30" s="5">
        <v>11993</v>
      </c>
      <c r="PO30" s="5">
        <v>14828</v>
      </c>
      <c r="PP30" s="5">
        <v>13994</v>
      </c>
      <c r="PQ30" s="5">
        <v>12762</v>
      </c>
      <c r="PR30" s="5">
        <v>10056</v>
      </c>
      <c r="PS30" s="5">
        <v>8714</v>
      </c>
      <c r="PT30" s="5">
        <v>9968</v>
      </c>
      <c r="PU30" s="5">
        <v>8320</v>
      </c>
      <c r="PV30" s="5">
        <v>8907</v>
      </c>
      <c r="PW30" s="5">
        <v>9494</v>
      </c>
      <c r="PX30" s="5">
        <v>9972</v>
      </c>
      <c r="PY30" s="5">
        <v>8385</v>
      </c>
      <c r="PZ30" s="5">
        <v>7993</v>
      </c>
      <c r="QA30" s="5">
        <v>7245</v>
      </c>
      <c r="QB30" s="5">
        <v>8354</v>
      </c>
      <c r="QC30" s="5">
        <v>8625</v>
      </c>
      <c r="QD30" s="5">
        <v>8909</v>
      </c>
      <c r="QE30" s="5">
        <v>8099</v>
      </c>
      <c r="QF30" s="5">
        <v>7899</v>
      </c>
      <c r="QG30" s="5">
        <v>6961</v>
      </c>
      <c r="QH30" s="5">
        <v>7053</v>
      </c>
      <c r="QI30" s="5">
        <v>46112</v>
      </c>
      <c r="QJ30" s="5">
        <v>40229</v>
      </c>
      <c r="QK30" s="5">
        <v>38673</v>
      </c>
      <c r="QL30" s="5">
        <v>39977</v>
      </c>
      <c r="QM30" s="5">
        <v>40446</v>
      </c>
      <c r="QN30" s="5">
        <v>36804</v>
      </c>
      <c r="QO30" s="5">
        <v>32885</v>
      </c>
      <c r="QP30" s="5">
        <v>30771</v>
      </c>
      <c r="QQ30" s="5">
        <v>36278</v>
      </c>
      <c r="QR30" s="5">
        <v>35216</v>
      </c>
      <c r="QS30" s="5">
        <v>33945</v>
      </c>
      <c r="QT30" s="5">
        <v>33272</v>
      </c>
      <c r="QU30" s="5">
        <v>34164</v>
      </c>
      <c r="QV30" s="5">
        <v>29144</v>
      </c>
      <c r="QW30" s="5">
        <v>24176</v>
      </c>
      <c r="QX30" s="5">
        <v>26863</v>
      </c>
      <c r="QY30" s="5">
        <v>22056</v>
      </c>
      <c r="QZ30" s="5">
        <v>22944</v>
      </c>
      <c r="RA30" s="5">
        <v>21329</v>
      </c>
      <c r="RB30" s="5">
        <v>22588</v>
      </c>
      <c r="RC30" s="5">
        <v>24439</v>
      </c>
      <c r="RD30" s="5">
        <v>20456</v>
      </c>
      <c r="RE30" s="5">
        <v>18470</v>
      </c>
      <c r="RF30" s="5">
        <v>16895</v>
      </c>
      <c r="RG30" s="5">
        <v>12126</v>
      </c>
      <c r="RH30" s="5">
        <v>13795</v>
      </c>
      <c r="RI30" s="5">
        <v>14316</v>
      </c>
      <c r="RJ30" s="5">
        <v>12953</v>
      </c>
      <c r="RK30" s="5">
        <v>13962</v>
      </c>
      <c r="RL30" s="5">
        <v>16089</v>
      </c>
      <c r="RM30" s="5">
        <v>30189</v>
      </c>
      <c r="RN30" s="5">
        <v>14747</v>
      </c>
      <c r="RO30" s="5">
        <v>39852</v>
      </c>
      <c r="RP30" s="5">
        <v>46110</v>
      </c>
      <c r="RQ30" s="5">
        <v>46520</v>
      </c>
      <c r="RR30" s="5">
        <v>47831</v>
      </c>
      <c r="RS30" s="5">
        <v>47994</v>
      </c>
      <c r="RT30" s="5">
        <v>48801</v>
      </c>
      <c r="RU30" s="5">
        <v>46737</v>
      </c>
      <c r="RV30" s="5">
        <v>46930</v>
      </c>
      <c r="RW30" s="5">
        <v>48592</v>
      </c>
      <c r="RX30" s="5">
        <v>49529</v>
      </c>
      <c r="RY30" s="5">
        <v>48164</v>
      </c>
      <c r="RZ30" s="5">
        <v>46845</v>
      </c>
      <c r="SA30" s="5">
        <v>37253</v>
      </c>
      <c r="SB30" s="5">
        <v>49805</v>
      </c>
      <c r="SC30" s="5">
        <v>41533</v>
      </c>
      <c r="SD30" s="5">
        <v>41483</v>
      </c>
      <c r="SE30" s="5">
        <v>38632</v>
      </c>
      <c r="SF30" s="5">
        <v>36545</v>
      </c>
      <c r="SG30" s="5">
        <v>33650</v>
      </c>
      <c r="SH30" s="5">
        <v>29902</v>
      </c>
      <c r="SI30" s="5">
        <v>29841</v>
      </c>
      <c r="SJ30" s="5">
        <v>20685</v>
      </c>
      <c r="SK30" s="5">
        <v>16691</v>
      </c>
      <c r="SL30" s="5">
        <v>18221</v>
      </c>
      <c r="SM30" s="5">
        <v>16091</v>
      </c>
      <c r="SN30" s="5">
        <v>16973</v>
      </c>
      <c r="SO30" s="5">
        <v>16743</v>
      </c>
      <c r="SP30" s="5">
        <v>15766</v>
      </c>
      <c r="SQ30" s="5">
        <v>15419</v>
      </c>
      <c r="SR30" s="5">
        <v>15219</v>
      </c>
      <c r="SS30" s="5">
        <v>12448</v>
      </c>
      <c r="ST30" s="5">
        <v>11622</v>
      </c>
      <c r="SU30" s="5">
        <v>16057</v>
      </c>
      <c r="SV30" s="5">
        <v>15423</v>
      </c>
      <c r="SW30" s="5">
        <v>14367</v>
      </c>
      <c r="SX30" s="5">
        <v>14770</v>
      </c>
      <c r="SY30" s="5">
        <v>13430</v>
      </c>
      <c r="SZ30" s="5">
        <v>9578</v>
      </c>
      <c r="TA30" s="5">
        <v>7698</v>
      </c>
      <c r="TB30" s="5">
        <v>5380</v>
      </c>
      <c r="TC30" s="5">
        <v>3848</v>
      </c>
      <c r="TD30" s="5">
        <v>3595</v>
      </c>
      <c r="TE30" s="5">
        <v>3886</v>
      </c>
      <c r="TF30" s="5">
        <v>4150</v>
      </c>
      <c r="TG30" s="5">
        <v>4081</v>
      </c>
      <c r="TH30" s="5">
        <v>3649</v>
      </c>
      <c r="TI30" s="5">
        <v>3230</v>
      </c>
      <c r="TJ30" s="5">
        <v>3440</v>
      </c>
      <c r="TK30" s="5">
        <v>3551</v>
      </c>
      <c r="TL30" s="5">
        <v>3585</v>
      </c>
      <c r="TM30" s="5">
        <v>4078</v>
      </c>
      <c r="TN30" s="5">
        <v>4067</v>
      </c>
      <c r="TO30" s="5">
        <v>5356</v>
      </c>
      <c r="TP30" s="5">
        <v>6115</v>
      </c>
      <c r="TQ30" s="5">
        <v>6400</v>
      </c>
      <c r="TR30" s="5">
        <v>8286</v>
      </c>
      <c r="TS30" s="5">
        <v>9829</v>
      </c>
      <c r="TT30" s="5">
        <v>8889</v>
      </c>
      <c r="TU30" s="5">
        <v>8574</v>
      </c>
      <c r="TV30" s="5">
        <v>7704</v>
      </c>
      <c r="TW30" s="5">
        <v>7252</v>
      </c>
      <c r="TX30" s="5">
        <v>7221</v>
      </c>
      <c r="TY30" s="5">
        <v>5481</v>
      </c>
      <c r="TZ30" s="5">
        <v>5101</v>
      </c>
      <c r="UA30" s="5">
        <v>1333</v>
      </c>
      <c r="UB30" s="5">
        <v>1447</v>
      </c>
      <c r="UC30" s="5">
        <v>1469</v>
      </c>
      <c r="UD30" s="5">
        <v>1425</v>
      </c>
      <c r="UE30" s="5">
        <v>1755</v>
      </c>
      <c r="UF30" s="5">
        <v>1636</v>
      </c>
      <c r="UG30" s="5">
        <v>1625</v>
      </c>
      <c r="UH30" s="5">
        <v>1536</v>
      </c>
      <c r="UI30" s="5">
        <v>1508</v>
      </c>
      <c r="UJ30" s="5">
        <v>1632</v>
      </c>
      <c r="UK30" s="5">
        <v>1882</v>
      </c>
      <c r="UL30" s="5">
        <v>2168</v>
      </c>
      <c r="UM30" s="5">
        <v>2468</v>
      </c>
      <c r="UN30" s="5">
        <v>2716</v>
      </c>
      <c r="UO30" s="5">
        <v>2758</v>
      </c>
      <c r="UP30" s="5">
        <v>2755</v>
      </c>
      <c r="UQ30" s="5">
        <v>3977</v>
      </c>
      <c r="UR30" s="5">
        <v>3074</v>
      </c>
      <c r="US30" s="5">
        <v>2958</v>
      </c>
      <c r="UT30" s="5">
        <v>2480</v>
      </c>
      <c r="UU30" s="5">
        <v>2008</v>
      </c>
      <c r="UV30" s="5">
        <v>1887</v>
      </c>
      <c r="UW30" s="5">
        <v>1760</v>
      </c>
      <c r="UX30" s="5">
        <v>2245</v>
      </c>
      <c r="UY30" s="5">
        <v>2594</v>
      </c>
      <c r="UZ30" s="5">
        <v>3028</v>
      </c>
      <c r="VA30" s="5">
        <v>3931</v>
      </c>
      <c r="VB30" s="5">
        <v>2859</v>
      </c>
      <c r="VC30" s="5">
        <v>2339</v>
      </c>
      <c r="VD30" s="5">
        <v>2088</v>
      </c>
      <c r="VE30" s="5">
        <v>1738</v>
      </c>
      <c r="VF30" s="5">
        <v>1924</v>
      </c>
      <c r="VG30" s="5">
        <v>147091</v>
      </c>
      <c r="VH30" s="5">
        <v>146386</v>
      </c>
      <c r="VI30" s="5">
        <v>159808</v>
      </c>
      <c r="VJ30" s="5">
        <v>184822</v>
      </c>
      <c r="VK30" s="5">
        <v>160609</v>
      </c>
      <c r="VL30" s="5">
        <v>162973</v>
      </c>
      <c r="VM30" s="5">
        <v>157839</v>
      </c>
      <c r="VN30" s="5">
        <v>153055</v>
      </c>
      <c r="VO30" s="5">
        <v>136973</v>
      </c>
      <c r="VP30" s="5">
        <v>138450</v>
      </c>
      <c r="VQ30" s="5">
        <v>126949</v>
      </c>
      <c r="VR30" s="5">
        <v>143099</v>
      </c>
      <c r="VS30" s="5">
        <v>133900</v>
      </c>
      <c r="VT30" s="5">
        <v>115793</v>
      </c>
      <c r="VU30" s="5">
        <v>124404</v>
      </c>
      <c r="VV30" s="5">
        <v>132349</v>
      </c>
      <c r="VW30" s="5">
        <v>115773</v>
      </c>
      <c r="VX30" s="5">
        <v>98990</v>
      </c>
      <c r="VY30" s="5">
        <v>66539</v>
      </c>
      <c r="VZ30" s="5">
        <v>61436</v>
      </c>
      <c r="WA30" s="5">
        <v>70138</v>
      </c>
      <c r="WB30" s="5">
        <v>94319</v>
      </c>
      <c r="WC30" s="5">
        <v>90350</v>
      </c>
      <c r="WD30" s="5">
        <v>83879</v>
      </c>
      <c r="WE30" s="5">
        <v>78740</v>
      </c>
      <c r="WF30" s="5">
        <v>75964</v>
      </c>
      <c r="WG30" s="5">
        <v>74927</v>
      </c>
      <c r="WH30" s="5">
        <v>72580</v>
      </c>
      <c r="WI30" s="5">
        <v>68371</v>
      </c>
      <c r="WJ30" s="5">
        <v>63972</v>
      </c>
      <c r="WK30" s="5">
        <v>60153</v>
      </c>
      <c r="WL30" s="5">
        <v>55167</v>
      </c>
      <c r="WM30" s="5">
        <v>7223</v>
      </c>
      <c r="WN30" s="5">
        <v>6761</v>
      </c>
      <c r="WO30" s="5">
        <v>6333</v>
      </c>
      <c r="WP30" s="5">
        <v>6905</v>
      </c>
      <c r="WQ30" s="5">
        <v>6334</v>
      </c>
      <c r="WR30" s="5">
        <v>6442</v>
      </c>
      <c r="WS30" s="5">
        <v>5531</v>
      </c>
      <c r="WT30" s="5">
        <v>5533</v>
      </c>
      <c r="WU30" s="5">
        <v>6584</v>
      </c>
      <c r="WV30" s="5">
        <v>6754</v>
      </c>
      <c r="WW30" s="5">
        <v>5464</v>
      </c>
      <c r="WX30" s="5">
        <v>4150</v>
      </c>
      <c r="WY30" s="5">
        <v>2513</v>
      </c>
      <c r="WZ30" s="5">
        <v>2171</v>
      </c>
      <c r="XA30" s="5">
        <v>1848</v>
      </c>
      <c r="XB30" s="5">
        <v>2385</v>
      </c>
      <c r="XC30" s="5">
        <v>2444</v>
      </c>
      <c r="XD30" s="5">
        <v>2535</v>
      </c>
      <c r="XE30" s="5">
        <v>1613</v>
      </c>
      <c r="XF30" s="5">
        <v>2563</v>
      </c>
      <c r="XG30" s="5">
        <v>4208</v>
      </c>
      <c r="XH30" s="5">
        <v>4456</v>
      </c>
      <c r="XI30" s="5">
        <v>3438</v>
      </c>
      <c r="XJ30" s="5">
        <v>1851</v>
      </c>
      <c r="XK30" s="5">
        <v>1581</v>
      </c>
      <c r="XL30" s="5">
        <v>2001</v>
      </c>
      <c r="XM30" s="5">
        <v>2562</v>
      </c>
      <c r="XN30" s="5">
        <v>2497</v>
      </c>
      <c r="XO30" s="5">
        <v>1843</v>
      </c>
      <c r="XP30" s="5">
        <v>2245</v>
      </c>
      <c r="XQ30" s="5">
        <v>2277</v>
      </c>
      <c r="XR30" s="5">
        <v>1827</v>
      </c>
      <c r="XS30" s="1">
        <v>17539</v>
      </c>
      <c r="XT30" s="3" t="s">
        <v>180</v>
      </c>
      <c r="XU30" s="3" t="s">
        <v>180</v>
      </c>
      <c r="XV30" s="3" t="s">
        <v>180</v>
      </c>
      <c r="XW30" s="3" t="s">
        <v>179</v>
      </c>
      <c r="XX30" s="3" t="s">
        <v>180</v>
      </c>
      <c r="XY30" s="3" t="s">
        <v>180</v>
      </c>
      <c r="XZ30" s="3" t="s">
        <v>204</v>
      </c>
    </row>
    <row r="31" spans="1:650" x14ac:dyDescent="0.3">
      <c r="A31" s="6" t="s">
        <v>62</v>
      </c>
      <c r="B31" s="1">
        <v>4057083</v>
      </c>
      <c r="C31" s="5">
        <v>137632</v>
      </c>
      <c r="D31" s="5">
        <v>96754</v>
      </c>
      <c r="E31" s="5">
        <v>209583</v>
      </c>
      <c r="F31" s="5">
        <v>33009</v>
      </c>
      <c r="G31" s="5">
        <v>76652</v>
      </c>
      <c r="H31" s="5">
        <v>121612</v>
      </c>
      <c r="I31" s="5">
        <v>56233</v>
      </c>
      <c r="J31" s="5">
        <v>34033</v>
      </c>
      <c r="K31" s="5">
        <v>39711</v>
      </c>
      <c r="L31" s="5">
        <v>33441</v>
      </c>
      <c r="M31" s="5">
        <v>53493</v>
      </c>
      <c r="N31" s="5">
        <v>78907</v>
      </c>
      <c r="O31" s="5">
        <v>181838</v>
      </c>
      <c r="P31" s="5">
        <v>13764</v>
      </c>
      <c r="Q31" s="5">
        <v>104775</v>
      </c>
      <c r="R31" s="5">
        <v>33906</v>
      </c>
      <c r="S31" s="5">
        <v>28373</v>
      </c>
      <c r="T31" s="5">
        <v>20980</v>
      </c>
      <c r="U31" s="5">
        <v>46204</v>
      </c>
      <c r="V31" s="5">
        <v>40460</v>
      </c>
      <c r="W31" s="5">
        <v>24363</v>
      </c>
      <c r="X31" s="5">
        <v>41719</v>
      </c>
      <c r="Y31" s="5">
        <v>54346</v>
      </c>
      <c r="Z31" s="5">
        <v>47606</v>
      </c>
      <c r="AA31" s="5">
        <v>62955</v>
      </c>
      <c r="AB31" s="5">
        <v>17446</v>
      </c>
      <c r="AC31" s="5">
        <v>10465</v>
      </c>
      <c r="AD31" s="5">
        <v>17287</v>
      </c>
      <c r="AE31" s="5">
        <v>0</v>
      </c>
      <c r="AF31" s="5">
        <v>0</v>
      </c>
      <c r="AG31" s="5">
        <v>0</v>
      </c>
      <c r="AH31" s="5">
        <v>41719</v>
      </c>
      <c r="AI31" s="5">
        <v>717503</v>
      </c>
      <c r="AJ31" s="5">
        <v>486392</v>
      </c>
      <c r="AK31" s="5">
        <v>593741</v>
      </c>
      <c r="AL31" s="5">
        <v>629661</v>
      </c>
      <c r="AM31" s="5">
        <v>1020856</v>
      </c>
      <c r="AN31" s="5">
        <v>1264784</v>
      </c>
      <c r="AO31" s="5">
        <v>184368</v>
      </c>
      <c r="AP31" s="5">
        <v>537332</v>
      </c>
      <c r="AQ31" s="5">
        <v>378082</v>
      </c>
      <c r="AR31" s="5">
        <v>185425</v>
      </c>
      <c r="AS31" s="5">
        <v>871362</v>
      </c>
      <c r="AT31" s="5">
        <v>180620</v>
      </c>
      <c r="AU31" s="5">
        <v>300910</v>
      </c>
      <c r="AV31" s="5">
        <v>289147</v>
      </c>
      <c r="AW31" s="5">
        <v>83784</v>
      </c>
      <c r="AX31" s="5">
        <v>178754</v>
      </c>
      <c r="AY31" s="5">
        <v>575763</v>
      </c>
      <c r="AZ31" s="5">
        <v>348059</v>
      </c>
      <c r="BA31" s="5">
        <v>160921</v>
      </c>
      <c r="BB31" s="5">
        <v>100731</v>
      </c>
      <c r="BC31" s="5">
        <v>317746</v>
      </c>
      <c r="BD31" s="5">
        <v>128592</v>
      </c>
      <c r="BE31" s="5">
        <v>101609</v>
      </c>
      <c r="BF31" s="5">
        <v>153129</v>
      </c>
      <c r="BG31" s="5">
        <v>56155</v>
      </c>
      <c r="BH31" s="5">
        <v>73885</v>
      </c>
      <c r="BI31" s="5">
        <v>50463</v>
      </c>
      <c r="BJ31" s="5">
        <v>51914</v>
      </c>
      <c r="BK31" s="5">
        <v>67007</v>
      </c>
      <c r="BL31" s="5">
        <v>538952</v>
      </c>
      <c r="BM31" s="5">
        <v>25937</v>
      </c>
      <c r="BN31" s="5">
        <v>128592</v>
      </c>
      <c r="BO31" s="5">
        <v>0</v>
      </c>
      <c r="BP31" s="5">
        <v>302</v>
      </c>
      <c r="BQ31" s="5">
        <v>7334</v>
      </c>
      <c r="BR31" s="5">
        <v>1135</v>
      </c>
      <c r="BS31" s="5">
        <v>209</v>
      </c>
      <c r="BT31" s="5">
        <v>2900</v>
      </c>
      <c r="BU31" s="5">
        <v>7943</v>
      </c>
      <c r="BV31" s="5">
        <v>-3293</v>
      </c>
      <c r="BW31" s="5">
        <v>6572</v>
      </c>
      <c r="BX31" s="5">
        <v>3075</v>
      </c>
      <c r="BY31" s="5">
        <v>18065</v>
      </c>
      <c r="BZ31" s="5">
        <v>16001</v>
      </c>
      <c r="CA31" s="5">
        <v>18010</v>
      </c>
      <c r="CB31" s="5">
        <v>7096</v>
      </c>
      <c r="CC31" s="5">
        <v>373</v>
      </c>
      <c r="CD31" s="5">
        <v>18</v>
      </c>
      <c r="CE31" s="5">
        <v>-587</v>
      </c>
      <c r="CF31" s="5">
        <v>2575</v>
      </c>
      <c r="CG31" s="5">
        <v>28250</v>
      </c>
      <c r="CH31" s="5">
        <v>18687</v>
      </c>
      <c r="CI31" s="5">
        <v>23213</v>
      </c>
      <c r="CJ31" s="5">
        <v>4647</v>
      </c>
      <c r="CK31" s="5">
        <v>48202</v>
      </c>
      <c r="CL31" s="5">
        <v>32291</v>
      </c>
      <c r="CM31" s="5">
        <v>19530</v>
      </c>
      <c r="CN31" s="5">
        <v>34422</v>
      </c>
      <c r="CO31" s="5">
        <v>26132</v>
      </c>
      <c r="CP31" s="5">
        <v>23384</v>
      </c>
      <c r="CQ31" s="5">
        <v>27612</v>
      </c>
      <c r="CR31" s="5">
        <v>23990</v>
      </c>
      <c r="CS31" s="5">
        <v>58836</v>
      </c>
      <c r="CT31" s="5">
        <v>4647</v>
      </c>
      <c r="CU31" s="5">
        <v>692458</v>
      </c>
      <c r="CV31" s="5">
        <v>683084</v>
      </c>
      <c r="CW31" s="5">
        <v>539492</v>
      </c>
      <c r="CX31" s="5">
        <v>441562</v>
      </c>
      <c r="CY31" s="5">
        <v>443164</v>
      </c>
      <c r="CZ31" s="5">
        <v>449127</v>
      </c>
      <c r="DA31" s="5">
        <v>314418</v>
      </c>
      <c r="DB31" s="5">
        <v>336843</v>
      </c>
      <c r="DC31" s="5">
        <v>265827</v>
      </c>
      <c r="DD31" s="5">
        <v>301289</v>
      </c>
      <c r="DE31" s="5">
        <v>324094</v>
      </c>
      <c r="DF31" s="5">
        <v>370791</v>
      </c>
      <c r="DG31" s="5">
        <v>127479</v>
      </c>
      <c r="DH31" s="5">
        <v>218528</v>
      </c>
      <c r="DI31" s="5">
        <v>76411</v>
      </c>
      <c r="DJ31" s="5">
        <v>267039</v>
      </c>
      <c r="DK31" s="5">
        <v>232108</v>
      </c>
      <c r="DL31" s="5">
        <v>214473</v>
      </c>
      <c r="DM31" s="5">
        <v>248934</v>
      </c>
      <c r="DN31" s="5">
        <v>253762</v>
      </c>
      <c r="DO31" s="5">
        <v>237499</v>
      </c>
      <c r="DP31" s="5">
        <v>234638</v>
      </c>
      <c r="DQ31" s="5">
        <v>250814</v>
      </c>
      <c r="DR31" s="5">
        <v>248676</v>
      </c>
      <c r="DS31" s="5">
        <v>198338</v>
      </c>
      <c r="DT31" s="5">
        <v>229957</v>
      </c>
      <c r="DU31" s="5">
        <v>214366</v>
      </c>
      <c r="DV31" s="5">
        <v>192606</v>
      </c>
      <c r="DW31" s="5">
        <v>143278</v>
      </c>
      <c r="DX31" s="5">
        <v>163634</v>
      </c>
      <c r="DY31" s="5">
        <v>157887</v>
      </c>
      <c r="DZ31" s="5">
        <v>234638</v>
      </c>
      <c r="EA31" s="5">
        <v>202620</v>
      </c>
      <c r="EB31" s="5">
        <v>152216</v>
      </c>
      <c r="EC31" s="5">
        <v>168478</v>
      </c>
      <c r="ED31" s="5">
        <v>77962</v>
      </c>
      <c r="EE31" s="5">
        <v>70366</v>
      </c>
      <c r="EF31" s="5">
        <v>104913</v>
      </c>
      <c r="EG31" s="5">
        <v>84103</v>
      </c>
      <c r="EH31" s="5">
        <v>42773</v>
      </c>
      <c r="EI31" s="5">
        <v>42101</v>
      </c>
      <c r="EJ31" s="5">
        <v>42548</v>
      </c>
      <c r="EK31" s="5">
        <v>70534</v>
      </c>
      <c r="EL31" s="5">
        <v>103368</v>
      </c>
      <c r="EM31" s="5">
        <v>30611</v>
      </c>
      <c r="EN31" s="5">
        <v>40144</v>
      </c>
      <c r="EO31" s="5">
        <v>21773</v>
      </c>
      <c r="EP31" s="5">
        <v>52034</v>
      </c>
      <c r="EQ31" s="5">
        <v>37036</v>
      </c>
      <c r="ER31" s="5">
        <v>40062</v>
      </c>
      <c r="ES31" s="5">
        <v>24753</v>
      </c>
      <c r="ET31" s="5">
        <v>62613</v>
      </c>
      <c r="EU31" s="5">
        <v>62371</v>
      </c>
      <c r="EV31" s="5">
        <v>68011</v>
      </c>
      <c r="EW31" s="5">
        <v>60301</v>
      </c>
      <c r="EX31" s="5">
        <v>52119</v>
      </c>
      <c r="EY31" s="5">
        <v>64375</v>
      </c>
      <c r="EZ31" s="5">
        <v>68833</v>
      </c>
      <c r="FA31" s="5">
        <v>55187</v>
      </c>
      <c r="FB31" s="5">
        <v>64648</v>
      </c>
      <c r="FC31" s="5">
        <v>28060</v>
      </c>
      <c r="FD31" s="5">
        <v>9855</v>
      </c>
      <c r="FE31" s="5">
        <v>23516</v>
      </c>
      <c r="FF31" s="5">
        <v>68011</v>
      </c>
      <c r="FG31" s="5">
        <v>0</v>
      </c>
      <c r="FH31" s="5">
        <v>0</v>
      </c>
      <c r="FI31" s="5">
        <v>0</v>
      </c>
      <c r="FJ31" s="5">
        <v>0</v>
      </c>
      <c r="FK31" s="5">
        <v>0</v>
      </c>
      <c r="FL31" s="5">
        <v>0</v>
      </c>
      <c r="FM31" s="5">
        <v>0</v>
      </c>
      <c r="FN31" s="5">
        <v>0</v>
      </c>
      <c r="FO31" s="5">
        <v>0</v>
      </c>
      <c r="FP31" s="5">
        <v>0</v>
      </c>
      <c r="FQ31" s="5">
        <v>0</v>
      </c>
      <c r="FR31" s="5">
        <v>0</v>
      </c>
      <c r="FS31" s="5">
        <v>0</v>
      </c>
      <c r="FT31" s="5">
        <v>0</v>
      </c>
      <c r="FU31" s="5" t="s">
        <v>33</v>
      </c>
      <c r="FV31" s="5" t="s">
        <v>33</v>
      </c>
      <c r="FW31" s="5" t="s">
        <v>33</v>
      </c>
      <c r="FX31" s="5" t="s">
        <v>33</v>
      </c>
      <c r="FY31" s="5" t="s">
        <v>33</v>
      </c>
      <c r="FZ31" s="5" t="s">
        <v>33</v>
      </c>
      <c r="GA31" s="5" t="s">
        <v>33</v>
      </c>
      <c r="GB31" s="5" t="s">
        <v>33</v>
      </c>
      <c r="GC31" s="5" t="s">
        <v>33</v>
      </c>
      <c r="GD31" s="5" t="s">
        <v>33</v>
      </c>
      <c r="GE31" s="5" t="s">
        <v>33</v>
      </c>
      <c r="GF31" s="5" t="s">
        <v>33</v>
      </c>
      <c r="GG31" s="5" t="s">
        <v>33</v>
      </c>
      <c r="GH31" s="5" t="s">
        <v>33</v>
      </c>
      <c r="GI31" s="5" t="s">
        <v>33</v>
      </c>
      <c r="GJ31" s="5" t="s">
        <v>33</v>
      </c>
      <c r="GK31" s="5" t="s">
        <v>33</v>
      </c>
      <c r="GL31" s="5" t="s">
        <v>33</v>
      </c>
      <c r="GM31" s="5">
        <v>1750213</v>
      </c>
      <c r="GN31" s="5">
        <v>1418749</v>
      </c>
      <c r="GO31" s="5">
        <v>1518628</v>
      </c>
      <c r="GP31" s="5">
        <v>1183329</v>
      </c>
      <c r="GQ31" s="5">
        <v>1611246</v>
      </c>
      <c r="GR31" s="5">
        <v>1943337</v>
      </c>
      <c r="GS31" s="5">
        <v>647065</v>
      </c>
      <c r="GT31" s="5">
        <v>947688</v>
      </c>
      <c r="GU31" s="5">
        <v>732293</v>
      </c>
      <c r="GV31" s="5">
        <v>565777</v>
      </c>
      <c r="GW31" s="5">
        <v>1337548</v>
      </c>
      <c r="GX31" s="5">
        <v>749687</v>
      </c>
      <c r="GY31" s="5">
        <v>658848</v>
      </c>
      <c r="GZ31" s="5">
        <v>568679</v>
      </c>
      <c r="HA31" s="5">
        <v>287116</v>
      </c>
      <c r="HB31" s="5">
        <v>531751</v>
      </c>
      <c r="HC31" s="5">
        <v>872692</v>
      </c>
      <c r="HD31" s="5">
        <v>626149</v>
      </c>
      <c r="HE31" s="5">
        <v>509063</v>
      </c>
      <c r="HF31" s="5">
        <v>476253</v>
      </c>
      <c r="HG31" s="5">
        <v>665192</v>
      </c>
      <c r="HH31" s="5">
        <v>477606</v>
      </c>
      <c r="HI31" s="5">
        <v>515273</v>
      </c>
      <c r="HJ31" s="5">
        <v>533822</v>
      </c>
      <c r="HK31" s="5">
        <v>401352</v>
      </c>
      <c r="HL31" s="5">
        <v>424542</v>
      </c>
      <c r="HM31" s="5">
        <v>356613</v>
      </c>
      <c r="HN31" s="5">
        <v>349840</v>
      </c>
      <c r="HO31" s="5">
        <v>453074</v>
      </c>
      <c r="HP31" s="5">
        <v>736431</v>
      </c>
      <c r="HQ31" s="5">
        <v>266176</v>
      </c>
      <c r="HR31" s="5">
        <v>477606</v>
      </c>
      <c r="HS31" s="5">
        <v>1255838</v>
      </c>
      <c r="HT31" s="5">
        <v>1433607</v>
      </c>
      <c r="HU31" s="5">
        <v>1335326</v>
      </c>
      <c r="HV31" s="5">
        <v>1449221</v>
      </c>
      <c r="HW31" s="5">
        <v>1462087</v>
      </c>
      <c r="HX31" s="5">
        <v>1627404</v>
      </c>
      <c r="HY31" s="5">
        <v>1625006</v>
      </c>
      <c r="HZ31" s="5">
        <v>1680954</v>
      </c>
      <c r="IA31" s="5">
        <v>1630684</v>
      </c>
      <c r="IB31" s="5">
        <v>1484086</v>
      </c>
      <c r="IC31" s="5">
        <v>1366817</v>
      </c>
      <c r="ID31" s="5">
        <v>1656080</v>
      </c>
      <c r="IE31" s="5">
        <v>1556278</v>
      </c>
      <c r="IF31" s="5">
        <v>1475261</v>
      </c>
      <c r="IG31" s="5">
        <v>1541385</v>
      </c>
      <c r="IH31" s="5">
        <v>1003503</v>
      </c>
      <c r="II31" s="5">
        <v>1046313</v>
      </c>
      <c r="IJ31" s="5">
        <v>1191239</v>
      </c>
      <c r="IK31" s="5">
        <v>1364385</v>
      </c>
      <c r="IL31" s="5">
        <v>1382524</v>
      </c>
      <c r="IM31" s="5">
        <v>1225045</v>
      </c>
      <c r="IN31" s="5">
        <v>1151290</v>
      </c>
      <c r="IO31" s="5">
        <v>941656</v>
      </c>
      <c r="IP31" s="5">
        <v>957494</v>
      </c>
      <c r="IQ31" s="5">
        <v>962858</v>
      </c>
      <c r="IR31" s="5">
        <v>959571</v>
      </c>
      <c r="IS31" s="5">
        <v>975135</v>
      </c>
      <c r="IT31" s="5">
        <v>957714</v>
      </c>
      <c r="IU31" s="5">
        <v>1024716</v>
      </c>
      <c r="IV31" s="5">
        <v>904368</v>
      </c>
      <c r="IW31" s="5">
        <v>1089451</v>
      </c>
      <c r="IX31" s="5">
        <v>1133574</v>
      </c>
      <c r="IY31" s="5">
        <v>278010</v>
      </c>
      <c r="IZ31" s="5">
        <v>260677</v>
      </c>
      <c r="JA31" s="5">
        <v>242995</v>
      </c>
      <c r="JB31" s="5">
        <v>282283</v>
      </c>
      <c r="JC31" s="5">
        <v>270031</v>
      </c>
      <c r="JD31" s="5">
        <v>230231</v>
      </c>
      <c r="JE31" s="5">
        <v>242791</v>
      </c>
      <c r="JF31" s="5">
        <v>250799</v>
      </c>
      <c r="JG31" s="5">
        <v>234971</v>
      </c>
      <c r="JH31" s="5">
        <v>218948</v>
      </c>
      <c r="JI31" s="5">
        <v>235912</v>
      </c>
      <c r="JJ31" s="5">
        <v>235749</v>
      </c>
      <c r="JK31" s="5">
        <v>256979</v>
      </c>
      <c r="JL31" s="5">
        <v>278731</v>
      </c>
      <c r="JM31" s="5">
        <v>261814</v>
      </c>
      <c r="JN31" s="5">
        <v>240276</v>
      </c>
      <c r="JO31" s="5">
        <v>214797</v>
      </c>
      <c r="JP31" s="5">
        <v>206604</v>
      </c>
      <c r="JQ31" s="5">
        <v>180693</v>
      </c>
      <c r="JR31" s="5">
        <v>163331</v>
      </c>
      <c r="JS31" s="5">
        <v>151755</v>
      </c>
      <c r="JT31" s="5">
        <v>159875</v>
      </c>
      <c r="JU31" s="5">
        <v>135261</v>
      </c>
      <c r="JV31" s="5">
        <v>154119</v>
      </c>
      <c r="JW31" s="5">
        <v>148321</v>
      </c>
      <c r="JX31" s="5">
        <v>169606</v>
      </c>
      <c r="JY31" s="5">
        <v>162909</v>
      </c>
      <c r="JZ31" s="5">
        <v>162732</v>
      </c>
      <c r="KA31" s="5">
        <v>175321</v>
      </c>
      <c r="KB31" s="5">
        <v>177963</v>
      </c>
      <c r="KC31" s="5">
        <v>196131</v>
      </c>
      <c r="KD31" s="5">
        <v>180199</v>
      </c>
      <c r="KE31" s="5">
        <v>353428</v>
      </c>
      <c r="KF31" s="5">
        <v>343922</v>
      </c>
      <c r="KG31" s="5">
        <v>349012</v>
      </c>
      <c r="KH31" s="5">
        <v>354944</v>
      </c>
      <c r="KI31" s="5">
        <v>322329</v>
      </c>
      <c r="KJ31" s="5">
        <v>289196</v>
      </c>
      <c r="KK31" s="5">
        <v>258634</v>
      </c>
      <c r="KL31" s="5">
        <v>257755</v>
      </c>
      <c r="KM31" s="5">
        <v>296515</v>
      </c>
      <c r="KN31" s="5">
        <v>316843</v>
      </c>
      <c r="KO31" s="5">
        <v>277167</v>
      </c>
      <c r="KP31" s="5">
        <v>274068</v>
      </c>
      <c r="KQ31" s="5">
        <v>266008</v>
      </c>
      <c r="KR31" s="5">
        <v>211344</v>
      </c>
      <c r="KS31" s="5">
        <v>180569</v>
      </c>
      <c r="KT31" s="5">
        <v>104548</v>
      </c>
      <c r="KU31" s="5">
        <v>95495</v>
      </c>
      <c r="KV31" s="5">
        <v>122144</v>
      </c>
      <c r="KW31" s="5">
        <v>63679</v>
      </c>
      <c r="KX31" s="5">
        <v>14158</v>
      </c>
      <c r="KY31" s="5">
        <v>12844</v>
      </c>
      <c r="KZ31" s="5">
        <v>17064</v>
      </c>
      <c r="LA31" s="5">
        <v>15167</v>
      </c>
      <c r="LB31" s="5">
        <v>17943</v>
      </c>
      <c r="LC31" s="5">
        <v>13892</v>
      </c>
      <c r="LD31" s="5">
        <v>16137</v>
      </c>
      <c r="LE31" s="5">
        <v>15400</v>
      </c>
      <c r="LF31" s="5">
        <v>17178</v>
      </c>
      <c r="LG31" s="5">
        <v>18937</v>
      </c>
      <c r="LH31" s="5">
        <v>18878</v>
      </c>
      <c r="LI31" s="5">
        <v>19036</v>
      </c>
      <c r="LJ31" s="5">
        <v>19133</v>
      </c>
      <c r="LK31" s="5">
        <v>0</v>
      </c>
      <c r="LL31" s="5">
        <v>0</v>
      </c>
      <c r="LM31" s="5">
        <v>0</v>
      </c>
      <c r="LN31" s="5">
        <v>0</v>
      </c>
      <c r="LO31" s="5">
        <v>0</v>
      </c>
      <c r="LP31" s="5">
        <v>0</v>
      </c>
      <c r="LQ31" s="5">
        <v>2</v>
      </c>
      <c r="LR31" s="5">
        <v>0</v>
      </c>
      <c r="LS31" s="5">
        <v>0</v>
      </c>
      <c r="LT31" s="5">
        <v>0</v>
      </c>
      <c r="LU31" s="5">
        <v>0</v>
      </c>
      <c r="LV31" s="5">
        <v>0</v>
      </c>
      <c r="LW31" s="5">
        <v>26</v>
      </c>
      <c r="LX31" s="5">
        <v>1980</v>
      </c>
      <c r="LY31" s="5">
        <v>3323</v>
      </c>
      <c r="LZ31" s="5">
        <v>3408</v>
      </c>
      <c r="MA31" s="5">
        <v>2401</v>
      </c>
      <c r="MB31" s="5">
        <v>2464</v>
      </c>
      <c r="MC31" s="5">
        <v>4062</v>
      </c>
      <c r="MD31" s="5">
        <v>8591</v>
      </c>
      <c r="ME31" s="5">
        <v>7752</v>
      </c>
      <c r="MF31" s="5">
        <v>15500</v>
      </c>
      <c r="MG31" s="5">
        <v>13256</v>
      </c>
      <c r="MH31" s="5">
        <v>15235</v>
      </c>
      <c r="MI31" s="5">
        <v>16729</v>
      </c>
      <c r="MJ31" s="5">
        <v>15748</v>
      </c>
      <c r="MK31" s="5">
        <v>16200</v>
      </c>
      <c r="ML31" s="5">
        <v>15557</v>
      </c>
      <c r="MM31" s="5">
        <v>19195</v>
      </c>
      <c r="MN31" s="5">
        <v>20179</v>
      </c>
      <c r="MO31" s="5">
        <v>18680</v>
      </c>
      <c r="MP31" s="5">
        <v>18248</v>
      </c>
      <c r="MQ31" s="5">
        <v>8706</v>
      </c>
      <c r="MR31" s="5">
        <v>9206</v>
      </c>
      <c r="MS31" s="5">
        <v>7784</v>
      </c>
      <c r="MT31" s="5">
        <v>7190</v>
      </c>
      <c r="MU31" s="5">
        <v>8839</v>
      </c>
      <c r="MV31" s="5">
        <v>7714</v>
      </c>
      <c r="MW31" s="5">
        <v>10428</v>
      </c>
      <c r="MX31" s="5">
        <v>9848</v>
      </c>
      <c r="MY31" s="5">
        <v>10970</v>
      </c>
      <c r="MZ31" s="5">
        <v>11502</v>
      </c>
      <c r="NA31" s="5">
        <v>12238</v>
      </c>
      <c r="NB31" s="5">
        <v>10051</v>
      </c>
      <c r="NC31" s="5">
        <v>9857</v>
      </c>
      <c r="ND31" s="5">
        <v>10829</v>
      </c>
      <c r="NE31" s="5" t="s">
        <v>33</v>
      </c>
      <c r="NF31" s="5" t="s">
        <v>33</v>
      </c>
      <c r="NG31" s="5" t="s">
        <v>33</v>
      </c>
      <c r="NH31" s="5" t="s">
        <v>33</v>
      </c>
      <c r="NI31" s="5" t="s">
        <v>33</v>
      </c>
      <c r="NJ31" s="5" t="s">
        <v>33</v>
      </c>
      <c r="NK31" s="5" t="s">
        <v>33</v>
      </c>
      <c r="NL31" s="5" t="s">
        <v>33</v>
      </c>
      <c r="NM31" s="5" t="s">
        <v>33</v>
      </c>
      <c r="NN31" s="5" t="s">
        <v>33</v>
      </c>
      <c r="NO31" s="5" t="s">
        <v>33</v>
      </c>
      <c r="NP31" s="5" t="s">
        <v>33</v>
      </c>
      <c r="NQ31" s="5" t="s">
        <v>33</v>
      </c>
      <c r="NR31" s="5" t="s">
        <v>33</v>
      </c>
      <c r="NS31" s="5" t="s">
        <v>33</v>
      </c>
      <c r="NT31" s="5" t="s">
        <v>33</v>
      </c>
      <c r="NU31" s="5" t="s">
        <v>33</v>
      </c>
      <c r="NV31" s="5" t="s">
        <v>33</v>
      </c>
      <c r="NW31" s="5">
        <v>0</v>
      </c>
      <c r="NX31" s="5">
        <v>0</v>
      </c>
      <c r="NY31" s="5">
        <v>0</v>
      </c>
      <c r="NZ31" s="5">
        <v>0</v>
      </c>
      <c r="OA31" s="5">
        <v>0</v>
      </c>
      <c r="OB31" s="5">
        <v>0</v>
      </c>
      <c r="OC31" s="5">
        <v>0</v>
      </c>
      <c r="OD31" s="5">
        <v>0</v>
      </c>
      <c r="OE31" s="5">
        <v>0</v>
      </c>
      <c r="OF31" s="5">
        <v>0</v>
      </c>
      <c r="OG31" s="5">
        <v>0</v>
      </c>
      <c r="OH31" s="5">
        <v>0</v>
      </c>
      <c r="OI31" s="5">
        <v>0</v>
      </c>
      <c r="OJ31" s="5">
        <v>0</v>
      </c>
      <c r="OK31" s="5" t="s">
        <v>33</v>
      </c>
      <c r="OL31" s="5" t="s">
        <v>33</v>
      </c>
      <c r="OM31" s="5" t="s">
        <v>33</v>
      </c>
      <c r="ON31" s="5" t="s">
        <v>33</v>
      </c>
      <c r="OO31" s="5" t="s">
        <v>33</v>
      </c>
      <c r="OP31" s="5" t="s">
        <v>33</v>
      </c>
      <c r="OQ31" s="5" t="s">
        <v>33</v>
      </c>
      <c r="OR31" s="5" t="s">
        <v>33</v>
      </c>
      <c r="OS31" s="5" t="s">
        <v>33</v>
      </c>
      <c r="OT31" s="5" t="s">
        <v>33</v>
      </c>
      <c r="OU31" s="5" t="s">
        <v>33</v>
      </c>
      <c r="OV31" s="5" t="s">
        <v>33</v>
      </c>
      <c r="OW31" s="5" t="s">
        <v>33</v>
      </c>
      <c r="OX31" s="5" t="s">
        <v>33</v>
      </c>
      <c r="OY31" s="5" t="s">
        <v>33</v>
      </c>
      <c r="OZ31" s="5" t="s">
        <v>33</v>
      </c>
      <c r="PA31" s="5" t="s">
        <v>33</v>
      </c>
      <c r="PB31" s="5" t="s">
        <v>33</v>
      </c>
      <c r="PC31" s="5">
        <v>99075</v>
      </c>
      <c r="PD31" s="5">
        <v>97789</v>
      </c>
      <c r="PE31" s="5">
        <v>91776</v>
      </c>
      <c r="PF31" s="5">
        <v>99671</v>
      </c>
      <c r="PG31" s="5">
        <v>95268</v>
      </c>
      <c r="PH31" s="5">
        <v>85300</v>
      </c>
      <c r="PI31" s="5">
        <v>117379</v>
      </c>
      <c r="PJ31" s="5">
        <v>94014</v>
      </c>
      <c r="PK31" s="5">
        <v>90803</v>
      </c>
      <c r="PL31" s="5">
        <v>88862</v>
      </c>
      <c r="PM31" s="5">
        <v>85521</v>
      </c>
      <c r="PN31" s="5">
        <v>91249</v>
      </c>
      <c r="PO31" s="5">
        <v>84138</v>
      </c>
      <c r="PP31" s="5">
        <v>61717</v>
      </c>
      <c r="PQ31" s="5">
        <v>70889</v>
      </c>
      <c r="PR31" s="5">
        <v>63913</v>
      </c>
      <c r="PS31" s="5">
        <v>69669</v>
      </c>
      <c r="PT31" s="5">
        <v>67343</v>
      </c>
      <c r="PU31" s="5">
        <v>57959</v>
      </c>
      <c r="PV31" s="5">
        <v>64354</v>
      </c>
      <c r="PW31" s="5">
        <v>78719</v>
      </c>
      <c r="PX31" s="5">
        <v>78048</v>
      </c>
      <c r="PY31" s="5">
        <v>57908</v>
      </c>
      <c r="PZ31" s="5">
        <v>61593</v>
      </c>
      <c r="QA31" s="5">
        <v>75583</v>
      </c>
      <c r="QB31" s="5">
        <v>76111</v>
      </c>
      <c r="QC31" s="5">
        <v>76022</v>
      </c>
      <c r="QD31" s="5">
        <v>61885</v>
      </c>
      <c r="QE31" s="5">
        <v>76306</v>
      </c>
      <c r="QF31" s="5">
        <v>66412</v>
      </c>
      <c r="QG31" s="5">
        <v>70633</v>
      </c>
      <c r="QH31" s="5">
        <v>65835</v>
      </c>
      <c r="QI31" s="5">
        <v>203874</v>
      </c>
      <c r="QJ31" s="5">
        <v>189297</v>
      </c>
      <c r="QK31" s="5">
        <v>212774</v>
      </c>
      <c r="QL31" s="5">
        <v>183656</v>
      </c>
      <c r="QM31" s="5">
        <v>171917</v>
      </c>
      <c r="QN31" s="5">
        <v>206853</v>
      </c>
      <c r="QO31" s="5">
        <v>191190</v>
      </c>
      <c r="QP31" s="5">
        <v>182517</v>
      </c>
      <c r="QQ31" s="5">
        <v>202641</v>
      </c>
      <c r="QR31" s="5">
        <v>167170</v>
      </c>
      <c r="QS31" s="5">
        <v>134514</v>
      </c>
      <c r="QT31" s="5">
        <v>152235</v>
      </c>
      <c r="QU31" s="5">
        <v>171174</v>
      </c>
      <c r="QV31" s="5">
        <v>150930</v>
      </c>
      <c r="QW31" s="5">
        <v>142341</v>
      </c>
      <c r="QX31" s="5">
        <v>122777</v>
      </c>
      <c r="QY31" s="5">
        <v>133882</v>
      </c>
      <c r="QZ31" s="5">
        <v>112861</v>
      </c>
      <c r="RA31" s="5">
        <v>99750</v>
      </c>
      <c r="RB31" s="5">
        <v>109028</v>
      </c>
      <c r="RC31" s="5">
        <v>123135</v>
      </c>
      <c r="RD31" s="5">
        <v>105353</v>
      </c>
      <c r="RE31" s="5">
        <v>74560</v>
      </c>
      <c r="RF31" s="5">
        <v>94923</v>
      </c>
      <c r="RG31" s="5">
        <v>62122</v>
      </c>
      <c r="RH31" s="5">
        <v>63454</v>
      </c>
      <c r="RI31" s="5">
        <v>59862</v>
      </c>
      <c r="RJ31" s="5">
        <v>72200</v>
      </c>
      <c r="RK31" s="5">
        <v>84793</v>
      </c>
      <c r="RL31" s="5">
        <v>71817</v>
      </c>
      <c r="RM31" s="5">
        <v>67330</v>
      </c>
      <c r="RN31" s="5">
        <v>67294</v>
      </c>
      <c r="RO31" s="5">
        <v>188137</v>
      </c>
      <c r="RP31" s="5">
        <v>203044</v>
      </c>
      <c r="RQ31" s="5">
        <v>170387</v>
      </c>
      <c r="RR31" s="5">
        <v>152087</v>
      </c>
      <c r="RS31" s="5">
        <v>162184</v>
      </c>
      <c r="RT31" s="5">
        <v>157639</v>
      </c>
      <c r="RU31" s="5">
        <v>157975</v>
      </c>
      <c r="RV31" s="5">
        <v>146751</v>
      </c>
      <c r="RW31" s="5">
        <v>146875</v>
      </c>
      <c r="RX31" s="5">
        <v>145028</v>
      </c>
      <c r="RY31" s="5">
        <v>154861</v>
      </c>
      <c r="RZ31" s="5">
        <v>163225</v>
      </c>
      <c r="SA31" s="5">
        <v>137238</v>
      </c>
      <c r="SB31" s="5">
        <v>112815</v>
      </c>
      <c r="SC31" s="5">
        <v>104848</v>
      </c>
      <c r="SD31" s="5">
        <v>115217</v>
      </c>
      <c r="SE31" s="5">
        <v>104308</v>
      </c>
      <c r="SF31" s="5">
        <v>94442</v>
      </c>
      <c r="SG31" s="5">
        <v>80226</v>
      </c>
      <c r="SH31" s="5">
        <v>80292</v>
      </c>
      <c r="SI31" s="5">
        <v>75631</v>
      </c>
      <c r="SJ31" s="5">
        <v>72928</v>
      </c>
      <c r="SK31" s="5">
        <v>63139</v>
      </c>
      <c r="SL31" s="5">
        <v>54902</v>
      </c>
      <c r="SM31" s="5">
        <v>52157</v>
      </c>
      <c r="SN31" s="5">
        <v>65856</v>
      </c>
      <c r="SO31" s="5">
        <v>76754</v>
      </c>
      <c r="SP31" s="5">
        <v>85069</v>
      </c>
      <c r="SQ31" s="5">
        <v>96729</v>
      </c>
      <c r="SR31" s="5">
        <v>87486</v>
      </c>
      <c r="SS31" s="5">
        <v>83334</v>
      </c>
      <c r="ST31" s="5">
        <v>61029</v>
      </c>
      <c r="SU31" s="5">
        <v>95458</v>
      </c>
      <c r="SV31" s="5">
        <v>98990</v>
      </c>
      <c r="SW31" s="5">
        <v>90583</v>
      </c>
      <c r="SX31" s="5">
        <v>91192</v>
      </c>
      <c r="SY31" s="5">
        <v>88340</v>
      </c>
      <c r="SZ31" s="5">
        <v>87951</v>
      </c>
      <c r="TA31" s="5">
        <v>69017</v>
      </c>
      <c r="TB31" s="5">
        <v>72931</v>
      </c>
      <c r="TC31" s="5">
        <v>61965</v>
      </c>
      <c r="TD31" s="5">
        <v>77550</v>
      </c>
      <c r="TE31" s="5">
        <v>72673</v>
      </c>
      <c r="TF31" s="5">
        <v>61281</v>
      </c>
      <c r="TG31" s="5">
        <v>60113</v>
      </c>
      <c r="TH31" s="5">
        <v>57498</v>
      </c>
      <c r="TI31" s="5">
        <v>56294</v>
      </c>
      <c r="TJ31" s="5">
        <v>52590</v>
      </c>
      <c r="TK31" s="5">
        <v>55983</v>
      </c>
      <c r="TL31" s="5">
        <v>56103</v>
      </c>
      <c r="TM31" s="5">
        <v>48294</v>
      </c>
      <c r="TN31" s="5">
        <v>14680</v>
      </c>
      <c r="TO31" s="5">
        <v>19391</v>
      </c>
      <c r="TP31" s="5">
        <v>15735</v>
      </c>
      <c r="TQ31" s="5">
        <v>17582</v>
      </c>
      <c r="TR31" s="5">
        <v>20611</v>
      </c>
      <c r="TS31" s="5">
        <v>21964</v>
      </c>
      <c r="TT31" s="5">
        <v>16893</v>
      </c>
      <c r="TU31" s="5">
        <v>12906</v>
      </c>
      <c r="TV31" s="5">
        <v>10055</v>
      </c>
      <c r="TW31" s="5">
        <v>13995</v>
      </c>
      <c r="TX31" s="5">
        <v>10374</v>
      </c>
      <c r="TY31" s="5">
        <v>7602</v>
      </c>
      <c r="TZ31" s="5">
        <v>8998</v>
      </c>
      <c r="UA31" s="5">
        <v>5817</v>
      </c>
      <c r="UB31" s="5">
        <v>4581</v>
      </c>
      <c r="UC31" s="5">
        <v>4742</v>
      </c>
      <c r="UD31" s="5">
        <v>1456</v>
      </c>
      <c r="UE31" s="5">
        <v>382</v>
      </c>
      <c r="UF31" s="5">
        <v>1038</v>
      </c>
      <c r="UG31" s="5">
        <v>1801</v>
      </c>
      <c r="UH31" s="5">
        <v>3393</v>
      </c>
      <c r="UI31" s="5">
        <v>1581</v>
      </c>
      <c r="UJ31" s="5">
        <v>1109</v>
      </c>
      <c r="UK31" s="5">
        <v>1344</v>
      </c>
      <c r="UL31" s="5">
        <v>2489</v>
      </c>
      <c r="UM31" s="5">
        <v>2250</v>
      </c>
      <c r="UN31" s="5">
        <v>3701</v>
      </c>
      <c r="UO31" s="5">
        <v>3988</v>
      </c>
      <c r="UP31" s="5">
        <v>10823</v>
      </c>
      <c r="UQ31" s="5">
        <v>10073</v>
      </c>
      <c r="UR31" s="5">
        <v>9785</v>
      </c>
      <c r="US31" s="5">
        <v>13988</v>
      </c>
      <c r="UT31" s="5">
        <v>16063</v>
      </c>
      <c r="UU31" s="5">
        <v>18903</v>
      </c>
      <c r="UV31" s="5">
        <v>17243</v>
      </c>
      <c r="UW31" s="5">
        <v>15356</v>
      </c>
      <c r="UX31" s="5">
        <v>19962</v>
      </c>
      <c r="UY31" s="5">
        <v>12251</v>
      </c>
      <c r="UZ31" s="5">
        <v>10396</v>
      </c>
      <c r="VA31" s="5">
        <v>12327</v>
      </c>
      <c r="VB31" s="5">
        <v>11463</v>
      </c>
      <c r="VC31" s="5">
        <v>9473</v>
      </c>
      <c r="VD31" s="5">
        <v>8083</v>
      </c>
      <c r="VE31" s="5">
        <v>8540</v>
      </c>
      <c r="VF31" s="5">
        <v>8366</v>
      </c>
      <c r="VG31" s="5">
        <v>338881</v>
      </c>
      <c r="VH31" s="5">
        <v>365593</v>
      </c>
      <c r="VI31" s="5">
        <v>362717</v>
      </c>
      <c r="VJ31" s="5">
        <v>352302</v>
      </c>
      <c r="VK31" s="5">
        <v>308653</v>
      </c>
      <c r="VL31" s="5">
        <v>311412</v>
      </c>
      <c r="VM31" s="5">
        <v>372184</v>
      </c>
      <c r="VN31" s="5">
        <v>463842</v>
      </c>
      <c r="VO31" s="5">
        <v>414570</v>
      </c>
      <c r="VP31" s="5">
        <v>403545</v>
      </c>
      <c r="VQ31" s="5">
        <v>400874</v>
      </c>
      <c r="VR31" s="5">
        <v>425071</v>
      </c>
      <c r="VS31" s="5">
        <v>506453</v>
      </c>
      <c r="VT31" s="5">
        <v>482555</v>
      </c>
      <c r="VU31" s="5">
        <v>488779</v>
      </c>
      <c r="VV31" s="5">
        <v>519622</v>
      </c>
      <c r="VW31" s="5">
        <v>505593</v>
      </c>
      <c r="VX31" s="5">
        <v>416771</v>
      </c>
      <c r="VY31" s="5">
        <v>532516</v>
      </c>
      <c r="VZ31" s="5">
        <v>330095</v>
      </c>
      <c r="WA31" s="5">
        <v>350444</v>
      </c>
      <c r="WB31" s="5">
        <v>314618</v>
      </c>
      <c r="WC31" s="5">
        <v>335103</v>
      </c>
      <c r="WD31" s="5">
        <v>315697</v>
      </c>
      <c r="WE31" s="5">
        <v>310406</v>
      </c>
      <c r="WF31" s="5">
        <v>273808</v>
      </c>
      <c r="WG31" s="5">
        <v>235603</v>
      </c>
      <c r="WH31" s="5">
        <v>207653</v>
      </c>
      <c r="WI31" s="5">
        <v>224437</v>
      </c>
      <c r="WJ31" s="5">
        <v>205127</v>
      </c>
      <c r="WK31" s="5">
        <v>169966</v>
      </c>
      <c r="WL31" s="5">
        <v>192388</v>
      </c>
      <c r="WM31" s="5">
        <v>5629</v>
      </c>
      <c r="WN31" s="5">
        <v>5341</v>
      </c>
      <c r="WO31" s="5">
        <v>5804</v>
      </c>
      <c r="WP31" s="5">
        <v>5637</v>
      </c>
      <c r="WQ31" s="5">
        <v>5379</v>
      </c>
      <c r="WR31" s="5">
        <v>5210</v>
      </c>
      <c r="WS31" s="5">
        <v>5120</v>
      </c>
      <c r="WT31" s="5">
        <v>3987</v>
      </c>
      <c r="WU31" s="5">
        <v>4132</v>
      </c>
      <c r="WV31" s="5">
        <v>4552</v>
      </c>
      <c r="WW31" s="5">
        <v>4847</v>
      </c>
      <c r="WX31" s="5">
        <v>-333</v>
      </c>
      <c r="WY31" s="5">
        <v>840</v>
      </c>
      <c r="WZ31" s="5">
        <v>3630</v>
      </c>
      <c r="XA31" s="5">
        <v>3422</v>
      </c>
      <c r="XB31" s="5">
        <v>4326</v>
      </c>
      <c r="XC31" s="5">
        <v>3359</v>
      </c>
      <c r="XD31" s="5">
        <v>2886</v>
      </c>
      <c r="XE31" s="5">
        <v>1679</v>
      </c>
      <c r="XF31" s="5">
        <v>3779</v>
      </c>
      <c r="XG31" s="5">
        <v>3276</v>
      </c>
      <c r="XH31" s="5">
        <v>4616</v>
      </c>
      <c r="XI31" s="5">
        <v>4359</v>
      </c>
      <c r="XJ31" s="5">
        <v>6357</v>
      </c>
      <c r="XK31" s="5">
        <v>5852</v>
      </c>
      <c r="XL31" s="5">
        <v>6274</v>
      </c>
      <c r="XM31" s="5">
        <v>6678</v>
      </c>
      <c r="XN31" s="5">
        <v>6574</v>
      </c>
      <c r="XO31" s="5">
        <v>5789</v>
      </c>
      <c r="XP31" s="5">
        <v>4359</v>
      </c>
      <c r="XQ31" s="5">
        <v>4378</v>
      </c>
      <c r="XR31" s="5">
        <v>4505</v>
      </c>
      <c r="XS31" s="1">
        <v>5109</v>
      </c>
      <c r="XT31" s="3" t="s">
        <v>180</v>
      </c>
      <c r="XU31" s="3" t="s">
        <v>180</v>
      </c>
      <c r="XV31" s="3" t="s">
        <v>180</v>
      </c>
      <c r="XW31" s="3" t="s">
        <v>179</v>
      </c>
      <c r="XX31" s="3" t="s">
        <v>180</v>
      </c>
      <c r="XY31" s="3" t="s">
        <v>180</v>
      </c>
      <c r="XZ31" s="3" t="s">
        <v>205</v>
      </c>
    </row>
    <row r="32" spans="1:650" x14ac:dyDescent="0.3">
      <c r="A32" s="6" t="s">
        <v>63</v>
      </c>
      <c r="B32" s="1">
        <v>4004320</v>
      </c>
      <c r="C32" s="5">
        <v>57178</v>
      </c>
      <c r="D32" s="5">
        <v>43332</v>
      </c>
      <c r="E32" s="5">
        <v>137203</v>
      </c>
      <c r="F32" s="5">
        <v>86943</v>
      </c>
      <c r="G32" s="5">
        <v>164813</v>
      </c>
      <c r="H32" s="5">
        <v>81235</v>
      </c>
      <c r="I32" s="5">
        <v>27452</v>
      </c>
      <c r="J32" s="5">
        <v>37659</v>
      </c>
      <c r="K32" s="5">
        <v>31625</v>
      </c>
      <c r="L32" s="5">
        <v>52859</v>
      </c>
      <c r="M32" s="5">
        <v>56073</v>
      </c>
      <c r="N32" s="5">
        <v>12157</v>
      </c>
      <c r="O32" s="5">
        <v>3991</v>
      </c>
      <c r="P32" s="5">
        <v>58435</v>
      </c>
      <c r="Q32" s="5">
        <v>2509</v>
      </c>
      <c r="R32" s="5">
        <v>4017</v>
      </c>
      <c r="S32" s="5">
        <v>23337</v>
      </c>
      <c r="T32" s="5">
        <v>14759</v>
      </c>
      <c r="U32" s="5">
        <v>56640</v>
      </c>
      <c r="V32" s="5">
        <v>13526</v>
      </c>
      <c r="W32" s="5">
        <v>59857</v>
      </c>
      <c r="X32" s="5">
        <v>28322</v>
      </c>
      <c r="Y32" s="5">
        <v>16218</v>
      </c>
      <c r="Z32" s="5">
        <v>1035</v>
      </c>
      <c r="AA32" s="5">
        <v>0</v>
      </c>
      <c r="AB32" s="5">
        <v>0</v>
      </c>
      <c r="AC32" s="5">
        <v>0</v>
      </c>
      <c r="AD32" s="5">
        <v>0</v>
      </c>
      <c r="AE32" s="5">
        <v>0</v>
      </c>
      <c r="AF32" s="5">
        <v>0</v>
      </c>
      <c r="AG32" s="5">
        <v>0</v>
      </c>
      <c r="AH32" s="5">
        <v>0</v>
      </c>
      <c r="AI32" s="5">
        <v>3072202</v>
      </c>
      <c r="AJ32" s="5">
        <v>2124037</v>
      </c>
      <c r="AK32" s="5">
        <v>684154</v>
      </c>
      <c r="AL32" s="5">
        <v>814093</v>
      </c>
      <c r="AM32" s="5">
        <v>1650521</v>
      </c>
      <c r="AN32" s="5">
        <v>2343446</v>
      </c>
      <c r="AO32" s="5">
        <v>560757</v>
      </c>
      <c r="AP32" s="5">
        <v>2927644</v>
      </c>
      <c r="AQ32" s="5">
        <v>1393161</v>
      </c>
      <c r="AR32" s="5">
        <v>1433403</v>
      </c>
      <c r="AS32" s="5">
        <v>1320652</v>
      </c>
      <c r="AT32" s="5">
        <v>1282406</v>
      </c>
      <c r="AU32" s="5">
        <v>884777</v>
      </c>
      <c r="AV32" s="5">
        <v>304013</v>
      </c>
      <c r="AW32" s="5">
        <v>217964</v>
      </c>
      <c r="AX32" s="5">
        <v>696222</v>
      </c>
      <c r="AY32" s="5">
        <v>1170550</v>
      </c>
      <c r="AZ32" s="5">
        <v>442299</v>
      </c>
      <c r="BA32" s="5">
        <v>138246</v>
      </c>
      <c r="BB32" s="5">
        <v>212247</v>
      </c>
      <c r="BC32" s="5">
        <v>206232</v>
      </c>
      <c r="BD32" s="5">
        <v>110771</v>
      </c>
      <c r="BE32" s="5">
        <v>413990</v>
      </c>
      <c r="BF32" s="5">
        <v>157802</v>
      </c>
      <c r="BG32" s="5">
        <v>409392</v>
      </c>
      <c r="BH32" s="5">
        <v>207956</v>
      </c>
      <c r="BI32" s="5">
        <v>166113</v>
      </c>
      <c r="BJ32" s="5">
        <v>121363</v>
      </c>
      <c r="BK32" s="5">
        <v>1229905</v>
      </c>
      <c r="BL32" s="5">
        <v>111082</v>
      </c>
      <c r="BM32" s="5">
        <v>135424</v>
      </c>
      <c r="BN32" s="5">
        <v>87427</v>
      </c>
      <c r="BO32" s="5">
        <v>453060</v>
      </c>
      <c r="BP32" s="5">
        <v>260618</v>
      </c>
      <c r="BQ32" s="5">
        <v>340599</v>
      </c>
      <c r="BR32" s="5">
        <v>189141</v>
      </c>
      <c r="BS32" s="5">
        <v>201452</v>
      </c>
      <c r="BT32" s="5">
        <v>137960</v>
      </c>
      <c r="BU32" s="5">
        <v>243441</v>
      </c>
      <c r="BV32" s="5">
        <v>142905</v>
      </c>
      <c r="BW32" s="5">
        <v>141863</v>
      </c>
      <c r="BX32" s="5">
        <v>144032</v>
      </c>
      <c r="BY32" s="5">
        <v>100048</v>
      </c>
      <c r="BZ32" s="5">
        <v>113005</v>
      </c>
      <c r="CA32" s="5">
        <v>112670</v>
      </c>
      <c r="CB32" s="5">
        <v>105359</v>
      </c>
      <c r="CC32" s="5">
        <v>109014</v>
      </c>
      <c r="CD32" s="5">
        <v>90274</v>
      </c>
      <c r="CE32" s="5">
        <v>69105</v>
      </c>
      <c r="CF32" s="5">
        <v>82156</v>
      </c>
      <c r="CG32" s="5">
        <v>51650</v>
      </c>
      <c r="CH32" s="5">
        <v>50123</v>
      </c>
      <c r="CI32" s="5">
        <v>25179</v>
      </c>
      <c r="CJ32" s="5">
        <v>35049</v>
      </c>
      <c r="CK32" s="5">
        <v>27788</v>
      </c>
      <c r="CL32" s="5">
        <v>22128</v>
      </c>
      <c r="CM32" s="5">
        <v>51041</v>
      </c>
      <c r="CN32" s="5">
        <v>36472</v>
      </c>
      <c r="CO32" s="5">
        <v>48836</v>
      </c>
      <c r="CP32" s="5">
        <v>34235</v>
      </c>
      <c r="CQ32" s="5">
        <v>80808</v>
      </c>
      <c r="CR32" s="5">
        <v>75558</v>
      </c>
      <c r="CS32" s="5">
        <v>45911</v>
      </c>
      <c r="CT32" s="5">
        <v>28891</v>
      </c>
      <c r="CU32" s="5">
        <v>947019</v>
      </c>
      <c r="CV32" s="5">
        <v>861929</v>
      </c>
      <c r="CW32" s="5">
        <v>733301</v>
      </c>
      <c r="CX32" s="5">
        <v>554486</v>
      </c>
      <c r="CY32" s="5">
        <v>467466</v>
      </c>
      <c r="CZ32" s="5">
        <v>414986</v>
      </c>
      <c r="DA32" s="5">
        <v>389738</v>
      </c>
      <c r="DB32" s="5">
        <v>377254</v>
      </c>
      <c r="DC32" s="5">
        <v>309414</v>
      </c>
      <c r="DD32" s="5">
        <v>337699</v>
      </c>
      <c r="DE32" s="5">
        <v>394017</v>
      </c>
      <c r="DF32" s="5">
        <v>453765</v>
      </c>
      <c r="DG32" s="5">
        <v>474702</v>
      </c>
      <c r="DH32" s="5">
        <v>462960</v>
      </c>
      <c r="DI32" s="5">
        <v>449632</v>
      </c>
      <c r="DJ32" s="5">
        <v>439722</v>
      </c>
      <c r="DK32" s="5">
        <v>293463</v>
      </c>
      <c r="DL32" s="5">
        <v>377519</v>
      </c>
      <c r="DM32" s="5">
        <v>386990</v>
      </c>
      <c r="DN32" s="5">
        <v>353026</v>
      </c>
      <c r="DO32" s="5">
        <v>260890</v>
      </c>
      <c r="DP32" s="5">
        <v>287169</v>
      </c>
      <c r="DQ32" s="5">
        <v>258710</v>
      </c>
      <c r="DR32" s="5">
        <v>225956</v>
      </c>
      <c r="DS32" s="5">
        <v>219155</v>
      </c>
      <c r="DT32" s="5">
        <v>213313</v>
      </c>
      <c r="DU32" s="5">
        <v>246481</v>
      </c>
      <c r="DV32" s="5">
        <v>236777</v>
      </c>
      <c r="DW32" s="5">
        <v>283097</v>
      </c>
      <c r="DX32" s="5">
        <v>335986</v>
      </c>
      <c r="DY32" s="5">
        <v>312396</v>
      </c>
      <c r="DZ32" s="5">
        <v>276579</v>
      </c>
      <c r="EA32" s="5">
        <v>150978</v>
      </c>
      <c r="EB32" s="5">
        <v>134413</v>
      </c>
      <c r="EC32" s="5">
        <v>241957</v>
      </c>
      <c r="ED32" s="5">
        <v>80669</v>
      </c>
      <c r="EE32" s="5">
        <v>55366</v>
      </c>
      <c r="EF32" s="5">
        <v>80599</v>
      </c>
      <c r="EG32" s="5">
        <v>28966</v>
      </c>
      <c r="EH32" s="5">
        <v>52672</v>
      </c>
      <c r="EI32" s="5">
        <v>148136</v>
      </c>
      <c r="EJ32" s="5">
        <v>30122</v>
      </c>
      <c r="EK32" s="5">
        <v>30718</v>
      </c>
      <c r="EL32" s="5">
        <v>44628</v>
      </c>
      <c r="EM32" s="5">
        <v>27645</v>
      </c>
      <c r="EN32" s="5">
        <v>41725</v>
      </c>
      <c r="EO32" s="5">
        <v>22802</v>
      </c>
      <c r="EP32" s="5">
        <v>9067</v>
      </c>
      <c r="EQ32" s="5">
        <v>9102</v>
      </c>
      <c r="ER32" s="5">
        <v>30990</v>
      </c>
      <c r="ES32" s="5">
        <v>34402</v>
      </c>
      <c r="ET32" s="5">
        <v>24507</v>
      </c>
      <c r="EU32" s="5">
        <v>22256</v>
      </c>
      <c r="EV32" s="5">
        <v>41499</v>
      </c>
      <c r="EW32" s="5">
        <v>45219</v>
      </c>
      <c r="EX32" s="5">
        <v>67804</v>
      </c>
      <c r="EY32" s="5">
        <v>60158</v>
      </c>
      <c r="EZ32" s="5">
        <v>76191</v>
      </c>
      <c r="FA32" s="5">
        <v>65411</v>
      </c>
      <c r="FB32" s="5">
        <v>53114</v>
      </c>
      <c r="FC32" s="5">
        <v>98575</v>
      </c>
      <c r="FD32" s="5">
        <v>81513</v>
      </c>
      <c r="FE32" s="5">
        <v>173518</v>
      </c>
      <c r="FF32" s="5">
        <v>111517</v>
      </c>
      <c r="FG32" s="5">
        <v>0</v>
      </c>
      <c r="FH32" s="5">
        <v>0</v>
      </c>
      <c r="FI32" s="5">
        <v>0</v>
      </c>
      <c r="FJ32" s="5">
        <v>0</v>
      </c>
      <c r="FK32" s="5">
        <v>0</v>
      </c>
      <c r="FL32" s="5">
        <v>0</v>
      </c>
      <c r="FM32" s="5">
        <v>0</v>
      </c>
      <c r="FN32" s="5">
        <v>0</v>
      </c>
      <c r="FO32" s="5">
        <v>0</v>
      </c>
      <c r="FP32" s="5">
        <v>0</v>
      </c>
      <c r="FQ32" s="5">
        <v>0</v>
      </c>
      <c r="FR32" s="5">
        <v>0</v>
      </c>
      <c r="FS32" s="5">
        <v>0</v>
      </c>
      <c r="FT32" s="5">
        <v>0</v>
      </c>
      <c r="FU32" s="5" t="s">
        <v>33</v>
      </c>
      <c r="FV32" s="5" t="s">
        <v>33</v>
      </c>
      <c r="FW32" s="5" t="s">
        <v>33</v>
      </c>
      <c r="FX32" s="5" t="s">
        <v>33</v>
      </c>
      <c r="FY32" s="5" t="s">
        <v>33</v>
      </c>
      <c r="FZ32" s="5" t="s">
        <v>33</v>
      </c>
      <c r="GA32" s="5" t="s">
        <v>33</v>
      </c>
      <c r="GB32" s="5" t="s">
        <v>33</v>
      </c>
      <c r="GC32" s="5" t="s">
        <v>33</v>
      </c>
      <c r="GD32" s="5" t="s">
        <v>33</v>
      </c>
      <c r="GE32" s="5" t="s">
        <v>33</v>
      </c>
      <c r="GF32" s="5" t="s">
        <v>33</v>
      </c>
      <c r="GG32" s="5" t="s">
        <v>33</v>
      </c>
      <c r="GH32" s="5" t="s">
        <v>33</v>
      </c>
      <c r="GI32" s="5" t="s">
        <v>33</v>
      </c>
      <c r="GJ32" s="5" t="s">
        <v>33</v>
      </c>
      <c r="GK32" s="5" t="s">
        <v>33</v>
      </c>
      <c r="GL32" s="5" t="s">
        <v>33</v>
      </c>
      <c r="GM32" s="5">
        <v>4680437</v>
      </c>
      <c r="GN32" s="5">
        <v>3424328</v>
      </c>
      <c r="GO32" s="5">
        <v>2137214</v>
      </c>
      <c r="GP32" s="5">
        <v>1725333</v>
      </c>
      <c r="GQ32" s="5">
        <v>2539618</v>
      </c>
      <c r="GR32" s="5">
        <v>3058227</v>
      </c>
      <c r="GS32" s="5">
        <v>1250355</v>
      </c>
      <c r="GT32" s="5">
        <v>3538135</v>
      </c>
      <c r="GU32" s="5">
        <v>2024199</v>
      </c>
      <c r="GV32" s="5">
        <v>1998115</v>
      </c>
      <c r="GW32" s="5">
        <v>1901508</v>
      </c>
      <c r="GX32" s="5">
        <v>1905961</v>
      </c>
      <c r="GY32" s="5">
        <v>1503848</v>
      </c>
      <c r="GZ32" s="5">
        <v>1166058</v>
      </c>
      <c r="HA32" s="5">
        <v>801920</v>
      </c>
      <c r="HB32" s="5">
        <v>1239303</v>
      </c>
      <c r="HC32" s="5">
        <v>1565556</v>
      </c>
      <c r="HD32" s="5">
        <v>947723</v>
      </c>
      <c r="HE32" s="5">
        <v>667928</v>
      </c>
      <c r="HF32" s="5">
        <v>653429</v>
      </c>
      <c r="HG32" s="5">
        <v>574414</v>
      </c>
      <c r="HH32" s="5">
        <v>502810</v>
      </c>
      <c r="HI32" s="5">
        <v>761924</v>
      </c>
      <c r="HJ32" s="5">
        <v>474726</v>
      </c>
      <c r="HK32" s="5">
        <v>739746</v>
      </c>
      <c r="HL32" s="5">
        <v>533932</v>
      </c>
      <c r="HM32" s="5">
        <v>526841</v>
      </c>
      <c r="HN32" s="5">
        <v>445551</v>
      </c>
      <c r="HO32" s="5">
        <v>1692386</v>
      </c>
      <c r="HP32" s="5">
        <v>604363</v>
      </c>
      <c r="HQ32" s="5">
        <v>667249</v>
      </c>
      <c r="HR32" s="5">
        <v>504414</v>
      </c>
      <c r="HS32" s="5">
        <v>2377793</v>
      </c>
      <c r="HT32" s="5">
        <v>2428925</v>
      </c>
      <c r="HU32" s="5">
        <v>2465660</v>
      </c>
      <c r="HV32" s="5">
        <v>2428492</v>
      </c>
      <c r="HW32" s="5">
        <v>2474122</v>
      </c>
      <c r="HX32" s="5">
        <v>2698180</v>
      </c>
      <c r="HY32" s="5">
        <v>2493789</v>
      </c>
      <c r="HZ32" s="5">
        <v>2358641</v>
      </c>
      <c r="IA32" s="5">
        <v>2434339</v>
      </c>
      <c r="IB32" s="5">
        <v>2403853</v>
      </c>
      <c r="IC32" s="5">
        <v>1989678</v>
      </c>
      <c r="ID32" s="5">
        <v>2270844</v>
      </c>
      <c r="IE32" s="5">
        <v>2008213</v>
      </c>
      <c r="IF32" s="5">
        <v>1811893</v>
      </c>
      <c r="IG32" s="5">
        <v>1589735</v>
      </c>
      <c r="IH32" s="5">
        <v>1409042</v>
      </c>
      <c r="II32" s="5">
        <v>1303983</v>
      </c>
      <c r="IJ32" s="5">
        <v>1282458</v>
      </c>
      <c r="IK32" s="5">
        <v>1195134</v>
      </c>
      <c r="IL32" s="5">
        <v>1182713</v>
      </c>
      <c r="IM32" s="5">
        <v>1152142</v>
      </c>
      <c r="IN32" s="5">
        <v>1164172</v>
      </c>
      <c r="IO32" s="5">
        <v>1198457</v>
      </c>
      <c r="IP32" s="5">
        <v>1223015</v>
      </c>
      <c r="IQ32" s="5">
        <v>1416242</v>
      </c>
      <c r="IR32" s="5">
        <v>1698176</v>
      </c>
      <c r="IS32" s="5">
        <v>1466367</v>
      </c>
      <c r="IT32" s="5">
        <v>1442716</v>
      </c>
      <c r="IU32" s="5">
        <v>1441790</v>
      </c>
      <c r="IV32" s="5">
        <v>1451651</v>
      </c>
      <c r="IW32" s="5">
        <v>1417257</v>
      </c>
      <c r="IX32" s="5">
        <v>1474617</v>
      </c>
      <c r="IY32" s="5">
        <v>358769</v>
      </c>
      <c r="IZ32" s="5">
        <v>409440</v>
      </c>
      <c r="JA32" s="5">
        <v>416897</v>
      </c>
      <c r="JB32" s="5">
        <v>462351</v>
      </c>
      <c r="JC32" s="5">
        <v>496211</v>
      </c>
      <c r="JD32" s="5">
        <v>469957</v>
      </c>
      <c r="JE32" s="5">
        <v>393327</v>
      </c>
      <c r="JF32" s="5">
        <v>490983</v>
      </c>
      <c r="JG32" s="5">
        <v>453976</v>
      </c>
      <c r="JH32" s="5">
        <v>420754</v>
      </c>
      <c r="JI32" s="5">
        <v>400585</v>
      </c>
      <c r="JJ32" s="5">
        <v>424403</v>
      </c>
      <c r="JK32" s="5">
        <v>379305</v>
      </c>
      <c r="JL32" s="5">
        <v>348145</v>
      </c>
      <c r="JM32" s="5">
        <v>346390</v>
      </c>
      <c r="JN32" s="5">
        <v>325447</v>
      </c>
      <c r="JO32" s="5">
        <v>299084</v>
      </c>
      <c r="JP32" s="5">
        <v>344287</v>
      </c>
      <c r="JQ32" s="5">
        <v>351813</v>
      </c>
      <c r="JR32" s="5">
        <v>309502</v>
      </c>
      <c r="JS32" s="5">
        <v>295843</v>
      </c>
      <c r="JT32" s="5">
        <v>315406</v>
      </c>
      <c r="JU32" s="5">
        <v>278721</v>
      </c>
      <c r="JV32" s="5">
        <v>301162</v>
      </c>
      <c r="JW32" s="5">
        <v>293367</v>
      </c>
      <c r="JX32" s="5">
        <v>320551</v>
      </c>
      <c r="JY32" s="5">
        <v>276857</v>
      </c>
      <c r="JZ32" s="5">
        <v>310480</v>
      </c>
      <c r="KA32" s="5">
        <v>257259</v>
      </c>
      <c r="KB32" s="5">
        <v>303683</v>
      </c>
      <c r="KC32" s="5">
        <v>247769</v>
      </c>
      <c r="KD32" s="5">
        <v>282328</v>
      </c>
      <c r="KE32" s="5">
        <v>28223</v>
      </c>
      <c r="KF32" s="5">
        <v>28409</v>
      </c>
      <c r="KG32" s="5">
        <v>27100</v>
      </c>
      <c r="KH32" s="5">
        <v>28004</v>
      </c>
      <c r="KI32" s="5">
        <v>24320</v>
      </c>
      <c r="KJ32" s="5">
        <v>25000</v>
      </c>
      <c r="KK32" s="5">
        <v>27524</v>
      </c>
      <c r="KL32" s="5">
        <v>28964</v>
      </c>
      <c r="KM32" s="5">
        <v>26384</v>
      </c>
      <c r="KN32" s="5">
        <v>20680</v>
      </c>
      <c r="KO32" s="5">
        <v>17861</v>
      </c>
      <c r="KP32" s="5">
        <v>24986</v>
      </c>
      <c r="KQ32" s="5">
        <v>17237</v>
      </c>
      <c r="KR32" s="5">
        <v>19395</v>
      </c>
      <c r="KS32" s="5">
        <v>19553</v>
      </c>
      <c r="KT32" s="5">
        <v>18780</v>
      </c>
      <c r="KU32" s="5">
        <v>27172</v>
      </c>
      <c r="KV32" s="5">
        <v>23544</v>
      </c>
      <c r="KW32" s="5">
        <v>25235</v>
      </c>
      <c r="KX32" s="5">
        <v>26380</v>
      </c>
      <c r="KY32" s="5">
        <v>27257</v>
      </c>
      <c r="KZ32" s="5">
        <v>23451</v>
      </c>
      <c r="LA32" s="5">
        <v>28242</v>
      </c>
      <c r="LB32" s="5">
        <v>16669</v>
      </c>
      <c r="LC32" s="5">
        <v>17157</v>
      </c>
      <c r="LD32" s="5">
        <v>16004</v>
      </c>
      <c r="LE32" s="5">
        <v>19210</v>
      </c>
      <c r="LF32" s="5">
        <v>19974</v>
      </c>
      <c r="LG32" s="5">
        <v>17363</v>
      </c>
      <c r="LH32" s="5">
        <v>16991</v>
      </c>
      <c r="LI32" s="5">
        <v>15267</v>
      </c>
      <c r="LJ32" s="5">
        <v>16301</v>
      </c>
      <c r="LK32" s="5">
        <v>30492</v>
      </c>
      <c r="LL32" s="5">
        <v>38673</v>
      </c>
      <c r="LM32" s="5">
        <v>26274</v>
      </c>
      <c r="LN32" s="5">
        <v>29313</v>
      </c>
      <c r="LO32" s="5">
        <v>33087</v>
      </c>
      <c r="LP32" s="5">
        <v>31472</v>
      </c>
      <c r="LQ32" s="5">
        <v>27592</v>
      </c>
      <c r="LR32" s="5">
        <v>29949</v>
      </c>
      <c r="LS32" s="5">
        <v>27315</v>
      </c>
      <c r="LT32" s="5">
        <v>30426</v>
      </c>
      <c r="LU32" s="5">
        <v>26991</v>
      </c>
      <c r="LV32" s="5">
        <v>31083</v>
      </c>
      <c r="LW32" s="5">
        <v>21420</v>
      </c>
      <c r="LX32" s="5">
        <v>16456</v>
      </c>
      <c r="LY32" s="5">
        <v>22380</v>
      </c>
      <c r="LZ32" s="5">
        <v>25572</v>
      </c>
      <c r="MA32" s="5">
        <v>21603</v>
      </c>
      <c r="MB32" s="5">
        <v>20037</v>
      </c>
      <c r="MC32" s="5">
        <v>31899</v>
      </c>
      <c r="MD32" s="5">
        <v>23434</v>
      </c>
      <c r="ME32" s="5">
        <v>22224</v>
      </c>
      <c r="MF32" s="5">
        <v>21882</v>
      </c>
      <c r="MG32" s="5">
        <v>20111</v>
      </c>
      <c r="MH32" s="5">
        <v>29122</v>
      </c>
      <c r="MI32" s="5">
        <v>25101</v>
      </c>
      <c r="MJ32" s="5">
        <v>22219</v>
      </c>
      <c r="MK32" s="5">
        <v>18582</v>
      </c>
      <c r="ML32" s="5">
        <v>19457</v>
      </c>
      <c r="MM32" s="5">
        <v>21546</v>
      </c>
      <c r="MN32" s="5">
        <v>18429</v>
      </c>
      <c r="MO32" s="5">
        <v>18701</v>
      </c>
      <c r="MP32" s="5">
        <v>19654</v>
      </c>
      <c r="MQ32" s="5">
        <v>0</v>
      </c>
      <c r="MR32" s="5">
        <v>0</v>
      </c>
      <c r="MS32" s="5">
        <v>0</v>
      </c>
      <c r="MT32" s="5">
        <v>0</v>
      </c>
      <c r="MU32" s="5">
        <v>0</v>
      </c>
      <c r="MV32" s="5">
        <v>0</v>
      </c>
      <c r="MW32" s="5">
        <v>0</v>
      </c>
      <c r="MX32" s="5">
        <v>0</v>
      </c>
      <c r="MY32" s="5">
        <v>0</v>
      </c>
      <c r="MZ32" s="5">
        <v>0</v>
      </c>
      <c r="NA32" s="5">
        <v>0</v>
      </c>
      <c r="NB32" s="5">
        <v>0</v>
      </c>
      <c r="NC32" s="5">
        <v>0</v>
      </c>
      <c r="ND32" s="5">
        <v>0</v>
      </c>
      <c r="NE32" s="5" t="s">
        <v>33</v>
      </c>
      <c r="NF32" s="5" t="s">
        <v>33</v>
      </c>
      <c r="NG32" s="5" t="s">
        <v>33</v>
      </c>
      <c r="NH32" s="5" t="s">
        <v>33</v>
      </c>
      <c r="NI32" s="5" t="s">
        <v>33</v>
      </c>
      <c r="NJ32" s="5" t="s">
        <v>33</v>
      </c>
      <c r="NK32" s="5" t="s">
        <v>33</v>
      </c>
      <c r="NL32" s="5" t="s">
        <v>33</v>
      </c>
      <c r="NM32" s="5" t="s">
        <v>33</v>
      </c>
      <c r="NN32" s="5" t="s">
        <v>33</v>
      </c>
      <c r="NO32" s="5" t="s">
        <v>33</v>
      </c>
      <c r="NP32" s="5" t="s">
        <v>33</v>
      </c>
      <c r="NQ32" s="5" t="s">
        <v>33</v>
      </c>
      <c r="NR32" s="5" t="s">
        <v>33</v>
      </c>
      <c r="NS32" s="5" t="s">
        <v>33</v>
      </c>
      <c r="NT32" s="5" t="s">
        <v>33</v>
      </c>
      <c r="NU32" s="5" t="s">
        <v>33</v>
      </c>
      <c r="NV32" s="5" t="s">
        <v>33</v>
      </c>
      <c r="NW32" s="5">
        <v>0</v>
      </c>
      <c r="NX32" s="5">
        <v>0</v>
      </c>
      <c r="NY32" s="5">
        <v>0</v>
      </c>
      <c r="NZ32" s="5">
        <v>0</v>
      </c>
      <c r="OA32" s="5">
        <v>0</v>
      </c>
      <c r="OB32" s="5">
        <v>0</v>
      </c>
      <c r="OC32" s="5">
        <v>0</v>
      </c>
      <c r="OD32" s="5">
        <v>0</v>
      </c>
      <c r="OE32" s="5">
        <v>0</v>
      </c>
      <c r="OF32" s="5">
        <v>0</v>
      </c>
      <c r="OG32" s="5">
        <v>0</v>
      </c>
      <c r="OH32" s="5">
        <v>0</v>
      </c>
      <c r="OI32" s="5">
        <v>0</v>
      </c>
      <c r="OJ32" s="5">
        <v>0</v>
      </c>
      <c r="OK32" s="5" t="s">
        <v>33</v>
      </c>
      <c r="OL32" s="5" t="s">
        <v>33</v>
      </c>
      <c r="OM32" s="5" t="s">
        <v>33</v>
      </c>
      <c r="ON32" s="5" t="s">
        <v>33</v>
      </c>
      <c r="OO32" s="5" t="s">
        <v>33</v>
      </c>
      <c r="OP32" s="5" t="s">
        <v>33</v>
      </c>
      <c r="OQ32" s="5" t="s">
        <v>33</v>
      </c>
      <c r="OR32" s="5" t="s">
        <v>33</v>
      </c>
      <c r="OS32" s="5" t="s">
        <v>33</v>
      </c>
      <c r="OT32" s="5" t="s">
        <v>33</v>
      </c>
      <c r="OU32" s="5" t="s">
        <v>33</v>
      </c>
      <c r="OV32" s="5" t="s">
        <v>33</v>
      </c>
      <c r="OW32" s="5" t="s">
        <v>33</v>
      </c>
      <c r="OX32" s="5" t="s">
        <v>33</v>
      </c>
      <c r="OY32" s="5" t="s">
        <v>33</v>
      </c>
      <c r="OZ32" s="5" t="s">
        <v>33</v>
      </c>
      <c r="PA32" s="5" t="s">
        <v>33</v>
      </c>
      <c r="PB32" s="5" t="s">
        <v>33</v>
      </c>
      <c r="PC32" s="5">
        <v>94613</v>
      </c>
      <c r="PD32" s="5">
        <v>92833</v>
      </c>
      <c r="PE32" s="5">
        <v>94375</v>
      </c>
      <c r="PF32" s="5">
        <v>89988</v>
      </c>
      <c r="PG32" s="5">
        <v>82139</v>
      </c>
      <c r="PH32" s="5">
        <v>73716</v>
      </c>
      <c r="PI32" s="5">
        <v>64664</v>
      </c>
      <c r="PJ32" s="5">
        <v>67738</v>
      </c>
      <c r="PK32" s="5">
        <v>71335</v>
      </c>
      <c r="PL32" s="5">
        <v>68957</v>
      </c>
      <c r="PM32" s="5">
        <v>61689</v>
      </c>
      <c r="PN32" s="5">
        <v>64374</v>
      </c>
      <c r="PO32" s="5">
        <v>62138</v>
      </c>
      <c r="PP32" s="5">
        <v>64115</v>
      </c>
      <c r="PQ32" s="5">
        <v>63228</v>
      </c>
      <c r="PR32" s="5">
        <v>61707</v>
      </c>
      <c r="PS32" s="5">
        <v>71743</v>
      </c>
      <c r="PT32" s="5">
        <v>55676</v>
      </c>
      <c r="PU32" s="5">
        <v>68200</v>
      </c>
      <c r="PV32" s="5">
        <v>61000</v>
      </c>
      <c r="PW32" s="5">
        <v>44825</v>
      </c>
      <c r="PX32" s="5">
        <v>47514</v>
      </c>
      <c r="PY32" s="5">
        <v>57013</v>
      </c>
      <c r="PZ32" s="5">
        <v>54826</v>
      </c>
      <c r="QA32" s="5">
        <v>50120</v>
      </c>
      <c r="QB32" s="5">
        <v>43005</v>
      </c>
      <c r="QC32" s="5">
        <v>42252</v>
      </c>
      <c r="QD32" s="5">
        <v>42360</v>
      </c>
      <c r="QE32" s="5">
        <v>38018</v>
      </c>
      <c r="QF32" s="5">
        <v>39360</v>
      </c>
      <c r="QG32" s="5">
        <v>39318</v>
      </c>
      <c r="QH32" s="5">
        <v>43055</v>
      </c>
      <c r="QI32" s="5">
        <v>182308</v>
      </c>
      <c r="QJ32" s="5">
        <v>242793</v>
      </c>
      <c r="QK32" s="5">
        <v>181814</v>
      </c>
      <c r="QL32" s="5">
        <v>180772</v>
      </c>
      <c r="QM32" s="5">
        <v>162618</v>
      </c>
      <c r="QN32" s="5">
        <v>170528</v>
      </c>
      <c r="QO32" s="5">
        <v>127140</v>
      </c>
      <c r="QP32" s="5">
        <v>102396</v>
      </c>
      <c r="QQ32" s="5">
        <v>134044</v>
      </c>
      <c r="QR32" s="5">
        <v>123850</v>
      </c>
      <c r="QS32" s="5">
        <v>121244</v>
      </c>
      <c r="QT32" s="5">
        <v>112028</v>
      </c>
      <c r="QU32" s="5">
        <v>108891</v>
      </c>
      <c r="QV32" s="5">
        <v>103854</v>
      </c>
      <c r="QW32" s="5">
        <v>146159</v>
      </c>
      <c r="QX32" s="5">
        <v>106223</v>
      </c>
      <c r="QY32" s="5">
        <v>154889</v>
      </c>
      <c r="QZ32" s="5">
        <v>160261</v>
      </c>
      <c r="RA32" s="5">
        <v>72347</v>
      </c>
      <c r="RB32" s="5">
        <v>99689</v>
      </c>
      <c r="RC32" s="5">
        <v>81761</v>
      </c>
      <c r="RD32" s="5">
        <v>80985</v>
      </c>
      <c r="RE32" s="5">
        <v>73146</v>
      </c>
      <c r="RF32" s="5">
        <v>118124</v>
      </c>
      <c r="RG32" s="5">
        <v>74513</v>
      </c>
      <c r="RH32" s="5">
        <v>64071</v>
      </c>
      <c r="RI32" s="5">
        <v>62161</v>
      </c>
      <c r="RJ32" s="5">
        <v>54010</v>
      </c>
      <c r="RK32" s="5">
        <v>59218</v>
      </c>
      <c r="RL32" s="5">
        <v>64141</v>
      </c>
      <c r="RM32" s="5">
        <v>66174</v>
      </c>
      <c r="RN32" s="5">
        <v>63594</v>
      </c>
      <c r="RO32" s="5">
        <v>85537</v>
      </c>
      <c r="RP32" s="5">
        <v>86529</v>
      </c>
      <c r="RQ32" s="5">
        <v>84236</v>
      </c>
      <c r="RR32" s="5">
        <v>83506</v>
      </c>
      <c r="RS32" s="5">
        <v>81499</v>
      </c>
      <c r="RT32" s="5">
        <v>78523</v>
      </c>
      <c r="RU32" s="5">
        <v>79219</v>
      </c>
      <c r="RV32" s="5">
        <v>90059</v>
      </c>
      <c r="RW32" s="5">
        <v>104406</v>
      </c>
      <c r="RX32" s="5">
        <v>98886</v>
      </c>
      <c r="RY32" s="5">
        <v>82546</v>
      </c>
      <c r="RZ32" s="5">
        <v>69502</v>
      </c>
      <c r="SA32" s="5">
        <v>70946</v>
      </c>
      <c r="SB32" s="5">
        <v>69863</v>
      </c>
      <c r="SC32" s="5">
        <v>69619</v>
      </c>
      <c r="SD32" s="5">
        <v>72330</v>
      </c>
      <c r="SE32" s="5">
        <v>89675</v>
      </c>
      <c r="SF32" s="5">
        <v>89305</v>
      </c>
      <c r="SG32" s="5">
        <v>92326</v>
      </c>
      <c r="SH32" s="5">
        <v>93807</v>
      </c>
      <c r="SI32" s="5">
        <v>81263</v>
      </c>
      <c r="SJ32" s="5">
        <v>78078</v>
      </c>
      <c r="SK32" s="5">
        <v>76145</v>
      </c>
      <c r="SL32" s="5">
        <v>77687</v>
      </c>
      <c r="SM32" s="5">
        <v>80268</v>
      </c>
      <c r="SN32" s="5">
        <v>67498</v>
      </c>
      <c r="SO32" s="5">
        <v>64174</v>
      </c>
      <c r="SP32" s="5">
        <v>61336</v>
      </c>
      <c r="SQ32" s="5">
        <v>63358</v>
      </c>
      <c r="SR32" s="5">
        <v>58909</v>
      </c>
      <c r="SS32" s="5">
        <v>54648</v>
      </c>
      <c r="ST32" s="5">
        <v>57949</v>
      </c>
      <c r="SU32" s="5">
        <v>18205</v>
      </c>
      <c r="SV32" s="5">
        <v>19305</v>
      </c>
      <c r="SW32" s="5">
        <v>20720</v>
      </c>
      <c r="SX32" s="5">
        <v>20610</v>
      </c>
      <c r="SY32" s="5">
        <v>19266</v>
      </c>
      <c r="SZ32" s="5">
        <v>21845</v>
      </c>
      <c r="TA32" s="5">
        <v>28943</v>
      </c>
      <c r="TB32" s="5">
        <v>34215</v>
      </c>
      <c r="TC32" s="5">
        <v>35453</v>
      </c>
      <c r="TD32" s="5">
        <v>26232</v>
      </c>
      <c r="TE32" s="5">
        <v>20523</v>
      </c>
      <c r="TF32" s="5">
        <v>20179</v>
      </c>
      <c r="TG32" s="5">
        <v>27478</v>
      </c>
      <c r="TH32" s="5">
        <v>36718</v>
      </c>
      <c r="TI32" s="5">
        <v>43699</v>
      </c>
      <c r="TJ32" s="5">
        <v>35726</v>
      </c>
      <c r="TK32" s="5">
        <v>26293</v>
      </c>
      <c r="TL32" s="5">
        <v>33120</v>
      </c>
      <c r="TM32" s="5">
        <v>30113</v>
      </c>
      <c r="TN32" s="5">
        <v>32125</v>
      </c>
      <c r="TO32" s="5">
        <v>41789</v>
      </c>
      <c r="TP32" s="5">
        <v>36571</v>
      </c>
      <c r="TQ32" s="5">
        <v>35628</v>
      </c>
      <c r="TR32" s="5">
        <v>49872</v>
      </c>
      <c r="TS32" s="5">
        <v>57893</v>
      </c>
      <c r="TT32" s="5">
        <v>53334</v>
      </c>
      <c r="TU32" s="5">
        <v>52672</v>
      </c>
      <c r="TV32" s="5">
        <v>41889</v>
      </c>
      <c r="TW32" s="5">
        <v>34386</v>
      </c>
      <c r="TX32" s="5">
        <v>27715</v>
      </c>
      <c r="TY32" s="5">
        <v>22787</v>
      </c>
      <c r="TZ32" s="5">
        <v>22270</v>
      </c>
      <c r="UA32" s="5">
        <v>15075</v>
      </c>
      <c r="UB32" s="5">
        <v>14239</v>
      </c>
      <c r="UC32" s="5">
        <v>11583</v>
      </c>
      <c r="UD32" s="5">
        <v>10355</v>
      </c>
      <c r="UE32" s="5">
        <v>9243</v>
      </c>
      <c r="UF32" s="5">
        <v>7325</v>
      </c>
      <c r="UG32" s="5">
        <v>1427</v>
      </c>
      <c r="UH32" s="5">
        <v>1416</v>
      </c>
      <c r="UI32" s="5">
        <v>1519</v>
      </c>
      <c r="UJ32" s="5">
        <v>1140</v>
      </c>
      <c r="UK32" s="5">
        <v>599</v>
      </c>
      <c r="UL32" s="5">
        <v>6</v>
      </c>
      <c r="UM32" s="5">
        <v>32</v>
      </c>
      <c r="UN32" s="5">
        <v>24</v>
      </c>
      <c r="UO32" s="5">
        <v>81</v>
      </c>
      <c r="UP32" s="5">
        <v>570</v>
      </c>
      <c r="UQ32" s="5">
        <v>56</v>
      </c>
      <c r="UR32" s="5">
        <v>27</v>
      </c>
      <c r="US32" s="5">
        <v>41</v>
      </c>
      <c r="UT32" s="5">
        <v>-147</v>
      </c>
      <c r="UU32" s="5">
        <v>201</v>
      </c>
      <c r="UV32" s="5">
        <v>837</v>
      </c>
      <c r="UW32" s="5">
        <v>1509</v>
      </c>
      <c r="UX32" s="5">
        <v>311</v>
      </c>
      <c r="UY32" s="5">
        <v>166</v>
      </c>
      <c r="UZ32" s="5">
        <v>259</v>
      </c>
      <c r="VA32" s="5">
        <v>388</v>
      </c>
      <c r="VB32" s="5">
        <v>240</v>
      </c>
      <c r="VC32" s="5">
        <v>110</v>
      </c>
      <c r="VD32" s="5">
        <v>146</v>
      </c>
      <c r="VE32" s="5">
        <v>45</v>
      </c>
      <c r="VF32" s="5">
        <v>25</v>
      </c>
      <c r="VG32" s="5">
        <v>385298</v>
      </c>
      <c r="VH32" s="5">
        <v>488083</v>
      </c>
      <c r="VI32" s="5">
        <v>411856</v>
      </c>
      <c r="VJ32" s="5">
        <v>488591</v>
      </c>
      <c r="VK32" s="5">
        <v>529480</v>
      </c>
      <c r="VL32" s="5">
        <v>456196</v>
      </c>
      <c r="VM32" s="5">
        <v>571352</v>
      </c>
      <c r="VN32" s="5">
        <v>536384</v>
      </c>
      <c r="VO32" s="5">
        <v>538666</v>
      </c>
      <c r="VP32" s="5">
        <v>632515</v>
      </c>
      <c r="VQ32" s="5">
        <v>469617</v>
      </c>
      <c r="VR32" s="5">
        <v>504145</v>
      </c>
      <c r="VS32" s="5">
        <v>515403</v>
      </c>
      <c r="VT32" s="5">
        <v>572959</v>
      </c>
      <c r="VU32" s="5">
        <v>469233</v>
      </c>
      <c r="VV32" s="5">
        <v>384475</v>
      </c>
      <c r="VW32" s="5">
        <v>427916</v>
      </c>
      <c r="VX32" s="5">
        <v>526479</v>
      </c>
      <c r="VY32" s="5">
        <v>597291</v>
      </c>
      <c r="VZ32" s="5">
        <v>591219</v>
      </c>
      <c r="WA32" s="5">
        <v>502608</v>
      </c>
      <c r="WB32" s="5">
        <v>387815</v>
      </c>
      <c r="WC32" s="5">
        <v>408972</v>
      </c>
      <c r="WD32" s="5">
        <v>344216</v>
      </c>
      <c r="WE32" s="5">
        <v>349493</v>
      </c>
      <c r="WF32" s="5">
        <v>365974</v>
      </c>
      <c r="WG32" s="5">
        <v>287672</v>
      </c>
      <c r="WH32" s="5">
        <v>247497</v>
      </c>
      <c r="WI32" s="5">
        <v>251823</v>
      </c>
      <c r="WJ32" s="5">
        <v>224146</v>
      </c>
      <c r="WK32" s="5">
        <v>195069</v>
      </c>
      <c r="WL32" s="5">
        <v>198738</v>
      </c>
      <c r="WM32" s="5">
        <v>530</v>
      </c>
      <c r="WN32" s="5">
        <v>2861</v>
      </c>
      <c r="WO32" s="5">
        <v>2288</v>
      </c>
      <c r="WP32" s="5">
        <v>2505</v>
      </c>
      <c r="WQ32" s="5">
        <v>3162</v>
      </c>
      <c r="WR32" s="5">
        <v>4135</v>
      </c>
      <c r="WS32" s="5">
        <v>4426</v>
      </c>
      <c r="WT32" s="5">
        <v>4099</v>
      </c>
      <c r="WU32" s="5">
        <v>4466</v>
      </c>
      <c r="WV32" s="5">
        <v>5323</v>
      </c>
      <c r="WW32" s="5">
        <v>10710</v>
      </c>
      <c r="WX32" s="5">
        <v>6214</v>
      </c>
      <c r="WY32" s="5">
        <v>3834</v>
      </c>
      <c r="WZ32" s="5">
        <v>1989</v>
      </c>
      <c r="XA32" s="5">
        <v>2560</v>
      </c>
      <c r="XB32" s="5">
        <v>2909</v>
      </c>
      <c r="XC32" s="5">
        <v>757</v>
      </c>
      <c r="XD32" s="5">
        <v>1009</v>
      </c>
      <c r="XE32" s="5">
        <v>3511</v>
      </c>
      <c r="XF32" s="5">
        <v>3307</v>
      </c>
      <c r="XG32" s="5">
        <v>14985</v>
      </c>
      <c r="XH32" s="5">
        <v>14625</v>
      </c>
      <c r="XI32" s="5">
        <v>26731</v>
      </c>
      <c r="XJ32" s="5">
        <v>22555</v>
      </c>
      <c r="XK32" s="5">
        <v>22628</v>
      </c>
      <c r="XL32" s="5">
        <v>22775</v>
      </c>
      <c r="XM32" s="5">
        <v>17858</v>
      </c>
      <c r="XN32" s="5">
        <v>19214</v>
      </c>
      <c r="XO32" s="5">
        <v>16656</v>
      </c>
      <c r="XP32" s="5">
        <v>17579</v>
      </c>
      <c r="XQ32" s="5">
        <v>16300</v>
      </c>
      <c r="XR32" s="5">
        <v>17733</v>
      </c>
      <c r="XS32" s="1">
        <v>5416</v>
      </c>
      <c r="XT32" s="3" t="s">
        <v>180</v>
      </c>
      <c r="XU32" s="3" t="s">
        <v>180</v>
      </c>
      <c r="XV32" s="3" t="s">
        <v>180</v>
      </c>
      <c r="XW32" s="3" t="s">
        <v>179</v>
      </c>
      <c r="XX32" s="3" t="s">
        <v>180</v>
      </c>
      <c r="XY32" s="3" t="s">
        <v>180</v>
      </c>
      <c r="XZ32" s="3" t="s">
        <v>206</v>
      </c>
    </row>
    <row r="33" spans="1:650" x14ac:dyDescent="0.3">
      <c r="A33" s="6" t="s">
        <v>64</v>
      </c>
      <c r="B33" s="1">
        <v>4056998</v>
      </c>
      <c r="C33" s="5">
        <v>35648</v>
      </c>
      <c r="D33" s="5">
        <v>23785</v>
      </c>
      <c r="E33" s="5">
        <v>66377</v>
      </c>
      <c r="F33" s="5">
        <v>34928</v>
      </c>
      <c r="G33" s="5">
        <v>-1101</v>
      </c>
      <c r="H33" s="5">
        <v>15659</v>
      </c>
      <c r="I33" s="5">
        <v>6148</v>
      </c>
      <c r="J33" s="5">
        <v>1673</v>
      </c>
      <c r="K33" s="5">
        <v>14573</v>
      </c>
      <c r="L33" s="5">
        <v>2298</v>
      </c>
      <c r="M33" s="5">
        <v>4097</v>
      </c>
      <c r="N33" s="5">
        <v>-648</v>
      </c>
      <c r="O33" s="5">
        <v>3153</v>
      </c>
      <c r="P33" s="5">
        <v>7058</v>
      </c>
      <c r="Q33" s="5">
        <v>3571</v>
      </c>
      <c r="R33" s="5">
        <v>4548</v>
      </c>
      <c r="S33" s="5">
        <v>14888</v>
      </c>
      <c r="T33" s="5">
        <v>21694</v>
      </c>
      <c r="U33" s="5">
        <v>1291</v>
      </c>
      <c r="V33" s="5">
        <v>1202</v>
      </c>
      <c r="W33" s="5">
        <v>5113</v>
      </c>
      <c r="X33" s="5">
        <v>4841</v>
      </c>
      <c r="Y33" s="5">
        <v>9259</v>
      </c>
      <c r="Z33" s="5">
        <v>143</v>
      </c>
      <c r="AA33" s="5">
        <v>64907</v>
      </c>
      <c r="AB33" s="5">
        <v>4475</v>
      </c>
      <c r="AC33" s="5">
        <v>2103</v>
      </c>
      <c r="AD33" s="5">
        <v>5836</v>
      </c>
      <c r="AE33" s="5">
        <v>596</v>
      </c>
      <c r="AF33" s="5">
        <v>607</v>
      </c>
      <c r="AG33" s="5">
        <v>416</v>
      </c>
      <c r="AH33" s="5">
        <v>0</v>
      </c>
      <c r="AI33" s="5">
        <v>444220</v>
      </c>
      <c r="AJ33" s="5">
        <v>1506523</v>
      </c>
      <c r="AK33" s="5">
        <v>297599</v>
      </c>
      <c r="AL33" s="5">
        <v>280003</v>
      </c>
      <c r="AM33" s="5">
        <v>179290</v>
      </c>
      <c r="AN33" s="5">
        <v>180819</v>
      </c>
      <c r="AO33" s="5">
        <v>278279</v>
      </c>
      <c r="AP33" s="5">
        <v>316602</v>
      </c>
      <c r="AQ33" s="5">
        <v>198677</v>
      </c>
      <c r="AR33" s="5">
        <v>525676</v>
      </c>
      <c r="AS33" s="5">
        <v>1785195</v>
      </c>
      <c r="AT33" s="5">
        <v>161938</v>
      </c>
      <c r="AU33" s="5">
        <v>455617</v>
      </c>
      <c r="AV33" s="5">
        <v>79070</v>
      </c>
      <c r="AW33" s="5">
        <v>331693</v>
      </c>
      <c r="AX33" s="5">
        <v>61088</v>
      </c>
      <c r="AY33" s="5">
        <v>424050</v>
      </c>
      <c r="AZ33" s="5">
        <v>129834</v>
      </c>
      <c r="BA33" s="5">
        <v>20936</v>
      </c>
      <c r="BB33" s="5">
        <v>136381</v>
      </c>
      <c r="BC33" s="5">
        <v>362757</v>
      </c>
      <c r="BD33" s="5">
        <v>50347</v>
      </c>
      <c r="BE33" s="5">
        <v>67165</v>
      </c>
      <c r="BF33" s="5">
        <v>44410</v>
      </c>
      <c r="BG33" s="5">
        <v>40676</v>
      </c>
      <c r="BH33" s="5">
        <v>139886</v>
      </c>
      <c r="BI33" s="5">
        <v>248745</v>
      </c>
      <c r="BJ33" s="5">
        <v>178474</v>
      </c>
      <c r="BK33" s="5">
        <v>48383</v>
      </c>
      <c r="BL33" s="5">
        <v>73916</v>
      </c>
      <c r="BM33" s="5">
        <v>30093</v>
      </c>
      <c r="BN33" s="5">
        <v>35768</v>
      </c>
      <c r="BO33" s="5">
        <v>459566</v>
      </c>
      <c r="BP33" s="5">
        <v>290748</v>
      </c>
      <c r="BQ33" s="5">
        <v>266601</v>
      </c>
      <c r="BR33" s="5">
        <v>181877</v>
      </c>
      <c r="BS33" s="5">
        <v>188167</v>
      </c>
      <c r="BT33" s="5">
        <v>189167</v>
      </c>
      <c r="BU33" s="5">
        <v>239043</v>
      </c>
      <c r="BV33" s="5">
        <v>148413</v>
      </c>
      <c r="BW33" s="5">
        <v>138316</v>
      </c>
      <c r="BX33" s="5">
        <v>179887</v>
      </c>
      <c r="BY33" s="5">
        <v>240826</v>
      </c>
      <c r="BZ33" s="5">
        <v>201728</v>
      </c>
      <c r="CA33" s="5">
        <v>133194</v>
      </c>
      <c r="CB33" s="5">
        <v>125581</v>
      </c>
      <c r="CC33" s="5">
        <v>36462</v>
      </c>
      <c r="CD33" s="5">
        <v>54012</v>
      </c>
      <c r="CE33" s="5">
        <v>37898</v>
      </c>
      <c r="CF33" s="5">
        <v>63768</v>
      </c>
      <c r="CG33" s="5">
        <v>16425</v>
      </c>
      <c r="CH33" s="5">
        <v>24214</v>
      </c>
      <c r="CI33" s="5">
        <v>20057</v>
      </c>
      <c r="CJ33" s="5">
        <v>27741</v>
      </c>
      <c r="CK33" s="5">
        <v>16512</v>
      </c>
      <c r="CL33" s="5">
        <v>28317</v>
      </c>
      <c r="CM33" s="5">
        <v>62374</v>
      </c>
      <c r="CN33" s="5">
        <v>40112</v>
      </c>
      <c r="CO33" s="5">
        <v>40593</v>
      </c>
      <c r="CP33" s="5">
        <v>41665</v>
      </c>
      <c r="CQ33" s="5">
        <v>35899</v>
      </c>
      <c r="CR33" s="5">
        <v>28609</v>
      </c>
      <c r="CS33" s="5">
        <v>17494</v>
      </c>
      <c r="CT33" s="5">
        <v>30121</v>
      </c>
      <c r="CU33" s="5">
        <v>745931</v>
      </c>
      <c r="CV33" s="5">
        <v>414676</v>
      </c>
      <c r="CW33" s="5">
        <v>405085</v>
      </c>
      <c r="CX33" s="5">
        <v>359491</v>
      </c>
      <c r="CY33" s="5">
        <v>332870</v>
      </c>
      <c r="CZ33" s="5">
        <v>216051</v>
      </c>
      <c r="DA33" s="5">
        <v>205839</v>
      </c>
      <c r="DB33" s="5">
        <v>199689</v>
      </c>
      <c r="DC33" s="5">
        <v>163816</v>
      </c>
      <c r="DD33" s="5">
        <v>176875</v>
      </c>
      <c r="DE33" s="5">
        <v>189850</v>
      </c>
      <c r="DF33" s="5">
        <v>203032</v>
      </c>
      <c r="DG33" s="5">
        <v>207500</v>
      </c>
      <c r="DH33" s="5">
        <v>299934</v>
      </c>
      <c r="DI33" s="5">
        <v>195549</v>
      </c>
      <c r="DJ33" s="5">
        <v>230127</v>
      </c>
      <c r="DK33" s="5">
        <v>186532</v>
      </c>
      <c r="DL33" s="5">
        <v>190752</v>
      </c>
      <c r="DM33" s="5">
        <v>142210</v>
      </c>
      <c r="DN33" s="5">
        <v>135879</v>
      </c>
      <c r="DO33" s="5">
        <v>137575</v>
      </c>
      <c r="DP33" s="5">
        <v>120854</v>
      </c>
      <c r="DQ33" s="5">
        <v>122464</v>
      </c>
      <c r="DR33" s="5">
        <v>115800</v>
      </c>
      <c r="DS33" s="5">
        <v>129336</v>
      </c>
      <c r="DT33" s="5">
        <v>140995</v>
      </c>
      <c r="DU33" s="5">
        <v>129260</v>
      </c>
      <c r="DV33" s="5">
        <v>119712</v>
      </c>
      <c r="DW33" s="5">
        <v>121255</v>
      </c>
      <c r="DX33" s="5">
        <v>116051</v>
      </c>
      <c r="DY33" s="5">
        <v>112127</v>
      </c>
      <c r="DZ33" s="5">
        <v>103326</v>
      </c>
      <c r="EA33" s="5">
        <v>82114</v>
      </c>
      <c r="EB33" s="5">
        <v>61417</v>
      </c>
      <c r="EC33" s="5">
        <v>32503</v>
      </c>
      <c r="ED33" s="5">
        <v>58030</v>
      </c>
      <c r="EE33" s="5">
        <v>39314</v>
      </c>
      <c r="EF33" s="5">
        <v>36815</v>
      </c>
      <c r="EG33" s="5">
        <v>44177</v>
      </c>
      <c r="EH33" s="5">
        <v>19425</v>
      </c>
      <c r="EI33" s="5">
        <v>25506</v>
      </c>
      <c r="EJ33" s="5">
        <v>28089</v>
      </c>
      <c r="EK33" s="5">
        <v>20523</v>
      </c>
      <c r="EL33" s="5">
        <v>18190</v>
      </c>
      <c r="EM33" s="5">
        <v>32986</v>
      </c>
      <c r="EN33" s="5">
        <v>48005</v>
      </c>
      <c r="EO33" s="5">
        <v>15758</v>
      </c>
      <c r="EP33" s="5">
        <v>37082</v>
      </c>
      <c r="EQ33" s="5">
        <v>96342</v>
      </c>
      <c r="ER33" s="5">
        <v>12519</v>
      </c>
      <c r="ES33" s="5">
        <v>4680</v>
      </c>
      <c r="ET33" s="5">
        <v>10875</v>
      </c>
      <c r="EU33" s="5">
        <v>32910</v>
      </c>
      <c r="EV33" s="5">
        <v>21905</v>
      </c>
      <c r="EW33" s="5">
        <v>34902</v>
      </c>
      <c r="EX33" s="5">
        <v>14955</v>
      </c>
      <c r="EY33" s="5">
        <v>27832</v>
      </c>
      <c r="EZ33" s="5">
        <v>58291</v>
      </c>
      <c r="FA33" s="5">
        <v>36561</v>
      </c>
      <c r="FB33" s="5">
        <v>23806</v>
      </c>
      <c r="FC33" s="5">
        <v>39574</v>
      </c>
      <c r="FD33" s="5">
        <v>25951</v>
      </c>
      <c r="FE33" s="5">
        <v>22074</v>
      </c>
      <c r="FF33" s="5">
        <v>20018</v>
      </c>
      <c r="FG33" s="5">
        <v>0</v>
      </c>
      <c r="FH33" s="5">
        <v>0</v>
      </c>
      <c r="FI33" s="5">
        <v>0</v>
      </c>
      <c r="FJ33" s="5">
        <v>0</v>
      </c>
      <c r="FK33" s="5">
        <v>0</v>
      </c>
      <c r="FL33" s="5">
        <v>0</v>
      </c>
      <c r="FM33" s="5">
        <v>0</v>
      </c>
      <c r="FN33" s="5">
        <v>0</v>
      </c>
      <c r="FO33" s="5">
        <v>0</v>
      </c>
      <c r="FP33" s="5">
        <v>0</v>
      </c>
      <c r="FQ33" s="5">
        <v>0</v>
      </c>
      <c r="FR33" s="5">
        <v>0</v>
      </c>
      <c r="FS33" s="5">
        <v>0</v>
      </c>
      <c r="FT33" s="5">
        <v>0</v>
      </c>
      <c r="FU33" s="5" t="s">
        <v>33</v>
      </c>
      <c r="FV33" s="5" t="s">
        <v>33</v>
      </c>
      <c r="FW33" s="5" t="s">
        <v>33</v>
      </c>
      <c r="FX33" s="5" t="s">
        <v>33</v>
      </c>
      <c r="FY33" s="5" t="s">
        <v>33</v>
      </c>
      <c r="FZ33" s="5" t="s">
        <v>33</v>
      </c>
      <c r="GA33" s="5" t="s">
        <v>33</v>
      </c>
      <c r="GB33" s="5" t="s">
        <v>33</v>
      </c>
      <c r="GC33" s="5" t="s">
        <v>33</v>
      </c>
      <c r="GD33" s="5" t="s">
        <v>33</v>
      </c>
      <c r="GE33" s="5" t="s">
        <v>33</v>
      </c>
      <c r="GF33" s="5" t="s">
        <v>33</v>
      </c>
      <c r="GG33" s="5" t="s">
        <v>33</v>
      </c>
      <c r="GH33" s="5" t="s">
        <v>33</v>
      </c>
      <c r="GI33" s="5" t="s">
        <v>33</v>
      </c>
      <c r="GJ33" s="5" t="s">
        <v>33</v>
      </c>
      <c r="GK33" s="5" t="s">
        <v>33</v>
      </c>
      <c r="GL33" s="5" t="s">
        <v>33</v>
      </c>
      <c r="GM33" s="5">
        <v>1767478</v>
      </c>
      <c r="GN33" s="5">
        <v>2297148</v>
      </c>
      <c r="GO33" s="5">
        <v>1234685</v>
      </c>
      <c r="GP33" s="5">
        <v>941858</v>
      </c>
      <c r="GQ33" s="5">
        <v>738540</v>
      </c>
      <c r="GR33" s="5">
        <v>638509</v>
      </c>
      <c r="GS33" s="5">
        <v>773487</v>
      </c>
      <c r="GT33" s="5">
        <v>685802</v>
      </c>
      <c r="GU33" s="5">
        <v>540887</v>
      </c>
      <c r="GV33" s="5">
        <v>912825</v>
      </c>
      <c r="GW33" s="5">
        <v>2240491</v>
      </c>
      <c r="GX33" s="5">
        <v>584240</v>
      </c>
      <c r="GY33" s="5">
        <v>832450</v>
      </c>
      <c r="GZ33" s="5">
        <v>559649</v>
      </c>
      <c r="HA33" s="5">
        <v>583033</v>
      </c>
      <c r="HB33" s="5">
        <v>386857</v>
      </c>
      <c r="HC33" s="5">
        <v>759710</v>
      </c>
      <c r="HD33" s="5">
        <v>418566</v>
      </c>
      <c r="HE33" s="5">
        <v>185541</v>
      </c>
      <c r="HF33" s="5">
        <v>308551</v>
      </c>
      <c r="HG33" s="5">
        <v>558412</v>
      </c>
      <c r="HH33" s="5">
        <v>225687</v>
      </c>
      <c r="HI33" s="5">
        <v>705513</v>
      </c>
      <c r="HJ33" s="5">
        <v>204120</v>
      </c>
      <c r="HK33" s="5">
        <v>325125</v>
      </c>
      <c r="HL33" s="5">
        <v>383759</v>
      </c>
      <c r="HM33" s="5">
        <v>457262</v>
      </c>
      <c r="HN33" s="5">
        <v>369492</v>
      </c>
      <c r="HO33" s="5">
        <v>245707</v>
      </c>
      <c r="HP33" s="5">
        <v>245134</v>
      </c>
      <c r="HQ33" s="5">
        <v>182204</v>
      </c>
      <c r="HR33" s="5">
        <v>189233</v>
      </c>
      <c r="HS33" s="5">
        <v>1912465</v>
      </c>
      <c r="HT33" s="5">
        <v>2117029</v>
      </c>
      <c r="HU33" s="5">
        <v>2018446</v>
      </c>
      <c r="HV33" s="5">
        <v>2033510</v>
      </c>
      <c r="HW33" s="5">
        <v>2115065</v>
      </c>
      <c r="HX33" s="5">
        <v>2328566</v>
      </c>
      <c r="HY33" s="5">
        <v>2336426</v>
      </c>
      <c r="HZ33" s="5">
        <v>2407198</v>
      </c>
      <c r="IA33" s="5">
        <v>2638539</v>
      </c>
      <c r="IB33" s="5">
        <v>2999017</v>
      </c>
      <c r="IC33" s="5">
        <v>2833942</v>
      </c>
      <c r="ID33" s="5">
        <v>3047385</v>
      </c>
      <c r="IE33" s="5">
        <v>2703844</v>
      </c>
      <c r="IF33" s="5">
        <v>2317684</v>
      </c>
      <c r="IG33" s="5">
        <v>2350112</v>
      </c>
      <c r="IH33" s="5">
        <v>1830352</v>
      </c>
      <c r="II33" s="5">
        <v>1716746</v>
      </c>
      <c r="IJ33" s="5">
        <v>1482907</v>
      </c>
      <c r="IK33" s="5">
        <v>1451289</v>
      </c>
      <c r="IL33" s="5">
        <v>1422994</v>
      </c>
      <c r="IM33" s="5">
        <v>1134206</v>
      </c>
      <c r="IN33" s="5">
        <v>1116897</v>
      </c>
      <c r="IO33" s="5">
        <v>1176562</v>
      </c>
      <c r="IP33" s="5">
        <v>1102341</v>
      </c>
      <c r="IQ33" s="5">
        <v>956097</v>
      </c>
      <c r="IR33" s="5">
        <v>808919</v>
      </c>
      <c r="IS33" s="5">
        <v>744967</v>
      </c>
      <c r="IT33" s="5">
        <v>693072</v>
      </c>
      <c r="IU33" s="5">
        <v>684630</v>
      </c>
      <c r="IV33" s="5">
        <v>737268</v>
      </c>
      <c r="IW33" s="5">
        <v>690014</v>
      </c>
      <c r="IX33" s="5">
        <v>618586</v>
      </c>
      <c r="IY33" s="5">
        <v>139404</v>
      </c>
      <c r="IZ33" s="5">
        <v>138572</v>
      </c>
      <c r="JA33" s="5">
        <v>139738</v>
      </c>
      <c r="JB33" s="5">
        <v>144633</v>
      </c>
      <c r="JC33" s="5">
        <v>135660</v>
      </c>
      <c r="JD33" s="5">
        <v>122659</v>
      </c>
      <c r="JE33" s="5">
        <v>94103</v>
      </c>
      <c r="JF33" s="5">
        <v>90671</v>
      </c>
      <c r="JG33" s="5">
        <v>122617</v>
      </c>
      <c r="JH33" s="5">
        <v>117901</v>
      </c>
      <c r="JI33" s="5">
        <v>124345</v>
      </c>
      <c r="JJ33" s="5">
        <v>113637</v>
      </c>
      <c r="JK33" s="5">
        <v>106010</v>
      </c>
      <c r="JL33" s="5">
        <v>93418</v>
      </c>
      <c r="JM33" s="5">
        <v>95592</v>
      </c>
      <c r="JN33" s="5">
        <v>89338</v>
      </c>
      <c r="JO33" s="5">
        <v>94516</v>
      </c>
      <c r="JP33" s="5">
        <v>89273</v>
      </c>
      <c r="JQ33" s="5">
        <v>96418</v>
      </c>
      <c r="JR33" s="5">
        <v>99046</v>
      </c>
      <c r="JS33" s="5">
        <v>101895</v>
      </c>
      <c r="JT33" s="5">
        <v>108657</v>
      </c>
      <c r="JU33" s="5">
        <v>158330</v>
      </c>
      <c r="JV33" s="5">
        <v>87369</v>
      </c>
      <c r="JW33" s="5">
        <v>83542</v>
      </c>
      <c r="JX33" s="5">
        <v>86230</v>
      </c>
      <c r="JY33" s="5">
        <v>100352</v>
      </c>
      <c r="JZ33" s="5">
        <v>105469</v>
      </c>
      <c r="KA33" s="5">
        <v>98277</v>
      </c>
      <c r="KB33" s="5">
        <v>91875</v>
      </c>
      <c r="KC33" s="5">
        <v>98011</v>
      </c>
      <c r="KD33" s="5">
        <v>79990</v>
      </c>
      <c r="KE33" s="5">
        <v>29278</v>
      </c>
      <c r="KF33" s="5">
        <v>29481</v>
      </c>
      <c r="KG33" s="5">
        <v>26702</v>
      </c>
      <c r="KH33" s="5">
        <v>17608</v>
      </c>
      <c r="KI33" s="5">
        <v>15922</v>
      </c>
      <c r="KJ33" s="5">
        <v>14985</v>
      </c>
      <c r="KK33" s="5">
        <v>16931</v>
      </c>
      <c r="KL33" s="5">
        <v>14272</v>
      </c>
      <c r="KM33" s="5">
        <v>14066</v>
      </c>
      <c r="KN33" s="5">
        <v>14314</v>
      </c>
      <c r="KO33" s="5">
        <v>15498</v>
      </c>
      <c r="KP33" s="5">
        <v>17490</v>
      </c>
      <c r="KQ33" s="5">
        <v>21726</v>
      </c>
      <c r="KR33" s="5">
        <v>22049</v>
      </c>
      <c r="KS33" s="5">
        <v>21453</v>
      </c>
      <c r="KT33" s="5">
        <v>16230</v>
      </c>
      <c r="KU33" s="5">
        <v>15981</v>
      </c>
      <c r="KV33" s="5">
        <v>20170</v>
      </c>
      <c r="KW33" s="5">
        <v>22098</v>
      </c>
      <c r="KX33" s="5">
        <v>17555</v>
      </c>
      <c r="KY33" s="5">
        <v>23175</v>
      </c>
      <c r="KZ33" s="5">
        <v>12941</v>
      </c>
      <c r="LA33" s="5">
        <v>6530</v>
      </c>
      <c r="LB33" s="5">
        <v>8607</v>
      </c>
      <c r="LC33" s="5">
        <v>5884</v>
      </c>
      <c r="LD33" s="5">
        <v>5851</v>
      </c>
      <c r="LE33" s="5">
        <v>6390</v>
      </c>
      <c r="LF33" s="5">
        <v>5986</v>
      </c>
      <c r="LG33" s="5">
        <v>5765</v>
      </c>
      <c r="LH33" s="5">
        <v>6344</v>
      </c>
      <c r="LI33" s="5">
        <v>5857</v>
      </c>
      <c r="LJ33" s="5">
        <v>6056</v>
      </c>
      <c r="LK33" s="5">
        <v>21537</v>
      </c>
      <c r="LL33" s="5">
        <v>17023</v>
      </c>
      <c r="LM33" s="5">
        <v>19846</v>
      </c>
      <c r="LN33" s="5">
        <v>17773</v>
      </c>
      <c r="LO33" s="5">
        <v>20572</v>
      </c>
      <c r="LP33" s="5">
        <v>20857</v>
      </c>
      <c r="LQ33" s="5">
        <v>24306</v>
      </c>
      <c r="LR33" s="5">
        <v>24879</v>
      </c>
      <c r="LS33" s="5">
        <v>25970</v>
      </c>
      <c r="LT33" s="5">
        <v>20825</v>
      </c>
      <c r="LU33" s="5">
        <v>20483</v>
      </c>
      <c r="LV33" s="5">
        <v>20139</v>
      </c>
      <c r="LW33" s="5">
        <v>14303</v>
      </c>
      <c r="LX33" s="5">
        <v>14326</v>
      </c>
      <c r="LY33" s="5">
        <v>10891</v>
      </c>
      <c r="LZ33" s="5">
        <v>10486</v>
      </c>
      <c r="MA33" s="5">
        <v>11678</v>
      </c>
      <c r="MB33" s="5">
        <v>11329</v>
      </c>
      <c r="MC33" s="5">
        <v>10496</v>
      </c>
      <c r="MD33" s="5">
        <v>12510</v>
      </c>
      <c r="ME33" s="5">
        <v>10191</v>
      </c>
      <c r="MF33" s="5">
        <v>9983</v>
      </c>
      <c r="MG33" s="5">
        <v>8830</v>
      </c>
      <c r="MH33" s="5">
        <v>7937</v>
      </c>
      <c r="MI33" s="5">
        <v>7664</v>
      </c>
      <c r="MJ33" s="5">
        <v>7432</v>
      </c>
      <c r="MK33" s="5">
        <v>7000</v>
      </c>
      <c r="ML33" s="5">
        <v>5928</v>
      </c>
      <c r="MM33" s="5">
        <v>6014</v>
      </c>
      <c r="MN33" s="5">
        <v>6494</v>
      </c>
      <c r="MO33" s="5">
        <v>5341</v>
      </c>
      <c r="MP33" s="5">
        <v>5944</v>
      </c>
      <c r="MQ33" s="5">
        <v>0</v>
      </c>
      <c r="MR33" s="5">
        <v>0</v>
      </c>
      <c r="MS33" s="5">
        <v>0</v>
      </c>
      <c r="MT33" s="5">
        <v>0</v>
      </c>
      <c r="MU33" s="5">
        <v>0</v>
      </c>
      <c r="MV33" s="5">
        <v>0</v>
      </c>
      <c r="MW33" s="5">
        <v>0</v>
      </c>
      <c r="MX33" s="5">
        <v>0</v>
      </c>
      <c r="MY33" s="5">
        <v>0</v>
      </c>
      <c r="MZ33" s="5">
        <v>0</v>
      </c>
      <c r="NA33" s="5">
        <v>0</v>
      </c>
      <c r="NB33" s="5">
        <v>0</v>
      </c>
      <c r="NC33" s="5">
        <v>0</v>
      </c>
      <c r="ND33" s="5">
        <v>0</v>
      </c>
      <c r="NE33" s="5" t="s">
        <v>33</v>
      </c>
      <c r="NF33" s="5" t="s">
        <v>33</v>
      </c>
      <c r="NG33" s="5" t="s">
        <v>33</v>
      </c>
      <c r="NH33" s="5" t="s">
        <v>33</v>
      </c>
      <c r="NI33" s="5" t="s">
        <v>33</v>
      </c>
      <c r="NJ33" s="5" t="s">
        <v>33</v>
      </c>
      <c r="NK33" s="5" t="s">
        <v>33</v>
      </c>
      <c r="NL33" s="5" t="s">
        <v>33</v>
      </c>
      <c r="NM33" s="5" t="s">
        <v>33</v>
      </c>
      <c r="NN33" s="5" t="s">
        <v>33</v>
      </c>
      <c r="NO33" s="5" t="s">
        <v>33</v>
      </c>
      <c r="NP33" s="5" t="s">
        <v>33</v>
      </c>
      <c r="NQ33" s="5" t="s">
        <v>33</v>
      </c>
      <c r="NR33" s="5" t="s">
        <v>33</v>
      </c>
      <c r="NS33" s="5" t="s">
        <v>33</v>
      </c>
      <c r="NT33" s="5" t="s">
        <v>33</v>
      </c>
      <c r="NU33" s="5" t="s">
        <v>33</v>
      </c>
      <c r="NV33" s="5" t="s">
        <v>33</v>
      </c>
      <c r="NW33" s="5">
        <v>0</v>
      </c>
      <c r="NX33" s="5">
        <v>0</v>
      </c>
      <c r="NY33" s="5">
        <v>0</v>
      </c>
      <c r="NZ33" s="5">
        <v>0</v>
      </c>
      <c r="OA33" s="5">
        <v>0</v>
      </c>
      <c r="OB33" s="5">
        <v>0</v>
      </c>
      <c r="OC33" s="5">
        <v>0</v>
      </c>
      <c r="OD33" s="5">
        <v>0</v>
      </c>
      <c r="OE33" s="5">
        <v>0</v>
      </c>
      <c r="OF33" s="5">
        <v>0</v>
      </c>
      <c r="OG33" s="5">
        <v>0</v>
      </c>
      <c r="OH33" s="5">
        <v>0</v>
      </c>
      <c r="OI33" s="5">
        <v>0</v>
      </c>
      <c r="OJ33" s="5">
        <v>0</v>
      </c>
      <c r="OK33" s="5" t="s">
        <v>33</v>
      </c>
      <c r="OL33" s="5" t="s">
        <v>33</v>
      </c>
      <c r="OM33" s="5" t="s">
        <v>33</v>
      </c>
      <c r="ON33" s="5" t="s">
        <v>33</v>
      </c>
      <c r="OO33" s="5" t="s">
        <v>33</v>
      </c>
      <c r="OP33" s="5" t="s">
        <v>33</v>
      </c>
      <c r="OQ33" s="5" t="s">
        <v>33</v>
      </c>
      <c r="OR33" s="5" t="s">
        <v>33</v>
      </c>
      <c r="OS33" s="5" t="s">
        <v>33</v>
      </c>
      <c r="OT33" s="5" t="s">
        <v>33</v>
      </c>
      <c r="OU33" s="5" t="s">
        <v>33</v>
      </c>
      <c r="OV33" s="5" t="s">
        <v>33</v>
      </c>
      <c r="OW33" s="5" t="s">
        <v>33</v>
      </c>
      <c r="OX33" s="5" t="s">
        <v>33</v>
      </c>
      <c r="OY33" s="5" t="s">
        <v>33</v>
      </c>
      <c r="OZ33" s="5" t="s">
        <v>33</v>
      </c>
      <c r="PA33" s="5" t="s">
        <v>33</v>
      </c>
      <c r="PB33" s="5" t="s">
        <v>33</v>
      </c>
      <c r="PC33" s="5">
        <v>60777</v>
      </c>
      <c r="PD33" s="5">
        <v>58157</v>
      </c>
      <c r="PE33" s="5">
        <v>56814</v>
      </c>
      <c r="PF33" s="5">
        <v>53010</v>
      </c>
      <c r="PG33" s="5">
        <v>53564</v>
      </c>
      <c r="PH33" s="5">
        <v>50175</v>
      </c>
      <c r="PI33" s="5">
        <v>65468</v>
      </c>
      <c r="PJ33" s="5">
        <v>64474</v>
      </c>
      <c r="PK33" s="5">
        <v>68054</v>
      </c>
      <c r="PL33" s="5">
        <v>64189</v>
      </c>
      <c r="PM33" s="5">
        <v>67306</v>
      </c>
      <c r="PN33" s="5">
        <v>71586</v>
      </c>
      <c r="PO33" s="5">
        <v>77461</v>
      </c>
      <c r="PP33" s="5">
        <v>66348</v>
      </c>
      <c r="PQ33" s="5">
        <v>64502</v>
      </c>
      <c r="PR33" s="5">
        <v>58996</v>
      </c>
      <c r="PS33" s="5">
        <v>56286</v>
      </c>
      <c r="PT33" s="5">
        <v>67276</v>
      </c>
      <c r="PU33" s="5">
        <v>45905</v>
      </c>
      <c r="PV33" s="5">
        <v>51282</v>
      </c>
      <c r="PW33" s="5">
        <v>49270</v>
      </c>
      <c r="PX33" s="5">
        <v>37082</v>
      </c>
      <c r="PY33" s="5">
        <v>32824</v>
      </c>
      <c r="PZ33" s="5">
        <v>29246</v>
      </c>
      <c r="QA33" s="5">
        <v>32099</v>
      </c>
      <c r="QB33" s="5">
        <v>28051</v>
      </c>
      <c r="QC33" s="5">
        <v>26640</v>
      </c>
      <c r="QD33" s="5">
        <v>25145</v>
      </c>
      <c r="QE33" s="5">
        <v>25514</v>
      </c>
      <c r="QF33" s="5">
        <v>22677</v>
      </c>
      <c r="QG33" s="5">
        <v>22957</v>
      </c>
      <c r="QH33" s="5">
        <v>20735</v>
      </c>
      <c r="QI33" s="5">
        <v>104532</v>
      </c>
      <c r="QJ33" s="5">
        <v>90761</v>
      </c>
      <c r="QK33" s="5">
        <v>92735</v>
      </c>
      <c r="QL33" s="5">
        <v>95778</v>
      </c>
      <c r="QM33" s="5">
        <v>96633</v>
      </c>
      <c r="QN33" s="5">
        <v>96652</v>
      </c>
      <c r="QO33" s="5">
        <v>69562</v>
      </c>
      <c r="QP33" s="5">
        <v>65163</v>
      </c>
      <c r="QQ33" s="5">
        <v>64487</v>
      </c>
      <c r="QR33" s="5">
        <v>78174</v>
      </c>
      <c r="QS33" s="5">
        <v>64210</v>
      </c>
      <c r="QT33" s="5">
        <v>71774</v>
      </c>
      <c r="QU33" s="5">
        <v>67737</v>
      </c>
      <c r="QV33" s="5">
        <v>63303</v>
      </c>
      <c r="QW33" s="5">
        <v>66855</v>
      </c>
      <c r="QX33" s="5">
        <v>25948</v>
      </c>
      <c r="QY33" s="5">
        <v>36678</v>
      </c>
      <c r="QZ33" s="5">
        <v>14676</v>
      </c>
      <c r="RA33" s="5">
        <v>26782</v>
      </c>
      <c r="RB33" s="5">
        <v>25961</v>
      </c>
      <c r="RC33" s="5">
        <v>27373</v>
      </c>
      <c r="RD33" s="5">
        <v>29134</v>
      </c>
      <c r="RE33" s="5">
        <v>27607</v>
      </c>
      <c r="RF33" s="5">
        <v>23764</v>
      </c>
      <c r="RG33" s="5">
        <v>19877</v>
      </c>
      <c r="RH33" s="5">
        <v>25823</v>
      </c>
      <c r="RI33" s="5">
        <v>25866</v>
      </c>
      <c r="RJ33" s="5">
        <v>25119</v>
      </c>
      <c r="RK33" s="5">
        <v>27231</v>
      </c>
      <c r="RL33" s="5">
        <v>24659</v>
      </c>
      <c r="RM33" s="5">
        <v>24930</v>
      </c>
      <c r="RN33" s="5">
        <v>22733</v>
      </c>
      <c r="RO33" s="5">
        <v>60040</v>
      </c>
      <c r="RP33" s="5">
        <v>61855</v>
      </c>
      <c r="RQ33" s="5">
        <v>57717</v>
      </c>
      <c r="RR33" s="5">
        <v>59606</v>
      </c>
      <c r="RS33" s="5">
        <v>57771</v>
      </c>
      <c r="RT33" s="5">
        <v>57525</v>
      </c>
      <c r="RU33" s="5">
        <v>46992</v>
      </c>
      <c r="RV33" s="5">
        <v>45339</v>
      </c>
      <c r="RW33" s="5">
        <v>42196</v>
      </c>
      <c r="RX33" s="5">
        <v>48889</v>
      </c>
      <c r="RY33" s="5">
        <v>54833</v>
      </c>
      <c r="RZ33" s="5">
        <v>49943</v>
      </c>
      <c r="SA33" s="5">
        <v>51049</v>
      </c>
      <c r="SB33" s="5">
        <v>50356</v>
      </c>
      <c r="SC33" s="5">
        <v>53933</v>
      </c>
      <c r="SD33" s="5">
        <v>49448</v>
      </c>
      <c r="SE33" s="5">
        <v>47570</v>
      </c>
      <c r="SF33" s="5">
        <v>51393</v>
      </c>
      <c r="SG33" s="5">
        <v>71153</v>
      </c>
      <c r="SH33" s="5">
        <v>55050</v>
      </c>
      <c r="SI33" s="5">
        <v>58534</v>
      </c>
      <c r="SJ33" s="5">
        <v>55039</v>
      </c>
      <c r="SK33" s="5">
        <v>50166</v>
      </c>
      <c r="SL33" s="5">
        <v>53231</v>
      </c>
      <c r="SM33" s="5">
        <v>43090</v>
      </c>
      <c r="SN33" s="5">
        <v>34558</v>
      </c>
      <c r="SO33" s="5">
        <v>36050</v>
      </c>
      <c r="SP33" s="5">
        <v>35384</v>
      </c>
      <c r="SQ33" s="5">
        <v>34229</v>
      </c>
      <c r="SR33" s="5">
        <v>32320</v>
      </c>
      <c r="SS33" s="5">
        <v>31255</v>
      </c>
      <c r="ST33" s="5">
        <v>30732</v>
      </c>
      <c r="SU33" s="5">
        <v>100726</v>
      </c>
      <c r="SV33" s="5">
        <v>107649</v>
      </c>
      <c r="SW33" s="5">
        <v>97908</v>
      </c>
      <c r="SX33" s="5">
        <v>101995</v>
      </c>
      <c r="SY33" s="5">
        <v>83883</v>
      </c>
      <c r="SZ33" s="5">
        <v>115469</v>
      </c>
      <c r="TA33" s="5">
        <v>94825</v>
      </c>
      <c r="TB33" s="5">
        <v>90590</v>
      </c>
      <c r="TC33" s="5">
        <v>100551</v>
      </c>
      <c r="TD33" s="5">
        <v>94709</v>
      </c>
      <c r="TE33" s="5">
        <v>76889</v>
      </c>
      <c r="TF33" s="5">
        <v>71494</v>
      </c>
      <c r="TG33" s="5">
        <v>72298</v>
      </c>
      <c r="TH33" s="5">
        <v>64707</v>
      </c>
      <c r="TI33" s="5">
        <v>63876</v>
      </c>
      <c r="TJ33" s="5">
        <v>64123</v>
      </c>
      <c r="TK33" s="5">
        <v>65427</v>
      </c>
      <c r="TL33" s="5">
        <v>67776</v>
      </c>
      <c r="TM33" s="5">
        <v>62174</v>
      </c>
      <c r="TN33" s="5">
        <v>68014</v>
      </c>
      <c r="TO33" s="5">
        <v>84969</v>
      </c>
      <c r="TP33" s="5">
        <v>82974</v>
      </c>
      <c r="TQ33" s="5">
        <v>70347</v>
      </c>
      <c r="TR33" s="5">
        <v>67705</v>
      </c>
      <c r="TS33" s="5">
        <v>89395</v>
      </c>
      <c r="TT33" s="5">
        <v>111447</v>
      </c>
      <c r="TU33" s="5">
        <v>106747</v>
      </c>
      <c r="TV33" s="5">
        <v>74734</v>
      </c>
      <c r="TW33" s="5">
        <v>62092</v>
      </c>
      <c r="TX33" s="5">
        <v>52763</v>
      </c>
      <c r="TY33" s="5">
        <v>44423</v>
      </c>
      <c r="TZ33" s="5">
        <v>39445</v>
      </c>
      <c r="UA33" s="5">
        <v>9128</v>
      </c>
      <c r="UB33" s="5">
        <v>9056</v>
      </c>
      <c r="UC33" s="5">
        <v>7284</v>
      </c>
      <c r="UD33" s="5">
        <v>4499</v>
      </c>
      <c r="UE33" s="5">
        <v>3657</v>
      </c>
      <c r="UF33" s="5">
        <v>2331</v>
      </c>
      <c r="UG33" s="5">
        <v>1937</v>
      </c>
      <c r="UH33" s="5">
        <v>2167</v>
      </c>
      <c r="UI33" s="5">
        <v>1517</v>
      </c>
      <c r="UJ33" s="5">
        <v>1333</v>
      </c>
      <c r="UK33" s="5">
        <v>1253</v>
      </c>
      <c r="UL33" s="5">
        <v>1775</v>
      </c>
      <c r="UM33" s="5">
        <v>1964</v>
      </c>
      <c r="UN33" s="5">
        <v>2364</v>
      </c>
      <c r="UO33" s="5">
        <v>2364</v>
      </c>
      <c r="UP33" s="5">
        <v>2239</v>
      </c>
      <c r="UQ33" s="5">
        <v>4506</v>
      </c>
      <c r="UR33" s="5">
        <v>5283</v>
      </c>
      <c r="US33" s="5">
        <v>10944</v>
      </c>
      <c r="UT33" s="5">
        <v>12905</v>
      </c>
      <c r="UU33" s="5">
        <v>14798</v>
      </c>
      <c r="UV33" s="5">
        <v>11909</v>
      </c>
      <c r="UW33" s="5">
        <v>9697</v>
      </c>
      <c r="UX33" s="5">
        <v>6339</v>
      </c>
      <c r="UY33" s="5">
        <v>188</v>
      </c>
      <c r="UZ33" s="5">
        <v>854</v>
      </c>
      <c r="VA33" s="5">
        <v>988</v>
      </c>
      <c r="VB33" s="5">
        <v>1267</v>
      </c>
      <c r="VC33" s="5">
        <v>1026</v>
      </c>
      <c r="VD33" s="5">
        <v>810</v>
      </c>
      <c r="VE33" s="5">
        <v>1162</v>
      </c>
      <c r="VF33" s="5">
        <v>1328</v>
      </c>
      <c r="VG33" s="5">
        <v>391638</v>
      </c>
      <c r="VH33" s="5">
        <v>386336</v>
      </c>
      <c r="VI33" s="5">
        <v>217231</v>
      </c>
      <c r="VJ33" s="5">
        <v>257226</v>
      </c>
      <c r="VK33" s="5">
        <v>242338</v>
      </c>
      <c r="VL33" s="5">
        <v>237192</v>
      </c>
      <c r="VM33" s="5">
        <v>277471</v>
      </c>
      <c r="VN33" s="5">
        <v>365471</v>
      </c>
      <c r="VO33" s="5">
        <v>264733</v>
      </c>
      <c r="VP33" s="5">
        <v>298428</v>
      </c>
      <c r="VQ33" s="5">
        <v>211970</v>
      </c>
      <c r="VR33" s="5">
        <v>265144</v>
      </c>
      <c r="VS33" s="5">
        <v>269690</v>
      </c>
      <c r="VT33" s="5">
        <v>194849</v>
      </c>
      <c r="VU33" s="5">
        <v>306222</v>
      </c>
      <c r="VV33" s="5">
        <v>188135</v>
      </c>
      <c r="VW33" s="5">
        <v>196580</v>
      </c>
      <c r="VX33" s="5">
        <v>146518</v>
      </c>
      <c r="VY33" s="5">
        <v>41318</v>
      </c>
      <c r="VZ33" s="5">
        <v>125780</v>
      </c>
      <c r="WA33" s="5">
        <v>59924</v>
      </c>
      <c r="WB33" s="5">
        <v>90050</v>
      </c>
      <c r="WC33" s="5">
        <v>101262</v>
      </c>
      <c r="WD33" s="5">
        <v>106173</v>
      </c>
      <c r="WE33" s="5">
        <v>104570</v>
      </c>
      <c r="WF33" s="5">
        <v>124119</v>
      </c>
      <c r="WG33" s="5">
        <v>114739</v>
      </c>
      <c r="WH33" s="5">
        <v>83853</v>
      </c>
      <c r="WI33" s="5">
        <v>75336</v>
      </c>
      <c r="WJ33" s="5">
        <v>71711</v>
      </c>
      <c r="WK33" s="5">
        <v>74173</v>
      </c>
      <c r="WL33" s="5">
        <v>71612</v>
      </c>
      <c r="WM33" s="5">
        <v>545</v>
      </c>
      <c r="WN33" s="5">
        <v>170</v>
      </c>
      <c r="WO33" s="5">
        <v>660</v>
      </c>
      <c r="WP33" s="5">
        <v>316</v>
      </c>
      <c r="WQ33" s="5">
        <v>538</v>
      </c>
      <c r="WR33" s="5">
        <v>120</v>
      </c>
      <c r="WS33" s="5">
        <v>2131</v>
      </c>
      <c r="WT33" s="5">
        <v>3810</v>
      </c>
      <c r="WU33" s="5">
        <v>3464</v>
      </c>
      <c r="WV33" s="5">
        <v>3349</v>
      </c>
      <c r="WW33" s="5">
        <v>2782</v>
      </c>
      <c r="WX33" s="5">
        <v>-9046</v>
      </c>
      <c r="WY33" s="5">
        <v>23280</v>
      </c>
      <c r="WZ33" s="5">
        <v>-4588</v>
      </c>
      <c r="XA33" s="5">
        <v>8908</v>
      </c>
      <c r="XB33" s="5">
        <v>784</v>
      </c>
      <c r="XC33" s="5">
        <v>-3973</v>
      </c>
      <c r="XD33" s="5">
        <v>6468</v>
      </c>
      <c r="XE33" s="5">
        <v>601</v>
      </c>
      <c r="XF33" s="5">
        <v>538</v>
      </c>
      <c r="XG33" s="5">
        <v>767</v>
      </c>
      <c r="XH33" s="5">
        <v>658</v>
      </c>
      <c r="XI33" s="5">
        <v>763</v>
      </c>
      <c r="XJ33" s="5">
        <v>728</v>
      </c>
      <c r="XK33" s="5">
        <v>3008</v>
      </c>
      <c r="XL33" s="5">
        <v>3393</v>
      </c>
      <c r="XM33" s="5">
        <v>3551</v>
      </c>
      <c r="XN33" s="5">
        <v>3217</v>
      </c>
      <c r="XO33" s="5">
        <v>3259</v>
      </c>
      <c r="XP33" s="5">
        <v>3191</v>
      </c>
      <c r="XQ33" s="5">
        <v>3085</v>
      </c>
      <c r="XR33" s="5">
        <v>3001</v>
      </c>
      <c r="XS33" s="1">
        <v>6455</v>
      </c>
      <c r="XT33" s="3" t="s">
        <v>180</v>
      </c>
      <c r="XU33" s="3" t="s">
        <v>180</v>
      </c>
      <c r="XV33" s="3" t="s">
        <v>180</v>
      </c>
      <c r="XW33" s="3" t="s">
        <v>179</v>
      </c>
      <c r="XX33" s="3" t="s">
        <v>180</v>
      </c>
      <c r="XY33" s="3" t="s">
        <v>180</v>
      </c>
      <c r="XZ33" s="3" t="s">
        <v>195</v>
      </c>
    </row>
    <row r="34" spans="1:650" x14ac:dyDescent="0.3">
      <c r="A34" s="6" t="s">
        <v>65</v>
      </c>
      <c r="B34" s="1">
        <v>4062444</v>
      </c>
      <c r="C34" s="5">
        <v>13883</v>
      </c>
      <c r="D34" s="5">
        <v>7780</v>
      </c>
      <c r="E34" s="5">
        <v>40510</v>
      </c>
      <c r="F34" s="5">
        <v>12383</v>
      </c>
      <c r="G34" s="5">
        <v>6869</v>
      </c>
      <c r="H34" s="5">
        <v>15038</v>
      </c>
      <c r="I34" s="5">
        <v>3672</v>
      </c>
      <c r="J34" s="5">
        <v>1999</v>
      </c>
      <c r="K34" s="5">
        <v>15093</v>
      </c>
      <c r="L34" s="5">
        <v>32089</v>
      </c>
      <c r="M34" s="5">
        <v>5740</v>
      </c>
      <c r="N34" s="5">
        <v>6363</v>
      </c>
      <c r="O34" s="5">
        <v>2848</v>
      </c>
      <c r="P34" s="5">
        <v>5943</v>
      </c>
      <c r="Q34" s="5">
        <v>12377</v>
      </c>
      <c r="R34" s="5">
        <v>34202</v>
      </c>
      <c r="S34" s="5">
        <v>9199</v>
      </c>
      <c r="T34" s="5">
        <v>20673</v>
      </c>
      <c r="U34" s="5">
        <v>11294</v>
      </c>
      <c r="V34" s="5">
        <v>16812</v>
      </c>
      <c r="W34" s="5">
        <v>8990</v>
      </c>
      <c r="X34" s="5">
        <v>7011</v>
      </c>
      <c r="Y34" s="5">
        <v>2046</v>
      </c>
      <c r="Z34" s="5">
        <v>-296</v>
      </c>
      <c r="AA34" s="5">
        <v>379</v>
      </c>
      <c r="AB34" s="5">
        <v>355</v>
      </c>
      <c r="AC34" s="5">
        <v>2579</v>
      </c>
      <c r="AD34" s="5">
        <v>1510</v>
      </c>
      <c r="AE34" s="5">
        <v>4041</v>
      </c>
      <c r="AF34" s="5">
        <v>6699</v>
      </c>
      <c r="AG34" s="5">
        <v>488</v>
      </c>
      <c r="AH34" s="5">
        <v>1108</v>
      </c>
      <c r="AI34" s="5">
        <v>329785</v>
      </c>
      <c r="AJ34" s="5">
        <v>420063</v>
      </c>
      <c r="AK34" s="5">
        <v>369657</v>
      </c>
      <c r="AL34" s="5">
        <v>646313</v>
      </c>
      <c r="AM34" s="5">
        <v>1165349</v>
      </c>
      <c r="AN34" s="5">
        <v>347439</v>
      </c>
      <c r="AO34" s="5">
        <v>2830511</v>
      </c>
      <c r="AP34" s="5">
        <v>46801</v>
      </c>
      <c r="AQ34" s="5">
        <v>165743</v>
      </c>
      <c r="AR34" s="5">
        <v>68408</v>
      </c>
      <c r="AS34" s="5">
        <v>115346</v>
      </c>
      <c r="AT34" s="5">
        <v>717908</v>
      </c>
      <c r="AU34" s="5">
        <v>414961</v>
      </c>
      <c r="AV34" s="5">
        <v>309563</v>
      </c>
      <c r="AW34" s="5">
        <v>364161</v>
      </c>
      <c r="AX34" s="5">
        <v>90801</v>
      </c>
      <c r="AY34" s="5">
        <v>413182</v>
      </c>
      <c r="AZ34" s="5">
        <v>293551</v>
      </c>
      <c r="BA34" s="5">
        <v>111822</v>
      </c>
      <c r="BB34" s="5">
        <v>38748</v>
      </c>
      <c r="BC34" s="5">
        <v>52794</v>
      </c>
      <c r="BD34" s="5">
        <v>44005</v>
      </c>
      <c r="BE34" s="5">
        <v>42928</v>
      </c>
      <c r="BF34" s="5">
        <v>64701</v>
      </c>
      <c r="BG34" s="5">
        <v>148999</v>
      </c>
      <c r="BH34" s="5">
        <v>245992</v>
      </c>
      <c r="BI34" s="5">
        <v>232526</v>
      </c>
      <c r="BJ34" s="5">
        <v>69863</v>
      </c>
      <c r="BK34" s="5">
        <v>40760</v>
      </c>
      <c r="BL34" s="5">
        <v>40757</v>
      </c>
      <c r="BM34" s="5">
        <v>29538</v>
      </c>
      <c r="BN34" s="5">
        <v>23963</v>
      </c>
      <c r="BO34" s="5">
        <v>155902</v>
      </c>
      <c r="BP34" s="5">
        <v>170314</v>
      </c>
      <c r="BQ34" s="5">
        <v>142417</v>
      </c>
      <c r="BR34" s="5">
        <v>100889</v>
      </c>
      <c r="BS34" s="5">
        <v>74032</v>
      </c>
      <c r="BT34" s="5">
        <v>118825</v>
      </c>
      <c r="BU34" s="5">
        <v>115011</v>
      </c>
      <c r="BV34" s="5">
        <v>79663</v>
      </c>
      <c r="BW34" s="5">
        <v>48767</v>
      </c>
      <c r="BX34" s="5">
        <v>36043</v>
      </c>
      <c r="BY34" s="5">
        <v>51646</v>
      </c>
      <c r="BZ34" s="5">
        <v>23355</v>
      </c>
      <c r="CA34" s="5">
        <v>64685</v>
      </c>
      <c r="CB34" s="5">
        <v>34842</v>
      </c>
      <c r="CC34" s="5">
        <v>30680</v>
      </c>
      <c r="CD34" s="5">
        <v>24021</v>
      </c>
      <c r="CE34" s="5">
        <v>36486</v>
      </c>
      <c r="CF34" s="5">
        <v>28547</v>
      </c>
      <c r="CG34" s="5">
        <v>34064</v>
      </c>
      <c r="CH34" s="5">
        <v>23150</v>
      </c>
      <c r="CI34" s="5">
        <v>20835</v>
      </c>
      <c r="CJ34" s="5">
        <v>20070</v>
      </c>
      <c r="CK34" s="5">
        <v>10672</v>
      </c>
      <c r="CL34" s="5">
        <v>7632</v>
      </c>
      <c r="CM34" s="5">
        <v>29856</v>
      </c>
      <c r="CN34" s="5">
        <v>25706</v>
      </c>
      <c r="CO34" s="5">
        <v>26954</v>
      </c>
      <c r="CP34" s="5">
        <v>19858</v>
      </c>
      <c r="CQ34" s="5">
        <v>24360</v>
      </c>
      <c r="CR34" s="5">
        <v>16236</v>
      </c>
      <c r="CS34" s="5">
        <v>13606</v>
      </c>
      <c r="CT34" s="5">
        <v>10803</v>
      </c>
      <c r="CU34" s="5">
        <v>405845</v>
      </c>
      <c r="CV34" s="5">
        <v>296720</v>
      </c>
      <c r="CW34" s="5">
        <v>272420</v>
      </c>
      <c r="CX34" s="5">
        <v>173160</v>
      </c>
      <c r="CY34" s="5">
        <v>167360</v>
      </c>
      <c r="CZ34" s="5">
        <v>123445</v>
      </c>
      <c r="DA34" s="5">
        <v>114687</v>
      </c>
      <c r="DB34" s="5">
        <v>119015</v>
      </c>
      <c r="DC34" s="5">
        <v>86608</v>
      </c>
      <c r="DD34" s="5">
        <v>93611</v>
      </c>
      <c r="DE34" s="5">
        <v>105133</v>
      </c>
      <c r="DF34" s="5">
        <v>92613</v>
      </c>
      <c r="DG34" s="5">
        <v>130487</v>
      </c>
      <c r="DH34" s="5">
        <v>64842</v>
      </c>
      <c r="DI34" s="5">
        <v>86475</v>
      </c>
      <c r="DJ34" s="5">
        <v>95578</v>
      </c>
      <c r="DK34" s="5">
        <v>62717</v>
      </c>
      <c r="DL34" s="5">
        <v>88223</v>
      </c>
      <c r="DM34" s="5">
        <v>81026</v>
      </c>
      <c r="DN34" s="5">
        <v>73768</v>
      </c>
      <c r="DO34" s="5">
        <v>75464</v>
      </c>
      <c r="DP34" s="5">
        <v>82794</v>
      </c>
      <c r="DQ34" s="5">
        <v>94365</v>
      </c>
      <c r="DR34" s="5">
        <v>77980</v>
      </c>
      <c r="DS34" s="5">
        <v>99338</v>
      </c>
      <c r="DT34" s="5">
        <v>93737</v>
      </c>
      <c r="DU34" s="5">
        <v>75645</v>
      </c>
      <c r="DV34" s="5">
        <v>76780</v>
      </c>
      <c r="DW34" s="5">
        <v>65799</v>
      </c>
      <c r="DX34" s="5">
        <v>65566</v>
      </c>
      <c r="DY34" s="5">
        <v>56103</v>
      </c>
      <c r="DZ34" s="5">
        <v>52134</v>
      </c>
      <c r="EA34" s="5">
        <v>76236</v>
      </c>
      <c r="EB34" s="5">
        <v>38331</v>
      </c>
      <c r="EC34" s="5">
        <v>63411</v>
      </c>
      <c r="ED34" s="5">
        <v>45012</v>
      </c>
      <c r="EE34" s="5">
        <v>30942</v>
      </c>
      <c r="EF34" s="5">
        <v>39906</v>
      </c>
      <c r="EG34" s="5">
        <v>18193</v>
      </c>
      <c r="EH34" s="5">
        <v>22826</v>
      </c>
      <c r="EI34" s="5">
        <v>16178</v>
      </c>
      <c r="EJ34" s="5">
        <v>18646</v>
      </c>
      <c r="EK34" s="5">
        <v>22114</v>
      </c>
      <c r="EL34" s="5">
        <v>15171</v>
      </c>
      <c r="EM34" s="5">
        <v>27358</v>
      </c>
      <c r="EN34" s="5">
        <v>3571</v>
      </c>
      <c r="EO34" s="5">
        <v>9713</v>
      </c>
      <c r="EP34" s="5">
        <v>6328</v>
      </c>
      <c r="EQ34" s="5">
        <v>5158</v>
      </c>
      <c r="ER34" s="5">
        <v>6788</v>
      </c>
      <c r="ES34" s="5">
        <v>3718</v>
      </c>
      <c r="ET34" s="5">
        <v>13321</v>
      </c>
      <c r="EU34" s="5">
        <v>5578</v>
      </c>
      <c r="EV34" s="5">
        <v>4634</v>
      </c>
      <c r="EW34" s="5">
        <v>806</v>
      </c>
      <c r="EX34" s="5">
        <v>1850</v>
      </c>
      <c r="EY34" s="5">
        <v>7968</v>
      </c>
      <c r="EZ34" s="5">
        <v>8214</v>
      </c>
      <c r="FA34" s="5">
        <v>11438</v>
      </c>
      <c r="FB34" s="5">
        <v>24545</v>
      </c>
      <c r="FC34" s="5">
        <v>11648</v>
      </c>
      <c r="FD34" s="5">
        <v>10052</v>
      </c>
      <c r="FE34" s="5">
        <v>3154</v>
      </c>
      <c r="FF34" s="5">
        <v>4459</v>
      </c>
      <c r="FG34" s="5">
        <v>0</v>
      </c>
      <c r="FH34" s="5">
        <v>0</v>
      </c>
      <c r="FI34" s="5">
        <v>0</v>
      </c>
      <c r="FJ34" s="5">
        <v>0</v>
      </c>
      <c r="FK34" s="5">
        <v>0</v>
      </c>
      <c r="FL34" s="5">
        <v>0</v>
      </c>
      <c r="FM34" s="5">
        <v>0</v>
      </c>
      <c r="FN34" s="5">
        <v>0</v>
      </c>
      <c r="FO34" s="5">
        <v>0</v>
      </c>
      <c r="FP34" s="5">
        <v>0</v>
      </c>
      <c r="FQ34" s="5">
        <v>0</v>
      </c>
      <c r="FR34" s="5">
        <v>0</v>
      </c>
      <c r="FS34" s="5">
        <v>0</v>
      </c>
      <c r="FT34" s="5">
        <v>0</v>
      </c>
      <c r="FU34" s="5" t="s">
        <v>33</v>
      </c>
      <c r="FV34" s="5" t="s">
        <v>33</v>
      </c>
      <c r="FW34" s="5" t="s">
        <v>33</v>
      </c>
      <c r="FX34" s="5" t="s">
        <v>33</v>
      </c>
      <c r="FY34" s="5" t="s">
        <v>33</v>
      </c>
      <c r="FZ34" s="5" t="s">
        <v>33</v>
      </c>
      <c r="GA34" s="5" t="s">
        <v>33</v>
      </c>
      <c r="GB34" s="5" t="s">
        <v>33</v>
      </c>
      <c r="GC34" s="5" t="s">
        <v>33</v>
      </c>
      <c r="GD34" s="5" t="s">
        <v>33</v>
      </c>
      <c r="GE34" s="5" t="s">
        <v>33</v>
      </c>
      <c r="GF34" s="5" t="s">
        <v>33</v>
      </c>
      <c r="GG34" s="5" t="s">
        <v>33</v>
      </c>
      <c r="GH34" s="5" t="s">
        <v>33</v>
      </c>
      <c r="GI34" s="5" t="s">
        <v>33</v>
      </c>
      <c r="GJ34" s="5" t="s">
        <v>33</v>
      </c>
      <c r="GK34" s="5" t="s">
        <v>33</v>
      </c>
      <c r="GL34" s="5" t="s">
        <v>33</v>
      </c>
      <c r="GM34" s="5">
        <v>981651</v>
      </c>
      <c r="GN34" s="5">
        <v>918658</v>
      </c>
      <c r="GO34" s="5">
        <v>888699</v>
      </c>
      <c r="GP34" s="5">
        <v>977756</v>
      </c>
      <c r="GQ34" s="5">
        <v>1444552</v>
      </c>
      <c r="GR34" s="5">
        <v>577505</v>
      </c>
      <c r="GS34" s="5">
        <v>3082073</v>
      </c>
      <c r="GT34" s="5">
        <v>270304</v>
      </c>
      <c r="GU34" s="5">
        <v>332388</v>
      </c>
      <c r="GV34" s="5">
        <v>248798</v>
      </c>
      <c r="GW34" s="5">
        <v>299979</v>
      </c>
      <c r="GX34" s="5">
        <v>855411</v>
      </c>
      <c r="GY34" s="5">
        <v>640337</v>
      </c>
      <c r="GZ34" s="5">
        <v>418762</v>
      </c>
      <c r="HA34" s="5">
        <v>503406</v>
      </c>
      <c r="HB34" s="5">
        <v>250929</v>
      </c>
      <c r="HC34" s="5">
        <v>526742</v>
      </c>
      <c r="HD34" s="5">
        <v>437782</v>
      </c>
      <c r="HE34" s="5">
        <v>241924</v>
      </c>
      <c r="HF34" s="5">
        <v>165800</v>
      </c>
      <c r="HG34" s="5">
        <v>163660</v>
      </c>
      <c r="HH34" s="5">
        <v>158514</v>
      </c>
      <c r="HI34" s="5">
        <v>150816</v>
      </c>
      <c r="HJ34" s="5">
        <v>151867</v>
      </c>
      <c r="HK34" s="5">
        <v>286540</v>
      </c>
      <c r="HL34" s="5">
        <v>374004</v>
      </c>
      <c r="HM34" s="5">
        <v>349142</v>
      </c>
      <c r="HN34" s="5">
        <v>192556</v>
      </c>
      <c r="HO34" s="5">
        <v>146608</v>
      </c>
      <c r="HP34" s="5">
        <v>139311</v>
      </c>
      <c r="HQ34" s="5">
        <v>102888</v>
      </c>
      <c r="HR34" s="5">
        <v>92468</v>
      </c>
      <c r="HS34" s="5">
        <v>1080803</v>
      </c>
      <c r="HT34" s="5">
        <v>1176241</v>
      </c>
      <c r="HU34" s="5">
        <v>1131206</v>
      </c>
      <c r="HV34" s="5">
        <v>1030149</v>
      </c>
      <c r="HW34" s="5">
        <v>1069949</v>
      </c>
      <c r="HX34" s="5">
        <v>1395657</v>
      </c>
      <c r="HY34" s="5">
        <v>1263232</v>
      </c>
      <c r="HZ34" s="5">
        <v>1200407</v>
      </c>
      <c r="IA34" s="5">
        <v>1073209</v>
      </c>
      <c r="IB34" s="5">
        <v>1009864</v>
      </c>
      <c r="IC34" s="5">
        <v>977554</v>
      </c>
      <c r="ID34" s="5">
        <v>1101445</v>
      </c>
      <c r="IE34" s="5">
        <v>894816</v>
      </c>
      <c r="IF34" s="5">
        <v>1042967</v>
      </c>
      <c r="IG34" s="5">
        <v>858579</v>
      </c>
      <c r="IH34" s="5">
        <v>842853</v>
      </c>
      <c r="II34" s="5">
        <v>872294</v>
      </c>
      <c r="IJ34" s="5">
        <v>1350834</v>
      </c>
      <c r="IK34" s="5">
        <v>3249121</v>
      </c>
      <c r="IL34" s="5">
        <v>1813082</v>
      </c>
      <c r="IM34" s="5">
        <v>1321850</v>
      </c>
      <c r="IN34" s="5">
        <v>1636704</v>
      </c>
      <c r="IO34" s="5">
        <v>1146974</v>
      </c>
      <c r="IP34" s="5">
        <v>576366</v>
      </c>
      <c r="IQ34" s="5">
        <v>499058</v>
      </c>
      <c r="IR34" s="5">
        <v>479439</v>
      </c>
      <c r="IS34" s="5">
        <v>443668</v>
      </c>
      <c r="IT34" s="5">
        <v>440041</v>
      </c>
      <c r="IU34" s="5">
        <v>494797</v>
      </c>
      <c r="IV34" s="5">
        <v>371165</v>
      </c>
      <c r="IW34" s="5">
        <v>381830</v>
      </c>
      <c r="IX34" s="5">
        <v>386792</v>
      </c>
      <c r="IY34" s="5">
        <v>194665</v>
      </c>
      <c r="IZ34" s="5">
        <v>175036</v>
      </c>
      <c r="JA34" s="5">
        <v>189505</v>
      </c>
      <c r="JB34" s="5">
        <v>205435</v>
      </c>
      <c r="JC34" s="5">
        <v>210808</v>
      </c>
      <c r="JD34" s="5">
        <v>171887</v>
      </c>
      <c r="JE34" s="5">
        <v>126346</v>
      </c>
      <c r="JF34" s="5">
        <v>118229</v>
      </c>
      <c r="JG34" s="5">
        <v>134819</v>
      </c>
      <c r="JH34" s="5">
        <v>122622</v>
      </c>
      <c r="JI34" s="5">
        <v>99168</v>
      </c>
      <c r="JJ34" s="5">
        <v>109726</v>
      </c>
      <c r="JK34" s="5">
        <v>92367</v>
      </c>
      <c r="JL34" s="5">
        <v>83796</v>
      </c>
      <c r="JM34" s="5">
        <v>66931</v>
      </c>
      <c r="JN34" s="5">
        <v>72021</v>
      </c>
      <c r="JO34" s="5">
        <v>65508</v>
      </c>
      <c r="JP34" s="5">
        <v>60969</v>
      </c>
      <c r="JQ34" s="5">
        <v>58083</v>
      </c>
      <c r="JR34" s="5">
        <v>58758</v>
      </c>
      <c r="JS34" s="5">
        <v>66476</v>
      </c>
      <c r="JT34" s="5">
        <v>61445</v>
      </c>
      <c r="JU34" s="5">
        <v>50869</v>
      </c>
      <c r="JV34" s="5">
        <v>59133</v>
      </c>
      <c r="JW34" s="5">
        <v>52043</v>
      </c>
      <c r="JX34" s="5">
        <v>55528</v>
      </c>
      <c r="JY34" s="5">
        <v>50373</v>
      </c>
      <c r="JZ34" s="5">
        <v>52311</v>
      </c>
      <c r="KA34" s="5">
        <v>51224</v>
      </c>
      <c r="KB34" s="5">
        <v>53801</v>
      </c>
      <c r="KC34" s="5">
        <v>59055</v>
      </c>
      <c r="KD34" s="5">
        <v>54769</v>
      </c>
      <c r="KE34" s="5">
        <v>95685</v>
      </c>
      <c r="KF34" s="5">
        <v>81190</v>
      </c>
      <c r="KG34" s="5">
        <v>66494</v>
      </c>
      <c r="KH34" s="5">
        <v>61391</v>
      </c>
      <c r="KI34" s="5">
        <v>48209</v>
      </c>
      <c r="KJ34" s="5">
        <v>36692</v>
      </c>
      <c r="KK34" s="5">
        <v>29733</v>
      </c>
      <c r="KL34" s="5">
        <v>27344</v>
      </c>
      <c r="KM34" s="5">
        <v>23255</v>
      </c>
      <c r="KN34" s="5">
        <v>24351</v>
      </c>
      <c r="KO34" s="5">
        <v>18101</v>
      </c>
      <c r="KP34" s="5">
        <v>21039</v>
      </c>
      <c r="KQ34" s="5">
        <v>20370</v>
      </c>
      <c r="KR34" s="5">
        <v>18859</v>
      </c>
      <c r="KS34" s="5">
        <v>16103</v>
      </c>
      <c r="KT34" s="5">
        <v>14799</v>
      </c>
      <c r="KU34" s="5">
        <v>9323</v>
      </c>
      <c r="KV34" s="5">
        <v>24228</v>
      </c>
      <c r="KW34" s="5">
        <v>13429</v>
      </c>
      <c r="KX34" s="5">
        <v>31774</v>
      </c>
      <c r="KY34" s="5">
        <v>22201</v>
      </c>
      <c r="KZ34" s="5">
        <v>26271</v>
      </c>
      <c r="LA34" s="5">
        <v>11683</v>
      </c>
      <c r="LB34" s="5">
        <v>11570</v>
      </c>
      <c r="LC34" s="5">
        <v>5828</v>
      </c>
      <c r="LD34" s="5">
        <v>4999</v>
      </c>
      <c r="LE34" s="5">
        <v>5842</v>
      </c>
      <c r="LF34" s="5">
        <v>4278</v>
      </c>
      <c r="LG34" s="5">
        <v>4190</v>
      </c>
      <c r="LH34" s="5">
        <v>2837</v>
      </c>
      <c r="LI34" s="5">
        <v>2561</v>
      </c>
      <c r="LJ34" s="5">
        <v>3789</v>
      </c>
      <c r="LK34" s="5">
        <v>15134</v>
      </c>
      <c r="LL34" s="5">
        <v>10303</v>
      </c>
      <c r="LM34" s="5">
        <v>15990</v>
      </c>
      <c r="LN34" s="5">
        <v>15159</v>
      </c>
      <c r="LO34" s="5">
        <v>14646</v>
      </c>
      <c r="LP34" s="5">
        <v>12959</v>
      </c>
      <c r="LQ34" s="5">
        <v>16454</v>
      </c>
      <c r="LR34" s="5">
        <v>10390</v>
      </c>
      <c r="LS34" s="5">
        <v>12387</v>
      </c>
      <c r="LT34" s="5">
        <v>16660</v>
      </c>
      <c r="LU34" s="5">
        <v>12727</v>
      </c>
      <c r="LV34" s="5">
        <v>15008</v>
      </c>
      <c r="LW34" s="5">
        <v>12241</v>
      </c>
      <c r="LX34" s="5">
        <v>13335</v>
      </c>
      <c r="LY34" s="5">
        <v>12827</v>
      </c>
      <c r="LZ34" s="5">
        <v>13141</v>
      </c>
      <c r="MA34" s="5">
        <v>12885</v>
      </c>
      <c r="MB34" s="5">
        <v>9592</v>
      </c>
      <c r="MC34" s="5">
        <v>10023</v>
      </c>
      <c r="MD34" s="5">
        <v>8005</v>
      </c>
      <c r="ME34" s="5">
        <v>7920</v>
      </c>
      <c r="MF34" s="5">
        <v>6222</v>
      </c>
      <c r="MG34" s="5">
        <v>5889</v>
      </c>
      <c r="MH34" s="5">
        <v>7542</v>
      </c>
      <c r="MI34" s="5">
        <v>6463</v>
      </c>
      <c r="MJ34" s="5">
        <v>7346</v>
      </c>
      <c r="MK34" s="5">
        <v>5932</v>
      </c>
      <c r="ML34" s="5">
        <v>5119</v>
      </c>
      <c r="MM34" s="5">
        <v>5367</v>
      </c>
      <c r="MN34" s="5">
        <v>5377</v>
      </c>
      <c r="MO34" s="5">
        <v>5663</v>
      </c>
      <c r="MP34" s="5">
        <v>5436</v>
      </c>
      <c r="MQ34" s="5">
        <v>7542</v>
      </c>
      <c r="MR34" s="5">
        <v>6139</v>
      </c>
      <c r="MS34" s="5">
        <v>5100</v>
      </c>
      <c r="MT34" s="5">
        <v>5609</v>
      </c>
      <c r="MU34" s="5">
        <v>5369</v>
      </c>
      <c r="MV34" s="5">
        <v>6067</v>
      </c>
      <c r="MW34" s="5">
        <v>6560</v>
      </c>
      <c r="MX34" s="5">
        <v>7133</v>
      </c>
      <c r="MY34" s="5">
        <v>6997</v>
      </c>
      <c r="MZ34" s="5">
        <v>7720</v>
      </c>
      <c r="NA34" s="5">
        <v>6989</v>
      </c>
      <c r="NB34" s="5">
        <v>6625</v>
      </c>
      <c r="NC34" s="5">
        <v>7032</v>
      </c>
      <c r="ND34" s="5">
        <v>-59</v>
      </c>
      <c r="NE34" s="5" t="s">
        <v>33</v>
      </c>
      <c r="NF34" s="5" t="s">
        <v>33</v>
      </c>
      <c r="NG34" s="5" t="s">
        <v>33</v>
      </c>
      <c r="NH34" s="5" t="s">
        <v>33</v>
      </c>
      <c r="NI34" s="5" t="s">
        <v>33</v>
      </c>
      <c r="NJ34" s="5" t="s">
        <v>33</v>
      </c>
      <c r="NK34" s="5" t="s">
        <v>33</v>
      </c>
      <c r="NL34" s="5" t="s">
        <v>33</v>
      </c>
      <c r="NM34" s="5" t="s">
        <v>33</v>
      </c>
      <c r="NN34" s="5" t="s">
        <v>33</v>
      </c>
      <c r="NO34" s="5" t="s">
        <v>33</v>
      </c>
      <c r="NP34" s="5" t="s">
        <v>33</v>
      </c>
      <c r="NQ34" s="5" t="s">
        <v>33</v>
      </c>
      <c r="NR34" s="5" t="s">
        <v>33</v>
      </c>
      <c r="NS34" s="5" t="s">
        <v>33</v>
      </c>
      <c r="NT34" s="5" t="s">
        <v>33</v>
      </c>
      <c r="NU34" s="5" t="s">
        <v>33</v>
      </c>
      <c r="NV34" s="5" t="s">
        <v>33</v>
      </c>
      <c r="NW34" s="5">
        <v>0</v>
      </c>
      <c r="NX34" s="5">
        <v>0</v>
      </c>
      <c r="NY34" s="5">
        <v>0</v>
      </c>
      <c r="NZ34" s="5">
        <v>0</v>
      </c>
      <c r="OA34" s="5">
        <v>0</v>
      </c>
      <c r="OB34" s="5">
        <v>0</v>
      </c>
      <c r="OC34" s="5">
        <v>0</v>
      </c>
      <c r="OD34" s="5">
        <v>0</v>
      </c>
      <c r="OE34" s="5">
        <v>0</v>
      </c>
      <c r="OF34" s="5">
        <v>0</v>
      </c>
      <c r="OG34" s="5">
        <v>0</v>
      </c>
      <c r="OH34" s="5">
        <v>0</v>
      </c>
      <c r="OI34" s="5">
        <v>0</v>
      </c>
      <c r="OJ34" s="5">
        <v>0</v>
      </c>
      <c r="OK34" s="5" t="s">
        <v>33</v>
      </c>
      <c r="OL34" s="5" t="s">
        <v>33</v>
      </c>
      <c r="OM34" s="5" t="s">
        <v>33</v>
      </c>
      <c r="ON34" s="5" t="s">
        <v>33</v>
      </c>
      <c r="OO34" s="5" t="s">
        <v>33</v>
      </c>
      <c r="OP34" s="5" t="s">
        <v>33</v>
      </c>
      <c r="OQ34" s="5" t="s">
        <v>33</v>
      </c>
      <c r="OR34" s="5" t="s">
        <v>33</v>
      </c>
      <c r="OS34" s="5" t="s">
        <v>33</v>
      </c>
      <c r="OT34" s="5" t="s">
        <v>33</v>
      </c>
      <c r="OU34" s="5" t="s">
        <v>33</v>
      </c>
      <c r="OV34" s="5" t="s">
        <v>33</v>
      </c>
      <c r="OW34" s="5" t="s">
        <v>33</v>
      </c>
      <c r="OX34" s="5" t="s">
        <v>33</v>
      </c>
      <c r="OY34" s="5" t="s">
        <v>33</v>
      </c>
      <c r="OZ34" s="5" t="s">
        <v>33</v>
      </c>
      <c r="PA34" s="5" t="s">
        <v>33</v>
      </c>
      <c r="PB34" s="5" t="s">
        <v>33</v>
      </c>
      <c r="PC34" s="5">
        <v>47675</v>
      </c>
      <c r="PD34" s="5">
        <v>39791</v>
      </c>
      <c r="PE34" s="5">
        <v>30406</v>
      </c>
      <c r="PF34" s="5">
        <v>39570</v>
      </c>
      <c r="PG34" s="5">
        <v>33923</v>
      </c>
      <c r="PH34" s="5">
        <v>31688</v>
      </c>
      <c r="PI34" s="5">
        <v>29223</v>
      </c>
      <c r="PJ34" s="5">
        <v>29675</v>
      </c>
      <c r="PK34" s="5">
        <v>29902</v>
      </c>
      <c r="PL34" s="5">
        <v>29869</v>
      </c>
      <c r="PM34" s="5">
        <v>33436</v>
      </c>
      <c r="PN34" s="5">
        <v>25390</v>
      </c>
      <c r="PO34" s="5">
        <v>14599</v>
      </c>
      <c r="PP34" s="5">
        <v>10609</v>
      </c>
      <c r="PQ34" s="5">
        <v>11399</v>
      </c>
      <c r="PR34" s="5">
        <v>11641</v>
      </c>
      <c r="PS34" s="5">
        <v>9535</v>
      </c>
      <c r="PT34" s="5">
        <v>9400</v>
      </c>
      <c r="PU34" s="5">
        <v>9490</v>
      </c>
      <c r="PV34" s="5">
        <v>8137</v>
      </c>
      <c r="PW34" s="5">
        <v>9433</v>
      </c>
      <c r="PX34" s="5">
        <v>10346</v>
      </c>
      <c r="PY34" s="5">
        <v>9992</v>
      </c>
      <c r="PZ34" s="5">
        <v>13046</v>
      </c>
      <c r="QA34" s="5">
        <v>11308</v>
      </c>
      <c r="QB34" s="5">
        <v>11488</v>
      </c>
      <c r="QC34" s="5">
        <v>11720</v>
      </c>
      <c r="QD34" s="5">
        <v>11454</v>
      </c>
      <c r="QE34" s="5">
        <v>11863</v>
      </c>
      <c r="QF34" s="5">
        <v>10420</v>
      </c>
      <c r="QG34" s="5">
        <v>9693</v>
      </c>
      <c r="QH34" s="5">
        <v>8503</v>
      </c>
      <c r="QI34" s="5">
        <v>70533</v>
      </c>
      <c r="QJ34" s="5">
        <v>76717</v>
      </c>
      <c r="QK34" s="5">
        <v>69135</v>
      </c>
      <c r="QL34" s="5">
        <v>60110</v>
      </c>
      <c r="QM34" s="5">
        <v>57271</v>
      </c>
      <c r="QN34" s="5">
        <v>50433</v>
      </c>
      <c r="QO34" s="5">
        <v>49742</v>
      </c>
      <c r="QP34" s="5">
        <v>42989</v>
      </c>
      <c r="QQ34" s="5">
        <v>77089</v>
      </c>
      <c r="QR34" s="5">
        <v>29160</v>
      </c>
      <c r="QS34" s="5">
        <v>55594</v>
      </c>
      <c r="QT34" s="5">
        <v>59847</v>
      </c>
      <c r="QU34" s="5">
        <v>31102</v>
      </c>
      <c r="QV34" s="5">
        <v>35027</v>
      </c>
      <c r="QW34" s="5">
        <v>34347</v>
      </c>
      <c r="QX34" s="5">
        <v>30951</v>
      </c>
      <c r="QY34" s="5">
        <v>33810</v>
      </c>
      <c r="QZ34" s="5">
        <v>28599</v>
      </c>
      <c r="RA34" s="5">
        <v>29190</v>
      </c>
      <c r="RB34" s="5">
        <v>28809</v>
      </c>
      <c r="RC34" s="5">
        <v>25756</v>
      </c>
      <c r="RD34" s="5">
        <v>27321</v>
      </c>
      <c r="RE34" s="5">
        <v>24733</v>
      </c>
      <c r="RF34" s="5">
        <v>26277</v>
      </c>
      <c r="RG34" s="5">
        <v>24528</v>
      </c>
      <c r="RH34" s="5">
        <v>26094</v>
      </c>
      <c r="RI34" s="5">
        <v>23202</v>
      </c>
      <c r="RJ34" s="5">
        <v>23532</v>
      </c>
      <c r="RK34" s="5">
        <v>25671</v>
      </c>
      <c r="RL34" s="5">
        <v>24884</v>
      </c>
      <c r="RM34" s="5">
        <v>25208</v>
      </c>
      <c r="RN34" s="5">
        <v>21493</v>
      </c>
      <c r="RO34" s="5">
        <v>26526</v>
      </c>
      <c r="RP34" s="5">
        <v>30124</v>
      </c>
      <c r="RQ34" s="5">
        <v>29240</v>
      </c>
      <c r="RR34" s="5">
        <v>27491</v>
      </c>
      <c r="RS34" s="5">
        <v>41014</v>
      </c>
      <c r="RT34" s="5">
        <v>40233</v>
      </c>
      <c r="RU34" s="5">
        <v>39353</v>
      </c>
      <c r="RV34" s="5">
        <v>43912</v>
      </c>
      <c r="RW34" s="5">
        <v>52028</v>
      </c>
      <c r="RX34" s="5">
        <v>49301</v>
      </c>
      <c r="RY34" s="5">
        <v>43310</v>
      </c>
      <c r="RZ34" s="5">
        <v>41111</v>
      </c>
      <c r="SA34" s="5">
        <v>43792</v>
      </c>
      <c r="SB34" s="5">
        <v>42880</v>
      </c>
      <c r="SC34" s="5">
        <v>34916</v>
      </c>
      <c r="SD34" s="5">
        <v>31496</v>
      </c>
      <c r="SE34" s="5">
        <v>32005</v>
      </c>
      <c r="SF34" s="5">
        <v>36621</v>
      </c>
      <c r="SG34" s="5">
        <v>29985</v>
      </c>
      <c r="SH34" s="5">
        <v>26921</v>
      </c>
      <c r="SI34" s="5">
        <v>31770</v>
      </c>
      <c r="SJ34" s="5">
        <v>27358</v>
      </c>
      <c r="SK34" s="5">
        <v>25958</v>
      </c>
      <c r="SL34" s="5">
        <v>18616</v>
      </c>
      <c r="SM34" s="5">
        <v>17112</v>
      </c>
      <c r="SN34" s="5">
        <v>16921</v>
      </c>
      <c r="SO34" s="5">
        <v>16871</v>
      </c>
      <c r="SP34" s="5">
        <v>24970</v>
      </c>
      <c r="SQ34" s="5">
        <v>25385</v>
      </c>
      <c r="SR34" s="5">
        <v>23818</v>
      </c>
      <c r="SS34" s="5">
        <v>20966</v>
      </c>
      <c r="ST34" s="5">
        <v>16912</v>
      </c>
      <c r="SU34" s="5">
        <v>3975</v>
      </c>
      <c r="SV34" s="5">
        <v>4509</v>
      </c>
      <c r="SW34" s="5">
        <v>4662</v>
      </c>
      <c r="SX34" s="5">
        <v>5087</v>
      </c>
      <c r="SY34" s="5">
        <v>5651</v>
      </c>
      <c r="SZ34" s="5">
        <v>6905</v>
      </c>
      <c r="TA34" s="5">
        <v>11036</v>
      </c>
      <c r="TB34" s="5">
        <v>14288</v>
      </c>
      <c r="TC34" s="5">
        <v>13514</v>
      </c>
      <c r="TD34" s="5">
        <v>9875</v>
      </c>
      <c r="TE34" s="5">
        <v>6180</v>
      </c>
      <c r="TF34" s="5">
        <v>6969</v>
      </c>
      <c r="TG34" s="5">
        <v>7551</v>
      </c>
      <c r="TH34" s="5">
        <v>6088</v>
      </c>
      <c r="TI34" s="5">
        <v>5563</v>
      </c>
      <c r="TJ34" s="5">
        <v>3925</v>
      </c>
      <c r="TK34" s="5">
        <v>4488</v>
      </c>
      <c r="TL34" s="5">
        <v>74</v>
      </c>
      <c r="TM34" s="5">
        <v>138</v>
      </c>
      <c r="TN34" s="5">
        <v>123</v>
      </c>
      <c r="TO34" s="5">
        <v>155</v>
      </c>
      <c r="TP34" s="5">
        <v>291</v>
      </c>
      <c r="TQ34" s="5">
        <v>1036</v>
      </c>
      <c r="TR34" s="5">
        <v>3560</v>
      </c>
      <c r="TS34" s="5">
        <v>3240</v>
      </c>
      <c r="TT34" s="5">
        <v>4191</v>
      </c>
      <c r="TU34" s="5">
        <v>3231</v>
      </c>
      <c r="TV34" s="5">
        <v>1630</v>
      </c>
      <c r="TW34" s="5">
        <v>1790</v>
      </c>
      <c r="TX34" s="5">
        <v>2625</v>
      </c>
      <c r="TY34" s="5">
        <v>2728</v>
      </c>
      <c r="TZ34" s="5">
        <v>2683</v>
      </c>
      <c r="UA34" s="5">
        <v>4787</v>
      </c>
      <c r="UB34" s="5">
        <v>5004</v>
      </c>
      <c r="UC34" s="5">
        <v>4236</v>
      </c>
      <c r="UD34" s="5">
        <v>3560</v>
      </c>
      <c r="UE34" s="5">
        <v>2884</v>
      </c>
      <c r="UF34" s="5">
        <v>2209</v>
      </c>
      <c r="UG34" s="5">
        <v>270</v>
      </c>
      <c r="UH34" s="5">
        <v>247</v>
      </c>
      <c r="UI34" s="5">
        <v>323</v>
      </c>
      <c r="UJ34" s="5">
        <v>173</v>
      </c>
      <c r="UK34" s="5">
        <v>47</v>
      </c>
      <c r="UL34" s="5">
        <v>221</v>
      </c>
      <c r="UM34" s="5">
        <v>9544</v>
      </c>
      <c r="UN34" s="5">
        <v>3862</v>
      </c>
      <c r="UO34" s="5">
        <v>2282</v>
      </c>
      <c r="UP34" s="5">
        <v>7973</v>
      </c>
      <c r="UQ34" s="5">
        <v>7456</v>
      </c>
      <c r="UR34" s="5">
        <v>13159</v>
      </c>
      <c r="US34" s="5">
        <v>-1846</v>
      </c>
      <c r="UT34" s="5">
        <v>23210</v>
      </c>
      <c r="UU34" s="5">
        <v>42806</v>
      </c>
      <c r="UV34" s="5">
        <v>41800</v>
      </c>
      <c r="UW34" s="5">
        <v>49640</v>
      </c>
      <c r="UX34" s="5">
        <v>38258</v>
      </c>
      <c r="UY34" s="5">
        <v>30859</v>
      </c>
      <c r="UZ34" s="5">
        <v>6549</v>
      </c>
      <c r="VA34" s="5">
        <v>5733</v>
      </c>
      <c r="VB34" s="5">
        <v>5967</v>
      </c>
      <c r="VC34" s="5">
        <v>10077</v>
      </c>
      <c r="VD34" s="5">
        <v>10352</v>
      </c>
      <c r="VE34" s="5">
        <v>10148</v>
      </c>
      <c r="VF34" s="5">
        <v>7612</v>
      </c>
      <c r="VG34" s="5">
        <v>148165</v>
      </c>
      <c r="VH34" s="5">
        <v>147774</v>
      </c>
      <c r="VI34" s="5">
        <v>139346</v>
      </c>
      <c r="VJ34" s="5">
        <v>151378</v>
      </c>
      <c r="VK34" s="5">
        <v>159988</v>
      </c>
      <c r="VL34" s="5">
        <v>154327</v>
      </c>
      <c r="VM34" s="5">
        <v>196868</v>
      </c>
      <c r="VN34" s="5">
        <v>218230</v>
      </c>
      <c r="VO34" s="5">
        <v>199246</v>
      </c>
      <c r="VP34" s="5">
        <v>227044</v>
      </c>
      <c r="VQ34" s="5">
        <v>206451</v>
      </c>
      <c r="VR34" s="5">
        <v>221950</v>
      </c>
      <c r="VS34" s="5">
        <v>258370</v>
      </c>
      <c r="VT34" s="5">
        <v>268689</v>
      </c>
      <c r="VU34" s="5">
        <v>210260</v>
      </c>
      <c r="VV34" s="5">
        <v>200335</v>
      </c>
      <c r="VW34" s="5">
        <v>182454</v>
      </c>
      <c r="VX34" s="5">
        <v>194559</v>
      </c>
      <c r="VY34" s="5">
        <v>143025</v>
      </c>
      <c r="VZ34" s="5">
        <v>158882</v>
      </c>
      <c r="WA34" s="5">
        <v>135437</v>
      </c>
      <c r="WB34" s="5">
        <v>209399</v>
      </c>
      <c r="WC34" s="5">
        <v>150877</v>
      </c>
      <c r="WD34" s="5">
        <v>130652</v>
      </c>
      <c r="WE34" s="5">
        <v>121120</v>
      </c>
      <c r="WF34" s="5">
        <v>131451</v>
      </c>
      <c r="WG34" s="5">
        <v>109829</v>
      </c>
      <c r="WH34" s="5">
        <v>103535</v>
      </c>
      <c r="WI34" s="5">
        <v>100387</v>
      </c>
      <c r="WJ34" s="5">
        <v>90176</v>
      </c>
      <c r="WK34" s="5">
        <v>115847</v>
      </c>
      <c r="WL34" s="5">
        <v>124547</v>
      </c>
      <c r="WM34" s="5">
        <v>645</v>
      </c>
      <c r="WN34" s="5">
        <v>265</v>
      </c>
      <c r="WO34" s="5">
        <v>840</v>
      </c>
      <c r="WP34" s="5">
        <v>907</v>
      </c>
      <c r="WQ34" s="5">
        <v>1190</v>
      </c>
      <c r="WR34" s="5">
        <v>1056</v>
      </c>
      <c r="WS34" s="5">
        <v>1049</v>
      </c>
      <c r="WT34" s="5">
        <v>1289</v>
      </c>
      <c r="WU34" s="5">
        <v>1587</v>
      </c>
      <c r="WV34" s="5">
        <v>4299</v>
      </c>
      <c r="WW34" s="5">
        <v>4925</v>
      </c>
      <c r="WX34" s="5">
        <v>2994</v>
      </c>
      <c r="WY34" s="5">
        <v>4995</v>
      </c>
      <c r="WZ34" s="5">
        <v>3398</v>
      </c>
      <c r="XA34" s="5">
        <v>3672</v>
      </c>
      <c r="XB34" s="5">
        <v>4456</v>
      </c>
      <c r="XC34" s="5">
        <v>5736</v>
      </c>
      <c r="XD34" s="5">
        <v>4821</v>
      </c>
      <c r="XE34" s="5">
        <v>5026</v>
      </c>
      <c r="XF34" s="5">
        <v>4600</v>
      </c>
      <c r="XG34" s="5">
        <v>5639</v>
      </c>
      <c r="XH34" s="5">
        <v>4842</v>
      </c>
      <c r="XI34" s="5">
        <v>4884</v>
      </c>
      <c r="XJ34" s="5">
        <v>4751</v>
      </c>
      <c r="XK34" s="5">
        <v>4458</v>
      </c>
      <c r="XL34" s="5">
        <v>5182</v>
      </c>
      <c r="XM34" s="5">
        <v>4512</v>
      </c>
      <c r="XN34" s="5">
        <v>5085</v>
      </c>
      <c r="XO34" s="5">
        <v>4731</v>
      </c>
      <c r="XP34" s="5">
        <v>5565</v>
      </c>
      <c r="XQ34" s="5">
        <v>4493</v>
      </c>
      <c r="XR34" s="5">
        <v>3953</v>
      </c>
      <c r="XS34" s="1">
        <v>15470</v>
      </c>
      <c r="XT34" s="3" t="s">
        <v>180</v>
      </c>
      <c r="XU34" s="3" t="s">
        <v>180</v>
      </c>
      <c r="XV34" s="3" t="s">
        <v>180</v>
      </c>
      <c r="XW34" s="3" t="s">
        <v>179</v>
      </c>
      <c r="XX34" s="3" t="s">
        <v>180</v>
      </c>
      <c r="XY34" s="3" t="s">
        <v>180</v>
      </c>
      <c r="XZ34" s="3" t="s">
        <v>202</v>
      </c>
    </row>
    <row r="35" spans="1:650" x14ac:dyDescent="0.3">
      <c r="A35" s="6" t="s">
        <v>66</v>
      </c>
      <c r="B35" s="1">
        <v>4057103</v>
      </c>
      <c r="C35" s="5">
        <v>2378</v>
      </c>
      <c r="D35" s="5">
        <v>3269</v>
      </c>
      <c r="E35" s="5">
        <v>5664</v>
      </c>
      <c r="F35" s="5">
        <v>2428</v>
      </c>
      <c r="G35" s="5">
        <v>558</v>
      </c>
      <c r="H35" s="5">
        <v>3096</v>
      </c>
      <c r="I35" s="5">
        <v>676</v>
      </c>
      <c r="J35" s="5">
        <v>453</v>
      </c>
      <c r="K35" s="5">
        <v>2563</v>
      </c>
      <c r="L35" s="5">
        <v>378</v>
      </c>
      <c r="M35" s="5">
        <v>645</v>
      </c>
      <c r="N35" s="5">
        <v>2</v>
      </c>
      <c r="O35" s="5">
        <v>59</v>
      </c>
      <c r="P35" s="5">
        <v>56</v>
      </c>
      <c r="Q35" s="5">
        <v>138</v>
      </c>
      <c r="R35" s="5">
        <v>175</v>
      </c>
      <c r="S35" s="5">
        <v>1</v>
      </c>
      <c r="T35" s="5">
        <v>1001</v>
      </c>
      <c r="U35" s="5">
        <v>471</v>
      </c>
      <c r="V35" s="5">
        <v>0</v>
      </c>
      <c r="W35" s="5">
        <v>181</v>
      </c>
      <c r="X35" s="5">
        <v>24</v>
      </c>
      <c r="Y35" s="5">
        <v>0</v>
      </c>
      <c r="Z35" s="5">
        <v>0</v>
      </c>
      <c r="AA35" s="5">
        <v>0</v>
      </c>
      <c r="AB35" s="5">
        <v>0</v>
      </c>
      <c r="AC35" s="5">
        <v>0</v>
      </c>
      <c r="AD35" s="5">
        <v>0</v>
      </c>
      <c r="AE35" s="5">
        <v>0</v>
      </c>
      <c r="AF35" s="5">
        <v>0</v>
      </c>
      <c r="AG35" s="5">
        <v>0</v>
      </c>
      <c r="AH35" s="5">
        <v>0</v>
      </c>
      <c r="AI35" s="5">
        <v>118328</v>
      </c>
      <c r="AJ35" s="5">
        <v>137243</v>
      </c>
      <c r="AK35" s="5">
        <v>80738</v>
      </c>
      <c r="AL35" s="5">
        <v>33143</v>
      </c>
      <c r="AM35" s="5">
        <v>125783</v>
      </c>
      <c r="AN35" s="5">
        <v>28598</v>
      </c>
      <c r="AO35" s="5">
        <v>8165</v>
      </c>
      <c r="AP35" s="5">
        <v>31130</v>
      </c>
      <c r="AQ35" s="5">
        <v>16886</v>
      </c>
      <c r="AR35" s="5">
        <v>14053</v>
      </c>
      <c r="AS35" s="5">
        <v>30322</v>
      </c>
      <c r="AT35" s="5">
        <v>4366</v>
      </c>
      <c r="AU35" s="5">
        <v>12599</v>
      </c>
      <c r="AV35" s="5">
        <v>60313</v>
      </c>
      <c r="AW35" s="5">
        <v>0</v>
      </c>
      <c r="AX35" s="5">
        <v>0</v>
      </c>
      <c r="AY35" s="5">
        <v>0</v>
      </c>
      <c r="AZ35" s="5">
        <v>0</v>
      </c>
      <c r="BA35" s="5">
        <v>0</v>
      </c>
      <c r="BB35" s="5">
        <v>0</v>
      </c>
      <c r="BC35" s="5">
        <v>0</v>
      </c>
      <c r="BD35" s="5">
        <v>0</v>
      </c>
      <c r="BE35" s="5">
        <v>0</v>
      </c>
      <c r="BF35" s="5">
        <v>0</v>
      </c>
      <c r="BG35" s="5">
        <v>0</v>
      </c>
      <c r="BH35" s="5">
        <v>0</v>
      </c>
      <c r="BI35" s="5">
        <v>0</v>
      </c>
      <c r="BJ35" s="5">
        <v>0</v>
      </c>
      <c r="BK35" s="5">
        <v>0</v>
      </c>
      <c r="BL35" s="5">
        <v>0</v>
      </c>
      <c r="BM35" s="5">
        <v>0</v>
      </c>
      <c r="BN35" s="5">
        <v>0</v>
      </c>
      <c r="BO35" s="5">
        <v>8265</v>
      </c>
      <c r="BP35" s="5">
        <v>829</v>
      </c>
      <c r="BQ35" s="5">
        <v>2730</v>
      </c>
      <c r="BR35" s="5">
        <v>700</v>
      </c>
      <c r="BS35" s="5">
        <v>4935</v>
      </c>
      <c r="BT35" s="5">
        <v>7571</v>
      </c>
      <c r="BU35" s="5">
        <v>1007</v>
      </c>
      <c r="BV35" s="5">
        <v>1907</v>
      </c>
      <c r="BW35" s="5">
        <v>506</v>
      </c>
      <c r="BX35" s="5">
        <v>259</v>
      </c>
      <c r="BY35" s="5">
        <v>834</v>
      </c>
      <c r="BZ35" s="5">
        <v>488</v>
      </c>
      <c r="CA35" s="5">
        <v>5355</v>
      </c>
      <c r="CB35" s="5">
        <v>1453</v>
      </c>
      <c r="CC35" s="5">
        <v>969</v>
      </c>
      <c r="CD35" s="5">
        <v>672</v>
      </c>
      <c r="CE35" s="5">
        <v>4489</v>
      </c>
      <c r="CF35" s="5">
        <v>2173</v>
      </c>
      <c r="CG35" s="5">
        <v>131</v>
      </c>
      <c r="CH35" s="5">
        <v>1406</v>
      </c>
      <c r="CI35" s="5">
        <v>317</v>
      </c>
      <c r="CJ35" s="5">
        <v>223</v>
      </c>
      <c r="CK35" s="5">
        <v>179</v>
      </c>
      <c r="CL35" s="5">
        <v>569</v>
      </c>
      <c r="CM35" s="5">
        <v>655</v>
      </c>
      <c r="CN35" s="5">
        <v>450</v>
      </c>
      <c r="CO35" s="5">
        <v>833</v>
      </c>
      <c r="CP35" s="5">
        <v>1046</v>
      </c>
      <c r="CQ35" s="5">
        <v>210</v>
      </c>
      <c r="CR35" s="5">
        <v>93</v>
      </c>
      <c r="CS35" s="5">
        <v>-71</v>
      </c>
      <c r="CT35" s="5">
        <v>1302</v>
      </c>
      <c r="CU35" s="5">
        <v>55827</v>
      </c>
      <c r="CV35" s="5">
        <v>46570</v>
      </c>
      <c r="CW35" s="5">
        <v>34942</v>
      </c>
      <c r="CX35" s="5">
        <v>19097</v>
      </c>
      <c r="CY35" s="5">
        <v>22197</v>
      </c>
      <c r="CZ35" s="5">
        <v>18659</v>
      </c>
      <c r="DA35" s="5">
        <v>15744</v>
      </c>
      <c r="DB35" s="5">
        <v>17386</v>
      </c>
      <c r="DC35" s="5">
        <v>11887</v>
      </c>
      <c r="DD35" s="5">
        <v>15581</v>
      </c>
      <c r="DE35" s="5">
        <v>14978</v>
      </c>
      <c r="DF35" s="5">
        <v>17526</v>
      </c>
      <c r="DG35" s="5">
        <v>19630</v>
      </c>
      <c r="DH35" s="5">
        <v>12648</v>
      </c>
      <c r="DI35" s="5">
        <v>13846</v>
      </c>
      <c r="DJ35" s="5">
        <v>12603</v>
      </c>
      <c r="DK35" s="5">
        <v>13952</v>
      </c>
      <c r="DL35" s="5">
        <v>8526</v>
      </c>
      <c r="DM35" s="5">
        <v>16967</v>
      </c>
      <c r="DN35" s="5">
        <v>11239</v>
      </c>
      <c r="DO35" s="5">
        <v>11123</v>
      </c>
      <c r="DP35" s="5">
        <v>10482</v>
      </c>
      <c r="DQ35" s="5">
        <v>10230</v>
      </c>
      <c r="DR35" s="5">
        <v>8012</v>
      </c>
      <c r="DS35" s="5">
        <v>11830</v>
      </c>
      <c r="DT35" s="5">
        <v>9542</v>
      </c>
      <c r="DU35" s="5">
        <v>15654</v>
      </c>
      <c r="DV35" s="5">
        <v>13147</v>
      </c>
      <c r="DW35" s="5">
        <v>9245</v>
      </c>
      <c r="DX35" s="5">
        <v>8078</v>
      </c>
      <c r="DY35" s="5">
        <v>11532</v>
      </c>
      <c r="DZ35" s="5">
        <v>7423</v>
      </c>
      <c r="EA35" s="5">
        <v>2121</v>
      </c>
      <c r="EB35" s="5">
        <v>1587</v>
      </c>
      <c r="EC35" s="5">
        <v>1396</v>
      </c>
      <c r="ED35" s="5">
        <v>5436</v>
      </c>
      <c r="EE35" s="5">
        <v>342</v>
      </c>
      <c r="EF35" s="5">
        <v>360</v>
      </c>
      <c r="EG35" s="5">
        <v>398</v>
      </c>
      <c r="EH35" s="5">
        <v>-220</v>
      </c>
      <c r="EI35" s="5">
        <v>1667</v>
      </c>
      <c r="EJ35" s="5">
        <v>1991</v>
      </c>
      <c r="EK35" s="5">
        <v>555</v>
      </c>
      <c r="EL35" s="5">
        <v>372</v>
      </c>
      <c r="EM35" s="5">
        <v>162</v>
      </c>
      <c r="EN35" s="5">
        <v>130</v>
      </c>
      <c r="EO35" s="5">
        <v>-8</v>
      </c>
      <c r="EP35" s="5">
        <v>-29</v>
      </c>
      <c r="EQ35" s="5">
        <v>40</v>
      </c>
      <c r="ER35" s="5">
        <v>98</v>
      </c>
      <c r="ES35" s="5">
        <v>48</v>
      </c>
      <c r="ET35" s="5">
        <v>45</v>
      </c>
      <c r="EU35" s="5">
        <v>61</v>
      </c>
      <c r="EV35" s="5">
        <v>19592</v>
      </c>
      <c r="EW35" s="5">
        <v>11</v>
      </c>
      <c r="EX35" s="5">
        <v>0</v>
      </c>
      <c r="EY35" s="5">
        <v>31</v>
      </c>
      <c r="EZ35" s="5">
        <v>11</v>
      </c>
      <c r="FA35" s="5">
        <v>131</v>
      </c>
      <c r="FB35" s="5">
        <v>1054</v>
      </c>
      <c r="FC35" s="5">
        <v>1156</v>
      </c>
      <c r="FD35" s="5">
        <v>662</v>
      </c>
      <c r="FE35" s="5">
        <v>184</v>
      </c>
      <c r="FF35" s="5">
        <v>398</v>
      </c>
      <c r="FG35" s="5">
        <v>0</v>
      </c>
      <c r="FH35" s="5">
        <v>0</v>
      </c>
      <c r="FI35" s="5">
        <v>0</v>
      </c>
      <c r="FJ35" s="5">
        <v>0</v>
      </c>
      <c r="FK35" s="5">
        <v>0</v>
      </c>
      <c r="FL35" s="5">
        <v>0</v>
      </c>
      <c r="FM35" s="5">
        <v>0</v>
      </c>
      <c r="FN35" s="5">
        <v>0</v>
      </c>
      <c r="FO35" s="5">
        <v>0</v>
      </c>
      <c r="FP35" s="5">
        <v>0</v>
      </c>
      <c r="FQ35" s="5">
        <v>0</v>
      </c>
      <c r="FR35" s="5">
        <v>0</v>
      </c>
      <c r="FS35" s="5">
        <v>0</v>
      </c>
      <c r="FT35" s="5">
        <v>0</v>
      </c>
      <c r="FU35" s="5" t="s">
        <v>33</v>
      </c>
      <c r="FV35" s="5" t="s">
        <v>33</v>
      </c>
      <c r="FW35" s="5" t="s">
        <v>33</v>
      </c>
      <c r="FX35" s="5" t="s">
        <v>33</v>
      </c>
      <c r="FY35" s="5" t="s">
        <v>33</v>
      </c>
      <c r="FZ35" s="5" t="s">
        <v>33</v>
      </c>
      <c r="GA35" s="5" t="s">
        <v>33</v>
      </c>
      <c r="GB35" s="5" t="s">
        <v>33</v>
      </c>
      <c r="GC35" s="5" t="s">
        <v>33</v>
      </c>
      <c r="GD35" s="5" t="s">
        <v>33</v>
      </c>
      <c r="GE35" s="5" t="s">
        <v>33</v>
      </c>
      <c r="GF35" s="5" t="s">
        <v>33</v>
      </c>
      <c r="GG35" s="5" t="s">
        <v>33</v>
      </c>
      <c r="GH35" s="5" t="s">
        <v>33</v>
      </c>
      <c r="GI35" s="5" t="s">
        <v>33</v>
      </c>
      <c r="GJ35" s="5" t="s">
        <v>33</v>
      </c>
      <c r="GK35" s="5" t="s">
        <v>33</v>
      </c>
      <c r="GL35" s="5" t="s">
        <v>33</v>
      </c>
      <c r="GM35" s="5">
        <v>186919</v>
      </c>
      <c r="GN35" s="5">
        <v>189498</v>
      </c>
      <c r="GO35" s="5">
        <v>125470</v>
      </c>
      <c r="GP35" s="5">
        <v>60805</v>
      </c>
      <c r="GQ35" s="5">
        <v>153815</v>
      </c>
      <c r="GR35" s="5">
        <v>70684</v>
      </c>
      <c r="GS35" s="5">
        <v>25990</v>
      </c>
      <c r="GT35" s="5">
        <v>50655</v>
      </c>
      <c r="GU35" s="5">
        <v>33508</v>
      </c>
      <c r="GV35" s="5">
        <v>32262</v>
      </c>
      <c r="GW35" s="5">
        <v>47334</v>
      </c>
      <c r="GX35" s="5">
        <v>22755</v>
      </c>
      <c r="GY35" s="5">
        <v>37804</v>
      </c>
      <c r="GZ35" s="5">
        <v>74598</v>
      </c>
      <c r="HA35" s="5">
        <v>14945</v>
      </c>
      <c r="HB35" s="5">
        <v>13421</v>
      </c>
      <c r="HC35" s="5">
        <v>18482</v>
      </c>
      <c r="HD35" s="5">
        <v>11797</v>
      </c>
      <c r="HE35" s="5">
        <v>17618</v>
      </c>
      <c r="HF35" s="5">
        <v>12690</v>
      </c>
      <c r="HG35" s="5">
        <v>11682</v>
      </c>
      <c r="HH35" s="5">
        <v>30321</v>
      </c>
      <c r="HI35" s="5">
        <v>10419</v>
      </c>
      <c r="HJ35" s="5">
        <v>8581</v>
      </c>
      <c r="HK35" s="5">
        <v>12516</v>
      </c>
      <c r="HL35" s="5">
        <v>10003</v>
      </c>
      <c r="HM35" s="5">
        <v>16618</v>
      </c>
      <c r="HN35" s="5">
        <v>15248</v>
      </c>
      <c r="HO35" s="5">
        <v>10611</v>
      </c>
      <c r="HP35" s="5">
        <v>8834</v>
      </c>
      <c r="HQ35" s="5">
        <v>11645</v>
      </c>
      <c r="HR35" s="5">
        <v>9122</v>
      </c>
      <c r="HS35" s="5">
        <v>145809</v>
      </c>
      <c r="HT35" s="5">
        <v>165345</v>
      </c>
      <c r="HU35" s="5">
        <v>152680</v>
      </c>
      <c r="HV35" s="5">
        <v>163290</v>
      </c>
      <c r="HW35" s="5">
        <v>173793</v>
      </c>
      <c r="HX35" s="5">
        <v>198976</v>
      </c>
      <c r="HY35" s="5">
        <v>169743</v>
      </c>
      <c r="HZ35" s="5">
        <v>161026</v>
      </c>
      <c r="IA35" s="5">
        <v>159783</v>
      </c>
      <c r="IB35" s="5">
        <v>160353</v>
      </c>
      <c r="IC35" s="5">
        <v>166058</v>
      </c>
      <c r="ID35" s="5">
        <v>174157</v>
      </c>
      <c r="IE35" s="5">
        <v>170459</v>
      </c>
      <c r="IF35" s="5">
        <v>134711</v>
      </c>
      <c r="IG35" s="5">
        <v>168167</v>
      </c>
      <c r="IH35" s="5">
        <v>162497</v>
      </c>
      <c r="II35" s="5">
        <v>154576</v>
      </c>
      <c r="IJ35" s="5">
        <v>159736</v>
      </c>
      <c r="IK35" s="5">
        <v>151567</v>
      </c>
      <c r="IL35" s="5">
        <v>159920</v>
      </c>
      <c r="IM35" s="5">
        <v>158564</v>
      </c>
      <c r="IN35" s="5">
        <v>142656</v>
      </c>
      <c r="IO35" s="5">
        <v>145984</v>
      </c>
      <c r="IP35" s="5">
        <v>143892</v>
      </c>
      <c r="IQ35" s="5">
        <v>142307</v>
      </c>
      <c r="IR35" s="5">
        <v>134887</v>
      </c>
      <c r="IS35" s="5">
        <v>134290</v>
      </c>
      <c r="IT35" s="5">
        <v>127185</v>
      </c>
      <c r="IU35" s="5">
        <v>112369</v>
      </c>
      <c r="IV35" s="5">
        <v>103473</v>
      </c>
      <c r="IW35" s="5">
        <v>104477</v>
      </c>
      <c r="IX35" s="5">
        <v>99396</v>
      </c>
      <c r="IY35" s="5">
        <v>31396</v>
      </c>
      <c r="IZ35" s="5">
        <v>34033</v>
      </c>
      <c r="JA35" s="5">
        <v>18996</v>
      </c>
      <c r="JB35" s="5">
        <v>23281</v>
      </c>
      <c r="JC35" s="5">
        <v>21851</v>
      </c>
      <c r="JD35" s="5">
        <v>28270</v>
      </c>
      <c r="JE35" s="5">
        <v>18550</v>
      </c>
      <c r="JF35" s="5">
        <v>26017</v>
      </c>
      <c r="JG35" s="5">
        <v>20076</v>
      </c>
      <c r="JH35" s="5">
        <v>24055</v>
      </c>
      <c r="JI35" s="5">
        <v>20793</v>
      </c>
      <c r="JJ35" s="5">
        <v>16213</v>
      </c>
      <c r="JK35" s="5">
        <v>16199</v>
      </c>
      <c r="JL35" s="5">
        <v>14405</v>
      </c>
      <c r="JM35" s="5">
        <v>2</v>
      </c>
      <c r="JN35" s="5">
        <v>0</v>
      </c>
      <c r="JO35" s="5">
        <v>0</v>
      </c>
      <c r="JP35" s="5">
        <v>0</v>
      </c>
      <c r="JQ35" s="5">
        <v>1</v>
      </c>
      <c r="JR35" s="5">
        <v>8</v>
      </c>
      <c r="JS35" s="5">
        <v>1</v>
      </c>
      <c r="JT35" s="5">
        <v>3</v>
      </c>
      <c r="JU35" s="5">
        <v>0</v>
      </c>
      <c r="JV35" s="5">
        <v>0</v>
      </c>
      <c r="JW35" s="5">
        <v>0</v>
      </c>
      <c r="JX35" s="5">
        <v>0</v>
      </c>
      <c r="JY35" s="5">
        <v>0</v>
      </c>
      <c r="JZ35" s="5">
        <v>0</v>
      </c>
      <c r="KA35" s="5">
        <v>0</v>
      </c>
      <c r="KB35" s="5">
        <v>0</v>
      </c>
      <c r="KC35" s="5">
        <v>0</v>
      </c>
      <c r="KD35" s="5">
        <v>0</v>
      </c>
      <c r="KE35" s="5">
        <v>21084</v>
      </c>
      <c r="KF35" s="5">
        <v>11823</v>
      </c>
      <c r="KG35" s="5">
        <v>16573</v>
      </c>
      <c r="KH35" s="5">
        <v>18436</v>
      </c>
      <c r="KI35" s="5">
        <v>15319</v>
      </c>
      <c r="KJ35" s="5">
        <v>12959</v>
      </c>
      <c r="KK35" s="5">
        <v>9575</v>
      </c>
      <c r="KL35" s="5">
        <v>12594</v>
      </c>
      <c r="KM35" s="5">
        <v>33221</v>
      </c>
      <c r="KN35" s="5">
        <v>20441</v>
      </c>
      <c r="KO35" s="5">
        <v>19535</v>
      </c>
      <c r="KP35" s="5">
        <v>19850</v>
      </c>
      <c r="KQ35" s="5">
        <v>20517</v>
      </c>
      <c r="KR35" s="5">
        <v>16809</v>
      </c>
      <c r="KS35" s="5">
        <v>18375</v>
      </c>
      <c r="KT35" s="5">
        <v>15847</v>
      </c>
      <c r="KU35" s="5">
        <v>13616</v>
      </c>
      <c r="KV35" s="5">
        <v>15743</v>
      </c>
      <c r="KW35" s="5">
        <v>302</v>
      </c>
      <c r="KX35" s="5">
        <v>321</v>
      </c>
      <c r="KY35" s="5">
        <v>362</v>
      </c>
      <c r="KZ35" s="5">
        <v>392</v>
      </c>
      <c r="LA35" s="5">
        <v>505</v>
      </c>
      <c r="LB35" s="5">
        <v>619</v>
      </c>
      <c r="LC35" s="5">
        <v>320</v>
      </c>
      <c r="LD35" s="5">
        <v>324</v>
      </c>
      <c r="LE35" s="5">
        <v>361</v>
      </c>
      <c r="LF35" s="5">
        <v>337</v>
      </c>
      <c r="LG35" s="5">
        <v>223</v>
      </c>
      <c r="LH35" s="5">
        <v>216</v>
      </c>
      <c r="LI35" s="5">
        <v>208</v>
      </c>
      <c r="LJ35" s="5">
        <v>237</v>
      </c>
      <c r="LK35" s="5">
        <v>698</v>
      </c>
      <c r="LL35" s="5">
        <v>851</v>
      </c>
      <c r="LM35" s="5">
        <v>673</v>
      </c>
      <c r="LN35" s="5">
        <v>981</v>
      </c>
      <c r="LO35" s="5">
        <v>865</v>
      </c>
      <c r="LP35" s="5">
        <v>883</v>
      </c>
      <c r="LQ35" s="5">
        <v>654</v>
      </c>
      <c r="LR35" s="5">
        <v>882</v>
      </c>
      <c r="LS35" s="5">
        <v>582</v>
      </c>
      <c r="LT35" s="5">
        <v>1038</v>
      </c>
      <c r="LU35" s="5">
        <v>553</v>
      </c>
      <c r="LV35" s="5">
        <v>483</v>
      </c>
      <c r="LW35" s="5">
        <v>260</v>
      </c>
      <c r="LX35" s="5">
        <v>169</v>
      </c>
      <c r="LY35" s="5">
        <v>209</v>
      </c>
      <c r="LZ35" s="5">
        <v>193</v>
      </c>
      <c r="MA35" s="5">
        <v>125</v>
      </c>
      <c r="MB35" s="5">
        <v>141</v>
      </c>
      <c r="MC35" s="5">
        <v>171</v>
      </c>
      <c r="MD35" s="5">
        <v>145</v>
      </c>
      <c r="ME35" s="5">
        <v>323</v>
      </c>
      <c r="MF35" s="5">
        <v>227</v>
      </c>
      <c r="MG35" s="5">
        <v>227</v>
      </c>
      <c r="MH35" s="5">
        <v>204</v>
      </c>
      <c r="MI35" s="5">
        <v>83</v>
      </c>
      <c r="MJ35" s="5">
        <v>94</v>
      </c>
      <c r="MK35" s="5">
        <v>106</v>
      </c>
      <c r="ML35" s="5">
        <v>102</v>
      </c>
      <c r="MM35" s="5">
        <v>83</v>
      </c>
      <c r="MN35" s="5">
        <v>131</v>
      </c>
      <c r="MO35" s="5">
        <v>112</v>
      </c>
      <c r="MP35" s="5">
        <v>66</v>
      </c>
      <c r="MQ35" s="5">
        <v>1850</v>
      </c>
      <c r="MR35" s="5">
        <v>1690</v>
      </c>
      <c r="MS35" s="5">
        <v>1870</v>
      </c>
      <c r="MT35" s="5">
        <v>1732</v>
      </c>
      <c r="MU35" s="5">
        <v>1708</v>
      </c>
      <c r="MV35" s="5">
        <v>1598</v>
      </c>
      <c r="MW35" s="5">
        <v>1580</v>
      </c>
      <c r="MX35" s="5">
        <v>1340</v>
      </c>
      <c r="MY35" s="5">
        <v>909</v>
      </c>
      <c r="MZ35" s="5">
        <v>937</v>
      </c>
      <c r="NA35" s="5">
        <v>980</v>
      </c>
      <c r="NB35" s="5">
        <v>795</v>
      </c>
      <c r="NC35" s="5">
        <v>751</v>
      </c>
      <c r="ND35" s="5">
        <v>573</v>
      </c>
      <c r="NE35" s="5" t="s">
        <v>33</v>
      </c>
      <c r="NF35" s="5" t="s">
        <v>33</v>
      </c>
      <c r="NG35" s="5" t="s">
        <v>33</v>
      </c>
      <c r="NH35" s="5" t="s">
        <v>33</v>
      </c>
      <c r="NI35" s="5" t="s">
        <v>33</v>
      </c>
      <c r="NJ35" s="5" t="s">
        <v>33</v>
      </c>
      <c r="NK35" s="5" t="s">
        <v>33</v>
      </c>
      <c r="NL35" s="5" t="s">
        <v>33</v>
      </c>
      <c r="NM35" s="5" t="s">
        <v>33</v>
      </c>
      <c r="NN35" s="5" t="s">
        <v>33</v>
      </c>
      <c r="NO35" s="5" t="s">
        <v>33</v>
      </c>
      <c r="NP35" s="5" t="s">
        <v>33</v>
      </c>
      <c r="NQ35" s="5" t="s">
        <v>33</v>
      </c>
      <c r="NR35" s="5" t="s">
        <v>33</v>
      </c>
      <c r="NS35" s="5" t="s">
        <v>33</v>
      </c>
      <c r="NT35" s="5" t="s">
        <v>33</v>
      </c>
      <c r="NU35" s="5" t="s">
        <v>33</v>
      </c>
      <c r="NV35" s="5" t="s">
        <v>33</v>
      </c>
      <c r="NW35" s="5">
        <v>0</v>
      </c>
      <c r="NX35" s="5">
        <v>0</v>
      </c>
      <c r="NY35" s="5">
        <v>0</v>
      </c>
      <c r="NZ35" s="5">
        <v>0</v>
      </c>
      <c r="OA35" s="5">
        <v>0</v>
      </c>
      <c r="OB35" s="5">
        <v>0</v>
      </c>
      <c r="OC35" s="5">
        <v>0</v>
      </c>
      <c r="OD35" s="5">
        <v>0</v>
      </c>
      <c r="OE35" s="5">
        <v>0</v>
      </c>
      <c r="OF35" s="5">
        <v>0</v>
      </c>
      <c r="OG35" s="5">
        <v>0</v>
      </c>
      <c r="OH35" s="5">
        <v>0</v>
      </c>
      <c r="OI35" s="5">
        <v>0</v>
      </c>
      <c r="OJ35" s="5">
        <v>0</v>
      </c>
      <c r="OK35" s="5" t="s">
        <v>33</v>
      </c>
      <c r="OL35" s="5" t="s">
        <v>33</v>
      </c>
      <c r="OM35" s="5" t="s">
        <v>33</v>
      </c>
      <c r="ON35" s="5" t="s">
        <v>33</v>
      </c>
      <c r="OO35" s="5" t="s">
        <v>33</v>
      </c>
      <c r="OP35" s="5" t="s">
        <v>33</v>
      </c>
      <c r="OQ35" s="5" t="s">
        <v>33</v>
      </c>
      <c r="OR35" s="5" t="s">
        <v>33</v>
      </c>
      <c r="OS35" s="5" t="s">
        <v>33</v>
      </c>
      <c r="OT35" s="5" t="s">
        <v>33</v>
      </c>
      <c r="OU35" s="5" t="s">
        <v>33</v>
      </c>
      <c r="OV35" s="5" t="s">
        <v>33</v>
      </c>
      <c r="OW35" s="5" t="s">
        <v>33</v>
      </c>
      <c r="OX35" s="5" t="s">
        <v>33</v>
      </c>
      <c r="OY35" s="5" t="s">
        <v>33</v>
      </c>
      <c r="OZ35" s="5" t="s">
        <v>33</v>
      </c>
      <c r="PA35" s="5" t="s">
        <v>33</v>
      </c>
      <c r="PB35" s="5" t="s">
        <v>33</v>
      </c>
      <c r="PC35" s="5">
        <v>4961</v>
      </c>
      <c r="PD35" s="5">
        <v>5139</v>
      </c>
      <c r="PE35" s="5">
        <v>5089</v>
      </c>
      <c r="PF35" s="5">
        <v>5599</v>
      </c>
      <c r="PG35" s="5">
        <v>4969</v>
      </c>
      <c r="PH35" s="5">
        <v>5086</v>
      </c>
      <c r="PI35" s="5">
        <v>4492</v>
      </c>
      <c r="PJ35" s="5">
        <v>4009</v>
      </c>
      <c r="PK35" s="5">
        <v>4439</v>
      </c>
      <c r="PL35" s="5">
        <v>4025</v>
      </c>
      <c r="PM35" s="5">
        <v>4551</v>
      </c>
      <c r="PN35" s="5">
        <v>3223</v>
      </c>
      <c r="PO35" s="5">
        <v>2122</v>
      </c>
      <c r="PP35" s="5">
        <v>2024</v>
      </c>
      <c r="PQ35" s="5">
        <v>2140</v>
      </c>
      <c r="PR35" s="5">
        <v>1879</v>
      </c>
      <c r="PS35" s="5">
        <v>1775</v>
      </c>
      <c r="PT35" s="5">
        <v>1856</v>
      </c>
      <c r="PU35" s="5">
        <v>2030</v>
      </c>
      <c r="PV35" s="5">
        <v>1734</v>
      </c>
      <c r="PW35" s="5">
        <v>1990</v>
      </c>
      <c r="PX35" s="5">
        <v>1918</v>
      </c>
      <c r="PY35" s="5">
        <v>1944</v>
      </c>
      <c r="PZ35" s="5">
        <v>2409</v>
      </c>
      <c r="QA35" s="5">
        <v>2962</v>
      </c>
      <c r="QB35" s="5">
        <v>3413</v>
      </c>
      <c r="QC35" s="5">
        <v>2930</v>
      </c>
      <c r="QD35" s="5">
        <v>3689</v>
      </c>
      <c r="QE35" s="5">
        <v>3685</v>
      </c>
      <c r="QF35" s="5">
        <v>3493</v>
      </c>
      <c r="QG35" s="5">
        <v>2972</v>
      </c>
      <c r="QH35" s="5">
        <v>2618</v>
      </c>
      <c r="QI35" s="5">
        <v>10716</v>
      </c>
      <c r="QJ35" s="5">
        <v>9359</v>
      </c>
      <c r="QK35" s="5">
        <v>13101</v>
      </c>
      <c r="QL35" s="5">
        <v>7330</v>
      </c>
      <c r="QM35" s="5">
        <v>7479</v>
      </c>
      <c r="QN35" s="5">
        <v>6584</v>
      </c>
      <c r="QO35" s="5">
        <v>5781</v>
      </c>
      <c r="QP35" s="5">
        <v>6085</v>
      </c>
      <c r="QQ35" s="5">
        <v>4981</v>
      </c>
      <c r="QR35" s="5">
        <v>4715</v>
      </c>
      <c r="QS35" s="5">
        <v>5432</v>
      </c>
      <c r="QT35" s="5">
        <v>5497</v>
      </c>
      <c r="QU35" s="5">
        <v>4958</v>
      </c>
      <c r="QV35" s="5">
        <v>3984</v>
      </c>
      <c r="QW35" s="5">
        <v>3513</v>
      </c>
      <c r="QX35" s="5">
        <v>4983</v>
      </c>
      <c r="QY35" s="5">
        <v>3340</v>
      </c>
      <c r="QZ35" s="5">
        <v>1692</v>
      </c>
      <c r="RA35" s="5">
        <v>2383</v>
      </c>
      <c r="RB35" s="5">
        <v>2747</v>
      </c>
      <c r="RC35" s="5">
        <v>3017</v>
      </c>
      <c r="RD35" s="5">
        <v>2820</v>
      </c>
      <c r="RE35" s="5">
        <v>3118</v>
      </c>
      <c r="RF35" s="5">
        <v>2663</v>
      </c>
      <c r="RG35" s="5">
        <v>2572</v>
      </c>
      <c r="RH35" s="5">
        <v>3375</v>
      </c>
      <c r="RI35" s="5">
        <v>3900</v>
      </c>
      <c r="RJ35" s="5">
        <v>3961</v>
      </c>
      <c r="RK35" s="5">
        <v>4349</v>
      </c>
      <c r="RL35" s="5">
        <v>3666</v>
      </c>
      <c r="RM35" s="5">
        <v>3363</v>
      </c>
      <c r="RN35" s="5">
        <v>2780</v>
      </c>
      <c r="RO35" s="5">
        <v>4481</v>
      </c>
      <c r="RP35" s="5">
        <v>4995</v>
      </c>
      <c r="RQ35" s="5">
        <v>5442</v>
      </c>
      <c r="RR35" s="5">
        <v>6218</v>
      </c>
      <c r="RS35" s="5">
        <v>6599</v>
      </c>
      <c r="RT35" s="5">
        <v>6645</v>
      </c>
      <c r="RU35" s="5">
        <v>6495</v>
      </c>
      <c r="RV35" s="5">
        <v>7195</v>
      </c>
      <c r="RW35" s="5">
        <v>8894</v>
      </c>
      <c r="RX35" s="5">
        <v>9060</v>
      </c>
      <c r="RY35" s="5">
        <v>7380</v>
      </c>
      <c r="RZ35" s="5">
        <v>6742</v>
      </c>
      <c r="SA35" s="5">
        <v>6957</v>
      </c>
      <c r="SB35" s="5">
        <v>6795</v>
      </c>
      <c r="SC35" s="5">
        <v>7228</v>
      </c>
      <c r="SD35" s="5">
        <v>5993</v>
      </c>
      <c r="SE35" s="5">
        <v>5992</v>
      </c>
      <c r="SF35" s="5">
        <v>5579</v>
      </c>
      <c r="SG35" s="5">
        <v>5355</v>
      </c>
      <c r="SH35" s="5">
        <v>5215</v>
      </c>
      <c r="SI35" s="5">
        <v>5120</v>
      </c>
      <c r="SJ35" s="5">
        <v>4542</v>
      </c>
      <c r="SK35" s="5">
        <v>4048</v>
      </c>
      <c r="SL35" s="5">
        <v>4776</v>
      </c>
      <c r="SM35" s="5">
        <v>5509</v>
      </c>
      <c r="SN35" s="5">
        <v>5290</v>
      </c>
      <c r="SO35" s="5">
        <v>5423</v>
      </c>
      <c r="SP35" s="5">
        <v>5399</v>
      </c>
      <c r="SQ35" s="5">
        <v>5707</v>
      </c>
      <c r="SR35" s="5">
        <v>4907</v>
      </c>
      <c r="SS35" s="5">
        <v>4457</v>
      </c>
      <c r="ST35" s="5">
        <v>4383</v>
      </c>
      <c r="SU35" s="5">
        <v>511</v>
      </c>
      <c r="SV35" s="5">
        <v>593</v>
      </c>
      <c r="SW35" s="5">
        <v>593</v>
      </c>
      <c r="SX35" s="5">
        <v>673</v>
      </c>
      <c r="SY35" s="5">
        <v>563</v>
      </c>
      <c r="SZ35" s="5">
        <v>975</v>
      </c>
      <c r="TA35" s="5">
        <v>1506</v>
      </c>
      <c r="TB35" s="5">
        <v>1672</v>
      </c>
      <c r="TC35" s="5">
        <v>1832</v>
      </c>
      <c r="TD35" s="5">
        <v>255</v>
      </c>
      <c r="TE35" s="5">
        <v>862</v>
      </c>
      <c r="TF35" s="5">
        <v>1001</v>
      </c>
      <c r="TG35" s="5">
        <v>881</v>
      </c>
      <c r="TH35" s="5">
        <v>589</v>
      </c>
      <c r="TI35" s="5">
        <v>647</v>
      </c>
      <c r="TJ35" s="5">
        <v>365</v>
      </c>
      <c r="TK35" s="5">
        <v>417</v>
      </c>
      <c r="TL35" s="5">
        <v>85</v>
      </c>
      <c r="TM35" s="5">
        <v>84</v>
      </c>
      <c r="TN35" s="5">
        <v>76</v>
      </c>
      <c r="TO35" s="5">
        <v>220</v>
      </c>
      <c r="TP35" s="5">
        <v>217</v>
      </c>
      <c r="TQ35" s="5">
        <v>386</v>
      </c>
      <c r="TR35" s="5">
        <v>1011</v>
      </c>
      <c r="TS35" s="5">
        <v>927</v>
      </c>
      <c r="TT35" s="5">
        <v>1177</v>
      </c>
      <c r="TU35" s="5">
        <v>993</v>
      </c>
      <c r="TV35" s="5">
        <v>1074</v>
      </c>
      <c r="TW35" s="5">
        <v>1144</v>
      </c>
      <c r="TX35" s="5">
        <v>798</v>
      </c>
      <c r="TY35" s="5">
        <v>503</v>
      </c>
      <c r="TZ35" s="5">
        <v>212</v>
      </c>
      <c r="UA35" s="5">
        <v>1225</v>
      </c>
      <c r="UB35" s="5">
        <v>1212</v>
      </c>
      <c r="UC35" s="5">
        <v>889</v>
      </c>
      <c r="UD35" s="5">
        <v>905</v>
      </c>
      <c r="UE35" s="5">
        <v>909</v>
      </c>
      <c r="UF35" s="5">
        <v>553</v>
      </c>
      <c r="UG35" s="5">
        <v>51</v>
      </c>
      <c r="UH35" s="5">
        <v>46</v>
      </c>
      <c r="UI35" s="5">
        <v>75</v>
      </c>
      <c r="UJ35" s="5">
        <v>81</v>
      </c>
      <c r="UK35" s="5">
        <v>10</v>
      </c>
      <c r="UL35" s="5">
        <v>1</v>
      </c>
      <c r="UM35" s="5">
        <v>0</v>
      </c>
      <c r="UN35" s="5">
        <v>1642</v>
      </c>
      <c r="UO35" s="5">
        <v>1791</v>
      </c>
      <c r="UP35" s="5">
        <v>-154</v>
      </c>
      <c r="UQ35" s="5">
        <v>1363</v>
      </c>
      <c r="UR35" s="5">
        <v>603</v>
      </c>
      <c r="US35" s="5">
        <v>3987</v>
      </c>
      <c r="UT35" s="5">
        <v>1327</v>
      </c>
      <c r="UU35" s="5">
        <v>1582</v>
      </c>
      <c r="UV35" s="5">
        <v>1623</v>
      </c>
      <c r="UW35" s="5">
        <v>1461</v>
      </c>
      <c r="UX35" s="5">
        <v>243</v>
      </c>
      <c r="UY35" s="5">
        <v>149</v>
      </c>
      <c r="UZ35" s="5">
        <v>212</v>
      </c>
      <c r="VA35" s="5">
        <v>200</v>
      </c>
      <c r="VB35" s="5">
        <v>209</v>
      </c>
      <c r="VC35" s="5">
        <v>228</v>
      </c>
      <c r="VD35" s="5">
        <v>198</v>
      </c>
      <c r="VE35" s="5">
        <v>180</v>
      </c>
      <c r="VF35" s="5">
        <v>71</v>
      </c>
      <c r="VG35" s="5">
        <v>21918</v>
      </c>
      <c r="VH35" s="5">
        <v>20259</v>
      </c>
      <c r="VI35" s="5">
        <v>19479</v>
      </c>
      <c r="VJ35" s="5">
        <v>19353</v>
      </c>
      <c r="VK35" s="5">
        <v>20688</v>
      </c>
      <c r="VL35" s="5">
        <v>18458</v>
      </c>
      <c r="VM35" s="5">
        <v>23573</v>
      </c>
      <c r="VN35" s="5">
        <v>28094</v>
      </c>
      <c r="VO35" s="5">
        <v>23021</v>
      </c>
      <c r="VP35" s="5">
        <v>28508</v>
      </c>
      <c r="VQ35" s="5">
        <v>23896</v>
      </c>
      <c r="VR35" s="5">
        <v>28543</v>
      </c>
      <c r="VS35" s="5">
        <v>29006</v>
      </c>
      <c r="VT35" s="5">
        <v>26163</v>
      </c>
      <c r="VU35" s="5">
        <v>11072</v>
      </c>
      <c r="VV35" s="5">
        <v>9169</v>
      </c>
      <c r="VW35" s="5">
        <v>9923</v>
      </c>
      <c r="VX35" s="5">
        <v>8835</v>
      </c>
      <c r="VY35" s="5">
        <v>7747</v>
      </c>
      <c r="VZ35" s="5">
        <v>8192</v>
      </c>
      <c r="WA35" s="5">
        <v>9349</v>
      </c>
      <c r="WB35" s="5">
        <v>9030</v>
      </c>
      <c r="WC35" s="5">
        <v>8499</v>
      </c>
      <c r="WD35" s="5">
        <v>7508</v>
      </c>
      <c r="WE35" s="5">
        <v>7140</v>
      </c>
      <c r="WF35" s="5">
        <v>7052</v>
      </c>
      <c r="WG35" s="5">
        <v>6619</v>
      </c>
      <c r="WH35" s="5">
        <v>6790</v>
      </c>
      <c r="WI35" s="5">
        <v>6080</v>
      </c>
      <c r="WJ35" s="5">
        <v>5602</v>
      </c>
      <c r="WK35" s="5">
        <v>6158</v>
      </c>
      <c r="WL35" s="5">
        <v>6112</v>
      </c>
      <c r="WM35" s="5">
        <v>20</v>
      </c>
      <c r="WN35" s="5">
        <v>3</v>
      </c>
      <c r="WO35" s="5">
        <v>18</v>
      </c>
      <c r="WP35" s="5">
        <v>16</v>
      </c>
      <c r="WQ35" s="5">
        <v>43</v>
      </c>
      <c r="WR35" s="5">
        <v>141</v>
      </c>
      <c r="WS35" s="5">
        <v>58</v>
      </c>
      <c r="WT35" s="5">
        <v>123</v>
      </c>
      <c r="WU35" s="5">
        <v>110</v>
      </c>
      <c r="WV35" s="5">
        <v>467</v>
      </c>
      <c r="WW35" s="5">
        <v>501</v>
      </c>
      <c r="WX35" s="5">
        <v>481</v>
      </c>
      <c r="WY35" s="5">
        <v>461</v>
      </c>
      <c r="WZ35" s="5">
        <v>382</v>
      </c>
      <c r="XA35" s="5">
        <v>254</v>
      </c>
      <c r="XB35" s="5">
        <v>289</v>
      </c>
      <c r="XC35" s="5">
        <v>375</v>
      </c>
      <c r="XD35" s="5">
        <v>345</v>
      </c>
      <c r="XE35" s="5">
        <v>474</v>
      </c>
      <c r="XF35" s="5">
        <v>482</v>
      </c>
      <c r="XG35" s="5">
        <v>387</v>
      </c>
      <c r="XH35" s="5">
        <v>421</v>
      </c>
      <c r="XI35" s="5">
        <v>193</v>
      </c>
      <c r="XJ35" s="5">
        <v>197</v>
      </c>
      <c r="XK35" s="5">
        <v>373</v>
      </c>
      <c r="XL35" s="5">
        <v>211</v>
      </c>
      <c r="XM35" s="5">
        <v>170</v>
      </c>
      <c r="XN35" s="5">
        <v>204</v>
      </c>
      <c r="XO35" s="5">
        <v>153</v>
      </c>
      <c r="XP35" s="5">
        <v>182</v>
      </c>
      <c r="XQ35" s="5">
        <v>161</v>
      </c>
      <c r="XR35" s="5">
        <v>132</v>
      </c>
      <c r="XS35" s="1">
        <v>19446</v>
      </c>
      <c r="XT35" s="3" t="s">
        <v>180</v>
      </c>
      <c r="XU35" s="3" t="s">
        <v>180</v>
      </c>
      <c r="XV35" s="3" t="s">
        <v>180</v>
      </c>
      <c r="XW35" s="3" t="s">
        <v>179</v>
      </c>
      <c r="XX35" s="3" t="s">
        <v>180</v>
      </c>
      <c r="XY35" s="3" t="s">
        <v>180</v>
      </c>
      <c r="XZ35" s="3" t="s">
        <v>207</v>
      </c>
    </row>
    <row r="36" spans="1:650" x14ac:dyDescent="0.3">
      <c r="A36" s="6" t="s">
        <v>67</v>
      </c>
      <c r="B36" s="1">
        <v>4057079</v>
      </c>
      <c r="C36" s="5">
        <v>8649</v>
      </c>
      <c r="D36" s="5">
        <v>11948</v>
      </c>
      <c r="E36" s="5">
        <v>27241</v>
      </c>
      <c r="F36" s="5">
        <v>7260</v>
      </c>
      <c r="G36" s="5">
        <v>2599</v>
      </c>
      <c r="H36" s="5">
        <v>7607</v>
      </c>
      <c r="I36" s="5">
        <v>3045</v>
      </c>
      <c r="J36" s="5">
        <v>7689</v>
      </c>
      <c r="K36" s="5">
        <v>2470</v>
      </c>
      <c r="L36" s="5">
        <v>16067</v>
      </c>
      <c r="M36" s="5">
        <v>2668</v>
      </c>
      <c r="N36" s="5">
        <v>3325</v>
      </c>
      <c r="O36" s="5">
        <v>3719</v>
      </c>
      <c r="P36" s="5">
        <v>5192</v>
      </c>
      <c r="Q36" s="5">
        <v>9788</v>
      </c>
      <c r="R36" s="5">
        <v>16495</v>
      </c>
      <c r="S36" s="5">
        <v>10162</v>
      </c>
      <c r="T36" s="5">
        <v>7158</v>
      </c>
      <c r="U36" s="5">
        <v>4344</v>
      </c>
      <c r="V36" s="5">
        <v>292</v>
      </c>
      <c r="W36" s="5">
        <v>769</v>
      </c>
      <c r="X36" s="5">
        <v>2106</v>
      </c>
      <c r="Y36" s="5">
        <v>0</v>
      </c>
      <c r="Z36" s="5">
        <v>0</v>
      </c>
      <c r="AA36" s="5">
        <v>0</v>
      </c>
      <c r="AB36" s="5">
        <v>0</v>
      </c>
      <c r="AC36" s="5">
        <v>0</v>
      </c>
      <c r="AD36" s="5">
        <v>0</v>
      </c>
      <c r="AE36" s="5">
        <v>0</v>
      </c>
      <c r="AF36" s="5">
        <v>0</v>
      </c>
      <c r="AG36" s="5">
        <v>0</v>
      </c>
      <c r="AH36" s="5">
        <v>0</v>
      </c>
      <c r="AI36" s="5">
        <v>0</v>
      </c>
      <c r="AJ36" s="5">
        <v>0</v>
      </c>
      <c r="AK36" s="5">
        <v>0</v>
      </c>
      <c r="AL36" s="5">
        <v>0</v>
      </c>
      <c r="AM36" s="5">
        <v>0</v>
      </c>
      <c r="AN36" s="5">
        <v>4414</v>
      </c>
      <c r="AO36" s="5">
        <v>48053</v>
      </c>
      <c r="AP36" s="5">
        <v>99214</v>
      </c>
      <c r="AQ36" s="5">
        <v>71368</v>
      </c>
      <c r="AR36" s="5">
        <v>-208172</v>
      </c>
      <c r="AS36" s="5">
        <v>578300</v>
      </c>
      <c r="AT36" s="5">
        <v>42368</v>
      </c>
      <c r="AU36" s="5">
        <v>304215</v>
      </c>
      <c r="AV36" s="5">
        <v>9741</v>
      </c>
      <c r="AW36" s="5">
        <v>68902</v>
      </c>
      <c r="AX36" s="5">
        <v>189267</v>
      </c>
      <c r="AY36" s="5">
        <v>78728</v>
      </c>
      <c r="AZ36" s="5">
        <v>147756</v>
      </c>
      <c r="BA36" s="5">
        <v>81732</v>
      </c>
      <c r="BB36" s="5">
        <v>44187</v>
      </c>
      <c r="BC36" s="5">
        <v>30668</v>
      </c>
      <c r="BD36" s="5">
        <v>28482</v>
      </c>
      <c r="BE36" s="5">
        <v>14419</v>
      </c>
      <c r="BF36" s="5">
        <v>22028</v>
      </c>
      <c r="BG36" s="5">
        <v>24628</v>
      </c>
      <c r="BH36" s="5">
        <v>44490</v>
      </c>
      <c r="BI36" s="5">
        <v>68086</v>
      </c>
      <c r="BJ36" s="5">
        <v>251114</v>
      </c>
      <c r="BK36" s="5">
        <v>1458037</v>
      </c>
      <c r="BL36" s="5">
        <v>23664</v>
      </c>
      <c r="BM36" s="5">
        <v>31058</v>
      </c>
      <c r="BN36" s="5">
        <v>47039</v>
      </c>
      <c r="BO36" s="5">
        <v>132607</v>
      </c>
      <c r="BP36" s="5">
        <v>206769</v>
      </c>
      <c r="BQ36" s="5">
        <v>49640</v>
      </c>
      <c r="BR36" s="5">
        <v>56486</v>
      </c>
      <c r="BS36" s="5">
        <v>55837</v>
      </c>
      <c r="BT36" s="5">
        <v>25832</v>
      </c>
      <c r="BU36" s="5">
        <v>45539</v>
      </c>
      <c r="BV36" s="5">
        <v>26234</v>
      </c>
      <c r="BW36" s="5">
        <v>12396</v>
      </c>
      <c r="BX36" s="5">
        <v>5851</v>
      </c>
      <c r="BY36" s="5">
        <v>24189</v>
      </c>
      <c r="BZ36" s="5">
        <v>28317</v>
      </c>
      <c r="CA36" s="5">
        <v>20131</v>
      </c>
      <c r="CB36" s="5">
        <v>30145</v>
      </c>
      <c r="CC36" s="5">
        <v>30769</v>
      </c>
      <c r="CD36" s="5">
        <v>18428</v>
      </c>
      <c r="CE36" s="5">
        <v>13847</v>
      </c>
      <c r="CF36" s="5">
        <v>5484</v>
      </c>
      <c r="CG36" s="5">
        <v>32466</v>
      </c>
      <c r="CH36" s="5">
        <v>9127</v>
      </c>
      <c r="CI36" s="5">
        <v>8400</v>
      </c>
      <c r="CJ36" s="5">
        <v>15599</v>
      </c>
      <c r="CK36" s="5">
        <v>10345</v>
      </c>
      <c r="CL36" s="5">
        <v>11825</v>
      </c>
      <c r="CM36" s="5">
        <v>10751</v>
      </c>
      <c r="CN36" s="5">
        <v>18900</v>
      </c>
      <c r="CO36" s="5">
        <v>20465</v>
      </c>
      <c r="CP36" s="5">
        <v>19732</v>
      </c>
      <c r="CQ36" s="5">
        <v>29675</v>
      </c>
      <c r="CR36" s="5">
        <v>9535</v>
      </c>
      <c r="CS36" s="5">
        <v>4918</v>
      </c>
      <c r="CT36" s="5">
        <v>1858</v>
      </c>
      <c r="CU36" s="5">
        <v>278444</v>
      </c>
      <c r="CV36" s="5">
        <v>207518</v>
      </c>
      <c r="CW36" s="5">
        <v>205811</v>
      </c>
      <c r="CX36" s="5">
        <v>180888</v>
      </c>
      <c r="CY36" s="5">
        <v>105920</v>
      </c>
      <c r="CZ36" s="5">
        <v>80946</v>
      </c>
      <c r="DA36" s="5">
        <v>113700</v>
      </c>
      <c r="DB36" s="5">
        <v>141800</v>
      </c>
      <c r="DC36" s="5">
        <v>108519</v>
      </c>
      <c r="DD36" s="5">
        <v>93289</v>
      </c>
      <c r="DE36" s="5">
        <v>93883</v>
      </c>
      <c r="DF36" s="5">
        <v>75706</v>
      </c>
      <c r="DG36" s="5">
        <v>105803</v>
      </c>
      <c r="DH36" s="5">
        <v>50546</v>
      </c>
      <c r="DI36" s="5">
        <v>59085</v>
      </c>
      <c r="DJ36" s="5">
        <v>76940</v>
      </c>
      <c r="DK36" s="5">
        <v>59803</v>
      </c>
      <c r="DL36" s="5">
        <v>57705</v>
      </c>
      <c r="DM36" s="5">
        <v>61082</v>
      </c>
      <c r="DN36" s="5">
        <v>61624</v>
      </c>
      <c r="DO36" s="5">
        <v>52276</v>
      </c>
      <c r="DP36" s="5">
        <v>54473</v>
      </c>
      <c r="DQ36" s="5">
        <v>52102</v>
      </c>
      <c r="DR36" s="5">
        <v>48768</v>
      </c>
      <c r="DS36" s="5">
        <v>49714</v>
      </c>
      <c r="DT36" s="5">
        <v>60810</v>
      </c>
      <c r="DU36" s="5">
        <v>66574</v>
      </c>
      <c r="DV36" s="5">
        <v>53404</v>
      </c>
      <c r="DW36" s="5">
        <v>56190</v>
      </c>
      <c r="DX36" s="5">
        <v>42326</v>
      </c>
      <c r="DY36" s="5">
        <v>45169</v>
      </c>
      <c r="DZ36" s="5">
        <v>47111</v>
      </c>
      <c r="EA36" s="5">
        <v>29919</v>
      </c>
      <c r="EB36" s="5">
        <v>26781</v>
      </c>
      <c r="EC36" s="5">
        <v>8075</v>
      </c>
      <c r="ED36" s="5">
        <v>18465</v>
      </c>
      <c r="EE36" s="5">
        <v>6854</v>
      </c>
      <c r="EF36" s="5">
        <v>21846</v>
      </c>
      <c r="EG36" s="5">
        <v>34029</v>
      </c>
      <c r="EH36" s="5">
        <v>42450</v>
      </c>
      <c r="EI36" s="5">
        <v>10871</v>
      </c>
      <c r="EJ36" s="5">
        <v>39838</v>
      </c>
      <c r="EK36" s="5">
        <v>27462</v>
      </c>
      <c r="EL36" s="5">
        <v>2187</v>
      </c>
      <c r="EM36" s="5">
        <v>1823</v>
      </c>
      <c r="EN36" s="5">
        <v>1010</v>
      </c>
      <c r="EO36" s="5">
        <v>-134</v>
      </c>
      <c r="EP36" s="5">
        <v>3711</v>
      </c>
      <c r="EQ36" s="5">
        <v>1419</v>
      </c>
      <c r="ER36" s="5">
        <v>1969</v>
      </c>
      <c r="ES36" s="5">
        <v>2126</v>
      </c>
      <c r="ET36" s="5">
        <v>1967</v>
      </c>
      <c r="EU36" s="5">
        <v>1438</v>
      </c>
      <c r="EV36" s="5">
        <v>463</v>
      </c>
      <c r="EW36" s="5">
        <v>1234</v>
      </c>
      <c r="EX36" s="5">
        <v>923</v>
      </c>
      <c r="EY36" s="5">
        <v>518</v>
      </c>
      <c r="EZ36" s="5">
        <v>1703</v>
      </c>
      <c r="FA36" s="5">
        <v>3403</v>
      </c>
      <c r="FB36" s="5">
        <v>4677</v>
      </c>
      <c r="FC36" s="5">
        <v>8788</v>
      </c>
      <c r="FD36" s="5">
        <v>6073</v>
      </c>
      <c r="FE36" s="5">
        <v>3891</v>
      </c>
      <c r="FF36" s="5">
        <v>4621</v>
      </c>
      <c r="FG36" s="5">
        <v>0</v>
      </c>
      <c r="FH36" s="5">
        <v>0</v>
      </c>
      <c r="FI36" s="5">
        <v>0</v>
      </c>
      <c r="FJ36" s="5">
        <v>0</v>
      </c>
      <c r="FK36" s="5">
        <v>0</v>
      </c>
      <c r="FL36" s="5">
        <v>0</v>
      </c>
      <c r="FM36" s="5">
        <v>0</v>
      </c>
      <c r="FN36" s="5">
        <v>0</v>
      </c>
      <c r="FO36" s="5">
        <v>0</v>
      </c>
      <c r="FP36" s="5">
        <v>0</v>
      </c>
      <c r="FQ36" s="5">
        <v>0</v>
      </c>
      <c r="FR36" s="5">
        <v>0</v>
      </c>
      <c r="FS36" s="5">
        <v>0</v>
      </c>
      <c r="FT36" s="5">
        <v>0</v>
      </c>
      <c r="FU36" s="5" t="s">
        <v>33</v>
      </c>
      <c r="FV36" s="5" t="s">
        <v>33</v>
      </c>
      <c r="FW36" s="5" t="s">
        <v>33</v>
      </c>
      <c r="FX36" s="5" t="s">
        <v>33</v>
      </c>
      <c r="FY36" s="5" t="s">
        <v>33</v>
      </c>
      <c r="FZ36" s="5" t="s">
        <v>33</v>
      </c>
      <c r="GA36" s="5" t="s">
        <v>33</v>
      </c>
      <c r="GB36" s="5" t="s">
        <v>33</v>
      </c>
      <c r="GC36" s="5" t="s">
        <v>33</v>
      </c>
      <c r="GD36" s="5" t="s">
        <v>33</v>
      </c>
      <c r="GE36" s="5" t="s">
        <v>33</v>
      </c>
      <c r="GF36" s="5" t="s">
        <v>33</v>
      </c>
      <c r="GG36" s="5" t="s">
        <v>33</v>
      </c>
      <c r="GH36" s="5" t="s">
        <v>33</v>
      </c>
      <c r="GI36" s="5" t="s">
        <v>33</v>
      </c>
      <c r="GJ36" s="5" t="s">
        <v>33</v>
      </c>
      <c r="GK36" s="5" t="s">
        <v>33</v>
      </c>
      <c r="GL36" s="5" t="s">
        <v>33</v>
      </c>
      <c r="GM36" s="5">
        <v>449618</v>
      </c>
      <c r="GN36" s="5">
        <v>485099</v>
      </c>
      <c r="GO36" s="5">
        <v>290767</v>
      </c>
      <c r="GP36" s="5">
        <v>263098</v>
      </c>
      <c r="GQ36" s="5">
        <v>171210</v>
      </c>
      <c r="GR36" s="5">
        <v>140645</v>
      </c>
      <c r="GS36" s="5">
        <v>244366</v>
      </c>
      <c r="GT36" s="5">
        <v>317387</v>
      </c>
      <c r="GU36" s="5">
        <v>205625</v>
      </c>
      <c r="GV36" s="5">
        <v>-53127</v>
      </c>
      <c r="GW36" s="5">
        <v>726502</v>
      </c>
      <c r="GX36" s="5">
        <v>151904</v>
      </c>
      <c r="GY36" s="5">
        <v>435690</v>
      </c>
      <c r="GZ36" s="5">
        <v>96634</v>
      </c>
      <c r="HA36" s="5">
        <v>168410</v>
      </c>
      <c r="HB36" s="5">
        <v>304842</v>
      </c>
      <c r="HC36" s="5">
        <v>163959</v>
      </c>
      <c r="HD36" s="5">
        <v>220071</v>
      </c>
      <c r="HE36" s="5">
        <v>181749</v>
      </c>
      <c r="HF36" s="5">
        <v>117197</v>
      </c>
      <c r="HG36" s="5">
        <v>93550</v>
      </c>
      <c r="HH36" s="5">
        <v>101123</v>
      </c>
      <c r="HI36" s="5">
        <v>78101</v>
      </c>
      <c r="HJ36" s="5">
        <v>83545</v>
      </c>
      <c r="HK36" s="5">
        <v>85611</v>
      </c>
      <c r="HL36" s="5">
        <v>125902</v>
      </c>
      <c r="HM36" s="5">
        <v>158528</v>
      </c>
      <c r="HN36" s="5">
        <v>328794</v>
      </c>
      <c r="HO36" s="5">
        <v>1554592</v>
      </c>
      <c r="HP36" s="5">
        <v>81598</v>
      </c>
      <c r="HQ36" s="5">
        <v>85036</v>
      </c>
      <c r="HR36" s="5">
        <v>100629</v>
      </c>
      <c r="HS36" s="5">
        <v>297761</v>
      </c>
      <c r="HT36" s="5">
        <v>309760</v>
      </c>
      <c r="HU36" s="5">
        <v>359765</v>
      </c>
      <c r="HV36" s="5">
        <v>405609</v>
      </c>
      <c r="HW36" s="5">
        <v>360831</v>
      </c>
      <c r="HX36" s="5">
        <v>692878</v>
      </c>
      <c r="HY36" s="5">
        <v>946289</v>
      </c>
      <c r="HZ36" s="5">
        <v>995106</v>
      </c>
      <c r="IA36" s="5">
        <v>864138</v>
      </c>
      <c r="IB36" s="5">
        <v>991584</v>
      </c>
      <c r="IC36" s="5">
        <v>1110961</v>
      </c>
      <c r="ID36" s="5">
        <v>1175742</v>
      </c>
      <c r="IE36" s="5">
        <v>1413950</v>
      </c>
      <c r="IF36" s="5">
        <v>6618349</v>
      </c>
      <c r="IG36" s="5">
        <v>9201812</v>
      </c>
      <c r="IH36" s="5">
        <v>7647301</v>
      </c>
      <c r="II36" s="5">
        <v>5442624</v>
      </c>
      <c r="IJ36" s="5">
        <v>3308340</v>
      </c>
      <c r="IK36" s="5">
        <v>3023075</v>
      </c>
      <c r="IL36" s="5">
        <v>1613641</v>
      </c>
      <c r="IM36" s="5">
        <v>1119347</v>
      </c>
      <c r="IN36" s="5">
        <v>1464099</v>
      </c>
      <c r="IO36" s="5">
        <v>939537</v>
      </c>
      <c r="IP36" s="5">
        <v>463223</v>
      </c>
      <c r="IQ36" s="5">
        <v>431181</v>
      </c>
      <c r="IR36" s="5">
        <v>388060</v>
      </c>
      <c r="IS36" s="5">
        <v>391997</v>
      </c>
      <c r="IT36" s="5">
        <v>380134</v>
      </c>
      <c r="IU36" s="5">
        <v>390075</v>
      </c>
      <c r="IV36" s="5">
        <v>407048</v>
      </c>
      <c r="IW36" s="5">
        <v>337200</v>
      </c>
      <c r="IX36" s="5">
        <v>316755</v>
      </c>
      <c r="IY36" s="5">
        <v>56</v>
      </c>
      <c r="IZ36" s="5">
        <v>0</v>
      </c>
      <c r="JA36" s="5">
        <v>0</v>
      </c>
      <c r="JB36" s="5">
        <v>6</v>
      </c>
      <c r="JC36" s="5">
        <v>510</v>
      </c>
      <c r="JD36" s="5">
        <v>31731</v>
      </c>
      <c r="JE36" s="5">
        <v>77271</v>
      </c>
      <c r="JF36" s="5">
        <v>89703</v>
      </c>
      <c r="JG36" s="5">
        <v>130592</v>
      </c>
      <c r="JH36" s="5">
        <v>131739</v>
      </c>
      <c r="JI36" s="5">
        <v>83248</v>
      </c>
      <c r="JJ36" s="5">
        <v>105090</v>
      </c>
      <c r="JK36" s="5">
        <v>94712</v>
      </c>
      <c r="JL36" s="5">
        <v>62462</v>
      </c>
      <c r="JM36" s="5">
        <v>65633</v>
      </c>
      <c r="JN36" s="5">
        <v>70637</v>
      </c>
      <c r="JO36" s="5">
        <v>55466</v>
      </c>
      <c r="JP36" s="5">
        <v>48518</v>
      </c>
      <c r="JQ36" s="5">
        <v>53005</v>
      </c>
      <c r="JR36" s="5">
        <v>59030</v>
      </c>
      <c r="JS36" s="5">
        <v>59095</v>
      </c>
      <c r="JT36" s="5">
        <v>55223</v>
      </c>
      <c r="JU36" s="5">
        <v>52902</v>
      </c>
      <c r="JV36" s="5">
        <v>57297</v>
      </c>
      <c r="JW36" s="5">
        <v>56456</v>
      </c>
      <c r="JX36" s="5">
        <v>62206</v>
      </c>
      <c r="JY36" s="5">
        <v>60541</v>
      </c>
      <c r="JZ36" s="5">
        <v>58770</v>
      </c>
      <c r="KA36" s="5">
        <v>67787</v>
      </c>
      <c r="KB36" s="5">
        <v>67988</v>
      </c>
      <c r="KC36" s="5">
        <v>63654</v>
      </c>
      <c r="KD36" s="5">
        <v>64779</v>
      </c>
      <c r="KE36" s="5">
        <v>34421</v>
      </c>
      <c r="KF36" s="5">
        <v>-1182</v>
      </c>
      <c r="KG36" s="5">
        <v>39759</v>
      </c>
      <c r="KH36" s="5">
        <v>40014</v>
      </c>
      <c r="KI36" s="5">
        <v>23240</v>
      </c>
      <c r="KJ36" s="5">
        <v>25464</v>
      </c>
      <c r="KK36" s="5">
        <v>18100</v>
      </c>
      <c r="KL36" s="5">
        <v>4165</v>
      </c>
      <c r="KM36" s="5">
        <v>32225</v>
      </c>
      <c r="KN36" s="5">
        <v>11651</v>
      </c>
      <c r="KO36" s="5">
        <v>16277</v>
      </c>
      <c r="KP36" s="5">
        <v>10519</v>
      </c>
      <c r="KQ36" s="5">
        <v>14659</v>
      </c>
      <c r="KR36" s="5">
        <v>9957</v>
      </c>
      <c r="KS36" s="5">
        <v>23037</v>
      </c>
      <c r="KT36" s="5">
        <v>22224</v>
      </c>
      <c r="KU36" s="5">
        <v>10110</v>
      </c>
      <c r="KV36" s="5">
        <v>41316</v>
      </c>
      <c r="KW36" s="5">
        <v>2038</v>
      </c>
      <c r="KX36" s="5">
        <v>18987</v>
      </c>
      <c r="KY36" s="5">
        <v>9053</v>
      </c>
      <c r="KZ36" s="5">
        <v>8949</v>
      </c>
      <c r="LA36" s="5">
        <v>6278</v>
      </c>
      <c r="LB36" s="5">
        <v>6696</v>
      </c>
      <c r="LC36" s="5">
        <v>5545</v>
      </c>
      <c r="LD36" s="5">
        <v>5584</v>
      </c>
      <c r="LE36" s="5">
        <v>4249</v>
      </c>
      <c r="LF36" s="5">
        <v>3886</v>
      </c>
      <c r="LG36" s="5">
        <v>3937</v>
      </c>
      <c r="LH36" s="5">
        <v>3678</v>
      </c>
      <c r="LI36" s="5">
        <v>3484</v>
      </c>
      <c r="LJ36" s="5">
        <v>3142</v>
      </c>
      <c r="LK36" s="5">
        <v>8235</v>
      </c>
      <c r="LL36" s="5">
        <v>8997</v>
      </c>
      <c r="LM36" s="5">
        <v>8318</v>
      </c>
      <c r="LN36" s="5">
        <v>10334</v>
      </c>
      <c r="LO36" s="5">
        <v>8736</v>
      </c>
      <c r="LP36" s="5">
        <v>7849</v>
      </c>
      <c r="LQ36" s="5">
        <v>7024</v>
      </c>
      <c r="LR36" s="5">
        <v>7042</v>
      </c>
      <c r="LS36" s="5">
        <v>6655</v>
      </c>
      <c r="LT36" s="5">
        <v>6308</v>
      </c>
      <c r="LU36" s="5">
        <v>8864</v>
      </c>
      <c r="LV36" s="5">
        <v>3761</v>
      </c>
      <c r="LW36" s="5">
        <v>5542</v>
      </c>
      <c r="LX36" s="5">
        <v>4786</v>
      </c>
      <c r="LY36" s="5">
        <v>6884</v>
      </c>
      <c r="LZ36" s="5">
        <v>5378</v>
      </c>
      <c r="MA36" s="5">
        <v>4170</v>
      </c>
      <c r="MB36" s="5">
        <v>4768</v>
      </c>
      <c r="MC36" s="5">
        <v>4798</v>
      </c>
      <c r="MD36" s="5">
        <v>4231</v>
      </c>
      <c r="ME36" s="5">
        <v>3872</v>
      </c>
      <c r="MF36" s="5">
        <v>3679</v>
      </c>
      <c r="MG36" s="5">
        <v>4676</v>
      </c>
      <c r="MH36" s="5">
        <v>4380</v>
      </c>
      <c r="MI36" s="5">
        <v>3214</v>
      </c>
      <c r="MJ36" s="5">
        <v>4331</v>
      </c>
      <c r="MK36" s="5">
        <v>4961</v>
      </c>
      <c r="ML36" s="5">
        <v>3437</v>
      </c>
      <c r="MM36" s="5">
        <v>3767</v>
      </c>
      <c r="MN36" s="5">
        <v>2968</v>
      </c>
      <c r="MO36" s="5">
        <v>3390</v>
      </c>
      <c r="MP36" s="5">
        <v>3201</v>
      </c>
      <c r="MQ36" s="5">
        <v>0</v>
      </c>
      <c r="MR36" s="5">
        <v>0</v>
      </c>
      <c r="MS36" s="5">
        <v>65</v>
      </c>
      <c r="MT36" s="5">
        <v>45</v>
      </c>
      <c r="MU36" s="5">
        <v>86</v>
      </c>
      <c r="MV36" s="5">
        <v>660</v>
      </c>
      <c r="MW36" s="5">
        <v>1136</v>
      </c>
      <c r="MX36" s="5">
        <v>1306</v>
      </c>
      <c r="MY36" s="5">
        <v>3172</v>
      </c>
      <c r="MZ36" s="5">
        <v>4045</v>
      </c>
      <c r="NA36" s="5">
        <v>5264</v>
      </c>
      <c r="NB36" s="5">
        <v>4342</v>
      </c>
      <c r="NC36" s="5">
        <v>4364</v>
      </c>
      <c r="ND36" s="5">
        <v>3791</v>
      </c>
      <c r="NE36" s="5" t="s">
        <v>33</v>
      </c>
      <c r="NF36" s="5" t="s">
        <v>33</v>
      </c>
      <c r="NG36" s="5" t="s">
        <v>33</v>
      </c>
      <c r="NH36" s="5" t="s">
        <v>33</v>
      </c>
      <c r="NI36" s="5" t="s">
        <v>33</v>
      </c>
      <c r="NJ36" s="5" t="s">
        <v>33</v>
      </c>
      <c r="NK36" s="5" t="s">
        <v>33</v>
      </c>
      <c r="NL36" s="5" t="s">
        <v>33</v>
      </c>
      <c r="NM36" s="5" t="s">
        <v>33</v>
      </c>
      <c r="NN36" s="5" t="s">
        <v>33</v>
      </c>
      <c r="NO36" s="5" t="s">
        <v>33</v>
      </c>
      <c r="NP36" s="5" t="s">
        <v>33</v>
      </c>
      <c r="NQ36" s="5" t="s">
        <v>33</v>
      </c>
      <c r="NR36" s="5" t="s">
        <v>33</v>
      </c>
      <c r="NS36" s="5" t="s">
        <v>33</v>
      </c>
      <c r="NT36" s="5" t="s">
        <v>33</v>
      </c>
      <c r="NU36" s="5" t="s">
        <v>33</v>
      </c>
      <c r="NV36" s="5" t="s">
        <v>33</v>
      </c>
      <c r="NW36" s="5">
        <v>0</v>
      </c>
      <c r="NX36" s="5">
        <v>0</v>
      </c>
      <c r="NY36" s="5">
        <v>0</v>
      </c>
      <c r="NZ36" s="5">
        <v>0</v>
      </c>
      <c r="OA36" s="5">
        <v>0</v>
      </c>
      <c r="OB36" s="5">
        <v>0</v>
      </c>
      <c r="OC36" s="5">
        <v>0</v>
      </c>
      <c r="OD36" s="5">
        <v>0</v>
      </c>
      <c r="OE36" s="5">
        <v>0</v>
      </c>
      <c r="OF36" s="5">
        <v>0</v>
      </c>
      <c r="OG36" s="5">
        <v>0</v>
      </c>
      <c r="OH36" s="5">
        <v>0</v>
      </c>
      <c r="OI36" s="5">
        <v>0</v>
      </c>
      <c r="OJ36" s="5">
        <v>0</v>
      </c>
      <c r="OK36" s="5" t="s">
        <v>33</v>
      </c>
      <c r="OL36" s="5" t="s">
        <v>33</v>
      </c>
      <c r="OM36" s="5" t="s">
        <v>33</v>
      </c>
      <c r="ON36" s="5" t="s">
        <v>33</v>
      </c>
      <c r="OO36" s="5" t="s">
        <v>33</v>
      </c>
      <c r="OP36" s="5" t="s">
        <v>33</v>
      </c>
      <c r="OQ36" s="5" t="s">
        <v>33</v>
      </c>
      <c r="OR36" s="5" t="s">
        <v>33</v>
      </c>
      <c r="OS36" s="5" t="s">
        <v>33</v>
      </c>
      <c r="OT36" s="5" t="s">
        <v>33</v>
      </c>
      <c r="OU36" s="5" t="s">
        <v>33</v>
      </c>
      <c r="OV36" s="5" t="s">
        <v>33</v>
      </c>
      <c r="OW36" s="5" t="s">
        <v>33</v>
      </c>
      <c r="OX36" s="5" t="s">
        <v>33</v>
      </c>
      <c r="OY36" s="5" t="s">
        <v>33</v>
      </c>
      <c r="OZ36" s="5" t="s">
        <v>33</v>
      </c>
      <c r="PA36" s="5" t="s">
        <v>33</v>
      </c>
      <c r="PB36" s="5" t="s">
        <v>33</v>
      </c>
      <c r="PC36" s="5">
        <v>30352</v>
      </c>
      <c r="PD36" s="5">
        <v>31321</v>
      </c>
      <c r="PE36" s="5">
        <v>32794</v>
      </c>
      <c r="PF36" s="5">
        <v>35661</v>
      </c>
      <c r="PG36" s="5">
        <v>27519</v>
      </c>
      <c r="PH36" s="5">
        <v>25167</v>
      </c>
      <c r="PI36" s="5">
        <v>22748</v>
      </c>
      <c r="PJ36" s="5">
        <v>22471</v>
      </c>
      <c r="PK36" s="5">
        <v>23272</v>
      </c>
      <c r="PL36" s="5">
        <v>20676</v>
      </c>
      <c r="PM36" s="5">
        <v>23282</v>
      </c>
      <c r="PN36" s="5">
        <v>17883</v>
      </c>
      <c r="PO36" s="5">
        <v>14661</v>
      </c>
      <c r="PP36" s="5">
        <v>10623</v>
      </c>
      <c r="PQ36" s="5">
        <v>11588</v>
      </c>
      <c r="PR36" s="5">
        <v>11478</v>
      </c>
      <c r="PS36" s="5">
        <v>11818</v>
      </c>
      <c r="PT36" s="5">
        <v>11709</v>
      </c>
      <c r="PU36" s="5">
        <v>13014</v>
      </c>
      <c r="PV36" s="5">
        <v>11580</v>
      </c>
      <c r="PW36" s="5">
        <v>11256</v>
      </c>
      <c r="PX36" s="5">
        <v>13200</v>
      </c>
      <c r="PY36" s="5">
        <v>11543</v>
      </c>
      <c r="PZ36" s="5">
        <v>14309</v>
      </c>
      <c r="QA36" s="5">
        <v>21881</v>
      </c>
      <c r="QB36" s="5">
        <v>24907</v>
      </c>
      <c r="QC36" s="5">
        <v>21440</v>
      </c>
      <c r="QD36" s="5">
        <v>20871</v>
      </c>
      <c r="QE36" s="5">
        <v>22484</v>
      </c>
      <c r="QF36" s="5">
        <v>20007</v>
      </c>
      <c r="QG36" s="5">
        <v>17347</v>
      </c>
      <c r="QH36" s="5">
        <v>15450</v>
      </c>
      <c r="QI36" s="5">
        <v>52803</v>
      </c>
      <c r="QJ36" s="5">
        <v>48253</v>
      </c>
      <c r="QK36" s="5">
        <v>61536</v>
      </c>
      <c r="QL36" s="5">
        <v>46376</v>
      </c>
      <c r="QM36" s="5">
        <v>40712</v>
      </c>
      <c r="QN36" s="5">
        <v>37601</v>
      </c>
      <c r="QO36" s="5">
        <v>34797</v>
      </c>
      <c r="QP36" s="5">
        <v>45543</v>
      </c>
      <c r="QQ36" s="5">
        <v>36963</v>
      </c>
      <c r="QR36" s="5">
        <v>44999</v>
      </c>
      <c r="QS36" s="5">
        <v>34124</v>
      </c>
      <c r="QT36" s="5">
        <v>35744</v>
      </c>
      <c r="QU36" s="5">
        <v>34718</v>
      </c>
      <c r="QV36" s="5">
        <v>24384</v>
      </c>
      <c r="QW36" s="5">
        <v>24929</v>
      </c>
      <c r="QX36" s="5">
        <v>28223</v>
      </c>
      <c r="QY36" s="5">
        <v>22678</v>
      </c>
      <c r="QZ36" s="5">
        <v>21680</v>
      </c>
      <c r="RA36" s="5">
        <v>22701</v>
      </c>
      <c r="RB36" s="5">
        <v>20930</v>
      </c>
      <c r="RC36" s="5">
        <v>20607</v>
      </c>
      <c r="RD36" s="5">
        <v>18840</v>
      </c>
      <c r="RE36" s="5">
        <v>19104</v>
      </c>
      <c r="RF36" s="5">
        <v>20324</v>
      </c>
      <c r="RG36" s="5">
        <v>21738</v>
      </c>
      <c r="RH36" s="5">
        <v>24760</v>
      </c>
      <c r="RI36" s="5">
        <v>26078</v>
      </c>
      <c r="RJ36" s="5">
        <v>24479</v>
      </c>
      <c r="RK36" s="5">
        <v>25804</v>
      </c>
      <c r="RL36" s="5">
        <v>24664</v>
      </c>
      <c r="RM36" s="5">
        <v>22997</v>
      </c>
      <c r="RN36" s="5">
        <v>18686</v>
      </c>
      <c r="RO36" s="5">
        <v>23803</v>
      </c>
      <c r="RP36" s="5">
        <v>22327</v>
      </c>
      <c r="RQ36" s="5">
        <v>21576</v>
      </c>
      <c r="RR36" s="5">
        <v>23016</v>
      </c>
      <c r="RS36" s="5">
        <v>29239</v>
      </c>
      <c r="RT36" s="5">
        <v>26830</v>
      </c>
      <c r="RU36" s="5">
        <v>30150</v>
      </c>
      <c r="RV36" s="5">
        <v>25453</v>
      </c>
      <c r="RW36" s="5">
        <v>34659</v>
      </c>
      <c r="RX36" s="5">
        <v>50773</v>
      </c>
      <c r="RY36" s="5">
        <v>42814</v>
      </c>
      <c r="RZ36" s="5">
        <v>56488</v>
      </c>
      <c r="SA36" s="5">
        <v>43718</v>
      </c>
      <c r="SB36" s="5">
        <v>43696</v>
      </c>
      <c r="SC36" s="5">
        <v>43365</v>
      </c>
      <c r="SD36" s="5">
        <v>33517</v>
      </c>
      <c r="SE36" s="5">
        <v>31052</v>
      </c>
      <c r="SF36" s="5">
        <v>29720</v>
      </c>
      <c r="SG36" s="5">
        <v>30439</v>
      </c>
      <c r="SH36" s="5">
        <v>36222</v>
      </c>
      <c r="SI36" s="5">
        <v>35509</v>
      </c>
      <c r="SJ36" s="5">
        <v>33904</v>
      </c>
      <c r="SK36" s="5">
        <v>32073</v>
      </c>
      <c r="SL36" s="5">
        <v>32490</v>
      </c>
      <c r="SM36" s="5">
        <v>37030</v>
      </c>
      <c r="SN36" s="5">
        <v>37084</v>
      </c>
      <c r="SO36" s="5">
        <v>34385</v>
      </c>
      <c r="SP36" s="5">
        <v>31441</v>
      </c>
      <c r="SQ36" s="5">
        <v>32996</v>
      </c>
      <c r="SR36" s="5">
        <v>28617</v>
      </c>
      <c r="SS36" s="5">
        <v>27521</v>
      </c>
      <c r="ST36" s="5">
        <v>27348</v>
      </c>
      <c r="SU36" s="5">
        <v>3242</v>
      </c>
      <c r="SV36" s="5">
        <v>2744</v>
      </c>
      <c r="SW36" s="5">
        <v>3481</v>
      </c>
      <c r="SX36" s="5">
        <v>3710</v>
      </c>
      <c r="SY36" s="5">
        <v>3640</v>
      </c>
      <c r="SZ36" s="5">
        <v>4769</v>
      </c>
      <c r="TA36" s="5">
        <v>7122</v>
      </c>
      <c r="TB36" s="5">
        <v>10370</v>
      </c>
      <c r="TC36" s="5">
        <v>15641</v>
      </c>
      <c r="TD36" s="5">
        <v>8734</v>
      </c>
      <c r="TE36" s="5">
        <v>4102</v>
      </c>
      <c r="TF36" s="5">
        <v>4872</v>
      </c>
      <c r="TG36" s="5">
        <v>5663</v>
      </c>
      <c r="TH36" s="5">
        <v>3713</v>
      </c>
      <c r="TI36" s="5">
        <v>4491</v>
      </c>
      <c r="TJ36" s="5">
        <v>2316</v>
      </c>
      <c r="TK36" s="5">
        <v>2389</v>
      </c>
      <c r="TL36" s="5">
        <v>711</v>
      </c>
      <c r="TM36" s="5">
        <v>554</v>
      </c>
      <c r="TN36" s="5">
        <v>1177</v>
      </c>
      <c r="TO36" s="5">
        <v>2720</v>
      </c>
      <c r="TP36" s="5">
        <v>3190</v>
      </c>
      <c r="TQ36" s="5">
        <v>7008</v>
      </c>
      <c r="TR36" s="5">
        <v>7656</v>
      </c>
      <c r="TS36" s="5">
        <v>10126</v>
      </c>
      <c r="TT36" s="5">
        <v>11544</v>
      </c>
      <c r="TU36" s="5">
        <v>7143</v>
      </c>
      <c r="TV36" s="5">
        <v>6014</v>
      </c>
      <c r="TW36" s="5">
        <v>5894</v>
      </c>
      <c r="TX36" s="5">
        <v>4264</v>
      </c>
      <c r="TY36" s="5">
        <v>2451</v>
      </c>
      <c r="TZ36" s="5">
        <v>1198</v>
      </c>
      <c r="UA36" s="5">
        <v>3903</v>
      </c>
      <c r="UB36" s="5">
        <v>4034</v>
      </c>
      <c r="UC36" s="5">
        <v>3289</v>
      </c>
      <c r="UD36" s="5">
        <v>3042</v>
      </c>
      <c r="UE36" s="5">
        <v>2953</v>
      </c>
      <c r="UF36" s="5">
        <v>1700</v>
      </c>
      <c r="UG36" s="5">
        <v>318</v>
      </c>
      <c r="UH36" s="5">
        <v>472</v>
      </c>
      <c r="UI36" s="5">
        <v>410</v>
      </c>
      <c r="UJ36" s="5">
        <v>350</v>
      </c>
      <c r="UK36" s="5">
        <v>71</v>
      </c>
      <c r="UL36" s="5">
        <v>2</v>
      </c>
      <c r="UM36" s="5">
        <v>11</v>
      </c>
      <c r="UN36" s="5">
        <v>55</v>
      </c>
      <c r="UO36" s="5">
        <v>669</v>
      </c>
      <c r="UP36" s="5">
        <v>2064</v>
      </c>
      <c r="UQ36" s="5">
        <v>1888</v>
      </c>
      <c r="UR36" s="5">
        <v>4033</v>
      </c>
      <c r="US36" s="5">
        <v>5962</v>
      </c>
      <c r="UT36" s="5">
        <v>9382</v>
      </c>
      <c r="UU36" s="5">
        <v>9475</v>
      </c>
      <c r="UV36" s="5">
        <v>9723</v>
      </c>
      <c r="UW36" s="5">
        <v>5823</v>
      </c>
      <c r="UX36" s="5">
        <v>2227</v>
      </c>
      <c r="UY36" s="5">
        <v>720</v>
      </c>
      <c r="UZ36" s="5">
        <v>878</v>
      </c>
      <c r="VA36" s="5">
        <v>818</v>
      </c>
      <c r="VB36" s="5">
        <v>857</v>
      </c>
      <c r="VC36" s="5">
        <v>882</v>
      </c>
      <c r="VD36" s="5">
        <v>872</v>
      </c>
      <c r="VE36" s="5">
        <v>929</v>
      </c>
      <c r="VF36" s="5">
        <v>372</v>
      </c>
      <c r="VG36" s="5">
        <v>61130</v>
      </c>
      <c r="VH36" s="5">
        <v>51803</v>
      </c>
      <c r="VI36" s="5">
        <v>54989</v>
      </c>
      <c r="VJ36" s="5">
        <v>52889</v>
      </c>
      <c r="VK36" s="5">
        <v>84484</v>
      </c>
      <c r="VL36" s="5">
        <v>78779</v>
      </c>
      <c r="VM36" s="5">
        <v>142130</v>
      </c>
      <c r="VN36" s="5">
        <v>160019</v>
      </c>
      <c r="VO36" s="5">
        <v>157534</v>
      </c>
      <c r="VP36" s="5">
        <v>198687</v>
      </c>
      <c r="VQ36" s="5">
        <v>207072</v>
      </c>
      <c r="VR36" s="5">
        <v>216368</v>
      </c>
      <c r="VS36" s="5">
        <v>239951</v>
      </c>
      <c r="VT36" s="5">
        <v>255040</v>
      </c>
      <c r="VU36" s="5">
        <v>204811</v>
      </c>
      <c r="VV36" s="5">
        <v>174182</v>
      </c>
      <c r="VW36" s="5">
        <v>138333</v>
      </c>
      <c r="VX36" s="5">
        <v>155055</v>
      </c>
      <c r="VY36" s="5">
        <v>108273</v>
      </c>
      <c r="VZ36" s="5">
        <v>124825</v>
      </c>
      <c r="WA36" s="5">
        <v>100349</v>
      </c>
      <c r="WB36" s="5">
        <v>80239</v>
      </c>
      <c r="WC36" s="5">
        <v>96014</v>
      </c>
      <c r="WD36" s="5">
        <v>118877</v>
      </c>
      <c r="WE36" s="5">
        <v>78506</v>
      </c>
      <c r="WF36" s="5">
        <v>103882</v>
      </c>
      <c r="WG36" s="5">
        <v>59394</v>
      </c>
      <c r="WH36" s="5">
        <v>52607</v>
      </c>
      <c r="WI36" s="5">
        <v>51375</v>
      </c>
      <c r="WJ36" s="5">
        <v>40650</v>
      </c>
      <c r="WK36" s="5">
        <v>43970</v>
      </c>
      <c r="WL36" s="5">
        <v>49222</v>
      </c>
      <c r="WM36" s="5">
        <v>367</v>
      </c>
      <c r="WN36" s="5">
        <v>307</v>
      </c>
      <c r="WO36" s="5">
        <v>1565</v>
      </c>
      <c r="WP36" s="5">
        <v>1392</v>
      </c>
      <c r="WQ36" s="5">
        <v>2176</v>
      </c>
      <c r="WR36" s="5">
        <v>1763</v>
      </c>
      <c r="WS36" s="5">
        <v>1588</v>
      </c>
      <c r="WT36" s="5">
        <v>-1153</v>
      </c>
      <c r="WU36" s="5">
        <v>3458</v>
      </c>
      <c r="WV36" s="5">
        <v>2970</v>
      </c>
      <c r="WW36" s="5">
        <v>3957</v>
      </c>
      <c r="WX36" s="5">
        <v>2874</v>
      </c>
      <c r="WY36" s="5">
        <v>3406</v>
      </c>
      <c r="WZ36" s="5">
        <v>3139</v>
      </c>
      <c r="XA36" s="5">
        <v>2874</v>
      </c>
      <c r="XB36" s="5">
        <v>3280</v>
      </c>
      <c r="XC36" s="5">
        <v>3940</v>
      </c>
      <c r="XD36" s="5">
        <v>4355</v>
      </c>
      <c r="XE36" s="5">
        <v>5009</v>
      </c>
      <c r="XF36" s="5">
        <v>3617</v>
      </c>
      <c r="XG36" s="5">
        <v>3871</v>
      </c>
      <c r="XH36" s="5">
        <v>3157</v>
      </c>
      <c r="XI36" s="5">
        <v>1790</v>
      </c>
      <c r="XJ36" s="5">
        <v>2365</v>
      </c>
      <c r="XK36" s="5">
        <v>1694</v>
      </c>
      <c r="XL36" s="5">
        <v>1683</v>
      </c>
      <c r="XM36" s="5">
        <v>1905</v>
      </c>
      <c r="XN36" s="5">
        <v>1349</v>
      </c>
      <c r="XO36" s="5">
        <v>1498</v>
      </c>
      <c r="XP36" s="5">
        <v>1418</v>
      </c>
      <c r="XQ36" s="5">
        <v>1254</v>
      </c>
      <c r="XR36" s="5">
        <v>1132</v>
      </c>
      <c r="XS36" s="1">
        <v>3542</v>
      </c>
      <c r="XT36" s="3" t="s">
        <v>180</v>
      </c>
      <c r="XU36" s="3" t="s">
        <v>180</v>
      </c>
      <c r="XV36" s="3" t="s">
        <v>180</v>
      </c>
      <c r="XW36" s="3" t="s">
        <v>179</v>
      </c>
      <c r="XX36" s="3" t="s">
        <v>180</v>
      </c>
      <c r="XY36" s="3" t="s">
        <v>180</v>
      </c>
      <c r="XZ36" s="3" t="s">
        <v>208</v>
      </c>
    </row>
    <row r="37" spans="1:650" x14ac:dyDescent="0.3">
      <c r="A37" s="6" t="s">
        <v>68</v>
      </c>
      <c r="B37" s="1">
        <v>4004192</v>
      </c>
      <c r="C37" s="5">
        <v>98273</v>
      </c>
      <c r="D37" s="5">
        <v>28801</v>
      </c>
      <c r="E37" s="5">
        <v>119528</v>
      </c>
      <c r="F37" s="5">
        <v>27130</v>
      </c>
      <c r="G37" s="5">
        <v>54196</v>
      </c>
      <c r="H37" s="5">
        <v>19535</v>
      </c>
      <c r="I37" s="5">
        <v>18048</v>
      </c>
      <c r="J37" s="5">
        <v>45151</v>
      </c>
      <c r="K37" s="5">
        <v>15307</v>
      </c>
      <c r="L37" s="5">
        <v>8380</v>
      </c>
      <c r="M37" s="5">
        <v>3184</v>
      </c>
      <c r="N37" s="5">
        <v>17707</v>
      </c>
      <c r="O37" s="5">
        <v>3741</v>
      </c>
      <c r="P37" s="5">
        <v>13713</v>
      </c>
      <c r="Q37" s="5">
        <v>1485</v>
      </c>
      <c r="R37" s="5">
        <v>13509</v>
      </c>
      <c r="S37" s="5">
        <v>0</v>
      </c>
      <c r="T37" s="5">
        <v>19</v>
      </c>
      <c r="U37" s="5">
        <v>6240</v>
      </c>
      <c r="V37" s="5">
        <v>0</v>
      </c>
      <c r="W37" s="5">
        <v>5606</v>
      </c>
      <c r="X37" s="5">
        <v>24</v>
      </c>
      <c r="Y37" s="5">
        <v>18883</v>
      </c>
      <c r="Z37" s="5">
        <v>16175</v>
      </c>
      <c r="AA37" s="5">
        <v>1255</v>
      </c>
      <c r="AB37" s="5">
        <v>44241</v>
      </c>
      <c r="AC37" s="5">
        <v>59901</v>
      </c>
      <c r="AD37" s="5">
        <v>0</v>
      </c>
      <c r="AE37" s="5">
        <v>0</v>
      </c>
      <c r="AF37" s="5">
        <v>0</v>
      </c>
      <c r="AG37" s="5">
        <v>0</v>
      </c>
      <c r="AH37" s="5">
        <v>0</v>
      </c>
      <c r="AI37" s="5">
        <v>2897194</v>
      </c>
      <c r="AJ37" s="5">
        <v>1209130</v>
      </c>
      <c r="AK37" s="5">
        <v>717616</v>
      </c>
      <c r="AL37" s="5">
        <v>866534</v>
      </c>
      <c r="AM37" s="5">
        <v>1417248</v>
      </c>
      <c r="AN37" s="5">
        <v>2190287</v>
      </c>
      <c r="AO37" s="5">
        <v>1054016</v>
      </c>
      <c r="AP37" s="5">
        <v>1859214</v>
      </c>
      <c r="AQ37" s="5">
        <v>731191</v>
      </c>
      <c r="AR37" s="5">
        <v>472647</v>
      </c>
      <c r="AS37" s="5">
        <v>498775</v>
      </c>
      <c r="AT37" s="5">
        <v>385096</v>
      </c>
      <c r="AU37" s="5">
        <v>624377</v>
      </c>
      <c r="AV37" s="5">
        <v>186054</v>
      </c>
      <c r="AW37" s="5">
        <v>304555</v>
      </c>
      <c r="AX37" s="5">
        <v>107963</v>
      </c>
      <c r="AY37" s="5">
        <v>413723</v>
      </c>
      <c r="AZ37" s="5">
        <v>352083</v>
      </c>
      <c r="BA37" s="5">
        <v>642383</v>
      </c>
      <c r="BB37" s="5">
        <v>255282</v>
      </c>
      <c r="BC37" s="5">
        <v>122969</v>
      </c>
      <c r="BD37" s="5">
        <v>53652</v>
      </c>
      <c r="BE37" s="5">
        <v>182902</v>
      </c>
      <c r="BF37" s="5">
        <v>170617</v>
      </c>
      <c r="BG37" s="5">
        <v>123201</v>
      </c>
      <c r="BH37" s="5">
        <v>206522</v>
      </c>
      <c r="BI37" s="5">
        <v>76031</v>
      </c>
      <c r="BJ37" s="5">
        <v>122762</v>
      </c>
      <c r="BK37" s="5">
        <v>97064</v>
      </c>
      <c r="BL37" s="5">
        <v>86014</v>
      </c>
      <c r="BM37" s="5">
        <v>143484</v>
      </c>
      <c r="BN37" s="5">
        <v>113660</v>
      </c>
      <c r="BO37" s="5">
        <v>244715</v>
      </c>
      <c r="BP37" s="5">
        <v>171758</v>
      </c>
      <c r="BQ37" s="5">
        <v>167725</v>
      </c>
      <c r="BR37" s="5">
        <v>137888</v>
      </c>
      <c r="BS37" s="5">
        <v>95587</v>
      </c>
      <c r="BT37" s="5">
        <v>114663</v>
      </c>
      <c r="BU37" s="5">
        <v>189440</v>
      </c>
      <c r="BV37" s="5">
        <v>146757</v>
      </c>
      <c r="BW37" s="5">
        <v>215868</v>
      </c>
      <c r="BX37" s="5">
        <v>99573</v>
      </c>
      <c r="BY37" s="5">
        <v>85551</v>
      </c>
      <c r="BZ37" s="5">
        <v>106005</v>
      </c>
      <c r="CA37" s="5">
        <v>67968</v>
      </c>
      <c r="CB37" s="5">
        <v>52000</v>
      </c>
      <c r="CC37" s="5">
        <v>51833</v>
      </c>
      <c r="CD37" s="5">
        <v>70679</v>
      </c>
      <c r="CE37" s="5">
        <v>27145</v>
      </c>
      <c r="CF37" s="5">
        <v>38526</v>
      </c>
      <c r="CG37" s="5">
        <v>33245</v>
      </c>
      <c r="CH37" s="5">
        <v>43456</v>
      </c>
      <c r="CI37" s="5">
        <v>35189</v>
      </c>
      <c r="CJ37" s="5">
        <v>37783</v>
      </c>
      <c r="CK37" s="5">
        <v>14450</v>
      </c>
      <c r="CL37" s="5">
        <v>30279</v>
      </c>
      <c r="CM37" s="5">
        <v>35732</v>
      </c>
      <c r="CN37" s="5">
        <v>10677</v>
      </c>
      <c r="CO37" s="5">
        <v>27828</v>
      </c>
      <c r="CP37" s="5">
        <v>34760</v>
      </c>
      <c r="CQ37" s="5">
        <v>12595</v>
      </c>
      <c r="CR37" s="5">
        <v>34960</v>
      </c>
      <c r="CS37" s="5">
        <v>24955</v>
      </c>
      <c r="CT37" s="5">
        <v>35067</v>
      </c>
      <c r="CU37" s="5">
        <v>661128</v>
      </c>
      <c r="CV37" s="5">
        <v>596146</v>
      </c>
      <c r="CW37" s="5">
        <v>456462</v>
      </c>
      <c r="CX37" s="5">
        <v>417747</v>
      </c>
      <c r="CY37" s="5">
        <v>341230</v>
      </c>
      <c r="CZ37" s="5">
        <v>242406</v>
      </c>
      <c r="DA37" s="5">
        <v>179180</v>
      </c>
      <c r="DB37" s="5">
        <v>214549</v>
      </c>
      <c r="DC37" s="5">
        <v>227256</v>
      </c>
      <c r="DD37" s="5">
        <v>218831</v>
      </c>
      <c r="DE37" s="5">
        <v>185331</v>
      </c>
      <c r="DF37" s="5">
        <v>199794</v>
      </c>
      <c r="DG37" s="5">
        <v>177134</v>
      </c>
      <c r="DH37" s="5">
        <v>214905</v>
      </c>
      <c r="DI37" s="5">
        <v>148249</v>
      </c>
      <c r="DJ37" s="5">
        <v>173097</v>
      </c>
      <c r="DK37" s="5">
        <v>216758</v>
      </c>
      <c r="DL37" s="5">
        <v>297381</v>
      </c>
      <c r="DM37" s="5">
        <v>213234</v>
      </c>
      <c r="DN37" s="5">
        <v>190663</v>
      </c>
      <c r="DO37" s="5">
        <v>247514</v>
      </c>
      <c r="DP37" s="5">
        <v>168655</v>
      </c>
      <c r="DQ37" s="5">
        <v>158628</v>
      </c>
      <c r="DR37" s="5">
        <v>162956</v>
      </c>
      <c r="DS37" s="5">
        <v>125875</v>
      </c>
      <c r="DT37" s="5">
        <v>120826</v>
      </c>
      <c r="DU37" s="5">
        <v>107887</v>
      </c>
      <c r="DV37" s="5">
        <v>105304</v>
      </c>
      <c r="DW37" s="5">
        <v>100647</v>
      </c>
      <c r="DX37" s="5">
        <v>142428</v>
      </c>
      <c r="DY37" s="5">
        <v>164589</v>
      </c>
      <c r="DZ37" s="5">
        <v>166358</v>
      </c>
      <c r="EA37" s="5">
        <v>83024</v>
      </c>
      <c r="EB37" s="5">
        <v>82076</v>
      </c>
      <c r="EC37" s="5">
        <v>64872</v>
      </c>
      <c r="ED37" s="5">
        <v>33303</v>
      </c>
      <c r="EE37" s="5">
        <v>17611</v>
      </c>
      <c r="EF37" s="5">
        <v>46544</v>
      </c>
      <c r="EG37" s="5">
        <v>47730</v>
      </c>
      <c r="EH37" s="5">
        <v>43558</v>
      </c>
      <c r="EI37" s="5">
        <v>38196</v>
      </c>
      <c r="EJ37" s="5">
        <v>27265</v>
      </c>
      <c r="EK37" s="5">
        <v>31527</v>
      </c>
      <c r="EL37" s="5">
        <v>33184</v>
      </c>
      <c r="EM37" s="5">
        <v>9553</v>
      </c>
      <c r="EN37" s="5">
        <v>18464</v>
      </c>
      <c r="EO37" s="5">
        <v>12847</v>
      </c>
      <c r="EP37" s="5">
        <v>38962</v>
      </c>
      <c r="EQ37" s="5">
        <v>48157</v>
      </c>
      <c r="ER37" s="5">
        <v>17995</v>
      </c>
      <c r="ES37" s="5">
        <v>14501</v>
      </c>
      <c r="ET37" s="5">
        <v>27988</v>
      </c>
      <c r="EU37" s="5">
        <v>30014</v>
      </c>
      <c r="EV37" s="5">
        <v>20005</v>
      </c>
      <c r="EW37" s="5">
        <v>28509</v>
      </c>
      <c r="EX37" s="5">
        <v>32582</v>
      </c>
      <c r="EY37" s="5">
        <v>18956</v>
      </c>
      <c r="EZ37" s="5">
        <v>57736</v>
      </c>
      <c r="FA37" s="5">
        <v>24581</v>
      </c>
      <c r="FB37" s="5">
        <v>18142</v>
      </c>
      <c r="FC37" s="5">
        <v>19523</v>
      </c>
      <c r="FD37" s="5">
        <v>17578</v>
      </c>
      <c r="FE37" s="5">
        <v>21387</v>
      </c>
      <c r="FF37" s="5">
        <v>25635</v>
      </c>
      <c r="FG37" s="5">
        <v>0</v>
      </c>
      <c r="FH37" s="5">
        <v>0</v>
      </c>
      <c r="FI37" s="5">
        <v>0</v>
      </c>
      <c r="FJ37" s="5">
        <v>0</v>
      </c>
      <c r="FK37" s="5">
        <v>0</v>
      </c>
      <c r="FL37" s="5">
        <v>0</v>
      </c>
      <c r="FM37" s="5">
        <v>0</v>
      </c>
      <c r="FN37" s="5">
        <v>0</v>
      </c>
      <c r="FO37" s="5">
        <v>0</v>
      </c>
      <c r="FP37" s="5">
        <v>0</v>
      </c>
      <c r="FQ37" s="5">
        <v>0</v>
      </c>
      <c r="FR37" s="5">
        <v>0</v>
      </c>
      <c r="FS37" s="5">
        <v>0</v>
      </c>
      <c r="FT37" s="5">
        <v>0</v>
      </c>
      <c r="FU37" s="5" t="s">
        <v>33</v>
      </c>
      <c r="FV37" s="5" t="s">
        <v>33</v>
      </c>
      <c r="FW37" s="5" t="s">
        <v>33</v>
      </c>
      <c r="FX37" s="5" t="s">
        <v>33</v>
      </c>
      <c r="FY37" s="5" t="s">
        <v>33</v>
      </c>
      <c r="FZ37" s="5" t="s">
        <v>33</v>
      </c>
      <c r="GA37" s="5" t="s">
        <v>33</v>
      </c>
      <c r="GB37" s="5" t="s">
        <v>33</v>
      </c>
      <c r="GC37" s="5" t="s">
        <v>33</v>
      </c>
      <c r="GD37" s="5" t="s">
        <v>33</v>
      </c>
      <c r="GE37" s="5" t="s">
        <v>33</v>
      </c>
      <c r="GF37" s="5" t="s">
        <v>33</v>
      </c>
      <c r="GG37" s="5" t="s">
        <v>33</v>
      </c>
      <c r="GH37" s="5" t="s">
        <v>33</v>
      </c>
      <c r="GI37" s="5" t="s">
        <v>33</v>
      </c>
      <c r="GJ37" s="5" t="s">
        <v>33</v>
      </c>
      <c r="GK37" s="5" t="s">
        <v>33</v>
      </c>
      <c r="GL37" s="5" t="s">
        <v>33</v>
      </c>
      <c r="GM37" s="5">
        <v>3984334</v>
      </c>
      <c r="GN37" s="5">
        <v>2087912</v>
      </c>
      <c r="GO37" s="5">
        <v>1526203</v>
      </c>
      <c r="GP37" s="5">
        <v>1482602</v>
      </c>
      <c r="GQ37" s="5">
        <v>3176930</v>
      </c>
      <c r="GR37" s="5">
        <v>2613651</v>
      </c>
      <c r="GS37" s="5">
        <v>1488413</v>
      </c>
      <c r="GT37" s="5">
        <v>2309229</v>
      </c>
      <c r="GU37" s="5">
        <v>1227819</v>
      </c>
      <c r="GV37" s="5">
        <v>826696</v>
      </c>
      <c r="GW37" s="5">
        <v>804369</v>
      </c>
      <c r="GX37" s="5">
        <v>741786</v>
      </c>
      <c r="GY37" s="5">
        <v>882773</v>
      </c>
      <c r="GZ37" s="5">
        <v>485136</v>
      </c>
      <c r="HA37" s="5">
        <v>518969</v>
      </c>
      <c r="HB37" s="5">
        <v>404211</v>
      </c>
      <c r="HC37" s="5">
        <v>705783</v>
      </c>
      <c r="HD37" s="5">
        <v>706005</v>
      </c>
      <c r="HE37" s="5">
        <v>909604</v>
      </c>
      <c r="HF37" s="5">
        <v>517389</v>
      </c>
      <c r="HG37" s="5">
        <v>441292</v>
      </c>
      <c r="HH37" s="5">
        <v>280119</v>
      </c>
      <c r="HI37" s="5">
        <v>403372</v>
      </c>
      <c r="HJ37" s="5">
        <v>412608</v>
      </c>
      <c r="HK37" s="5">
        <v>305020</v>
      </c>
      <c r="HL37" s="5">
        <v>440002</v>
      </c>
      <c r="HM37" s="5">
        <v>296229</v>
      </c>
      <c r="HN37" s="5">
        <v>280968</v>
      </c>
      <c r="HO37" s="5">
        <v>279787</v>
      </c>
      <c r="HP37" s="5">
        <v>280980</v>
      </c>
      <c r="HQ37" s="5">
        <v>354415</v>
      </c>
      <c r="HR37" s="5">
        <v>340719</v>
      </c>
      <c r="HS37" s="5">
        <v>2450305</v>
      </c>
      <c r="HT37" s="5">
        <v>2318973</v>
      </c>
      <c r="HU37" s="5">
        <v>2044127</v>
      </c>
      <c r="HV37" s="5">
        <v>2277547</v>
      </c>
      <c r="HW37" s="5">
        <v>2509040</v>
      </c>
      <c r="HX37" s="5">
        <v>2489572</v>
      </c>
      <c r="HY37" s="5">
        <v>2288261</v>
      </c>
      <c r="HZ37" s="5">
        <v>2292238</v>
      </c>
      <c r="IA37" s="5">
        <v>2057111</v>
      </c>
      <c r="IB37" s="5">
        <v>2324265</v>
      </c>
      <c r="IC37" s="5">
        <v>2243086</v>
      </c>
      <c r="ID37" s="5">
        <v>2001841</v>
      </c>
      <c r="IE37" s="5">
        <v>1972658</v>
      </c>
      <c r="IF37" s="5">
        <v>1765869</v>
      </c>
      <c r="IG37" s="5">
        <v>1644222</v>
      </c>
      <c r="IH37" s="5">
        <v>1349745</v>
      </c>
      <c r="II37" s="5">
        <v>1335016</v>
      </c>
      <c r="IJ37" s="5">
        <v>1297596</v>
      </c>
      <c r="IK37" s="5">
        <v>1181077</v>
      </c>
      <c r="IL37" s="5">
        <v>1145146</v>
      </c>
      <c r="IM37" s="5">
        <v>1111356</v>
      </c>
      <c r="IN37" s="5">
        <v>1126548</v>
      </c>
      <c r="IO37" s="5">
        <v>1098824</v>
      </c>
      <c r="IP37" s="5">
        <v>1102312</v>
      </c>
      <c r="IQ37" s="5">
        <v>1152318</v>
      </c>
      <c r="IR37" s="5">
        <v>1165010</v>
      </c>
      <c r="IS37" s="5">
        <v>1143271</v>
      </c>
      <c r="IT37" s="5">
        <v>1000147</v>
      </c>
      <c r="IU37" s="5">
        <v>954871</v>
      </c>
      <c r="IV37" s="5">
        <v>910636</v>
      </c>
      <c r="IW37" s="5">
        <v>785004</v>
      </c>
      <c r="IX37" s="5">
        <v>761636</v>
      </c>
      <c r="IY37" s="5">
        <v>304987</v>
      </c>
      <c r="IZ37" s="5">
        <v>357715</v>
      </c>
      <c r="JA37" s="5">
        <v>356589</v>
      </c>
      <c r="JB37" s="5">
        <v>413907</v>
      </c>
      <c r="JC37" s="5">
        <v>451731</v>
      </c>
      <c r="JD37" s="5">
        <v>431506</v>
      </c>
      <c r="JE37" s="5">
        <v>343336</v>
      </c>
      <c r="JF37" s="5">
        <v>351949</v>
      </c>
      <c r="JG37" s="5">
        <v>242239</v>
      </c>
      <c r="JH37" s="5">
        <v>288317</v>
      </c>
      <c r="JI37" s="5">
        <v>231721</v>
      </c>
      <c r="JJ37" s="5">
        <v>225355</v>
      </c>
      <c r="JK37" s="5">
        <v>244466</v>
      </c>
      <c r="JL37" s="5">
        <v>199271</v>
      </c>
      <c r="JM37" s="5">
        <v>175086</v>
      </c>
      <c r="JN37" s="5">
        <v>178254</v>
      </c>
      <c r="JO37" s="5">
        <v>153439</v>
      </c>
      <c r="JP37" s="5">
        <v>163808</v>
      </c>
      <c r="JQ37" s="5">
        <v>162857</v>
      </c>
      <c r="JR37" s="5">
        <v>131373</v>
      </c>
      <c r="JS37" s="5">
        <v>129246</v>
      </c>
      <c r="JT37" s="5">
        <v>148615</v>
      </c>
      <c r="JU37" s="5">
        <v>138980</v>
      </c>
      <c r="JV37" s="5">
        <v>170134</v>
      </c>
      <c r="JW37" s="5">
        <v>151590</v>
      </c>
      <c r="JX37" s="5">
        <v>159437</v>
      </c>
      <c r="JY37" s="5">
        <v>179079</v>
      </c>
      <c r="JZ37" s="5">
        <v>190264</v>
      </c>
      <c r="KA37" s="5">
        <v>118642</v>
      </c>
      <c r="KB37" s="5">
        <v>138274</v>
      </c>
      <c r="KC37" s="5">
        <v>159651</v>
      </c>
      <c r="KD37" s="5">
        <v>150781</v>
      </c>
      <c r="KE37" s="5">
        <v>19117</v>
      </c>
      <c r="KF37" s="5">
        <v>17809</v>
      </c>
      <c r="KG37" s="5">
        <v>19415</v>
      </c>
      <c r="KH37" s="5">
        <v>15068</v>
      </c>
      <c r="KI37" s="5">
        <v>16932</v>
      </c>
      <c r="KJ37" s="5">
        <v>15888</v>
      </c>
      <c r="KK37" s="5">
        <v>19201</v>
      </c>
      <c r="KL37" s="5">
        <v>36500</v>
      </c>
      <c r="KM37" s="5">
        <v>53650</v>
      </c>
      <c r="KN37" s="5">
        <v>44495</v>
      </c>
      <c r="KO37" s="5">
        <v>39800</v>
      </c>
      <c r="KP37" s="5">
        <v>43520</v>
      </c>
      <c r="KQ37" s="5">
        <v>43272</v>
      </c>
      <c r="KR37" s="5">
        <v>37343</v>
      </c>
      <c r="KS37" s="5">
        <v>36038</v>
      </c>
      <c r="KT37" s="5">
        <v>36290</v>
      </c>
      <c r="KU37" s="5">
        <v>45706</v>
      </c>
      <c r="KV37" s="5">
        <v>44624</v>
      </c>
      <c r="KW37" s="5">
        <v>40719</v>
      </c>
      <c r="KX37" s="5">
        <v>30940</v>
      </c>
      <c r="KY37" s="5">
        <v>28168</v>
      </c>
      <c r="KZ37" s="5">
        <v>29917</v>
      </c>
      <c r="LA37" s="5">
        <v>12219</v>
      </c>
      <c r="LB37" s="5">
        <v>9019</v>
      </c>
      <c r="LC37" s="5">
        <v>8024</v>
      </c>
      <c r="LD37" s="5">
        <v>7103</v>
      </c>
      <c r="LE37" s="5">
        <v>7426</v>
      </c>
      <c r="LF37" s="5">
        <v>9771</v>
      </c>
      <c r="LG37" s="5">
        <v>9257</v>
      </c>
      <c r="LH37" s="5">
        <v>8715</v>
      </c>
      <c r="LI37" s="5">
        <v>10004</v>
      </c>
      <c r="LJ37" s="5">
        <v>9436</v>
      </c>
      <c r="LK37" s="5">
        <v>21951</v>
      </c>
      <c r="LL37" s="5">
        <v>21027</v>
      </c>
      <c r="LM37" s="5">
        <v>19395</v>
      </c>
      <c r="LN37" s="5">
        <v>31415</v>
      </c>
      <c r="LO37" s="5">
        <v>21787</v>
      </c>
      <c r="LP37" s="5">
        <v>38448</v>
      </c>
      <c r="LQ37" s="5">
        <v>42218</v>
      </c>
      <c r="LR37" s="5">
        <v>29378</v>
      </c>
      <c r="LS37" s="5">
        <v>20766</v>
      </c>
      <c r="LT37" s="5">
        <v>18227</v>
      </c>
      <c r="LU37" s="5">
        <v>19334</v>
      </c>
      <c r="LV37" s="5">
        <v>14828</v>
      </c>
      <c r="LW37" s="5">
        <v>13484</v>
      </c>
      <c r="LX37" s="5">
        <v>8456</v>
      </c>
      <c r="LY37" s="5">
        <v>8996</v>
      </c>
      <c r="LZ37" s="5">
        <v>9375</v>
      </c>
      <c r="MA37" s="5">
        <v>8682</v>
      </c>
      <c r="MB37" s="5">
        <v>9090</v>
      </c>
      <c r="MC37" s="5">
        <v>9573</v>
      </c>
      <c r="MD37" s="5">
        <v>9646</v>
      </c>
      <c r="ME37" s="5">
        <v>10356</v>
      </c>
      <c r="MF37" s="5">
        <v>7631</v>
      </c>
      <c r="MG37" s="5">
        <v>7338</v>
      </c>
      <c r="MH37" s="5">
        <v>7702</v>
      </c>
      <c r="MI37" s="5">
        <v>7772</v>
      </c>
      <c r="MJ37" s="5">
        <v>8837</v>
      </c>
      <c r="MK37" s="5">
        <v>9616</v>
      </c>
      <c r="ML37" s="5">
        <v>10391</v>
      </c>
      <c r="MM37" s="5">
        <v>10220</v>
      </c>
      <c r="MN37" s="5">
        <v>9751</v>
      </c>
      <c r="MO37" s="5">
        <v>8633</v>
      </c>
      <c r="MP37" s="5">
        <v>8473</v>
      </c>
      <c r="MQ37" s="5">
        <v>0</v>
      </c>
      <c r="MR37" s="5">
        <v>0</v>
      </c>
      <c r="MS37" s="5">
        <v>0</v>
      </c>
      <c r="MT37" s="5">
        <v>0</v>
      </c>
      <c r="MU37" s="5">
        <v>0</v>
      </c>
      <c r="MV37" s="5">
        <v>0</v>
      </c>
      <c r="MW37" s="5">
        <v>0</v>
      </c>
      <c r="MX37" s="5">
        <v>0</v>
      </c>
      <c r="MY37" s="5">
        <v>0</v>
      </c>
      <c r="MZ37" s="5">
        <v>0</v>
      </c>
      <c r="NA37" s="5">
        <v>0</v>
      </c>
      <c r="NB37" s="5">
        <v>0</v>
      </c>
      <c r="NC37" s="5">
        <v>0</v>
      </c>
      <c r="ND37" s="5">
        <v>0</v>
      </c>
      <c r="NE37" s="5" t="s">
        <v>33</v>
      </c>
      <c r="NF37" s="5" t="s">
        <v>33</v>
      </c>
      <c r="NG37" s="5" t="s">
        <v>33</v>
      </c>
      <c r="NH37" s="5" t="s">
        <v>33</v>
      </c>
      <c r="NI37" s="5" t="s">
        <v>33</v>
      </c>
      <c r="NJ37" s="5" t="s">
        <v>33</v>
      </c>
      <c r="NK37" s="5" t="s">
        <v>33</v>
      </c>
      <c r="NL37" s="5" t="s">
        <v>33</v>
      </c>
      <c r="NM37" s="5" t="s">
        <v>33</v>
      </c>
      <c r="NN37" s="5" t="s">
        <v>33</v>
      </c>
      <c r="NO37" s="5" t="s">
        <v>33</v>
      </c>
      <c r="NP37" s="5" t="s">
        <v>33</v>
      </c>
      <c r="NQ37" s="5" t="s">
        <v>33</v>
      </c>
      <c r="NR37" s="5" t="s">
        <v>33</v>
      </c>
      <c r="NS37" s="5" t="s">
        <v>33</v>
      </c>
      <c r="NT37" s="5" t="s">
        <v>33</v>
      </c>
      <c r="NU37" s="5" t="s">
        <v>33</v>
      </c>
      <c r="NV37" s="5" t="s">
        <v>33</v>
      </c>
      <c r="NW37" s="5">
        <v>0</v>
      </c>
      <c r="NX37" s="5">
        <v>0</v>
      </c>
      <c r="NY37" s="5">
        <v>0</v>
      </c>
      <c r="NZ37" s="5">
        <v>0</v>
      </c>
      <c r="OA37" s="5">
        <v>0</v>
      </c>
      <c r="OB37" s="5">
        <v>0</v>
      </c>
      <c r="OC37" s="5">
        <v>0</v>
      </c>
      <c r="OD37" s="5">
        <v>0</v>
      </c>
      <c r="OE37" s="5">
        <v>0</v>
      </c>
      <c r="OF37" s="5">
        <v>0</v>
      </c>
      <c r="OG37" s="5">
        <v>0</v>
      </c>
      <c r="OH37" s="5">
        <v>0</v>
      </c>
      <c r="OI37" s="5">
        <v>0</v>
      </c>
      <c r="OJ37" s="5">
        <v>0</v>
      </c>
      <c r="OK37" s="5" t="s">
        <v>33</v>
      </c>
      <c r="OL37" s="5" t="s">
        <v>33</v>
      </c>
      <c r="OM37" s="5" t="s">
        <v>33</v>
      </c>
      <c r="ON37" s="5" t="s">
        <v>33</v>
      </c>
      <c r="OO37" s="5" t="s">
        <v>33</v>
      </c>
      <c r="OP37" s="5" t="s">
        <v>33</v>
      </c>
      <c r="OQ37" s="5" t="s">
        <v>33</v>
      </c>
      <c r="OR37" s="5" t="s">
        <v>33</v>
      </c>
      <c r="OS37" s="5" t="s">
        <v>33</v>
      </c>
      <c r="OT37" s="5" t="s">
        <v>33</v>
      </c>
      <c r="OU37" s="5" t="s">
        <v>33</v>
      </c>
      <c r="OV37" s="5" t="s">
        <v>33</v>
      </c>
      <c r="OW37" s="5" t="s">
        <v>33</v>
      </c>
      <c r="OX37" s="5" t="s">
        <v>33</v>
      </c>
      <c r="OY37" s="5" t="s">
        <v>33</v>
      </c>
      <c r="OZ37" s="5" t="s">
        <v>33</v>
      </c>
      <c r="PA37" s="5" t="s">
        <v>33</v>
      </c>
      <c r="PB37" s="5" t="s">
        <v>33</v>
      </c>
      <c r="PC37" s="5">
        <v>56470</v>
      </c>
      <c r="PD37" s="5">
        <v>55449</v>
      </c>
      <c r="PE37" s="5">
        <v>58009</v>
      </c>
      <c r="PF37" s="5">
        <v>49815</v>
      </c>
      <c r="PG37" s="5">
        <v>44721</v>
      </c>
      <c r="PH37" s="5">
        <v>42455</v>
      </c>
      <c r="PI37" s="5">
        <v>55291</v>
      </c>
      <c r="PJ37" s="5">
        <v>56382</v>
      </c>
      <c r="PK37" s="5">
        <v>59064</v>
      </c>
      <c r="PL37" s="5">
        <v>56725</v>
      </c>
      <c r="PM37" s="5">
        <v>57421</v>
      </c>
      <c r="PN37" s="5">
        <v>61881</v>
      </c>
      <c r="PO37" s="5">
        <v>61587</v>
      </c>
      <c r="PP37" s="5">
        <v>56264</v>
      </c>
      <c r="PQ37" s="5">
        <v>62828</v>
      </c>
      <c r="PR37" s="5">
        <v>56802</v>
      </c>
      <c r="PS37" s="5">
        <v>36161</v>
      </c>
      <c r="PT37" s="5">
        <v>36201</v>
      </c>
      <c r="PU37" s="5">
        <v>30225</v>
      </c>
      <c r="PV37" s="5">
        <v>28828</v>
      </c>
      <c r="PW37" s="5">
        <v>26897</v>
      </c>
      <c r="PX37" s="5">
        <v>24691</v>
      </c>
      <c r="PY37" s="5">
        <v>26218</v>
      </c>
      <c r="PZ37" s="5">
        <v>33041</v>
      </c>
      <c r="QA37" s="5">
        <v>38029</v>
      </c>
      <c r="QB37" s="5">
        <v>34317</v>
      </c>
      <c r="QC37" s="5">
        <v>29071</v>
      </c>
      <c r="QD37" s="5">
        <v>26867</v>
      </c>
      <c r="QE37" s="5">
        <v>27596</v>
      </c>
      <c r="QF37" s="5">
        <v>28360</v>
      </c>
      <c r="QG37" s="5">
        <v>29012</v>
      </c>
      <c r="QH37" s="5">
        <v>35432</v>
      </c>
      <c r="QI37" s="5">
        <v>117980</v>
      </c>
      <c r="QJ37" s="5">
        <v>144596</v>
      </c>
      <c r="QK37" s="5">
        <v>95490</v>
      </c>
      <c r="QL37" s="5">
        <v>116092</v>
      </c>
      <c r="QM37" s="5">
        <v>93915</v>
      </c>
      <c r="QN37" s="5">
        <v>135867</v>
      </c>
      <c r="QO37" s="5">
        <v>74823</v>
      </c>
      <c r="QP37" s="5">
        <v>67496</v>
      </c>
      <c r="QQ37" s="5">
        <v>85141</v>
      </c>
      <c r="QR37" s="5">
        <v>58840</v>
      </c>
      <c r="QS37" s="5">
        <v>60972</v>
      </c>
      <c r="QT37" s="5">
        <v>43686</v>
      </c>
      <c r="QU37" s="5">
        <v>50312</v>
      </c>
      <c r="QV37" s="5">
        <v>43762</v>
      </c>
      <c r="QW37" s="5">
        <v>44777</v>
      </c>
      <c r="QX37" s="5">
        <v>46535</v>
      </c>
      <c r="QY37" s="5">
        <v>28426</v>
      </c>
      <c r="QZ37" s="5">
        <v>55225</v>
      </c>
      <c r="RA37" s="5">
        <v>28812</v>
      </c>
      <c r="RB37" s="5">
        <v>34197</v>
      </c>
      <c r="RC37" s="5">
        <v>53988</v>
      </c>
      <c r="RD37" s="5">
        <v>36438</v>
      </c>
      <c r="RE37" s="5">
        <v>26196</v>
      </c>
      <c r="RF37" s="5">
        <v>36402</v>
      </c>
      <c r="RG37" s="5">
        <v>32002</v>
      </c>
      <c r="RH37" s="5">
        <v>34821</v>
      </c>
      <c r="RI37" s="5">
        <v>42744</v>
      </c>
      <c r="RJ37" s="5">
        <v>42562</v>
      </c>
      <c r="RK37" s="5">
        <v>42739</v>
      </c>
      <c r="RL37" s="5">
        <v>45139</v>
      </c>
      <c r="RM37" s="5">
        <v>48737</v>
      </c>
      <c r="RN37" s="5">
        <v>51395</v>
      </c>
      <c r="RO37" s="5">
        <v>55750</v>
      </c>
      <c r="RP37" s="5">
        <v>56084</v>
      </c>
      <c r="RQ37" s="5">
        <v>46977</v>
      </c>
      <c r="RR37" s="5">
        <v>47900</v>
      </c>
      <c r="RS37" s="5">
        <v>52930</v>
      </c>
      <c r="RT37" s="5">
        <v>49288</v>
      </c>
      <c r="RU37" s="5">
        <v>44157</v>
      </c>
      <c r="RV37" s="5">
        <v>37689</v>
      </c>
      <c r="RW37" s="5">
        <v>41920</v>
      </c>
      <c r="RX37" s="5">
        <v>42630</v>
      </c>
      <c r="RY37" s="5">
        <v>47764</v>
      </c>
      <c r="RZ37" s="5">
        <v>45175</v>
      </c>
      <c r="SA37" s="5">
        <v>46351</v>
      </c>
      <c r="SB37" s="5">
        <v>47529</v>
      </c>
      <c r="SC37" s="5">
        <v>51017</v>
      </c>
      <c r="SD37" s="5">
        <v>55241</v>
      </c>
      <c r="SE37" s="5">
        <v>58573</v>
      </c>
      <c r="SF37" s="5">
        <v>55130</v>
      </c>
      <c r="SG37" s="5">
        <v>55130</v>
      </c>
      <c r="SH37" s="5">
        <v>52731</v>
      </c>
      <c r="SI37" s="5">
        <v>42931</v>
      </c>
      <c r="SJ37" s="5">
        <v>43849</v>
      </c>
      <c r="SK37" s="5">
        <v>42977</v>
      </c>
      <c r="SL37" s="5">
        <v>49860</v>
      </c>
      <c r="SM37" s="5">
        <v>48882</v>
      </c>
      <c r="SN37" s="5">
        <v>55703</v>
      </c>
      <c r="SO37" s="5">
        <v>44402</v>
      </c>
      <c r="SP37" s="5">
        <v>36870</v>
      </c>
      <c r="SQ37" s="5">
        <v>35693</v>
      </c>
      <c r="SR37" s="5">
        <v>34628</v>
      </c>
      <c r="SS37" s="5">
        <v>36284</v>
      </c>
      <c r="ST37" s="5">
        <v>40591</v>
      </c>
      <c r="SU37" s="5">
        <v>3568</v>
      </c>
      <c r="SV37" s="5">
        <v>3586</v>
      </c>
      <c r="SW37" s="5">
        <v>4083</v>
      </c>
      <c r="SX37" s="5">
        <v>4480</v>
      </c>
      <c r="SY37" s="5">
        <v>3708</v>
      </c>
      <c r="SZ37" s="5">
        <v>4646</v>
      </c>
      <c r="TA37" s="5">
        <v>51420</v>
      </c>
      <c r="TB37" s="5">
        <v>41265</v>
      </c>
      <c r="TC37" s="5">
        <v>46612</v>
      </c>
      <c r="TD37" s="5">
        <v>41927</v>
      </c>
      <c r="TE37" s="5">
        <v>20238</v>
      </c>
      <c r="TF37" s="5">
        <v>11001</v>
      </c>
      <c r="TG37" s="5">
        <v>5991</v>
      </c>
      <c r="TH37" s="5">
        <v>5179</v>
      </c>
      <c r="TI37" s="5">
        <v>5831</v>
      </c>
      <c r="TJ37" s="5">
        <v>5594</v>
      </c>
      <c r="TK37" s="5">
        <v>6411</v>
      </c>
      <c r="TL37" s="5">
        <v>4274</v>
      </c>
      <c r="TM37" s="5">
        <v>3881</v>
      </c>
      <c r="TN37" s="5">
        <v>17849</v>
      </c>
      <c r="TO37" s="5">
        <v>30193</v>
      </c>
      <c r="TP37" s="5">
        <v>33539</v>
      </c>
      <c r="TQ37" s="5">
        <v>24940</v>
      </c>
      <c r="TR37" s="5">
        <v>19466</v>
      </c>
      <c r="TS37" s="5">
        <v>14357</v>
      </c>
      <c r="TT37" s="5">
        <v>18168</v>
      </c>
      <c r="TU37" s="5">
        <v>10544</v>
      </c>
      <c r="TV37" s="5">
        <v>11802</v>
      </c>
      <c r="TW37" s="5">
        <v>11673</v>
      </c>
      <c r="TX37" s="5">
        <v>10409</v>
      </c>
      <c r="TY37" s="5">
        <v>11603</v>
      </c>
      <c r="TZ37" s="5">
        <v>13479</v>
      </c>
      <c r="UA37" s="5">
        <v>8149</v>
      </c>
      <c r="UB37" s="5">
        <v>7874</v>
      </c>
      <c r="UC37" s="5">
        <v>6208</v>
      </c>
      <c r="UD37" s="5">
        <v>6307</v>
      </c>
      <c r="UE37" s="5">
        <v>5624</v>
      </c>
      <c r="UF37" s="5">
        <v>4171</v>
      </c>
      <c r="UG37" s="5">
        <v>1800</v>
      </c>
      <c r="UH37" s="5">
        <v>1538</v>
      </c>
      <c r="UI37" s="5">
        <v>1023</v>
      </c>
      <c r="UJ37" s="5">
        <v>1365</v>
      </c>
      <c r="UK37" s="5">
        <v>3647</v>
      </c>
      <c r="UL37" s="5">
        <v>3221</v>
      </c>
      <c r="UM37" s="5">
        <v>4590</v>
      </c>
      <c r="UN37" s="5">
        <v>4241</v>
      </c>
      <c r="UO37" s="5">
        <v>4303</v>
      </c>
      <c r="UP37" s="5">
        <v>5803</v>
      </c>
      <c r="UQ37" s="5">
        <v>11017</v>
      </c>
      <c r="UR37" s="5">
        <v>12848</v>
      </c>
      <c r="US37" s="5">
        <v>14356</v>
      </c>
      <c r="UT37" s="5">
        <v>7781</v>
      </c>
      <c r="UU37" s="5">
        <v>7782</v>
      </c>
      <c r="UV37" s="5">
        <v>7714</v>
      </c>
      <c r="UW37" s="5">
        <v>8775</v>
      </c>
      <c r="UX37" s="5">
        <v>12608</v>
      </c>
      <c r="UY37" s="5">
        <v>13288</v>
      </c>
      <c r="UZ37" s="5">
        <v>4764</v>
      </c>
      <c r="VA37" s="5">
        <v>4193</v>
      </c>
      <c r="VB37" s="5">
        <v>3700</v>
      </c>
      <c r="VC37" s="5">
        <v>3181</v>
      </c>
      <c r="VD37" s="5">
        <v>2438</v>
      </c>
      <c r="VE37" s="5">
        <v>1841</v>
      </c>
      <c r="VF37" s="5">
        <v>1772</v>
      </c>
      <c r="VG37" s="5">
        <v>319409</v>
      </c>
      <c r="VH37" s="5">
        <v>382754</v>
      </c>
      <c r="VI37" s="5">
        <v>313696</v>
      </c>
      <c r="VJ37" s="5">
        <v>339268</v>
      </c>
      <c r="VK37" s="5">
        <v>299975</v>
      </c>
      <c r="VL37" s="5">
        <v>295579</v>
      </c>
      <c r="VM37" s="5">
        <v>350351</v>
      </c>
      <c r="VN37" s="5">
        <v>419774</v>
      </c>
      <c r="VO37" s="5">
        <v>302865</v>
      </c>
      <c r="VP37" s="5">
        <v>298078</v>
      </c>
      <c r="VQ37" s="5">
        <v>279028</v>
      </c>
      <c r="VR37" s="5">
        <v>285799</v>
      </c>
      <c r="VS37" s="5">
        <v>269168</v>
      </c>
      <c r="VT37" s="5">
        <v>273055</v>
      </c>
      <c r="VU37" s="5">
        <v>303792</v>
      </c>
      <c r="VV37" s="5">
        <v>274585</v>
      </c>
      <c r="VW37" s="5">
        <v>238552</v>
      </c>
      <c r="VX37" s="5">
        <v>227945</v>
      </c>
      <c r="VY37" s="5">
        <v>184630</v>
      </c>
      <c r="VZ37" s="5">
        <v>225002</v>
      </c>
      <c r="WA37" s="5">
        <v>175859</v>
      </c>
      <c r="WB37" s="5">
        <v>144087</v>
      </c>
      <c r="WC37" s="5">
        <v>190400</v>
      </c>
      <c r="WD37" s="5">
        <v>211495</v>
      </c>
      <c r="WE37" s="5">
        <v>205225</v>
      </c>
      <c r="WF37" s="5">
        <v>178868</v>
      </c>
      <c r="WG37" s="5">
        <v>179006</v>
      </c>
      <c r="WH37" s="5">
        <v>147554</v>
      </c>
      <c r="WI37" s="5">
        <v>154960</v>
      </c>
      <c r="WJ37" s="5">
        <v>149044</v>
      </c>
      <c r="WK37" s="5">
        <v>160817</v>
      </c>
      <c r="WL37" s="5">
        <v>146086</v>
      </c>
      <c r="WM37" s="5">
        <v>284</v>
      </c>
      <c r="WN37" s="5">
        <v>684</v>
      </c>
      <c r="WO37" s="5">
        <v>757</v>
      </c>
      <c r="WP37" s="5">
        <v>1398</v>
      </c>
      <c r="WQ37" s="5">
        <v>-459</v>
      </c>
      <c r="WR37" s="5">
        <v>1082</v>
      </c>
      <c r="WS37" s="5">
        <v>-834</v>
      </c>
      <c r="WT37" s="5">
        <v>5182</v>
      </c>
      <c r="WU37" s="5">
        <v>2126</v>
      </c>
      <c r="WV37" s="5">
        <v>4126</v>
      </c>
      <c r="WW37" s="5">
        <v>3275</v>
      </c>
      <c r="WX37" s="5">
        <v>3546</v>
      </c>
      <c r="WY37" s="5">
        <v>5169</v>
      </c>
      <c r="WZ37" s="5">
        <v>5319</v>
      </c>
      <c r="XA37" s="5">
        <v>3145</v>
      </c>
      <c r="XB37" s="5">
        <v>2436</v>
      </c>
      <c r="XC37" s="5">
        <v>5937</v>
      </c>
      <c r="XD37" s="5">
        <v>7312</v>
      </c>
      <c r="XE37" s="5">
        <v>7302</v>
      </c>
      <c r="XF37" s="5">
        <v>9951</v>
      </c>
      <c r="XG37" s="5">
        <v>12354</v>
      </c>
      <c r="XH37" s="5">
        <v>10622</v>
      </c>
      <c r="XI37" s="5">
        <v>4229</v>
      </c>
      <c r="XJ37" s="5">
        <v>4710</v>
      </c>
      <c r="XK37" s="5">
        <v>5220</v>
      </c>
      <c r="XL37" s="5">
        <v>3637</v>
      </c>
      <c r="XM37" s="5">
        <v>4009</v>
      </c>
      <c r="XN37" s="5">
        <v>4749</v>
      </c>
      <c r="XO37" s="5">
        <v>8222</v>
      </c>
      <c r="XP37" s="5">
        <v>5737</v>
      </c>
      <c r="XQ37" s="5">
        <v>4600</v>
      </c>
      <c r="XR37" s="5">
        <v>4466</v>
      </c>
      <c r="XS37" s="1">
        <v>3046</v>
      </c>
      <c r="XT37" s="3" t="s">
        <v>180</v>
      </c>
      <c r="XU37" s="3" t="s">
        <v>180</v>
      </c>
      <c r="XV37" s="3" t="s">
        <v>180</v>
      </c>
      <c r="XW37" s="3" t="s">
        <v>179</v>
      </c>
      <c r="XX37" s="3" t="s">
        <v>180</v>
      </c>
      <c r="XY37" s="3" t="s">
        <v>180</v>
      </c>
      <c r="XZ37" s="3" t="s">
        <v>206</v>
      </c>
    </row>
    <row r="38" spans="1:650" x14ac:dyDescent="0.3">
      <c r="A38" s="6" t="s">
        <v>69</v>
      </c>
      <c r="B38" s="1">
        <v>4004307</v>
      </c>
      <c r="C38" s="5">
        <v>41848</v>
      </c>
      <c r="D38" s="5">
        <v>32950</v>
      </c>
      <c r="E38" s="5">
        <v>23298</v>
      </c>
      <c r="F38" s="5">
        <v>71675</v>
      </c>
      <c r="G38" s="5">
        <v>30718</v>
      </c>
      <c r="H38" s="5">
        <v>133252</v>
      </c>
      <c r="I38" s="5">
        <v>4477</v>
      </c>
      <c r="J38" s="5">
        <v>2472</v>
      </c>
      <c r="K38" s="5">
        <v>4024</v>
      </c>
      <c r="L38" s="5">
        <v>8549</v>
      </c>
      <c r="M38" s="5">
        <v>4188</v>
      </c>
      <c r="N38" s="5">
        <v>1416</v>
      </c>
      <c r="O38" s="5">
        <v>-849</v>
      </c>
      <c r="P38" s="5">
        <v>2450</v>
      </c>
      <c r="Q38" s="5">
        <v>5938</v>
      </c>
      <c r="R38" s="5">
        <v>134</v>
      </c>
      <c r="S38" s="5">
        <v>232</v>
      </c>
      <c r="T38" s="5">
        <v>232</v>
      </c>
      <c r="U38" s="5">
        <v>3782</v>
      </c>
      <c r="V38" s="5">
        <v>3803</v>
      </c>
      <c r="W38" s="5">
        <v>10819</v>
      </c>
      <c r="X38" s="5">
        <v>11964</v>
      </c>
      <c r="Y38" s="5">
        <v>3976</v>
      </c>
      <c r="Z38" s="5">
        <v>1270</v>
      </c>
      <c r="AA38" s="5">
        <v>-28</v>
      </c>
      <c r="AB38" s="5">
        <v>499</v>
      </c>
      <c r="AC38" s="5">
        <v>3132</v>
      </c>
      <c r="AD38" s="5">
        <v>19408</v>
      </c>
      <c r="AE38" s="5">
        <v>579</v>
      </c>
      <c r="AF38" s="5">
        <v>96</v>
      </c>
      <c r="AG38" s="5">
        <v>7</v>
      </c>
      <c r="AH38" s="5">
        <v>387</v>
      </c>
      <c r="AI38" s="5">
        <v>0</v>
      </c>
      <c r="AJ38" s="5">
        <v>0</v>
      </c>
      <c r="AK38" s="5">
        <v>0</v>
      </c>
      <c r="AL38" s="5">
        <v>0</v>
      </c>
      <c r="AM38" s="5">
        <v>0</v>
      </c>
      <c r="AN38" s="5">
        <v>0</v>
      </c>
      <c r="AO38" s="5">
        <v>0</v>
      </c>
      <c r="AP38" s="5">
        <v>0</v>
      </c>
      <c r="AQ38" s="5">
        <v>0</v>
      </c>
      <c r="AR38" s="5">
        <v>0</v>
      </c>
      <c r="AS38" s="5">
        <v>0</v>
      </c>
      <c r="AT38" s="5">
        <v>0</v>
      </c>
      <c r="AU38" s="5">
        <v>0</v>
      </c>
      <c r="AV38" s="5">
        <v>0</v>
      </c>
      <c r="AW38" s="5">
        <v>0</v>
      </c>
      <c r="AX38" s="5">
        <v>0</v>
      </c>
      <c r="AY38" s="5">
        <v>0</v>
      </c>
      <c r="AZ38" s="5">
        <v>0</v>
      </c>
      <c r="BA38" s="5">
        <v>0</v>
      </c>
      <c r="BB38" s="5">
        <v>-3092</v>
      </c>
      <c r="BC38" s="5">
        <v>621858</v>
      </c>
      <c r="BD38" s="5">
        <v>43677</v>
      </c>
      <c r="BE38" s="5">
        <v>27271</v>
      </c>
      <c r="BF38" s="5">
        <v>21144</v>
      </c>
      <c r="BG38" s="5">
        <v>30573</v>
      </c>
      <c r="BH38" s="5">
        <v>46383</v>
      </c>
      <c r="BI38" s="5">
        <v>42103</v>
      </c>
      <c r="BJ38" s="5">
        <v>30281</v>
      </c>
      <c r="BK38" s="5">
        <v>30692</v>
      </c>
      <c r="BL38" s="5">
        <v>35936</v>
      </c>
      <c r="BM38" s="5">
        <v>29523</v>
      </c>
      <c r="BN38" s="5">
        <v>49748</v>
      </c>
      <c r="BO38" s="5">
        <v>18146</v>
      </c>
      <c r="BP38" s="5">
        <v>36113</v>
      </c>
      <c r="BQ38" s="5">
        <v>27709</v>
      </c>
      <c r="BR38" s="5">
        <v>99207</v>
      </c>
      <c r="BS38" s="5">
        <v>16684</v>
      </c>
      <c r="BT38" s="5">
        <v>34580</v>
      </c>
      <c r="BU38" s="5">
        <v>59055</v>
      </c>
      <c r="BV38" s="5">
        <v>64451</v>
      </c>
      <c r="BW38" s="5">
        <v>57433</v>
      </c>
      <c r="BX38" s="5">
        <v>74091</v>
      </c>
      <c r="BY38" s="5">
        <v>71548</v>
      </c>
      <c r="BZ38" s="5">
        <v>7905</v>
      </c>
      <c r="CA38" s="5">
        <v>72989</v>
      </c>
      <c r="CB38" s="5">
        <v>36508</v>
      </c>
      <c r="CC38" s="5">
        <v>12540</v>
      </c>
      <c r="CD38" s="5">
        <v>2258</v>
      </c>
      <c r="CE38" s="5">
        <v>4482</v>
      </c>
      <c r="CF38" s="5">
        <v>2639</v>
      </c>
      <c r="CG38" s="5">
        <v>-725</v>
      </c>
      <c r="CH38" s="5">
        <v>1715</v>
      </c>
      <c r="CI38" s="5">
        <v>9985</v>
      </c>
      <c r="CJ38" s="5">
        <v>217</v>
      </c>
      <c r="CK38" s="5">
        <v>-1377</v>
      </c>
      <c r="CL38" s="5">
        <v>7285</v>
      </c>
      <c r="CM38" s="5">
        <v>1037</v>
      </c>
      <c r="CN38" s="5">
        <v>597</v>
      </c>
      <c r="CO38" s="5">
        <v>3874</v>
      </c>
      <c r="CP38" s="5">
        <v>17060</v>
      </c>
      <c r="CQ38" s="5">
        <v>3437</v>
      </c>
      <c r="CR38" s="5">
        <v>3029</v>
      </c>
      <c r="CS38" s="5">
        <v>3777</v>
      </c>
      <c r="CT38" s="5">
        <v>-365</v>
      </c>
      <c r="CU38" s="5">
        <v>181399</v>
      </c>
      <c r="CV38" s="5">
        <v>216864</v>
      </c>
      <c r="CW38" s="5">
        <v>166434</v>
      </c>
      <c r="CX38" s="5">
        <v>125143</v>
      </c>
      <c r="CY38" s="5">
        <v>122883</v>
      </c>
      <c r="CZ38" s="5">
        <v>120190</v>
      </c>
      <c r="DA38" s="5">
        <v>118856</v>
      </c>
      <c r="DB38" s="5">
        <v>122523</v>
      </c>
      <c r="DC38" s="5">
        <v>106786</v>
      </c>
      <c r="DD38" s="5">
        <v>157428</v>
      </c>
      <c r="DE38" s="5">
        <v>103894</v>
      </c>
      <c r="DF38" s="5">
        <v>74241</v>
      </c>
      <c r="DG38" s="5">
        <v>59095</v>
      </c>
      <c r="DH38" s="5">
        <v>105433</v>
      </c>
      <c r="DI38" s="5">
        <v>130701</v>
      </c>
      <c r="DJ38" s="5">
        <v>62154</v>
      </c>
      <c r="DK38" s="5">
        <v>53632</v>
      </c>
      <c r="DL38" s="5">
        <v>50721</v>
      </c>
      <c r="DM38" s="5">
        <v>51958</v>
      </c>
      <c r="DN38" s="5">
        <v>67116</v>
      </c>
      <c r="DO38" s="5">
        <v>39903</v>
      </c>
      <c r="DP38" s="5">
        <v>26941</v>
      </c>
      <c r="DQ38" s="5">
        <v>42808</v>
      </c>
      <c r="DR38" s="5">
        <v>36507</v>
      </c>
      <c r="DS38" s="5">
        <v>33733</v>
      </c>
      <c r="DT38" s="5">
        <v>47068</v>
      </c>
      <c r="DU38" s="5">
        <v>42281</v>
      </c>
      <c r="DV38" s="5">
        <v>52792</v>
      </c>
      <c r="DW38" s="5">
        <v>52199</v>
      </c>
      <c r="DX38" s="5">
        <v>47421</v>
      </c>
      <c r="DY38" s="5">
        <v>41079</v>
      </c>
      <c r="DZ38" s="5">
        <v>39321</v>
      </c>
      <c r="EA38" s="5">
        <v>34374</v>
      </c>
      <c r="EB38" s="5">
        <v>30853</v>
      </c>
      <c r="EC38" s="5">
        <v>21804</v>
      </c>
      <c r="ED38" s="5">
        <v>27868</v>
      </c>
      <c r="EE38" s="5">
        <v>19259</v>
      </c>
      <c r="EF38" s="5">
        <v>30061</v>
      </c>
      <c r="EG38" s="5">
        <v>21153</v>
      </c>
      <c r="EH38" s="5">
        <v>17575</v>
      </c>
      <c r="EI38" s="5">
        <v>15910</v>
      </c>
      <c r="EJ38" s="5">
        <v>15420</v>
      </c>
      <c r="EK38" s="5">
        <v>17761</v>
      </c>
      <c r="EL38" s="5">
        <v>6966</v>
      </c>
      <c r="EM38" s="5">
        <v>4454</v>
      </c>
      <c r="EN38" s="5">
        <v>43163</v>
      </c>
      <c r="EO38" s="5">
        <v>35591</v>
      </c>
      <c r="EP38" s="5">
        <v>14506</v>
      </c>
      <c r="EQ38" s="5">
        <v>13071</v>
      </c>
      <c r="ER38" s="5">
        <v>8102</v>
      </c>
      <c r="ES38" s="5">
        <v>20856</v>
      </c>
      <c r="ET38" s="5">
        <v>21464</v>
      </c>
      <c r="EU38" s="5">
        <v>13303</v>
      </c>
      <c r="EV38" s="5">
        <v>13081</v>
      </c>
      <c r="EW38" s="5">
        <v>9266</v>
      </c>
      <c r="EX38" s="5">
        <v>9860</v>
      </c>
      <c r="EY38" s="5">
        <v>18946</v>
      </c>
      <c r="EZ38" s="5">
        <v>21962</v>
      </c>
      <c r="FA38" s="5">
        <v>11072</v>
      </c>
      <c r="FB38" s="5">
        <v>16870</v>
      </c>
      <c r="FC38" s="5">
        <v>12282</v>
      </c>
      <c r="FD38" s="5">
        <v>14328</v>
      </c>
      <c r="FE38" s="5">
        <v>8205</v>
      </c>
      <c r="FF38" s="5">
        <v>9431</v>
      </c>
      <c r="FG38" s="5">
        <v>0</v>
      </c>
      <c r="FH38" s="5">
        <v>241</v>
      </c>
      <c r="FI38" s="5">
        <v>0</v>
      </c>
      <c r="FJ38" s="5">
        <v>0</v>
      </c>
      <c r="FK38" s="5">
        <v>6259</v>
      </c>
      <c r="FL38" s="5">
        <v>0</v>
      </c>
      <c r="FM38" s="5">
        <v>0</v>
      </c>
      <c r="FN38" s="5">
        <v>0</v>
      </c>
      <c r="FO38" s="5">
        <v>0</v>
      </c>
      <c r="FP38" s="5">
        <v>0</v>
      </c>
      <c r="FQ38" s="5">
        <v>0</v>
      </c>
      <c r="FR38" s="5">
        <v>0</v>
      </c>
      <c r="FS38" s="5">
        <v>0</v>
      </c>
      <c r="FT38" s="5">
        <v>0</v>
      </c>
      <c r="FU38" s="5" t="s">
        <v>33</v>
      </c>
      <c r="FV38" s="5" t="s">
        <v>33</v>
      </c>
      <c r="FW38" s="5" t="s">
        <v>33</v>
      </c>
      <c r="FX38" s="5" t="s">
        <v>33</v>
      </c>
      <c r="FY38" s="5" t="s">
        <v>33</v>
      </c>
      <c r="FZ38" s="5" t="s">
        <v>33</v>
      </c>
      <c r="GA38" s="5" t="s">
        <v>33</v>
      </c>
      <c r="GB38" s="5" t="s">
        <v>33</v>
      </c>
      <c r="GC38" s="5" t="s">
        <v>33</v>
      </c>
      <c r="GD38" s="5" t="s">
        <v>33</v>
      </c>
      <c r="GE38" s="5" t="s">
        <v>33</v>
      </c>
      <c r="GF38" s="5" t="s">
        <v>33</v>
      </c>
      <c r="GG38" s="5" t="s">
        <v>33</v>
      </c>
      <c r="GH38" s="5" t="s">
        <v>33</v>
      </c>
      <c r="GI38" s="5" t="s">
        <v>33</v>
      </c>
      <c r="GJ38" s="5" t="s">
        <v>33</v>
      </c>
      <c r="GK38" s="5" t="s">
        <v>33</v>
      </c>
      <c r="GL38" s="5" t="s">
        <v>33</v>
      </c>
      <c r="GM38" s="5">
        <v>275766</v>
      </c>
      <c r="GN38" s="5">
        <v>317021</v>
      </c>
      <c r="GO38" s="5">
        <v>239246</v>
      </c>
      <c r="GP38" s="5">
        <v>323892</v>
      </c>
      <c r="GQ38" s="5">
        <v>195802</v>
      </c>
      <c r="GR38" s="5">
        <v>318083</v>
      </c>
      <c r="GS38" s="5">
        <v>203542</v>
      </c>
      <c r="GT38" s="5">
        <v>207021</v>
      </c>
      <c r="GU38" s="5">
        <v>184153</v>
      </c>
      <c r="GV38" s="5">
        <v>255488</v>
      </c>
      <c r="GW38" s="5">
        <v>197391</v>
      </c>
      <c r="GX38" s="5">
        <v>90528</v>
      </c>
      <c r="GY38" s="5">
        <v>135687</v>
      </c>
      <c r="GZ38" s="5">
        <v>187555</v>
      </c>
      <c r="HA38" s="5">
        <v>184770</v>
      </c>
      <c r="HB38" s="5">
        <v>79052</v>
      </c>
      <c r="HC38" s="5">
        <v>71417</v>
      </c>
      <c r="HD38" s="5">
        <v>61694</v>
      </c>
      <c r="HE38" s="5">
        <v>75871</v>
      </c>
      <c r="HF38" s="5">
        <v>91006</v>
      </c>
      <c r="HG38" s="5">
        <v>695867</v>
      </c>
      <c r="HH38" s="5">
        <v>90624</v>
      </c>
      <c r="HI38" s="5">
        <v>81943</v>
      </c>
      <c r="HJ38" s="5">
        <v>76067</v>
      </c>
      <c r="HK38" s="5">
        <v>84261</v>
      </c>
      <c r="HL38" s="5">
        <v>116509</v>
      </c>
      <c r="HM38" s="5">
        <v>102463</v>
      </c>
      <c r="HN38" s="5">
        <v>136411</v>
      </c>
      <c r="HO38" s="5">
        <v>26774</v>
      </c>
      <c r="HP38" s="5">
        <v>100809</v>
      </c>
      <c r="HQ38" s="5">
        <v>82590</v>
      </c>
      <c r="HR38" s="5">
        <v>98522</v>
      </c>
      <c r="HS38" s="5">
        <v>218613</v>
      </c>
      <c r="HT38" s="5">
        <v>237285</v>
      </c>
      <c r="HU38" s="5">
        <v>214333</v>
      </c>
      <c r="HV38" s="5">
        <v>225055</v>
      </c>
      <c r="HW38" s="5">
        <v>244012</v>
      </c>
      <c r="HX38" s="5">
        <v>206572</v>
      </c>
      <c r="HY38" s="5">
        <v>173996</v>
      </c>
      <c r="HZ38" s="5">
        <v>221130</v>
      </c>
      <c r="IA38" s="5">
        <v>295109</v>
      </c>
      <c r="IB38" s="5">
        <v>381086</v>
      </c>
      <c r="IC38" s="5">
        <v>374941</v>
      </c>
      <c r="ID38" s="5">
        <v>417715</v>
      </c>
      <c r="IE38" s="5">
        <v>375611</v>
      </c>
      <c r="IF38" s="5">
        <v>361322</v>
      </c>
      <c r="IG38" s="5">
        <v>373971</v>
      </c>
      <c r="IH38" s="5">
        <v>382121</v>
      </c>
      <c r="II38" s="5">
        <v>393677</v>
      </c>
      <c r="IJ38" s="5">
        <v>428077</v>
      </c>
      <c r="IK38" s="5">
        <v>411475</v>
      </c>
      <c r="IL38" s="5">
        <v>356943</v>
      </c>
      <c r="IM38" s="5">
        <v>339241</v>
      </c>
      <c r="IN38" s="5">
        <v>348560</v>
      </c>
      <c r="IO38" s="5">
        <v>306176</v>
      </c>
      <c r="IP38" s="5">
        <v>342665</v>
      </c>
      <c r="IQ38" s="5">
        <v>355181</v>
      </c>
      <c r="IR38" s="5">
        <v>350917</v>
      </c>
      <c r="IS38" s="5">
        <v>341916</v>
      </c>
      <c r="IT38" s="5">
        <v>388724</v>
      </c>
      <c r="IU38" s="5">
        <v>376887</v>
      </c>
      <c r="IV38" s="5">
        <v>345023</v>
      </c>
      <c r="IW38" s="5">
        <v>341940</v>
      </c>
      <c r="IX38" s="5">
        <v>351724</v>
      </c>
      <c r="IY38" s="5">
        <v>0</v>
      </c>
      <c r="IZ38" s="5">
        <v>0</v>
      </c>
      <c r="JA38" s="5">
        <v>0</v>
      </c>
      <c r="JB38" s="5">
        <v>0</v>
      </c>
      <c r="JC38" s="5">
        <v>0</v>
      </c>
      <c r="JD38" s="5">
        <v>0</v>
      </c>
      <c r="JE38" s="5">
        <v>0</v>
      </c>
      <c r="JF38" s="5">
        <v>0</v>
      </c>
      <c r="JG38" s="5">
        <v>0</v>
      </c>
      <c r="JH38" s="5">
        <v>0</v>
      </c>
      <c r="JI38" s="5">
        <v>0</v>
      </c>
      <c r="JJ38" s="5">
        <v>0</v>
      </c>
      <c r="JK38" s="5">
        <v>0</v>
      </c>
      <c r="JL38" s="5">
        <v>0</v>
      </c>
      <c r="JM38" s="5">
        <v>0</v>
      </c>
      <c r="JN38" s="5">
        <v>0</v>
      </c>
      <c r="JO38" s="5">
        <v>0</v>
      </c>
      <c r="JP38" s="5">
        <v>0</v>
      </c>
      <c r="JQ38" s="5">
        <v>0</v>
      </c>
      <c r="JR38" s="5">
        <v>23774</v>
      </c>
      <c r="JS38" s="5">
        <v>48134</v>
      </c>
      <c r="JT38" s="5">
        <v>42885</v>
      </c>
      <c r="JU38" s="5">
        <v>58235</v>
      </c>
      <c r="JV38" s="5">
        <v>53931</v>
      </c>
      <c r="JW38" s="5">
        <v>56659</v>
      </c>
      <c r="JX38" s="5">
        <v>53914</v>
      </c>
      <c r="JY38" s="5">
        <v>60920</v>
      </c>
      <c r="JZ38" s="5">
        <v>49830</v>
      </c>
      <c r="KA38" s="5">
        <v>56305</v>
      </c>
      <c r="KB38" s="5">
        <v>66491</v>
      </c>
      <c r="KC38" s="5">
        <v>54023</v>
      </c>
      <c r="KD38" s="5">
        <v>46552</v>
      </c>
      <c r="KE38" s="5">
        <v>7483</v>
      </c>
      <c r="KF38" s="5">
        <v>7566</v>
      </c>
      <c r="KG38" s="5">
        <v>8057</v>
      </c>
      <c r="KH38" s="5">
        <v>6925</v>
      </c>
      <c r="KI38" s="5">
        <v>4912</v>
      </c>
      <c r="KJ38" s="5">
        <v>3692</v>
      </c>
      <c r="KK38" s="5">
        <v>4422</v>
      </c>
      <c r="KL38" s="5">
        <v>4665</v>
      </c>
      <c r="KM38" s="5">
        <v>4136</v>
      </c>
      <c r="KN38" s="5">
        <v>3236</v>
      </c>
      <c r="KO38" s="5">
        <v>2324</v>
      </c>
      <c r="KP38" s="5">
        <v>6903</v>
      </c>
      <c r="KQ38" s="5">
        <v>5544</v>
      </c>
      <c r="KR38" s="5">
        <v>4146</v>
      </c>
      <c r="KS38" s="5">
        <v>4326</v>
      </c>
      <c r="KT38" s="5">
        <v>10552</v>
      </c>
      <c r="KU38" s="5">
        <v>10452</v>
      </c>
      <c r="KV38" s="5">
        <v>10786</v>
      </c>
      <c r="KW38" s="5">
        <v>11025</v>
      </c>
      <c r="KX38" s="5">
        <v>10495</v>
      </c>
      <c r="KY38" s="5">
        <v>7019</v>
      </c>
      <c r="KZ38" s="5">
        <v>7266</v>
      </c>
      <c r="LA38" s="5">
        <v>7298</v>
      </c>
      <c r="LB38" s="5">
        <v>7529</v>
      </c>
      <c r="LC38" s="5">
        <v>7918</v>
      </c>
      <c r="LD38" s="5">
        <v>9612</v>
      </c>
      <c r="LE38" s="5">
        <v>8555</v>
      </c>
      <c r="LF38" s="5">
        <v>10599</v>
      </c>
      <c r="LG38" s="5">
        <v>10512</v>
      </c>
      <c r="LH38" s="5">
        <v>10128</v>
      </c>
      <c r="LI38" s="5">
        <v>10329</v>
      </c>
      <c r="LJ38" s="5">
        <v>10413</v>
      </c>
      <c r="LK38" s="5">
        <v>4429</v>
      </c>
      <c r="LL38" s="5">
        <v>4666</v>
      </c>
      <c r="LM38" s="5">
        <v>4647</v>
      </c>
      <c r="LN38" s="5">
        <v>3822</v>
      </c>
      <c r="LO38" s="5">
        <v>5183</v>
      </c>
      <c r="LP38" s="5">
        <v>5208</v>
      </c>
      <c r="LQ38" s="5">
        <v>5065</v>
      </c>
      <c r="LR38" s="5">
        <v>4434</v>
      </c>
      <c r="LS38" s="5">
        <v>5184</v>
      </c>
      <c r="LT38" s="5">
        <v>3634</v>
      </c>
      <c r="LU38" s="5">
        <v>4123</v>
      </c>
      <c r="LV38" s="5">
        <v>3207</v>
      </c>
      <c r="LW38" s="5">
        <v>1848</v>
      </c>
      <c r="LX38" s="5">
        <v>2974</v>
      </c>
      <c r="LY38" s="5">
        <v>2641</v>
      </c>
      <c r="LZ38" s="5">
        <v>2591</v>
      </c>
      <c r="MA38" s="5">
        <v>1555</v>
      </c>
      <c r="MB38" s="5">
        <v>1902</v>
      </c>
      <c r="MC38" s="5">
        <v>2136</v>
      </c>
      <c r="MD38" s="5">
        <v>1967</v>
      </c>
      <c r="ME38" s="5">
        <v>5151</v>
      </c>
      <c r="MF38" s="5">
        <v>4825</v>
      </c>
      <c r="MG38" s="5">
        <v>3264</v>
      </c>
      <c r="MH38" s="5">
        <v>3274</v>
      </c>
      <c r="MI38" s="5">
        <v>3262</v>
      </c>
      <c r="MJ38" s="5">
        <v>1448</v>
      </c>
      <c r="MK38" s="5">
        <v>2115</v>
      </c>
      <c r="ML38" s="5">
        <v>1829</v>
      </c>
      <c r="MM38" s="5">
        <v>1579</v>
      </c>
      <c r="MN38" s="5">
        <v>2122</v>
      </c>
      <c r="MO38" s="5">
        <v>2049</v>
      </c>
      <c r="MP38" s="5">
        <v>2528</v>
      </c>
      <c r="MQ38" s="5">
        <v>0</v>
      </c>
      <c r="MR38" s="5">
        <v>0</v>
      </c>
      <c r="MS38" s="5">
        <v>0</v>
      </c>
      <c r="MT38" s="5">
        <v>0</v>
      </c>
      <c r="MU38" s="5">
        <v>0</v>
      </c>
      <c r="MV38" s="5">
        <v>0</v>
      </c>
      <c r="MW38" s="5">
        <v>0</v>
      </c>
      <c r="MX38" s="5">
        <v>0</v>
      </c>
      <c r="MY38" s="5">
        <v>0</v>
      </c>
      <c r="MZ38" s="5">
        <v>0</v>
      </c>
      <c r="NA38" s="5">
        <v>0</v>
      </c>
      <c r="NB38" s="5">
        <v>7</v>
      </c>
      <c r="NC38" s="5">
        <v>513</v>
      </c>
      <c r="ND38" s="5">
        <v>446</v>
      </c>
      <c r="NE38" s="5" t="s">
        <v>33</v>
      </c>
      <c r="NF38" s="5" t="s">
        <v>33</v>
      </c>
      <c r="NG38" s="5" t="s">
        <v>33</v>
      </c>
      <c r="NH38" s="5" t="s">
        <v>33</v>
      </c>
      <c r="NI38" s="5" t="s">
        <v>33</v>
      </c>
      <c r="NJ38" s="5" t="s">
        <v>33</v>
      </c>
      <c r="NK38" s="5" t="s">
        <v>33</v>
      </c>
      <c r="NL38" s="5" t="s">
        <v>33</v>
      </c>
      <c r="NM38" s="5" t="s">
        <v>33</v>
      </c>
      <c r="NN38" s="5" t="s">
        <v>33</v>
      </c>
      <c r="NO38" s="5" t="s">
        <v>33</v>
      </c>
      <c r="NP38" s="5" t="s">
        <v>33</v>
      </c>
      <c r="NQ38" s="5" t="s">
        <v>33</v>
      </c>
      <c r="NR38" s="5" t="s">
        <v>33</v>
      </c>
      <c r="NS38" s="5" t="s">
        <v>33</v>
      </c>
      <c r="NT38" s="5" t="s">
        <v>33</v>
      </c>
      <c r="NU38" s="5" t="s">
        <v>33</v>
      </c>
      <c r="NV38" s="5" t="s">
        <v>33</v>
      </c>
      <c r="NW38" s="5">
        <v>0</v>
      </c>
      <c r="NX38" s="5">
        <v>0</v>
      </c>
      <c r="NY38" s="5">
        <v>0</v>
      </c>
      <c r="NZ38" s="5">
        <v>0</v>
      </c>
      <c r="OA38" s="5">
        <v>0</v>
      </c>
      <c r="OB38" s="5">
        <v>0</v>
      </c>
      <c r="OC38" s="5">
        <v>0</v>
      </c>
      <c r="OD38" s="5">
        <v>0</v>
      </c>
      <c r="OE38" s="5">
        <v>0</v>
      </c>
      <c r="OF38" s="5">
        <v>0</v>
      </c>
      <c r="OG38" s="5">
        <v>0</v>
      </c>
      <c r="OH38" s="5">
        <v>0</v>
      </c>
      <c r="OI38" s="5">
        <v>0</v>
      </c>
      <c r="OJ38" s="5">
        <v>0</v>
      </c>
      <c r="OK38" s="5" t="s">
        <v>33</v>
      </c>
      <c r="OL38" s="5" t="s">
        <v>33</v>
      </c>
      <c r="OM38" s="5" t="s">
        <v>33</v>
      </c>
      <c r="ON38" s="5" t="s">
        <v>33</v>
      </c>
      <c r="OO38" s="5" t="s">
        <v>33</v>
      </c>
      <c r="OP38" s="5" t="s">
        <v>33</v>
      </c>
      <c r="OQ38" s="5" t="s">
        <v>33</v>
      </c>
      <c r="OR38" s="5" t="s">
        <v>33</v>
      </c>
      <c r="OS38" s="5" t="s">
        <v>33</v>
      </c>
      <c r="OT38" s="5" t="s">
        <v>33</v>
      </c>
      <c r="OU38" s="5" t="s">
        <v>33</v>
      </c>
      <c r="OV38" s="5" t="s">
        <v>33</v>
      </c>
      <c r="OW38" s="5" t="s">
        <v>33</v>
      </c>
      <c r="OX38" s="5" t="s">
        <v>33</v>
      </c>
      <c r="OY38" s="5" t="s">
        <v>33</v>
      </c>
      <c r="OZ38" s="5" t="s">
        <v>33</v>
      </c>
      <c r="PA38" s="5" t="s">
        <v>33</v>
      </c>
      <c r="PB38" s="5" t="s">
        <v>33</v>
      </c>
      <c r="PC38" s="5">
        <v>18934</v>
      </c>
      <c r="PD38" s="5">
        <v>17539</v>
      </c>
      <c r="PE38" s="5">
        <v>15941</v>
      </c>
      <c r="PF38" s="5">
        <v>15697</v>
      </c>
      <c r="PG38" s="5">
        <v>14737</v>
      </c>
      <c r="PH38" s="5">
        <v>14156</v>
      </c>
      <c r="PI38" s="5">
        <v>13528</v>
      </c>
      <c r="PJ38" s="5">
        <v>12527</v>
      </c>
      <c r="PK38" s="5">
        <v>13180</v>
      </c>
      <c r="PL38" s="5">
        <v>12829</v>
      </c>
      <c r="PM38" s="5">
        <v>9931</v>
      </c>
      <c r="PN38" s="5">
        <v>12770</v>
      </c>
      <c r="PO38" s="5">
        <v>12787</v>
      </c>
      <c r="PP38" s="5">
        <v>13126</v>
      </c>
      <c r="PQ38" s="5">
        <v>13742</v>
      </c>
      <c r="PR38" s="5">
        <v>12481</v>
      </c>
      <c r="PS38" s="5">
        <v>12884</v>
      </c>
      <c r="PT38" s="5">
        <v>12644</v>
      </c>
      <c r="PU38" s="5">
        <v>8393</v>
      </c>
      <c r="PV38" s="5">
        <v>18085</v>
      </c>
      <c r="PW38" s="5">
        <v>22871</v>
      </c>
      <c r="PX38" s="5">
        <v>25099</v>
      </c>
      <c r="PY38" s="5">
        <v>21273</v>
      </c>
      <c r="PZ38" s="5">
        <v>19153</v>
      </c>
      <c r="QA38" s="5">
        <v>18271</v>
      </c>
      <c r="QB38" s="5">
        <v>19222</v>
      </c>
      <c r="QC38" s="5">
        <v>18789</v>
      </c>
      <c r="QD38" s="5">
        <v>19969</v>
      </c>
      <c r="QE38" s="5">
        <v>19509</v>
      </c>
      <c r="QF38" s="5">
        <v>19414</v>
      </c>
      <c r="QG38" s="5">
        <v>18609</v>
      </c>
      <c r="QH38" s="5">
        <v>16721</v>
      </c>
      <c r="QI38" s="5">
        <v>29955</v>
      </c>
      <c r="QJ38" s="5">
        <v>26965</v>
      </c>
      <c r="QK38" s="5">
        <v>25583</v>
      </c>
      <c r="QL38" s="5">
        <v>32169</v>
      </c>
      <c r="QM38" s="5">
        <v>28470</v>
      </c>
      <c r="QN38" s="5">
        <v>27903</v>
      </c>
      <c r="QO38" s="5">
        <v>25767</v>
      </c>
      <c r="QP38" s="5">
        <v>22361</v>
      </c>
      <c r="QQ38" s="5">
        <v>20317</v>
      </c>
      <c r="QR38" s="5">
        <v>26757</v>
      </c>
      <c r="QS38" s="5">
        <v>18205</v>
      </c>
      <c r="QT38" s="5">
        <v>15649</v>
      </c>
      <c r="QU38" s="5">
        <v>14389</v>
      </c>
      <c r="QV38" s="5">
        <v>15870</v>
      </c>
      <c r="QW38" s="5">
        <v>16668</v>
      </c>
      <c r="QX38" s="5">
        <v>15134</v>
      </c>
      <c r="QY38" s="5">
        <v>15738</v>
      </c>
      <c r="QZ38" s="5">
        <v>14452</v>
      </c>
      <c r="RA38" s="5">
        <v>15981</v>
      </c>
      <c r="RB38" s="5">
        <v>18790</v>
      </c>
      <c r="RC38" s="5">
        <v>16546</v>
      </c>
      <c r="RD38" s="5">
        <v>21798</v>
      </c>
      <c r="RE38" s="5">
        <v>16946</v>
      </c>
      <c r="RF38" s="5">
        <v>17918</v>
      </c>
      <c r="RG38" s="5">
        <v>18338</v>
      </c>
      <c r="RH38" s="5">
        <v>20792</v>
      </c>
      <c r="RI38" s="5">
        <v>22895</v>
      </c>
      <c r="RJ38" s="5">
        <v>23433</v>
      </c>
      <c r="RK38" s="5">
        <v>21763</v>
      </c>
      <c r="RL38" s="5">
        <v>24703</v>
      </c>
      <c r="RM38" s="5">
        <v>23669</v>
      </c>
      <c r="RN38" s="5">
        <v>21172</v>
      </c>
      <c r="RO38" s="5">
        <v>22996</v>
      </c>
      <c r="RP38" s="5">
        <v>27955</v>
      </c>
      <c r="RQ38" s="5">
        <v>26499</v>
      </c>
      <c r="RR38" s="5">
        <v>28334</v>
      </c>
      <c r="RS38" s="5">
        <v>31620</v>
      </c>
      <c r="RT38" s="5">
        <v>24116</v>
      </c>
      <c r="RU38" s="5">
        <v>20307</v>
      </c>
      <c r="RV38" s="5">
        <v>23035</v>
      </c>
      <c r="RW38" s="5">
        <v>24962</v>
      </c>
      <c r="RX38" s="5">
        <v>27238</v>
      </c>
      <c r="RY38" s="5">
        <v>24469</v>
      </c>
      <c r="RZ38" s="5">
        <v>19481</v>
      </c>
      <c r="SA38" s="5">
        <v>33677</v>
      </c>
      <c r="SB38" s="5">
        <v>29116</v>
      </c>
      <c r="SC38" s="5">
        <v>32865</v>
      </c>
      <c r="SD38" s="5">
        <v>25158</v>
      </c>
      <c r="SE38" s="5">
        <v>24823</v>
      </c>
      <c r="SF38" s="5">
        <v>39157</v>
      </c>
      <c r="SG38" s="5">
        <v>27852</v>
      </c>
      <c r="SH38" s="5">
        <v>37370</v>
      </c>
      <c r="SI38" s="5">
        <v>38570</v>
      </c>
      <c r="SJ38" s="5">
        <v>31759</v>
      </c>
      <c r="SK38" s="5">
        <v>29171</v>
      </c>
      <c r="SL38" s="5">
        <v>32496</v>
      </c>
      <c r="SM38" s="5">
        <v>31529</v>
      </c>
      <c r="SN38" s="5">
        <v>35482</v>
      </c>
      <c r="SO38" s="5">
        <v>36153</v>
      </c>
      <c r="SP38" s="5">
        <v>34952</v>
      </c>
      <c r="SQ38" s="5">
        <v>45915</v>
      </c>
      <c r="SR38" s="5">
        <v>36656</v>
      </c>
      <c r="SS38" s="5">
        <v>30305</v>
      </c>
      <c r="ST38" s="5">
        <v>25724</v>
      </c>
      <c r="SU38" s="5">
        <v>22746</v>
      </c>
      <c r="SV38" s="5">
        <v>38892</v>
      </c>
      <c r="SW38" s="5">
        <v>36875</v>
      </c>
      <c r="SX38" s="5">
        <v>34761</v>
      </c>
      <c r="SY38" s="5">
        <v>41642</v>
      </c>
      <c r="SZ38" s="5">
        <v>25729</v>
      </c>
      <c r="TA38" s="5">
        <v>29038</v>
      </c>
      <c r="TB38" s="5">
        <v>23492</v>
      </c>
      <c r="TC38" s="5">
        <v>22942</v>
      </c>
      <c r="TD38" s="5">
        <v>27359</v>
      </c>
      <c r="TE38" s="5">
        <v>2607</v>
      </c>
      <c r="TF38" s="5">
        <v>2520</v>
      </c>
      <c r="TG38" s="5">
        <v>2605</v>
      </c>
      <c r="TH38" s="5">
        <v>2250</v>
      </c>
      <c r="TI38" s="5">
        <v>670</v>
      </c>
      <c r="TJ38" s="5">
        <v>3399</v>
      </c>
      <c r="TK38" s="5">
        <v>3210</v>
      </c>
      <c r="TL38" s="5">
        <v>3068</v>
      </c>
      <c r="TM38" s="5">
        <v>1522</v>
      </c>
      <c r="TN38" s="5">
        <v>2349</v>
      </c>
      <c r="TO38" s="5">
        <v>3548</v>
      </c>
      <c r="TP38" s="5">
        <v>1889</v>
      </c>
      <c r="TQ38" s="5">
        <v>1932</v>
      </c>
      <c r="TR38" s="5">
        <v>2168</v>
      </c>
      <c r="TS38" s="5">
        <v>2235</v>
      </c>
      <c r="TT38" s="5">
        <v>1890</v>
      </c>
      <c r="TU38" s="5">
        <v>1665</v>
      </c>
      <c r="TV38" s="5">
        <v>1395</v>
      </c>
      <c r="TW38" s="5">
        <v>1973</v>
      </c>
      <c r="TX38" s="5">
        <v>1858</v>
      </c>
      <c r="TY38" s="5">
        <v>1624</v>
      </c>
      <c r="TZ38" s="5">
        <v>1978</v>
      </c>
      <c r="UA38" s="5">
        <v>0</v>
      </c>
      <c r="UB38" s="5">
        <v>0</v>
      </c>
      <c r="UC38" s="5">
        <v>0</v>
      </c>
      <c r="UD38" s="5">
        <v>0</v>
      </c>
      <c r="UE38" s="5">
        <v>0</v>
      </c>
      <c r="UF38" s="5">
        <v>0</v>
      </c>
      <c r="UG38" s="5">
        <v>0</v>
      </c>
      <c r="UH38" s="5">
        <v>0</v>
      </c>
      <c r="UI38" s="5">
        <v>0</v>
      </c>
      <c r="UJ38" s="5">
        <v>0</v>
      </c>
      <c r="UK38" s="5">
        <v>0</v>
      </c>
      <c r="UL38" s="5">
        <v>0</v>
      </c>
      <c r="UM38" s="5">
        <v>0</v>
      </c>
      <c r="UN38" s="5">
        <v>0</v>
      </c>
      <c r="UO38" s="5">
        <v>0</v>
      </c>
      <c r="UP38" s="5">
        <v>0</v>
      </c>
      <c r="UQ38" s="5">
        <v>0</v>
      </c>
      <c r="UR38" s="5">
        <v>5</v>
      </c>
      <c r="US38" s="5">
        <v>269</v>
      </c>
      <c r="UT38" s="5">
        <v>2306</v>
      </c>
      <c r="UU38" s="5">
        <v>2976</v>
      </c>
      <c r="UV38" s="5">
        <v>3035</v>
      </c>
      <c r="UW38" s="5">
        <v>5871</v>
      </c>
      <c r="UX38" s="5">
        <v>4534</v>
      </c>
      <c r="UY38" s="5">
        <v>1964</v>
      </c>
      <c r="UZ38" s="5">
        <v>1920</v>
      </c>
      <c r="VA38" s="5">
        <v>2267</v>
      </c>
      <c r="VB38" s="5">
        <v>2352</v>
      </c>
      <c r="VC38" s="5">
        <v>2941</v>
      </c>
      <c r="VD38" s="5">
        <v>3653</v>
      </c>
      <c r="VE38" s="5">
        <v>4776</v>
      </c>
      <c r="VF38" s="5">
        <v>8450</v>
      </c>
      <c r="VG38" s="5">
        <v>115279</v>
      </c>
      <c r="VH38" s="5">
        <v>105989</v>
      </c>
      <c r="VI38" s="5">
        <v>102524</v>
      </c>
      <c r="VJ38" s="5">
        <v>109513</v>
      </c>
      <c r="VK38" s="5">
        <v>104527</v>
      </c>
      <c r="VL38" s="5">
        <v>92600</v>
      </c>
      <c r="VM38" s="5">
        <v>90586</v>
      </c>
      <c r="VN38" s="5">
        <v>85054</v>
      </c>
      <c r="VO38" s="5">
        <v>76421</v>
      </c>
      <c r="VP38" s="5">
        <v>60840</v>
      </c>
      <c r="VQ38" s="5">
        <v>71903</v>
      </c>
      <c r="VR38" s="5">
        <v>76241</v>
      </c>
      <c r="VS38" s="5">
        <v>102483</v>
      </c>
      <c r="VT38" s="5">
        <v>77475</v>
      </c>
      <c r="VU38" s="5">
        <v>71252</v>
      </c>
      <c r="VV38" s="5">
        <v>57634</v>
      </c>
      <c r="VW38" s="5">
        <v>52111</v>
      </c>
      <c r="VX38" s="5">
        <v>36810</v>
      </c>
      <c r="VY38" s="5">
        <v>64155</v>
      </c>
      <c r="VZ38" s="5">
        <v>60721</v>
      </c>
      <c r="WA38" s="5">
        <v>99341</v>
      </c>
      <c r="WB38" s="5">
        <v>91914</v>
      </c>
      <c r="WC38" s="5">
        <v>92224</v>
      </c>
      <c r="WD38" s="5">
        <v>88187</v>
      </c>
      <c r="WE38" s="5">
        <v>92244</v>
      </c>
      <c r="WF38" s="5">
        <v>95486</v>
      </c>
      <c r="WG38" s="5">
        <v>109092</v>
      </c>
      <c r="WH38" s="5">
        <v>86369</v>
      </c>
      <c r="WI38" s="5">
        <v>84696</v>
      </c>
      <c r="WJ38" s="5">
        <v>79963</v>
      </c>
      <c r="WK38" s="5">
        <v>82077</v>
      </c>
      <c r="WL38" s="5">
        <v>83904</v>
      </c>
      <c r="WM38" s="5">
        <v>12001</v>
      </c>
      <c r="WN38" s="5">
        <v>13688</v>
      </c>
      <c r="WO38" s="5">
        <v>11941</v>
      </c>
      <c r="WP38" s="5">
        <v>11011</v>
      </c>
      <c r="WQ38" s="5">
        <v>11335</v>
      </c>
      <c r="WR38" s="5">
        <v>12353</v>
      </c>
      <c r="WS38" s="5">
        <v>11411</v>
      </c>
      <c r="WT38" s="5">
        <v>10700</v>
      </c>
      <c r="WU38" s="5">
        <v>10097</v>
      </c>
      <c r="WV38" s="5">
        <v>9943</v>
      </c>
      <c r="WW38" s="5">
        <v>8511</v>
      </c>
      <c r="WX38" s="5">
        <v>8128</v>
      </c>
      <c r="WY38" s="5">
        <v>8409</v>
      </c>
      <c r="WZ38" s="5">
        <v>8355</v>
      </c>
      <c r="XA38" s="5">
        <v>8048</v>
      </c>
      <c r="XB38" s="5">
        <v>7240</v>
      </c>
      <c r="XC38" s="5">
        <v>6358</v>
      </c>
      <c r="XD38" s="5">
        <v>5120</v>
      </c>
      <c r="XE38" s="5">
        <v>5587</v>
      </c>
      <c r="XF38" s="5">
        <v>6092</v>
      </c>
      <c r="XG38" s="5">
        <v>5542</v>
      </c>
      <c r="XH38" s="5">
        <v>5402</v>
      </c>
      <c r="XI38" s="5">
        <v>4424</v>
      </c>
      <c r="XJ38" s="5">
        <v>3263</v>
      </c>
      <c r="XK38" s="5">
        <v>3258</v>
      </c>
      <c r="XL38" s="5">
        <v>3335</v>
      </c>
      <c r="XM38" s="5">
        <v>3729</v>
      </c>
      <c r="XN38" s="5">
        <v>4054</v>
      </c>
      <c r="XO38" s="5">
        <v>4126</v>
      </c>
      <c r="XP38" s="5">
        <v>4440</v>
      </c>
      <c r="XQ38" s="5">
        <v>3564</v>
      </c>
      <c r="XR38" s="5">
        <v>2928</v>
      </c>
      <c r="XS38" s="1">
        <v>5487</v>
      </c>
      <c r="XT38" s="3" t="s">
        <v>180</v>
      </c>
      <c r="XU38" s="3" t="s">
        <v>179</v>
      </c>
      <c r="XV38" s="3" t="s">
        <v>179</v>
      </c>
      <c r="XW38" s="3" t="s">
        <v>179</v>
      </c>
      <c r="XX38" s="3" t="s">
        <v>180</v>
      </c>
      <c r="XY38" s="3" t="s">
        <v>180</v>
      </c>
      <c r="XZ38" s="3" t="s">
        <v>209</v>
      </c>
    </row>
    <row r="39" spans="1:650" x14ac:dyDescent="0.3">
      <c r="A39" s="6" t="s">
        <v>70</v>
      </c>
      <c r="B39" s="1">
        <v>4056994</v>
      </c>
      <c r="C39" s="5">
        <v>14635</v>
      </c>
      <c r="D39" s="5">
        <v>6355</v>
      </c>
      <c r="E39" s="5">
        <v>22171</v>
      </c>
      <c r="F39" s="5">
        <v>5574</v>
      </c>
      <c r="G39" s="5">
        <v>5654</v>
      </c>
      <c r="H39" s="5">
        <v>6471</v>
      </c>
      <c r="I39" s="5">
        <v>15314</v>
      </c>
      <c r="J39" s="5">
        <v>2320</v>
      </c>
      <c r="K39" s="5">
        <v>7674</v>
      </c>
      <c r="L39" s="5">
        <v>27737</v>
      </c>
      <c r="M39" s="5">
        <v>2886</v>
      </c>
      <c r="N39" s="5">
        <v>6522</v>
      </c>
      <c r="O39" s="5">
        <v>4047</v>
      </c>
      <c r="P39" s="5">
        <v>7133</v>
      </c>
      <c r="Q39" s="5">
        <v>5795</v>
      </c>
      <c r="R39" s="5">
        <v>7727</v>
      </c>
      <c r="S39" s="5">
        <v>575</v>
      </c>
      <c r="T39" s="5">
        <v>277</v>
      </c>
      <c r="U39" s="5">
        <v>2448</v>
      </c>
      <c r="V39" s="5">
        <v>1795</v>
      </c>
      <c r="W39" s="5">
        <v>65</v>
      </c>
      <c r="X39" s="5">
        <v>1719</v>
      </c>
      <c r="Y39" s="5">
        <v>1168</v>
      </c>
      <c r="Z39" s="5">
        <v>1501</v>
      </c>
      <c r="AA39" s="5">
        <v>1546</v>
      </c>
      <c r="AB39" s="5">
        <v>2357</v>
      </c>
      <c r="AC39" s="5">
        <v>1767</v>
      </c>
      <c r="AD39" s="5">
        <v>2538</v>
      </c>
      <c r="AE39" s="5">
        <v>548</v>
      </c>
      <c r="AF39" s="5">
        <v>1785</v>
      </c>
      <c r="AG39" s="5">
        <v>21424</v>
      </c>
      <c r="AH39" s="5">
        <v>0</v>
      </c>
      <c r="AI39" s="5">
        <v>75363</v>
      </c>
      <c r="AJ39" s="5">
        <v>88520</v>
      </c>
      <c r="AK39" s="5">
        <v>83716</v>
      </c>
      <c r="AL39" s="5">
        <v>228290</v>
      </c>
      <c r="AM39" s="5">
        <v>268333</v>
      </c>
      <c r="AN39" s="5">
        <v>73952</v>
      </c>
      <c r="AO39" s="5">
        <v>136874</v>
      </c>
      <c r="AP39" s="5">
        <v>29453</v>
      </c>
      <c r="AQ39" s="5">
        <v>213818</v>
      </c>
      <c r="AR39" s="5">
        <v>59094</v>
      </c>
      <c r="AS39" s="5">
        <v>96998</v>
      </c>
      <c r="AT39" s="5">
        <v>80341</v>
      </c>
      <c r="AU39" s="5">
        <v>18265</v>
      </c>
      <c r="AV39" s="5">
        <v>27844</v>
      </c>
      <c r="AW39" s="5">
        <v>41927</v>
      </c>
      <c r="AX39" s="5">
        <v>22505</v>
      </c>
      <c r="AY39" s="5">
        <v>77173</v>
      </c>
      <c r="AZ39" s="5">
        <v>7191</v>
      </c>
      <c r="BA39" s="5">
        <v>19814</v>
      </c>
      <c r="BB39" s="5">
        <v>24096</v>
      </c>
      <c r="BC39" s="5">
        <v>12618</v>
      </c>
      <c r="BD39" s="5">
        <v>6467</v>
      </c>
      <c r="BE39" s="5">
        <v>7593</v>
      </c>
      <c r="BF39" s="5">
        <v>26011</v>
      </c>
      <c r="BG39" s="5">
        <v>20834</v>
      </c>
      <c r="BH39" s="5">
        <v>19310</v>
      </c>
      <c r="BI39" s="5">
        <v>10690</v>
      </c>
      <c r="BJ39" s="5">
        <v>32741</v>
      </c>
      <c r="BK39" s="5">
        <v>5442</v>
      </c>
      <c r="BL39" s="5">
        <v>147700</v>
      </c>
      <c r="BM39" s="5">
        <v>58</v>
      </c>
      <c r="BN39" s="5">
        <v>4723</v>
      </c>
      <c r="BO39" s="5">
        <v>20642</v>
      </c>
      <c r="BP39" s="5">
        <v>39216</v>
      </c>
      <c r="BQ39" s="5">
        <v>23975</v>
      </c>
      <c r="BR39" s="5">
        <v>45814</v>
      </c>
      <c r="BS39" s="5">
        <v>27893</v>
      </c>
      <c r="BT39" s="5">
        <v>9079</v>
      </c>
      <c r="BU39" s="5">
        <v>32990</v>
      </c>
      <c r="BV39" s="5">
        <v>14596</v>
      </c>
      <c r="BW39" s="5">
        <v>20245</v>
      </c>
      <c r="BX39" s="5">
        <v>1398</v>
      </c>
      <c r="BY39" s="5">
        <v>11958</v>
      </c>
      <c r="BZ39" s="5">
        <v>21541</v>
      </c>
      <c r="CA39" s="5">
        <v>2690</v>
      </c>
      <c r="CB39" s="5">
        <v>985</v>
      </c>
      <c r="CC39" s="5">
        <v>899</v>
      </c>
      <c r="CD39" s="5">
        <v>3490</v>
      </c>
      <c r="CE39" s="5">
        <v>15806</v>
      </c>
      <c r="CF39" s="5">
        <v>2049</v>
      </c>
      <c r="CG39" s="5">
        <v>1108</v>
      </c>
      <c r="CH39" s="5">
        <v>5829</v>
      </c>
      <c r="CI39" s="5">
        <v>4895</v>
      </c>
      <c r="CJ39" s="5">
        <v>3092</v>
      </c>
      <c r="CK39" s="5">
        <v>3973</v>
      </c>
      <c r="CL39" s="5">
        <v>7121</v>
      </c>
      <c r="CM39" s="5">
        <v>1855</v>
      </c>
      <c r="CN39" s="5">
        <v>3839</v>
      </c>
      <c r="CO39" s="5">
        <v>4524</v>
      </c>
      <c r="CP39" s="5">
        <v>557</v>
      </c>
      <c r="CQ39" s="5">
        <v>5192</v>
      </c>
      <c r="CR39" s="5">
        <v>99083</v>
      </c>
      <c r="CS39" s="5">
        <v>6224</v>
      </c>
      <c r="CT39" s="5">
        <v>923</v>
      </c>
      <c r="CU39" s="5">
        <v>113318</v>
      </c>
      <c r="CV39" s="5">
        <v>79198</v>
      </c>
      <c r="CW39" s="5">
        <v>65506</v>
      </c>
      <c r="CX39" s="5">
        <v>65908</v>
      </c>
      <c r="CY39" s="5">
        <v>56155</v>
      </c>
      <c r="CZ39" s="5">
        <v>69379</v>
      </c>
      <c r="DA39" s="5">
        <v>54441</v>
      </c>
      <c r="DB39" s="5">
        <v>54914</v>
      </c>
      <c r="DC39" s="5">
        <v>55384</v>
      </c>
      <c r="DD39" s="5">
        <v>49044</v>
      </c>
      <c r="DE39" s="5">
        <v>60056</v>
      </c>
      <c r="DF39" s="5">
        <v>63122</v>
      </c>
      <c r="DG39" s="5">
        <v>65543</v>
      </c>
      <c r="DH39" s="5">
        <v>15982</v>
      </c>
      <c r="DI39" s="5">
        <v>28745</v>
      </c>
      <c r="DJ39" s="5">
        <v>27371</v>
      </c>
      <c r="DK39" s="5">
        <v>35217</v>
      </c>
      <c r="DL39" s="5">
        <v>25784</v>
      </c>
      <c r="DM39" s="5">
        <v>26771</v>
      </c>
      <c r="DN39" s="5">
        <v>25111</v>
      </c>
      <c r="DO39" s="5">
        <v>25817</v>
      </c>
      <c r="DP39" s="5">
        <v>25343</v>
      </c>
      <c r="DQ39" s="5">
        <v>25448</v>
      </c>
      <c r="DR39" s="5">
        <v>20321</v>
      </c>
      <c r="DS39" s="5">
        <v>24032</v>
      </c>
      <c r="DT39" s="5">
        <v>21183</v>
      </c>
      <c r="DU39" s="5">
        <v>8838</v>
      </c>
      <c r="DV39" s="5">
        <v>12684</v>
      </c>
      <c r="DW39" s="5">
        <v>12810</v>
      </c>
      <c r="DX39" s="5">
        <v>13843</v>
      </c>
      <c r="DY39" s="5">
        <v>13312</v>
      </c>
      <c r="DZ39" s="5">
        <v>10644</v>
      </c>
      <c r="EA39" s="5">
        <v>17876</v>
      </c>
      <c r="EB39" s="5">
        <v>13240</v>
      </c>
      <c r="EC39" s="5">
        <v>23018</v>
      </c>
      <c r="ED39" s="5">
        <v>27182</v>
      </c>
      <c r="EE39" s="5">
        <v>57182</v>
      </c>
      <c r="EF39" s="5">
        <v>26570</v>
      </c>
      <c r="EG39" s="5">
        <v>10824</v>
      </c>
      <c r="EH39" s="5">
        <v>6222</v>
      </c>
      <c r="EI39" s="5">
        <v>17520</v>
      </c>
      <c r="EJ39" s="5">
        <v>7322</v>
      </c>
      <c r="EK39" s="5">
        <v>10136</v>
      </c>
      <c r="EL39" s="5">
        <v>28034</v>
      </c>
      <c r="EM39" s="5">
        <v>18027</v>
      </c>
      <c r="EN39" s="5">
        <v>3975</v>
      </c>
      <c r="EO39" s="5">
        <v>7273</v>
      </c>
      <c r="EP39" s="5">
        <v>10107</v>
      </c>
      <c r="EQ39" s="5">
        <v>4094</v>
      </c>
      <c r="ER39" s="5">
        <v>5828</v>
      </c>
      <c r="ES39" s="5">
        <v>5502</v>
      </c>
      <c r="ET39" s="5">
        <v>3509</v>
      </c>
      <c r="EU39" s="5">
        <v>6459</v>
      </c>
      <c r="EV39" s="5">
        <v>6914</v>
      </c>
      <c r="EW39" s="5">
        <v>11793</v>
      </c>
      <c r="EX39" s="5">
        <v>3596</v>
      </c>
      <c r="EY39" s="5">
        <v>4924</v>
      </c>
      <c r="EZ39" s="5">
        <v>7547</v>
      </c>
      <c r="FA39" s="5">
        <v>4503</v>
      </c>
      <c r="FB39" s="5">
        <v>5608</v>
      </c>
      <c r="FC39" s="5">
        <v>15396</v>
      </c>
      <c r="FD39" s="5">
        <v>18</v>
      </c>
      <c r="FE39" s="5">
        <v>4827</v>
      </c>
      <c r="FF39" s="5">
        <v>1897</v>
      </c>
      <c r="FG39" s="5">
        <v>0</v>
      </c>
      <c r="FH39" s="5">
        <v>0</v>
      </c>
      <c r="FI39" s="5">
        <v>0</v>
      </c>
      <c r="FJ39" s="5">
        <v>0</v>
      </c>
      <c r="FK39" s="5">
        <v>0</v>
      </c>
      <c r="FL39" s="5">
        <v>0</v>
      </c>
      <c r="FM39" s="5">
        <v>0</v>
      </c>
      <c r="FN39" s="5">
        <v>0</v>
      </c>
      <c r="FO39" s="5">
        <v>0</v>
      </c>
      <c r="FP39" s="5">
        <v>0</v>
      </c>
      <c r="FQ39" s="5">
        <v>0</v>
      </c>
      <c r="FR39" s="5">
        <v>0</v>
      </c>
      <c r="FS39" s="5">
        <v>0</v>
      </c>
      <c r="FT39" s="5">
        <v>0</v>
      </c>
      <c r="FU39" s="5" t="s">
        <v>33</v>
      </c>
      <c r="FV39" s="5" t="s">
        <v>33</v>
      </c>
      <c r="FW39" s="5" t="s">
        <v>33</v>
      </c>
      <c r="FX39" s="5" t="s">
        <v>33</v>
      </c>
      <c r="FY39" s="5" t="s">
        <v>33</v>
      </c>
      <c r="FZ39" s="5" t="s">
        <v>33</v>
      </c>
      <c r="GA39" s="5" t="s">
        <v>33</v>
      </c>
      <c r="GB39" s="5" t="s">
        <v>33</v>
      </c>
      <c r="GC39" s="5" t="s">
        <v>33</v>
      </c>
      <c r="GD39" s="5" t="s">
        <v>33</v>
      </c>
      <c r="GE39" s="5" t="s">
        <v>33</v>
      </c>
      <c r="GF39" s="5" t="s">
        <v>33</v>
      </c>
      <c r="GG39" s="5" t="s">
        <v>33</v>
      </c>
      <c r="GH39" s="5" t="s">
        <v>33</v>
      </c>
      <c r="GI39" s="5" t="s">
        <v>33</v>
      </c>
      <c r="GJ39" s="5" t="s">
        <v>33</v>
      </c>
      <c r="GK39" s="5" t="s">
        <v>33</v>
      </c>
      <c r="GL39" s="5" t="s">
        <v>33</v>
      </c>
      <c r="GM39" s="5">
        <v>241834</v>
      </c>
      <c r="GN39" s="5">
        <v>226528</v>
      </c>
      <c r="GO39" s="5">
        <v>218385</v>
      </c>
      <c r="GP39" s="5">
        <v>372768</v>
      </c>
      <c r="GQ39" s="5">
        <v>415217</v>
      </c>
      <c r="GR39" s="5">
        <v>185451</v>
      </c>
      <c r="GS39" s="5">
        <v>250444</v>
      </c>
      <c r="GT39" s="5">
        <v>107505</v>
      </c>
      <c r="GU39" s="5">
        <v>314641</v>
      </c>
      <c r="GV39" s="5">
        <v>144594</v>
      </c>
      <c r="GW39" s="5">
        <v>182034</v>
      </c>
      <c r="GX39" s="5">
        <v>199560</v>
      </c>
      <c r="GY39" s="5">
        <v>108572</v>
      </c>
      <c r="GZ39" s="5">
        <v>55918</v>
      </c>
      <c r="HA39" s="5">
        <v>84640</v>
      </c>
      <c r="HB39" s="5">
        <v>71201</v>
      </c>
      <c r="HC39" s="5">
        <v>132864</v>
      </c>
      <c r="HD39" s="5">
        <v>41129</v>
      </c>
      <c r="HE39" s="5">
        <v>55643</v>
      </c>
      <c r="HF39" s="5">
        <v>60339</v>
      </c>
      <c r="HG39" s="5">
        <v>49854</v>
      </c>
      <c r="HH39" s="5">
        <v>43534</v>
      </c>
      <c r="HI39" s="5">
        <v>49975</v>
      </c>
      <c r="HJ39" s="5">
        <v>58549</v>
      </c>
      <c r="HK39" s="5">
        <v>53192</v>
      </c>
      <c r="HL39" s="5">
        <v>54237</v>
      </c>
      <c r="HM39" s="5">
        <v>30323</v>
      </c>
      <c r="HN39" s="5">
        <v>54128</v>
      </c>
      <c r="HO39" s="5">
        <v>39389</v>
      </c>
      <c r="HP39" s="5">
        <v>262429</v>
      </c>
      <c r="HQ39" s="5">
        <v>45908</v>
      </c>
      <c r="HR39" s="5">
        <v>18187</v>
      </c>
      <c r="HS39" s="5">
        <v>247866</v>
      </c>
      <c r="HT39" s="5">
        <v>299539</v>
      </c>
      <c r="HU39" s="5">
        <v>317204</v>
      </c>
      <c r="HV39" s="5">
        <v>306247</v>
      </c>
      <c r="HW39" s="5">
        <v>315905</v>
      </c>
      <c r="HX39" s="5">
        <v>382829</v>
      </c>
      <c r="HY39" s="5">
        <v>353532</v>
      </c>
      <c r="HZ39" s="5">
        <v>317282</v>
      </c>
      <c r="IA39" s="5">
        <v>363138</v>
      </c>
      <c r="IB39" s="5">
        <v>358667</v>
      </c>
      <c r="IC39" s="5">
        <v>359468</v>
      </c>
      <c r="ID39" s="5">
        <v>562070</v>
      </c>
      <c r="IE39" s="5">
        <v>429854</v>
      </c>
      <c r="IF39" s="5">
        <v>377007</v>
      </c>
      <c r="IG39" s="5">
        <v>386128</v>
      </c>
      <c r="IH39" s="5">
        <v>300809</v>
      </c>
      <c r="II39" s="5">
        <v>259389</v>
      </c>
      <c r="IJ39" s="5">
        <v>269913</v>
      </c>
      <c r="IK39" s="5">
        <v>309837</v>
      </c>
      <c r="IL39" s="5">
        <v>258040</v>
      </c>
      <c r="IM39" s="5">
        <v>146481</v>
      </c>
      <c r="IN39" s="5">
        <v>164273</v>
      </c>
      <c r="IO39" s="5">
        <v>164230</v>
      </c>
      <c r="IP39" s="5">
        <v>164450</v>
      </c>
      <c r="IQ39" s="5">
        <v>206723</v>
      </c>
      <c r="IR39" s="5">
        <v>234869</v>
      </c>
      <c r="IS39" s="5">
        <v>247480</v>
      </c>
      <c r="IT39" s="5">
        <v>226560</v>
      </c>
      <c r="IU39" s="5">
        <v>223927</v>
      </c>
      <c r="IV39" s="5">
        <v>224720</v>
      </c>
      <c r="IW39" s="5">
        <v>208188</v>
      </c>
      <c r="IX39" s="5">
        <v>161386</v>
      </c>
      <c r="IY39" s="5">
        <v>48761</v>
      </c>
      <c r="IZ39" s="5">
        <v>56153</v>
      </c>
      <c r="JA39" s="5">
        <v>52259</v>
      </c>
      <c r="JB39" s="5">
        <v>50428</v>
      </c>
      <c r="JC39" s="5">
        <v>49327</v>
      </c>
      <c r="JD39" s="5">
        <v>50720</v>
      </c>
      <c r="JE39" s="5">
        <v>46499</v>
      </c>
      <c r="JF39" s="5">
        <v>47564</v>
      </c>
      <c r="JG39" s="5">
        <v>49489</v>
      </c>
      <c r="JH39" s="5">
        <v>44833</v>
      </c>
      <c r="JI39" s="5">
        <v>47774</v>
      </c>
      <c r="JJ39" s="5">
        <v>53169</v>
      </c>
      <c r="JK39" s="5">
        <v>43555</v>
      </c>
      <c r="JL39" s="5">
        <v>46843</v>
      </c>
      <c r="JM39" s="5">
        <v>35046</v>
      </c>
      <c r="JN39" s="5">
        <v>34874</v>
      </c>
      <c r="JO39" s="5">
        <v>37828</v>
      </c>
      <c r="JP39" s="5">
        <v>37365</v>
      </c>
      <c r="JQ39" s="5">
        <v>35160</v>
      </c>
      <c r="JR39" s="5">
        <v>31377</v>
      </c>
      <c r="JS39" s="5">
        <v>27501</v>
      </c>
      <c r="JT39" s="5">
        <v>26962</v>
      </c>
      <c r="JU39" s="5">
        <v>26633</v>
      </c>
      <c r="JV39" s="5">
        <v>31549</v>
      </c>
      <c r="JW39" s="5">
        <v>35781</v>
      </c>
      <c r="JX39" s="5">
        <v>35595</v>
      </c>
      <c r="JY39" s="5">
        <v>32417</v>
      </c>
      <c r="JZ39" s="5">
        <v>32815</v>
      </c>
      <c r="KA39" s="5">
        <v>25421</v>
      </c>
      <c r="KB39" s="5">
        <v>24622</v>
      </c>
      <c r="KC39" s="5">
        <v>20576</v>
      </c>
      <c r="KD39" s="5">
        <v>14716</v>
      </c>
      <c r="KE39" s="5">
        <v>19829</v>
      </c>
      <c r="KF39" s="5">
        <v>19498</v>
      </c>
      <c r="KG39" s="5">
        <v>18939</v>
      </c>
      <c r="KH39" s="5">
        <v>18333</v>
      </c>
      <c r="KI39" s="5">
        <v>16961</v>
      </c>
      <c r="KJ39" s="5">
        <v>15827</v>
      </c>
      <c r="KK39" s="5">
        <v>14694</v>
      </c>
      <c r="KL39" s="5">
        <v>13550</v>
      </c>
      <c r="KM39" s="5">
        <v>15404</v>
      </c>
      <c r="KN39" s="5">
        <v>13524</v>
      </c>
      <c r="KO39" s="5">
        <v>14465</v>
      </c>
      <c r="KP39" s="5">
        <v>14350</v>
      </c>
      <c r="KQ39" s="5">
        <v>13956</v>
      </c>
      <c r="KR39" s="5">
        <v>13094</v>
      </c>
      <c r="KS39" s="5">
        <v>8775</v>
      </c>
      <c r="KT39" s="5">
        <v>5330</v>
      </c>
      <c r="KU39" s="5">
        <v>5049</v>
      </c>
      <c r="KV39" s="5">
        <v>20833</v>
      </c>
      <c r="KW39" s="5">
        <v>4946</v>
      </c>
      <c r="KX39" s="5">
        <v>4356</v>
      </c>
      <c r="KY39" s="5">
        <v>3671</v>
      </c>
      <c r="KZ39" s="5">
        <v>2959</v>
      </c>
      <c r="LA39" s="5">
        <v>3822</v>
      </c>
      <c r="LB39" s="5">
        <v>4093</v>
      </c>
      <c r="LC39" s="5">
        <v>5377</v>
      </c>
      <c r="LD39" s="5">
        <v>6076</v>
      </c>
      <c r="LE39" s="5">
        <v>7155</v>
      </c>
      <c r="LF39" s="5">
        <v>4680</v>
      </c>
      <c r="LG39" s="5">
        <v>5116</v>
      </c>
      <c r="LH39" s="5">
        <v>5200</v>
      </c>
      <c r="LI39" s="5">
        <v>5167</v>
      </c>
      <c r="LJ39" s="5">
        <v>4674</v>
      </c>
      <c r="LK39" s="5">
        <v>2341</v>
      </c>
      <c r="LL39" s="5">
        <v>2866</v>
      </c>
      <c r="LM39" s="5">
        <v>2139</v>
      </c>
      <c r="LN39" s="5">
        <v>2011</v>
      </c>
      <c r="LO39" s="5">
        <v>2159</v>
      </c>
      <c r="LP39" s="5">
        <v>2029</v>
      </c>
      <c r="LQ39" s="5">
        <v>2071</v>
      </c>
      <c r="LR39" s="5">
        <v>2071</v>
      </c>
      <c r="LS39" s="5">
        <v>2035</v>
      </c>
      <c r="LT39" s="5">
        <v>2313</v>
      </c>
      <c r="LU39" s="5">
        <v>2749</v>
      </c>
      <c r="LV39" s="5">
        <v>2718</v>
      </c>
      <c r="LW39" s="5">
        <v>2427</v>
      </c>
      <c r="LX39" s="5">
        <v>2518</v>
      </c>
      <c r="LY39" s="5">
        <v>1724</v>
      </c>
      <c r="LZ39" s="5">
        <v>1410</v>
      </c>
      <c r="MA39" s="5">
        <v>1392</v>
      </c>
      <c r="MB39" s="5">
        <v>1368</v>
      </c>
      <c r="MC39" s="5">
        <v>1359</v>
      </c>
      <c r="MD39" s="5">
        <v>1098</v>
      </c>
      <c r="ME39" s="5">
        <v>812</v>
      </c>
      <c r="MF39" s="5">
        <v>939</v>
      </c>
      <c r="MG39" s="5">
        <v>874</v>
      </c>
      <c r="MH39" s="5">
        <v>782</v>
      </c>
      <c r="MI39" s="5">
        <v>679</v>
      </c>
      <c r="MJ39" s="5">
        <v>903</v>
      </c>
      <c r="MK39" s="5">
        <v>931</v>
      </c>
      <c r="ML39" s="5">
        <v>744</v>
      </c>
      <c r="MM39" s="5">
        <v>846</v>
      </c>
      <c r="MN39" s="5">
        <v>1036</v>
      </c>
      <c r="MO39" s="5">
        <v>624</v>
      </c>
      <c r="MP39" s="5">
        <v>597</v>
      </c>
      <c r="MQ39" s="5">
        <v>0</v>
      </c>
      <c r="MR39" s="5">
        <v>0</v>
      </c>
      <c r="MS39" s="5">
        <v>0</v>
      </c>
      <c r="MT39" s="5">
        <v>0</v>
      </c>
      <c r="MU39" s="5">
        <v>0</v>
      </c>
      <c r="MV39" s="5">
        <v>0</v>
      </c>
      <c r="MW39" s="5">
        <v>0</v>
      </c>
      <c r="MX39" s="5">
        <v>0</v>
      </c>
      <c r="MY39" s="5">
        <v>0</v>
      </c>
      <c r="MZ39" s="5">
        <v>0</v>
      </c>
      <c r="NA39" s="5">
        <v>0</v>
      </c>
      <c r="NB39" s="5">
        <v>0</v>
      </c>
      <c r="NC39" s="5">
        <v>0</v>
      </c>
      <c r="ND39" s="5">
        <v>0</v>
      </c>
      <c r="NE39" s="5" t="s">
        <v>33</v>
      </c>
      <c r="NF39" s="5" t="s">
        <v>33</v>
      </c>
      <c r="NG39" s="5" t="s">
        <v>33</v>
      </c>
      <c r="NH39" s="5" t="s">
        <v>33</v>
      </c>
      <c r="NI39" s="5" t="s">
        <v>33</v>
      </c>
      <c r="NJ39" s="5" t="s">
        <v>33</v>
      </c>
      <c r="NK39" s="5" t="s">
        <v>33</v>
      </c>
      <c r="NL39" s="5" t="s">
        <v>33</v>
      </c>
      <c r="NM39" s="5" t="s">
        <v>33</v>
      </c>
      <c r="NN39" s="5" t="s">
        <v>33</v>
      </c>
      <c r="NO39" s="5" t="s">
        <v>33</v>
      </c>
      <c r="NP39" s="5" t="s">
        <v>33</v>
      </c>
      <c r="NQ39" s="5" t="s">
        <v>33</v>
      </c>
      <c r="NR39" s="5" t="s">
        <v>33</v>
      </c>
      <c r="NS39" s="5" t="s">
        <v>33</v>
      </c>
      <c r="NT39" s="5" t="s">
        <v>33</v>
      </c>
      <c r="NU39" s="5" t="s">
        <v>33</v>
      </c>
      <c r="NV39" s="5" t="s">
        <v>33</v>
      </c>
      <c r="NW39" s="5">
        <v>0</v>
      </c>
      <c r="NX39" s="5">
        <v>0</v>
      </c>
      <c r="NY39" s="5">
        <v>0</v>
      </c>
      <c r="NZ39" s="5">
        <v>0</v>
      </c>
      <c r="OA39" s="5">
        <v>0</v>
      </c>
      <c r="OB39" s="5">
        <v>0</v>
      </c>
      <c r="OC39" s="5">
        <v>0</v>
      </c>
      <c r="OD39" s="5">
        <v>0</v>
      </c>
      <c r="OE39" s="5">
        <v>0</v>
      </c>
      <c r="OF39" s="5">
        <v>0</v>
      </c>
      <c r="OG39" s="5">
        <v>0</v>
      </c>
      <c r="OH39" s="5">
        <v>0</v>
      </c>
      <c r="OI39" s="5">
        <v>0</v>
      </c>
      <c r="OJ39" s="5">
        <v>0</v>
      </c>
      <c r="OK39" s="5" t="s">
        <v>33</v>
      </c>
      <c r="OL39" s="5" t="s">
        <v>33</v>
      </c>
      <c r="OM39" s="5" t="s">
        <v>33</v>
      </c>
      <c r="ON39" s="5" t="s">
        <v>33</v>
      </c>
      <c r="OO39" s="5" t="s">
        <v>33</v>
      </c>
      <c r="OP39" s="5" t="s">
        <v>33</v>
      </c>
      <c r="OQ39" s="5" t="s">
        <v>33</v>
      </c>
      <c r="OR39" s="5" t="s">
        <v>33</v>
      </c>
      <c r="OS39" s="5" t="s">
        <v>33</v>
      </c>
      <c r="OT39" s="5" t="s">
        <v>33</v>
      </c>
      <c r="OU39" s="5" t="s">
        <v>33</v>
      </c>
      <c r="OV39" s="5" t="s">
        <v>33</v>
      </c>
      <c r="OW39" s="5" t="s">
        <v>33</v>
      </c>
      <c r="OX39" s="5" t="s">
        <v>33</v>
      </c>
      <c r="OY39" s="5" t="s">
        <v>33</v>
      </c>
      <c r="OZ39" s="5" t="s">
        <v>33</v>
      </c>
      <c r="PA39" s="5" t="s">
        <v>33</v>
      </c>
      <c r="PB39" s="5" t="s">
        <v>33</v>
      </c>
      <c r="PC39" s="5">
        <v>16148</v>
      </c>
      <c r="PD39" s="5">
        <v>14998</v>
      </c>
      <c r="PE39" s="5">
        <v>14095</v>
      </c>
      <c r="PF39" s="5">
        <v>14794</v>
      </c>
      <c r="PG39" s="5">
        <v>15329</v>
      </c>
      <c r="PH39" s="5">
        <v>14999</v>
      </c>
      <c r="PI39" s="5">
        <v>14320</v>
      </c>
      <c r="PJ39" s="5">
        <v>15208</v>
      </c>
      <c r="PK39" s="5">
        <v>13852</v>
      </c>
      <c r="PL39" s="5">
        <v>14073</v>
      </c>
      <c r="PM39" s="5">
        <v>14051</v>
      </c>
      <c r="PN39" s="5">
        <v>13773</v>
      </c>
      <c r="PO39" s="5">
        <v>11662</v>
      </c>
      <c r="PP39" s="5">
        <v>13803</v>
      </c>
      <c r="PQ39" s="5">
        <v>11472</v>
      </c>
      <c r="PR39" s="5">
        <v>9673</v>
      </c>
      <c r="PS39" s="5">
        <v>9234</v>
      </c>
      <c r="PT39" s="5">
        <v>9246</v>
      </c>
      <c r="PU39" s="5">
        <v>9212</v>
      </c>
      <c r="PV39" s="5">
        <v>9134</v>
      </c>
      <c r="PW39" s="5">
        <v>8284</v>
      </c>
      <c r="PX39" s="5">
        <v>8059</v>
      </c>
      <c r="PY39" s="5">
        <v>7880</v>
      </c>
      <c r="PZ39" s="5">
        <v>8370</v>
      </c>
      <c r="QA39" s="5">
        <v>8068</v>
      </c>
      <c r="QB39" s="5">
        <v>7884</v>
      </c>
      <c r="QC39" s="5">
        <v>7713</v>
      </c>
      <c r="QD39" s="5">
        <v>7385</v>
      </c>
      <c r="QE39" s="5">
        <v>6480</v>
      </c>
      <c r="QF39" s="5">
        <v>5747</v>
      </c>
      <c r="QG39" s="5">
        <v>5734</v>
      </c>
      <c r="QH39" s="5">
        <v>5656</v>
      </c>
      <c r="QI39" s="5">
        <v>9548</v>
      </c>
      <c r="QJ39" s="5">
        <v>8315</v>
      </c>
      <c r="QK39" s="5">
        <v>8130</v>
      </c>
      <c r="QL39" s="5">
        <v>7874</v>
      </c>
      <c r="QM39" s="5">
        <v>7553</v>
      </c>
      <c r="QN39" s="5">
        <v>7322</v>
      </c>
      <c r="QO39" s="5">
        <v>7420</v>
      </c>
      <c r="QP39" s="5">
        <v>5796</v>
      </c>
      <c r="QQ39" s="5">
        <v>5990</v>
      </c>
      <c r="QR39" s="5">
        <v>5297</v>
      </c>
      <c r="QS39" s="5">
        <v>5016</v>
      </c>
      <c r="QT39" s="5">
        <v>6039</v>
      </c>
      <c r="QU39" s="5">
        <v>7200</v>
      </c>
      <c r="QV39" s="5">
        <v>6954</v>
      </c>
      <c r="QW39" s="5">
        <v>6331</v>
      </c>
      <c r="QX39" s="5">
        <v>6025</v>
      </c>
      <c r="QY39" s="5">
        <v>5870</v>
      </c>
      <c r="QZ39" s="5">
        <v>6168</v>
      </c>
      <c r="RA39" s="5">
        <v>6400</v>
      </c>
      <c r="RB39" s="5">
        <v>5627</v>
      </c>
      <c r="RC39" s="5">
        <v>5391</v>
      </c>
      <c r="RD39" s="5">
        <v>5006</v>
      </c>
      <c r="RE39" s="5">
        <v>5142</v>
      </c>
      <c r="RF39" s="5">
        <v>5080</v>
      </c>
      <c r="RG39" s="5">
        <v>4971</v>
      </c>
      <c r="RH39" s="5">
        <v>5758</v>
      </c>
      <c r="RI39" s="5">
        <v>4396</v>
      </c>
      <c r="RJ39" s="5">
        <v>4382</v>
      </c>
      <c r="RK39" s="5">
        <v>4191</v>
      </c>
      <c r="RL39" s="5">
        <v>4402</v>
      </c>
      <c r="RM39" s="5">
        <v>3790</v>
      </c>
      <c r="RN39" s="5">
        <v>4215</v>
      </c>
      <c r="RO39" s="5">
        <v>18886</v>
      </c>
      <c r="RP39" s="5">
        <v>19896</v>
      </c>
      <c r="RQ39" s="5">
        <v>19432</v>
      </c>
      <c r="RR39" s="5">
        <v>18853</v>
      </c>
      <c r="RS39" s="5">
        <v>19148</v>
      </c>
      <c r="RT39" s="5">
        <v>19737</v>
      </c>
      <c r="RU39" s="5">
        <v>17602</v>
      </c>
      <c r="RV39" s="5">
        <v>19271</v>
      </c>
      <c r="RW39" s="5">
        <v>21965</v>
      </c>
      <c r="RX39" s="5">
        <v>19569</v>
      </c>
      <c r="RY39" s="5">
        <v>14693</v>
      </c>
      <c r="RZ39" s="5">
        <v>14334</v>
      </c>
      <c r="SA39" s="5">
        <v>14874</v>
      </c>
      <c r="SB39" s="5">
        <v>13493</v>
      </c>
      <c r="SC39" s="5">
        <v>10969</v>
      </c>
      <c r="SD39" s="5">
        <v>9670</v>
      </c>
      <c r="SE39" s="5">
        <v>10956</v>
      </c>
      <c r="SF39" s="5">
        <v>10632</v>
      </c>
      <c r="SG39" s="5">
        <v>11310</v>
      </c>
      <c r="SH39" s="5">
        <v>10715</v>
      </c>
      <c r="SI39" s="5">
        <v>10134</v>
      </c>
      <c r="SJ39" s="5">
        <v>8113</v>
      </c>
      <c r="SK39" s="5">
        <v>8077</v>
      </c>
      <c r="SL39" s="5">
        <v>9330</v>
      </c>
      <c r="SM39" s="5">
        <v>9108</v>
      </c>
      <c r="SN39" s="5">
        <v>7993</v>
      </c>
      <c r="SO39" s="5">
        <v>9175</v>
      </c>
      <c r="SP39" s="5">
        <v>10780</v>
      </c>
      <c r="SQ39" s="5">
        <v>8492</v>
      </c>
      <c r="SR39" s="5">
        <v>7051</v>
      </c>
      <c r="SS39" s="5">
        <v>6412</v>
      </c>
      <c r="ST39" s="5">
        <v>6320</v>
      </c>
      <c r="SU39" s="5">
        <v>128</v>
      </c>
      <c r="SV39" s="5">
        <v>126</v>
      </c>
      <c r="SW39" s="5">
        <v>205</v>
      </c>
      <c r="SX39" s="5">
        <v>205</v>
      </c>
      <c r="SY39" s="5">
        <v>222</v>
      </c>
      <c r="SZ39" s="5">
        <v>208</v>
      </c>
      <c r="TA39" s="5">
        <v>200</v>
      </c>
      <c r="TB39" s="5">
        <v>203</v>
      </c>
      <c r="TC39" s="5">
        <v>830</v>
      </c>
      <c r="TD39" s="5">
        <v>456</v>
      </c>
      <c r="TE39" s="5">
        <v>879</v>
      </c>
      <c r="TF39" s="5">
        <v>472</v>
      </c>
      <c r="TG39" s="5">
        <v>1034</v>
      </c>
      <c r="TH39" s="5">
        <v>45</v>
      </c>
      <c r="TI39" s="5">
        <v>462</v>
      </c>
      <c r="TJ39" s="5">
        <v>707</v>
      </c>
      <c r="TK39" s="5">
        <v>936</v>
      </c>
      <c r="TL39" s="5">
        <v>1184</v>
      </c>
      <c r="TM39" s="5">
        <v>1438</v>
      </c>
      <c r="TN39" s="5">
        <v>1795</v>
      </c>
      <c r="TO39" s="5">
        <v>2409</v>
      </c>
      <c r="TP39" s="5">
        <v>2122</v>
      </c>
      <c r="TQ39" s="5">
        <v>2543</v>
      </c>
      <c r="TR39" s="5">
        <v>2350</v>
      </c>
      <c r="TS39" s="5">
        <v>2822</v>
      </c>
      <c r="TT39" s="5">
        <v>2422</v>
      </c>
      <c r="TU39" s="5">
        <v>2426</v>
      </c>
      <c r="TV39" s="5">
        <v>1822</v>
      </c>
      <c r="TW39" s="5">
        <v>1716</v>
      </c>
      <c r="TX39" s="5">
        <v>1229</v>
      </c>
      <c r="TY39" s="5">
        <v>1806</v>
      </c>
      <c r="TZ39" s="5">
        <v>2474</v>
      </c>
      <c r="UA39" s="5">
        <v>0</v>
      </c>
      <c r="UB39" s="5">
        <v>0</v>
      </c>
      <c r="UC39" s="5">
        <v>0</v>
      </c>
      <c r="UD39" s="5">
        <v>0</v>
      </c>
      <c r="UE39" s="5">
        <v>0</v>
      </c>
      <c r="UF39" s="5">
        <v>0</v>
      </c>
      <c r="UG39" s="5">
        <v>0</v>
      </c>
      <c r="UH39" s="5">
        <v>0</v>
      </c>
      <c r="UI39" s="5">
        <v>0</v>
      </c>
      <c r="UJ39" s="5">
        <v>0</v>
      </c>
      <c r="UK39" s="5">
        <v>0</v>
      </c>
      <c r="UL39" s="5">
        <v>0</v>
      </c>
      <c r="UM39" s="5">
        <v>0</v>
      </c>
      <c r="UN39" s="5">
        <v>0</v>
      </c>
      <c r="UO39" s="5">
        <v>42</v>
      </c>
      <c r="UP39" s="5">
        <v>82</v>
      </c>
      <c r="UQ39" s="5">
        <v>80</v>
      </c>
      <c r="UR39" s="5">
        <v>77</v>
      </c>
      <c r="US39" s="5">
        <v>75</v>
      </c>
      <c r="UT39" s="5">
        <v>70</v>
      </c>
      <c r="UU39" s="5">
        <v>64</v>
      </c>
      <c r="UV39" s="5">
        <v>106</v>
      </c>
      <c r="UW39" s="5">
        <v>0</v>
      </c>
      <c r="UX39" s="5">
        <v>0</v>
      </c>
      <c r="UY39" s="5">
        <v>0</v>
      </c>
      <c r="UZ39" s="5">
        <v>0</v>
      </c>
      <c r="VA39" s="5">
        <v>0</v>
      </c>
      <c r="VB39" s="5">
        <v>0</v>
      </c>
      <c r="VC39" s="5">
        <v>0</v>
      </c>
      <c r="VD39" s="5">
        <v>0</v>
      </c>
      <c r="VE39" s="5">
        <v>61</v>
      </c>
      <c r="VF39" s="5">
        <v>334</v>
      </c>
      <c r="VG39" s="5">
        <v>115701</v>
      </c>
      <c r="VH39" s="5">
        <v>115411</v>
      </c>
      <c r="VI39" s="5">
        <v>110931</v>
      </c>
      <c r="VJ39" s="5">
        <v>109632</v>
      </c>
      <c r="VK39" s="5">
        <v>110694</v>
      </c>
      <c r="VL39" s="5">
        <v>115503</v>
      </c>
      <c r="VM39" s="5">
        <v>120270</v>
      </c>
      <c r="VN39" s="5">
        <v>119395</v>
      </c>
      <c r="VO39" s="5">
        <v>109560</v>
      </c>
      <c r="VP39" s="5">
        <v>102732</v>
      </c>
      <c r="VQ39" s="5">
        <v>101481</v>
      </c>
      <c r="VR39" s="5">
        <v>91274</v>
      </c>
      <c r="VS39" s="5">
        <v>97660</v>
      </c>
      <c r="VT39" s="5">
        <v>101103</v>
      </c>
      <c r="VU39" s="5">
        <v>100875</v>
      </c>
      <c r="VV39" s="5">
        <v>104831</v>
      </c>
      <c r="VW39" s="5">
        <v>101163</v>
      </c>
      <c r="VX39" s="5">
        <v>83313</v>
      </c>
      <c r="VY39" s="5">
        <v>75664</v>
      </c>
      <c r="VZ39" s="5">
        <v>74782</v>
      </c>
      <c r="WA39" s="5">
        <v>77318</v>
      </c>
      <c r="WB39" s="5">
        <v>91934</v>
      </c>
      <c r="WC39" s="5">
        <v>91587</v>
      </c>
      <c r="WD39" s="5">
        <v>102389</v>
      </c>
      <c r="WE39" s="5">
        <v>65306</v>
      </c>
      <c r="WF39" s="5">
        <v>62956</v>
      </c>
      <c r="WG39" s="5">
        <v>63737</v>
      </c>
      <c r="WH39" s="5">
        <v>63504</v>
      </c>
      <c r="WI39" s="5">
        <v>63155</v>
      </c>
      <c r="WJ39" s="5">
        <v>54607</v>
      </c>
      <c r="WK39" s="5">
        <v>48416</v>
      </c>
      <c r="WL39" s="5">
        <v>44404</v>
      </c>
      <c r="WM39" s="5">
        <v>8283</v>
      </c>
      <c r="WN39" s="5">
        <v>7372</v>
      </c>
      <c r="WO39" s="5">
        <v>6932</v>
      </c>
      <c r="WP39" s="5">
        <v>6433</v>
      </c>
      <c r="WQ39" s="5">
        <v>6184</v>
      </c>
      <c r="WR39" s="5">
        <v>5558</v>
      </c>
      <c r="WS39" s="5">
        <v>5079</v>
      </c>
      <c r="WT39" s="5">
        <v>4908</v>
      </c>
      <c r="WU39" s="5">
        <v>4577</v>
      </c>
      <c r="WV39" s="5">
        <v>4380</v>
      </c>
      <c r="WW39" s="5">
        <v>4068</v>
      </c>
      <c r="WX39" s="5">
        <v>5184</v>
      </c>
      <c r="WY39" s="5">
        <v>3792</v>
      </c>
      <c r="WZ39" s="5">
        <v>3730</v>
      </c>
      <c r="XA39" s="5">
        <v>4236</v>
      </c>
      <c r="XB39" s="5">
        <v>2879</v>
      </c>
      <c r="XC39" s="5">
        <v>3155</v>
      </c>
      <c r="XD39" s="5">
        <v>3120</v>
      </c>
      <c r="XE39" s="5">
        <v>3091</v>
      </c>
      <c r="XF39" s="5">
        <v>3698</v>
      </c>
      <c r="XG39" s="5">
        <v>2603</v>
      </c>
      <c r="XH39" s="5">
        <v>2049</v>
      </c>
      <c r="XI39" s="5">
        <v>2133</v>
      </c>
      <c r="XJ39" s="5">
        <v>2035</v>
      </c>
      <c r="XK39" s="5">
        <v>1981</v>
      </c>
      <c r="XL39" s="5">
        <v>1767</v>
      </c>
      <c r="XM39" s="5">
        <v>1706</v>
      </c>
      <c r="XN39" s="5">
        <v>1410</v>
      </c>
      <c r="XO39" s="5">
        <v>1008</v>
      </c>
      <c r="XP39" s="5">
        <v>776</v>
      </c>
      <c r="XQ39" s="5">
        <v>630</v>
      </c>
      <c r="XR39" s="5">
        <v>670</v>
      </c>
      <c r="XS39" s="1">
        <v>5701</v>
      </c>
      <c r="XT39" s="3" t="s">
        <v>180</v>
      </c>
      <c r="XU39" s="3" t="s">
        <v>180</v>
      </c>
      <c r="XV39" s="3" t="s">
        <v>180</v>
      </c>
      <c r="XW39" s="3" t="s">
        <v>179</v>
      </c>
      <c r="XX39" s="3" t="s">
        <v>180</v>
      </c>
      <c r="XY39" s="3" t="s">
        <v>180</v>
      </c>
      <c r="XZ39" s="3" t="s">
        <v>210</v>
      </c>
    </row>
    <row r="40" spans="1:650" x14ac:dyDescent="0.3">
      <c r="A40" s="6" t="s">
        <v>71</v>
      </c>
      <c r="B40" s="1">
        <v>3005475</v>
      </c>
      <c r="C40" s="5">
        <v>5084</v>
      </c>
      <c r="D40" s="5">
        <v>2213</v>
      </c>
      <c r="E40" s="5">
        <v>2220</v>
      </c>
      <c r="F40" s="5">
        <v>2705</v>
      </c>
      <c r="G40" s="5">
        <v>1573</v>
      </c>
      <c r="H40" s="5">
        <v>3034</v>
      </c>
      <c r="I40" s="5">
        <v>1666</v>
      </c>
      <c r="J40" s="5">
        <v>14473</v>
      </c>
      <c r="K40" s="5">
        <v>2018</v>
      </c>
      <c r="L40" s="5">
        <v>8046</v>
      </c>
      <c r="M40" s="5">
        <v>314</v>
      </c>
      <c r="N40" s="5">
        <v>213</v>
      </c>
      <c r="O40" s="5">
        <v>1649</v>
      </c>
      <c r="P40" s="5">
        <v>1108</v>
      </c>
      <c r="Q40" s="5">
        <v>0</v>
      </c>
      <c r="R40" s="5">
        <v>1217</v>
      </c>
      <c r="S40" s="5">
        <v>0</v>
      </c>
      <c r="T40" s="5">
        <v>175</v>
      </c>
      <c r="U40" s="5">
        <v>-590</v>
      </c>
      <c r="V40" s="5">
        <v>356</v>
      </c>
      <c r="W40" s="5">
        <v>5716</v>
      </c>
      <c r="X40" s="5">
        <v>87</v>
      </c>
      <c r="Y40" s="5">
        <v>66</v>
      </c>
      <c r="Z40" s="5">
        <v>0</v>
      </c>
      <c r="AA40" s="5">
        <v>140</v>
      </c>
      <c r="AB40" s="5">
        <v>190</v>
      </c>
      <c r="AC40" s="5">
        <v>285</v>
      </c>
      <c r="AD40" s="5">
        <v>1044</v>
      </c>
      <c r="AE40" s="5">
        <v>0</v>
      </c>
      <c r="AF40" s="5">
        <v>0</v>
      </c>
      <c r="AG40" s="5">
        <v>0</v>
      </c>
      <c r="AH40" s="5">
        <v>0</v>
      </c>
      <c r="AI40" s="5">
        <v>39953</v>
      </c>
      <c r="AJ40" s="5">
        <v>23338</v>
      </c>
      <c r="AK40" s="5">
        <v>22209</v>
      </c>
      <c r="AL40" s="5">
        <v>196562</v>
      </c>
      <c r="AM40" s="5">
        <v>27077</v>
      </c>
      <c r="AN40" s="5">
        <v>156605</v>
      </c>
      <c r="AO40" s="5">
        <v>11535</v>
      </c>
      <c r="AP40" s="5">
        <v>12420</v>
      </c>
      <c r="AQ40" s="5">
        <v>14309</v>
      </c>
      <c r="AR40" s="5">
        <v>334210</v>
      </c>
      <c r="AS40" s="5">
        <v>111683</v>
      </c>
      <c r="AT40" s="5">
        <v>41825</v>
      </c>
      <c r="AU40" s="5">
        <v>50624</v>
      </c>
      <c r="AV40" s="5">
        <v>6524</v>
      </c>
      <c r="AW40" s="5">
        <v>7967</v>
      </c>
      <c r="AX40" s="5">
        <v>3647</v>
      </c>
      <c r="AY40" s="5">
        <v>58205</v>
      </c>
      <c r="AZ40" s="5">
        <v>15526</v>
      </c>
      <c r="BA40" s="5">
        <v>143572</v>
      </c>
      <c r="BB40" s="5">
        <v>13294</v>
      </c>
      <c r="BC40" s="5">
        <v>10285</v>
      </c>
      <c r="BD40" s="5">
        <v>10446</v>
      </c>
      <c r="BE40" s="5">
        <v>42850</v>
      </c>
      <c r="BF40" s="5">
        <v>7410</v>
      </c>
      <c r="BG40" s="5">
        <v>45732</v>
      </c>
      <c r="BH40" s="5">
        <v>2958</v>
      </c>
      <c r="BI40" s="5">
        <v>2158</v>
      </c>
      <c r="BJ40" s="5">
        <v>2562</v>
      </c>
      <c r="BK40" s="5">
        <v>2848</v>
      </c>
      <c r="BL40" s="5">
        <v>27667</v>
      </c>
      <c r="BM40" s="5">
        <v>9364</v>
      </c>
      <c r="BN40" s="5">
        <v>10604</v>
      </c>
      <c r="BO40" s="5">
        <v>29609</v>
      </c>
      <c r="BP40" s="5">
        <v>28420</v>
      </c>
      <c r="BQ40" s="5">
        <v>23424</v>
      </c>
      <c r="BR40" s="5">
        <v>23996</v>
      </c>
      <c r="BS40" s="5">
        <v>33097</v>
      </c>
      <c r="BT40" s="5">
        <v>26146</v>
      </c>
      <c r="BU40" s="5">
        <v>12298</v>
      </c>
      <c r="BV40" s="5">
        <v>19811</v>
      </c>
      <c r="BW40" s="5">
        <v>12126</v>
      </c>
      <c r="BX40" s="5">
        <v>17788</v>
      </c>
      <c r="BY40" s="5">
        <v>6321</v>
      </c>
      <c r="BZ40" s="5">
        <v>6344</v>
      </c>
      <c r="CA40" s="5">
        <v>15204</v>
      </c>
      <c r="CB40" s="5">
        <v>2732</v>
      </c>
      <c r="CC40" s="5">
        <v>1874</v>
      </c>
      <c r="CD40" s="5">
        <v>4048</v>
      </c>
      <c r="CE40" s="5">
        <v>9287</v>
      </c>
      <c r="CF40" s="5">
        <v>10512</v>
      </c>
      <c r="CG40" s="5">
        <v>7285</v>
      </c>
      <c r="CH40" s="5">
        <v>14947</v>
      </c>
      <c r="CI40" s="5">
        <v>4375</v>
      </c>
      <c r="CJ40" s="5">
        <v>3685</v>
      </c>
      <c r="CK40" s="5">
        <v>14185</v>
      </c>
      <c r="CL40" s="5">
        <v>4376</v>
      </c>
      <c r="CM40" s="5">
        <v>4942</v>
      </c>
      <c r="CN40" s="5">
        <v>3889</v>
      </c>
      <c r="CO40" s="5">
        <v>5609</v>
      </c>
      <c r="CP40" s="5">
        <v>3377</v>
      </c>
      <c r="CQ40" s="5">
        <v>1953</v>
      </c>
      <c r="CR40" s="5">
        <v>7970</v>
      </c>
      <c r="CS40" s="5">
        <v>4963</v>
      </c>
      <c r="CT40" s="5">
        <v>11832</v>
      </c>
      <c r="CU40" s="5">
        <v>69871</v>
      </c>
      <c r="CV40" s="5">
        <v>46229</v>
      </c>
      <c r="CW40" s="5">
        <v>51716</v>
      </c>
      <c r="CX40" s="5">
        <v>38100</v>
      </c>
      <c r="CY40" s="5">
        <v>32341</v>
      </c>
      <c r="CZ40" s="5">
        <v>54676</v>
      </c>
      <c r="DA40" s="5">
        <v>28798</v>
      </c>
      <c r="DB40" s="5">
        <v>46602</v>
      </c>
      <c r="DC40" s="5">
        <v>44271</v>
      </c>
      <c r="DD40" s="5">
        <v>32678</v>
      </c>
      <c r="DE40" s="5">
        <v>29942</v>
      </c>
      <c r="DF40" s="5">
        <v>33164</v>
      </c>
      <c r="DG40" s="5">
        <v>61950</v>
      </c>
      <c r="DH40" s="5">
        <v>29616</v>
      </c>
      <c r="DI40" s="5">
        <v>29645</v>
      </c>
      <c r="DJ40" s="5">
        <v>23611</v>
      </c>
      <c r="DK40" s="5">
        <v>24811</v>
      </c>
      <c r="DL40" s="5">
        <v>20457</v>
      </c>
      <c r="DM40" s="5">
        <v>23158</v>
      </c>
      <c r="DN40" s="5">
        <v>19402</v>
      </c>
      <c r="DO40" s="5">
        <v>21749</v>
      </c>
      <c r="DP40" s="5">
        <v>21427</v>
      </c>
      <c r="DQ40" s="5">
        <v>21031</v>
      </c>
      <c r="DR40" s="5">
        <v>24158</v>
      </c>
      <c r="DS40" s="5">
        <v>23750</v>
      </c>
      <c r="DT40" s="5">
        <v>27541</v>
      </c>
      <c r="DU40" s="5">
        <v>24243</v>
      </c>
      <c r="DV40" s="5">
        <v>21161</v>
      </c>
      <c r="DW40" s="5">
        <v>14993</v>
      </c>
      <c r="DX40" s="5">
        <v>15732</v>
      </c>
      <c r="DY40" s="5">
        <v>16169</v>
      </c>
      <c r="DZ40" s="5">
        <v>11857</v>
      </c>
      <c r="EA40" s="5">
        <v>25742</v>
      </c>
      <c r="EB40" s="5">
        <v>2548</v>
      </c>
      <c r="EC40" s="5">
        <v>2896</v>
      </c>
      <c r="ED40" s="5">
        <v>7558</v>
      </c>
      <c r="EE40" s="5">
        <v>8151</v>
      </c>
      <c r="EF40" s="5">
        <v>8840</v>
      </c>
      <c r="EG40" s="5">
        <v>5420</v>
      </c>
      <c r="EH40" s="5">
        <v>12009</v>
      </c>
      <c r="EI40" s="5">
        <v>5308</v>
      </c>
      <c r="EJ40" s="5">
        <v>2851</v>
      </c>
      <c r="EK40" s="5">
        <v>2669</v>
      </c>
      <c r="EL40" s="5">
        <v>2464</v>
      </c>
      <c r="EM40" s="5">
        <v>2474</v>
      </c>
      <c r="EN40" s="5">
        <v>2661</v>
      </c>
      <c r="EO40" s="5">
        <v>3993</v>
      </c>
      <c r="EP40" s="5">
        <v>3433</v>
      </c>
      <c r="EQ40" s="5">
        <v>3869</v>
      </c>
      <c r="ER40" s="5">
        <v>2237</v>
      </c>
      <c r="ES40" s="5">
        <v>2558</v>
      </c>
      <c r="ET40" s="5">
        <v>2603</v>
      </c>
      <c r="EU40" s="5">
        <v>1788</v>
      </c>
      <c r="EV40" s="5">
        <v>2559</v>
      </c>
      <c r="EW40" s="5">
        <v>3818</v>
      </c>
      <c r="EX40" s="5">
        <v>2871</v>
      </c>
      <c r="EY40" s="5">
        <v>3437</v>
      </c>
      <c r="EZ40" s="5">
        <v>2414</v>
      </c>
      <c r="FA40" s="5">
        <v>2492</v>
      </c>
      <c r="FB40" s="5">
        <v>1954</v>
      </c>
      <c r="FC40" s="5">
        <v>4156</v>
      </c>
      <c r="FD40" s="5">
        <v>1818</v>
      </c>
      <c r="FE40" s="5">
        <v>1646</v>
      </c>
      <c r="FF40" s="5">
        <v>2537</v>
      </c>
      <c r="FG40" s="5">
        <v>0</v>
      </c>
      <c r="FH40" s="5">
        <v>0</v>
      </c>
      <c r="FI40" s="5">
        <v>0</v>
      </c>
      <c r="FJ40" s="5">
        <v>0</v>
      </c>
      <c r="FK40" s="5">
        <v>0</v>
      </c>
      <c r="FL40" s="5">
        <v>0</v>
      </c>
      <c r="FM40" s="5">
        <v>0</v>
      </c>
      <c r="FN40" s="5">
        <v>0</v>
      </c>
      <c r="FO40" s="5">
        <v>0</v>
      </c>
      <c r="FP40" s="5">
        <v>0</v>
      </c>
      <c r="FQ40" s="5">
        <v>0</v>
      </c>
      <c r="FR40" s="5">
        <v>0</v>
      </c>
      <c r="FS40" s="5">
        <v>0</v>
      </c>
      <c r="FT40" s="5">
        <v>0</v>
      </c>
      <c r="FU40" s="5" t="s">
        <v>33</v>
      </c>
      <c r="FV40" s="5" t="s">
        <v>33</v>
      </c>
      <c r="FW40" s="5" t="s">
        <v>33</v>
      </c>
      <c r="FX40" s="5" t="s">
        <v>33</v>
      </c>
      <c r="FY40" s="5" t="s">
        <v>33</v>
      </c>
      <c r="FZ40" s="5" t="s">
        <v>33</v>
      </c>
      <c r="GA40" s="5" t="s">
        <v>33</v>
      </c>
      <c r="GB40" s="5" t="s">
        <v>33</v>
      </c>
      <c r="GC40" s="5" t="s">
        <v>33</v>
      </c>
      <c r="GD40" s="5" t="s">
        <v>33</v>
      </c>
      <c r="GE40" s="5" t="s">
        <v>33</v>
      </c>
      <c r="GF40" s="5" t="s">
        <v>33</v>
      </c>
      <c r="GG40" s="5" t="s">
        <v>33</v>
      </c>
      <c r="GH40" s="5" t="s">
        <v>33</v>
      </c>
      <c r="GI40" s="5" t="s">
        <v>33</v>
      </c>
      <c r="GJ40" s="5" t="s">
        <v>33</v>
      </c>
      <c r="GK40" s="5" t="s">
        <v>33</v>
      </c>
      <c r="GL40" s="5" t="s">
        <v>33</v>
      </c>
      <c r="GM40" s="5">
        <v>170259</v>
      </c>
      <c r="GN40" s="5">
        <v>102747</v>
      </c>
      <c r="GO40" s="5">
        <v>102465</v>
      </c>
      <c r="GP40" s="5">
        <v>268920</v>
      </c>
      <c r="GQ40" s="5">
        <v>102239</v>
      </c>
      <c r="GR40" s="5">
        <v>249301</v>
      </c>
      <c r="GS40" s="5">
        <v>59717</v>
      </c>
      <c r="GT40" s="5">
        <v>105315</v>
      </c>
      <c r="GU40" s="5">
        <v>78032</v>
      </c>
      <c r="GV40" s="5">
        <v>395573</v>
      </c>
      <c r="GW40" s="5">
        <v>150929</v>
      </c>
      <c r="GX40" s="5">
        <v>84009</v>
      </c>
      <c r="GY40" s="5">
        <v>131901</v>
      </c>
      <c r="GZ40" s="5">
        <v>42642</v>
      </c>
      <c r="HA40" s="5">
        <v>43480</v>
      </c>
      <c r="HB40" s="5">
        <v>35955</v>
      </c>
      <c r="HC40" s="5">
        <v>96172</v>
      </c>
      <c r="HD40" s="5">
        <v>48907</v>
      </c>
      <c r="HE40" s="5">
        <v>175983</v>
      </c>
      <c r="HF40" s="5">
        <v>50602</v>
      </c>
      <c r="HG40" s="5">
        <v>43913</v>
      </c>
      <c r="HH40" s="5">
        <v>38204</v>
      </c>
      <c r="HI40" s="5">
        <v>81950</v>
      </c>
      <c r="HJ40" s="5">
        <v>38815</v>
      </c>
      <c r="HK40" s="5">
        <v>78001</v>
      </c>
      <c r="HL40" s="5">
        <v>36992</v>
      </c>
      <c r="HM40" s="5">
        <v>34787</v>
      </c>
      <c r="HN40" s="5">
        <v>30098</v>
      </c>
      <c r="HO40" s="5">
        <v>23950</v>
      </c>
      <c r="HP40" s="5">
        <v>53187</v>
      </c>
      <c r="HQ40" s="5">
        <v>32141</v>
      </c>
      <c r="HR40" s="5">
        <v>36831</v>
      </c>
      <c r="HS40" s="5">
        <v>179163</v>
      </c>
      <c r="HT40" s="5">
        <v>198404</v>
      </c>
      <c r="HU40" s="5">
        <v>153463</v>
      </c>
      <c r="HV40" s="5">
        <v>172804</v>
      </c>
      <c r="HW40" s="5">
        <v>189300</v>
      </c>
      <c r="HX40" s="5">
        <v>232276</v>
      </c>
      <c r="HY40" s="5">
        <v>192121</v>
      </c>
      <c r="HZ40" s="5">
        <v>194350</v>
      </c>
      <c r="IA40" s="5">
        <v>216283</v>
      </c>
      <c r="IB40" s="5">
        <v>213181</v>
      </c>
      <c r="IC40" s="5">
        <v>194944</v>
      </c>
      <c r="ID40" s="5">
        <v>215729</v>
      </c>
      <c r="IE40" s="5">
        <v>201647</v>
      </c>
      <c r="IF40" s="5">
        <v>169895</v>
      </c>
      <c r="IG40" s="5">
        <v>175028</v>
      </c>
      <c r="IH40" s="5">
        <v>127270</v>
      </c>
      <c r="II40" s="5">
        <v>121727</v>
      </c>
      <c r="IJ40" s="5">
        <v>122591</v>
      </c>
      <c r="IK40" s="5">
        <v>125823</v>
      </c>
      <c r="IL40" s="5">
        <v>119420</v>
      </c>
      <c r="IM40" s="5">
        <v>95461</v>
      </c>
      <c r="IN40" s="5">
        <v>95074</v>
      </c>
      <c r="IO40" s="5">
        <v>88989</v>
      </c>
      <c r="IP40" s="5">
        <v>86102</v>
      </c>
      <c r="IQ40" s="5">
        <v>73310</v>
      </c>
      <c r="IR40" s="5">
        <v>70359</v>
      </c>
      <c r="IS40" s="5">
        <v>68402</v>
      </c>
      <c r="IT40" s="5">
        <v>53840</v>
      </c>
      <c r="IU40" s="5">
        <v>54284</v>
      </c>
      <c r="IV40" s="5">
        <v>54950</v>
      </c>
      <c r="IW40" s="5">
        <v>50555</v>
      </c>
      <c r="IX40" s="5">
        <v>72463</v>
      </c>
      <c r="IY40" s="5">
        <v>25204</v>
      </c>
      <c r="IZ40" s="5">
        <v>27605</v>
      </c>
      <c r="JA40" s="5">
        <v>25262</v>
      </c>
      <c r="JB40" s="5">
        <v>23036</v>
      </c>
      <c r="JC40" s="5">
        <v>22737</v>
      </c>
      <c r="JD40" s="5">
        <v>19192</v>
      </c>
      <c r="JE40" s="5">
        <v>16798</v>
      </c>
      <c r="JF40" s="5">
        <v>17774</v>
      </c>
      <c r="JG40" s="5">
        <v>16866</v>
      </c>
      <c r="JH40" s="5">
        <v>14580</v>
      </c>
      <c r="JI40" s="5">
        <v>12853</v>
      </c>
      <c r="JJ40" s="5">
        <v>11979</v>
      </c>
      <c r="JK40" s="5">
        <v>11301</v>
      </c>
      <c r="JL40" s="5">
        <v>11208</v>
      </c>
      <c r="JM40" s="5">
        <v>11268</v>
      </c>
      <c r="JN40" s="5">
        <v>11603</v>
      </c>
      <c r="JO40" s="5">
        <v>11527</v>
      </c>
      <c r="JP40" s="5">
        <v>16442</v>
      </c>
      <c r="JQ40" s="5">
        <v>10610</v>
      </c>
      <c r="JR40" s="5">
        <v>7576</v>
      </c>
      <c r="JS40" s="5">
        <v>7631</v>
      </c>
      <c r="JT40" s="5">
        <v>9390</v>
      </c>
      <c r="JU40" s="5">
        <v>5515</v>
      </c>
      <c r="JV40" s="5">
        <v>4965</v>
      </c>
      <c r="JW40" s="5">
        <v>5746</v>
      </c>
      <c r="JX40" s="5">
        <v>4523</v>
      </c>
      <c r="JY40" s="5">
        <v>4372</v>
      </c>
      <c r="JZ40" s="5">
        <v>4396</v>
      </c>
      <c r="KA40" s="5">
        <v>3862</v>
      </c>
      <c r="KB40" s="5">
        <v>3893</v>
      </c>
      <c r="KC40" s="5">
        <v>3665</v>
      </c>
      <c r="KD40" s="5">
        <v>4008</v>
      </c>
      <c r="KE40" s="5">
        <v>20410</v>
      </c>
      <c r="KF40" s="5">
        <v>20781</v>
      </c>
      <c r="KG40" s="5">
        <v>20849</v>
      </c>
      <c r="KH40" s="5">
        <v>18552</v>
      </c>
      <c r="KI40" s="5">
        <v>19804</v>
      </c>
      <c r="KJ40" s="5">
        <v>18583</v>
      </c>
      <c r="KK40" s="5">
        <v>13544</v>
      </c>
      <c r="KL40" s="5">
        <v>9124</v>
      </c>
      <c r="KM40" s="5">
        <v>7588</v>
      </c>
      <c r="KN40" s="5">
        <v>5359</v>
      </c>
      <c r="KO40" s="5">
        <v>3799</v>
      </c>
      <c r="KP40" s="5">
        <v>3538</v>
      </c>
      <c r="KQ40" s="5">
        <v>3125</v>
      </c>
      <c r="KR40" s="5">
        <v>2751</v>
      </c>
      <c r="KS40" s="5">
        <v>2649</v>
      </c>
      <c r="KT40" s="5">
        <v>1973</v>
      </c>
      <c r="KU40" s="5">
        <v>2772</v>
      </c>
      <c r="KV40" s="5">
        <v>3267</v>
      </c>
      <c r="KW40" s="5">
        <v>1874</v>
      </c>
      <c r="KX40" s="5">
        <v>1972</v>
      </c>
      <c r="KY40" s="5">
        <v>2237</v>
      </c>
      <c r="KZ40" s="5">
        <v>2207</v>
      </c>
      <c r="LA40" s="5">
        <v>2137</v>
      </c>
      <c r="LB40" s="5">
        <v>2023</v>
      </c>
      <c r="LC40" s="5">
        <v>2192</v>
      </c>
      <c r="LD40" s="5">
        <v>2256</v>
      </c>
      <c r="LE40" s="5">
        <v>2243</v>
      </c>
      <c r="LF40" s="5">
        <v>2286</v>
      </c>
      <c r="LG40" s="5">
        <v>2236</v>
      </c>
      <c r="LH40" s="5">
        <v>2126</v>
      </c>
      <c r="LI40" s="5">
        <v>2147</v>
      </c>
      <c r="LJ40" s="5">
        <v>2133</v>
      </c>
      <c r="LK40" s="5">
        <v>4016</v>
      </c>
      <c r="LL40" s="5">
        <v>4682</v>
      </c>
      <c r="LM40" s="5">
        <v>4177</v>
      </c>
      <c r="LN40" s="5">
        <v>3537</v>
      </c>
      <c r="LO40" s="5">
        <v>3863</v>
      </c>
      <c r="LP40" s="5">
        <v>4098</v>
      </c>
      <c r="LQ40" s="5">
        <v>3790</v>
      </c>
      <c r="LR40" s="5">
        <v>3088</v>
      </c>
      <c r="LS40" s="5">
        <v>3375</v>
      </c>
      <c r="LT40" s="5">
        <v>3471</v>
      </c>
      <c r="LU40" s="5">
        <v>2766</v>
      </c>
      <c r="LV40" s="5">
        <v>2675</v>
      </c>
      <c r="LW40" s="5">
        <v>2170</v>
      </c>
      <c r="LX40" s="5">
        <v>1397</v>
      </c>
      <c r="LY40" s="5">
        <v>1590</v>
      </c>
      <c r="LZ40" s="5">
        <v>1234</v>
      </c>
      <c r="MA40" s="5">
        <v>1111</v>
      </c>
      <c r="MB40" s="5">
        <v>1344</v>
      </c>
      <c r="MC40" s="5">
        <v>1708</v>
      </c>
      <c r="MD40" s="5">
        <v>1071</v>
      </c>
      <c r="ME40" s="5">
        <v>1232</v>
      </c>
      <c r="MF40" s="5">
        <v>1730</v>
      </c>
      <c r="MG40" s="5">
        <v>1206</v>
      </c>
      <c r="MH40" s="5">
        <v>1373</v>
      </c>
      <c r="MI40" s="5">
        <v>1109</v>
      </c>
      <c r="MJ40" s="5">
        <v>1244</v>
      </c>
      <c r="MK40" s="5">
        <v>1051</v>
      </c>
      <c r="ML40" s="5">
        <v>840</v>
      </c>
      <c r="MM40" s="5">
        <v>888</v>
      </c>
      <c r="MN40" s="5">
        <v>815</v>
      </c>
      <c r="MO40" s="5">
        <v>854</v>
      </c>
      <c r="MP40" s="5">
        <v>834</v>
      </c>
      <c r="MQ40" s="5">
        <v>0</v>
      </c>
      <c r="MR40" s="5">
        <v>0</v>
      </c>
      <c r="MS40" s="5">
        <v>0</v>
      </c>
      <c r="MT40" s="5">
        <v>0</v>
      </c>
      <c r="MU40" s="5">
        <v>0</v>
      </c>
      <c r="MV40" s="5">
        <v>0</v>
      </c>
      <c r="MW40" s="5">
        <v>0</v>
      </c>
      <c r="MX40" s="5">
        <v>0</v>
      </c>
      <c r="MY40" s="5">
        <v>0</v>
      </c>
      <c r="MZ40" s="5">
        <v>0</v>
      </c>
      <c r="NA40" s="5">
        <v>0</v>
      </c>
      <c r="NB40" s="5">
        <v>0</v>
      </c>
      <c r="NC40" s="5">
        <v>0</v>
      </c>
      <c r="ND40" s="5">
        <v>0</v>
      </c>
      <c r="NE40" s="5" t="s">
        <v>33</v>
      </c>
      <c r="NF40" s="5" t="s">
        <v>33</v>
      </c>
      <c r="NG40" s="5" t="s">
        <v>33</v>
      </c>
      <c r="NH40" s="5" t="s">
        <v>33</v>
      </c>
      <c r="NI40" s="5" t="s">
        <v>33</v>
      </c>
      <c r="NJ40" s="5" t="s">
        <v>33</v>
      </c>
      <c r="NK40" s="5" t="s">
        <v>33</v>
      </c>
      <c r="NL40" s="5" t="s">
        <v>33</v>
      </c>
      <c r="NM40" s="5" t="s">
        <v>33</v>
      </c>
      <c r="NN40" s="5" t="s">
        <v>33</v>
      </c>
      <c r="NO40" s="5" t="s">
        <v>33</v>
      </c>
      <c r="NP40" s="5" t="s">
        <v>33</v>
      </c>
      <c r="NQ40" s="5" t="s">
        <v>33</v>
      </c>
      <c r="NR40" s="5" t="s">
        <v>33</v>
      </c>
      <c r="NS40" s="5" t="s">
        <v>33</v>
      </c>
      <c r="NT40" s="5" t="s">
        <v>33</v>
      </c>
      <c r="NU40" s="5" t="s">
        <v>33</v>
      </c>
      <c r="NV40" s="5" t="s">
        <v>33</v>
      </c>
      <c r="NW40" s="5">
        <v>0</v>
      </c>
      <c r="NX40" s="5">
        <v>0</v>
      </c>
      <c r="NY40" s="5">
        <v>0</v>
      </c>
      <c r="NZ40" s="5">
        <v>0</v>
      </c>
      <c r="OA40" s="5">
        <v>0</v>
      </c>
      <c r="OB40" s="5">
        <v>0</v>
      </c>
      <c r="OC40" s="5">
        <v>0</v>
      </c>
      <c r="OD40" s="5">
        <v>0</v>
      </c>
      <c r="OE40" s="5">
        <v>0</v>
      </c>
      <c r="OF40" s="5">
        <v>0</v>
      </c>
      <c r="OG40" s="5">
        <v>0</v>
      </c>
      <c r="OH40" s="5">
        <v>0</v>
      </c>
      <c r="OI40" s="5">
        <v>0</v>
      </c>
      <c r="OJ40" s="5">
        <v>0</v>
      </c>
      <c r="OK40" s="5" t="s">
        <v>33</v>
      </c>
      <c r="OL40" s="5" t="s">
        <v>33</v>
      </c>
      <c r="OM40" s="5" t="s">
        <v>33</v>
      </c>
      <c r="ON40" s="5" t="s">
        <v>33</v>
      </c>
      <c r="OO40" s="5" t="s">
        <v>33</v>
      </c>
      <c r="OP40" s="5" t="s">
        <v>33</v>
      </c>
      <c r="OQ40" s="5" t="s">
        <v>33</v>
      </c>
      <c r="OR40" s="5" t="s">
        <v>33</v>
      </c>
      <c r="OS40" s="5" t="s">
        <v>33</v>
      </c>
      <c r="OT40" s="5" t="s">
        <v>33</v>
      </c>
      <c r="OU40" s="5" t="s">
        <v>33</v>
      </c>
      <c r="OV40" s="5" t="s">
        <v>33</v>
      </c>
      <c r="OW40" s="5" t="s">
        <v>33</v>
      </c>
      <c r="OX40" s="5" t="s">
        <v>33</v>
      </c>
      <c r="OY40" s="5" t="s">
        <v>33</v>
      </c>
      <c r="OZ40" s="5" t="s">
        <v>33</v>
      </c>
      <c r="PA40" s="5" t="s">
        <v>33</v>
      </c>
      <c r="PB40" s="5" t="s">
        <v>33</v>
      </c>
      <c r="PC40" s="5">
        <v>8499</v>
      </c>
      <c r="PD40" s="5">
        <v>8336</v>
      </c>
      <c r="PE40" s="5">
        <v>8488</v>
      </c>
      <c r="PF40" s="5">
        <v>9063</v>
      </c>
      <c r="PG40" s="5">
        <v>8953</v>
      </c>
      <c r="PH40" s="5">
        <v>9245</v>
      </c>
      <c r="PI40" s="5">
        <v>8205</v>
      </c>
      <c r="PJ40" s="5">
        <v>7862</v>
      </c>
      <c r="PK40" s="5">
        <v>7676</v>
      </c>
      <c r="PL40" s="5">
        <v>7538</v>
      </c>
      <c r="PM40" s="5">
        <v>7176</v>
      </c>
      <c r="PN40" s="5">
        <v>7264</v>
      </c>
      <c r="PO40" s="5">
        <v>6259</v>
      </c>
      <c r="PP40" s="5">
        <v>5537</v>
      </c>
      <c r="PQ40" s="5">
        <v>5406</v>
      </c>
      <c r="PR40" s="5">
        <v>5385</v>
      </c>
      <c r="PS40" s="5">
        <v>5242</v>
      </c>
      <c r="PT40" s="5">
        <v>5326</v>
      </c>
      <c r="PU40" s="5">
        <v>5880</v>
      </c>
      <c r="PV40" s="5">
        <v>5259</v>
      </c>
      <c r="PW40" s="5">
        <v>5097</v>
      </c>
      <c r="PX40" s="5">
        <v>4710</v>
      </c>
      <c r="PY40" s="5">
        <v>4453</v>
      </c>
      <c r="PZ40" s="5">
        <v>4347</v>
      </c>
      <c r="QA40" s="5">
        <v>4265</v>
      </c>
      <c r="QB40" s="5">
        <v>3937</v>
      </c>
      <c r="QC40" s="5">
        <v>4035</v>
      </c>
      <c r="QD40" s="5">
        <v>3693</v>
      </c>
      <c r="QE40" s="5">
        <v>3232</v>
      </c>
      <c r="QF40" s="5">
        <v>3253</v>
      </c>
      <c r="QG40" s="5">
        <v>3086</v>
      </c>
      <c r="QH40" s="5">
        <v>2954</v>
      </c>
      <c r="QI40" s="5">
        <v>16313</v>
      </c>
      <c r="QJ40" s="5">
        <v>18274</v>
      </c>
      <c r="QK40" s="5">
        <v>16402</v>
      </c>
      <c r="QL40" s="5">
        <v>17930</v>
      </c>
      <c r="QM40" s="5">
        <v>20070</v>
      </c>
      <c r="QN40" s="5">
        <v>21358</v>
      </c>
      <c r="QO40" s="5">
        <v>18579</v>
      </c>
      <c r="QP40" s="5">
        <v>18178</v>
      </c>
      <c r="QQ40" s="5">
        <v>19277</v>
      </c>
      <c r="QR40" s="5">
        <v>17259</v>
      </c>
      <c r="QS40" s="5">
        <v>15941</v>
      </c>
      <c r="QT40" s="5">
        <v>12191</v>
      </c>
      <c r="QU40" s="5">
        <v>16398</v>
      </c>
      <c r="QV40" s="5">
        <v>8701</v>
      </c>
      <c r="QW40" s="5">
        <v>7195</v>
      </c>
      <c r="QX40" s="5">
        <v>7256</v>
      </c>
      <c r="QY40" s="5">
        <v>6605</v>
      </c>
      <c r="QZ40" s="5">
        <v>5912</v>
      </c>
      <c r="RA40" s="5">
        <v>6118</v>
      </c>
      <c r="RB40" s="5">
        <v>5480</v>
      </c>
      <c r="RC40" s="5">
        <v>6753</v>
      </c>
      <c r="RD40" s="5">
        <v>5791</v>
      </c>
      <c r="RE40" s="5">
        <v>5563</v>
      </c>
      <c r="RF40" s="5">
        <v>6834</v>
      </c>
      <c r="RG40" s="5">
        <v>5348</v>
      </c>
      <c r="RH40" s="5">
        <v>4587</v>
      </c>
      <c r="RI40" s="5">
        <v>4773</v>
      </c>
      <c r="RJ40" s="5">
        <v>4623</v>
      </c>
      <c r="RK40" s="5">
        <v>4189</v>
      </c>
      <c r="RL40" s="5">
        <v>4217</v>
      </c>
      <c r="RM40" s="5">
        <v>3931</v>
      </c>
      <c r="RN40" s="5">
        <v>4312</v>
      </c>
      <c r="RO40" s="5">
        <v>9100</v>
      </c>
      <c r="RP40" s="5">
        <v>9495</v>
      </c>
      <c r="RQ40" s="5">
        <v>8354</v>
      </c>
      <c r="RR40" s="5">
        <v>8062</v>
      </c>
      <c r="RS40" s="5">
        <v>8624</v>
      </c>
      <c r="RT40" s="5">
        <v>9770</v>
      </c>
      <c r="RU40" s="5">
        <v>10067</v>
      </c>
      <c r="RV40" s="5">
        <v>9202</v>
      </c>
      <c r="RW40" s="5">
        <v>9705</v>
      </c>
      <c r="RX40" s="5">
        <v>11050</v>
      </c>
      <c r="RY40" s="5">
        <v>9534</v>
      </c>
      <c r="RZ40" s="5">
        <v>8920</v>
      </c>
      <c r="SA40" s="5">
        <v>9750</v>
      </c>
      <c r="SB40" s="5">
        <v>7871</v>
      </c>
      <c r="SC40" s="5">
        <v>7620</v>
      </c>
      <c r="SD40" s="5">
        <v>7475</v>
      </c>
      <c r="SE40" s="5">
        <v>6610</v>
      </c>
      <c r="SF40" s="5">
        <v>6877</v>
      </c>
      <c r="SG40" s="5">
        <v>7173</v>
      </c>
      <c r="SH40" s="5">
        <v>6287</v>
      </c>
      <c r="SI40" s="5">
        <v>4798</v>
      </c>
      <c r="SJ40" s="5">
        <v>5758</v>
      </c>
      <c r="SK40" s="5">
        <v>5047</v>
      </c>
      <c r="SL40" s="5">
        <v>4946</v>
      </c>
      <c r="SM40" s="5">
        <v>4546</v>
      </c>
      <c r="SN40" s="5">
        <v>4326</v>
      </c>
      <c r="SO40" s="5">
        <v>4170</v>
      </c>
      <c r="SP40" s="5">
        <v>4031</v>
      </c>
      <c r="SQ40" s="5">
        <v>4153</v>
      </c>
      <c r="SR40" s="5">
        <v>3762</v>
      </c>
      <c r="SS40" s="5">
        <v>3614</v>
      </c>
      <c r="ST40" s="5">
        <v>3478</v>
      </c>
      <c r="SU40" s="5">
        <v>4177</v>
      </c>
      <c r="SV40" s="5">
        <v>4696</v>
      </c>
      <c r="SW40" s="5">
        <v>4036</v>
      </c>
      <c r="SX40" s="5">
        <v>3371</v>
      </c>
      <c r="SY40" s="5">
        <v>2986</v>
      </c>
      <c r="SZ40" s="5">
        <v>2910</v>
      </c>
      <c r="TA40" s="5">
        <v>2209</v>
      </c>
      <c r="TB40" s="5">
        <v>1857</v>
      </c>
      <c r="TC40" s="5">
        <v>1831</v>
      </c>
      <c r="TD40" s="5">
        <v>1598</v>
      </c>
      <c r="TE40" s="5">
        <v>1324</v>
      </c>
      <c r="TF40" s="5">
        <v>1349</v>
      </c>
      <c r="TG40" s="5">
        <v>1353</v>
      </c>
      <c r="TH40" s="5">
        <v>1545</v>
      </c>
      <c r="TI40" s="5">
        <v>1082</v>
      </c>
      <c r="TJ40" s="5">
        <v>1025</v>
      </c>
      <c r="TK40" s="5">
        <v>1031</v>
      </c>
      <c r="TL40" s="5">
        <v>1022</v>
      </c>
      <c r="TM40" s="5">
        <v>869</v>
      </c>
      <c r="TN40" s="5">
        <v>787</v>
      </c>
      <c r="TO40" s="5">
        <v>853</v>
      </c>
      <c r="TP40" s="5">
        <v>756</v>
      </c>
      <c r="TQ40" s="5">
        <v>842</v>
      </c>
      <c r="TR40" s="5">
        <v>900</v>
      </c>
      <c r="TS40" s="5">
        <v>993</v>
      </c>
      <c r="TT40" s="5">
        <v>969</v>
      </c>
      <c r="TU40" s="5">
        <v>1052</v>
      </c>
      <c r="TV40" s="5">
        <v>1055</v>
      </c>
      <c r="TW40" s="5">
        <v>1010</v>
      </c>
      <c r="TX40" s="5">
        <v>1003</v>
      </c>
      <c r="TY40" s="5">
        <v>1057</v>
      </c>
      <c r="TZ40" s="5">
        <v>1145</v>
      </c>
      <c r="UA40" s="5">
        <v>120</v>
      </c>
      <c r="UB40" s="5">
        <v>158</v>
      </c>
      <c r="UC40" s="5">
        <v>158</v>
      </c>
      <c r="UD40" s="5">
        <v>154</v>
      </c>
      <c r="UE40" s="5">
        <v>195</v>
      </c>
      <c r="UF40" s="5">
        <v>180</v>
      </c>
      <c r="UG40" s="5">
        <v>349</v>
      </c>
      <c r="UH40" s="5">
        <v>325</v>
      </c>
      <c r="UI40" s="5">
        <v>329</v>
      </c>
      <c r="UJ40" s="5">
        <v>369</v>
      </c>
      <c r="UK40" s="5">
        <v>353</v>
      </c>
      <c r="UL40" s="5">
        <v>357</v>
      </c>
      <c r="UM40" s="5">
        <v>423</v>
      </c>
      <c r="UN40" s="5">
        <v>319</v>
      </c>
      <c r="UO40" s="5">
        <v>313</v>
      </c>
      <c r="UP40" s="5">
        <v>303</v>
      </c>
      <c r="UQ40" s="5">
        <v>326</v>
      </c>
      <c r="UR40" s="5">
        <v>333</v>
      </c>
      <c r="US40" s="5">
        <v>464</v>
      </c>
      <c r="UT40" s="5">
        <v>709</v>
      </c>
      <c r="UU40" s="5">
        <v>697</v>
      </c>
      <c r="UV40" s="5">
        <v>806</v>
      </c>
      <c r="UW40" s="5">
        <v>798</v>
      </c>
      <c r="UX40" s="5">
        <v>770</v>
      </c>
      <c r="UY40" s="5">
        <v>725</v>
      </c>
      <c r="UZ40" s="5">
        <v>809</v>
      </c>
      <c r="VA40" s="5">
        <v>724</v>
      </c>
      <c r="VB40" s="5">
        <v>649</v>
      </c>
      <c r="VC40" s="5">
        <v>621</v>
      </c>
      <c r="VD40" s="5">
        <v>602</v>
      </c>
      <c r="VE40" s="5">
        <v>571</v>
      </c>
      <c r="VF40" s="5">
        <v>498</v>
      </c>
      <c r="VG40" s="5">
        <v>58229</v>
      </c>
      <c r="VH40" s="5">
        <v>53633</v>
      </c>
      <c r="VI40" s="5">
        <v>52571</v>
      </c>
      <c r="VJ40" s="5">
        <v>48472</v>
      </c>
      <c r="VK40" s="5">
        <v>45729</v>
      </c>
      <c r="VL40" s="5">
        <v>45025</v>
      </c>
      <c r="VM40" s="5">
        <v>44334</v>
      </c>
      <c r="VN40" s="5">
        <v>41782</v>
      </c>
      <c r="VO40" s="5">
        <v>36661</v>
      </c>
      <c r="VP40" s="5">
        <v>32464</v>
      </c>
      <c r="VQ40" s="5">
        <v>28315</v>
      </c>
      <c r="VR40" s="5">
        <v>28785</v>
      </c>
      <c r="VS40" s="5">
        <v>29740</v>
      </c>
      <c r="VT40" s="5">
        <v>26470</v>
      </c>
      <c r="VU40" s="5">
        <v>27417</v>
      </c>
      <c r="VV40" s="5">
        <v>26712</v>
      </c>
      <c r="VW40" s="5">
        <v>24560</v>
      </c>
      <c r="VX40" s="5">
        <v>18587</v>
      </c>
      <c r="VY40" s="5">
        <v>14641</v>
      </c>
      <c r="VZ40" s="5">
        <v>12349</v>
      </c>
      <c r="WA40" s="5">
        <v>18151</v>
      </c>
      <c r="WB40" s="5">
        <v>11819</v>
      </c>
      <c r="WC40" s="5">
        <v>11333</v>
      </c>
      <c r="WD40" s="5">
        <v>11632</v>
      </c>
      <c r="WE40" s="5">
        <v>19536</v>
      </c>
      <c r="WF40" s="5">
        <v>12792</v>
      </c>
      <c r="WG40" s="5">
        <v>12855</v>
      </c>
      <c r="WH40" s="5">
        <v>10318</v>
      </c>
      <c r="WI40" s="5">
        <v>9811</v>
      </c>
      <c r="WJ40" s="5">
        <v>9798</v>
      </c>
      <c r="WK40" s="5">
        <v>8579</v>
      </c>
      <c r="WL40" s="5">
        <v>7970</v>
      </c>
      <c r="WM40" s="5">
        <v>593</v>
      </c>
      <c r="WN40" s="5">
        <v>633</v>
      </c>
      <c r="WO40" s="5">
        <v>592</v>
      </c>
      <c r="WP40" s="5">
        <v>608</v>
      </c>
      <c r="WQ40" s="5">
        <v>480</v>
      </c>
      <c r="WR40" s="5">
        <v>615</v>
      </c>
      <c r="WS40" s="5">
        <v>366</v>
      </c>
      <c r="WT40" s="5">
        <v>195</v>
      </c>
      <c r="WU40" s="5">
        <v>252</v>
      </c>
      <c r="WV40" s="5">
        <v>275</v>
      </c>
      <c r="WW40" s="5">
        <v>265</v>
      </c>
      <c r="WX40" s="5">
        <v>273</v>
      </c>
      <c r="WY40" s="5">
        <v>302</v>
      </c>
      <c r="WZ40" s="5">
        <v>368</v>
      </c>
      <c r="XA40" s="5">
        <v>371</v>
      </c>
      <c r="XB40" s="5">
        <v>310</v>
      </c>
      <c r="XC40" s="5">
        <v>299</v>
      </c>
      <c r="XD40" s="5">
        <v>284</v>
      </c>
      <c r="XE40" s="5">
        <v>318</v>
      </c>
      <c r="XF40" s="5">
        <v>356</v>
      </c>
      <c r="XG40" s="5">
        <v>399</v>
      </c>
      <c r="XH40" s="5">
        <v>313</v>
      </c>
      <c r="XI40" s="5">
        <v>324</v>
      </c>
      <c r="XJ40" s="5">
        <v>266</v>
      </c>
      <c r="XK40" s="5">
        <v>347</v>
      </c>
      <c r="XL40" s="5">
        <v>230</v>
      </c>
      <c r="XM40" s="5">
        <v>264</v>
      </c>
      <c r="XN40" s="5">
        <v>278</v>
      </c>
      <c r="XO40" s="5">
        <v>238</v>
      </c>
      <c r="XP40" s="5">
        <v>251</v>
      </c>
      <c r="XQ40" s="5">
        <v>249</v>
      </c>
      <c r="XR40" s="5">
        <v>288</v>
      </c>
      <c r="XS40" s="1">
        <v>5860</v>
      </c>
      <c r="XT40" s="3" t="s">
        <v>180</v>
      </c>
      <c r="XU40" s="3" t="s">
        <v>180</v>
      </c>
      <c r="XV40" s="3" t="s">
        <v>180</v>
      </c>
      <c r="XW40" s="3" t="s">
        <v>179</v>
      </c>
      <c r="XX40" s="3" t="s">
        <v>180</v>
      </c>
      <c r="XY40" s="3" t="s">
        <v>180</v>
      </c>
      <c r="XZ40" s="3" t="s">
        <v>211</v>
      </c>
    </row>
    <row r="41" spans="1:650" x14ac:dyDescent="0.3">
      <c r="A41" s="6" t="s">
        <v>72</v>
      </c>
      <c r="B41" s="1">
        <v>4056995</v>
      </c>
      <c r="C41" s="5">
        <v>92498</v>
      </c>
      <c r="D41" s="5">
        <v>70935</v>
      </c>
      <c r="E41" s="5">
        <v>46792</v>
      </c>
      <c r="F41" s="5">
        <v>16533</v>
      </c>
      <c r="G41" s="5">
        <v>16277</v>
      </c>
      <c r="H41" s="5">
        <v>9914</v>
      </c>
      <c r="I41" s="5">
        <v>15656</v>
      </c>
      <c r="J41" s="5">
        <v>20832</v>
      </c>
      <c r="K41" s="5">
        <v>3921</v>
      </c>
      <c r="L41" s="5">
        <v>16223</v>
      </c>
      <c r="M41" s="5">
        <v>14094</v>
      </c>
      <c r="N41" s="5">
        <v>19147</v>
      </c>
      <c r="O41" s="5">
        <v>7660</v>
      </c>
      <c r="P41" s="5">
        <v>29490</v>
      </c>
      <c r="Q41" s="5">
        <v>6200</v>
      </c>
      <c r="R41" s="5">
        <v>31113</v>
      </c>
      <c r="S41" s="5">
        <v>31055</v>
      </c>
      <c r="T41" s="5">
        <v>59776</v>
      </c>
      <c r="U41" s="5">
        <v>14764</v>
      </c>
      <c r="V41" s="5">
        <v>52508</v>
      </c>
      <c r="W41" s="5">
        <v>7200</v>
      </c>
      <c r="X41" s="5">
        <v>3438</v>
      </c>
      <c r="Y41" s="5">
        <v>802</v>
      </c>
      <c r="Z41" s="5">
        <v>1022</v>
      </c>
      <c r="AA41" s="5">
        <v>4111</v>
      </c>
      <c r="AB41" s="5">
        <v>26068</v>
      </c>
      <c r="AC41" s="5">
        <v>14687</v>
      </c>
      <c r="AD41" s="5">
        <v>23291</v>
      </c>
      <c r="AE41" s="5">
        <v>17941</v>
      </c>
      <c r="AF41" s="5">
        <v>6496</v>
      </c>
      <c r="AG41" s="5">
        <v>-39</v>
      </c>
      <c r="AH41" s="5">
        <v>2732</v>
      </c>
      <c r="AI41" s="5">
        <v>194699</v>
      </c>
      <c r="AJ41" s="5">
        <v>196304</v>
      </c>
      <c r="AK41" s="5">
        <v>289397</v>
      </c>
      <c r="AL41" s="5">
        <v>407621</v>
      </c>
      <c r="AM41" s="5">
        <v>200037</v>
      </c>
      <c r="AN41" s="5">
        <v>134601</v>
      </c>
      <c r="AO41" s="5">
        <v>146375</v>
      </c>
      <c r="AP41" s="5">
        <v>361813</v>
      </c>
      <c r="AQ41" s="5">
        <v>78135</v>
      </c>
      <c r="AR41" s="5">
        <v>92665</v>
      </c>
      <c r="AS41" s="5">
        <v>271576</v>
      </c>
      <c r="AT41" s="5">
        <v>349403</v>
      </c>
      <c r="AU41" s="5">
        <v>66227</v>
      </c>
      <c r="AV41" s="5">
        <v>128275</v>
      </c>
      <c r="AW41" s="5">
        <v>50748</v>
      </c>
      <c r="AX41" s="5">
        <v>45618</v>
      </c>
      <c r="AY41" s="5">
        <v>132965</v>
      </c>
      <c r="AZ41" s="5">
        <v>34714</v>
      </c>
      <c r="BA41" s="5">
        <v>36970</v>
      </c>
      <c r="BB41" s="5">
        <v>220870</v>
      </c>
      <c r="BC41" s="5">
        <v>57531</v>
      </c>
      <c r="BD41" s="5">
        <v>35833</v>
      </c>
      <c r="BE41" s="5">
        <v>12285</v>
      </c>
      <c r="BF41" s="5">
        <v>56082</v>
      </c>
      <c r="BG41" s="5">
        <v>68287</v>
      </c>
      <c r="BH41" s="5">
        <v>56110</v>
      </c>
      <c r="BI41" s="5">
        <v>53266</v>
      </c>
      <c r="BJ41" s="5">
        <v>41573</v>
      </c>
      <c r="BK41" s="5">
        <v>48828</v>
      </c>
      <c r="BL41" s="5">
        <v>41241</v>
      </c>
      <c r="BM41" s="5">
        <v>48968</v>
      </c>
      <c r="BN41" s="5">
        <v>61777</v>
      </c>
      <c r="BO41" s="5">
        <v>195628</v>
      </c>
      <c r="BP41" s="5">
        <v>167598</v>
      </c>
      <c r="BQ41" s="5">
        <v>198063</v>
      </c>
      <c r="BR41" s="5">
        <v>302310</v>
      </c>
      <c r="BS41" s="5">
        <v>95506</v>
      </c>
      <c r="BT41" s="5">
        <v>106685</v>
      </c>
      <c r="BU41" s="5">
        <v>85555</v>
      </c>
      <c r="BV41" s="5">
        <v>124725</v>
      </c>
      <c r="BW41" s="5">
        <v>130443</v>
      </c>
      <c r="BX41" s="5">
        <v>38689</v>
      </c>
      <c r="BY41" s="5">
        <v>52095</v>
      </c>
      <c r="BZ41" s="5">
        <v>63519</v>
      </c>
      <c r="CA41" s="5">
        <v>38388</v>
      </c>
      <c r="CB41" s="5">
        <v>21902</v>
      </c>
      <c r="CC41" s="5">
        <v>51698</v>
      </c>
      <c r="CD41" s="5">
        <v>30175</v>
      </c>
      <c r="CE41" s="5">
        <v>69878</v>
      </c>
      <c r="CF41" s="5">
        <v>73590</v>
      </c>
      <c r="CG41" s="5">
        <v>40904</v>
      </c>
      <c r="CH41" s="5">
        <v>58671</v>
      </c>
      <c r="CI41" s="5">
        <v>13560</v>
      </c>
      <c r="CJ41" s="5">
        <v>14651</v>
      </c>
      <c r="CK41" s="5">
        <v>15401</v>
      </c>
      <c r="CL41" s="5">
        <v>25339</v>
      </c>
      <c r="CM41" s="5">
        <v>8559</v>
      </c>
      <c r="CN41" s="5">
        <v>17563</v>
      </c>
      <c r="CO41" s="5">
        <v>10032</v>
      </c>
      <c r="CP41" s="5">
        <v>15518</v>
      </c>
      <c r="CQ41" s="5">
        <v>12214</v>
      </c>
      <c r="CR41" s="5">
        <v>7109</v>
      </c>
      <c r="CS41" s="5">
        <v>11461</v>
      </c>
      <c r="CT41" s="5">
        <v>30940</v>
      </c>
      <c r="CU41" s="5">
        <v>254103</v>
      </c>
      <c r="CV41" s="5">
        <v>172728</v>
      </c>
      <c r="CW41" s="5">
        <v>170888</v>
      </c>
      <c r="CX41" s="5">
        <v>228616</v>
      </c>
      <c r="CY41" s="5">
        <v>142038</v>
      </c>
      <c r="CZ41" s="5">
        <v>166914</v>
      </c>
      <c r="DA41" s="5">
        <v>156217</v>
      </c>
      <c r="DB41" s="5">
        <v>123418</v>
      </c>
      <c r="DC41" s="5">
        <v>143194</v>
      </c>
      <c r="DD41" s="5">
        <v>80775</v>
      </c>
      <c r="DE41" s="5">
        <v>148950</v>
      </c>
      <c r="DF41" s="5">
        <v>131510</v>
      </c>
      <c r="DG41" s="5">
        <v>138611</v>
      </c>
      <c r="DH41" s="5">
        <v>117222</v>
      </c>
      <c r="DI41" s="5">
        <v>103129</v>
      </c>
      <c r="DJ41" s="5">
        <v>127725</v>
      </c>
      <c r="DK41" s="5">
        <v>93468</v>
      </c>
      <c r="DL41" s="5">
        <v>101535</v>
      </c>
      <c r="DM41" s="5">
        <v>101728</v>
      </c>
      <c r="DN41" s="5">
        <v>159713</v>
      </c>
      <c r="DO41" s="5">
        <v>80406</v>
      </c>
      <c r="DP41" s="5">
        <v>52716</v>
      </c>
      <c r="DQ41" s="5">
        <v>71021</v>
      </c>
      <c r="DR41" s="5">
        <v>89669</v>
      </c>
      <c r="DS41" s="5">
        <v>85784</v>
      </c>
      <c r="DT41" s="5">
        <v>121232</v>
      </c>
      <c r="DU41" s="5">
        <v>63222</v>
      </c>
      <c r="DV41" s="5">
        <v>56857</v>
      </c>
      <c r="DW41" s="5">
        <v>66419</v>
      </c>
      <c r="DX41" s="5">
        <v>62742</v>
      </c>
      <c r="DY41" s="5">
        <v>58969</v>
      </c>
      <c r="DZ41" s="5">
        <v>63617</v>
      </c>
      <c r="EA41" s="5">
        <v>20329</v>
      </c>
      <c r="EB41" s="5">
        <v>29728</v>
      </c>
      <c r="EC41" s="5">
        <v>21283</v>
      </c>
      <c r="ED41" s="5">
        <v>48925</v>
      </c>
      <c r="EE41" s="5">
        <v>23825</v>
      </c>
      <c r="EF41" s="5">
        <v>3223</v>
      </c>
      <c r="EG41" s="5">
        <v>23382</v>
      </c>
      <c r="EH41" s="5">
        <v>13643</v>
      </c>
      <c r="EI41" s="5">
        <v>6201</v>
      </c>
      <c r="EJ41" s="5">
        <v>15425</v>
      </c>
      <c r="EK41" s="5">
        <v>21203</v>
      </c>
      <c r="EL41" s="5">
        <v>29040</v>
      </c>
      <c r="EM41" s="5">
        <v>11908</v>
      </c>
      <c r="EN41" s="5">
        <v>6640</v>
      </c>
      <c r="EO41" s="5">
        <v>4929</v>
      </c>
      <c r="EP41" s="5">
        <v>7426</v>
      </c>
      <c r="EQ41" s="5">
        <v>5054</v>
      </c>
      <c r="ER41" s="5">
        <v>13356</v>
      </c>
      <c r="ES41" s="5">
        <v>11770</v>
      </c>
      <c r="ET41" s="5">
        <v>18004</v>
      </c>
      <c r="EU41" s="5">
        <v>10028</v>
      </c>
      <c r="EV41" s="5">
        <v>3368</v>
      </c>
      <c r="EW41" s="5">
        <v>4085</v>
      </c>
      <c r="EX41" s="5">
        <v>14768</v>
      </c>
      <c r="EY41" s="5">
        <v>12409</v>
      </c>
      <c r="EZ41" s="5">
        <v>14540</v>
      </c>
      <c r="FA41" s="5">
        <v>12519</v>
      </c>
      <c r="FB41" s="5">
        <v>9099</v>
      </c>
      <c r="FC41" s="5">
        <v>8050</v>
      </c>
      <c r="FD41" s="5">
        <v>10363</v>
      </c>
      <c r="FE41" s="5">
        <v>3769</v>
      </c>
      <c r="FF41" s="5">
        <v>2705</v>
      </c>
      <c r="FG41" s="5">
        <v>0</v>
      </c>
      <c r="FH41" s="5">
        <v>0</v>
      </c>
      <c r="FI41" s="5">
        <v>0</v>
      </c>
      <c r="FJ41" s="5">
        <v>0</v>
      </c>
      <c r="FK41" s="5">
        <v>0</v>
      </c>
      <c r="FL41" s="5">
        <v>0</v>
      </c>
      <c r="FM41" s="5">
        <v>0</v>
      </c>
      <c r="FN41" s="5">
        <v>0</v>
      </c>
      <c r="FO41" s="5">
        <v>0</v>
      </c>
      <c r="FP41" s="5">
        <v>0</v>
      </c>
      <c r="FQ41" s="5">
        <v>6046</v>
      </c>
      <c r="FR41" s="5">
        <v>0</v>
      </c>
      <c r="FS41" s="5">
        <v>0</v>
      </c>
      <c r="FT41" s="5">
        <v>0</v>
      </c>
      <c r="FU41" s="5" t="s">
        <v>33</v>
      </c>
      <c r="FV41" s="5" t="s">
        <v>33</v>
      </c>
      <c r="FW41" s="5" t="s">
        <v>33</v>
      </c>
      <c r="FX41" s="5" t="s">
        <v>33</v>
      </c>
      <c r="FY41" s="5" t="s">
        <v>33</v>
      </c>
      <c r="FZ41" s="5" t="s">
        <v>33</v>
      </c>
      <c r="GA41" s="5" t="s">
        <v>33</v>
      </c>
      <c r="GB41" s="5" t="s">
        <v>33</v>
      </c>
      <c r="GC41" s="5" t="s">
        <v>33</v>
      </c>
      <c r="GD41" s="5" t="s">
        <v>33</v>
      </c>
      <c r="GE41" s="5" t="s">
        <v>33</v>
      </c>
      <c r="GF41" s="5" t="s">
        <v>33</v>
      </c>
      <c r="GG41" s="5" t="s">
        <v>33</v>
      </c>
      <c r="GH41" s="5" t="s">
        <v>33</v>
      </c>
      <c r="GI41" s="5" t="s">
        <v>33</v>
      </c>
      <c r="GJ41" s="5" t="s">
        <v>33</v>
      </c>
      <c r="GK41" s="5" t="s">
        <v>33</v>
      </c>
      <c r="GL41" s="5" t="s">
        <v>33</v>
      </c>
      <c r="GM41" s="5">
        <v>757257</v>
      </c>
      <c r="GN41" s="5">
        <v>637292</v>
      </c>
      <c r="GO41" s="5">
        <v>726422</v>
      </c>
      <c r="GP41" s="5">
        <v>1004005</v>
      </c>
      <c r="GQ41" s="5">
        <v>477683</v>
      </c>
      <c r="GR41" s="5">
        <v>421336</v>
      </c>
      <c r="GS41" s="5">
        <v>427185</v>
      </c>
      <c r="GT41" s="5">
        <v>644430</v>
      </c>
      <c r="GU41" s="5">
        <v>361894</v>
      </c>
      <c r="GV41" s="5">
        <v>243776</v>
      </c>
      <c r="GW41" s="5">
        <v>513966</v>
      </c>
      <c r="GX41" s="5">
        <v>592619</v>
      </c>
      <c r="GY41" s="5">
        <v>262794</v>
      </c>
      <c r="GZ41" s="5">
        <v>303529</v>
      </c>
      <c r="HA41" s="5">
        <v>216703</v>
      </c>
      <c r="HB41" s="5">
        <v>242056</v>
      </c>
      <c r="HC41" s="5">
        <v>332420</v>
      </c>
      <c r="HD41" s="5">
        <v>282971</v>
      </c>
      <c r="HE41" s="5">
        <v>206136</v>
      </c>
      <c r="HF41" s="5">
        <v>509767</v>
      </c>
      <c r="HG41" s="5">
        <v>168724</v>
      </c>
      <c r="HH41" s="5">
        <v>110005</v>
      </c>
      <c r="HI41" s="5">
        <v>103595</v>
      </c>
      <c r="HJ41" s="5">
        <v>186881</v>
      </c>
      <c r="HK41" s="5">
        <v>179150</v>
      </c>
      <c r="HL41" s="5">
        <v>235513</v>
      </c>
      <c r="HM41" s="5">
        <v>153726</v>
      </c>
      <c r="HN41" s="5">
        <v>146338</v>
      </c>
      <c r="HO41" s="5">
        <v>153452</v>
      </c>
      <c r="HP41" s="5">
        <v>127951</v>
      </c>
      <c r="HQ41" s="5">
        <v>123128</v>
      </c>
      <c r="HR41" s="5">
        <v>161770</v>
      </c>
      <c r="HS41" s="5">
        <v>812814</v>
      </c>
      <c r="HT41" s="5">
        <v>936371</v>
      </c>
      <c r="HU41" s="5">
        <v>791291</v>
      </c>
      <c r="HV41" s="5">
        <v>713608</v>
      </c>
      <c r="HW41" s="5">
        <v>1081246</v>
      </c>
      <c r="HX41" s="5">
        <v>987012</v>
      </c>
      <c r="HY41" s="5">
        <v>1024917</v>
      </c>
      <c r="HZ41" s="5">
        <v>1033709</v>
      </c>
      <c r="IA41" s="5">
        <v>963936</v>
      </c>
      <c r="IB41" s="5">
        <v>982005</v>
      </c>
      <c r="IC41" s="5">
        <v>1209843</v>
      </c>
      <c r="ID41" s="5">
        <v>1343932</v>
      </c>
      <c r="IE41" s="5">
        <v>1063342</v>
      </c>
      <c r="IF41" s="5">
        <v>1148683</v>
      </c>
      <c r="IG41" s="5">
        <v>874480</v>
      </c>
      <c r="IH41" s="5">
        <v>793136</v>
      </c>
      <c r="II41" s="5">
        <v>725016</v>
      </c>
      <c r="IJ41" s="5">
        <v>750087</v>
      </c>
      <c r="IK41" s="5">
        <v>883318</v>
      </c>
      <c r="IL41" s="5">
        <v>906849</v>
      </c>
      <c r="IM41" s="5">
        <v>799169</v>
      </c>
      <c r="IN41" s="5">
        <v>711317</v>
      </c>
      <c r="IO41" s="5">
        <v>754895</v>
      </c>
      <c r="IP41" s="5">
        <v>812972</v>
      </c>
      <c r="IQ41" s="5">
        <v>705159</v>
      </c>
      <c r="IR41" s="5">
        <v>710679</v>
      </c>
      <c r="IS41" s="5">
        <v>730479</v>
      </c>
      <c r="IT41" s="5">
        <v>888937</v>
      </c>
      <c r="IU41" s="5">
        <v>846200</v>
      </c>
      <c r="IV41" s="5">
        <v>834192</v>
      </c>
      <c r="IW41" s="5">
        <v>759391</v>
      </c>
      <c r="IX41" s="5">
        <v>743199</v>
      </c>
      <c r="IY41" s="5">
        <v>189598</v>
      </c>
      <c r="IZ41" s="5">
        <v>218439</v>
      </c>
      <c r="JA41" s="5">
        <v>217989</v>
      </c>
      <c r="JB41" s="5">
        <v>192733</v>
      </c>
      <c r="JC41" s="5">
        <v>176381</v>
      </c>
      <c r="JD41" s="5">
        <v>152784</v>
      </c>
      <c r="JE41" s="5">
        <v>142585</v>
      </c>
      <c r="JF41" s="5">
        <v>130084</v>
      </c>
      <c r="JG41" s="5">
        <v>128467</v>
      </c>
      <c r="JH41" s="5">
        <v>123085</v>
      </c>
      <c r="JI41" s="5">
        <v>126042</v>
      </c>
      <c r="JJ41" s="5">
        <v>114454</v>
      </c>
      <c r="JK41" s="5">
        <v>101417</v>
      </c>
      <c r="JL41" s="5">
        <v>94667</v>
      </c>
      <c r="JM41" s="5">
        <v>92609</v>
      </c>
      <c r="JN41" s="5">
        <v>88650</v>
      </c>
      <c r="JO41" s="5">
        <v>92910</v>
      </c>
      <c r="JP41" s="5">
        <v>73930</v>
      </c>
      <c r="JQ41" s="5">
        <v>115500</v>
      </c>
      <c r="JR41" s="5">
        <v>109755</v>
      </c>
      <c r="JS41" s="5">
        <v>101741</v>
      </c>
      <c r="JT41" s="5">
        <v>95595</v>
      </c>
      <c r="JU41" s="5">
        <v>96762</v>
      </c>
      <c r="JV41" s="5">
        <v>57131</v>
      </c>
      <c r="JW41" s="5">
        <v>20482</v>
      </c>
      <c r="JX41" s="5">
        <v>77442</v>
      </c>
      <c r="JY41" s="5">
        <v>77558</v>
      </c>
      <c r="JZ41" s="5">
        <v>88689</v>
      </c>
      <c r="KA41" s="5">
        <v>83064</v>
      </c>
      <c r="KB41" s="5">
        <v>74024</v>
      </c>
      <c r="KC41" s="5">
        <v>69771</v>
      </c>
      <c r="KD41" s="5">
        <v>74123</v>
      </c>
      <c r="KE41" s="5">
        <v>32444</v>
      </c>
      <c r="KF41" s="5">
        <v>33356</v>
      </c>
      <c r="KG41" s="5">
        <v>29714</v>
      </c>
      <c r="KH41" s="5">
        <v>29591</v>
      </c>
      <c r="KI41" s="5">
        <v>31313</v>
      </c>
      <c r="KJ41" s="5">
        <v>29885</v>
      </c>
      <c r="KK41" s="5">
        <v>18903</v>
      </c>
      <c r="KL41" s="5">
        <v>18624</v>
      </c>
      <c r="KM41" s="5">
        <v>19487</v>
      </c>
      <c r="KN41" s="5">
        <v>19905</v>
      </c>
      <c r="KO41" s="5">
        <v>18140</v>
      </c>
      <c r="KP41" s="5">
        <v>18520</v>
      </c>
      <c r="KQ41" s="5">
        <v>18867</v>
      </c>
      <c r="KR41" s="5">
        <v>19357</v>
      </c>
      <c r="KS41" s="5">
        <v>10877</v>
      </c>
      <c r="KT41" s="5">
        <v>11012</v>
      </c>
      <c r="KU41" s="5">
        <v>10250</v>
      </c>
      <c r="KV41" s="5">
        <v>9952</v>
      </c>
      <c r="KW41" s="5">
        <v>9398</v>
      </c>
      <c r="KX41" s="5">
        <v>6034</v>
      </c>
      <c r="KY41" s="5">
        <v>4807</v>
      </c>
      <c r="KZ41" s="5">
        <v>4731</v>
      </c>
      <c r="LA41" s="5">
        <v>4737</v>
      </c>
      <c r="LB41" s="5">
        <v>5543</v>
      </c>
      <c r="LC41" s="5">
        <v>6022</v>
      </c>
      <c r="LD41" s="5">
        <v>5690</v>
      </c>
      <c r="LE41" s="5">
        <v>6348</v>
      </c>
      <c r="LF41" s="5">
        <v>5471</v>
      </c>
      <c r="LG41" s="5">
        <v>3169</v>
      </c>
      <c r="LH41" s="5">
        <v>2528</v>
      </c>
      <c r="LI41" s="5">
        <v>2283</v>
      </c>
      <c r="LJ41" s="5">
        <v>1883</v>
      </c>
      <c r="LK41" s="5">
        <v>12640</v>
      </c>
      <c r="LL41" s="5">
        <v>12448</v>
      </c>
      <c r="LM41" s="5">
        <v>12304</v>
      </c>
      <c r="LN41" s="5">
        <v>10757</v>
      </c>
      <c r="LO41" s="5">
        <v>12422</v>
      </c>
      <c r="LP41" s="5">
        <v>13424</v>
      </c>
      <c r="LQ41" s="5">
        <v>11313</v>
      </c>
      <c r="LR41" s="5">
        <v>9996</v>
      </c>
      <c r="LS41" s="5">
        <v>13199</v>
      </c>
      <c r="LT41" s="5">
        <v>11881</v>
      </c>
      <c r="LU41" s="5">
        <v>12337</v>
      </c>
      <c r="LV41" s="5">
        <v>15696</v>
      </c>
      <c r="LW41" s="5">
        <v>11212</v>
      </c>
      <c r="LX41" s="5">
        <v>9442</v>
      </c>
      <c r="LY41" s="5">
        <v>8771</v>
      </c>
      <c r="LZ41" s="5">
        <v>8842</v>
      </c>
      <c r="MA41" s="5">
        <v>7188</v>
      </c>
      <c r="MB41" s="5">
        <v>6440</v>
      </c>
      <c r="MC41" s="5">
        <v>9559</v>
      </c>
      <c r="MD41" s="5">
        <v>10871</v>
      </c>
      <c r="ME41" s="5">
        <v>8344</v>
      </c>
      <c r="MF41" s="5">
        <v>8450</v>
      </c>
      <c r="MG41" s="5">
        <v>8158</v>
      </c>
      <c r="MH41" s="5">
        <v>5422</v>
      </c>
      <c r="MI41" s="5">
        <v>4482</v>
      </c>
      <c r="MJ41" s="5">
        <v>3277</v>
      </c>
      <c r="MK41" s="5">
        <v>4165</v>
      </c>
      <c r="ML41" s="5">
        <v>3945</v>
      </c>
      <c r="MM41" s="5">
        <v>3421</v>
      </c>
      <c r="MN41" s="5">
        <v>3440</v>
      </c>
      <c r="MO41" s="5">
        <v>3551</v>
      </c>
      <c r="MP41" s="5">
        <v>3706</v>
      </c>
      <c r="MQ41" s="5">
        <v>4739</v>
      </c>
      <c r="MR41" s="5">
        <v>5004</v>
      </c>
      <c r="MS41" s="5">
        <v>4231</v>
      </c>
      <c r="MT41" s="5">
        <v>4049</v>
      </c>
      <c r="MU41" s="5">
        <v>4067</v>
      </c>
      <c r="MV41" s="5">
        <v>3769</v>
      </c>
      <c r="MW41" s="5">
        <v>302</v>
      </c>
      <c r="MX41" s="5">
        <v>179</v>
      </c>
      <c r="MY41" s="5">
        <v>233</v>
      </c>
      <c r="MZ41" s="5">
        <v>0</v>
      </c>
      <c r="NA41" s="5">
        <v>0</v>
      </c>
      <c r="NB41" s="5">
        <v>0</v>
      </c>
      <c r="NC41" s="5">
        <v>0</v>
      </c>
      <c r="ND41" s="5">
        <v>0</v>
      </c>
      <c r="NE41" s="5" t="s">
        <v>33</v>
      </c>
      <c r="NF41" s="5" t="s">
        <v>33</v>
      </c>
      <c r="NG41" s="5" t="s">
        <v>33</v>
      </c>
      <c r="NH41" s="5" t="s">
        <v>33</v>
      </c>
      <c r="NI41" s="5" t="s">
        <v>33</v>
      </c>
      <c r="NJ41" s="5" t="s">
        <v>33</v>
      </c>
      <c r="NK41" s="5" t="s">
        <v>33</v>
      </c>
      <c r="NL41" s="5" t="s">
        <v>33</v>
      </c>
      <c r="NM41" s="5" t="s">
        <v>33</v>
      </c>
      <c r="NN41" s="5" t="s">
        <v>33</v>
      </c>
      <c r="NO41" s="5" t="s">
        <v>33</v>
      </c>
      <c r="NP41" s="5" t="s">
        <v>33</v>
      </c>
      <c r="NQ41" s="5" t="s">
        <v>33</v>
      </c>
      <c r="NR41" s="5" t="s">
        <v>33</v>
      </c>
      <c r="NS41" s="5" t="s">
        <v>33</v>
      </c>
      <c r="NT41" s="5" t="s">
        <v>33</v>
      </c>
      <c r="NU41" s="5" t="s">
        <v>33</v>
      </c>
      <c r="NV41" s="5" t="s">
        <v>33</v>
      </c>
      <c r="NW41" s="5">
        <v>0</v>
      </c>
      <c r="NX41" s="5">
        <v>0</v>
      </c>
      <c r="NY41" s="5">
        <v>0</v>
      </c>
      <c r="NZ41" s="5">
        <v>0</v>
      </c>
      <c r="OA41" s="5">
        <v>0</v>
      </c>
      <c r="OB41" s="5">
        <v>0</v>
      </c>
      <c r="OC41" s="5">
        <v>0</v>
      </c>
      <c r="OD41" s="5">
        <v>100</v>
      </c>
      <c r="OE41" s="5">
        <v>108</v>
      </c>
      <c r="OF41" s="5">
        <v>0</v>
      </c>
      <c r="OG41" s="5">
        <v>0</v>
      </c>
      <c r="OH41" s="5">
        <v>0</v>
      </c>
      <c r="OI41" s="5">
        <v>0</v>
      </c>
      <c r="OJ41" s="5">
        <v>0</v>
      </c>
      <c r="OK41" s="5" t="s">
        <v>33</v>
      </c>
      <c r="OL41" s="5" t="s">
        <v>33</v>
      </c>
      <c r="OM41" s="5" t="s">
        <v>33</v>
      </c>
      <c r="ON41" s="5" t="s">
        <v>33</v>
      </c>
      <c r="OO41" s="5" t="s">
        <v>33</v>
      </c>
      <c r="OP41" s="5" t="s">
        <v>33</v>
      </c>
      <c r="OQ41" s="5" t="s">
        <v>33</v>
      </c>
      <c r="OR41" s="5" t="s">
        <v>33</v>
      </c>
      <c r="OS41" s="5" t="s">
        <v>33</v>
      </c>
      <c r="OT41" s="5" t="s">
        <v>33</v>
      </c>
      <c r="OU41" s="5" t="s">
        <v>33</v>
      </c>
      <c r="OV41" s="5" t="s">
        <v>33</v>
      </c>
      <c r="OW41" s="5" t="s">
        <v>33</v>
      </c>
      <c r="OX41" s="5" t="s">
        <v>33</v>
      </c>
      <c r="OY41" s="5" t="s">
        <v>33</v>
      </c>
      <c r="OZ41" s="5" t="s">
        <v>33</v>
      </c>
      <c r="PA41" s="5" t="s">
        <v>33</v>
      </c>
      <c r="PB41" s="5" t="s">
        <v>33</v>
      </c>
      <c r="PC41" s="5">
        <v>35029</v>
      </c>
      <c r="PD41" s="5">
        <v>29299</v>
      </c>
      <c r="PE41" s="5">
        <v>28305</v>
      </c>
      <c r="PF41" s="5">
        <v>27199</v>
      </c>
      <c r="PG41" s="5">
        <v>27807</v>
      </c>
      <c r="PH41" s="5">
        <v>25330</v>
      </c>
      <c r="PI41" s="5">
        <v>25518</v>
      </c>
      <c r="PJ41" s="5">
        <v>24622</v>
      </c>
      <c r="PK41" s="5">
        <v>24180</v>
      </c>
      <c r="PL41" s="5">
        <v>22737</v>
      </c>
      <c r="PM41" s="5">
        <v>22316</v>
      </c>
      <c r="PN41" s="5">
        <v>21309</v>
      </c>
      <c r="PO41" s="5">
        <v>20475</v>
      </c>
      <c r="PP41" s="5">
        <v>18139</v>
      </c>
      <c r="PQ41" s="5">
        <v>18052</v>
      </c>
      <c r="PR41" s="5">
        <v>19610</v>
      </c>
      <c r="PS41" s="5">
        <v>20458</v>
      </c>
      <c r="PT41" s="5">
        <v>18743</v>
      </c>
      <c r="PU41" s="5">
        <v>16213</v>
      </c>
      <c r="PV41" s="5">
        <v>14239</v>
      </c>
      <c r="PW41" s="5">
        <v>12957</v>
      </c>
      <c r="PX41" s="5">
        <v>13179</v>
      </c>
      <c r="PY41" s="5">
        <v>16968</v>
      </c>
      <c r="PZ41" s="5">
        <v>18881</v>
      </c>
      <c r="QA41" s="5">
        <v>18324</v>
      </c>
      <c r="QB41" s="5">
        <v>17994</v>
      </c>
      <c r="QC41" s="5">
        <v>18682</v>
      </c>
      <c r="QD41" s="5">
        <v>16132</v>
      </c>
      <c r="QE41" s="5">
        <v>15862</v>
      </c>
      <c r="QF41" s="5">
        <v>15388</v>
      </c>
      <c r="QG41" s="5">
        <v>14747</v>
      </c>
      <c r="QH41" s="5">
        <v>14760</v>
      </c>
      <c r="QI41" s="5">
        <v>46961</v>
      </c>
      <c r="QJ41" s="5">
        <v>54712</v>
      </c>
      <c r="QK41" s="5">
        <v>56876</v>
      </c>
      <c r="QL41" s="5">
        <v>50323</v>
      </c>
      <c r="QM41" s="5">
        <v>56212</v>
      </c>
      <c r="QN41" s="5">
        <v>43475</v>
      </c>
      <c r="QO41" s="5">
        <v>33549</v>
      </c>
      <c r="QP41" s="5">
        <v>31393</v>
      </c>
      <c r="QQ41" s="5">
        <v>36502</v>
      </c>
      <c r="QR41" s="5">
        <v>33976</v>
      </c>
      <c r="QS41" s="5">
        <v>44657</v>
      </c>
      <c r="QT41" s="5">
        <v>92272</v>
      </c>
      <c r="QU41" s="5">
        <v>29732</v>
      </c>
      <c r="QV41" s="5">
        <v>26983</v>
      </c>
      <c r="QW41" s="5">
        <v>29740</v>
      </c>
      <c r="QX41" s="5">
        <v>29995</v>
      </c>
      <c r="QY41" s="5">
        <v>32677</v>
      </c>
      <c r="QZ41" s="5">
        <v>31819</v>
      </c>
      <c r="RA41" s="5">
        <v>41866</v>
      </c>
      <c r="RB41" s="5">
        <v>47650</v>
      </c>
      <c r="RC41" s="5">
        <v>37360</v>
      </c>
      <c r="RD41" s="5">
        <v>24219</v>
      </c>
      <c r="RE41" s="5">
        <v>26290</v>
      </c>
      <c r="RF41" s="5">
        <v>20686</v>
      </c>
      <c r="RG41" s="5">
        <v>21678</v>
      </c>
      <c r="RH41" s="5">
        <v>26979</v>
      </c>
      <c r="RI41" s="5">
        <v>25584</v>
      </c>
      <c r="RJ41" s="5">
        <v>23626</v>
      </c>
      <c r="RK41" s="5">
        <v>19623</v>
      </c>
      <c r="RL41" s="5">
        <v>19258</v>
      </c>
      <c r="RM41" s="5">
        <v>19368</v>
      </c>
      <c r="RN41" s="5">
        <v>19046</v>
      </c>
      <c r="RO41" s="5">
        <v>39255</v>
      </c>
      <c r="RP41" s="5">
        <v>38194</v>
      </c>
      <c r="RQ41" s="5">
        <v>36215</v>
      </c>
      <c r="RR41" s="5">
        <v>34220</v>
      </c>
      <c r="RS41" s="5">
        <v>35843</v>
      </c>
      <c r="RT41" s="5">
        <v>36880</v>
      </c>
      <c r="RU41" s="5">
        <v>38461</v>
      </c>
      <c r="RV41" s="5">
        <v>37264</v>
      </c>
      <c r="RW41" s="5">
        <v>35562</v>
      </c>
      <c r="RX41" s="5">
        <v>35991</v>
      </c>
      <c r="RY41" s="5">
        <v>47325</v>
      </c>
      <c r="RZ41" s="5">
        <v>39496</v>
      </c>
      <c r="SA41" s="5">
        <v>43380</v>
      </c>
      <c r="SB41" s="5">
        <v>44457</v>
      </c>
      <c r="SC41" s="5">
        <v>34728</v>
      </c>
      <c r="SD41" s="5">
        <v>43591</v>
      </c>
      <c r="SE41" s="5">
        <v>39074</v>
      </c>
      <c r="SF41" s="5">
        <v>35695</v>
      </c>
      <c r="SG41" s="5">
        <v>33680</v>
      </c>
      <c r="SH41" s="5">
        <v>26037</v>
      </c>
      <c r="SI41" s="5">
        <v>23662</v>
      </c>
      <c r="SJ41" s="5">
        <v>22415</v>
      </c>
      <c r="SK41" s="5">
        <v>22677</v>
      </c>
      <c r="SL41" s="5">
        <v>28923</v>
      </c>
      <c r="SM41" s="5">
        <v>34665</v>
      </c>
      <c r="SN41" s="5">
        <v>38717</v>
      </c>
      <c r="SO41" s="5">
        <v>28670</v>
      </c>
      <c r="SP41" s="5">
        <v>20528</v>
      </c>
      <c r="SQ41" s="5">
        <v>24210</v>
      </c>
      <c r="SR41" s="5">
        <v>25306</v>
      </c>
      <c r="SS41" s="5">
        <v>27710</v>
      </c>
      <c r="ST41" s="5">
        <v>27606</v>
      </c>
      <c r="SU41" s="5">
        <v>67315</v>
      </c>
      <c r="SV41" s="5">
        <v>69371</v>
      </c>
      <c r="SW41" s="5">
        <v>53392</v>
      </c>
      <c r="SX41" s="5">
        <v>66675</v>
      </c>
      <c r="SY41" s="5">
        <v>74662</v>
      </c>
      <c r="SZ41" s="5">
        <v>68221</v>
      </c>
      <c r="TA41" s="5">
        <v>41853</v>
      </c>
      <c r="TB41" s="5">
        <v>27324</v>
      </c>
      <c r="TC41" s="5">
        <v>12179</v>
      </c>
      <c r="TD41" s="5">
        <v>12252</v>
      </c>
      <c r="TE41" s="5">
        <v>9152</v>
      </c>
      <c r="TF41" s="5">
        <v>4960</v>
      </c>
      <c r="TG41" s="5">
        <v>6238</v>
      </c>
      <c r="TH41" s="5">
        <v>6665</v>
      </c>
      <c r="TI41" s="5">
        <v>5793</v>
      </c>
      <c r="TJ41" s="5">
        <v>5907</v>
      </c>
      <c r="TK41" s="5">
        <v>6730</v>
      </c>
      <c r="TL41" s="5">
        <v>5979</v>
      </c>
      <c r="TM41" s="5">
        <v>5356</v>
      </c>
      <c r="TN41" s="5">
        <v>8984</v>
      </c>
      <c r="TO41" s="5">
        <v>8477</v>
      </c>
      <c r="TP41" s="5">
        <v>6634</v>
      </c>
      <c r="TQ41" s="5">
        <v>7924</v>
      </c>
      <c r="TR41" s="5">
        <v>10534</v>
      </c>
      <c r="TS41" s="5">
        <v>8948</v>
      </c>
      <c r="TT41" s="5">
        <v>9509</v>
      </c>
      <c r="TU41" s="5">
        <v>9189</v>
      </c>
      <c r="TV41" s="5">
        <v>4923</v>
      </c>
      <c r="TW41" s="5">
        <v>3192</v>
      </c>
      <c r="TX41" s="5">
        <v>3273</v>
      </c>
      <c r="TY41" s="5">
        <v>3166</v>
      </c>
      <c r="TZ41" s="5">
        <v>3153</v>
      </c>
      <c r="UA41" s="5">
        <v>857</v>
      </c>
      <c r="UB41" s="5">
        <v>496</v>
      </c>
      <c r="UC41" s="5">
        <v>357</v>
      </c>
      <c r="UD41" s="5">
        <v>611</v>
      </c>
      <c r="UE41" s="5">
        <v>737</v>
      </c>
      <c r="UF41" s="5">
        <v>774</v>
      </c>
      <c r="UG41" s="5">
        <v>595</v>
      </c>
      <c r="UH41" s="5">
        <v>1070</v>
      </c>
      <c r="UI41" s="5">
        <v>1226</v>
      </c>
      <c r="UJ41" s="5">
        <v>1738</v>
      </c>
      <c r="UK41" s="5">
        <v>1509</v>
      </c>
      <c r="UL41" s="5">
        <v>1442</v>
      </c>
      <c r="UM41" s="5">
        <v>1464</v>
      </c>
      <c r="UN41" s="5">
        <v>1558</v>
      </c>
      <c r="UO41" s="5">
        <v>1905</v>
      </c>
      <c r="UP41" s="5">
        <v>2443</v>
      </c>
      <c r="UQ41" s="5">
        <v>666</v>
      </c>
      <c r="UR41" s="5">
        <v>1233</v>
      </c>
      <c r="US41" s="5">
        <v>1533</v>
      </c>
      <c r="UT41" s="5">
        <v>4217</v>
      </c>
      <c r="UU41" s="5">
        <v>5221</v>
      </c>
      <c r="UV41" s="5">
        <v>9000</v>
      </c>
      <c r="UW41" s="5">
        <v>9462</v>
      </c>
      <c r="UX41" s="5">
        <v>10837</v>
      </c>
      <c r="UY41" s="5">
        <v>10268</v>
      </c>
      <c r="UZ41" s="5">
        <v>8665</v>
      </c>
      <c r="VA41" s="5">
        <v>11090</v>
      </c>
      <c r="VB41" s="5">
        <v>6760</v>
      </c>
      <c r="VC41" s="5">
        <v>3806</v>
      </c>
      <c r="VD41" s="5">
        <v>4121</v>
      </c>
      <c r="VE41" s="5">
        <v>4801</v>
      </c>
      <c r="VF41" s="5">
        <v>3907</v>
      </c>
      <c r="VG41" s="5">
        <v>199780</v>
      </c>
      <c r="VH41" s="5">
        <v>175805</v>
      </c>
      <c r="VI41" s="5">
        <v>184596</v>
      </c>
      <c r="VJ41" s="5">
        <v>181954</v>
      </c>
      <c r="VK41" s="5">
        <v>193827</v>
      </c>
      <c r="VL41" s="5">
        <v>178636</v>
      </c>
      <c r="VM41" s="5">
        <v>187834</v>
      </c>
      <c r="VN41" s="5">
        <v>185177</v>
      </c>
      <c r="VO41" s="5">
        <v>159199</v>
      </c>
      <c r="VP41" s="5">
        <v>154486</v>
      </c>
      <c r="VQ41" s="5">
        <v>131457</v>
      </c>
      <c r="VR41" s="5">
        <v>124075</v>
      </c>
      <c r="VS41" s="5">
        <v>138810</v>
      </c>
      <c r="VT41" s="5">
        <v>138184</v>
      </c>
      <c r="VU41" s="5">
        <v>118397</v>
      </c>
      <c r="VV41" s="5">
        <v>98401</v>
      </c>
      <c r="VW41" s="5">
        <v>118269</v>
      </c>
      <c r="VX41" s="5">
        <v>278673</v>
      </c>
      <c r="VY41" s="5">
        <v>66654</v>
      </c>
      <c r="VZ41" s="5">
        <v>131096</v>
      </c>
      <c r="WA41" s="5">
        <v>123747</v>
      </c>
      <c r="WB41" s="5">
        <v>114916</v>
      </c>
      <c r="WC41" s="5">
        <v>113166</v>
      </c>
      <c r="WD41" s="5">
        <v>104574</v>
      </c>
      <c r="WE41" s="5">
        <v>111089</v>
      </c>
      <c r="WF41" s="5">
        <v>111974</v>
      </c>
      <c r="WG41" s="5">
        <v>97347</v>
      </c>
      <c r="WH41" s="5">
        <v>116839</v>
      </c>
      <c r="WI41" s="5">
        <v>129580</v>
      </c>
      <c r="WJ41" s="5">
        <v>107477</v>
      </c>
      <c r="WK41" s="5">
        <v>84172</v>
      </c>
      <c r="WL41" s="5">
        <v>91294</v>
      </c>
      <c r="WM41" s="5">
        <v>4633</v>
      </c>
      <c r="WN41" s="5">
        <v>3855</v>
      </c>
      <c r="WO41" s="5">
        <v>3518</v>
      </c>
      <c r="WP41" s="5">
        <v>3513</v>
      </c>
      <c r="WQ41" s="5">
        <v>3276</v>
      </c>
      <c r="WR41" s="5">
        <v>2546</v>
      </c>
      <c r="WS41" s="5">
        <v>2215</v>
      </c>
      <c r="WT41" s="5">
        <v>3641</v>
      </c>
      <c r="WU41" s="5">
        <v>2844</v>
      </c>
      <c r="WV41" s="5">
        <v>3405</v>
      </c>
      <c r="WW41" s="5">
        <v>3494</v>
      </c>
      <c r="WX41" s="5">
        <v>3336</v>
      </c>
      <c r="WY41" s="5">
        <v>3274</v>
      </c>
      <c r="WZ41" s="5">
        <v>3388</v>
      </c>
      <c r="XA41" s="5">
        <v>3185</v>
      </c>
      <c r="XB41" s="5">
        <v>2823</v>
      </c>
      <c r="XC41" s="5">
        <v>2753</v>
      </c>
      <c r="XD41" s="5">
        <v>5256</v>
      </c>
      <c r="XE41" s="5">
        <v>5119</v>
      </c>
      <c r="XF41" s="5">
        <v>6734</v>
      </c>
      <c r="XG41" s="5">
        <v>7332</v>
      </c>
      <c r="XH41" s="5">
        <v>3862</v>
      </c>
      <c r="XI41" s="5">
        <v>1676</v>
      </c>
      <c r="XJ41" s="5">
        <v>2512</v>
      </c>
      <c r="XK41" s="5">
        <v>2340</v>
      </c>
      <c r="XL41" s="5">
        <v>3029</v>
      </c>
      <c r="XM41" s="5">
        <v>2416</v>
      </c>
      <c r="XN41" s="5">
        <v>2279</v>
      </c>
      <c r="XO41" s="5">
        <v>2290</v>
      </c>
      <c r="XP41" s="5">
        <v>2196</v>
      </c>
      <c r="XQ41" s="5">
        <v>2313</v>
      </c>
      <c r="XR41" s="5">
        <v>2221</v>
      </c>
      <c r="XS41" s="1">
        <v>814</v>
      </c>
      <c r="XT41" s="3" t="s">
        <v>180</v>
      </c>
      <c r="XU41" s="3" t="s">
        <v>180</v>
      </c>
      <c r="XV41" s="3" t="s">
        <v>180</v>
      </c>
      <c r="XW41" s="3" t="s">
        <v>179</v>
      </c>
      <c r="XX41" s="3" t="s">
        <v>180</v>
      </c>
      <c r="XY41" s="3" t="s">
        <v>180</v>
      </c>
      <c r="XZ41" s="3" t="s">
        <v>212</v>
      </c>
    </row>
    <row r="42" spans="1:650" x14ac:dyDescent="0.3">
      <c r="A42" s="6" t="s">
        <v>73</v>
      </c>
      <c r="B42" s="1">
        <v>4112564</v>
      </c>
      <c r="C42" s="5">
        <v>147163</v>
      </c>
      <c r="D42" s="5">
        <v>92871</v>
      </c>
      <c r="E42" s="5">
        <v>65238</v>
      </c>
      <c r="F42" s="5">
        <v>41219</v>
      </c>
      <c r="G42" s="5">
        <v>641</v>
      </c>
      <c r="H42" s="5">
        <v>9415</v>
      </c>
      <c r="I42" s="5">
        <v>14559</v>
      </c>
      <c r="J42" s="5">
        <v>8965</v>
      </c>
      <c r="K42" s="5">
        <v>1324</v>
      </c>
      <c r="L42" s="5">
        <v>10560</v>
      </c>
      <c r="M42" s="5">
        <v>12381</v>
      </c>
      <c r="N42" s="5">
        <v>16290</v>
      </c>
      <c r="O42" s="5">
        <v>4459</v>
      </c>
      <c r="P42" s="5">
        <v>24463</v>
      </c>
      <c r="Q42" s="5" t="s">
        <v>33</v>
      </c>
      <c r="R42" s="5" t="s">
        <v>33</v>
      </c>
      <c r="S42" s="5" t="s">
        <v>33</v>
      </c>
      <c r="T42" s="5" t="s">
        <v>33</v>
      </c>
      <c r="U42" s="5" t="s">
        <v>33</v>
      </c>
      <c r="V42" s="5" t="s">
        <v>33</v>
      </c>
      <c r="W42" s="5" t="s">
        <v>33</v>
      </c>
      <c r="X42" s="5" t="s">
        <v>33</v>
      </c>
      <c r="Y42" s="5" t="s">
        <v>33</v>
      </c>
      <c r="Z42" s="5" t="s">
        <v>33</v>
      </c>
      <c r="AA42" s="5" t="s">
        <v>33</v>
      </c>
      <c r="AB42" s="5" t="s">
        <v>33</v>
      </c>
      <c r="AC42" s="5" t="s">
        <v>33</v>
      </c>
      <c r="AD42" s="5" t="s">
        <v>33</v>
      </c>
      <c r="AE42" s="5" t="s">
        <v>33</v>
      </c>
      <c r="AF42" s="5" t="s">
        <v>33</v>
      </c>
      <c r="AG42" s="5" t="s">
        <v>33</v>
      </c>
      <c r="AH42" s="5" t="s">
        <v>33</v>
      </c>
      <c r="AI42" s="5">
        <v>1316748</v>
      </c>
      <c r="AJ42" s="5">
        <v>268310</v>
      </c>
      <c r="AK42" s="5">
        <v>384872</v>
      </c>
      <c r="AL42" s="5">
        <v>1018307</v>
      </c>
      <c r="AM42" s="5">
        <v>114134</v>
      </c>
      <c r="AN42" s="5">
        <v>645710</v>
      </c>
      <c r="AO42" s="5">
        <v>120901</v>
      </c>
      <c r="AP42" s="5">
        <v>652079</v>
      </c>
      <c r="AQ42" s="5">
        <v>402253</v>
      </c>
      <c r="AR42" s="5">
        <v>73892</v>
      </c>
      <c r="AS42" s="5">
        <v>117767</v>
      </c>
      <c r="AT42" s="5">
        <v>55021</v>
      </c>
      <c r="AU42" s="5">
        <v>161707</v>
      </c>
      <c r="AV42" s="5">
        <v>44172</v>
      </c>
      <c r="AW42" s="5" t="s">
        <v>33</v>
      </c>
      <c r="AX42" s="5" t="s">
        <v>33</v>
      </c>
      <c r="AY42" s="5" t="s">
        <v>33</v>
      </c>
      <c r="AZ42" s="5" t="s">
        <v>33</v>
      </c>
      <c r="BA42" s="5" t="s">
        <v>33</v>
      </c>
      <c r="BB42" s="5" t="s">
        <v>33</v>
      </c>
      <c r="BC42" s="5" t="s">
        <v>33</v>
      </c>
      <c r="BD42" s="5" t="s">
        <v>33</v>
      </c>
      <c r="BE42" s="5" t="s">
        <v>33</v>
      </c>
      <c r="BF42" s="5" t="s">
        <v>33</v>
      </c>
      <c r="BG42" s="5" t="s">
        <v>33</v>
      </c>
      <c r="BH42" s="5" t="s">
        <v>33</v>
      </c>
      <c r="BI42" s="5" t="s">
        <v>33</v>
      </c>
      <c r="BJ42" s="5" t="s">
        <v>33</v>
      </c>
      <c r="BK42" s="5" t="s">
        <v>33</v>
      </c>
      <c r="BL42" s="5" t="s">
        <v>33</v>
      </c>
      <c r="BM42" s="5" t="s">
        <v>33</v>
      </c>
      <c r="BN42" s="5" t="s">
        <v>33</v>
      </c>
      <c r="BO42" s="5">
        <v>449441</v>
      </c>
      <c r="BP42" s="5">
        <v>491524</v>
      </c>
      <c r="BQ42" s="5">
        <v>292805</v>
      </c>
      <c r="BR42" s="5">
        <v>289071</v>
      </c>
      <c r="BS42" s="5">
        <v>24209</v>
      </c>
      <c r="BT42" s="5">
        <v>119022</v>
      </c>
      <c r="BU42" s="5">
        <v>72156</v>
      </c>
      <c r="BV42" s="5">
        <v>71491</v>
      </c>
      <c r="BW42" s="5">
        <v>132562</v>
      </c>
      <c r="BX42" s="5">
        <v>1708</v>
      </c>
      <c r="BY42" s="5">
        <v>125353</v>
      </c>
      <c r="BZ42" s="5">
        <v>36242</v>
      </c>
      <c r="CA42" s="5">
        <v>-8630</v>
      </c>
      <c r="CB42" s="5">
        <v>69091</v>
      </c>
      <c r="CC42" s="5" t="s">
        <v>33</v>
      </c>
      <c r="CD42" s="5" t="s">
        <v>33</v>
      </c>
      <c r="CE42" s="5" t="s">
        <v>33</v>
      </c>
      <c r="CF42" s="5" t="s">
        <v>33</v>
      </c>
      <c r="CG42" s="5" t="s">
        <v>33</v>
      </c>
      <c r="CH42" s="5" t="s">
        <v>33</v>
      </c>
      <c r="CI42" s="5" t="s">
        <v>33</v>
      </c>
      <c r="CJ42" s="5" t="s">
        <v>33</v>
      </c>
      <c r="CK42" s="5" t="s">
        <v>33</v>
      </c>
      <c r="CL42" s="5" t="s">
        <v>33</v>
      </c>
      <c r="CM42" s="5" t="s">
        <v>33</v>
      </c>
      <c r="CN42" s="5" t="s">
        <v>33</v>
      </c>
      <c r="CO42" s="5" t="s">
        <v>33</v>
      </c>
      <c r="CP42" s="5" t="s">
        <v>33</v>
      </c>
      <c r="CQ42" s="5" t="s">
        <v>33</v>
      </c>
      <c r="CR42" s="5" t="s">
        <v>33</v>
      </c>
      <c r="CS42" s="5" t="s">
        <v>33</v>
      </c>
      <c r="CT42" s="5" t="s">
        <v>33</v>
      </c>
      <c r="CU42" s="5">
        <v>413619</v>
      </c>
      <c r="CV42" s="5">
        <v>241242</v>
      </c>
      <c r="CW42" s="5">
        <v>222180</v>
      </c>
      <c r="CX42" s="5">
        <v>247871</v>
      </c>
      <c r="CY42" s="5">
        <v>57759</v>
      </c>
      <c r="CZ42" s="5">
        <v>91251</v>
      </c>
      <c r="DA42" s="5">
        <v>30529</v>
      </c>
      <c r="DB42" s="5">
        <v>212424</v>
      </c>
      <c r="DC42" s="5">
        <v>109957</v>
      </c>
      <c r="DD42" s="5">
        <v>-15402</v>
      </c>
      <c r="DE42" s="5">
        <v>218787</v>
      </c>
      <c r="DF42" s="5">
        <v>101859</v>
      </c>
      <c r="DG42" s="5">
        <v>-120777</v>
      </c>
      <c r="DH42" s="5">
        <v>339961</v>
      </c>
      <c r="DI42" s="5" t="s">
        <v>33</v>
      </c>
      <c r="DJ42" s="5" t="s">
        <v>33</v>
      </c>
      <c r="DK42" s="5" t="s">
        <v>33</v>
      </c>
      <c r="DL42" s="5" t="s">
        <v>33</v>
      </c>
      <c r="DM42" s="5" t="s">
        <v>33</v>
      </c>
      <c r="DN42" s="5" t="s">
        <v>33</v>
      </c>
      <c r="DO42" s="5" t="s">
        <v>33</v>
      </c>
      <c r="DP42" s="5" t="s">
        <v>33</v>
      </c>
      <c r="DQ42" s="5" t="s">
        <v>33</v>
      </c>
      <c r="DR42" s="5" t="s">
        <v>33</v>
      </c>
      <c r="DS42" s="5" t="s">
        <v>33</v>
      </c>
      <c r="DT42" s="5" t="s">
        <v>33</v>
      </c>
      <c r="DU42" s="5" t="s">
        <v>33</v>
      </c>
      <c r="DV42" s="5" t="s">
        <v>33</v>
      </c>
      <c r="DW42" s="5" t="s">
        <v>33</v>
      </c>
      <c r="DX42" s="5" t="s">
        <v>33</v>
      </c>
      <c r="DY42" s="5" t="s">
        <v>33</v>
      </c>
      <c r="DZ42" s="5" t="s">
        <v>33</v>
      </c>
      <c r="EA42" s="5">
        <v>22518</v>
      </c>
      <c r="EB42" s="5">
        <v>51298</v>
      </c>
      <c r="EC42" s="5">
        <v>34197</v>
      </c>
      <c r="ED42" s="5">
        <v>19392</v>
      </c>
      <c r="EE42" s="5">
        <v>7674</v>
      </c>
      <c r="EF42" s="5">
        <v>6182</v>
      </c>
      <c r="EG42" s="5">
        <v>8829</v>
      </c>
      <c r="EH42" s="5">
        <v>8930</v>
      </c>
      <c r="EI42" s="5">
        <v>7386</v>
      </c>
      <c r="EJ42" s="5">
        <v>11311</v>
      </c>
      <c r="EK42" s="5">
        <v>25575</v>
      </c>
      <c r="EL42" s="5">
        <v>19303</v>
      </c>
      <c r="EM42" s="5">
        <v>2194</v>
      </c>
      <c r="EN42" s="5">
        <v>7392</v>
      </c>
      <c r="EO42" s="5" t="s">
        <v>33</v>
      </c>
      <c r="EP42" s="5" t="s">
        <v>33</v>
      </c>
      <c r="EQ42" s="5" t="s">
        <v>33</v>
      </c>
      <c r="ER42" s="5" t="s">
        <v>33</v>
      </c>
      <c r="ES42" s="5" t="s">
        <v>33</v>
      </c>
      <c r="ET42" s="5" t="s">
        <v>33</v>
      </c>
      <c r="EU42" s="5" t="s">
        <v>33</v>
      </c>
      <c r="EV42" s="5" t="s">
        <v>33</v>
      </c>
      <c r="EW42" s="5" t="s">
        <v>33</v>
      </c>
      <c r="EX42" s="5" t="s">
        <v>33</v>
      </c>
      <c r="EY42" s="5" t="s">
        <v>33</v>
      </c>
      <c r="EZ42" s="5" t="s">
        <v>33</v>
      </c>
      <c r="FA42" s="5" t="s">
        <v>33</v>
      </c>
      <c r="FB42" s="5" t="s">
        <v>33</v>
      </c>
      <c r="FC42" s="5" t="s">
        <v>33</v>
      </c>
      <c r="FD42" s="5" t="s">
        <v>33</v>
      </c>
      <c r="FE42" s="5" t="s">
        <v>33</v>
      </c>
      <c r="FF42" s="5" t="s">
        <v>33</v>
      </c>
      <c r="FG42" s="5">
        <v>0</v>
      </c>
      <c r="FH42" s="5">
        <v>0</v>
      </c>
      <c r="FI42" s="5">
        <v>0</v>
      </c>
      <c r="FJ42" s="5">
        <v>0</v>
      </c>
      <c r="FK42" s="5">
        <v>0</v>
      </c>
      <c r="FL42" s="5">
        <v>0</v>
      </c>
      <c r="FM42" s="5">
        <v>0</v>
      </c>
      <c r="FN42" s="5">
        <v>0</v>
      </c>
      <c r="FO42" s="5">
        <v>0</v>
      </c>
      <c r="FP42" s="5">
        <v>0</v>
      </c>
      <c r="FQ42" s="5">
        <v>5779</v>
      </c>
      <c r="FR42" s="5">
        <v>0</v>
      </c>
      <c r="FS42" s="5">
        <v>0</v>
      </c>
      <c r="FT42" s="5">
        <v>0</v>
      </c>
      <c r="FU42" s="5" t="s">
        <v>33</v>
      </c>
      <c r="FV42" s="5" t="s">
        <v>33</v>
      </c>
      <c r="FW42" s="5" t="s">
        <v>33</v>
      </c>
      <c r="FX42" s="5" t="s">
        <v>33</v>
      </c>
      <c r="FY42" s="5" t="s">
        <v>33</v>
      </c>
      <c r="FZ42" s="5" t="s">
        <v>33</v>
      </c>
      <c r="GA42" s="5" t="s">
        <v>33</v>
      </c>
      <c r="GB42" s="5" t="s">
        <v>33</v>
      </c>
      <c r="GC42" s="5" t="s">
        <v>33</v>
      </c>
      <c r="GD42" s="5" t="s">
        <v>33</v>
      </c>
      <c r="GE42" s="5" t="s">
        <v>33</v>
      </c>
      <c r="GF42" s="5" t="s">
        <v>33</v>
      </c>
      <c r="GG42" s="5" t="s">
        <v>33</v>
      </c>
      <c r="GH42" s="5" t="s">
        <v>33</v>
      </c>
      <c r="GI42" s="5" t="s">
        <v>33</v>
      </c>
      <c r="GJ42" s="5" t="s">
        <v>33</v>
      </c>
      <c r="GK42" s="5" t="s">
        <v>33</v>
      </c>
      <c r="GL42" s="5" t="s">
        <v>33</v>
      </c>
      <c r="GM42" s="5">
        <v>2349489</v>
      </c>
      <c r="GN42" s="5">
        <v>1145245</v>
      </c>
      <c r="GO42" s="5">
        <v>999292</v>
      </c>
      <c r="GP42" s="5">
        <v>1615859</v>
      </c>
      <c r="GQ42" s="5">
        <v>204417</v>
      </c>
      <c r="GR42" s="5">
        <v>871579</v>
      </c>
      <c r="GS42" s="5">
        <v>246974</v>
      </c>
      <c r="GT42" s="5">
        <v>953889</v>
      </c>
      <c r="GU42" s="5">
        <v>653481</v>
      </c>
      <c r="GV42" s="5">
        <v>82068</v>
      </c>
      <c r="GW42" s="5">
        <v>505642</v>
      </c>
      <c r="GX42" s="5">
        <v>228715</v>
      </c>
      <c r="GY42" s="5">
        <v>38954</v>
      </c>
      <c r="GZ42" s="5">
        <v>485079</v>
      </c>
      <c r="HA42" s="5" t="s">
        <v>33</v>
      </c>
      <c r="HB42" s="5" t="s">
        <v>33</v>
      </c>
      <c r="HC42" s="5" t="s">
        <v>33</v>
      </c>
      <c r="HD42" s="5" t="s">
        <v>33</v>
      </c>
      <c r="HE42" s="5" t="s">
        <v>33</v>
      </c>
      <c r="HF42" s="5" t="s">
        <v>33</v>
      </c>
      <c r="HG42" s="5" t="s">
        <v>33</v>
      </c>
      <c r="HH42" s="5" t="s">
        <v>33</v>
      </c>
      <c r="HI42" s="5" t="s">
        <v>33</v>
      </c>
      <c r="HJ42" s="5" t="s">
        <v>33</v>
      </c>
      <c r="HK42" s="5" t="s">
        <v>33</v>
      </c>
      <c r="HL42" s="5" t="s">
        <v>33</v>
      </c>
      <c r="HM42" s="5" t="s">
        <v>33</v>
      </c>
      <c r="HN42" s="5" t="s">
        <v>33</v>
      </c>
      <c r="HO42" s="5" t="s">
        <v>33</v>
      </c>
      <c r="HP42" s="5" t="s">
        <v>33</v>
      </c>
      <c r="HQ42" s="5" t="s">
        <v>33</v>
      </c>
      <c r="HR42" s="5" t="s">
        <v>33</v>
      </c>
      <c r="HS42" s="5">
        <v>1888342</v>
      </c>
      <c r="HT42" s="5">
        <v>2107503</v>
      </c>
      <c r="HU42" s="5">
        <v>2124398</v>
      </c>
      <c r="HV42" s="5">
        <v>1910359</v>
      </c>
      <c r="HW42" s="5">
        <v>485542</v>
      </c>
      <c r="HX42" s="5">
        <v>1700279</v>
      </c>
      <c r="HY42" s="5">
        <v>1549803</v>
      </c>
      <c r="HZ42" s="5">
        <v>1197500</v>
      </c>
      <c r="IA42" s="5">
        <v>1547066</v>
      </c>
      <c r="IB42" s="5">
        <v>1622177</v>
      </c>
      <c r="IC42" s="5">
        <v>1309684</v>
      </c>
      <c r="ID42" s="5">
        <v>2149755</v>
      </c>
      <c r="IE42" s="5">
        <v>1797555</v>
      </c>
      <c r="IF42" s="5">
        <v>1624011</v>
      </c>
      <c r="IG42" s="5" t="s">
        <v>33</v>
      </c>
      <c r="IH42" s="5" t="s">
        <v>33</v>
      </c>
      <c r="II42" s="5" t="s">
        <v>33</v>
      </c>
      <c r="IJ42" s="5" t="s">
        <v>33</v>
      </c>
      <c r="IK42" s="5" t="s">
        <v>33</v>
      </c>
      <c r="IL42" s="5" t="s">
        <v>33</v>
      </c>
      <c r="IM42" s="5" t="s">
        <v>33</v>
      </c>
      <c r="IN42" s="5" t="s">
        <v>33</v>
      </c>
      <c r="IO42" s="5" t="s">
        <v>33</v>
      </c>
      <c r="IP42" s="5" t="s">
        <v>33</v>
      </c>
      <c r="IQ42" s="5" t="s">
        <v>33</v>
      </c>
      <c r="IR42" s="5" t="s">
        <v>33</v>
      </c>
      <c r="IS42" s="5" t="s">
        <v>33</v>
      </c>
      <c r="IT42" s="5" t="s">
        <v>33</v>
      </c>
      <c r="IU42" s="5" t="s">
        <v>33</v>
      </c>
      <c r="IV42" s="5" t="s">
        <v>33</v>
      </c>
      <c r="IW42" s="5" t="s">
        <v>33</v>
      </c>
      <c r="IX42" s="5" t="s">
        <v>33</v>
      </c>
      <c r="IY42" s="5">
        <v>214932</v>
      </c>
      <c r="IZ42" s="5">
        <v>222947</v>
      </c>
      <c r="JA42" s="5">
        <v>203579</v>
      </c>
      <c r="JB42" s="5">
        <v>203086</v>
      </c>
      <c r="JC42" s="5">
        <v>48685</v>
      </c>
      <c r="JD42" s="5">
        <v>103079</v>
      </c>
      <c r="JE42" s="5">
        <v>91394</v>
      </c>
      <c r="JF42" s="5">
        <v>102142</v>
      </c>
      <c r="JG42" s="5">
        <v>112702</v>
      </c>
      <c r="JH42" s="5">
        <v>91297</v>
      </c>
      <c r="JI42" s="5">
        <v>84979</v>
      </c>
      <c r="JJ42" s="5">
        <v>82537</v>
      </c>
      <c r="JK42" s="5">
        <v>81157</v>
      </c>
      <c r="JL42" s="5">
        <v>75599</v>
      </c>
      <c r="JM42" s="5" t="s">
        <v>33</v>
      </c>
      <c r="JN42" s="5" t="s">
        <v>33</v>
      </c>
      <c r="JO42" s="5" t="s">
        <v>33</v>
      </c>
      <c r="JP42" s="5" t="s">
        <v>33</v>
      </c>
      <c r="JQ42" s="5" t="s">
        <v>33</v>
      </c>
      <c r="JR42" s="5" t="s">
        <v>33</v>
      </c>
      <c r="JS42" s="5" t="s">
        <v>33</v>
      </c>
      <c r="JT42" s="5" t="s">
        <v>33</v>
      </c>
      <c r="JU42" s="5" t="s">
        <v>33</v>
      </c>
      <c r="JV42" s="5" t="s">
        <v>33</v>
      </c>
      <c r="JW42" s="5" t="s">
        <v>33</v>
      </c>
      <c r="JX42" s="5" t="s">
        <v>33</v>
      </c>
      <c r="JY42" s="5" t="s">
        <v>33</v>
      </c>
      <c r="JZ42" s="5" t="s">
        <v>33</v>
      </c>
      <c r="KA42" s="5" t="s">
        <v>33</v>
      </c>
      <c r="KB42" s="5" t="s">
        <v>33</v>
      </c>
      <c r="KC42" s="5" t="s">
        <v>33</v>
      </c>
      <c r="KD42" s="5" t="s">
        <v>33</v>
      </c>
      <c r="KE42" s="5">
        <v>74539</v>
      </c>
      <c r="KF42" s="5">
        <v>74069</v>
      </c>
      <c r="KG42" s="5">
        <v>72216</v>
      </c>
      <c r="KH42" s="5">
        <v>66776</v>
      </c>
      <c r="KI42" s="5">
        <v>17017</v>
      </c>
      <c r="KJ42" s="5">
        <v>41007</v>
      </c>
      <c r="KK42" s="5">
        <v>27690</v>
      </c>
      <c r="KL42" s="5">
        <v>21628</v>
      </c>
      <c r="KM42" s="5">
        <v>40078</v>
      </c>
      <c r="KN42" s="5">
        <v>20710</v>
      </c>
      <c r="KO42" s="5">
        <v>19694</v>
      </c>
      <c r="KP42" s="5">
        <v>18028</v>
      </c>
      <c r="KQ42" s="5">
        <v>15911</v>
      </c>
      <c r="KR42" s="5">
        <v>13057</v>
      </c>
      <c r="KS42" s="5" t="s">
        <v>33</v>
      </c>
      <c r="KT42" s="5" t="s">
        <v>33</v>
      </c>
      <c r="KU42" s="5" t="s">
        <v>33</v>
      </c>
      <c r="KV42" s="5" t="s">
        <v>33</v>
      </c>
      <c r="KW42" s="5" t="s">
        <v>33</v>
      </c>
      <c r="KX42" s="5" t="s">
        <v>33</v>
      </c>
      <c r="KY42" s="5" t="s">
        <v>33</v>
      </c>
      <c r="KZ42" s="5" t="s">
        <v>33</v>
      </c>
      <c r="LA42" s="5" t="s">
        <v>33</v>
      </c>
      <c r="LB42" s="5" t="s">
        <v>33</v>
      </c>
      <c r="LC42" s="5" t="s">
        <v>33</v>
      </c>
      <c r="LD42" s="5" t="s">
        <v>33</v>
      </c>
      <c r="LE42" s="5" t="s">
        <v>33</v>
      </c>
      <c r="LF42" s="5" t="s">
        <v>33</v>
      </c>
      <c r="LG42" s="5" t="s">
        <v>33</v>
      </c>
      <c r="LH42" s="5" t="s">
        <v>33</v>
      </c>
      <c r="LI42" s="5" t="s">
        <v>33</v>
      </c>
      <c r="LJ42" s="5" t="s">
        <v>33</v>
      </c>
      <c r="LK42" s="5">
        <v>22965</v>
      </c>
      <c r="LL42" s="5">
        <v>25429</v>
      </c>
      <c r="LM42" s="5">
        <v>21403</v>
      </c>
      <c r="LN42" s="5">
        <v>17075</v>
      </c>
      <c r="LO42" s="5">
        <v>6679</v>
      </c>
      <c r="LP42" s="5">
        <v>9677</v>
      </c>
      <c r="LQ42" s="5">
        <v>8539</v>
      </c>
      <c r="LR42" s="5">
        <v>10007</v>
      </c>
      <c r="LS42" s="5">
        <v>10866</v>
      </c>
      <c r="LT42" s="5">
        <v>12969</v>
      </c>
      <c r="LU42" s="5">
        <v>8326</v>
      </c>
      <c r="LV42" s="5">
        <v>9241</v>
      </c>
      <c r="LW42" s="5">
        <v>7670</v>
      </c>
      <c r="LX42" s="5">
        <v>7805</v>
      </c>
      <c r="LY42" s="5" t="s">
        <v>33</v>
      </c>
      <c r="LZ42" s="5" t="s">
        <v>33</v>
      </c>
      <c r="MA42" s="5" t="s">
        <v>33</v>
      </c>
      <c r="MB42" s="5" t="s">
        <v>33</v>
      </c>
      <c r="MC42" s="5" t="s">
        <v>33</v>
      </c>
      <c r="MD42" s="5" t="s">
        <v>33</v>
      </c>
      <c r="ME42" s="5" t="s">
        <v>33</v>
      </c>
      <c r="MF42" s="5" t="s">
        <v>33</v>
      </c>
      <c r="MG42" s="5" t="s">
        <v>33</v>
      </c>
      <c r="MH42" s="5" t="s">
        <v>33</v>
      </c>
      <c r="MI42" s="5" t="s">
        <v>33</v>
      </c>
      <c r="MJ42" s="5" t="s">
        <v>33</v>
      </c>
      <c r="MK42" s="5" t="s">
        <v>33</v>
      </c>
      <c r="ML42" s="5" t="s">
        <v>33</v>
      </c>
      <c r="MM42" s="5" t="s">
        <v>33</v>
      </c>
      <c r="MN42" s="5" t="s">
        <v>33</v>
      </c>
      <c r="MO42" s="5" t="s">
        <v>33</v>
      </c>
      <c r="MP42" s="5" t="s">
        <v>33</v>
      </c>
      <c r="MQ42" s="5">
        <v>9445</v>
      </c>
      <c r="MR42" s="5">
        <v>9787</v>
      </c>
      <c r="MS42" s="5">
        <v>8586</v>
      </c>
      <c r="MT42" s="5">
        <v>8245</v>
      </c>
      <c r="MU42" s="5">
        <v>1870</v>
      </c>
      <c r="MV42" s="5">
        <v>4420</v>
      </c>
      <c r="MW42" s="5">
        <v>246</v>
      </c>
      <c r="MX42" s="5">
        <v>90</v>
      </c>
      <c r="MY42" s="5">
        <v>117</v>
      </c>
      <c r="MZ42" s="5">
        <v>0</v>
      </c>
      <c r="NA42" s="5">
        <v>0</v>
      </c>
      <c r="NB42" s="5">
        <v>0</v>
      </c>
      <c r="NC42" s="5">
        <v>0</v>
      </c>
      <c r="ND42" s="5">
        <v>0</v>
      </c>
      <c r="NE42" s="5" t="s">
        <v>33</v>
      </c>
      <c r="NF42" s="5" t="s">
        <v>33</v>
      </c>
      <c r="NG42" s="5" t="s">
        <v>33</v>
      </c>
      <c r="NH42" s="5" t="s">
        <v>33</v>
      </c>
      <c r="NI42" s="5" t="s">
        <v>33</v>
      </c>
      <c r="NJ42" s="5" t="s">
        <v>33</v>
      </c>
      <c r="NK42" s="5" t="s">
        <v>33</v>
      </c>
      <c r="NL42" s="5" t="s">
        <v>33</v>
      </c>
      <c r="NM42" s="5" t="s">
        <v>33</v>
      </c>
      <c r="NN42" s="5" t="s">
        <v>33</v>
      </c>
      <c r="NO42" s="5" t="s">
        <v>33</v>
      </c>
      <c r="NP42" s="5" t="s">
        <v>33</v>
      </c>
      <c r="NQ42" s="5" t="s">
        <v>33</v>
      </c>
      <c r="NR42" s="5" t="s">
        <v>33</v>
      </c>
      <c r="NS42" s="5" t="s">
        <v>33</v>
      </c>
      <c r="NT42" s="5" t="s">
        <v>33</v>
      </c>
      <c r="NU42" s="5" t="s">
        <v>33</v>
      </c>
      <c r="NV42" s="5" t="s">
        <v>33</v>
      </c>
      <c r="NW42" s="5">
        <v>0</v>
      </c>
      <c r="NX42" s="5">
        <v>0</v>
      </c>
      <c r="NY42" s="5">
        <v>0</v>
      </c>
      <c r="NZ42" s="5">
        <v>0</v>
      </c>
      <c r="OA42" s="5">
        <v>0</v>
      </c>
      <c r="OB42" s="5">
        <v>0</v>
      </c>
      <c r="OC42" s="5">
        <v>0</v>
      </c>
      <c r="OD42" s="5">
        <v>50</v>
      </c>
      <c r="OE42" s="5">
        <v>54</v>
      </c>
      <c r="OF42" s="5">
        <v>0</v>
      </c>
      <c r="OG42" s="5">
        <v>0</v>
      </c>
      <c r="OH42" s="5">
        <v>0</v>
      </c>
      <c r="OI42" s="5">
        <v>0</v>
      </c>
      <c r="OJ42" s="5">
        <v>0</v>
      </c>
      <c r="OK42" s="5" t="s">
        <v>33</v>
      </c>
      <c r="OL42" s="5" t="s">
        <v>33</v>
      </c>
      <c r="OM42" s="5" t="s">
        <v>33</v>
      </c>
      <c r="ON42" s="5" t="s">
        <v>33</v>
      </c>
      <c r="OO42" s="5" t="s">
        <v>33</v>
      </c>
      <c r="OP42" s="5" t="s">
        <v>33</v>
      </c>
      <c r="OQ42" s="5" t="s">
        <v>33</v>
      </c>
      <c r="OR42" s="5" t="s">
        <v>33</v>
      </c>
      <c r="OS42" s="5" t="s">
        <v>33</v>
      </c>
      <c r="OT42" s="5" t="s">
        <v>33</v>
      </c>
      <c r="OU42" s="5" t="s">
        <v>33</v>
      </c>
      <c r="OV42" s="5" t="s">
        <v>33</v>
      </c>
      <c r="OW42" s="5" t="s">
        <v>33</v>
      </c>
      <c r="OX42" s="5" t="s">
        <v>33</v>
      </c>
      <c r="OY42" s="5" t="s">
        <v>33</v>
      </c>
      <c r="OZ42" s="5" t="s">
        <v>33</v>
      </c>
      <c r="PA42" s="5" t="s">
        <v>33</v>
      </c>
      <c r="PB42" s="5" t="s">
        <v>33</v>
      </c>
      <c r="PC42" s="5">
        <v>45014</v>
      </c>
      <c r="PD42" s="5">
        <v>40839</v>
      </c>
      <c r="PE42" s="5">
        <v>40838</v>
      </c>
      <c r="PF42" s="5">
        <v>35487</v>
      </c>
      <c r="PG42" s="5">
        <v>9267</v>
      </c>
      <c r="PH42" s="5">
        <v>20224</v>
      </c>
      <c r="PI42" s="5">
        <v>20295</v>
      </c>
      <c r="PJ42" s="5">
        <v>19732</v>
      </c>
      <c r="PK42" s="5">
        <v>19560</v>
      </c>
      <c r="PL42" s="5">
        <v>19718</v>
      </c>
      <c r="PM42" s="5">
        <v>19043</v>
      </c>
      <c r="PN42" s="5">
        <v>19036</v>
      </c>
      <c r="PO42" s="5">
        <v>20502</v>
      </c>
      <c r="PP42" s="5">
        <v>17567</v>
      </c>
      <c r="PQ42" s="5" t="s">
        <v>33</v>
      </c>
      <c r="PR42" s="5" t="s">
        <v>33</v>
      </c>
      <c r="PS42" s="5" t="s">
        <v>33</v>
      </c>
      <c r="PT42" s="5" t="s">
        <v>33</v>
      </c>
      <c r="PU42" s="5" t="s">
        <v>33</v>
      </c>
      <c r="PV42" s="5" t="s">
        <v>33</v>
      </c>
      <c r="PW42" s="5" t="s">
        <v>33</v>
      </c>
      <c r="PX42" s="5" t="s">
        <v>33</v>
      </c>
      <c r="PY42" s="5" t="s">
        <v>33</v>
      </c>
      <c r="PZ42" s="5" t="s">
        <v>33</v>
      </c>
      <c r="QA42" s="5" t="s">
        <v>33</v>
      </c>
      <c r="QB42" s="5" t="s">
        <v>33</v>
      </c>
      <c r="QC42" s="5" t="s">
        <v>33</v>
      </c>
      <c r="QD42" s="5" t="s">
        <v>33</v>
      </c>
      <c r="QE42" s="5" t="s">
        <v>33</v>
      </c>
      <c r="QF42" s="5" t="s">
        <v>33</v>
      </c>
      <c r="QG42" s="5" t="s">
        <v>33</v>
      </c>
      <c r="QH42" s="5" t="s">
        <v>33</v>
      </c>
      <c r="QI42" s="5">
        <v>48112</v>
      </c>
      <c r="QJ42" s="5">
        <v>49202</v>
      </c>
      <c r="QK42" s="5">
        <v>46732</v>
      </c>
      <c r="QL42" s="5">
        <v>45258</v>
      </c>
      <c r="QM42" s="5">
        <v>12447</v>
      </c>
      <c r="QN42" s="5">
        <v>31136</v>
      </c>
      <c r="QO42" s="5">
        <v>29513</v>
      </c>
      <c r="QP42" s="5">
        <v>27127</v>
      </c>
      <c r="QQ42" s="5">
        <v>27798</v>
      </c>
      <c r="QR42" s="5">
        <v>26529</v>
      </c>
      <c r="QS42" s="5">
        <v>24187</v>
      </c>
      <c r="QT42" s="5">
        <v>24794</v>
      </c>
      <c r="QU42" s="5">
        <v>23904</v>
      </c>
      <c r="QV42" s="5">
        <v>27502</v>
      </c>
      <c r="QW42" s="5" t="s">
        <v>33</v>
      </c>
      <c r="QX42" s="5" t="s">
        <v>33</v>
      </c>
      <c r="QY42" s="5" t="s">
        <v>33</v>
      </c>
      <c r="QZ42" s="5" t="s">
        <v>33</v>
      </c>
      <c r="RA42" s="5" t="s">
        <v>33</v>
      </c>
      <c r="RB42" s="5" t="s">
        <v>33</v>
      </c>
      <c r="RC42" s="5" t="s">
        <v>33</v>
      </c>
      <c r="RD42" s="5" t="s">
        <v>33</v>
      </c>
      <c r="RE42" s="5" t="s">
        <v>33</v>
      </c>
      <c r="RF42" s="5" t="s">
        <v>33</v>
      </c>
      <c r="RG42" s="5" t="s">
        <v>33</v>
      </c>
      <c r="RH42" s="5" t="s">
        <v>33</v>
      </c>
      <c r="RI42" s="5" t="s">
        <v>33</v>
      </c>
      <c r="RJ42" s="5" t="s">
        <v>33</v>
      </c>
      <c r="RK42" s="5" t="s">
        <v>33</v>
      </c>
      <c r="RL42" s="5" t="s">
        <v>33</v>
      </c>
      <c r="RM42" s="5" t="s">
        <v>33</v>
      </c>
      <c r="RN42" s="5" t="s">
        <v>33</v>
      </c>
      <c r="RO42" s="5">
        <v>47635</v>
      </c>
      <c r="RP42" s="5">
        <v>50347</v>
      </c>
      <c r="RQ42" s="5">
        <v>51910</v>
      </c>
      <c r="RR42" s="5">
        <v>46151</v>
      </c>
      <c r="RS42" s="5">
        <v>11956</v>
      </c>
      <c r="RT42" s="5">
        <v>34157</v>
      </c>
      <c r="RU42" s="5">
        <v>31816</v>
      </c>
      <c r="RV42" s="5">
        <v>30023</v>
      </c>
      <c r="RW42" s="5">
        <v>32605</v>
      </c>
      <c r="RX42" s="5">
        <v>31260</v>
      </c>
      <c r="RY42" s="5">
        <v>36203</v>
      </c>
      <c r="RZ42" s="5">
        <v>35786</v>
      </c>
      <c r="SA42" s="5">
        <v>43448</v>
      </c>
      <c r="SB42" s="5">
        <v>37985</v>
      </c>
      <c r="SC42" s="5" t="s">
        <v>33</v>
      </c>
      <c r="SD42" s="5" t="s">
        <v>33</v>
      </c>
      <c r="SE42" s="5" t="s">
        <v>33</v>
      </c>
      <c r="SF42" s="5" t="s">
        <v>33</v>
      </c>
      <c r="SG42" s="5" t="s">
        <v>33</v>
      </c>
      <c r="SH42" s="5" t="s">
        <v>33</v>
      </c>
      <c r="SI42" s="5" t="s">
        <v>33</v>
      </c>
      <c r="SJ42" s="5" t="s">
        <v>33</v>
      </c>
      <c r="SK42" s="5" t="s">
        <v>33</v>
      </c>
      <c r="SL42" s="5" t="s">
        <v>33</v>
      </c>
      <c r="SM42" s="5" t="s">
        <v>33</v>
      </c>
      <c r="SN42" s="5" t="s">
        <v>33</v>
      </c>
      <c r="SO42" s="5" t="s">
        <v>33</v>
      </c>
      <c r="SP42" s="5" t="s">
        <v>33</v>
      </c>
      <c r="SQ42" s="5" t="s">
        <v>33</v>
      </c>
      <c r="SR42" s="5" t="s">
        <v>33</v>
      </c>
      <c r="SS42" s="5" t="s">
        <v>33</v>
      </c>
      <c r="ST42" s="5" t="s">
        <v>33</v>
      </c>
      <c r="SU42" s="5">
        <v>19285</v>
      </c>
      <c r="SV42" s="5">
        <v>25741</v>
      </c>
      <c r="SW42" s="5">
        <v>14704</v>
      </c>
      <c r="SX42" s="5">
        <v>12876</v>
      </c>
      <c r="SY42" s="5">
        <v>2770</v>
      </c>
      <c r="SZ42" s="5">
        <v>4986</v>
      </c>
      <c r="TA42" s="5">
        <v>3353</v>
      </c>
      <c r="TB42" s="5">
        <v>3212</v>
      </c>
      <c r="TC42" s="5">
        <v>3415</v>
      </c>
      <c r="TD42" s="5">
        <v>3855</v>
      </c>
      <c r="TE42" s="5">
        <v>2926</v>
      </c>
      <c r="TF42" s="5">
        <v>3741</v>
      </c>
      <c r="TG42" s="5">
        <v>3116</v>
      </c>
      <c r="TH42" s="5">
        <v>3945</v>
      </c>
      <c r="TI42" s="5" t="s">
        <v>33</v>
      </c>
      <c r="TJ42" s="5" t="s">
        <v>33</v>
      </c>
      <c r="TK42" s="5" t="s">
        <v>33</v>
      </c>
      <c r="TL42" s="5" t="s">
        <v>33</v>
      </c>
      <c r="TM42" s="5" t="s">
        <v>33</v>
      </c>
      <c r="TN42" s="5" t="s">
        <v>33</v>
      </c>
      <c r="TO42" s="5" t="s">
        <v>33</v>
      </c>
      <c r="TP42" s="5" t="s">
        <v>33</v>
      </c>
      <c r="TQ42" s="5" t="s">
        <v>33</v>
      </c>
      <c r="TR42" s="5" t="s">
        <v>33</v>
      </c>
      <c r="TS42" s="5" t="s">
        <v>33</v>
      </c>
      <c r="TT42" s="5" t="s">
        <v>33</v>
      </c>
      <c r="TU42" s="5" t="s">
        <v>33</v>
      </c>
      <c r="TV42" s="5" t="s">
        <v>33</v>
      </c>
      <c r="TW42" s="5" t="s">
        <v>33</v>
      </c>
      <c r="TX42" s="5" t="s">
        <v>33</v>
      </c>
      <c r="TY42" s="5" t="s">
        <v>33</v>
      </c>
      <c r="TZ42" s="5" t="s">
        <v>33</v>
      </c>
      <c r="UA42" s="5">
        <v>4205</v>
      </c>
      <c r="UB42" s="5">
        <v>3781</v>
      </c>
      <c r="UC42" s="5">
        <v>3406</v>
      </c>
      <c r="UD42" s="5">
        <v>3396</v>
      </c>
      <c r="UE42" s="5">
        <v>1302</v>
      </c>
      <c r="UF42" s="5">
        <v>2047</v>
      </c>
      <c r="UG42" s="5">
        <v>2147</v>
      </c>
      <c r="UH42" s="5">
        <v>2672</v>
      </c>
      <c r="UI42" s="5">
        <v>3029</v>
      </c>
      <c r="UJ42" s="5">
        <v>3373</v>
      </c>
      <c r="UK42" s="5">
        <v>3252</v>
      </c>
      <c r="UL42" s="5">
        <v>3201</v>
      </c>
      <c r="UM42" s="5">
        <v>3416</v>
      </c>
      <c r="UN42" s="5">
        <v>3451</v>
      </c>
      <c r="UO42" s="5" t="s">
        <v>33</v>
      </c>
      <c r="UP42" s="5" t="s">
        <v>33</v>
      </c>
      <c r="UQ42" s="5" t="s">
        <v>33</v>
      </c>
      <c r="UR42" s="5" t="s">
        <v>33</v>
      </c>
      <c r="US42" s="5" t="s">
        <v>33</v>
      </c>
      <c r="UT42" s="5" t="s">
        <v>33</v>
      </c>
      <c r="UU42" s="5" t="s">
        <v>33</v>
      </c>
      <c r="UV42" s="5" t="s">
        <v>33</v>
      </c>
      <c r="UW42" s="5" t="s">
        <v>33</v>
      </c>
      <c r="UX42" s="5" t="s">
        <v>33</v>
      </c>
      <c r="UY42" s="5" t="s">
        <v>33</v>
      </c>
      <c r="UZ42" s="5" t="s">
        <v>33</v>
      </c>
      <c r="VA42" s="5" t="s">
        <v>33</v>
      </c>
      <c r="VB42" s="5" t="s">
        <v>33</v>
      </c>
      <c r="VC42" s="5" t="s">
        <v>33</v>
      </c>
      <c r="VD42" s="5" t="s">
        <v>33</v>
      </c>
      <c r="VE42" s="5" t="s">
        <v>33</v>
      </c>
      <c r="VF42" s="5" t="s">
        <v>33</v>
      </c>
      <c r="VG42" s="5">
        <v>301789</v>
      </c>
      <c r="VH42" s="5">
        <v>263701</v>
      </c>
      <c r="VI42" s="5">
        <v>280498</v>
      </c>
      <c r="VJ42" s="5">
        <v>279241</v>
      </c>
      <c r="VK42" s="5">
        <v>85185</v>
      </c>
      <c r="VL42" s="5">
        <v>155988</v>
      </c>
      <c r="VM42" s="5">
        <v>167551</v>
      </c>
      <c r="VN42" s="5">
        <v>145309</v>
      </c>
      <c r="VO42" s="5">
        <v>141849</v>
      </c>
      <c r="VP42" s="5">
        <v>135329</v>
      </c>
      <c r="VQ42" s="5">
        <v>118646</v>
      </c>
      <c r="VR42" s="5">
        <v>137185</v>
      </c>
      <c r="VS42" s="5">
        <v>147985</v>
      </c>
      <c r="VT42" s="5">
        <v>145650</v>
      </c>
      <c r="VU42" s="5" t="s">
        <v>33</v>
      </c>
      <c r="VV42" s="5" t="s">
        <v>33</v>
      </c>
      <c r="VW42" s="5" t="s">
        <v>33</v>
      </c>
      <c r="VX42" s="5" t="s">
        <v>33</v>
      </c>
      <c r="VY42" s="5" t="s">
        <v>33</v>
      </c>
      <c r="VZ42" s="5" t="s">
        <v>33</v>
      </c>
      <c r="WA42" s="5" t="s">
        <v>33</v>
      </c>
      <c r="WB42" s="5" t="s">
        <v>33</v>
      </c>
      <c r="WC42" s="5" t="s">
        <v>33</v>
      </c>
      <c r="WD42" s="5" t="s">
        <v>33</v>
      </c>
      <c r="WE42" s="5" t="s">
        <v>33</v>
      </c>
      <c r="WF42" s="5" t="s">
        <v>33</v>
      </c>
      <c r="WG42" s="5" t="s">
        <v>33</v>
      </c>
      <c r="WH42" s="5" t="s">
        <v>33</v>
      </c>
      <c r="WI42" s="5" t="s">
        <v>33</v>
      </c>
      <c r="WJ42" s="5" t="s">
        <v>33</v>
      </c>
      <c r="WK42" s="5" t="s">
        <v>33</v>
      </c>
      <c r="WL42" s="5" t="s">
        <v>33</v>
      </c>
      <c r="WM42" s="5">
        <v>6459</v>
      </c>
      <c r="WN42" s="5">
        <v>5591</v>
      </c>
      <c r="WO42" s="5">
        <v>4914</v>
      </c>
      <c r="WP42" s="5">
        <v>5166</v>
      </c>
      <c r="WQ42" s="5">
        <v>1116</v>
      </c>
      <c r="WR42" s="5">
        <v>2495</v>
      </c>
      <c r="WS42" s="5">
        <v>2233</v>
      </c>
      <c r="WT42" s="5">
        <v>3072</v>
      </c>
      <c r="WU42" s="5">
        <v>2467</v>
      </c>
      <c r="WV42" s="5">
        <v>2950</v>
      </c>
      <c r="WW42" s="5">
        <v>2922</v>
      </c>
      <c r="WX42" s="5">
        <v>2861</v>
      </c>
      <c r="WY42" s="5">
        <v>2851</v>
      </c>
      <c r="WZ42" s="5">
        <v>2583</v>
      </c>
      <c r="XA42" s="5" t="s">
        <v>33</v>
      </c>
      <c r="XB42" s="5" t="s">
        <v>33</v>
      </c>
      <c r="XC42" s="5" t="s">
        <v>33</v>
      </c>
      <c r="XD42" s="5" t="s">
        <v>33</v>
      </c>
      <c r="XE42" s="5" t="s">
        <v>33</v>
      </c>
      <c r="XF42" s="5" t="s">
        <v>33</v>
      </c>
      <c r="XG42" s="5" t="s">
        <v>33</v>
      </c>
      <c r="XH42" s="5" t="s">
        <v>33</v>
      </c>
      <c r="XI42" s="5" t="s">
        <v>33</v>
      </c>
      <c r="XJ42" s="5" t="s">
        <v>33</v>
      </c>
      <c r="XK42" s="5" t="s">
        <v>33</v>
      </c>
      <c r="XL42" s="5" t="s">
        <v>33</v>
      </c>
      <c r="XM42" s="5" t="s">
        <v>33</v>
      </c>
      <c r="XN42" s="5" t="s">
        <v>33</v>
      </c>
      <c r="XO42" s="5" t="s">
        <v>33</v>
      </c>
      <c r="XP42" s="5" t="s">
        <v>33</v>
      </c>
      <c r="XQ42" s="5" t="s">
        <v>33</v>
      </c>
      <c r="XR42" s="5" t="s">
        <v>33</v>
      </c>
      <c r="XS42" s="1">
        <v>11241</v>
      </c>
      <c r="XT42" s="3" t="s">
        <v>180</v>
      </c>
      <c r="XU42" s="3" t="s">
        <v>180</v>
      </c>
      <c r="XV42" s="3" t="s">
        <v>180</v>
      </c>
      <c r="XW42" s="3" t="s">
        <v>179</v>
      </c>
      <c r="XX42" s="3" t="s">
        <v>180</v>
      </c>
      <c r="XY42" s="3" t="s">
        <v>180</v>
      </c>
      <c r="XZ42" s="3" t="s">
        <v>213</v>
      </c>
    </row>
    <row r="43" spans="1:650" x14ac:dyDescent="0.3">
      <c r="A43" s="6" t="s">
        <v>74</v>
      </c>
      <c r="B43" s="1">
        <v>4008616</v>
      </c>
      <c r="C43" s="5">
        <v>59897</v>
      </c>
      <c r="D43" s="5">
        <v>34729</v>
      </c>
      <c r="E43" s="5">
        <v>15045</v>
      </c>
      <c r="F43" s="5">
        <v>11068</v>
      </c>
      <c r="G43" s="5">
        <v>6675</v>
      </c>
      <c r="H43" s="5">
        <v>5413</v>
      </c>
      <c r="I43" s="5">
        <v>8796</v>
      </c>
      <c r="J43" s="5">
        <v>6809</v>
      </c>
      <c r="K43" s="5">
        <v>280</v>
      </c>
      <c r="L43" s="5">
        <v>8384</v>
      </c>
      <c r="M43" s="5">
        <v>7301</v>
      </c>
      <c r="N43" s="5">
        <v>6952</v>
      </c>
      <c r="O43" s="5">
        <v>2330</v>
      </c>
      <c r="P43" s="5">
        <v>15937</v>
      </c>
      <c r="Q43" s="5">
        <v>5165</v>
      </c>
      <c r="R43" s="5">
        <v>17577</v>
      </c>
      <c r="S43" s="5">
        <v>34198</v>
      </c>
      <c r="T43" s="5">
        <v>12969</v>
      </c>
      <c r="U43" s="5">
        <v>5519</v>
      </c>
      <c r="V43" s="5">
        <v>17677</v>
      </c>
      <c r="W43" s="5">
        <v>3492</v>
      </c>
      <c r="X43" s="5">
        <v>2231</v>
      </c>
      <c r="Y43" s="5">
        <v>393</v>
      </c>
      <c r="Z43" s="5">
        <v>14</v>
      </c>
      <c r="AA43" s="5">
        <v>0</v>
      </c>
      <c r="AB43" s="5">
        <v>838</v>
      </c>
      <c r="AC43" s="5">
        <v>475</v>
      </c>
      <c r="AD43" s="5">
        <v>0</v>
      </c>
      <c r="AE43" s="5">
        <v>0</v>
      </c>
      <c r="AF43" s="5">
        <v>0</v>
      </c>
      <c r="AG43" s="5">
        <v>0</v>
      </c>
      <c r="AH43" s="5">
        <v>0</v>
      </c>
      <c r="AI43" s="5">
        <v>524891</v>
      </c>
      <c r="AJ43" s="5">
        <v>14723</v>
      </c>
      <c r="AK43" s="5">
        <v>51541</v>
      </c>
      <c r="AL43" s="5">
        <v>35992</v>
      </c>
      <c r="AM43" s="5">
        <v>31056</v>
      </c>
      <c r="AN43" s="5">
        <v>28849</v>
      </c>
      <c r="AO43" s="5">
        <v>9468</v>
      </c>
      <c r="AP43" s="5">
        <v>238879</v>
      </c>
      <c r="AQ43" s="5">
        <v>10087</v>
      </c>
      <c r="AR43" s="5">
        <v>21546</v>
      </c>
      <c r="AS43" s="5">
        <v>15237</v>
      </c>
      <c r="AT43" s="5">
        <v>29936</v>
      </c>
      <c r="AU43" s="5">
        <v>15332</v>
      </c>
      <c r="AV43" s="5">
        <v>103933</v>
      </c>
      <c r="AW43" s="5">
        <v>10182</v>
      </c>
      <c r="AX43" s="5">
        <v>17230</v>
      </c>
      <c r="AY43" s="5">
        <v>11752</v>
      </c>
      <c r="AZ43" s="5">
        <v>21346</v>
      </c>
      <c r="BA43" s="5">
        <v>11310</v>
      </c>
      <c r="BB43" s="5">
        <v>14991</v>
      </c>
      <c r="BC43" s="5">
        <v>4022</v>
      </c>
      <c r="BD43" s="5">
        <v>1006</v>
      </c>
      <c r="BE43" s="5">
        <v>2509</v>
      </c>
      <c r="BF43" s="5">
        <v>2177</v>
      </c>
      <c r="BG43" s="5">
        <v>19081</v>
      </c>
      <c r="BH43" s="5">
        <v>5114</v>
      </c>
      <c r="BI43" s="5">
        <v>114</v>
      </c>
      <c r="BJ43" s="5">
        <v>3442</v>
      </c>
      <c r="BK43" s="5">
        <v>3279</v>
      </c>
      <c r="BL43" s="5">
        <v>3640</v>
      </c>
      <c r="BM43" s="5">
        <v>2311</v>
      </c>
      <c r="BN43" s="5">
        <v>3042</v>
      </c>
      <c r="BO43" s="5">
        <v>115320</v>
      </c>
      <c r="BP43" s="5">
        <v>170200</v>
      </c>
      <c r="BQ43" s="5">
        <v>190528</v>
      </c>
      <c r="BR43" s="5">
        <v>103376</v>
      </c>
      <c r="BS43" s="5">
        <v>34188</v>
      </c>
      <c r="BT43" s="5">
        <v>23681</v>
      </c>
      <c r="BU43" s="5">
        <v>72446</v>
      </c>
      <c r="BV43" s="5">
        <v>92507</v>
      </c>
      <c r="BW43" s="5">
        <v>57753</v>
      </c>
      <c r="BX43" s="5">
        <v>18062</v>
      </c>
      <c r="BY43" s="5">
        <v>11255</v>
      </c>
      <c r="BZ43" s="5">
        <v>24590</v>
      </c>
      <c r="CA43" s="5">
        <v>38162</v>
      </c>
      <c r="CB43" s="5">
        <v>20165</v>
      </c>
      <c r="CC43" s="5">
        <v>33411</v>
      </c>
      <c r="CD43" s="5">
        <v>40165</v>
      </c>
      <c r="CE43" s="5">
        <v>57910</v>
      </c>
      <c r="CF43" s="5">
        <v>36192</v>
      </c>
      <c r="CG43" s="5">
        <v>12201</v>
      </c>
      <c r="CH43" s="5">
        <v>25335</v>
      </c>
      <c r="CI43" s="5">
        <v>6965</v>
      </c>
      <c r="CJ43" s="5">
        <v>7184</v>
      </c>
      <c r="CK43" s="5">
        <v>24629</v>
      </c>
      <c r="CL43" s="5">
        <v>23603</v>
      </c>
      <c r="CM43" s="5">
        <v>17212</v>
      </c>
      <c r="CN43" s="5">
        <v>15497</v>
      </c>
      <c r="CO43" s="5">
        <v>2874</v>
      </c>
      <c r="CP43" s="5">
        <v>11132</v>
      </c>
      <c r="CQ43" s="5">
        <v>32771</v>
      </c>
      <c r="CR43" s="5">
        <v>6221</v>
      </c>
      <c r="CS43" s="5">
        <v>19468</v>
      </c>
      <c r="CT43" s="5">
        <v>16583</v>
      </c>
      <c r="CU43" s="5">
        <v>204869</v>
      </c>
      <c r="CV43" s="5">
        <v>132373</v>
      </c>
      <c r="CW43" s="5">
        <v>125919</v>
      </c>
      <c r="CX43" s="5">
        <v>126882</v>
      </c>
      <c r="CY43" s="5">
        <v>89475</v>
      </c>
      <c r="CZ43" s="5">
        <v>78897</v>
      </c>
      <c r="DA43" s="5">
        <v>85913</v>
      </c>
      <c r="DB43" s="5">
        <v>104929</v>
      </c>
      <c r="DC43" s="5">
        <v>76480</v>
      </c>
      <c r="DD43" s="5">
        <v>79376</v>
      </c>
      <c r="DE43" s="5">
        <v>93039</v>
      </c>
      <c r="DF43" s="5">
        <v>66094</v>
      </c>
      <c r="DG43" s="5">
        <v>92468</v>
      </c>
      <c r="DH43" s="5">
        <v>93944</v>
      </c>
      <c r="DI43" s="5">
        <v>81356</v>
      </c>
      <c r="DJ43" s="5">
        <v>91259</v>
      </c>
      <c r="DK43" s="5">
        <v>69615</v>
      </c>
      <c r="DL43" s="5">
        <v>76176</v>
      </c>
      <c r="DM43" s="5">
        <v>51411</v>
      </c>
      <c r="DN43" s="5">
        <v>71755</v>
      </c>
      <c r="DO43" s="5">
        <v>41461</v>
      </c>
      <c r="DP43" s="5">
        <v>29432</v>
      </c>
      <c r="DQ43" s="5">
        <v>33953</v>
      </c>
      <c r="DR43" s="5">
        <v>45601</v>
      </c>
      <c r="DS43" s="5">
        <v>47910</v>
      </c>
      <c r="DT43" s="5">
        <v>72450</v>
      </c>
      <c r="DU43" s="5">
        <v>25006</v>
      </c>
      <c r="DV43" s="5">
        <v>28188</v>
      </c>
      <c r="DW43" s="5">
        <v>20408</v>
      </c>
      <c r="DX43" s="5">
        <v>25298</v>
      </c>
      <c r="DY43" s="5">
        <v>22240</v>
      </c>
      <c r="DZ43" s="5">
        <v>17702</v>
      </c>
      <c r="EA43" s="5">
        <v>11981</v>
      </c>
      <c r="EB43" s="5">
        <v>29892</v>
      </c>
      <c r="EC43" s="5">
        <v>11589</v>
      </c>
      <c r="ED43" s="5">
        <v>12541</v>
      </c>
      <c r="EE43" s="5">
        <v>18059</v>
      </c>
      <c r="EF43" s="5">
        <v>3304</v>
      </c>
      <c r="EG43" s="5">
        <v>5639</v>
      </c>
      <c r="EH43" s="5">
        <v>4243</v>
      </c>
      <c r="EI43" s="5">
        <v>3542</v>
      </c>
      <c r="EJ43" s="5">
        <v>12882</v>
      </c>
      <c r="EK43" s="5">
        <v>14119</v>
      </c>
      <c r="EL43" s="5">
        <v>20667</v>
      </c>
      <c r="EM43" s="5">
        <v>11745</v>
      </c>
      <c r="EN43" s="5">
        <v>3423</v>
      </c>
      <c r="EO43" s="5">
        <v>11399</v>
      </c>
      <c r="EP43" s="5">
        <v>6123</v>
      </c>
      <c r="EQ43" s="5">
        <v>6760</v>
      </c>
      <c r="ER43" s="5">
        <v>11424</v>
      </c>
      <c r="ES43" s="5">
        <v>7760</v>
      </c>
      <c r="ET43" s="5">
        <v>10565</v>
      </c>
      <c r="EU43" s="5">
        <v>1936</v>
      </c>
      <c r="EV43" s="5">
        <v>3631</v>
      </c>
      <c r="EW43" s="5">
        <v>11837</v>
      </c>
      <c r="EX43" s="5">
        <v>19834</v>
      </c>
      <c r="EY43" s="5">
        <v>6401</v>
      </c>
      <c r="EZ43" s="5">
        <v>8543</v>
      </c>
      <c r="FA43" s="5">
        <v>2472</v>
      </c>
      <c r="FB43" s="5">
        <v>6649</v>
      </c>
      <c r="FC43" s="5">
        <v>5700</v>
      </c>
      <c r="FD43" s="5">
        <v>10023</v>
      </c>
      <c r="FE43" s="5">
        <v>8931</v>
      </c>
      <c r="FF43" s="5">
        <v>5129</v>
      </c>
      <c r="FG43" s="5">
        <v>0</v>
      </c>
      <c r="FH43" s="5">
        <v>0</v>
      </c>
      <c r="FI43" s="5">
        <v>0</v>
      </c>
      <c r="FJ43" s="5">
        <v>0</v>
      </c>
      <c r="FK43" s="5">
        <v>0</v>
      </c>
      <c r="FL43" s="5">
        <v>0</v>
      </c>
      <c r="FM43" s="5">
        <v>0</v>
      </c>
      <c r="FN43" s="5">
        <v>0</v>
      </c>
      <c r="FO43" s="5">
        <v>0</v>
      </c>
      <c r="FP43" s="5">
        <v>0</v>
      </c>
      <c r="FQ43" s="5">
        <v>3718</v>
      </c>
      <c r="FR43" s="5">
        <v>0</v>
      </c>
      <c r="FS43" s="5">
        <v>0</v>
      </c>
      <c r="FT43" s="5">
        <v>0</v>
      </c>
      <c r="FU43" s="5" t="s">
        <v>33</v>
      </c>
      <c r="FV43" s="5" t="s">
        <v>33</v>
      </c>
      <c r="FW43" s="5" t="s">
        <v>33</v>
      </c>
      <c r="FX43" s="5" t="s">
        <v>33</v>
      </c>
      <c r="FY43" s="5" t="s">
        <v>33</v>
      </c>
      <c r="FZ43" s="5" t="s">
        <v>33</v>
      </c>
      <c r="GA43" s="5" t="s">
        <v>33</v>
      </c>
      <c r="GB43" s="5" t="s">
        <v>33</v>
      </c>
      <c r="GC43" s="5" t="s">
        <v>33</v>
      </c>
      <c r="GD43" s="5" t="s">
        <v>33</v>
      </c>
      <c r="GE43" s="5" t="s">
        <v>33</v>
      </c>
      <c r="GF43" s="5" t="s">
        <v>33</v>
      </c>
      <c r="GG43" s="5" t="s">
        <v>33</v>
      </c>
      <c r="GH43" s="5" t="s">
        <v>33</v>
      </c>
      <c r="GI43" s="5" t="s">
        <v>33</v>
      </c>
      <c r="GJ43" s="5" t="s">
        <v>33</v>
      </c>
      <c r="GK43" s="5" t="s">
        <v>33</v>
      </c>
      <c r="GL43" s="5" t="s">
        <v>33</v>
      </c>
      <c r="GM43" s="5">
        <v>916958</v>
      </c>
      <c r="GN43" s="5">
        <v>381917</v>
      </c>
      <c r="GO43" s="5">
        <v>394622</v>
      </c>
      <c r="GP43" s="5">
        <v>289859</v>
      </c>
      <c r="GQ43" s="5">
        <v>179453</v>
      </c>
      <c r="GR43" s="5">
        <v>140144</v>
      </c>
      <c r="GS43" s="5">
        <v>182262</v>
      </c>
      <c r="GT43" s="5">
        <v>447368</v>
      </c>
      <c r="GU43" s="5">
        <v>148142</v>
      </c>
      <c r="GV43" s="5">
        <v>140250</v>
      </c>
      <c r="GW43" s="5">
        <v>144668</v>
      </c>
      <c r="GX43" s="5">
        <v>148239</v>
      </c>
      <c r="GY43" s="5">
        <v>160036</v>
      </c>
      <c r="GZ43" s="5">
        <v>237405</v>
      </c>
      <c r="HA43" s="5">
        <v>141513</v>
      </c>
      <c r="HB43" s="5">
        <v>172354</v>
      </c>
      <c r="HC43" s="5">
        <v>180234</v>
      </c>
      <c r="HD43" s="5">
        <v>158107</v>
      </c>
      <c r="HE43" s="5">
        <v>88201</v>
      </c>
      <c r="HF43" s="5">
        <v>140323</v>
      </c>
      <c r="HG43" s="5">
        <v>57876</v>
      </c>
      <c r="HH43" s="5">
        <v>43484</v>
      </c>
      <c r="HI43" s="5">
        <v>73321</v>
      </c>
      <c r="HJ43" s="5">
        <v>91229</v>
      </c>
      <c r="HK43" s="5">
        <v>90604</v>
      </c>
      <c r="HL43" s="5">
        <v>102442</v>
      </c>
      <c r="HM43" s="5">
        <v>30941</v>
      </c>
      <c r="HN43" s="5">
        <v>49411</v>
      </c>
      <c r="HO43" s="5">
        <v>62159</v>
      </c>
      <c r="HP43" s="5">
        <v>45182</v>
      </c>
      <c r="HQ43" s="5">
        <v>52950</v>
      </c>
      <c r="HR43" s="5">
        <v>42456</v>
      </c>
      <c r="HS43" s="5">
        <v>590119</v>
      </c>
      <c r="HT43" s="5">
        <v>655184</v>
      </c>
      <c r="HU43" s="5">
        <v>541456</v>
      </c>
      <c r="HV43" s="5">
        <v>419985</v>
      </c>
      <c r="HW43" s="5">
        <v>714257</v>
      </c>
      <c r="HX43" s="5">
        <v>855444</v>
      </c>
      <c r="HY43" s="5">
        <v>738160</v>
      </c>
      <c r="HZ43" s="5">
        <v>571653</v>
      </c>
      <c r="IA43" s="5">
        <v>726589</v>
      </c>
      <c r="IB43" s="5">
        <v>686607</v>
      </c>
      <c r="IC43" s="5">
        <v>725152</v>
      </c>
      <c r="ID43" s="5">
        <v>953195</v>
      </c>
      <c r="IE43" s="5">
        <v>895737</v>
      </c>
      <c r="IF43" s="5">
        <v>1071877</v>
      </c>
      <c r="IG43" s="5">
        <v>842669</v>
      </c>
      <c r="IH43" s="5">
        <v>789894</v>
      </c>
      <c r="II43" s="5">
        <v>624940</v>
      </c>
      <c r="IJ43" s="5">
        <v>652220</v>
      </c>
      <c r="IK43" s="5">
        <v>800887</v>
      </c>
      <c r="IL43" s="5">
        <v>603350</v>
      </c>
      <c r="IM43" s="5">
        <v>531918</v>
      </c>
      <c r="IN43" s="5">
        <v>542388</v>
      </c>
      <c r="IO43" s="5">
        <v>499797</v>
      </c>
      <c r="IP43" s="5">
        <v>492113</v>
      </c>
      <c r="IQ43" s="5">
        <v>420851</v>
      </c>
      <c r="IR43" s="5">
        <v>412176</v>
      </c>
      <c r="IS43" s="5">
        <v>445587</v>
      </c>
      <c r="IT43" s="5">
        <v>467676</v>
      </c>
      <c r="IU43" s="5">
        <v>404755</v>
      </c>
      <c r="IV43" s="5">
        <v>405366</v>
      </c>
      <c r="IW43" s="5">
        <v>400288</v>
      </c>
      <c r="IX43" s="5">
        <v>379650</v>
      </c>
      <c r="IY43" s="5">
        <v>34956</v>
      </c>
      <c r="IZ43" s="5">
        <v>36297</v>
      </c>
      <c r="JA43" s="5">
        <v>33601</v>
      </c>
      <c r="JB43" s="5">
        <v>44885</v>
      </c>
      <c r="JC43" s="5">
        <v>48928</v>
      </c>
      <c r="JD43" s="5">
        <v>38337</v>
      </c>
      <c r="JE43" s="5">
        <v>52334</v>
      </c>
      <c r="JF43" s="5">
        <v>30781</v>
      </c>
      <c r="JG43" s="5">
        <v>29305</v>
      </c>
      <c r="JH43" s="5">
        <v>31904</v>
      </c>
      <c r="JI43" s="5">
        <v>33951</v>
      </c>
      <c r="JJ43" s="5">
        <v>25337</v>
      </c>
      <c r="JK43" s="5">
        <v>26607</v>
      </c>
      <c r="JL43" s="5">
        <v>27958</v>
      </c>
      <c r="JM43" s="5">
        <v>23094</v>
      </c>
      <c r="JN43" s="5">
        <v>19742</v>
      </c>
      <c r="JO43" s="5">
        <v>16113</v>
      </c>
      <c r="JP43" s="5">
        <v>21690</v>
      </c>
      <c r="JQ43" s="5">
        <v>16194</v>
      </c>
      <c r="JR43" s="5">
        <v>29754</v>
      </c>
      <c r="JS43" s="5">
        <v>20986</v>
      </c>
      <c r="JT43" s="5">
        <v>12990</v>
      </c>
      <c r="JU43" s="5">
        <v>12958</v>
      </c>
      <c r="JV43" s="5">
        <v>9469</v>
      </c>
      <c r="JW43" s="5">
        <v>21757</v>
      </c>
      <c r="JX43" s="5">
        <v>25025</v>
      </c>
      <c r="JY43" s="5">
        <v>19383</v>
      </c>
      <c r="JZ43" s="5">
        <v>15295</v>
      </c>
      <c r="KA43" s="5">
        <v>10252</v>
      </c>
      <c r="KB43" s="5">
        <v>4317</v>
      </c>
      <c r="KC43" s="5">
        <v>10364</v>
      </c>
      <c r="KD43" s="5">
        <v>10358</v>
      </c>
      <c r="KE43" s="5">
        <v>15329</v>
      </c>
      <c r="KF43" s="5">
        <v>12372</v>
      </c>
      <c r="KG43" s="5">
        <v>12691</v>
      </c>
      <c r="KH43" s="5">
        <v>13531</v>
      </c>
      <c r="KI43" s="5">
        <v>12587</v>
      </c>
      <c r="KJ43" s="5">
        <v>13053</v>
      </c>
      <c r="KK43" s="5">
        <v>12914</v>
      </c>
      <c r="KL43" s="5">
        <v>14081</v>
      </c>
      <c r="KM43" s="5">
        <v>12736</v>
      </c>
      <c r="KN43" s="5">
        <v>11976</v>
      </c>
      <c r="KO43" s="5">
        <v>11155</v>
      </c>
      <c r="KP43" s="5">
        <v>10423</v>
      </c>
      <c r="KQ43" s="5">
        <v>9040</v>
      </c>
      <c r="KR43" s="5">
        <v>6538</v>
      </c>
      <c r="KS43" s="5">
        <v>6002</v>
      </c>
      <c r="KT43" s="5">
        <v>5697</v>
      </c>
      <c r="KU43" s="5">
        <v>5369</v>
      </c>
      <c r="KV43" s="5">
        <v>5516</v>
      </c>
      <c r="KW43" s="5">
        <v>4876</v>
      </c>
      <c r="KX43" s="5">
        <v>3007</v>
      </c>
      <c r="KY43" s="5">
        <v>2580</v>
      </c>
      <c r="KZ43" s="5">
        <v>2535</v>
      </c>
      <c r="LA43" s="5">
        <v>3261</v>
      </c>
      <c r="LB43" s="5">
        <v>3161</v>
      </c>
      <c r="LC43" s="5">
        <v>3075</v>
      </c>
      <c r="LD43" s="5">
        <v>3215</v>
      </c>
      <c r="LE43" s="5">
        <v>3896</v>
      </c>
      <c r="LF43" s="5">
        <v>2909</v>
      </c>
      <c r="LG43" s="5">
        <v>1506</v>
      </c>
      <c r="LH43" s="5">
        <v>2493</v>
      </c>
      <c r="LI43" s="5">
        <v>2531</v>
      </c>
      <c r="LJ43" s="5">
        <v>2375</v>
      </c>
      <c r="LK43" s="5">
        <v>7839</v>
      </c>
      <c r="LL43" s="5">
        <v>8710</v>
      </c>
      <c r="LM43" s="5">
        <v>7152</v>
      </c>
      <c r="LN43" s="5">
        <v>7981</v>
      </c>
      <c r="LO43" s="5">
        <v>9181</v>
      </c>
      <c r="LP43" s="5">
        <v>8927</v>
      </c>
      <c r="LQ43" s="5">
        <v>7673</v>
      </c>
      <c r="LR43" s="5">
        <v>7617</v>
      </c>
      <c r="LS43" s="5">
        <v>8220</v>
      </c>
      <c r="LT43" s="5">
        <v>6954</v>
      </c>
      <c r="LU43" s="5">
        <v>6578</v>
      </c>
      <c r="LV43" s="5">
        <v>6583</v>
      </c>
      <c r="LW43" s="5">
        <v>7277</v>
      </c>
      <c r="LX43" s="5">
        <v>6494</v>
      </c>
      <c r="LY43" s="5">
        <v>5066</v>
      </c>
      <c r="LZ43" s="5">
        <v>5512</v>
      </c>
      <c r="MA43" s="5">
        <v>5415</v>
      </c>
      <c r="MB43" s="5">
        <v>4443</v>
      </c>
      <c r="MC43" s="5">
        <v>4463</v>
      </c>
      <c r="MD43" s="5">
        <v>7036</v>
      </c>
      <c r="ME43" s="5">
        <v>6144</v>
      </c>
      <c r="MF43" s="5">
        <v>5704</v>
      </c>
      <c r="MG43" s="5">
        <v>5687</v>
      </c>
      <c r="MH43" s="5">
        <v>3106</v>
      </c>
      <c r="MI43" s="5">
        <v>3354</v>
      </c>
      <c r="MJ43" s="5">
        <v>2608</v>
      </c>
      <c r="MK43" s="5">
        <v>3528</v>
      </c>
      <c r="ML43" s="5">
        <v>2804</v>
      </c>
      <c r="MM43" s="5">
        <v>3249</v>
      </c>
      <c r="MN43" s="5">
        <v>3707</v>
      </c>
      <c r="MO43" s="5">
        <v>3952</v>
      </c>
      <c r="MP43" s="5">
        <v>3007</v>
      </c>
      <c r="MQ43" s="5">
        <v>2518</v>
      </c>
      <c r="MR43" s="5">
        <v>2546</v>
      </c>
      <c r="MS43" s="5">
        <v>2210</v>
      </c>
      <c r="MT43" s="5">
        <v>2190</v>
      </c>
      <c r="MU43" s="5">
        <v>2286</v>
      </c>
      <c r="MV43" s="5">
        <v>2243</v>
      </c>
      <c r="MW43" s="5">
        <v>94</v>
      </c>
      <c r="MX43" s="5">
        <v>103</v>
      </c>
      <c r="MY43" s="5">
        <v>134</v>
      </c>
      <c r="MZ43" s="5">
        <v>0</v>
      </c>
      <c r="NA43" s="5">
        <v>0</v>
      </c>
      <c r="NB43" s="5">
        <v>0</v>
      </c>
      <c r="NC43" s="5">
        <v>0</v>
      </c>
      <c r="ND43" s="5">
        <v>0</v>
      </c>
      <c r="NE43" s="5" t="s">
        <v>33</v>
      </c>
      <c r="NF43" s="5" t="s">
        <v>33</v>
      </c>
      <c r="NG43" s="5" t="s">
        <v>33</v>
      </c>
      <c r="NH43" s="5" t="s">
        <v>33</v>
      </c>
      <c r="NI43" s="5" t="s">
        <v>33</v>
      </c>
      <c r="NJ43" s="5" t="s">
        <v>33</v>
      </c>
      <c r="NK43" s="5" t="s">
        <v>33</v>
      </c>
      <c r="NL43" s="5" t="s">
        <v>33</v>
      </c>
      <c r="NM43" s="5" t="s">
        <v>33</v>
      </c>
      <c r="NN43" s="5" t="s">
        <v>33</v>
      </c>
      <c r="NO43" s="5" t="s">
        <v>33</v>
      </c>
      <c r="NP43" s="5" t="s">
        <v>33</v>
      </c>
      <c r="NQ43" s="5" t="s">
        <v>33</v>
      </c>
      <c r="NR43" s="5" t="s">
        <v>33</v>
      </c>
      <c r="NS43" s="5" t="s">
        <v>33</v>
      </c>
      <c r="NT43" s="5" t="s">
        <v>33</v>
      </c>
      <c r="NU43" s="5" t="s">
        <v>33</v>
      </c>
      <c r="NV43" s="5" t="s">
        <v>33</v>
      </c>
      <c r="NW43" s="5">
        <v>0</v>
      </c>
      <c r="NX43" s="5">
        <v>0</v>
      </c>
      <c r="NY43" s="5">
        <v>0</v>
      </c>
      <c r="NZ43" s="5">
        <v>0</v>
      </c>
      <c r="OA43" s="5">
        <v>0</v>
      </c>
      <c r="OB43" s="5">
        <v>0</v>
      </c>
      <c r="OC43" s="5">
        <v>0</v>
      </c>
      <c r="OD43" s="5">
        <v>57</v>
      </c>
      <c r="OE43" s="5">
        <v>62</v>
      </c>
      <c r="OF43" s="5">
        <v>0</v>
      </c>
      <c r="OG43" s="5">
        <v>0</v>
      </c>
      <c r="OH43" s="5">
        <v>0</v>
      </c>
      <c r="OI43" s="5">
        <v>0</v>
      </c>
      <c r="OJ43" s="5">
        <v>0</v>
      </c>
      <c r="OK43" s="5" t="s">
        <v>33</v>
      </c>
      <c r="OL43" s="5" t="s">
        <v>33</v>
      </c>
      <c r="OM43" s="5" t="s">
        <v>33</v>
      </c>
      <c r="ON43" s="5" t="s">
        <v>33</v>
      </c>
      <c r="OO43" s="5" t="s">
        <v>33</v>
      </c>
      <c r="OP43" s="5" t="s">
        <v>33</v>
      </c>
      <c r="OQ43" s="5" t="s">
        <v>33</v>
      </c>
      <c r="OR43" s="5" t="s">
        <v>33</v>
      </c>
      <c r="OS43" s="5" t="s">
        <v>33</v>
      </c>
      <c r="OT43" s="5" t="s">
        <v>33</v>
      </c>
      <c r="OU43" s="5" t="s">
        <v>33</v>
      </c>
      <c r="OV43" s="5" t="s">
        <v>33</v>
      </c>
      <c r="OW43" s="5" t="s">
        <v>33</v>
      </c>
      <c r="OX43" s="5" t="s">
        <v>33</v>
      </c>
      <c r="OY43" s="5" t="s">
        <v>33</v>
      </c>
      <c r="OZ43" s="5" t="s">
        <v>33</v>
      </c>
      <c r="PA43" s="5" t="s">
        <v>33</v>
      </c>
      <c r="PB43" s="5" t="s">
        <v>33</v>
      </c>
      <c r="PC43" s="5">
        <v>18801</v>
      </c>
      <c r="PD43" s="5">
        <v>16691</v>
      </c>
      <c r="PE43" s="5">
        <v>16019</v>
      </c>
      <c r="PF43" s="5">
        <v>14798</v>
      </c>
      <c r="PG43" s="5">
        <v>15561</v>
      </c>
      <c r="PH43" s="5">
        <v>12962</v>
      </c>
      <c r="PI43" s="5">
        <v>22591</v>
      </c>
      <c r="PJ43" s="5">
        <v>32647</v>
      </c>
      <c r="PK43" s="5">
        <v>12311</v>
      </c>
      <c r="PL43" s="5">
        <v>12436</v>
      </c>
      <c r="PM43" s="5">
        <v>12369</v>
      </c>
      <c r="PN43" s="5">
        <v>13736</v>
      </c>
      <c r="PO43" s="5">
        <v>13262</v>
      </c>
      <c r="PP43" s="5">
        <v>14864</v>
      </c>
      <c r="PQ43" s="5">
        <v>11256</v>
      </c>
      <c r="PR43" s="5">
        <v>12771</v>
      </c>
      <c r="PS43" s="5">
        <v>15719</v>
      </c>
      <c r="PT43" s="5">
        <v>12616</v>
      </c>
      <c r="PU43" s="5">
        <v>11738</v>
      </c>
      <c r="PV43" s="5">
        <v>9668</v>
      </c>
      <c r="PW43" s="5">
        <v>7812</v>
      </c>
      <c r="PX43" s="5">
        <v>8640</v>
      </c>
      <c r="PY43" s="5">
        <v>12424</v>
      </c>
      <c r="PZ43" s="5">
        <v>12272</v>
      </c>
      <c r="QA43" s="5">
        <v>15115</v>
      </c>
      <c r="QB43" s="5">
        <v>12928</v>
      </c>
      <c r="QC43" s="5">
        <v>12848</v>
      </c>
      <c r="QD43" s="5">
        <v>11188</v>
      </c>
      <c r="QE43" s="5">
        <v>9510</v>
      </c>
      <c r="QF43" s="5">
        <v>9478</v>
      </c>
      <c r="QG43" s="5">
        <v>8682</v>
      </c>
      <c r="QH43" s="5">
        <v>8587</v>
      </c>
      <c r="QI43" s="5">
        <v>31342</v>
      </c>
      <c r="QJ43" s="5">
        <v>32546</v>
      </c>
      <c r="QK43" s="5">
        <v>31277</v>
      </c>
      <c r="QL43" s="5">
        <v>29780</v>
      </c>
      <c r="QM43" s="5">
        <v>24771</v>
      </c>
      <c r="QN43" s="5">
        <v>20713</v>
      </c>
      <c r="QO43" s="5">
        <v>19841</v>
      </c>
      <c r="QP43" s="5">
        <v>19894</v>
      </c>
      <c r="QQ43" s="5">
        <v>20242</v>
      </c>
      <c r="QR43" s="5">
        <v>20021</v>
      </c>
      <c r="QS43" s="5">
        <v>15696</v>
      </c>
      <c r="QT43" s="5">
        <v>18998</v>
      </c>
      <c r="QU43" s="5">
        <v>17611</v>
      </c>
      <c r="QV43" s="5">
        <v>14383</v>
      </c>
      <c r="QW43" s="5">
        <v>16315</v>
      </c>
      <c r="QX43" s="5">
        <v>19249</v>
      </c>
      <c r="QY43" s="5">
        <v>20415</v>
      </c>
      <c r="QZ43" s="5">
        <v>19843</v>
      </c>
      <c r="RA43" s="5">
        <v>20052</v>
      </c>
      <c r="RB43" s="5">
        <v>23904</v>
      </c>
      <c r="RC43" s="5">
        <v>23128</v>
      </c>
      <c r="RD43" s="5">
        <v>18669</v>
      </c>
      <c r="RE43" s="5">
        <v>20041</v>
      </c>
      <c r="RF43" s="5">
        <v>17917</v>
      </c>
      <c r="RG43" s="5">
        <v>17779</v>
      </c>
      <c r="RH43" s="5">
        <v>18405</v>
      </c>
      <c r="RI43" s="5">
        <v>22779</v>
      </c>
      <c r="RJ43" s="5">
        <v>23427</v>
      </c>
      <c r="RK43" s="5">
        <v>23381</v>
      </c>
      <c r="RL43" s="5">
        <v>22273</v>
      </c>
      <c r="RM43" s="5">
        <v>20238</v>
      </c>
      <c r="RN43" s="5">
        <v>17237</v>
      </c>
      <c r="RO43" s="5">
        <v>22923</v>
      </c>
      <c r="RP43" s="5">
        <v>24346</v>
      </c>
      <c r="RQ43" s="5">
        <v>21572</v>
      </c>
      <c r="RR43" s="5">
        <v>21021</v>
      </c>
      <c r="RS43" s="5">
        <v>23580</v>
      </c>
      <c r="RT43" s="5">
        <v>24275</v>
      </c>
      <c r="RU43" s="5">
        <v>24263</v>
      </c>
      <c r="RV43" s="5">
        <v>23873</v>
      </c>
      <c r="RW43" s="5">
        <v>24081</v>
      </c>
      <c r="RX43" s="5">
        <v>24146</v>
      </c>
      <c r="RY43" s="5">
        <v>28058</v>
      </c>
      <c r="RZ43" s="5">
        <v>29457</v>
      </c>
      <c r="SA43" s="5">
        <v>29460</v>
      </c>
      <c r="SB43" s="5">
        <v>33938</v>
      </c>
      <c r="SC43" s="5">
        <v>30553</v>
      </c>
      <c r="SD43" s="5">
        <v>32211</v>
      </c>
      <c r="SE43" s="5">
        <v>26335</v>
      </c>
      <c r="SF43" s="5">
        <v>24182</v>
      </c>
      <c r="SG43" s="5">
        <v>20746</v>
      </c>
      <c r="SH43" s="5">
        <v>15941</v>
      </c>
      <c r="SI43" s="5">
        <v>12574</v>
      </c>
      <c r="SJ43" s="5">
        <v>13871</v>
      </c>
      <c r="SK43" s="5">
        <v>12377</v>
      </c>
      <c r="SL43" s="5">
        <v>17035</v>
      </c>
      <c r="SM43" s="5">
        <v>16843</v>
      </c>
      <c r="SN43" s="5">
        <v>23229</v>
      </c>
      <c r="SO43" s="5">
        <v>17913</v>
      </c>
      <c r="SP43" s="5">
        <v>14360</v>
      </c>
      <c r="SQ43" s="5">
        <v>15373</v>
      </c>
      <c r="SR43" s="5">
        <v>17432</v>
      </c>
      <c r="SS43" s="5">
        <v>15412</v>
      </c>
      <c r="ST43" s="5">
        <v>16225</v>
      </c>
      <c r="SU43" s="5">
        <v>10386</v>
      </c>
      <c r="SV43" s="5">
        <v>10794</v>
      </c>
      <c r="SW43" s="5">
        <v>11730</v>
      </c>
      <c r="SX43" s="5">
        <v>6801</v>
      </c>
      <c r="SY43" s="5">
        <v>8835</v>
      </c>
      <c r="SZ43" s="5">
        <v>4873</v>
      </c>
      <c r="TA43" s="5">
        <v>4036</v>
      </c>
      <c r="TB43" s="5">
        <v>3229</v>
      </c>
      <c r="TC43" s="5">
        <v>3557</v>
      </c>
      <c r="TD43" s="5">
        <v>3648</v>
      </c>
      <c r="TE43" s="5">
        <v>3552</v>
      </c>
      <c r="TF43" s="5">
        <v>3678</v>
      </c>
      <c r="TG43" s="5">
        <v>3400</v>
      </c>
      <c r="TH43" s="5">
        <v>3703</v>
      </c>
      <c r="TI43" s="5">
        <v>3233</v>
      </c>
      <c r="TJ43" s="5">
        <v>3580</v>
      </c>
      <c r="TK43" s="5">
        <v>3303</v>
      </c>
      <c r="TL43" s="5">
        <v>3106</v>
      </c>
      <c r="TM43" s="5">
        <v>3459</v>
      </c>
      <c r="TN43" s="5">
        <v>5987</v>
      </c>
      <c r="TO43" s="5">
        <v>6540</v>
      </c>
      <c r="TP43" s="5">
        <v>4281</v>
      </c>
      <c r="TQ43" s="5">
        <v>4663</v>
      </c>
      <c r="TR43" s="5">
        <v>4765</v>
      </c>
      <c r="TS43" s="5">
        <v>4704</v>
      </c>
      <c r="TT43" s="5">
        <v>4241</v>
      </c>
      <c r="TU43" s="5">
        <v>4573</v>
      </c>
      <c r="TV43" s="5">
        <v>2771</v>
      </c>
      <c r="TW43" s="5">
        <v>2301</v>
      </c>
      <c r="TX43" s="5">
        <v>2374</v>
      </c>
      <c r="TY43" s="5">
        <v>2340</v>
      </c>
      <c r="TZ43" s="5">
        <v>2002</v>
      </c>
      <c r="UA43" s="5">
        <v>1160</v>
      </c>
      <c r="UB43" s="5">
        <v>928</v>
      </c>
      <c r="UC43" s="5">
        <v>862</v>
      </c>
      <c r="UD43" s="5">
        <v>587</v>
      </c>
      <c r="UE43" s="5">
        <v>944</v>
      </c>
      <c r="UF43" s="5">
        <v>1339</v>
      </c>
      <c r="UG43" s="5">
        <v>422</v>
      </c>
      <c r="UH43" s="5">
        <v>897</v>
      </c>
      <c r="UI43" s="5">
        <v>785</v>
      </c>
      <c r="UJ43" s="5">
        <v>1087</v>
      </c>
      <c r="UK43" s="5">
        <v>947</v>
      </c>
      <c r="UL43" s="5">
        <v>977</v>
      </c>
      <c r="UM43" s="5">
        <v>806</v>
      </c>
      <c r="UN43" s="5">
        <v>1115</v>
      </c>
      <c r="UO43" s="5">
        <v>1329</v>
      </c>
      <c r="UP43" s="5">
        <v>1739</v>
      </c>
      <c r="UQ43" s="5">
        <v>928</v>
      </c>
      <c r="UR43" s="5">
        <v>1151</v>
      </c>
      <c r="US43" s="5">
        <v>1309</v>
      </c>
      <c r="UT43" s="5">
        <v>2298</v>
      </c>
      <c r="UU43" s="5">
        <v>2907</v>
      </c>
      <c r="UV43" s="5">
        <v>9040</v>
      </c>
      <c r="UW43" s="5">
        <v>5984</v>
      </c>
      <c r="UX43" s="5">
        <v>7017</v>
      </c>
      <c r="UY43" s="5">
        <v>6008</v>
      </c>
      <c r="UZ43" s="5">
        <v>5402</v>
      </c>
      <c r="VA43" s="5">
        <v>5650</v>
      </c>
      <c r="VB43" s="5">
        <v>3877</v>
      </c>
      <c r="VC43" s="5">
        <v>2882</v>
      </c>
      <c r="VD43" s="5">
        <v>3748</v>
      </c>
      <c r="VE43" s="5">
        <v>3450</v>
      </c>
      <c r="VF43" s="5">
        <v>2721</v>
      </c>
      <c r="VG43" s="5">
        <v>93297</v>
      </c>
      <c r="VH43" s="5">
        <v>81743</v>
      </c>
      <c r="VI43" s="5">
        <v>76800</v>
      </c>
      <c r="VJ43" s="5">
        <v>78133</v>
      </c>
      <c r="VK43" s="5">
        <v>77336</v>
      </c>
      <c r="VL43" s="5">
        <v>91503</v>
      </c>
      <c r="VM43" s="5">
        <v>80911</v>
      </c>
      <c r="VN43" s="5">
        <v>84928</v>
      </c>
      <c r="VO43" s="5">
        <v>78144</v>
      </c>
      <c r="VP43" s="5">
        <v>77645</v>
      </c>
      <c r="VQ43" s="5">
        <v>78162</v>
      </c>
      <c r="VR43" s="5">
        <v>76873</v>
      </c>
      <c r="VS43" s="5">
        <v>68731</v>
      </c>
      <c r="VT43" s="5">
        <v>73054</v>
      </c>
      <c r="VU43" s="5">
        <v>60158</v>
      </c>
      <c r="VV43" s="5">
        <v>57312</v>
      </c>
      <c r="VW43" s="5">
        <v>58928</v>
      </c>
      <c r="VX43" s="5">
        <v>56551</v>
      </c>
      <c r="VY43" s="5">
        <v>49904</v>
      </c>
      <c r="VZ43" s="5">
        <v>51638</v>
      </c>
      <c r="WA43" s="5">
        <v>51324</v>
      </c>
      <c r="WB43" s="5">
        <v>39601</v>
      </c>
      <c r="WC43" s="5">
        <v>37263</v>
      </c>
      <c r="WD43" s="5">
        <v>34237</v>
      </c>
      <c r="WE43" s="5">
        <v>37235</v>
      </c>
      <c r="WF43" s="5">
        <v>44264</v>
      </c>
      <c r="WG43" s="5">
        <v>49252</v>
      </c>
      <c r="WH43" s="5">
        <v>54029</v>
      </c>
      <c r="WI43" s="5">
        <v>57123</v>
      </c>
      <c r="WJ43" s="5">
        <v>47074</v>
      </c>
      <c r="WK43" s="5">
        <v>43860</v>
      </c>
      <c r="WL43" s="5">
        <v>36164</v>
      </c>
      <c r="WM43" s="5">
        <v>3203</v>
      </c>
      <c r="WN43" s="5">
        <v>2309</v>
      </c>
      <c r="WO43" s="5">
        <v>2508</v>
      </c>
      <c r="WP43" s="5">
        <v>2377</v>
      </c>
      <c r="WQ43" s="5">
        <v>2019</v>
      </c>
      <c r="WR43" s="5">
        <v>1845</v>
      </c>
      <c r="WS43" s="5">
        <v>1519</v>
      </c>
      <c r="WT43" s="5">
        <v>2553</v>
      </c>
      <c r="WU43" s="5">
        <v>1507</v>
      </c>
      <c r="WV43" s="5">
        <v>2508</v>
      </c>
      <c r="WW43" s="5">
        <v>2317</v>
      </c>
      <c r="WX43" s="5">
        <v>2366</v>
      </c>
      <c r="WY43" s="5">
        <v>2274</v>
      </c>
      <c r="WZ43" s="5">
        <v>2008</v>
      </c>
      <c r="XA43" s="5">
        <v>2350</v>
      </c>
      <c r="XB43" s="5">
        <v>1658</v>
      </c>
      <c r="XC43" s="5">
        <v>1924</v>
      </c>
      <c r="XD43" s="5">
        <v>3107</v>
      </c>
      <c r="XE43" s="5">
        <v>2957</v>
      </c>
      <c r="XF43" s="5">
        <v>3471</v>
      </c>
      <c r="XG43" s="5">
        <v>4014</v>
      </c>
      <c r="XH43" s="5">
        <v>2217</v>
      </c>
      <c r="XI43" s="5">
        <v>716</v>
      </c>
      <c r="XJ43" s="5">
        <v>1469</v>
      </c>
      <c r="XK43" s="5">
        <v>1207</v>
      </c>
      <c r="XL43" s="5">
        <v>754</v>
      </c>
      <c r="XM43" s="5">
        <v>415</v>
      </c>
      <c r="XN43" s="5">
        <v>628</v>
      </c>
      <c r="XO43" s="5">
        <v>778</v>
      </c>
      <c r="XP43" s="5">
        <v>835</v>
      </c>
      <c r="XQ43" s="5">
        <v>979</v>
      </c>
      <c r="XR43" s="5">
        <v>541</v>
      </c>
      <c r="XS43" s="1">
        <v>12685</v>
      </c>
      <c r="XT43" s="3" t="s">
        <v>180</v>
      </c>
      <c r="XU43" s="3" t="s">
        <v>180</v>
      </c>
      <c r="XV43" s="3" t="s">
        <v>180</v>
      </c>
      <c r="XW43" s="3" t="s">
        <v>179</v>
      </c>
      <c r="XX43" s="3" t="s">
        <v>180</v>
      </c>
      <c r="XY43" s="3" t="s">
        <v>180</v>
      </c>
      <c r="XZ43" s="3" t="s">
        <v>214</v>
      </c>
    </row>
    <row r="44" spans="1:650" x14ac:dyDescent="0.3">
      <c r="A44" s="6" t="s">
        <v>75</v>
      </c>
      <c r="B44" s="1">
        <v>4057085</v>
      </c>
      <c r="C44" s="5">
        <v>25121</v>
      </c>
      <c r="D44" s="5">
        <v>14695</v>
      </c>
      <c r="E44" s="5">
        <v>5408</v>
      </c>
      <c r="F44" s="5">
        <v>3619</v>
      </c>
      <c r="G44" s="5">
        <v>2078</v>
      </c>
      <c r="H44" s="5">
        <v>2641</v>
      </c>
      <c r="I44" s="5">
        <v>1877</v>
      </c>
      <c r="J44" s="5">
        <v>1692</v>
      </c>
      <c r="K44" s="5">
        <v>3817</v>
      </c>
      <c r="L44" s="5">
        <v>1814</v>
      </c>
      <c r="M44" s="5">
        <v>1903</v>
      </c>
      <c r="N44" s="5">
        <v>2578</v>
      </c>
      <c r="O44" s="5">
        <v>33105</v>
      </c>
      <c r="P44" s="5">
        <v>6521</v>
      </c>
      <c r="Q44" s="5">
        <v>7466</v>
      </c>
      <c r="R44" s="5">
        <v>9911</v>
      </c>
      <c r="S44" s="5">
        <v>16581</v>
      </c>
      <c r="T44" s="5">
        <v>6723</v>
      </c>
      <c r="U44" s="5">
        <v>2172</v>
      </c>
      <c r="V44" s="5">
        <v>9712</v>
      </c>
      <c r="W44" s="5">
        <v>1520</v>
      </c>
      <c r="X44" s="5">
        <v>270</v>
      </c>
      <c r="Y44" s="5">
        <v>116</v>
      </c>
      <c r="Z44" s="5">
        <v>140</v>
      </c>
      <c r="AA44" s="5">
        <v>0</v>
      </c>
      <c r="AB44" s="5">
        <v>367</v>
      </c>
      <c r="AC44" s="5">
        <v>548</v>
      </c>
      <c r="AD44" s="5">
        <v>0</v>
      </c>
      <c r="AE44" s="5">
        <v>0</v>
      </c>
      <c r="AF44" s="5">
        <v>0</v>
      </c>
      <c r="AG44" s="5">
        <v>0</v>
      </c>
      <c r="AH44" s="5">
        <v>0</v>
      </c>
      <c r="AI44" s="5">
        <v>7987</v>
      </c>
      <c r="AJ44" s="5">
        <v>2339</v>
      </c>
      <c r="AK44" s="5">
        <v>7722</v>
      </c>
      <c r="AL44" s="5">
        <v>302857</v>
      </c>
      <c r="AM44" s="5">
        <v>2722</v>
      </c>
      <c r="AN44" s="5">
        <v>745</v>
      </c>
      <c r="AO44" s="5">
        <v>9109</v>
      </c>
      <c r="AP44" s="5">
        <v>3535</v>
      </c>
      <c r="AQ44" s="5">
        <v>10172</v>
      </c>
      <c r="AR44" s="5">
        <v>10268</v>
      </c>
      <c r="AS44" s="5">
        <v>1759</v>
      </c>
      <c r="AT44" s="5">
        <v>1928</v>
      </c>
      <c r="AU44" s="5">
        <v>5679</v>
      </c>
      <c r="AV44" s="5">
        <v>702</v>
      </c>
      <c r="AW44" s="5">
        <v>747</v>
      </c>
      <c r="AX44" s="5">
        <v>1728</v>
      </c>
      <c r="AY44" s="5">
        <v>6492</v>
      </c>
      <c r="AZ44" s="5">
        <v>5269</v>
      </c>
      <c r="BA44" s="5">
        <v>4811</v>
      </c>
      <c r="BB44" s="5">
        <v>2845</v>
      </c>
      <c r="BC44" s="5">
        <v>10223</v>
      </c>
      <c r="BD44" s="5">
        <v>1177</v>
      </c>
      <c r="BE44" s="5">
        <v>1581</v>
      </c>
      <c r="BF44" s="5">
        <v>308</v>
      </c>
      <c r="BG44" s="5">
        <v>1174</v>
      </c>
      <c r="BH44" s="5">
        <v>8029</v>
      </c>
      <c r="BI44" s="5">
        <v>481</v>
      </c>
      <c r="BJ44" s="5">
        <v>2650</v>
      </c>
      <c r="BK44" s="5">
        <v>2519</v>
      </c>
      <c r="BL44" s="5">
        <v>203</v>
      </c>
      <c r="BM44" s="5">
        <v>632</v>
      </c>
      <c r="BN44" s="5">
        <v>1176</v>
      </c>
      <c r="BO44" s="5">
        <v>21757</v>
      </c>
      <c r="BP44" s="5">
        <v>1437</v>
      </c>
      <c r="BQ44" s="5">
        <v>5956</v>
      </c>
      <c r="BR44" s="5">
        <v>18924</v>
      </c>
      <c r="BS44" s="5">
        <v>12547</v>
      </c>
      <c r="BT44" s="5">
        <v>15544</v>
      </c>
      <c r="BU44" s="5">
        <v>5716</v>
      </c>
      <c r="BV44" s="5">
        <v>8028</v>
      </c>
      <c r="BW44" s="5">
        <v>1937</v>
      </c>
      <c r="BX44" s="5">
        <v>-1975</v>
      </c>
      <c r="BY44" s="5">
        <v>9003</v>
      </c>
      <c r="BZ44" s="5">
        <v>1849</v>
      </c>
      <c r="CA44" s="5">
        <v>258</v>
      </c>
      <c r="CB44" s="5">
        <v>266</v>
      </c>
      <c r="CC44" s="5">
        <v>2017</v>
      </c>
      <c r="CD44" s="5">
        <v>4270</v>
      </c>
      <c r="CE44" s="5">
        <v>1478</v>
      </c>
      <c r="CF44" s="5">
        <v>1318</v>
      </c>
      <c r="CG44" s="5">
        <v>4124</v>
      </c>
      <c r="CH44" s="5">
        <v>631</v>
      </c>
      <c r="CI44" s="5">
        <v>310</v>
      </c>
      <c r="CJ44" s="5">
        <v>1234</v>
      </c>
      <c r="CK44" s="5">
        <v>3465</v>
      </c>
      <c r="CL44" s="5">
        <v>449</v>
      </c>
      <c r="CM44" s="5">
        <v>558</v>
      </c>
      <c r="CN44" s="5">
        <v>1883</v>
      </c>
      <c r="CO44" s="5">
        <v>404</v>
      </c>
      <c r="CP44" s="5">
        <v>739</v>
      </c>
      <c r="CQ44" s="5">
        <v>3387</v>
      </c>
      <c r="CR44" s="5">
        <v>135</v>
      </c>
      <c r="CS44" s="5">
        <v>1097</v>
      </c>
      <c r="CT44" s="5">
        <v>5954</v>
      </c>
      <c r="CU44" s="5">
        <v>75219</v>
      </c>
      <c r="CV44" s="5">
        <v>51417</v>
      </c>
      <c r="CW44" s="5">
        <v>45497</v>
      </c>
      <c r="CX44" s="5">
        <v>31681</v>
      </c>
      <c r="CY44" s="5">
        <v>11079</v>
      </c>
      <c r="CZ44" s="5">
        <v>32651</v>
      </c>
      <c r="DA44" s="5">
        <v>26176</v>
      </c>
      <c r="DB44" s="5">
        <v>46953</v>
      </c>
      <c r="DC44" s="5">
        <v>15850</v>
      </c>
      <c r="DD44" s="5">
        <v>29492</v>
      </c>
      <c r="DE44" s="5">
        <v>38506</v>
      </c>
      <c r="DF44" s="5">
        <v>23696</v>
      </c>
      <c r="DG44" s="5">
        <v>19411</v>
      </c>
      <c r="DH44" s="5">
        <v>8890</v>
      </c>
      <c r="DI44" s="5">
        <v>19372</v>
      </c>
      <c r="DJ44" s="5">
        <v>28093</v>
      </c>
      <c r="DK44" s="5">
        <v>21291</v>
      </c>
      <c r="DL44" s="5">
        <v>25405</v>
      </c>
      <c r="DM44" s="5">
        <v>26032</v>
      </c>
      <c r="DN44" s="5">
        <v>21342</v>
      </c>
      <c r="DO44" s="5">
        <v>19328</v>
      </c>
      <c r="DP44" s="5">
        <v>6680</v>
      </c>
      <c r="DQ44" s="5">
        <v>9137</v>
      </c>
      <c r="DR44" s="5">
        <v>22379</v>
      </c>
      <c r="DS44" s="5">
        <v>12940</v>
      </c>
      <c r="DT44" s="5">
        <v>12958</v>
      </c>
      <c r="DU44" s="5">
        <v>10178</v>
      </c>
      <c r="DV44" s="5">
        <v>10538</v>
      </c>
      <c r="DW44" s="5">
        <v>7758</v>
      </c>
      <c r="DX44" s="5">
        <v>5514</v>
      </c>
      <c r="DY44" s="5">
        <v>4925</v>
      </c>
      <c r="DZ44" s="5">
        <v>8916</v>
      </c>
      <c r="EA44" s="5">
        <v>2043</v>
      </c>
      <c r="EB44" s="5">
        <v>2092</v>
      </c>
      <c r="EC44" s="5">
        <v>1576</v>
      </c>
      <c r="ED44" s="5">
        <v>2695</v>
      </c>
      <c r="EE44" s="5">
        <v>4487</v>
      </c>
      <c r="EF44" s="5">
        <v>998</v>
      </c>
      <c r="EG44" s="5">
        <v>1840</v>
      </c>
      <c r="EH44" s="5">
        <v>502</v>
      </c>
      <c r="EI44" s="5">
        <v>6906</v>
      </c>
      <c r="EJ44" s="5">
        <v>6672</v>
      </c>
      <c r="EK44" s="5">
        <v>17857</v>
      </c>
      <c r="EL44" s="5">
        <v>3395</v>
      </c>
      <c r="EM44" s="5">
        <v>860</v>
      </c>
      <c r="EN44" s="5">
        <v>908</v>
      </c>
      <c r="EO44" s="5">
        <v>2777</v>
      </c>
      <c r="EP44" s="5">
        <v>1712</v>
      </c>
      <c r="EQ44" s="5">
        <v>2217</v>
      </c>
      <c r="ER44" s="5">
        <v>3924</v>
      </c>
      <c r="ES44" s="5">
        <v>3485</v>
      </c>
      <c r="ET44" s="5">
        <v>2852</v>
      </c>
      <c r="EU44" s="5">
        <v>181</v>
      </c>
      <c r="EV44" s="5">
        <v>476</v>
      </c>
      <c r="EW44" s="5">
        <v>13</v>
      </c>
      <c r="EX44" s="5">
        <v>2550</v>
      </c>
      <c r="EY44" s="5">
        <v>848</v>
      </c>
      <c r="EZ44" s="5">
        <v>902</v>
      </c>
      <c r="FA44" s="5">
        <v>285</v>
      </c>
      <c r="FB44" s="5">
        <v>8284</v>
      </c>
      <c r="FC44" s="5">
        <v>1670</v>
      </c>
      <c r="FD44" s="5">
        <v>219</v>
      </c>
      <c r="FE44" s="5">
        <v>340</v>
      </c>
      <c r="FF44" s="5">
        <v>1343</v>
      </c>
      <c r="FG44" s="5">
        <v>0</v>
      </c>
      <c r="FH44" s="5">
        <v>0</v>
      </c>
      <c r="FI44" s="5">
        <v>0</v>
      </c>
      <c r="FJ44" s="5">
        <v>0</v>
      </c>
      <c r="FK44" s="5">
        <v>0</v>
      </c>
      <c r="FL44" s="5">
        <v>0</v>
      </c>
      <c r="FM44" s="5">
        <v>0</v>
      </c>
      <c r="FN44" s="5">
        <v>0</v>
      </c>
      <c r="FO44" s="5">
        <v>0</v>
      </c>
      <c r="FP44" s="5">
        <v>0</v>
      </c>
      <c r="FQ44" s="5">
        <v>1024</v>
      </c>
      <c r="FR44" s="5">
        <v>0</v>
      </c>
      <c r="FS44" s="5">
        <v>0</v>
      </c>
      <c r="FT44" s="5">
        <v>0</v>
      </c>
      <c r="FU44" s="5" t="s">
        <v>33</v>
      </c>
      <c r="FV44" s="5" t="s">
        <v>33</v>
      </c>
      <c r="FW44" s="5" t="s">
        <v>33</v>
      </c>
      <c r="FX44" s="5" t="s">
        <v>33</v>
      </c>
      <c r="FY44" s="5" t="s">
        <v>33</v>
      </c>
      <c r="FZ44" s="5" t="s">
        <v>33</v>
      </c>
      <c r="GA44" s="5" t="s">
        <v>33</v>
      </c>
      <c r="GB44" s="5" t="s">
        <v>33</v>
      </c>
      <c r="GC44" s="5" t="s">
        <v>33</v>
      </c>
      <c r="GD44" s="5" t="s">
        <v>33</v>
      </c>
      <c r="GE44" s="5" t="s">
        <v>33</v>
      </c>
      <c r="GF44" s="5" t="s">
        <v>33</v>
      </c>
      <c r="GG44" s="5" t="s">
        <v>33</v>
      </c>
      <c r="GH44" s="5" t="s">
        <v>33</v>
      </c>
      <c r="GI44" s="5" t="s">
        <v>33</v>
      </c>
      <c r="GJ44" s="5" t="s">
        <v>33</v>
      </c>
      <c r="GK44" s="5" t="s">
        <v>33</v>
      </c>
      <c r="GL44" s="5" t="s">
        <v>33</v>
      </c>
      <c r="GM44" s="5">
        <v>132127</v>
      </c>
      <c r="GN44" s="5">
        <v>71980</v>
      </c>
      <c r="GO44" s="5">
        <v>66159</v>
      </c>
      <c r="GP44" s="5">
        <v>359775</v>
      </c>
      <c r="GQ44" s="5">
        <v>32914</v>
      </c>
      <c r="GR44" s="5">
        <v>52579</v>
      </c>
      <c r="GS44" s="5">
        <v>44718</v>
      </c>
      <c r="GT44" s="5">
        <v>60710</v>
      </c>
      <c r="GU44" s="5">
        <v>38684</v>
      </c>
      <c r="GV44" s="5">
        <v>46271</v>
      </c>
      <c r="GW44" s="5">
        <v>70052</v>
      </c>
      <c r="GX44" s="5">
        <v>33447</v>
      </c>
      <c r="GY44" s="5">
        <v>59314</v>
      </c>
      <c r="GZ44" s="5">
        <v>17287</v>
      </c>
      <c r="HA44" s="5">
        <v>32379</v>
      </c>
      <c r="HB44" s="5">
        <v>45715</v>
      </c>
      <c r="HC44" s="5">
        <v>48059</v>
      </c>
      <c r="HD44" s="5">
        <v>42638</v>
      </c>
      <c r="HE44" s="5">
        <v>40624</v>
      </c>
      <c r="HF44" s="5">
        <v>37382</v>
      </c>
      <c r="HG44" s="5">
        <v>31563</v>
      </c>
      <c r="HH44" s="5">
        <v>9837</v>
      </c>
      <c r="HI44" s="5">
        <v>14313</v>
      </c>
      <c r="HJ44" s="5">
        <v>25827</v>
      </c>
      <c r="HK44" s="5">
        <v>15520</v>
      </c>
      <c r="HL44" s="5">
        <v>24140</v>
      </c>
      <c r="HM44" s="5">
        <v>11896</v>
      </c>
      <c r="HN44" s="5">
        <v>22210</v>
      </c>
      <c r="HO44" s="5">
        <v>15334</v>
      </c>
      <c r="HP44" s="5">
        <v>6071</v>
      </c>
      <c r="HQ44" s="5">
        <v>6995</v>
      </c>
      <c r="HR44" s="5">
        <v>17390</v>
      </c>
      <c r="HS44" s="5">
        <v>327030</v>
      </c>
      <c r="HT44" s="5">
        <v>346930</v>
      </c>
      <c r="HU44" s="5">
        <v>360158</v>
      </c>
      <c r="HV44" s="5">
        <v>314779</v>
      </c>
      <c r="HW44" s="5">
        <v>329877</v>
      </c>
      <c r="HX44" s="5">
        <v>376938</v>
      </c>
      <c r="HY44" s="5">
        <v>329537</v>
      </c>
      <c r="HZ44" s="5">
        <v>298832</v>
      </c>
      <c r="IA44" s="5">
        <v>330969</v>
      </c>
      <c r="IB44" s="5">
        <v>331270</v>
      </c>
      <c r="IC44" s="5">
        <v>338669</v>
      </c>
      <c r="ID44" s="5">
        <v>463383</v>
      </c>
      <c r="IE44" s="5">
        <v>362883</v>
      </c>
      <c r="IF44" s="5">
        <v>310786</v>
      </c>
      <c r="IG44" s="5">
        <v>387641</v>
      </c>
      <c r="IH44" s="5">
        <v>405147</v>
      </c>
      <c r="II44" s="5">
        <v>355298</v>
      </c>
      <c r="IJ44" s="5">
        <v>272382</v>
      </c>
      <c r="IK44" s="5">
        <v>373001</v>
      </c>
      <c r="IL44" s="5">
        <v>323944</v>
      </c>
      <c r="IM44" s="5">
        <v>253249</v>
      </c>
      <c r="IN44" s="5">
        <v>255133</v>
      </c>
      <c r="IO44" s="5">
        <v>241163</v>
      </c>
      <c r="IP44" s="5">
        <v>239456</v>
      </c>
      <c r="IQ44" s="5">
        <v>207999</v>
      </c>
      <c r="IR44" s="5">
        <v>213353</v>
      </c>
      <c r="IS44" s="5">
        <v>231806</v>
      </c>
      <c r="IT44" s="5">
        <v>223544</v>
      </c>
      <c r="IU44" s="5">
        <v>153950</v>
      </c>
      <c r="IV44" s="5">
        <v>230236</v>
      </c>
      <c r="IW44" s="5">
        <v>244715</v>
      </c>
      <c r="IX44" s="5">
        <v>201578</v>
      </c>
      <c r="IY44" s="5">
        <v>3686</v>
      </c>
      <c r="IZ44" s="5">
        <v>5332</v>
      </c>
      <c r="JA44" s="5">
        <v>5544</v>
      </c>
      <c r="JB44" s="5">
        <v>10333</v>
      </c>
      <c r="JC44" s="5">
        <v>9462</v>
      </c>
      <c r="JD44" s="5">
        <v>14041</v>
      </c>
      <c r="JE44" s="5">
        <v>22930</v>
      </c>
      <c r="JF44" s="5">
        <v>14740</v>
      </c>
      <c r="JG44" s="5">
        <v>-953</v>
      </c>
      <c r="JH44" s="5">
        <v>20017</v>
      </c>
      <c r="JI44" s="5">
        <v>4906</v>
      </c>
      <c r="JJ44" s="5">
        <v>5685</v>
      </c>
      <c r="JK44" s="5">
        <v>6779</v>
      </c>
      <c r="JL44" s="5">
        <v>2967</v>
      </c>
      <c r="JM44" s="5">
        <v>4937</v>
      </c>
      <c r="JN44" s="5">
        <v>11896</v>
      </c>
      <c r="JO44" s="5">
        <v>10748</v>
      </c>
      <c r="JP44" s="5">
        <v>7876</v>
      </c>
      <c r="JQ44" s="5">
        <v>8126</v>
      </c>
      <c r="JR44" s="5">
        <v>5118</v>
      </c>
      <c r="JS44" s="5">
        <v>3577</v>
      </c>
      <c r="JT44" s="5">
        <v>3131</v>
      </c>
      <c r="JU44" s="5">
        <v>4663</v>
      </c>
      <c r="JV44" s="5">
        <v>5406</v>
      </c>
      <c r="JW44" s="5">
        <v>3036</v>
      </c>
      <c r="JX44" s="5">
        <v>4969</v>
      </c>
      <c r="JY44" s="5">
        <v>6331</v>
      </c>
      <c r="JZ44" s="5">
        <v>5726</v>
      </c>
      <c r="KA44" s="5">
        <v>6178</v>
      </c>
      <c r="KB44" s="5">
        <v>6050</v>
      </c>
      <c r="KC44" s="5">
        <v>6669</v>
      </c>
      <c r="KD44" s="5">
        <v>4966</v>
      </c>
      <c r="KE44" s="5">
        <v>7646</v>
      </c>
      <c r="KF44" s="5">
        <v>7244</v>
      </c>
      <c r="KG44" s="5">
        <v>7350</v>
      </c>
      <c r="KH44" s="5">
        <v>8274</v>
      </c>
      <c r="KI44" s="5">
        <v>13396</v>
      </c>
      <c r="KJ44" s="5">
        <v>13567</v>
      </c>
      <c r="KK44" s="5">
        <v>12411</v>
      </c>
      <c r="KL44" s="5">
        <v>12384</v>
      </c>
      <c r="KM44" s="5">
        <v>19158</v>
      </c>
      <c r="KN44" s="5">
        <v>11355</v>
      </c>
      <c r="KO44" s="5">
        <v>9621</v>
      </c>
      <c r="KP44" s="5">
        <v>8242</v>
      </c>
      <c r="KQ44" s="5">
        <v>6858</v>
      </c>
      <c r="KR44" s="5">
        <v>7723</v>
      </c>
      <c r="KS44" s="5">
        <v>6399</v>
      </c>
      <c r="KT44" s="5">
        <v>7267</v>
      </c>
      <c r="KU44" s="5">
        <v>6705</v>
      </c>
      <c r="KV44" s="5">
        <v>5875</v>
      </c>
      <c r="KW44" s="5">
        <v>6036</v>
      </c>
      <c r="KX44" s="5">
        <v>5904</v>
      </c>
      <c r="KY44" s="5">
        <v>5294</v>
      </c>
      <c r="KZ44" s="5">
        <v>5854</v>
      </c>
      <c r="LA44" s="5">
        <v>5672</v>
      </c>
      <c r="LB44" s="5">
        <v>5584</v>
      </c>
      <c r="LC44" s="5">
        <v>6053</v>
      </c>
      <c r="LD44" s="5">
        <v>6515</v>
      </c>
      <c r="LE44" s="5">
        <v>7137</v>
      </c>
      <c r="LF44" s="5">
        <v>7321</v>
      </c>
      <c r="LG44" s="5">
        <v>7440</v>
      </c>
      <c r="LH44" s="5">
        <v>7616</v>
      </c>
      <c r="LI44" s="5">
        <v>7827</v>
      </c>
      <c r="LJ44" s="5">
        <v>9649</v>
      </c>
      <c r="LK44" s="5">
        <v>989</v>
      </c>
      <c r="LL44" s="5">
        <v>1219</v>
      </c>
      <c r="LM44" s="5">
        <v>1088</v>
      </c>
      <c r="LN44" s="5">
        <v>981</v>
      </c>
      <c r="LO44" s="5">
        <v>931</v>
      </c>
      <c r="LP44" s="5">
        <v>822</v>
      </c>
      <c r="LQ44" s="5">
        <v>947</v>
      </c>
      <c r="LR44" s="5">
        <v>864</v>
      </c>
      <c r="LS44" s="5">
        <v>967</v>
      </c>
      <c r="LT44" s="5">
        <v>1215</v>
      </c>
      <c r="LU44" s="5">
        <v>655</v>
      </c>
      <c r="LV44" s="5">
        <v>769</v>
      </c>
      <c r="LW44" s="5">
        <v>815</v>
      </c>
      <c r="LX44" s="5">
        <v>736</v>
      </c>
      <c r="LY44" s="5">
        <v>554</v>
      </c>
      <c r="LZ44" s="5">
        <v>680</v>
      </c>
      <c r="MA44" s="5">
        <v>757</v>
      </c>
      <c r="MB44" s="5">
        <v>650</v>
      </c>
      <c r="MC44" s="5">
        <v>451</v>
      </c>
      <c r="MD44" s="5">
        <v>606</v>
      </c>
      <c r="ME44" s="5">
        <v>562</v>
      </c>
      <c r="MF44" s="5">
        <v>863</v>
      </c>
      <c r="MG44" s="5">
        <v>591</v>
      </c>
      <c r="MH44" s="5">
        <v>-65</v>
      </c>
      <c r="MI44" s="5">
        <v>1333</v>
      </c>
      <c r="MJ44" s="5">
        <v>188</v>
      </c>
      <c r="MK44" s="5">
        <v>646</v>
      </c>
      <c r="ML44" s="5">
        <v>417</v>
      </c>
      <c r="MM44" s="5">
        <v>530</v>
      </c>
      <c r="MN44" s="5">
        <v>449</v>
      </c>
      <c r="MO44" s="5">
        <v>630</v>
      </c>
      <c r="MP44" s="5">
        <v>502</v>
      </c>
      <c r="MQ44" s="5">
        <v>1200</v>
      </c>
      <c r="MR44" s="5">
        <v>1187</v>
      </c>
      <c r="MS44" s="5">
        <v>1056</v>
      </c>
      <c r="MT44" s="5">
        <v>873</v>
      </c>
      <c r="MU44" s="5">
        <v>866</v>
      </c>
      <c r="MV44" s="5">
        <v>754</v>
      </c>
      <c r="MW44" s="5">
        <v>39</v>
      </c>
      <c r="MX44" s="5">
        <v>10</v>
      </c>
      <c r="MY44" s="5">
        <v>13</v>
      </c>
      <c r="MZ44" s="5">
        <v>0</v>
      </c>
      <c r="NA44" s="5">
        <v>0</v>
      </c>
      <c r="NB44" s="5">
        <v>0</v>
      </c>
      <c r="NC44" s="5">
        <v>0</v>
      </c>
      <c r="ND44" s="5">
        <v>0</v>
      </c>
      <c r="NE44" s="5" t="s">
        <v>33</v>
      </c>
      <c r="NF44" s="5" t="s">
        <v>33</v>
      </c>
      <c r="NG44" s="5" t="s">
        <v>33</v>
      </c>
      <c r="NH44" s="5" t="s">
        <v>33</v>
      </c>
      <c r="NI44" s="5" t="s">
        <v>33</v>
      </c>
      <c r="NJ44" s="5" t="s">
        <v>33</v>
      </c>
      <c r="NK44" s="5" t="s">
        <v>33</v>
      </c>
      <c r="NL44" s="5" t="s">
        <v>33</v>
      </c>
      <c r="NM44" s="5" t="s">
        <v>33</v>
      </c>
      <c r="NN44" s="5" t="s">
        <v>33</v>
      </c>
      <c r="NO44" s="5" t="s">
        <v>33</v>
      </c>
      <c r="NP44" s="5" t="s">
        <v>33</v>
      </c>
      <c r="NQ44" s="5" t="s">
        <v>33</v>
      </c>
      <c r="NR44" s="5" t="s">
        <v>33</v>
      </c>
      <c r="NS44" s="5" t="s">
        <v>33</v>
      </c>
      <c r="NT44" s="5" t="s">
        <v>33</v>
      </c>
      <c r="NU44" s="5" t="s">
        <v>33</v>
      </c>
      <c r="NV44" s="5" t="s">
        <v>33</v>
      </c>
      <c r="NW44" s="5">
        <v>0</v>
      </c>
      <c r="NX44" s="5">
        <v>0</v>
      </c>
      <c r="NY44" s="5">
        <v>0</v>
      </c>
      <c r="NZ44" s="5">
        <v>0</v>
      </c>
      <c r="OA44" s="5">
        <v>0</v>
      </c>
      <c r="OB44" s="5">
        <v>0</v>
      </c>
      <c r="OC44" s="5">
        <v>0</v>
      </c>
      <c r="OD44" s="5">
        <v>5</v>
      </c>
      <c r="OE44" s="5">
        <v>6</v>
      </c>
      <c r="OF44" s="5">
        <v>0</v>
      </c>
      <c r="OG44" s="5">
        <v>0</v>
      </c>
      <c r="OH44" s="5">
        <v>0</v>
      </c>
      <c r="OI44" s="5">
        <v>0</v>
      </c>
      <c r="OJ44" s="5">
        <v>0</v>
      </c>
      <c r="OK44" s="5" t="s">
        <v>33</v>
      </c>
      <c r="OL44" s="5" t="s">
        <v>33</v>
      </c>
      <c r="OM44" s="5" t="s">
        <v>33</v>
      </c>
      <c r="ON44" s="5" t="s">
        <v>33</v>
      </c>
      <c r="OO44" s="5" t="s">
        <v>33</v>
      </c>
      <c r="OP44" s="5" t="s">
        <v>33</v>
      </c>
      <c r="OQ44" s="5" t="s">
        <v>33</v>
      </c>
      <c r="OR44" s="5" t="s">
        <v>33</v>
      </c>
      <c r="OS44" s="5" t="s">
        <v>33</v>
      </c>
      <c r="OT44" s="5" t="s">
        <v>33</v>
      </c>
      <c r="OU44" s="5" t="s">
        <v>33</v>
      </c>
      <c r="OV44" s="5" t="s">
        <v>33</v>
      </c>
      <c r="OW44" s="5" t="s">
        <v>33</v>
      </c>
      <c r="OX44" s="5" t="s">
        <v>33</v>
      </c>
      <c r="OY44" s="5" t="s">
        <v>33</v>
      </c>
      <c r="OZ44" s="5" t="s">
        <v>33</v>
      </c>
      <c r="PA44" s="5" t="s">
        <v>33</v>
      </c>
      <c r="PB44" s="5" t="s">
        <v>33</v>
      </c>
      <c r="PC44" s="5">
        <v>9500</v>
      </c>
      <c r="PD44" s="5">
        <v>8818</v>
      </c>
      <c r="PE44" s="5">
        <v>7413</v>
      </c>
      <c r="PF44" s="5">
        <v>5329</v>
      </c>
      <c r="PG44" s="5">
        <v>5303</v>
      </c>
      <c r="PH44" s="5">
        <v>4885</v>
      </c>
      <c r="PI44" s="5">
        <v>4908</v>
      </c>
      <c r="PJ44" s="5">
        <v>4875</v>
      </c>
      <c r="PK44" s="5">
        <v>5094</v>
      </c>
      <c r="PL44" s="5">
        <v>5410</v>
      </c>
      <c r="PM44" s="5">
        <v>4649</v>
      </c>
      <c r="PN44" s="5">
        <v>4857</v>
      </c>
      <c r="PO44" s="5">
        <v>4987</v>
      </c>
      <c r="PP44" s="5">
        <v>2817</v>
      </c>
      <c r="PQ44" s="5">
        <v>4110</v>
      </c>
      <c r="PR44" s="5">
        <v>5140</v>
      </c>
      <c r="PS44" s="5">
        <v>5779</v>
      </c>
      <c r="PT44" s="5">
        <v>5742</v>
      </c>
      <c r="PU44" s="5">
        <v>5501</v>
      </c>
      <c r="PV44" s="5">
        <v>5260</v>
      </c>
      <c r="PW44" s="5">
        <v>3704</v>
      </c>
      <c r="PX44" s="5">
        <v>3805</v>
      </c>
      <c r="PY44" s="5">
        <v>5123</v>
      </c>
      <c r="PZ44" s="5">
        <v>4801</v>
      </c>
      <c r="QA44" s="5">
        <v>4592</v>
      </c>
      <c r="QB44" s="5">
        <v>4037</v>
      </c>
      <c r="QC44" s="5">
        <v>5274</v>
      </c>
      <c r="QD44" s="5">
        <v>3809</v>
      </c>
      <c r="QE44" s="5">
        <v>3211</v>
      </c>
      <c r="QF44" s="5">
        <v>4057</v>
      </c>
      <c r="QG44" s="5">
        <v>3612</v>
      </c>
      <c r="QH44" s="5">
        <v>4656</v>
      </c>
      <c r="QI44" s="5">
        <v>8948</v>
      </c>
      <c r="QJ44" s="5">
        <v>11949</v>
      </c>
      <c r="QK44" s="5">
        <v>9441</v>
      </c>
      <c r="QL44" s="5">
        <v>7297</v>
      </c>
      <c r="QM44" s="5">
        <v>5218</v>
      </c>
      <c r="QN44" s="5">
        <v>6788</v>
      </c>
      <c r="QO44" s="5">
        <v>4856</v>
      </c>
      <c r="QP44" s="5">
        <v>4724</v>
      </c>
      <c r="QQ44" s="5">
        <v>5409</v>
      </c>
      <c r="QR44" s="5">
        <v>6504</v>
      </c>
      <c r="QS44" s="5">
        <v>4204</v>
      </c>
      <c r="QT44" s="5">
        <v>3847</v>
      </c>
      <c r="QU44" s="5">
        <v>5086</v>
      </c>
      <c r="QV44" s="5">
        <v>2008</v>
      </c>
      <c r="QW44" s="5">
        <v>3755</v>
      </c>
      <c r="QX44" s="5">
        <v>5302</v>
      </c>
      <c r="QY44" s="5">
        <v>6340</v>
      </c>
      <c r="QZ44" s="5">
        <v>6039</v>
      </c>
      <c r="RA44" s="5">
        <v>6973</v>
      </c>
      <c r="RB44" s="5">
        <v>7143</v>
      </c>
      <c r="RC44" s="5">
        <v>5642</v>
      </c>
      <c r="RD44" s="5">
        <v>3602</v>
      </c>
      <c r="RE44" s="5">
        <v>4604</v>
      </c>
      <c r="RF44" s="5">
        <v>4751</v>
      </c>
      <c r="RG44" s="5">
        <v>5349</v>
      </c>
      <c r="RH44" s="5">
        <v>6193</v>
      </c>
      <c r="RI44" s="5">
        <v>6640</v>
      </c>
      <c r="RJ44" s="5">
        <v>5991</v>
      </c>
      <c r="RK44" s="5">
        <v>6087</v>
      </c>
      <c r="RL44" s="5">
        <v>6057</v>
      </c>
      <c r="RM44" s="5">
        <v>7218</v>
      </c>
      <c r="RN44" s="5">
        <v>7376</v>
      </c>
      <c r="RO44" s="5">
        <v>12723</v>
      </c>
      <c r="RP44" s="5">
        <v>11593</v>
      </c>
      <c r="RQ44" s="5">
        <v>9829</v>
      </c>
      <c r="RR44" s="5">
        <v>11180</v>
      </c>
      <c r="RS44" s="5">
        <v>8252</v>
      </c>
      <c r="RT44" s="5">
        <v>8432</v>
      </c>
      <c r="RU44" s="5">
        <v>9508</v>
      </c>
      <c r="RV44" s="5">
        <v>8314</v>
      </c>
      <c r="RW44" s="5">
        <v>8847</v>
      </c>
      <c r="RX44" s="5">
        <v>8328</v>
      </c>
      <c r="RY44" s="5">
        <v>10380</v>
      </c>
      <c r="RZ44" s="5">
        <v>9841</v>
      </c>
      <c r="SA44" s="5">
        <v>18785</v>
      </c>
      <c r="SB44" s="5">
        <v>8691</v>
      </c>
      <c r="SC44" s="5">
        <v>12369</v>
      </c>
      <c r="SD44" s="5">
        <v>15378</v>
      </c>
      <c r="SE44" s="5">
        <v>11879</v>
      </c>
      <c r="SF44" s="5">
        <v>8662</v>
      </c>
      <c r="SG44" s="5">
        <v>11042</v>
      </c>
      <c r="SH44" s="5">
        <v>6392</v>
      </c>
      <c r="SI44" s="5">
        <v>5547</v>
      </c>
      <c r="SJ44" s="5">
        <v>4812</v>
      </c>
      <c r="SK44" s="5">
        <v>5056</v>
      </c>
      <c r="SL44" s="5">
        <v>5359</v>
      </c>
      <c r="SM44" s="5">
        <v>4308</v>
      </c>
      <c r="SN44" s="5">
        <v>7944</v>
      </c>
      <c r="SO44" s="5">
        <v>5965</v>
      </c>
      <c r="SP44" s="5">
        <v>7534</v>
      </c>
      <c r="SQ44" s="5">
        <v>8370</v>
      </c>
      <c r="SR44" s="5">
        <v>7536</v>
      </c>
      <c r="SS44" s="5">
        <v>7492</v>
      </c>
      <c r="ST44" s="5">
        <v>7460</v>
      </c>
      <c r="SU44" s="5">
        <v>13273</v>
      </c>
      <c r="SV44" s="5">
        <v>11309</v>
      </c>
      <c r="SW44" s="5">
        <v>8384</v>
      </c>
      <c r="SX44" s="5">
        <v>6855</v>
      </c>
      <c r="SY44" s="5">
        <v>5303</v>
      </c>
      <c r="SZ44" s="5">
        <v>1229</v>
      </c>
      <c r="TA44" s="5">
        <v>1938</v>
      </c>
      <c r="TB44" s="5">
        <v>2619</v>
      </c>
      <c r="TC44" s="5">
        <v>4079</v>
      </c>
      <c r="TD44" s="5">
        <v>4346</v>
      </c>
      <c r="TE44" s="5">
        <v>1019</v>
      </c>
      <c r="TF44" s="5">
        <v>976</v>
      </c>
      <c r="TG44" s="5">
        <v>863</v>
      </c>
      <c r="TH44" s="5">
        <v>747</v>
      </c>
      <c r="TI44" s="5">
        <v>739</v>
      </c>
      <c r="TJ44" s="5">
        <v>945</v>
      </c>
      <c r="TK44" s="5">
        <v>1017</v>
      </c>
      <c r="TL44" s="5">
        <v>892</v>
      </c>
      <c r="TM44" s="5">
        <v>1212</v>
      </c>
      <c r="TN44" s="5">
        <v>1944</v>
      </c>
      <c r="TO44" s="5">
        <v>1678</v>
      </c>
      <c r="TP44" s="5">
        <v>1411</v>
      </c>
      <c r="TQ44" s="5">
        <v>1540</v>
      </c>
      <c r="TR44" s="5">
        <v>4370</v>
      </c>
      <c r="TS44" s="5">
        <v>4305</v>
      </c>
      <c r="TT44" s="5">
        <v>2495</v>
      </c>
      <c r="TU44" s="5">
        <v>3108</v>
      </c>
      <c r="TV44" s="5">
        <v>3251</v>
      </c>
      <c r="TW44" s="5">
        <v>2463</v>
      </c>
      <c r="TX44" s="5">
        <v>2943</v>
      </c>
      <c r="TY44" s="5">
        <v>2960</v>
      </c>
      <c r="TZ44" s="5">
        <v>1780</v>
      </c>
      <c r="UA44" s="5">
        <v>249</v>
      </c>
      <c r="UB44" s="5">
        <v>185</v>
      </c>
      <c r="UC44" s="5">
        <v>206</v>
      </c>
      <c r="UD44" s="5">
        <v>293</v>
      </c>
      <c r="UE44" s="5">
        <v>519</v>
      </c>
      <c r="UF44" s="5">
        <v>489</v>
      </c>
      <c r="UG44" s="5">
        <v>530</v>
      </c>
      <c r="UH44" s="5">
        <v>659</v>
      </c>
      <c r="UI44" s="5">
        <v>734</v>
      </c>
      <c r="UJ44" s="5">
        <v>721</v>
      </c>
      <c r="UK44" s="5">
        <v>624</v>
      </c>
      <c r="UL44" s="5">
        <v>669</v>
      </c>
      <c r="UM44" s="5">
        <v>642</v>
      </c>
      <c r="UN44" s="5">
        <v>648</v>
      </c>
      <c r="UO44" s="5">
        <v>722</v>
      </c>
      <c r="UP44" s="5">
        <v>991</v>
      </c>
      <c r="UQ44" s="5">
        <v>552</v>
      </c>
      <c r="UR44" s="5">
        <v>813</v>
      </c>
      <c r="US44" s="5">
        <v>787</v>
      </c>
      <c r="UT44" s="5">
        <v>615</v>
      </c>
      <c r="UU44" s="5">
        <v>1510</v>
      </c>
      <c r="UV44" s="5">
        <v>3626</v>
      </c>
      <c r="UW44" s="5">
        <v>3182</v>
      </c>
      <c r="UX44" s="5">
        <v>1753</v>
      </c>
      <c r="UY44" s="5">
        <v>1672</v>
      </c>
      <c r="UZ44" s="5">
        <v>1237</v>
      </c>
      <c r="VA44" s="5">
        <v>1911</v>
      </c>
      <c r="VB44" s="5">
        <v>1062</v>
      </c>
      <c r="VC44" s="5">
        <v>355</v>
      </c>
      <c r="VD44" s="5">
        <v>444</v>
      </c>
      <c r="VE44" s="5">
        <v>262</v>
      </c>
      <c r="VF44" s="5">
        <v>286</v>
      </c>
      <c r="VG44" s="5">
        <v>36485</v>
      </c>
      <c r="VH44" s="5">
        <v>41417</v>
      </c>
      <c r="VI44" s="5">
        <v>36599</v>
      </c>
      <c r="VJ44" s="5">
        <v>38380</v>
      </c>
      <c r="VK44" s="5">
        <v>36095</v>
      </c>
      <c r="VL44" s="5">
        <v>42215</v>
      </c>
      <c r="VM44" s="5">
        <v>48316</v>
      </c>
      <c r="VN44" s="5">
        <v>44454</v>
      </c>
      <c r="VO44" s="5">
        <v>45210</v>
      </c>
      <c r="VP44" s="5">
        <v>43342</v>
      </c>
      <c r="VQ44" s="5">
        <v>44678</v>
      </c>
      <c r="VR44" s="5">
        <v>45947</v>
      </c>
      <c r="VS44" s="5">
        <v>38738</v>
      </c>
      <c r="VT44" s="5">
        <v>56104</v>
      </c>
      <c r="VU44" s="5">
        <v>34068</v>
      </c>
      <c r="VV44" s="5">
        <v>33497</v>
      </c>
      <c r="VW44" s="5">
        <v>38913</v>
      </c>
      <c r="VX44" s="5">
        <v>34481</v>
      </c>
      <c r="VY44" s="5">
        <v>26269</v>
      </c>
      <c r="VZ44" s="5">
        <v>28909</v>
      </c>
      <c r="WA44" s="5">
        <v>30292</v>
      </c>
      <c r="WB44" s="5">
        <v>29778</v>
      </c>
      <c r="WC44" s="5">
        <v>20102</v>
      </c>
      <c r="WD44" s="5">
        <v>19454</v>
      </c>
      <c r="WE44" s="5">
        <v>24417</v>
      </c>
      <c r="WF44" s="5">
        <v>24390</v>
      </c>
      <c r="WG44" s="5">
        <v>24122</v>
      </c>
      <c r="WH44" s="5">
        <v>29217</v>
      </c>
      <c r="WI44" s="5">
        <v>32483</v>
      </c>
      <c r="WJ44" s="5">
        <v>31295</v>
      </c>
      <c r="WK44" s="5">
        <v>17597</v>
      </c>
      <c r="WL44" s="5">
        <v>35145</v>
      </c>
      <c r="WM44" s="5">
        <v>486</v>
      </c>
      <c r="WN44" s="5">
        <v>318</v>
      </c>
      <c r="WO44" s="5">
        <v>291</v>
      </c>
      <c r="WP44" s="5">
        <v>310</v>
      </c>
      <c r="WQ44" s="5">
        <v>319</v>
      </c>
      <c r="WR44" s="5">
        <v>250</v>
      </c>
      <c r="WS44" s="5">
        <v>258</v>
      </c>
      <c r="WT44" s="5">
        <v>472</v>
      </c>
      <c r="WU44" s="5">
        <v>173</v>
      </c>
      <c r="WV44" s="5">
        <v>509</v>
      </c>
      <c r="WW44" s="5">
        <v>510</v>
      </c>
      <c r="WX44" s="5">
        <v>593</v>
      </c>
      <c r="WY44" s="5">
        <v>449</v>
      </c>
      <c r="WZ44" s="5">
        <v>339</v>
      </c>
      <c r="XA44" s="5">
        <v>372</v>
      </c>
      <c r="XB44" s="5">
        <v>148</v>
      </c>
      <c r="XC44" s="5">
        <v>283</v>
      </c>
      <c r="XD44" s="5">
        <v>557</v>
      </c>
      <c r="XE44" s="5">
        <v>569</v>
      </c>
      <c r="XF44" s="5">
        <v>913</v>
      </c>
      <c r="XG44" s="5">
        <v>1257</v>
      </c>
      <c r="XH44" s="5">
        <v>617</v>
      </c>
      <c r="XI44" s="5">
        <v>353</v>
      </c>
      <c r="XJ44" s="5">
        <v>299</v>
      </c>
      <c r="XK44" s="5">
        <v>492</v>
      </c>
      <c r="XL44" s="5">
        <v>524</v>
      </c>
      <c r="XM44" s="5">
        <v>449</v>
      </c>
      <c r="XN44" s="5">
        <v>879</v>
      </c>
      <c r="XO44" s="5">
        <v>1022</v>
      </c>
      <c r="XP44" s="5">
        <v>559</v>
      </c>
      <c r="XQ44" s="5">
        <v>527</v>
      </c>
      <c r="XR44" s="5">
        <v>412</v>
      </c>
      <c r="XS44" s="1">
        <v>13478</v>
      </c>
      <c r="XT44" s="3" t="s">
        <v>180</v>
      </c>
      <c r="XU44" s="3" t="s">
        <v>180</v>
      </c>
      <c r="XV44" s="3" t="s">
        <v>179</v>
      </c>
      <c r="XW44" s="3" t="s">
        <v>179</v>
      </c>
      <c r="XX44" s="3" t="s">
        <v>180</v>
      </c>
      <c r="XY44" s="3" t="s">
        <v>180</v>
      </c>
      <c r="XZ44" s="3" t="s">
        <v>213</v>
      </c>
    </row>
    <row r="45" spans="1:650" x14ac:dyDescent="0.3">
      <c r="A45" s="6" t="s">
        <v>76</v>
      </c>
      <c r="B45" s="1">
        <v>4199135</v>
      </c>
      <c r="C45" s="5">
        <v>60437</v>
      </c>
      <c r="D45" s="5">
        <v>36477</v>
      </c>
      <c r="E45" s="5">
        <v>72906</v>
      </c>
      <c r="F45" s="5">
        <v>11623</v>
      </c>
      <c r="G45" s="5">
        <v>6248</v>
      </c>
      <c r="H45" s="5">
        <v>4115</v>
      </c>
      <c r="I45" s="5">
        <v>9454</v>
      </c>
      <c r="J45" s="5">
        <v>5175</v>
      </c>
      <c r="K45" s="5">
        <v>80</v>
      </c>
      <c r="L45" s="5">
        <v>9595</v>
      </c>
      <c r="M45" s="5">
        <v>5138</v>
      </c>
      <c r="N45" s="5">
        <v>6422</v>
      </c>
      <c r="O45" s="5" t="s">
        <v>33</v>
      </c>
      <c r="P45" s="5" t="s">
        <v>33</v>
      </c>
      <c r="Q45" s="5" t="s">
        <v>33</v>
      </c>
      <c r="R45" s="5" t="s">
        <v>33</v>
      </c>
      <c r="S45" s="5" t="s">
        <v>33</v>
      </c>
      <c r="T45" s="5" t="s">
        <v>33</v>
      </c>
      <c r="U45" s="5" t="s">
        <v>33</v>
      </c>
      <c r="V45" s="5" t="s">
        <v>33</v>
      </c>
      <c r="W45" s="5" t="s">
        <v>33</v>
      </c>
      <c r="X45" s="5" t="s">
        <v>33</v>
      </c>
      <c r="Y45" s="5" t="s">
        <v>33</v>
      </c>
      <c r="Z45" s="5" t="s">
        <v>33</v>
      </c>
      <c r="AA45" s="5" t="s">
        <v>33</v>
      </c>
      <c r="AB45" s="5" t="s">
        <v>33</v>
      </c>
      <c r="AC45" s="5" t="s">
        <v>33</v>
      </c>
      <c r="AD45" s="5" t="s">
        <v>33</v>
      </c>
      <c r="AE45" s="5" t="s">
        <v>33</v>
      </c>
      <c r="AF45" s="5" t="s">
        <v>33</v>
      </c>
      <c r="AG45" s="5" t="s">
        <v>33</v>
      </c>
      <c r="AH45" s="5" t="s">
        <v>33</v>
      </c>
      <c r="AI45" s="5">
        <v>48758</v>
      </c>
      <c r="AJ45" s="5">
        <v>25692</v>
      </c>
      <c r="AK45" s="5">
        <v>64099</v>
      </c>
      <c r="AL45" s="5">
        <v>36644</v>
      </c>
      <c r="AM45" s="5">
        <v>80940</v>
      </c>
      <c r="AN45" s="5">
        <v>43084</v>
      </c>
      <c r="AO45" s="5">
        <v>28694</v>
      </c>
      <c r="AP45" s="5">
        <v>61474</v>
      </c>
      <c r="AQ45" s="5">
        <v>22228</v>
      </c>
      <c r="AR45" s="5">
        <v>37985</v>
      </c>
      <c r="AS45" s="5">
        <v>80046</v>
      </c>
      <c r="AT45" s="5">
        <v>9352</v>
      </c>
      <c r="AU45" s="5" t="s">
        <v>33</v>
      </c>
      <c r="AV45" s="5" t="s">
        <v>33</v>
      </c>
      <c r="AW45" s="5" t="s">
        <v>33</v>
      </c>
      <c r="AX45" s="5" t="s">
        <v>33</v>
      </c>
      <c r="AY45" s="5" t="s">
        <v>33</v>
      </c>
      <c r="AZ45" s="5" t="s">
        <v>33</v>
      </c>
      <c r="BA45" s="5" t="s">
        <v>33</v>
      </c>
      <c r="BB45" s="5" t="s">
        <v>33</v>
      </c>
      <c r="BC45" s="5" t="s">
        <v>33</v>
      </c>
      <c r="BD45" s="5" t="s">
        <v>33</v>
      </c>
      <c r="BE45" s="5" t="s">
        <v>33</v>
      </c>
      <c r="BF45" s="5" t="s">
        <v>33</v>
      </c>
      <c r="BG45" s="5" t="s">
        <v>33</v>
      </c>
      <c r="BH45" s="5" t="s">
        <v>33</v>
      </c>
      <c r="BI45" s="5" t="s">
        <v>33</v>
      </c>
      <c r="BJ45" s="5" t="s">
        <v>33</v>
      </c>
      <c r="BK45" s="5" t="s">
        <v>33</v>
      </c>
      <c r="BL45" s="5" t="s">
        <v>33</v>
      </c>
      <c r="BM45" s="5" t="s">
        <v>33</v>
      </c>
      <c r="BN45" s="5" t="s">
        <v>33</v>
      </c>
      <c r="BO45" s="5">
        <v>162500</v>
      </c>
      <c r="BP45" s="5">
        <v>66981</v>
      </c>
      <c r="BQ45" s="5">
        <v>102086</v>
      </c>
      <c r="BR45" s="5">
        <v>242073</v>
      </c>
      <c r="BS45" s="5">
        <v>46643</v>
      </c>
      <c r="BT45" s="5">
        <v>38850</v>
      </c>
      <c r="BU45" s="5">
        <v>55343</v>
      </c>
      <c r="BV45" s="5">
        <v>32275</v>
      </c>
      <c r="BW45" s="5">
        <v>61531</v>
      </c>
      <c r="BX45" s="5">
        <v>36025</v>
      </c>
      <c r="BY45" s="5">
        <v>26536</v>
      </c>
      <c r="BZ45" s="5">
        <v>28790</v>
      </c>
      <c r="CA45" s="5" t="s">
        <v>33</v>
      </c>
      <c r="CB45" s="5" t="s">
        <v>33</v>
      </c>
      <c r="CC45" s="5" t="s">
        <v>33</v>
      </c>
      <c r="CD45" s="5" t="s">
        <v>33</v>
      </c>
      <c r="CE45" s="5" t="s">
        <v>33</v>
      </c>
      <c r="CF45" s="5" t="s">
        <v>33</v>
      </c>
      <c r="CG45" s="5" t="s">
        <v>33</v>
      </c>
      <c r="CH45" s="5" t="s">
        <v>33</v>
      </c>
      <c r="CI45" s="5" t="s">
        <v>33</v>
      </c>
      <c r="CJ45" s="5" t="s">
        <v>33</v>
      </c>
      <c r="CK45" s="5" t="s">
        <v>33</v>
      </c>
      <c r="CL45" s="5" t="s">
        <v>33</v>
      </c>
      <c r="CM45" s="5" t="s">
        <v>33</v>
      </c>
      <c r="CN45" s="5" t="s">
        <v>33</v>
      </c>
      <c r="CO45" s="5" t="s">
        <v>33</v>
      </c>
      <c r="CP45" s="5" t="s">
        <v>33</v>
      </c>
      <c r="CQ45" s="5" t="s">
        <v>33</v>
      </c>
      <c r="CR45" s="5" t="s">
        <v>33</v>
      </c>
      <c r="CS45" s="5" t="s">
        <v>33</v>
      </c>
      <c r="CT45" s="5" t="s">
        <v>33</v>
      </c>
      <c r="CU45" s="5">
        <v>197018</v>
      </c>
      <c r="CV45" s="5">
        <v>99693</v>
      </c>
      <c r="CW45" s="5">
        <v>104057</v>
      </c>
      <c r="CX45" s="5">
        <v>103503</v>
      </c>
      <c r="CY45" s="5">
        <v>84301</v>
      </c>
      <c r="CZ45" s="5">
        <v>78551</v>
      </c>
      <c r="DA45" s="5">
        <v>74664</v>
      </c>
      <c r="DB45" s="5">
        <v>68737</v>
      </c>
      <c r="DC45" s="5">
        <v>73923</v>
      </c>
      <c r="DD45" s="5">
        <v>65611</v>
      </c>
      <c r="DE45" s="5">
        <v>80933</v>
      </c>
      <c r="DF45" s="5">
        <v>61761</v>
      </c>
      <c r="DG45" s="5" t="s">
        <v>33</v>
      </c>
      <c r="DH45" s="5" t="s">
        <v>33</v>
      </c>
      <c r="DI45" s="5" t="s">
        <v>33</v>
      </c>
      <c r="DJ45" s="5" t="s">
        <v>33</v>
      </c>
      <c r="DK45" s="5" t="s">
        <v>33</v>
      </c>
      <c r="DL45" s="5" t="s">
        <v>33</v>
      </c>
      <c r="DM45" s="5" t="s">
        <v>33</v>
      </c>
      <c r="DN45" s="5" t="s">
        <v>33</v>
      </c>
      <c r="DO45" s="5" t="s">
        <v>33</v>
      </c>
      <c r="DP45" s="5" t="s">
        <v>33</v>
      </c>
      <c r="DQ45" s="5" t="s">
        <v>33</v>
      </c>
      <c r="DR45" s="5" t="s">
        <v>33</v>
      </c>
      <c r="DS45" s="5" t="s">
        <v>33</v>
      </c>
      <c r="DT45" s="5" t="s">
        <v>33</v>
      </c>
      <c r="DU45" s="5" t="s">
        <v>33</v>
      </c>
      <c r="DV45" s="5" t="s">
        <v>33</v>
      </c>
      <c r="DW45" s="5" t="s">
        <v>33</v>
      </c>
      <c r="DX45" s="5" t="s">
        <v>33</v>
      </c>
      <c r="DY45" s="5" t="s">
        <v>33</v>
      </c>
      <c r="DZ45" s="5" t="s">
        <v>33</v>
      </c>
      <c r="EA45" s="5">
        <v>9507</v>
      </c>
      <c r="EB45" s="5">
        <v>8000</v>
      </c>
      <c r="EC45" s="5">
        <v>9173</v>
      </c>
      <c r="ED45" s="5">
        <v>7414</v>
      </c>
      <c r="EE45" s="5">
        <v>13263</v>
      </c>
      <c r="EF45" s="5">
        <v>2729</v>
      </c>
      <c r="EG45" s="5">
        <v>5004</v>
      </c>
      <c r="EH45" s="5">
        <v>4628</v>
      </c>
      <c r="EI45" s="5">
        <v>3681</v>
      </c>
      <c r="EJ45" s="5">
        <v>10203</v>
      </c>
      <c r="EK45" s="5">
        <v>11834</v>
      </c>
      <c r="EL45" s="5">
        <v>16262</v>
      </c>
      <c r="EM45" s="5" t="s">
        <v>33</v>
      </c>
      <c r="EN45" s="5" t="s">
        <v>33</v>
      </c>
      <c r="EO45" s="5" t="s">
        <v>33</v>
      </c>
      <c r="EP45" s="5" t="s">
        <v>33</v>
      </c>
      <c r="EQ45" s="5" t="s">
        <v>33</v>
      </c>
      <c r="ER45" s="5" t="s">
        <v>33</v>
      </c>
      <c r="ES45" s="5" t="s">
        <v>33</v>
      </c>
      <c r="ET45" s="5" t="s">
        <v>33</v>
      </c>
      <c r="EU45" s="5" t="s">
        <v>33</v>
      </c>
      <c r="EV45" s="5" t="s">
        <v>33</v>
      </c>
      <c r="EW45" s="5" t="s">
        <v>33</v>
      </c>
      <c r="EX45" s="5" t="s">
        <v>33</v>
      </c>
      <c r="EY45" s="5" t="s">
        <v>33</v>
      </c>
      <c r="EZ45" s="5" t="s">
        <v>33</v>
      </c>
      <c r="FA45" s="5" t="s">
        <v>33</v>
      </c>
      <c r="FB45" s="5" t="s">
        <v>33</v>
      </c>
      <c r="FC45" s="5" t="s">
        <v>33</v>
      </c>
      <c r="FD45" s="5" t="s">
        <v>33</v>
      </c>
      <c r="FE45" s="5" t="s">
        <v>33</v>
      </c>
      <c r="FF45" s="5" t="s">
        <v>33</v>
      </c>
      <c r="FG45" s="5">
        <v>0</v>
      </c>
      <c r="FH45" s="5">
        <v>0</v>
      </c>
      <c r="FI45" s="5">
        <v>0</v>
      </c>
      <c r="FJ45" s="5">
        <v>0</v>
      </c>
      <c r="FK45" s="5">
        <v>0</v>
      </c>
      <c r="FL45" s="5">
        <v>0</v>
      </c>
      <c r="FM45" s="5">
        <v>0</v>
      </c>
      <c r="FN45" s="5">
        <v>0</v>
      </c>
      <c r="FO45" s="5">
        <v>0</v>
      </c>
      <c r="FP45" s="5">
        <v>0</v>
      </c>
      <c r="FQ45" s="5">
        <v>3425</v>
      </c>
      <c r="FR45" s="5">
        <v>0</v>
      </c>
      <c r="FS45" s="5" t="s">
        <v>33</v>
      </c>
      <c r="FT45" s="5" t="s">
        <v>33</v>
      </c>
      <c r="FU45" s="5" t="s">
        <v>33</v>
      </c>
      <c r="FV45" s="5" t="s">
        <v>33</v>
      </c>
      <c r="FW45" s="5" t="s">
        <v>33</v>
      </c>
      <c r="FX45" s="5" t="s">
        <v>33</v>
      </c>
      <c r="FY45" s="5" t="s">
        <v>33</v>
      </c>
      <c r="FZ45" s="5" t="s">
        <v>33</v>
      </c>
      <c r="GA45" s="5" t="s">
        <v>33</v>
      </c>
      <c r="GB45" s="5" t="s">
        <v>33</v>
      </c>
      <c r="GC45" s="5" t="s">
        <v>33</v>
      </c>
      <c r="GD45" s="5" t="s">
        <v>33</v>
      </c>
      <c r="GE45" s="5" t="s">
        <v>33</v>
      </c>
      <c r="GF45" s="5" t="s">
        <v>33</v>
      </c>
      <c r="GG45" s="5" t="s">
        <v>33</v>
      </c>
      <c r="GH45" s="5" t="s">
        <v>33</v>
      </c>
      <c r="GI45" s="5" t="s">
        <v>33</v>
      </c>
      <c r="GJ45" s="5" t="s">
        <v>33</v>
      </c>
      <c r="GK45" s="5" t="s">
        <v>33</v>
      </c>
      <c r="GL45" s="5" t="s">
        <v>33</v>
      </c>
      <c r="GM45" s="5">
        <v>478220</v>
      </c>
      <c r="GN45" s="5">
        <v>236842</v>
      </c>
      <c r="GO45" s="5">
        <v>352320</v>
      </c>
      <c r="GP45" s="5">
        <v>401258</v>
      </c>
      <c r="GQ45" s="5">
        <v>231396</v>
      </c>
      <c r="GR45" s="5">
        <v>167329</v>
      </c>
      <c r="GS45" s="5">
        <v>173160</v>
      </c>
      <c r="GT45" s="5">
        <v>172289</v>
      </c>
      <c r="GU45" s="5">
        <v>161444</v>
      </c>
      <c r="GV45" s="5">
        <v>159420</v>
      </c>
      <c r="GW45" s="5">
        <v>207913</v>
      </c>
      <c r="GX45" s="5">
        <v>122587</v>
      </c>
      <c r="GY45" s="5" t="s">
        <v>33</v>
      </c>
      <c r="GZ45" s="5" t="s">
        <v>33</v>
      </c>
      <c r="HA45" s="5" t="s">
        <v>33</v>
      </c>
      <c r="HB45" s="5" t="s">
        <v>33</v>
      </c>
      <c r="HC45" s="5" t="s">
        <v>33</v>
      </c>
      <c r="HD45" s="5" t="s">
        <v>33</v>
      </c>
      <c r="HE45" s="5" t="s">
        <v>33</v>
      </c>
      <c r="HF45" s="5" t="s">
        <v>33</v>
      </c>
      <c r="HG45" s="5" t="s">
        <v>33</v>
      </c>
      <c r="HH45" s="5" t="s">
        <v>33</v>
      </c>
      <c r="HI45" s="5" t="s">
        <v>33</v>
      </c>
      <c r="HJ45" s="5" t="s">
        <v>33</v>
      </c>
      <c r="HK45" s="5" t="s">
        <v>33</v>
      </c>
      <c r="HL45" s="5" t="s">
        <v>33</v>
      </c>
      <c r="HM45" s="5" t="s">
        <v>33</v>
      </c>
      <c r="HN45" s="5" t="s">
        <v>33</v>
      </c>
      <c r="HO45" s="5" t="s">
        <v>33</v>
      </c>
      <c r="HP45" s="5" t="s">
        <v>33</v>
      </c>
      <c r="HQ45" s="5" t="s">
        <v>33</v>
      </c>
      <c r="HR45" s="5" t="s">
        <v>33</v>
      </c>
      <c r="HS45" s="5">
        <v>793434</v>
      </c>
      <c r="HT45" s="5">
        <v>846482</v>
      </c>
      <c r="HU45" s="5">
        <v>859784</v>
      </c>
      <c r="HV45" s="5">
        <v>907307</v>
      </c>
      <c r="HW45" s="5">
        <v>1010790</v>
      </c>
      <c r="HX45" s="5">
        <v>1185038</v>
      </c>
      <c r="HY45" s="5">
        <v>1087805</v>
      </c>
      <c r="HZ45" s="5">
        <v>982467</v>
      </c>
      <c r="IA45" s="5">
        <v>1147820</v>
      </c>
      <c r="IB45" s="5">
        <v>1109271</v>
      </c>
      <c r="IC45" s="5">
        <v>1054109</v>
      </c>
      <c r="ID45" s="5">
        <v>1564916</v>
      </c>
      <c r="IE45" s="5" t="s">
        <v>33</v>
      </c>
      <c r="IF45" s="5" t="s">
        <v>33</v>
      </c>
      <c r="IG45" s="5" t="s">
        <v>33</v>
      </c>
      <c r="IH45" s="5" t="s">
        <v>33</v>
      </c>
      <c r="II45" s="5" t="s">
        <v>33</v>
      </c>
      <c r="IJ45" s="5" t="s">
        <v>33</v>
      </c>
      <c r="IK45" s="5" t="s">
        <v>33</v>
      </c>
      <c r="IL45" s="5" t="s">
        <v>33</v>
      </c>
      <c r="IM45" s="5" t="s">
        <v>33</v>
      </c>
      <c r="IN45" s="5" t="s">
        <v>33</v>
      </c>
      <c r="IO45" s="5" t="s">
        <v>33</v>
      </c>
      <c r="IP45" s="5" t="s">
        <v>33</v>
      </c>
      <c r="IQ45" s="5" t="s">
        <v>33</v>
      </c>
      <c r="IR45" s="5" t="s">
        <v>33</v>
      </c>
      <c r="IS45" s="5" t="s">
        <v>33</v>
      </c>
      <c r="IT45" s="5" t="s">
        <v>33</v>
      </c>
      <c r="IU45" s="5" t="s">
        <v>33</v>
      </c>
      <c r="IV45" s="5" t="s">
        <v>33</v>
      </c>
      <c r="IW45" s="5" t="s">
        <v>33</v>
      </c>
      <c r="IX45" s="5" t="s">
        <v>33</v>
      </c>
      <c r="IY45" s="5">
        <v>29868</v>
      </c>
      <c r="IZ45" s="5">
        <v>23780</v>
      </c>
      <c r="JA45" s="5">
        <v>29701</v>
      </c>
      <c r="JB45" s="5">
        <v>23346</v>
      </c>
      <c r="JC45" s="5">
        <v>36202</v>
      </c>
      <c r="JD45" s="5">
        <v>36622</v>
      </c>
      <c r="JE45" s="5">
        <v>34444</v>
      </c>
      <c r="JF45" s="5">
        <v>37110</v>
      </c>
      <c r="JG45" s="5">
        <v>29302</v>
      </c>
      <c r="JH45" s="5">
        <v>30368</v>
      </c>
      <c r="JI45" s="5">
        <v>28551</v>
      </c>
      <c r="JJ45" s="5">
        <v>21607</v>
      </c>
      <c r="JK45" s="5" t="s">
        <v>33</v>
      </c>
      <c r="JL45" s="5" t="s">
        <v>33</v>
      </c>
      <c r="JM45" s="5" t="s">
        <v>33</v>
      </c>
      <c r="JN45" s="5" t="s">
        <v>33</v>
      </c>
      <c r="JO45" s="5" t="s">
        <v>33</v>
      </c>
      <c r="JP45" s="5" t="s">
        <v>33</v>
      </c>
      <c r="JQ45" s="5" t="s">
        <v>33</v>
      </c>
      <c r="JR45" s="5" t="s">
        <v>33</v>
      </c>
      <c r="JS45" s="5" t="s">
        <v>33</v>
      </c>
      <c r="JT45" s="5" t="s">
        <v>33</v>
      </c>
      <c r="JU45" s="5" t="s">
        <v>33</v>
      </c>
      <c r="JV45" s="5" t="s">
        <v>33</v>
      </c>
      <c r="JW45" s="5" t="s">
        <v>33</v>
      </c>
      <c r="JX45" s="5" t="s">
        <v>33</v>
      </c>
      <c r="JY45" s="5" t="s">
        <v>33</v>
      </c>
      <c r="JZ45" s="5" t="s">
        <v>33</v>
      </c>
      <c r="KA45" s="5" t="s">
        <v>33</v>
      </c>
      <c r="KB45" s="5" t="s">
        <v>33</v>
      </c>
      <c r="KC45" s="5" t="s">
        <v>33</v>
      </c>
      <c r="KD45" s="5" t="s">
        <v>33</v>
      </c>
      <c r="KE45" s="5">
        <v>21386</v>
      </c>
      <c r="KF45" s="5">
        <v>22015</v>
      </c>
      <c r="KG45" s="5">
        <v>20147</v>
      </c>
      <c r="KH45" s="5">
        <v>22439</v>
      </c>
      <c r="KI45" s="5">
        <v>30108</v>
      </c>
      <c r="KJ45" s="5">
        <v>23426</v>
      </c>
      <c r="KK45" s="5">
        <v>22228</v>
      </c>
      <c r="KL45" s="5">
        <v>20391</v>
      </c>
      <c r="KM45" s="5">
        <v>20872</v>
      </c>
      <c r="KN45" s="5">
        <v>10966</v>
      </c>
      <c r="KO45" s="5">
        <v>10333</v>
      </c>
      <c r="KP45" s="5">
        <v>8872</v>
      </c>
      <c r="KQ45" s="5" t="s">
        <v>33</v>
      </c>
      <c r="KR45" s="5" t="s">
        <v>33</v>
      </c>
      <c r="KS45" s="5" t="s">
        <v>33</v>
      </c>
      <c r="KT45" s="5" t="s">
        <v>33</v>
      </c>
      <c r="KU45" s="5" t="s">
        <v>33</v>
      </c>
      <c r="KV45" s="5" t="s">
        <v>33</v>
      </c>
      <c r="KW45" s="5" t="s">
        <v>33</v>
      </c>
      <c r="KX45" s="5" t="s">
        <v>33</v>
      </c>
      <c r="KY45" s="5" t="s">
        <v>33</v>
      </c>
      <c r="KZ45" s="5" t="s">
        <v>33</v>
      </c>
      <c r="LA45" s="5" t="s">
        <v>33</v>
      </c>
      <c r="LB45" s="5" t="s">
        <v>33</v>
      </c>
      <c r="LC45" s="5" t="s">
        <v>33</v>
      </c>
      <c r="LD45" s="5" t="s">
        <v>33</v>
      </c>
      <c r="LE45" s="5" t="s">
        <v>33</v>
      </c>
      <c r="LF45" s="5" t="s">
        <v>33</v>
      </c>
      <c r="LG45" s="5" t="s">
        <v>33</v>
      </c>
      <c r="LH45" s="5" t="s">
        <v>33</v>
      </c>
      <c r="LI45" s="5" t="s">
        <v>33</v>
      </c>
      <c r="LJ45" s="5" t="s">
        <v>33</v>
      </c>
      <c r="LK45" s="5">
        <v>7860</v>
      </c>
      <c r="LL45" s="5">
        <v>9793</v>
      </c>
      <c r="LM45" s="5">
        <v>7445</v>
      </c>
      <c r="LN45" s="5">
        <v>6336</v>
      </c>
      <c r="LO45" s="5">
        <v>6988</v>
      </c>
      <c r="LP45" s="5">
        <v>7263</v>
      </c>
      <c r="LQ45" s="5">
        <v>5518</v>
      </c>
      <c r="LR45" s="5">
        <v>6165</v>
      </c>
      <c r="LS45" s="5">
        <v>5562</v>
      </c>
      <c r="LT45" s="5">
        <v>6631</v>
      </c>
      <c r="LU45" s="5">
        <v>5767</v>
      </c>
      <c r="LV45" s="5">
        <v>5405</v>
      </c>
      <c r="LW45" s="5" t="s">
        <v>33</v>
      </c>
      <c r="LX45" s="5" t="s">
        <v>33</v>
      </c>
      <c r="LY45" s="5" t="s">
        <v>33</v>
      </c>
      <c r="LZ45" s="5" t="s">
        <v>33</v>
      </c>
      <c r="MA45" s="5" t="s">
        <v>33</v>
      </c>
      <c r="MB45" s="5" t="s">
        <v>33</v>
      </c>
      <c r="MC45" s="5" t="s">
        <v>33</v>
      </c>
      <c r="MD45" s="5" t="s">
        <v>33</v>
      </c>
      <c r="ME45" s="5" t="s">
        <v>33</v>
      </c>
      <c r="MF45" s="5" t="s">
        <v>33</v>
      </c>
      <c r="MG45" s="5" t="s">
        <v>33</v>
      </c>
      <c r="MH45" s="5" t="s">
        <v>33</v>
      </c>
      <c r="MI45" s="5" t="s">
        <v>33</v>
      </c>
      <c r="MJ45" s="5" t="s">
        <v>33</v>
      </c>
      <c r="MK45" s="5" t="s">
        <v>33</v>
      </c>
      <c r="ML45" s="5" t="s">
        <v>33</v>
      </c>
      <c r="MM45" s="5" t="s">
        <v>33</v>
      </c>
      <c r="MN45" s="5" t="s">
        <v>33</v>
      </c>
      <c r="MO45" s="5" t="s">
        <v>33</v>
      </c>
      <c r="MP45" s="5" t="s">
        <v>33</v>
      </c>
      <c r="MQ45" s="5">
        <v>2870</v>
      </c>
      <c r="MR45" s="5">
        <v>3199</v>
      </c>
      <c r="MS45" s="5">
        <v>2749</v>
      </c>
      <c r="MT45" s="5">
        <v>2792</v>
      </c>
      <c r="MU45" s="5">
        <v>2823</v>
      </c>
      <c r="MV45" s="5">
        <v>2623</v>
      </c>
      <c r="MW45" s="5">
        <v>202</v>
      </c>
      <c r="MX45" s="5">
        <v>60</v>
      </c>
      <c r="MY45" s="5">
        <v>77</v>
      </c>
      <c r="MZ45" s="5">
        <v>0</v>
      </c>
      <c r="NA45" s="5">
        <v>0</v>
      </c>
      <c r="NB45" s="5">
        <v>0</v>
      </c>
      <c r="NC45" s="5" t="s">
        <v>33</v>
      </c>
      <c r="ND45" s="5" t="s">
        <v>33</v>
      </c>
      <c r="NE45" s="5" t="s">
        <v>33</v>
      </c>
      <c r="NF45" s="5" t="s">
        <v>33</v>
      </c>
      <c r="NG45" s="5" t="s">
        <v>33</v>
      </c>
      <c r="NH45" s="5" t="s">
        <v>33</v>
      </c>
      <c r="NI45" s="5" t="s">
        <v>33</v>
      </c>
      <c r="NJ45" s="5" t="s">
        <v>33</v>
      </c>
      <c r="NK45" s="5" t="s">
        <v>33</v>
      </c>
      <c r="NL45" s="5" t="s">
        <v>33</v>
      </c>
      <c r="NM45" s="5" t="s">
        <v>33</v>
      </c>
      <c r="NN45" s="5" t="s">
        <v>33</v>
      </c>
      <c r="NO45" s="5" t="s">
        <v>33</v>
      </c>
      <c r="NP45" s="5" t="s">
        <v>33</v>
      </c>
      <c r="NQ45" s="5" t="s">
        <v>33</v>
      </c>
      <c r="NR45" s="5" t="s">
        <v>33</v>
      </c>
      <c r="NS45" s="5" t="s">
        <v>33</v>
      </c>
      <c r="NT45" s="5" t="s">
        <v>33</v>
      </c>
      <c r="NU45" s="5" t="s">
        <v>33</v>
      </c>
      <c r="NV45" s="5" t="s">
        <v>33</v>
      </c>
      <c r="NW45" s="5">
        <v>0</v>
      </c>
      <c r="NX45" s="5">
        <v>0</v>
      </c>
      <c r="NY45" s="5">
        <v>0</v>
      </c>
      <c r="NZ45" s="5">
        <v>0</v>
      </c>
      <c r="OA45" s="5">
        <v>0</v>
      </c>
      <c r="OB45" s="5">
        <v>0</v>
      </c>
      <c r="OC45" s="5">
        <v>0</v>
      </c>
      <c r="OD45" s="5">
        <v>33</v>
      </c>
      <c r="OE45" s="5">
        <v>36</v>
      </c>
      <c r="OF45" s="5">
        <v>0</v>
      </c>
      <c r="OG45" s="5">
        <v>0</v>
      </c>
      <c r="OH45" s="5">
        <v>0</v>
      </c>
      <c r="OI45" s="5" t="s">
        <v>33</v>
      </c>
      <c r="OJ45" s="5" t="s">
        <v>33</v>
      </c>
      <c r="OK45" s="5" t="s">
        <v>33</v>
      </c>
      <c r="OL45" s="5" t="s">
        <v>33</v>
      </c>
      <c r="OM45" s="5" t="s">
        <v>33</v>
      </c>
      <c r="ON45" s="5" t="s">
        <v>33</v>
      </c>
      <c r="OO45" s="5" t="s">
        <v>33</v>
      </c>
      <c r="OP45" s="5" t="s">
        <v>33</v>
      </c>
      <c r="OQ45" s="5" t="s">
        <v>33</v>
      </c>
      <c r="OR45" s="5" t="s">
        <v>33</v>
      </c>
      <c r="OS45" s="5" t="s">
        <v>33</v>
      </c>
      <c r="OT45" s="5" t="s">
        <v>33</v>
      </c>
      <c r="OU45" s="5" t="s">
        <v>33</v>
      </c>
      <c r="OV45" s="5" t="s">
        <v>33</v>
      </c>
      <c r="OW45" s="5" t="s">
        <v>33</v>
      </c>
      <c r="OX45" s="5" t="s">
        <v>33</v>
      </c>
      <c r="OY45" s="5" t="s">
        <v>33</v>
      </c>
      <c r="OZ45" s="5" t="s">
        <v>33</v>
      </c>
      <c r="PA45" s="5" t="s">
        <v>33</v>
      </c>
      <c r="PB45" s="5" t="s">
        <v>33</v>
      </c>
      <c r="PC45" s="5">
        <v>21825</v>
      </c>
      <c r="PD45" s="5">
        <v>19761</v>
      </c>
      <c r="PE45" s="5">
        <v>17286</v>
      </c>
      <c r="PF45" s="5">
        <v>16749</v>
      </c>
      <c r="PG45" s="5">
        <v>16478</v>
      </c>
      <c r="PH45" s="5">
        <v>16500</v>
      </c>
      <c r="PI45" s="5">
        <v>18747</v>
      </c>
      <c r="PJ45" s="5">
        <v>16016</v>
      </c>
      <c r="PK45" s="5">
        <v>15904</v>
      </c>
      <c r="PL45" s="5">
        <v>14860</v>
      </c>
      <c r="PM45" s="5">
        <v>18114</v>
      </c>
      <c r="PN45" s="5">
        <v>14841</v>
      </c>
      <c r="PO45" s="5" t="s">
        <v>33</v>
      </c>
      <c r="PP45" s="5" t="s">
        <v>33</v>
      </c>
      <c r="PQ45" s="5" t="s">
        <v>33</v>
      </c>
      <c r="PR45" s="5" t="s">
        <v>33</v>
      </c>
      <c r="PS45" s="5" t="s">
        <v>33</v>
      </c>
      <c r="PT45" s="5" t="s">
        <v>33</v>
      </c>
      <c r="PU45" s="5" t="s">
        <v>33</v>
      </c>
      <c r="PV45" s="5" t="s">
        <v>33</v>
      </c>
      <c r="PW45" s="5" t="s">
        <v>33</v>
      </c>
      <c r="PX45" s="5" t="s">
        <v>33</v>
      </c>
      <c r="PY45" s="5" t="s">
        <v>33</v>
      </c>
      <c r="PZ45" s="5" t="s">
        <v>33</v>
      </c>
      <c r="QA45" s="5" t="s">
        <v>33</v>
      </c>
      <c r="QB45" s="5" t="s">
        <v>33</v>
      </c>
      <c r="QC45" s="5" t="s">
        <v>33</v>
      </c>
      <c r="QD45" s="5" t="s">
        <v>33</v>
      </c>
      <c r="QE45" s="5" t="s">
        <v>33</v>
      </c>
      <c r="QF45" s="5" t="s">
        <v>33</v>
      </c>
      <c r="QG45" s="5" t="s">
        <v>33</v>
      </c>
      <c r="QH45" s="5" t="s">
        <v>33</v>
      </c>
      <c r="QI45" s="5">
        <v>21566</v>
      </c>
      <c r="QJ45" s="5">
        <v>23690</v>
      </c>
      <c r="QK45" s="5">
        <v>20416</v>
      </c>
      <c r="QL45" s="5">
        <v>15850</v>
      </c>
      <c r="QM45" s="5">
        <v>17568</v>
      </c>
      <c r="QN45" s="5">
        <v>17181</v>
      </c>
      <c r="QO45" s="5">
        <v>15468</v>
      </c>
      <c r="QP45" s="5">
        <v>16139</v>
      </c>
      <c r="QQ45" s="5">
        <v>15742</v>
      </c>
      <c r="QR45" s="5">
        <v>14944</v>
      </c>
      <c r="QS45" s="5">
        <v>11473</v>
      </c>
      <c r="QT45" s="5">
        <v>14583</v>
      </c>
      <c r="QU45" s="5" t="s">
        <v>33</v>
      </c>
      <c r="QV45" s="5" t="s">
        <v>33</v>
      </c>
      <c r="QW45" s="5" t="s">
        <v>33</v>
      </c>
      <c r="QX45" s="5" t="s">
        <v>33</v>
      </c>
      <c r="QY45" s="5" t="s">
        <v>33</v>
      </c>
      <c r="QZ45" s="5" t="s">
        <v>33</v>
      </c>
      <c r="RA45" s="5" t="s">
        <v>33</v>
      </c>
      <c r="RB45" s="5" t="s">
        <v>33</v>
      </c>
      <c r="RC45" s="5" t="s">
        <v>33</v>
      </c>
      <c r="RD45" s="5" t="s">
        <v>33</v>
      </c>
      <c r="RE45" s="5" t="s">
        <v>33</v>
      </c>
      <c r="RF45" s="5" t="s">
        <v>33</v>
      </c>
      <c r="RG45" s="5" t="s">
        <v>33</v>
      </c>
      <c r="RH45" s="5" t="s">
        <v>33</v>
      </c>
      <c r="RI45" s="5" t="s">
        <v>33</v>
      </c>
      <c r="RJ45" s="5" t="s">
        <v>33</v>
      </c>
      <c r="RK45" s="5" t="s">
        <v>33</v>
      </c>
      <c r="RL45" s="5" t="s">
        <v>33</v>
      </c>
      <c r="RM45" s="5" t="s">
        <v>33</v>
      </c>
      <c r="RN45" s="5" t="s">
        <v>33</v>
      </c>
      <c r="RO45" s="5">
        <v>22539</v>
      </c>
      <c r="RP45" s="5">
        <v>20385</v>
      </c>
      <c r="RQ45" s="5">
        <v>18884</v>
      </c>
      <c r="RR45" s="5">
        <v>16632</v>
      </c>
      <c r="RS45" s="5">
        <v>17159</v>
      </c>
      <c r="RT45" s="5">
        <v>18046</v>
      </c>
      <c r="RU45" s="5">
        <v>17710</v>
      </c>
      <c r="RV45" s="5">
        <v>17283</v>
      </c>
      <c r="RW45" s="5">
        <v>17135</v>
      </c>
      <c r="RX45" s="5">
        <v>15036</v>
      </c>
      <c r="RY45" s="5">
        <v>20083</v>
      </c>
      <c r="RZ45" s="5">
        <v>18309</v>
      </c>
      <c r="SA45" s="5" t="s">
        <v>33</v>
      </c>
      <c r="SB45" s="5" t="s">
        <v>33</v>
      </c>
      <c r="SC45" s="5" t="s">
        <v>33</v>
      </c>
      <c r="SD45" s="5" t="s">
        <v>33</v>
      </c>
      <c r="SE45" s="5" t="s">
        <v>33</v>
      </c>
      <c r="SF45" s="5" t="s">
        <v>33</v>
      </c>
      <c r="SG45" s="5" t="s">
        <v>33</v>
      </c>
      <c r="SH45" s="5" t="s">
        <v>33</v>
      </c>
      <c r="SI45" s="5" t="s">
        <v>33</v>
      </c>
      <c r="SJ45" s="5" t="s">
        <v>33</v>
      </c>
      <c r="SK45" s="5" t="s">
        <v>33</v>
      </c>
      <c r="SL45" s="5" t="s">
        <v>33</v>
      </c>
      <c r="SM45" s="5" t="s">
        <v>33</v>
      </c>
      <c r="SN45" s="5" t="s">
        <v>33</v>
      </c>
      <c r="SO45" s="5" t="s">
        <v>33</v>
      </c>
      <c r="SP45" s="5" t="s">
        <v>33</v>
      </c>
      <c r="SQ45" s="5" t="s">
        <v>33</v>
      </c>
      <c r="SR45" s="5" t="s">
        <v>33</v>
      </c>
      <c r="SS45" s="5" t="s">
        <v>33</v>
      </c>
      <c r="ST45" s="5" t="s">
        <v>33</v>
      </c>
      <c r="SU45" s="5">
        <v>11735</v>
      </c>
      <c r="SV45" s="5">
        <v>13737</v>
      </c>
      <c r="SW45" s="5">
        <v>10426</v>
      </c>
      <c r="SX45" s="5">
        <v>9509</v>
      </c>
      <c r="SY45" s="5">
        <v>13672</v>
      </c>
      <c r="SZ45" s="5">
        <v>8046</v>
      </c>
      <c r="TA45" s="5">
        <v>12601</v>
      </c>
      <c r="TB45" s="5">
        <v>11679</v>
      </c>
      <c r="TC45" s="5">
        <v>13044</v>
      </c>
      <c r="TD45" s="5">
        <v>10956</v>
      </c>
      <c r="TE45" s="5">
        <v>11780</v>
      </c>
      <c r="TF45" s="5">
        <v>6847</v>
      </c>
      <c r="TG45" s="5" t="s">
        <v>33</v>
      </c>
      <c r="TH45" s="5" t="s">
        <v>33</v>
      </c>
      <c r="TI45" s="5" t="s">
        <v>33</v>
      </c>
      <c r="TJ45" s="5" t="s">
        <v>33</v>
      </c>
      <c r="TK45" s="5" t="s">
        <v>33</v>
      </c>
      <c r="TL45" s="5" t="s">
        <v>33</v>
      </c>
      <c r="TM45" s="5" t="s">
        <v>33</v>
      </c>
      <c r="TN45" s="5" t="s">
        <v>33</v>
      </c>
      <c r="TO45" s="5" t="s">
        <v>33</v>
      </c>
      <c r="TP45" s="5" t="s">
        <v>33</v>
      </c>
      <c r="TQ45" s="5" t="s">
        <v>33</v>
      </c>
      <c r="TR45" s="5" t="s">
        <v>33</v>
      </c>
      <c r="TS45" s="5" t="s">
        <v>33</v>
      </c>
      <c r="TT45" s="5" t="s">
        <v>33</v>
      </c>
      <c r="TU45" s="5" t="s">
        <v>33</v>
      </c>
      <c r="TV45" s="5" t="s">
        <v>33</v>
      </c>
      <c r="TW45" s="5" t="s">
        <v>33</v>
      </c>
      <c r="TX45" s="5" t="s">
        <v>33</v>
      </c>
      <c r="TY45" s="5" t="s">
        <v>33</v>
      </c>
      <c r="TZ45" s="5" t="s">
        <v>33</v>
      </c>
      <c r="UA45" s="5">
        <v>328</v>
      </c>
      <c r="UB45" s="5">
        <v>260</v>
      </c>
      <c r="UC45" s="5">
        <v>173</v>
      </c>
      <c r="UD45" s="5">
        <v>227</v>
      </c>
      <c r="UE45" s="5">
        <v>364</v>
      </c>
      <c r="UF45" s="5">
        <v>418</v>
      </c>
      <c r="UG45" s="5">
        <v>337</v>
      </c>
      <c r="UH45" s="5">
        <v>645</v>
      </c>
      <c r="UI45" s="5">
        <v>746</v>
      </c>
      <c r="UJ45" s="5">
        <v>1218</v>
      </c>
      <c r="UK45" s="5">
        <v>1058</v>
      </c>
      <c r="UL45" s="5">
        <v>1038</v>
      </c>
      <c r="UM45" s="5" t="s">
        <v>33</v>
      </c>
      <c r="UN45" s="5" t="s">
        <v>33</v>
      </c>
      <c r="UO45" s="5" t="s">
        <v>33</v>
      </c>
      <c r="UP45" s="5" t="s">
        <v>33</v>
      </c>
      <c r="UQ45" s="5" t="s">
        <v>33</v>
      </c>
      <c r="UR45" s="5" t="s">
        <v>33</v>
      </c>
      <c r="US45" s="5" t="s">
        <v>33</v>
      </c>
      <c r="UT45" s="5" t="s">
        <v>33</v>
      </c>
      <c r="UU45" s="5" t="s">
        <v>33</v>
      </c>
      <c r="UV45" s="5" t="s">
        <v>33</v>
      </c>
      <c r="UW45" s="5" t="s">
        <v>33</v>
      </c>
      <c r="UX45" s="5" t="s">
        <v>33</v>
      </c>
      <c r="UY45" s="5" t="s">
        <v>33</v>
      </c>
      <c r="UZ45" s="5" t="s">
        <v>33</v>
      </c>
      <c r="VA45" s="5" t="s">
        <v>33</v>
      </c>
      <c r="VB45" s="5" t="s">
        <v>33</v>
      </c>
      <c r="VC45" s="5" t="s">
        <v>33</v>
      </c>
      <c r="VD45" s="5" t="s">
        <v>33</v>
      </c>
      <c r="VE45" s="5" t="s">
        <v>33</v>
      </c>
      <c r="VF45" s="5" t="s">
        <v>33</v>
      </c>
      <c r="VG45" s="5">
        <v>85052</v>
      </c>
      <c r="VH45" s="5">
        <v>70447</v>
      </c>
      <c r="VI45" s="5">
        <v>75634</v>
      </c>
      <c r="VJ45" s="5">
        <v>78649</v>
      </c>
      <c r="VK45" s="5">
        <v>86477</v>
      </c>
      <c r="VL45" s="5">
        <v>78843</v>
      </c>
      <c r="VM45" s="5">
        <v>100760</v>
      </c>
      <c r="VN45" s="5">
        <v>84821</v>
      </c>
      <c r="VO45" s="5">
        <v>73294</v>
      </c>
      <c r="VP45" s="5">
        <v>79779</v>
      </c>
      <c r="VQ45" s="5">
        <v>67869</v>
      </c>
      <c r="VR45" s="5">
        <v>64150</v>
      </c>
      <c r="VS45" s="5" t="s">
        <v>33</v>
      </c>
      <c r="VT45" s="5" t="s">
        <v>33</v>
      </c>
      <c r="VU45" s="5" t="s">
        <v>33</v>
      </c>
      <c r="VV45" s="5" t="s">
        <v>33</v>
      </c>
      <c r="VW45" s="5" t="s">
        <v>33</v>
      </c>
      <c r="VX45" s="5" t="s">
        <v>33</v>
      </c>
      <c r="VY45" s="5" t="s">
        <v>33</v>
      </c>
      <c r="VZ45" s="5" t="s">
        <v>33</v>
      </c>
      <c r="WA45" s="5" t="s">
        <v>33</v>
      </c>
      <c r="WB45" s="5" t="s">
        <v>33</v>
      </c>
      <c r="WC45" s="5" t="s">
        <v>33</v>
      </c>
      <c r="WD45" s="5" t="s">
        <v>33</v>
      </c>
      <c r="WE45" s="5" t="s">
        <v>33</v>
      </c>
      <c r="WF45" s="5" t="s">
        <v>33</v>
      </c>
      <c r="WG45" s="5" t="s">
        <v>33</v>
      </c>
      <c r="WH45" s="5" t="s">
        <v>33</v>
      </c>
      <c r="WI45" s="5" t="s">
        <v>33</v>
      </c>
      <c r="WJ45" s="5" t="s">
        <v>33</v>
      </c>
      <c r="WK45" s="5" t="s">
        <v>33</v>
      </c>
      <c r="WL45" s="5" t="s">
        <v>33</v>
      </c>
      <c r="WM45" s="5">
        <v>2729</v>
      </c>
      <c r="WN45" s="5">
        <v>2512</v>
      </c>
      <c r="WO45" s="5">
        <v>2303</v>
      </c>
      <c r="WP45" s="5">
        <v>2085</v>
      </c>
      <c r="WQ45" s="5">
        <v>2380</v>
      </c>
      <c r="WR45" s="5">
        <v>1881</v>
      </c>
      <c r="WS45" s="5">
        <v>1504</v>
      </c>
      <c r="WT45" s="5">
        <v>2286</v>
      </c>
      <c r="WU45" s="5">
        <v>1502</v>
      </c>
      <c r="WV45" s="5">
        <v>1942</v>
      </c>
      <c r="WW45" s="5">
        <v>1845</v>
      </c>
      <c r="WX45" s="5">
        <v>1765</v>
      </c>
      <c r="WY45" s="5" t="s">
        <v>33</v>
      </c>
      <c r="WZ45" s="5" t="s">
        <v>33</v>
      </c>
      <c r="XA45" s="5" t="s">
        <v>33</v>
      </c>
      <c r="XB45" s="5" t="s">
        <v>33</v>
      </c>
      <c r="XC45" s="5" t="s">
        <v>33</v>
      </c>
      <c r="XD45" s="5" t="s">
        <v>33</v>
      </c>
      <c r="XE45" s="5" t="s">
        <v>33</v>
      </c>
      <c r="XF45" s="5" t="s">
        <v>33</v>
      </c>
      <c r="XG45" s="5" t="s">
        <v>33</v>
      </c>
      <c r="XH45" s="5" t="s">
        <v>33</v>
      </c>
      <c r="XI45" s="5" t="s">
        <v>33</v>
      </c>
      <c r="XJ45" s="5" t="s">
        <v>33</v>
      </c>
      <c r="XK45" s="5" t="s">
        <v>33</v>
      </c>
      <c r="XL45" s="5" t="s">
        <v>33</v>
      </c>
      <c r="XM45" s="5" t="s">
        <v>33</v>
      </c>
      <c r="XN45" s="5" t="s">
        <v>33</v>
      </c>
      <c r="XO45" s="5" t="s">
        <v>33</v>
      </c>
      <c r="XP45" s="5" t="s">
        <v>33</v>
      </c>
      <c r="XQ45" s="5" t="s">
        <v>33</v>
      </c>
      <c r="XR45" s="5" t="s">
        <v>33</v>
      </c>
      <c r="XS45" s="1">
        <v>55937</v>
      </c>
      <c r="XT45" s="3" t="s">
        <v>180</v>
      </c>
      <c r="XU45" s="3" t="s">
        <v>180</v>
      </c>
      <c r="XV45" s="3" t="s">
        <v>180</v>
      </c>
      <c r="XW45" s="3" t="s">
        <v>179</v>
      </c>
      <c r="XX45" s="3" t="s">
        <v>180</v>
      </c>
      <c r="XY45" s="3" t="s">
        <v>180</v>
      </c>
      <c r="XZ45" s="3" t="s">
        <v>215</v>
      </c>
    </row>
    <row r="46" spans="1:650" x14ac:dyDescent="0.3">
      <c r="A46" s="6" t="s">
        <v>77</v>
      </c>
      <c r="B46" s="1">
        <v>4057089</v>
      </c>
      <c r="C46" s="5">
        <v>435</v>
      </c>
      <c r="D46" s="5">
        <v>2931</v>
      </c>
      <c r="E46" s="5">
        <v>1279</v>
      </c>
      <c r="F46" s="5">
        <v>747</v>
      </c>
      <c r="G46" s="5">
        <v>899</v>
      </c>
      <c r="H46" s="5">
        <v>2428</v>
      </c>
      <c r="I46" s="5">
        <v>1207</v>
      </c>
      <c r="J46" s="5">
        <v>3765</v>
      </c>
      <c r="K46" s="5">
        <v>-930</v>
      </c>
      <c r="L46" s="5">
        <v>1542</v>
      </c>
      <c r="M46" s="5">
        <v>2856</v>
      </c>
      <c r="N46" s="5">
        <v>9786</v>
      </c>
      <c r="O46" s="5">
        <v>4047</v>
      </c>
      <c r="P46" s="5">
        <v>1106</v>
      </c>
      <c r="Q46" s="5">
        <v>20</v>
      </c>
      <c r="R46" s="5">
        <v>-55</v>
      </c>
      <c r="S46" s="5">
        <v>425</v>
      </c>
      <c r="T46" s="5">
        <v>464</v>
      </c>
      <c r="U46" s="5">
        <v>749</v>
      </c>
      <c r="V46" s="5">
        <v>113</v>
      </c>
      <c r="W46" s="5">
        <v>640</v>
      </c>
      <c r="X46" s="5">
        <v>6130</v>
      </c>
      <c r="Y46" s="5">
        <v>2599</v>
      </c>
      <c r="Z46" s="5">
        <v>777</v>
      </c>
      <c r="AA46" s="5">
        <v>0</v>
      </c>
      <c r="AB46" s="5">
        <v>0</v>
      </c>
      <c r="AC46" s="5">
        <v>0</v>
      </c>
      <c r="AD46" s="5">
        <v>0</v>
      </c>
      <c r="AE46" s="5">
        <v>0</v>
      </c>
      <c r="AF46" s="5">
        <v>0</v>
      </c>
      <c r="AG46" s="5">
        <v>0</v>
      </c>
      <c r="AH46" s="5">
        <v>0</v>
      </c>
      <c r="AI46" s="5">
        <v>62996</v>
      </c>
      <c r="AJ46" s="5">
        <v>48137</v>
      </c>
      <c r="AK46" s="5">
        <v>77406</v>
      </c>
      <c r="AL46" s="5">
        <v>105325</v>
      </c>
      <c r="AM46" s="5">
        <v>689985</v>
      </c>
      <c r="AN46" s="5">
        <v>327341</v>
      </c>
      <c r="AO46" s="5">
        <v>137958</v>
      </c>
      <c r="AP46" s="5">
        <v>42033</v>
      </c>
      <c r="AQ46" s="5">
        <v>165114</v>
      </c>
      <c r="AR46" s="5">
        <v>21165</v>
      </c>
      <c r="AS46" s="5">
        <v>88500</v>
      </c>
      <c r="AT46" s="5">
        <v>81089</v>
      </c>
      <c r="AU46" s="5">
        <v>74947</v>
      </c>
      <c r="AV46" s="5">
        <v>26185</v>
      </c>
      <c r="AW46" s="5">
        <v>37989</v>
      </c>
      <c r="AX46" s="5">
        <v>28305</v>
      </c>
      <c r="AY46" s="5">
        <v>13516</v>
      </c>
      <c r="AZ46" s="5">
        <v>28159</v>
      </c>
      <c r="BA46" s="5">
        <v>24111</v>
      </c>
      <c r="BB46" s="5">
        <v>24596</v>
      </c>
      <c r="BC46" s="5">
        <v>29500</v>
      </c>
      <c r="BD46" s="5">
        <v>14399</v>
      </c>
      <c r="BE46" s="5">
        <v>20763</v>
      </c>
      <c r="BF46" s="5">
        <v>26200</v>
      </c>
      <c r="BG46" s="5">
        <v>22388</v>
      </c>
      <c r="BH46" s="5">
        <v>25831</v>
      </c>
      <c r="BI46" s="5">
        <v>37972</v>
      </c>
      <c r="BJ46" s="5">
        <v>12703</v>
      </c>
      <c r="BK46" s="5">
        <v>24778</v>
      </c>
      <c r="BL46" s="5">
        <v>9740</v>
      </c>
      <c r="BM46" s="5">
        <v>13019</v>
      </c>
      <c r="BN46" s="5">
        <v>8034</v>
      </c>
      <c r="BO46" s="5">
        <v>66835</v>
      </c>
      <c r="BP46" s="5">
        <v>125843</v>
      </c>
      <c r="BQ46" s="5">
        <v>48982</v>
      </c>
      <c r="BR46" s="5">
        <v>60430</v>
      </c>
      <c r="BS46" s="5">
        <v>100247</v>
      </c>
      <c r="BT46" s="5">
        <v>94400</v>
      </c>
      <c r="BU46" s="5">
        <v>51781</v>
      </c>
      <c r="BV46" s="5">
        <v>143980</v>
      </c>
      <c r="BW46" s="5">
        <v>55063</v>
      </c>
      <c r="BX46" s="5">
        <v>50114</v>
      </c>
      <c r="BY46" s="5">
        <v>21216</v>
      </c>
      <c r="BZ46" s="5">
        <v>77647</v>
      </c>
      <c r="CA46" s="5">
        <v>10697</v>
      </c>
      <c r="CB46" s="5">
        <v>9837</v>
      </c>
      <c r="CC46" s="5">
        <v>5187</v>
      </c>
      <c r="CD46" s="5">
        <v>7865</v>
      </c>
      <c r="CE46" s="5">
        <v>5892</v>
      </c>
      <c r="CF46" s="5">
        <v>5895</v>
      </c>
      <c r="CG46" s="5">
        <v>6023</v>
      </c>
      <c r="CH46" s="5">
        <v>14066</v>
      </c>
      <c r="CI46" s="5">
        <v>3303</v>
      </c>
      <c r="CJ46" s="5">
        <v>6563</v>
      </c>
      <c r="CK46" s="5">
        <v>16268</v>
      </c>
      <c r="CL46" s="5">
        <v>16064</v>
      </c>
      <c r="CM46" s="5">
        <v>6078</v>
      </c>
      <c r="CN46" s="5">
        <v>5260</v>
      </c>
      <c r="CO46" s="5">
        <v>1422</v>
      </c>
      <c r="CP46" s="5">
        <v>2328</v>
      </c>
      <c r="CQ46" s="5">
        <v>6356</v>
      </c>
      <c r="CR46" s="5">
        <v>16308</v>
      </c>
      <c r="CS46" s="5">
        <v>1807</v>
      </c>
      <c r="CT46" s="5">
        <v>1194</v>
      </c>
      <c r="CU46" s="5">
        <v>60569</v>
      </c>
      <c r="CV46" s="5">
        <v>77615</v>
      </c>
      <c r="CW46" s="5">
        <v>104586</v>
      </c>
      <c r="CX46" s="5">
        <v>85473</v>
      </c>
      <c r="CY46" s="5">
        <v>58332</v>
      </c>
      <c r="CZ46" s="5">
        <v>56626</v>
      </c>
      <c r="DA46" s="5">
        <v>26896</v>
      </c>
      <c r="DB46" s="5">
        <v>43335</v>
      </c>
      <c r="DC46" s="5">
        <v>32977</v>
      </c>
      <c r="DD46" s="5">
        <v>25881</v>
      </c>
      <c r="DE46" s="5">
        <v>46421</v>
      </c>
      <c r="DF46" s="5">
        <v>34218</v>
      </c>
      <c r="DG46" s="5">
        <v>34706</v>
      </c>
      <c r="DH46" s="5">
        <v>36511</v>
      </c>
      <c r="DI46" s="5">
        <v>29518</v>
      </c>
      <c r="DJ46" s="5">
        <v>30893</v>
      </c>
      <c r="DK46" s="5">
        <v>24702</v>
      </c>
      <c r="DL46" s="5">
        <v>30138</v>
      </c>
      <c r="DM46" s="5">
        <v>33774</v>
      </c>
      <c r="DN46" s="5">
        <v>22521</v>
      </c>
      <c r="DO46" s="5">
        <v>21699</v>
      </c>
      <c r="DP46" s="5">
        <v>23652</v>
      </c>
      <c r="DQ46" s="5">
        <v>28778</v>
      </c>
      <c r="DR46" s="5">
        <v>21206</v>
      </c>
      <c r="DS46" s="5">
        <v>28359</v>
      </c>
      <c r="DT46" s="5">
        <v>22093</v>
      </c>
      <c r="DU46" s="5">
        <v>19630</v>
      </c>
      <c r="DV46" s="5">
        <v>15763</v>
      </c>
      <c r="DW46" s="5">
        <v>19206</v>
      </c>
      <c r="DX46" s="5">
        <v>18073</v>
      </c>
      <c r="DY46" s="5">
        <v>16512</v>
      </c>
      <c r="DZ46" s="5">
        <v>19251</v>
      </c>
      <c r="EA46" s="5">
        <v>12772</v>
      </c>
      <c r="EB46" s="5">
        <v>19180</v>
      </c>
      <c r="EC46" s="5">
        <v>26549</v>
      </c>
      <c r="ED46" s="5">
        <v>10283</v>
      </c>
      <c r="EE46" s="5">
        <v>5344</v>
      </c>
      <c r="EF46" s="5">
        <v>4786</v>
      </c>
      <c r="EG46" s="5">
        <v>5727</v>
      </c>
      <c r="EH46" s="5">
        <v>5093</v>
      </c>
      <c r="EI46" s="5">
        <v>7631</v>
      </c>
      <c r="EJ46" s="5">
        <v>4399</v>
      </c>
      <c r="EK46" s="5">
        <v>5100</v>
      </c>
      <c r="EL46" s="5">
        <v>12932</v>
      </c>
      <c r="EM46" s="5">
        <v>5595</v>
      </c>
      <c r="EN46" s="5">
        <v>4238</v>
      </c>
      <c r="EO46" s="5">
        <v>4185</v>
      </c>
      <c r="EP46" s="5">
        <v>7035</v>
      </c>
      <c r="EQ46" s="5">
        <v>3811</v>
      </c>
      <c r="ER46" s="5">
        <v>3509</v>
      </c>
      <c r="ES46" s="5">
        <v>5288</v>
      </c>
      <c r="ET46" s="5">
        <v>5557</v>
      </c>
      <c r="EU46" s="5">
        <v>2176</v>
      </c>
      <c r="EV46" s="5">
        <v>5740</v>
      </c>
      <c r="EW46" s="5">
        <v>7129</v>
      </c>
      <c r="EX46" s="5">
        <v>8361</v>
      </c>
      <c r="EY46" s="5">
        <v>435</v>
      </c>
      <c r="EZ46" s="5">
        <v>5786</v>
      </c>
      <c r="FA46" s="5">
        <v>4638</v>
      </c>
      <c r="FB46" s="5">
        <v>1931</v>
      </c>
      <c r="FC46" s="5">
        <v>5286</v>
      </c>
      <c r="FD46" s="5">
        <v>12222</v>
      </c>
      <c r="FE46" s="5">
        <v>5898</v>
      </c>
      <c r="FF46" s="5">
        <v>4141</v>
      </c>
      <c r="FG46" s="5">
        <v>0</v>
      </c>
      <c r="FH46" s="5">
        <v>0</v>
      </c>
      <c r="FI46" s="5">
        <v>0</v>
      </c>
      <c r="FJ46" s="5">
        <v>0</v>
      </c>
      <c r="FK46" s="5">
        <v>0</v>
      </c>
      <c r="FL46" s="5">
        <v>0</v>
      </c>
      <c r="FM46" s="5">
        <v>0</v>
      </c>
      <c r="FN46" s="5">
        <v>0</v>
      </c>
      <c r="FO46" s="5">
        <v>0</v>
      </c>
      <c r="FP46" s="5">
        <v>0</v>
      </c>
      <c r="FQ46" s="5">
        <v>0</v>
      </c>
      <c r="FR46" s="5">
        <v>0</v>
      </c>
      <c r="FS46" s="5">
        <v>0</v>
      </c>
      <c r="FT46" s="5">
        <v>0</v>
      </c>
      <c r="FU46" s="5" t="s">
        <v>33</v>
      </c>
      <c r="FV46" s="5" t="s">
        <v>33</v>
      </c>
      <c r="FW46" s="5" t="s">
        <v>33</v>
      </c>
      <c r="FX46" s="5" t="s">
        <v>33</v>
      </c>
      <c r="FY46" s="5" t="s">
        <v>33</v>
      </c>
      <c r="FZ46" s="5" t="s">
        <v>33</v>
      </c>
      <c r="GA46" s="5" t="s">
        <v>33</v>
      </c>
      <c r="GB46" s="5" t="s">
        <v>33</v>
      </c>
      <c r="GC46" s="5" t="s">
        <v>33</v>
      </c>
      <c r="GD46" s="5" t="s">
        <v>33</v>
      </c>
      <c r="GE46" s="5" t="s">
        <v>33</v>
      </c>
      <c r="GF46" s="5" t="s">
        <v>33</v>
      </c>
      <c r="GG46" s="5" t="s">
        <v>33</v>
      </c>
      <c r="GH46" s="5" t="s">
        <v>33</v>
      </c>
      <c r="GI46" s="5" t="s">
        <v>33</v>
      </c>
      <c r="GJ46" s="5" t="s">
        <v>33</v>
      </c>
      <c r="GK46" s="5" t="s">
        <v>33</v>
      </c>
      <c r="GL46" s="5" t="s">
        <v>33</v>
      </c>
      <c r="GM46" s="5">
        <v>203607</v>
      </c>
      <c r="GN46" s="5">
        <v>273708</v>
      </c>
      <c r="GO46" s="5">
        <v>258803</v>
      </c>
      <c r="GP46" s="5">
        <v>262258</v>
      </c>
      <c r="GQ46" s="5">
        <v>854807</v>
      </c>
      <c r="GR46" s="5">
        <v>485582</v>
      </c>
      <c r="GS46" s="5">
        <v>223568</v>
      </c>
      <c r="GT46" s="5">
        <v>238206</v>
      </c>
      <c r="GU46" s="5">
        <v>259855</v>
      </c>
      <c r="GV46" s="5">
        <v>103102</v>
      </c>
      <c r="GW46" s="5">
        <v>164093</v>
      </c>
      <c r="GX46" s="5">
        <v>215672</v>
      </c>
      <c r="GY46" s="5">
        <v>129991</v>
      </c>
      <c r="GZ46" s="5">
        <v>77878</v>
      </c>
      <c r="HA46" s="5">
        <v>76899</v>
      </c>
      <c r="HB46" s="5">
        <v>74044</v>
      </c>
      <c r="HC46" s="5">
        <v>48346</v>
      </c>
      <c r="HD46" s="5">
        <v>68164</v>
      </c>
      <c r="HE46" s="5">
        <v>69945</v>
      </c>
      <c r="HF46" s="5">
        <v>66853</v>
      </c>
      <c r="HG46" s="5">
        <v>57318</v>
      </c>
      <c r="HH46" s="5">
        <v>56483</v>
      </c>
      <c r="HI46" s="5">
        <v>75536</v>
      </c>
      <c r="HJ46" s="5">
        <v>72607</v>
      </c>
      <c r="HK46" s="5">
        <v>57260</v>
      </c>
      <c r="HL46" s="5">
        <v>58970</v>
      </c>
      <c r="HM46" s="5">
        <v>63662</v>
      </c>
      <c r="HN46" s="5">
        <v>32726</v>
      </c>
      <c r="HO46" s="5">
        <v>55627</v>
      </c>
      <c r="HP46" s="5">
        <v>56343</v>
      </c>
      <c r="HQ46" s="5">
        <v>37236</v>
      </c>
      <c r="HR46" s="5">
        <v>32620</v>
      </c>
      <c r="HS46" s="5">
        <v>244326</v>
      </c>
      <c r="HT46" s="5">
        <v>303115</v>
      </c>
      <c r="HU46" s="5">
        <v>266669</v>
      </c>
      <c r="HV46" s="5">
        <v>286336</v>
      </c>
      <c r="HW46" s="5">
        <v>293287</v>
      </c>
      <c r="HX46" s="5">
        <v>369909</v>
      </c>
      <c r="HY46" s="5">
        <v>335852</v>
      </c>
      <c r="HZ46" s="5">
        <v>304978</v>
      </c>
      <c r="IA46" s="5">
        <v>333236</v>
      </c>
      <c r="IB46" s="5">
        <v>277385</v>
      </c>
      <c r="IC46" s="5">
        <v>250693</v>
      </c>
      <c r="ID46" s="5">
        <v>324319</v>
      </c>
      <c r="IE46" s="5">
        <v>238401</v>
      </c>
      <c r="IF46" s="5">
        <v>258111</v>
      </c>
      <c r="IG46" s="5">
        <v>315204</v>
      </c>
      <c r="IH46" s="5">
        <v>252886</v>
      </c>
      <c r="II46" s="5">
        <v>250431</v>
      </c>
      <c r="IJ46" s="5">
        <v>245653</v>
      </c>
      <c r="IK46" s="5">
        <v>236448</v>
      </c>
      <c r="IL46" s="5">
        <v>246196</v>
      </c>
      <c r="IM46" s="5">
        <v>193421</v>
      </c>
      <c r="IN46" s="5">
        <v>195703</v>
      </c>
      <c r="IO46" s="5">
        <v>206270</v>
      </c>
      <c r="IP46" s="5">
        <v>194693</v>
      </c>
      <c r="IQ46" s="5">
        <v>155421</v>
      </c>
      <c r="IR46" s="5">
        <v>164396</v>
      </c>
      <c r="IS46" s="5">
        <v>175645</v>
      </c>
      <c r="IT46" s="5">
        <v>155289</v>
      </c>
      <c r="IU46" s="5">
        <v>181539</v>
      </c>
      <c r="IV46" s="5">
        <v>169628</v>
      </c>
      <c r="IW46" s="5">
        <v>157445</v>
      </c>
      <c r="IX46" s="5">
        <v>166160</v>
      </c>
      <c r="IY46" s="5">
        <v>42993</v>
      </c>
      <c r="IZ46" s="5">
        <v>43717</v>
      </c>
      <c r="JA46" s="5">
        <v>51102</v>
      </c>
      <c r="JB46" s="5">
        <v>52298</v>
      </c>
      <c r="JC46" s="5">
        <v>49955</v>
      </c>
      <c r="JD46" s="5">
        <v>63728</v>
      </c>
      <c r="JE46" s="5">
        <v>60796</v>
      </c>
      <c r="JF46" s="5">
        <v>59883</v>
      </c>
      <c r="JG46" s="5">
        <v>59902</v>
      </c>
      <c r="JH46" s="5">
        <v>53588</v>
      </c>
      <c r="JI46" s="5">
        <v>46351</v>
      </c>
      <c r="JJ46" s="5">
        <v>46214</v>
      </c>
      <c r="JK46" s="5">
        <v>43262</v>
      </c>
      <c r="JL46" s="5">
        <v>46777</v>
      </c>
      <c r="JM46" s="5">
        <v>41119</v>
      </c>
      <c r="JN46" s="5">
        <v>40631</v>
      </c>
      <c r="JO46" s="5">
        <v>39542</v>
      </c>
      <c r="JP46" s="5">
        <v>34766</v>
      </c>
      <c r="JQ46" s="5">
        <v>42328</v>
      </c>
      <c r="JR46" s="5">
        <v>38349</v>
      </c>
      <c r="JS46" s="5">
        <v>37124</v>
      </c>
      <c r="JT46" s="5">
        <v>39498</v>
      </c>
      <c r="JU46" s="5">
        <v>37118</v>
      </c>
      <c r="JV46" s="5">
        <v>34582</v>
      </c>
      <c r="JW46" s="5">
        <v>33350</v>
      </c>
      <c r="JX46" s="5">
        <v>34709</v>
      </c>
      <c r="JY46" s="5">
        <v>32318</v>
      </c>
      <c r="JZ46" s="5">
        <v>32761</v>
      </c>
      <c r="KA46" s="5">
        <v>37848</v>
      </c>
      <c r="KB46" s="5">
        <v>34162</v>
      </c>
      <c r="KC46" s="5">
        <v>27855</v>
      </c>
      <c r="KD46" s="5">
        <v>38086</v>
      </c>
      <c r="KE46" s="5">
        <v>125239</v>
      </c>
      <c r="KF46" s="5">
        <v>133496</v>
      </c>
      <c r="KG46" s="5">
        <v>127114</v>
      </c>
      <c r="KH46" s="5">
        <v>121767</v>
      </c>
      <c r="KI46" s="5">
        <v>121768</v>
      </c>
      <c r="KJ46" s="5">
        <v>116469</v>
      </c>
      <c r="KK46" s="5">
        <v>95826</v>
      </c>
      <c r="KL46" s="5">
        <v>91528</v>
      </c>
      <c r="KM46" s="5">
        <v>75123</v>
      </c>
      <c r="KN46" s="5">
        <v>65773</v>
      </c>
      <c r="KO46" s="5">
        <v>59130</v>
      </c>
      <c r="KP46" s="5">
        <v>46296</v>
      </c>
      <c r="KQ46" s="5">
        <v>53926</v>
      </c>
      <c r="KR46" s="5">
        <v>48156</v>
      </c>
      <c r="KS46" s="5">
        <v>43084</v>
      </c>
      <c r="KT46" s="5">
        <v>46702</v>
      </c>
      <c r="KU46" s="5">
        <v>43934</v>
      </c>
      <c r="KV46" s="5">
        <v>42906</v>
      </c>
      <c r="KW46" s="5">
        <v>12302</v>
      </c>
      <c r="KX46" s="5">
        <v>7241</v>
      </c>
      <c r="KY46" s="5">
        <v>3922</v>
      </c>
      <c r="KZ46" s="5">
        <v>2849</v>
      </c>
      <c r="LA46" s="5">
        <v>4060</v>
      </c>
      <c r="LB46" s="5">
        <v>2887</v>
      </c>
      <c r="LC46" s="5">
        <v>1201</v>
      </c>
      <c r="LD46" s="5">
        <v>1013</v>
      </c>
      <c r="LE46" s="5">
        <v>1745</v>
      </c>
      <c r="LF46" s="5">
        <v>2166</v>
      </c>
      <c r="LG46" s="5">
        <v>3070</v>
      </c>
      <c r="LH46" s="5">
        <v>3147</v>
      </c>
      <c r="LI46" s="5">
        <v>3111</v>
      </c>
      <c r="LJ46" s="5">
        <v>3936</v>
      </c>
      <c r="LK46" s="5">
        <v>5095</v>
      </c>
      <c r="LL46" s="5">
        <v>4725</v>
      </c>
      <c r="LM46" s="5">
        <v>4901</v>
      </c>
      <c r="LN46" s="5">
        <v>5561</v>
      </c>
      <c r="LO46" s="5">
        <v>3574</v>
      </c>
      <c r="LP46" s="5">
        <v>8137</v>
      </c>
      <c r="LQ46" s="5">
        <v>4689</v>
      </c>
      <c r="LR46" s="5">
        <v>4938</v>
      </c>
      <c r="LS46" s="5">
        <v>5444</v>
      </c>
      <c r="LT46" s="5">
        <v>4576</v>
      </c>
      <c r="LU46" s="5">
        <v>5954</v>
      </c>
      <c r="LV46" s="5">
        <v>5477</v>
      </c>
      <c r="LW46" s="5">
        <v>5762</v>
      </c>
      <c r="LX46" s="5">
        <v>5023</v>
      </c>
      <c r="LY46" s="5">
        <v>3974</v>
      </c>
      <c r="LZ46" s="5">
        <v>3327</v>
      </c>
      <c r="MA46" s="5">
        <v>2633</v>
      </c>
      <c r="MB46" s="5">
        <v>2453</v>
      </c>
      <c r="MC46" s="5">
        <v>3509</v>
      </c>
      <c r="MD46" s="5">
        <v>2798</v>
      </c>
      <c r="ME46" s="5">
        <v>2760</v>
      </c>
      <c r="MF46" s="5">
        <v>2469</v>
      </c>
      <c r="MG46" s="5">
        <v>2939</v>
      </c>
      <c r="MH46" s="5">
        <v>2396</v>
      </c>
      <c r="MI46" s="5">
        <v>2735</v>
      </c>
      <c r="MJ46" s="5">
        <v>3128</v>
      </c>
      <c r="MK46" s="5">
        <v>3076</v>
      </c>
      <c r="ML46" s="5">
        <v>2154</v>
      </c>
      <c r="MM46" s="5">
        <v>3266</v>
      </c>
      <c r="MN46" s="5">
        <v>2570</v>
      </c>
      <c r="MO46" s="5">
        <v>2296</v>
      </c>
      <c r="MP46" s="5">
        <v>2253</v>
      </c>
      <c r="MQ46" s="5">
        <v>3705</v>
      </c>
      <c r="MR46" s="5">
        <v>0</v>
      </c>
      <c r="MS46" s="5">
        <v>0</v>
      </c>
      <c r="MT46" s="5">
        <v>0</v>
      </c>
      <c r="MU46" s="5">
        <v>0</v>
      </c>
      <c r="MV46" s="5">
        <v>0</v>
      </c>
      <c r="MW46" s="5">
        <v>0</v>
      </c>
      <c r="MX46" s="5">
        <v>0</v>
      </c>
      <c r="MY46" s="5">
        <v>0</v>
      </c>
      <c r="MZ46" s="5">
        <v>0</v>
      </c>
      <c r="NA46" s="5">
        <v>0</v>
      </c>
      <c r="NB46" s="5">
        <v>0</v>
      </c>
      <c r="NC46" s="5">
        <v>0</v>
      </c>
      <c r="ND46" s="5">
        <v>0</v>
      </c>
      <c r="NE46" s="5" t="s">
        <v>33</v>
      </c>
      <c r="NF46" s="5" t="s">
        <v>33</v>
      </c>
      <c r="NG46" s="5" t="s">
        <v>33</v>
      </c>
      <c r="NH46" s="5" t="s">
        <v>33</v>
      </c>
      <c r="NI46" s="5" t="s">
        <v>33</v>
      </c>
      <c r="NJ46" s="5" t="s">
        <v>33</v>
      </c>
      <c r="NK46" s="5" t="s">
        <v>33</v>
      </c>
      <c r="NL46" s="5" t="s">
        <v>33</v>
      </c>
      <c r="NM46" s="5" t="s">
        <v>33</v>
      </c>
      <c r="NN46" s="5" t="s">
        <v>33</v>
      </c>
      <c r="NO46" s="5" t="s">
        <v>33</v>
      </c>
      <c r="NP46" s="5" t="s">
        <v>33</v>
      </c>
      <c r="NQ46" s="5" t="s">
        <v>33</v>
      </c>
      <c r="NR46" s="5" t="s">
        <v>33</v>
      </c>
      <c r="NS46" s="5" t="s">
        <v>33</v>
      </c>
      <c r="NT46" s="5" t="s">
        <v>33</v>
      </c>
      <c r="NU46" s="5" t="s">
        <v>33</v>
      </c>
      <c r="NV46" s="5" t="s">
        <v>33</v>
      </c>
      <c r="NW46" s="5">
        <v>0</v>
      </c>
      <c r="NX46" s="5">
        <v>0</v>
      </c>
      <c r="NY46" s="5">
        <v>0</v>
      </c>
      <c r="NZ46" s="5">
        <v>0</v>
      </c>
      <c r="OA46" s="5">
        <v>0</v>
      </c>
      <c r="OB46" s="5">
        <v>0</v>
      </c>
      <c r="OC46" s="5">
        <v>0</v>
      </c>
      <c r="OD46" s="5">
        <v>0</v>
      </c>
      <c r="OE46" s="5">
        <v>0</v>
      </c>
      <c r="OF46" s="5">
        <v>0</v>
      </c>
      <c r="OG46" s="5">
        <v>0</v>
      </c>
      <c r="OH46" s="5">
        <v>0</v>
      </c>
      <c r="OI46" s="5">
        <v>0</v>
      </c>
      <c r="OJ46" s="5">
        <v>0</v>
      </c>
      <c r="OK46" s="5" t="s">
        <v>33</v>
      </c>
      <c r="OL46" s="5" t="s">
        <v>33</v>
      </c>
      <c r="OM46" s="5" t="s">
        <v>33</v>
      </c>
      <c r="ON46" s="5" t="s">
        <v>33</v>
      </c>
      <c r="OO46" s="5" t="s">
        <v>33</v>
      </c>
      <c r="OP46" s="5" t="s">
        <v>33</v>
      </c>
      <c r="OQ46" s="5" t="s">
        <v>33</v>
      </c>
      <c r="OR46" s="5" t="s">
        <v>33</v>
      </c>
      <c r="OS46" s="5" t="s">
        <v>33</v>
      </c>
      <c r="OT46" s="5" t="s">
        <v>33</v>
      </c>
      <c r="OU46" s="5" t="s">
        <v>33</v>
      </c>
      <c r="OV46" s="5" t="s">
        <v>33</v>
      </c>
      <c r="OW46" s="5" t="s">
        <v>33</v>
      </c>
      <c r="OX46" s="5" t="s">
        <v>33</v>
      </c>
      <c r="OY46" s="5" t="s">
        <v>33</v>
      </c>
      <c r="OZ46" s="5" t="s">
        <v>33</v>
      </c>
      <c r="PA46" s="5" t="s">
        <v>33</v>
      </c>
      <c r="PB46" s="5" t="s">
        <v>33</v>
      </c>
      <c r="PC46" s="5">
        <v>8735</v>
      </c>
      <c r="PD46" s="5">
        <v>9171</v>
      </c>
      <c r="PE46" s="5">
        <v>11446</v>
      </c>
      <c r="PF46" s="5">
        <v>14359</v>
      </c>
      <c r="PG46" s="5">
        <v>13292</v>
      </c>
      <c r="PH46" s="5">
        <v>15113</v>
      </c>
      <c r="PI46" s="5">
        <v>13664</v>
      </c>
      <c r="PJ46" s="5">
        <v>13001</v>
      </c>
      <c r="PK46" s="5">
        <v>13373</v>
      </c>
      <c r="PL46" s="5">
        <v>12064</v>
      </c>
      <c r="PM46" s="5">
        <v>13839</v>
      </c>
      <c r="PN46" s="5">
        <v>12752</v>
      </c>
      <c r="PO46" s="5">
        <v>12385</v>
      </c>
      <c r="PP46" s="5">
        <v>13951</v>
      </c>
      <c r="PQ46" s="5">
        <v>13839</v>
      </c>
      <c r="PR46" s="5">
        <v>12287</v>
      </c>
      <c r="PS46" s="5">
        <v>10707</v>
      </c>
      <c r="PT46" s="5">
        <v>10173</v>
      </c>
      <c r="PU46" s="5">
        <v>10055</v>
      </c>
      <c r="PV46" s="5">
        <v>11233</v>
      </c>
      <c r="PW46" s="5">
        <v>8351</v>
      </c>
      <c r="PX46" s="5">
        <v>9560</v>
      </c>
      <c r="PY46" s="5">
        <v>7907</v>
      </c>
      <c r="PZ46" s="5">
        <v>6669</v>
      </c>
      <c r="QA46" s="5">
        <v>6008</v>
      </c>
      <c r="QB46" s="5">
        <v>5800</v>
      </c>
      <c r="QC46" s="5">
        <v>5255</v>
      </c>
      <c r="QD46" s="5">
        <v>5536</v>
      </c>
      <c r="QE46" s="5">
        <v>5638</v>
      </c>
      <c r="QF46" s="5">
        <v>6052</v>
      </c>
      <c r="QG46" s="5">
        <v>6345</v>
      </c>
      <c r="QH46" s="5">
        <v>5837</v>
      </c>
      <c r="QI46" s="5">
        <v>26834</v>
      </c>
      <c r="QJ46" s="5">
        <v>30125</v>
      </c>
      <c r="QK46" s="5">
        <v>28908</v>
      </c>
      <c r="QL46" s="5">
        <v>28252</v>
      </c>
      <c r="QM46" s="5">
        <v>23589</v>
      </c>
      <c r="QN46" s="5">
        <v>30249</v>
      </c>
      <c r="QO46" s="5">
        <v>28249</v>
      </c>
      <c r="QP46" s="5">
        <v>25967</v>
      </c>
      <c r="QQ46" s="5">
        <v>22745</v>
      </c>
      <c r="QR46" s="5">
        <v>26472</v>
      </c>
      <c r="QS46" s="5">
        <v>23654</v>
      </c>
      <c r="QT46" s="5">
        <v>24107</v>
      </c>
      <c r="QU46" s="5">
        <v>28126</v>
      </c>
      <c r="QV46" s="5">
        <v>26027</v>
      </c>
      <c r="QW46" s="5">
        <v>16018</v>
      </c>
      <c r="QX46" s="5">
        <v>14581</v>
      </c>
      <c r="QY46" s="5">
        <v>13413</v>
      </c>
      <c r="QZ46" s="5">
        <v>10420</v>
      </c>
      <c r="RA46" s="5">
        <v>13405</v>
      </c>
      <c r="RB46" s="5">
        <v>12826</v>
      </c>
      <c r="RC46" s="5">
        <v>11747</v>
      </c>
      <c r="RD46" s="5">
        <v>9476</v>
      </c>
      <c r="RE46" s="5">
        <v>8442</v>
      </c>
      <c r="RF46" s="5">
        <v>9552</v>
      </c>
      <c r="RG46" s="5">
        <v>10368</v>
      </c>
      <c r="RH46" s="5">
        <v>8557</v>
      </c>
      <c r="RI46" s="5">
        <v>10232</v>
      </c>
      <c r="RJ46" s="5">
        <v>9713</v>
      </c>
      <c r="RK46" s="5">
        <v>9605</v>
      </c>
      <c r="RL46" s="5">
        <v>10382</v>
      </c>
      <c r="RM46" s="5">
        <v>9809</v>
      </c>
      <c r="RN46" s="5">
        <v>7882</v>
      </c>
      <c r="RO46" s="5">
        <v>8456</v>
      </c>
      <c r="RP46" s="5">
        <v>12878</v>
      </c>
      <c r="RQ46" s="5">
        <v>14004</v>
      </c>
      <c r="RR46" s="5">
        <v>15625</v>
      </c>
      <c r="RS46" s="5">
        <v>13961</v>
      </c>
      <c r="RT46" s="5">
        <v>15741</v>
      </c>
      <c r="RU46" s="5">
        <v>12619</v>
      </c>
      <c r="RV46" s="5">
        <v>12457</v>
      </c>
      <c r="RW46" s="5">
        <v>13107</v>
      </c>
      <c r="RX46" s="5">
        <v>12217</v>
      </c>
      <c r="RY46" s="5">
        <v>11258</v>
      </c>
      <c r="RZ46" s="5">
        <v>10406</v>
      </c>
      <c r="SA46" s="5">
        <v>9666</v>
      </c>
      <c r="SB46" s="5">
        <v>9657</v>
      </c>
      <c r="SC46" s="5">
        <v>7467</v>
      </c>
      <c r="SD46" s="5">
        <v>6681</v>
      </c>
      <c r="SE46" s="5">
        <v>5572</v>
      </c>
      <c r="SF46" s="5">
        <v>8558</v>
      </c>
      <c r="SG46" s="5">
        <v>10670</v>
      </c>
      <c r="SH46" s="5">
        <v>8777</v>
      </c>
      <c r="SI46" s="5">
        <v>9529</v>
      </c>
      <c r="SJ46" s="5">
        <v>9983</v>
      </c>
      <c r="SK46" s="5">
        <v>9124</v>
      </c>
      <c r="SL46" s="5">
        <v>9884</v>
      </c>
      <c r="SM46" s="5">
        <v>10111</v>
      </c>
      <c r="SN46" s="5">
        <v>8832</v>
      </c>
      <c r="SO46" s="5">
        <v>9483</v>
      </c>
      <c r="SP46" s="5">
        <v>10986</v>
      </c>
      <c r="SQ46" s="5">
        <v>11226</v>
      </c>
      <c r="SR46" s="5">
        <v>10306</v>
      </c>
      <c r="SS46" s="5">
        <v>9014</v>
      </c>
      <c r="ST46" s="5">
        <v>8484</v>
      </c>
      <c r="SU46" s="5">
        <v>1404</v>
      </c>
      <c r="SV46" s="5">
        <v>1512</v>
      </c>
      <c r="SW46" s="5">
        <v>1559</v>
      </c>
      <c r="SX46" s="5">
        <v>1621</v>
      </c>
      <c r="SY46" s="5">
        <v>1713</v>
      </c>
      <c r="SZ46" s="5">
        <v>1765</v>
      </c>
      <c r="TA46" s="5">
        <v>1827</v>
      </c>
      <c r="TB46" s="5">
        <v>1893</v>
      </c>
      <c r="TC46" s="5">
        <v>1900</v>
      </c>
      <c r="TD46" s="5">
        <v>1727</v>
      </c>
      <c r="TE46" s="5">
        <v>1712</v>
      </c>
      <c r="TF46" s="5">
        <v>2109</v>
      </c>
      <c r="TG46" s="5">
        <v>838</v>
      </c>
      <c r="TH46" s="5">
        <v>743</v>
      </c>
      <c r="TI46" s="5">
        <v>638</v>
      </c>
      <c r="TJ46" s="5">
        <v>570</v>
      </c>
      <c r="TK46" s="5">
        <v>551</v>
      </c>
      <c r="TL46" s="5">
        <v>377</v>
      </c>
      <c r="TM46" s="5">
        <v>562</v>
      </c>
      <c r="TN46" s="5">
        <v>460</v>
      </c>
      <c r="TO46" s="5">
        <v>421</v>
      </c>
      <c r="TP46" s="5">
        <v>438</v>
      </c>
      <c r="TQ46" s="5">
        <v>380</v>
      </c>
      <c r="TR46" s="5">
        <v>330</v>
      </c>
      <c r="TS46" s="5">
        <v>415</v>
      </c>
      <c r="TT46" s="5">
        <v>535</v>
      </c>
      <c r="TU46" s="5">
        <v>585</v>
      </c>
      <c r="TV46" s="5">
        <v>1238</v>
      </c>
      <c r="TW46" s="5">
        <v>2001</v>
      </c>
      <c r="TX46" s="5">
        <v>2199</v>
      </c>
      <c r="TY46" s="5">
        <v>2537</v>
      </c>
      <c r="TZ46" s="5">
        <v>2109</v>
      </c>
      <c r="UA46" s="5">
        <v>52</v>
      </c>
      <c r="UB46" s="5">
        <v>27</v>
      </c>
      <c r="UC46" s="5">
        <v>0</v>
      </c>
      <c r="UD46" s="5">
        <v>0</v>
      </c>
      <c r="UE46" s="5">
        <v>1</v>
      </c>
      <c r="UF46" s="5">
        <v>0</v>
      </c>
      <c r="UG46" s="5">
        <v>0</v>
      </c>
      <c r="UH46" s="5">
        <v>0</v>
      </c>
      <c r="UI46" s="5">
        <v>1</v>
      </c>
      <c r="UJ46" s="5">
        <v>1</v>
      </c>
      <c r="UK46" s="5">
        <v>1</v>
      </c>
      <c r="UL46" s="5">
        <v>4</v>
      </c>
      <c r="UM46" s="5">
        <v>12</v>
      </c>
      <c r="UN46" s="5">
        <v>17</v>
      </c>
      <c r="UO46" s="5">
        <v>14</v>
      </c>
      <c r="UP46" s="5">
        <v>15</v>
      </c>
      <c r="UQ46" s="5">
        <v>16</v>
      </c>
      <c r="UR46" s="5">
        <v>156</v>
      </c>
      <c r="US46" s="5">
        <v>429</v>
      </c>
      <c r="UT46" s="5">
        <v>430</v>
      </c>
      <c r="UU46" s="5">
        <v>450</v>
      </c>
      <c r="UV46" s="5">
        <v>407</v>
      </c>
      <c r="UW46" s="5">
        <v>354</v>
      </c>
      <c r="UX46" s="5">
        <v>198</v>
      </c>
      <c r="UY46" s="5">
        <v>1183</v>
      </c>
      <c r="UZ46" s="5">
        <v>1258</v>
      </c>
      <c r="VA46" s="5">
        <v>656</v>
      </c>
      <c r="VB46" s="5">
        <v>1630</v>
      </c>
      <c r="VC46" s="5">
        <v>1897</v>
      </c>
      <c r="VD46" s="5">
        <v>1644</v>
      </c>
      <c r="VE46" s="5">
        <v>896</v>
      </c>
      <c r="VF46" s="5">
        <v>733</v>
      </c>
      <c r="VG46" s="5">
        <v>96804</v>
      </c>
      <c r="VH46" s="5">
        <v>108037</v>
      </c>
      <c r="VI46" s="5">
        <v>94097</v>
      </c>
      <c r="VJ46" s="5">
        <v>97575</v>
      </c>
      <c r="VK46" s="5">
        <v>100920</v>
      </c>
      <c r="VL46" s="5">
        <v>93509</v>
      </c>
      <c r="VM46" s="5">
        <v>98102</v>
      </c>
      <c r="VN46" s="5">
        <v>104849</v>
      </c>
      <c r="VO46" s="5">
        <v>98180</v>
      </c>
      <c r="VP46" s="5">
        <v>93458</v>
      </c>
      <c r="VQ46" s="5">
        <v>86645</v>
      </c>
      <c r="VR46" s="5">
        <v>76613</v>
      </c>
      <c r="VS46" s="5">
        <v>77159</v>
      </c>
      <c r="VT46" s="5">
        <v>71767</v>
      </c>
      <c r="VU46" s="5">
        <v>69327</v>
      </c>
      <c r="VV46" s="5">
        <v>63671</v>
      </c>
      <c r="VW46" s="5">
        <v>59164</v>
      </c>
      <c r="VX46" s="5">
        <v>70220</v>
      </c>
      <c r="VY46" s="5">
        <v>60652</v>
      </c>
      <c r="VZ46" s="5">
        <v>51513</v>
      </c>
      <c r="WA46" s="5">
        <v>54595</v>
      </c>
      <c r="WB46" s="5">
        <v>48544</v>
      </c>
      <c r="WC46" s="5">
        <v>45196</v>
      </c>
      <c r="WD46" s="5">
        <v>43327</v>
      </c>
      <c r="WE46" s="5">
        <v>48130</v>
      </c>
      <c r="WF46" s="5">
        <v>44315</v>
      </c>
      <c r="WG46" s="5">
        <v>42107</v>
      </c>
      <c r="WH46" s="5">
        <v>47326</v>
      </c>
      <c r="WI46" s="5">
        <v>56503</v>
      </c>
      <c r="WJ46" s="5">
        <v>55735</v>
      </c>
      <c r="WK46" s="5">
        <v>49221</v>
      </c>
      <c r="WL46" s="5">
        <v>45666</v>
      </c>
      <c r="WM46" s="5">
        <v>7436</v>
      </c>
      <c r="WN46" s="5">
        <v>6663</v>
      </c>
      <c r="WO46" s="5">
        <v>5046</v>
      </c>
      <c r="WP46" s="5">
        <v>5326</v>
      </c>
      <c r="WQ46" s="5">
        <v>5467</v>
      </c>
      <c r="WR46" s="5">
        <v>5843</v>
      </c>
      <c r="WS46" s="5">
        <v>5763</v>
      </c>
      <c r="WT46" s="5">
        <v>6122</v>
      </c>
      <c r="WU46" s="5">
        <v>6041</v>
      </c>
      <c r="WV46" s="5">
        <v>5820</v>
      </c>
      <c r="WW46" s="5">
        <v>6151</v>
      </c>
      <c r="WX46" s="5">
        <v>5735</v>
      </c>
      <c r="WY46" s="5">
        <v>5799</v>
      </c>
      <c r="WZ46" s="5">
        <v>5556</v>
      </c>
      <c r="XA46" s="5">
        <v>5169</v>
      </c>
      <c r="XB46" s="5">
        <v>4534</v>
      </c>
      <c r="XC46" s="5">
        <v>4437</v>
      </c>
      <c r="XD46" s="5">
        <v>2792</v>
      </c>
      <c r="XE46" s="5">
        <v>4057</v>
      </c>
      <c r="XF46" s="5">
        <v>3965</v>
      </c>
      <c r="XG46" s="5">
        <v>3014</v>
      </c>
      <c r="XH46" s="5">
        <v>2862</v>
      </c>
      <c r="XI46" s="5">
        <v>2610</v>
      </c>
      <c r="XJ46" s="5">
        <v>2413</v>
      </c>
      <c r="XK46" s="5">
        <v>1603</v>
      </c>
      <c r="XL46" s="5">
        <v>1594</v>
      </c>
      <c r="XM46" s="5">
        <v>1112</v>
      </c>
      <c r="XN46" s="5">
        <v>2074</v>
      </c>
      <c r="XO46" s="5">
        <v>2214</v>
      </c>
      <c r="XP46" s="5">
        <v>2129</v>
      </c>
      <c r="XQ46" s="5">
        <v>1807</v>
      </c>
      <c r="XR46" s="5">
        <v>1790</v>
      </c>
      <c r="XS46" s="1">
        <v>10005</v>
      </c>
      <c r="XT46" s="3" t="s">
        <v>180</v>
      </c>
      <c r="XU46" s="3" t="s">
        <v>180</v>
      </c>
      <c r="XV46" s="3" t="s">
        <v>180</v>
      </c>
      <c r="XW46" s="3" t="s">
        <v>179</v>
      </c>
      <c r="XX46" s="3" t="s">
        <v>180</v>
      </c>
      <c r="XY46" s="3" t="s">
        <v>180</v>
      </c>
      <c r="XZ46" s="3" t="s">
        <v>216</v>
      </c>
    </row>
    <row r="47" spans="1:650" x14ac:dyDescent="0.3">
      <c r="A47" s="6" t="s">
        <v>78</v>
      </c>
      <c r="B47" s="1">
        <v>4072456</v>
      </c>
      <c r="C47" s="5">
        <v>80280</v>
      </c>
      <c r="D47" s="5">
        <v>177739</v>
      </c>
      <c r="E47" s="5">
        <v>33761</v>
      </c>
      <c r="F47" s="5">
        <v>23310</v>
      </c>
      <c r="G47" s="5">
        <v>60709</v>
      </c>
      <c r="H47" s="5">
        <v>47806</v>
      </c>
      <c r="I47" s="5">
        <v>41832</v>
      </c>
      <c r="J47" s="5">
        <v>17758</v>
      </c>
      <c r="K47" s="5">
        <v>9390</v>
      </c>
      <c r="L47" s="5">
        <v>27595</v>
      </c>
      <c r="M47" s="5">
        <v>10617</v>
      </c>
      <c r="N47" s="5">
        <v>24291</v>
      </c>
      <c r="O47" s="5">
        <v>9437</v>
      </c>
      <c r="P47" s="5">
        <v>7563</v>
      </c>
      <c r="Q47" s="5">
        <v>4498</v>
      </c>
      <c r="R47" s="5">
        <v>2649</v>
      </c>
      <c r="S47" s="5">
        <v>3238</v>
      </c>
      <c r="T47" s="5">
        <v>4375</v>
      </c>
      <c r="U47" s="5">
        <v>8340</v>
      </c>
      <c r="V47" s="5">
        <v>9552</v>
      </c>
      <c r="W47" s="5">
        <v>35604</v>
      </c>
      <c r="X47" s="5">
        <v>12138</v>
      </c>
      <c r="Y47" s="5">
        <v>2142</v>
      </c>
      <c r="Z47" s="5">
        <v>2145</v>
      </c>
      <c r="AA47" s="5">
        <v>2405</v>
      </c>
      <c r="AB47" s="5">
        <v>9241</v>
      </c>
      <c r="AC47" s="5">
        <v>0</v>
      </c>
      <c r="AD47" s="5">
        <v>270</v>
      </c>
      <c r="AE47" s="5">
        <v>0</v>
      </c>
      <c r="AF47" s="5">
        <v>0</v>
      </c>
      <c r="AG47" s="5">
        <v>0</v>
      </c>
      <c r="AH47" s="5">
        <v>0</v>
      </c>
      <c r="AI47" s="5">
        <v>128216</v>
      </c>
      <c r="AJ47" s="5">
        <v>136227</v>
      </c>
      <c r="AK47" s="5">
        <v>145260</v>
      </c>
      <c r="AL47" s="5">
        <v>214004</v>
      </c>
      <c r="AM47" s="5">
        <v>785426</v>
      </c>
      <c r="AN47" s="5">
        <v>302797</v>
      </c>
      <c r="AO47" s="5">
        <v>174016</v>
      </c>
      <c r="AP47" s="5">
        <v>87204</v>
      </c>
      <c r="AQ47" s="5">
        <v>227108</v>
      </c>
      <c r="AR47" s="5">
        <v>1170139</v>
      </c>
      <c r="AS47" s="5">
        <v>501292</v>
      </c>
      <c r="AT47" s="5">
        <v>71890</v>
      </c>
      <c r="AU47" s="5">
        <v>84060</v>
      </c>
      <c r="AV47" s="5">
        <v>217461</v>
      </c>
      <c r="AW47" s="5">
        <v>201877</v>
      </c>
      <c r="AX47" s="5">
        <v>44633</v>
      </c>
      <c r="AY47" s="5">
        <v>62591</v>
      </c>
      <c r="AZ47" s="5">
        <v>56748</v>
      </c>
      <c r="BA47" s="5">
        <v>417482</v>
      </c>
      <c r="BB47" s="5">
        <v>155676</v>
      </c>
      <c r="BC47" s="5">
        <v>20519</v>
      </c>
      <c r="BD47" s="5">
        <v>14453</v>
      </c>
      <c r="BE47" s="5">
        <v>37428</v>
      </c>
      <c r="BF47" s="5">
        <v>33957</v>
      </c>
      <c r="BG47" s="5">
        <v>22954</v>
      </c>
      <c r="BH47" s="5">
        <v>34552</v>
      </c>
      <c r="BI47" s="5">
        <v>56182</v>
      </c>
      <c r="BJ47" s="5">
        <v>24633</v>
      </c>
      <c r="BK47" s="5">
        <v>35624</v>
      </c>
      <c r="BL47" s="5">
        <v>18921</v>
      </c>
      <c r="BM47" s="5">
        <v>17934</v>
      </c>
      <c r="BN47" s="5">
        <v>12254</v>
      </c>
      <c r="BO47" s="5">
        <v>24189</v>
      </c>
      <c r="BP47" s="5">
        <v>27683</v>
      </c>
      <c r="BQ47" s="5">
        <v>17125</v>
      </c>
      <c r="BR47" s="5">
        <v>21445</v>
      </c>
      <c r="BS47" s="5">
        <v>17091</v>
      </c>
      <c r="BT47" s="5">
        <v>13934</v>
      </c>
      <c r="BU47" s="5">
        <v>19788</v>
      </c>
      <c r="BV47" s="5">
        <v>4785</v>
      </c>
      <c r="BW47" s="5">
        <v>8084</v>
      </c>
      <c r="BX47" s="5">
        <v>38072</v>
      </c>
      <c r="BY47" s="5">
        <v>12590</v>
      </c>
      <c r="BZ47" s="5">
        <v>18921</v>
      </c>
      <c r="CA47" s="5">
        <v>20176</v>
      </c>
      <c r="CB47" s="5">
        <v>40333</v>
      </c>
      <c r="CC47" s="5">
        <v>17937</v>
      </c>
      <c r="CD47" s="5">
        <v>8356</v>
      </c>
      <c r="CE47" s="5">
        <v>28460</v>
      </c>
      <c r="CF47" s="5">
        <v>7107</v>
      </c>
      <c r="CG47" s="5">
        <v>12873</v>
      </c>
      <c r="CH47" s="5">
        <v>10540</v>
      </c>
      <c r="CI47" s="5">
        <v>3636</v>
      </c>
      <c r="CJ47" s="5">
        <v>4499</v>
      </c>
      <c r="CK47" s="5">
        <v>3007</v>
      </c>
      <c r="CL47" s="5">
        <v>9431</v>
      </c>
      <c r="CM47" s="5">
        <v>13356</v>
      </c>
      <c r="CN47" s="5">
        <v>8964</v>
      </c>
      <c r="CO47" s="5">
        <v>9645</v>
      </c>
      <c r="CP47" s="5">
        <v>10702</v>
      </c>
      <c r="CQ47" s="5">
        <v>8754</v>
      </c>
      <c r="CR47" s="5">
        <v>5394</v>
      </c>
      <c r="CS47" s="5">
        <v>12634</v>
      </c>
      <c r="CT47" s="5">
        <v>2921</v>
      </c>
      <c r="CU47" s="5">
        <v>140268</v>
      </c>
      <c r="CV47" s="5">
        <v>124036</v>
      </c>
      <c r="CW47" s="5">
        <v>111477</v>
      </c>
      <c r="CX47" s="5">
        <v>110062</v>
      </c>
      <c r="CY47" s="5">
        <v>159751</v>
      </c>
      <c r="CZ47" s="5">
        <v>137982</v>
      </c>
      <c r="DA47" s="5">
        <v>89550</v>
      </c>
      <c r="DB47" s="5">
        <v>62107</v>
      </c>
      <c r="DC47" s="5">
        <v>75699</v>
      </c>
      <c r="DD47" s="5">
        <v>76115</v>
      </c>
      <c r="DE47" s="5">
        <v>81641</v>
      </c>
      <c r="DF47" s="5">
        <v>105092</v>
      </c>
      <c r="DG47" s="5">
        <v>85087</v>
      </c>
      <c r="DH47" s="5">
        <v>94898</v>
      </c>
      <c r="DI47" s="5">
        <v>64945</v>
      </c>
      <c r="DJ47" s="5">
        <v>68476</v>
      </c>
      <c r="DK47" s="5">
        <v>54715</v>
      </c>
      <c r="DL47" s="5">
        <v>71893</v>
      </c>
      <c r="DM47" s="5">
        <v>69934</v>
      </c>
      <c r="DN47" s="5">
        <v>58017</v>
      </c>
      <c r="DO47" s="5">
        <v>64698</v>
      </c>
      <c r="DP47" s="5">
        <v>51374</v>
      </c>
      <c r="DQ47" s="5">
        <v>40909</v>
      </c>
      <c r="DR47" s="5">
        <v>52858</v>
      </c>
      <c r="DS47" s="5">
        <v>49004</v>
      </c>
      <c r="DT47" s="5">
        <v>44960</v>
      </c>
      <c r="DU47" s="5">
        <v>43963</v>
      </c>
      <c r="DV47" s="5">
        <v>46816</v>
      </c>
      <c r="DW47" s="5">
        <v>51975</v>
      </c>
      <c r="DX47" s="5">
        <v>51444</v>
      </c>
      <c r="DY47" s="5">
        <v>51938</v>
      </c>
      <c r="DZ47" s="5">
        <v>50473</v>
      </c>
      <c r="EA47" s="5">
        <v>21280</v>
      </c>
      <c r="EB47" s="5">
        <v>64279</v>
      </c>
      <c r="EC47" s="5">
        <v>36685</v>
      </c>
      <c r="ED47" s="5">
        <v>37941</v>
      </c>
      <c r="EE47" s="5">
        <v>60480</v>
      </c>
      <c r="EF47" s="5">
        <v>20323</v>
      </c>
      <c r="EG47" s="5">
        <v>25656</v>
      </c>
      <c r="EH47" s="5">
        <v>21428</v>
      </c>
      <c r="EI47" s="5">
        <v>17829</v>
      </c>
      <c r="EJ47" s="5">
        <v>25429</v>
      </c>
      <c r="EK47" s="5">
        <v>50406</v>
      </c>
      <c r="EL47" s="5">
        <v>30901</v>
      </c>
      <c r="EM47" s="5">
        <v>14656</v>
      </c>
      <c r="EN47" s="5">
        <v>16793</v>
      </c>
      <c r="EO47" s="5">
        <v>8876</v>
      </c>
      <c r="EP47" s="5">
        <v>48102</v>
      </c>
      <c r="EQ47" s="5">
        <v>2710</v>
      </c>
      <c r="ER47" s="5">
        <v>3698</v>
      </c>
      <c r="ES47" s="5">
        <v>4531</v>
      </c>
      <c r="ET47" s="5">
        <v>14659</v>
      </c>
      <c r="EU47" s="5">
        <v>10183</v>
      </c>
      <c r="EV47" s="5">
        <v>6759</v>
      </c>
      <c r="EW47" s="5">
        <v>3321</v>
      </c>
      <c r="EX47" s="5">
        <v>6539</v>
      </c>
      <c r="EY47" s="5">
        <v>6975</v>
      </c>
      <c r="EZ47" s="5">
        <v>20304</v>
      </c>
      <c r="FA47" s="5">
        <v>17045</v>
      </c>
      <c r="FB47" s="5">
        <v>22643</v>
      </c>
      <c r="FC47" s="5">
        <v>4303</v>
      </c>
      <c r="FD47" s="5">
        <v>3539</v>
      </c>
      <c r="FE47" s="5">
        <v>1385</v>
      </c>
      <c r="FF47" s="5">
        <v>1380</v>
      </c>
      <c r="FG47" s="5">
        <v>0</v>
      </c>
      <c r="FH47" s="5">
        <v>0</v>
      </c>
      <c r="FI47" s="5">
        <v>0</v>
      </c>
      <c r="FJ47" s="5">
        <v>0</v>
      </c>
      <c r="FK47" s="5">
        <v>0</v>
      </c>
      <c r="FL47" s="5">
        <v>0</v>
      </c>
      <c r="FM47" s="5">
        <v>0</v>
      </c>
      <c r="FN47" s="5">
        <v>0</v>
      </c>
      <c r="FO47" s="5">
        <v>0</v>
      </c>
      <c r="FP47" s="5">
        <v>0</v>
      </c>
      <c r="FQ47" s="5">
        <v>0</v>
      </c>
      <c r="FR47" s="5">
        <v>0</v>
      </c>
      <c r="FS47" s="5">
        <v>2236</v>
      </c>
      <c r="FT47" s="5">
        <v>0</v>
      </c>
      <c r="FU47" s="5" t="s">
        <v>33</v>
      </c>
      <c r="FV47" s="5" t="s">
        <v>33</v>
      </c>
      <c r="FW47" s="5" t="s">
        <v>33</v>
      </c>
      <c r="FX47" s="5" t="s">
        <v>33</v>
      </c>
      <c r="FY47" s="5" t="s">
        <v>33</v>
      </c>
      <c r="FZ47" s="5" t="s">
        <v>33</v>
      </c>
      <c r="GA47" s="5" t="s">
        <v>33</v>
      </c>
      <c r="GB47" s="5" t="s">
        <v>33</v>
      </c>
      <c r="GC47" s="5" t="s">
        <v>33</v>
      </c>
      <c r="GD47" s="5" t="s">
        <v>33</v>
      </c>
      <c r="GE47" s="5" t="s">
        <v>33</v>
      </c>
      <c r="GF47" s="5" t="s">
        <v>33</v>
      </c>
      <c r="GG47" s="5" t="s">
        <v>33</v>
      </c>
      <c r="GH47" s="5" t="s">
        <v>33</v>
      </c>
      <c r="GI47" s="5" t="s">
        <v>33</v>
      </c>
      <c r="GJ47" s="5" t="s">
        <v>33</v>
      </c>
      <c r="GK47" s="5" t="s">
        <v>33</v>
      </c>
      <c r="GL47" s="5" t="s">
        <v>33</v>
      </c>
      <c r="GM47" s="5">
        <v>394232</v>
      </c>
      <c r="GN47" s="5">
        <v>529964</v>
      </c>
      <c r="GO47" s="5">
        <v>344307</v>
      </c>
      <c r="GP47" s="5">
        <v>406762</v>
      </c>
      <c r="GQ47" s="5">
        <v>1083456</v>
      </c>
      <c r="GR47" s="5">
        <v>522841</v>
      </c>
      <c r="GS47" s="5">
        <v>350842</v>
      </c>
      <c r="GT47" s="5">
        <v>193282</v>
      </c>
      <c r="GU47" s="5">
        <v>338111</v>
      </c>
      <c r="GV47" s="5">
        <v>1337349</v>
      </c>
      <c r="GW47" s="5">
        <v>656546</v>
      </c>
      <c r="GX47" s="5">
        <v>251095</v>
      </c>
      <c r="GY47" s="5">
        <v>215651</v>
      </c>
      <c r="GZ47" s="5">
        <v>377047</v>
      </c>
      <c r="HA47" s="5">
        <v>298132</v>
      </c>
      <c r="HB47" s="5">
        <v>172215</v>
      </c>
      <c r="HC47" s="5">
        <v>151716</v>
      </c>
      <c r="HD47" s="5">
        <v>143821</v>
      </c>
      <c r="HE47" s="5">
        <v>513159</v>
      </c>
      <c r="HF47" s="5">
        <v>248444</v>
      </c>
      <c r="HG47" s="5">
        <v>134640</v>
      </c>
      <c r="HH47" s="5">
        <v>89224</v>
      </c>
      <c r="HI47" s="5">
        <v>86807</v>
      </c>
      <c r="HJ47" s="5">
        <v>104930</v>
      </c>
      <c r="HK47" s="5">
        <v>94694</v>
      </c>
      <c r="HL47" s="5">
        <v>118021</v>
      </c>
      <c r="HM47" s="5">
        <v>126835</v>
      </c>
      <c r="HN47" s="5">
        <v>105065</v>
      </c>
      <c r="HO47" s="5">
        <v>100655</v>
      </c>
      <c r="HP47" s="5">
        <v>79299</v>
      </c>
      <c r="HQ47" s="5">
        <v>83892</v>
      </c>
      <c r="HR47" s="5">
        <v>67028</v>
      </c>
      <c r="HS47" s="5">
        <v>529417</v>
      </c>
      <c r="HT47" s="5">
        <v>573630</v>
      </c>
      <c r="HU47" s="5">
        <v>524245</v>
      </c>
      <c r="HV47" s="5">
        <v>487912</v>
      </c>
      <c r="HW47" s="5">
        <v>512460</v>
      </c>
      <c r="HX47" s="5">
        <v>588322</v>
      </c>
      <c r="HY47" s="5">
        <v>563360</v>
      </c>
      <c r="HZ47" s="5">
        <v>526462</v>
      </c>
      <c r="IA47" s="5">
        <v>513867</v>
      </c>
      <c r="IB47" s="5">
        <v>458715</v>
      </c>
      <c r="IC47" s="5">
        <v>425232</v>
      </c>
      <c r="ID47" s="5">
        <v>461199</v>
      </c>
      <c r="IE47" s="5">
        <v>431104</v>
      </c>
      <c r="IF47" s="5">
        <v>338333</v>
      </c>
      <c r="IG47" s="5">
        <v>355361</v>
      </c>
      <c r="IH47" s="5">
        <v>310520</v>
      </c>
      <c r="II47" s="5">
        <v>288262</v>
      </c>
      <c r="IJ47" s="5">
        <v>280606</v>
      </c>
      <c r="IK47" s="5">
        <v>304072</v>
      </c>
      <c r="IL47" s="5">
        <v>335683</v>
      </c>
      <c r="IM47" s="5">
        <v>284780</v>
      </c>
      <c r="IN47" s="5">
        <v>268511</v>
      </c>
      <c r="IO47" s="5">
        <v>255512</v>
      </c>
      <c r="IP47" s="5">
        <v>247630</v>
      </c>
      <c r="IQ47" s="5">
        <v>234317</v>
      </c>
      <c r="IR47" s="5">
        <v>224291</v>
      </c>
      <c r="IS47" s="5">
        <v>218171</v>
      </c>
      <c r="IT47" s="5">
        <v>205379</v>
      </c>
      <c r="IU47" s="5">
        <v>203281</v>
      </c>
      <c r="IV47" s="5">
        <v>135963</v>
      </c>
      <c r="IW47" s="5">
        <v>121047</v>
      </c>
      <c r="IX47" s="5">
        <v>138147</v>
      </c>
      <c r="IY47" s="5">
        <v>66977</v>
      </c>
      <c r="IZ47" s="5">
        <v>76847</v>
      </c>
      <c r="JA47" s="5">
        <v>81250</v>
      </c>
      <c r="JB47" s="5">
        <v>85266</v>
      </c>
      <c r="JC47" s="5">
        <v>79089</v>
      </c>
      <c r="JD47" s="5">
        <v>92646</v>
      </c>
      <c r="JE47" s="5">
        <v>85814</v>
      </c>
      <c r="JF47" s="5">
        <v>88721</v>
      </c>
      <c r="JG47" s="5">
        <v>88015</v>
      </c>
      <c r="JH47" s="5">
        <v>79011</v>
      </c>
      <c r="JI47" s="5">
        <v>63208</v>
      </c>
      <c r="JJ47" s="5">
        <v>66382</v>
      </c>
      <c r="JK47" s="5">
        <v>60152</v>
      </c>
      <c r="JL47" s="5">
        <v>53708</v>
      </c>
      <c r="JM47" s="5">
        <v>57609</v>
      </c>
      <c r="JN47" s="5">
        <v>57232</v>
      </c>
      <c r="JO47" s="5">
        <v>58501</v>
      </c>
      <c r="JP47" s="5">
        <v>51781</v>
      </c>
      <c r="JQ47" s="5">
        <v>47499</v>
      </c>
      <c r="JR47" s="5">
        <v>48531</v>
      </c>
      <c r="JS47" s="5">
        <v>40647</v>
      </c>
      <c r="JT47" s="5">
        <v>49847</v>
      </c>
      <c r="JU47" s="5">
        <v>49112</v>
      </c>
      <c r="JV47" s="5">
        <v>51456</v>
      </c>
      <c r="JW47" s="5">
        <v>56713</v>
      </c>
      <c r="JX47" s="5">
        <v>50271</v>
      </c>
      <c r="JY47" s="5">
        <v>54526</v>
      </c>
      <c r="JZ47" s="5">
        <v>58052</v>
      </c>
      <c r="KA47" s="5">
        <v>56099</v>
      </c>
      <c r="KB47" s="5">
        <v>55102</v>
      </c>
      <c r="KC47" s="5">
        <v>43681</v>
      </c>
      <c r="KD47" s="5">
        <v>54874</v>
      </c>
      <c r="KE47" s="5">
        <v>64349</v>
      </c>
      <c r="KF47" s="5">
        <v>83451</v>
      </c>
      <c r="KG47" s="5">
        <v>82589</v>
      </c>
      <c r="KH47" s="5">
        <v>69471</v>
      </c>
      <c r="KI47" s="5">
        <v>72502</v>
      </c>
      <c r="KJ47" s="5">
        <v>61013</v>
      </c>
      <c r="KK47" s="5">
        <v>50082</v>
      </c>
      <c r="KL47" s="5">
        <v>36883</v>
      </c>
      <c r="KM47" s="5">
        <v>30258</v>
      </c>
      <c r="KN47" s="5">
        <v>26091</v>
      </c>
      <c r="KO47" s="5">
        <v>22597</v>
      </c>
      <c r="KP47" s="5">
        <v>22605</v>
      </c>
      <c r="KQ47" s="5">
        <v>22418</v>
      </c>
      <c r="KR47" s="5">
        <v>18303</v>
      </c>
      <c r="KS47" s="5">
        <v>13831</v>
      </c>
      <c r="KT47" s="5">
        <v>18708</v>
      </c>
      <c r="KU47" s="5">
        <v>13754</v>
      </c>
      <c r="KV47" s="5">
        <v>10490</v>
      </c>
      <c r="KW47" s="5">
        <v>9489</v>
      </c>
      <c r="KX47" s="5">
        <v>9216</v>
      </c>
      <c r="KY47" s="5">
        <v>8915</v>
      </c>
      <c r="KZ47" s="5">
        <v>8529</v>
      </c>
      <c r="LA47" s="5">
        <v>8101</v>
      </c>
      <c r="LB47" s="5">
        <v>6410</v>
      </c>
      <c r="LC47" s="5">
        <v>4847</v>
      </c>
      <c r="LD47" s="5">
        <v>4770</v>
      </c>
      <c r="LE47" s="5">
        <v>4444</v>
      </c>
      <c r="LF47" s="5">
        <v>4164</v>
      </c>
      <c r="LG47" s="5">
        <v>3948</v>
      </c>
      <c r="LH47" s="5">
        <v>3906</v>
      </c>
      <c r="LI47" s="5">
        <v>4167</v>
      </c>
      <c r="LJ47" s="5">
        <v>4167</v>
      </c>
      <c r="LK47" s="5">
        <v>6036</v>
      </c>
      <c r="LL47" s="5">
        <v>5041</v>
      </c>
      <c r="LM47" s="5">
        <v>3310</v>
      </c>
      <c r="LN47" s="5">
        <v>3056</v>
      </c>
      <c r="LO47" s="5">
        <v>3128</v>
      </c>
      <c r="LP47" s="5">
        <v>3355</v>
      </c>
      <c r="LQ47" s="5">
        <v>3904</v>
      </c>
      <c r="LR47" s="5">
        <v>4318</v>
      </c>
      <c r="LS47" s="5">
        <v>3779</v>
      </c>
      <c r="LT47" s="5">
        <v>4436</v>
      </c>
      <c r="LU47" s="5">
        <v>2586</v>
      </c>
      <c r="LV47" s="5">
        <v>2043</v>
      </c>
      <c r="LW47" s="5">
        <v>1946</v>
      </c>
      <c r="LX47" s="5">
        <v>1784</v>
      </c>
      <c r="LY47" s="5">
        <v>1942</v>
      </c>
      <c r="LZ47" s="5">
        <v>1926</v>
      </c>
      <c r="MA47" s="5">
        <v>1533</v>
      </c>
      <c r="MB47" s="5">
        <v>1392</v>
      </c>
      <c r="MC47" s="5">
        <v>1810</v>
      </c>
      <c r="MD47" s="5">
        <v>1500</v>
      </c>
      <c r="ME47" s="5">
        <v>1150</v>
      </c>
      <c r="MF47" s="5">
        <v>939</v>
      </c>
      <c r="MG47" s="5">
        <v>1347</v>
      </c>
      <c r="MH47" s="5">
        <v>1361</v>
      </c>
      <c r="MI47" s="5">
        <v>1643</v>
      </c>
      <c r="MJ47" s="5">
        <v>1670</v>
      </c>
      <c r="MK47" s="5">
        <v>2043</v>
      </c>
      <c r="ML47" s="5">
        <v>2258</v>
      </c>
      <c r="MM47" s="5">
        <v>3188</v>
      </c>
      <c r="MN47" s="5">
        <v>3333</v>
      </c>
      <c r="MO47" s="5">
        <v>2656</v>
      </c>
      <c r="MP47" s="5">
        <v>2556</v>
      </c>
      <c r="MQ47" s="5">
        <v>5556</v>
      </c>
      <c r="MR47" s="5">
        <v>6646</v>
      </c>
      <c r="MS47" s="5">
        <v>6720</v>
      </c>
      <c r="MT47" s="5">
        <v>5263</v>
      </c>
      <c r="MU47" s="5">
        <v>6932</v>
      </c>
      <c r="MV47" s="5">
        <v>5878</v>
      </c>
      <c r="MW47" s="5">
        <v>4602</v>
      </c>
      <c r="MX47" s="5">
        <v>3027</v>
      </c>
      <c r="MY47" s="5">
        <v>2517</v>
      </c>
      <c r="MZ47" s="5">
        <v>2463</v>
      </c>
      <c r="NA47" s="5">
        <v>2497</v>
      </c>
      <c r="NB47" s="5">
        <v>2584</v>
      </c>
      <c r="NC47" s="5">
        <v>2880</v>
      </c>
      <c r="ND47" s="5">
        <v>0</v>
      </c>
      <c r="NE47" s="5" t="s">
        <v>33</v>
      </c>
      <c r="NF47" s="5" t="s">
        <v>33</v>
      </c>
      <c r="NG47" s="5" t="s">
        <v>33</v>
      </c>
      <c r="NH47" s="5" t="s">
        <v>33</v>
      </c>
      <c r="NI47" s="5" t="s">
        <v>33</v>
      </c>
      <c r="NJ47" s="5" t="s">
        <v>33</v>
      </c>
      <c r="NK47" s="5" t="s">
        <v>33</v>
      </c>
      <c r="NL47" s="5" t="s">
        <v>33</v>
      </c>
      <c r="NM47" s="5" t="s">
        <v>33</v>
      </c>
      <c r="NN47" s="5" t="s">
        <v>33</v>
      </c>
      <c r="NO47" s="5" t="s">
        <v>33</v>
      </c>
      <c r="NP47" s="5" t="s">
        <v>33</v>
      </c>
      <c r="NQ47" s="5" t="s">
        <v>33</v>
      </c>
      <c r="NR47" s="5" t="s">
        <v>33</v>
      </c>
      <c r="NS47" s="5" t="s">
        <v>33</v>
      </c>
      <c r="NT47" s="5" t="s">
        <v>33</v>
      </c>
      <c r="NU47" s="5" t="s">
        <v>33</v>
      </c>
      <c r="NV47" s="5" t="s">
        <v>33</v>
      </c>
      <c r="NW47" s="5">
        <v>0</v>
      </c>
      <c r="NX47" s="5">
        <v>0</v>
      </c>
      <c r="NY47" s="5">
        <v>0</v>
      </c>
      <c r="NZ47" s="5">
        <v>0</v>
      </c>
      <c r="OA47" s="5">
        <v>0</v>
      </c>
      <c r="OB47" s="5">
        <v>0</v>
      </c>
      <c r="OC47" s="5">
        <v>0</v>
      </c>
      <c r="OD47" s="5">
        <v>0</v>
      </c>
      <c r="OE47" s="5">
        <v>0</v>
      </c>
      <c r="OF47" s="5">
        <v>0</v>
      </c>
      <c r="OG47" s="5">
        <v>0</v>
      </c>
      <c r="OH47" s="5">
        <v>200</v>
      </c>
      <c r="OI47" s="5">
        <v>206</v>
      </c>
      <c r="OJ47" s="5">
        <v>0</v>
      </c>
      <c r="OK47" s="5" t="s">
        <v>33</v>
      </c>
      <c r="OL47" s="5" t="s">
        <v>33</v>
      </c>
      <c r="OM47" s="5" t="s">
        <v>33</v>
      </c>
      <c r="ON47" s="5" t="s">
        <v>33</v>
      </c>
      <c r="OO47" s="5" t="s">
        <v>33</v>
      </c>
      <c r="OP47" s="5" t="s">
        <v>33</v>
      </c>
      <c r="OQ47" s="5" t="s">
        <v>33</v>
      </c>
      <c r="OR47" s="5" t="s">
        <v>33</v>
      </c>
      <c r="OS47" s="5" t="s">
        <v>33</v>
      </c>
      <c r="OT47" s="5" t="s">
        <v>33</v>
      </c>
      <c r="OU47" s="5" t="s">
        <v>33</v>
      </c>
      <c r="OV47" s="5" t="s">
        <v>33</v>
      </c>
      <c r="OW47" s="5" t="s">
        <v>33</v>
      </c>
      <c r="OX47" s="5" t="s">
        <v>33</v>
      </c>
      <c r="OY47" s="5" t="s">
        <v>33</v>
      </c>
      <c r="OZ47" s="5" t="s">
        <v>33</v>
      </c>
      <c r="PA47" s="5" t="s">
        <v>33</v>
      </c>
      <c r="PB47" s="5" t="s">
        <v>33</v>
      </c>
      <c r="PC47" s="5">
        <v>31474</v>
      </c>
      <c r="PD47" s="5">
        <v>30458</v>
      </c>
      <c r="PE47" s="5">
        <v>27350</v>
      </c>
      <c r="PF47" s="5">
        <v>28279</v>
      </c>
      <c r="PG47" s="5">
        <v>25045</v>
      </c>
      <c r="PH47" s="5">
        <v>24138</v>
      </c>
      <c r="PI47" s="5">
        <v>26106</v>
      </c>
      <c r="PJ47" s="5">
        <v>24508</v>
      </c>
      <c r="PK47" s="5">
        <v>22854</v>
      </c>
      <c r="PL47" s="5">
        <v>24124</v>
      </c>
      <c r="PM47" s="5">
        <v>22504</v>
      </c>
      <c r="PN47" s="5">
        <v>19897</v>
      </c>
      <c r="PO47" s="5">
        <v>19444</v>
      </c>
      <c r="PP47" s="5">
        <v>20542</v>
      </c>
      <c r="PQ47" s="5">
        <v>25663</v>
      </c>
      <c r="PR47" s="5">
        <v>25220</v>
      </c>
      <c r="PS47" s="5">
        <v>23679</v>
      </c>
      <c r="PT47" s="5">
        <v>23805</v>
      </c>
      <c r="PU47" s="5">
        <v>25773</v>
      </c>
      <c r="PV47" s="5">
        <v>25448</v>
      </c>
      <c r="PW47" s="5">
        <v>19371</v>
      </c>
      <c r="PX47" s="5">
        <v>18219</v>
      </c>
      <c r="PY47" s="5">
        <v>17276</v>
      </c>
      <c r="PZ47" s="5">
        <v>17806</v>
      </c>
      <c r="QA47" s="5">
        <v>17853</v>
      </c>
      <c r="QB47" s="5">
        <v>19450</v>
      </c>
      <c r="QC47" s="5">
        <v>21770</v>
      </c>
      <c r="QD47" s="5">
        <v>20543</v>
      </c>
      <c r="QE47" s="5">
        <v>21703</v>
      </c>
      <c r="QF47" s="5">
        <v>21504</v>
      </c>
      <c r="QG47" s="5">
        <v>18273</v>
      </c>
      <c r="QH47" s="5">
        <v>17011</v>
      </c>
      <c r="QI47" s="5">
        <v>38352</v>
      </c>
      <c r="QJ47" s="5">
        <v>30805</v>
      </c>
      <c r="QK47" s="5">
        <v>28721</v>
      </c>
      <c r="QL47" s="5">
        <v>27692</v>
      </c>
      <c r="QM47" s="5">
        <v>28378</v>
      </c>
      <c r="QN47" s="5">
        <v>27031</v>
      </c>
      <c r="QO47" s="5">
        <v>27509</v>
      </c>
      <c r="QP47" s="5">
        <v>24268</v>
      </c>
      <c r="QQ47" s="5">
        <v>25428</v>
      </c>
      <c r="QR47" s="5">
        <v>21806</v>
      </c>
      <c r="QS47" s="5">
        <v>24248</v>
      </c>
      <c r="QT47" s="5">
        <v>22885</v>
      </c>
      <c r="QU47" s="5">
        <v>22175</v>
      </c>
      <c r="QV47" s="5">
        <v>23548</v>
      </c>
      <c r="QW47" s="5">
        <v>28211</v>
      </c>
      <c r="QX47" s="5">
        <v>22319</v>
      </c>
      <c r="QY47" s="5">
        <v>23128</v>
      </c>
      <c r="QZ47" s="5">
        <v>35637</v>
      </c>
      <c r="RA47" s="5">
        <v>21898</v>
      </c>
      <c r="RB47" s="5">
        <v>21301</v>
      </c>
      <c r="RC47" s="5">
        <v>18027</v>
      </c>
      <c r="RD47" s="5">
        <v>17626</v>
      </c>
      <c r="RE47" s="5">
        <v>17683</v>
      </c>
      <c r="RF47" s="5">
        <v>15857</v>
      </c>
      <c r="RG47" s="5">
        <v>16825</v>
      </c>
      <c r="RH47" s="5">
        <v>17571</v>
      </c>
      <c r="RI47" s="5">
        <v>18601</v>
      </c>
      <c r="RJ47" s="5">
        <v>17755</v>
      </c>
      <c r="RK47" s="5">
        <v>18481</v>
      </c>
      <c r="RL47" s="5">
        <v>17925</v>
      </c>
      <c r="RM47" s="5">
        <v>18685</v>
      </c>
      <c r="RN47" s="5">
        <v>23287</v>
      </c>
      <c r="RO47" s="5">
        <v>22555</v>
      </c>
      <c r="RP47" s="5">
        <v>22357</v>
      </c>
      <c r="RQ47" s="5">
        <v>20531</v>
      </c>
      <c r="RR47" s="5">
        <v>19997</v>
      </c>
      <c r="RS47" s="5">
        <v>20274</v>
      </c>
      <c r="RT47" s="5">
        <v>19055</v>
      </c>
      <c r="RU47" s="5">
        <v>19211</v>
      </c>
      <c r="RV47" s="5">
        <v>18789</v>
      </c>
      <c r="RW47" s="5">
        <v>18655</v>
      </c>
      <c r="RX47" s="5">
        <v>18606</v>
      </c>
      <c r="RY47" s="5">
        <v>17555</v>
      </c>
      <c r="RZ47" s="5">
        <v>15780</v>
      </c>
      <c r="SA47" s="5">
        <v>14236</v>
      </c>
      <c r="SB47" s="5">
        <v>15162</v>
      </c>
      <c r="SC47" s="5">
        <v>19821</v>
      </c>
      <c r="SD47" s="5">
        <v>17837</v>
      </c>
      <c r="SE47" s="5">
        <v>17361</v>
      </c>
      <c r="SF47" s="5">
        <v>17380</v>
      </c>
      <c r="SG47" s="5">
        <v>18197</v>
      </c>
      <c r="SH47" s="5">
        <v>20627</v>
      </c>
      <c r="SI47" s="5">
        <v>21396</v>
      </c>
      <c r="SJ47" s="5">
        <v>18360</v>
      </c>
      <c r="SK47" s="5">
        <v>18823</v>
      </c>
      <c r="SL47" s="5">
        <v>16767</v>
      </c>
      <c r="SM47" s="5">
        <v>14835</v>
      </c>
      <c r="SN47" s="5">
        <v>15597</v>
      </c>
      <c r="SO47" s="5">
        <v>16318</v>
      </c>
      <c r="SP47" s="5">
        <v>16160</v>
      </c>
      <c r="SQ47" s="5">
        <v>20312</v>
      </c>
      <c r="SR47" s="5">
        <v>20118</v>
      </c>
      <c r="SS47" s="5">
        <v>16546</v>
      </c>
      <c r="ST47" s="5">
        <v>14579</v>
      </c>
      <c r="SU47" s="5">
        <v>28943</v>
      </c>
      <c r="SV47" s="5">
        <v>43283</v>
      </c>
      <c r="SW47" s="5">
        <v>43008</v>
      </c>
      <c r="SX47" s="5">
        <v>49104</v>
      </c>
      <c r="SY47" s="5">
        <v>32898</v>
      </c>
      <c r="SZ47" s="5">
        <v>17553</v>
      </c>
      <c r="TA47" s="5">
        <v>13659</v>
      </c>
      <c r="TB47" s="5">
        <v>11576</v>
      </c>
      <c r="TC47" s="5">
        <v>14911</v>
      </c>
      <c r="TD47" s="5">
        <v>11995</v>
      </c>
      <c r="TE47" s="5">
        <v>8504</v>
      </c>
      <c r="TF47" s="5">
        <v>4586</v>
      </c>
      <c r="TG47" s="5">
        <v>3419</v>
      </c>
      <c r="TH47" s="5">
        <v>2327</v>
      </c>
      <c r="TI47" s="5">
        <v>1463</v>
      </c>
      <c r="TJ47" s="5">
        <v>1160</v>
      </c>
      <c r="TK47" s="5">
        <v>1288</v>
      </c>
      <c r="TL47" s="5">
        <v>1169</v>
      </c>
      <c r="TM47" s="5">
        <v>1631</v>
      </c>
      <c r="TN47" s="5">
        <v>1757</v>
      </c>
      <c r="TO47" s="5">
        <v>2206</v>
      </c>
      <c r="TP47" s="5">
        <v>3130</v>
      </c>
      <c r="TQ47" s="5">
        <v>2730</v>
      </c>
      <c r="TR47" s="5">
        <v>2173</v>
      </c>
      <c r="TS47" s="5">
        <v>3721</v>
      </c>
      <c r="TT47" s="5">
        <v>4869</v>
      </c>
      <c r="TU47" s="5">
        <v>6039</v>
      </c>
      <c r="TV47" s="5">
        <v>5091</v>
      </c>
      <c r="TW47" s="5">
        <v>4818</v>
      </c>
      <c r="TX47" s="5">
        <v>4736</v>
      </c>
      <c r="TY47" s="5">
        <v>3448</v>
      </c>
      <c r="TZ47" s="5">
        <v>2314</v>
      </c>
      <c r="UA47" s="5">
        <v>773</v>
      </c>
      <c r="UB47" s="5">
        <v>693</v>
      </c>
      <c r="UC47" s="5">
        <v>574</v>
      </c>
      <c r="UD47" s="5">
        <v>487</v>
      </c>
      <c r="UE47" s="5">
        <v>470</v>
      </c>
      <c r="UF47" s="5">
        <v>403</v>
      </c>
      <c r="UG47" s="5">
        <v>423</v>
      </c>
      <c r="UH47" s="5">
        <v>497</v>
      </c>
      <c r="UI47" s="5">
        <v>527</v>
      </c>
      <c r="UJ47" s="5">
        <v>678</v>
      </c>
      <c r="UK47" s="5">
        <v>975</v>
      </c>
      <c r="UL47" s="5">
        <v>965</v>
      </c>
      <c r="UM47" s="5">
        <v>855</v>
      </c>
      <c r="UN47" s="5">
        <v>783</v>
      </c>
      <c r="UO47" s="5">
        <v>1012</v>
      </c>
      <c r="UP47" s="5">
        <v>1350</v>
      </c>
      <c r="UQ47" s="5">
        <v>1644</v>
      </c>
      <c r="UR47" s="5">
        <v>1791</v>
      </c>
      <c r="US47" s="5">
        <v>2402</v>
      </c>
      <c r="UT47" s="5">
        <v>5984</v>
      </c>
      <c r="UU47" s="5">
        <v>6666</v>
      </c>
      <c r="UV47" s="5">
        <v>4768</v>
      </c>
      <c r="UW47" s="5">
        <v>3502</v>
      </c>
      <c r="UX47" s="5">
        <v>3283</v>
      </c>
      <c r="UY47" s="5">
        <v>3300</v>
      </c>
      <c r="UZ47" s="5">
        <v>2194</v>
      </c>
      <c r="VA47" s="5">
        <v>1359</v>
      </c>
      <c r="VB47" s="5">
        <v>1664</v>
      </c>
      <c r="VC47" s="5">
        <v>1541</v>
      </c>
      <c r="VD47" s="5">
        <v>1018</v>
      </c>
      <c r="VE47" s="5">
        <v>409</v>
      </c>
      <c r="VF47" s="5">
        <v>477</v>
      </c>
      <c r="VG47" s="5">
        <v>120878</v>
      </c>
      <c r="VH47" s="5">
        <v>150176</v>
      </c>
      <c r="VI47" s="5">
        <v>147596</v>
      </c>
      <c r="VJ47" s="5">
        <v>160026</v>
      </c>
      <c r="VK47" s="5">
        <v>153851</v>
      </c>
      <c r="VL47" s="5">
        <v>155933</v>
      </c>
      <c r="VM47" s="5">
        <v>150082</v>
      </c>
      <c r="VN47" s="5">
        <v>147862</v>
      </c>
      <c r="VO47" s="5">
        <v>168829</v>
      </c>
      <c r="VP47" s="5">
        <v>148905</v>
      </c>
      <c r="VQ47" s="5">
        <v>137445</v>
      </c>
      <c r="VR47" s="5">
        <v>148685</v>
      </c>
      <c r="VS47" s="5">
        <v>134321</v>
      </c>
      <c r="VT47" s="5">
        <v>124885</v>
      </c>
      <c r="VU47" s="5">
        <v>119451</v>
      </c>
      <c r="VV47" s="5">
        <v>116341</v>
      </c>
      <c r="VW47" s="5">
        <v>106012</v>
      </c>
      <c r="VX47" s="5">
        <v>91821</v>
      </c>
      <c r="VY47" s="5">
        <v>65313</v>
      </c>
      <c r="VZ47" s="5">
        <v>75669</v>
      </c>
      <c r="WA47" s="5">
        <v>77589</v>
      </c>
      <c r="WB47" s="5">
        <v>74400</v>
      </c>
      <c r="WC47" s="5">
        <v>78203</v>
      </c>
      <c r="WD47" s="5">
        <v>77654</v>
      </c>
      <c r="WE47" s="5">
        <v>75022</v>
      </c>
      <c r="WF47" s="5">
        <v>99648</v>
      </c>
      <c r="WG47" s="5">
        <v>78591</v>
      </c>
      <c r="WH47" s="5">
        <v>74867</v>
      </c>
      <c r="WI47" s="5">
        <v>67196</v>
      </c>
      <c r="WJ47" s="5">
        <v>61118</v>
      </c>
      <c r="WK47" s="5">
        <v>55314</v>
      </c>
      <c r="WL47" s="5">
        <v>52291</v>
      </c>
      <c r="WM47" s="5">
        <v>10513</v>
      </c>
      <c r="WN47" s="5">
        <v>12114</v>
      </c>
      <c r="WO47" s="5">
        <v>9084</v>
      </c>
      <c r="WP47" s="5">
        <v>8071</v>
      </c>
      <c r="WQ47" s="5">
        <v>6955</v>
      </c>
      <c r="WR47" s="5">
        <v>5966</v>
      </c>
      <c r="WS47" s="5">
        <v>5675</v>
      </c>
      <c r="WT47" s="5">
        <v>5294</v>
      </c>
      <c r="WU47" s="5">
        <v>4875</v>
      </c>
      <c r="WV47" s="5">
        <v>3834</v>
      </c>
      <c r="WW47" s="5">
        <v>4648</v>
      </c>
      <c r="WX47" s="5">
        <v>7720</v>
      </c>
      <c r="WY47" s="5">
        <v>6395</v>
      </c>
      <c r="WZ47" s="5">
        <v>4793</v>
      </c>
      <c r="XA47" s="5">
        <v>2555</v>
      </c>
      <c r="XB47" s="5">
        <v>2051</v>
      </c>
      <c r="XC47" s="5">
        <v>2228</v>
      </c>
      <c r="XD47" s="5">
        <v>2525</v>
      </c>
      <c r="XE47" s="5">
        <v>3648</v>
      </c>
      <c r="XF47" s="5">
        <v>3133</v>
      </c>
      <c r="XG47" s="5">
        <v>2763</v>
      </c>
      <c r="XH47" s="5">
        <v>2586</v>
      </c>
      <c r="XI47" s="5">
        <v>2749</v>
      </c>
      <c r="XJ47" s="5">
        <v>2820</v>
      </c>
      <c r="XK47" s="5">
        <v>3258</v>
      </c>
      <c r="XL47" s="5">
        <v>2956</v>
      </c>
      <c r="XM47" s="5">
        <v>3379</v>
      </c>
      <c r="XN47" s="5">
        <v>3099</v>
      </c>
      <c r="XO47" s="5">
        <v>3154</v>
      </c>
      <c r="XP47" s="5">
        <v>2820</v>
      </c>
      <c r="XQ47" s="5">
        <v>2510</v>
      </c>
      <c r="XR47" s="5">
        <v>3236</v>
      </c>
      <c r="XS47" s="1">
        <v>10000</v>
      </c>
      <c r="XT47" s="3" t="s">
        <v>180</v>
      </c>
      <c r="XU47" s="3" t="s">
        <v>180</v>
      </c>
      <c r="XV47" s="3" t="s">
        <v>180</v>
      </c>
      <c r="XW47" s="3" t="s">
        <v>179</v>
      </c>
      <c r="XX47" s="3" t="s">
        <v>180</v>
      </c>
      <c r="XY47" s="3" t="s">
        <v>180</v>
      </c>
      <c r="XZ47" s="3" t="s">
        <v>217</v>
      </c>
    </row>
    <row r="48" spans="1:650" x14ac:dyDescent="0.3">
      <c r="A48" s="6" t="s">
        <v>79</v>
      </c>
      <c r="B48" s="1">
        <v>4000843</v>
      </c>
      <c r="C48" s="5">
        <v>967</v>
      </c>
      <c r="D48" s="5">
        <v>249</v>
      </c>
      <c r="E48" s="5">
        <v>1483</v>
      </c>
      <c r="F48" s="5">
        <v>514</v>
      </c>
      <c r="G48" s="5">
        <v>158</v>
      </c>
      <c r="H48" s="5">
        <v>-81</v>
      </c>
      <c r="I48" s="5">
        <v>3533</v>
      </c>
      <c r="J48" s="5">
        <v>1315</v>
      </c>
      <c r="K48" s="5">
        <v>9113</v>
      </c>
      <c r="L48" s="5">
        <v>1349</v>
      </c>
      <c r="M48" s="5">
        <v>48</v>
      </c>
      <c r="N48" s="5">
        <v>22118</v>
      </c>
      <c r="O48" s="5">
        <v>0</v>
      </c>
      <c r="P48" s="5">
        <v>24</v>
      </c>
      <c r="Q48" s="5">
        <v>0</v>
      </c>
      <c r="R48" s="5">
        <v>7</v>
      </c>
      <c r="S48" s="5">
        <v>38</v>
      </c>
      <c r="T48" s="5">
        <v>0</v>
      </c>
      <c r="U48" s="5">
        <v>36</v>
      </c>
      <c r="V48" s="5">
        <v>0</v>
      </c>
      <c r="W48" s="5">
        <v>0</v>
      </c>
      <c r="X48" s="5">
        <v>0</v>
      </c>
      <c r="Y48" s="5">
        <v>0</v>
      </c>
      <c r="Z48" s="5">
        <v>0</v>
      </c>
      <c r="AA48" s="5">
        <v>0</v>
      </c>
      <c r="AB48" s="5">
        <v>0</v>
      </c>
      <c r="AC48" s="5">
        <v>216</v>
      </c>
      <c r="AD48" s="5">
        <v>0</v>
      </c>
      <c r="AE48" s="5" t="s">
        <v>33</v>
      </c>
      <c r="AF48" s="5" t="s">
        <v>33</v>
      </c>
      <c r="AG48" s="5" t="s">
        <v>33</v>
      </c>
      <c r="AH48" s="5" t="s">
        <v>33</v>
      </c>
      <c r="AI48" s="5">
        <v>26800</v>
      </c>
      <c r="AJ48" s="5">
        <v>24497</v>
      </c>
      <c r="AK48" s="5">
        <v>28903</v>
      </c>
      <c r="AL48" s="5">
        <v>84589</v>
      </c>
      <c r="AM48" s="5">
        <v>103209</v>
      </c>
      <c r="AN48" s="5">
        <v>32223</v>
      </c>
      <c r="AO48" s="5">
        <v>35071</v>
      </c>
      <c r="AP48" s="5">
        <v>41850</v>
      </c>
      <c r="AQ48" s="5">
        <v>38914</v>
      </c>
      <c r="AR48" s="5">
        <v>338456</v>
      </c>
      <c r="AS48" s="5">
        <v>270332</v>
      </c>
      <c r="AT48" s="5">
        <v>161579</v>
      </c>
      <c r="AU48" s="5">
        <v>21446</v>
      </c>
      <c r="AV48" s="5">
        <v>32124</v>
      </c>
      <c r="AW48" s="5">
        <v>130046</v>
      </c>
      <c r="AX48" s="5">
        <v>19633</v>
      </c>
      <c r="AY48" s="5">
        <v>43090</v>
      </c>
      <c r="AZ48" s="5">
        <v>27837</v>
      </c>
      <c r="BA48" s="5">
        <v>38959</v>
      </c>
      <c r="BB48" s="5">
        <v>20349</v>
      </c>
      <c r="BC48" s="5">
        <v>11602</v>
      </c>
      <c r="BD48" s="5">
        <v>11528</v>
      </c>
      <c r="BE48" s="5">
        <v>9450</v>
      </c>
      <c r="BF48" s="5">
        <v>12895</v>
      </c>
      <c r="BG48" s="5">
        <v>8514</v>
      </c>
      <c r="BH48" s="5">
        <v>18694</v>
      </c>
      <c r="BI48" s="5">
        <v>46519</v>
      </c>
      <c r="BJ48" s="5">
        <v>17838</v>
      </c>
      <c r="BK48" s="5" t="s">
        <v>33</v>
      </c>
      <c r="BL48" s="5" t="s">
        <v>33</v>
      </c>
      <c r="BM48" s="5" t="s">
        <v>33</v>
      </c>
      <c r="BN48" s="5" t="s">
        <v>33</v>
      </c>
      <c r="BO48" s="5">
        <v>32331</v>
      </c>
      <c r="BP48" s="5">
        <v>28958</v>
      </c>
      <c r="BQ48" s="5">
        <v>10838</v>
      </c>
      <c r="BR48" s="5">
        <v>19357</v>
      </c>
      <c r="BS48" s="5">
        <v>10837</v>
      </c>
      <c r="BT48" s="5">
        <v>13853</v>
      </c>
      <c r="BU48" s="5">
        <v>22617</v>
      </c>
      <c r="BV48" s="5">
        <v>16685</v>
      </c>
      <c r="BW48" s="5">
        <v>14966</v>
      </c>
      <c r="BX48" s="5">
        <v>19977</v>
      </c>
      <c r="BY48" s="5">
        <v>15855</v>
      </c>
      <c r="BZ48" s="5">
        <v>5645</v>
      </c>
      <c r="CA48" s="5">
        <v>3217</v>
      </c>
      <c r="CB48" s="5">
        <v>19079</v>
      </c>
      <c r="CC48" s="5">
        <v>40981</v>
      </c>
      <c r="CD48" s="5">
        <v>17783</v>
      </c>
      <c r="CE48" s="5">
        <v>5333</v>
      </c>
      <c r="CF48" s="5">
        <v>36213</v>
      </c>
      <c r="CG48" s="5">
        <v>15406</v>
      </c>
      <c r="CH48" s="5">
        <v>28027</v>
      </c>
      <c r="CI48" s="5">
        <v>4940</v>
      </c>
      <c r="CJ48" s="5">
        <v>7476</v>
      </c>
      <c r="CK48" s="5">
        <v>10184</v>
      </c>
      <c r="CL48" s="5">
        <v>9792</v>
      </c>
      <c r="CM48" s="5">
        <v>2903</v>
      </c>
      <c r="CN48" s="5">
        <v>6675</v>
      </c>
      <c r="CO48" s="5">
        <v>8433</v>
      </c>
      <c r="CP48" s="5">
        <v>8988</v>
      </c>
      <c r="CQ48" s="5" t="s">
        <v>33</v>
      </c>
      <c r="CR48" s="5" t="s">
        <v>33</v>
      </c>
      <c r="CS48" s="5" t="s">
        <v>33</v>
      </c>
      <c r="CT48" s="5" t="s">
        <v>33</v>
      </c>
      <c r="CU48" s="5">
        <v>106062</v>
      </c>
      <c r="CV48" s="5">
        <v>78353</v>
      </c>
      <c r="CW48" s="5">
        <v>77273</v>
      </c>
      <c r="CX48" s="5">
        <v>70091</v>
      </c>
      <c r="CY48" s="5">
        <v>68176</v>
      </c>
      <c r="CZ48" s="5">
        <v>52029</v>
      </c>
      <c r="DA48" s="5">
        <v>59334</v>
      </c>
      <c r="DB48" s="5">
        <v>49313</v>
      </c>
      <c r="DC48" s="5">
        <v>48779</v>
      </c>
      <c r="DD48" s="5">
        <v>43019</v>
      </c>
      <c r="DE48" s="5">
        <v>52688</v>
      </c>
      <c r="DF48" s="5">
        <v>76434</v>
      </c>
      <c r="DG48" s="5">
        <v>53729</v>
      </c>
      <c r="DH48" s="5">
        <v>61666</v>
      </c>
      <c r="DI48" s="5">
        <v>76575</v>
      </c>
      <c r="DJ48" s="5">
        <v>49056</v>
      </c>
      <c r="DK48" s="5">
        <v>48485</v>
      </c>
      <c r="DL48" s="5">
        <v>64067</v>
      </c>
      <c r="DM48" s="5">
        <v>43909</v>
      </c>
      <c r="DN48" s="5">
        <v>50199</v>
      </c>
      <c r="DO48" s="5">
        <v>36941</v>
      </c>
      <c r="DP48" s="5">
        <v>38360</v>
      </c>
      <c r="DQ48" s="5">
        <v>50709</v>
      </c>
      <c r="DR48" s="5">
        <v>37267</v>
      </c>
      <c r="DS48" s="5">
        <v>26903</v>
      </c>
      <c r="DT48" s="5">
        <v>31198</v>
      </c>
      <c r="DU48" s="5">
        <v>41300</v>
      </c>
      <c r="DV48" s="5">
        <v>40744</v>
      </c>
      <c r="DW48" s="5" t="s">
        <v>33</v>
      </c>
      <c r="DX48" s="5" t="s">
        <v>33</v>
      </c>
      <c r="DY48" s="5" t="s">
        <v>33</v>
      </c>
      <c r="DZ48" s="5" t="s">
        <v>33</v>
      </c>
      <c r="EA48" s="5">
        <v>6996</v>
      </c>
      <c r="EB48" s="5">
        <v>5866</v>
      </c>
      <c r="EC48" s="5">
        <v>8710</v>
      </c>
      <c r="ED48" s="5">
        <v>8133</v>
      </c>
      <c r="EE48" s="5">
        <v>9977</v>
      </c>
      <c r="EF48" s="5">
        <v>14440</v>
      </c>
      <c r="EG48" s="5">
        <v>10731</v>
      </c>
      <c r="EH48" s="5">
        <v>8223</v>
      </c>
      <c r="EI48" s="5">
        <v>7537</v>
      </c>
      <c r="EJ48" s="5">
        <v>24503</v>
      </c>
      <c r="EK48" s="5">
        <v>14314</v>
      </c>
      <c r="EL48" s="5">
        <v>17883</v>
      </c>
      <c r="EM48" s="5">
        <v>3805</v>
      </c>
      <c r="EN48" s="5">
        <v>2974</v>
      </c>
      <c r="EO48" s="5">
        <v>3064</v>
      </c>
      <c r="EP48" s="5">
        <v>1267</v>
      </c>
      <c r="EQ48" s="5">
        <v>2571</v>
      </c>
      <c r="ER48" s="5">
        <v>3273</v>
      </c>
      <c r="ES48" s="5">
        <v>4330</v>
      </c>
      <c r="ET48" s="5">
        <v>4489</v>
      </c>
      <c r="EU48" s="5">
        <v>363</v>
      </c>
      <c r="EV48" s="5">
        <v>6014</v>
      </c>
      <c r="EW48" s="5">
        <v>3492</v>
      </c>
      <c r="EX48" s="5">
        <v>2894</v>
      </c>
      <c r="EY48" s="5">
        <v>2449</v>
      </c>
      <c r="EZ48" s="5">
        <v>3259</v>
      </c>
      <c r="FA48" s="5">
        <v>7061</v>
      </c>
      <c r="FB48" s="5">
        <v>4822</v>
      </c>
      <c r="FC48" s="5" t="s">
        <v>33</v>
      </c>
      <c r="FD48" s="5" t="s">
        <v>33</v>
      </c>
      <c r="FE48" s="5" t="s">
        <v>33</v>
      </c>
      <c r="FF48" s="5" t="s">
        <v>33</v>
      </c>
      <c r="FG48" s="5">
        <v>0</v>
      </c>
      <c r="FH48" s="5">
        <v>0</v>
      </c>
      <c r="FI48" s="5">
        <v>0</v>
      </c>
      <c r="FJ48" s="5">
        <v>0</v>
      </c>
      <c r="FK48" s="5">
        <v>0</v>
      </c>
      <c r="FL48" s="5">
        <v>0</v>
      </c>
      <c r="FM48" s="5">
        <v>0</v>
      </c>
      <c r="FN48" s="5">
        <v>0</v>
      </c>
      <c r="FO48" s="5">
        <v>0</v>
      </c>
      <c r="FP48" s="5">
        <v>0</v>
      </c>
      <c r="FQ48" s="5">
        <v>0</v>
      </c>
      <c r="FR48" s="5">
        <v>0</v>
      </c>
      <c r="FS48" s="5">
        <v>0</v>
      </c>
      <c r="FT48" s="5">
        <v>0</v>
      </c>
      <c r="FU48" s="5" t="s">
        <v>33</v>
      </c>
      <c r="FV48" s="5" t="s">
        <v>33</v>
      </c>
      <c r="FW48" s="5" t="s">
        <v>33</v>
      </c>
      <c r="FX48" s="5" t="s">
        <v>33</v>
      </c>
      <c r="FY48" s="5" t="s">
        <v>33</v>
      </c>
      <c r="FZ48" s="5" t="s">
        <v>33</v>
      </c>
      <c r="GA48" s="5" t="s">
        <v>33</v>
      </c>
      <c r="GB48" s="5" t="s">
        <v>33</v>
      </c>
      <c r="GC48" s="5" t="s">
        <v>33</v>
      </c>
      <c r="GD48" s="5" t="s">
        <v>33</v>
      </c>
      <c r="GE48" s="5" t="s">
        <v>33</v>
      </c>
      <c r="GF48" s="5" t="s">
        <v>33</v>
      </c>
      <c r="GG48" s="5" t="s">
        <v>33</v>
      </c>
      <c r="GH48" s="5" t="s">
        <v>33</v>
      </c>
      <c r="GI48" s="5" t="s">
        <v>33</v>
      </c>
      <c r="GJ48" s="5" t="s">
        <v>33</v>
      </c>
      <c r="GK48" s="5" t="s">
        <v>33</v>
      </c>
      <c r="GL48" s="5" t="s">
        <v>33</v>
      </c>
      <c r="GM48" s="5">
        <v>173155</v>
      </c>
      <c r="GN48" s="5">
        <v>137922</v>
      </c>
      <c r="GO48" s="5">
        <v>127206</v>
      </c>
      <c r="GP48" s="5">
        <v>182684</v>
      </c>
      <c r="GQ48" s="5">
        <v>192357</v>
      </c>
      <c r="GR48" s="5">
        <v>112464</v>
      </c>
      <c r="GS48" s="5">
        <v>131286</v>
      </c>
      <c r="GT48" s="5">
        <v>117386</v>
      </c>
      <c r="GU48" s="5">
        <v>119309</v>
      </c>
      <c r="GV48" s="5">
        <v>427304</v>
      </c>
      <c r="GW48" s="5">
        <v>353237</v>
      </c>
      <c r="GX48" s="5">
        <v>283659</v>
      </c>
      <c r="GY48" s="5">
        <v>82196</v>
      </c>
      <c r="GZ48" s="5">
        <v>115866</v>
      </c>
      <c r="HA48" s="5">
        <v>250665</v>
      </c>
      <c r="HB48" s="5">
        <v>87745</v>
      </c>
      <c r="HC48" s="5">
        <v>99518</v>
      </c>
      <c r="HD48" s="5">
        <v>131389</v>
      </c>
      <c r="HE48" s="5">
        <v>102640</v>
      </c>
      <c r="HF48" s="5">
        <v>103064</v>
      </c>
      <c r="HG48" s="5">
        <v>53846</v>
      </c>
      <c r="HH48" s="5">
        <v>63378</v>
      </c>
      <c r="HI48" s="5">
        <v>73836</v>
      </c>
      <c r="HJ48" s="5">
        <v>62849</v>
      </c>
      <c r="HK48" s="5">
        <v>40769</v>
      </c>
      <c r="HL48" s="5">
        <v>59825</v>
      </c>
      <c r="HM48" s="5">
        <v>103530</v>
      </c>
      <c r="HN48" s="5">
        <v>72391</v>
      </c>
      <c r="HO48" s="5" t="s">
        <v>33</v>
      </c>
      <c r="HP48" s="5" t="s">
        <v>33</v>
      </c>
      <c r="HQ48" s="5" t="s">
        <v>33</v>
      </c>
      <c r="HR48" s="5" t="s">
        <v>33</v>
      </c>
      <c r="HS48" s="5">
        <v>273622</v>
      </c>
      <c r="HT48" s="5">
        <v>263444</v>
      </c>
      <c r="HU48" s="5">
        <v>223937</v>
      </c>
      <c r="HV48" s="5">
        <v>242342</v>
      </c>
      <c r="HW48" s="5">
        <v>235911</v>
      </c>
      <c r="HX48" s="5">
        <v>306608</v>
      </c>
      <c r="HY48" s="5">
        <v>269248</v>
      </c>
      <c r="HZ48" s="5">
        <v>268981</v>
      </c>
      <c r="IA48" s="5">
        <v>310148</v>
      </c>
      <c r="IB48" s="5">
        <v>311696</v>
      </c>
      <c r="IC48" s="5">
        <v>289048</v>
      </c>
      <c r="ID48" s="5">
        <v>396960</v>
      </c>
      <c r="IE48" s="5">
        <v>468768</v>
      </c>
      <c r="IF48" s="5">
        <v>519192</v>
      </c>
      <c r="IG48" s="5">
        <v>475312</v>
      </c>
      <c r="IH48" s="5">
        <v>397449</v>
      </c>
      <c r="II48" s="5">
        <v>362619</v>
      </c>
      <c r="IJ48" s="5">
        <v>340958</v>
      </c>
      <c r="IK48" s="5">
        <v>350867</v>
      </c>
      <c r="IL48" s="5">
        <v>372766</v>
      </c>
      <c r="IM48" s="5">
        <v>318169</v>
      </c>
      <c r="IN48" s="5">
        <v>257715</v>
      </c>
      <c r="IO48" s="5">
        <v>222909</v>
      </c>
      <c r="IP48" s="5">
        <v>201672</v>
      </c>
      <c r="IQ48" s="5">
        <v>188934</v>
      </c>
      <c r="IR48" s="5">
        <v>187306</v>
      </c>
      <c r="IS48" s="5">
        <v>214148</v>
      </c>
      <c r="IT48" s="5">
        <v>210136</v>
      </c>
      <c r="IU48" s="5" t="s">
        <v>33</v>
      </c>
      <c r="IV48" s="5" t="s">
        <v>33</v>
      </c>
      <c r="IW48" s="5" t="s">
        <v>33</v>
      </c>
      <c r="IX48" s="5" t="s">
        <v>33</v>
      </c>
      <c r="IY48" s="5">
        <v>17884</v>
      </c>
      <c r="IZ48" s="5">
        <v>27151</v>
      </c>
      <c r="JA48" s="5">
        <v>30006</v>
      </c>
      <c r="JB48" s="5">
        <v>34821</v>
      </c>
      <c r="JC48" s="5">
        <v>31933</v>
      </c>
      <c r="JD48" s="5">
        <v>32563</v>
      </c>
      <c r="JE48" s="5">
        <v>30484</v>
      </c>
      <c r="JF48" s="5">
        <v>29089</v>
      </c>
      <c r="JG48" s="5">
        <v>33641</v>
      </c>
      <c r="JH48" s="5">
        <v>26920</v>
      </c>
      <c r="JI48" s="5">
        <v>25781</v>
      </c>
      <c r="JJ48" s="5">
        <v>29297</v>
      </c>
      <c r="JK48" s="5">
        <v>27250</v>
      </c>
      <c r="JL48" s="5">
        <v>28052</v>
      </c>
      <c r="JM48" s="5">
        <v>24984</v>
      </c>
      <c r="JN48" s="5">
        <v>25420</v>
      </c>
      <c r="JO48" s="5">
        <v>22869</v>
      </c>
      <c r="JP48" s="5">
        <v>21209</v>
      </c>
      <c r="JQ48" s="5">
        <v>20685</v>
      </c>
      <c r="JR48" s="5">
        <v>15205</v>
      </c>
      <c r="JS48" s="5">
        <v>14737</v>
      </c>
      <c r="JT48" s="5">
        <v>13810</v>
      </c>
      <c r="JU48" s="5">
        <v>16229</v>
      </c>
      <c r="JV48" s="5">
        <v>14298</v>
      </c>
      <c r="JW48" s="5">
        <v>12627</v>
      </c>
      <c r="JX48" s="5">
        <v>14335</v>
      </c>
      <c r="JY48" s="5">
        <v>18042</v>
      </c>
      <c r="JZ48" s="5">
        <v>15217</v>
      </c>
      <c r="KA48" s="5" t="s">
        <v>33</v>
      </c>
      <c r="KB48" s="5" t="s">
        <v>33</v>
      </c>
      <c r="KC48" s="5" t="s">
        <v>33</v>
      </c>
      <c r="KD48" s="5" t="s">
        <v>33</v>
      </c>
      <c r="KE48" s="5">
        <v>42811</v>
      </c>
      <c r="KF48" s="5">
        <v>43760</v>
      </c>
      <c r="KG48" s="5">
        <v>43809</v>
      </c>
      <c r="KH48" s="5">
        <v>34632</v>
      </c>
      <c r="KI48" s="5">
        <v>37080</v>
      </c>
      <c r="KJ48" s="5">
        <v>34144</v>
      </c>
      <c r="KK48" s="5">
        <v>21406</v>
      </c>
      <c r="KL48" s="5">
        <v>17166</v>
      </c>
      <c r="KM48" s="5">
        <v>17398</v>
      </c>
      <c r="KN48" s="5">
        <v>17769</v>
      </c>
      <c r="KO48" s="5">
        <v>18381</v>
      </c>
      <c r="KP48" s="5">
        <v>31749</v>
      </c>
      <c r="KQ48" s="5">
        <v>32027</v>
      </c>
      <c r="KR48" s="5">
        <v>35171</v>
      </c>
      <c r="KS48" s="5">
        <v>25735</v>
      </c>
      <c r="KT48" s="5">
        <v>18984</v>
      </c>
      <c r="KU48" s="5">
        <v>15763</v>
      </c>
      <c r="KV48" s="5">
        <v>20665</v>
      </c>
      <c r="KW48" s="5">
        <v>21841</v>
      </c>
      <c r="KX48" s="5">
        <v>15494</v>
      </c>
      <c r="KY48" s="5">
        <v>15244</v>
      </c>
      <c r="KZ48" s="5">
        <v>12853</v>
      </c>
      <c r="LA48" s="5">
        <v>6654</v>
      </c>
      <c r="LB48" s="5">
        <v>4556</v>
      </c>
      <c r="LC48" s="5">
        <v>3937</v>
      </c>
      <c r="LD48" s="5">
        <v>4071</v>
      </c>
      <c r="LE48" s="5">
        <v>4178</v>
      </c>
      <c r="LF48" s="5">
        <v>4006</v>
      </c>
      <c r="LG48" s="5" t="s">
        <v>33</v>
      </c>
      <c r="LH48" s="5" t="s">
        <v>33</v>
      </c>
      <c r="LI48" s="5" t="s">
        <v>33</v>
      </c>
      <c r="LJ48" s="5" t="s">
        <v>33</v>
      </c>
      <c r="LK48" s="5">
        <v>1943</v>
      </c>
      <c r="LL48" s="5">
        <v>2560</v>
      </c>
      <c r="LM48" s="5">
        <v>3536</v>
      </c>
      <c r="LN48" s="5">
        <v>2739</v>
      </c>
      <c r="LO48" s="5">
        <v>2490</v>
      </c>
      <c r="LP48" s="5">
        <v>3793</v>
      </c>
      <c r="LQ48" s="5">
        <v>-146</v>
      </c>
      <c r="LR48" s="5">
        <v>2775</v>
      </c>
      <c r="LS48" s="5">
        <v>2280</v>
      </c>
      <c r="LT48" s="5">
        <v>2726</v>
      </c>
      <c r="LU48" s="5">
        <v>2194</v>
      </c>
      <c r="LV48" s="5">
        <v>3114</v>
      </c>
      <c r="LW48" s="5">
        <v>2835</v>
      </c>
      <c r="LX48" s="5">
        <v>3942</v>
      </c>
      <c r="LY48" s="5">
        <v>2878</v>
      </c>
      <c r="LZ48" s="5">
        <v>3305</v>
      </c>
      <c r="MA48" s="5">
        <v>3432</v>
      </c>
      <c r="MB48" s="5">
        <v>3478</v>
      </c>
      <c r="MC48" s="5">
        <v>3645</v>
      </c>
      <c r="MD48" s="5">
        <v>3773</v>
      </c>
      <c r="ME48" s="5">
        <v>4118</v>
      </c>
      <c r="MF48" s="5">
        <v>3560</v>
      </c>
      <c r="MG48" s="5">
        <v>3461</v>
      </c>
      <c r="MH48" s="5">
        <v>2444</v>
      </c>
      <c r="MI48" s="5">
        <v>1716</v>
      </c>
      <c r="MJ48" s="5">
        <v>2184</v>
      </c>
      <c r="MK48" s="5">
        <v>2742</v>
      </c>
      <c r="ML48" s="5">
        <v>2670</v>
      </c>
      <c r="MM48" s="5" t="s">
        <v>33</v>
      </c>
      <c r="MN48" s="5" t="s">
        <v>33</v>
      </c>
      <c r="MO48" s="5" t="s">
        <v>33</v>
      </c>
      <c r="MP48" s="5" t="s">
        <v>33</v>
      </c>
      <c r="MQ48" s="5">
        <v>3124</v>
      </c>
      <c r="MR48" s="5">
        <v>3195</v>
      </c>
      <c r="MS48" s="5">
        <v>3144</v>
      </c>
      <c r="MT48" s="5">
        <v>2677</v>
      </c>
      <c r="MU48" s="5">
        <v>2973</v>
      </c>
      <c r="MV48" s="5">
        <v>2675</v>
      </c>
      <c r="MW48" s="5">
        <v>2091</v>
      </c>
      <c r="MX48" s="5">
        <v>1369</v>
      </c>
      <c r="MY48" s="5">
        <v>1186</v>
      </c>
      <c r="MZ48" s="5">
        <v>1030</v>
      </c>
      <c r="NA48" s="5">
        <v>1229</v>
      </c>
      <c r="NB48" s="5">
        <v>110</v>
      </c>
      <c r="NC48" s="5">
        <v>0</v>
      </c>
      <c r="ND48" s="5">
        <v>0</v>
      </c>
      <c r="NE48" s="5" t="s">
        <v>33</v>
      </c>
      <c r="NF48" s="5" t="s">
        <v>33</v>
      </c>
      <c r="NG48" s="5" t="s">
        <v>33</v>
      </c>
      <c r="NH48" s="5" t="s">
        <v>33</v>
      </c>
      <c r="NI48" s="5" t="s">
        <v>33</v>
      </c>
      <c r="NJ48" s="5" t="s">
        <v>33</v>
      </c>
      <c r="NK48" s="5" t="s">
        <v>33</v>
      </c>
      <c r="NL48" s="5" t="s">
        <v>33</v>
      </c>
      <c r="NM48" s="5" t="s">
        <v>33</v>
      </c>
      <c r="NN48" s="5" t="s">
        <v>33</v>
      </c>
      <c r="NO48" s="5" t="s">
        <v>33</v>
      </c>
      <c r="NP48" s="5" t="s">
        <v>33</v>
      </c>
      <c r="NQ48" s="5" t="s">
        <v>33</v>
      </c>
      <c r="NR48" s="5" t="s">
        <v>33</v>
      </c>
      <c r="NS48" s="5" t="s">
        <v>33</v>
      </c>
      <c r="NT48" s="5" t="s">
        <v>33</v>
      </c>
      <c r="NU48" s="5" t="s">
        <v>33</v>
      </c>
      <c r="NV48" s="5" t="s">
        <v>33</v>
      </c>
      <c r="NW48" s="5">
        <v>0</v>
      </c>
      <c r="NX48" s="5">
        <v>0</v>
      </c>
      <c r="NY48" s="5">
        <v>0</v>
      </c>
      <c r="NZ48" s="5">
        <v>0</v>
      </c>
      <c r="OA48" s="5">
        <v>0</v>
      </c>
      <c r="OB48" s="5">
        <v>0</v>
      </c>
      <c r="OC48" s="5">
        <v>0</v>
      </c>
      <c r="OD48" s="5">
        <v>0</v>
      </c>
      <c r="OE48" s="5">
        <v>0</v>
      </c>
      <c r="OF48" s="5">
        <v>0</v>
      </c>
      <c r="OG48" s="5">
        <v>0</v>
      </c>
      <c r="OH48" s="5">
        <v>0</v>
      </c>
      <c r="OI48" s="5">
        <v>0</v>
      </c>
      <c r="OJ48" s="5">
        <v>0</v>
      </c>
      <c r="OK48" s="5" t="s">
        <v>33</v>
      </c>
      <c r="OL48" s="5" t="s">
        <v>33</v>
      </c>
      <c r="OM48" s="5" t="s">
        <v>33</v>
      </c>
      <c r="ON48" s="5" t="s">
        <v>33</v>
      </c>
      <c r="OO48" s="5" t="s">
        <v>33</v>
      </c>
      <c r="OP48" s="5" t="s">
        <v>33</v>
      </c>
      <c r="OQ48" s="5" t="s">
        <v>33</v>
      </c>
      <c r="OR48" s="5" t="s">
        <v>33</v>
      </c>
      <c r="OS48" s="5" t="s">
        <v>33</v>
      </c>
      <c r="OT48" s="5" t="s">
        <v>33</v>
      </c>
      <c r="OU48" s="5" t="s">
        <v>33</v>
      </c>
      <c r="OV48" s="5" t="s">
        <v>33</v>
      </c>
      <c r="OW48" s="5" t="s">
        <v>33</v>
      </c>
      <c r="OX48" s="5" t="s">
        <v>33</v>
      </c>
      <c r="OY48" s="5" t="s">
        <v>33</v>
      </c>
      <c r="OZ48" s="5" t="s">
        <v>33</v>
      </c>
      <c r="PA48" s="5" t="s">
        <v>33</v>
      </c>
      <c r="PB48" s="5" t="s">
        <v>33</v>
      </c>
      <c r="PC48" s="5">
        <v>18249</v>
      </c>
      <c r="PD48" s="5">
        <v>19214</v>
      </c>
      <c r="PE48" s="5">
        <v>18918</v>
      </c>
      <c r="PF48" s="5">
        <v>18237</v>
      </c>
      <c r="PG48" s="5">
        <v>16041</v>
      </c>
      <c r="PH48" s="5">
        <v>16595</v>
      </c>
      <c r="PI48" s="5">
        <v>15047</v>
      </c>
      <c r="PJ48" s="5">
        <v>14390</v>
      </c>
      <c r="PK48" s="5">
        <v>15084</v>
      </c>
      <c r="PL48" s="5">
        <v>17214</v>
      </c>
      <c r="PM48" s="5">
        <v>15337</v>
      </c>
      <c r="PN48" s="5">
        <v>14804</v>
      </c>
      <c r="PO48" s="5">
        <v>17110</v>
      </c>
      <c r="PP48" s="5">
        <v>18179</v>
      </c>
      <c r="PQ48" s="5">
        <v>16428</v>
      </c>
      <c r="PR48" s="5">
        <v>16510</v>
      </c>
      <c r="PS48" s="5">
        <v>14357</v>
      </c>
      <c r="PT48" s="5">
        <v>17268</v>
      </c>
      <c r="PU48" s="5">
        <v>15075</v>
      </c>
      <c r="PV48" s="5">
        <v>11833</v>
      </c>
      <c r="PW48" s="5">
        <v>13744</v>
      </c>
      <c r="PX48" s="5">
        <v>13394</v>
      </c>
      <c r="PY48" s="5">
        <v>9737</v>
      </c>
      <c r="PZ48" s="5">
        <v>7640</v>
      </c>
      <c r="QA48" s="5">
        <v>8663</v>
      </c>
      <c r="QB48" s="5">
        <v>9289</v>
      </c>
      <c r="QC48" s="5">
        <v>10409</v>
      </c>
      <c r="QD48" s="5">
        <v>9394</v>
      </c>
      <c r="QE48" s="5" t="s">
        <v>33</v>
      </c>
      <c r="QF48" s="5" t="s">
        <v>33</v>
      </c>
      <c r="QG48" s="5" t="s">
        <v>33</v>
      </c>
      <c r="QH48" s="5" t="s">
        <v>33</v>
      </c>
      <c r="QI48" s="5">
        <v>16859</v>
      </c>
      <c r="QJ48" s="5">
        <v>17027</v>
      </c>
      <c r="QK48" s="5">
        <v>16154</v>
      </c>
      <c r="QL48" s="5">
        <v>16635</v>
      </c>
      <c r="QM48" s="5">
        <v>15803</v>
      </c>
      <c r="QN48" s="5">
        <v>15706</v>
      </c>
      <c r="QO48" s="5">
        <v>13957</v>
      </c>
      <c r="QP48" s="5">
        <v>13805</v>
      </c>
      <c r="QQ48" s="5">
        <v>13731</v>
      </c>
      <c r="QR48" s="5">
        <v>13030</v>
      </c>
      <c r="QS48" s="5">
        <v>15413</v>
      </c>
      <c r="QT48" s="5">
        <v>19102</v>
      </c>
      <c r="QU48" s="5">
        <v>19162</v>
      </c>
      <c r="QV48" s="5">
        <v>20554</v>
      </c>
      <c r="QW48" s="5">
        <v>22344</v>
      </c>
      <c r="QX48" s="5">
        <v>18778</v>
      </c>
      <c r="QY48" s="5">
        <v>17239</v>
      </c>
      <c r="QZ48" s="5">
        <v>18683</v>
      </c>
      <c r="RA48" s="5">
        <v>18215</v>
      </c>
      <c r="RB48" s="5">
        <v>13681</v>
      </c>
      <c r="RC48" s="5">
        <v>14104</v>
      </c>
      <c r="RD48" s="5">
        <v>15166</v>
      </c>
      <c r="RE48" s="5">
        <v>13254</v>
      </c>
      <c r="RF48" s="5">
        <v>12567</v>
      </c>
      <c r="RG48" s="5">
        <v>10645</v>
      </c>
      <c r="RH48" s="5">
        <v>12919</v>
      </c>
      <c r="RI48" s="5">
        <v>14180</v>
      </c>
      <c r="RJ48" s="5">
        <v>13085</v>
      </c>
      <c r="RK48" s="5" t="s">
        <v>33</v>
      </c>
      <c r="RL48" s="5" t="s">
        <v>33</v>
      </c>
      <c r="RM48" s="5" t="s">
        <v>33</v>
      </c>
      <c r="RN48" s="5" t="s">
        <v>33</v>
      </c>
      <c r="RO48" s="5">
        <v>13429</v>
      </c>
      <c r="RP48" s="5">
        <v>13096</v>
      </c>
      <c r="RQ48" s="5">
        <v>12350</v>
      </c>
      <c r="RR48" s="5">
        <v>12344</v>
      </c>
      <c r="RS48" s="5">
        <v>12314</v>
      </c>
      <c r="RT48" s="5">
        <v>12119</v>
      </c>
      <c r="RU48" s="5">
        <v>12307</v>
      </c>
      <c r="RV48" s="5">
        <v>15114</v>
      </c>
      <c r="RW48" s="5">
        <v>18840</v>
      </c>
      <c r="RX48" s="5">
        <v>16753</v>
      </c>
      <c r="RY48" s="5">
        <v>15199</v>
      </c>
      <c r="RZ48" s="5">
        <v>15241</v>
      </c>
      <c r="SA48" s="5">
        <v>16846</v>
      </c>
      <c r="SB48" s="5">
        <v>20181</v>
      </c>
      <c r="SC48" s="5">
        <v>18879</v>
      </c>
      <c r="SD48" s="5">
        <v>17292</v>
      </c>
      <c r="SE48" s="5">
        <v>16732</v>
      </c>
      <c r="SF48" s="5">
        <v>14197</v>
      </c>
      <c r="SG48" s="5">
        <v>16453</v>
      </c>
      <c r="SH48" s="5">
        <v>14026</v>
      </c>
      <c r="SI48" s="5">
        <v>11084</v>
      </c>
      <c r="SJ48" s="5">
        <v>11629</v>
      </c>
      <c r="SK48" s="5">
        <v>12739</v>
      </c>
      <c r="SL48" s="5">
        <v>12535</v>
      </c>
      <c r="SM48" s="5">
        <v>11558</v>
      </c>
      <c r="SN48" s="5">
        <v>11546</v>
      </c>
      <c r="SO48" s="5">
        <v>13021</v>
      </c>
      <c r="SP48" s="5">
        <v>13213</v>
      </c>
      <c r="SQ48" s="5" t="s">
        <v>33</v>
      </c>
      <c r="SR48" s="5" t="s">
        <v>33</v>
      </c>
      <c r="SS48" s="5" t="s">
        <v>33</v>
      </c>
      <c r="ST48" s="5" t="s">
        <v>33</v>
      </c>
      <c r="SU48" s="5">
        <v>26864</v>
      </c>
      <c r="SV48" s="5">
        <v>39618</v>
      </c>
      <c r="SW48" s="5">
        <v>41835</v>
      </c>
      <c r="SX48" s="5">
        <v>31427</v>
      </c>
      <c r="SY48" s="5">
        <v>36440</v>
      </c>
      <c r="SZ48" s="5">
        <v>21176</v>
      </c>
      <c r="TA48" s="5">
        <v>14906</v>
      </c>
      <c r="TB48" s="5">
        <v>1470</v>
      </c>
      <c r="TC48" s="5">
        <v>3164</v>
      </c>
      <c r="TD48" s="5">
        <v>1607</v>
      </c>
      <c r="TE48" s="5">
        <v>1389</v>
      </c>
      <c r="TF48" s="5">
        <v>585</v>
      </c>
      <c r="TG48" s="5">
        <v>438</v>
      </c>
      <c r="TH48" s="5">
        <v>590</v>
      </c>
      <c r="TI48" s="5">
        <v>681</v>
      </c>
      <c r="TJ48" s="5">
        <v>772</v>
      </c>
      <c r="TK48" s="5">
        <v>896</v>
      </c>
      <c r="TL48" s="5">
        <v>1285</v>
      </c>
      <c r="TM48" s="5">
        <v>991</v>
      </c>
      <c r="TN48" s="5">
        <v>682</v>
      </c>
      <c r="TO48" s="5">
        <v>581</v>
      </c>
      <c r="TP48" s="5">
        <v>371</v>
      </c>
      <c r="TQ48" s="5">
        <v>301</v>
      </c>
      <c r="TR48" s="5">
        <v>412</v>
      </c>
      <c r="TS48" s="5">
        <v>1504</v>
      </c>
      <c r="TT48" s="5">
        <v>1120</v>
      </c>
      <c r="TU48" s="5">
        <v>1624</v>
      </c>
      <c r="TV48" s="5">
        <v>1542</v>
      </c>
      <c r="TW48" s="5" t="s">
        <v>33</v>
      </c>
      <c r="TX48" s="5" t="s">
        <v>33</v>
      </c>
      <c r="TY48" s="5" t="s">
        <v>33</v>
      </c>
      <c r="TZ48" s="5" t="s">
        <v>33</v>
      </c>
      <c r="UA48" s="5">
        <v>395</v>
      </c>
      <c r="UB48" s="5">
        <v>355</v>
      </c>
      <c r="UC48" s="5">
        <v>309</v>
      </c>
      <c r="UD48" s="5">
        <v>274</v>
      </c>
      <c r="UE48" s="5">
        <v>263</v>
      </c>
      <c r="UF48" s="5">
        <v>219</v>
      </c>
      <c r="UG48" s="5">
        <v>224</v>
      </c>
      <c r="UH48" s="5">
        <v>262</v>
      </c>
      <c r="UI48" s="5">
        <v>276</v>
      </c>
      <c r="UJ48" s="5">
        <v>389</v>
      </c>
      <c r="UK48" s="5">
        <v>483</v>
      </c>
      <c r="UL48" s="5">
        <v>372</v>
      </c>
      <c r="UM48" s="5">
        <v>595</v>
      </c>
      <c r="UN48" s="5">
        <v>682</v>
      </c>
      <c r="UO48" s="5">
        <v>788</v>
      </c>
      <c r="UP48" s="5">
        <v>951</v>
      </c>
      <c r="UQ48" s="5">
        <v>857</v>
      </c>
      <c r="UR48" s="5">
        <v>1589</v>
      </c>
      <c r="US48" s="5">
        <v>2107</v>
      </c>
      <c r="UT48" s="5">
        <v>1502</v>
      </c>
      <c r="UU48" s="5">
        <v>1431</v>
      </c>
      <c r="UV48" s="5">
        <v>1805</v>
      </c>
      <c r="UW48" s="5">
        <v>2660</v>
      </c>
      <c r="UX48" s="5">
        <v>2002</v>
      </c>
      <c r="UY48" s="5">
        <v>9149</v>
      </c>
      <c r="UZ48" s="5">
        <v>2437</v>
      </c>
      <c r="VA48" s="5">
        <v>1054</v>
      </c>
      <c r="VB48" s="5">
        <v>851</v>
      </c>
      <c r="VC48" s="5" t="s">
        <v>33</v>
      </c>
      <c r="VD48" s="5" t="s">
        <v>33</v>
      </c>
      <c r="VE48" s="5" t="s">
        <v>33</v>
      </c>
      <c r="VF48" s="5" t="s">
        <v>33</v>
      </c>
      <c r="VG48" s="5">
        <v>92028</v>
      </c>
      <c r="VH48" s="5">
        <v>89831</v>
      </c>
      <c r="VI48" s="5">
        <v>81375</v>
      </c>
      <c r="VJ48" s="5">
        <v>78012</v>
      </c>
      <c r="VK48" s="5">
        <v>76614</v>
      </c>
      <c r="VL48" s="5">
        <v>71929</v>
      </c>
      <c r="VM48" s="5">
        <v>71967</v>
      </c>
      <c r="VN48" s="5">
        <v>72836</v>
      </c>
      <c r="VO48" s="5">
        <v>68133</v>
      </c>
      <c r="VP48" s="5">
        <v>59372</v>
      </c>
      <c r="VQ48" s="5">
        <v>63853</v>
      </c>
      <c r="VR48" s="5">
        <v>91318</v>
      </c>
      <c r="VS48" s="5">
        <v>94224</v>
      </c>
      <c r="VT48" s="5">
        <v>99407</v>
      </c>
      <c r="VU48" s="5">
        <v>83388</v>
      </c>
      <c r="VV48" s="5">
        <v>70346</v>
      </c>
      <c r="VW48" s="5">
        <v>62301</v>
      </c>
      <c r="VX48" s="5">
        <v>61360</v>
      </c>
      <c r="VY48" s="5">
        <v>59487</v>
      </c>
      <c r="VZ48" s="5">
        <v>54979</v>
      </c>
      <c r="WA48" s="5">
        <v>50960</v>
      </c>
      <c r="WB48" s="5">
        <v>49464</v>
      </c>
      <c r="WC48" s="5">
        <v>64346</v>
      </c>
      <c r="WD48" s="5">
        <v>70544</v>
      </c>
      <c r="WE48" s="5">
        <v>50420</v>
      </c>
      <c r="WF48" s="5">
        <v>39760</v>
      </c>
      <c r="WG48" s="5">
        <v>51555</v>
      </c>
      <c r="WH48" s="5">
        <v>39731</v>
      </c>
      <c r="WI48" s="5" t="s">
        <v>33</v>
      </c>
      <c r="WJ48" s="5" t="s">
        <v>33</v>
      </c>
      <c r="WK48" s="5" t="s">
        <v>33</v>
      </c>
      <c r="WL48" s="5" t="s">
        <v>33</v>
      </c>
      <c r="WM48" s="5">
        <v>4359</v>
      </c>
      <c r="WN48" s="5">
        <v>4147</v>
      </c>
      <c r="WO48" s="5">
        <v>3653</v>
      </c>
      <c r="WP48" s="5">
        <v>3434</v>
      </c>
      <c r="WQ48" s="5">
        <v>3065</v>
      </c>
      <c r="WR48" s="5">
        <v>2686</v>
      </c>
      <c r="WS48" s="5">
        <v>2570</v>
      </c>
      <c r="WT48" s="5">
        <v>2508</v>
      </c>
      <c r="WU48" s="5">
        <v>2372</v>
      </c>
      <c r="WV48" s="5">
        <v>2534</v>
      </c>
      <c r="WW48" s="5">
        <v>3123</v>
      </c>
      <c r="WX48" s="5">
        <v>3914</v>
      </c>
      <c r="WY48" s="5">
        <v>3271</v>
      </c>
      <c r="WZ48" s="5">
        <v>4113</v>
      </c>
      <c r="XA48" s="5">
        <v>3370</v>
      </c>
      <c r="XB48" s="5">
        <v>3558</v>
      </c>
      <c r="XC48" s="5">
        <v>3294</v>
      </c>
      <c r="XD48" s="5">
        <v>1016</v>
      </c>
      <c r="XE48" s="5">
        <v>489</v>
      </c>
      <c r="XF48" s="5">
        <v>809</v>
      </c>
      <c r="XG48" s="5">
        <v>413</v>
      </c>
      <c r="XH48" s="5">
        <v>138</v>
      </c>
      <c r="XI48" s="5">
        <v>2549</v>
      </c>
      <c r="XJ48" s="5">
        <v>1405</v>
      </c>
      <c r="XK48" s="5">
        <v>1452</v>
      </c>
      <c r="XL48" s="5">
        <v>1987</v>
      </c>
      <c r="XM48" s="5">
        <v>2412</v>
      </c>
      <c r="XN48" s="5">
        <v>2240</v>
      </c>
      <c r="XO48" s="5" t="s">
        <v>33</v>
      </c>
      <c r="XP48" s="5" t="s">
        <v>33</v>
      </c>
      <c r="XQ48" s="5" t="s">
        <v>33</v>
      </c>
      <c r="XR48" s="5" t="s">
        <v>33</v>
      </c>
      <c r="XS48" s="1">
        <v>12698</v>
      </c>
      <c r="XT48" s="3" t="s">
        <v>180</v>
      </c>
      <c r="XU48" s="3" t="s">
        <v>180</v>
      </c>
      <c r="XV48" s="3" t="s">
        <v>180</v>
      </c>
      <c r="XW48" s="3" t="s">
        <v>180</v>
      </c>
      <c r="XX48" s="3" t="s">
        <v>180</v>
      </c>
      <c r="XY48" s="3" t="s">
        <v>180</v>
      </c>
      <c r="XZ48" s="3" t="s">
        <v>218</v>
      </c>
    </row>
    <row r="49" spans="1:650" x14ac:dyDescent="0.3">
      <c r="A49" s="6" t="s">
        <v>80</v>
      </c>
      <c r="B49" s="1">
        <v>4060026</v>
      </c>
      <c r="C49" s="5">
        <v>3</v>
      </c>
      <c r="D49" s="5">
        <v>13</v>
      </c>
      <c r="E49" s="5">
        <v>49</v>
      </c>
      <c r="F49" s="5">
        <v>33</v>
      </c>
      <c r="G49" s="5">
        <v>42</v>
      </c>
      <c r="H49" s="5">
        <v>23</v>
      </c>
      <c r="I49" s="5">
        <v>72</v>
      </c>
      <c r="J49" s="5">
        <v>730</v>
      </c>
      <c r="K49" s="5">
        <v>0</v>
      </c>
      <c r="L49" s="5">
        <v>0</v>
      </c>
      <c r="M49" s="5">
        <v>76</v>
      </c>
      <c r="N49" s="5">
        <v>55</v>
      </c>
      <c r="O49" s="5">
        <v>0</v>
      </c>
      <c r="P49" s="5">
        <v>0</v>
      </c>
      <c r="Q49" s="5">
        <v>23</v>
      </c>
      <c r="R49" s="5">
        <v>0</v>
      </c>
      <c r="S49" s="5">
        <v>33</v>
      </c>
      <c r="T49" s="5">
        <v>0</v>
      </c>
      <c r="U49" s="5">
        <v>0</v>
      </c>
      <c r="V49" s="5">
        <v>0</v>
      </c>
      <c r="W49" s="5">
        <v>0</v>
      </c>
      <c r="X49" s="5">
        <v>0</v>
      </c>
      <c r="Y49" s="5">
        <v>14</v>
      </c>
      <c r="Z49" s="5">
        <v>0</v>
      </c>
      <c r="AA49" s="5">
        <v>27</v>
      </c>
      <c r="AB49" s="5">
        <v>34</v>
      </c>
      <c r="AC49" s="5" t="s">
        <v>33</v>
      </c>
      <c r="AD49" s="5" t="s">
        <v>33</v>
      </c>
      <c r="AE49" s="5" t="s">
        <v>33</v>
      </c>
      <c r="AF49" s="5" t="s">
        <v>33</v>
      </c>
      <c r="AG49" s="5" t="s">
        <v>33</v>
      </c>
      <c r="AH49" s="5" t="s">
        <v>33</v>
      </c>
      <c r="AI49" s="5">
        <v>0</v>
      </c>
      <c r="AJ49" s="5">
        <v>604</v>
      </c>
      <c r="AK49" s="5">
        <v>2226</v>
      </c>
      <c r="AL49" s="5">
        <v>0</v>
      </c>
      <c r="AM49" s="5">
        <v>0</v>
      </c>
      <c r="AN49" s="5">
        <v>0</v>
      </c>
      <c r="AO49" s="5">
        <v>0</v>
      </c>
      <c r="AP49" s="5">
        <v>0</v>
      </c>
      <c r="AQ49" s="5">
        <v>0</v>
      </c>
      <c r="AR49" s="5">
        <v>0</v>
      </c>
      <c r="AS49" s="5">
        <v>0</v>
      </c>
      <c r="AT49" s="5">
        <v>0</v>
      </c>
      <c r="AU49" s="5">
        <v>10</v>
      </c>
      <c r="AV49" s="5">
        <v>0</v>
      </c>
      <c r="AW49" s="5">
        <v>0</v>
      </c>
      <c r="AX49" s="5">
        <v>0</v>
      </c>
      <c r="AY49" s="5">
        <v>0</v>
      </c>
      <c r="AZ49" s="5">
        <v>0</v>
      </c>
      <c r="BA49" s="5">
        <v>199</v>
      </c>
      <c r="BB49" s="5">
        <v>0</v>
      </c>
      <c r="BC49" s="5">
        <v>200</v>
      </c>
      <c r="BD49" s="5">
        <v>0</v>
      </c>
      <c r="BE49" s="5">
        <v>260</v>
      </c>
      <c r="BF49" s="5">
        <v>-159</v>
      </c>
      <c r="BG49" s="5">
        <v>-77</v>
      </c>
      <c r="BH49" s="5">
        <v>-30</v>
      </c>
      <c r="BI49" s="5" t="s">
        <v>33</v>
      </c>
      <c r="BJ49" s="5" t="s">
        <v>33</v>
      </c>
      <c r="BK49" s="5" t="s">
        <v>33</v>
      </c>
      <c r="BL49" s="5" t="s">
        <v>33</v>
      </c>
      <c r="BM49" s="5" t="s">
        <v>33</v>
      </c>
      <c r="BN49" s="5" t="s">
        <v>33</v>
      </c>
      <c r="BO49" s="5">
        <v>177</v>
      </c>
      <c r="BP49" s="5">
        <v>360</v>
      </c>
      <c r="BQ49" s="5">
        <v>130</v>
      </c>
      <c r="BR49" s="5">
        <v>782</v>
      </c>
      <c r="BS49" s="5">
        <v>275</v>
      </c>
      <c r="BT49" s="5">
        <v>1272</v>
      </c>
      <c r="BU49" s="5">
        <v>3376</v>
      </c>
      <c r="BV49" s="5">
        <v>88</v>
      </c>
      <c r="BW49" s="5">
        <v>69</v>
      </c>
      <c r="BX49" s="5">
        <v>55</v>
      </c>
      <c r="BY49" s="5">
        <v>44</v>
      </c>
      <c r="BZ49" s="5">
        <v>5</v>
      </c>
      <c r="CA49" s="5">
        <v>186</v>
      </c>
      <c r="CB49" s="5">
        <v>1446</v>
      </c>
      <c r="CC49" s="5">
        <v>8</v>
      </c>
      <c r="CD49" s="5">
        <v>1046</v>
      </c>
      <c r="CE49" s="5">
        <v>915</v>
      </c>
      <c r="CF49" s="5">
        <v>56</v>
      </c>
      <c r="CG49" s="5">
        <v>54</v>
      </c>
      <c r="CH49" s="5">
        <v>519</v>
      </c>
      <c r="CI49" s="5">
        <v>122</v>
      </c>
      <c r="CJ49" s="5">
        <v>141</v>
      </c>
      <c r="CK49" s="5">
        <v>215</v>
      </c>
      <c r="CL49" s="5">
        <v>722</v>
      </c>
      <c r="CM49" s="5">
        <v>208</v>
      </c>
      <c r="CN49" s="5">
        <v>174</v>
      </c>
      <c r="CO49" s="5" t="s">
        <v>33</v>
      </c>
      <c r="CP49" s="5" t="s">
        <v>33</v>
      </c>
      <c r="CQ49" s="5" t="s">
        <v>33</v>
      </c>
      <c r="CR49" s="5" t="s">
        <v>33</v>
      </c>
      <c r="CS49" s="5" t="s">
        <v>33</v>
      </c>
      <c r="CT49" s="5" t="s">
        <v>33</v>
      </c>
      <c r="CU49" s="5">
        <v>8003</v>
      </c>
      <c r="CV49" s="5">
        <v>6901</v>
      </c>
      <c r="CW49" s="5">
        <v>7327</v>
      </c>
      <c r="CX49" s="5">
        <v>7911</v>
      </c>
      <c r="CY49" s="5">
        <v>7246</v>
      </c>
      <c r="CZ49" s="5">
        <v>4903</v>
      </c>
      <c r="DA49" s="5">
        <v>4521</v>
      </c>
      <c r="DB49" s="5">
        <v>7484</v>
      </c>
      <c r="DC49" s="5">
        <v>2952</v>
      </c>
      <c r="DD49" s="5">
        <v>5839</v>
      </c>
      <c r="DE49" s="5">
        <v>10732</v>
      </c>
      <c r="DF49" s="5">
        <v>6672</v>
      </c>
      <c r="DG49" s="5">
        <v>5342</v>
      </c>
      <c r="DH49" s="5">
        <v>3122</v>
      </c>
      <c r="DI49" s="5">
        <v>4499</v>
      </c>
      <c r="DJ49" s="5">
        <v>4435</v>
      </c>
      <c r="DK49" s="5">
        <v>3260</v>
      </c>
      <c r="DL49" s="5">
        <v>3381</v>
      </c>
      <c r="DM49" s="5">
        <v>4506</v>
      </c>
      <c r="DN49" s="5">
        <v>5549</v>
      </c>
      <c r="DO49" s="5">
        <v>3324</v>
      </c>
      <c r="DP49" s="5">
        <v>3790</v>
      </c>
      <c r="DQ49" s="5">
        <v>3379</v>
      </c>
      <c r="DR49" s="5">
        <v>4325</v>
      </c>
      <c r="DS49" s="5">
        <v>2114</v>
      </c>
      <c r="DT49" s="5">
        <v>2013</v>
      </c>
      <c r="DU49" s="5" t="s">
        <v>33</v>
      </c>
      <c r="DV49" s="5" t="s">
        <v>33</v>
      </c>
      <c r="DW49" s="5" t="s">
        <v>33</v>
      </c>
      <c r="DX49" s="5" t="s">
        <v>33</v>
      </c>
      <c r="DY49" s="5" t="s">
        <v>33</v>
      </c>
      <c r="DZ49" s="5" t="s">
        <v>33</v>
      </c>
      <c r="EA49" s="5">
        <v>57</v>
      </c>
      <c r="EB49" s="5">
        <v>175</v>
      </c>
      <c r="EC49" s="5">
        <v>271</v>
      </c>
      <c r="ED49" s="5">
        <v>92</v>
      </c>
      <c r="EE49" s="5">
        <v>100</v>
      </c>
      <c r="EF49" s="5">
        <v>90</v>
      </c>
      <c r="EG49" s="5">
        <v>126</v>
      </c>
      <c r="EH49" s="5">
        <v>110</v>
      </c>
      <c r="EI49" s="5">
        <v>100</v>
      </c>
      <c r="EJ49" s="5">
        <v>148</v>
      </c>
      <c r="EK49" s="5">
        <v>27</v>
      </c>
      <c r="EL49" s="5">
        <v>26</v>
      </c>
      <c r="EM49" s="5">
        <v>92</v>
      </c>
      <c r="EN49" s="5">
        <v>27</v>
      </c>
      <c r="EO49" s="5">
        <v>22</v>
      </c>
      <c r="EP49" s="5">
        <v>6</v>
      </c>
      <c r="EQ49" s="5">
        <v>387</v>
      </c>
      <c r="ER49" s="5">
        <v>255</v>
      </c>
      <c r="ES49" s="5">
        <v>408</v>
      </c>
      <c r="ET49" s="5">
        <v>301</v>
      </c>
      <c r="EU49" s="5">
        <v>13</v>
      </c>
      <c r="EV49" s="5">
        <v>187</v>
      </c>
      <c r="EW49" s="5">
        <v>51</v>
      </c>
      <c r="EX49" s="5">
        <v>255</v>
      </c>
      <c r="EY49" s="5">
        <v>64</v>
      </c>
      <c r="EZ49" s="5">
        <v>152</v>
      </c>
      <c r="FA49" s="5" t="s">
        <v>33</v>
      </c>
      <c r="FB49" s="5" t="s">
        <v>33</v>
      </c>
      <c r="FC49" s="5" t="s">
        <v>33</v>
      </c>
      <c r="FD49" s="5" t="s">
        <v>33</v>
      </c>
      <c r="FE49" s="5" t="s">
        <v>33</v>
      </c>
      <c r="FF49" s="5" t="s">
        <v>33</v>
      </c>
      <c r="FG49" s="5">
        <v>0</v>
      </c>
      <c r="FH49" s="5">
        <v>0</v>
      </c>
      <c r="FI49" s="5">
        <v>0</v>
      </c>
      <c r="FJ49" s="5">
        <v>0</v>
      </c>
      <c r="FK49" s="5">
        <v>0</v>
      </c>
      <c r="FL49" s="5">
        <v>0</v>
      </c>
      <c r="FM49" s="5">
        <v>0</v>
      </c>
      <c r="FN49" s="5">
        <v>0</v>
      </c>
      <c r="FO49" s="5">
        <v>0</v>
      </c>
      <c r="FP49" s="5">
        <v>0</v>
      </c>
      <c r="FQ49" s="5">
        <v>0</v>
      </c>
      <c r="FR49" s="5">
        <v>0</v>
      </c>
      <c r="FS49" s="5">
        <v>0</v>
      </c>
      <c r="FT49" s="5">
        <v>0</v>
      </c>
      <c r="FU49" s="5" t="s">
        <v>33</v>
      </c>
      <c r="FV49" s="5" t="s">
        <v>33</v>
      </c>
      <c r="FW49" s="5" t="s">
        <v>33</v>
      </c>
      <c r="FX49" s="5" t="s">
        <v>33</v>
      </c>
      <c r="FY49" s="5" t="s">
        <v>33</v>
      </c>
      <c r="FZ49" s="5" t="s">
        <v>33</v>
      </c>
      <c r="GA49" s="5" t="s">
        <v>33</v>
      </c>
      <c r="GB49" s="5" t="s">
        <v>33</v>
      </c>
      <c r="GC49" s="5" t="s">
        <v>33</v>
      </c>
      <c r="GD49" s="5" t="s">
        <v>33</v>
      </c>
      <c r="GE49" s="5" t="s">
        <v>33</v>
      </c>
      <c r="GF49" s="5" t="s">
        <v>33</v>
      </c>
      <c r="GG49" s="5" t="s">
        <v>33</v>
      </c>
      <c r="GH49" s="5" t="s">
        <v>33</v>
      </c>
      <c r="GI49" s="5" t="s">
        <v>33</v>
      </c>
      <c r="GJ49" s="5" t="s">
        <v>33</v>
      </c>
      <c r="GK49" s="5" t="s">
        <v>33</v>
      </c>
      <c r="GL49" s="5" t="s">
        <v>33</v>
      </c>
      <c r="GM49" s="5">
        <v>8240</v>
      </c>
      <c r="GN49" s="5">
        <v>8053</v>
      </c>
      <c r="GO49" s="5">
        <v>10003</v>
      </c>
      <c r="GP49" s="5">
        <v>8817</v>
      </c>
      <c r="GQ49" s="5">
        <v>7663</v>
      </c>
      <c r="GR49" s="5">
        <v>6288</v>
      </c>
      <c r="GS49" s="5">
        <v>8096</v>
      </c>
      <c r="GT49" s="5">
        <v>8412</v>
      </c>
      <c r="GU49" s="5">
        <v>3121</v>
      </c>
      <c r="GV49" s="5">
        <v>6042</v>
      </c>
      <c r="GW49" s="5">
        <v>10879</v>
      </c>
      <c r="GX49" s="5">
        <v>6758</v>
      </c>
      <c r="GY49" s="5">
        <v>5631</v>
      </c>
      <c r="GZ49" s="5">
        <v>4595</v>
      </c>
      <c r="HA49" s="5">
        <v>4552</v>
      </c>
      <c r="HB49" s="5">
        <v>5486</v>
      </c>
      <c r="HC49" s="5">
        <v>4596</v>
      </c>
      <c r="HD49" s="5">
        <v>3692</v>
      </c>
      <c r="HE49" s="5">
        <v>5167</v>
      </c>
      <c r="HF49" s="5">
        <v>6369</v>
      </c>
      <c r="HG49" s="5">
        <v>3660</v>
      </c>
      <c r="HH49" s="5">
        <v>4117</v>
      </c>
      <c r="HI49" s="5">
        <v>3920</v>
      </c>
      <c r="HJ49" s="5">
        <v>5144</v>
      </c>
      <c r="HK49" s="5">
        <v>2336</v>
      </c>
      <c r="HL49" s="5">
        <v>2343</v>
      </c>
      <c r="HM49" s="5" t="s">
        <v>33</v>
      </c>
      <c r="HN49" s="5" t="s">
        <v>33</v>
      </c>
      <c r="HO49" s="5" t="s">
        <v>33</v>
      </c>
      <c r="HP49" s="5" t="s">
        <v>33</v>
      </c>
      <c r="HQ49" s="5" t="s">
        <v>33</v>
      </c>
      <c r="HR49" s="5" t="s">
        <v>33</v>
      </c>
      <c r="HS49" s="5">
        <v>23961</v>
      </c>
      <c r="HT49" s="5">
        <v>18783</v>
      </c>
      <c r="HU49" s="5">
        <v>17048</v>
      </c>
      <c r="HV49" s="5">
        <v>16882</v>
      </c>
      <c r="HW49" s="5">
        <v>19572</v>
      </c>
      <c r="HX49" s="5">
        <v>28077</v>
      </c>
      <c r="HY49" s="5">
        <v>18040</v>
      </c>
      <c r="HZ49" s="5">
        <v>24251</v>
      </c>
      <c r="IA49" s="5">
        <v>27362</v>
      </c>
      <c r="IB49" s="5">
        <v>32589</v>
      </c>
      <c r="IC49" s="5">
        <v>35148</v>
      </c>
      <c r="ID49" s="5">
        <v>40030</v>
      </c>
      <c r="IE49" s="5">
        <v>43726</v>
      </c>
      <c r="IF49" s="5">
        <v>45259</v>
      </c>
      <c r="IG49" s="5">
        <v>37174</v>
      </c>
      <c r="IH49" s="5">
        <v>35015</v>
      </c>
      <c r="II49" s="5">
        <v>36230</v>
      </c>
      <c r="IJ49" s="5">
        <v>31186</v>
      </c>
      <c r="IK49" s="5">
        <v>44709</v>
      </c>
      <c r="IL49" s="5">
        <v>30705</v>
      </c>
      <c r="IM49" s="5">
        <v>31512</v>
      </c>
      <c r="IN49" s="5">
        <v>25241</v>
      </c>
      <c r="IO49" s="5">
        <v>25366</v>
      </c>
      <c r="IP49" s="5">
        <v>26151</v>
      </c>
      <c r="IQ49" s="5">
        <v>23540</v>
      </c>
      <c r="IR49" s="5">
        <v>22268</v>
      </c>
      <c r="IS49" s="5" t="s">
        <v>33</v>
      </c>
      <c r="IT49" s="5" t="s">
        <v>33</v>
      </c>
      <c r="IU49" s="5" t="s">
        <v>33</v>
      </c>
      <c r="IV49" s="5" t="s">
        <v>33</v>
      </c>
      <c r="IW49" s="5" t="s">
        <v>33</v>
      </c>
      <c r="IX49" s="5" t="s">
        <v>33</v>
      </c>
      <c r="IY49" s="5">
        <v>0</v>
      </c>
      <c r="IZ49" s="5">
        <v>0</v>
      </c>
      <c r="JA49" s="5">
        <v>0</v>
      </c>
      <c r="JB49" s="5">
        <v>0</v>
      </c>
      <c r="JC49" s="5">
        <v>0</v>
      </c>
      <c r="JD49" s="5">
        <v>0</v>
      </c>
      <c r="JE49" s="5">
        <v>0</v>
      </c>
      <c r="JF49" s="5">
        <v>0</v>
      </c>
      <c r="JG49" s="5">
        <v>0</v>
      </c>
      <c r="JH49" s="5">
        <v>0</v>
      </c>
      <c r="JI49" s="5">
        <v>0</v>
      </c>
      <c r="JJ49" s="5">
        <v>0</v>
      </c>
      <c r="JK49" s="5">
        <v>2</v>
      </c>
      <c r="JL49" s="5">
        <v>4</v>
      </c>
      <c r="JM49" s="5">
        <v>2</v>
      </c>
      <c r="JN49" s="5">
        <v>3</v>
      </c>
      <c r="JO49" s="5">
        <v>0</v>
      </c>
      <c r="JP49" s="5">
        <v>3</v>
      </c>
      <c r="JQ49" s="5">
        <v>98</v>
      </c>
      <c r="JR49" s="5">
        <v>93</v>
      </c>
      <c r="JS49" s="5">
        <v>274</v>
      </c>
      <c r="JT49" s="5">
        <v>527</v>
      </c>
      <c r="JU49" s="5">
        <v>622</v>
      </c>
      <c r="JV49" s="5">
        <v>514</v>
      </c>
      <c r="JW49" s="5">
        <v>385</v>
      </c>
      <c r="JX49" s="5">
        <v>446</v>
      </c>
      <c r="JY49" s="5" t="s">
        <v>33</v>
      </c>
      <c r="JZ49" s="5" t="s">
        <v>33</v>
      </c>
      <c r="KA49" s="5" t="s">
        <v>33</v>
      </c>
      <c r="KB49" s="5" t="s">
        <v>33</v>
      </c>
      <c r="KC49" s="5" t="s">
        <v>33</v>
      </c>
      <c r="KD49" s="5" t="s">
        <v>33</v>
      </c>
      <c r="KE49" s="5">
        <v>8689</v>
      </c>
      <c r="KF49" s="5">
        <v>9023</v>
      </c>
      <c r="KG49" s="5">
        <v>8808</v>
      </c>
      <c r="KH49" s="5">
        <v>8126</v>
      </c>
      <c r="KI49" s="5">
        <v>7688</v>
      </c>
      <c r="KJ49" s="5">
        <v>7328</v>
      </c>
      <c r="KK49" s="5">
        <v>7132</v>
      </c>
      <c r="KL49" s="5">
        <v>6278</v>
      </c>
      <c r="KM49" s="5">
        <v>5226</v>
      </c>
      <c r="KN49" s="5">
        <v>5887</v>
      </c>
      <c r="KO49" s="5">
        <v>5407</v>
      </c>
      <c r="KP49" s="5">
        <v>4287</v>
      </c>
      <c r="KQ49" s="5">
        <v>2019</v>
      </c>
      <c r="KR49" s="5">
        <v>4269</v>
      </c>
      <c r="KS49" s="5">
        <v>2129</v>
      </c>
      <c r="KT49" s="5">
        <v>1912</v>
      </c>
      <c r="KU49" s="5">
        <v>1713</v>
      </c>
      <c r="KV49" s="5">
        <v>2052</v>
      </c>
      <c r="KW49" s="5">
        <v>1731</v>
      </c>
      <c r="KX49" s="5">
        <v>2106</v>
      </c>
      <c r="KY49" s="5">
        <v>1958</v>
      </c>
      <c r="KZ49" s="5">
        <v>1915</v>
      </c>
      <c r="LA49" s="5">
        <v>2036</v>
      </c>
      <c r="LB49" s="5">
        <v>1362</v>
      </c>
      <c r="LC49" s="5">
        <v>1146</v>
      </c>
      <c r="LD49" s="5">
        <v>1498</v>
      </c>
      <c r="LE49" s="5" t="s">
        <v>33</v>
      </c>
      <c r="LF49" s="5" t="s">
        <v>33</v>
      </c>
      <c r="LG49" s="5" t="s">
        <v>33</v>
      </c>
      <c r="LH49" s="5" t="s">
        <v>33</v>
      </c>
      <c r="LI49" s="5" t="s">
        <v>33</v>
      </c>
      <c r="LJ49" s="5" t="s">
        <v>33</v>
      </c>
      <c r="LK49" s="5">
        <v>51</v>
      </c>
      <c r="LL49" s="5">
        <v>141</v>
      </c>
      <c r="LM49" s="5">
        <v>172</v>
      </c>
      <c r="LN49" s="5">
        <v>118</v>
      </c>
      <c r="LO49" s="5">
        <v>338</v>
      </c>
      <c r="LP49" s="5">
        <v>60</v>
      </c>
      <c r="LQ49" s="5">
        <v>38</v>
      </c>
      <c r="LR49" s="5">
        <v>75</v>
      </c>
      <c r="LS49" s="5">
        <v>159</v>
      </c>
      <c r="LT49" s="5">
        <v>134</v>
      </c>
      <c r="LU49" s="5">
        <v>114</v>
      </c>
      <c r="LV49" s="5">
        <v>79</v>
      </c>
      <c r="LW49" s="5">
        <v>87</v>
      </c>
      <c r="LX49" s="5">
        <v>121</v>
      </c>
      <c r="LY49" s="5">
        <v>93</v>
      </c>
      <c r="LZ49" s="5">
        <v>94</v>
      </c>
      <c r="MA49" s="5">
        <v>120</v>
      </c>
      <c r="MB49" s="5">
        <v>80</v>
      </c>
      <c r="MC49" s="5">
        <v>101</v>
      </c>
      <c r="MD49" s="5">
        <v>123</v>
      </c>
      <c r="ME49" s="5">
        <v>158</v>
      </c>
      <c r="MF49" s="5">
        <v>34</v>
      </c>
      <c r="MG49" s="5">
        <v>157</v>
      </c>
      <c r="MH49" s="5">
        <v>83</v>
      </c>
      <c r="MI49" s="5">
        <v>72</v>
      </c>
      <c r="MJ49" s="5">
        <v>49</v>
      </c>
      <c r="MK49" s="5" t="s">
        <v>33</v>
      </c>
      <c r="ML49" s="5" t="s">
        <v>33</v>
      </c>
      <c r="MM49" s="5" t="s">
        <v>33</v>
      </c>
      <c r="MN49" s="5" t="s">
        <v>33</v>
      </c>
      <c r="MO49" s="5" t="s">
        <v>33</v>
      </c>
      <c r="MP49" s="5" t="s">
        <v>33</v>
      </c>
      <c r="MQ49" s="5">
        <v>34</v>
      </c>
      <c r="MR49" s="5">
        <v>27</v>
      </c>
      <c r="MS49" s="5">
        <v>25</v>
      </c>
      <c r="MT49" s="5">
        <v>20</v>
      </c>
      <c r="MU49" s="5">
        <v>17</v>
      </c>
      <c r="MV49" s="5">
        <v>48</v>
      </c>
      <c r="MW49" s="5">
        <v>24</v>
      </c>
      <c r="MX49" s="5">
        <v>21</v>
      </c>
      <c r="MY49" s="5">
        <v>18</v>
      </c>
      <c r="MZ49" s="5">
        <v>18</v>
      </c>
      <c r="NA49" s="5">
        <v>18</v>
      </c>
      <c r="NB49" s="5">
        <v>20</v>
      </c>
      <c r="NC49" s="5">
        <v>20</v>
      </c>
      <c r="ND49" s="5">
        <v>15</v>
      </c>
      <c r="NE49" s="5" t="s">
        <v>33</v>
      </c>
      <c r="NF49" s="5" t="s">
        <v>33</v>
      </c>
      <c r="NG49" s="5" t="s">
        <v>33</v>
      </c>
      <c r="NH49" s="5" t="s">
        <v>33</v>
      </c>
      <c r="NI49" s="5" t="s">
        <v>33</v>
      </c>
      <c r="NJ49" s="5" t="s">
        <v>33</v>
      </c>
      <c r="NK49" s="5" t="s">
        <v>33</v>
      </c>
      <c r="NL49" s="5" t="s">
        <v>33</v>
      </c>
      <c r="NM49" s="5" t="s">
        <v>33</v>
      </c>
      <c r="NN49" s="5" t="s">
        <v>33</v>
      </c>
      <c r="NO49" s="5" t="s">
        <v>33</v>
      </c>
      <c r="NP49" s="5" t="s">
        <v>33</v>
      </c>
      <c r="NQ49" s="5" t="s">
        <v>33</v>
      </c>
      <c r="NR49" s="5" t="s">
        <v>33</v>
      </c>
      <c r="NS49" s="5" t="s">
        <v>33</v>
      </c>
      <c r="NT49" s="5" t="s">
        <v>33</v>
      </c>
      <c r="NU49" s="5" t="s">
        <v>33</v>
      </c>
      <c r="NV49" s="5" t="s">
        <v>33</v>
      </c>
      <c r="NW49" s="5">
        <v>0</v>
      </c>
      <c r="NX49" s="5">
        <v>0</v>
      </c>
      <c r="NY49" s="5">
        <v>0</v>
      </c>
      <c r="NZ49" s="5">
        <v>0</v>
      </c>
      <c r="OA49" s="5">
        <v>0</v>
      </c>
      <c r="OB49" s="5">
        <v>0</v>
      </c>
      <c r="OC49" s="5">
        <v>0</v>
      </c>
      <c r="OD49" s="5">
        <v>0</v>
      </c>
      <c r="OE49" s="5">
        <v>0</v>
      </c>
      <c r="OF49" s="5">
        <v>0</v>
      </c>
      <c r="OG49" s="5">
        <v>0</v>
      </c>
      <c r="OH49" s="5">
        <v>0</v>
      </c>
      <c r="OI49" s="5">
        <v>0</v>
      </c>
      <c r="OJ49" s="5">
        <v>0</v>
      </c>
      <c r="OK49" s="5" t="s">
        <v>33</v>
      </c>
      <c r="OL49" s="5" t="s">
        <v>33</v>
      </c>
      <c r="OM49" s="5" t="s">
        <v>33</v>
      </c>
      <c r="ON49" s="5" t="s">
        <v>33</v>
      </c>
      <c r="OO49" s="5" t="s">
        <v>33</v>
      </c>
      <c r="OP49" s="5" t="s">
        <v>33</v>
      </c>
      <c r="OQ49" s="5" t="s">
        <v>33</v>
      </c>
      <c r="OR49" s="5" t="s">
        <v>33</v>
      </c>
      <c r="OS49" s="5" t="s">
        <v>33</v>
      </c>
      <c r="OT49" s="5" t="s">
        <v>33</v>
      </c>
      <c r="OU49" s="5" t="s">
        <v>33</v>
      </c>
      <c r="OV49" s="5" t="s">
        <v>33</v>
      </c>
      <c r="OW49" s="5" t="s">
        <v>33</v>
      </c>
      <c r="OX49" s="5" t="s">
        <v>33</v>
      </c>
      <c r="OY49" s="5" t="s">
        <v>33</v>
      </c>
      <c r="OZ49" s="5" t="s">
        <v>33</v>
      </c>
      <c r="PA49" s="5" t="s">
        <v>33</v>
      </c>
      <c r="PB49" s="5" t="s">
        <v>33</v>
      </c>
      <c r="PC49" s="5">
        <v>1434</v>
      </c>
      <c r="PD49" s="5">
        <v>1444</v>
      </c>
      <c r="PE49" s="5">
        <v>1342</v>
      </c>
      <c r="PF49" s="5">
        <v>1309</v>
      </c>
      <c r="PG49" s="5">
        <v>1482</v>
      </c>
      <c r="PH49" s="5">
        <v>1332</v>
      </c>
      <c r="PI49" s="5">
        <v>1210</v>
      </c>
      <c r="PJ49" s="5">
        <v>1155</v>
      </c>
      <c r="PK49" s="5">
        <v>928</v>
      </c>
      <c r="PL49" s="5">
        <v>1088</v>
      </c>
      <c r="PM49" s="5">
        <v>1047</v>
      </c>
      <c r="PN49" s="5">
        <v>1065</v>
      </c>
      <c r="PO49" s="5">
        <v>877</v>
      </c>
      <c r="PP49" s="5">
        <v>877</v>
      </c>
      <c r="PQ49" s="5">
        <v>935</v>
      </c>
      <c r="PR49" s="5">
        <v>920</v>
      </c>
      <c r="PS49" s="5">
        <v>1038</v>
      </c>
      <c r="PT49" s="5">
        <v>957</v>
      </c>
      <c r="PU49" s="5">
        <v>795</v>
      </c>
      <c r="PV49" s="5">
        <v>838</v>
      </c>
      <c r="PW49" s="5">
        <v>657</v>
      </c>
      <c r="PX49" s="5">
        <v>718</v>
      </c>
      <c r="PY49" s="5">
        <v>705</v>
      </c>
      <c r="PZ49" s="5">
        <v>677</v>
      </c>
      <c r="QA49" s="5">
        <v>669</v>
      </c>
      <c r="QB49" s="5">
        <v>616</v>
      </c>
      <c r="QC49" s="5" t="s">
        <v>33</v>
      </c>
      <c r="QD49" s="5" t="s">
        <v>33</v>
      </c>
      <c r="QE49" s="5" t="s">
        <v>33</v>
      </c>
      <c r="QF49" s="5" t="s">
        <v>33</v>
      </c>
      <c r="QG49" s="5" t="s">
        <v>33</v>
      </c>
      <c r="QH49" s="5" t="s">
        <v>33</v>
      </c>
      <c r="QI49" s="5">
        <v>3364</v>
      </c>
      <c r="QJ49" s="5">
        <v>3234</v>
      </c>
      <c r="QK49" s="5">
        <v>3021</v>
      </c>
      <c r="QL49" s="5">
        <v>2405</v>
      </c>
      <c r="QM49" s="5">
        <v>2198</v>
      </c>
      <c r="QN49" s="5">
        <v>2627</v>
      </c>
      <c r="QO49" s="5">
        <v>2108</v>
      </c>
      <c r="QP49" s="5">
        <v>2037</v>
      </c>
      <c r="QQ49" s="5">
        <v>1650</v>
      </c>
      <c r="QR49" s="5">
        <v>1001</v>
      </c>
      <c r="QS49" s="5">
        <v>810</v>
      </c>
      <c r="QT49" s="5">
        <v>876</v>
      </c>
      <c r="QU49" s="5">
        <v>930</v>
      </c>
      <c r="QV49" s="5">
        <v>848</v>
      </c>
      <c r="QW49" s="5">
        <v>803</v>
      </c>
      <c r="QX49" s="5">
        <v>672</v>
      </c>
      <c r="QY49" s="5">
        <v>704</v>
      </c>
      <c r="QZ49" s="5">
        <v>796</v>
      </c>
      <c r="RA49" s="5">
        <v>852</v>
      </c>
      <c r="RB49" s="5">
        <v>658</v>
      </c>
      <c r="RC49" s="5">
        <v>734</v>
      </c>
      <c r="RD49" s="5">
        <v>567</v>
      </c>
      <c r="RE49" s="5">
        <v>745</v>
      </c>
      <c r="RF49" s="5">
        <v>724</v>
      </c>
      <c r="RG49" s="5">
        <v>669</v>
      </c>
      <c r="RH49" s="5">
        <v>595</v>
      </c>
      <c r="RI49" s="5" t="s">
        <v>33</v>
      </c>
      <c r="RJ49" s="5" t="s">
        <v>33</v>
      </c>
      <c r="RK49" s="5" t="s">
        <v>33</v>
      </c>
      <c r="RL49" s="5" t="s">
        <v>33</v>
      </c>
      <c r="RM49" s="5" t="s">
        <v>33</v>
      </c>
      <c r="RN49" s="5" t="s">
        <v>33</v>
      </c>
      <c r="RO49" s="5">
        <v>4089</v>
      </c>
      <c r="RP49" s="5">
        <v>3651</v>
      </c>
      <c r="RQ49" s="5">
        <v>2810</v>
      </c>
      <c r="RR49" s="5">
        <v>3067</v>
      </c>
      <c r="RS49" s="5">
        <v>3619</v>
      </c>
      <c r="RT49" s="5">
        <v>3084</v>
      </c>
      <c r="RU49" s="5">
        <v>2895</v>
      </c>
      <c r="RV49" s="5">
        <v>2764</v>
      </c>
      <c r="RW49" s="5">
        <v>2552</v>
      </c>
      <c r="RX49" s="5">
        <v>2583</v>
      </c>
      <c r="RY49" s="5">
        <v>2448</v>
      </c>
      <c r="RZ49" s="5">
        <v>2617</v>
      </c>
      <c r="SA49" s="5">
        <v>2293</v>
      </c>
      <c r="SB49" s="5">
        <v>2593</v>
      </c>
      <c r="SC49" s="5">
        <v>2012</v>
      </c>
      <c r="SD49" s="5">
        <v>1552</v>
      </c>
      <c r="SE49" s="5">
        <v>1431</v>
      </c>
      <c r="SF49" s="5">
        <v>953</v>
      </c>
      <c r="SG49" s="5">
        <v>1293</v>
      </c>
      <c r="SH49" s="5">
        <v>979</v>
      </c>
      <c r="SI49" s="5">
        <v>929</v>
      </c>
      <c r="SJ49" s="5">
        <v>1117</v>
      </c>
      <c r="SK49" s="5">
        <v>1140</v>
      </c>
      <c r="SL49" s="5">
        <v>1242</v>
      </c>
      <c r="SM49" s="5">
        <v>1266</v>
      </c>
      <c r="SN49" s="5">
        <v>1206</v>
      </c>
      <c r="SO49" s="5" t="s">
        <v>33</v>
      </c>
      <c r="SP49" s="5" t="s">
        <v>33</v>
      </c>
      <c r="SQ49" s="5" t="s">
        <v>33</v>
      </c>
      <c r="SR49" s="5" t="s">
        <v>33</v>
      </c>
      <c r="SS49" s="5" t="s">
        <v>33</v>
      </c>
      <c r="ST49" s="5" t="s">
        <v>33</v>
      </c>
      <c r="SU49" s="5">
        <v>5963</v>
      </c>
      <c r="SV49" s="5">
        <v>5148</v>
      </c>
      <c r="SW49" s="5">
        <v>4203</v>
      </c>
      <c r="SX49" s="5">
        <v>3739</v>
      </c>
      <c r="SY49" s="5">
        <v>4772</v>
      </c>
      <c r="SZ49" s="5">
        <v>3733</v>
      </c>
      <c r="TA49" s="5">
        <v>3924</v>
      </c>
      <c r="TB49" s="5">
        <v>3521</v>
      </c>
      <c r="TC49" s="5">
        <v>3273</v>
      </c>
      <c r="TD49" s="5">
        <v>2142</v>
      </c>
      <c r="TE49" s="5">
        <v>1287</v>
      </c>
      <c r="TF49" s="5">
        <v>904</v>
      </c>
      <c r="TG49" s="5">
        <v>1063</v>
      </c>
      <c r="TH49" s="5">
        <v>1005</v>
      </c>
      <c r="TI49" s="5">
        <v>1522</v>
      </c>
      <c r="TJ49" s="5">
        <v>2038</v>
      </c>
      <c r="TK49" s="5">
        <v>1878</v>
      </c>
      <c r="TL49" s="5">
        <v>1644</v>
      </c>
      <c r="TM49" s="5">
        <v>2038</v>
      </c>
      <c r="TN49" s="5">
        <v>2167</v>
      </c>
      <c r="TO49" s="5">
        <v>1967</v>
      </c>
      <c r="TP49" s="5">
        <v>1126</v>
      </c>
      <c r="TQ49" s="5">
        <v>881</v>
      </c>
      <c r="TR49" s="5">
        <v>821</v>
      </c>
      <c r="TS49" s="5">
        <v>1168</v>
      </c>
      <c r="TT49" s="5">
        <v>740</v>
      </c>
      <c r="TU49" s="5" t="s">
        <v>33</v>
      </c>
      <c r="TV49" s="5" t="s">
        <v>33</v>
      </c>
      <c r="TW49" s="5" t="s">
        <v>33</v>
      </c>
      <c r="TX49" s="5" t="s">
        <v>33</v>
      </c>
      <c r="TY49" s="5" t="s">
        <v>33</v>
      </c>
      <c r="TZ49" s="5" t="s">
        <v>33</v>
      </c>
      <c r="UA49" s="5">
        <v>52</v>
      </c>
      <c r="UB49" s="5">
        <v>46</v>
      </c>
      <c r="UC49" s="5">
        <v>0</v>
      </c>
      <c r="UD49" s="5">
        <v>993</v>
      </c>
      <c r="UE49" s="5">
        <v>1201</v>
      </c>
      <c r="UF49" s="5">
        <v>1013</v>
      </c>
      <c r="UG49" s="5">
        <v>619</v>
      </c>
      <c r="UH49" s="5">
        <v>549</v>
      </c>
      <c r="UI49" s="5">
        <v>499</v>
      </c>
      <c r="UJ49" s="5">
        <v>358</v>
      </c>
      <c r="UK49" s="5">
        <v>242</v>
      </c>
      <c r="UL49" s="5">
        <v>80</v>
      </c>
      <c r="UM49" s="5">
        <v>57</v>
      </c>
      <c r="UN49" s="5">
        <v>83</v>
      </c>
      <c r="UO49" s="5">
        <v>138</v>
      </c>
      <c r="UP49" s="5">
        <v>128</v>
      </c>
      <c r="UQ49" s="5">
        <v>129</v>
      </c>
      <c r="UR49" s="5">
        <v>36</v>
      </c>
      <c r="US49" s="5">
        <v>36</v>
      </c>
      <c r="UT49" s="5">
        <v>39</v>
      </c>
      <c r="UU49" s="5">
        <v>66</v>
      </c>
      <c r="UV49" s="5">
        <v>32</v>
      </c>
      <c r="UW49" s="5">
        <v>51</v>
      </c>
      <c r="UX49" s="5">
        <v>55</v>
      </c>
      <c r="UY49" s="5">
        <v>50</v>
      </c>
      <c r="UZ49" s="5">
        <v>75</v>
      </c>
      <c r="VA49" s="5" t="s">
        <v>33</v>
      </c>
      <c r="VB49" s="5" t="s">
        <v>33</v>
      </c>
      <c r="VC49" s="5" t="s">
        <v>33</v>
      </c>
      <c r="VD49" s="5" t="s">
        <v>33</v>
      </c>
      <c r="VE49" s="5" t="s">
        <v>33</v>
      </c>
      <c r="VF49" s="5" t="s">
        <v>33</v>
      </c>
      <c r="VG49" s="5">
        <v>6467</v>
      </c>
      <c r="VH49" s="5">
        <v>6104</v>
      </c>
      <c r="VI49" s="5">
        <v>5852</v>
      </c>
      <c r="VJ49" s="5">
        <v>5464</v>
      </c>
      <c r="VK49" s="5">
        <v>5319</v>
      </c>
      <c r="VL49" s="5">
        <v>5385</v>
      </c>
      <c r="VM49" s="5">
        <v>4913</v>
      </c>
      <c r="VN49" s="5">
        <v>5424</v>
      </c>
      <c r="VO49" s="5">
        <v>5225</v>
      </c>
      <c r="VP49" s="5">
        <v>4766</v>
      </c>
      <c r="VQ49" s="5">
        <v>6500</v>
      </c>
      <c r="VR49" s="5">
        <v>5355</v>
      </c>
      <c r="VS49" s="5">
        <v>4251</v>
      </c>
      <c r="VT49" s="5">
        <v>4268</v>
      </c>
      <c r="VU49" s="5">
        <v>3979</v>
      </c>
      <c r="VV49" s="5">
        <v>3932</v>
      </c>
      <c r="VW49" s="5">
        <v>4040</v>
      </c>
      <c r="VX49" s="5">
        <v>3343</v>
      </c>
      <c r="VY49" s="5">
        <v>3566</v>
      </c>
      <c r="VZ49" s="5">
        <v>3943</v>
      </c>
      <c r="WA49" s="5">
        <v>4687</v>
      </c>
      <c r="WB49" s="5">
        <v>3947</v>
      </c>
      <c r="WC49" s="5">
        <v>2847</v>
      </c>
      <c r="WD49" s="5">
        <v>3161</v>
      </c>
      <c r="WE49" s="5">
        <v>2525</v>
      </c>
      <c r="WF49" s="5">
        <v>2753</v>
      </c>
      <c r="WG49" s="5" t="s">
        <v>33</v>
      </c>
      <c r="WH49" s="5" t="s">
        <v>33</v>
      </c>
      <c r="WI49" s="5" t="s">
        <v>33</v>
      </c>
      <c r="WJ49" s="5" t="s">
        <v>33</v>
      </c>
      <c r="WK49" s="5" t="s">
        <v>33</v>
      </c>
      <c r="WL49" s="5" t="s">
        <v>33</v>
      </c>
      <c r="WM49" s="5">
        <v>95</v>
      </c>
      <c r="WN49" s="5">
        <v>76</v>
      </c>
      <c r="WO49" s="5">
        <v>76</v>
      </c>
      <c r="WP49" s="5">
        <v>82</v>
      </c>
      <c r="WQ49" s="5">
        <v>79</v>
      </c>
      <c r="WR49" s="5">
        <v>71</v>
      </c>
      <c r="WS49" s="5">
        <v>47</v>
      </c>
      <c r="WT49" s="5">
        <v>42</v>
      </c>
      <c r="WU49" s="5">
        <v>11</v>
      </c>
      <c r="WV49" s="5">
        <v>11</v>
      </c>
      <c r="WW49" s="5">
        <v>11</v>
      </c>
      <c r="WX49" s="5">
        <v>10</v>
      </c>
      <c r="WY49" s="5">
        <v>21</v>
      </c>
      <c r="WZ49" s="5">
        <v>9</v>
      </c>
      <c r="XA49" s="5">
        <v>32</v>
      </c>
      <c r="XB49" s="5">
        <v>41</v>
      </c>
      <c r="XC49" s="5">
        <v>41</v>
      </c>
      <c r="XD49" s="5">
        <v>45</v>
      </c>
      <c r="XE49" s="5">
        <v>37</v>
      </c>
      <c r="XF49" s="5">
        <v>45</v>
      </c>
      <c r="XG49" s="5">
        <v>91</v>
      </c>
      <c r="XH49" s="5">
        <v>112</v>
      </c>
      <c r="XI49" s="5">
        <v>106</v>
      </c>
      <c r="XJ49" s="5">
        <v>119</v>
      </c>
      <c r="XK49" s="5">
        <v>111</v>
      </c>
      <c r="XL49" s="5">
        <v>93</v>
      </c>
      <c r="XM49" s="5" t="s">
        <v>33</v>
      </c>
      <c r="XN49" s="5" t="s">
        <v>33</v>
      </c>
      <c r="XO49" s="5" t="s">
        <v>33</v>
      </c>
      <c r="XP49" s="5" t="s">
        <v>33</v>
      </c>
      <c r="XQ49" s="5" t="s">
        <v>33</v>
      </c>
      <c r="XR49" s="5" t="s">
        <v>33</v>
      </c>
      <c r="XS49" s="1">
        <v>6374</v>
      </c>
      <c r="XT49" s="3" t="s">
        <v>180</v>
      </c>
      <c r="XU49" s="3" t="s">
        <v>180</v>
      </c>
      <c r="XV49" s="3" t="s">
        <v>179</v>
      </c>
      <c r="XW49" s="3" t="s">
        <v>179</v>
      </c>
      <c r="XX49" s="3" t="s">
        <v>180</v>
      </c>
      <c r="XY49" s="3" t="s">
        <v>180</v>
      </c>
      <c r="XZ49" s="3" t="s">
        <v>219</v>
      </c>
    </row>
    <row r="50" spans="1:650" x14ac:dyDescent="0.3">
      <c r="A50" s="6" t="s">
        <v>81</v>
      </c>
      <c r="B50" s="1">
        <v>4056997</v>
      </c>
      <c r="C50" s="5">
        <v>307201</v>
      </c>
      <c r="D50" s="5">
        <v>169047</v>
      </c>
      <c r="E50" s="5">
        <v>153997</v>
      </c>
      <c r="F50" s="5">
        <v>135282</v>
      </c>
      <c r="G50" s="5">
        <v>79924</v>
      </c>
      <c r="H50" s="5">
        <v>69028</v>
      </c>
      <c r="I50" s="5">
        <v>175984</v>
      </c>
      <c r="J50" s="5">
        <v>233442</v>
      </c>
      <c r="K50" s="5">
        <v>206912</v>
      </c>
      <c r="L50" s="5">
        <v>61960</v>
      </c>
      <c r="M50" s="5">
        <v>57830</v>
      </c>
      <c r="N50" s="5">
        <v>22019</v>
      </c>
      <c r="O50" s="5">
        <v>45325</v>
      </c>
      <c r="P50" s="5">
        <v>-53485</v>
      </c>
      <c r="Q50" s="5">
        <v>-190480</v>
      </c>
      <c r="R50" s="5">
        <v>8700</v>
      </c>
      <c r="S50" s="5">
        <v>478255</v>
      </c>
      <c r="T50" s="5">
        <v>132151</v>
      </c>
      <c r="U50" s="5">
        <v>21312</v>
      </c>
      <c r="V50" s="5">
        <v>67029</v>
      </c>
      <c r="W50" s="5">
        <v>26026</v>
      </c>
      <c r="X50" s="5">
        <v>58139</v>
      </c>
      <c r="Y50" s="5">
        <v>15808</v>
      </c>
      <c r="Z50" s="5">
        <v>25728</v>
      </c>
      <c r="AA50" s="5">
        <v>31323</v>
      </c>
      <c r="AB50" s="5">
        <v>17893</v>
      </c>
      <c r="AC50" s="5">
        <v>87143</v>
      </c>
      <c r="AD50" s="5">
        <v>14134</v>
      </c>
      <c r="AE50" s="5">
        <v>13466</v>
      </c>
      <c r="AF50" s="5">
        <v>13537</v>
      </c>
      <c r="AG50" s="5">
        <v>1006</v>
      </c>
      <c r="AH50" s="5">
        <v>733</v>
      </c>
      <c r="AI50" s="5">
        <v>2927765</v>
      </c>
      <c r="AJ50" s="5">
        <v>2349919</v>
      </c>
      <c r="AK50" s="5">
        <v>1213321</v>
      </c>
      <c r="AL50" s="5">
        <v>2757031</v>
      </c>
      <c r="AM50" s="5">
        <v>1382309</v>
      </c>
      <c r="AN50" s="5">
        <v>1928283</v>
      </c>
      <c r="AO50" s="5">
        <v>2325822</v>
      </c>
      <c r="AP50" s="5">
        <v>2865713</v>
      </c>
      <c r="AQ50" s="5">
        <v>1734360</v>
      </c>
      <c r="AR50" s="5">
        <v>227723</v>
      </c>
      <c r="AS50" s="5">
        <v>1758874</v>
      </c>
      <c r="AT50" s="5">
        <v>702139</v>
      </c>
      <c r="AU50" s="5">
        <v>1061588</v>
      </c>
      <c r="AV50" s="5">
        <v>348060</v>
      </c>
      <c r="AW50" s="5">
        <v>1379642</v>
      </c>
      <c r="AX50" s="5">
        <v>308879</v>
      </c>
      <c r="AY50" s="5">
        <v>721037</v>
      </c>
      <c r="AZ50" s="5">
        <v>624963</v>
      </c>
      <c r="BA50" s="5">
        <v>315107</v>
      </c>
      <c r="BB50" s="5">
        <v>209612</v>
      </c>
      <c r="BC50" s="5">
        <v>63257</v>
      </c>
      <c r="BD50" s="5">
        <v>41578</v>
      </c>
      <c r="BE50" s="5">
        <v>167091</v>
      </c>
      <c r="BF50" s="5">
        <v>80133</v>
      </c>
      <c r="BG50" s="5">
        <v>127937</v>
      </c>
      <c r="BH50" s="5">
        <v>612101</v>
      </c>
      <c r="BI50" s="5">
        <v>649919</v>
      </c>
      <c r="BJ50" s="5">
        <v>181979</v>
      </c>
      <c r="BK50" s="5">
        <v>399098</v>
      </c>
      <c r="BL50" s="5">
        <v>172652</v>
      </c>
      <c r="BM50" s="5">
        <v>210590</v>
      </c>
      <c r="BN50" s="5">
        <v>240076</v>
      </c>
      <c r="BO50" s="5">
        <v>943031</v>
      </c>
      <c r="BP50" s="5">
        <v>453975</v>
      </c>
      <c r="BQ50" s="5">
        <v>359278</v>
      </c>
      <c r="BR50" s="5">
        <v>450157</v>
      </c>
      <c r="BS50" s="5">
        <v>347636</v>
      </c>
      <c r="BT50" s="5">
        <v>290960</v>
      </c>
      <c r="BU50" s="5">
        <v>158259</v>
      </c>
      <c r="BV50" s="5">
        <v>193147</v>
      </c>
      <c r="BW50" s="5">
        <v>259370</v>
      </c>
      <c r="BX50" s="5">
        <v>122869</v>
      </c>
      <c r="BY50" s="5">
        <v>315751</v>
      </c>
      <c r="BZ50" s="5">
        <v>241165</v>
      </c>
      <c r="CA50" s="5">
        <v>158029</v>
      </c>
      <c r="CB50" s="5">
        <v>229028</v>
      </c>
      <c r="CC50" s="5">
        <v>149785</v>
      </c>
      <c r="CD50" s="5">
        <v>117250</v>
      </c>
      <c r="CE50" s="5">
        <v>123304</v>
      </c>
      <c r="CF50" s="5">
        <v>100910</v>
      </c>
      <c r="CG50" s="5">
        <v>122692</v>
      </c>
      <c r="CH50" s="5">
        <v>91421</v>
      </c>
      <c r="CI50" s="5">
        <v>70213</v>
      </c>
      <c r="CJ50" s="5">
        <v>33889</v>
      </c>
      <c r="CK50" s="5">
        <v>53526</v>
      </c>
      <c r="CL50" s="5">
        <v>127228</v>
      </c>
      <c r="CM50" s="5">
        <v>58398</v>
      </c>
      <c r="CN50" s="5">
        <v>141113</v>
      </c>
      <c r="CO50" s="5">
        <v>140091</v>
      </c>
      <c r="CP50" s="5">
        <v>75226</v>
      </c>
      <c r="CQ50" s="5">
        <v>60163</v>
      </c>
      <c r="CR50" s="5">
        <v>63392</v>
      </c>
      <c r="CS50" s="5">
        <v>53373</v>
      </c>
      <c r="CT50" s="5">
        <v>93716</v>
      </c>
      <c r="CU50" s="5">
        <v>1733466</v>
      </c>
      <c r="CV50" s="5">
        <v>1602529</v>
      </c>
      <c r="CW50" s="5">
        <v>1455591</v>
      </c>
      <c r="CX50" s="5">
        <v>1205032</v>
      </c>
      <c r="CY50" s="5">
        <v>1085860</v>
      </c>
      <c r="CZ50" s="5">
        <v>737597</v>
      </c>
      <c r="DA50" s="5">
        <v>581682</v>
      </c>
      <c r="DB50" s="5">
        <v>668540</v>
      </c>
      <c r="DC50" s="5">
        <v>585858</v>
      </c>
      <c r="DD50" s="5">
        <v>484257</v>
      </c>
      <c r="DE50" s="5">
        <v>461621</v>
      </c>
      <c r="DF50" s="5">
        <v>516337</v>
      </c>
      <c r="DG50" s="5">
        <v>586437</v>
      </c>
      <c r="DH50" s="5">
        <v>681743</v>
      </c>
      <c r="DI50" s="5">
        <v>581064</v>
      </c>
      <c r="DJ50" s="5">
        <v>471659</v>
      </c>
      <c r="DK50" s="5">
        <v>519718</v>
      </c>
      <c r="DL50" s="5">
        <v>493408</v>
      </c>
      <c r="DM50" s="5">
        <v>446966</v>
      </c>
      <c r="DN50" s="5">
        <v>465246</v>
      </c>
      <c r="DO50" s="5">
        <v>368449</v>
      </c>
      <c r="DP50" s="5">
        <v>344669</v>
      </c>
      <c r="DQ50" s="5">
        <v>288652</v>
      </c>
      <c r="DR50" s="5">
        <v>261517</v>
      </c>
      <c r="DS50" s="5">
        <v>254624</v>
      </c>
      <c r="DT50" s="5">
        <v>268311</v>
      </c>
      <c r="DU50" s="5">
        <v>295925</v>
      </c>
      <c r="DV50" s="5">
        <v>324065</v>
      </c>
      <c r="DW50" s="5">
        <v>351414</v>
      </c>
      <c r="DX50" s="5">
        <v>405914</v>
      </c>
      <c r="DY50" s="5">
        <v>355447</v>
      </c>
      <c r="DZ50" s="5">
        <v>266995</v>
      </c>
      <c r="EA50" s="5">
        <v>231045</v>
      </c>
      <c r="EB50" s="5">
        <v>227053</v>
      </c>
      <c r="EC50" s="5">
        <v>246931</v>
      </c>
      <c r="ED50" s="5">
        <v>210956</v>
      </c>
      <c r="EE50" s="5">
        <v>192772</v>
      </c>
      <c r="EF50" s="5">
        <v>128367</v>
      </c>
      <c r="EG50" s="5">
        <v>90804</v>
      </c>
      <c r="EH50" s="5">
        <v>153514</v>
      </c>
      <c r="EI50" s="5">
        <v>73907</v>
      </c>
      <c r="EJ50" s="5">
        <v>48357</v>
      </c>
      <c r="EK50" s="5">
        <v>57962</v>
      </c>
      <c r="EL50" s="5">
        <v>60082</v>
      </c>
      <c r="EM50" s="5">
        <v>59009</v>
      </c>
      <c r="EN50" s="5">
        <v>48904</v>
      </c>
      <c r="EO50" s="5">
        <v>88358</v>
      </c>
      <c r="EP50" s="5">
        <v>39835</v>
      </c>
      <c r="EQ50" s="5">
        <v>60090</v>
      </c>
      <c r="ER50" s="5">
        <v>75897</v>
      </c>
      <c r="ES50" s="5">
        <v>86310</v>
      </c>
      <c r="ET50" s="5">
        <v>80524</v>
      </c>
      <c r="EU50" s="5">
        <v>109554</v>
      </c>
      <c r="EV50" s="5">
        <v>81807</v>
      </c>
      <c r="EW50" s="5">
        <v>85369</v>
      </c>
      <c r="EX50" s="5">
        <v>71011</v>
      </c>
      <c r="EY50" s="5">
        <v>73863</v>
      </c>
      <c r="EZ50" s="5">
        <v>83686</v>
      </c>
      <c r="FA50" s="5">
        <v>87023</v>
      </c>
      <c r="FB50" s="5">
        <v>189249</v>
      </c>
      <c r="FC50" s="5">
        <v>72178</v>
      </c>
      <c r="FD50" s="5">
        <v>119004</v>
      </c>
      <c r="FE50" s="5">
        <v>128706</v>
      </c>
      <c r="FF50" s="5">
        <v>47679</v>
      </c>
      <c r="FG50" s="5">
        <v>0</v>
      </c>
      <c r="FH50" s="5">
        <v>0</v>
      </c>
      <c r="FI50" s="5">
        <v>0</v>
      </c>
      <c r="FJ50" s="5">
        <v>0</v>
      </c>
      <c r="FK50" s="5">
        <v>0</v>
      </c>
      <c r="FL50" s="5">
        <v>0</v>
      </c>
      <c r="FM50" s="5">
        <v>0</v>
      </c>
      <c r="FN50" s="5">
        <v>0</v>
      </c>
      <c r="FO50" s="5">
        <v>0</v>
      </c>
      <c r="FP50" s="5">
        <v>0</v>
      </c>
      <c r="FQ50" s="5">
        <v>0</v>
      </c>
      <c r="FR50" s="5">
        <v>0</v>
      </c>
      <c r="FS50" s="5">
        <v>0</v>
      </c>
      <c r="FT50" s="5">
        <v>0</v>
      </c>
      <c r="FU50" s="5" t="s">
        <v>33</v>
      </c>
      <c r="FV50" s="5" t="s">
        <v>33</v>
      </c>
      <c r="FW50" s="5" t="s">
        <v>33</v>
      </c>
      <c r="FX50" s="5" t="s">
        <v>33</v>
      </c>
      <c r="FY50" s="5" t="s">
        <v>33</v>
      </c>
      <c r="FZ50" s="5" t="s">
        <v>33</v>
      </c>
      <c r="GA50" s="5" t="s">
        <v>33</v>
      </c>
      <c r="GB50" s="5" t="s">
        <v>33</v>
      </c>
      <c r="GC50" s="5" t="s">
        <v>33</v>
      </c>
      <c r="GD50" s="5" t="s">
        <v>33</v>
      </c>
      <c r="GE50" s="5" t="s">
        <v>33</v>
      </c>
      <c r="GF50" s="5" t="s">
        <v>33</v>
      </c>
      <c r="GG50" s="5" t="s">
        <v>33</v>
      </c>
      <c r="GH50" s="5" t="s">
        <v>33</v>
      </c>
      <c r="GI50" s="5" t="s">
        <v>33</v>
      </c>
      <c r="GJ50" s="5" t="s">
        <v>33</v>
      </c>
      <c r="GK50" s="5" t="s">
        <v>33</v>
      </c>
      <c r="GL50" s="5" t="s">
        <v>33</v>
      </c>
      <c r="GM50" s="5">
        <v>5962881</v>
      </c>
      <c r="GN50" s="5">
        <v>4981208</v>
      </c>
      <c r="GO50" s="5">
        <v>3430062</v>
      </c>
      <c r="GP50" s="5">
        <v>4758459</v>
      </c>
      <c r="GQ50" s="5">
        <v>3050526</v>
      </c>
      <c r="GR50" s="5">
        <v>3192210</v>
      </c>
      <c r="GS50" s="5">
        <v>3332551</v>
      </c>
      <c r="GT50" s="5">
        <v>4114356</v>
      </c>
      <c r="GU50" s="5">
        <v>2860408</v>
      </c>
      <c r="GV50" s="5">
        <v>945166</v>
      </c>
      <c r="GW50" s="5">
        <v>2652039</v>
      </c>
      <c r="GX50" s="5">
        <v>1541742</v>
      </c>
      <c r="GY50" s="5">
        <v>1910388</v>
      </c>
      <c r="GZ50" s="5">
        <v>1254250</v>
      </c>
      <c r="HA50" s="5">
        <v>2008369</v>
      </c>
      <c r="HB50" s="5">
        <v>967183</v>
      </c>
      <c r="HC50" s="5">
        <v>1902404</v>
      </c>
      <c r="HD50" s="5">
        <v>1425330</v>
      </c>
      <c r="HE50" s="5">
        <v>992388</v>
      </c>
      <c r="HF50" s="5">
        <v>913831</v>
      </c>
      <c r="HG50" s="5">
        <v>637499</v>
      </c>
      <c r="HH50" s="5">
        <v>560081</v>
      </c>
      <c r="HI50" s="5">
        <v>610446</v>
      </c>
      <c r="HJ50" s="5">
        <v>565616</v>
      </c>
      <c r="HK50" s="5">
        <v>642545</v>
      </c>
      <c r="HL50" s="5">
        <v>1256002</v>
      </c>
      <c r="HM50" s="5">
        <v>1506691</v>
      </c>
      <c r="HN50" s="5">
        <v>784653</v>
      </c>
      <c r="HO50" s="5">
        <v>1038982</v>
      </c>
      <c r="HP50" s="5">
        <v>774499</v>
      </c>
      <c r="HQ50" s="5">
        <v>749121</v>
      </c>
      <c r="HR50" s="5">
        <v>649199</v>
      </c>
      <c r="HS50" s="5">
        <v>3733385</v>
      </c>
      <c r="HT50" s="5">
        <v>3723979</v>
      </c>
      <c r="HU50" s="5">
        <v>3946683</v>
      </c>
      <c r="HV50" s="5">
        <v>3681707</v>
      </c>
      <c r="HW50" s="5">
        <v>4568235</v>
      </c>
      <c r="HX50" s="5">
        <v>4558165</v>
      </c>
      <c r="HY50" s="5">
        <v>4121704</v>
      </c>
      <c r="HZ50" s="5">
        <v>4614022</v>
      </c>
      <c r="IA50" s="5">
        <v>5335619</v>
      </c>
      <c r="IB50" s="5">
        <v>5329775</v>
      </c>
      <c r="IC50" s="5">
        <v>6539195</v>
      </c>
      <c r="ID50" s="5">
        <v>7073848</v>
      </c>
      <c r="IE50" s="5">
        <v>7029207</v>
      </c>
      <c r="IF50" s="5">
        <v>7406435</v>
      </c>
      <c r="IG50" s="5">
        <v>5111765</v>
      </c>
      <c r="IH50" s="5">
        <v>4643167</v>
      </c>
      <c r="II50" s="5">
        <v>4226624</v>
      </c>
      <c r="IJ50" s="5">
        <v>3499427</v>
      </c>
      <c r="IK50" s="5">
        <v>3673753</v>
      </c>
      <c r="IL50" s="5">
        <v>2707808</v>
      </c>
      <c r="IM50" s="5">
        <v>2443665</v>
      </c>
      <c r="IN50" s="5">
        <v>2398788</v>
      </c>
      <c r="IO50" s="5">
        <v>2423336</v>
      </c>
      <c r="IP50" s="5">
        <v>2346920</v>
      </c>
      <c r="IQ50" s="5">
        <v>1953863</v>
      </c>
      <c r="IR50" s="5">
        <v>1986617</v>
      </c>
      <c r="IS50" s="5">
        <v>2029658</v>
      </c>
      <c r="IT50" s="5">
        <v>2094812</v>
      </c>
      <c r="IU50" s="5">
        <v>2225558</v>
      </c>
      <c r="IV50" s="5">
        <v>2205210</v>
      </c>
      <c r="IW50" s="5">
        <v>2025997</v>
      </c>
      <c r="IX50" s="5">
        <v>1908600</v>
      </c>
      <c r="IY50" s="5">
        <v>197355</v>
      </c>
      <c r="IZ50" s="5">
        <v>215491</v>
      </c>
      <c r="JA50" s="5">
        <v>271047</v>
      </c>
      <c r="JB50" s="5">
        <v>287211</v>
      </c>
      <c r="JC50" s="5">
        <v>296851</v>
      </c>
      <c r="JD50" s="5">
        <v>276229</v>
      </c>
      <c r="JE50" s="5">
        <v>283571</v>
      </c>
      <c r="JF50" s="5">
        <v>296762</v>
      </c>
      <c r="JG50" s="5">
        <v>296994</v>
      </c>
      <c r="JH50" s="5">
        <v>307228</v>
      </c>
      <c r="JI50" s="5">
        <v>273751</v>
      </c>
      <c r="JJ50" s="5">
        <v>291318</v>
      </c>
      <c r="JK50" s="5">
        <v>284966</v>
      </c>
      <c r="JL50" s="5">
        <v>260579</v>
      </c>
      <c r="JM50" s="5">
        <v>270516</v>
      </c>
      <c r="JN50" s="5">
        <v>265718</v>
      </c>
      <c r="JO50" s="5">
        <v>260679</v>
      </c>
      <c r="JP50" s="5">
        <v>241786</v>
      </c>
      <c r="JQ50" s="5">
        <v>205788</v>
      </c>
      <c r="JR50" s="5">
        <v>195262</v>
      </c>
      <c r="JS50" s="5">
        <v>206720</v>
      </c>
      <c r="JT50" s="5">
        <v>208293</v>
      </c>
      <c r="JU50" s="5">
        <v>249084</v>
      </c>
      <c r="JV50" s="5">
        <v>239989</v>
      </c>
      <c r="JW50" s="5">
        <v>191795</v>
      </c>
      <c r="JX50" s="5">
        <v>192098</v>
      </c>
      <c r="JY50" s="5">
        <v>189693</v>
      </c>
      <c r="JZ50" s="5">
        <v>206064</v>
      </c>
      <c r="KA50" s="5">
        <v>255696</v>
      </c>
      <c r="KB50" s="5">
        <v>265419</v>
      </c>
      <c r="KC50" s="5">
        <v>252677</v>
      </c>
      <c r="KD50" s="5">
        <v>253828</v>
      </c>
      <c r="KE50" s="5">
        <v>48335</v>
      </c>
      <c r="KF50" s="5">
        <v>46779</v>
      </c>
      <c r="KG50" s="5">
        <v>46639</v>
      </c>
      <c r="KH50" s="5">
        <v>51366</v>
      </c>
      <c r="KI50" s="5">
        <v>73837</v>
      </c>
      <c r="KJ50" s="5">
        <v>73735</v>
      </c>
      <c r="KK50" s="5">
        <v>63402</v>
      </c>
      <c r="KL50" s="5">
        <v>70783</v>
      </c>
      <c r="KM50" s="5">
        <v>59770</v>
      </c>
      <c r="KN50" s="5">
        <v>47146</v>
      </c>
      <c r="KO50" s="5">
        <v>31533</v>
      </c>
      <c r="KP50" s="5">
        <v>35974</v>
      </c>
      <c r="KQ50" s="5">
        <v>36063</v>
      </c>
      <c r="KR50" s="5">
        <v>41152</v>
      </c>
      <c r="KS50" s="5">
        <v>39092</v>
      </c>
      <c r="KT50" s="5">
        <v>37830</v>
      </c>
      <c r="KU50" s="5">
        <v>37721</v>
      </c>
      <c r="KV50" s="5">
        <v>31264</v>
      </c>
      <c r="KW50" s="5">
        <v>25858</v>
      </c>
      <c r="KX50" s="5">
        <v>27838</v>
      </c>
      <c r="KY50" s="5">
        <v>30750</v>
      </c>
      <c r="KZ50" s="5">
        <v>25593</v>
      </c>
      <c r="LA50" s="5">
        <v>24038</v>
      </c>
      <c r="LB50" s="5">
        <v>23260</v>
      </c>
      <c r="LC50" s="5">
        <v>26674</v>
      </c>
      <c r="LD50" s="5">
        <v>21487</v>
      </c>
      <c r="LE50" s="5">
        <v>28303</v>
      </c>
      <c r="LF50" s="5">
        <v>21983</v>
      </c>
      <c r="LG50" s="5">
        <v>20457</v>
      </c>
      <c r="LH50" s="5">
        <v>18672</v>
      </c>
      <c r="LI50" s="5">
        <v>18141</v>
      </c>
      <c r="LJ50" s="5">
        <v>17677</v>
      </c>
      <c r="LK50" s="5">
        <v>26402</v>
      </c>
      <c r="LL50" s="5">
        <v>27090</v>
      </c>
      <c r="LM50" s="5">
        <v>52030</v>
      </c>
      <c r="LN50" s="5">
        <v>27093</v>
      </c>
      <c r="LO50" s="5">
        <v>29673</v>
      </c>
      <c r="LP50" s="5">
        <v>24983</v>
      </c>
      <c r="LQ50" s="5">
        <v>27451</v>
      </c>
      <c r="LR50" s="5">
        <v>30656</v>
      </c>
      <c r="LS50" s="5">
        <v>30812</v>
      </c>
      <c r="LT50" s="5">
        <v>29664</v>
      </c>
      <c r="LU50" s="5">
        <v>26507</v>
      </c>
      <c r="LV50" s="5">
        <v>30733</v>
      </c>
      <c r="LW50" s="5">
        <v>24756</v>
      </c>
      <c r="LX50" s="5">
        <v>24186</v>
      </c>
      <c r="LY50" s="5">
        <v>17695</v>
      </c>
      <c r="LZ50" s="5">
        <v>17542</v>
      </c>
      <c r="MA50" s="5">
        <v>16355</v>
      </c>
      <c r="MB50" s="5">
        <v>18423</v>
      </c>
      <c r="MC50" s="5">
        <v>17614</v>
      </c>
      <c r="MD50" s="5">
        <v>16768</v>
      </c>
      <c r="ME50" s="5">
        <v>16700</v>
      </c>
      <c r="MF50" s="5">
        <v>20598</v>
      </c>
      <c r="MG50" s="5">
        <v>17756</v>
      </c>
      <c r="MH50" s="5">
        <v>15965</v>
      </c>
      <c r="MI50" s="5">
        <v>13456</v>
      </c>
      <c r="MJ50" s="5">
        <v>15092</v>
      </c>
      <c r="MK50" s="5">
        <v>20872</v>
      </c>
      <c r="ML50" s="5">
        <v>20305</v>
      </c>
      <c r="MM50" s="5">
        <v>25190</v>
      </c>
      <c r="MN50" s="5">
        <v>28269</v>
      </c>
      <c r="MO50" s="5">
        <v>27183</v>
      </c>
      <c r="MP50" s="5">
        <v>23059</v>
      </c>
      <c r="MQ50" s="5">
        <v>0</v>
      </c>
      <c r="MR50" s="5">
        <v>0</v>
      </c>
      <c r="MS50" s="5">
        <v>0</v>
      </c>
      <c r="MT50" s="5">
        <v>0</v>
      </c>
      <c r="MU50" s="5">
        <v>0</v>
      </c>
      <c r="MV50" s="5">
        <v>0</v>
      </c>
      <c r="MW50" s="5">
        <v>0</v>
      </c>
      <c r="MX50" s="5">
        <v>0</v>
      </c>
      <c r="MY50" s="5">
        <v>0</v>
      </c>
      <c r="MZ50" s="5">
        <v>0</v>
      </c>
      <c r="NA50" s="5">
        <v>0</v>
      </c>
      <c r="NB50" s="5">
        <v>0</v>
      </c>
      <c r="NC50" s="5">
        <v>0</v>
      </c>
      <c r="ND50" s="5">
        <v>0</v>
      </c>
      <c r="NE50" s="5" t="s">
        <v>33</v>
      </c>
      <c r="NF50" s="5" t="s">
        <v>33</v>
      </c>
      <c r="NG50" s="5" t="s">
        <v>33</v>
      </c>
      <c r="NH50" s="5" t="s">
        <v>33</v>
      </c>
      <c r="NI50" s="5" t="s">
        <v>33</v>
      </c>
      <c r="NJ50" s="5" t="s">
        <v>33</v>
      </c>
      <c r="NK50" s="5" t="s">
        <v>33</v>
      </c>
      <c r="NL50" s="5" t="s">
        <v>33</v>
      </c>
      <c r="NM50" s="5" t="s">
        <v>33</v>
      </c>
      <c r="NN50" s="5" t="s">
        <v>33</v>
      </c>
      <c r="NO50" s="5" t="s">
        <v>33</v>
      </c>
      <c r="NP50" s="5" t="s">
        <v>33</v>
      </c>
      <c r="NQ50" s="5" t="s">
        <v>33</v>
      </c>
      <c r="NR50" s="5" t="s">
        <v>33</v>
      </c>
      <c r="NS50" s="5" t="s">
        <v>33</v>
      </c>
      <c r="NT50" s="5" t="s">
        <v>33</v>
      </c>
      <c r="NU50" s="5" t="s">
        <v>33</v>
      </c>
      <c r="NV50" s="5" t="s">
        <v>33</v>
      </c>
      <c r="NW50" s="5">
        <v>0</v>
      </c>
      <c r="NX50" s="5">
        <v>0</v>
      </c>
      <c r="NY50" s="5">
        <v>0</v>
      </c>
      <c r="NZ50" s="5">
        <v>0</v>
      </c>
      <c r="OA50" s="5">
        <v>0</v>
      </c>
      <c r="OB50" s="5">
        <v>0</v>
      </c>
      <c r="OC50" s="5">
        <v>0</v>
      </c>
      <c r="OD50" s="5">
        <v>0</v>
      </c>
      <c r="OE50" s="5">
        <v>0</v>
      </c>
      <c r="OF50" s="5">
        <v>0</v>
      </c>
      <c r="OG50" s="5">
        <v>0</v>
      </c>
      <c r="OH50" s="5">
        <v>0</v>
      </c>
      <c r="OI50" s="5">
        <v>0</v>
      </c>
      <c r="OJ50" s="5">
        <v>0</v>
      </c>
      <c r="OK50" s="5" t="s">
        <v>33</v>
      </c>
      <c r="OL50" s="5" t="s">
        <v>33</v>
      </c>
      <c r="OM50" s="5" t="s">
        <v>33</v>
      </c>
      <c r="ON50" s="5" t="s">
        <v>33</v>
      </c>
      <c r="OO50" s="5" t="s">
        <v>33</v>
      </c>
      <c r="OP50" s="5" t="s">
        <v>33</v>
      </c>
      <c r="OQ50" s="5" t="s">
        <v>33</v>
      </c>
      <c r="OR50" s="5" t="s">
        <v>33</v>
      </c>
      <c r="OS50" s="5" t="s">
        <v>33</v>
      </c>
      <c r="OT50" s="5" t="s">
        <v>33</v>
      </c>
      <c r="OU50" s="5" t="s">
        <v>33</v>
      </c>
      <c r="OV50" s="5" t="s">
        <v>33</v>
      </c>
      <c r="OW50" s="5" t="s">
        <v>33</v>
      </c>
      <c r="OX50" s="5" t="s">
        <v>33</v>
      </c>
      <c r="OY50" s="5" t="s">
        <v>33</v>
      </c>
      <c r="OZ50" s="5" t="s">
        <v>33</v>
      </c>
      <c r="PA50" s="5" t="s">
        <v>33</v>
      </c>
      <c r="PB50" s="5" t="s">
        <v>33</v>
      </c>
      <c r="PC50" s="5">
        <v>87788</v>
      </c>
      <c r="PD50" s="5">
        <v>86024</v>
      </c>
      <c r="PE50" s="5">
        <v>85797</v>
      </c>
      <c r="PF50" s="5">
        <v>88156</v>
      </c>
      <c r="PG50" s="5">
        <v>90076</v>
      </c>
      <c r="PH50" s="5">
        <v>89138</v>
      </c>
      <c r="PI50" s="5">
        <v>60871</v>
      </c>
      <c r="PJ50" s="5">
        <v>81557</v>
      </c>
      <c r="PK50" s="5">
        <v>82516</v>
      </c>
      <c r="PL50" s="5">
        <v>85720</v>
      </c>
      <c r="PM50" s="5">
        <v>78132</v>
      </c>
      <c r="PN50" s="5">
        <v>92505</v>
      </c>
      <c r="PO50" s="5">
        <v>89190</v>
      </c>
      <c r="PP50" s="5">
        <v>98311</v>
      </c>
      <c r="PQ50" s="5">
        <v>87496</v>
      </c>
      <c r="PR50" s="5">
        <v>77447</v>
      </c>
      <c r="PS50" s="5">
        <v>81558</v>
      </c>
      <c r="PT50" s="5">
        <v>85143</v>
      </c>
      <c r="PU50" s="5">
        <v>90151</v>
      </c>
      <c r="PV50" s="5">
        <v>85009</v>
      </c>
      <c r="PW50" s="5">
        <v>88481</v>
      </c>
      <c r="PX50" s="5">
        <v>85867</v>
      </c>
      <c r="PY50" s="5">
        <v>70106</v>
      </c>
      <c r="PZ50" s="5">
        <v>65622</v>
      </c>
      <c r="QA50" s="5">
        <v>70839</v>
      </c>
      <c r="QB50" s="5">
        <v>85659</v>
      </c>
      <c r="QC50" s="5">
        <v>82916</v>
      </c>
      <c r="QD50" s="5">
        <v>83993</v>
      </c>
      <c r="QE50" s="5">
        <v>123204</v>
      </c>
      <c r="QF50" s="5">
        <v>127996</v>
      </c>
      <c r="QG50" s="5">
        <v>123232</v>
      </c>
      <c r="QH50" s="5">
        <v>125067</v>
      </c>
      <c r="QI50" s="5">
        <v>406182</v>
      </c>
      <c r="QJ50" s="5">
        <v>195030</v>
      </c>
      <c r="QK50" s="5">
        <v>1360998</v>
      </c>
      <c r="QL50" s="5">
        <v>183146</v>
      </c>
      <c r="QM50" s="5">
        <v>184694</v>
      </c>
      <c r="QN50" s="5">
        <v>179448</v>
      </c>
      <c r="QO50" s="5">
        <v>204941</v>
      </c>
      <c r="QP50" s="5">
        <v>204807</v>
      </c>
      <c r="QQ50" s="5">
        <v>201499</v>
      </c>
      <c r="QR50" s="5">
        <v>179358</v>
      </c>
      <c r="QS50" s="5">
        <v>166702</v>
      </c>
      <c r="QT50" s="5">
        <v>179648</v>
      </c>
      <c r="QU50" s="5">
        <v>189334</v>
      </c>
      <c r="QV50" s="5">
        <v>192089</v>
      </c>
      <c r="QW50" s="5">
        <v>132446</v>
      </c>
      <c r="QX50" s="5">
        <v>168887</v>
      </c>
      <c r="QY50" s="5">
        <v>155963</v>
      </c>
      <c r="QZ50" s="5">
        <v>155119</v>
      </c>
      <c r="RA50" s="5">
        <v>148291</v>
      </c>
      <c r="RB50" s="5">
        <v>155500</v>
      </c>
      <c r="RC50" s="5">
        <v>150278</v>
      </c>
      <c r="RD50" s="5">
        <v>163837</v>
      </c>
      <c r="RE50" s="5">
        <v>117673</v>
      </c>
      <c r="RF50" s="5">
        <v>102731</v>
      </c>
      <c r="RG50" s="5">
        <v>111562</v>
      </c>
      <c r="RH50" s="5">
        <v>117545</v>
      </c>
      <c r="RI50" s="5">
        <v>130995</v>
      </c>
      <c r="RJ50" s="5">
        <v>126874</v>
      </c>
      <c r="RK50" s="5">
        <v>119194</v>
      </c>
      <c r="RL50" s="5">
        <v>109862</v>
      </c>
      <c r="RM50" s="5">
        <v>100920</v>
      </c>
      <c r="RN50" s="5">
        <v>91809</v>
      </c>
      <c r="RO50" s="5">
        <v>87143</v>
      </c>
      <c r="RP50" s="5">
        <v>89531</v>
      </c>
      <c r="RQ50" s="5">
        <v>97736</v>
      </c>
      <c r="RR50" s="5">
        <v>103438</v>
      </c>
      <c r="RS50" s="5">
        <v>110574</v>
      </c>
      <c r="RT50" s="5">
        <v>118415</v>
      </c>
      <c r="RU50" s="5">
        <v>134779</v>
      </c>
      <c r="RV50" s="5">
        <v>144003</v>
      </c>
      <c r="RW50" s="5">
        <v>136794</v>
      </c>
      <c r="RX50" s="5">
        <v>134299</v>
      </c>
      <c r="RY50" s="5">
        <v>149320</v>
      </c>
      <c r="RZ50" s="5">
        <v>149421</v>
      </c>
      <c r="SA50" s="5">
        <v>131894</v>
      </c>
      <c r="SB50" s="5">
        <v>127096</v>
      </c>
      <c r="SC50" s="5">
        <v>112569</v>
      </c>
      <c r="SD50" s="5">
        <v>113883</v>
      </c>
      <c r="SE50" s="5">
        <v>109494</v>
      </c>
      <c r="SF50" s="5">
        <v>106926</v>
      </c>
      <c r="SG50" s="5">
        <v>101429</v>
      </c>
      <c r="SH50" s="5">
        <v>92635</v>
      </c>
      <c r="SI50" s="5">
        <v>101348</v>
      </c>
      <c r="SJ50" s="5">
        <v>103481</v>
      </c>
      <c r="SK50" s="5">
        <v>102505</v>
      </c>
      <c r="SL50" s="5">
        <v>108840</v>
      </c>
      <c r="SM50" s="5">
        <v>113578</v>
      </c>
      <c r="SN50" s="5">
        <v>110976</v>
      </c>
      <c r="SO50" s="5">
        <v>128772</v>
      </c>
      <c r="SP50" s="5">
        <v>119439</v>
      </c>
      <c r="SQ50" s="5">
        <v>133047</v>
      </c>
      <c r="SR50" s="5">
        <v>118147</v>
      </c>
      <c r="SS50" s="5">
        <v>108188</v>
      </c>
      <c r="ST50" s="5">
        <v>109630</v>
      </c>
      <c r="SU50" s="5">
        <v>51268</v>
      </c>
      <c r="SV50" s="5">
        <v>52744</v>
      </c>
      <c r="SW50" s="5">
        <v>57440</v>
      </c>
      <c r="SX50" s="5">
        <v>53636</v>
      </c>
      <c r="SY50" s="5">
        <v>102185</v>
      </c>
      <c r="SZ50" s="5">
        <v>149974</v>
      </c>
      <c r="TA50" s="5">
        <v>137369</v>
      </c>
      <c r="TB50" s="5">
        <v>135728</v>
      </c>
      <c r="TC50" s="5">
        <v>145032</v>
      </c>
      <c r="TD50" s="5">
        <v>133958</v>
      </c>
      <c r="TE50" s="5">
        <v>102721</v>
      </c>
      <c r="TF50" s="5">
        <v>102495</v>
      </c>
      <c r="TG50" s="5">
        <v>86939</v>
      </c>
      <c r="TH50" s="5">
        <v>77077</v>
      </c>
      <c r="TI50" s="5">
        <v>65681</v>
      </c>
      <c r="TJ50" s="5">
        <v>61561</v>
      </c>
      <c r="TK50" s="5">
        <v>62676</v>
      </c>
      <c r="TL50" s="5">
        <v>76599</v>
      </c>
      <c r="TM50" s="5">
        <v>75989</v>
      </c>
      <c r="TN50" s="5">
        <v>77125</v>
      </c>
      <c r="TO50" s="5">
        <v>77438</v>
      </c>
      <c r="TP50" s="5">
        <v>87148</v>
      </c>
      <c r="TQ50" s="5">
        <v>84495</v>
      </c>
      <c r="TR50" s="5">
        <v>95116</v>
      </c>
      <c r="TS50" s="5">
        <v>88230</v>
      </c>
      <c r="TT50" s="5">
        <v>85803</v>
      </c>
      <c r="TU50" s="5">
        <v>99207</v>
      </c>
      <c r="TV50" s="5">
        <v>72726</v>
      </c>
      <c r="TW50" s="5">
        <v>60894</v>
      </c>
      <c r="TX50" s="5">
        <v>47059</v>
      </c>
      <c r="TY50" s="5">
        <v>38787</v>
      </c>
      <c r="TZ50" s="5">
        <v>46101</v>
      </c>
      <c r="UA50" s="5">
        <v>2008</v>
      </c>
      <c r="UB50" s="5">
        <v>4065</v>
      </c>
      <c r="UC50" s="5">
        <v>8069</v>
      </c>
      <c r="UD50" s="5">
        <v>3730</v>
      </c>
      <c r="UE50" s="5">
        <v>4597</v>
      </c>
      <c r="UF50" s="5">
        <v>3287</v>
      </c>
      <c r="UG50" s="5">
        <v>4799</v>
      </c>
      <c r="UH50" s="5">
        <v>9286</v>
      </c>
      <c r="UI50" s="5">
        <v>14371</v>
      </c>
      <c r="UJ50" s="5">
        <v>9514</v>
      </c>
      <c r="UK50" s="5">
        <v>8949</v>
      </c>
      <c r="UL50" s="5">
        <v>16278</v>
      </c>
      <c r="UM50" s="5">
        <v>17525</v>
      </c>
      <c r="UN50" s="5">
        <v>27819</v>
      </c>
      <c r="UO50" s="5">
        <v>15</v>
      </c>
      <c r="UP50" s="5">
        <v>84</v>
      </c>
      <c r="UQ50" s="5">
        <v>163</v>
      </c>
      <c r="UR50" s="5">
        <v>403</v>
      </c>
      <c r="US50" s="5">
        <v>70</v>
      </c>
      <c r="UT50" s="5">
        <v>936</v>
      </c>
      <c r="UU50" s="5">
        <v>1414</v>
      </c>
      <c r="UV50" s="5">
        <v>161</v>
      </c>
      <c r="UW50" s="5">
        <v>53</v>
      </c>
      <c r="UX50" s="5">
        <v>78</v>
      </c>
      <c r="UY50" s="5">
        <v>237</v>
      </c>
      <c r="UZ50" s="5">
        <v>184</v>
      </c>
      <c r="VA50" s="5">
        <v>192</v>
      </c>
      <c r="VB50" s="5">
        <v>170</v>
      </c>
      <c r="VC50" s="5">
        <v>356</v>
      </c>
      <c r="VD50" s="5">
        <v>573</v>
      </c>
      <c r="VE50" s="5">
        <v>3864</v>
      </c>
      <c r="VF50" s="5">
        <v>344</v>
      </c>
      <c r="VG50" s="5">
        <v>303650</v>
      </c>
      <c r="VH50" s="5">
        <v>321621</v>
      </c>
      <c r="VI50" s="5">
        <v>430377</v>
      </c>
      <c r="VJ50" s="5">
        <v>321581</v>
      </c>
      <c r="VK50" s="5">
        <v>333103</v>
      </c>
      <c r="VL50" s="5">
        <v>342962</v>
      </c>
      <c r="VM50" s="5">
        <v>395842</v>
      </c>
      <c r="VN50" s="5">
        <v>410830</v>
      </c>
      <c r="VO50" s="5">
        <v>343251</v>
      </c>
      <c r="VP50" s="5">
        <v>312540</v>
      </c>
      <c r="VQ50" s="5">
        <v>322455</v>
      </c>
      <c r="VR50" s="5">
        <v>195997</v>
      </c>
      <c r="VS50" s="5">
        <v>328198</v>
      </c>
      <c r="VT50" s="5">
        <v>427662</v>
      </c>
      <c r="VU50" s="5">
        <v>461659</v>
      </c>
      <c r="VV50" s="5">
        <v>260618</v>
      </c>
      <c r="VW50" s="5">
        <v>309291</v>
      </c>
      <c r="VX50" s="5">
        <v>311508</v>
      </c>
      <c r="VY50" s="5">
        <v>258641</v>
      </c>
      <c r="VZ50" s="5">
        <v>267553</v>
      </c>
      <c r="WA50" s="5">
        <v>264571</v>
      </c>
      <c r="WB50" s="5">
        <v>237161</v>
      </c>
      <c r="WC50" s="5">
        <v>226253</v>
      </c>
      <c r="WD50" s="5">
        <v>247714</v>
      </c>
      <c r="WE50" s="5">
        <v>284745</v>
      </c>
      <c r="WF50" s="5">
        <v>326698</v>
      </c>
      <c r="WG50" s="5">
        <v>424054</v>
      </c>
      <c r="WH50" s="5">
        <v>281961</v>
      </c>
      <c r="WI50" s="5">
        <v>327232</v>
      </c>
      <c r="WJ50" s="5">
        <v>245301</v>
      </c>
      <c r="WK50" s="5">
        <v>289982</v>
      </c>
      <c r="WL50" s="5">
        <v>275426</v>
      </c>
      <c r="WM50" s="5">
        <v>11328</v>
      </c>
      <c r="WN50" s="5">
        <v>12055</v>
      </c>
      <c r="WO50" s="5">
        <v>13323</v>
      </c>
      <c r="WP50" s="5">
        <v>14051</v>
      </c>
      <c r="WQ50" s="5">
        <v>14207</v>
      </c>
      <c r="WR50" s="5">
        <v>11129</v>
      </c>
      <c r="WS50" s="5">
        <v>11220</v>
      </c>
      <c r="WT50" s="5">
        <v>12383</v>
      </c>
      <c r="WU50" s="5">
        <v>13593</v>
      </c>
      <c r="WV50" s="5">
        <v>15462</v>
      </c>
      <c r="WW50" s="5">
        <v>12753</v>
      </c>
      <c r="WX50" s="5">
        <v>12302</v>
      </c>
      <c r="WY50" s="5">
        <v>12413</v>
      </c>
      <c r="WZ50" s="5">
        <v>11692</v>
      </c>
      <c r="XA50" s="5">
        <v>4722</v>
      </c>
      <c r="XB50" s="5">
        <v>5845</v>
      </c>
      <c r="XC50" s="5">
        <v>4079</v>
      </c>
      <c r="XD50" s="5">
        <v>3994</v>
      </c>
      <c r="XE50" s="5">
        <v>5680</v>
      </c>
      <c r="XF50" s="5">
        <v>7996</v>
      </c>
      <c r="XG50" s="5">
        <v>8356</v>
      </c>
      <c r="XH50" s="5">
        <v>7643</v>
      </c>
      <c r="XI50" s="5">
        <v>13196</v>
      </c>
      <c r="XJ50" s="5">
        <v>11907</v>
      </c>
      <c r="XK50" s="5">
        <v>5345</v>
      </c>
      <c r="XL50" s="5">
        <v>3253</v>
      </c>
      <c r="XM50" s="5">
        <v>5176</v>
      </c>
      <c r="XN50" s="5">
        <v>5132</v>
      </c>
      <c r="XO50" s="5">
        <v>4937</v>
      </c>
      <c r="XP50" s="5">
        <v>4527</v>
      </c>
      <c r="XQ50" s="5">
        <v>4692</v>
      </c>
      <c r="XR50" s="5">
        <v>4063</v>
      </c>
      <c r="XS50" s="1">
        <v>6452</v>
      </c>
      <c r="XT50" s="3" t="s">
        <v>180</v>
      </c>
      <c r="XU50" s="3" t="s">
        <v>180</v>
      </c>
      <c r="XV50" s="3" t="s">
        <v>180</v>
      </c>
      <c r="XW50" s="3" t="s">
        <v>179</v>
      </c>
      <c r="XX50" s="3" t="s">
        <v>180</v>
      </c>
      <c r="XY50" s="3" t="s">
        <v>180</v>
      </c>
      <c r="XZ50" s="3" t="s">
        <v>220</v>
      </c>
    </row>
    <row r="51" spans="1:650" x14ac:dyDescent="0.3">
      <c r="A51" s="6" t="s">
        <v>82</v>
      </c>
      <c r="B51" s="1">
        <v>4057086</v>
      </c>
      <c r="C51" s="5" t="s">
        <v>33</v>
      </c>
      <c r="D51" s="5" t="s">
        <v>33</v>
      </c>
      <c r="E51" s="5">
        <v>0</v>
      </c>
      <c r="F51" s="5">
        <v>0</v>
      </c>
      <c r="G51" s="5">
        <v>0</v>
      </c>
      <c r="H51" s="5">
        <v>0</v>
      </c>
      <c r="I51" s="5">
        <v>0</v>
      </c>
      <c r="J51" s="5">
        <v>0</v>
      </c>
      <c r="K51" s="5">
        <v>0</v>
      </c>
      <c r="L51" s="5">
        <v>0</v>
      </c>
      <c r="M51" s="5">
        <v>0</v>
      </c>
      <c r="N51" s="5">
        <v>0</v>
      </c>
      <c r="O51" s="5">
        <v>0</v>
      </c>
      <c r="P51" s="5">
        <v>0</v>
      </c>
      <c r="Q51" s="5">
        <v>0</v>
      </c>
      <c r="R51" s="5">
        <v>0</v>
      </c>
      <c r="S51" s="5">
        <v>0</v>
      </c>
      <c r="T51" s="5">
        <v>0</v>
      </c>
      <c r="U51" s="5" t="s">
        <v>33</v>
      </c>
      <c r="V51" s="5" t="s">
        <v>33</v>
      </c>
      <c r="W51" s="5" t="s">
        <v>33</v>
      </c>
      <c r="X51" s="5" t="s">
        <v>33</v>
      </c>
      <c r="Y51" s="5" t="s">
        <v>33</v>
      </c>
      <c r="Z51" s="5" t="s">
        <v>33</v>
      </c>
      <c r="AA51" s="5" t="s">
        <v>33</v>
      </c>
      <c r="AB51" s="5" t="s">
        <v>33</v>
      </c>
      <c r="AC51" s="5" t="s">
        <v>33</v>
      </c>
      <c r="AD51" s="5" t="s">
        <v>33</v>
      </c>
      <c r="AE51" s="5" t="s">
        <v>33</v>
      </c>
      <c r="AF51" s="5" t="s">
        <v>33</v>
      </c>
      <c r="AG51" s="5" t="s">
        <v>33</v>
      </c>
      <c r="AH51" s="5" t="s">
        <v>33</v>
      </c>
      <c r="AI51" s="5" t="s">
        <v>33</v>
      </c>
      <c r="AJ51" s="5" t="s">
        <v>33</v>
      </c>
      <c r="AK51" s="5">
        <v>0</v>
      </c>
      <c r="AL51" s="5">
        <v>0</v>
      </c>
      <c r="AM51" s="5">
        <v>0</v>
      </c>
      <c r="AN51" s="5">
        <v>0</v>
      </c>
      <c r="AO51" s="5">
        <v>0</v>
      </c>
      <c r="AP51" s="5">
        <v>0</v>
      </c>
      <c r="AQ51" s="5">
        <v>0</v>
      </c>
      <c r="AR51" s="5">
        <v>0</v>
      </c>
      <c r="AS51" s="5">
        <v>0</v>
      </c>
      <c r="AT51" s="5">
        <v>0</v>
      </c>
      <c r="AU51" s="5">
        <v>0</v>
      </c>
      <c r="AV51" s="5">
        <v>0</v>
      </c>
      <c r="AW51" s="5">
        <v>0</v>
      </c>
      <c r="AX51" s="5">
        <v>0</v>
      </c>
      <c r="AY51" s="5">
        <v>0</v>
      </c>
      <c r="AZ51" s="5">
        <v>0</v>
      </c>
      <c r="BA51" s="5" t="s">
        <v>33</v>
      </c>
      <c r="BB51" s="5" t="s">
        <v>33</v>
      </c>
      <c r="BC51" s="5" t="s">
        <v>33</v>
      </c>
      <c r="BD51" s="5" t="s">
        <v>33</v>
      </c>
      <c r="BE51" s="5" t="s">
        <v>33</v>
      </c>
      <c r="BF51" s="5" t="s">
        <v>33</v>
      </c>
      <c r="BG51" s="5" t="s">
        <v>33</v>
      </c>
      <c r="BH51" s="5" t="s">
        <v>33</v>
      </c>
      <c r="BI51" s="5" t="s">
        <v>33</v>
      </c>
      <c r="BJ51" s="5" t="s">
        <v>33</v>
      </c>
      <c r="BK51" s="5" t="s">
        <v>33</v>
      </c>
      <c r="BL51" s="5" t="s">
        <v>33</v>
      </c>
      <c r="BM51" s="5" t="s">
        <v>33</v>
      </c>
      <c r="BN51" s="5" t="s">
        <v>33</v>
      </c>
      <c r="BO51" s="5" t="s">
        <v>33</v>
      </c>
      <c r="BP51" s="5" t="s">
        <v>33</v>
      </c>
      <c r="BQ51" s="5">
        <v>4207</v>
      </c>
      <c r="BR51" s="5">
        <v>3434</v>
      </c>
      <c r="BS51" s="5">
        <v>61</v>
      </c>
      <c r="BT51" s="5">
        <v>1655</v>
      </c>
      <c r="BU51" s="5">
        <v>908</v>
      </c>
      <c r="BV51" s="5">
        <v>689</v>
      </c>
      <c r="BW51" s="5">
        <v>111</v>
      </c>
      <c r="BX51" s="5">
        <v>773</v>
      </c>
      <c r="BY51" s="5">
        <v>2</v>
      </c>
      <c r="BZ51" s="5">
        <v>14</v>
      </c>
      <c r="CA51" s="5">
        <v>16</v>
      </c>
      <c r="CB51" s="5">
        <v>64</v>
      </c>
      <c r="CC51" s="5">
        <v>694</v>
      </c>
      <c r="CD51" s="5">
        <v>2</v>
      </c>
      <c r="CE51" s="5">
        <v>24</v>
      </c>
      <c r="CF51" s="5">
        <v>1718</v>
      </c>
      <c r="CG51" s="5" t="s">
        <v>33</v>
      </c>
      <c r="CH51" s="5" t="s">
        <v>33</v>
      </c>
      <c r="CI51" s="5" t="s">
        <v>33</v>
      </c>
      <c r="CJ51" s="5" t="s">
        <v>33</v>
      </c>
      <c r="CK51" s="5" t="s">
        <v>33</v>
      </c>
      <c r="CL51" s="5" t="s">
        <v>33</v>
      </c>
      <c r="CM51" s="5" t="s">
        <v>33</v>
      </c>
      <c r="CN51" s="5" t="s">
        <v>33</v>
      </c>
      <c r="CO51" s="5" t="s">
        <v>33</v>
      </c>
      <c r="CP51" s="5" t="s">
        <v>33</v>
      </c>
      <c r="CQ51" s="5" t="s">
        <v>33</v>
      </c>
      <c r="CR51" s="5" t="s">
        <v>33</v>
      </c>
      <c r="CS51" s="5" t="s">
        <v>33</v>
      </c>
      <c r="CT51" s="5" t="s">
        <v>33</v>
      </c>
      <c r="CU51" s="5" t="s">
        <v>33</v>
      </c>
      <c r="CV51" s="5" t="s">
        <v>33</v>
      </c>
      <c r="CW51" s="5">
        <v>4055</v>
      </c>
      <c r="CX51" s="5">
        <v>8440</v>
      </c>
      <c r="CY51" s="5">
        <v>2640</v>
      </c>
      <c r="CZ51" s="5">
        <v>5343</v>
      </c>
      <c r="DA51" s="5">
        <v>4285</v>
      </c>
      <c r="DB51" s="5">
        <v>4649</v>
      </c>
      <c r="DC51" s="5">
        <v>2396</v>
      </c>
      <c r="DD51" s="5">
        <v>2493</v>
      </c>
      <c r="DE51" s="5">
        <v>2429</v>
      </c>
      <c r="DF51" s="5">
        <v>3486</v>
      </c>
      <c r="DG51" s="5">
        <v>4116</v>
      </c>
      <c r="DH51" s="5">
        <v>3649</v>
      </c>
      <c r="DI51" s="5">
        <v>5171</v>
      </c>
      <c r="DJ51" s="5">
        <v>3052</v>
      </c>
      <c r="DK51" s="5">
        <v>2411</v>
      </c>
      <c r="DL51" s="5">
        <v>2853</v>
      </c>
      <c r="DM51" s="5" t="s">
        <v>33</v>
      </c>
      <c r="DN51" s="5" t="s">
        <v>33</v>
      </c>
      <c r="DO51" s="5" t="s">
        <v>33</v>
      </c>
      <c r="DP51" s="5" t="s">
        <v>33</v>
      </c>
      <c r="DQ51" s="5" t="s">
        <v>33</v>
      </c>
      <c r="DR51" s="5" t="s">
        <v>33</v>
      </c>
      <c r="DS51" s="5" t="s">
        <v>33</v>
      </c>
      <c r="DT51" s="5" t="s">
        <v>33</v>
      </c>
      <c r="DU51" s="5" t="s">
        <v>33</v>
      </c>
      <c r="DV51" s="5" t="s">
        <v>33</v>
      </c>
      <c r="DW51" s="5" t="s">
        <v>33</v>
      </c>
      <c r="DX51" s="5" t="s">
        <v>33</v>
      </c>
      <c r="DY51" s="5" t="s">
        <v>33</v>
      </c>
      <c r="DZ51" s="5" t="s">
        <v>33</v>
      </c>
      <c r="EA51" s="5" t="s">
        <v>33</v>
      </c>
      <c r="EB51" s="5" t="s">
        <v>33</v>
      </c>
      <c r="EC51" s="5">
        <v>552</v>
      </c>
      <c r="ED51" s="5">
        <v>1272</v>
      </c>
      <c r="EE51" s="5">
        <v>130</v>
      </c>
      <c r="EF51" s="5">
        <v>800</v>
      </c>
      <c r="EG51" s="5">
        <v>3794</v>
      </c>
      <c r="EH51" s="5">
        <v>1960</v>
      </c>
      <c r="EI51" s="5">
        <v>797</v>
      </c>
      <c r="EJ51" s="5">
        <v>667</v>
      </c>
      <c r="EK51" s="5">
        <v>90</v>
      </c>
      <c r="EL51" s="5">
        <v>489</v>
      </c>
      <c r="EM51" s="5">
        <v>472</v>
      </c>
      <c r="EN51" s="5">
        <v>829</v>
      </c>
      <c r="EO51" s="5">
        <v>103</v>
      </c>
      <c r="EP51" s="5">
        <v>237</v>
      </c>
      <c r="EQ51" s="5">
        <v>515</v>
      </c>
      <c r="ER51" s="5">
        <v>287</v>
      </c>
      <c r="ES51" s="5" t="s">
        <v>33</v>
      </c>
      <c r="ET51" s="5" t="s">
        <v>33</v>
      </c>
      <c r="EU51" s="5" t="s">
        <v>33</v>
      </c>
      <c r="EV51" s="5" t="s">
        <v>33</v>
      </c>
      <c r="EW51" s="5" t="s">
        <v>33</v>
      </c>
      <c r="EX51" s="5" t="s">
        <v>33</v>
      </c>
      <c r="EY51" s="5" t="s">
        <v>33</v>
      </c>
      <c r="EZ51" s="5" t="s">
        <v>33</v>
      </c>
      <c r="FA51" s="5" t="s">
        <v>33</v>
      </c>
      <c r="FB51" s="5" t="s">
        <v>33</v>
      </c>
      <c r="FC51" s="5" t="s">
        <v>33</v>
      </c>
      <c r="FD51" s="5" t="s">
        <v>33</v>
      </c>
      <c r="FE51" s="5" t="s">
        <v>33</v>
      </c>
      <c r="FF51" s="5" t="s">
        <v>33</v>
      </c>
      <c r="FG51" s="5" t="s">
        <v>33</v>
      </c>
      <c r="FH51" s="5" t="s">
        <v>33</v>
      </c>
      <c r="FI51" s="5" t="s">
        <v>33</v>
      </c>
      <c r="FJ51" s="5" t="s">
        <v>33</v>
      </c>
      <c r="FK51" s="5" t="s">
        <v>33</v>
      </c>
      <c r="FL51" s="5" t="s">
        <v>33</v>
      </c>
      <c r="FM51" s="5" t="s">
        <v>33</v>
      </c>
      <c r="FN51" s="5" t="s">
        <v>33</v>
      </c>
      <c r="FO51" s="5" t="s">
        <v>33</v>
      </c>
      <c r="FP51" s="5" t="s">
        <v>33</v>
      </c>
      <c r="FQ51" s="5" t="s">
        <v>33</v>
      </c>
      <c r="FR51" s="5" t="s">
        <v>33</v>
      </c>
      <c r="FS51" s="5" t="s">
        <v>33</v>
      </c>
      <c r="FT51" s="5" t="s">
        <v>33</v>
      </c>
      <c r="FU51" s="5" t="s">
        <v>33</v>
      </c>
      <c r="FV51" s="5" t="s">
        <v>33</v>
      </c>
      <c r="FW51" s="5" t="s">
        <v>33</v>
      </c>
      <c r="FX51" s="5" t="s">
        <v>33</v>
      </c>
      <c r="FY51" s="5" t="s">
        <v>33</v>
      </c>
      <c r="FZ51" s="5" t="s">
        <v>33</v>
      </c>
      <c r="GA51" s="5" t="s">
        <v>33</v>
      </c>
      <c r="GB51" s="5" t="s">
        <v>33</v>
      </c>
      <c r="GC51" s="5" t="s">
        <v>33</v>
      </c>
      <c r="GD51" s="5" t="s">
        <v>33</v>
      </c>
      <c r="GE51" s="5" t="s">
        <v>33</v>
      </c>
      <c r="GF51" s="5" t="s">
        <v>33</v>
      </c>
      <c r="GG51" s="5" t="s">
        <v>33</v>
      </c>
      <c r="GH51" s="5" t="s">
        <v>33</v>
      </c>
      <c r="GI51" s="5" t="s">
        <v>33</v>
      </c>
      <c r="GJ51" s="5" t="s">
        <v>33</v>
      </c>
      <c r="GK51" s="5" t="s">
        <v>33</v>
      </c>
      <c r="GL51" s="5" t="s">
        <v>33</v>
      </c>
      <c r="GM51" s="5" t="s">
        <v>33</v>
      </c>
      <c r="GN51" s="5" t="s">
        <v>33</v>
      </c>
      <c r="GO51" s="5">
        <v>8813</v>
      </c>
      <c r="GP51" s="5">
        <v>13146</v>
      </c>
      <c r="GQ51" s="5">
        <v>2832</v>
      </c>
      <c r="GR51" s="5">
        <v>7798</v>
      </c>
      <c r="GS51" s="5">
        <v>8987</v>
      </c>
      <c r="GT51" s="5">
        <v>7298</v>
      </c>
      <c r="GU51" s="5">
        <v>3303</v>
      </c>
      <c r="GV51" s="5">
        <v>3933</v>
      </c>
      <c r="GW51" s="5">
        <v>2520</v>
      </c>
      <c r="GX51" s="5">
        <v>3989</v>
      </c>
      <c r="GY51" s="5">
        <v>4604</v>
      </c>
      <c r="GZ51" s="5">
        <v>4542</v>
      </c>
      <c r="HA51" s="5">
        <v>5969</v>
      </c>
      <c r="HB51" s="5">
        <v>3291</v>
      </c>
      <c r="HC51" s="5">
        <v>2950</v>
      </c>
      <c r="HD51" s="5">
        <v>4858</v>
      </c>
      <c r="HE51" s="5" t="s">
        <v>33</v>
      </c>
      <c r="HF51" s="5" t="s">
        <v>33</v>
      </c>
      <c r="HG51" s="5" t="s">
        <v>33</v>
      </c>
      <c r="HH51" s="5" t="s">
        <v>33</v>
      </c>
      <c r="HI51" s="5" t="s">
        <v>33</v>
      </c>
      <c r="HJ51" s="5" t="s">
        <v>33</v>
      </c>
      <c r="HK51" s="5" t="s">
        <v>33</v>
      </c>
      <c r="HL51" s="5" t="s">
        <v>33</v>
      </c>
      <c r="HM51" s="5" t="s">
        <v>33</v>
      </c>
      <c r="HN51" s="5" t="s">
        <v>33</v>
      </c>
      <c r="HO51" s="5" t="s">
        <v>33</v>
      </c>
      <c r="HP51" s="5" t="s">
        <v>33</v>
      </c>
      <c r="HQ51" s="5" t="s">
        <v>33</v>
      </c>
      <c r="HR51" s="5" t="s">
        <v>33</v>
      </c>
      <c r="HS51" s="5" t="s">
        <v>33</v>
      </c>
      <c r="HT51" s="5" t="s">
        <v>33</v>
      </c>
      <c r="HU51" s="5">
        <v>61459</v>
      </c>
      <c r="HV51" s="5">
        <v>62378</v>
      </c>
      <c r="HW51" s="5">
        <v>57895</v>
      </c>
      <c r="HX51" s="5">
        <v>56107</v>
      </c>
      <c r="HY51" s="5">
        <v>57008</v>
      </c>
      <c r="HZ51" s="5">
        <v>64502</v>
      </c>
      <c r="IA51" s="5">
        <v>70579</v>
      </c>
      <c r="IB51" s="5">
        <v>75022</v>
      </c>
      <c r="IC51" s="5">
        <v>64377</v>
      </c>
      <c r="ID51" s="5">
        <v>56196</v>
      </c>
      <c r="IE51" s="5">
        <v>37141</v>
      </c>
      <c r="IF51" s="5">
        <v>30606</v>
      </c>
      <c r="IG51" s="5">
        <v>29720</v>
      </c>
      <c r="IH51" s="5">
        <v>26729</v>
      </c>
      <c r="II51" s="5">
        <v>25085</v>
      </c>
      <c r="IJ51" s="5">
        <v>26498</v>
      </c>
      <c r="IK51" s="5" t="s">
        <v>33</v>
      </c>
      <c r="IL51" s="5" t="s">
        <v>33</v>
      </c>
      <c r="IM51" s="5" t="s">
        <v>33</v>
      </c>
      <c r="IN51" s="5" t="s">
        <v>33</v>
      </c>
      <c r="IO51" s="5" t="s">
        <v>33</v>
      </c>
      <c r="IP51" s="5" t="s">
        <v>33</v>
      </c>
      <c r="IQ51" s="5" t="s">
        <v>33</v>
      </c>
      <c r="IR51" s="5" t="s">
        <v>33</v>
      </c>
      <c r="IS51" s="5" t="s">
        <v>33</v>
      </c>
      <c r="IT51" s="5" t="s">
        <v>33</v>
      </c>
      <c r="IU51" s="5" t="s">
        <v>33</v>
      </c>
      <c r="IV51" s="5" t="s">
        <v>33</v>
      </c>
      <c r="IW51" s="5" t="s">
        <v>33</v>
      </c>
      <c r="IX51" s="5" t="s">
        <v>33</v>
      </c>
      <c r="IY51" s="5" t="s">
        <v>33</v>
      </c>
      <c r="IZ51" s="5" t="s">
        <v>33</v>
      </c>
      <c r="JA51" s="5">
        <v>0</v>
      </c>
      <c r="JB51" s="5">
        <v>0</v>
      </c>
      <c r="JC51" s="5">
        <v>0</v>
      </c>
      <c r="JD51" s="5">
        <v>0</v>
      </c>
      <c r="JE51" s="5">
        <v>0</v>
      </c>
      <c r="JF51" s="5">
        <v>0</v>
      </c>
      <c r="JG51" s="5">
        <v>0</v>
      </c>
      <c r="JH51" s="5">
        <v>0</v>
      </c>
      <c r="JI51" s="5">
        <v>0</v>
      </c>
      <c r="JJ51" s="5">
        <v>0</v>
      </c>
      <c r="JK51" s="5">
        <v>0</v>
      </c>
      <c r="JL51" s="5">
        <v>0</v>
      </c>
      <c r="JM51" s="5">
        <v>0</v>
      </c>
      <c r="JN51" s="5">
        <v>0</v>
      </c>
      <c r="JO51" s="5">
        <v>0</v>
      </c>
      <c r="JP51" s="5">
        <v>0</v>
      </c>
      <c r="JQ51" s="5" t="s">
        <v>33</v>
      </c>
      <c r="JR51" s="5" t="s">
        <v>33</v>
      </c>
      <c r="JS51" s="5" t="s">
        <v>33</v>
      </c>
      <c r="JT51" s="5" t="s">
        <v>33</v>
      </c>
      <c r="JU51" s="5" t="s">
        <v>33</v>
      </c>
      <c r="JV51" s="5" t="s">
        <v>33</v>
      </c>
      <c r="JW51" s="5" t="s">
        <v>33</v>
      </c>
      <c r="JX51" s="5" t="s">
        <v>33</v>
      </c>
      <c r="JY51" s="5" t="s">
        <v>33</v>
      </c>
      <c r="JZ51" s="5" t="s">
        <v>33</v>
      </c>
      <c r="KA51" s="5" t="s">
        <v>33</v>
      </c>
      <c r="KB51" s="5" t="s">
        <v>33</v>
      </c>
      <c r="KC51" s="5" t="s">
        <v>33</v>
      </c>
      <c r="KD51" s="5" t="s">
        <v>33</v>
      </c>
      <c r="KE51" s="5" t="s">
        <v>33</v>
      </c>
      <c r="KF51" s="5" t="s">
        <v>33</v>
      </c>
      <c r="KG51" s="5">
        <v>57</v>
      </c>
      <c r="KH51" s="5">
        <v>59</v>
      </c>
      <c r="KI51" s="5">
        <v>43</v>
      </c>
      <c r="KJ51" s="5">
        <v>42</v>
      </c>
      <c r="KK51" s="5">
        <v>39</v>
      </c>
      <c r="KL51" s="5">
        <v>96</v>
      </c>
      <c r="KM51" s="5">
        <v>85</v>
      </c>
      <c r="KN51" s="5">
        <v>88</v>
      </c>
      <c r="KO51" s="5">
        <v>50</v>
      </c>
      <c r="KP51" s="5">
        <v>40</v>
      </c>
      <c r="KQ51" s="5">
        <v>22</v>
      </c>
      <c r="KR51" s="5">
        <v>17</v>
      </c>
      <c r="KS51" s="5">
        <v>16</v>
      </c>
      <c r="KT51" s="5">
        <v>13</v>
      </c>
      <c r="KU51" s="5">
        <v>18</v>
      </c>
      <c r="KV51" s="5">
        <v>20</v>
      </c>
      <c r="KW51" s="5" t="s">
        <v>33</v>
      </c>
      <c r="KX51" s="5" t="s">
        <v>33</v>
      </c>
      <c r="KY51" s="5" t="s">
        <v>33</v>
      </c>
      <c r="KZ51" s="5" t="s">
        <v>33</v>
      </c>
      <c r="LA51" s="5" t="s">
        <v>33</v>
      </c>
      <c r="LB51" s="5" t="s">
        <v>33</v>
      </c>
      <c r="LC51" s="5" t="s">
        <v>33</v>
      </c>
      <c r="LD51" s="5" t="s">
        <v>33</v>
      </c>
      <c r="LE51" s="5" t="s">
        <v>33</v>
      </c>
      <c r="LF51" s="5" t="s">
        <v>33</v>
      </c>
      <c r="LG51" s="5" t="s">
        <v>33</v>
      </c>
      <c r="LH51" s="5" t="s">
        <v>33</v>
      </c>
      <c r="LI51" s="5" t="s">
        <v>33</v>
      </c>
      <c r="LJ51" s="5" t="s">
        <v>33</v>
      </c>
      <c r="LK51" s="5" t="s">
        <v>33</v>
      </c>
      <c r="LL51" s="5" t="s">
        <v>33</v>
      </c>
      <c r="LM51" s="5">
        <v>27</v>
      </c>
      <c r="LN51" s="5">
        <v>31</v>
      </c>
      <c r="LO51" s="5">
        <v>40</v>
      </c>
      <c r="LP51" s="5">
        <v>101</v>
      </c>
      <c r="LQ51" s="5">
        <v>57</v>
      </c>
      <c r="LR51" s="5">
        <v>137</v>
      </c>
      <c r="LS51" s="5">
        <v>64</v>
      </c>
      <c r="LT51" s="5">
        <v>63</v>
      </c>
      <c r="LU51" s="5">
        <v>30</v>
      </c>
      <c r="LV51" s="5">
        <v>47</v>
      </c>
      <c r="LW51" s="5">
        <v>109</v>
      </c>
      <c r="LX51" s="5">
        <v>177</v>
      </c>
      <c r="LY51" s="5">
        <v>112</v>
      </c>
      <c r="LZ51" s="5">
        <v>19</v>
      </c>
      <c r="MA51" s="5">
        <v>41</v>
      </c>
      <c r="MB51" s="5">
        <v>44</v>
      </c>
      <c r="MC51" s="5" t="s">
        <v>33</v>
      </c>
      <c r="MD51" s="5" t="s">
        <v>33</v>
      </c>
      <c r="ME51" s="5" t="s">
        <v>33</v>
      </c>
      <c r="MF51" s="5" t="s">
        <v>33</v>
      </c>
      <c r="MG51" s="5" t="s">
        <v>33</v>
      </c>
      <c r="MH51" s="5" t="s">
        <v>33</v>
      </c>
      <c r="MI51" s="5" t="s">
        <v>33</v>
      </c>
      <c r="MJ51" s="5" t="s">
        <v>33</v>
      </c>
      <c r="MK51" s="5" t="s">
        <v>33</v>
      </c>
      <c r="ML51" s="5" t="s">
        <v>33</v>
      </c>
      <c r="MM51" s="5" t="s">
        <v>33</v>
      </c>
      <c r="MN51" s="5" t="s">
        <v>33</v>
      </c>
      <c r="MO51" s="5" t="s">
        <v>33</v>
      </c>
      <c r="MP51" s="5" t="s">
        <v>33</v>
      </c>
      <c r="MQ51" s="5" t="s">
        <v>33</v>
      </c>
      <c r="MR51" s="5" t="s">
        <v>33</v>
      </c>
      <c r="MS51" s="5" t="s">
        <v>33</v>
      </c>
      <c r="MT51" s="5" t="s">
        <v>33</v>
      </c>
      <c r="MU51" s="5" t="s">
        <v>33</v>
      </c>
      <c r="MV51" s="5" t="s">
        <v>33</v>
      </c>
      <c r="MW51" s="5" t="s">
        <v>33</v>
      </c>
      <c r="MX51" s="5" t="s">
        <v>33</v>
      </c>
      <c r="MY51" s="5" t="s">
        <v>33</v>
      </c>
      <c r="MZ51" s="5" t="s">
        <v>33</v>
      </c>
      <c r="NA51" s="5" t="s">
        <v>33</v>
      </c>
      <c r="NB51" s="5" t="s">
        <v>33</v>
      </c>
      <c r="NC51" s="5" t="s">
        <v>33</v>
      </c>
      <c r="ND51" s="5" t="s">
        <v>33</v>
      </c>
      <c r="NE51" s="5" t="s">
        <v>33</v>
      </c>
      <c r="NF51" s="5" t="s">
        <v>33</v>
      </c>
      <c r="NG51" s="5" t="s">
        <v>33</v>
      </c>
      <c r="NH51" s="5" t="s">
        <v>33</v>
      </c>
      <c r="NI51" s="5" t="s">
        <v>33</v>
      </c>
      <c r="NJ51" s="5" t="s">
        <v>33</v>
      </c>
      <c r="NK51" s="5" t="s">
        <v>33</v>
      </c>
      <c r="NL51" s="5" t="s">
        <v>33</v>
      </c>
      <c r="NM51" s="5" t="s">
        <v>33</v>
      </c>
      <c r="NN51" s="5" t="s">
        <v>33</v>
      </c>
      <c r="NO51" s="5" t="s">
        <v>33</v>
      </c>
      <c r="NP51" s="5" t="s">
        <v>33</v>
      </c>
      <c r="NQ51" s="5" t="s">
        <v>33</v>
      </c>
      <c r="NR51" s="5" t="s">
        <v>33</v>
      </c>
      <c r="NS51" s="5" t="s">
        <v>33</v>
      </c>
      <c r="NT51" s="5" t="s">
        <v>33</v>
      </c>
      <c r="NU51" s="5" t="s">
        <v>33</v>
      </c>
      <c r="NV51" s="5" t="s">
        <v>33</v>
      </c>
      <c r="NW51" s="5" t="s">
        <v>33</v>
      </c>
      <c r="NX51" s="5" t="s">
        <v>33</v>
      </c>
      <c r="NY51" s="5" t="s">
        <v>33</v>
      </c>
      <c r="NZ51" s="5" t="s">
        <v>33</v>
      </c>
      <c r="OA51" s="5" t="s">
        <v>33</v>
      </c>
      <c r="OB51" s="5" t="s">
        <v>33</v>
      </c>
      <c r="OC51" s="5" t="s">
        <v>33</v>
      </c>
      <c r="OD51" s="5" t="s">
        <v>33</v>
      </c>
      <c r="OE51" s="5" t="s">
        <v>33</v>
      </c>
      <c r="OF51" s="5" t="s">
        <v>33</v>
      </c>
      <c r="OG51" s="5" t="s">
        <v>33</v>
      </c>
      <c r="OH51" s="5" t="s">
        <v>33</v>
      </c>
      <c r="OI51" s="5" t="s">
        <v>33</v>
      </c>
      <c r="OJ51" s="5" t="s">
        <v>33</v>
      </c>
      <c r="OK51" s="5" t="s">
        <v>33</v>
      </c>
      <c r="OL51" s="5" t="s">
        <v>33</v>
      </c>
      <c r="OM51" s="5" t="s">
        <v>33</v>
      </c>
      <c r="ON51" s="5" t="s">
        <v>33</v>
      </c>
      <c r="OO51" s="5" t="s">
        <v>33</v>
      </c>
      <c r="OP51" s="5" t="s">
        <v>33</v>
      </c>
      <c r="OQ51" s="5" t="s">
        <v>33</v>
      </c>
      <c r="OR51" s="5" t="s">
        <v>33</v>
      </c>
      <c r="OS51" s="5" t="s">
        <v>33</v>
      </c>
      <c r="OT51" s="5" t="s">
        <v>33</v>
      </c>
      <c r="OU51" s="5" t="s">
        <v>33</v>
      </c>
      <c r="OV51" s="5" t="s">
        <v>33</v>
      </c>
      <c r="OW51" s="5" t="s">
        <v>33</v>
      </c>
      <c r="OX51" s="5" t="s">
        <v>33</v>
      </c>
      <c r="OY51" s="5" t="s">
        <v>33</v>
      </c>
      <c r="OZ51" s="5" t="s">
        <v>33</v>
      </c>
      <c r="PA51" s="5" t="s">
        <v>33</v>
      </c>
      <c r="PB51" s="5" t="s">
        <v>33</v>
      </c>
      <c r="PC51" s="5" t="s">
        <v>33</v>
      </c>
      <c r="PD51" s="5" t="s">
        <v>33</v>
      </c>
      <c r="PE51" s="5">
        <v>1045</v>
      </c>
      <c r="PF51" s="5">
        <v>1139</v>
      </c>
      <c r="PG51" s="5">
        <v>1299</v>
      </c>
      <c r="PH51" s="5">
        <v>1523</v>
      </c>
      <c r="PI51" s="5">
        <v>1242</v>
      </c>
      <c r="PJ51" s="5">
        <v>1104</v>
      </c>
      <c r="PK51" s="5">
        <v>1088</v>
      </c>
      <c r="PL51" s="5">
        <v>1255</v>
      </c>
      <c r="PM51" s="5">
        <v>1421</v>
      </c>
      <c r="PN51" s="5">
        <v>1371</v>
      </c>
      <c r="PO51" s="5">
        <v>1197</v>
      </c>
      <c r="PP51" s="5">
        <v>1066</v>
      </c>
      <c r="PQ51" s="5">
        <v>1075</v>
      </c>
      <c r="PR51" s="5">
        <v>966</v>
      </c>
      <c r="PS51" s="5">
        <v>908</v>
      </c>
      <c r="PT51" s="5">
        <v>910</v>
      </c>
      <c r="PU51" s="5" t="s">
        <v>33</v>
      </c>
      <c r="PV51" s="5" t="s">
        <v>33</v>
      </c>
      <c r="PW51" s="5" t="s">
        <v>33</v>
      </c>
      <c r="PX51" s="5" t="s">
        <v>33</v>
      </c>
      <c r="PY51" s="5" t="s">
        <v>33</v>
      </c>
      <c r="PZ51" s="5" t="s">
        <v>33</v>
      </c>
      <c r="QA51" s="5" t="s">
        <v>33</v>
      </c>
      <c r="QB51" s="5" t="s">
        <v>33</v>
      </c>
      <c r="QC51" s="5" t="s">
        <v>33</v>
      </c>
      <c r="QD51" s="5" t="s">
        <v>33</v>
      </c>
      <c r="QE51" s="5" t="s">
        <v>33</v>
      </c>
      <c r="QF51" s="5" t="s">
        <v>33</v>
      </c>
      <c r="QG51" s="5" t="s">
        <v>33</v>
      </c>
      <c r="QH51" s="5" t="s">
        <v>33</v>
      </c>
      <c r="QI51" s="5" t="s">
        <v>33</v>
      </c>
      <c r="QJ51" s="5" t="s">
        <v>33</v>
      </c>
      <c r="QK51" s="5">
        <v>2395</v>
      </c>
      <c r="QL51" s="5">
        <v>2684</v>
      </c>
      <c r="QM51" s="5">
        <v>2473</v>
      </c>
      <c r="QN51" s="5">
        <v>2347</v>
      </c>
      <c r="QO51" s="5">
        <v>2045</v>
      </c>
      <c r="QP51" s="5">
        <v>2346</v>
      </c>
      <c r="QQ51" s="5">
        <v>2408</v>
      </c>
      <c r="QR51" s="5">
        <v>2504</v>
      </c>
      <c r="QS51" s="5">
        <v>2264</v>
      </c>
      <c r="QT51" s="5">
        <v>2008</v>
      </c>
      <c r="QU51" s="5">
        <v>1709</v>
      </c>
      <c r="QV51" s="5">
        <v>1762</v>
      </c>
      <c r="QW51" s="5">
        <v>1853</v>
      </c>
      <c r="QX51" s="5">
        <v>1578</v>
      </c>
      <c r="QY51" s="5">
        <v>1336</v>
      </c>
      <c r="QZ51" s="5">
        <v>1281</v>
      </c>
      <c r="RA51" s="5" t="s">
        <v>33</v>
      </c>
      <c r="RB51" s="5" t="s">
        <v>33</v>
      </c>
      <c r="RC51" s="5" t="s">
        <v>33</v>
      </c>
      <c r="RD51" s="5" t="s">
        <v>33</v>
      </c>
      <c r="RE51" s="5" t="s">
        <v>33</v>
      </c>
      <c r="RF51" s="5" t="s">
        <v>33</v>
      </c>
      <c r="RG51" s="5" t="s">
        <v>33</v>
      </c>
      <c r="RH51" s="5" t="s">
        <v>33</v>
      </c>
      <c r="RI51" s="5" t="s">
        <v>33</v>
      </c>
      <c r="RJ51" s="5" t="s">
        <v>33</v>
      </c>
      <c r="RK51" s="5" t="s">
        <v>33</v>
      </c>
      <c r="RL51" s="5" t="s">
        <v>33</v>
      </c>
      <c r="RM51" s="5" t="s">
        <v>33</v>
      </c>
      <c r="RN51" s="5" t="s">
        <v>33</v>
      </c>
      <c r="RO51" s="5" t="s">
        <v>33</v>
      </c>
      <c r="RP51" s="5" t="s">
        <v>33</v>
      </c>
      <c r="RQ51" s="5">
        <v>1613</v>
      </c>
      <c r="RR51" s="5">
        <v>1583</v>
      </c>
      <c r="RS51" s="5">
        <v>1689</v>
      </c>
      <c r="RT51" s="5">
        <v>1683</v>
      </c>
      <c r="RU51" s="5">
        <v>1544</v>
      </c>
      <c r="RV51" s="5">
        <v>1585</v>
      </c>
      <c r="RW51" s="5">
        <v>1584</v>
      </c>
      <c r="RX51" s="5">
        <v>1556</v>
      </c>
      <c r="RY51" s="5">
        <v>1949</v>
      </c>
      <c r="RZ51" s="5">
        <v>1482</v>
      </c>
      <c r="SA51" s="5">
        <v>1374</v>
      </c>
      <c r="SB51" s="5">
        <v>1331</v>
      </c>
      <c r="SC51" s="5">
        <v>1226</v>
      </c>
      <c r="SD51" s="5">
        <v>1281</v>
      </c>
      <c r="SE51" s="5">
        <v>1247</v>
      </c>
      <c r="SF51" s="5">
        <v>1106</v>
      </c>
      <c r="SG51" s="5" t="s">
        <v>33</v>
      </c>
      <c r="SH51" s="5" t="s">
        <v>33</v>
      </c>
      <c r="SI51" s="5" t="s">
        <v>33</v>
      </c>
      <c r="SJ51" s="5" t="s">
        <v>33</v>
      </c>
      <c r="SK51" s="5" t="s">
        <v>33</v>
      </c>
      <c r="SL51" s="5" t="s">
        <v>33</v>
      </c>
      <c r="SM51" s="5" t="s">
        <v>33</v>
      </c>
      <c r="SN51" s="5" t="s">
        <v>33</v>
      </c>
      <c r="SO51" s="5" t="s">
        <v>33</v>
      </c>
      <c r="SP51" s="5" t="s">
        <v>33</v>
      </c>
      <c r="SQ51" s="5" t="s">
        <v>33</v>
      </c>
      <c r="SR51" s="5" t="s">
        <v>33</v>
      </c>
      <c r="SS51" s="5" t="s">
        <v>33</v>
      </c>
      <c r="ST51" s="5" t="s">
        <v>33</v>
      </c>
      <c r="SU51" s="5" t="s">
        <v>33</v>
      </c>
      <c r="SV51" s="5" t="s">
        <v>33</v>
      </c>
      <c r="SW51" s="5">
        <v>632</v>
      </c>
      <c r="SX51" s="5">
        <v>871</v>
      </c>
      <c r="SY51" s="5">
        <v>685</v>
      </c>
      <c r="SZ51" s="5">
        <v>647</v>
      </c>
      <c r="TA51" s="5">
        <v>976</v>
      </c>
      <c r="TB51" s="5">
        <v>764</v>
      </c>
      <c r="TC51" s="5">
        <v>800</v>
      </c>
      <c r="TD51" s="5">
        <v>599</v>
      </c>
      <c r="TE51" s="5">
        <v>543</v>
      </c>
      <c r="TF51" s="5">
        <v>510</v>
      </c>
      <c r="TG51" s="5">
        <v>515</v>
      </c>
      <c r="TH51" s="5">
        <v>456</v>
      </c>
      <c r="TI51" s="5">
        <v>474</v>
      </c>
      <c r="TJ51" s="5">
        <v>383</v>
      </c>
      <c r="TK51" s="5">
        <v>382</v>
      </c>
      <c r="TL51" s="5">
        <v>487</v>
      </c>
      <c r="TM51" s="5" t="s">
        <v>33</v>
      </c>
      <c r="TN51" s="5" t="s">
        <v>33</v>
      </c>
      <c r="TO51" s="5" t="s">
        <v>33</v>
      </c>
      <c r="TP51" s="5" t="s">
        <v>33</v>
      </c>
      <c r="TQ51" s="5" t="s">
        <v>33</v>
      </c>
      <c r="TR51" s="5" t="s">
        <v>33</v>
      </c>
      <c r="TS51" s="5" t="s">
        <v>33</v>
      </c>
      <c r="TT51" s="5" t="s">
        <v>33</v>
      </c>
      <c r="TU51" s="5" t="s">
        <v>33</v>
      </c>
      <c r="TV51" s="5" t="s">
        <v>33</v>
      </c>
      <c r="TW51" s="5" t="s">
        <v>33</v>
      </c>
      <c r="TX51" s="5" t="s">
        <v>33</v>
      </c>
      <c r="TY51" s="5" t="s">
        <v>33</v>
      </c>
      <c r="TZ51" s="5" t="s">
        <v>33</v>
      </c>
      <c r="UA51" s="5" t="s">
        <v>33</v>
      </c>
      <c r="UB51" s="5" t="s">
        <v>33</v>
      </c>
      <c r="UC51" s="5">
        <v>118</v>
      </c>
      <c r="UD51" s="5">
        <v>139</v>
      </c>
      <c r="UE51" s="5">
        <v>149</v>
      </c>
      <c r="UF51" s="5">
        <v>192</v>
      </c>
      <c r="UG51" s="5">
        <v>227</v>
      </c>
      <c r="UH51" s="5">
        <v>281</v>
      </c>
      <c r="UI51" s="5">
        <v>278</v>
      </c>
      <c r="UJ51" s="5">
        <v>60</v>
      </c>
      <c r="UK51" s="5">
        <v>73</v>
      </c>
      <c r="UL51" s="5">
        <v>39</v>
      </c>
      <c r="UM51" s="5">
        <v>114</v>
      </c>
      <c r="UN51" s="5">
        <v>144</v>
      </c>
      <c r="UO51" s="5">
        <v>24</v>
      </c>
      <c r="UP51" s="5">
        <v>22</v>
      </c>
      <c r="UQ51" s="5">
        <v>10</v>
      </c>
      <c r="UR51" s="5">
        <v>3</v>
      </c>
      <c r="US51" s="5" t="s">
        <v>33</v>
      </c>
      <c r="UT51" s="5" t="s">
        <v>33</v>
      </c>
      <c r="UU51" s="5" t="s">
        <v>33</v>
      </c>
      <c r="UV51" s="5" t="s">
        <v>33</v>
      </c>
      <c r="UW51" s="5" t="s">
        <v>33</v>
      </c>
      <c r="UX51" s="5" t="s">
        <v>33</v>
      </c>
      <c r="UY51" s="5" t="s">
        <v>33</v>
      </c>
      <c r="UZ51" s="5" t="s">
        <v>33</v>
      </c>
      <c r="VA51" s="5" t="s">
        <v>33</v>
      </c>
      <c r="VB51" s="5" t="s">
        <v>33</v>
      </c>
      <c r="VC51" s="5" t="s">
        <v>33</v>
      </c>
      <c r="VD51" s="5" t="s">
        <v>33</v>
      </c>
      <c r="VE51" s="5" t="s">
        <v>33</v>
      </c>
      <c r="VF51" s="5" t="s">
        <v>33</v>
      </c>
      <c r="VG51" s="5" t="s">
        <v>33</v>
      </c>
      <c r="VH51" s="5" t="s">
        <v>33</v>
      </c>
      <c r="VI51" s="5">
        <v>5964</v>
      </c>
      <c r="VJ51" s="5">
        <v>6144</v>
      </c>
      <c r="VK51" s="5">
        <v>5907</v>
      </c>
      <c r="VL51" s="5">
        <v>6545</v>
      </c>
      <c r="VM51" s="5">
        <v>5070</v>
      </c>
      <c r="VN51" s="5">
        <v>4264</v>
      </c>
      <c r="VO51" s="5">
        <v>5281</v>
      </c>
      <c r="VP51" s="5">
        <v>3871</v>
      </c>
      <c r="VQ51" s="5">
        <v>5788</v>
      </c>
      <c r="VR51" s="5">
        <v>3592</v>
      </c>
      <c r="VS51" s="5">
        <v>3486</v>
      </c>
      <c r="VT51" s="5">
        <v>3049</v>
      </c>
      <c r="VU51" s="5">
        <v>2892</v>
      </c>
      <c r="VV51" s="5">
        <v>2696</v>
      </c>
      <c r="VW51" s="5">
        <v>2462</v>
      </c>
      <c r="VX51" s="5">
        <v>2086</v>
      </c>
      <c r="VY51" s="5" t="s">
        <v>33</v>
      </c>
      <c r="VZ51" s="5" t="s">
        <v>33</v>
      </c>
      <c r="WA51" s="5" t="s">
        <v>33</v>
      </c>
      <c r="WB51" s="5" t="s">
        <v>33</v>
      </c>
      <c r="WC51" s="5" t="s">
        <v>33</v>
      </c>
      <c r="WD51" s="5" t="s">
        <v>33</v>
      </c>
      <c r="WE51" s="5" t="s">
        <v>33</v>
      </c>
      <c r="WF51" s="5" t="s">
        <v>33</v>
      </c>
      <c r="WG51" s="5" t="s">
        <v>33</v>
      </c>
      <c r="WH51" s="5" t="s">
        <v>33</v>
      </c>
      <c r="WI51" s="5" t="s">
        <v>33</v>
      </c>
      <c r="WJ51" s="5" t="s">
        <v>33</v>
      </c>
      <c r="WK51" s="5" t="s">
        <v>33</v>
      </c>
      <c r="WL51" s="5" t="s">
        <v>33</v>
      </c>
      <c r="WM51" s="5" t="s">
        <v>33</v>
      </c>
      <c r="WN51" s="5" t="s">
        <v>33</v>
      </c>
      <c r="WO51" s="5">
        <v>54</v>
      </c>
      <c r="WP51" s="5">
        <v>71</v>
      </c>
      <c r="WQ51" s="5">
        <v>101</v>
      </c>
      <c r="WR51" s="5">
        <v>105</v>
      </c>
      <c r="WS51" s="5">
        <v>78</v>
      </c>
      <c r="WT51" s="5">
        <v>70</v>
      </c>
      <c r="WU51" s="5">
        <v>73</v>
      </c>
      <c r="WV51" s="5">
        <v>154</v>
      </c>
      <c r="WW51" s="5">
        <v>107</v>
      </c>
      <c r="WX51" s="5">
        <v>92</v>
      </c>
      <c r="WY51" s="5">
        <v>98</v>
      </c>
      <c r="WZ51" s="5">
        <v>160</v>
      </c>
      <c r="XA51" s="5">
        <v>78</v>
      </c>
      <c r="XB51" s="5">
        <v>50</v>
      </c>
      <c r="XC51" s="5">
        <v>65</v>
      </c>
      <c r="XD51" s="5">
        <v>38</v>
      </c>
      <c r="XE51" s="5" t="s">
        <v>33</v>
      </c>
      <c r="XF51" s="5" t="s">
        <v>33</v>
      </c>
      <c r="XG51" s="5" t="s">
        <v>33</v>
      </c>
      <c r="XH51" s="5" t="s">
        <v>33</v>
      </c>
      <c r="XI51" s="5" t="s">
        <v>33</v>
      </c>
      <c r="XJ51" s="5" t="s">
        <v>33</v>
      </c>
      <c r="XK51" s="5" t="s">
        <v>33</v>
      </c>
      <c r="XL51" s="5" t="s">
        <v>33</v>
      </c>
      <c r="XM51" s="5" t="s">
        <v>33</v>
      </c>
      <c r="XN51" s="5" t="s">
        <v>33</v>
      </c>
      <c r="XO51" s="5" t="s">
        <v>33</v>
      </c>
      <c r="XP51" s="5" t="s">
        <v>33</v>
      </c>
      <c r="XQ51" s="5" t="s">
        <v>33</v>
      </c>
      <c r="XR51" s="5" t="s">
        <v>33</v>
      </c>
      <c r="XS51" s="1">
        <v>6457</v>
      </c>
      <c r="XT51" s="3" t="s">
        <v>180</v>
      </c>
      <c r="XU51" s="3" t="s">
        <v>179</v>
      </c>
      <c r="XV51" s="3" t="s">
        <v>179</v>
      </c>
      <c r="XW51" s="3" t="s">
        <v>179</v>
      </c>
      <c r="XX51" s="3" t="s">
        <v>180</v>
      </c>
      <c r="XY51" s="3" t="s">
        <v>180</v>
      </c>
      <c r="XZ51" s="3" t="s">
        <v>195</v>
      </c>
    </row>
    <row r="52" spans="1:650" x14ac:dyDescent="0.3">
      <c r="A52" s="6" t="s">
        <v>83</v>
      </c>
      <c r="B52" s="1">
        <v>4004152</v>
      </c>
      <c r="C52" s="5">
        <v>55873</v>
      </c>
      <c r="D52" s="5">
        <v>40787</v>
      </c>
      <c r="E52" s="5">
        <v>19400</v>
      </c>
      <c r="F52" s="5">
        <v>10848</v>
      </c>
      <c r="G52" s="5">
        <v>11688</v>
      </c>
      <c r="H52" s="5">
        <v>40115</v>
      </c>
      <c r="I52" s="5">
        <v>10269</v>
      </c>
      <c r="J52" s="5">
        <v>9333</v>
      </c>
      <c r="K52" s="5">
        <v>92301</v>
      </c>
      <c r="L52" s="5">
        <v>9709</v>
      </c>
      <c r="M52" s="5">
        <v>25347</v>
      </c>
      <c r="N52" s="5">
        <v>13083</v>
      </c>
      <c r="O52" s="5">
        <v>7514</v>
      </c>
      <c r="P52" s="5">
        <v>14704</v>
      </c>
      <c r="Q52" s="5">
        <v>3720</v>
      </c>
      <c r="R52" s="5">
        <v>2330</v>
      </c>
      <c r="S52" s="5">
        <v>6563</v>
      </c>
      <c r="T52" s="5">
        <v>7243</v>
      </c>
      <c r="U52" s="5">
        <v>19349</v>
      </c>
      <c r="V52" s="5">
        <v>1368</v>
      </c>
      <c r="W52" s="5">
        <v>46</v>
      </c>
      <c r="X52" s="5">
        <v>75064</v>
      </c>
      <c r="Y52" s="5">
        <v>24842</v>
      </c>
      <c r="Z52" s="5">
        <v>7325</v>
      </c>
      <c r="AA52" s="5">
        <v>11395</v>
      </c>
      <c r="AB52" s="5">
        <v>9244</v>
      </c>
      <c r="AC52" s="5">
        <v>667</v>
      </c>
      <c r="AD52" s="5">
        <v>3075</v>
      </c>
      <c r="AE52" s="5">
        <v>1046</v>
      </c>
      <c r="AF52" s="5">
        <v>181</v>
      </c>
      <c r="AG52" s="5">
        <v>14254</v>
      </c>
      <c r="AH52" s="5">
        <v>3936</v>
      </c>
      <c r="AI52" s="5">
        <v>2279299</v>
      </c>
      <c r="AJ52" s="5">
        <v>2424066</v>
      </c>
      <c r="AK52" s="5">
        <v>554538</v>
      </c>
      <c r="AL52" s="5">
        <v>1388817</v>
      </c>
      <c r="AM52" s="5">
        <v>1081088</v>
      </c>
      <c r="AN52" s="5">
        <v>598039</v>
      </c>
      <c r="AO52" s="5">
        <v>464941</v>
      </c>
      <c r="AP52" s="5">
        <v>1521663</v>
      </c>
      <c r="AQ52" s="5">
        <v>934296</v>
      </c>
      <c r="AR52" s="5">
        <v>739321</v>
      </c>
      <c r="AS52" s="5">
        <v>769200</v>
      </c>
      <c r="AT52" s="5">
        <v>1351185</v>
      </c>
      <c r="AU52" s="5">
        <v>150625</v>
      </c>
      <c r="AV52" s="5">
        <v>514112</v>
      </c>
      <c r="AW52" s="5">
        <v>595261</v>
      </c>
      <c r="AX52" s="5">
        <v>98838</v>
      </c>
      <c r="AY52" s="5">
        <v>633458</v>
      </c>
      <c r="AZ52" s="5">
        <v>170577</v>
      </c>
      <c r="BA52" s="5">
        <v>337722</v>
      </c>
      <c r="BB52" s="5">
        <v>288823</v>
      </c>
      <c r="BC52" s="5">
        <v>69203</v>
      </c>
      <c r="BD52" s="5">
        <v>50691</v>
      </c>
      <c r="BE52" s="5">
        <v>28783</v>
      </c>
      <c r="BF52" s="5">
        <v>66334</v>
      </c>
      <c r="BG52" s="5">
        <v>377532</v>
      </c>
      <c r="BH52" s="5">
        <v>255140</v>
      </c>
      <c r="BI52" s="5">
        <v>108128</v>
      </c>
      <c r="BJ52" s="5">
        <v>78840</v>
      </c>
      <c r="BK52" s="5">
        <v>78315</v>
      </c>
      <c r="BL52" s="5">
        <v>-97404</v>
      </c>
      <c r="BM52" s="5">
        <v>1790499</v>
      </c>
      <c r="BN52" s="5">
        <v>42080</v>
      </c>
      <c r="BO52" s="5">
        <v>480789</v>
      </c>
      <c r="BP52" s="5">
        <v>283882</v>
      </c>
      <c r="BQ52" s="5">
        <v>297025</v>
      </c>
      <c r="BR52" s="5">
        <v>360958</v>
      </c>
      <c r="BS52" s="5">
        <v>326941</v>
      </c>
      <c r="BT52" s="5">
        <v>281411</v>
      </c>
      <c r="BU52" s="5">
        <v>314998</v>
      </c>
      <c r="BV52" s="5">
        <v>271303</v>
      </c>
      <c r="BW52" s="5">
        <v>190531</v>
      </c>
      <c r="BX52" s="5">
        <v>324229</v>
      </c>
      <c r="BY52" s="5">
        <v>144911</v>
      </c>
      <c r="BZ52" s="5">
        <v>194391</v>
      </c>
      <c r="CA52" s="5">
        <v>285299</v>
      </c>
      <c r="CB52" s="5">
        <v>354613</v>
      </c>
      <c r="CC52" s="5">
        <v>145801</v>
      </c>
      <c r="CD52" s="5">
        <v>222254</v>
      </c>
      <c r="CE52" s="5">
        <v>162777</v>
      </c>
      <c r="CF52" s="5">
        <v>199787</v>
      </c>
      <c r="CG52" s="5">
        <v>180972</v>
      </c>
      <c r="CH52" s="5">
        <v>182912</v>
      </c>
      <c r="CI52" s="5">
        <v>91574</v>
      </c>
      <c r="CJ52" s="5">
        <v>49138</v>
      </c>
      <c r="CK52" s="5">
        <v>41450</v>
      </c>
      <c r="CL52" s="5">
        <v>45744</v>
      </c>
      <c r="CM52" s="5">
        <v>79568</v>
      </c>
      <c r="CN52" s="5">
        <v>70419</v>
      </c>
      <c r="CO52" s="5">
        <v>85976</v>
      </c>
      <c r="CP52" s="5">
        <v>93908</v>
      </c>
      <c r="CQ52" s="5">
        <v>68284</v>
      </c>
      <c r="CR52" s="5">
        <v>86837</v>
      </c>
      <c r="CS52" s="5">
        <v>120632</v>
      </c>
      <c r="CT52" s="5">
        <v>79370</v>
      </c>
      <c r="CU52" s="5">
        <v>834401</v>
      </c>
      <c r="CV52" s="5">
        <v>545957</v>
      </c>
      <c r="CW52" s="5">
        <v>568705</v>
      </c>
      <c r="CX52" s="5">
        <v>521749</v>
      </c>
      <c r="CY52" s="5">
        <v>432873</v>
      </c>
      <c r="CZ52" s="5">
        <v>414508</v>
      </c>
      <c r="DA52" s="5">
        <v>351116</v>
      </c>
      <c r="DB52" s="5">
        <v>386417</v>
      </c>
      <c r="DC52" s="5">
        <v>391609</v>
      </c>
      <c r="DD52" s="5">
        <v>360740</v>
      </c>
      <c r="DE52" s="5">
        <v>348144</v>
      </c>
      <c r="DF52" s="5">
        <v>514211</v>
      </c>
      <c r="DG52" s="5">
        <v>407627</v>
      </c>
      <c r="DH52" s="5">
        <v>764564</v>
      </c>
      <c r="DI52" s="5">
        <v>270719</v>
      </c>
      <c r="DJ52" s="5">
        <v>277553</v>
      </c>
      <c r="DK52" s="5">
        <v>256960</v>
      </c>
      <c r="DL52" s="5">
        <v>261370</v>
      </c>
      <c r="DM52" s="5">
        <v>274423</v>
      </c>
      <c r="DN52" s="5">
        <v>288605</v>
      </c>
      <c r="DO52" s="5">
        <v>267459</v>
      </c>
      <c r="DP52" s="5">
        <v>210671</v>
      </c>
      <c r="DQ52" s="5">
        <v>222982</v>
      </c>
      <c r="DR52" s="5">
        <v>182483</v>
      </c>
      <c r="DS52" s="5">
        <v>220032</v>
      </c>
      <c r="DT52" s="5">
        <v>230925</v>
      </c>
      <c r="DU52" s="5">
        <v>237258</v>
      </c>
      <c r="DV52" s="5">
        <v>218316</v>
      </c>
      <c r="DW52" s="5">
        <v>257387</v>
      </c>
      <c r="DX52" s="5">
        <v>267195</v>
      </c>
      <c r="DY52" s="5">
        <v>300833</v>
      </c>
      <c r="DZ52" s="5">
        <v>332273</v>
      </c>
      <c r="EA52" s="5">
        <v>348438</v>
      </c>
      <c r="EB52" s="5">
        <v>130009</v>
      </c>
      <c r="EC52" s="5">
        <v>89968</v>
      </c>
      <c r="ED52" s="5">
        <v>102345</v>
      </c>
      <c r="EE52" s="5">
        <v>89184</v>
      </c>
      <c r="EF52" s="5">
        <v>98667</v>
      </c>
      <c r="EG52" s="5">
        <v>88852</v>
      </c>
      <c r="EH52" s="5">
        <v>86790</v>
      </c>
      <c r="EI52" s="5">
        <v>54917</v>
      </c>
      <c r="EJ52" s="5">
        <v>62396</v>
      </c>
      <c r="EK52" s="5">
        <v>70534</v>
      </c>
      <c r="EL52" s="5">
        <v>80577</v>
      </c>
      <c r="EM52" s="5">
        <v>59293</v>
      </c>
      <c r="EN52" s="5">
        <v>173388</v>
      </c>
      <c r="EO52" s="5">
        <v>31371</v>
      </c>
      <c r="EP52" s="5">
        <v>50432</v>
      </c>
      <c r="EQ52" s="5">
        <v>35859</v>
      </c>
      <c r="ER52" s="5">
        <v>22857</v>
      </c>
      <c r="ES52" s="5">
        <v>28903</v>
      </c>
      <c r="ET52" s="5">
        <v>33328</v>
      </c>
      <c r="EU52" s="5">
        <v>71813</v>
      </c>
      <c r="EV52" s="5">
        <v>87778</v>
      </c>
      <c r="EW52" s="5">
        <v>135593</v>
      </c>
      <c r="EX52" s="5">
        <v>46829</v>
      </c>
      <c r="EY52" s="5">
        <v>39831</v>
      </c>
      <c r="EZ52" s="5">
        <v>41735</v>
      </c>
      <c r="FA52" s="5">
        <v>81082</v>
      </c>
      <c r="FB52" s="5">
        <v>61641</v>
      </c>
      <c r="FC52" s="5">
        <v>54804</v>
      </c>
      <c r="FD52" s="5">
        <v>51552</v>
      </c>
      <c r="FE52" s="5">
        <v>68816</v>
      </c>
      <c r="FF52" s="5">
        <v>78245</v>
      </c>
      <c r="FG52" s="5">
        <v>0</v>
      </c>
      <c r="FH52" s="5">
        <v>0</v>
      </c>
      <c r="FI52" s="5">
        <v>0</v>
      </c>
      <c r="FJ52" s="5">
        <v>0</v>
      </c>
      <c r="FK52" s="5">
        <v>0</v>
      </c>
      <c r="FL52" s="5">
        <v>0</v>
      </c>
      <c r="FM52" s="5">
        <v>0</v>
      </c>
      <c r="FN52" s="5">
        <v>0</v>
      </c>
      <c r="FO52" s="5">
        <v>0</v>
      </c>
      <c r="FP52" s="5">
        <v>0</v>
      </c>
      <c r="FQ52" s="5">
        <v>0</v>
      </c>
      <c r="FR52" s="5">
        <v>0</v>
      </c>
      <c r="FS52" s="5">
        <v>0</v>
      </c>
      <c r="FT52" s="5">
        <v>0</v>
      </c>
      <c r="FU52" s="5" t="s">
        <v>33</v>
      </c>
      <c r="FV52" s="5" t="s">
        <v>33</v>
      </c>
      <c r="FW52" s="5" t="s">
        <v>33</v>
      </c>
      <c r="FX52" s="5" t="s">
        <v>33</v>
      </c>
      <c r="FY52" s="5" t="s">
        <v>33</v>
      </c>
      <c r="FZ52" s="5" t="s">
        <v>33</v>
      </c>
      <c r="GA52" s="5" t="s">
        <v>33</v>
      </c>
      <c r="GB52" s="5" t="s">
        <v>33</v>
      </c>
      <c r="GC52" s="5" t="s">
        <v>33</v>
      </c>
      <c r="GD52" s="5" t="s">
        <v>33</v>
      </c>
      <c r="GE52" s="5" t="s">
        <v>33</v>
      </c>
      <c r="GF52" s="5" t="s">
        <v>33</v>
      </c>
      <c r="GG52" s="5" t="s">
        <v>33</v>
      </c>
      <c r="GH52" s="5" t="s">
        <v>33</v>
      </c>
      <c r="GI52" s="5" t="s">
        <v>33</v>
      </c>
      <c r="GJ52" s="5" t="s">
        <v>33</v>
      </c>
      <c r="GK52" s="5" t="s">
        <v>33</v>
      </c>
      <c r="GL52" s="5" t="s">
        <v>33</v>
      </c>
      <c r="GM52" s="5">
        <v>3998799</v>
      </c>
      <c r="GN52" s="5">
        <v>3424700</v>
      </c>
      <c r="GO52" s="5">
        <v>1529636</v>
      </c>
      <c r="GP52" s="5">
        <v>2384718</v>
      </c>
      <c r="GQ52" s="5">
        <v>1941774</v>
      </c>
      <c r="GR52" s="5">
        <v>1432741</v>
      </c>
      <c r="GS52" s="5">
        <v>1230176</v>
      </c>
      <c r="GT52" s="5">
        <v>2275505</v>
      </c>
      <c r="GU52" s="5">
        <v>1663655</v>
      </c>
      <c r="GV52" s="5">
        <v>1496395</v>
      </c>
      <c r="GW52" s="5">
        <v>1358136</v>
      </c>
      <c r="GX52" s="5">
        <v>2153448</v>
      </c>
      <c r="GY52" s="5">
        <v>910358</v>
      </c>
      <c r="GZ52" s="5">
        <v>1821381</v>
      </c>
      <c r="HA52" s="5">
        <v>1046872</v>
      </c>
      <c r="HB52" s="5">
        <v>651407</v>
      </c>
      <c r="HC52" s="5">
        <v>1095617</v>
      </c>
      <c r="HD52" s="5">
        <v>661834</v>
      </c>
      <c r="HE52" s="5">
        <v>841369</v>
      </c>
      <c r="HF52" s="5">
        <v>795035</v>
      </c>
      <c r="HG52" s="5">
        <v>500095</v>
      </c>
      <c r="HH52" s="5">
        <v>471595</v>
      </c>
      <c r="HI52" s="5">
        <v>453732</v>
      </c>
      <c r="HJ52" s="5">
        <v>349994</v>
      </c>
      <c r="HK52" s="5">
        <v>728359</v>
      </c>
      <c r="HL52" s="5">
        <v>608195</v>
      </c>
      <c r="HM52" s="5">
        <v>513181</v>
      </c>
      <c r="HN52" s="5">
        <v>456187</v>
      </c>
      <c r="HO52" s="5">
        <v>459957</v>
      </c>
      <c r="HP52" s="5">
        <v>308360</v>
      </c>
      <c r="HQ52" s="5">
        <v>2295034</v>
      </c>
      <c r="HR52" s="5">
        <v>535904</v>
      </c>
      <c r="HS52" s="5">
        <v>3000222</v>
      </c>
      <c r="HT52" s="5">
        <v>3197902</v>
      </c>
      <c r="HU52" s="5">
        <v>3041058</v>
      </c>
      <c r="HV52" s="5">
        <v>3050364</v>
      </c>
      <c r="HW52" s="5">
        <v>3261053</v>
      </c>
      <c r="HX52" s="5">
        <v>3899283</v>
      </c>
      <c r="HY52" s="5">
        <v>3523233</v>
      </c>
      <c r="HZ52" s="5">
        <v>3366511</v>
      </c>
      <c r="IA52" s="5">
        <v>4253896</v>
      </c>
      <c r="IB52" s="5">
        <v>4405602</v>
      </c>
      <c r="IC52" s="5">
        <v>4000199</v>
      </c>
      <c r="ID52" s="5">
        <v>4532061</v>
      </c>
      <c r="IE52" s="5">
        <v>3989754</v>
      </c>
      <c r="IF52" s="5">
        <v>3652436</v>
      </c>
      <c r="IG52" s="5">
        <v>3257349</v>
      </c>
      <c r="IH52" s="5">
        <v>2471465</v>
      </c>
      <c r="II52" s="5">
        <v>2130026</v>
      </c>
      <c r="IJ52" s="5">
        <v>1937318</v>
      </c>
      <c r="IK52" s="5">
        <v>1935519</v>
      </c>
      <c r="IL52" s="5">
        <v>1847909</v>
      </c>
      <c r="IM52" s="5">
        <v>1540316</v>
      </c>
      <c r="IN52" s="5">
        <v>1530716</v>
      </c>
      <c r="IO52" s="5">
        <v>1383488</v>
      </c>
      <c r="IP52" s="5">
        <v>1417231</v>
      </c>
      <c r="IQ52" s="5">
        <v>1417959</v>
      </c>
      <c r="IR52" s="5">
        <v>1403791</v>
      </c>
      <c r="IS52" s="5">
        <v>1644152</v>
      </c>
      <c r="IT52" s="5">
        <v>1708827</v>
      </c>
      <c r="IU52" s="5">
        <v>1810599</v>
      </c>
      <c r="IV52" s="5">
        <v>1881459</v>
      </c>
      <c r="IW52" s="5">
        <v>1751679</v>
      </c>
      <c r="IX52" s="5">
        <v>1773417</v>
      </c>
      <c r="IY52" s="5">
        <v>317449</v>
      </c>
      <c r="IZ52" s="5">
        <v>299993</v>
      </c>
      <c r="JA52" s="5">
        <v>302304</v>
      </c>
      <c r="JB52" s="5">
        <v>357004</v>
      </c>
      <c r="JC52" s="5">
        <v>352710</v>
      </c>
      <c r="JD52" s="5">
        <v>372981</v>
      </c>
      <c r="JE52" s="5">
        <v>278506</v>
      </c>
      <c r="JF52" s="5">
        <v>305823</v>
      </c>
      <c r="JG52" s="5">
        <v>365855</v>
      </c>
      <c r="JH52" s="5">
        <v>350402</v>
      </c>
      <c r="JI52" s="5">
        <v>262532</v>
      </c>
      <c r="JJ52" s="5">
        <v>310675</v>
      </c>
      <c r="JK52" s="5">
        <v>296033</v>
      </c>
      <c r="JL52" s="5">
        <v>301556</v>
      </c>
      <c r="JM52" s="5">
        <v>318544</v>
      </c>
      <c r="JN52" s="5">
        <v>283538</v>
      </c>
      <c r="JO52" s="5">
        <v>241193</v>
      </c>
      <c r="JP52" s="5">
        <v>310462</v>
      </c>
      <c r="JQ52" s="5">
        <v>260522</v>
      </c>
      <c r="JR52" s="5">
        <v>239368</v>
      </c>
      <c r="JS52" s="5">
        <v>272110</v>
      </c>
      <c r="JT52" s="5">
        <v>226707</v>
      </c>
      <c r="JU52" s="5">
        <v>213261</v>
      </c>
      <c r="JV52" s="5">
        <v>211735</v>
      </c>
      <c r="JW52" s="5">
        <v>182982</v>
      </c>
      <c r="JX52" s="5">
        <v>184684</v>
      </c>
      <c r="JY52" s="5">
        <v>207064</v>
      </c>
      <c r="JZ52" s="5">
        <v>147279</v>
      </c>
      <c r="KA52" s="5">
        <v>205320</v>
      </c>
      <c r="KB52" s="5">
        <v>199880</v>
      </c>
      <c r="KC52" s="5">
        <v>150421</v>
      </c>
      <c r="KD52" s="5">
        <v>164145</v>
      </c>
      <c r="KE52" s="5">
        <v>51146</v>
      </c>
      <c r="KF52" s="5">
        <v>47916</v>
      </c>
      <c r="KG52" s="5">
        <v>36371</v>
      </c>
      <c r="KH52" s="5">
        <v>46886</v>
      </c>
      <c r="KI52" s="5">
        <v>31046</v>
      </c>
      <c r="KJ52" s="5">
        <v>45452</v>
      </c>
      <c r="KK52" s="5">
        <v>45601</v>
      </c>
      <c r="KL52" s="5">
        <v>32264</v>
      </c>
      <c r="KM52" s="5">
        <v>37144</v>
      </c>
      <c r="KN52" s="5">
        <v>43083</v>
      </c>
      <c r="KO52" s="5">
        <v>41245</v>
      </c>
      <c r="KP52" s="5">
        <v>38683</v>
      </c>
      <c r="KQ52" s="5">
        <v>40898</v>
      </c>
      <c r="KR52" s="5">
        <v>49188</v>
      </c>
      <c r="KS52" s="5">
        <v>33935</v>
      </c>
      <c r="KT52" s="5">
        <v>31453</v>
      </c>
      <c r="KU52" s="5">
        <v>29397</v>
      </c>
      <c r="KV52" s="5">
        <v>37882</v>
      </c>
      <c r="KW52" s="5">
        <v>22663</v>
      </c>
      <c r="KX52" s="5">
        <v>21006</v>
      </c>
      <c r="KY52" s="5">
        <v>22818</v>
      </c>
      <c r="KZ52" s="5">
        <v>29215</v>
      </c>
      <c r="LA52" s="5">
        <v>26053</v>
      </c>
      <c r="LB52" s="5">
        <v>21437</v>
      </c>
      <c r="LC52" s="5">
        <v>25855</v>
      </c>
      <c r="LD52" s="5">
        <v>20237</v>
      </c>
      <c r="LE52" s="5">
        <v>24396</v>
      </c>
      <c r="LF52" s="5">
        <v>34359</v>
      </c>
      <c r="LG52" s="5">
        <v>23807</v>
      </c>
      <c r="LH52" s="5">
        <v>6749</v>
      </c>
      <c r="LI52" s="5">
        <v>15445</v>
      </c>
      <c r="LJ52" s="5">
        <v>20435</v>
      </c>
      <c r="LK52" s="5">
        <v>91323</v>
      </c>
      <c r="LL52" s="5">
        <v>82482</v>
      </c>
      <c r="LM52" s="5">
        <v>68676</v>
      </c>
      <c r="LN52" s="5">
        <v>92428</v>
      </c>
      <c r="LO52" s="5">
        <v>77233</v>
      </c>
      <c r="LP52" s="5">
        <v>87084</v>
      </c>
      <c r="LQ52" s="5">
        <v>61446</v>
      </c>
      <c r="LR52" s="5">
        <v>62273</v>
      </c>
      <c r="LS52" s="5">
        <v>72223</v>
      </c>
      <c r="LT52" s="5">
        <v>74531</v>
      </c>
      <c r="LU52" s="5">
        <v>54161</v>
      </c>
      <c r="LV52" s="5">
        <v>58114</v>
      </c>
      <c r="LW52" s="5">
        <v>64595</v>
      </c>
      <c r="LX52" s="5">
        <v>62415</v>
      </c>
      <c r="LY52" s="5">
        <v>63124</v>
      </c>
      <c r="LZ52" s="5">
        <v>52592</v>
      </c>
      <c r="MA52" s="5">
        <v>38339</v>
      </c>
      <c r="MB52" s="5">
        <v>42686</v>
      </c>
      <c r="MC52" s="5">
        <v>40698</v>
      </c>
      <c r="MD52" s="5">
        <v>41198</v>
      </c>
      <c r="ME52" s="5">
        <v>32206</v>
      </c>
      <c r="MF52" s="5">
        <v>28255</v>
      </c>
      <c r="MG52" s="5">
        <v>24631</v>
      </c>
      <c r="MH52" s="5">
        <v>20005</v>
      </c>
      <c r="MI52" s="5">
        <v>20968</v>
      </c>
      <c r="MJ52" s="5">
        <v>17158</v>
      </c>
      <c r="MK52" s="5">
        <v>16415</v>
      </c>
      <c r="ML52" s="5">
        <v>17341</v>
      </c>
      <c r="MM52" s="5">
        <v>16866</v>
      </c>
      <c r="MN52" s="5">
        <v>13664</v>
      </c>
      <c r="MO52" s="5">
        <v>14257</v>
      </c>
      <c r="MP52" s="5">
        <v>12868</v>
      </c>
      <c r="MQ52" s="5">
        <v>0</v>
      </c>
      <c r="MR52" s="5">
        <v>0</v>
      </c>
      <c r="MS52" s="5">
        <v>0</v>
      </c>
      <c r="MT52" s="5">
        <v>0</v>
      </c>
      <c r="MU52" s="5">
        <v>0</v>
      </c>
      <c r="MV52" s="5">
        <v>0</v>
      </c>
      <c r="MW52" s="5">
        <v>0</v>
      </c>
      <c r="MX52" s="5">
        <v>0</v>
      </c>
      <c r="MY52" s="5">
        <v>0</v>
      </c>
      <c r="MZ52" s="5">
        <v>0</v>
      </c>
      <c r="NA52" s="5">
        <v>0</v>
      </c>
      <c r="NB52" s="5">
        <v>0</v>
      </c>
      <c r="NC52" s="5">
        <v>0</v>
      </c>
      <c r="ND52" s="5">
        <v>0</v>
      </c>
      <c r="NE52" s="5" t="s">
        <v>33</v>
      </c>
      <c r="NF52" s="5" t="s">
        <v>33</v>
      </c>
      <c r="NG52" s="5" t="s">
        <v>33</v>
      </c>
      <c r="NH52" s="5" t="s">
        <v>33</v>
      </c>
      <c r="NI52" s="5" t="s">
        <v>33</v>
      </c>
      <c r="NJ52" s="5" t="s">
        <v>33</v>
      </c>
      <c r="NK52" s="5" t="s">
        <v>33</v>
      </c>
      <c r="NL52" s="5" t="s">
        <v>33</v>
      </c>
      <c r="NM52" s="5" t="s">
        <v>33</v>
      </c>
      <c r="NN52" s="5" t="s">
        <v>33</v>
      </c>
      <c r="NO52" s="5" t="s">
        <v>33</v>
      </c>
      <c r="NP52" s="5" t="s">
        <v>33</v>
      </c>
      <c r="NQ52" s="5" t="s">
        <v>33</v>
      </c>
      <c r="NR52" s="5" t="s">
        <v>33</v>
      </c>
      <c r="NS52" s="5" t="s">
        <v>33</v>
      </c>
      <c r="NT52" s="5" t="s">
        <v>33</v>
      </c>
      <c r="NU52" s="5" t="s">
        <v>33</v>
      </c>
      <c r="NV52" s="5" t="s">
        <v>33</v>
      </c>
      <c r="NW52" s="5">
        <v>0</v>
      </c>
      <c r="NX52" s="5">
        <v>0</v>
      </c>
      <c r="NY52" s="5">
        <v>0</v>
      </c>
      <c r="NZ52" s="5">
        <v>0</v>
      </c>
      <c r="OA52" s="5">
        <v>0</v>
      </c>
      <c r="OB52" s="5">
        <v>0</v>
      </c>
      <c r="OC52" s="5">
        <v>0</v>
      </c>
      <c r="OD52" s="5">
        <v>0</v>
      </c>
      <c r="OE52" s="5">
        <v>0</v>
      </c>
      <c r="OF52" s="5">
        <v>0</v>
      </c>
      <c r="OG52" s="5">
        <v>0</v>
      </c>
      <c r="OH52" s="5">
        <v>0</v>
      </c>
      <c r="OI52" s="5">
        <v>0</v>
      </c>
      <c r="OJ52" s="5">
        <v>0</v>
      </c>
      <c r="OK52" s="5" t="s">
        <v>33</v>
      </c>
      <c r="OL52" s="5" t="s">
        <v>33</v>
      </c>
      <c r="OM52" s="5" t="s">
        <v>33</v>
      </c>
      <c r="ON52" s="5" t="s">
        <v>33</v>
      </c>
      <c r="OO52" s="5" t="s">
        <v>33</v>
      </c>
      <c r="OP52" s="5" t="s">
        <v>33</v>
      </c>
      <c r="OQ52" s="5" t="s">
        <v>33</v>
      </c>
      <c r="OR52" s="5" t="s">
        <v>33</v>
      </c>
      <c r="OS52" s="5" t="s">
        <v>33</v>
      </c>
      <c r="OT52" s="5" t="s">
        <v>33</v>
      </c>
      <c r="OU52" s="5" t="s">
        <v>33</v>
      </c>
      <c r="OV52" s="5" t="s">
        <v>33</v>
      </c>
      <c r="OW52" s="5" t="s">
        <v>33</v>
      </c>
      <c r="OX52" s="5" t="s">
        <v>33</v>
      </c>
      <c r="OY52" s="5" t="s">
        <v>33</v>
      </c>
      <c r="OZ52" s="5" t="s">
        <v>33</v>
      </c>
      <c r="PA52" s="5" t="s">
        <v>33</v>
      </c>
      <c r="PB52" s="5" t="s">
        <v>33</v>
      </c>
      <c r="PC52" s="5">
        <v>139518</v>
      </c>
      <c r="PD52" s="5">
        <v>129229</v>
      </c>
      <c r="PE52" s="5">
        <v>119105</v>
      </c>
      <c r="PF52" s="5">
        <v>124312</v>
      </c>
      <c r="PG52" s="5">
        <v>117675</v>
      </c>
      <c r="PH52" s="5">
        <v>125768</v>
      </c>
      <c r="PI52" s="5">
        <v>109433</v>
      </c>
      <c r="PJ52" s="5">
        <v>98544</v>
      </c>
      <c r="PK52" s="5">
        <v>114853</v>
      </c>
      <c r="PL52" s="5">
        <v>109305</v>
      </c>
      <c r="PM52" s="5">
        <v>92596</v>
      </c>
      <c r="PN52" s="5">
        <v>101455</v>
      </c>
      <c r="PO52" s="5">
        <v>96739</v>
      </c>
      <c r="PP52" s="5">
        <v>98429</v>
      </c>
      <c r="PQ52" s="5">
        <v>90094</v>
      </c>
      <c r="PR52" s="5">
        <v>82794</v>
      </c>
      <c r="PS52" s="5">
        <v>76821</v>
      </c>
      <c r="PT52" s="5">
        <v>78648</v>
      </c>
      <c r="PU52" s="5">
        <v>74812</v>
      </c>
      <c r="PV52" s="5">
        <v>76690</v>
      </c>
      <c r="PW52" s="5">
        <v>75982</v>
      </c>
      <c r="PX52" s="5">
        <v>78669</v>
      </c>
      <c r="PY52" s="5">
        <v>56200</v>
      </c>
      <c r="PZ52" s="5">
        <v>50445</v>
      </c>
      <c r="QA52" s="5">
        <v>48558</v>
      </c>
      <c r="QB52" s="5">
        <v>53740</v>
      </c>
      <c r="QC52" s="5">
        <v>46282</v>
      </c>
      <c r="QD52" s="5">
        <v>45531</v>
      </c>
      <c r="QE52" s="5">
        <v>45163</v>
      </c>
      <c r="QF52" s="5">
        <v>40543</v>
      </c>
      <c r="QG52" s="5">
        <v>37112</v>
      </c>
      <c r="QH52" s="5">
        <v>39790</v>
      </c>
      <c r="QI52" s="5">
        <v>166192</v>
      </c>
      <c r="QJ52" s="5">
        <v>172359</v>
      </c>
      <c r="QK52" s="5">
        <v>149568</v>
      </c>
      <c r="QL52" s="5">
        <v>177931</v>
      </c>
      <c r="QM52" s="5">
        <v>159131</v>
      </c>
      <c r="QN52" s="5">
        <v>176334</v>
      </c>
      <c r="QO52" s="5">
        <v>128227</v>
      </c>
      <c r="QP52" s="5">
        <v>140993</v>
      </c>
      <c r="QQ52" s="5">
        <v>150747</v>
      </c>
      <c r="QR52" s="5">
        <v>156188</v>
      </c>
      <c r="QS52" s="5">
        <v>121262</v>
      </c>
      <c r="QT52" s="5">
        <v>140606</v>
      </c>
      <c r="QU52" s="5">
        <v>157443</v>
      </c>
      <c r="QV52" s="5">
        <v>158933</v>
      </c>
      <c r="QW52" s="5">
        <v>140875</v>
      </c>
      <c r="QX52" s="5">
        <v>137521</v>
      </c>
      <c r="QY52" s="5">
        <v>112810</v>
      </c>
      <c r="QZ52" s="5">
        <v>115744</v>
      </c>
      <c r="RA52" s="5">
        <v>111974</v>
      </c>
      <c r="RB52" s="5">
        <v>113470</v>
      </c>
      <c r="RC52" s="5">
        <v>98774</v>
      </c>
      <c r="RD52" s="5">
        <v>97547</v>
      </c>
      <c r="RE52" s="5">
        <v>85904</v>
      </c>
      <c r="RF52" s="5">
        <v>79806</v>
      </c>
      <c r="RG52" s="5">
        <v>66611</v>
      </c>
      <c r="RH52" s="5">
        <v>62177</v>
      </c>
      <c r="RI52" s="5">
        <v>60458</v>
      </c>
      <c r="RJ52" s="5">
        <v>57608</v>
      </c>
      <c r="RK52" s="5">
        <v>61103</v>
      </c>
      <c r="RL52" s="5">
        <v>53983</v>
      </c>
      <c r="RM52" s="5">
        <v>55905</v>
      </c>
      <c r="RN52" s="5">
        <v>56584</v>
      </c>
      <c r="RO52" s="5">
        <v>118904</v>
      </c>
      <c r="RP52" s="5">
        <v>127025</v>
      </c>
      <c r="RQ52" s="5">
        <v>137123</v>
      </c>
      <c r="RR52" s="5">
        <v>154466</v>
      </c>
      <c r="RS52" s="5">
        <v>154823</v>
      </c>
      <c r="RT52" s="5">
        <v>154531</v>
      </c>
      <c r="RU52" s="5">
        <v>135041</v>
      </c>
      <c r="RV52" s="5">
        <v>142003</v>
      </c>
      <c r="RW52" s="5">
        <v>174575</v>
      </c>
      <c r="RX52" s="5">
        <v>161324</v>
      </c>
      <c r="RY52" s="5">
        <v>150384</v>
      </c>
      <c r="RZ52" s="5">
        <v>160945</v>
      </c>
      <c r="SA52" s="5">
        <v>138944</v>
      </c>
      <c r="SB52" s="5">
        <v>144204</v>
      </c>
      <c r="SC52" s="5">
        <v>135820</v>
      </c>
      <c r="SD52" s="5">
        <v>128770</v>
      </c>
      <c r="SE52" s="5">
        <v>126719</v>
      </c>
      <c r="SF52" s="5">
        <v>120558</v>
      </c>
      <c r="SG52" s="5">
        <v>124688</v>
      </c>
      <c r="SH52" s="5">
        <v>105861</v>
      </c>
      <c r="SI52" s="5">
        <v>110262</v>
      </c>
      <c r="SJ52" s="5">
        <v>129392</v>
      </c>
      <c r="SK52" s="5">
        <v>91691</v>
      </c>
      <c r="SL52" s="5">
        <v>75894</v>
      </c>
      <c r="SM52" s="5">
        <v>80335</v>
      </c>
      <c r="SN52" s="5">
        <v>76622</v>
      </c>
      <c r="SO52" s="5">
        <v>76844</v>
      </c>
      <c r="SP52" s="5">
        <v>70070</v>
      </c>
      <c r="SQ52" s="5">
        <v>-64598</v>
      </c>
      <c r="SR52" s="5">
        <v>71430</v>
      </c>
      <c r="SS52" s="5">
        <v>64885</v>
      </c>
      <c r="ST52" s="5">
        <v>97228</v>
      </c>
      <c r="SU52" s="5">
        <v>85285</v>
      </c>
      <c r="SV52" s="5">
        <v>89831</v>
      </c>
      <c r="SW52" s="5">
        <v>83472</v>
      </c>
      <c r="SX52" s="5">
        <v>98184</v>
      </c>
      <c r="SY52" s="5">
        <v>94667</v>
      </c>
      <c r="SZ52" s="5">
        <v>88588</v>
      </c>
      <c r="TA52" s="5">
        <v>72749</v>
      </c>
      <c r="TB52" s="5">
        <v>67714</v>
      </c>
      <c r="TC52" s="5">
        <v>59416</v>
      </c>
      <c r="TD52" s="5">
        <v>39058</v>
      </c>
      <c r="TE52" s="5">
        <v>33717</v>
      </c>
      <c r="TF52" s="5">
        <v>44899</v>
      </c>
      <c r="TG52" s="5">
        <v>43525</v>
      </c>
      <c r="TH52" s="5">
        <v>45030</v>
      </c>
      <c r="TI52" s="5">
        <v>40157</v>
      </c>
      <c r="TJ52" s="5">
        <v>34309</v>
      </c>
      <c r="TK52" s="5">
        <v>35872</v>
      </c>
      <c r="TL52" s="5">
        <v>40642</v>
      </c>
      <c r="TM52" s="5">
        <v>41224</v>
      </c>
      <c r="TN52" s="5">
        <v>50896</v>
      </c>
      <c r="TO52" s="5">
        <v>44408</v>
      </c>
      <c r="TP52" s="5">
        <v>52101</v>
      </c>
      <c r="TQ52" s="5">
        <v>70864</v>
      </c>
      <c r="TR52" s="5">
        <v>64283</v>
      </c>
      <c r="TS52" s="5">
        <v>66883</v>
      </c>
      <c r="TT52" s="5">
        <v>38660</v>
      </c>
      <c r="TU52" s="5">
        <v>48396</v>
      </c>
      <c r="TV52" s="5">
        <v>34069</v>
      </c>
      <c r="TW52" s="5">
        <v>33486</v>
      </c>
      <c r="TX52" s="5">
        <v>35034</v>
      </c>
      <c r="TY52" s="5">
        <v>35023</v>
      </c>
      <c r="TZ52" s="5">
        <v>32233</v>
      </c>
      <c r="UA52" s="5">
        <v>53330</v>
      </c>
      <c r="UB52" s="5">
        <v>52578</v>
      </c>
      <c r="UC52" s="5">
        <v>58694</v>
      </c>
      <c r="UD52" s="5">
        <v>63588</v>
      </c>
      <c r="UE52" s="5">
        <v>56593</v>
      </c>
      <c r="UF52" s="5">
        <v>55105</v>
      </c>
      <c r="UG52" s="5">
        <v>43330</v>
      </c>
      <c r="UH52" s="5">
        <v>43588</v>
      </c>
      <c r="UI52" s="5">
        <v>45122</v>
      </c>
      <c r="UJ52" s="5">
        <v>44211</v>
      </c>
      <c r="UK52" s="5">
        <v>35980</v>
      </c>
      <c r="UL52" s="5">
        <v>45763</v>
      </c>
      <c r="UM52" s="5">
        <v>46165</v>
      </c>
      <c r="UN52" s="5">
        <v>49231</v>
      </c>
      <c r="UO52" s="5">
        <v>46375</v>
      </c>
      <c r="UP52" s="5">
        <v>48607</v>
      </c>
      <c r="UQ52" s="5">
        <v>44263</v>
      </c>
      <c r="UR52" s="5">
        <v>47401</v>
      </c>
      <c r="US52" s="5">
        <v>41749</v>
      </c>
      <c r="UT52" s="5">
        <v>40395</v>
      </c>
      <c r="UU52" s="5">
        <v>33639</v>
      </c>
      <c r="UV52" s="5">
        <v>30959</v>
      </c>
      <c r="UW52" s="5">
        <v>28576</v>
      </c>
      <c r="UX52" s="5">
        <v>33557</v>
      </c>
      <c r="UY52" s="5">
        <v>20702</v>
      </c>
      <c r="UZ52" s="5">
        <v>15262</v>
      </c>
      <c r="VA52" s="5">
        <v>11118</v>
      </c>
      <c r="VB52" s="5">
        <v>14289</v>
      </c>
      <c r="VC52" s="5">
        <v>15109</v>
      </c>
      <c r="VD52" s="5">
        <v>14201</v>
      </c>
      <c r="VE52" s="5">
        <v>13784</v>
      </c>
      <c r="VF52" s="5">
        <v>12223</v>
      </c>
      <c r="VG52" s="5">
        <v>285892</v>
      </c>
      <c r="VH52" s="5">
        <v>335056</v>
      </c>
      <c r="VI52" s="5">
        <v>397378</v>
      </c>
      <c r="VJ52" s="5">
        <v>456705</v>
      </c>
      <c r="VK52" s="5">
        <v>449702</v>
      </c>
      <c r="VL52" s="5">
        <v>430049</v>
      </c>
      <c r="VM52" s="5">
        <v>432142</v>
      </c>
      <c r="VN52" s="5">
        <v>393325</v>
      </c>
      <c r="VO52" s="5">
        <v>388987</v>
      </c>
      <c r="VP52" s="5">
        <v>378097</v>
      </c>
      <c r="VQ52" s="5">
        <v>381172</v>
      </c>
      <c r="VR52" s="5">
        <v>355890</v>
      </c>
      <c r="VS52" s="5">
        <v>359882</v>
      </c>
      <c r="VT52" s="5">
        <v>368736</v>
      </c>
      <c r="VU52" s="5">
        <v>349034</v>
      </c>
      <c r="VV52" s="5">
        <v>324524</v>
      </c>
      <c r="VW52" s="5">
        <v>272572</v>
      </c>
      <c r="VX52" s="5">
        <v>271991</v>
      </c>
      <c r="VY52" s="5">
        <v>278205</v>
      </c>
      <c r="VZ52" s="5">
        <v>264883</v>
      </c>
      <c r="WA52" s="5">
        <v>264661</v>
      </c>
      <c r="WB52" s="5">
        <v>274912</v>
      </c>
      <c r="WC52" s="5">
        <v>224202</v>
      </c>
      <c r="WD52" s="5">
        <v>325012</v>
      </c>
      <c r="WE52" s="5">
        <v>313610</v>
      </c>
      <c r="WF52" s="5">
        <v>357401</v>
      </c>
      <c r="WG52" s="5">
        <v>302966</v>
      </c>
      <c r="WH52" s="5">
        <v>243595</v>
      </c>
      <c r="WI52" s="5">
        <v>280501</v>
      </c>
      <c r="WJ52" s="5">
        <v>186155</v>
      </c>
      <c r="WK52" s="5">
        <v>182446</v>
      </c>
      <c r="WL52" s="5">
        <v>184904</v>
      </c>
      <c r="WM52" s="5">
        <v>17730</v>
      </c>
      <c r="WN52" s="5">
        <v>15975</v>
      </c>
      <c r="WO52" s="5">
        <v>13328</v>
      </c>
      <c r="WP52" s="5">
        <v>16137</v>
      </c>
      <c r="WQ52" s="5">
        <v>14190</v>
      </c>
      <c r="WR52" s="5">
        <v>18125</v>
      </c>
      <c r="WS52" s="5">
        <v>13349</v>
      </c>
      <c r="WT52" s="5">
        <v>13247</v>
      </c>
      <c r="WU52" s="5">
        <v>14549</v>
      </c>
      <c r="WV52" s="5">
        <v>15402</v>
      </c>
      <c r="WW52" s="5">
        <v>12854</v>
      </c>
      <c r="WX52" s="5">
        <v>14632</v>
      </c>
      <c r="WY52" s="5">
        <v>15458</v>
      </c>
      <c r="WZ52" s="5">
        <v>14234</v>
      </c>
      <c r="XA52" s="5">
        <v>15194</v>
      </c>
      <c r="XB52" s="5">
        <v>14875</v>
      </c>
      <c r="XC52" s="5">
        <v>12886</v>
      </c>
      <c r="XD52" s="5">
        <v>13639</v>
      </c>
      <c r="XE52" s="5">
        <v>13154</v>
      </c>
      <c r="XF52" s="5">
        <v>11560</v>
      </c>
      <c r="XG52" s="5">
        <v>11448</v>
      </c>
      <c r="XH52" s="5">
        <v>1660</v>
      </c>
      <c r="XI52" s="5">
        <v>3367</v>
      </c>
      <c r="XJ52" s="5">
        <v>3856</v>
      </c>
      <c r="XK52" s="5">
        <v>11527</v>
      </c>
      <c r="XL52" s="5">
        <v>11133</v>
      </c>
      <c r="XM52" s="5">
        <v>11633</v>
      </c>
      <c r="XN52" s="5">
        <v>12482</v>
      </c>
      <c r="XO52" s="5">
        <v>11723</v>
      </c>
      <c r="XP52" s="5">
        <v>12777</v>
      </c>
      <c r="XQ52" s="5">
        <v>13097</v>
      </c>
      <c r="XR52" s="5">
        <v>13281</v>
      </c>
      <c r="XS52" s="1">
        <v>7140</v>
      </c>
      <c r="XT52" s="3" t="s">
        <v>180</v>
      </c>
      <c r="XU52" s="3" t="s">
        <v>180</v>
      </c>
      <c r="XV52" s="3" t="s">
        <v>180</v>
      </c>
      <c r="XW52" s="3" t="s">
        <v>179</v>
      </c>
      <c r="XX52" s="3" t="s">
        <v>180</v>
      </c>
      <c r="XY52" s="3" t="s">
        <v>180</v>
      </c>
      <c r="XZ52" s="3" t="s">
        <v>221</v>
      </c>
    </row>
    <row r="53" spans="1:650" x14ac:dyDescent="0.3">
      <c r="A53" s="6" t="s">
        <v>84</v>
      </c>
      <c r="B53" s="1">
        <v>4063057</v>
      </c>
      <c r="C53" s="5">
        <v>0</v>
      </c>
      <c r="D53" s="5">
        <v>0</v>
      </c>
      <c r="E53" s="5">
        <v>0</v>
      </c>
      <c r="F53" s="5">
        <v>0</v>
      </c>
      <c r="G53" s="5">
        <v>0</v>
      </c>
      <c r="H53" s="5">
        <v>0</v>
      </c>
      <c r="I53" s="5">
        <v>0</v>
      </c>
      <c r="J53" s="5">
        <v>0</v>
      </c>
      <c r="K53" s="5">
        <v>0</v>
      </c>
      <c r="L53" s="5">
        <v>0</v>
      </c>
      <c r="M53" s="5">
        <v>0</v>
      </c>
      <c r="N53" s="5">
        <v>0</v>
      </c>
      <c r="O53" s="5">
        <v>0</v>
      </c>
      <c r="P53" s="5">
        <v>0</v>
      </c>
      <c r="Q53" s="5">
        <v>0</v>
      </c>
      <c r="R53" s="5">
        <v>30</v>
      </c>
      <c r="S53" s="5">
        <v>0</v>
      </c>
      <c r="T53" s="5" t="s">
        <v>33</v>
      </c>
      <c r="U53" s="5" t="s">
        <v>33</v>
      </c>
      <c r="V53" s="5" t="s">
        <v>33</v>
      </c>
      <c r="W53" s="5" t="s">
        <v>33</v>
      </c>
      <c r="X53" s="5" t="s">
        <v>33</v>
      </c>
      <c r="Y53" s="5" t="s">
        <v>33</v>
      </c>
      <c r="Z53" s="5" t="s">
        <v>33</v>
      </c>
      <c r="AA53" s="5" t="s">
        <v>33</v>
      </c>
      <c r="AB53" s="5" t="s">
        <v>33</v>
      </c>
      <c r="AC53" s="5" t="s">
        <v>33</v>
      </c>
      <c r="AD53" s="5" t="s">
        <v>33</v>
      </c>
      <c r="AE53" s="5" t="s">
        <v>33</v>
      </c>
      <c r="AF53" s="5" t="s">
        <v>33</v>
      </c>
      <c r="AG53" s="5" t="s">
        <v>33</v>
      </c>
      <c r="AH53" s="5" t="s">
        <v>33</v>
      </c>
      <c r="AI53" s="5">
        <v>0</v>
      </c>
      <c r="AJ53" s="5">
        <v>0</v>
      </c>
      <c r="AK53" s="5">
        <v>0</v>
      </c>
      <c r="AL53" s="5">
        <v>21</v>
      </c>
      <c r="AM53" s="5">
        <v>16</v>
      </c>
      <c r="AN53" s="5">
        <v>0</v>
      </c>
      <c r="AO53" s="5">
        <v>0</v>
      </c>
      <c r="AP53" s="5">
        <v>0</v>
      </c>
      <c r="AQ53" s="5">
        <v>0</v>
      </c>
      <c r="AR53" s="5">
        <v>0</v>
      </c>
      <c r="AS53" s="5">
        <v>0</v>
      </c>
      <c r="AT53" s="5">
        <v>-99</v>
      </c>
      <c r="AU53" s="5">
        <v>1202</v>
      </c>
      <c r="AV53" s="5">
        <v>0</v>
      </c>
      <c r="AW53" s="5">
        <v>0</v>
      </c>
      <c r="AX53" s="5">
        <v>0</v>
      </c>
      <c r="AY53" s="5">
        <v>0</v>
      </c>
      <c r="AZ53" s="5" t="s">
        <v>33</v>
      </c>
      <c r="BA53" s="5" t="s">
        <v>33</v>
      </c>
      <c r="BB53" s="5" t="s">
        <v>33</v>
      </c>
      <c r="BC53" s="5" t="s">
        <v>33</v>
      </c>
      <c r="BD53" s="5" t="s">
        <v>33</v>
      </c>
      <c r="BE53" s="5" t="s">
        <v>33</v>
      </c>
      <c r="BF53" s="5" t="s">
        <v>33</v>
      </c>
      <c r="BG53" s="5" t="s">
        <v>33</v>
      </c>
      <c r="BH53" s="5" t="s">
        <v>33</v>
      </c>
      <c r="BI53" s="5" t="s">
        <v>33</v>
      </c>
      <c r="BJ53" s="5" t="s">
        <v>33</v>
      </c>
      <c r="BK53" s="5" t="s">
        <v>33</v>
      </c>
      <c r="BL53" s="5" t="s">
        <v>33</v>
      </c>
      <c r="BM53" s="5" t="s">
        <v>33</v>
      </c>
      <c r="BN53" s="5" t="s">
        <v>33</v>
      </c>
      <c r="BO53" s="5">
        <v>225</v>
      </c>
      <c r="BP53" s="5">
        <v>452</v>
      </c>
      <c r="BQ53" s="5">
        <v>0</v>
      </c>
      <c r="BR53" s="5">
        <v>0</v>
      </c>
      <c r="BS53" s="5">
        <v>1484</v>
      </c>
      <c r="BT53" s="5">
        <v>126</v>
      </c>
      <c r="BU53" s="5">
        <v>480</v>
      </c>
      <c r="BV53" s="5">
        <v>1482</v>
      </c>
      <c r="BW53" s="5">
        <v>652</v>
      </c>
      <c r="BX53" s="5">
        <v>285</v>
      </c>
      <c r="BY53" s="5">
        <v>8</v>
      </c>
      <c r="BZ53" s="5">
        <v>3</v>
      </c>
      <c r="CA53" s="5">
        <v>483</v>
      </c>
      <c r="CB53" s="5">
        <v>52</v>
      </c>
      <c r="CC53" s="5">
        <v>59</v>
      </c>
      <c r="CD53" s="5">
        <v>799</v>
      </c>
      <c r="CE53" s="5">
        <v>83</v>
      </c>
      <c r="CF53" s="5" t="s">
        <v>33</v>
      </c>
      <c r="CG53" s="5" t="s">
        <v>33</v>
      </c>
      <c r="CH53" s="5" t="s">
        <v>33</v>
      </c>
      <c r="CI53" s="5" t="s">
        <v>33</v>
      </c>
      <c r="CJ53" s="5" t="s">
        <v>33</v>
      </c>
      <c r="CK53" s="5" t="s">
        <v>33</v>
      </c>
      <c r="CL53" s="5" t="s">
        <v>33</v>
      </c>
      <c r="CM53" s="5" t="s">
        <v>33</v>
      </c>
      <c r="CN53" s="5" t="s">
        <v>33</v>
      </c>
      <c r="CO53" s="5" t="s">
        <v>33</v>
      </c>
      <c r="CP53" s="5" t="s">
        <v>33</v>
      </c>
      <c r="CQ53" s="5" t="s">
        <v>33</v>
      </c>
      <c r="CR53" s="5" t="s">
        <v>33</v>
      </c>
      <c r="CS53" s="5" t="s">
        <v>33</v>
      </c>
      <c r="CT53" s="5" t="s">
        <v>33</v>
      </c>
      <c r="CU53" s="5">
        <v>1622</v>
      </c>
      <c r="CV53" s="5">
        <v>5725</v>
      </c>
      <c r="CW53" s="5">
        <v>5431</v>
      </c>
      <c r="CX53" s="5">
        <v>5057</v>
      </c>
      <c r="CY53" s="5">
        <v>4808</v>
      </c>
      <c r="CZ53" s="5">
        <v>1654</v>
      </c>
      <c r="DA53" s="5">
        <v>1576</v>
      </c>
      <c r="DB53" s="5">
        <v>2888</v>
      </c>
      <c r="DC53" s="5">
        <v>3277</v>
      </c>
      <c r="DD53" s="5">
        <v>1116</v>
      </c>
      <c r="DE53" s="5">
        <v>935</v>
      </c>
      <c r="DF53" s="5">
        <v>1412</v>
      </c>
      <c r="DG53" s="5">
        <v>1372</v>
      </c>
      <c r="DH53" s="5">
        <v>1743</v>
      </c>
      <c r="DI53" s="5">
        <v>1297</v>
      </c>
      <c r="DJ53" s="5">
        <v>2382</v>
      </c>
      <c r="DK53" s="5">
        <v>1288</v>
      </c>
      <c r="DL53" s="5" t="s">
        <v>33</v>
      </c>
      <c r="DM53" s="5" t="s">
        <v>33</v>
      </c>
      <c r="DN53" s="5" t="s">
        <v>33</v>
      </c>
      <c r="DO53" s="5" t="s">
        <v>33</v>
      </c>
      <c r="DP53" s="5" t="s">
        <v>33</v>
      </c>
      <c r="DQ53" s="5" t="s">
        <v>33</v>
      </c>
      <c r="DR53" s="5" t="s">
        <v>33</v>
      </c>
      <c r="DS53" s="5" t="s">
        <v>33</v>
      </c>
      <c r="DT53" s="5" t="s">
        <v>33</v>
      </c>
      <c r="DU53" s="5" t="s">
        <v>33</v>
      </c>
      <c r="DV53" s="5" t="s">
        <v>33</v>
      </c>
      <c r="DW53" s="5" t="s">
        <v>33</v>
      </c>
      <c r="DX53" s="5" t="s">
        <v>33</v>
      </c>
      <c r="DY53" s="5" t="s">
        <v>33</v>
      </c>
      <c r="DZ53" s="5" t="s">
        <v>33</v>
      </c>
      <c r="EA53" s="5">
        <v>601</v>
      </c>
      <c r="EB53" s="5">
        <v>268</v>
      </c>
      <c r="EC53" s="5">
        <v>642</v>
      </c>
      <c r="ED53" s="5">
        <v>517</v>
      </c>
      <c r="EE53" s="5">
        <v>1146</v>
      </c>
      <c r="EF53" s="5">
        <v>640</v>
      </c>
      <c r="EG53" s="5">
        <v>44</v>
      </c>
      <c r="EH53" s="5">
        <v>283</v>
      </c>
      <c r="EI53" s="5">
        <v>1189</v>
      </c>
      <c r="EJ53" s="5">
        <v>286</v>
      </c>
      <c r="EK53" s="5">
        <v>59</v>
      </c>
      <c r="EL53" s="5">
        <v>276</v>
      </c>
      <c r="EM53" s="5">
        <v>380</v>
      </c>
      <c r="EN53" s="5">
        <v>945</v>
      </c>
      <c r="EO53" s="5">
        <v>1502</v>
      </c>
      <c r="EP53" s="5">
        <v>12519</v>
      </c>
      <c r="EQ53" s="5">
        <v>481</v>
      </c>
      <c r="ER53" s="5" t="s">
        <v>33</v>
      </c>
      <c r="ES53" s="5" t="s">
        <v>33</v>
      </c>
      <c r="ET53" s="5" t="s">
        <v>33</v>
      </c>
      <c r="EU53" s="5" t="s">
        <v>33</v>
      </c>
      <c r="EV53" s="5" t="s">
        <v>33</v>
      </c>
      <c r="EW53" s="5" t="s">
        <v>33</v>
      </c>
      <c r="EX53" s="5" t="s">
        <v>33</v>
      </c>
      <c r="EY53" s="5" t="s">
        <v>33</v>
      </c>
      <c r="EZ53" s="5" t="s">
        <v>33</v>
      </c>
      <c r="FA53" s="5" t="s">
        <v>33</v>
      </c>
      <c r="FB53" s="5" t="s">
        <v>33</v>
      </c>
      <c r="FC53" s="5" t="s">
        <v>33</v>
      </c>
      <c r="FD53" s="5" t="s">
        <v>33</v>
      </c>
      <c r="FE53" s="5" t="s">
        <v>33</v>
      </c>
      <c r="FF53" s="5" t="s">
        <v>33</v>
      </c>
      <c r="FG53" s="5">
        <v>0</v>
      </c>
      <c r="FH53" s="5">
        <v>0</v>
      </c>
      <c r="FI53" s="5">
        <v>0</v>
      </c>
      <c r="FJ53" s="5">
        <v>0</v>
      </c>
      <c r="FK53" s="5">
        <v>0</v>
      </c>
      <c r="FL53" s="5">
        <v>0</v>
      </c>
      <c r="FM53" s="5">
        <v>0</v>
      </c>
      <c r="FN53" s="5">
        <v>0</v>
      </c>
      <c r="FO53" s="5">
        <v>0</v>
      </c>
      <c r="FP53" s="5">
        <v>0</v>
      </c>
      <c r="FQ53" s="5">
        <v>0</v>
      </c>
      <c r="FR53" s="5">
        <v>0</v>
      </c>
      <c r="FS53" s="5">
        <v>0</v>
      </c>
      <c r="FT53" s="5">
        <v>0</v>
      </c>
      <c r="FU53" s="5" t="s">
        <v>33</v>
      </c>
      <c r="FV53" s="5" t="s">
        <v>33</v>
      </c>
      <c r="FW53" s="5" t="s">
        <v>33</v>
      </c>
      <c r="FX53" s="5" t="s">
        <v>33</v>
      </c>
      <c r="FY53" s="5" t="s">
        <v>33</v>
      </c>
      <c r="FZ53" s="5" t="s">
        <v>33</v>
      </c>
      <c r="GA53" s="5" t="s">
        <v>33</v>
      </c>
      <c r="GB53" s="5" t="s">
        <v>33</v>
      </c>
      <c r="GC53" s="5" t="s">
        <v>33</v>
      </c>
      <c r="GD53" s="5" t="s">
        <v>33</v>
      </c>
      <c r="GE53" s="5" t="s">
        <v>33</v>
      </c>
      <c r="GF53" s="5" t="s">
        <v>33</v>
      </c>
      <c r="GG53" s="5" t="s">
        <v>33</v>
      </c>
      <c r="GH53" s="5" t="s">
        <v>33</v>
      </c>
      <c r="GI53" s="5" t="s">
        <v>33</v>
      </c>
      <c r="GJ53" s="5" t="s">
        <v>33</v>
      </c>
      <c r="GK53" s="5" t="s">
        <v>33</v>
      </c>
      <c r="GL53" s="5" t="s">
        <v>33</v>
      </c>
      <c r="GM53" s="5">
        <v>2449</v>
      </c>
      <c r="GN53" s="5">
        <v>6445</v>
      </c>
      <c r="GO53" s="5">
        <v>6073</v>
      </c>
      <c r="GP53" s="5">
        <v>5595</v>
      </c>
      <c r="GQ53" s="5">
        <v>7453</v>
      </c>
      <c r="GR53" s="5">
        <v>2420</v>
      </c>
      <c r="GS53" s="5">
        <v>2100</v>
      </c>
      <c r="GT53" s="5">
        <v>4653</v>
      </c>
      <c r="GU53" s="5">
        <v>5118</v>
      </c>
      <c r="GV53" s="5">
        <v>1686</v>
      </c>
      <c r="GW53" s="5">
        <v>1001</v>
      </c>
      <c r="GX53" s="5">
        <v>1592</v>
      </c>
      <c r="GY53" s="5">
        <v>3437</v>
      </c>
      <c r="GZ53" s="5">
        <v>2740</v>
      </c>
      <c r="HA53" s="5">
        <v>2858</v>
      </c>
      <c r="HB53" s="5">
        <v>15729</v>
      </c>
      <c r="HC53" s="5">
        <v>1851</v>
      </c>
      <c r="HD53" s="5" t="s">
        <v>33</v>
      </c>
      <c r="HE53" s="5" t="s">
        <v>33</v>
      </c>
      <c r="HF53" s="5" t="s">
        <v>33</v>
      </c>
      <c r="HG53" s="5" t="s">
        <v>33</v>
      </c>
      <c r="HH53" s="5" t="s">
        <v>33</v>
      </c>
      <c r="HI53" s="5" t="s">
        <v>33</v>
      </c>
      <c r="HJ53" s="5" t="s">
        <v>33</v>
      </c>
      <c r="HK53" s="5" t="s">
        <v>33</v>
      </c>
      <c r="HL53" s="5" t="s">
        <v>33</v>
      </c>
      <c r="HM53" s="5" t="s">
        <v>33</v>
      </c>
      <c r="HN53" s="5" t="s">
        <v>33</v>
      </c>
      <c r="HO53" s="5" t="s">
        <v>33</v>
      </c>
      <c r="HP53" s="5" t="s">
        <v>33</v>
      </c>
      <c r="HQ53" s="5" t="s">
        <v>33</v>
      </c>
      <c r="HR53" s="5" t="s">
        <v>33</v>
      </c>
      <c r="HS53" s="5">
        <v>12095</v>
      </c>
      <c r="HT53" s="5">
        <v>11859</v>
      </c>
      <c r="HU53" s="5">
        <v>10970</v>
      </c>
      <c r="HV53" s="5">
        <v>10654</v>
      </c>
      <c r="HW53" s="5">
        <v>10642</v>
      </c>
      <c r="HX53" s="5">
        <v>10043</v>
      </c>
      <c r="HY53" s="5">
        <v>13514</v>
      </c>
      <c r="HZ53" s="5">
        <v>12216</v>
      </c>
      <c r="IA53" s="5">
        <v>13643</v>
      </c>
      <c r="IB53" s="5">
        <v>13094</v>
      </c>
      <c r="IC53" s="5">
        <v>12853</v>
      </c>
      <c r="ID53" s="5">
        <v>12062</v>
      </c>
      <c r="IE53" s="5">
        <v>12099</v>
      </c>
      <c r="IF53" s="5">
        <v>21454</v>
      </c>
      <c r="IG53" s="5">
        <v>9018</v>
      </c>
      <c r="IH53" s="5">
        <v>15993</v>
      </c>
      <c r="II53" s="5">
        <v>15381</v>
      </c>
      <c r="IJ53" s="5" t="s">
        <v>33</v>
      </c>
      <c r="IK53" s="5" t="s">
        <v>33</v>
      </c>
      <c r="IL53" s="5" t="s">
        <v>33</v>
      </c>
      <c r="IM53" s="5" t="s">
        <v>33</v>
      </c>
      <c r="IN53" s="5" t="s">
        <v>33</v>
      </c>
      <c r="IO53" s="5" t="s">
        <v>33</v>
      </c>
      <c r="IP53" s="5" t="s">
        <v>33</v>
      </c>
      <c r="IQ53" s="5" t="s">
        <v>33</v>
      </c>
      <c r="IR53" s="5" t="s">
        <v>33</v>
      </c>
      <c r="IS53" s="5" t="s">
        <v>33</v>
      </c>
      <c r="IT53" s="5" t="s">
        <v>33</v>
      </c>
      <c r="IU53" s="5" t="s">
        <v>33</v>
      </c>
      <c r="IV53" s="5" t="s">
        <v>33</v>
      </c>
      <c r="IW53" s="5" t="s">
        <v>33</v>
      </c>
      <c r="IX53" s="5" t="s">
        <v>33</v>
      </c>
      <c r="IY53" s="5">
        <v>273</v>
      </c>
      <c r="IZ53" s="5">
        <v>187</v>
      </c>
      <c r="JA53" s="5">
        <v>210</v>
      </c>
      <c r="JB53" s="5">
        <v>194</v>
      </c>
      <c r="JC53" s="5">
        <v>237</v>
      </c>
      <c r="JD53" s="5">
        <v>218</v>
      </c>
      <c r="JE53" s="5">
        <v>230</v>
      </c>
      <c r="JF53" s="5">
        <v>221</v>
      </c>
      <c r="JG53" s="5">
        <v>291</v>
      </c>
      <c r="JH53" s="5">
        <v>49</v>
      </c>
      <c r="JI53" s="5">
        <v>0</v>
      </c>
      <c r="JJ53" s="5">
        <v>0</v>
      </c>
      <c r="JK53" s="5">
        <v>0</v>
      </c>
      <c r="JL53" s="5">
        <v>0</v>
      </c>
      <c r="JM53" s="5">
        <v>0</v>
      </c>
      <c r="JN53" s="5">
        <v>0</v>
      </c>
      <c r="JO53" s="5">
        <v>0</v>
      </c>
      <c r="JP53" s="5" t="s">
        <v>33</v>
      </c>
      <c r="JQ53" s="5" t="s">
        <v>33</v>
      </c>
      <c r="JR53" s="5" t="s">
        <v>33</v>
      </c>
      <c r="JS53" s="5" t="s">
        <v>33</v>
      </c>
      <c r="JT53" s="5" t="s">
        <v>33</v>
      </c>
      <c r="JU53" s="5" t="s">
        <v>33</v>
      </c>
      <c r="JV53" s="5" t="s">
        <v>33</v>
      </c>
      <c r="JW53" s="5" t="s">
        <v>33</v>
      </c>
      <c r="JX53" s="5" t="s">
        <v>33</v>
      </c>
      <c r="JY53" s="5" t="s">
        <v>33</v>
      </c>
      <c r="JZ53" s="5" t="s">
        <v>33</v>
      </c>
      <c r="KA53" s="5" t="s">
        <v>33</v>
      </c>
      <c r="KB53" s="5" t="s">
        <v>33</v>
      </c>
      <c r="KC53" s="5" t="s">
        <v>33</v>
      </c>
      <c r="KD53" s="5" t="s">
        <v>33</v>
      </c>
      <c r="KE53" s="5">
        <v>74</v>
      </c>
      <c r="KF53" s="5">
        <v>62</v>
      </c>
      <c r="KG53" s="5">
        <v>66</v>
      </c>
      <c r="KH53" s="5">
        <v>177</v>
      </c>
      <c r="KI53" s="5">
        <v>136</v>
      </c>
      <c r="KJ53" s="5">
        <v>44</v>
      </c>
      <c r="KK53" s="5">
        <v>23</v>
      </c>
      <c r="KL53" s="5">
        <v>41</v>
      </c>
      <c r="KM53" s="5">
        <v>50</v>
      </c>
      <c r="KN53" s="5">
        <v>28</v>
      </c>
      <c r="KO53" s="5">
        <v>22</v>
      </c>
      <c r="KP53" s="5">
        <v>20</v>
      </c>
      <c r="KQ53" s="5">
        <v>18</v>
      </c>
      <c r="KR53" s="5">
        <v>16</v>
      </c>
      <c r="KS53" s="5">
        <v>17</v>
      </c>
      <c r="KT53" s="5">
        <v>16</v>
      </c>
      <c r="KU53" s="5">
        <v>8</v>
      </c>
      <c r="KV53" s="5" t="s">
        <v>33</v>
      </c>
      <c r="KW53" s="5" t="s">
        <v>33</v>
      </c>
      <c r="KX53" s="5" t="s">
        <v>33</v>
      </c>
      <c r="KY53" s="5" t="s">
        <v>33</v>
      </c>
      <c r="KZ53" s="5" t="s">
        <v>33</v>
      </c>
      <c r="LA53" s="5" t="s">
        <v>33</v>
      </c>
      <c r="LB53" s="5" t="s">
        <v>33</v>
      </c>
      <c r="LC53" s="5" t="s">
        <v>33</v>
      </c>
      <c r="LD53" s="5" t="s">
        <v>33</v>
      </c>
      <c r="LE53" s="5" t="s">
        <v>33</v>
      </c>
      <c r="LF53" s="5" t="s">
        <v>33</v>
      </c>
      <c r="LG53" s="5" t="s">
        <v>33</v>
      </c>
      <c r="LH53" s="5" t="s">
        <v>33</v>
      </c>
      <c r="LI53" s="5" t="s">
        <v>33</v>
      </c>
      <c r="LJ53" s="5" t="s">
        <v>33</v>
      </c>
      <c r="LK53" s="5">
        <v>28</v>
      </c>
      <c r="LL53" s="5">
        <v>23</v>
      </c>
      <c r="LM53" s="5">
        <v>15</v>
      </c>
      <c r="LN53" s="5">
        <v>10</v>
      </c>
      <c r="LO53" s="5">
        <v>49</v>
      </c>
      <c r="LP53" s="5">
        <v>17</v>
      </c>
      <c r="LQ53" s="5">
        <v>8</v>
      </c>
      <c r="LR53" s="5">
        <v>16</v>
      </c>
      <c r="LS53" s="5">
        <v>20</v>
      </c>
      <c r="LT53" s="5">
        <v>38</v>
      </c>
      <c r="LU53" s="5">
        <v>50</v>
      </c>
      <c r="LV53" s="5">
        <v>11</v>
      </c>
      <c r="LW53" s="5">
        <v>50</v>
      </c>
      <c r="LX53" s="5">
        <v>83</v>
      </c>
      <c r="LY53" s="5">
        <v>67</v>
      </c>
      <c r="LZ53" s="5">
        <v>2</v>
      </c>
      <c r="MA53" s="5">
        <v>25</v>
      </c>
      <c r="MB53" s="5" t="s">
        <v>33</v>
      </c>
      <c r="MC53" s="5" t="s">
        <v>33</v>
      </c>
      <c r="MD53" s="5" t="s">
        <v>33</v>
      </c>
      <c r="ME53" s="5" t="s">
        <v>33</v>
      </c>
      <c r="MF53" s="5" t="s">
        <v>33</v>
      </c>
      <c r="MG53" s="5" t="s">
        <v>33</v>
      </c>
      <c r="MH53" s="5" t="s">
        <v>33</v>
      </c>
      <c r="MI53" s="5" t="s">
        <v>33</v>
      </c>
      <c r="MJ53" s="5" t="s">
        <v>33</v>
      </c>
      <c r="MK53" s="5" t="s">
        <v>33</v>
      </c>
      <c r="ML53" s="5" t="s">
        <v>33</v>
      </c>
      <c r="MM53" s="5" t="s">
        <v>33</v>
      </c>
      <c r="MN53" s="5" t="s">
        <v>33</v>
      </c>
      <c r="MO53" s="5" t="s">
        <v>33</v>
      </c>
      <c r="MP53" s="5" t="s">
        <v>33</v>
      </c>
      <c r="MQ53" s="5">
        <v>0</v>
      </c>
      <c r="MR53" s="5">
        <v>0</v>
      </c>
      <c r="MS53" s="5">
        <v>0</v>
      </c>
      <c r="MT53" s="5">
        <v>0</v>
      </c>
      <c r="MU53" s="5">
        <v>0</v>
      </c>
      <c r="MV53" s="5">
        <v>0</v>
      </c>
      <c r="MW53" s="5">
        <v>0</v>
      </c>
      <c r="MX53" s="5">
        <v>0</v>
      </c>
      <c r="MY53" s="5">
        <v>0</v>
      </c>
      <c r="MZ53" s="5">
        <v>0</v>
      </c>
      <c r="NA53" s="5">
        <v>0</v>
      </c>
      <c r="NB53" s="5">
        <v>0</v>
      </c>
      <c r="NC53" s="5">
        <v>0</v>
      </c>
      <c r="ND53" s="5">
        <v>0</v>
      </c>
      <c r="NE53" s="5" t="s">
        <v>33</v>
      </c>
      <c r="NF53" s="5" t="s">
        <v>33</v>
      </c>
      <c r="NG53" s="5" t="s">
        <v>33</v>
      </c>
      <c r="NH53" s="5" t="s">
        <v>33</v>
      </c>
      <c r="NI53" s="5" t="s">
        <v>33</v>
      </c>
      <c r="NJ53" s="5" t="s">
        <v>33</v>
      </c>
      <c r="NK53" s="5" t="s">
        <v>33</v>
      </c>
      <c r="NL53" s="5" t="s">
        <v>33</v>
      </c>
      <c r="NM53" s="5" t="s">
        <v>33</v>
      </c>
      <c r="NN53" s="5" t="s">
        <v>33</v>
      </c>
      <c r="NO53" s="5" t="s">
        <v>33</v>
      </c>
      <c r="NP53" s="5" t="s">
        <v>33</v>
      </c>
      <c r="NQ53" s="5" t="s">
        <v>33</v>
      </c>
      <c r="NR53" s="5" t="s">
        <v>33</v>
      </c>
      <c r="NS53" s="5" t="s">
        <v>33</v>
      </c>
      <c r="NT53" s="5" t="s">
        <v>33</v>
      </c>
      <c r="NU53" s="5" t="s">
        <v>33</v>
      </c>
      <c r="NV53" s="5" t="s">
        <v>33</v>
      </c>
      <c r="NW53" s="5">
        <v>0</v>
      </c>
      <c r="NX53" s="5">
        <v>0</v>
      </c>
      <c r="NY53" s="5">
        <v>0</v>
      </c>
      <c r="NZ53" s="5">
        <v>0</v>
      </c>
      <c r="OA53" s="5">
        <v>0</v>
      </c>
      <c r="OB53" s="5">
        <v>0</v>
      </c>
      <c r="OC53" s="5">
        <v>0</v>
      </c>
      <c r="OD53" s="5">
        <v>0</v>
      </c>
      <c r="OE53" s="5">
        <v>0</v>
      </c>
      <c r="OF53" s="5">
        <v>0</v>
      </c>
      <c r="OG53" s="5">
        <v>0</v>
      </c>
      <c r="OH53" s="5">
        <v>0</v>
      </c>
      <c r="OI53" s="5">
        <v>0</v>
      </c>
      <c r="OJ53" s="5">
        <v>0</v>
      </c>
      <c r="OK53" s="5" t="s">
        <v>33</v>
      </c>
      <c r="OL53" s="5" t="s">
        <v>33</v>
      </c>
      <c r="OM53" s="5" t="s">
        <v>33</v>
      </c>
      <c r="ON53" s="5" t="s">
        <v>33</v>
      </c>
      <c r="OO53" s="5" t="s">
        <v>33</v>
      </c>
      <c r="OP53" s="5" t="s">
        <v>33</v>
      </c>
      <c r="OQ53" s="5" t="s">
        <v>33</v>
      </c>
      <c r="OR53" s="5" t="s">
        <v>33</v>
      </c>
      <c r="OS53" s="5" t="s">
        <v>33</v>
      </c>
      <c r="OT53" s="5" t="s">
        <v>33</v>
      </c>
      <c r="OU53" s="5" t="s">
        <v>33</v>
      </c>
      <c r="OV53" s="5" t="s">
        <v>33</v>
      </c>
      <c r="OW53" s="5" t="s">
        <v>33</v>
      </c>
      <c r="OX53" s="5" t="s">
        <v>33</v>
      </c>
      <c r="OY53" s="5" t="s">
        <v>33</v>
      </c>
      <c r="OZ53" s="5" t="s">
        <v>33</v>
      </c>
      <c r="PA53" s="5" t="s">
        <v>33</v>
      </c>
      <c r="PB53" s="5" t="s">
        <v>33</v>
      </c>
      <c r="PC53" s="5">
        <v>1728</v>
      </c>
      <c r="PD53" s="5">
        <v>1734</v>
      </c>
      <c r="PE53" s="5">
        <v>1477</v>
      </c>
      <c r="PF53" s="5">
        <v>1788</v>
      </c>
      <c r="PG53" s="5">
        <v>1612</v>
      </c>
      <c r="PH53" s="5">
        <v>1368</v>
      </c>
      <c r="PI53" s="5">
        <v>1347</v>
      </c>
      <c r="PJ53" s="5">
        <v>1481</v>
      </c>
      <c r="PK53" s="5">
        <v>1169</v>
      </c>
      <c r="PL53" s="5">
        <v>1083</v>
      </c>
      <c r="PM53" s="5">
        <v>1162</v>
      </c>
      <c r="PN53" s="5">
        <v>1117</v>
      </c>
      <c r="PO53" s="5">
        <v>1049</v>
      </c>
      <c r="PP53" s="5">
        <v>926</v>
      </c>
      <c r="PQ53" s="5">
        <v>967</v>
      </c>
      <c r="PR53" s="5">
        <v>608</v>
      </c>
      <c r="PS53" s="5">
        <v>586</v>
      </c>
      <c r="PT53" s="5" t="s">
        <v>33</v>
      </c>
      <c r="PU53" s="5" t="s">
        <v>33</v>
      </c>
      <c r="PV53" s="5" t="s">
        <v>33</v>
      </c>
      <c r="PW53" s="5" t="s">
        <v>33</v>
      </c>
      <c r="PX53" s="5" t="s">
        <v>33</v>
      </c>
      <c r="PY53" s="5" t="s">
        <v>33</v>
      </c>
      <c r="PZ53" s="5" t="s">
        <v>33</v>
      </c>
      <c r="QA53" s="5" t="s">
        <v>33</v>
      </c>
      <c r="QB53" s="5" t="s">
        <v>33</v>
      </c>
      <c r="QC53" s="5" t="s">
        <v>33</v>
      </c>
      <c r="QD53" s="5" t="s">
        <v>33</v>
      </c>
      <c r="QE53" s="5" t="s">
        <v>33</v>
      </c>
      <c r="QF53" s="5" t="s">
        <v>33</v>
      </c>
      <c r="QG53" s="5" t="s">
        <v>33</v>
      </c>
      <c r="QH53" s="5" t="s">
        <v>33</v>
      </c>
      <c r="QI53" s="5">
        <v>692</v>
      </c>
      <c r="QJ53" s="5">
        <v>792</v>
      </c>
      <c r="QK53" s="5">
        <v>645</v>
      </c>
      <c r="QL53" s="5">
        <v>532</v>
      </c>
      <c r="QM53" s="5">
        <v>473</v>
      </c>
      <c r="QN53" s="5">
        <v>643</v>
      </c>
      <c r="QO53" s="5">
        <v>591</v>
      </c>
      <c r="QP53" s="5">
        <v>553</v>
      </c>
      <c r="QQ53" s="5">
        <v>575</v>
      </c>
      <c r="QR53" s="5">
        <v>744</v>
      </c>
      <c r="QS53" s="5">
        <v>828</v>
      </c>
      <c r="QT53" s="5">
        <v>794</v>
      </c>
      <c r="QU53" s="5">
        <v>737</v>
      </c>
      <c r="QV53" s="5">
        <v>550</v>
      </c>
      <c r="QW53" s="5">
        <v>234</v>
      </c>
      <c r="QX53" s="5">
        <v>366</v>
      </c>
      <c r="QY53" s="5">
        <v>220</v>
      </c>
      <c r="QZ53" s="5" t="s">
        <v>33</v>
      </c>
      <c r="RA53" s="5" t="s">
        <v>33</v>
      </c>
      <c r="RB53" s="5" t="s">
        <v>33</v>
      </c>
      <c r="RC53" s="5" t="s">
        <v>33</v>
      </c>
      <c r="RD53" s="5" t="s">
        <v>33</v>
      </c>
      <c r="RE53" s="5" t="s">
        <v>33</v>
      </c>
      <c r="RF53" s="5" t="s">
        <v>33</v>
      </c>
      <c r="RG53" s="5" t="s">
        <v>33</v>
      </c>
      <c r="RH53" s="5" t="s">
        <v>33</v>
      </c>
      <c r="RI53" s="5" t="s">
        <v>33</v>
      </c>
      <c r="RJ53" s="5" t="s">
        <v>33</v>
      </c>
      <c r="RK53" s="5" t="s">
        <v>33</v>
      </c>
      <c r="RL53" s="5" t="s">
        <v>33</v>
      </c>
      <c r="RM53" s="5" t="s">
        <v>33</v>
      </c>
      <c r="RN53" s="5" t="s">
        <v>33</v>
      </c>
      <c r="RO53" s="5">
        <v>495</v>
      </c>
      <c r="RP53" s="5">
        <v>690</v>
      </c>
      <c r="RQ53" s="5">
        <v>765</v>
      </c>
      <c r="RR53" s="5">
        <v>789</v>
      </c>
      <c r="RS53" s="5">
        <v>775</v>
      </c>
      <c r="RT53" s="5">
        <v>787</v>
      </c>
      <c r="RU53" s="5">
        <v>797</v>
      </c>
      <c r="RV53" s="5">
        <v>884</v>
      </c>
      <c r="RW53" s="5">
        <v>901</v>
      </c>
      <c r="RX53" s="5">
        <v>1094</v>
      </c>
      <c r="RY53" s="5">
        <v>1123</v>
      </c>
      <c r="RZ53" s="5">
        <v>1121</v>
      </c>
      <c r="SA53" s="5">
        <v>914</v>
      </c>
      <c r="SB53" s="5">
        <v>900</v>
      </c>
      <c r="SC53" s="5">
        <v>803</v>
      </c>
      <c r="SD53" s="5">
        <v>818</v>
      </c>
      <c r="SE53" s="5">
        <v>703</v>
      </c>
      <c r="SF53" s="5" t="s">
        <v>33</v>
      </c>
      <c r="SG53" s="5" t="s">
        <v>33</v>
      </c>
      <c r="SH53" s="5" t="s">
        <v>33</v>
      </c>
      <c r="SI53" s="5" t="s">
        <v>33</v>
      </c>
      <c r="SJ53" s="5" t="s">
        <v>33</v>
      </c>
      <c r="SK53" s="5" t="s">
        <v>33</v>
      </c>
      <c r="SL53" s="5" t="s">
        <v>33</v>
      </c>
      <c r="SM53" s="5" t="s">
        <v>33</v>
      </c>
      <c r="SN53" s="5" t="s">
        <v>33</v>
      </c>
      <c r="SO53" s="5" t="s">
        <v>33</v>
      </c>
      <c r="SP53" s="5" t="s">
        <v>33</v>
      </c>
      <c r="SQ53" s="5" t="s">
        <v>33</v>
      </c>
      <c r="SR53" s="5" t="s">
        <v>33</v>
      </c>
      <c r="SS53" s="5" t="s">
        <v>33</v>
      </c>
      <c r="ST53" s="5" t="s">
        <v>33</v>
      </c>
      <c r="SU53" s="5">
        <v>0</v>
      </c>
      <c r="SV53" s="5">
        <v>0</v>
      </c>
      <c r="SW53" s="5">
        <v>0</v>
      </c>
      <c r="SX53" s="5">
        <v>0</v>
      </c>
      <c r="SY53" s="5">
        <v>0</v>
      </c>
      <c r="SZ53" s="5">
        <v>0</v>
      </c>
      <c r="TA53" s="5">
        <v>0</v>
      </c>
      <c r="TB53" s="5">
        <v>0</v>
      </c>
      <c r="TC53" s="5">
        <v>0</v>
      </c>
      <c r="TD53" s="5">
        <v>0</v>
      </c>
      <c r="TE53" s="5">
        <v>0</v>
      </c>
      <c r="TF53" s="5">
        <v>0</v>
      </c>
      <c r="TG53" s="5">
        <v>0</v>
      </c>
      <c r="TH53" s="5">
        <v>0</v>
      </c>
      <c r="TI53" s="5">
        <v>0</v>
      </c>
      <c r="TJ53" s="5">
        <v>0</v>
      </c>
      <c r="TK53" s="5">
        <v>0</v>
      </c>
      <c r="TL53" s="5" t="s">
        <v>33</v>
      </c>
      <c r="TM53" s="5" t="s">
        <v>33</v>
      </c>
      <c r="TN53" s="5" t="s">
        <v>33</v>
      </c>
      <c r="TO53" s="5" t="s">
        <v>33</v>
      </c>
      <c r="TP53" s="5" t="s">
        <v>33</v>
      </c>
      <c r="TQ53" s="5" t="s">
        <v>33</v>
      </c>
      <c r="TR53" s="5" t="s">
        <v>33</v>
      </c>
      <c r="TS53" s="5" t="s">
        <v>33</v>
      </c>
      <c r="TT53" s="5" t="s">
        <v>33</v>
      </c>
      <c r="TU53" s="5" t="s">
        <v>33</v>
      </c>
      <c r="TV53" s="5" t="s">
        <v>33</v>
      </c>
      <c r="TW53" s="5" t="s">
        <v>33</v>
      </c>
      <c r="TX53" s="5" t="s">
        <v>33</v>
      </c>
      <c r="TY53" s="5" t="s">
        <v>33</v>
      </c>
      <c r="TZ53" s="5" t="s">
        <v>33</v>
      </c>
      <c r="UA53" s="5">
        <v>40</v>
      </c>
      <c r="UB53" s="5">
        <v>25</v>
      </c>
      <c r="UC53" s="5">
        <v>92</v>
      </c>
      <c r="UD53" s="5">
        <v>78</v>
      </c>
      <c r="UE53" s="5">
        <v>114</v>
      </c>
      <c r="UF53" s="5">
        <v>68</v>
      </c>
      <c r="UG53" s="5">
        <v>20</v>
      </c>
      <c r="UH53" s="5">
        <v>27</v>
      </c>
      <c r="UI53" s="5">
        <v>36</v>
      </c>
      <c r="UJ53" s="5">
        <v>-40</v>
      </c>
      <c r="UK53" s="5">
        <v>-8</v>
      </c>
      <c r="UL53" s="5">
        <v>-36</v>
      </c>
      <c r="UM53" s="5">
        <v>-56</v>
      </c>
      <c r="UN53" s="5">
        <v>-53</v>
      </c>
      <c r="UO53" s="5">
        <v>-24</v>
      </c>
      <c r="UP53" s="5">
        <v>-36</v>
      </c>
      <c r="UQ53" s="5">
        <v>-26</v>
      </c>
      <c r="UR53" s="5" t="s">
        <v>33</v>
      </c>
      <c r="US53" s="5" t="s">
        <v>33</v>
      </c>
      <c r="UT53" s="5" t="s">
        <v>33</v>
      </c>
      <c r="UU53" s="5" t="s">
        <v>33</v>
      </c>
      <c r="UV53" s="5" t="s">
        <v>33</v>
      </c>
      <c r="UW53" s="5" t="s">
        <v>33</v>
      </c>
      <c r="UX53" s="5" t="s">
        <v>33</v>
      </c>
      <c r="UY53" s="5" t="s">
        <v>33</v>
      </c>
      <c r="UZ53" s="5" t="s">
        <v>33</v>
      </c>
      <c r="VA53" s="5" t="s">
        <v>33</v>
      </c>
      <c r="VB53" s="5" t="s">
        <v>33</v>
      </c>
      <c r="VC53" s="5" t="s">
        <v>33</v>
      </c>
      <c r="VD53" s="5" t="s">
        <v>33</v>
      </c>
      <c r="VE53" s="5" t="s">
        <v>33</v>
      </c>
      <c r="VF53" s="5" t="s">
        <v>33</v>
      </c>
      <c r="VG53" s="5">
        <v>7912</v>
      </c>
      <c r="VH53" s="5">
        <v>7631</v>
      </c>
      <c r="VI53" s="5">
        <v>6694</v>
      </c>
      <c r="VJ53" s="5">
        <v>7691</v>
      </c>
      <c r="VK53" s="5">
        <v>8611</v>
      </c>
      <c r="VL53" s="5">
        <v>7793</v>
      </c>
      <c r="VM53" s="5">
        <v>9874</v>
      </c>
      <c r="VN53" s="5">
        <v>6824</v>
      </c>
      <c r="VO53" s="5">
        <v>7791</v>
      </c>
      <c r="VP53" s="5">
        <v>7926</v>
      </c>
      <c r="VQ53" s="5">
        <v>7286</v>
      </c>
      <c r="VR53" s="5">
        <v>6817</v>
      </c>
      <c r="VS53" s="5">
        <v>5714</v>
      </c>
      <c r="VT53" s="5">
        <v>4739</v>
      </c>
      <c r="VU53" s="5">
        <v>4753</v>
      </c>
      <c r="VV53" s="5">
        <v>5186</v>
      </c>
      <c r="VW53" s="5">
        <v>5511</v>
      </c>
      <c r="VX53" s="5" t="s">
        <v>33</v>
      </c>
      <c r="VY53" s="5" t="s">
        <v>33</v>
      </c>
      <c r="VZ53" s="5" t="s">
        <v>33</v>
      </c>
      <c r="WA53" s="5" t="s">
        <v>33</v>
      </c>
      <c r="WB53" s="5" t="s">
        <v>33</v>
      </c>
      <c r="WC53" s="5" t="s">
        <v>33</v>
      </c>
      <c r="WD53" s="5" t="s">
        <v>33</v>
      </c>
      <c r="WE53" s="5" t="s">
        <v>33</v>
      </c>
      <c r="WF53" s="5" t="s">
        <v>33</v>
      </c>
      <c r="WG53" s="5" t="s">
        <v>33</v>
      </c>
      <c r="WH53" s="5" t="s">
        <v>33</v>
      </c>
      <c r="WI53" s="5" t="s">
        <v>33</v>
      </c>
      <c r="WJ53" s="5" t="s">
        <v>33</v>
      </c>
      <c r="WK53" s="5" t="s">
        <v>33</v>
      </c>
      <c r="WL53" s="5" t="s">
        <v>33</v>
      </c>
      <c r="WM53" s="5">
        <v>235</v>
      </c>
      <c r="WN53" s="5">
        <v>168</v>
      </c>
      <c r="WO53" s="5">
        <v>216</v>
      </c>
      <c r="WP53" s="5">
        <v>227</v>
      </c>
      <c r="WQ53" s="5">
        <v>333</v>
      </c>
      <c r="WR53" s="5">
        <v>300</v>
      </c>
      <c r="WS53" s="5">
        <v>140</v>
      </c>
      <c r="WT53" s="5">
        <v>50</v>
      </c>
      <c r="WU53" s="5">
        <v>122</v>
      </c>
      <c r="WV53" s="5">
        <v>61</v>
      </c>
      <c r="WW53" s="5">
        <v>48</v>
      </c>
      <c r="WX53" s="5">
        <v>48</v>
      </c>
      <c r="WY53" s="5">
        <v>30</v>
      </c>
      <c r="WZ53" s="5">
        <v>72</v>
      </c>
      <c r="XA53" s="5">
        <v>57</v>
      </c>
      <c r="XB53" s="5">
        <v>37</v>
      </c>
      <c r="XC53" s="5">
        <v>28</v>
      </c>
      <c r="XD53" s="5" t="s">
        <v>33</v>
      </c>
      <c r="XE53" s="5" t="s">
        <v>33</v>
      </c>
      <c r="XF53" s="5" t="s">
        <v>33</v>
      </c>
      <c r="XG53" s="5" t="s">
        <v>33</v>
      </c>
      <c r="XH53" s="5" t="s">
        <v>33</v>
      </c>
      <c r="XI53" s="5" t="s">
        <v>33</v>
      </c>
      <c r="XJ53" s="5" t="s">
        <v>33</v>
      </c>
      <c r="XK53" s="5" t="s">
        <v>33</v>
      </c>
      <c r="XL53" s="5" t="s">
        <v>33</v>
      </c>
      <c r="XM53" s="5" t="s">
        <v>33</v>
      </c>
      <c r="XN53" s="5" t="s">
        <v>33</v>
      </c>
      <c r="XO53" s="5" t="s">
        <v>33</v>
      </c>
      <c r="XP53" s="5" t="s">
        <v>33</v>
      </c>
      <c r="XQ53" s="5" t="s">
        <v>33</v>
      </c>
      <c r="XR53" s="5" t="s">
        <v>33</v>
      </c>
      <c r="XS53" s="1">
        <v>17612</v>
      </c>
      <c r="XT53" s="3" t="s">
        <v>180</v>
      </c>
      <c r="XU53" s="3" t="s">
        <v>180</v>
      </c>
      <c r="XV53" s="3" t="s">
        <v>179</v>
      </c>
      <c r="XW53" s="3" t="s">
        <v>180</v>
      </c>
      <c r="XX53" s="3" t="s">
        <v>180</v>
      </c>
      <c r="XY53" s="3" t="s">
        <v>180</v>
      </c>
      <c r="XZ53" s="3" t="s">
        <v>222</v>
      </c>
    </row>
    <row r="54" spans="1:650" x14ac:dyDescent="0.3">
      <c r="A54" s="6" t="s">
        <v>85</v>
      </c>
      <c r="B54" s="1">
        <v>4056999</v>
      </c>
      <c r="C54" s="5">
        <v>5143</v>
      </c>
      <c r="D54" s="5">
        <v>4804</v>
      </c>
      <c r="E54" s="5">
        <v>6554</v>
      </c>
      <c r="F54" s="5">
        <v>8696</v>
      </c>
      <c r="G54" s="5">
        <v>5694</v>
      </c>
      <c r="H54" s="5">
        <v>15689</v>
      </c>
      <c r="I54" s="5">
        <v>21877</v>
      </c>
      <c r="J54" s="5">
        <v>2159</v>
      </c>
      <c r="K54" s="5">
        <v>1049</v>
      </c>
      <c r="L54" s="5">
        <v>1016</v>
      </c>
      <c r="M54" s="5">
        <v>1931</v>
      </c>
      <c r="N54" s="5">
        <v>2474</v>
      </c>
      <c r="O54" s="5">
        <v>791</v>
      </c>
      <c r="P54" s="5">
        <v>925</v>
      </c>
      <c r="Q54" s="5">
        <v>783</v>
      </c>
      <c r="R54" s="5">
        <v>772</v>
      </c>
      <c r="S54" s="5">
        <v>1511</v>
      </c>
      <c r="T54" s="5">
        <v>1696</v>
      </c>
      <c r="U54" s="5">
        <v>3586</v>
      </c>
      <c r="V54" s="5">
        <v>1347</v>
      </c>
      <c r="W54" s="5">
        <v>1070</v>
      </c>
      <c r="X54" s="5">
        <v>2495</v>
      </c>
      <c r="Y54" s="5">
        <v>3478</v>
      </c>
      <c r="Z54" s="5">
        <v>123</v>
      </c>
      <c r="AA54" s="5">
        <v>1149</v>
      </c>
      <c r="AB54" s="5">
        <v>2487</v>
      </c>
      <c r="AC54" s="5">
        <v>1556</v>
      </c>
      <c r="AD54" s="5">
        <v>520</v>
      </c>
      <c r="AE54" s="5">
        <v>1246</v>
      </c>
      <c r="AF54" s="5">
        <v>101</v>
      </c>
      <c r="AG54" s="5">
        <v>425</v>
      </c>
      <c r="AH54" s="5">
        <v>395</v>
      </c>
      <c r="AI54" s="5">
        <v>6906</v>
      </c>
      <c r="AJ54" s="5">
        <v>24402</v>
      </c>
      <c r="AK54" s="5">
        <v>28885</v>
      </c>
      <c r="AL54" s="5">
        <v>17008</v>
      </c>
      <c r="AM54" s="5">
        <v>37539</v>
      </c>
      <c r="AN54" s="5">
        <v>9617</v>
      </c>
      <c r="AO54" s="5">
        <v>21724</v>
      </c>
      <c r="AP54" s="5">
        <v>124352</v>
      </c>
      <c r="AQ54" s="5">
        <v>13526</v>
      </c>
      <c r="AR54" s="5">
        <v>4718</v>
      </c>
      <c r="AS54" s="5">
        <v>6349</v>
      </c>
      <c r="AT54" s="5">
        <v>3391</v>
      </c>
      <c r="AU54" s="5">
        <v>6748</v>
      </c>
      <c r="AV54" s="5">
        <v>4138</v>
      </c>
      <c r="AW54" s="5">
        <v>1872</v>
      </c>
      <c r="AX54" s="5">
        <v>3813</v>
      </c>
      <c r="AY54" s="5">
        <v>2114</v>
      </c>
      <c r="AZ54" s="5">
        <v>3869</v>
      </c>
      <c r="BA54" s="5">
        <v>1065</v>
      </c>
      <c r="BB54" s="5">
        <v>1234</v>
      </c>
      <c r="BC54" s="5">
        <v>465</v>
      </c>
      <c r="BD54" s="5">
        <v>687</v>
      </c>
      <c r="BE54" s="5">
        <v>5417</v>
      </c>
      <c r="BF54" s="5">
        <v>2629</v>
      </c>
      <c r="BG54" s="5">
        <v>664</v>
      </c>
      <c r="BH54" s="5">
        <v>913</v>
      </c>
      <c r="BI54" s="5">
        <v>1869</v>
      </c>
      <c r="BJ54" s="5">
        <v>286</v>
      </c>
      <c r="BK54" s="5">
        <v>2812</v>
      </c>
      <c r="BL54" s="5">
        <v>2837</v>
      </c>
      <c r="BM54" s="5">
        <v>919</v>
      </c>
      <c r="BN54" s="5">
        <v>332</v>
      </c>
      <c r="BO54" s="5">
        <v>9012</v>
      </c>
      <c r="BP54" s="5">
        <v>10170</v>
      </c>
      <c r="BQ54" s="5">
        <v>10032</v>
      </c>
      <c r="BR54" s="5">
        <v>7639</v>
      </c>
      <c r="BS54" s="5">
        <v>15396</v>
      </c>
      <c r="BT54" s="5">
        <v>17076</v>
      </c>
      <c r="BU54" s="5">
        <v>37535</v>
      </c>
      <c r="BV54" s="5">
        <v>10260</v>
      </c>
      <c r="BW54" s="5">
        <v>1006</v>
      </c>
      <c r="BX54" s="5">
        <v>7869</v>
      </c>
      <c r="BY54" s="5">
        <v>1173</v>
      </c>
      <c r="BZ54" s="5">
        <v>961</v>
      </c>
      <c r="CA54" s="5">
        <v>967</v>
      </c>
      <c r="CB54" s="5">
        <v>678</v>
      </c>
      <c r="CC54" s="5">
        <v>1061</v>
      </c>
      <c r="CD54" s="5">
        <v>2339</v>
      </c>
      <c r="CE54" s="5">
        <v>336</v>
      </c>
      <c r="CF54" s="5">
        <v>1342</v>
      </c>
      <c r="CG54" s="5">
        <v>804</v>
      </c>
      <c r="CH54" s="5">
        <v>339</v>
      </c>
      <c r="CI54" s="5">
        <v>-67</v>
      </c>
      <c r="CJ54" s="5">
        <v>1091</v>
      </c>
      <c r="CK54" s="5">
        <v>3757</v>
      </c>
      <c r="CL54" s="5">
        <v>531</v>
      </c>
      <c r="CM54" s="5">
        <v>787</v>
      </c>
      <c r="CN54" s="5">
        <v>770</v>
      </c>
      <c r="CO54" s="5">
        <v>3171</v>
      </c>
      <c r="CP54" s="5">
        <v>352</v>
      </c>
      <c r="CQ54" s="5">
        <v>1543</v>
      </c>
      <c r="CR54" s="5">
        <v>1706</v>
      </c>
      <c r="CS54" s="5">
        <v>1566</v>
      </c>
      <c r="CT54" s="5">
        <v>738</v>
      </c>
      <c r="CU54" s="5">
        <v>64955</v>
      </c>
      <c r="CV54" s="5">
        <v>61080</v>
      </c>
      <c r="CW54" s="5">
        <v>48367</v>
      </c>
      <c r="CX54" s="5">
        <v>52948</v>
      </c>
      <c r="CY54" s="5">
        <v>36390</v>
      </c>
      <c r="CZ54" s="5">
        <v>41479</v>
      </c>
      <c r="DA54" s="5">
        <v>51951</v>
      </c>
      <c r="DB54" s="5">
        <v>32109</v>
      </c>
      <c r="DC54" s="5">
        <v>11220</v>
      </c>
      <c r="DD54" s="5">
        <v>17303</v>
      </c>
      <c r="DE54" s="5">
        <v>13431</v>
      </c>
      <c r="DF54" s="5">
        <v>9473</v>
      </c>
      <c r="DG54" s="5">
        <v>9359</v>
      </c>
      <c r="DH54" s="5">
        <v>13503</v>
      </c>
      <c r="DI54" s="5">
        <v>11096</v>
      </c>
      <c r="DJ54" s="5">
        <v>11706</v>
      </c>
      <c r="DK54" s="5">
        <v>6617</v>
      </c>
      <c r="DL54" s="5">
        <v>8470</v>
      </c>
      <c r="DM54" s="5">
        <v>6853</v>
      </c>
      <c r="DN54" s="5">
        <v>6959</v>
      </c>
      <c r="DO54" s="5">
        <v>7070</v>
      </c>
      <c r="DP54" s="5">
        <v>10069</v>
      </c>
      <c r="DQ54" s="5">
        <v>6022</v>
      </c>
      <c r="DR54" s="5">
        <v>8861</v>
      </c>
      <c r="DS54" s="5">
        <v>9208</v>
      </c>
      <c r="DT54" s="5">
        <v>9954</v>
      </c>
      <c r="DU54" s="5">
        <v>6942</v>
      </c>
      <c r="DV54" s="5">
        <v>8290</v>
      </c>
      <c r="DW54" s="5">
        <v>7231</v>
      </c>
      <c r="DX54" s="5">
        <v>4054</v>
      </c>
      <c r="DY54" s="5">
        <v>10666</v>
      </c>
      <c r="DZ54" s="5">
        <v>8360</v>
      </c>
      <c r="EA54" s="5">
        <v>5321</v>
      </c>
      <c r="EB54" s="5">
        <v>8453</v>
      </c>
      <c r="EC54" s="5">
        <v>13500</v>
      </c>
      <c r="ED54" s="5">
        <v>17974</v>
      </c>
      <c r="EE54" s="5">
        <v>13886</v>
      </c>
      <c r="EF54" s="5">
        <v>21344</v>
      </c>
      <c r="EG54" s="5">
        <v>11047</v>
      </c>
      <c r="EH54" s="5">
        <v>2275</v>
      </c>
      <c r="EI54" s="5">
        <v>3236</v>
      </c>
      <c r="EJ54" s="5">
        <v>2298</v>
      </c>
      <c r="EK54" s="5">
        <v>4171</v>
      </c>
      <c r="EL54" s="5">
        <v>4541</v>
      </c>
      <c r="EM54" s="5">
        <v>3330</v>
      </c>
      <c r="EN54" s="5">
        <v>3088</v>
      </c>
      <c r="EO54" s="5">
        <v>3834</v>
      </c>
      <c r="EP54" s="5">
        <v>3348</v>
      </c>
      <c r="EQ54" s="5">
        <v>2991</v>
      </c>
      <c r="ER54" s="5">
        <v>2324</v>
      </c>
      <c r="ES54" s="5">
        <v>1618</v>
      </c>
      <c r="ET54" s="5">
        <v>1379</v>
      </c>
      <c r="EU54" s="5">
        <v>1698</v>
      </c>
      <c r="EV54" s="5">
        <v>1586</v>
      </c>
      <c r="EW54" s="5">
        <v>1547</v>
      </c>
      <c r="EX54" s="5">
        <v>378</v>
      </c>
      <c r="EY54" s="5">
        <v>1595</v>
      </c>
      <c r="EZ54" s="5">
        <v>2079</v>
      </c>
      <c r="FA54" s="5">
        <v>1685</v>
      </c>
      <c r="FB54" s="5">
        <v>2195</v>
      </c>
      <c r="FC54" s="5">
        <v>1970</v>
      </c>
      <c r="FD54" s="5">
        <v>6988</v>
      </c>
      <c r="FE54" s="5">
        <v>2641</v>
      </c>
      <c r="FF54" s="5">
        <v>1240</v>
      </c>
      <c r="FG54" s="5">
        <v>0</v>
      </c>
      <c r="FH54" s="5">
        <v>0</v>
      </c>
      <c r="FI54" s="5">
        <v>0</v>
      </c>
      <c r="FJ54" s="5">
        <v>0</v>
      </c>
      <c r="FK54" s="5">
        <v>0</v>
      </c>
      <c r="FL54" s="5">
        <v>0</v>
      </c>
      <c r="FM54" s="5">
        <v>0</v>
      </c>
      <c r="FN54" s="5">
        <v>0</v>
      </c>
      <c r="FO54" s="5">
        <v>0</v>
      </c>
      <c r="FP54" s="5">
        <v>0</v>
      </c>
      <c r="FQ54" s="5">
        <v>0</v>
      </c>
      <c r="FR54" s="5">
        <v>0</v>
      </c>
      <c r="FS54" s="5">
        <v>0</v>
      </c>
      <c r="FT54" s="5">
        <v>0</v>
      </c>
      <c r="FU54" s="5" t="s">
        <v>33</v>
      </c>
      <c r="FV54" s="5" t="s">
        <v>33</v>
      </c>
      <c r="FW54" s="5" t="s">
        <v>33</v>
      </c>
      <c r="FX54" s="5" t="s">
        <v>33</v>
      </c>
      <c r="FY54" s="5" t="s">
        <v>33</v>
      </c>
      <c r="FZ54" s="5" t="s">
        <v>33</v>
      </c>
      <c r="GA54" s="5" t="s">
        <v>33</v>
      </c>
      <c r="GB54" s="5" t="s">
        <v>33</v>
      </c>
      <c r="GC54" s="5" t="s">
        <v>33</v>
      </c>
      <c r="GD54" s="5" t="s">
        <v>33</v>
      </c>
      <c r="GE54" s="5" t="s">
        <v>33</v>
      </c>
      <c r="GF54" s="5" t="s">
        <v>33</v>
      </c>
      <c r="GG54" s="5" t="s">
        <v>33</v>
      </c>
      <c r="GH54" s="5" t="s">
        <v>33</v>
      </c>
      <c r="GI54" s="5" t="s">
        <v>33</v>
      </c>
      <c r="GJ54" s="5" t="s">
        <v>33</v>
      </c>
      <c r="GK54" s="5" t="s">
        <v>33</v>
      </c>
      <c r="GL54" s="5" t="s">
        <v>33</v>
      </c>
      <c r="GM54" s="5">
        <v>91337</v>
      </c>
      <c r="GN54" s="5">
        <v>108977</v>
      </c>
      <c r="GO54" s="5">
        <v>123645</v>
      </c>
      <c r="GP54" s="5">
        <v>104265</v>
      </c>
      <c r="GQ54" s="5">
        <v>108905</v>
      </c>
      <c r="GR54" s="5">
        <v>105205</v>
      </c>
      <c r="GS54" s="5">
        <v>144135</v>
      </c>
      <c r="GT54" s="5">
        <v>171155</v>
      </c>
      <c r="GU54" s="5">
        <v>30037</v>
      </c>
      <c r="GV54" s="5">
        <v>33204</v>
      </c>
      <c r="GW54" s="5">
        <v>27055</v>
      </c>
      <c r="GX54" s="5">
        <v>20841</v>
      </c>
      <c r="GY54" s="5">
        <v>21195</v>
      </c>
      <c r="GZ54" s="5">
        <v>22333</v>
      </c>
      <c r="HA54" s="5">
        <v>18646</v>
      </c>
      <c r="HB54" s="5">
        <v>21978</v>
      </c>
      <c r="HC54" s="5">
        <v>13568</v>
      </c>
      <c r="HD54" s="5">
        <v>17701</v>
      </c>
      <c r="HE54" s="5">
        <v>13927</v>
      </c>
      <c r="HF54" s="5">
        <v>11258</v>
      </c>
      <c r="HG54" s="5">
        <v>10236</v>
      </c>
      <c r="HH54" s="5">
        <v>15928</v>
      </c>
      <c r="HI54" s="5">
        <v>20222</v>
      </c>
      <c r="HJ54" s="5">
        <v>12523</v>
      </c>
      <c r="HK54" s="5">
        <v>13402</v>
      </c>
      <c r="HL54" s="5">
        <v>16204</v>
      </c>
      <c r="HM54" s="5">
        <v>15224</v>
      </c>
      <c r="HN54" s="5">
        <v>11643</v>
      </c>
      <c r="HO54" s="5">
        <v>14802</v>
      </c>
      <c r="HP54" s="5">
        <v>15687</v>
      </c>
      <c r="HQ54" s="5">
        <v>16216</v>
      </c>
      <c r="HR54" s="5">
        <v>11065</v>
      </c>
      <c r="HS54" s="5">
        <v>355583</v>
      </c>
      <c r="HT54" s="5">
        <v>363654</v>
      </c>
      <c r="HU54" s="5">
        <v>315242</v>
      </c>
      <c r="HV54" s="5">
        <v>295015</v>
      </c>
      <c r="HW54" s="5">
        <v>316415</v>
      </c>
      <c r="HX54" s="5">
        <v>323973</v>
      </c>
      <c r="HY54" s="5">
        <v>317929</v>
      </c>
      <c r="HZ54" s="5">
        <v>186879</v>
      </c>
      <c r="IA54" s="5">
        <v>142080</v>
      </c>
      <c r="IB54" s="5">
        <v>150728</v>
      </c>
      <c r="IC54" s="5">
        <v>142156</v>
      </c>
      <c r="ID54" s="5">
        <v>155299</v>
      </c>
      <c r="IE54" s="5">
        <v>149447</v>
      </c>
      <c r="IF54" s="5">
        <v>140674</v>
      </c>
      <c r="IG54" s="5">
        <v>150256</v>
      </c>
      <c r="IH54" s="5">
        <v>144308</v>
      </c>
      <c r="II54" s="5">
        <v>197511</v>
      </c>
      <c r="IJ54" s="5">
        <v>193613</v>
      </c>
      <c r="IK54" s="5">
        <v>201220</v>
      </c>
      <c r="IL54" s="5">
        <v>213791</v>
      </c>
      <c r="IM54" s="5">
        <v>183660</v>
      </c>
      <c r="IN54" s="5">
        <v>121524</v>
      </c>
      <c r="IO54" s="5">
        <v>100986</v>
      </c>
      <c r="IP54" s="5">
        <v>100941</v>
      </c>
      <c r="IQ54" s="5">
        <v>88604</v>
      </c>
      <c r="IR54" s="5">
        <v>79899</v>
      </c>
      <c r="IS54" s="5">
        <v>79772</v>
      </c>
      <c r="IT54" s="5">
        <v>75637</v>
      </c>
      <c r="IU54" s="5">
        <v>79210</v>
      </c>
      <c r="IV54" s="5">
        <v>87213</v>
      </c>
      <c r="IW54" s="5">
        <v>84639</v>
      </c>
      <c r="IX54" s="5">
        <v>74029</v>
      </c>
      <c r="IY54" s="5">
        <v>9186</v>
      </c>
      <c r="IZ54" s="5">
        <v>6445</v>
      </c>
      <c r="JA54" s="5">
        <v>8080</v>
      </c>
      <c r="JB54" s="5">
        <v>7339</v>
      </c>
      <c r="JC54" s="5">
        <v>6848</v>
      </c>
      <c r="JD54" s="5">
        <v>8592</v>
      </c>
      <c r="JE54" s="5">
        <v>9118</v>
      </c>
      <c r="JF54" s="5">
        <v>3085</v>
      </c>
      <c r="JG54" s="5">
        <v>2227</v>
      </c>
      <c r="JH54" s="5">
        <v>1805</v>
      </c>
      <c r="JI54" s="5">
        <v>1916</v>
      </c>
      <c r="JJ54" s="5">
        <v>2415</v>
      </c>
      <c r="JK54" s="5">
        <v>2333</v>
      </c>
      <c r="JL54" s="5">
        <v>2113</v>
      </c>
      <c r="JM54" s="5">
        <v>2504</v>
      </c>
      <c r="JN54" s="5">
        <v>1487</v>
      </c>
      <c r="JO54" s="5">
        <v>1785</v>
      </c>
      <c r="JP54" s="5">
        <v>1728</v>
      </c>
      <c r="JQ54" s="5">
        <v>1373</v>
      </c>
      <c r="JR54" s="5">
        <v>1759</v>
      </c>
      <c r="JS54" s="5">
        <v>1529</v>
      </c>
      <c r="JT54" s="5">
        <v>1342</v>
      </c>
      <c r="JU54" s="5">
        <v>988</v>
      </c>
      <c r="JV54" s="5">
        <v>1156</v>
      </c>
      <c r="JW54" s="5">
        <v>922</v>
      </c>
      <c r="JX54" s="5">
        <v>1028</v>
      </c>
      <c r="JY54" s="5">
        <v>1057</v>
      </c>
      <c r="JZ54" s="5">
        <v>1577</v>
      </c>
      <c r="KA54" s="5">
        <v>1330</v>
      </c>
      <c r="KB54" s="5">
        <v>962</v>
      </c>
      <c r="KC54" s="5">
        <v>1202</v>
      </c>
      <c r="KD54" s="5">
        <v>1434</v>
      </c>
      <c r="KE54" s="5">
        <v>114015</v>
      </c>
      <c r="KF54" s="5">
        <v>98904</v>
      </c>
      <c r="KG54" s="5">
        <v>95421</v>
      </c>
      <c r="KH54" s="5">
        <v>91887</v>
      </c>
      <c r="KI54" s="5">
        <v>94343</v>
      </c>
      <c r="KJ54" s="5">
        <v>88484</v>
      </c>
      <c r="KK54" s="5">
        <v>82578</v>
      </c>
      <c r="KL54" s="5">
        <v>44852</v>
      </c>
      <c r="KM54" s="5">
        <v>31823</v>
      </c>
      <c r="KN54" s="5">
        <v>23062</v>
      </c>
      <c r="KO54" s="5">
        <v>26191</v>
      </c>
      <c r="KP54" s="5">
        <v>23824</v>
      </c>
      <c r="KQ54" s="5">
        <v>17800</v>
      </c>
      <c r="KR54" s="5">
        <v>15020</v>
      </c>
      <c r="KS54" s="5">
        <v>15043</v>
      </c>
      <c r="KT54" s="5">
        <v>14080</v>
      </c>
      <c r="KU54" s="5">
        <v>13653</v>
      </c>
      <c r="KV54" s="5">
        <v>14142</v>
      </c>
      <c r="KW54" s="5">
        <v>13198</v>
      </c>
      <c r="KX54" s="5">
        <v>11459</v>
      </c>
      <c r="KY54" s="5">
        <v>10130</v>
      </c>
      <c r="KZ54" s="5">
        <v>8948</v>
      </c>
      <c r="LA54" s="5">
        <v>10720</v>
      </c>
      <c r="LB54" s="5">
        <v>10553</v>
      </c>
      <c r="LC54" s="5">
        <v>9590</v>
      </c>
      <c r="LD54" s="5">
        <v>10040</v>
      </c>
      <c r="LE54" s="5">
        <v>10468</v>
      </c>
      <c r="LF54" s="5">
        <v>10910</v>
      </c>
      <c r="LG54" s="5">
        <v>11435</v>
      </c>
      <c r="LH54" s="5">
        <v>10776</v>
      </c>
      <c r="LI54" s="5">
        <v>10438</v>
      </c>
      <c r="LJ54" s="5">
        <v>6626</v>
      </c>
      <c r="LK54" s="5">
        <v>3569</v>
      </c>
      <c r="LL54" s="5">
        <v>3370</v>
      </c>
      <c r="LM54" s="5">
        <v>3188</v>
      </c>
      <c r="LN54" s="5">
        <v>3764</v>
      </c>
      <c r="LO54" s="5">
        <v>3952</v>
      </c>
      <c r="LP54" s="5">
        <v>4282</v>
      </c>
      <c r="LQ54" s="5">
        <v>4785</v>
      </c>
      <c r="LR54" s="5">
        <v>1970</v>
      </c>
      <c r="LS54" s="5">
        <v>1133</v>
      </c>
      <c r="LT54" s="5">
        <v>1228</v>
      </c>
      <c r="LU54" s="5">
        <v>1158</v>
      </c>
      <c r="LV54" s="5">
        <v>1076</v>
      </c>
      <c r="LW54" s="5">
        <v>1064</v>
      </c>
      <c r="LX54" s="5">
        <v>1280</v>
      </c>
      <c r="LY54" s="5">
        <v>1407</v>
      </c>
      <c r="LZ54" s="5">
        <v>1576</v>
      </c>
      <c r="MA54" s="5">
        <v>1130</v>
      </c>
      <c r="MB54" s="5">
        <v>1078</v>
      </c>
      <c r="MC54" s="5">
        <v>932</v>
      </c>
      <c r="MD54" s="5">
        <v>799</v>
      </c>
      <c r="ME54" s="5">
        <v>670</v>
      </c>
      <c r="MF54" s="5">
        <v>441</v>
      </c>
      <c r="MG54" s="5">
        <v>402</v>
      </c>
      <c r="MH54" s="5">
        <v>280</v>
      </c>
      <c r="MI54" s="5">
        <v>284</v>
      </c>
      <c r="MJ54" s="5">
        <v>334</v>
      </c>
      <c r="MK54" s="5">
        <v>307</v>
      </c>
      <c r="ML54" s="5">
        <v>193</v>
      </c>
      <c r="MM54" s="5">
        <v>227</v>
      </c>
      <c r="MN54" s="5">
        <v>256</v>
      </c>
      <c r="MO54" s="5">
        <v>261</v>
      </c>
      <c r="MP54" s="5">
        <v>438</v>
      </c>
      <c r="MQ54" s="5">
        <v>2912</v>
      </c>
      <c r="MR54" s="5">
        <v>3118</v>
      </c>
      <c r="MS54" s="5">
        <v>2931</v>
      </c>
      <c r="MT54" s="5">
        <v>2613</v>
      </c>
      <c r="MU54" s="5">
        <v>2492</v>
      </c>
      <c r="MV54" s="5">
        <v>2634</v>
      </c>
      <c r="MW54" s="5">
        <v>886</v>
      </c>
      <c r="MX54" s="5">
        <v>-2</v>
      </c>
      <c r="MY54" s="5">
        <v>0</v>
      </c>
      <c r="MZ54" s="5">
        <v>0</v>
      </c>
      <c r="NA54" s="5">
        <v>0</v>
      </c>
      <c r="NB54" s="5">
        <v>0</v>
      </c>
      <c r="NC54" s="5">
        <v>0</v>
      </c>
      <c r="ND54" s="5">
        <v>0</v>
      </c>
      <c r="NE54" s="5" t="s">
        <v>33</v>
      </c>
      <c r="NF54" s="5" t="s">
        <v>33</v>
      </c>
      <c r="NG54" s="5" t="s">
        <v>33</v>
      </c>
      <c r="NH54" s="5" t="s">
        <v>33</v>
      </c>
      <c r="NI54" s="5" t="s">
        <v>33</v>
      </c>
      <c r="NJ54" s="5" t="s">
        <v>33</v>
      </c>
      <c r="NK54" s="5" t="s">
        <v>33</v>
      </c>
      <c r="NL54" s="5" t="s">
        <v>33</v>
      </c>
      <c r="NM54" s="5" t="s">
        <v>33</v>
      </c>
      <c r="NN54" s="5" t="s">
        <v>33</v>
      </c>
      <c r="NO54" s="5" t="s">
        <v>33</v>
      </c>
      <c r="NP54" s="5" t="s">
        <v>33</v>
      </c>
      <c r="NQ54" s="5" t="s">
        <v>33</v>
      </c>
      <c r="NR54" s="5" t="s">
        <v>33</v>
      </c>
      <c r="NS54" s="5" t="s">
        <v>33</v>
      </c>
      <c r="NT54" s="5" t="s">
        <v>33</v>
      </c>
      <c r="NU54" s="5" t="s">
        <v>33</v>
      </c>
      <c r="NV54" s="5" t="s">
        <v>33</v>
      </c>
      <c r="NW54" s="5">
        <v>0</v>
      </c>
      <c r="NX54" s="5">
        <v>0</v>
      </c>
      <c r="NY54" s="5">
        <v>0</v>
      </c>
      <c r="NZ54" s="5">
        <v>0</v>
      </c>
      <c r="OA54" s="5">
        <v>0</v>
      </c>
      <c r="OB54" s="5">
        <v>0</v>
      </c>
      <c r="OC54" s="5">
        <v>0</v>
      </c>
      <c r="OD54" s="5">
        <v>0</v>
      </c>
      <c r="OE54" s="5">
        <v>0</v>
      </c>
      <c r="OF54" s="5">
        <v>0</v>
      </c>
      <c r="OG54" s="5">
        <v>0</v>
      </c>
      <c r="OH54" s="5">
        <v>0</v>
      </c>
      <c r="OI54" s="5">
        <v>0</v>
      </c>
      <c r="OJ54" s="5">
        <v>0</v>
      </c>
      <c r="OK54" s="5" t="s">
        <v>33</v>
      </c>
      <c r="OL54" s="5" t="s">
        <v>33</v>
      </c>
      <c r="OM54" s="5" t="s">
        <v>33</v>
      </c>
      <c r="ON54" s="5" t="s">
        <v>33</v>
      </c>
      <c r="OO54" s="5" t="s">
        <v>33</v>
      </c>
      <c r="OP54" s="5" t="s">
        <v>33</v>
      </c>
      <c r="OQ54" s="5" t="s">
        <v>33</v>
      </c>
      <c r="OR54" s="5" t="s">
        <v>33</v>
      </c>
      <c r="OS54" s="5" t="s">
        <v>33</v>
      </c>
      <c r="OT54" s="5" t="s">
        <v>33</v>
      </c>
      <c r="OU54" s="5" t="s">
        <v>33</v>
      </c>
      <c r="OV54" s="5" t="s">
        <v>33</v>
      </c>
      <c r="OW54" s="5" t="s">
        <v>33</v>
      </c>
      <c r="OX54" s="5" t="s">
        <v>33</v>
      </c>
      <c r="OY54" s="5" t="s">
        <v>33</v>
      </c>
      <c r="OZ54" s="5" t="s">
        <v>33</v>
      </c>
      <c r="PA54" s="5" t="s">
        <v>33</v>
      </c>
      <c r="PB54" s="5" t="s">
        <v>33</v>
      </c>
      <c r="PC54" s="5">
        <v>5345</v>
      </c>
      <c r="PD54" s="5">
        <v>6397</v>
      </c>
      <c r="PE54" s="5">
        <v>6403</v>
      </c>
      <c r="PF54" s="5">
        <v>5829</v>
      </c>
      <c r="PG54" s="5">
        <v>6531</v>
      </c>
      <c r="PH54" s="5">
        <v>7010</v>
      </c>
      <c r="PI54" s="5">
        <v>9032</v>
      </c>
      <c r="PJ54" s="5">
        <v>4529</v>
      </c>
      <c r="PK54" s="5">
        <v>1888</v>
      </c>
      <c r="PL54" s="5">
        <v>1979</v>
      </c>
      <c r="PM54" s="5">
        <v>2453</v>
      </c>
      <c r="PN54" s="5">
        <v>2378</v>
      </c>
      <c r="PO54" s="5">
        <v>2345</v>
      </c>
      <c r="PP54" s="5">
        <v>2348</v>
      </c>
      <c r="PQ54" s="5">
        <v>1727</v>
      </c>
      <c r="PR54" s="5">
        <v>1309</v>
      </c>
      <c r="PS54" s="5">
        <v>1044</v>
      </c>
      <c r="PT54" s="5">
        <v>805</v>
      </c>
      <c r="PU54" s="5">
        <v>1486</v>
      </c>
      <c r="PV54" s="5">
        <v>973</v>
      </c>
      <c r="PW54" s="5">
        <v>1022</v>
      </c>
      <c r="PX54" s="5">
        <v>1141</v>
      </c>
      <c r="PY54" s="5">
        <v>1090</v>
      </c>
      <c r="PZ54" s="5">
        <v>1082</v>
      </c>
      <c r="QA54" s="5">
        <v>1006</v>
      </c>
      <c r="QB54" s="5">
        <v>1197</v>
      </c>
      <c r="QC54" s="5">
        <v>1215</v>
      </c>
      <c r="QD54" s="5">
        <v>1286</v>
      </c>
      <c r="QE54" s="5">
        <v>1426</v>
      </c>
      <c r="QF54" s="5">
        <v>1505</v>
      </c>
      <c r="QG54" s="5">
        <v>1207</v>
      </c>
      <c r="QH54" s="5">
        <v>1517</v>
      </c>
      <c r="QI54" s="5">
        <v>32999</v>
      </c>
      <c r="QJ54" s="5">
        <v>31679</v>
      </c>
      <c r="QK54" s="5">
        <v>29929</v>
      </c>
      <c r="QL54" s="5">
        <v>29331</v>
      </c>
      <c r="QM54" s="5">
        <v>26010</v>
      </c>
      <c r="QN54" s="5">
        <v>26677</v>
      </c>
      <c r="QO54" s="5">
        <v>24862</v>
      </c>
      <c r="QP54" s="5">
        <v>14715</v>
      </c>
      <c r="QQ54" s="5">
        <v>9457</v>
      </c>
      <c r="QR54" s="5">
        <v>8680</v>
      </c>
      <c r="QS54" s="5">
        <v>8242</v>
      </c>
      <c r="QT54" s="5">
        <v>9486</v>
      </c>
      <c r="QU54" s="5">
        <v>8068</v>
      </c>
      <c r="QV54" s="5">
        <v>7835</v>
      </c>
      <c r="QW54" s="5">
        <v>7800</v>
      </c>
      <c r="QX54" s="5">
        <v>7314</v>
      </c>
      <c r="QY54" s="5">
        <v>6375</v>
      </c>
      <c r="QZ54" s="5">
        <v>6346</v>
      </c>
      <c r="RA54" s="5">
        <v>4956</v>
      </c>
      <c r="RB54" s="5">
        <v>4134</v>
      </c>
      <c r="RC54" s="5">
        <v>4106</v>
      </c>
      <c r="RD54" s="5">
        <v>2874</v>
      </c>
      <c r="RE54" s="5">
        <v>2566</v>
      </c>
      <c r="RF54" s="5">
        <v>2337</v>
      </c>
      <c r="RG54" s="5">
        <v>2199</v>
      </c>
      <c r="RH54" s="5">
        <v>2379</v>
      </c>
      <c r="RI54" s="5">
        <v>2211</v>
      </c>
      <c r="RJ54" s="5">
        <v>2131</v>
      </c>
      <c r="RK54" s="5">
        <v>2090</v>
      </c>
      <c r="RL54" s="5">
        <v>2378</v>
      </c>
      <c r="RM54" s="5">
        <v>2686</v>
      </c>
      <c r="RN54" s="5">
        <v>3448</v>
      </c>
      <c r="RO54" s="5">
        <v>7803</v>
      </c>
      <c r="RP54" s="5">
        <v>7105</v>
      </c>
      <c r="RQ54" s="5">
        <v>5479</v>
      </c>
      <c r="RR54" s="5">
        <v>7523</v>
      </c>
      <c r="RS54" s="5">
        <v>9145</v>
      </c>
      <c r="RT54" s="5">
        <v>8949</v>
      </c>
      <c r="RU54" s="5">
        <v>8549</v>
      </c>
      <c r="RV54" s="5">
        <v>5631</v>
      </c>
      <c r="RW54" s="5">
        <v>3717</v>
      </c>
      <c r="RX54" s="5">
        <v>3774</v>
      </c>
      <c r="RY54" s="5">
        <v>3763</v>
      </c>
      <c r="RZ54" s="5">
        <v>3422</v>
      </c>
      <c r="SA54" s="5">
        <v>3253</v>
      </c>
      <c r="SB54" s="5">
        <v>3027</v>
      </c>
      <c r="SC54" s="5">
        <v>2900</v>
      </c>
      <c r="SD54" s="5">
        <v>3100</v>
      </c>
      <c r="SE54" s="5">
        <v>2861</v>
      </c>
      <c r="SF54" s="5">
        <v>2613</v>
      </c>
      <c r="SG54" s="5">
        <v>2683</v>
      </c>
      <c r="SH54" s="5">
        <v>2621</v>
      </c>
      <c r="SI54" s="5">
        <v>2406</v>
      </c>
      <c r="SJ54" s="5">
        <v>2279</v>
      </c>
      <c r="SK54" s="5">
        <v>2689</v>
      </c>
      <c r="SL54" s="5">
        <v>2765</v>
      </c>
      <c r="SM54" s="5">
        <v>2489</v>
      </c>
      <c r="SN54" s="5">
        <v>2358</v>
      </c>
      <c r="SO54" s="5">
        <v>2603</v>
      </c>
      <c r="SP54" s="5">
        <v>2539</v>
      </c>
      <c r="SQ54" s="5">
        <v>2549</v>
      </c>
      <c r="SR54" s="5">
        <v>2266</v>
      </c>
      <c r="SS54" s="5">
        <v>2094</v>
      </c>
      <c r="ST54" s="5">
        <v>2142</v>
      </c>
      <c r="SU54" s="5">
        <v>2359</v>
      </c>
      <c r="SV54" s="5">
        <v>2478</v>
      </c>
      <c r="SW54" s="5">
        <v>2483</v>
      </c>
      <c r="SX54" s="5">
        <v>2452</v>
      </c>
      <c r="SY54" s="5">
        <v>2572</v>
      </c>
      <c r="SZ54" s="5">
        <v>3375</v>
      </c>
      <c r="TA54" s="5">
        <v>3771</v>
      </c>
      <c r="TB54" s="5">
        <v>1886</v>
      </c>
      <c r="TC54" s="5">
        <v>1245</v>
      </c>
      <c r="TD54" s="5">
        <v>1258</v>
      </c>
      <c r="TE54" s="5">
        <v>1129</v>
      </c>
      <c r="TF54" s="5">
        <v>737</v>
      </c>
      <c r="TG54" s="5">
        <v>657</v>
      </c>
      <c r="TH54" s="5">
        <v>610</v>
      </c>
      <c r="TI54" s="5">
        <v>672</v>
      </c>
      <c r="TJ54" s="5">
        <v>571</v>
      </c>
      <c r="TK54" s="5">
        <v>523</v>
      </c>
      <c r="TL54" s="5">
        <v>535</v>
      </c>
      <c r="TM54" s="5">
        <v>554</v>
      </c>
      <c r="TN54" s="5">
        <v>536</v>
      </c>
      <c r="TO54" s="5">
        <v>420</v>
      </c>
      <c r="TP54" s="5">
        <v>294</v>
      </c>
      <c r="TQ54" s="5">
        <v>318</v>
      </c>
      <c r="TR54" s="5">
        <v>290</v>
      </c>
      <c r="TS54" s="5">
        <v>311</v>
      </c>
      <c r="TT54" s="5">
        <v>253</v>
      </c>
      <c r="TU54" s="5">
        <v>227</v>
      </c>
      <c r="TV54" s="5">
        <v>214</v>
      </c>
      <c r="TW54" s="5">
        <v>177</v>
      </c>
      <c r="TX54" s="5">
        <v>193</v>
      </c>
      <c r="TY54" s="5">
        <v>388</v>
      </c>
      <c r="TZ54" s="5">
        <v>822</v>
      </c>
      <c r="UA54" s="5">
        <v>15</v>
      </c>
      <c r="UB54" s="5">
        <v>8</v>
      </c>
      <c r="UC54" s="5">
        <v>77</v>
      </c>
      <c r="UD54" s="5">
        <v>122</v>
      </c>
      <c r="UE54" s="5">
        <v>28</v>
      </c>
      <c r="UF54" s="5">
        <v>23</v>
      </c>
      <c r="UG54" s="5">
        <v>3</v>
      </c>
      <c r="UH54" s="5">
        <v>0</v>
      </c>
      <c r="UI54" s="5">
        <v>0</v>
      </c>
      <c r="UJ54" s="5">
        <v>0</v>
      </c>
      <c r="UK54" s="5">
        <v>0</v>
      </c>
      <c r="UL54" s="5">
        <v>4</v>
      </c>
      <c r="UM54" s="5">
        <v>24</v>
      </c>
      <c r="UN54" s="5">
        <v>18</v>
      </c>
      <c r="UO54" s="5">
        <v>4</v>
      </c>
      <c r="UP54" s="5">
        <v>5</v>
      </c>
      <c r="UQ54" s="5">
        <v>0</v>
      </c>
      <c r="UR54" s="5">
        <v>1</v>
      </c>
      <c r="US54" s="5">
        <v>0</v>
      </c>
      <c r="UT54" s="5">
        <v>0</v>
      </c>
      <c r="UU54" s="5">
        <v>0</v>
      </c>
      <c r="UV54" s="5">
        <v>0</v>
      </c>
      <c r="UW54" s="5">
        <v>2</v>
      </c>
      <c r="UX54" s="5">
        <v>28</v>
      </c>
      <c r="UY54" s="5">
        <v>12</v>
      </c>
      <c r="UZ54" s="5">
        <v>28</v>
      </c>
      <c r="VA54" s="5">
        <v>0</v>
      </c>
      <c r="VB54" s="5">
        <v>3</v>
      </c>
      <c r="VC54" s="5">
        <v>3</v>
      </c>
      <c r="VD54" s="5">
        <v>10</v>
      </c>
      <c r="VE54" s="5">
        <v>24</v>
      </c>
      <c r="VF54" s="5">
        <v>37</v>
      </c>
      <c r="VG54" s="5">
        <v>29984</v>
      </c>
      <c r="VH54" s="5">
        <v>31671</v>
      </c>
      <c r="VI54" s="5">
        <v>33392</v>
      </c>
      <c r="VJ54" s="5">
        <v>31595</v>
      </c>
      <c r="VK54" s="5">
        <v>36508</v>
      </c>
      <c r="VL54" s="5">
        <v>38714</v>
      </c>
      <c r="VM54" s="5">
        <v>46323</v>
      </c>
      <c r="VN54" s="5">
        <v>19999</v>
      </c>
      <c r="VO54" s="5">
        <v>10054</v>
      </c>
      <c r="VP54" s="5">
        <v>11145</v>
      </c>
      <c r="VQ54" s="5">
        <v>11799</v>
      </c>
      <c r="VR54" s="5">
        <v>12588</v>
      </c>
      <c r="VS54" s="5">
        <v>13284</v>
      </c>
      <c r="VT54" s="5">
        <v>13023</v>
      </c>
      <c r="VU54" s="5">
        <v>13116</v>
      </c>
      <c r="VV54" s="5">
        <v>12265</v>
      </c>
      <c r="VW54" s="5">
        <v>13033</v>
      </c>
      <c r="VX54" s="5">
        <v>10067</v>
      </c>
      <c r="VY54" s="5">
        <v>11048</v>
      </c>
      <c r="VZ54" s="5">
        <v>10010</v>
      </c>
      <c r="WA54" s="5">
        <v>13341</v>
      </c>
      <c r="WB54" s="5">
        <v>17081</v>
      </c>
      <c r="WC54" s="5">
        <v>12061</v>
      </c>
      <c r="WD54" s="5">
        <v>12755</v>
      </c>
      <c r="WE54" s="5">
        <v>13621</v>
      </c>
      <c r="WF54" s="5">
        <v>12751</v>
      </c>
      <c r="WG54" s="5">
        <v>12537</v>
      </c>
      <c r="WH54" s="5">
        <v>12473</v>
      </c>
      <c r="WI54" s="5">
        <v>10929</v>
      </c>
      <c r="WJ54" s="5">
        <v>11241</v>
      </c>
      <c r="WK54" s="5">
        <v>12575</v>
      </c>
      <c r="WL54" s="5">
        <v>12415</v>
      </c>
      <c r="WM54" s="5">
        <v>9045</v>
      </c>
      <c r="WN54" s="5">
        <v>8110</v>
      </c>
      <c r="WO54" s="5">
        <v>7738</v>
      </c>
      <c r="WP54" s="5">
        <v>7518</v>
      </c>
      <c r="WQ54" s="5">
        <v>7337</v>
      </c>
      <c r="WR54" s="5">
        <v>7926</v>
      </c>
      <c r="WS54" s="5">
        <v>5593</v>
      </c>
      <c r="WT54" s="5">
        <v>2503</v>
      </c>
      <c r="WU54" s="5">
        <v>1539</v>
      </c>
      <c r="WV54" s="5">
        <v>1371</v>
      </c>
      <c r="WW54" s="5">
        <v>1164</v>
      </c>
      <c r="WX54" s="5">
        <v>1400</v>
      </c>
      <c r="WY54" s="5">
        <v>1216</v>
      </c>
      <c r="WZ54" s="5">
        <v>1024</v>
      </c>
      <c r="XA54" s="5">
        <v>942</v>
      </c>
      <c r="XB54" s="5">
        <v>944</v>
      </c>
      <c r="XC54" s="5">
        <v>905</v>
      </c>
      <c r="XD54" s="5">
        <v>780</v>
      </c>
      <c r="XE54" s="5">
        <v>778</v>
      </c>
      <c r="XF54" s="5">
        <v>740</v>
      </c>
      <c r="XG54" s="5">
        <v>1093</v>
      </c>
      <c r="XH54" s="5">
        <v>973</v>
      </c>
      <c r="XI54" s="5">
        <v>1231</v>
      </c>
      <c r="XJ54" s="5">
        <v>970</v>
      </c>
      <c r="XK54" s="5">
        <v>1088</v>
      </c>
      <c r="XL54" s="5">
        <v>1058</v>
      </c>
      <c r="XM54" s="5">
        <v>1084</v>
      </c>
      <c r="XN54" s="5">
        <v>984</v>
      </c>
      <c r="XO54" s="5">
        <v>920</v>
      </c>
      <c r="XP54" s="5">
        <v>1037</v>
      </c>
      <c r="XQ54" s="5">
        <v>935</v>
      </c>
      <c r="XR54" s="5">
        <v>632</v>
      </c>
      <c r="XS54" s="1">
        <v>7601</v>
      </c>
      <c r="XT54" s="3" t="s">
        <v>180</v>
      </c>
      <c r="XU54" s="3" t="s">
        <v>180</v>
      </c>
      <c r="XV54" s="3" t="s">
        <v>180</v>
      </c>
      <c r="XW54" s="3" t="s">
        <v>179</v>
      </c>
      <c r="XX54" s="3" t="s">
        <v>180</v>
      </c>
      <c r="XY54" s="3" t="s">
        <v>180</v>
      </c>
      <c r="XZ54" s="3" t="s">
        <v>223</v>
      </c>
    </row>
    <row r="55" spans="1:650" x14ac:dyDescent="0.3">
      <c r="A55" s="6" t="s">
        <v>86</v>
      </c>
      <c r="B55" s="1">
        <v>4625922</v>
      </c>
      <c r="C55" s="5">
        <v>0</v>
      </c>
      <c r="D55" s="5">
        <v>0</v>
      </c>
      <c r="E55" s="5">
        <v>0</v>
      </c>
      <c r="F55" s="5">
        <v>0</v>
      </c>
      <c r="G55" s="5" t="s">
        <v>33</v>
      </c>
      <c r="H55" s="5" t="s">
        <v>33</v>
      </c>
      <c r="I55" s="5" t="s">
        <v>33</v>
      </c>
      <c r="J55" s="5" t="s">
        <v>33</v>
      </c>
      <c r="K55" s="5" t="s">
        <v>33</v>
      </c>
      <c r="L55" s="5" t="s">
        <v>33</v>
      </c>
      <c r="M55" s="5" t="s">
        <v>33</v>
      </c>
      <c r="N55" s="5" t="s">
        <v>33</v>
      </c>
      <c r="O55" s="5" t="s">
        <v>33</v>
      </c>
      <c r="P55" s="5" t="s">
        <v>33</v>
      </c>
      <c r="Q55" s="5" t="s">
        <v>33</v>
      </c>
      <c r="R55" s="5" t="s">
        <v>33</v>
      </c>
      <c r="S55" s="5" t="s">
        <v>33</v>
      </c>
      <c r="T55" s="5" t="s">
        <v>33</v>
      </c>
      <c r="U55" s="5" t="s">
        <v>33</v>
      </c>
      <c r="V55" s="5" t="s">
        <v>33</v>
      </c>
      <c r="W55" s="5" t="s">
        <v>33</v>
      </c>
      <c r="X55" s="5" t="s">
        <v>33</v>
      </c>
      <c r="Y55" s="5" t="s">
        <v>33</v>
      </c>
      <c r="Z55" s="5" t="s">
        <v>33</v>
      </c>
      <c r="AA55" s="5" t="s">
        <v>33</v>
      </c>
      <c r="AB55" s="5" t="s">
        <v>33</v>
      </c>
      <c r="AC55" s="5" t="s">
        <v>33</v>
      </c>
      <c r="AD55" s="5" t="s">
        <v>33</v>
      </c>
      <c r="AE55" s="5" t="s">
        <v>33</v>
      </c>
      <c r="AF55" s="5" t="s">
        <v>33</v>
      </c>
      <c r="AG55" s="5" t="s">
        <v>33</v>
      </c>
      <c r="AH55" s="5" t="s">
        <v>33</v>
      </c>
      <c r="AI55" s="5">
        <v>0</v>
      </c>
      <c r="AJ55" s="5">
        <v>0</v>
      </c>
      <c r="AK55" s="5">
        <v>0</v>
      </c>
      <c r="AL55" s="5">
        <v>0</v>
      </c>
      <c r="AM55" s="5" t="s">
        <v>33</v>
      </c>
      <c r="AN55" s="5" t="s">
        <v>33</v>
      </c>
      <c r="AO55" s="5" t="s">
        <v>33</v>
      </c>
      <c r="AP55" s="5" t="s">
        <v>33</v>
      </c>
      <c r="AQ55" s="5" t="s">
        <v>33</v>
      </c>
      <c r="AR55" s="5" t="s">
        <v>33</v>
      </c>
      <c r="AS55" s="5" t="s">
        <v>33</v>
      </c>
      <c r="AT55" s="5" t="s">
        <v>33</v>
      </c>
      <c r="AU55" s="5" t="s">
        <v>33</v>
      </c>
      <c r="AV55" s="5" t="s">
        <v>33</v>
      </c>
      <c r="AW55" s="5" t="s">
        <v>33</v>
      </c>
      <c r="AX55" s="5" t="s">
        <v>33</v>
      </c>
      <c r="AY55" s="5" t="s">
        <v>33</v>
      </c>
      <c r="AZ55" s="5" t="s">
        <v>33</v>
      </c>
      <c r="BA55" s="5" t="s">
        <v>33</v>
      </c>
      <c r="BB55" s="5" t="s">
        <v>33</v>
      </c>
      <c r="BC55" s="5" t="s">
        <v>33</v>
      </c>
      <c r="BD55" s="5" t="s">
        <v>33</v>
      </c>
      <c r="BE55" s="5" t="s">
        <v>33</v>
      </c>
      <c r="BF55" s="5" t="s">
        <v>33</v>
      </c>
      <c r="BG55" s="5" t="s">
        <v>33</v>
      </c>
      <c r="BH55" s="5" t="s">
        <v>33</v>
      </c>
      <c r="BI55" s="5" t="s">
        <v>33</v>
      </c>
      <c r="BJ55" s="5" t="s">
        <v>33</v>
      </c>
      <c r="BK55" s="5" t="s">
        <v>33</v>
      </c>
      <c r="BL55" s="5" t="s">
        <v>33</v>
      </c>
      <c r="BM55" s="5" t="s">
        <v>33</v>
      </c>
      <c r="BN55" s="5" t="s">
        <v>33</v>
      </c>
      <c r="BO55" s="5">
        <v>32628</v>
      </c>
      <c r="BP55" s="5">
        <v>11558</v>
      </c>
      <c r="BQ55" s="5">
        <v>0</v>
      </c>
      <c r="BR55" s="5">
        <v>0</v>
      </c>
      <c r="BS55" s="5" t="s">
        <v>33</v>
      </c>
      <c r="BT55" s="5" t="s">
        <v>33</v>
      </c>
      <c r="BU55" s="5" t="s">
        <v>33</v>
      </c>
      <c r="BV55" s="5" t="s">
        <v>33</v>
      </c>
      <c r="BW55" s="5" t="s">
        <v>33</v>
      </c>
      <c r="BX55" s="5" t="s">
        <v>33</v>
      </c>
      <c r="BY55" s="5" t="s">
        <v>33</v>
      </c>
      <c r="BZ55" s="5" t="s">
        <v>33</v>
      </c>
      <c r="CA55" s="5" t="s">
        <v>33</v>
      </c>
      <c r="CB55" s="5" t="s">
        <v>33</v>
      </c>
      <c r="CC55" s="5" t="s">
        <v>33</v>
      </c>
      <c r="CD55" s="5" t="s">
        <v>33</v>
      </c>
      <c r="CE55" s="5" t="s">
        <v>33</v>
      </c>
      <c r="CF55" s="5" t="s">
        <v>33</v>
      </c>
      <c r="CG55" s="5" t="s">
        <v>33</v>
      </c>
      <c r="CH55" s="5" t="s">
        <v>33</v>
      </c>
      <c r="CI55" s="5" t="s">
        <v>33</v>
      </c>
      <c r="CJ55" s="5" t="s">
        <v>33</v>
      </c>
      <c r="CK55" s="5" t="s">
        <v>33</v>
      </c>
      <c r="CL55" s="5" t="s">
        <v>33</v>
      </c>
      <c r="CM55" s="5" t="s">
        <v>33</v>
      </c>
      <c r="CN55" s="5" t="s">
        <v>33</v>
      </c>
      <c r="CO55" s="5" t="s">
        <v>33</v>
      </c>
      <c r="CP55" s="5" t="s">
        <v>33</v>
      </c>
      <c r="CQ55" s="5" t="s">
        <v>33</v>
      </c>
      <c r="CR55" s="5" t="s">
        <v>33</v>
      </c>
      <c r="CS55" s="5" t="s">
        <v>33</v>
      </c>
      <c r="CT55" s="5" t="s">
        <v>33</v>
      </c>
      <c r="CU55" s="5">
        <v>127</v>
      </c>
      <c r="CV55" s="5">
        <v>6403</v>
      </c>
      <c r="CW55" s="5">
        <v>12210</v>
      </c>
      <c r="CX55" s="5">
        <v>39342</v>
      </c>
      <c r="CY55" s="5" t="s">
        <v>33</v>
      </c>
      <c r="CZ55" s="5" t="s">
        <v>33</v>
      </c>
      <c r="DA55" s="5" t="s">
        <v>33</v>
      </c>
      <c r="DB55" s="5" t="s">
        <v>33</v>
      </c>
      <c r="DC55" s="5" t="s">
        <v>33</v>
      </c>
      <c r="DD55" s="5" t="s">
        <v>33</v>
      </c>
      <c r="DE55" s="5" t="s">
        <v>33</v>
      </c>
      <c r="DF55" s="5" t="s">
        <v>33</v>
      </c>
      <c r="DG55" s="5" t="s">
        <v>33</v>
      </c>
      <c r="DH55" s="5" t="s">
        <v>33</v>
      </c>
      <c r="DI55" s="5" t="s">
        <v>33</v>
      </c>
      <c r="DJ55" s="5" t="s">
        <v>33</v>
      </c>
      <c r="DK55" s="5" t="s">
        <v>33</v>
      </c>
      <c r="DL55" s="5" t="s">
        <v>33</v>
      </c>
      <c r="DM55" s="5" t="s">
        <v>33</v>
      </c>
      <c r="DN55" s="5" t="s">
        <v>33</v>
      </c>
      <c r="DO55" s="5" t="s">
        <v>33</v>
      </c>
      <c r="DP55" s="5" t="s">
        <v>33</v>
      </c>
      <c r="DQ55" s="5" t="s">
        <v>33</v>
      </c>
      <c r="DR55" s="5" t="s">
        <v>33</v>
      </c>
      <c r="DS55" s="5" t="s">
        <v>33</v>
      </c>
      <c r="DT55" s="5" t="s">
        <v>33</v>
      </c>
      <c r="DU55" s="5" t="s">
        <v>33</v>
      </c>
      <c r="DV55" s="5" t="s">
        <v>33</v>
      </c>
      <c r="DW55" s="5" t="s">
        <v>33</v>
      </c>
      <c r="DX55" s="5" t="s">
        <v>33</v>
      </c>
      <c r="DY55" s="5" t="s">
        <v>33</v>
      </c>
      <c r="DZ55" s="5" t="s">
        <v>33</v>
      </c>
      <c r="EA55" s="5">
        <v>0</v>
      </c>
      <c r="EB55" s="5">
        <v>24</v>
      </c>
      <c r="EC55" s="5">
        <v>0</v>
      </c>
      <c r="ED55" s="5">
        <v>0</v>
      </c>
      <c r="EE55" s="5" t="s">
        <v>33</v>
      </c>
      <c r="EF55" s="5" t="s">
        <v>33</v>
      </c>
      <c r="EG55" s="5" t="s">
        <v>33</v>
      </c>
      <c r="EH55" s="5" t="s">
        <v>33</v>
      </c>
      <c r="EI55" s="5" t="s">
        <v>33</v>
      </c>
      <c r="EJ55" s="5" t="s">
        <v>33</v>
      </c>
      <c r="EK55" s="5" t="s">
        <v>33</v>
      </c>
      <c r="EL55" s="5" t="s">
        <v>33</v>
      </c>
      <c r="EM55" s="5" t="s">
        <v>33</v>
      </c>
      <c r="EN55" s="5" t="s">
        <v>33</v>
      </c>
      <c r="EO55" s="5" t="s">
        <v>33</v>
      </c>
      <c r="EP55" s="5" t="s">
        <v>33</v>
      </c>
      <c r="EQ55" s="5" t="s">
        <v>33</v>
      </c>
      <c r="ER55" s="5" t="s">
        <v>33</v>
      </c>
      <c r="ES55" s="5" t="s">
        <v>33</v>
      </c>
      <c r="ET55" s="5" t="s">
        <v>33</v>
      </c>
      <c r="EU55" s="5" t="s">
        <v>33</v>
      </c>
      <c r="EV55" s="5" t="s">
        <v>33</v>
      </c>
      <c r="EW55" s="5" t="s">
        <v>33</v>
      </c>
      <c r="EX55" s="5" t="s">
        <v>33</v>
      </c>
      <c r="EY55" s="5" t="s">
        <v>33</v>
      </c>
      <c r="EZ55" s="5" t="s">
        <v>33</v>
      </c>
      <c r="FA55" s="5" t="s">
        <v>33</v>
      </c>
      <c r="FB55" s="5" t="s">
        <v>33</v>
      </c>
      <c r="FC55" s="5" t="s">
        <v>33</v>
      </c>
      <c r="FD55" s="5" t="s">
        <v>33</v>
      </c>
      <c r="FE55" s="5" t="s">
        <v>33</v>
      </c>
      <c r="FF55" s="5" t="s">
        <v>33</v>
      </c>
      <c r="FG55" s="5">
        <v>0</v>
      </c>
      <c r="FH55" s="5">
        <v>0</v>
      </c>
      <c r="FI55" s="5">
        <v>0</v>
      </c>
      <c r="FJ55" s="5">
        <v>0</v>
      </c>
      <c r="FK55" s="5" t="s">
        <v>33</v>
      </c>
      <c r="FL55" s="5" t="s">
        <v>33</v>
      </c>
      <c r="FM55" s="5" t="s">
        <v>33</v>
      </c>
      <c r="FN55" s="5" t="s">
        <v>33</v>
      </c>
      <c r="FO55" s="5" t="s">
        <v>33</v>
      </c>
      <c r="FP55" s="5" t="s">
        <v>33</v>
      </c>
      <c r="FQ55" s="5" t="s">
        <v>33</v>
      </c>
      <c r="FR55" s="5" t="s">
        <v>33</v>
      </c>
      <c r="FS55" s="5" t="s">
        <v>33</v>
      </c>
      <c r="FT55" s="5" t="s">
        <v>33</v>
      </c>
      <c r="FU55" s="5" t="s">
        <v>33</v>
      </c>
      <c r="FV55" s="5" t="s">
        <v>33</v>
      </c>
      <c r="FW55" s="5" t="s">
        <v>33</v>
      </c>
      <c r="FX55" s="5" t="s">
        <v>33</v>
      </c>
      <c r="FY55" s="5" t="s">
        <v>33</v>
      </c>
      <c r="FZ55" s="5" t="s">
        <v>33</v>
      </c>
      <c r="GA55" s="5" t="s">
        <v>33</v>
      </c>
      <c r="GB55" s="5" t="s">
        <v>33</v>
      </c>
      <c r="GC55" s="5" t="s">
        <v>33</v>
      </c>
      <c r="GD55" s="5" t="s">
        <v>33</v>
      </c>
      <c r="GE55" s="5" t="s">
        <v>33</v>
      </c>
      <c r="GF55" s="5" t="s">
        <v>33</v>
      </c>
      <c r="GG55" s="5" t="s">
        <v>33</v>
      </c>
      <c r="GH55" s="5" t="s">
        <v>33</v>
      </c>
      <c r="GI55" s="5" t="s">
        <v>33</v>
      </c>
      <c r="GJ55" s="5" t="s">
        <v>33</v>
      </c>
      <c r="GK55" s="5" t="s">
        <v>33</v>
      </c>
      <c r="GL55" s="5" t="s">
        <v>33</v>
      </c>
      <c r="GM55" s="5">
        <v>32756</v>
      </c>
      <c r="GN55" s="5">
        <v>17985</v>
      </c>
      <c r="GO55" s="5">
        <v>12210</v>
      </c>
      <c r="GP55" s="5">
        <v>39342</v>
      </c>
      <c r="GQ55" s="5" t="s">
        <v>33</v>
      </c>
      <c r="GR55" s="5" t="s">
        <v>33</v>
      </c>
      <c r="GS55" s="5" t="s">
        <v>33</v>
      </c>
      <c r="GT55" s="5" t="s">
        <v>33</v>
      </c>
      <c r="GU55" s="5" t="s">
        <v>33</v>
      </c>
      <c r="GV55" s="5" t="s">
        <v>33</v>
      </c>
      <c r="GW55" s="5" t="s">
        <v>33</v>
      </c>
      <c r="GX55" s="5" t="s">
        <v>33</v>
      </c>
      <c r="GY55" s="5" t="s">
        <v>33</v>
      </c>
      <c r="GZ55" s="5" t="s">
        <v>33</v>
      </c>
      <c r="HA55" s="5" t="s">
        <v>33</v>
      </c>
      <c r="HB55" s="5" t="s">
        <v>33</v>
      </c>
      <c r="HC55" s="5" t="s">
        <v>33</v>
      </c>
      <c r="HD55" s="5" t="s">
        <v>33</v>
      </c>
      <c r="HE55" s="5" t="s">
        <v>33</v>
      </c>
      <c r="HF55" s="5" t="s">
        <v>33</v>
      </c>
      <c r="HG55" s="5" t="s">
        <v>33</v>
      </c>
      <c r="HH55" s="5" t="s">
        <v>33</v>
      </c>
      <c r="HI55" s="5" t="s">
        <v>33</v>
      </c>
      <c r="HJ55" s="5" t="s">
        <v>33</v>
      </c>
      <c r="HK55" s="5" t="s">
        <v>33</v>
      </c>
      <c r="HL55" s="5" t="s">
        <v>33</v>
      </c>
      <c r="HM55" s="5" t="s">
        <v>33</v>
      </c>
      <c r="HN55" s="5" t="s">
        <v>33</v>
      </c>
      <c r="HO55" s="5" t="s">
        <v>33</v>
      </c>
      <c r="HP55" s="5" t="s">
        <v>33</v>
      </c>
      <c r="HQ55" s="5" t="s">
        <v>33</v>
      </c>
      <c r="HR55" s="5" t="s">
        <v>33</v>
      </c>
      <c r="HS55" s="5">
        <v>0</v>
      </c>
      <c r="HT55" s="5">
        <v>0</v>
      </c>
      <c r="HU55" s="5">
        <v>0</v>
      </c>
      <c r="HV55" s="5">
        <v>0</v>
      </c>
      <c r="HW55" s="5" t="s">
        <v>33</v>
      </c>
      <c r="HX55" s="5" t="s">
        <v>33</v>
      </c>
      <c r="HY55" s="5" t="s">
        <v>33</v>
      </c>
      <c r="HZ55" s="5" t="s">
        <v>33</v>
      </c>
      <c r="IA55" s="5" t="s">
        <v>33</v>
      </c>
      <c r="IB55" s="5" t="s">
        <v>33</v>
      </c>
      <c r="IC55" s="5" t="s">
        <v>33</v>
      </c>
      <c r="ID55" s="5" t="s">
        <v>33</v>
      </c>
      <c r="IE55" s="5" t="s">
        <v>33</v>
      </c>
      <c r="IF55" s="5" t="s">
        <v>33</v>
      </c>
      <c r="IG55" s="5" t="s">
        <v>33</v>
      </c>
      <c r="IH55" s="5" t="s">
        <v>33</v>
      </c>
      <c r="II55" s="5" t="s">
        <v>33</v>
      </c>
      <c r="IJ55" s="5" t="s">
        <v>33</v>
      </c>
      <c r="IK55" s="5" t="s">
        <v>33</v>
      </c>
      <c r="IL55" s="5" t="s">
        <v>33</v>
      </c>
      <c r="IM55" s="5" t="s">
        <v>33</v>
      </c>
      <c r="IN55" s="5" t="s">
        <v>33</v>
      </c>
      <c r="IO55" s="5" t="s">
        <v>33</v>
      </c>
      <c r="IP55" s="5" t="s">
        <v>33</v>
      </c>
      <c r="IQ55" s="5" t="s">
        <v>33</v>
      </c>
      <c r="IR55" s="5" t="s">
        <v>33</v>
      </c>
      <c r="IS55" s="5" t="s">
        <v>33</v>
      </c>
      <c r="IT55" s="5" t="s">
        <v>33</v>
      </c>
      <c r="IU55" s="5" t="s">
        <v>33</v>
      </c>
      <c r="IV55" s="5" t="s">
        <v>33</v>
      </c>
      <c r="IW55" s="5" t="s">
        <v>33</v>
      </c>
      <c r="IX55" s="5" t="s">
        <v>33</v>
      </c>
      <c r="IY55" s="5">
        <v>0</v>
      </c>
      <c r="IZ55" s="5">
        <v>0</v>
      </c>
      <c r="JA55" s="5">
        <v>0</v>
      </c>
      <c r="JB55" s="5">
        <v>0</v>
      </c>
      <c r="JC55" s="5" t="s">
        <v>33</v>
      </c>
      <c r="JD55" s="5" t="s">
        <v>33</v>
      </c>
      <c r="JE55" s="5" t="s">
        <v>33</v>
      </c>
      <c r="JF55" s="5" t="s">
        <v>33</v>
      </c>
      <c r="JG55" s="5" t="s">
        <v>33</v>
      </c>
      <c r="JH55" s="5" t="s">
        <v>33</v>
      </c>
      <c r="JI55" s="5" t="s">
        <v>33</v>
      </c>
      <c r="JJ55" s="5" t="s">
        <v>33</v>
      </c>
      <c r="JK55" s="5" t="s">
        <v>33</v>
      </c>
      <c r="JL55" s="5" t="s">
        <v>33</v>
      </c>
      <c r="JM55" s="5" t="s">
        <v>33</v>
      </c>
      <c r="JN55" s="5" t="s">
        <v>33</v>
      </c>
      <c r="JO55" s="5" t="s">
        <v>33</v>
      </c>
      <c r="JP55" s="5" t="s">
        <v>33</v>
      </c>
      <c r="JQ55" s="5" t="s">
        <v>33</v>
      </c>
      <c r="JR55" s="5" t="s">
        <v>33</v>
      </c>
      <c r="JS55" s="5" t="s">
        <v>33</v>
      </c>
      <c r="JT55" s="5" t="s">
        <v>33</v>
      </c>
      <c r="JU55" s="5" t="s">
        <v>33</v>
      </c>
      <c r="JV55" s="5" t="s">
        <v>33</v>
      </c>
      <c r="JW55" s="5" t="s">
        <v>33</v>
      </c>
      <c r="JX55" s="5" t="s">
        <v>33</v>
      </c>
      <c r="JY55" s="5" t="s">
        <v>33</v>
      </c>
      <c r="JZ55" s="5" t="s">
        <v>33</v>
      </c>
      <c r="KA55" s="5" t="s">
        <v>33</v>
      </c>
      <c r="KB55" s="5" t="s">
        <v>33</v>
      </c>
      <c r="KC55" s="5" t="s">
        <v>33</v>
      </c>
      <c r="KD55" s="5" t="s">
        <v>33</v>
      </c>
      <c r="KE55" s="5">
        <v>835</v>
      </c>
      <c r="KF55" s="5">
        <v>916</v>
      </c>
      <c r="KG55" s="5">
        <v>73</v>
      </c>
      <c r="KH55" s="5">
        <v>-78</v>
      </c>
      <c r="KI55" s="5" t="s">
        <v>33</v>
      </c>
      <c r="KJ55" s="5" t="s">
        <v>33</v>
      </c>
      <c r="KK55" s="5" t="s">
        <v>33</v>
      </c>
      <c r="KL55" s="5" t="s">
        <v>33</v>
      </c>
      <c r="KM55" s="5" t="s">
        <v>33</v>
      </c>
      <c r="KN55" s="5" t="s">
        <v>33</v>
      </c>
      <c r="KO55" s="5" t="s">
        <v>33</v>
      </c>
      <c r="KP55" s="5" t="s">
        <v>33</v>
      </c>
      <c r="KQ55" s="5" t="s">
        <v>33</v>
      </c>
      <c r="KR55" s="5" t="s">
        <v>33</v>
      </c>
      <c r="KS55" s="5" t="s">
        <v>33</v>
      </c>
      <c r="KT55" s="5" t="s">
        <v>33</v>
      </c>
      <c r="KU55" s="5" t="s">
        <v>33</v>
      </c>
      <c r="KV55" s="5" t="s">
        <v>33</v>
      </c>
      <c r="KW55" s="5" t="s">
        <v>33</v>
      </c>
      <c r="KX55" s="5" t="s">
        <v>33</v>
      </c>
      <c r="KY55" s="5" t="s">
        <v>33</v>
      </c>
      <c r="KZ55" s="5" t="s">
        <v>33</v>
      </c>
      <c r="LA55" s="5" t="s">
        <v>33</v>
      </c>
      <c r="LB55" s="5" t="s">
        <v>33</v>
      </c>
      <c r="LC55" s="5" t="s">
        <v>33</v>
      </c>
      <c r="LD55" s="5" t="s">
        <v>33</v>
      </c>
      <c r="LE55" s="5" t="s">
        <v>33</v>
      </c>
      <c r="LF55" s="5" t="s">
        <v>33</v>
      </c>
      <c r="LG55" s="5" t="s">
        <v>33</v>
      </c>
      <c r="LH55" s="5" t="s">
        <v>33</v>
      </c>
      <c r="LI55" s="5" t="s">
        <v>33</v>
      </c>
      <c r="LJ55" s="5" t="s">
        <v>33</v>
      </c>
      <c r="LK55" s="5">
        <v>265</v>
      </c>
      <c r="LL55" s="5">
        <v>21</v>
      </c>
      <c r="LM55" s="5">
        <v>3</v>
      </c>
      <c r="LN55" s="5">
        <v>0</v>
      </c>
      <c r="LO55" s="5" t="s">
        <v>33</v>
      </c>
      <c r="LP55" s="5" t="s">
        <v>33</v>
      </c>
      <c r="LQ55" s="5" t="s">
        <v>33</v>
      </c>
      <c r="LR55" s="5" t="s">
        <v>33</v>
      </c>
      <c r="LS55" s="5" t="s">
        <v>33</v>
      </c>
      <c r="LT55" s="5" t="s">
        <v>33</v>
      </c>
      <c r="LU55" s="5" t="s">
        <v>33</v>
      </c>
      <c r="LV55" s="5" t="s">
        <v>33</v>
      </c>
      <c r="LW55" s="5" t="s">
        <v>33</v>
      </c>
      <c r="LX55" s="5" t="s">
        <v>33</v>
      </c>
      <c r="LY55" s="5" t="s">
        <v>33</v>
      </c>
      <c r="LZ55" s="5" t="s">
        <v>33</v>
      </c>
      <c r="MA55" s="5" t="s">
        <v>33</v>
      </c>
      <c r="MB55" s="5" t="s">
        <v>33</v>
      </c>
      <c r="MC55" s="5" t="s">
        <v>33</v>
      </c>
      <c r="MD55" s="5" t="s">
        <v>33</v>
      </c>
      <c r="ME55" s="5" t="s">
        <v>33</v>
      </c>
      <c r="MF55" s="5" t="s">
        <v>33</v>
      </c>
      <c r="MG55" s="5" t="s">
        <v>33</v>
      </c>
      <c r="MH55" s="5" t="s">
        <v>33</v>
      </c>
      <c r="MI55" s="5" t="s">
        <v>33</v>
      </c>
      <c r="MJ55" s="5" t="s">
        <v>33</v>
      </c>
      <c r="MK55" s="5" t="s">
        <v>33</v>
      </c>
      <c r="ML55" s="5" t="s">
        <v>33</v>
      </c>
      <c r="MM55" s="5" t="s">
        <v>33</v>
      </c>
      <c r="MN55" s="5" t="s">
        <v>33</v>
      </c>
      <c r="MO55" s="5" t="s">
        <v>33</v>
      </c>
      <c r="MP55" s="5" t="s">
        <v>33</v>
      </c>
      <c r="MQ55" s="5">
        <v>0</v>
      </c>
      <c r="MR55" s="5">
        <v>0</v>
      </c>
      <c r="MS55" s="5">
        <v>0</v>
      </c>
      <c r="MT55" s="5">
        <v>0</v>
      </c>
      <c r="MU55" s="5" t="s">
        <v>33</v>
      </c>
      <c r="MV55" s="5" t="s">
        <v>33</v>
      </c>
      <c r="MW55" s="5" t="s">
        <v>33</v>
      </c>
      <c r="MX55" s="5" t="s">
        <v>33</v>
      </c>
      <c r="MY55" s="5" t="s">
        <v>33</v>
      </c>
      <c r="MZ55" s="5" t="s">
        <v>33</v>
      </c>
      <c r="NA55" s="5" t="s">
        <v>33</v>
      </c>
      <c r="NB55" s="5" t="s">
        <v>33</v>
      </c>
      <c r="NC55" s="5" t="s">
        <v>33</v>
      </c>
      <c r="ND55" s="5" t="s">
        <v>33</v>
      </c>
      <c r="NE55" s="5" t="s">
        <v>33</v>
      </c>
      <c r="NF55" s="5" t="s">
        <v>33</v>
      </c>
      <c r="NG55" s="5" t="s">
        <v>33</v>
      </c>
      <c r="NH55" s="5" t="s">
        <v>33</v>
      </c>
      <c r="NI55" s="5" t="s">
        <v>33</v>
      </c>
      <c r="NJ55" s="5" t="s">
        <v>33</v>
      </c>
      <c r="NK55" s="5" t="s">
        <v>33</v>
      </c>
      <c r="NL55" s="5" t="s">
        <v>33</v>
      </c>
      <c r="NM55" s="5" t="s">
        <v>33</v>
      </c>
      <c r="NN55" s="5" t="s">
        <v>33</v>
      </c>
      <c r="NO55" s="5" t="s">
        <v>33</v>
      </c>
      <c r="NP55" s="5" t="s">
        <v>33</v>
      </c>
      <c r="NQ55" s="5" t="s">
        <v>33</v>
      </c>
      <c r="NR55" s="5" t="s">
        <v>33</v>
      </c>
      <c r="NS55" s="5" t="s">
        <v>33</v>
      </c>
      <c r="NT55" s="5" t="s">
        <v>33</v>
      </c>
      <c r="NU55" s="5" t="s">
        <v>33</v>
      </c>
      <c r="NV55" s="5" t="s">
        <v>33</v>
      </c>
      <c r="NW55" s="5">
        <v>0</v>
      </c>
      <c r="NX55" s="5">
        <v>0</v>
      </c>
      <c r="NY55" s="5">
        <v>0</v>
      </c>
      <c r="NZ55" s="5">
        <v>0</v>
      </c>
      <c r="OA55" s="5" t="s">
        <v>33</v>
      </c>
      <c r="OB55" s="5" t="s">
        <v>33</v>
      </c>
      <c r="OC55" s="5" t="s">
        <v>33</v>
      </c>
      <c r="OD55" s="5" t="s">
        <v>33</v>
      </c>
      <c r="OE55" s="5" t="s">
        <v>33</v>
      </c>
      <c r="OF55" s="5" t="s">
        <v>33</v>
      </c>
      <c r="OG55" s="5" t="s">
        <v>33</v>
      </c>
      <c r="OH55" s="5" t="s">
        <v>33</v>
      </c>
      <c r="OI55" s="5" t="s">
        <v>33</v>
      </c>
      <c r="OJ55" s="5" t="s">
        <v>33</v>
      </c>
      <c r="OK55" s="5" t="s">
        <v>33</v>
      </c>
      <c r="OL55" s="5" t="s">
        <v>33</v>
      </c>
      <c r="OM55" s="5" t="s">
        <v>33</v>
      </c>
      <c r="ON55" s="5" t="s">
        <v>33</v>
      </c>
      <c r="OO55" s="5" t="s">
        <v>33</v>
      </c>
      <c r="OP55" s="5" t="s">
        <v>33</v>
      </c>
      <c r="OQ55" s="5" t="s">
        <v>33</v>
      </c>
      <c r="OR55" s="5" t="s">
        <v>33</v>
      </c>
      <c r="OS55" s="5" t="s">
        <v>33</v>
      </c>
      <c r="OT55" s="5" t="s">
        <v>33</v>
      </c>
      <c r="OU55" s="5" t="s">
        <v>33</v>
      </c>
      <c r="OV55" s="5" t="s">
        <v>33</v>
      </c>
      <c r="OW55" s="5" t="s">
        <v>33</v>
      </c>
      <c r="OX55" s="5" t="s">
        <v>33</v>
      </c>
      <c r="OY55" s="5" t="s">
        <v>33</v>
      </c>
      <c r="OZ55" s="5" t="s">
        <v>33</v>
      </c>
      <c r="PA55" s="5" t="s">
        <v>33</v>
      </c>
      <c r="PB55" s="5" t="s">
        <v>33</v>
      </c>
      <c r="PC55" s="5">
        <v>193</v>
      </c>
      <c r="PD55" s="5">
        <v>218</v>
      </c>
      <c r="PE55" s="5">
        <v>385</v>
      </c>
      <c r="PF55" s="5">
        <v>180</v>
      </c>
      <c r="PG55" s="5" t="s">
        <v>33</v>
      </c>
      <c r="PH55" s="5" t="s">
        <v>33</v>
      </c>
      <c r="PI55" s="5" t="s">
        <v>33</v>
      </c>
      <c r="PJ55" s="5" t="s">
        <v>33</v>
      </c>
      <c r="PK55" s="5" t="s">
        <v>33</v>
      </c>
      <c r="PL55" s="5" t="s">
        <v>33</v>
      </c>
      <c r="PM55" s="5" t="s">
        <v>33</v>
      </c>
      <c r="PN55" s="5" t="s">
        <v>33</v>
      </c>
      <c r="PO55" s="5" t="s">
        <v>33</v>
      </c>
      <c r="PP55" s="5" t="s">
        <v>33</v>
      </c>
      <c r="PQ55" s="5" t="s">
        <v>33</v>
      </c>
      <c r="PR55" s="5" t="s">
        <v>33</v>
      </c>
      <c r="PS55" s="5" t="s">
        <v>33</v>
      </c>
      <c r="PT55" s="5" t="s">
        <v>33</v>
      </c>
      <c r="PU55" s="5" t="s">
        <v>33</v>
      </c>
      <c r="PV55" s="5" t="s">
        <v>33</v>
      </c>
      <c r="PW55" s="5" t="s">
        <v>33</v>
      </c>
      <c r="PX55" s="5" t="s">
        <v>33</v>
      </c>
      <c r="PY55" s="5" t="s">
        <v>33</v>
      </c>
      <c r="PZ55" s="5" t="s">
        <v>33</v>
      </c>
      <c r="QA55" s="5" t="s">
        <v>33</v>
      </c>
      <c r="QB55" s="5" t="s">
        <v>33</v>
      </c>
      <c r="QC55" s="5" t="s">
        <v>33</v>
      </c>
      <c r="QD55" s="5" t="s">
        <v>33</v>
      </c>
      <c r="QE55" s="5" t="s">
        <v>33</v>
      </c>
      <c r="QF55" s="5" t="s">
        <v>33</v>
      </c>
      <c r="QG55" s="5" t="s">
        <v>33</v>
      </c>
      <c r="QH55" s="5" t="s">
        <v>33</v>
      </c>
      <c r="QI55" s="5">
        <v>60</v>
      </c>
      <c r="QJ55" s="5">
        <v>111</v>
      </c>
      <c r="QK55" s="5">
        <v>488</v>
      </c>
      <c r="QL55" s="5">
        <v>66</v>
      </c>
      <c r="QM55" s="5" t="s">
        <v>33</v>
      </c>
      <c r="QN55" s="5" t="s">
        <v>33</v>
      </c>
      <c r="QO55" s="5" t="s">
        <v>33</v>
      </c>
      <c r="QP55" s="5" t="s">
        <v>33</v>
      </c>
      <c r="QQ55" s="5" t="s">
        <v>33</v>
      </c>
      <c r="QR55" s="5" t="s">
        <v>33</v>
      </c>
      <c r="QS55" s="5" t="s">
        <v>33</v>
      </c>
      <c r="QT55" s="5" t="s">
        <v>33</v>
      </c>
      <c r="QU55" s="5" t="s">
        <v>33</v>
      </c>
      <c r="QV55" s="5" t="s">
        <v>33</v>
      </c>
      <c r="QW55" s="5" t="s">
        <v>33</v>
      </c>
      <c r="QX55" s="5" t="s">
        <v>33</v>
      </c>
      <c r="QY55" s="5" t="s">
        <v>33</v>
      </c>
      <c r="QZ55" s="5" t="s">
        <v>33</v>
      </c>
      <c r="RA55" s="5" t="s">
        <v>33</v>
      </c>
      <c r="RB55" s="5" t="s">
        <v>33</v>
      </c>
      <c r="RC55" s="5" t="s">
        <v>33</v>
      </c>
      <c r="RD55" s="5" t="s">
        <v>33</v>
      </c>
      <c r="RE55" s="5" t="s">
        <v>33</v>
      </c>
      <c r="RF55" s="5" t="s">
        <v>33</v>
      </c>
      <c r="RG55" s="5" t="s">
        <v>33</v>
      </c>
      <c r="RH55" s="5" t="s">
        <v>33</v>
      </c>
      <c r="RI55" s="5" t="s">
        <v>33</v>
      </c>
      <c r="RJ55" s="5" t="s">
        <v>33</v>
      </c>
      <c r="RK55" s="5" t="s">
        <v>33</v>
      </c>
      <c r="RL55" s="5" t="s">
        <v>33</v>
      </c>
      <c r="RM55" s="5" t="s">
        <v>33</v>
      </c>
      <c r="RN55" s="5" t="s">
        <v>33</v>
      </c>
      <c r="RO55" s="5">
        <v>0</v>
      </c>
      <c r="RP55" s="5">
        <v>0</v>
      </c>
      <c r="RQ55" s="5">
        <v>0</v>
      </c>
      <c r="RR55" s="5">
        <v>0</v>
      </c>
      <c r="RS55" s="5" t="s">
        <v>33</v>
      </c>
      <c r="RT55" s="5" t="s">
        <v>33</v>
      </c>
      <c r="RU55" s="5" t="s">
        <v>33</v>
      </c>
      <c r="RV55" s="5" t="s">
        <v>33</v>
      </c>
      <c r="RW55" s="5" t="s">
        <v>33</v>
      </c>
      <c r="RX55" s="5" t="s">
        <v>33</v>
      </c>
      <c r="RY55" s="5" t="s">
        <v>33</v>
      </c>
      <c r="RZ55" s="5" t="s">
        <v>33</v>
      </c>
      <c r="SA55" s="5" t="s">
        <v>33</v>
      </c>
      <c r="SB55" s="5" t="s">
        <v>33</v>
      </c>
      <c r="SC55" s="5" t="s">
        <v>33</v>
      </c>
      <c r="SD55" s="5" t="s">
        <v>33</v>
      </c>
      <c r="SE55" s="5" t="s">
        <v>33</v>
      </c>
      <c r="SF55" s="5" t="s">
        <v>33</v>
      </c>
      <c r="SG55" s="5" t="s">
        <v>33</v>
      </c>
      <c r="SH55" s="5" t="s">
        <v>33</v>
      </c>
      <c r="SI55" s="5" t="s">
        <v>33</v>
      </c>
      <c r="SJ55" s="5" t="s">
        <v>33</v>
      </c>
      <c r="SK55" s="5" t="s">
        <v>33</v>
      </c>
      <c r="SL55" s="5" t="s">
        <v>33</v>
      </c>
      <c r="SM55" s="5" t="s">
        <v>33</v>
      </c>
      <c r="SN55" s="5" t="s">
        <v>33</v>
      </c>
      <c r="SO55" s="5" t="s">
        <v>33</v>
      </c>
      <c r="SP55" s="5" t="s">
        <v>33</v>
      </c>
      <c r="SQ55" s="5" t="s">
        <v>33</v>
      </c>
      <c r="SR55" s="5" t="s">
        <v>33</v>
      </c>
      <c r="SS55" s="5" t="s">
        <v>33</v>
      </c>
      <c r="ST55" s="5" t="s">
        <v>33</v>
      </c>
      <c r="SU55" s="5">
        <v>0</v>
      </c>
      <c r="SV55" s="5">
        <v>0</v>
      </c>
      <c r="SW55" s="5">
        <v>0</v>
      </c>
      <c r="SX55" s="5">
        <v>0</v>
      </c>
      <c r="SY55" s="5" t="s">
        <v>33</v>
      </c>
      <c r="SZ55" s="5" t="s">
        <v>33</v>
      </c>
      <c r="TA55" s="5" t="s">
        <v>33</v>
      </c>
      <c r="TB55" s="5" t="s">
        <v>33</v>
      </c>
      <c r="TC55" s="5" t="s">
        <v>33</v>
      </c>
      <c r="TD55" s="5" t="s">
        <v>33</v>
      </c>
      <c r="TE55" s="5" t="s">
        <v>33</v>
      </c>
      <c r="TF55" s="5" t="s">
        <v>33</v>
      </c>
      <c r="TG55" s="5" t="s">
        <v>33</v>
      </c>
      <c r="TH55" s="5" t="s">
        <v>33</v>
      </c>
      <c r="TI55" s="5" t="s">
        <v>33</v>
      </c>
      <c r="TJ55" s="5" t="s">
        <v>33</v>
      </c>
      <c r="TK55" s="5" t="s">
        <v>33</v>
      </c>
      <c r="TL55" s="5" t="s">
        <v>33</v>
      </c>
      <c r="TM55" s="5" t="s">
        <v>33</v>
      </c>
      <c r="TN55" s="5" t="s">
        <v>33</v>
      </c>
      <c r="TO55" s="5" t="s">
        <v>33</v>
      </c>
      <c r="TP55" s="5" t="s">
        <v>33</v>
      </c>
      <c r="TQ55" s="5" t="s">
        <v>33</v>
      </c>
      <c r="TR55" s="5" t="s">
        <v>33</v>
      </c>
      <c r="TS55" s="5" t="s">
        <v>33</v>
      </c>
      <c r="TT55" s="5" t="s">
        <v>33</v>
      </c>
      <c r="TU55" s="5" t="s">
        <v>33</v>
      </c>
      <c r="TV55" s="5" t="s">
        <v>33</v>
      </c>
      <c r="TW55" s="5" t="s">
        <v>33</v>
      </c>
      <c r="TX55" s="5" t="s">
        <v>33</v>
      </c>
      <c r="TY55" s="5" t="s">
        <v>33</v>
      </c>
      <c r="TZ55" s="5" t="s">
        <v>33</v>
      </c>
      <c r="UA55" s="5">
        <v>0</v>
      </c>
      <c r="UB55" s="5">
        <v>2</v>
      </c>
      <c r="UC55" s="5">
        <v>0</v>
      </c>
      <c r="UD55" s="5">
        <v>0</v>
      </c>
      <c r="UE55" s="5" t="s">
        <v>33</v>
      </c>
      <c r="UF55" s="5" t="s">
        <v>33</v>
      </c>
      <c r="UG55" s="5" t="s">
        <v>33</v>
      </c>
      <c r="UH55" s="5" t="s">
        <v>33</v>
      </c>
      <c r="UI55" s="5" t="s">
        <v>33</v>
      </c>
      <c r="UJ55" s="5" t="s">
        <v>33</v>
      </c>
      <c r="UK55" s="5" t="s">
        <v>33</v>
      </c>
      <c r="UL55" s="5" t="s">
        <v>33</v>
      </c>
      <c r="UM55" s="5" t="s">
        <v>33</v>
      </c>
      <c r="UN55" s="5" t="s">
        <v>33</v>
      </c>
      <c r="UO55" s="5" t="s">
        <v>33</v>
      </c>
      <c r="UP55" s="5" t="s">
        <v>33</v>
      </c>
      <c r="UQ55" s="5" t="s">
        <v>33</v>
      </c>
      <c r="UR55" s="5" t="s">
        <v>33</v>
      </c>
      <c r="US55" s="5" t="s">
        <v>33</v>
      </c>
      <c r="UT55" s="5" t="s">
        <v>33</v>
      </c>
      <c r="UU55" s="5" t="s">
        <v>33</v>
      </c>
      <c r="UV55" s="5" t="s">
        <v>33</v>
      </c>
      <c r="UW55" s="5" t="s">
        <v>33</v>
      </c>
      <c r="UX55" s="5" t="s">
        <v>33</v>
      </c>
      <c r="UY55" s="5" t="s">
        <v>33</v>
      </c>
      <c r="UZ55" s="5" t="s">
        <v>33</v>
      </c>
      <c r="VA55" s="5" t="s">
        <v>33</v>
      </c>
      <c r="VB55" s="5" t="s">
        <v>33</v>
      </c>
      <c r="VC55" s="5" t="s">
        <v>33</v>
      </c>
      <c r="VD55" s="5" t="s">
        <v>33</v>
      </c>
      <c r="VE55" s="5" t="s">
        <v>33</v>
      </c>
      <c r="VF55" s="5" t="s">
        <v>33</v>
      </c>
      <c r="VG55" s="5">
        <v>5298</v>
      </c>
      <c r="VH55" s="5">
        <v>4465</v>
      </c>
      <c r="VI55" s="5">
        <v>736</v>
      </c>
      <c r="VJ55" s="5">
        <v>-13087</v>
      </c>
      <c r="VK55" s="5" t="s">
        <v>33</v>
      </c>
      <c r="VL55" s="5" t="s">
        <v>33</v>
      </c>
      <c r="VM55" s="5" t="s">
        <v>33</v>
      </c>
      <c r="VN55" s="5" t="s">
        <v>33</v>
      </c>
      <c r="VO55" s="5" t="s">
        <v>33</v>
      </c>
      <c r="VP55" s="5" t="s">
        <v>33</v>
      </c>
      <c r="VQ55" s="5" t="s">
        <v>33</v>
      </c>
      <c r="VR55" s="5" t="s">
        <v>33</v>
      </c>
      <c r="VS55" s="5" t="s">
        <v>33</v>
      </c>
      <c r="VT55" s="5" t="s">
        <v>33</v>
      </c>
      <c r="VU55" s="5" t="s">
        <v>33</v>
      </c>
      <c r="VV55" s="5" t="s">
        <v>33</v>
      </c>
      <c r="VW55" s="5" t="s">
        <v>33</v>
      </c>
      <c r="VX55" s="5" t="s">
        <v>33</v>
      </c>
      <c r="VY55" s="5" t="s">
        <v>33</v>
      </c>
      <c r="VZ55" s="5" t="s">
        <v>33</v>
      </c>
      <c r="WA55" s="5" t="s">
        <v>33</v>
      </c>
      <c r="WB55" s="5" t="s">
        <v>33</v>
      </c>
      <c r="WC55" s="5" t="s">
        <v>33</v>
      </c>
      <c r="WD55" s="5" t="s">
        <v>33</v>
      </c>
      <c r="WE55" s="5" t="s">
        <v>33</v>
      </c>
      <c r="WF55" s="5" t="s">
        <v>33</v>
      </c>
      <c r="WG55" s="5" t="s">
        <v>33</v>
      </c>
      <c r="WH55" s="5" t="s">
        <v>33</v>
      </c>
      <c r="WI55" s="5" t="s">
        <v>33</v>
      </c>
      <c r="WJ55" s="5" t="s">
        <v>33</v>
      </c>
      <c r="WK55" s="5" t="s">
        <v>33</v>
      </c>
      <c r="WL55" s="5" t="s">
        <v>33</v>
      </c>
      <c r="WM55" s="5">
        <v>0</v>
      </c>
      <c r="WN55" s="5">
        <v>0</v>
      </c>
      <c r="WO55" s="5">
        <v>0</v>
      </c>
      <c r="WP55" s="5">
        <v>0</v>
      </c>
      <c r="WQ55" s="5" t="s">
        <v>33</v>
      </c>
      <c r="WR55" s="5" t="s">
        <v>33</v>
      </c>
      <c r="WS55" s="5" t="s">
        <v>33</v>
      </c>
      <c r="WT55" s="5" t="s">
        <v>33</v>
      </c>
      <c r="WU55" s="5" t="s">
        <v>33</v>
      </c>
      <c r="WV55" s="5" t="s">
        <v>33</v>
      </c>
      <c r="WW55" s="5" t="s">
        <v>33</v>
      </c>
      <c r="WX55" s="5" t="s">
        <v>33</v>
      </c>
      <c r="WY55" s="5" t="s">
        <v>33</v>
      </c>
      <c r="WZ55" s="5" t="s">
        <v>33</v>
      </c>
      <c r="XA55" s="5" t="s">
        <v>33</v>
      </c>
      <c r="XB55" s="5" t="s">
        <v>33</v>
      </c>
      <c r="XC55" s="5" t="s">
        <v>33</v>
      </c>
      <c r="XD55" s="5" t="s">
        <v>33</v>
      </c>
      <c r="XE55" s="5" t="s">
        <v>33</v>
      </c>
      <c r="XF55" s="5" t="s">
        <v>33</v>
      </c>
      <c r="XG55" s="5" t="s">
        <v>33</v>
      </c>
      <c r="XH55" s="5" t="s">
        <v>33</v>
      </c>
      <c r="XI55" s="5" t="s">
        <v>33</v>
      </c>
      <c r="XJ55" s="5" t="s">
        <v>33</v>
      </c>
      <c r="XK55" s="5" t="s">
        <v>33</v>
      </c>
      <c r="XL55" s="5" t="s">
        <v>33</v>
      </c>
      <c r="XM55" s="5" t="s">
        <v>33</v>
      </c>
      <c r="XN55" s="5" t="s">
        <v>33</v>
      </c>
      <c r="XO55" s="5" t="s">
        <v>33</v>
      </c>
      <c r="XP55" s="5" t="s">
        <v>33</v>
      </c>
      <c r="XQ55" s="5" t="s">
        <v>33</v>
      </c>
      <c r="XR55" s="5" t="s">
        <v>33</v>
      </c>
      <c r="XS55" s="1" t="s">
        <v>33</v>
      </c>
      <c r="XT55" s="3" t="s">
        <v>180</v>
      </c>
      <c r="XU55" s="3" t="s">
        <v>179</v>
      </c>
      <c r="XV55" s="3" t="s">
        <v>179</v>
      </c>
      <c r="XW55" s="3" t="s">
        <v>179</v>
      </c>
      <c r="XX55" s="3" t="s">
        <v>180</v>
      </c>
      <c r="XY55" s="3" t="s">
        <v>179</v>
      </c>
      <c r="XZ55" s="3"/>
    </row>
    <row r="56" spans="1:650" x14ac:dyDescent="0.3">
      <c r="A56" s="6" t="s">
        <v>87</v>
      </c>
      <c r="B56" s="1">
        <v>4057000</v>
      </c>
      <c r="C56" s="5">
        <v>18834</v>
      </c>
      <c r="D56" s="5">
        <v>2490</v>
      </c>
      <c r="E56" s="5">
        <v>2230</v>
      </c>
      <c r="F56" s="5">
        <v>937</v>
      </c>
      <c r="G56" s="5">
        <v>113</v>
      </c>
      <c r="H56" s="5">
        <v>1633</v>
      </c>
      <c r="I56" s="5">
        <v>49</v>
      </c>
      <c r="J56" s="5">
        <v>973</v>
      </c>
      <c r="K56" s="5">
        <v>1831</v>
      </c>
      <c r="L56" s="5">
        <v>12661</v>
      </c>
      <c r="M56" s="5">
        <v>187</v>
      </c>
      <c r="N56" s="5">
        <v>0</v>
      </c>
      <c r="O56" s="5">
        <v>0</v>
      </c>
      <c r="P56" s="5">
        <v>0</v>
      </c>
      <c r="Q56" s="5">
        <v>0</v>
      </c>
      <c r="R56" s="5">
        <v>0</v>
      </c>
      <c r="S56" s="5">
        <v>0</v>
      </c>
      <c r="T56" s="5">
        <v>0</v>
      </c>
      <c r="U56" s="5">
        <v>0</v>
      </c>
      <c r="V56" s="5">
        <v>0</v>
      </c>
      <c r="W56" s="5">
        <v>0</v>
      </c>
      <c r="X56" s="5">
        <v>0</v>
      </c>
      <c r="Y56" s="5">
        <v>0</v>
      </c>
      <c r="Z56" s="5">
        <v>0</v>
      </c>
      <c r="AA56" s="5">
        <v>0</v>
      </c>
      <c r="AB56" s="5">
        <v>0</v>
      </c>
      <c r="AC56" s="5">
        <v>0</v>
      </c>
      <c r="AD56" s="5">
        <v>0</v>
      </c>
      <c r="AE56" s="5">
        <v>0</v>
      </c>
      <c r="AF56" s="5">
        <v>0</v>
      </c>
      <c r="AG56" s="5">
        <v>0</v>
      </c>
      <c r="AH56" s="5">
        <v>0</v>
      </c>
      <c r="AI56" s="5">
        <v>124091</v>
      </c>
      <c r="AJ56" s="5">
        <v>93289</v>
      </c>
      <c r="AK56" s="5">
        <v>70070</v>
      </c>
      <c r="AL56" s="5">
        <v>109689</v>
      </c>
      <c r="AM56" s="5">
        <v>500366</v>
      </c>
      <c r="AN56" s="5">
        <v>43368</v>
      </c>
      <c r="AO56" s="5">
        <v>51154</v>
      </c>
      <c r="AP56" s="5">
        <v>325366</v>
      </c>
      <c r="AQ56" s="5">
        <v>150813</v>
      </c>
      <c r="AR56" s="5">
        <v>156957</v>
      </c>
      <c r="AS56" s="5">
        <v>610448</v>
      </c>
      <c r="AT56" s="5">
        <v>67744</v>
      </c>
      <c r="AU56" s="5">
        <v>75486</v>
      </c>
      <c r="AV56" s="5">
        <v>45540</v>
      </c>
      <c r="AW56" s="5">
        <v>125586</v>
      </c>
      <c r="AX56" s="5">
        <v>67094</v>
      </c>
      <c r="AY56" s="5">
        <v>26078</v>
      </c>
      <c r="AZ56" s="5">
        <v>259737</v>
      </c>
      <c r="BA56" s="5">
        <v>6558</v>
      </c>
      <c r="BB56" s="5">
        <v>16380</v>
      </c>
      <c r="BC56" s="5">
        <v>21428</v>
      </c>
      <c r="BD56" s="5">
        <v>21238</v>
      </c>
      <c r="BE56" s="5">
        <v>2132</v>
      </c>
      <c r="BF56" s="5">
        <v>26172</v>
      </c>
      <c r="BG56" s="5">
        <v>16789</v>
      </c>
      <c r="BH56" s="5">
        <v>50286</v>
      </c>
      <c r="BI56" s="5">
        <v>29102</v>
      </c>
      <c r="BJ56" s="5">
        <v>5448</v>
      </c>
      <c r="BK56" s="5">
        <v>29091</v>
      </c>
      <c r="BL56" s="5">
        <v>18024</v>
      </c>
      <c r="BM56" s="5">
        <v>26459</v>
      </c>
      <c r="BN56" s="5">
        <v>11717</v>
      </c>
      <c r="BO56" s="5">
        <v>24329</v>
      </c>
      <c r="BP56" s="5">
        <v>19518</v>
      </c>
      <c r="BQ56" s="5">
        <v>18640</v>
      </c>
      <c r="BR56" s="5">
        <v>16402</v>
      </c>
      <c r="BS56" s="5">
        <v>184474</v>
      </c>
      <c r="BT56" s="5">
        <v>48531</v>
      </c>
      <c r="BU56" s="5">
        <v>50423</v>
      </c>
      <c r="BV56" s="5">
        <v>70712</v>
      </c>
      <c r="BW56" s="5">
        <v>34293</v>
      </c>
      <c r="BX56" s="5">
        <v>20930</v>
      </c>
      <c r="BY56" s="5">
        <v>16179</v>
      </c>
      <c r="BZ56" s="5">
        <v>26730</v>
      </c>
      <c r="CA56" s="5">
        <v>13971</v>
      </c>
      <c r="CB56" s="5">
        <v>10069</v>
      </c>
      <c r="CC56" s="5">
        <v>8875</v>
      </c>
      <c r="CD56" s="5">
        <v>13053</v>
      </c>
      <c r="CE56" s="5">
        <v>12087</v>
      </c>
      <c r="CF56" s="5">
        <v>37311</v>
      </c>
      <c r="CG56" s="5">
        <v>23663</v>
      </c>
      <c r="CH56" s="5">
        <v>5579</v>
      </c>
      <c r="CI56" s="5">
        <v>9852</v>
      </c>
      <c r="CJ56" s="5">
        <v>4372</v>
      </c>
      <c r="CK56" s="5">
        <v>3014</v>
      </c>
      <c r="CL56" s="5">
        <v>7295</v>
      </c>
      <c r="CM56" s="5">
        <v>1659</v>
      </c>
      <c r="CN56" s="5">
        <v>2441</v>
      </c>
      <c r="CO56" s="5">
        <v>6584</v>
      </c>
      <c r="CP56" s="5">
        <v>6079</v>
      </c>
      <c r="CQ56" s="5">
        <v>7877</v>
      </c>
      <c r="CR56" s="5">
        <v>4355</v>
      </c>
      <c r="CS56" s="5">
        <v>21313</v>
      </c>
      <c r="CT56" s="5">
        <v>6501</v>
      </c>
      <c r="CU56" s="5">
        <v>142135</v>
      </c>
      <c r="CV56" s="5">
        <v>135989</v>
      </c>
      <c r="CW56" s="5">
        <v>63408</v>
      </c>
      <c r="CX56" s="5">
        <v>57848</v>
      </c>
      <c r="CY56" s="5">
        <v>56040</v>
      </c>
      <c r="CZ56" s="5">
        <v>61302</v>
      </c>
      <c r="DA56" s="5">
        <v>71849</v>
      </c>
      <c r="DB56" s="5">
        <v>75131</v>
      </c>
      <c r="DC56" s="5">
        <v>69623</v>
      </c>
      <c r="DD56" s="5">
        <v>55028</v>
      </c>
      <c r="DE56" s="5">
        <v>47086</v>
      </c>
      <c r="DF56" s="5">
        <v>36073</v>
      </c>
      <c r="DG56" s="5">
        <v>52414</v>
      </c>
      <c r="DH56" s="5">
        <v>53551</v>
      </c>
      <c r="DI56" s="5">
        <v>46620</v>
      </c>
      <c r="DJ56" s="5">
        <v>54511</v>
      </c>
      <c r="DK56" s="5">
        <v>37864</v>
      </c>
      <c r="DL56" s="5">
        <v>49291</v>
      </c>
      <c r="DM56" s="5">
        <v>30934</v>
      </c>
      <c r="DN56" s="5">
        <v>33448</v>
      </c>
      <c r="DO56" s="5">
        <v>32806</v>
      </c>
      <c r="DP56" s="5">
        <v>34106</v>
      </c>
      <c r="DQ56" s="5">
        <v>24147</v>
      </c>
      <c r="DR56" s="5">
        <v>25584</v>
      </c>
      <c r="DS56" s="5">
        <v>32064</v>
      </c>
      <c r="DT56" s="5">
        <v>29924</v>
      </c>
      <c r="DU56" s="5">
        <v>28828</v>
      </c>
      <c r="DV56" s="5">
        <v>32216</v>
      </c>
      <c r="DW56" s="5">
        <v>25645</v>
      </c>
      <c r="DX56" s="5">
        <v>28372</v>
      </c>
      <c r="DY56" s="5">
        <v>36530</v>
      </c>
      <c r="DZ56" s="5">
        <v>23290</v>
      </c>
      <c r="EA56" s="5">
        <v>23520</v>
      </c>
      <c r="EB56" s="5">
        <v>28321</v>
      </c>
      <c r="EC56" s="5">
        <v>14843</v>
      </c>
      <c r="ED56" s="5">
        <v>13261</v>
      </c>
      <c r="EE56" s="5">
        <v>7874</v>
      </c>
      <c r="EF56" s="5">
        <v>21025</v>
      </c>
      <c r="EG56" s="5">
        <v>8328</v>
      </c>
      <c r="EH56" s="5">
        <v>8957</v>
      </c>
      <c r="EI56" s="5">
        <v>8347</v>
      </c>
      <c r="EJ56" s="5">
        <v>9621</v>
      </c>
      <c r="EK56" s="5">
        <v>8773</v>
      </c>
      <c r="EL56" s="5">
        <v>12860</v>
      </c>
      <c r="EM56" s="5">
        <v>14300</v>
      </c>
      <c r="EN56" s="5">
        <v>6945</v>
      </c>
      <c r="EO56" s="5">
        <v>7487</v>
      </c>
      <c r="EP56" s="5">
        <v>5992</v>
      </c>
      <c r="EQ56" s="5">
        <v>7375</v>
      </c>
      <c r="ER56" s="5">
        <v>5684</v>
      </c>
      <c r="ES56" s="5">
        <v>3404</v>
      </c>
      <c r="ET56" s="5">
        <v>3556</v>
      </c>
      <c r="EU56" s="5">
        <v>6411</v>
      </c>
      <c r="EV56" s="5">
        <v>6182</v>
      </c>
      <c r="EW56" s="5">
        <v>17431</v>
      </c>
      <c r="EX56" s="5">
        <v>5171</v>
      </c>
      <c r="EY56" s="5">
        <v>10588</v>
      </c>
      <c r="EZ56" s="5">
        <v>6521</v>
      </c>
      <c r="FA56" s="5">
        <v>9021</v>
      </c>
      <c r="FB56" s="5">
        <v>5066</v>
      </c>
      <c r="FC56" s="5">
        <v>4628</v>
      </c>
      <c r="FD56" s="5">
        <v>4833</v>
      </c>
      <c r="FE56" s="5">
        <v>5282</v>
      </c>
      <c r="FF56" s="5">
        <v>6929</v>
      </c>
      <c r="FG56" s="5">
        <v>0</v>
      </c>
      <c r="FH56" s="5">
        <v>0</v>
      </c>
      <c r="FI56" s="5">
        <v>0</v>
      </c>
      <c r="FJ56" s="5">
        <v>0</v>
      </c>
      <c r="FK56" s="5">
        <v>0</v>
      </c>
      <c r="FL56" s="5">
        <v>0</v>
      </c>
      <c r="FM56" s="5">
        <v>0</v>
      </c>
      <c r="FN56" s="5">
        <v>0</v>
      </c>
      <c r="FO56" s="5">
        <v>0</v>
      </c>
      <c r="FP56" s="5">
        <v>0</v>
      </c>
      <c r="FQ56" s="5">
        <v>0</v>
      </c>
      <c r="FR56" s="5">
        <v>0</v>
      </c>
      <c r="FS56" s="5">
        <v>0</v>
      </c>
      <c r="FT56" s="5">
        <v>0</v>
      </c>
      <c r="FU56" s="5" t="s">
        <v>33</v>
      </c>
      <c r="FV56" s="5" t="s">
        <v>33</v>
      </c>
      <c r="FW56" s="5" t="s">
        <v>33</v>
      </c>
      <c r="FX56" s="5" t="s">
        <v>33</v>
      </c>
      <c r="FY56" s="5" t="s">
        <v>33</v>
      </c>
      <c r="FZ56" s="5" t="s">
        <v>33</v>
      </c>
      <c r="GA56" s="5" t="s">
        <v>33</v>
      </c>
      <c r="GB56" s="5" t="s">
        <v>33</v>
      </c>
      <c r="GC56" s="5" t="s">
        <v>33</v>
      </c>
      <c r="GD56" s="5" t="s">
        <v>33</v>
      </c>
      <c r="GE56" s="5" t="s">
        <v>33</v>
      </c>
      <c r="GF56" s="5" t="s">
        <v>33</v>
      </c>
      <c r="GG56" s="5" t="s">
        <v>33</v>
      </c>
      <c r="GH56" s="5" t="s">
        <v>33</v>
      </c>
      <c r="GI56" s="5" t="s">
        <v>33</v>
      </c>
      <c r="GJ56" s="5" t="s">
        <v>33</v>
      </c>
      <c r="GK56" s="5" t="s">
        <v>33</v>
      </c>
      <c r="GL56" s="5" t="s">
        <v>33</v>
      </c>
      <c r="GM56" s="5">
        <v>332910</v>
      </c>
      <c r="GN56" s="5">
        <v>279607</v>
      </c>
      <c r="GO56" s="5">
        <v>169190</v>
      </c>
      <c r="GP56" s="5">
        <v>198136</v>
      </c>
      <c r="GQ56" s="5">
        <v>748868</v>
      </c>
      <c r="GR56" s="5">
        <v>175859</v>
      </c>
      <c r="GS56" s="5">
        <v>181804</v>
      </c>
      <c r="GT56" s="5">
        <v>481139</v>
      </c>
      <c r="GU56" s="5">
        <v>264908</v>
      </c>
      <c r="GV56" s="5">
        <v>255197</v>
      </c>
      <c r="GW56" s="5">
        <v>682674</v>
      </c>
      <c r="GX56" s="5">
        <v>143407</v>
      </c>
      <c r="GY56" s="5">
        <v>156170</v>
      </c>
      <c r="GZ56" s="5">
        <v>116105</v>
      </c>
      <c r="HA56" s="5">
        <v>188568</v>
      </c>
      <c r="HB56" s="5">
        <v>140651</v>
      </c>
      <c r="HC56" s="5">
        <v>83403</v>
      </c>
      <c r="HD56" s="5">
        <v>352023</v>
      </c>
      <c r="HE56" s="5">
        <v>64560</v>
      </c>
      <c r="HF56" s="5">
        <v>58964</v>
      </c>
      <c r="HG56" s="5">
        <v>70497</v>
      </c>
      <c r="HH56" s="5">
        <v>65898</v>
      </c>
      <c r="HI56" s="5">
        <v>46724</v>
      </c>
      <c r="HJ56" s="5">
        <v>64221</v>
      </c>
      <c r="HK56" s="5">
        <v>61100</v>
      </c>
      <c r="HL56" s="5">
        <v>89173</v>
      </c>
      <c r="HM56" s="5">
        <v>73535</v>
      </c>
      <c r="HN56" s="5">
        <v>48807</v>
      </c>
      <c r="HO56" s="5">
        <v>67241</v>
      </c>
      <c r="HP56" s="5">
        <v>55583</v>
      </c>
      <c r="HQ56" s="5">
        <v>89584</v>
      </c>
      <c r="HR56" s="5">
        <v>48437</v>
      </c>
      <c r="HS56" s="5">
        <v>585368</v>
      </c>
      <c r="HT56" s="5">
        <v>654728</v>
      </c>
      <c r="HU56" s="5">
        <v>643471</v>
      </c>
      <c r="HV56" s="5">
        <v>635391</v>
      </c>
      <c r="HW56" s="5">
        <v>643410</v>
      </c>
      <c r="HX56" s="5">
        <v>773398</v>
      </c>
      <c r="HY56" s="5">
        <v>672344</v>
      </c>
      <c r="HZ56" s="5">
        <v>673515</v>
      </c>
      <c r="IA56" s="5">
        <v>806560</v>
      </c>
      <c r="IB56" s="5">
        <v>896541</v>
      </c>
      <c r="IC56" s="5">
        <v>705731</v>
      </c>
      <c r="ID56" s="5">
        <v>787229</v>
      </c>
      <c r="IE56" s="5">
        <v>685607</v>
      </c>
      <c r="IF56" s="5">
        <v>648417</v>
      </c>
      <c r="IG56" s="5">
        <v>550550</v>
      </c>
      <c r="IH56" s="5">
        <v>468892</v>
      </c>
      <c r="II56" s="5">
        <v>398997</v>
      </c>
      <c r="IJ56" s="5">
        <v>367401</v>
      </c>
      <c r="IK56" s="5">
        <v>334382</v>
      </c>
      <c r="IL56" s="5">
        <v>326437</v>
      </c>
      <c r="IM56" s="5">
        <v>293159</v>
      </c>
      <c r="IN56" s="5">
        <v>271485</v>
      </c>
      <c r="IO56" s="5">
        <v>265545</v>
      </c>
      <c r="IP56" s="5">
        <v>267110</v>
      </c>
      <c r="IQ56" s="5">
        <v>263094</v>
      </c>
      <c r="IR56" s="5">
        <v>238762</v>
      </c>
      <c r="IS56" s="5">
        <v>246307</v>
      </c>
      <c r="IT56" s="5">
        <v>242349</v>
      </c>
      <c r="IU56" s="5">
        <v>240513</v>
      </c>
      <c r="IV56" s="5">
        <v>216802</v>
      </c>
      <c r="IW56" s="5">
        <v>200159</v>
      </c>
      <c r="IX56" s="5">
        <v>200958</v>
      </c>
      <c r="IY56" s="5">
        <v>58416</v>
      </c>
      <c r="IZ56" s="5">
        <v>70275</v>
      </c>
      <c r="JA56" s="5">
        <v>75746</v>
      </c>
      <c r="JB56" s="5">
        <v>67061</v>
      </c>
      <c r="JC56" s="5">
        <v>70852</v>
      </c>
      <c r="JD56" s="5">
        <v>73287</v>
      </c>
      <c r="JE56" s="5">
        <v>53421</v>
      </c>
      <c r="JF56" s="5">
        <v>66506</v>
      </c>
      <c r="JG56" s="5">
        <v>73881</v>
      </c>
      <c r="JH56" s="5">
        <v>56216</v>
      </c>
      <c r="JI56" s="5">
        <v>48244</v>
      </c>
      <c r="JJ56" s="5">
        <v>52931</v>
      </c>
      <c r="JK56" s="5">
        <v>44450</v>
      </c>
      <c r="JL56" s="5">
        <v>45563</v>
      </c>
      <c r="JM56" s="5">
        <v>48489</v>
      </c>
      <c r="JN56" s="5">
        <v>47810</v>
      </c>
      <c r="JO56" s="5">
        <v>48582</v>
      </c>
      <c r="JP56" s="5">
        <v>53912</v>
      </c>
      <c r="JQ56" s="5">
        <v>41104</v>
      </c>
      <c r="JR56" s="5">
        <v>39163</v>
      </c>
      <c r="JS56" s="5">
        <v>40537</v>
      </c>
      <c r="JT56" s="5">
        <v>36479</v>
      </c>
      <c r="JU56" s="5">
        <v>32497</v>
      </c>
      <c r="JV56" s="5">
        <v>33811</v>
      </c>
      <c r="JW56" s="5">
        <v>34777</v>
      </c>
      <c r="JX56" s="5">
        <v>31271</v>
      </c>
      <c r="JY56" s="5">
        <v>31521</v>
      </c>
      <c r="JZ56" s="5">
        <v>26918</v>
      </c>
      <c r="KA56" s="5">
        <v>31653</v>
      </c>
      <c r="KB56" s="5">
        <v>31771</v>
      </c>
      <c r="KC56" s="5">
        <v>32641</v>
      </c>
      <c r="KD56" s="5">
        <v>29666</v>
      </c>
      <c r="KE56" s="5">
        <v>20407</v>
      </c>
      <c r="KF56" s="5">
        <v>19922</v>
      </c>
      <c r="KG56" s="5">
        <v>20134</v>
      </c>
      <c r="KH56" s="5">
        <v>20593</v>
      </c>
      <c r="KI56" s="5">
        <v>20033</v>
      </c>
      <c r="KJ56" s="5">
        <v>19013</v>
      </c>
      <c r="KK56" s="5">
        <v>15964</v>
      </c>
      <c r="KL56" s="5">
        <v>11591</v>
      </c>
      <c r="KM56" s="5">
        <v>8226</v>
      </c>
      <c r="KN56" s="5">
        <v>7743</v>
      </c>
      <c r="KO56" s="5">
        <v>6275</v>
      </c>
      <c r="KP56" s="5">
        <v>6191</v>
      </c>
      <c r="KQ56" s="5">
        <v>7128</v>
      </c>
      <c r="KR56" s="5">
        <v>6921</v>
      </c>
      <c r="KS56" s="5">
        <v>6098</v>
      </c>
      <c r="KT56" s="5">
        <v>6052</v>
      </c>
      <c r="KU56" s="5">
        <v>6390</v>
      </c>
      <c r="KV56" s="5">
        <v>5317</v>
      </c>
      <c r="KW56" s="5">
        <v>5711</v>
      </c>
      <c r="KX56" s="5">
        <v>5736</v>
      </c>
      <c r="KY56" s="5">
        <v>4766</v>
      </c>
      <c r="KZ56" s="5">
        <v>4734</v>
      </c>
      <c r="LA56" s="5">
        <v>3697</v>
      </c>
      <c r="LB56" s="5">
        <v>3419</v>
      </c>
      <c r="LC56" s="5">
        <v>3540</v>
      </c>
      <c r="LD56" s="5">
        <v>3632</v>
      </c>
      <c r="LE56" s="5">
        <v>4155</v>
      </c>
      <c r="LF56" s="5">
        <v>4553</v>
      </c>
      <c r="LG56" s="5">
        <v>4634</v>
      </c>
      <c r="LH56" s="5">
        <v>4341</v>
      </c>
      <c r="LI56" s="5">
        <v>4659</v>
      </c>
      <c r="LJ56" s="5">
        <v>4073</v>
      </c>
      <c r="LK56" s="5">
        <v>4315</v>
      </c>
      <c r="LL56" s="5">
        <v>5690</v>
      </c>
      <c r="LM56" s="5">
        <v>6550</v>
      </c>
      <c r="LN56" s="5">
        <v>6367</v>
      </c>
      <c r="LO56" s="5">
        <v>5774</v>
      </c>
      <c r="LP56" s="5">
        <v>6220</v>
      </c>
      <c r="LQ56" s="5">
        <v>4828</v>
      </c>
      <c r="LR56" s="5">
        <v>5125</v>
      </c>
      <c r="LS56" s="5">
        <v>6845</v>
      </c>
      <c r="LT56" s="5">
        <v>4507</v>
      </c>
      <c r="LU56" s="5">
        <v>3081</v>
      </c>
      <c r="LV56" s="5">
        <v>2643</v>
      </c>
      <c r="LW56" s="5">
        <v>2775</v>
      </c>
      <c r="LX56" s="5">
        <v>2787</v>
      </c>
      <c r="LY56" s="5">
        <v>3450</v>
      </c>
      <c r="LZ56" s="5">
        <v>3209</v>
      </c>
      <c r="MA56" s="5">
        <v>3492</v>
      </c>
      <c r="MB56" s="5">
        <v>2757</v>
      </c>
      <c r="MC56" s="5">
        <v>3078</v>
      </c>
      <c r="MD56" s="5">
        <v>1570</v>
      </c>
      <c r="ME56" s="5">
        <v>1920</v>
      </c>
      <c r="MF56" s="5">
        <v>3313</v>
      </c>
      <c r="MG56" s="5">
        <v>1617</v>
      </c>
      <c r="MH56" s="5">
        <v>1752</v>
      </c>
      <c r="MI56" s="5">
        <v>1920</v>
      </c>
      <c r="MJ56" s="5">
        <v>1892</v>
      </c>
      <c r="MK56" s="5">
        <v>1809</v>
      </c>
      <c r="ML56" s="5">
        <v>1862</v>
      </c>
      <c r="MM56" s="5">
        <v>1937</v>
      </c>
      <c r="MN56" s="5">
        <v>1955</v>
      </c>
      <c r="MO56" s="5">
        <v>1677</v>
      </c>
      <c r="MP56" s="5">
        <v>1573</v>
      </c>
      <c r="MQ56" s="5">
        <v>0</v>
      </c>
      <c r="MR56" s="5">
        <v>0</v>
      </c>
      <c r="MS56" s="5">
        <v>0</v>
      </c>
      <c r="MT56" s="5">
        <v>0</v>
      </c>
      <c r="MU56" s="5">
        <v>0</v>
      </c>
      <c r="MV56" s="5">
        <v>0</v>
      </c>
      <c r="MW56" s="5">
        <v>0</v>
      </c>
      <c r="MX56" s="5">
        <v>0</v>
      </c>
      <c r="MY56" s="5">
        <v>0</v>
      </c>
      <c r="MZ56" s="5">
        <v>0</v>
      </c>
      <c r="NA56" s="5">
        <v>0</v>
      </c>
      <c r="NB56" s="5">
        <v>0</v>
      </c>
      <c r="NC56" s="5">
        <v>0</v>
      </c>
      <c r="ND56" s="5">
        <v>0</v>
      </c>
      <c r="NE56" s="5" t="s">
        <v>33</v>
      </c>
      <c r="NF56" s="5" t="s">
        <v>33</v>
      </c>
      <c r="NG56" s="5" t="s">
        <v>33</v>
      </c>
      <c r="NH56" s="5" t="s">
        <v>33</v>
      </c>
      <c r="NI56" s="5" t="s">
        <v>33</v>
      </c>
      <c r="NJ56" s="5" t="s">
        <v>33</v>
      </c>
      <c r="NK56" s="5" t="s">
        <v>33</v>
      </c>
      <c r="NL56" s="5" t="s">
        <v>33</v>
      </c>
      <c r="NM56" s="5" t="s">
        <v>33</v>
      </c>
      <c r="NN56" s="5" t="s">
        <v>33</v>
      </c>
      <c r="NO56" s="5" t="s">
        <v>33</v>
      </c>
      <c r="NP56" s="5" t="s">
        <v>33</v>
      </c>
      <c r="NQ56" s="5" t="s">
        <v>33</v>
      </c>
      <c r="NR56" s="5" t="s">
        <v>33</v>
      </c>
      <c r="NS56" s="5" t="s">
        <v>33</v>
      </c>
      <c r="NT56" s="5" t="s">
        <v>33</v>
      </c>
      <c r="NU56" s="5" t="s">
        <v>33</v>
      </c>
      <c r="NV56" s="5" t="s">
        <v>33</v>
      </c>
      <c r="NW56" s="5">
        <v>0</v>
      </c>
      <c r="NX56" s="5">
        <v>0</v>
      </c>
      <c r="NY56" s="5">
        <v>0</v>
      </c>
      <c r="NZ56" s="5">
        <v>0</v>
      </c>
      <c r="OA56" s="5">
        <v>0</v>
      </c>
      <c r="OB56" s="5">
        <v>0</v>
      </c>
      <c r="OC56" s="5">
        <v>0</v>
      </c>
      <c r="OD56" s="5">
        <v>0</v>
      </c>
      <c r="OE56" s="5">
        <v>0</v>
      </c>
      <c r="OF56" s="5">
        <v>0</v>
      </c>
      <c r="OG56" s="5">
        <v>0</v>
      </c>
      <c r="OH56" s="5">
        <v>0</v>
      </c>
      <c r="OI56" s="5">
        <v>0</v>
      </c>
      <c r="OJ56" s="5">
        <v>0</v>
      </c>
      <c r="OK56" s="5" t="s">
        <v>33</v>
      </c>
      <c r="OL56" s="5" t="s">
        <v>33</v>
      </c>
      <c r="OM56" s="5" t="s">
        <v>33</v>
      </c>
      <c r="ON56" s="5" t="s">
        <v>33</v>
      </c>
      <c r="OO56" s="5" t="s">
        <v>33</v>
      </c>
      <c r="OP56" s="5" t="s">
        <v>33</v>
      </c>
      <c r="OQ56" s="5" t="s">
        <v>33</v>
      </c>
      <c r="OR56" s="5" t="s">
        <v>33</v>
      </c>
      <c r="OS56" s="5" t="s">
        <v>33</v>
      </c>
      <c r="OT56" s="5" t="s">
        <v>33</v>
      </c>
      <c r="OU56" s="5" t="s">
        <v>33</v>
      </c>
      <c r="OV56" s="5" t="s">
        <v>33</v>
      </c>
      <c r="OW56" s="5" t="s">
        <v>33</v>
      </c>
      <c r="OX56" s="5" t="s">
        <v>33</v>
      </c>
      <c r="OY56" s="5" t="s">
        <v>33</v>
      </c>
      <c r="OZ56" s="5" t="s">
        <v>33</v>
      </c>
      <c r="PA56" s="5" t="s">
        <v>33</v>
      </c>
      <c r="PB56" s="5" t="s">
        <v>33</v>
      </c>
      <c r="PC56" s="5">
        <v>11760</v>
      </c>
      <c r="PD56" s="5">
        <v>20003</v>
      </c>
      <c r="PE56" s="5">
        <v>22195</v>
      </c>
      <c r="PF56" s="5">
        <v>21900</v>
      </c>
      <c r="PG56" s="5">
        <v>21202</v>
      </c>
      <c r="PH56" s="5">
        <v>20447</v>
      </c>
      <c r="PI56" s="5">
        <v>18915</v>
      </c>
      <c r="PJ56" s="5">
        <v>18655</v>
      </c>
      <c r="PK56" s="5">
        <v>19482</v>
      </c>
      <c r="PL56" s="5">
        <v>17709</v>
      </c>
      <c r="PM56" s="5">
        <v>16939</v>
      </c>
      <c r="PN56" s="5">
        <v>17230</v>
      </c>
      <c r="PO56" s="5">
        <v>17843</v>
      </c>
      <c r="PP56" s="5">
        <v>16189</v>
      </c>
      <c r="PQ56" s="5">
        <v>15502</v>
      </c>
      <c r="PR56" s="5">
        <v>13572</v>
      </c>
      <c r="PS56" s="5">
        <v>14041</v>
      </c>
      <c r="PT56" s="5">
        <v>12926</v>
      </c>
      <c r="PU56" s="5">
        <v>12351</v>
      </c>
      <c r="PV56" s="5">
        <v>11693</v>
      </c>
      <c r="PW56" s="5">
        <v>10571</v>
      </c>
      <c r="PX56" s="5">
        <v>9938</v>
      </c>
      <c r="PY56" s="5">
        <v>9372</v>
      </c>
      <c r="PZ56" s="5">
        <v>8346</v>
      </c>
      <c r="QA56" s="5">
        <v>9005</v>
      </c>
      <c r="QB56" s="5">
        <v>7033</v>
      </c>
      <c r="QC56" s="5">
        <v>7118</v>
      </c>
      <c r="QD56" s="5">
        <v>6779</v>
      </c>
      <c r="QE56" s="5">
        <v>5975</v>
      </c>
      <c r="QF56" s="5">
        <v>5233</v>
      </c>
      <c r="QG56" s="5">
        <v>4880</v>
      </c>
      <c r="QH56" s="5">
        <v>5272</v>
      </c>
      <c r="QI56" s="5">
        <v>27082</v>
      </c>
      <c r="QJ56" s="5">
        <v>26377</v>
      </c>
      <c r="QK56" s="5">
        <v>25835</v>
      </c>
      <c r="QL56" s="5">
        <v>23556</v>
      </c>
      <c r="QM56" s="5">
        <v>24476</v>
      </c>
      <c r="QN56" s="5">
        <v>26396</v>
      </c>
      <c r="QO56" s="5">
        <v>24000</v>
      </c>
      <c r="QP56" s="5">
        <v>22051</v>
      </c>
      <c r="QQ56" s="5">
        <v>23810</v>
      </c>
      <c r="QR56" s="5">
        <v>22108</v>
      </c>
      <c r="QS56" s="5">
        <v>20165</v>
      </c>
      <c r="QT56" s="5">
        <v>19711</v>
      </c>
      <c r="QU56" s="5">
        <v>20955</v>
      </c>
      <c r="QV56" s="5">
        <v>18150</v>
      </c>
      <c r="QW56" s="5">
        <v>20387</v>
      </c>
      <c r="QX56" s="5">
        <v>17341</v>
      </c>
      <c r="QY56" s="5">
        <v>17777</v>
      </c>
      <c r="QZ56" s="5">
        <v>18012</v>
      </c>
      <c r="RA56" s="5">
        <v>15545</v>
      </c>
      <c r="RB56" s="5">
        <v>14530</v>
      </c>
      <c r="RC56" s="5">
        <v>14256</v>
      </c>
      <c r="RD56" s="5">
        <v>16356</v>
      </c>
      <c r="RE56" s="5">
        <v>12911</v>
      </c>
      <c r="RF56" s="5">
        <v>14960</v>
      </c>
      <c r="RG56" s="5">
        <v>13928</v>
      </c>
      <c r="RH56" s="5">
        <v>12026</v>
      </c>
      <c r="RI56" s="5">
        <v>11196</v>
      </c>
      <c r="RJ56" s="5">
        <v>11704</v>
      </c>
      <c r="RK56" s="5">
        <v>10096</v>
      </c>
      <c r="RL56" s="5">
        <v>9859</v>
      </c>
      <c r="RM56" s="5">
        <v>8309</v>
      </c>
      <c r="RN56" s="5">
        <v>9194</v>
      </c>
      <c r="RO56" s="5">
        <v>12988</v>
      </c>
      <c r="RP56" s="5">
        <v>23182</v>
      </c>
      <c r="RQ56" s="5">
        <v>26321</v>
      </c>
      <c r="RR56" s="5">
        <v>25341</v>
      </c>
      <c r="RS56" s="5">
        <v>24629</v>
      </c>
      <c r="RT56" s="5">
        <v>25421</v>
      </c>
      <c r="RU56" s="5">
        <v>21295</v>
      </c>
      <c r="RV56" s="5">
        <v>21201</v>
      </c>
      <c r="RW56" s="5">
        <v>21704</v>
      </c>
      <c r="RX56" s="5">
        <v>21721</v>
      </c>
      <c r="RY56" s="5">
        <v>21243</v>
      </c>
      <c r="RZ56" s="5">
        <v>21873</v>
      </c>
      <c r="SA56" s="5">
        <v>22386</v>
      </c>
      <c r="SB56" s="5">
        <v>20162</v>
      </c>
      <c r="SC56" s="5">
        <v>18543</v>
      </c>
      <c r="SD56" s="5">
        <v>19569</v>
      </c>
      <c r="SE56" s="5">
        <v>18976</v>
      </c>
      <c r="SF56" s="5">
        <v>16886</v>
      </c>
      <c r="SG56" s="5">
        <v>16693</v>
      </c>
      <c r="SH56" s="5">
        <v>15362</v>
      </c>
      <c r="SI56" s="5">
        <v>15496</v>
      </c>
      <c r="SJ56" s="5">
        <v>16660</v>
      </c>
      <c r="SK56" s="5">
        <v>13390</v>
      </c>
      <c r="SL56" s="5">
        <v>10412</v>
      </c>
      <c r="SM56" s="5">
        <v>11185</v>
      </c>
      <c r="SN56" s="5">
        <v>9488</v>
      </c>
      <c r="SO56" s="5">
        <v>9009</v>
      </c>
      <c r="SP56" s="5">
        <v>8251</v>
      </c>
      <c r="SQ56" s="5">
        <v>-11794</v>
      </c>
      <c r="SR56" s="5">
        <v>8690</v>
      </c>
      <c r="SS56" s="5">
        <v>6413</v>
      </c>
      <c r="ST56" s="5">
        <v>17255</v>
      </c>
      <c r="SU56" s="5">
        <v>14918</v>
      </c>
      <c r="SV56" s="5">
        <v>19537</v>
      </c>
      <c r="SW56" s="5">
        <v>27078</v>
      </c>
      <c r="SX56" s="5">
        <v>23677</v>
      </c>
      <c r="SY56" s="5">
        <v>30098</v>
      </c>
      <c r="SZ56" s="5">
        <v>25819</v>
      </c>
      <c r="TA56" s="5">
        <v>35993</v>
      </c>
      <c r="TB56" s="5">
        <v>37818</v>
      </c>
      <c r="TC56" s="5">
        <v>30088</v>
      </c>
      <c r="TD56" s="5">
        <v>21288</v>
      </c>
      <c r="TE56" s="5">
        <v>29773</v>
      </c>
      <c r="TF56" s="5">
        <v>25715</v>
      </c>
      <c r="TG56" s="5">
        <v>23740</v>
      </c>
      <c r="TH56" s="5">
        <v>18695</v>
      </c>
      <c r="TI56" s="5">
        <v>17110</v>
      </c>
      <c r="TJ56" s="5">
        <v>15721</v>
      </c>
      <c r="TK56" s="5">
        <v>14411</v>
      </c>
      <c r="TL56" s="5">
        <v>13608</v>
      </c>
      <c r="TM56" s="5">
        <v>13047</v>
      </c>
      <c r="TN56" s="5">
        <v>13049</v>
      </c>
      <c r="TO56" s="5">
        <v>11059</v>
      </c>
      <c r="TP56" s="5">
        <v>10327</v>
      </c>
      <c r="TQ56" s="5">
        <v>9752</v>
      </c>
      <c r="TR56" s="5">
        <v>8442</v>
      </c>
      <c r="TS56" s="5">
        <v>7807</v>
      </c>
      <c r="TT56" s="5">
        <v>7634</v>
      </c>
      <c r="TU56" s="5">
        <v>7194</v>
      </c>
      <c r="TV56" s="5">
        <v>6611</v>
      </c>
      <c r="TW56" s="5">
        <v>6295</v>
      </c>
      <c r="TX56" s="5">
        <v>5680</v>
      </c>
      <c r="TY56" s="5">
        <v>5778</v>
      </c>
      <c r="TZ56" s="5">
        <v>5993</v>
      </c>
      <c r="UA56" s="5">
        <v>1563</v>
      </c>
      <c r="UB56" s="5">
        <v>2322</v>
      </c>
      <c r="UC56" s="5">
        <v>1391</v>
      </c>
      <c r="UD56" s="5">
        <v>1132</v>
      </c>
      <c r="UE56" s="5">
        <v>1391</v>
      </c>
      <c r="UF56" s="5">
        <v>1460</v>
      </c>
      <c r="UG56" s="5">
        <v>1186</v>
      </c>
      <c r="UH56" s="5">
        <v>993</v>
      </c>
      <c r="UI56" s="5">
        <v>1149</v>
      </c>
      <c r="UJ56" s="5">
        <v>1061</v>
      </c>
      <c r="UK56" s="5">
        <v>878</v>
      </c>
      <c r="UL56" s="5">
        <v>1116</v>
      </c>
      <c r="UM56" s="5">
        <v>1397</v>
      </c>
      <c r="UN56" s="5">
        <v>1462</v>
      </c>
      <c r="UO56" s="5">
        <v>1332</v>
      </c>
      <c r="UP56" s="5">
        <v>1166</v>
      </c>
      <c r="UQ56" s="5">
        <v>1264</v>
      </c>
      <c r="UR56" s="5">
        <v>1292</v>
      </c>
      <c r="US56" s="5">
        <v>985</v>
      </c>
      <c r="UT56" s="5">
        <v>973</v>
      </c>
      <c r="UU56" s="5">
        <v>1368</v>
      </c>
      <c r="UV56" s="5">
        <v>1256</v>
      </c>
      <c r="UW56" s="5">
        <v>1074</v>
      </c>
      <c r="UX56" s="5">
        <v>585</v>
      </c>
      <c r="UY56" s="5">
        <v>278</v>
      </c>
      <c r="UZ56" s="5">
        <v>114</v>
      </c>
      <c r="VA56" s="5">
        <v>102</v>
      </c>
      <c r="VB56" s="5">
        <v>84</v>
      </c>
      <c r="VC56" s="5">
        <v>143</v>
      </c>
      <c r="VD56" s="5">
        <v>460</v>
      </c>
      <c r="VE56" s="5">
        <v>1376</v>
      </c>
      <c r="VF56" s="5">
        <v>1954</v>
      </c>
      <c r="VG56" s="5">
        <v>109984</v>
      </c>
      <c r="VH56" s="5">
        <v>102432</v>
      </c>
      <c r="VI56" s="5">
        <v>91773</v>
      </c>
      <c r="VJ56" s="5">
        <v>84621</v>
      </c>
      <c r="VK56" s="5">
        <v>90973</v>
      </c>
      <c r="VL56" s="5">
        <v>81100</v>
      </c>
      <c r="VM56" s="5">
        <v>79055</v>
      </c>
      <c r="VN56" s="5">
        <v>75274</v>
      </c>
      <c r="VO56" s="5">
        <v>71749</v>
      </c>
      <c r="VP56" s="5">
        <v>70857</v>
      </c>
      <c r="VQ56" s="5">
        <v>72978</v>
      </c>
      <c r="VR56" s="5">
        <v>87390</v>
      </c>
      <c r="VS56" s="5">
        <v>88637</v>
      </c>
      <c r="VT56" s="5">
        <v>89394</v>
      </c>
      <c r="VU56" s="5">
        <v>81898</v>
      </c>
      <c r="VV56" s="5">
        <v>68713</v>
      </c>
      <c r="VW56" s="5">
        <v>53310</v>
      </c>
      <c r="VX56" s="5">
        <v>44082</v>
      </c>
      <c r="VY56" s="5">
        <v>41102</v>
      </c>
      <c r="VZ56" s="5">
        <v>42128</v>
      </c>
      <c r="WA56" s="5">
        <v>44318</v>
      </c>
      <c r="WB56" s="5">
        <v>45886</v>
      </c>
      <c r="WC56" s="5">
        <v>41172</v>
      </c>
      <c r="WD56" s="5">
        <v>44716</v>
      </c>
      <c r="WE56" s="5">
        <v>42323</v>
      </c>
      <c r="WF56" s="5">
        <v>40963</v>
      </c>
      <c r="WG56" s="5">
        <v>42423</v>
      </c>
      <c r="WH56" s="5">
        <v>40538</v>
      </c>
      <c r="WI56" s="5">
        <v>37772</v>
      </c>
      <c r="WJ56" s="5">
        <v>36104</v>
      </c>
      <c r="WK56" s="5">
        <v>35064</v>
      </c>
      <c r="WL56" s="5">
        <v>35192</v>
      </c>
      <c r="WM56" s="5">
        <v>2138</v>
      </c>
      <c r="WN56" s="5">
        <v>1724</v>
      </c>
      <c r="WO56" s="5">
        <v>916</v>
      </c>
      <c r="WP56" s="5">
        <v>577</v>
      </c>
      <c r="WQ56" s="5">
        <v>616</v>
      </c>
      <c r="WR56" s="5">
        <v>640</v>
      </c>
      <c r="WS56" s="5">
        <v>1044</v>
      </c>
      <c r="WT56" s="5">
        <v>621</v>
      </c>
      <c r="WU56" s="5">
        <v>786</v>
      </c>
      <c r="WV56" s="5">
        <v>544</v>
      </c>
      <c r="WW56" s="5">
        <v>562</v>
      </c>
      <c r="WX56" s="5">
        <v>594</v>
      </c>
      <c r="WY56" s="5">
        <v>491</v>
      </c>
      <c r="WZ56" s="5">
        <v>645</v>
      </c>
      <c r="XA56" s="5">
        <v>824</v>
      </c>
      <c r="XB56" s="5">
        <v>717</v>
      </c>
      <c r="XC56" s="5">
        <v>684</v>
      </c>
      <c r="XD56" s="5">
        <v>741</v>
      </c>
      <c r="XE56" s="5">
        <v>465</v>
      </c>
      <c r="XF56" s="5">
        <v>1019</v>
      </c>
      <c r="XG56" s="5">
        <v>1117</v>
      </c>
      <c r="XH56" s="5">
        <v>1138</v>
      </c>
      <c r="XI56" s="5">
        <v>963</v>
      </c>
      <c r="XJ56" s="5">
        <v>526</v>
      </c>
      <c r="XK56" s="5">
        <v>1293</v>
      </c>
      <c r="XL56" s="5">
        <v>1511</v>
      </c>
      <c r="XM56" s="5">
        <v>1479</v>
      </c>
      <c r="XN56" s="5">
        <v>1463</v>
      </c>
      <c r="XO56" s="5">
        <v>1783</v>
      </c>
      <c r="XP56" s="5">
        <v>1905</v>
      </c>
      <c r="XQ56" s="5">
        <v>1668</v>
      </c>
      <c r="XR56" s="5">
        <v>1486</v>
      </c>
      <c r="XS56" s="1">
        <v>7801</v>
      </c>
      <c r="XT56" s="3" t="s">
        <v>180</v>
      </c>
      <c r="XU56" s="3" t="s">
        <v>180</v>
      </c>
      <c r="XV56" s="3" t="s">
        <v>180</v>
      </c>
      <c r="XW56" s="3" t="s">
        <v>179</v>
      </c>
      <c r="XX56" s="3" t="s">
        <v>180</v>
      </c>
      <c r="XY56" s="3" t="s">
        <v>180</v>
      </c>
      <c r="XZ56" s="3" t="s">
        <v>224</v>
      </c>
    </row>
    <row r="57" spans="1:650" x14ac:dyDescent="0.3">
      <c r="A57" s="6" t="s">
        <v>88</v>
      </c>
      <c r="B57" s="1">
        <v>4060446</v>
      </c>
      <c r="C57" s="5" t="s">
        <v>33</v>
      </c>
      <c r="D57" s="5">
        <v>0</v>
      </c>
      <c r="E57" s="5">
        <v>0</v>
      </c>
      <c r="F57" s="5">
        <v>0</v>
      </c>
      <c r="G57" s="5">
        <v>0</v>
      </c>
      <c r="H57" s="5">
        <v>0</v>
      </c>
      <c r="I57" s="5">
        <v>0</v>
      </c>
      <c r="J57" s="5">
        <v>0</v>
      </c>
      <c r="K57" s="5">
        <v>0</v>
      </c>
      <c r="L57" s="5">
        <v>0</v>
      </c>
      <c r="M57" s="5">
        <v>0</v>
      </c>
      <c r="N57" s="5">
        <v>0</v>
      </c>
      <c r="O57" s="5">
        <v>0</v>
      </c>
      <c r="P57" s="5">
        <v>0</v>
      </c>
      <c r="Q57" s="5">
        <v>0</v>
      </c>
      <c r="R57" s="5" t="s">
        <v>33</v>
      </c>
      <c r="S57" s="5" t="s">
        <v>33</v>
      </c>
      <c r="T57" s="5" t="s">
        <v>33</v>
      </c>
      <c r="U57" s="5" t="s">
        <v>33</v>
      </c>
      <c r="V57" s="5" t="s">
        <v>33</v>
      </c>
      <c r="W57" s="5" t="s">
        <v>33</v>
      </c>
      <c r="X57" s="5" t="s">
        <v>33</v>
      </c>
      <c r="Y57" s="5" t="s">
        <v>33</v>
      </c>
      <c r="Z57" s="5" t="s">
        <v>33</v>
      </c>
      <c r="AA57" s="5" t="s">
        <v>33</v>
      </c>
      <c r="AB57" s="5" t="s">
        <v>33</v>
      </c>
      <c r="AC57" s="5" t="s">
        <v>33</v>
      </c>
      <c r="AD57" s="5" t="s">
        <v>33</v>
      </c>
      <c r="AE57" s="5" t="s">
        <v>33</v>
      </c>
      <c r="AF57" s="5" t="s">
        <v>33</v>
      </c>
      <c r="AG57" s="5" t="s">
        <v>33</v>
      </c>
      <c r="AH57" s="5" t="s">
        <v>33</v>
      </c>
      <c r="AI57" s="5" t="s">
        <v>33</v>
      </c>
      <c r="AJ57" s="5">
        <v>2608</v>
      </c>
      <c r="AK57" s="5">
        <v>3222</v>
      </c>
      <c r="AL57" s="5">
        <v>4708</v>
      </c>
      <c r="AM57" s="5">
        <v>4815</v>
      </c>
      <c r="AN57" s="5">
        <v>3527</v>
      </c>
      <c r="AO57" s="5">
        <v>7487</v>
      </c>
      <c r="AP57" s="5">
        <v>2076</v>
      </c>
      <c r="AQ57" s="5">
        <v>5190</v>
      </c>
      <c r="AR57" s="5">
        <v>11317</v>
      </c>
      <c r="AS57" s="5">
        <v>92733</v>
      </c>
      <c r="AT57" s="5">
        <v>3334</v>
      </c>
      <c r="AU57" s="5">
        <v>6513</v>
      </c>
      <c r="AV57" s="5">
        <v>6532</v>
      </c>
      <c r="AW57" s="5">
        <v>20498</v>
      </c>
      <c r="AX57" s="5" t="s">
        <v>33</v>
      </c>
      <c r="AY57" s="5" t="s">
        <v>33</v>
      </c>
      <c r="AZ57" s="5" t="s">
        <v>33</v>
      </c>
      <c r="BA57" s="5" t="s">
        <v>33</v>
      </c>
      <c r="BB57" s="5" t="s">
        <v>33</v>
      </c>
      <c r="BC57" s="5" t="s">
        <v>33</v>
      </c>
      <c r="BD57" s="5" t="s">
        <v>33</v>
      </c>
      <c r="BE57" s="5" t="s">
        <v>33</v>
      </c>
      <c r="BF57" s="5" t="s">
        <v>33</v>
      </c>
      <c r="BG57" s="5" t="s">
        <v>33</v>
      </c>
      <c r="BH57" s="5" t="s">
        <v>33</v>
      </c>
      <c r="BI57" s="5" t="s">
        <v>33</v>
      </c>
      <c r="BJ57" s="5" t="s">
        <v>33</v>
      </c>
      <c r="BK57" s="5" t="s">
        <v>33</v>
      </c>
      <c r="BL57" s="5" t="s">
        <v>33</v>
      </c>
      <c r="BM57" s="5" t="s">
        <v>33</v>
      </c>
      <c r="BN57" s="5" t="s">
        <v>33</v>
      </c>
      <c r="BO57" s="5" t="s">
        <v>33</v>
      </c>
      <c r="BP57" s="5">
        <v>3078</v>
      </c>
      <c r="BQ57" s="5">
        <v>4918</v>
      </c>
      <c r="BR57" s="5">
        <v>12642</v>
      </c>
      <c r="BS57" s="5">
        <v>7264</v>
      </c>
      <c r="BT57" s="5">
        <v>7087</v>
      </c>
      <c r="BU57" s="5">
        <v>5904</v>
      </c>
      <c r="BV57" s="5">
        <v>8701</v>
      </c>
      <c r="BW57" s="5">
        <v>5351</v>
      </c>
      <c r="BX57" s="5">
        <v>4973</v>
      </c>
      <c r="BY57" s="5">
        <v>3870</v>
      </c>
      <c r="BZ57" s="5">
        <v>5843</v>
      </c>
      <c r="CA57" s="5">
        <v>3397</v>
      </c>
      <c r="CB57" s="5">
        <v>4276</v>
      </c>
      <c r="CC57" s="5">
        <v>2524</v>
      </c>
      <c r="CD57" s="5" t="s">
        <v>33</v>
      </c>
      <c r="CE57" s="5" t="s">
        <v>33</v>
      </c>
      <c r="CF57" s="5" t="s">
        <v>33</v>
      </c>
      <c r="CG57" s="5" t="s">
        <v>33</v>
      </c>
      <c r="CH57" s="5" t="s">
        <v>33</v>
      </c>
      <c r="CI57" s="5" t="s">
        <v>33</v>
      </c>
      <c r="CJ57" s="5" t="s">
        <v>33</v>
      </c>
      <c r="CK57" s="5" t="s">
        <v>33</v>
      </c>
      <c r="CL57" s="5" t="s">
        <v>33</v>
      </c>
      <c r="CM57" s="5" t="s">
        <v>33</v>
      </c>
      <c r="CN57" s="5" t="s">
        <v>33</v>
      </c>
      <c r="CO57" s="5" t="s">
        <v>33</v>
      </c>
      <c r="CP57" s="5" t="s">
        <v>33</v>
      </c>
      <c r="CQ57" s="5" t="s">
        <v>33</v>
      </c>
      <c r="CR57" s="5" t="s">
        <v>33</v>
      </c>
      <c r="CS57" s="5" t="s">
        <v>33</v>
      </c>
      <c r="CT57" s="5" t="s">
        <v>33</v>
      </c>
      <c r="CU57" s="5" t="s">
        <v>33</v>
      </c>
      <c r="CV57" s="5">
        <v>50730</v>
      </c>
      <c r="CW57" s="5">
        <v>39504</v>
      </c>
      <c r="CX57" s="5">
        <v>28760</v>
      </c>
      <c r="CY57" s="5">
        <v>26191</v>
      </c>
      <c r="CZ57" s="5">
        <v>33750</v>
      </c>
      <c r="DA57" s="5">
        <v>37173</v>
      </c>
      <c r="DB57" s="5">
        <v>29207</v>
      </c>
      <c r="DC57" s="5">
        <v>22576</v>
      </c>
      <c r="DD57" s="5">
        <v>18164</v>
      </c>
      <c r="DE57" s="5">
        <v>23526</v>
      </c>
      <c r="DF57" s="5">
        <v>32769</v>
      </c>
      <c r="DG57" s="5">
        <v>24152</v>
      </c>
      <c r="DH57" s="5">
        <v>33259</v>
      </c>
      <c r="DI57" s="5">
        <v>27098</v>
      </c>
      <c r="DJ57" s="5" t="s">
        <v>33</v>
      </c>
      <c r="DK57" s="5" t="s">
        <v>33</v>
      </c>
      <c r="DL57" s="5" t="s">
        <v>33</v>
      </c>
      <c r="DM57" s="5" t="s">
        <v>33</v>
      </c>
      <c r="DN57" s="5" t="s">
        <v>33</v>
      </c>
      <c r="DO57" s="5" t="s">
        <v>33</v>
      </c>
      <c r="DP57" s="5" t="s">
        <v>33</v>
      </c>
      <c r="DQ57" s="5" t="s">
        <v>33</v>
      </c>
      <c r="DR57" s="5" t="s">
        <v>33</v>
      </c>
      <c r="DS57" s="5" t="s">
        <v>33</v>
      </c>
      <c r="DT57" s="5" t="s">
        <v>33</v>
      </c>
      <c r="DU57" s="5" t="s">
        <v>33</v>
      </c>
      <c r="DV57" s="5" t="s">
        <v>33</v>
      </c>
      <c r="DW57" s="5" t="s">
        <v>33</v>
      </c>
      <c r="DX57" s="5" t="s">
        <v>33</v>
      </c>
      <c r="DY57" s="5" t="s">
        <v>33</v>
      </c>
      <c r="DZ57" s="5" t="s">
        <v>33</v>
      </c>
      <c r="EA57" s="5" t="s">
        <v>33</v>
      </c>
      <c r="EB57" s="5">
        <v>7327</v>
      </c>
      <c r="EC57" s="5">
        <v>8757</v>
      </c>
      <c r="ED57" s="5">
        <v>6565</v>
      </c>
      <c r="EE57" s="5">
        <v>13394</v>
      </c>
      <c r="EF57" s="5">
        <v>7252</v>
      </c>
      <c r="EG57" s="5">
        <v>8453</v>
      </c>
      <c r="EH57" s="5">
        <v>5994</v>
      </c>
      <c r="EI57" s="5">
        <v>6126</v>
      </c>
      <c r="EJ57" s="5">
        <v>6279</v>
      </c>
      <c r="EK57" s="5">
        <v>5228</v>
      </c>
      <c r="EL57" s="5">
        <v>4153</v>
      </c>
      <c r="EM57" s="5">
        <v>3780</v>
      </c>
      <c r="EN57" s="5">
        <v>2928</v>
      </c>
      <c r="EO57" s="5">
        <v>5963</v>
      </c>
      <c r="EP57" s="5" t="s">
        <v>33</v>
      </c>
      <c r="EQ57" s="5" t="s">
        <v>33</v>
      </c>
      <c r="ER57" s="5" t="s">
        <v>33</v>
      </c>
      <c r="ES57" s="5" t="s">
        <v>33</v>
      </c>
      <c r="ET57" s="5" t="s">
        <v>33</v>
      </c>
      <c r="EU57" s="5" t="s">
        <v>33</v>
      </c>
      <c r="EV57" s="5" t="s">
        <v>33</v>
      </c>
      <c r="EW57" s="5" t="s">
        <v>33</v>
      </c>
      <c r="EX57" s="5" t="s">
        <v>33</v>
      </c>
      <c r="EY57" s="5" t="s">
        <v>33</v>
      </c>
      <c r="EZ57" s="5" t="s">
        <v>33</v>
      </c>
      <c r="FA57" s="5" t="s">
        <v>33</v>
      </c>
      <c r="FB57" s="5" t="s">
        <v>33</v>
      </c>
      <c r="FC57" s="5" t="s">
        <v>33</v>
      </c>
      <c r="FD57" s="5" t="s">
        <v>33</v>
      </c>
      <c r="FE57" s="5" t="s">
        <v>33</v>
      </c>
      <c r="FF57" s="5" t="s">
        <v>33</v>
      </c>
      <c r="FG57" s="5" t="s">
        <v>33</v>
      </c>
      <c r="FH57" s="5">
        <v>0</v>
      </c>
      <c r="FI57" s="5">
        <v>0</v>
      </c>
      <c r="FJ57" s="5">
        <v>0</v>
      </c>
      <c r="FK57" s="5">
        <v>0</v>
      </c>
      <c r="FL57" s="5">
        <v>0</v>
      </c>
      <c r="FM57" s="5">
        <v>0</v>
      </c>
      <c r="FN57" s="5">
        <v>0</v>
      </c>
      <c r="FO57" s="5">
        <v>0</v>
      </c>
      <c r="FP57" s="5">
        <v>0</v>
      </c>
      <c r="FQ57" s="5">
        <v>0</v>
      </c>
      <c r="FR57" s="5">
        <v>0</v>
      </c>
      <c r="FS57" s="5">
        <v>0</v>
      </c>
      <c r="FT57" s="5">
        <v>0</v>
      </c>
      <c r="FU57" s="5" t="s">
        <v>33</v>
      </c>
      <c r="FV57" s="5" t="s">
        <v>33</v>
      </c>
      <c r="FW57" s="5" t="s">
        <v>33</v>
      </c>
      <c r="FX57" s="5" t="s">
        <v>33</v>
      </c>
      <c r="FY57" s="5" t="s">
        <v>33</v>
      </c>
      <c r="FZ57" s="5" t="s">
        <v>33</v>
      </c>
      <c r="GA57" s="5" t="s">
        <v>33</v>
      </c>
      <c r="GB57" s="5" t="s">
        <v>33</v>
      </c>
      <c r="GC57" s="5" t="s">
        <v>33</v>
      </c>
      <c r="GD57" s="5" t="s">
        <v>33</v>
      </c>
      <c r="GE57" s="5" t="s">
        <v>33</v>
      </c>
      <c r="GF57" s="5" t="s">
        <v>33</v>
      </c>
      <c r="GG57" s="5" t="s">
        <v>33</v>
      </c>
      <c r="GH57" s="5" t="s">
        <v>33</v>
      </c>
      <c r="GI57" s="5" t="s">
        <v>33</v>
      </c>
      <c r="GJ57" s="5" t="s">
        <v>33</v>
      </c>
      <c r="GK57" s="5" t="s">
        <v>33</v>
      </c>
      <c r="GL57" s="5" t="s">
        <v>33</v>
      </c>
      <c r="GM57" s="5" t="s">
        <v>33</v>
      </c>
      <c r="GN57" s="5">
        <v>63743</v>
      </c>
      <c r="GO57" s="5">
        <v>56401</v>
      </c>
      <c r="GP57" s="5">
        <v>52675</v>
      </c>
      <c r="GQ57" s="5">
        <v>51664</v>
      </c>
      <c r="GR57" s="5">
        <v>51616</v>
      </c>
      <c r="GS57" s="5">
        <v>59017</v>
      </c>
      <c r="GT57" s="5">
        <v>45979</v>
      </c>
      <c r="GU57" s="5">
        <v>39243</v>
      </c>
      <c r="GV57" s="5">
        <v>40734</v>
      </c>
      <c r="GW57" s="5">
        <v>125356</v>
      </c>
      <c r="GX57" s="5">
        <v>46099</v>
      </c>
      <c r="GY57" s="5">
        <v>37843</v>
      </c>
      <c r="GZ57" s="5">
        <v>46996</v>
      </c>
      <c r="HA57" s="5">
        <v>56083</v>
      </c>
      <c r="HB57" s="5" t="s">
        <v>33</v>
      </c>
      <c r="HC57" s="5" t="s">
        <v>33</v>
      </c>
      <c r="HD57" s="5" t="s">
        <v>33</v>
      </c>
      <c r="HE57" s="5" t="s">
        <v>33</v>
      </c>
      <c r="HF57" s="5" t="s">
        <v>33</v>
      </c>
      <c r="HG57" s="5" t="s">
        <v>33</v>
      </c>
      <c r="HH57" s="5" t="s">
        <v>33</v>
      </c>
      <c r="HI57" s="5" t="s">
        <v>33</v>
      </c>
      <c r="HJ57" s="5" t="s">
        <v>33</v>
      </c>
      <c r="HK57" s="5" t="s">
        <v>33</v>
      </c>
      <c r="HL57" s="5" t="s">
        <v>33</v>
      </c>
      <c r="HM57" s="5" t="s">
        <v>33</v>
      </c>
      <c r="HN57" s="5" t="s">
        <v>33</v>
      </c>
      <c r="HO57" s="5" t="s">
        <v>33</v>
      </c>
      <c r="HP57" s="5" t="s">
        <v>33</v>
      </c>
      <c r="HQ57" s="5" t="s">
        <v>33</v>
      </c>
      <c r="HR57" s="5" t="s">
        <v>33</v>
      </c>
      <c r="HS57" s="5" t="s">
        <v>33</v>
      </c>
      <c r="HT57" s="5">
        <v>196867</v>
      </c>
      <c r="HU57" s="5">
        <v>161607</v>
      </c>
      <c r="HV57" s="5">
        <v>147099</v>
      </c>
      <c r="HW57" s="5">
        <v>177226</v>
      </c>
      <c r="HX57" s="5">
        <v>251387</v>
      </c>
      <c r="HY57" s="5">
        <v>264232</v>
      </c>
      <c r="HZ57" s="5">
        <v>272075</v>
      </c>
      <c r="IA57" s="5">
        <v>268832</v>
      </c>
      <c r="IB57" s="5">
        <v>215325</v>
      </c>
      <c r="IC57" s="5">
        <v>196682</v>
      </c>
      <c r="ID57" s="5">
        <v>294527</v>
      </c>
      <c r="IE57" s="5">
        <v>217866</v>
      </c>
      <c r="IF57" s="5">
        <v>216428</v>
      </c>
      <c r="IG57" s="5">
        <v>175801</v>
      </c>
      <c r="IH57" s="5" t="s">
        <v>33</v>
      </c>
      <c r="II57" s="5" t="s">
        <v>33</v>
      </c>
      <c r="IJ57" s="5" t="s">
        <v>33</v>
      </c>
      <c r="IK57" s="5" t="s">
        <v>33</v>
      </c>
      <c r="IL57" s="5" t="s">
        <v>33</v>
      </c>
      <c r="IM57" s="5" t="s">
        <v>33</v>
      </c>
      <c r="IN57" s="5" t="s">
        <v>33</v>
      </c>
      <c r="IO57" s="5" t="s">
        <v>33</v>
      </c>
      <c r="IP57" s="5" t="s">
        <v>33</v>
      </c>
      <c r="IQ57" s="5" t="s">
        <v>33</v>
      </c>
      <c r="IR57" s="5" t="s">
        <v>33</v>
      </c>
      <c r="IS57" s="5" t="s">
        <v>33</v>
      </c>
      <c r="IT57" s="5" t="s">
        <v>33</v>
      </c>
      <c r="IU57" s="5" t="s">
        <v>33</v>
      </c>
      <c r="IV57" s="5" t="s">
        <v>33</v>
      </c>
      <c r="IW57" s="5" t="s">
        <v>33</v>
      </c>
      <c r="IX57" s="5" t="s">
        <v>33</v>
      </c>
      <c r="IY57" s="5" t="s">
        <v>33</v>
      </c>
      <c r="IZ57" s="5">
        <v>8311</v>
      </c>
      <c r="JA57" s="5">
        <v>8589</v>
      </c>
      <c r="JB57" s="5">
        <v>6459</v>
      </c>
      <c r="JC57" s="5">
        <v>7684</v>
      </c>
      <c r="JD57" s="5">
        <v>9919</v>
      </c>
      <c r="JE57" s="5">
        <v>8875</v>
      </c>
      <c r="JF57" s="5">
        <v>9449</v>
      </c>
      <c r="JG57" s="5">
        <v>9241</v>
      </c>
      <c r="JH57" s="5">
        <v>15673</v>
      </c>
      <c r="JI57" s="5">
        <v>13379</v>
      </c>
      <c r="JJ57" s="5">
        <v>10118</v>
      </c>
      <c r="JK57" s="5">
        <v>14052</v>
      </c>
      <c r="JL57" s="5">
        <v>13234</v>
      </c>
      <c r="JM57" s="5">
        <v>10326</v>
      </c>
      <c r="JN57" s="5" t="s">
        <v>33</v>
      </c>
      <c r="JO57" s="5" t="s">
        <v>33</v>
      </c>
      <c r="JP57" s="5" t="s">
        <v>33</v>
      </c>
      <c r="JQ57" s="5" t="s">
        <v>33</v>
      </c>
      <c r="JR57" s="5" t="s">
        <v>33</v>
      </c>
      <c r="JS57" s="5" t="s">
        <v>33</v>
      </c>
      <c r="JT57" s="5" t="s">
        <v>33</v>
      </c>
      <c r="JU57" s="5" t="s">
        <v>33</v>
      </c>
      <c r="JV57" s="5" t="s">
        <v>33</v>
      </c>
      <c r="JW57" s="5" t="s">
        <v>33</v>
      </c>
      <c r="JX57" s="5" t="s">
        <v>33</v>
      </c>
      <c r="JY57" s="5" t="s">
        <v>33</v>
      </c>
      <c r="JZ57" s="5" t="s">
        <v>33</v>
      </c>
      <c r="KA57" s="5" t="s">
        <v>33</v>
      </c>
      <c r="KB57" s="5" t="s">
        <v>33</v>
      </c>
      <c r="KC57" s="5" t="s">
        <v>33</v>
      </c>
      <c r="KD57" s="5" t="s">
        <v>33</v>
      </c>
      <c r="KE57" s="5" t="s">
        <v>33</v>
      </c>
      <c r="KF57" s="5">
        <v>1706</v>
      </c>
      <c r="KG57" s="5">
        <v>1316</v>
      </c>
      <c r="KH57" s="5">
        <v>1716</v>
      </c>
      <c r="KI57" s="5">
        <v>1365</v>
      </c>
      <c r="KJ57" s="5">
        <v>936</v>
      </c>
      <c r="KK57" s="5">
        <v>1289</v>
      </c>
      <c r="KL57" s="5">
        <v>999</v>
      </c>
      <c r="KM57" s="5">
        <v>968</v>
      </c>
      <c r="KN57" s="5">
        <v>744</v>
      </c>
      <c r="KO57" s="5">
        <v>796</v>
      </c>
      <c r="KP57" s="5">
        <v>821</v>
      </c>
      <c r="KQ57" s="5">
        <v>776</v>
      </c>
      <c r="KR57" s="5">
        <v>1065</v>
      </c>
      <c r="KS57" s="5">
        <v>939</v>
      </c>
      <c r="KT57" s="5" t="s">
        <v>33</v>
      </c>
      <c r="KU57" s="5" t="s">
        <v>33</v>
      </c>
      <c r="KV57" s="5" t="s">
        <v>33</v>
      </c>
      <c r="KW57" s="5" t="s">
        <v>33</v>
      </c>
      <c r="KX57" s="5" t="s">
        <v>33</v>
      </c>
      <c r="KY57" s="5" t="s">
        <v>33</v>
      </c>
      <c r="KZ57" s="5" t="s">
        <v>33</v>
      </c>
      <c r="LA57" s="5" t="s">
        <v>33</v>
      </c>
      <c r="LB57" s="5" t="s">
        <v>33</v>
      </c>
      <c r="LC57" s="5" t="s">
        <v>33</v>
      </c>
      <c r="LD57" s="5" t="s">
        <v>33</v>
      </c>
      <c r="LE57" s="5" t="s">
        <v>33</v>
      </c>
      <c r="LF57" s="5" t="s">
        <v>33</v>
      </c>
      <c r="LG57" s="5" t="s">
        <v>33</v>
      </c>
      <c r="LH57" s="5" t="s">
        <v>33</v>
      </c>
      <c r="LI57" s="5" t="s">
        <v>33</v>
      </c>
      <c r="LJ57" s="5" t="s">
        <v>33</v>
      </c>
      <c r="LK57" s="5" t="s">
        <v>33</v>
      </c>
      <c r="LL57" s="5">
        <v>2886</v>
      </c>
      <c r="LM57" s="5">
        <v>2194</v>
      </c>
      <c r="LN57" s="5">
        <v>2097</v>
      </c>
      <c r="LO57" s="5">
        <v>4490</v>
      </c>
      <c r="LP57" s="5">
        <v>1909</v>
      </c>
      <c r="LQ57" s="5">
        <v>1304</v>
      </c>
      <c r="LR57" s="5">
        <v>2001</v>
      </c>
      <c r="LS57" s="5">
        <v>1607</v>
      </c>
      <c r="LT57" s="5">
        <v>1630</v>
      </c>
      <c r="LU57" s="5">
        <v>1601</v>
      </c>
      <c r="LV57" s="5">
        <v>1558</v>
      </c>
      <c r="LW57" s="5">
        <v>1443</v>
      </c>
      <c r="LX57" s="5">
        <v>1336</v>
      </c>
      <c r="LY57" s="5">
        <v>1474</v>
      </c>
      <c r="LZ57" s="5" t="s">
        <v>33</v>
      </c>
      <c r="MA57" s="5" t="s">
        <v>33</v>
      </c>
      <c r="MB57" s="5" t="s">
        <v>33</v>
      </c>
      <c r="MC57" s="5" t="s">
        <v>33</v>
      </c>
      <c r="MD57" s="5" t="s">
        <v>33</v>
      </c>
      <c r="ME57" s="5" t="s">
        <v>33</v>
      </c>
      <c r="MF57" s="5" t="s">
        <v>33</v>
      </c>
      <c r="MG57" s="5" t="s">
        <v>33</v>
      </c>
      <c r="MH57" s="5" t="s">
        <v>33</v>
      </c>
      <c r="MI57" s="5" t="s">
        <v>33</v>
      </c>
      <c r="MJ57" s="5" t="s">
        <v>33</v>
      </c>
      <c r="MK57" s="5" t="s">
        <v>33</v>
      </c>
      <c r="ML57" s="5" t="s">
        <v>33</v>
      </c>
      <c r="MM57" s="5" t="s">
        <v>33</v>
      </c>
      <c r="MN57" s="5" t="s">
        <v>33</v>
      </c>
      <c r="MO57" s="5" t="s">
        <v>33</v>
      </c>
      <c r="MP57" s="5" t="s">
        <v>33</v>
      </c>
      <c r="MQ57" s="5" t="s">
        <v>33</v>
      </c>
      <c r="MR57" s="5">
        <v>0</v>
      </c>
      <c r="MS57" s="5">
        <v>0</v>
      </c>
      <c r="MT57" s="5">
        <v>0</v>
      </c>
      <c r="MU57" s="5">
        <v>0</v>
      </c>
      <c r="MV57" s="5">
        <v>0</v>
      </c>
      <c r="MW57" s="5">
        <v>0</v>
      </c>
      <c r="MX57" s="5">
        <v>0</v>
      </c>
      <c r="MY57" s="5">
        <v>0</v>
      </c>
      <c r="MZ57" s="5">
        <v>0</v>
      </c>
      <c r="NA57" s="5">
        <v>0</v>
      </c>
      <c r="NB57" s="5">
        <v>0</v>
      </c>
      <c r="NC57" s="5">
        <v>0</v>
      </c>
      <c r="ND57" s="5">
        <v>0</v>
      </c>
      <c r="NE57" s="5" t="s">
        <v>33</v>
      </c>
      <c r="NF57" s="5" t="s">
        <v>33</v>
      </c>
      <c r="NG57" s="5" t="s">
        <v>33</v>
      </c>
      <c r="NH57" s="5" t="s">
        <v>33</v>
      </c>
      <c r="NI57" s="5" t="s">
        <v>33</v>
      </c>
      <c r="NJ57" s="5" t="s">
        <v>33</v>
      </c>
      <c r="NK57" s="5" t="s">
        <v>33</v>
      </c>
      <c r="NL57" s="5" t="s">
        <v>33</v>
      </c>
      <c r="NM57" s="5" t="s">
        <v>33</v>
      </c>
      <c r="NN57" s="5" t="s">
        <v>33</v>
      </c>
      <c r="NO57" s="5" t="s">
        <v>33</v>
      </c>
      <c r="NP57" s="5" t="s">
        <v>33</v>
      </c>
      <c r="NQ57" s="5" t="s">
        <v>33</v>
      </c>
      <c r="NR57" s="5" t="s">
        <v>33</v>
      </c>
      <c r="NS57" s="5" t="s">
        <v>33</v>
      </c>
      <c r="NT57" s="5" t="s">
        <v>33</v>
      </c>
      <c r="NU57" s="5" t="s">
        <v>33</v>
      </c>
      <c r="NV57" s="5" t="s">
        <v>33</v>
      </c>
      <c r="NW57" s="5" t="s">
        <v>33</v>
      </c>
      <c r="NX57" s="5">
        <v>0</v>
      </c>
      <c r="NY57" s="5">
        <v>0</v>
      </c>
      <c r="NZ57" s="5">
        <v>0</v>
      </c>
      <c r="OA57" s="5">
        <v>0</v>
      </c>
      <c r="OB57" s="5">
        <v>0</v>
      </c>
      <c r="OC57" s="5">
        <v>0</v>
      </c>
      <c r="OD57" s="5">
        <v>0</v>
      </c>
      <c r="OE57" s="5">
        <v>0</v>
      </c>
      <c r="OF57" s="5">
        <v>0</v>
      </c>
      <c r="OG57" s="5">
        <v>0</v>
      </c>
      <c r="OH57" s="5">
        <v>0</v>
      </c>
      <c r="OI57" s="5">
        <v>0</v>
      </c>
      <c r="OJ57" s="5">
        <v>0</v>
      </c>
      <c r="OK57" s="5" t="s">
        <v>33</v>
      </c>
      <c r="OL57" s="5" t="s">
        <v>33</v>
      </c>
      <c r="OM57" s="5" t="s">
        <v>33</v>
      </c>
      <c r="ON57" s="5" t="s">
        <v>33</v>
      </c>
      <c r="OO57" s="5" t="s">
        <v>33</v>
      </c>
      <c r="OP57" s="5" t="s">
        <v>33</v>
      </c>
      <c r="OQ57" s="5" t="s">
        <v>33</v>
      </c>
      <c r="OR57" s="5" t="s">
        <v>33</v>
      </c>
      <c r="OS57" s="5" t="s">
        <v>33</v>
      </c>
      <c r="OT57" s="5" t="s">
        <v>33</v>
      </c>
      <c r="OU57" s="5" t="s">
        <v>33</v>
      </c>
      <c r="OV57" s="5" t="s">
        <v>33</v>
      </c>
      <c r="OW57" s="5" t="s">
        <v>33</v>
      </c>
      <c r="OX57" s="5" t="s">
        <v>33</v>
      </c>
      <c r="OY57" s="5" t="s">
        <v>33</v>
      </c>
      <c r="OZ57" s="5" t="s">
        <v>33</v>
      </c>
      <c r="PA57" s="5" t="s">
        <v>33</v>
      </c>
      <c r="PB57" s="5" t="s">
        <v>33</v>
      </c>
      <c r="PC57" s="5" t="s">
        <v>33</v>
      </c>
      <c r="PD57" s="5">
        <v>4594</v>
      </c>
      <c r="PE57" s="5">
        <v>2853</v>
      </c>
      <c r="PF57" s="5">
        <v>1912</v>
      </c>
      <c r="PG57" s="5">
        <v>2122</v>
      </c>
      <c r="PH57" s="5">
        <v>3006</v>
      </c>
      <c r="PI57" s="5">
        <v>2455</v>
      </c>
      <c r="PJ57" s="5">
        <v>2364</v>
      </c>
      <c r="PK57" s="5">
        <v>2332</v>
      </c>
      <c r="PL57" s="5">
        <v>2124</v>
      </c>
      <c r="PM57" s="5">
        <v>2106</v>
      </c>
      <c r="PN57" s="5">
        <v>1866</v>
      </c>
      <c r="PO57" s="5">
        <v>1631</v>
      </c>
      <c r="PP57" s="5">
        <v>2274</v>
      </c>
      <c r="PQ57" s="5">
        <v>2090</v>
      </c>
      <c r="PR57" s="5" t="s">
        <v>33</v>
      </c>
      <c r="PS57" s="5" t="s">
        <v>33</v>
      </c>
      <c r="PT57" s="5" t="s">
        <v>33</v>
      </c>
      <c r="PU57" s="5" t="s">
        <v>33</v>
      </c>
      <c r="PV57" s="5" t="s">
        <v>33</v>
      </c>
      <c r="PW57" s="5" t="s">
        <v>33</v>
      </c>
      <c r="PX57" s="5" t="s">
        <v>33</v>
      </c>
      <c r="PY57" s="5" t="s">
        <v>33</v>
      </c>
      <c r="PZ57" s="5" t="s">
        <v>33</v>
      </c>
      <c r="QA57" s="5" t="s">
        <v>33</v>
      </c>
      <c r="QB57" s="5" t="s">
        <v>33</v>
      </c>
      <c r="QC57" s="5" t="s">
        <v>33</v>
      </c>
      <c r="QD57" s="5" t="s">
        <v>33</v>
      </c>
      <c r="QE57" s="5" t="s">
        <v>33</v>
      </c>
      <c r="QF57" s="5" t="s">
        <v>33</v>
      </c>
      <c r="QG57" s="5" t="s">
        <v>33</v>
      </c>
      <c r="QH57" s="5" t="s">
        <v>33</v>
      </c>
      <c r="QI57" s="5" t="s">
        <v>33</v>
      </c>
      <c r="QJ57" s="5">
        <v>11366</v>
      </c>
      <c r="QK57" s="5">
        <v>11246</v>
      </c>
      <c r="QL57" s="5">
        <v>10958</v>
      </c>
      <c r="QM57" s="5">
        <v>9916</v>
      </c>
      <c r="QN57" s="5">
        <v>11830</v>
      </c>
      <c r="QO57" s="5">
        <v>8093</v>
      </c>
      <c r="QP57" s="5">
        <v>7337</v>
      </c>
      <c r="QQ57" s="5">
        <v>8514</v>
      </c>
      <c r="QR57" s="5">
        <v>6329</v>
      </c>
      <c r="QS57" s="5">
        <v>6307</v>
      </c>
      <c r="QT57" s="5">
        <v>5007</v>
      </c>
      <c r="QU57" s="5">
        <v>5045</v>
      </c>
      <c r="QV57" s="5">
        <v>4932</v>
      </c>
      <c r="QW57" s="5">
        <v>4511</v>
      </c>
      <c r="QX57" s="5" t="s">
        <v>33</v>
      </c>
      <c r="QY57" s="5" t="s">
        <v>33</v>
      </c>
      <c r="QZ57" s="5" t="s">
        <v>33</v>
      </c>
      <c r="RA57" s="5" t="s">
        <v>33</v>
      </c>
      <c r="RB57" s="5" t="s">
        <v>33</v>
      </c>
      <c r="RC57" s="5" t="s">
        <v>33</v>
      </c>
      <c r="RD57" s="5" t="s">
        <v>33</v>
      </c>
      <c r="RE57" s="5" t="s">
        <v>33</v>
      </c>
      <c r="RF57" s="5" t="s">
        <v>33</v>
      </c>
      <c r="RG57" s="5" t="s">
        <v>33</v>
      </c>
      <c r="RH57" s="5" t="s">
        <v>33</v>
      </c>
      <c r="RI57" s="5" t="s">
        <v>33</v>
      </c>
      <c r="RJ57" s="5" t="s">
        <v>33</v>
      </c>
      <c r="RK57" s="5" t="s">
        <v>33</v>
      </c>
      <c r="RL57" s="5" t="s">
        <v>33</v>
      </c>
      <c r="RM57" s="5" t="s">
        <v>33</v>
      </c>
      <c r="RN57" s="5" t="s">
        <v>33</v>
      </c>
      <c r="RO57" s="5" t="s">
        <v>33</v>
      </c>
      <c r="RP57" s="5">
        <v>7544</v>
      </c>
      <c r="RQ57" s="5">
        <v>7932</v>
      </c>
      <c r="RR57" s="5">
        <v>8967</v>
      </c>
      <c r="RS57" s="5">
        <v>7463</v>
      </c>
      <c r="RT57" s="5">
        <v>7192</v>
      </c>
      <c r="RU57" s="5">
        <v>8795</v>
      </c>
      <c r="RV57" s="5">
        <v>8338</v>
      </c>
      <c r="RW57" s="5">
        <v>4939</v>
      </c>
      <c r="RX57" s="5">
        <v>3001</v>
      </c>
      <c r="RY57" s="5">
        <v>6095</v>
      </c>
      <c r="RZ57" s="5">
        <v>5328</v>
      </c>
      <c r="SA57" s="5">
        <v>3976</v>
      </c>
      <c r="SB57" s="5">
        <v>3504</v>
      </c>
      <c r="SC57" s="5">
        <v>3236</v>
      </c>
      <c r="SD57" s="5" t="s">
        <v>33</v>
      </c>
      <c r="SE57" s="5" t="s">
        <v>33</v>
      </c>
      <c r="SF57" s="5" t="s">
        <v>33</v>
      </c>
      <c r="SG57" s="5" t="s">
        <v>33</v>
      </c>
      <c r="SH57" s="5" t="s">
        <v>33</v>
      </c>
      <c r="SI57" s="5" t="s">
        <v>33</v>
      </c>
      <c r="SJ57" s="5" t="s">
        <v>33</v>
      </c>
      <c r="SK57" s="5" t="s">
        <v>33</v>
      </c>
      <c r="SL57" s="5" t="s">
        <v>33</v>
      </c>
      <c r="SM57" s="5" t="s">
        <v>33</v>
      </c>
      <c r="SN57" s="5" t="s">
        <v>33</v>
      </c>
      <c r="SO57" s="5" t="s">
        <v>33</v>
      </c>
      <c r="SP57" s="5" t="s">
        <v>33</v>
      </c>
      <c r="SQ57" s="5" t="s">
        <v>33</v>
      </c>
      <c r="SR57" s="5" t="s">
        <v>33</v>
      </c>
      <c r="SS57" s="5" t="s">
        <v>33</v>
      </c>
      <c r="ST57" s="5" t="s">
        <v>33</v>
      </c>
      <c r="SU57" s="5" t="s">
        <v>33</v>
      </c>
      <c r="SV57" s="5">
        <v>1457</v>
      </c>
      <c r="SW57" s="5">
        <v>1177</v>
      </c>
      <c r="SX57" s="5">
        <v>1364</v>
      </c>
      <c r="SY57" s="5">
        <v>1303</v>
      </c>
      <c r="SZ57" s="5">
        <v>1212</v>
      </c>
      <c r="TA57" s="5">
        <v>1357</v>
      </c>
      <c r="TB57" s="5">
        <v>1452</v>
      </c>
      <c r="TC57" s="5">
        <v>1196</v>
      </c>
      <c r="TD57" s="5">
        <v>1658</v>
      </c>
      <c r="TE57" s="5">
        <v>2471</v>
      </c>
      <c r="TF57" s="5">
        <v>3036</v>
      </c>
      <c r="TG57" s="5">
        <v>2413</v>
      </c>
      <c r="TH57" s="5">
        <v>2502</v>
      </c>
      <c r="TI57" s="5">
        <v>2459</v>
      </c>
      <c r="TJ57" s="5" t="s">
        <v>33</v>
      </c>
      <c r="TK57" s="5" t="s">
        <v>33</v>
      </c>
      <c r="TL57" s="5" t="s">
        <v>33</v>
      </c>
      <c r="TM57" s="5" t="s">
        <v>33</v>
      </c>
      <c r="TN57" s="5" t="s">
        <v>33</v>
      </c>
      <c r="TO57" s="5" t="s">
        <v>33</v>
      </c>
      <c r="TP57" s="5" t="s">
        <v>33</v>
      </c>
      <c r="TQ57" s="5" t="s">
        <v>33</v>
      </c>
      <c r="TR57" s="5" t="s">
        <v>33</v>
      </c>
      <c r="TS57" s="5" t="s">
        <v>33</v>
      </c>
      <c r="TT57" s="5" t="s">
        <v>33</v>
      </c>
      <c r="TU57" s="5" t="s">
        <v>33</v>
      </c>
      <c r="TV57" s="5" t="s">
        <v>33</v>
      </c>
      <c r="TW57" s="5" t="s">
        <v>33</v>
      </c>
      <c r="TX57" s="5" t="s">
        <v>33</v>
      </c>
      <c r="TY57" s="5" t="s">
        <v>33</v>
      </c>
      <c r="TZ57" s="5" t="s">
        <v>33</v>
      </c>
      <c r="UA57" s="5" t="s">
        <v>33</v>
      </c>
      <c r="UB57" s="5">
        <v>184</v>
      </c>
      <c r="UC57" s="5">
        <v>226</v>
      </c>
      <c r="UD57" s="5">
        <v>173</v>
      </c>
      <c r="UE57" s="5">
        <v>177</v>
      </c>
      <c r="UF57" s="5">
        <v>143</v>
      </c>
      <c r="UG57" s="5">
        <v>153</v>
      </c>
      <c r="UH57" s="5">
        <v>156</v>
      </c>
      <c r="UI57" s="5">
        <v>106</v>
      </c>
      <c r="UJ57" s="5">
        <v>127</v>
      </c>
      <c r="UK57" s="5">
        <v>111</v>
      </c>
      <c r="UL57" s="5">
        <v>102</v>
      </c>
      <c r="UM57" s="5">
        <v>82</v>
      </c>
      <c r="UN57" s="5">
        <v>0</v>
      </c>
      <c r="UO57" s="5">
        <v>0</v>
      </c>
      <c r="UP57" s="5" t="s">
        <v>33</v>
      </c>
      <c r="UQ57" s="5" t="s">
        <v>33</v>
      </c>
      <c r="UR57" s="5" t="s">
        <v>33</v>
      </c>
      <c r="US57" s="5" t="s">
        <v>33</v>
      </c>
      <c r="UT57" s="5" t="s">
        <v>33</v>
      </c>
      <c r="UU57" s="5" t="s">
        <v>33</v>
      </c>
      <c r="UV57" s="5" t="s">
        <v>33</v>
      </c>
      <c r="UW57" s="5" t="s">
        <v>33</v>
      </c>
      <c r="UX57" s="5" t="s">
        <v>33</v>
      </c>
      <c r="UY57" s="5" t="s">
        <v>33</v>
      </c>
      <c r="UZ57" s="5" t="s">
        <v>33</v>
      </c>
      <c r="VA57" s="5" t="s">
        <v>33</v>
      </c>
      <c r="VB57" s="5" t="s">
        <v>33</v>
      </c>
      <c r="VC57" s="5" t="s">
        <v>33</v>
      </c>
      <c r="VD57" s="5" t="s">
        <v>33</v>
      </c>
      <c r="VE57" s="5" t="s">
        <v>33</v>
      </c>
      <c r="VF57" s="5" t="s">
        <v>33</v>
      </c>
      <c r="VG57" s="5" t="s">
        <v>33</v>
      </c>
      <c r="VH57" s="5">
        <v>21993</v>
      </c>
      <c r="VI57" s="5">
        <v>20097</v>
      </c>
      <c r="VJ57" s="5">
        <v>18739</v>
      </c>
      <c r="VK57" s="5">
        <v>19511</v>
      </c>
      <c r="VL57" s="5">
        <v>17938</v>
      </c>
      <c r="VM57" s="5">
        <v>18215</v>
      </c>
      <c r="VN57" s="5">
        <v>17840</v>
      </c>
      <c r="VO57" s="5">
        <v>17238</v>
      </c>
      <c r="VP57" s="5">
        <v>17804</v>
      </c>
      <c r="VQ57" s="5">
        <v>15778</v>
      </c>
      <c r="VR57" s="5">
        <v>13211</v>
      </c>
      <c r="VS57" s="5">
        <v>16098</v>
      </c>
      <c r="VT57" s="5">
        <v>11687</v>
      </c>
      <c r="VU57" s="5">
        <v>9918</v>
      </c>
      <c r="VV57" s="5" t="s">
        <v>33</v>
      </c>
      <c r="VW57" s="5" t="s">
        <v>33</v>
      </c>
      <c r="VX57" s="5" t="s">
        <v>33</v>
      </c>
      <c r="VY57" s="5" t="s">
        <v>33</v>
      </c>
      <c r="VZ57" s="5" t="s">
        <v>33</v>
      </c>
      <c r="WA57" s="5" t="s">
        <v>33</v>
      </c>
      <c r="WB57" s="5" t="s">
        <v>33</v>
      </c>
      <c r="WC57" s="5" t="s">
        <v>33</v>
      </c>
      <c r="WD57" s="5" t="s">
        <v>33</v>
      </c>
      <c r="WE57" s="5" t="s">
        <v>33</v>
      </c>
      <c r="WF57" s="5" t="s">
        <v>33</v>
      </c>
      <c r="WG57" s="5" t="s">
        <v>33</v>
      </c>
      <c r="WH57" s="5" t="s">
        <v>33</v>
      </c>
      <c r="WI57" s="5" t="s">
        <v>33</v>
      </c>
      <c r="WJ57" s="5" t="s">
        <v>33</v>
      </c>
      <c r="WK57" s="5" t="s">
        <v>33</v>
      </c>
      <c r="WL57" s="5" t="s">
        <v>33</v>
      </c>
      <c r="WM57" s="5" t="s">
        <v>33</v>
      </c>
      <c r="WN57" s="5">
        <v>450</v>
      </c>
      <c r="WO57" s="5">
        <v>641</v>
      </c>
      <c r="WP57" s="5">
        <v>468</v>
      </c>
      <c r="WQ57" s="5">
        <v>347</v>
      </c>
      <c r="WR57" s="5">
        <v>389</v>
      </c>
      <c r="WS57" s="5">
        <v>405</v>
      </c>
      <c r="WT57" s="5">
        <v>462</v>
      </c>
      <c r="WU57" s="5">
        <v>304</v>
      </c>
      <c r="WV57" s="5">
        <v>168</v>
      </c>
      <c r="WW57" s="5">
        <v>104</v>
      </c>
      <c r="WX57" s="5">
        <v>114</v>
      </c>
      <c r="WY57" s="5">
        <v>161</v>
      </c>
      <c r="WZ57" s="5">
        <v>167</v>
      </c>
      <c r="XA57" s="5">
        <v>194</v>
      </c>
      <c r="XB57" s="5" t="s">
        <v>33</v>
      </c>
      <c r="XC57" s="5" t="s">
        <v>33</v>
      </c>
      <c r="XD57" s="5" t="s">
        <v>33</v>
      </c>
      <c r="XE57" s="5" t="s">
        <v>33</v>
      </c>
      <c r="XF57" s="5" t="s">
        <v>33</v>
      </c>
      <c r="XG57" s="5" t="s">
        <v>33</v>
      </c>
      <c r="XH57" s="5" t="s">
        <v>33</v>
      </c>
      <c r="XI57" s="5" t="s">
        <v>33</v>
      </c>
      <c r="XJ57" s="5" t="s">
        <v>33</v>
      </c>
      <c r="XK57" s="5" t="s">
        <v>33</v>
      </c>
      <c r="XL57" s="5" t="s">
        <v>33</v>
      </c>
      <c r="XM57" s="5" t="s">
        <v>33</v>
      </c>
      <c r="XN57" s="5" t="s">
        <v>33</v>
      </c>
      <c r="XO57" s="5" t="s">
        <v>33</v>
      </c>
      <c r="XP57" s="5" t="s">
        <v>33</v>
      </c>
      <c r="XQ57" s="5" t="s">
        <v>33</v>
      </c>
      <c r="XR57" s="5" t="s">
        <v>33</v>
      </c>
      <c r="XS57" s="1">
        <v>8287</v>
      </c>
      <c r="XT57" s="3" t="s">
        <v>180</v>
      </c>
      <c r="XU57" s="3" t="s">
        <v>180</v>
      </c>
      <c r="XV57" s="3" t="s">
        <v>180</v>
      </c>
      <c r="XW57" s="3" t="s">
        <v>179</v>
      </c>
      <c r="XX57" s="3" t="s">
        <v>180</v>
      </c>
      <c r="XY57" s="3" t="s">
        <v>180</v>
      </c>
      <c r="XZ57" s="3" t="s">
        <v>225</v>
      </c>
    </row>
    <row r="58" spans="1:650" x14ac:dyDescent="0.3">
      <c r="A58" s="6" t="s">
        <v>89</v>
      </c>
      <c r="B58" s="1">
        <v>4057001</v>
      </c>
      <c r="C58" s="5" t="s">
        <v>33</v>
      </c>
      <c r="D58" s="5">
        <v>0</v>
      </c>
      <c r="E58" s="5">
        <v>0</v>
      </c>
      <c r="F58" s="5">
        <v>0</v>
      </c>
      <c r="G58" s="5">
        <v>0</v>
      </c>
      <c r="H58" s="5">
        <v>0</v>
      </c>
      <c r="I58" s="5">
        <v>0</v>
      </c>
      <c r="J58" s="5">
        <v>0</v>
      </c>
      <c r="K58" s="5">
        <v>0</v>
      </c>
      <c r="L58" s="5">
        <v>0</v>
      </c>
      <c r="M58" s="5">
        <v>0</v>
      </c>
      <c r="N58" s="5">
        <v>0</v>
      </c>
      <c r="O58" s="5">
        <v>0</v>
      </c>
      <c r="P58" s="5">
        <v>0</v>
      </c>
      <c r="Q58" s="5">
        <v>0</v>
      </c>
      <c r="R58" s="5">
        <v>0</v>
      </c>
      <c r="S58" s="5">
        <v>0</v>
      </c>
      <c r="T58" s="5">
        <v>0</v>
      </c>
      <c r="U58" s="5">
        <v>0</v>
      </c>
      <c r="V58" s="5">
        <v>0</v>
      </c>
      <c r="W58" s="5">
        <v>0</v>
      </c>
      <c r="X58" s="5">
        <v>0</v>
      </c>
      <c r="Y58" s="5">
        <v>0</v>
      </c>
      <c r="Z58" s="5">
        <v>0</v>
      </c>
      <c r="AA58" s="5">
        <v>0</v>
      </c>
      <c r="AB58" s="5">
        <v>0</v>
      </c>
      <c r="AC58" s="5">
        <v>0</v>
      </c>
      <c r="AD58" s="5">
        <v>0</v>
      </c>
      <c r="AE58" s="5">
        <v>0</v>
      </c>
      <c r="AF58" s="5">
        <v>0</v>
      </c>
      <c r="AG58" s="5">
        <v>0</v>
      </c>
      <c r="AH58" s="5">
        <v>0</v>
      </c>
      <c r="AI58" s="5" t="s">
        <v>33</v>
      </c>
      <c r="AJ58" s="5">
        <v>22666</v>
      </c>
      <c r="AK58" s="5">
        <v>26822</v>
      </c>
      <c r="AL58" s="5">
        <v>24338</v>
      </c>
      <c r="AM58" s="5">
        <v>31842</v>
      </c>
      <c r="AN58" s="5">
        <v>42008</v>
      </c>
      <c r="AO58" s="5">
        <v>38763</v>
      </c>
      <c r="AP58" s="5">
        <v>55634</v>
      </c>
      <c r="AQ58" s="5">
        <v>47710</v>
      </c>
      <c r="AR58" s="5">
        <v>36577</v>
      </c>
      <c r="AS58" s="5">
        <v>48287</v>
      </c>
      <c r="AT58" s="5">
        <v>30759</v>
      </c>
      <c r="AU58" s="5">
        <v>29578</v>
      </c>
      <c r="AV58" s="5">
        <v>20435</v>
      </c>
      <c r="AW58" s="5">
        <v>19111</v>
      </c>
      <c r="AX58" s="5">
        <v>65293</v>
      </c>
      <c r="AY58" s="5">
        <v>13838</v>
      </c>
      <c r="AZ58" s="5">
        <v>16165</v>
      </c>
      <c r="BA58" s="5">
        <v>6223</v>
      </c>
      <c r="BB58" s="5">
        <v>7591</v>
      </c>
      <c r="BC58" s="5">
        <v>5514</v>
      </c>
      <c r="BD58" s="5">
        <v>8325</v>
      </c>
      <c r="BE58" s="5">
        <v>6219</v>
      </c>
      <c r="BF58" s="5">
        <v>8998</v>
      </c>
      <c r="BG58" s="5">
        <v>10112</v>
      </c>
      <c r="BH58" s="5">
        <v>16677</v>
      </c>
      <c r="BI58" s="5">
        <v>10265</v>
      </c>
      <c r="BJ58" s="5">
        <v>8129</v>
      </c>
      <c r="BK58" s="5">
        <v>4367</v>
      </c>
      <c r="BL58" s="5">
        <v>4133</v>
      </c>
      <c r="BM58" s="5">
        <v>9372</v>
      </c>
      <c r="BN58" s="5">
        <v>13286</v>
      </c>
      <c r="BO58" s="5" t="s">
        <v>33</v>
      </c>
      <c r="BP58" s="5">
        <v>173873</v>
      </c>
      <c r="BQ58" s="5">
        <v>72397</v>
      </c>
      <c r="BR58" s="5">
        <v>54466</v>
      </c>
      <c r="BS58" s="5">
        <v>50686</v>
      </c>
      <c r="BT58" s="5">
        <v>52271</v>
      </c>
      <c r="BU58" s="5">
        <v>81474</v>
      </c>
      <c r="BV58" s="5">
        <v>68696</v>
      </c>
      <c r="BW58" s="5">
        <v>18043</v>
      </c>
      <c r="BX58" s="5">
        <v>59202</v>
      </c>
      <c r="BY58" s="5">
        <v>27392</v>
      </c>
      <c r="BZ58" s="5">
        <v>13911</v>
      </c>
      <c r="CA58" s="5">
        <v>9931</v>
      </c>
      <c r="CB58" s="5">
        <v>28457</v>
      </c>
      <c r="CC58" s="5">
        <v>11362</v>
      </c>
      <c r="CD58" s="5">
        <v>13400</v>
      </c>
      <c r="CE58" s="5">
        <v>6767</v>
      </c>
      <c r="CF58" s="5">
        <v>24839</v>
      </c>
      <c r="CG58" s="5">
        <v>10892</v>
      </c>
      <c r="CH58" s="5">
        <v>19276</v>
      </c>
      <c r="CI58" s="5">
        <v>20343</v>
      </c>
      <c r="CJ58" s="5">
        <v>11569</v>
      </c>
      <c r="CK58" s="5">
        <v>25363</v>
      </c>
      <c r="CL58" s="5">
        <v>27534</v>
      </c>
      <c r="CM58" s="5">
        <v>49852</v>
      </c>
      <c r="CN58" s="5">
        <v>38907</v>
      </c>
      <c r="CO58" s="5">
        <v>30685</v>
      </c>
      <c r="CP58" s="5">
        <v>20520</v>
      </c>
      <c r="CQ58" s="5">
        <v>18070</v>
      </c>
      <c r="CR58" s="5">
        <v>59991</v>
      </c>
      <c r="CS58" s="5">
        <v>17953</v>
      </c>
      <c r="CT58" s="5">
        <v>9048</v>
      </c>
      <c r="CU58" s="5" t="s">
        <v>33</v>
      </c>
      <c r="CV58" s="5">
        <v>121632</v>
      </c>
      <c r="CW58" s="5">
        <v>142278</v>
      </c>
      <c r="CX58" s="5">
        <v>135186</v>
      </c>
      <c r="CY58" s="5">
        <v>140426</v>
      </c>
      <c r="CZ58" s="5">
        <v>140716</v>
      </c>
      <c r="DA58" s="5">
        <v>115327</v>
      </c>
      <c r="DB58" s="5">
        <v>95088</v>
      </c>
      <c r="DC58" s="5">
        <v>74354</v>
      </c>
      <c r="DD58" s="5">
        <v>61241</v>
      </c>
      <c r="DE58" s="5">
        <v>50360</v>
      </c>
      <c r="DF58" s="5">
        <v>39786</v>
      </c>
      <c r="DG58" s="5">
        <v>52532</v>
      </c>
      <c r="DH58" s="5">
        <v>47495</v>
      </c>
      <c r="DI58" s="5">
        <v>58957</v>
      </c>
      <c r="DJ58" s="5">
        <v>56320</v>
      </c>
      <c r="DK58" s="5">
        <v>37075</v>
      </c>
      <c r="DL58" s="5">
        <v>35783</v>
      </c>
      <c r="DM58" s="5">
        <v>61467</v>
      </c>
      <c r="DN58" s="5">
        <v>41211</v>
      </c>
      <c r="DO58" s="5">
        <v>27011</v>
      </c>
      <c r="DP58" s="5">
        <v>74533</v>
      </c>
      <c r="DQ58" s="5">
        <v>38687</v>
      </c>
      <c r="DR58" s="5">
        <v>51049</v>
      </c>
      <c r="DS58" s="5">
        <v>55149</v>
      </c>
      <c r="DT58" s="5">
        <v>50106</v>
      </c>
      <c r="DU58" s="5">
        <v>57997</v>
      </c>
      <c r="DV58" s="5">
        <v>46322</v>
      </c>
      <c r="DW58" s="5">
        <v>26106</v>
      </c>
      <c r="DX58" s="5">
        <v>41670</v>
      </c>
      <c r="DY58" s="5">
        <v>26162</v>
      </c>
      <c r="DZ58" s="5">
        <v>23078</v>
      </c>
      <c r="EA58" s="5" t="s">
        <v>33</v>
      </c>
      <c r="EB58" s="5">
        <v>23249</v>
      </c>
      <c r="EC58" s="5">
        <v>35257</v>
      </c>
      <c r="ED58" s="5">
        <v>27304</v>
      </c>
      <c r="EE58" s="5">
        <v>44051</v>
      </c>
      <c r="EF58" s="5">
        <v>35513</v>
      </c>
      <c r="EG58" s="5">
        <v>37256</v>
      </c>
      <c r="EH58" s="5">
        <v>36560</v>
      </c>
      <c r="EI58" s="5">
        <v>30569</v>
      </c>
      <c r="EJ58" s="5">
        <v>18965</v>
      </c>
      <c r="EK58" s="5">
        <v>154928</v>
      </c>
      <c r="EL58" s="5">
        <v>12002</v>
      </c>
      <c r="EM58" s="5">
        <v>14054</v>
      </c>
      <c r="EN58" s="5">
        <v>34651</v>
      </c>
      <c r="EO58" s="5">
        <v>20101</v>
      </c>
      <c r="EP58" s="5">
        <v>11564</v>
      </c>
      <c r="EQ58" s="5">
        <v>12932</v>
      </c>
      <c r="ER58" s="5">
        <v>9428</v>
      </c>
      <c r="ES58" s="5">
        <v>9376</v>
      </c>
      <c r="ET58" s="5">
        <v>6949</v>
      </c>
      <c r="EU58" s="5">
        <v>6030</v>
      </c>
      <c r="EV58" s="5">
        <v>10767</v>
      </c>
      <c r="EW58" s="5">
        <v>10703</v>
      </c>
      <c r="EX58" s="5">
        <v>11410</v>
      </c>
      <c r="EY58" s="5">
        <v>9061</v>
      </c>
      <c r="EZ58" s="5">
        <v>6463</v>
      </c>
      <c r="FA58" s="5">
        <v>14071</v>
      </c>
      <c r="FB58" s="5">
        <v>8649</v>
      </c>
      <c r="FC58" s="5">
        <v>6261</v>
      </c>
      <c r="FD58" s="5">
        <v>4972</v>
      </c>
      <c r="FE58" s="5">
        <v>7901</v>
      </c>
      <c r="FF58" s="5">
        <v>5267</v>
      </c>
      <c r="FG58" s="5" t="s">
        <v>33</v>
      </c>
      <c r="FH58" s="5">
        <v>0</v>
      </c>
      <c r="FI58" s="5">
        <v>0</v>
      </c>
      <c r="FJ58" s="5">
        <v>0</v>
      </c>
      <c r="FK58" s="5">
        <v>0</v>
      </c>
      <c r="FL58" s="5">
        <v>0</v>
      </c>
      <c r="FM58" s="5">
        <v>0</v>
      </c>
      <c r="FN58" s="5">
        <v>0</v>
      </c>
      <c r="FO58" s="5">
        <v>0</v>
      </c>
      <c r="FP58" s="5">
        <v>0</v>
      </c>
      <c r="FQ58" s="5">
        <v>0</v>
      </c>
      <c r="FR58" s="5">
        <v>0</v>
      </c>
      <c r="FS58" s="5">
        <v>0</v>
      </c>
      <c r="FT58" s="5">
        <v>0</v>
      </c>
      <c r="FU58" s="5" t="s">
        <v>33</v>
      </c>
      <c r="FV58" s="5" t="s">
        <v>33</v>
      </c>
      <c r="FW58" s="5" t="s">
        <v>33</v>
      </c>
      <c r="FX58" s="5" t="s">
        <v>33</v>
      </c>
      <c r="FY58" s="5" t="s">
        <v>33</v>
      </c>
      <c r="FZ58" s="5" t="s">
        <v>33</v>
      </c>
      <c r="GA58" s="5" t="s">
        <v>33</v>
      </c>
      <c r="GB58" s="5" t="s">
        <v>33</v>
      </c>
      <c r="GC58" s="5" t="s">
        <v>33</v>
      </c>
      <c r="GD58" s="5" t="s">
        <v>33</v>
      </c>
      <c r="GE58" s="5" t="s">
        <v>33</v>
      </c>
      <c r="GF58" s="5" t="s">
        <v>33</v>
      </c>
      <c r="GG58" s="5" t="s">
        <v>33</v>
      </c>
      <c r="GH58" s="5" t="s">
        <v>33</v>
      </c>
      <c r="GI58" s="5" t="s">
        <v>33</v>
      </c>
      <c r="GJ58" s="5" t="s">
        <v>33</v>
      </c>
      <c r="GK58" s="5" t="s">
        <v>33</v>
      </c>
      <c r="GL58" s="5" t="s">
        <v>33</v>
      </c>
      <c r="GM58" s="5" t="s">
        <v>33</v>
      </c>
      <c r="GN58" s="5">
        <v>341420</v>
      </c>
      <c r="GO58" s="5">
        <v>276754</v>
      </c>
      <c r="GP58" s="5">
        <v>241295</v>
      </c>
      <c r="GQ58" s="5">
        <v>267005</v>
      </c>
      <c r="GR58" s="5">
        <v>270509</v>
      </c>
      <c r="GS58" s="5">
        <v>272820</v>
      </c>
      <c r="GT58" s="5">
        <v>255979</v>
      </c>
      <c r="GU58" s="5">
        <v>170675</v>
      </c>
      <c r="GV58" s="5">
        <v>175986</v>
      </c>
      <c r="GW58" s="5">
        <v>280967</v>
      </c>
      <c r="GX58" s="5">
        <v>96458</v>
      </c>
      <c r="GY58" s="5">
        <v>106095</v>
      </c>
      <c r="GZ58" s="5">
        <v>131038</v>
      </c>
      <c r="HA58" s="5">
        <v>109530</v>
      </c>
      <c r="HB58" s="5">
        <v>146577</v>
      </c>
      <c r="HC58" s="5">
        <v>70613</v>
      </c>
      <c r="HD58" s="5">
        <v>86214</v>
      </c>
      <c r="HE58" s="5">
        <v>87959</v>
      </c>
      <c r="HF58" s="5">
        <v>75026</v>
      </c>
      <c r="HG58" s="5">
        <v>58898</v>
      </c>
      <c r="HH58" s="5">
        <v>105194</v>
      </c>
      <c r="HI58" s="5">
        <v>80972</v>
      </c>
      <c r="HJ58" s="5">
        <v>98991</v>
      </c>
      <c r="HK58" s="5">
        <v>124175</v>
      </c>
      <c r="HL58" s="5">
        <v>112153</v>
      </c>
      <c r="HM58" s="5">
        <v>113018</v>
      </c>
      <c r="HN58" s="5">
        <v>83620</v>
      </c>
      <c r="HO58" s="5">
        <v>54803</v>
      </c>
      <c r="HP58" s="5">
        <v>110766</v>
      </c>
      <c r="HQ58" s="5">
        <v>61389</v>
      </c>
      <c r="HR58" s="5">
        <v>50679</v>
      </c>
      <c r="HS58" s="5" t="s">
        <v>33</v>
      </c>
      <c r="HT58" s="5">
        <v>1056459</v>
      </c>
      <c r="HU58" s="5">
        <v>897972</v>
      </c>
      <c r="HV58" s="5">
        <v>775974</v>
      </c>
      <c r="HW58" s="5">
        <v>940605</v>
      </c>
      <c r="HX58" s="5">
        <v>1397465</v>
      </c>
      <c r="HY58" s="5">
        <v>1418023</v>
      </c>
      <c r="HZ58" s="5">
        <v>1521500</v>
      </c>
      <c r="IA58" s="5">
        <v>1469099</v>
      </c>
      <c r="IB58" s="5">
        <v>1080713</v>
      </c>
      <c r="IC58" s="5">
        <v>860867</v>
      </c>
      <c r="ID58" s="5">
        <v>1372810</v>
      </c>
      <c r="IE58" s="5">
        <v>922128</v>
      </c>
      <c r="IF58" s="5">
        <v>899617</v>
      </c>
      <c r="IG58" s="5">
        <v>782099</v>
      </c>
      <c r="IH58" s="5">
        <v>651530</v>
      </c>
      <c r="II58" s="5">
        <v>578627</v>
      </c>
      <c r="IJ58" s="5">
        <v>494482</v>
      </c>
      <c r="IK58" s="5">
        <v>521046</v>
      </c>
      <c r="IL58" s="5">
        <v>520253</v>
      </c>
      <c r="IM58" s="5">
        <v>393838</v>
      </c>
      <c r="IN58" s="5">
        <v>381194</v>
      </c>
      <c r="IO58" s="5">
        <v>439047</v>
      </c>
      <c r="IP58" s="5">
        <v>428222</v>
      </c>
      <c r="IQ58" s="5">
        <v>393050</v>
      </c>
      <c r="IR58" s="5">
        <v>370272</v>
      </c>
      <c r="IS58" s="5">
        <v>386068</v>
      </c>
      <c r="IT58" s="5">
        <v>317451</v>
      </c>
      <c r="IU58" s="5">
        <v>304443</v>
      </c>
      <c r="IV58" s="5">
        <v>305888</v>
      </c>
      <c r="IW58" s="5">
        <v>239069</v>
      </c>
      <c r="IX58" s="5">
        <v>212054</v>
      </c>
      <c r="IY58" s="5" t="s">
        <v>33</v>
      </c>
      <c r="IZ58" s="5">
        <v>36902</v>
      </c>
      <c r="JA58" s="5">
        <v>41306</v>
      </c>
      <c r="JB58" s="5">
        <v>38110</v>
      </c>
      <c r="JC58" s="5">
        <v>38304</v>
      </c>
      <c r="JD58" s="5">
        <v>39630</v>
      </c>
      <c r="JE58" s="5">
        <v>47699</v>
      </c>
      <c r="JF58" s="5">
        <v>51819</v>
      </c>
      <c r="JG58" s="5">
        <v>51442</v>
      </c>
      <c r="JH58" s="5">
        <v>45922</v>
      </c>
      <c r="JI58" s="5">
        <v>40348</v>
      </c>
      <c r="JJ58" s="5">
        <v>46590</v>
      </c>
      <c r="JK58" s="5">
        <v>41000</v>
      </c>
      <c r="JL58" s="5">
        <v>37904</v>
      </c>
      <c r="JM58" s="5">
        <v>34670</v>
      </c>
      <c r="JN58" s="5">
        <v>30171</v>
      </c>
      <c r="JO58" s="5">
        <v>24879</v>
      </c>
      <c r="JP58" s="5">
        <v>24880</v>
      </c>
      <c r="JQ58" s="5">
        <v>22521</v>
      </c>
      <c r="JR58" s="5">
        <v>24377</v>
      </c>
      <c r="JS58" s="5">
        <v>17798</v>
      </c>
      <c r="JT58" s="5">
        <v>12955</v>
      </c>
      <c r="JU58" s="5">
        <v>16673</v>
      </c>
      <c r="JV58" s="5">
        <v>16147</v>
      </c>
      <c r="JW58" s="5">
        <v>17686</v>
      </c>
      <c r="JX58" s="5">
        <v>14862</v>
      </c>
      <c r="JY58" s="5">
        <v>16345</v>
      </c>
      <c r="JZ58" s="5">
        <v>18192</v>
      </c>
      <c r="KA58" s="5">
        <v>16787</v>
      </c>
      <c r="KB58" s="5">
        <v>15319</v>
      </c>
      <c r="KC58" s="5">
        <v>13671</v>
      </c>
      <c r="KD58" s="5">
        <v>13139</v>
      </c>
      <c r="KE58" s="5" t="s">
        <v>33</v>
      </c>
      <c r="KF58" s="5">
        <v>7837</v>
      </c>
      <c r="KG58" s="5">
        <v>6952</v>
      </c>
      <c r="KH58" s="5">
        <v>7543</v>
      </c>
      <c r="KI58" s="5">
        <v>9910</v>
      </c>
      <c r="KJ58" s="5">
        <v>10159</v>
      </c>
      <c r="KK58" s="5">
        <v>9746</v>
      </c>
      <c r="KL58" s="5">
        <v>7698</v>
      </c>
      <c r="KM58" s="5">
        <v>9646</v>
      </c>
      <c r="KN58" s="5">
        <v>6352</v>
      </c>
      <c r="KO58" s="5">
        <v>5767</v>
      </c>
      <c r="KP58" s="5">
        <v>5231</v>
      </c>
      <c r="KQ58" s="5">
        <v>4520</v>
      </c>
      <c r="KR58" s="5">
        <v>4236</v>
      </c>
      <c r="KS58" s="5">
        <v>3971</v>
      </c>
      <c r="KT58" s="5">
        <v>3532</v>
      </c>
      <c r="KU58" s="5">
        <v>3275</v>
      </c>
      <c r="KV58" s="5">
        <v>2809</v>
      </c>
      <c r="KW58" s="5">
        <v>3421</v>
      </c>
      <c r="KX58" s="5">
        <v>3023</v>
      </c>
      <c r="KY58" s="5">
        <v>3136</v>
      </c>
      <c r="KZ58" s="5">
        <v>4228</v>
      </c>
      <c r="LA58" s="5">
        <v>3631</v>
      </c>
      <c r="LB58" s="5">
        <v>3320</v>
      </c>
      <c r="LC58" s="5">
        <v>3720</v>
      </c>
      <c r="LD58" s="5">
        <v>3931</v>
      </c>
      <c r="LE58" s="5">
        <v>3518</v>
      </c>
      <c r="LF58" s="5">
        <v>3313</v>
      </c>
      <c r="LG58" s="5">
        <v>3572</v>
      </c>
      <c r="LH58" s="5">
        <v>2515</v>
      </c>
      <c r="LI58" s="5">
        <v>2543</v>
      </c>
      <c r="LJ58" s="5">
        <v>2497</v>
      </c>
      <c r="LK58" s="5" t="s">
        <v>33</v>
      </c>
      <c r="LL58" s="5">
        <v>8455</v>
      </c>
      <c r="LM58" s="5">
        <v>7764</v>
      </c>
      <c r="LN58" s="5">
        <v>7876</v>
      </c>
      <c r="LO58" s="5">
        <v>8384</v>
      </c>
      <c r="LP58" s="5">
        <v>7351</v>
      </c>
      <c r="LQ58" s="5">
        <v>8692</v>
      </c>
      <c r="LR58" s="5">
        <v>7533</v>
      </c>
      <c r="LS58" s="5">
        <v>8188</v>
      </c>
      <c r="LT58" s="5">
        <v>9995</v>
      </c>
      <c r="LU58" s="5">
        <v>7031</v>
      </c>
      <c r="LV58" s="5">
        <v>5713</v>
      </c>
      <c r="LW58" s="5">
        <v>5845</v>
      </c>
      <c r="LX58" s="5">
        <v>5253</v>
      </c>
      <c r="LY58" s="5">
        <v>3861</v>
      </c>
      <c r="LZ58" s="5">
        <v>4574</v>
      </c>
      <c r="MA58" s="5">
        <v>3714</v>
      </c>
      <c r="MB58" s="5">
        <v>3890</v>
      </c>
      <c r="MC58" s="5">
        <v>3464</v>
      </c>
      <c r="MD58" s="5">
        <v>4031</v>
      </c>
      <c r="ME58" s="5">
        <v>3490</v>
      </c>
      <c r="MF58" s="5">
        <v>3562</v>
      </c>
      <c r="MG58" s="5">
        <v>3560</v>
      </c>
      <c r="MH58" s="5">
        <v>5347</v>
      </c>
      <c r="MI58" s="5">
        <v>4296</v>
      </c>
      <c r="MJ58" s="5">
        <v>4645</v>
      </c>
      <c r="MK58" s="5">
        <v>3469</v>
      </c>
      <c r="ML58" s="5">
        <v>3574</v>
      </c>
      <c r="MM58" s="5">
        <v>2976</v>
      </c>
      <c r="MN58" s="5">
        <v>2011</v>
      </c>
      <c r="MO58" s="5">
        <v>1844</v>
      </c>
      <c r="MP58" s="5">
        <v>2311</v>
      </c>
      <c r="MQ58" s="5" t="s">
        <v>33</v>
      </c>
      <c r="MR58" s="5">
        <v>0</v>
      </c>
      <c r="MS58" s="5">
        <v>0</v>
      </c>
      <c r="MT58" s="5">
        <v>0</v>
      </c>
      <c r="MU58" s="5">
        <v>0</v>
      </c>
      <c r="MV58" s="5">
        <v>0</v>
      </c>
      <c r="MW58" s="5">
        <v>0</v>
      </c>
      <c r="MX58" s="5">
        <v>0</v>
      </c>
      <c r="MY58" s="5">
        <v>0</v>
      </c>
      <c r="MZ58" s="5">
        <v>0</v>
      </c>
      <c r="NA58" s="5">
        <v>0</v>
      </c>
      <c r="NB58" s="5">
        <v>0</v>
      </c>
      <c r="NC58" s="5">
        <v>0</v>
      </c>
      <c r="ND58" s="5">
        <v>0</v>
      </c>
      <c r="NE58" s="5" t="s">
        <v>33</v>
      </c>
      <c r="NF58" s="5" t="s">
        <v>33</v>
      </c>
      <c r="NG58" s="5" t="s">
        <v>33</v>
      </c>
      <c r="NH58" s="5" t="s">
        <v>33</v>
      </c>
      <c r="NI58" s="5" t="s">
        <v>33</v>
      </c>
      <c r="NJ58" s="5" t="s">
        <v>33</v>
      </c>
      <c r="NK58" s="5" t="s">
        <v>33</v>
      </c>
      <c r="NL58" s="5" t="s">
        <v>33</v>
      </c>
      <c r="NM58" s="5" t="s">
        <v>33</v>
      </c>
      <c r="NN58" s="5" t="s">
        <v>33</v>
      </c>
      <c r="NO58" s="5" t="s">
        <v>33</v>
      </c>
      <c r="NP58" s="5" t="s">
        <v>33</v>
      </c>
      <c r="NQ58" s="5" t="s">
        <v>33</v>
      </c>
      <c r="NR58" s="5" t="s">
        <v>33</v>
      </c>
      <c r="NS58" s="5" t="s">
        <v>33</v>
      </c>
      <c r="NT58" s="5" t="s">
        <v>33</v>
      </c>
      <c r="NU58" s="5" t="s">
        <v>33</v>
      </c>
      <c r="NV58" s="5" t="s">
        <v>33</v>
      </c>
      <c r="NW58" s="5" t="s">
        <v>33</v>
      </c>
      <c r="NX58" s="5">
        <v>0</v>
      </c>
      <c r="NY58" s="5">
        <v>0</v>
      </c>
      <c r="NZ58" s="5">
        <v>0</v>
      </c>
      <c r="OA58" s="5">
        <v>0</v>
      </c>
      <c r="OB58" s="5">
        <v>0</v>
      </c>
      <c r="OC58" s="5">
        <v>0</v>
      </c>
      <c r="OD58" s="5">
        <v>0</v>
      </c>
      <c r="OE58" s="5">
        <v>0</v>
      </c>
      <c r="OF58" s="5">
        <v>0</v>
      </c>
      <c r="OG58" s="5">
        <v>0</v>
      </c>
      <c r="OH58" s="5">
        <v>0</v>
      </c>
      <c r="OI58" s="5">
        <v>0</v>
      </c>
      <c r="OJ58" s="5">
        <v>0</v>
      </c>
      <c r="OK58" s="5" t="s">
        <v>33</v>
      </c>
      <c r="OL58" s="5" t="s">
        <v>33</v>
      </c>
      <c r="OM58" s="5" t="s">
        <v>33</v>
      </c>
      <c r="ON58" s="5" t="s">
        <v>33</v>
      </c>
      <c r="OO58" s="5" t="s">
        <v>33</v>
      </c>
      <c r="OP58" s="5" t="s">
        <v>33</v>
      </c>
      <c r="OQ58" s="5" t="s">
        <v>33</v>
      </c>
      <c r="OR58" s="5" t="s">
        <v>33</v>
      </c>
      <c r="OS58" s="5" t="s">
        <v>33</v>
      </c>
      <c r="OT58" s="5" t="s">
        <v>33</v>
      </c>
      <c r="OU58" s="5" t="s">
        <v>33</v>
      </c>
      <c r="OV58" s="5" t="s">
        <v>33</v>
      </c>
      <c r="OW58" s="5" t="s">
        <v>33</v>
      </c>
      <c r="OX58" s="5" t="s">
        <v>33</v>
      </c>
      <c r="OY58" s="5" t="s">
        <v>33</v>
      </c>
      <c r="OZ58" s="5" t="s">
        <v>33</v>
      </c>
      <c r="PA58" s="5" t="s">
        <v>33</v>
      </c>
      <c r="PB58" s="5" t="s">
        <v>33</v>
      </c>
      <c r="PC58" s="5" t="s">
        <v>33</v>
      </c>
      <c r="PD58" s="5">
        <v>25456</v>
      </c>
      <c r="PE58" s="5">
        <v>24060</v>
      </c>
      <c r="PF58" s="5">
        <v>25511</v>
      </c>
      <c r="PG58" s="5">
        <v>26769</v>
      </c>
      <c r="PH58" s="5">
        <v>27169</v>
      </c>
      <c r="PI58" s="5">
        <v>21224</v>
      </c>
      <c r="PJ58" s="5">
        <v>17936</v>
      </c>
      <c r="PK58" s="5">
        <v>15916</v>
      </c>
      <c r="PL58" s="5">
        <v>13622</v>
      </c>
      <c r="PM58" s="5">
        <v>12427</v>
      </c>
      <c r="PN58" s="5">
        <v>11126</v>
      </c>
      <c r="PO58" s="5">
        <v>10667</v>
      </c>
      <c r="PP58" s="5">
        <v>9040</v>
      </c>
      <c r="PQ58" s="5">
        <v>9550</v>
      </c>
      <c r="PR58" s="5">
        <v>8404</v>
      </c>
      <c r="PS58" s="5">
        <v>7802</v>
      </c>
      <c r="PT58" s="5">
        <v>7669</v>
      </c>
      <c r="PU58" s="5">
        <v>8049</v>
      </c>
      <c r="PV58" s="5">
        <v>8100</v>
      </c>
      <c r="PW58" s="5">
        <v>8157</v>
      </c>
      <c r="PX58" s="5">
        <v>7132</v>
      </c>
      <c r="PY58" s="5">
        <v>7708</v>
      </c>
      <c r="PZ58" s="5">
        <v>7834</v>
      </c>
      <c r="QA58" s="5">
        <v>8345</v>
      </c>
      <c r="QB58" s="5">
        <v>7591</v>
      </c>
      <c r="QC58" s="5">
        <v>7100</v>
      </c>
      <c r="QD58" s="5">
        <v>6735</v>
      </c>
      <c r="QE58" s="5">
        <v>6325</v>
      </c>
      <c r="QF58" s="5">
        <v>5540</v>
      </c>
      <c r="QG58" s="5">
        <v>5527</v>
      </c>
      <c r="QH58" s="5">
        <v>5528</v>
      </c>
      <c r="QI58" s="5" t="s">
        <v>33</v>
      </c>
      <c r="QJ58" s="5">
        <v>23533</v>
      </c>
      <c r="QK58" s="5">
        <v>19780</v>
      </c>
      <c r="QL58" s="5">
        <v>19031</v>
      </c>
      <c r="QM58" s="5">
        <v>18922</v>
      </c>
      <c r="QN58" s="5">
        <v>18730</v>
      </c>
      <c r="QO58" s="5">
        <v>19058</v>
      </c>
      <c r="QP58" s="5">
        <v>19336</v>
      </c>
      <c r="QQ58" s="5">
        <v>20658</v>
      </c>
      <c r="QR58" s="5">
        <v>19977</v>
      </c>
      <c r="QS58" s="5">
        <v>16711</v>
      </c>
      <c r="QT58" s="5">
        <v>14733</v>
      </c>
      <c r="QU58" s="5">
        <v>14908</v>
      </c>
      <c r="QV58" s="5">
        <v>13131</v>
      </c>
      <c r="QW58" s="5">
        <v>13492</v>
      </c>
      <c r="QX58" s="5">
        <v>12597</v>
      </c>
      <c r="QY58" s="5">
        <v>9417</v>
      </c>
      <c r="QZ58" s="5">
        <v>11957</v>
      </c>
      <c r="RA58" s="5">
        <v>12435</v>
      </c>
      <c r="RB58" s="5">
        <v>14121</v>
      </c>
      <c r="RC58" s="5">
        <v>10593</v>
      </c>
      <c r="RD58" s="5">
        <v>8738</v>
      </c>
      <c r="RE58" s="5">
        <v>9734</v>
      </c>
      <c r="RF58" s="5">
        <v>8973</v>
      </c>
      <c r="RG58" s="5">
        <v>8399</v>
      </c>
      <c r="RH58" s="5">
        <v>8332</v>
      </c>
      <c r="RI58" s="5">
        <v>7852</v>
      </c>
      <c r="RJ58" s="5">
        <v>7636</v>
      </c>
      <c r="RK58" s="5">
        <v>6453</v>
      </c>
      <c r="RL58" s="5">
        <v>4861</v>
      </c>
      <c r="RM58" s="5">
        <v>4938</v>
      </c>
      <c r="RN58" s="5">
        <v>5628</v>
      </c>
      <c r="RO58" s="5" t="s">
        <v>33</v>
      </c>
      <c r="RP58" s="5">
        <v>20609</v>
      </c>
      <c r="RQ58" s="5">
        <v>21730</v>
      </c>
      <c r="RR58" s="5">
        <v>22280</v>
      </c>
      <c r="RS58" s="5">
        <v>21632</v>
      </c>
      <c r="RT58" s="5">
        <v>25726</v>
      </c>
      <c r="RU58" s="5">
        <v>33777</v>
      </c>
      <c r="RV58" s="5">
        <v>23846</v>
      </c>
      <c r="RW58" s="5">
        <v>17335</v>
      </c>
      <c r="RX58" s="5">
        <v>13436</v>
      </c>
      <c r="RY58" s="5">
        <v>14852</v>
      </c>
      <c r="RZ58" s="5">
        <v>15871</v>
      </c>
      <c r="SA58" s="5">
        <v>12255</v>
      </c>
      <c r="SB58" s="5">
        <v>12317</v>
      </c>
      <c r="SC58" s="5">
        <v>11149</v>
      </c>
      <c r="SD58" s="5">
        <v>10732</v>
      </c>
      <c r="SE58" s="5">
        <v>10055</v>
      </c>
      <c r="SF58" s="5">
        <v>9891</v>
      </c>
      <c r="SG58" s="5">
        <v>10113</v>
      </c>
      <c r="SH58" s="5">
        <v>11171</v>
      </c>
      <c r="SI58" s="5">
        <v>9346</v>
      </c>
      <c r="SJ58" s="5">
        <v>9406</v>
      </c>
      <c r="SK58" s="5">
        <v>9627</v>
      </c>
      <c r="SL58" s="5">
        <v>10249</v>
      </c>
      <c r="SM58" s="5">
        <v>9647</v>
      </c>
      <c r="SN58" s="5">
        <v>9020</v>
      </c>
      <c r="SO58" s="5">
        <v>6068</v>
      </c>
      <c r="SP58" s="5">
        <v>7419</v>
      </c>
      <c r="SQ58" s="5">
        <v>8660</v>
      </c>
      <c r="SR58" s="5">
        <v>6258</v>
      </c>
      <c r="SS58" s="5">
        <v>5841</v>
      </c>
      <c r="ST58" s="5">
        <v>6288</v>
      </c>
      <c r="SU58" s="5" t="s">
        <v>33</v>
      </c>
      <c r="SV58" s="5">
        <v>14462</v>
      </c>
      <c r="SW58" s="5">
        <v>14412</v>
      </c>
      <c r="SX58" s="5">
        <v>14686</v>
      </c>
      <c r="SY58" s="5">
        <v>15447</v>
      </c>
      <c r="SZ58" s="5">
        <v>15109</v>
      </c>
      <c r="TA58" s="5">
        <v>12392</v>
      </c>
      <c r="TB58" s="5">
        <v>10904</v>
      </c>
      <c r="TC58" s="5">
        <v>9908</v>
      </c>
      <c r="TD58" s="5">
        <v>10982</v>
      </c>
      <c r="TE58" s="5">
        <v>24020</v>
      </c>
      <c r="TF58" s="5">
        <v>31968</v>
      </c>
      <c r="TG58" s="5">
        <v>21952</v>
      </c>
      <c r="TH58" s="5">
        <v>15135</v>
      </c>
      <c r="TI58" s="5">
        <v>0</v>
      </c>
      <c r="TJ58" s="5">
        <v>0</v>
      </c>
      <c r="TK58" s="5">
        <v>0</v>
      </c>
      <c r="TL58" s="5">
        <v>0</v>
      </c>
      <c r="TM58" s="5">
        <v>0</v>
      </c>
      <c r="TN58" s="5">
        <v>0</v>
      </c>
      <c r="TO58" s="5">
        <v>0</v>
      </c>
      <c r="TP58" s="5">
        <v>0</v>
      </c>
      <c r="TQ58" s="5">
        <v>0</v>
      </c>
      <c r="TR58" s="5">
        <v>0</v>
      </c>
      <c r="TS58" s="5">
        <v>0</v>
      </c>
      <c r="TT58" s="5">
        <v>0</v>
      </c>
      <c r="TU58" s="5">
        <v>0</v>
      </c>
      <c r="TV58" s="5">
        <v>0</v>
      </c>
      <c r="TW58" s="5">
        <v>0</v>
      </c>
      <c r="TX58" s="5">
        <v>0</v>
      </c>
      <c r="TY58" s="5">
        <v>0</v>
      </c>
      <c r="TZ58" s="5">
        <v>0</v>
      </c>
      <c r="UA58" s="5" t="s">
        <v>33</v>
      </c>
      <c r="UB58" s="5">
        <v>1227</v>
      </c>
      <c r="UC58" s="5">
        <v>228</v>
      </c>
      <c r="UD58" s="5">
        <v>0</v>
      </c>
      <c r="UE58" s="5">
        <v>0</v>
      </c>
      <c r="UF58" s="5">
        <v>0</v>
      </c>
      <c r="UG58" s="5">
        <v>0</v>
      </c>
      <c r="UH58" s="5">
        <v>1299</v>
      </c>
      <c r="UI58" s="5">
        <v>927</v>
      </c>
      <c r="UJ58" s="5">
        <v>1185</v>
      </c>
      <c r="UK58" s="5">
        <v>1185</v>
      </c>
      <c r="UL58" s="5">
        <v>224</v>
      </c>
      <c r="UM58" s="5">
        <v>650</v>
      </c>
      <c r="UN58" s="5">
        <v>201</v>
      </c>
      <c r="UO58" s="5">
        <v>12289</v>
      </c>
      <c r="UP58" s="5">
        <v>10935</v>
      </c>
      <c r="UQ58" s="5">
        <v>9472</v>
      </c>
      <c r="UR58" s="5">
        <v>9886</v>
      </c>
      <c r="US58" s="5">
        <v>8557</v>
      </c>
      <c r="UT58" s="5">
        <v>9874</v>
      </c>
      <c r="UU58" s="5">
        <v>9379</v>
      </c>
      <c r="UV58" s="5">
        <v>10497</v>
      </c>
      <c r="UW58" s="5">
        <v>9272</v>
      </c>
      <c r="UX58" s="5">
        <v>5031</v>
      </c>
      <c r="UY58" s="5">
        <v>2826</v>
      </c>
      <c r="UZ58" s="5">
        <v>3070</v>
      </c>
      <c r="VA58" s="5">
        <v>3864</v>
      </c>
      <c r="VB58" s="5">
        <v>2137</v>
      </c>
      <c r="VC58" s="5">
        <v>1934</v>
      </c>
      <c r="VD58" s="5">
        <v>1709</v>
      </c>
      <c r="VE58" s="5">
        <v>1421</v>
      </c>
      <c r="VF58" s="5">
        <v>1651</v>
      </c>
      <c r="VG58" s="5" t="s">
        <v>33</v>
      </c>
      <c r="VH58" s="5">
        <v>137867</v>
      </c>
      <c r="VI58" s="5">
        <v>105836</v>
      </c>
      <c r="VJ58" s="5">
        <v>96846</v>
      </c>
      <c r="VK58" s="5">
        <v>98161</v>
      </c>
      <c r="VL58" s="5">
        <v>99159</v>
      </c>
      <c r="VM58" s="5">
        <v>87731</v>
      </c>
      <c r="VN58" s="5">
        <v>86799</v>
      </c>
      <c r="VO58" s="5">
        <v>92476</v>
      </c>
      <c r="VP58" s="5">
        <v>97347</v>
      </c>
      <c r="VQ58" s="5">
        <v>82637</v>
      </c>
      <c r="VR58" s="5">
        <v>77466</v>
      </c>
      <c r="VS58" s="5">
        <v>71007</v>
      </c>
      <c r="VT58" s="5">
        <v>60107</v>
      </c>
      <c r="VU58" s="5">
        <v>58402</v>
      </c>
      <c r="VV58" s="5">
        <v>52247</v>
      </c>
      <c r="VW58" s="5">
        <v>51663</v>
      </c>
      <c r="VX58" s="5">
        <v>33521</v>
      </c>
      <c r="VY58" s="5">
        <v>30534</v>
      </c>
      <c r="VZ58" s="5">
        <v>29385</v>
      </c>
      <c r="WA58" s="5">
        <v>43338</v>
      </c>
      <c r="WB58" s="5">
        <v>45682</v>
      </c>
      <c r="WC58" s="5">
        <v>51059</v>
      </c>
      <c r="WD58" s="5">
        <v>55691</v>
      </c>
      <c r="WE58" s="5">
        <v>55859</v>
      </c>
      <c r="WF58" s="5">
        <v>44258</v>
      </c>
      <c r="WG58" s="5">
        <v>38351</v>
      </c>
      <c r="WH58" s="5">
        <v>39678</v>
      </c>
      <c r="WI58" s="5">
        <v>38257</v>
      </c>
      <c r="WJ58" s="5">
        <v>34107</v>
      </c>
      <c r="WK58" s="5">
        <v>31130</v>
      </c>
      <c r="WL58" s="5">
        <v>31101</v>
      </c>
      <c r="WM58" s="5" t="s">
        <v>33</v>
      </c>
      <c r="WN58" s="5">
        <v>728</v>
      </c>
      <c r="WO58" s="5">
        <v>1038</v>
      </c>
      <c r="WP58" s="5">
        <v>949</v>
      </c>
      <c r="WQ58" s="5">
        <v>1040</v>
      </c>
      <c r="WR58" s="5">
        <v>803</v>
      </c>
      <c r="WS58" s="5">
        <v>1073</v>
      </c>
      <c r="WT58" s="5">
        <v>900</v>
      </c>
      <c r="WU58" s="5">
        <v>1295</v>
      </c>
      <c r="WV58" s="5">
        <v>899</v>
      </c>
      <c r="WW58" s="5">
        <v>1820</v>
      </c>
      <c r="WX58" s="5">
        <v>1634</v>
      </c>
      <c r="WY58" s="5">
        <v>454</v>
      </c>
      <c r="WZ58" s="5">
        <v>444</v>
      </c>
      <c r="XA58" s="5">
        <v>524</v>
      </c>
      <c r="XB58" s="5">
        <v>505</v>
      </c>
      <c r="XC58" s="5">
        <v>496</v>
      </c>
      <c r="XD58" s="5">
        <v>684</v>
      </c>
      <c r="XE58" s="5">
        <v>838</v>
      </c>
      <c r="XF58" s="5">
        <v>975</v>
      </c>
      <c r="XG58" s="5">
        <v>708</v>
      </c>
      <c r="XH58" s="5">
        <v>1053</v>
      </c>
      <c r="XI58" s="5">
        <v>1050</v>
      </c>
      <c r="XJ58" s="5">
        <v>1290</v>
      </c>
      <c r="XK58" s="5">
        <v>498</v>
      </c>
      <c r="XL58" s="5">
        <v>352</v>
      </c>
      <c r="XM58" s="5">
        <v>254</v>
      </c>
      <c r="XN58" s="5">
        <v>249</v>
      </c>
      <c r="XO58" s="5">
        <v>194</v>
      </c>
      <c r="XP58" s="5">
        <v>186</v>
      </c>
      <c r="XQ58" s="5">
        <v>162</v>
      </c>
      <c r="XR58" s="5">
        <v>206</v>
      </c>
      <c r="XS58" s="1">
        <v>19547</v>
      </c>
      <c r="XT58" s="3" t="s">
        <v>180</v>
      </c>
      <c r="XU58" s="3" t="s">
        <v>180</v>
      </c>
      <c r="XV58" s="3" t="s">
        <v>180</v>
      </c>
      <c r="XW58" s="3" t="s">
        <v>179</v>
      </c>
      <c r="XX58" s="3" t="s">
        <v>180</v>
      </c>
      <c r="XY58" s="3" t="s">
        <v>180</v>
      </c>
      <c r="XZ58" s="3" t="s">
        <v>225</v>
      </c>
    </row>
    <row r="59" spans="1:650" x14ac:dyDescent="0.3">
      <c r="A59" s="6" t="s">
        <v>90</v>
      </c>
      <c r="B59" s="1">
        <v>4057002</v>
      </c>
      <c r="C59" s="5">
        <v>12358</v>
      </c>
      <c r="D59" s="5">
        <v>13871</v>
      </c>
      <c r="E59" s="5">
        <v>8252</v>
      </c>
      <c r="F59" s="5">
        <v>2442</v>
      </c>
      <c r="G59" s="5">
        <v>3943</v>
      </c>
      <c r="H59" s="5">
        <v>2508</v>
      </c>
      <c r="I59" s="5">
        <v>10807</v>
      </c>
      <c r="J59" s="5">
        <v>9817</v>
      </c>
      <c r="K59" s="5">
        <v>6853</v>
      </c>
      <c r="L59" s="5">
        <v>6357</v>
      </c>
      <c r="M59" s="5">
        <v>6286</v>
      </c>
      <c r="N59" s="5">
        <v>9497</v>
      </c>
      <c r="O59" s="5">
        <v>6495</v>
      </c>
      <c r="P59" s="5">
        <v>4631</v>
      </c>
      <c r="Q59" s="5">
        <v>13949</v>
      </c>
      <c r="R59" s="5">
        <v>5332</v>
      </c>
      <c r="S59" s="5">
        <v>5458</v>
      </c>
      <c r="T59" s="5">
        <v>6506</v>
      </c>
      <c r="U59" s="5">
        <v>9398</v>
      </c>
      <c r="V59" s="5">
        <v>24565</v>
      </c>
      <c r="W59" s="5">
        <v>2194</v>
      </c>
      <c r="X59" s="5">
        <v>4130</v>
      </c>
      <c r="Y59" s="5">
        <v>19190</v>
      </c>
      <c r="Z59" s="5">
        <v>236</v>
      </c>
      <c r="AA59" s="5">
        <v>782</v>
      </c>
      <c r="AB59" s="5">
        <v>112</v>
      </c>
      <c r="AC59" s="5">
        <v>1863</v>
      </c>
      <c r="AD59" s="5">
        <v>1297</v>
      </c>
      <c r="AE59" s="5">
        <v>299</v>
      </c>
      <c r="AF59" s="5">
        <v>71</v>
      </c>
      <c r="AG59" s="5">
        <v>52</v>
      </c>
      <c r="AH59" s="5">
        <v>425</v>
      </c>
      <c r="AI59" s="5">
        <v>55474</v>
      </c>
      <c r="AJ59" s="5">
        <v>73662</v>
      </c>
      <c r="AK59" s="5">
        <v>71999</v>
      </c>
      <c r="AL59" s="5">
        <v>144783</v>
      </c>
      <c r="AM59" s="5">
        <v>151939</v>
      </c>
      <c r="AN59" s="5">
        <v>66674</v>
      </c>
      <c r="AO59" s="5">
        <v>75682</v>
      </c>
      <c r="AP59" s="5">
        <v>405428</v>
      </c>
      <c r="AQ59" s="5">
        <v>56661</v>
      </c>
      <c r="AR59" s="5">
        <v>57588</v>
      </c>
      <c r="AS59" s="5">
        <v>45678</v>
      </c>
      <c r="AT59" s="5">
        <v>109390</v>
      </c>
      <c r="AU59" s="5">
        <v>56759</v>
      </c>
      <c r="AV59" s="5">
        <v>52532</v>
      </c>
      <c r="AW59" s="5">
        <v>83896</v>
      </c>
      <c r="AX59" s="5">
        <v>26408</v>
      </c>
      <c r="AY59" s="5">
        <v>26940</v>
      </c>
      <c r="AZ59" s="5">
        <v>12737</v>
      </c>
      <c r="BA59" s="5">
        <v>65239</v>
      </c>
      <c r="BB59" s="5">
        <v>11798</v>
      </c>
      <c r="BC59" s="5">
        <v>8827</v>
      </c>
      <c r="BD59" s="5">
        <v>10866</v>
      </c>
      <c r="BE59" s="5">
        <v>13030</v>
      </c>
      <c r="BF59" s="5">
        <v>11655</v>
      </c>
      <c r="BG59" s="5">
        <v>47454</v>
      </c>
      <c r="BH59" s="5">
        <v>77315</v>
      </c>
      <c r="BI59" s="5">
        <v>15556</v>
      </c>
      <c r="BJ59" s="5">
        <v>59109</v>
      </c>
      <c r="BK59" s="5">
        <v>20667</v>
      </c>
      <c r="BL59" s="5">
        <v>22238</v>
      </c>
      <c r="BM59" s="5">
        <v>9632</v>
      </c>
      <c r="BN59" s="5">
        <v>26365</v>
      </c>
      <c r="BO59" s="5">
        <v>43687</v>
      </c>
      <c r="BP59" s="5">
        <v>45132</v>
      </c>
      <c r="BQ59" s="5">
        <v>48021</v>
      </c>
      <c r="BR59" s="5">
        <v>49498</v>
      </c>
      <c r="BS59" s="5">
        <v>66247</v>
      </c>
      <c r="BT59" s="5">
        <v>46722</v>
      </c>
      <c r="BU59" s="5">
        <v>45517</v>
      </c>
      <c r="BV59" s="5">
        <v>61341</v>
      </c>
      <c r="BW59" s="5">
        <v>26464</v>
      </c>
      <c r="BX59" s="5">
        <v>96335</v>
      </c>
      <c r="BY59" s="5">
        <v>27379</v>
      </c>
      <c r="BZ59" s="5">
        <v>62016</v>
      </c>
      <c r="CA59" s="5">
        <v>80256</v>
      </c>
      <c r="CB59" s="5">
        <v>28816</v>
      </c>
      <c r="CC59" s="5">
        <v>27229</v>
      </c>
      <c r="CD59" s="5">
        <v>35352</v>
      </c>
      <c r="CE59" s="5">
        <v>42775</v>
      </c>
      <c r="CF59" s="5">
        <v>29818</v>
      </c>
      <c r="CG59" s="5">
        <v>51489</v>
      </c>
      <c r="CH59" s="5">
        <v>10060</v>
      </c>
      <c r="CI59" s="5">
        <v>15507</v>
      </c>
      <c r="CJ59" s="5">
        <v>11886</v>
      </c>
      <c r="CK59" s="5">
        <v>11029</v>
      </c>
      <c r="CL59" s="5">
        <v>8426</v>
      </c>
      <c r="CM59" s="5">
        <v>9865</v>
      </c>
      <c r="CN59" s="5">
        <v>12697</v>
      </c>
      <c r="CO59" s="5">
        <v>4297</v>
      </c>
      <c r="CP59" s="5">
        <v>8909</v>
      </c>
      <c r="CQ59" s="5">
        <v>11425</v>
      </c>
      <c r="CR59" s="5">
        <v>4960</v>
      </c>
      <c r="CS59" s="5">
        <v>8459</v>
      </c>
      <c r="CT59" s="5">
        <v>20254</v>
      </c>
      <c r="CU59" s="5">
        <v>110063</v>
      </c>
      <c r="CV59" s="5">
        <v>104245</v>
      </c>
      <c r="CW59" s="5">
        <v>91493</v>
      </c>
      <c r="CX59" s="5">
        <v>77748</v>
      </c>
      <c r="CY59" s="5">
        <v>77325</v>
      </c>
      <c r="CZ59" s="5">
        <v>69497</v>
      </c>
      <c r="DA59" s="5">
        <v>57666</v>
      </c>
      <c r="DB59" s="5">
        <v>28734</v>
      </c>
      <c r="DC59" s="5">
        <v>68504</v>
      </c>
      <c r="DD59" s="5">
        <v>59881</v>
      </c>
      <c r="DE59" s="5">
        <v>88889</v>
      </c>
      <c r="DF59" s="5">
        <v>90972</v>
      </c>
      <c r="DG59" s="5">
        <v>92412</v>
      </c>
      <c r="DH59" s="5">
        <v>65608</v>
      </c>
      <c r="DI59" s="5">
        <v>64756</v>
      </c>
      <c r="DJ59" s="5">
        <v>56632</v>
      </c>
      <c r="DK59" s="5">
        <v>55937</v>
      </c>
      <c r="DL59" s="5">
        <v>54721</v>
      </c>
      <c r="DM59" s="5">
        <v>54151</v>
      </c>
      <c r="DN59" s="5">
        <v>31182</v>
      </c>
      <c r="DO59" s="5">
        <v>55985</v>
      </c>
      <c r="DP59" s="5">
        <v>23448</v>
      </c>
      <c r="DQ59" s="5">
        <v>31636</v>
      </c>
      <c r="DR59" s="5">
        <v>43038</v>
      </c>
      <c r="DS59" s="5">
        <v>46096</v>
      </c>
      <c r="DT59" s="5">
        <v>47097</v>
      </c>
      <c r="DU59" s="5">
        <v>43293</v>
      </c>
      <c r="DV59" s="5">
        <v>38402</v>
      </c>
      <c r="DW59" s="5">
        <v>34784</v>
      </c>
      <c r="DX59" s="5">
        <v>30156</v>
      </c>
      <c r="DY59" s="5">
        <v>28536</v>
      </c>
      <c r="DZ59" s="5">
        <v>17338</v>
      </c>
      <c r="EA59" s="5">
        <v>28342</v>
      </c>
      <c r="EB59" s="5">
        <v>31201</v>
      </c>
      <c r="EC59" s="5">
        <v>25551</v>
      </c>
      <c r="ED59" s="5">
        <v>30139</v>
      </c>
      <c r="EE59" s="5">
        <v>26492</v>
      </c>
      <c r="EF59" s="5">
        <v>34484</v>
      </c>
      <c r="EG59" s="5">
        <v>32588</v>
      </c>
      <c r="EH59" s="5">
        <v>35603</v>
      </c>
      <c r="EI59" s="5">
        <v>27571</v>
      </c>
      <c r="EJ59" s="5">
        <v>14410</v>
      </c>
      <c r="EK59" s="5">
        <v>16155</v>
      </c>
      <c r="EL59" s="5">
        <v>26895</v>
      </c>
      <c r="EM59" s="5">
        <v>23524</v>
      </c>
      <c r="EN59" s="5">
        <v>18901</v>
      </c>
      <c r="EO59" s="5">
        <v>13432</v>
      </c>
      <c r="EP59" s="5">
        <v>16685</v>
      </c>
      <c r="EQ59" s="5">
        <v>18866</v>
      </c>
      <c r="ER59" s="5">
        <v>17974</v>
      </c>
      <c r="ES59" s="5">
        <v>27392</v>
      </c>
      <c r="ET59" s="5">
        <v>11785</v>
      </c>
      <c r="EU59" s="5">
        <v>3095</v>
      </c>
      <c r="EV59" s="5">
        <v>12388</v>
      </c>
      <c r="EW59" s="5">
        <v>12214</v>
      </c>
      <c r="EX59" s="5">
        <v>7663</v>
      </c>
      <c r="EY59" s="5">
        <v>9200</v>
      </c>
      <c r="EZ59" s="5">
        <v>18309</v>
      </c>
      <c r="FA59" s="5">
        <v>6642</v>
      </c>
      <c r="FB59" s="5">
        <v>15480</v>
      </c>
      <c r="FC59" s="5">
        <v>33070</v>
      </c>
      <c r="FD59" s="5">
        <v>9431</v>
      </c>
      <c r="FE59" s="5">
        <v>5314</v>
      </c>
      <c r="FF59" s="5">
        <v>3963</v>
      </c>
      <c r="FG59" s="5">
        <v>0</v>
      </c>
      <c r="FH59" s="5">
        <v>0</v>
      </c>
      <c r="FI59" s="5">
        <v>0</v>
      </c>
      <c r="FJ59" s="5">
        <v>0</v>
      </c>
      <c r="FK59" s="5">
        <v>0</v>
      </c>
      <c r="FL59" s="5">
        <v>0</v>
      </c>
      <c r="FM59" s="5">
        <v>0</v>
      </c>
      <c r="FN59" s="5">
        <v>0</v>
      </c>
      <c r="FO59" s="5">
        <v>0</v>
      </c>
      <c r="FP59" s="5">
        <v>0</v>
      </c>
      <c r="FQ59" s="5">
        <v>0</v>
      </c>
      <c r="FR59" s="5">
        <v>0</v>
      </c>
      <c r="FS59" s="5">
        <v>0</v>
      </c>
      <c r="FT59" s="5">
        <v>0</v>
      </c>
      <c r="FU59" s="5" t="s">
        <v>33</v>
      </c>
      <c r="FV59" s="5" t="s">
        <v>33</v>
      </c>
      <c r="FW59" s="5" t="s">
        <v>33</v>
      </c>
      <c r="FX59" s="5" t="s">
        <v>33</v>
      </c>
      <c r="FY59" s="5" t="s">
        <v>33</v>
      </c>
      <c r="FZ59" s="5" t="s">
        <v>33</v>
      </c>
      <c r="GA59" s="5" t="s">
        <v>33</v>
      </c>
      <c r="GB59" s="5" t="s">
        <v>33</v>
      </c>
      <c r="GC59" s="5" t="s">
        <v>33</v>
      </c>
      <c r="GD59" s="5" t="s">
        <v>33</v>
      </c>
      <c r="GE59" s="5" t="s">
        <v>33</v>
      </c>
      <c r="GF59" s="5" t="s">
        <v>33</v>
      </c>
      <c r="GG59" s="5" t="s">
        <v>33</v>
      </c>
      <c r="GH59" s="5" t="s">
        <v>33</v>
      </c>
      <c r="GI59" s="5" t="s">
        <v>33</v>
      </c>
      <c r="GJ59" s="5" t="s">
        <v>33</v>
      </c>
      <c r="GK59" s="5" t="s">
        <v>33</v>
      </c>
      <c r="GL59" s="5" t="s">
        <v>33</v>
      </c>
      <c r="GM59" s="5">
        <v>249923</v>
      </c>
      <c r="GN59" s="5">
        <v>268111</v>
      </c>
      <c r="GO59" s="5">
        <v>245317</v>
      </c>
      <c r="GP59" s="5">
        <v>304610</v>
      </c>
      <c r="GQ59" s="5">
        <v>325946</v>
      </c>
      <c r="GR59" s="5">
        <v>219885</v>
      </c>
      <c r="GS59" s="5">
        <v>222260</v>
      </c>
      <c r="GT59" s="5">
        <v>540923</v>
      </c>
      <c r="GU59" s="5">
        <v>186053</v>
      </c>
      <c r="GV59" s="5">
        <v>234570</v>
      </c>
      <c r="GW59" s="5">
        <v>184388</v>
      </c>
      <c r="GX59" s="5">
        <v>298770</v>
      </c>
      <c r="GY59" s="5">
        <v>259446</v>
      </c>
      <c r="GZ59" s="5">
        <v>170489</v>
      </c>
      <c r="HA59" s="5">
        <v>203261</v>
      </c>
      <c r="HB59" s="5">
        <v>140409</v>
      </c>
      <c r="HC59" s="5">
        <v>149976</v>
      </c>
      <c r="HD59" s="5">
        <v>121756</v>
      </c>
      <c r="HE59" s="5">
        <v>207669</v>
      </c>
      <c r="HF59" s="5">
        <v>89390</v>
      </c>
      <c r="HG59" s="5">
        <v>85608</v>
      </c>
      <c r="HH59" s="5">
        <v>62718</v>
      </c>
      <c r="HI59" s="5">
        <v>87099</v>
      </c>
      <c r="HJ59" s="5">
        <v>71018</v>
      </c>
      <c r="HK59" s="5">
        <v>113398</v>
      </c>
      <c r="HL59" s="5">
        <v>155529</v>
      </c>
      <c r="HM59" s="5">
        <v>71651</v>
      </c>
      <c r="HN59" s="5">
        <v>123196</v>
      </c>
      <c r="HO59" s="5">
        <v>100246</v>
      </c>
      <c r="HP59" s="5">
        <v>66856</v>
      </c>
      <c r="HQ59" s="5">
        <v>51993</v>
      </c>
      <c r="HR59" s="5">
        <v>83595</v>
      </c>
      <c r="HS59" s="5">
        <v>508487</v>
      </c>
      <c r="HT59" s="5">
        <v>534313</v>
      </c>
      <c r="HU59" s="5">
        <v>511957</v>
      </c>
      <c r="HV59" s="5">
        <v>479099</v>
      </c>
      <c r="HW59" s="5">
        <v>487391</v>
      </c>
      <c r="HX59" s="5">
        <v>525301</v>
      </c>
      <c r="HY59" s="5">
        <v>455217</v>
      </c>
      <c r="HZ59" s="5">
        <v>348501</v>
      </c>
      <c r="IA59" s="5">
        <v>384898</v>
      </c>
      <c r="IB59" s="5">
        <v>402163</v>
      </c>
      <c r="IC59" s="5">
        <v>428095</v>
      </c>
      <c r="ID59" s="5">
        <v>383844</v>
      </c>
      <c r="IE59" s="5">
        <v>349770</v>
      </c>
      <c r="IF59" s="5">
        <v>412716</v>
      </c>
      <c r="IG59" s="5">
        <v>362902</v>
      </c>
      <c r="IH59" s="5">
        <v>374998</v>
      </c>
      <c r="II59" s="5">
        <v>351559</v>
      </c>
      <c r="IJ59" s="5">
        <v>444961</v>
      </c>
      <c r="IK59" s="5">
        <v>543827</v>
      </c>
      <c r="IL59" s="5">
        <v>408832</v>
      </c>
      <c r="IM59" s="5">
        <v>230724</v>
      </c>
      <c r="IN59" s="5">
        <v>683655</v>
      </c>
      <c r="IO59" s="5">
        <v>319385</v>
      </c>
      <c r="IP59" s="5">
        <v>163235</v>
      </c>
      <c r="IQ59" s="5">
        <v>147281</v>
      </c>
      <c r="IR59" s="5">
        <v>176245</v>
      </c>
      <c r="IS59" s="5">
        <v>169025</v>
      </c>
      <c r="IT59" s="5">
        <v>176565</v>
      </c>
      <c r="IU59" s="5">
        <v>154812</v>
      </c>
      <c r="IV59" s="5">
        <v>147124</v>
      </c>
      <c r="IW59" s="5">
        <v>148676</v>
      </c>
      <c r="IX59" s="5">
        <v>138076</v>
      </c>
      <c r="IY59" s="5">
        <v>30967</v>
      </c>
      <c r="IZ59" s="5">
        <v>32905</v>
      </c>
      <c r="JA59" s="5">
        <v>31703</v>
      </c>
      <c r="JB59" s="5">
        <v>36306</v>
      </c>
      <c r="JC59" s="5">
        <v>36240</v>
      </c>
      <c r="JD59" s="5">
        <v>32327</v>
      </c>
      <c r="JE59" s="5">
        <v>33091</v>
      </c>
      <c r="JF59" s="5">
        <v>35841</v>
      </c>
      <c r="JG59" s="5">
        <v>43376</v>
      </c>
      <c r="JH59" s="5">
        <v>38415</v>
      </c>
      <c r="JI59" s="5">
        <v>37435</v>
      </c>
      <c r="JJ59" s="5">
        <v>36353</v>
      </c>
      <c r="JK59" s="5">
        <v>38941</v>
      </c>
      <c r="JL59" s="5">
        <v>37379</v>
      </c>
      <c r="JM59" s="5">
        <v>34155</v>
      </c>
      <c r="JN59" s="5">
        <v>32581</v>
      </c>
      <c r="JO59" s="5">
        <v>34411</v>
      </c>
      <c r="JP59" s="5">
        <v>30239</v>
      </c>
      <c r="JQ59" s="5">
        <v>29344</v>
      </c>
      <c r="JR59" s="5">
        <v>20989</v>
      </c>
      <c r="JS59" s="5">
        <v>20685</v>
      </c>
      <c r="JT59" s="5">
        <v>20090</v>
      </c>
      <c r="JU59" s="5">
        <v>23069</v>
      </c>
      <c r="JV59" s="5">
        <v>18839</v>
      </c>
      <c r="JW59" s="5">
        <v>18274</v>
      </c>
      <c r="JX59" s="5">
        <v>22137</v>
      </c>
      <c r="JY59" s="5">
        <v>23271</v>
      </c>
      <c r="JZ59" s="5">
        <v>18898</v>
      </c>
      <c r="KA59" s="5">
        <v>21063</v>
      </c>
      <c r="KB59" s="5">
        <v>19601</v>
      </c>
      <c r="KC59" s="5">
        <v>19397</v>
      </c>
      <c r="KD59" s="5">
        <v>20634</v>
      </c>
      <c r="KE59" s="5">
        <v>19153</v>
      </c>
      <c r="KF59" s="5">
        <v>18707</v>
      </c>
      <c r="KG59" s="5">
        <v>21347</v>
      </c>
      <c r="KH59" s="5">
        <v>20943</v>
      </c>
      <c r="KI59" s="5">
        <v>20042</v>
      </c>
      <c r="KJ59" s="5">
        <v>19225</v>
      </c>
      <c r="KK59" s="5">
        <v>18174</v>
      </c>
      <c r="KL59" s="5">
        <v>18815</v>
      </c>
      <c r="KM59" s="5">
        <v>19286</v>
      </c>
      <c r="KN59" s="5">
        <v>16418</v>
      </c>
      <c r="KO59" s="5">
        <v>16582</v>
      </c>
      <c r="KP59" s="5">
        <v>16630</v>
      </c>
      <c r="KQ59" s="5">
        <v>20522</v>
      </c>
      <c r="KR59" s="5">
        <v>17822</v>
      </c>
      <c r="KS59" s="5">
        <v>16612</v>
      </c>
      <c r="KT59" s="5">
        <v>17808</v>
      </c>
      <c r="KU59" s="5">
        <v>13716</v>
      </c>
      <c r="KV59" s="5">
        <v>10879</v>
      </c>
      <c r="KW59" s="5">
        <v>9407</v>
      </c>
      <c r="KX59" s="5">
        <v>7707</v>
      </c>
      <c r="KY59" s="5">
        <v>9479</v>
      </c>
      <c r="KZ59" s="5">
        <v>12193</v>
      </c>
      <c r="LA59" s="5">
        <v>9866</v>
      </c>
      <c r="LB59" s="5">
        <v>7470</v>
      </c>
      <c r="LC59" s="5">
        <v>4560</v>
      </c>
      <c r="LD59" s="5">
        <v>6104</v>
      </c>
      <c r="LE59" s="5">
        <v>6568</v>
      </c>
      <c r="LF59" s="5">
        <v>5669</v>
      </c>
      <c r="LG59" s="5">
        <v>6053</v>
      </c>
      <c r="LH59" s="5">
        <v>6045</v>
      </c>
      <c r="LI59" s="5">
        <v>5817</v>
      </c>
      <c r="LJ59" s="5">
        <v>4315</v>
      </c>
      <c r="LK59" s="5">
        <v>3794</v>
      </c>
      <c r="LL59" s="5">
        <v>4336</v>
      </c>
      <c r="LM59" s="5">
        <v>3932</v>
      </c>
      <c r="LN59" s="5">
        <v>4465</v>
      </c>
      <c r="LO59" s="5">
        <v>7311</v>
      </c>
      <c r="LP59" s="5">
        <v>8110</v>
      </c>
      <c r="LQ59" s="5">
        <v>8276</v>
      </c>
      <c r="LR59" s="5">
        <v>10236</v>
      </c>
      <c r="LS59" s="5">
        <v>7305</v>
      </c>
      <c r="LT59" s="5">
        <v>7188</v>
      </c>
      <c r="LU59" s="5">
        <v>6909</v>
      </c>
      <c r="LV59" s="5">
        <v>6958</v>
      </c>
      <c r="LW59" s="5">
        <v>6137</v>
      </c>
      <c r="LX59" s="5">
        <v>5848</v>
      </c>
      <c r="LY59" s="5">
        <v>5378</v>
      </c>
      <c r="LZ59" s="5">
        <v>6028</v>
      </c>
      <c r="MA59" s="5">
        <v>5797</v>
      </c>
      <c r="MB59" s="5">
        <v>4581</v>
      </c>
      <c r="MC59" s="5">
        <v>6457</v>
      </c>
      <c r="MD59" s="5">
        <v>5189</v>
      </c>
      <c r="ME59" s="5">
        <v>4298</v>
      </c>
      <c r="MF59" s="5">
        <v>3909</v>
      </c>
      <c r="MG59" s="5">
        <v>4860</v>
      </c>
      <c r="MH59" s="5">
        <v>4692</v>
      </c>
      <c r="MI59" s="5">
        <v>3037</v>
      </c>
      <c r="MJ59" s="5">
        <v>4444</v>
      </c>
      <c r="MK59" s="5">
        <v>3715</v>
      </c>
      <c r="ML59" s="5">
        <v>3000</v>
      </c>
      <c r="MM59" s="5">
        <v>5570</v>
      </c>
      <c r="MN59" s="5">
        <v>3741</v>
      </c>
      <c r="MO59" s="5">
        <v>2598</v>
      </c>
      <c r="MP59" s="5">
        <v>3464</v>
      </c>
      <c r="MQ59" s="5">
        <v>611</v>
      </c>
      <c r="MR59" s="5">
        <v>412</v>
      </c>
      <c r="MS59" s="5">
        <v>0</v>
      </c>
      <c r="MT59" s="5">
        <v>0</v>
      </c>
      <c r="MU59" s="5">
        <v>0</v>
      </c>
      <c r="MV59" s="5">
        <v>0</v>
      </c>
      <c r="MW59" s="5">
        <v>0</v>
      </c>
      <c r="MX59" s="5">
        <v>0</v>
      </c>
      <c r="MY59" s="5">
        <v>0</v>
      </c>
      <c r="MZ59" s="5">
        <v>0</v>
      </c>
      <c r="NA59" s="5">
        <v>0</v>
      </c>
      <c r="NB59" s="5">
        <v>0</v>
      </c>
      <c r="NC59" s="5">
        <v>0</v>
      </c>
      <c r="ND59" s="5">
        <v>0</v>
      </c>
      <c r="NE59" s="5" t="s">
        <v>33</v>
      </c>
      <c r="NF59" s="5" t="s">
        <v>33</v>
      </c>
      <c r="NG59" s="5" t="s">
        <v>33</v>
      </c>
      <c r="NH59" s="5" t="s">
        <v>33</v>
      </c>
      <c r="NI59" s="5" t="s">
        <v>33</v>
      </c>
      <c r="NJ59" s="5" t="s">
        <v>33</v>
      </c>
      <c r="NK59" s="5" t="s">
        <v>33</v>
      </c>
      <c r="NL59" s="5" t="s">
        <v>33</v>
      </c>
      <c r="NM59" s="5" t="s">
        <v>33</v>
      </c>
      <c r="NN59" s="5" t="s">
        <v>33</v>
      </c>
      <c r="NO59" s="5" t="s">
        <v>33</v>
      </c>
      <c r="NP59" s="5" t="s">
        <v>33</v>
      </c>
      <c r="NQ59" s="5" t="s">
        <v>33</v>
      </c>
      <c r="NR59" s="5" t="s">
        <v>33</v>
      </c>
      <c r="NS59" s="5" t="s">
        <v>33</v>
      </c>
      <c r="NT59" s="5" t="s">
        <v>33</v>
      </c>
      <c r="NU59" s="5" t="s">
        <v>33</v>
      </c>
      <c r="NV59" s="5" t="s">
        <v>33</v>
      </c>
      <c r="NW59" s="5">
        <v>0</v>
      </c>
      <c r="NX59" s="5">
        <v>0</v>
      </c>
      <c r="NY59" s="5">
        <v>0</v>
      </c>
      <c r="NZ59" s="5">
        <v>0</v>
      </c>
      <c r="OA59" s="5">
        <v>0</v>
      </c>
      <c r="OB59" s="5">
        <v>0</v>
      </c>
      <c r="OC59" s="5">
        <v>0</v>
      </c>
      <c r="OD59" s="5">
        <v>0</v>
      </c>
      <c r="OE59" s="5">
        <v>0</v>
      </c>
      <c r="OF59" s="5">
        <v>0</v>
      </c>
      <c r="OG59" s="5">
        <v>0</v>
      </c>
      <c r="OH59" s="5">
        <v>0</v>
      </c>
      <c r="OI59" s="5">
        <v>0</v>
      </c>
      <c r="OJ59" s="5">
        <v>0</v>
      </c>
      <c r="OK59" s="5" t="s">
        <v>33</v>
      </c>
      <c r="OL59" s="5" t="s">
        <v>33</v>
      </c>
      <c r="OM59" s="5" t="s">
        <v>33</v>
      </c>
      <c r="ON59" s="5" t="s">
        <v>33</v>
      </c>
      <c r="OO59" s="5" t="s">
        <v>33</v>
      </c>
      <c r="OP59" s="5" t="s">
        <v>33</v>
      </c>
      <c r="OQ59" s="5" t="s">
        <v>33</v>
      </c>
      <c r="OR59" s="5" t="s">
        <v>33</v>
      </c>
      <c r="OS59" s="5" t="s">
        <v>33</v>
      </c>
      <c r="OT59" s="5" t="s">
        <v>33</v>
      </c>
      <c r="OU59" s="5" t="s">
        <v>33</v>
      </c>
      <c r="OV59" s="5" t="s">
        <v>33</v>
      </c>
      <c r="OW59" s="5" t="s">
        <v>33</v>
      </c>
      <c r="OX59" s="5" t="s">
        <v>33</v>
      </c>
      <c r="OY59" s="5" t="s">
        <v>33</v>
      </c>
      <c r="OZ59" s="5" t="s">
        <v>33</v>
      </c>
      <c r="PA59" s="5" t="s">
        <v>33</v>
      </c>
      <c r="PB59" s="5" t="s">
        <v>33</v>
      </c>
      <c r="PC59" s="5">
        <v>28761</v>
      </c>
      <c r="PD59" s="5">
        <v>29920</v>
      </c>
      <c r="PE59" s="5">
        <v>32031</v>
      </c>
      <c r="PF59" s="5">
        <v>30001</v>
      </c>
      <c r="PG59" s="5">
        <v>28328</v>
      </c>
      <c r="PH59" s="5">
        <v>25968</v>
      </c>
      <c r="PI59" s="5">
        <v>25869</v>
      </c>
      <c r="PJ59" s="5">
        <v>25484</v>
      </c>
      <c r="PK59" s="5">
        <v>24957</v>
      </c>
      <c r="PL59" s="5">
        <v>24498</v>
      </c>
      <c r="PM59" s="5">
        <v>24294</v>
      </c>
      <c r="PN59" s="5">
        <v>25043</v>
      </c>
      <c r="PO59" s="5">
        <v>25299</v>
      </c>
      <c r="PP59" s="5">
        <v>24461</v>
      </c>
      <c r="PQ59" s="5">
        <v>21793</v>
      </c>
      <c r="PR59" s="5">
        <v>22080</v>
      </c>
      <c r="PS59" s="5">
        <v>23852</v>
      </c>
      <c r="PT59" s="5">
        <v>23807</v>
      </c>
      <c r="PU59" s="5">
        <v>23179</v>
      </c>
      <c r="PV59" s="5">
        <v>23629</v>
      </c>
      <c r="PW59" s="5">
        <v>25884</v>
      </c>
      <c r="PX59" s="5">
        <v>22914</v>
      </c>
      <c r="PY59" s="5">
        <v>19450</v>
      </c>
      <c r="PZ59" s="5">
        <v>18092</v>
      </c>
      <c r="QA59" s="5">
        <v>14047</v>
      </c>
      <c r="QB59" s="5">
        <v>12738</v>
      </c>
      <c r="QC59" s="5">
        <v>11938</v>
      </c>
      <c r="QD59" s="5">
        <v>11063</v>
      </c>
      <c r="QE59" s="5">
        <v>10940</v>
      </c>
      <c r="QF59" s="5">
        <v>9666</v>
      </c>
      <c r="QG59" s="5">
        <v>8852</v>
      </c>
      <c r="QH59" s="5">
        <v>8960</v>
      </c>
      <c r="QI59" s="5">
        <v>23023</v>
      </c>
      <c r="QJ59" s="5">
        <v>24952</v>
      </c>
      <c r="QK59" s="5">
        <v>18612</v>
      </c>
      <c r="QL59" s="5">
        <v>20032</v>
      </c>
      <c r="QM59" s="5">
        <v>20030</v>
      </c>
      <c r="QN59" s="5">
        <v>20338</v>
      </c>
      <c r="QO59" s="5">
        <v>21110</v>
      </c>
      <c r="QP59" s="5">
        <v>22892</v>
      </c>
      <c r="QQ59" s="5">
        <v>20901</v>
      </c>
      <c r="QR59" s="5">
        <v>21310</v>
      </c>
      <c r="QS59" s="5">
        <v>21168</v>
      </c>
      <c r="QT59" s="5">
        <v>21179</v>
      </c>
      <c r="QU59" s="5">
        <v>19313</v>
      </c>
      <c r="QV59" s="5">
        <v>17523</v>
      </c>
      <c r="QW59" s="5">
        <v>16532</v>
      </c>
      <c r="QX59" s="5">
        <v>17269</v>
      </c>
      <c r="QY59" s="5">
        <v>20192</v>
      </c>
      <c r="QZ59" s="5">
        <v>18137</v>
      </c>
      <c r="RA59" s="5">
        <v>18807</v>
      </c>
      <c r="RB59" s="5">
        <v>19085</v>
      </c>
      <c r="RC59" s="5">
        <v>15163</v>
      </c>
      <c r="RD59" s="5">
        <v>16108</v>
      </c>
      <c r="RE59" s="5">
        <v>19508</v>
      </c>
      <c r="RF59" s="5">
        <v>17794</v>
      </c>
      <c r="RG59" s="5">
        <v>13540</v>
      </c>
      <c r="RH59" s="5">
        <v>15775</v>
      </c>
      <c r="RI59" s="5">
        <v>14992</v>
      </c>
      <c r="RJ59" s="5">
        <v>12822</v>
      </c>
      <c r="RK59" s="5">
        <v>16638</v>
      </c>
      <c r="RL59" s="5">
        <v>15921</v>
      </c>
      <c r="RM59" s="5">
        <v>11385</v>
      </c>
      <c r="RN59" s="5">
        <v>9856</v>
      </c>
      <c r="RO59" s="5">
        <v>18226</v>
      </c>
      <c r="RP59" s="5">
        <v>20208</v>
      </c>
      <c r="RQ59" s="5">
        <v>22428</v>
      </c>
      <c r="RR59" s="5">
        <v>20845</v>
      </c>
      <c r="RS59" s="5">
        <v>21157</v>
      </c>
      <c r="RT59" s="5">
        <v>25549</v>
      </c>
      <c r="RU59" s="5">
        <v>21841</v>
      </c>
      <c r="RV59" s="5">
        <v>19523</v>
      </c>
      <c r="RW59" s="5">
        <v>20095</v>
      </c>
      <c r="RX59" s="5">
        <v>22066</v>
      </c>
      <c r="RY59" s="5">
        <v>24139</v>
      </c>
      <c r="RZ59" s="5">
        <v>21551</v>
      </c>
      <c r="SA59" s="5">
        <v>16066</v>
      </c>
      <c r="SB59" s="5">
        <v>18787</v>
      </c>
      <c r="SC59" s="5">
        <v>16095</v>
      </c>
      <c r="SD59" s="5">
        <v>17445</v>
      </c>
      <c r="SE59" s="5">
        <v>17875</v>
      </c>
      <c r="SF59" s="5">
        <v>16421</v>
      </c>
      <c r="SG59" s="5">
        <v>17447</v>
      </c>
      <c r="SH59" s="5">
        <v>13380</v>
      </c>
      <c r="SI59" s="5">
        <v>13203</v>
      </c>
      <c r="SJ59" s="5">
        <v>13144</v>
      </c>
      <c r="SK59" s="5">
        <v>13188</v>
      </c>
      <c r="SL59" s="5">
        <v>14652</v>
      </c>
      <c r="SM59" s="5">
        <v>13004</v>
      </c>
      <c r="SN59" s="5">
        <v>12372</v>
      </c>
      <c r="SO59" s="5">
        <v>11556</v>
      </c>
      <c r="SP59" s="5">
        <v>11706</v>
      </c>
      <c r="SQ59" s="5">
        <v>10827</v>
      </c>
      <c r="SR59" s="5">
        <v>10496</v>
      </c>
      <c r="SS59" s="5">
        <v>10253</v>
      </c>
      <c r="ST59" s="5">
        <v>9575</v>
      </c>
      <c r="SU59" s="5">
        <v>48761</v>
      </c>
      <c r="SV59" s="5">
        <v>44258</v>
      </c>
      <c r="SW59" s="5">
        <v>46084</v>
      </c>
      <c r="SX59" s="5">
        <v>42924</v>
      </c>
      <c r="SY59" s="5">
        <v>39575</v>
      </c>
      <c r="SZ59" s="5">
        <v>35814</v>
      </c>
      <c r="TA59" s="5">
        <v>44062</v>
      </c>
      <c r="TB59" s="5">
        <v>35123</v>
      </c>
      <c r="TC59" s="5">
        <v>45177</v>
      </c>
      <c r="TD59" s="5">
        <v>53208</v>
      </c>
      <c r="TE59" s="5">
        <v>41870</v>
      </c>
      <c r="TF59" s="5">
        <v>28834</v>
      </c>
      <c r="TG59" s="5">
        <v>23098</v>
      </c>
      <c r="TH59" s="5">
        <v>10184</v>
      </c>
      <c r="TI59" s="5">
        <v>9620</v>
      </c>
      <c r="TJ59" s="5">
        <v>8398</v>
      </c>
      <c r="TK59" s="5">
        <v>8064</v>
      </c>
      <c r="TL59" s="5">
        <v>8591</v>
      </c>
      <c r="TM59" s="5">
        <v>8750</v>
      </c>
      <c r="TN59" s="5">
        <v>8866</v>
      </c>
      <c r="TO59" s="5">
        <v>7336</v>
      </c>
      <c r="TP59" s="5">
        <v>5194</v>
      </c>
      <c r="TQ59" s="5">
        <v>4956</v>
      </c>
      <c r="TR59" s="5">
        <v>5666</v>
      </c>
      <c r="TS59" s="5">
        <v>4296</v>
      </c>
      <c r="TT59" s="5">
        <v>3943</v>
      </c>
      <c r="TU59" s="5">
        <v>3693</v>
      </c>
      <c r="TV59" s="5">
        <v>3554</v>
      </c>
      <c r="TW59" s="5">
        <v>3932</v>
      </c>
      <c r="TX59" s="5">
        <v>4025</v>
      </c>
      <c r="TY59" s="5">
        <v>4886</v>
      </c>
      <c r="TZ59" s="5">
        <v>4613</v>
      </c>
      <c r="UA59" s="5">
        <v>0</v>
      </c>
      <c r="UB59" s="5">
        <v>0</v>
      </c>
      <c r="UC59" s="5">
        <v>0</v>
      </c>
      <c r="UD59" s="5">
        <v>0</v>
      </c>
      <c r="UE59" s="5">
        <v>80</v>
      </c>
      <c r="UF59" s="5">
        <v>0</v>
      </c>
      <c r="UG59" s="5">
        <v>0</v>
      </c>
      <c r="UH59" s="5">
        <v>0</v>
      </c>
      <c r="UI59" s="5">
        <v>0</v>
      </c>
      <c r="UJ59" s="5">
        <v>0</v>
      </c>
      <c r="UK59" s="5">
        <v>0</v>
      </c>
      <c r="UL59" s="5">
        <v>0</v>
      </c>
      <c r="UM59" s="5">
        <v>0</v>
      </c>
      <c r="UN59" s="5">
        <v>0</v>
      </c>
      <c r="UO59" s="5">
        <v>0</v>
      </c>
      <c r="UP59" s="5">
        <v>0</v>
      </c>
      <c r="UQ59" s="5">
        <v>0</v>
      </c>
      <c r="UR59" s="5">
        <v>0</v>
      </c>
      <c r="US59" s="5">
        <v>0</v>
      </c>
      <c r="UT59" s="5">
        <v>0</v>
      </c>
      <c r="UU59" s="5">
        <v>0</v>
      </c>
      <c r="UV59" s="5">
        <v>341</v>
      </c>
      <c r="UW59" s="5">
        <v>0</v>
      </c>
      <c r="UX59" s="5">
        <v>0</v>
      </c>
      <c r="UY59" s="5">
        <v>0</v>
      </c>
      <c r="UZ59" s="5">
        <v>0</v>
      </c>
      <c r="VA59" s="5">
        <v>0</v>
      </c>
      <c r="VB59" s="5">
        <v>0</v>
      </c>
      <c r="VC59" s="5">
        <v>0</v>
      </c>
      <c r="VD59" s="5">
        <v>0</v>
      </c>
      <c r="VE59" s="5">
        <v>0</v>
      </c>
      <c r="VF59" s="5">
        <v>0</v>
      </c>
      <c r="VG59" s="5">
        <v>150638</v>
      </c>
      <c r="VH59" s="5">
        <v>152317</v>
      </c>
      <c r="VI59" s="5">
        <v>135953</v>
      </c>
      <c r="VJ59" s="5">
        <v>140616</v>
      </c>
      <c r="VK59" s="5">
        <v>134553</v>
      </c>
      <c r="VL59" s="5">
        <v>148425</v>
      </c>
      <c r="VM59" s="5">
        <v>145768</v>
      </c>
      <c r="VN59" s="5">
        <v>148937</v>
      </c>
      <c r="VO59" s="5">
        <v>138585</v>
      </c>
      <c r="VP59" s="5">
        <v>103772</v>
      </c>
      <c r="VQ59" s="5">
        <v>103967</v>
      </c>
      <c r="VR59" s="5">
        <v>105275</v>
      </c>
      <c r="VS59" s="5">
        <v>97639</v>
      </c>
      <c r="VT59" s="5">
        <v>82758</v>
      </c>
      <c r="VU59" s="5">
        <v>78251</v>
      </c>
      <c r="VV59" s="5">
        <v>82600</v>
      </c>
      <c r="VW59" s="5">
        <v>62604</v>
      </c>
      <c r="VX59" s="5">
        <v>61688</v>
      </c>
      <c r="VY59" s="5">
        <v>57072</v>
      </c>
      <c r="VZ59" s="5">
        <v>56185</v>
      </c>
      <c r="WA59" s="5">
        <v>57634</v>
      </c>
      <c r="WB59" s="5">
        <v>56236</v>
      </c>
      <c r="WC59" s="5">
        <v>55052</v>
      </c>
      <c r="WD59" s="5">
        <v>49066</v>
      </c>
      <c r="WE59" s="5">
        <v>60093</v>
      </c>
      <c r="WF59" s="5">
        <v>54955</v>
      </c>
      <c r="WG59" s="5">
        <v>51690</v>
      </c>
      <c r="WH59" s="5">
        <v>48309</v>
      </c>
      <c r="WI59" s="5">
        <v>47029</v>
      </c>
      <c r="WJ59" s="5">
        <v>38220</v>
      </c>
      <c r="WK59" s="5">
        <v>40406</v>
      </c>
      <c r="WL59" s="5">
        <v>34195</v>
      </c>
      <c r="WM59" s="5">
        <v>7238</v>
      </c>
      <c r="WN59" s="5">
        <v>6842</v>
      </c>
      <c r="WO59" s="5">
        <v>6738</v>
      </c>
      <c r="WP59" s="5">
        <v>6271</v>
      </c>
      <c r="WQ59" s="5">
        <v>5817</v>
      </c>
      <c r="WR59" s="5">
        <v>7508</v>
      </c>
      <c r="WS59" s="5">
        <v>5252</v>
      </c>
      <c r="WT59" s="5">
        <v>5161</v>
      </c>
      <c r="WU59" s="5">
        <v>4522</v>
      </c>
      <c r="WV59" s="5">
        <v>4183</v>
      </c>
      <c r="WW59" s="5">
        <v>3947</v>
      </c>
      <c r="WX59" s="5">
        <v>4149</v>
      </c>
      <c r="WY59" s="5">
        <v>3772</v>
      </c>
      <c r="WZ59" s="5">
        <v>3969</v>
      </c>
      <c r="XA59" s="5">
        <v>3474</v>
      </c>
      <c r="XB59" s="5">
        <v>2526</v>
      </c>
      <c r="XC59" s="5">
        <v>2398</v>
      </c>
      <c r="XD59" s="5">
        <v>1643</v>
      </c>
      <c r="XE59" s="5">
        <v>1269</v>
      </c>
      <c r="XF59" s="5">
        <v>1709</v>
      </c>
      <c r="XG59" s="5">
        <v>1921</v>
      </c>
      <c r="XH59" s="5">
        <v>1766</v>
      </c>
      <c r="XI59" s="5">
        <v>1285</v>
      </c>
      <c r="XJ59" s="5">
        <v>1407</v>
      </c>
      <c r="XK59" s="5">
        <v>1102</v>
      </c>
      <c r="XL59" s="5">
        <v>1134</v>
      </c>
      <c r="XM59" s="5">
        <v>1158</v>
      </c>
      <c r="XN59" s="5">
        <v>1168</v>
      </c>
      <c r="XO59" s="5">
        <v>1099</v>
      </c>
      <c r="XP59" s="5">
        <v>816</v>
      </c>
      <c r="XQ59" s="5">
        <v>814</v>
      </c>
      <c r="XR59" s="5">
        <v>793</v>
      </c>
      <c r="XS59" s="1">
        <v>9191</v>
      </c>
      <c r="XT59" s="3" t="s">
        <v>180</v>
      </c>
      <c r="XU59" s="3" t="s">
        <v>180</v>
      </c>
      <c r="XV59" s="3" t="s">
        <v>180</v>
      </c>
      <c r="XW59" s="3" t="s">
        <v>179</v>
      </c>
      <c r="XX59" s="3" t="s">
        <v>180</v>
      </c>
      <c r="XY59" s="3" t="s">
        <v>180</v>
      </c>
      <c r="XZ59" s="3" t="s">
        <v>226</v>
      </c>
    </row>
    <row r="60" spans="1:650" x14ac:dyDescent="0.3">
      <c r="A60" s="6" t="s">
        <v>91</v>
      </c>
      <c r="B60" s="1">
        <v>4057003</v>
      </c>
      <c r="C60" s="5">
        <v>52124</v>
      </c>
      <c r="D60" s="5">
        <v>42693</v>
      </c>
      <c r="E60" s="5">
        <v>65047</v>
      </c>
      <c r="F60" s="5">
        <v>30104</v>
      </c>
      <c r="G60" s="5">
        <v>23582</v>
      </c>
      <c r="H60" s="5">
        <v>15008</v>
      </c>
      <c r="I60" s="5">
        <v>13468</v>
      </c>
      <c r="J60" s="5">
        <v>16659</v>
      </c>
      <c r="K60" s="5">
        <v>11654</v>
      </c>
      <c r="L60" s="5">
        <v>15758</v>
      </c>
      <c r="M60" s="5">
        <v>8927</v>
      </c>
      <c r="N60" s="5">
        <v>11545</v>
      </c>
      <c r="O60" s="5">
        <v>10457</v>
      </c>
      <c r="P60" s="5">
        <v>51776</v>
      </c>
      <c r="Q60" s="5">
        <v>23548</v>
      </c>
      <c r="R60" s="5">
        <v>11933</v>
      </c>
      <c r="S60" s="5">
        <v>22756</v>
      </c>
      <c r="T60" s="5">
        <v>20036</v>
      </c>
      <c r="U60" s="5">
        <v>6774</v>
      </c>
      <c r="V60" s="5">
        <v>6581</v>
      </c>
      <c r="W60" s="5">
        <v>6410</v>
      </c>
      <c r="X60" s="5">
        <v>1838</v>
      </c>
      <c r="Y60" s="5">
        <v>2256</v>
      </c>
      <c r="Z60" s="5">
        <v>0</v>
      </c>
      <c r="AA60" s="5">
        <v>0</v>
      </c>
      <c r="AB60" s="5">
        <v>-6</v>
      </c>
      <c r="AC60" s="5">
        <v>97</v>
      </c>
      <c r="AD60" s="5">
        <v>31</v>
      </c>
      <c r="AE60" s="5">
        <v>0</v>
      </c>
      <c r="AF60" s="5">
        <v>0</v>
      </c>
      <c r="AG60" s="5">
        <v>0</v>
      </c>
      <c r="AH60" s="5">
        <v>0</v>
      </c>
      <c r="AI60" s="5">
        <v>301841</v>
      </c>
      <c r="AJ60" s="5">
        <v>499949</v>
      </c>
      <c r="AK60" s="5">
        <v>488842</v>
      </c>
      <c r="AL60" s="5">
        <v>250417</v>
      </c>
      <c r="AM60" s="5">
        <v>153210</v>
      </c>
      <c r="AN60" s="5">
        <v>223155</v>
      </c>
      <c r="AO60" s="5">
        <v>232011</v>
      </c>
      <c r="AP60" s="5">
        <v>142374</v>
      </c>
      <c r="AQ60" s="5">
        <v>235768</v>
      </c>
      <c r="AR60" s="5">
        <v>165478</v>
      </c>
      <c r="AS60" s="5">
        <v>128469</v>
      </c>
      <c r="AT60" s="5">
        <v>65741</v>
      </c>
      <c r="AU60" s="5">
        <v>180543</v>
      </c>
      <c r="AV60" s="5">
        <v>296230</v>
      </c>
      <c r="AW60" s="5">
        <v>34887</v>
      </c>
      <c r="AX60" s="5">
        <v>253636</v>
      </c>
      <c r="AY60" s="5">
        <v>113374</v>
      </c>
      <c r="AZ60" s="5">
        <v>12398</v>
      </c>
      <c r="BA60" s="5">
        <v>39349</v>
      </c>
      <c r="BB60" s="5">
        <v>177501</v>
      </c>
      <c r="BC60" s="5">
        <v>34479</v>
      </c>
      <c r="BD60" s="5">
        <v>23580</v>
      </c>
      <c r="BE60" s="5">
        <v>28833</v>
      </c>
      <c r="BF60" s="5">
        <v>36509</v>
      </c>
      <c r="BG60" s="5">
        <v>38802</v>
      </c>
      <c r="BH60" s="5">
        <v>65193</v>
      </c>
      <c r="BI60" s="5">
        <v>76402</v>
      </c>
      <c r="BJ60" s="5">
        <v>41798</v>
      </c>
      <c r="BK60" s="5">
        <v>57669</v>
      </c>
      <c r="BL60" s="5">
        <v>16285</v>
      </c>
      <c r="BM60" s="5">
        <v>171133</v>
      </c>
      <c r="BN60" s="5">
        <v>69742</v>
      </c>
      <c r="BO60" s="5">
        <v>94740</v>
      </c>
      <c r="BP60" s="5">
        <v>106773</v>
      </c>
      <c r="BQ60" s="5">
        <v>73541</v>
      </c>
      <c r="BR60" s="5">
        <v>84043</v>
      </c>
      <c r="BS60" s="5">
        <v>57599</v>
      </c>
      <c r="BT60" s="5">
        <v>61566</v>
      </c>
      <c r="BU60" s="5">
        <v>45588</v>
      </c>
      <c r="BV60" s="5">
        <v>61717</v>
      </c>
      <c r="BW60" s="5">
        <v>39799</v>
      </c>
      <c r="BX60" s="5">
        <v>38667</v>
      </c>
      <c r="BY60" s="5">
        <v>43516</v>
      </c>
      <c r="BZ60" s="5">
        <v>42381</v>
      </c>
      <c r="CA60" s="5">
        <v>35817</v>
      </c>
      <c r="CB60" s="5">
        <v>25629</v>
      </c>
      <c r="CC60" s="5">
        <v>32638</v>
      </c>
      <c r="CD60" s="5">
        <v>13006</v>
      </c>
      <c r="CE60" s="5">
        <v>34487</v>
      </c>
      <c r="CF60" s="5">
        <v>16694</v>
      </c>
      <c r="CG60" s="5">
        <v>12602</v>
      </c>
      <c r="CH60" s="5">
        <v>22087</v>
      </c>
      <c r="CI60" s="5">
        <v>21259</v>
      </c>
      <c r="CJ60" s="5">
        <v>7049</v>
      </c>
      <c r="CK60" s="5">
        <v>34948</v>
      </c>
      <c r="CL60" s="5">
        <v>16455</v>
      </c>
      <c r="CM60" s="5">
        <v>24581</v>
      </c>
      <c r="CN60" s="5">
        <v>11335</v>
      </c>
      <c r="CO60" s="5">
        <v>12391</v>
      </c>
      <c r="CP60" s="5">
        <v>13876</v>
      </c>
      <c r="CQ60" s="5">
        <v>37029</v>
      </c>
      <c r="CR60" s="5">
        <v>7073</v>
      </c>
      <c r="CS60" s="5">
        <v>41174</v>
      </c>
      <c r="CT60" s="5">
        <v>16529</v>
      </c>
      <c r="CU60" s="5">
        <v>216142</v>
      </c>
      <c r="CV60" s="5">
        <v>210730</v>
      </c>
      <c r="CW60" s="5">
        <v>187563</v>
      </c>
      <c r="CX60" s="5">
        <v>120617</v>
      </c>
      <c r="CY60" s="5">
        <v>106776</v>
      </c>
      <c r="CZ60" s="5">
        <v>87507</v>
      </c>
      <c r="DA60" s="5">
        <v>91758</v>
      </c>
      <c r="DB60" s="5">
        <v>101313</v>
      </c>
      <c r="DC60" s="5">
        <v>83642</v>
      </c>
      <c r="DD60" s="5">
        <v>64272</v>
      </c>
      <c r="DE60" s="5">
        <v>95250</v>
      </c>
      <c r="DF60" s="5">
        <v>124235</v>
      </c>
      <c r="DG60" s="5">
        <v>119054</v>
      </c>
      <c r="DH60" s="5">
        <v>91891</v>
      </c>
      <c r="DI60" s="5">
        <v>59612</v>
      </c>
      <c r="DJ60" s="5">
        <v>44225</v>
      </c>
      <c r="DK60" s="5">
        <v>50796</v>
      </c>
      <c r="DL60" s="5">
        <v>42637</v>
      </c>
      <c r="DM60" s="5">
        <v>50963</v>
      </c>
      <c r="DN60" s="5">
        <v>57799</v>
      </c>
      <c r="DO60" s="5">
        <v>61542</v>
      </c>
      <c r="DP60" s="5">
        <v>44711</v>
      </c>
      <c r="DQ60" s="5">
        <v>52659</v>
      </c>
      <c r="DR60" s="5">
        <v>40009</v>
      </c>
      <c r="DS60" s="5">
        <v>31432</v>
      </c>
      <c r="DT60" s="5">
        <v>47239</v>
      </c>
      <c r="DU60" s="5">
        <v>41637</v>
      </c>
      <c r="DV60" s="5">
        <v>34747</v>
      </c>
      <c r="DW60" s="5">
        <v>36619</v>
      </c>
      <c r="DX60" s="5">
        <v>37850</v>
      </c>
      <c r="DY60" s="5">
        <v>35162</v>
      </c>
      <c r="DZ60" s="5">
        <v>31007</v>
      </c>
      <c r="EA60" s="5">
        <v>9109</v>
      </c>
      <c r="EB60" s="5">
        <v>23572</v>
      </c>
      <c r="EC60" s="5">
        <v>8416</v>
      </c>
      <c r="ED60" s="5">
        <v>5090</v>
      </c>
      <c r="EE60" s="5">
        <v>10671</v>
      </c>
      <c r="EF60" s="5">
        <v>13533</v>
      </c>
      <c r="EG60" s="5">
        <v>14744</v>
      </c>
      <c r="EH60" s="5">
        <v>5934</v>
      </c>
      <c r="EI60" s="5">
        <v>4128</v>
      </c>
      <c r="EJ60" s="5">
        <v>3280</v>
      </c>
      <c r="EK60" s="5">
        <v>7285</v>
      </c>
      <c r="EL60" s="5">
        <v>12332</v>
      </c>
      <c r="EM60" s="5">
        <v>4685</v>
      </c>
      <c r="EN60" s="5">
        <v>2696</v>
      </c>
      <c r="EO60" s="5">
        <v>2136</v>
      </c>
      <c r="EP60" s="5">
        <v>3162</v>
      </c>
      <c r="EQ60" s="5">
        <v>2204</v>
      </c>
      <c r="ER60" s="5">
        <v>2094</v>
      </c>
      <c r="ES60" s="5">
        <v>3249</v>
      </c>
      <c r="ET60" s="5">
        <v>2647</v>
      </c>
      <c r="EU60" s="5">
        <v>9415</v>
      </c>
      <c r="EV60" s="5">
        <v>3820</v>
      </c>
      <c r="EW60" s="5">
        <v>589</v>
      </c>
      <c r="EX60" s="5">
        <v>3745</v>
      </c>
      <c r="EY60" s="5">
        <v>2150</v>
      </c>
      <c r="EZ60" s="5">
        <v>3171</v>
      </c>
      <c r="FA60" s="5">
        <v>8113</v>
      </c>
      <c r="FB60" s="5">
        <v>874</v>
      </c>
      <c r="FC60" s="5">
        <v>199</v>
      </c>
      <c r="FD60" s="5">
        <v>1044</v>
      </c>
      <c r="FE60" s="5">
        <v>8026</v>
      </c>
      <c r="FF60" s="5">
        <v>1319</v>
      </c>
      <c r="FG60" s="5">
        <v>0</v>
      </c>
      <c r="FH60" s="5">
        <v>0</v>
      </c>
      <c r="FI60" s="5">
        <v>0</v>
      </c>
      <c r="FJ60" s="5">
        <v>0</v>
      </c>
      <c r="FK60" s="5">
        <v>0</v>
      </c>
      <c r="FL60" s="5">
        <v>0</v>
      </c>
      <c r="FM60" s="5">
        <v>0</v>
      </c>
      <c r="FN60" s="5">
        <v>0</v>
      </c>
      <c r="FO60" s="5">
        <v>0</v>
      </c>
      <c r="FP60" s="5">
        <v>0</v>
      </c>
      <c r="FQ60" s="5">
        <v>0</v>
      </c>
      <c r="FR60" s="5">
        <v>0</v>
      </c>
      <c r="FS60" s="5">
        <v>0</v>
      </c>
      <c r="FT60" s="5">
        <v>0</v>
      </c>
      <c r="FU60" s="5" t="s">
        <v>33</v>
      </c>
      <c r="FV60" s="5" t="s">
        <v>33</v>
      </c>
      <c r="FW60" s="5" t="s">
        <v>33</v>
      </c>
      <c r="FX60" s="5" t="s">
        <v>33</v>
      </c>
      <c r="FY60" s="5" t="s">
        <v>33</v>
      </c>
      <c r="FZ60" s="5" t="s">
        <v>33</v>
      </c>
      <c r="GA60" s="5" t="s">
        <v>33</v>
      </c>
      <c r="GB60" s="5" t="s">
        <v>33</v>
      </c>
      <c r="GC60" s="5" t="s">
        <v>33</v>
      </c>
      <c r="GD60" s="5" t="s">
        <v>33</v>
      </c>
      <c r="GE60" s="5" t="s">
        <v>33</v>
      </c>
      <c r="GF60" s="5" t="s">
        <v>33</v>
      </c>
      <c r="GG60" s="5" t="s">
        <v>33</v>
      </c>
      <c r="GH60" s="5" t="s">
        <v>33</v>
      </c>
      <c r="GI60" s="5" t="s">
        <v>33</v>
      </c>
      <c r="GJ60" s="5" t="s">
        <v>33</v>
      </c>
      <c r="GK60" s="5" t="s">
        <v>33</v>
      </c>
      <c r="GL60" s="5" t="s">
        <v>33</v>
      </c>
      <c r="GM60" s="5">
        <v>673956</v>
      </c>
      <c r="GN60" s="5">
        <v>883717</v>
      </c>
      <c r="GO60" s="5">
        <v>823409</v>
      </c>
      <c r="GP60" s="5">
        <v>490271</v>
      </c>
      <c r="GQ60" s="5">
        <v>351838</v>
      </c>
      <c r="GR60" s="5">
        <v>400769</v>
      </c>
      <c r="GS60" s="5">
        <v>397569</v>
      </c>
      <c r="GT60" s="5">
        <v>327997</v>
      </c>
      <c r="GU60" s="5">
        <v>374992</v>
      </c>
      <c r="GV60" s="5">
        <v>287455</v>
      </c>
      <c r="GW60" s="5">
        <v>283447</v>
      </c>
      <c r="GX60" s="5">
        <v>256234</v>
      </c>
      <c r="GY60" s="5">
        <v>350556</v>
      </c>
      <c r="GZ60" s="5">
        <v>468222</v>
      </c>
      <c r="HA60" s="5">
        <v>152821</v>
      </c>
      <c r="HB60" s="5">
        <v>325962</v>
      </c>
      <c r="HC60" s="5">
        <v>223617</v>
      </c>
      <c r="HD60" s="5">
        <v>93859</v>
      </c>
      <c r="HE60" s="5">
        <v>112937</v>
      </c>
      <c r="HF60" s="5">
        <v>266614</v>
      </c>
      <c r="HG60" s="5">
        <v>133105</v>
      </c>
      <c r="HH60" s="5">
        <v>80998</v>
      </c>
      <c r="HI60" s="5">
        <v>119285</v>
      </c>
      <c r="HJ60" s="5">
        <v>96718</v>
      </c>
      <c r="HK60" s="5">
        <v>97023</v>
      </c>
      <c r="HL60" s="5">
        <v>127252</v>
      </c>
      <c r="HM60" s="5">
        <v>138640</v>
      </c>
      <c r="HN60" s="5">
        <v>91327</v>
      </c>
      <c r="HO60" s="5">
        <v>131517</v>
      </c>
      <c r="HP60" s="5">
        <v>62626</v>
      </c>
      <c r="HQ60" s="5">
        <v>855649</v>
      </c>
      <c r="HR60" s="5">
        <v>118598</v>
      </c>
      <c r="HS60" s="5">
        <v>884167</v>
      </c>
      <c r="HT60" s="5">
        <v>984131</v>
      </c>
      <c r="HU60" s="5">
        <v>882321</v>
      </c>
      <c r="HV60" s="5">
        <v>967605</v>
      </c>
      <c r="HW60" s="5">
        <v>1044446</v>
      </c>
      <c r="HX60" s="5">
        <v>1121608</v>
      </c>
      <c r="HY60" s="5">
        <v>1277269</v>
      </c>
      <c r="HZ60" s="5">
        <v>1227468</v>
      </c>
      <c r="IA60" s="5">
        <v>1189257</v>
      </c>
      <c r="IB60" s="5">
        <v>1238938</v>
      </c>
      <c r="IC60" s="5">
        <v>1102254</v>
      </c>
      <c r="ID60" s="5">
        <v>1261155</v>
      </c>
      <c r="IE60" s="5">
        <v>1089216</v>
      </c>
      <c r="IF60" s="5">
        <v>1012518</v>
      </c>
      <c r="IG60" s="5">
        <v>908261</v>
      </c>
      <c r="IH60" s="5">
        <v>827975</v>
      </c>
      <c r="II60" s="5">
        <v>829964</v>
      </c>
      <c r="IJ60" s="5">
        <v>815955</v>
      </c>
      <c r="IK60" s="5">
        <v>4105118</v>
      </c>
      <c r="IL60" s="5">
        <v>1025452</v>
      </c>
      <c r="IM60" s="5">
        <v>801762</v>
      </c>
      <c r="IN60" s="5">
        <v>719770</v>
      </c>
      <c r="IO60" s="5">
        <v>659054</v>
      </c>
      <c r="IP60" s="5">
        <v>589560</v>
      </c>
      <c r="IQ60" s="5">
        <v>553155</v>
      </c>
      <c r="IR60" s="5">
        <v>541979</v>
      </c>
      <c r="IS60" s="5">
        <v>519909</v>
      </c>
      <c r="IT60" s="5">
        <v>568108</v>
      </c>
      <c r="IU60" s="5">
        <v>550911</v>
      </c>
      <c r="IV60" s="5">
        <v>394324</v>
      </c>
      <c r="IW60" s="5">
        <v>384113</v>
      </c>
      <c r="IX60" s="5">
        <v>385230</v>
      </c>
      <c r="IY60" s="5">
        <v>151804</v>
      </c>
      <c r="IZ60" s="5">
        <v>159838</v>
      </c>
      <c r="JA60" s="5">
        <v>148878</v>
      </c>
      <c r="JB60" s="5">
        <v>145831</v>
      </c>
      <c r="JC60" s="5">
        <v>157975</v>
      </c>
      <c r="JD60" s="5">
        <v>165142</v>
      </c>
      <c r="JE60" s="5">
        <v>143185</v>
      </c>
      <c r="JF60" s="5">
        <v>127388</v>
      </c>
      <c r="JG60" s="5">
        <v>176822</v>
      </c>
      <c r="JH60" s="5">
        <v>166468</v>
      </c>
      <c r="JI60" s="5">
        <v>164258</v>
      </c>
      <c r="JJ60" s="5">
        <v>157090</v>
      </c>
      <c r="JK60" s="5">
        <v>161096</v>
      </c>
      <c r="JL60" s="5">
        <v>136729</v>
      </c>
      <c r="JM60" s="5">
        <v>141447</v>
      </c>
      <c r="JN60" s="5">
        <v>123666</v>
      </c>
      <c r="JO60" s="5">
        <v>119584</v>
      </c>
      <c r="JP60" s="5">
        <v>118418</v>
      </c>
      <c r="JQ60" s="5">
        <v>93569</v>
      </c>
      <c r="JR60" s="5">
        <v>188959</v>
      </c>
      <c r="JS60" s="5">
        <v>106011</v>
      </c>
      <c r="JT60" s="5">
        <v>122573</v>
      </c>
      <c r="JU60" s="5">
        <v>84804</v>
      </c>
      <c r="JV60" s="5">
        <v>85021</v>
      </c>
      <c r="JW60" s="5">
        <v>106246</v>
      </c>
      <c r="JX60" s="5">
        <v>103791</v>
      </c>
      <c r="JY60" s="5">
        <v>110356</v>
      </c>
      <c r="JZ60" s="5">
        <v>138111</v>
      </c>
      <c r="KA60" s="5">
        <v>83651</v>
      </c>
      <c r="KB60" s="5">
        <v>101781</v>
      </c>
      <c r="KC60" s="5">
        <v>73025</v>
      </c>
      <c r="KD60" s="5">
        <v>60432</v>
      </c>
      <c r="KE60" s="5">
        <v>151119</v>
      </c>
      <c r="KF60" s="5">
        <v>104307</v>
      </c>
      <c r="KG60" s="5">
        <v>131327</v>
      </c>
      <c r="KH60" s="5">
        <v>85776</v>
      </c>
      <c r="KI60" s="5">
        <v>71708</v>
      </c>
      <c r="KJ60" s="5">
        <v>67064</v>
      </c>
      <c r="KK60" s="5">
        <v>41102</v>
      </c>
      <c r="KL60" s="5">
        <v>28464</v>
      </c>
      <c r="KM60" s="5">
        <v>20915</v>
      </c>
      <c r="KN60" s="5">
        <v>-4205</v>
      </c>
      <c r="KO60" s="5">
        <v>-26582</v>
      </c>
      <c r="KP60" s="5">
        <v>-25537</v>
      </c>
      <c r="KQ60" s="5">
        <v>-23277</v>
      </c>
      <c r="KR60" s="5">
        <v>-29100</v>
      </c>
      <c r="KS60" s="5">
        <v>-38530</v>
      </c>
      <c r="KT60" s="5">
        <v>-33813</v>
      </c>
      <c r="KU60" s="5">
        <v>-32305</v>
      </c>
      <c r="KV60" s="5">
        <v>-26894</v>
      </c>
      <c r="KW60" s="5">
        <v>-24639</v>
      </c>
      <c r="KX60" s="5">
        <v>-28042</v>
      </c>
      <c r="KY60" s="5">
        <v>-31327</v>
      </c>
      <c r="KZ60" s="5">
        <v>-31768</v>
      </c>
      <c r="LA60" s="5">
        <v>-34688</v>
      </c>
      <c r="LB60" s="5">
        <v>-34881</v>
      </c>
      <c r="LC60" s="5">
        <v>-37592</v>
      </c>
      <c r="LD60" s="5">
        <v>-40687</v>
      </c>
      <c r="LE60" s="5">
        <v>-38076</v>
      </c>
      <c r="LF60" s="5">
        <v>-38832</v>
      </c>
      <c r="LG60" s="5">
        <v>-36299</v>
      </c>
      <c r="LH60" s="5">
        <v>-38678</v>
      </c>
      <c r="LI60" s="5">
        <v>-28188</v>
      </c>
      <c r="LJ60" s="5">
        <v>-28336</v>
      </c>
      <c r="LK60" s="5">
        <v>16576</v>
      </c>
      <c r="LL60" s="5">
        <v>15916</v>
      </c>
      <c r="LM60" s="5">
        <v>9554</v>
      </c>
      <c r="LN60" s="5">
        <v>12542</v>
      </c>
      <c r="LO60" s="5">
        <v>15422</v>
      </c>
      <c r="LP60" s="5">
        <v>15995</v>
      </c>
      <c r="LQ60" s="5">
        <v>13899</v>
      </c>
      <c r="LR60" s="5">
        <v>11562</v>
      </c>
      <c r="LS60" s="5">
        <v>13589</v>
      </c>
      <c r="LT60" s="5">
        <v>12862</v>
      </c>
      <c r="LU60" s="5">
        <v>14123</v>
      </c>
      <c r="LV60" s="5">
        <v>13304</v>
      </c>
      <c r="LW60" s="5">
        <v>13634</v>
      </c>
      <c r="LX60" s="5">
        <v>10361</v>
      </c>
      <c r="LY60" s="5">
        <v>9113</v>
      </c>
      <c r="LZ60" s="5">
        <v>6256</v>
      </c>
      <c r="MA60" s="5">
        <v>5574</v>
      </c>
      <c r="MB60" s="5">
        <v>4985</v>
      </c>
      <c r="MC60" s="5">
        <v>5577</v>
      </c>
      <c r="MD60" s="5">
        <v>6693</v>
      </c>
      <c r="ME60" s="5">
        <v>6094</v>
      </c>
      <c r="MF60" s="5">
        <v>7957</v>
      </c>
      <c r="MG60" s="5">
        <v>7563</v>
      </c>
      <c r="MH60" s="5">
        <v>8031</v>
      </c>
      <c r="MI60" s="5">
        <v>10546</v>
      </c>
      <c r="MJ60" s="5">
        <v>11405</v>
      </c>
      <c r="MK60" s="5">
        <v>9691</v>
      </c>
      <c r="ML60" s="5">
        <v>10337</v>
      </c>
      <c r="MM60" s="5">
        <v>10561</v>
      </c>
      <c r="MN60" s="5">
        <v>9475</v>
      </c>
      <c r="MO60" s="5">
        <v>9835</v>
      </c>
      <c r="MP60" s="5">
        <v>9105</v>
      </c>
      <c r="MQ60" s="5">
        <v>4452</v>
      </c>
      <c r="MR60" s="5">
        <v>4958</v>
      </c>
      <c r="MS60" s="5">
        <v>4949</v>
      </c>
      <c r="MT60" s="5">
        <v>4007</v>
      </c>
      <c r="MU60" s="5">
        <v>3858</v>
      </c>
      <c r="MV60" s="5">
        <v>4281</v>
      </c>
      <c r="MW60" s="5">
        <v>3258</v>
      </c>
      <c r="MX60" s="5">
        <v>5603</v>
      </c>
      <c r="MY60" s="5">
        <v>5249</v>
      </c>
      <c r="MZ60" s="5">
        <v>3402</v>
      </c>
      <c r="NA60" s="5">
        <v>2515</v>
      </c>
      <c r="NB60" s="5">
        <v>2307</v>
      </c>
      <c r="NC60" s="5">
        <v>3261</v>
      </c>
      <c r="ND60" s="5">
        <v>2706</v>
      </c>
      <c r="NE60" s="5" t="s">
        <v>33</v>
      </c>
      <c r="NF60" s="5" t="s">
        <v>33</v>
      </c>
      <c r="NG60" s="5" t="s">
        <v>33</v>
      </c>
      <c r="NH60" s="5" t="s">
        <v>33</v>
      </c>
      <c r="NI60" s="5" t="s">
        <v>33</v>
      </c>
      <c r="NJ60" s="5" t="s">
        <v>33</v>
      </c>
      <c r="NK60" s="5" t="s">
        <v>33</v>
      </c>
      <c r="NL60" s="5" t="s">
        <v>33</v>
      </c>
      <c r="NM60" s="5" t="s">
        <v>33</v>
      </c>
      <c r="NN60" s="5" t="s">
        <v>33</v>
      </c>
      <c r="NO60" s="5" t="s">
        <v>33</v>
      </c>
      <c r="NP60" s="5" t="s">
        <v>33</v>
      </c>
      <c r="NQ60" s="5" t="s">
        <v>33</v>
      </c>
      <c r="NR60" s="5" t="s">
        <v>33</v>
      </c>
      <c r="NS60" s="5" t="s">
        <v>33</v>
      </c>
      <c r="NT60" s="5" t="s">
        <v>33</v>
      </c>
      <c r="NU60" s="5" t="s">
        <v>33</v>
      </c>
      <c r="NV60" s="5" t="s">
        <v>33</v>
      </c>
      <c r="NW60" s="5">
        <v>0</v>
      </c>
      <c r="NX60" s="5">
        <v>0</v>
      </c>
      <c r="NY60" s="5">
        <v>0</v>
      </c>
      <c r="NZ60" s="5">
        <v>0</v>
      </c>
      <c r="OA60" s="5">
        <v>0</v>
      </c>
      <c r="OB60" s="5">
        <v>0</v>
      </c>
      <c r="OC60" s="5">
        <v>0</v>
      </c>
      <c r="OD60" s="5">
        <v>0</v>
      </c>
      <c r="OE60" s="5">
        <v>0</v>
      </c>
      <c r="OF60" s="5">
        <v>0</v>
      </c>
      <c r="OG60" s="5">
        <v>0</v>
      </c>
      <c r="OH60" s="5">
        <v>0</v>
      </c>
      <c r="OI60" s="5">
        <v>0</v>
      </c>
      <c r="OJ60" s="5">
        <v>0</v>
      </c>
      <c r="OK60" s="5" t="s">
        <v>33</v>
      </c>
      <c r="OL60" s="5" t="s">
        <v>33</v>
      </c>
      <c r="OM60" s="5" t="s">
        <v>33</v>
      </c>
      <c r="ON60" s="5" t="s">
        <v>33</v>
      </c>
      <c r="OO60" s="5" t="s">
        <v>33</v>
      </c>
      <c r="OP60" s="5" t="s">
        <v>33</v>
      </c>
      <c r="OQ60" s="5" t="s">
        <v>33</v>
      </c>
      <c r="OR60" s="5" t="s">
        <v>33</v>
      </c>
      <c r="OS60" s="5" t="s">
        <v>33</v>
      </c>
      <c r="OT60" s="5" t="s">
        <v>33</v>
      </c>
      <c r="OU60" s="5" t="s">
        <v>33</v>
      </c>
      <c r="OV60" s="5" t="s">
        <v>33</v>
      </c>
      <c r="OW60" s="5" t="s">
        <v>33</v>
      </c>
      <c r="OX60" s="5" t="s">
        <v>33</v>
      </c>
      <c r="OY60" s="5" t="s">
        <v>33</v>
      </c>
      <c r="OZ60" s="5" t="s">
        <v>33</v>
      </c>
      <c r="PA60" s="5" t="s">
        <v>33</v>
      </c>
      <c r="PB60" s="5" t="s">
        <v>33</v>
      </c>
      <c r="PC60" s="5">
        <v>28738</v>
      </c>
      <c r="PD60" s="5">
        <v>29988</v>
      </c>
      <c r="PE60" s="5">
        <v>26161</v>
      </c>
      <c r="PF60" s="5">
        <v>30370</v>
      </c>
      <c r="PG60" s="5">
        <v>27575</v>
      </c>
      <c r="PH60" s="5">
        <v>25812</v>
      </c>
      <c r="PI60" s="5">
        <v>23140</v>
      </c>
      <c r="PJ60" s="5">
        <v>24496</v>
      </c>
      <c r="PK60" s="5">
        <v>15192</v>
      </c>
      <c r="PL60" s="5">
        <v>35017</v>
      </c>
      <c r="PM60" s="5">
        <v>32474</v>
      </c>
      <c r="PN60" s="5">
        <v>26491</v>
      </c>
      <c r="PO60" s="5">
        <v>22799</v>
      </c>
      <c r="PP60" s="5">
        <v>22160</v>
      </c>
      <c r="PQ60" s="5">
        <v>25279</v>
      </c>
      <c r="PR60" s="5">
        <v>18416</v>
      </c>
      <c r="PS60" s="5">
        <v>19270</v>
      </c>
      <c r="PT60" s="5">
        <v>22709</v>
      </c>
      <c r="PU60" s="5">
        <v>31217</v>
      </c>
      <c r="PV60" s="5">
        <v>24691</v>
      </c>
      <c r="PW60" s="5">
        <v>22799</v>
      </c>
      <c r="PX60" s="5">
        <v>23745</v>
      </c>
      <c r="PY60" s="5">
        <v>21063</v>
      </c>
      <c r="PZ60" s="5">
        <v>19885</v>
      </c>
      <c r="QA60" s="5">
        <v>19616</v>
      </c>
      <c r="QB60" s="5">
        <v>19277</v>
      </c>
      <c r="QC60" s="5">
        <v>18419</v>
      </c>
      <c r="QD60" s="5">
        <v>18797</v>
      </c>
      <c r="QE60" s="5">
        <v>17663</v>
      </c>
      <c r="QF60" s="5">
        <v>16373</v>
      </c>
      <c r="QG60" s="5">
        <v>17174</v>
      </c>
      <c r="QH60" s="5">
        <v>15277</v>
      </c>
      <c r="QI60" s="5">
        <v>53128</v>
      </c>
      <c r="QJ60" s="5">
        <v>51412</v>
      </c>
      <c r="QK60" s="5">
        <v>41078</v>
      </c>
      <c r="QL60" s="5">
        <v>37300</v>
      </c>
      <c r="QM60" s="5">
        <v>29109</v>
      </c>
      <c r="QN60" s="5">
        <v>38710</v>
      </c>
      <c r="QO60" s="5">
        <v>32327</v>
      </c>
      <c r="QP60" s="5">
        <v>29557</v>
      </c>
      <c r="QQ60" s="5">
        <v>35040</v>
      </c>
      <c r="QR60" s="5">
        <v>36295</v>
      </c>
      <c r="QS60" s="5">
        <v>34399</v>
      </c>
      <c r="QT60" s="5">
        <v>44313</v>
      </c>
      <c r="QU60" s="5">
        <v>37749</v>
      </c>
      <c r="QV60" s="5">
        <v>37439</v>
      </c>
      <c r="QW60" s="5">
        <v>46090</v>
      </c>
      <c r="QX60" s="5">
        <v>33968</v>
      </c>
      <c r="QY60" s="5">
        <v>26394</v>
      </c>
      <c r="QZ60" s="5">
        <v>21757</v>
      </c>
      <c r="RA60" s="5">
        <v>23427</v>
      </c>
      <c r="RB60" s="5">
        <v>19395</v>
      </c>
      <c r="RC60" s="5">
        <v>18702</v>
      </c>
      <c r="RD60" s="5">
        <v>21370</v>
      </c>
      <c r="RE60" s="5">
        <v>20740</v>
      </c>
      <c r="RF60" s="5">
        <v>18077</v>
      </c>
      <c r="RG60" s="5">
        <v>21387</v>
      </c>
      <c r="RH60" s="5">
        <v>21378</v>
      </c>
      <c r="RI60" s="5">
        <v>19900</v>
      </c>
      <c r="RJ60" s="5">
        <v>20659</v>
      </c>
      <c r="RK60" s="5">
        <v>20045</v>
      </c>
      <c r="RL60" s="5">
        <v>20222</v>
      </c>
      <c r="RM60" s="5">
        <v>18685</v>
      </c>
      <c r="RN60" s="5">
        <v>17556</v>
      </c>
      <c r="RO60" s="5">
        <v>18689</v>
      </c>
      <c r="RP60" s="5">
        <v>15725</v>
      </c>
      <c r="RQ60" s="5">
        <v>15024</v>
      </c>
      <c r="RR60" s="5">
        <v>15399</v>
      </c>
      <c r="RS60" s="5">
        <v>15383</v>
      </c>
      <c r="RT60" s="5">
        <v>16054</v>
      </c>
      <c r="RU60" s="5">
        <v>15722</v>
      </c>
      <c r="RV60" s="5">
        <v>18333</v>
      </c>
      <c r="RW60" s="5">
        <v>20638</v>
      </c>
      <c r="RX60" s="5">
        <v>19785</v>
      </c>
      <c r="RY60" s="5">
        <v>19954</v>
      </c>
      <c r="RZ60" s="5">
        <v>21318</v>
      </c>
      <c r="SA60" s="5">
        <v>22185</v>
      </c>
      <c r="SB60" s="5">
        <v>21822</v>
      </c>
      <c r="SC60" s="5">
        <v>23274</v>
      </c>
      <c r="SD60" s="5">
        <v>23866</v>
      </c>
      <c r="SE60" s="5">
        <v>19672</v>
      </c>
      <c r="SF60" s="5">
        <v>21094</v>
      </c>
      <c r="SG60" s="5">
        <v>24796</v>
      </c>
      <c r="SH60" s="5">
        <v>23240</v>
      </c>
      <c r="SI60" s="5">
        <v>24187</v>
      </c>
      <c r="SJ60" s="5">
        <v>20518</v>
      </c>
      <c r="SK60" s="5">
        <v>23236</v>
      </c>
      <c r="SL60" s="5">
        <v>20266</v>
      </c>
      <c r="SM60" s="5">
        <v>16331</v>
      </c>
      <c r="SN60" s="5">
        <v>15590</v>
      </c>
      <c r="SO60" s="5">
        <v>15836</v>
      </c>
      <c r="SP60" s="5">
        <v>17138</v>
      </c>
      <c r="SQ60" s="5">
        <v>15150</v>
      </c>
      <c r="SR60" s="5">
        <v>14394</v>
      </c>
      <c r="SS60" s="5">
        <v>19067</v>
      </c>
      <c r="ST60" s="5">
        <v>13568</v>
      </c>
      <c r="SU60" s="5">
        <v>30442</v>
      </c>
      <c r="SV60" s="5">
        <v>27488</v>
      </c>
      <c r="SW60" s="5">
        <v>25384</v>
      </c>
      <c r="SX60" s="5">
        <v>21929</v>
      </c>
      <c r="SY60" s="5">
        <v>19819</v>
      </c>
      <c r="SZ60" s="5">
        <v>14317</v>
      </c>
      <c r="TA60" s="5">
        <v>31205</v>
      </c>
      <c r="TB60" s="5">
        <v>20798</v>
      </c>
      <c r="TC60" s="5">
        <v>15813</v>
      </c>
      <c r="TD60" s="5">
        <v>7843</v>
      </c>
      <c r="TE60" s="5">
        <v>4468</v>
      </c>
      <c r="TF60" s="5">
        <v>3201</v>
      </c>
      <c r="TG60" s="5">
        <v>2920</v>
      </c>
      <c r="TH60" s="5">
        <v>2541</v>
      </c>
      <c r="TI60" s="5">
        <v>2293</v>
      </c>
      <c r="TJ60" s="5">
        <v>1740</v>
      </c>
      <c r="TK60" s="5">
        <v>2039</v>
      </c>
      <c r="TL60" s="5">
        <v>1552</v>
      </c>
      <c r="TM60" s="5">
        <v>3140</v>
      </c>
      <c r="TN60" s="5">
        <v>4436</v>
      </c>
      <c r="TO60" s="5">
        <v>4935</v>
      </c>
      <c r="TP60" s="5">
        <v>12170</v>
      </c>
      <c r="TQ60" s="5">
        <v>9147</v>
      </c>
      <c r="TR60" s="5">
        <v>8206</v>
      </c>
      <c r="TS60" s="5">
        <v>7418</v>
      </c>
      <c r="TT60" s="5">
        <v>6100</v>
      </c>
      <c r="TU60" s="5">
        <v>4803</v>
      </c>
      <c r="TV60" s="5">
        <v>4553</v>
      </c>
      <c r="TW60" s="5">
        <v>4373</v>
      </c>
      <c r="TX60" s="5">
        <v>4609</v>
      </c>
      <c r="TY60" s="5">
        <v>3894</v>
      </c>
      <c r="TZ60" s="5">
        <v>3428</v>
      </c>
      <c r="UA60" s="5">
        <v>272</v>
      </c>
      <c r="UB60" s="5">
        <v>215</v>
      </c>
      <c r="UC60" s="5">
        <v>211</v>
      </c>
      <c r="UD60" s="5">
        <v>66</v>
      </c>
      <c r="UE60" s="5">
        <v>314</v>
      </c>
      <c r="UF60" s="5">
        <v>212</v>
      </c>
      <c r="UG60" s="5">
        <v>99</v>
      </c>
      <c r="UH60" s="5">
        <v>224</v>
      </c>
      <c r="UI60" s="5">
        <v>122</v>
      </c>
      <c r="UJ60" s="5">
        <v>4</v>
      </c>
      <c r="UK60" s="5">
        <v>3</v>
      </c>
      <c r="UL60" s="5">
        <v>2</v>
      </c>
      <c r="UM60" s="5">
        <v>1</v>
      </c>
      <c r="UN60" s="5">
        <v>1</v>
      </c>
      <c r="UO60" s="5">
        <v>24</v>
      </c>
      <c r="UP60" s="5">
        <v>29</v>
      </c>
      <c r="UQ60" s="5">
        <v>28</v>
      </c>
      <c r="UR60" s="5">
        <v>46</v>
      </c>
      <c r="US60" s="5">
        <v>118</v>
      </c>
      <c r="UT60" s="5">
        <v>713</v>
      </c>
      <c r="UU60" s="5">
        <v>2579</v>
      </c>
      <c r="UV60" s="5">
        <v>333</v>
      </c>
      <c r="UW60" s="5">
        <v>1112</v>
      </c>
      <c r="UX60" s="5">
        <v>2443</v>
      </c>
      <c r="UY60" s="5">
        <v>2929</v>
      </c>
      <c r="UZ60" s="5">
        <v>3066</v>
      </c>
      <c r="VA60" s="5">
        <v>2459</v>
      </c>
      <c r="VB60" s="5">
        <v>3028</v>
      </c>
      <c r="VC60" s="5">
        <v>3337</v>
      </c>
      <c r="VD60" s="5">
        <v>2903</v>
      </c>
      <c r="VE60" s="5">
        <v>2499</v>
      </c>
      <c r="VF60" s="5">
        <v>2345</v>
      </c>
      <c r="VG60" s="5">
        <v>92108</v>
      </c>
      <c r="VH60" s="5">
        <v>84222</v>
      </c>
      <c r="VI60" s="5">
        <v>98745</v>
      </c>
      <c r="VJ60" s="5">
        <v>104731</v>
      </c>
      <c r="VK60" s="5">
        <v>106005</v>
      </c>
      <c r="VL60" s="5">
        <v>117591</v>
      </c>
      <c r="VM60" s="5">
        <v>109101</v>
      </c>
      <c r="VN60" s="5">
        <v>123454</v>
      </c>
      <c r="VO60" s="5">
        <v>124746</v>
      </c>
      <c r="VP60" s="5">
        <v>139506</v>
      </c>
      <c r="VQ60" s="5">
        <v>126020</v>
      </c>
      <c r="VR60" s="5">
        <v>116462</v>
      </c>
      <c r="VS60" s="5">
        <v>118854</v>
      </c>
      <c r="VT60" s="5">
        <v>114829</v>
      </c>
      <c r="VU60" s="5">
        <v>107131</v>
      </c>
      <c r="VV60" s="5">
        <v>118317</v>
      </c>
      <c r="VW60" s="5">
        <v>108454</v>
      </c>
      <c r="VX60" s="5">
        <v>123095</v>
      </c>
      <c r="VY60" s="5">
        <v>92766</v>
      </c>
      <c r="VZ60" s="5">
        <v>95655</v>
      </c>
      <c r="WA60" s="5">
        <v>97841</v>
      </c>
      <c r="WB60" s="5">
        <v>74727</v>
      </c>
      <c r="WC60" s="5">
        <v>99299</v>
      </c>
      <c r="WD60" s="5">
        <v>86035</v>
      </c>
      <c r="WE60" s="5">
        <v>93485</v>
      </c>
      <c r="WF60" s="5">
        <v>80676</v>
      </c>
      <c r="WG60" s="5">
        <v>69672</v>
      </c>
      <c r="WH60" s="5">
        <v>66140</v>
      </c>
      <c r="WI60" s="5">
        <v>60925</v>
      </c>
      <c r="WJ60" s="5">
        <v>58646</v>
      </c>
      <c r="WK60" s="5">
        <v>47556</v>
      </c>
      <c r="WL60" s="5">
        <v>50131</v>
      </c>
      <c r="WM60" s="5">
        <v>9731</v>
      </c>
      <c r="WN60" s="5">
        <v>10921</v>
      </c>
      <c r="WO60" s="5">
        <v>8886</v>
      </c>
      <c r="WP60" s="5">
        <v>9967</v>
      </c>
      <c r="WQ60" s="5">
        <v>9448</v>
      </c>
      <c r="WR60" s="5">
        <v>8658</v>
      </c>
      <c r="WS60" s="5">
        <v>6481</v>
      </c>
      <c r="WT60" s="5">
        <v>4056</v>
      </c>
      <c r="WU60" s="5">
        <v>4433</v>
      </c>
      <c r="WV60" s="5">
        <v>6781</v>
      </c>
      <c r="WW60" s="5">
        <v>5256</v>
      </c>
      <c r="WX60" s="5">
        <v>4921</v>
      </c>
      <c r="WY60" s="5">
        <v>4384</v>
      </c>
      <c r="WZ60" s="5">
        <v>6337</v>
      </c>
      <c r="XA60" s="5">
        <v>6260</v>
      </c>
      <c r="XB60" s="5">
        <v>4414</v>
      </c>
      <c r="XC60" s="5">
        <v>6728</v>
      </c>
      <c r="XD60" s="5">
        <v>6441</v>
      </c>
      <c r="XE60" s="5">
        <v>4689</v>
      </c>
      <c r="XF60" s="5">
        <v>4807</v>
      </c>
      <c r="XG60" s="5">
        <v>4524</v>
      </c>
      <c r="XH60" s="5">
        <v>5694</v>
      </c>
      <c r="XI60" s="5">
        <v>4672</v>
      </c>
      <c r="XJ60" s="5">
        <v>4171</v>
      </c>
      <c r="XK60" s="5">
        <v>3633</v>
      </c>
      <c r="XL60" s="5">
        <v>2849</v>
      </c>
      <c r="XM60" s="5">
        <v>2689</v>
      </c>
      <c r="XN60" s="5">
        <v>3040</v>
      </c>
      <c r="XO60" s="5">
        <v>2843</v>
      </c>
      <c r="XP60" s="5">
        <v>3044</v>
      </c>
      <c r="XQ60" s="5">
        <v>2679</v>
      </c>
      <c r="XR60" s="5">
        <v>2451</v>
      </c>
      <c r="XS60" s="1">
        <v>9324</v>
      </c>
      <c r="XT60" s="3" t="s">
        <v>180</v>
      </c>
      <c r="XU60" s="3" t="s">
        <v>180</v>
      </c>
      <c r="XV60" s="3" t="s">
        <v>180</v>
      </c>
      <c r="XW60" s="3" t="s">
        <v>179</v>
      </c>
      <c r="XX60" s="3" t="s">
        <v>180</v>
      </c>
      <c r="XY60" s="3" t="s">
        <v>180</v>
      </c>
      <c r="XZ60" s="3" t="s">
        <v>227</v>
      </c>
    </row>
    <row r="61" spans="1:650" x14ac:dyDescent="0.3">
      <c r="A61" s="6" t="s">
        <v>92</v>
      </c>
      <c r="B61" s="1">
        <v>4024697</v>
      </c>
      <c r="C61" s="5">
        <v>44784</v>
      </c>
      <c r="D61" s="5">
        <v>5749</v>
      </c>
      <c r="E61" s="5">
        <v>9279</v>
      </c>
      <c r="F61" s="5">
        <v>4013</v>
      </c>
      <c r="G61" s="5">
        <v>2061</v>
      </c>
      <c r="H61" s="5">
        <v>1136</v>
      </c>
      <c r="I61" s="5">
        <v>8040</v>
      </c>
      <c r="J61" s="5">
        <v>3801</v>
      </c>
      <c r="K61" s="5">
        <v>7294</v>
      </c>
      <c r="L61" s="5">
        <v>7893</v>
      </c>
      <c r="M61" s="5">
        <v>3993</v>
      </c>
      <c r="N61" s="5">
        <v>691</v>
      </c>
      <c r="O61" s="5">
        <v>1948</v>
      </c>
      <c r="P61" s="5">
        <v>585</v>
      </c>
      <c r="Q61" s="5">
        <v>878</v>
      </c>
      <c r="R61" s="5">
        <v>3822</v>
      </c>
      <c r="S61" s="5">
        <v>4708</v>
      </c>
      <c r="T61" s="5">
        <v>146</v>
      </c>
      <c r="U61" s="5">
        <v>763</v>
      </c>
      <c r="V61" s="5">
        <v>1953</v>
      </c>
      <c r="W61" s="5">
        <v>10507</v>
      </c>
      <c r="X61" s="5">
        <v>18217</v>
      </c>
      <c r="Y61" s="5">
        <v>2683</v>
      </c>
      <c r="Z61" s="5">
        <v>2111</v>
      </c>
      <c r="AA61" s="5">
        <v>295</v>
      </c>
      <c r="AB61" s="5">
        <v>840</v>
      </c>
      <c r="AC61" s="5">
        <v>3259</v>
      </c>
      <c r="AD61" s="5">
        <v>3759</v>
      </c>
      <c r="AE61" s="5">
        <v>1100</v>
      </c>
      <c r="AF61" s="5">
        <v>0</v>
      </c>
      <c r="AG61" s="5">
        <v>5406</v>
      </c>
      <c r="AH61" s="5">
        <v>0</v>
      </c>
      <c r="AI61" s="5">
        <v>148922</v>
      </c>
      <c r="AJ61" s="5">
        <v>760441</v>
      </c>
      <c r="AK61" s="5">
        <v>357918</v>
      </c>
      <c r="AL61" s="5">
        <v>268262</v>
      </c>
      <c r="AM61" s="5">
        <v>320954</v>
      </c>
      <c r="AN61" s="5">
        <v>129559</v>
      </c>
      <c r="AO61" s="5">
        <v>56721</v>
      </c>
      <c r="AP61" s="5">
        <v>36495</v>
      </c>
      <c r="AQ61" s="5">
        <v>212327</v>
      </c>
      <c r="AR61" s="5">
        <v>35165</v>
      </c>
      <c r="AS61" s="5">
        <v>60468</v>
      </c>
      <c r="AT61" s="5">
        <v>31254</v>
      </c>
      <c r="AU61" s="5">
        <v>239982</v>
      </c>
      <c r="AV61" s="5">
        <v>87802</v>
      </c>
      <c r="AW61" s="5">
        <v>66506</v>
      </c>
      <c r="AX61" s="5">
        <v>183971</v>
      </c>
      <c r="AY61" s="5">
        <v>34338</v>
      </c>
      <c r="AZ61" s="5">
        <v>111111</v>
      </c>
      <c r="BA61" s="5">
        <v>34249</v>
      </c>
      <c r="BB61" s="5">
        <v>50103</v>
      </c>
      <c r="BC61" s="5">
        <v>7944</v>
      </c>
      <c r="BD61" s="5">
        <v>13120</v>
      </c>
      <c r="BE61" s="5">
        <v>8192</v>
      </c>
      <c r="BF61" s="5">
        <v>202576</v>
      </c>
      <c r="BG61" s="5">
        <v>59616</v>
      </c>
      <c r="BH61" s="5">
        <v>62356</v>
      </c>
      <c r="BI61" s="5">
        <v>37381</v>
      </c>
      <c r="BJ61" s="5">
        <v>21788</v>
      </c>
      <c r="BK61" s="5">
        <v>16162</v>
      </c>
      <c r="BL61" s="5">
        <v>28259</v>
      </c>
      <c r="BM61" s="5">
        <v>28993</v>
      </c>
      <c r="BN61" s="5">
        <v>13384</v>
      </c>
      <c r="BO61" s="5">
        <v>7715</v>
      </c>
      <c r="BP61" s="5">
        <v>14558</v>
      </c>
      <c r="BQ61" s="5">
        <v>4794</v>
      </c>
      <c r="BR61" s="5">
        <v>88063</v>
      </c>
      <c r="BS61" s="5">
        <v>28160</v>
      </c>
      <c r="BT61" s="5">
        <v>12609</v>
      </c>
      <c r="BU61" s="5">
        <v>8988</v>
      </c>
      <c r="BV61" s="5">
        <v>12544</v>
      </c>
      <c r="BW61" s="5">
        <v>224</v>
      </c>
      <c r="BX61" s="5">
        <v>14168</v>
      </c>
      <c r="BY61" s="5">
        <v>1198</v>
      </c>
      <c r="BZ61" s="5">
        <v>2290</v>
      </c>
      <c r="CA61" s="5">
        <v>4590</v>
      </c>
      <c r="CB61" s="5">
        <v>2071</v>
      </c>
      <c r="CC61" s="5">
        <v>4145</v>
      </c>
      <c r="CD61" s="5">
        <v>2386</v>
      </c>
      <c r="CE61" s="5">
        <v>3519</v>
      </c>
      <c r="CF61" s="5">
        <v>11268</v>
      </c>
      <c r="CG61" s="5">
        <v>2682</v>
      </c>
      <c r="CH61" s="5">
        <v>4037</v>
      </c>
      <c r="CI61" s="5">
        <v>2080</v>
      </c>
      <c r="CJ61" s="5">
        <v>2378</v>
      </c>
      <c r="CK61" s="5">
        <v>2758</v>
      </c>
      <c r="CL61" s="5">
        <v>5061</v>
      </c>
      <c r="CM61" s="5">
        <v>5757</v>
      </c>
      <c r="CN61" s="5">
        <v>12010</v>
      </c>
      <c r="CO61" s="5">
        <v>8515</v>
      </c>
      <c r="CP61" s="5">
        <v>6643</v>
      </c>
      <c r="CQ61" s="5">
        <v>7107</v>
      </c>
      <c r="CR61" s="5">
        <v>4211</v>
      </c>
      <c r="CS61" s="5">
        <v>4473</v>
      </c>
      <c r="CT61" s="5">
        <v>4397</v>
      </c>
      <c r="CU61" s="5">
        <v>71916</v>
      </c>
      <c r="CV61" s="5">
        <v>60473</v>
      </c>
      <c r="CW61" s="5">
        <v>67746</v>
      </c>
      <c r="CX61" s="5">
        <v>69591</v>
      </c>
      <c r="CY61" s="5">
        <v>63910</v>
      </c>
      <c r="CZ61" s="5">
        <v>58730</v>
      </c>
      <c r="DA61" s="5">
        <v>42490</v>
      </c>
      <c r="DB61" s="5">
        <v>49740</v>
      </c>
      <c r="DC61" s="5">
        <v>43902</v>
      </c>
      <c r="DD61" s="5">
        <v>49446</v>
      </c>
      <c r="DE61" s="5">
        <v>36304</v>
      </c>
      <c r="DF61" s="5">
        <v>44791</v>
      </c>
      <c r="DG61" s="5">
        <v>49691</v>
      </c>
      <c r="DH61" s="5">
        <v>34070</v>
      </c>
      <c r="DI61" s="5">
        <v>33689</v>
      </c>
      <c r="DJ61" s="5">
        <v>43849</v>
      </c>
      <c r="DK61" s="5">
        <v>29270</v>
      </c>
      <c r="DL61" s="5">
        <v>92162</v>
      </c>
      <c r="DM61" s="5">
        <v>15007</v>
      </c>
      <c r="DN61" s="5">
        <v>41111</v>
      </c>
      <c r="DO61" s="5">
        <v>42867</v>
      </c>
      <c r="DP61" s="5">
        <v>24076</v>
      </c>
      <c r="DQ61" s="5">
        <v>35399</v>
      </c>
      <c r="DR61" s="5">
        <v>40876</v>
      </c>
      <c r="DS61" s="5">
        <v>36523</v>
      </c>
      <c r="DT61" s="5">
        <v>60080</v>
      </c>
      <c r="DU61" s="5">
        <v>28750</v>
      </c>
      <c r="DV61" s="5">
        <v>32230</v>
      </c>
      <c r="DW61" s="5">
        <v>26390</v>
      </c>
      <c r="DX61" s="5">
        <v>29527</v>
      </c>
      <c r="DY61" s="5">
        <v>29524</v>
      </c>
      <c r="DZ61" s="5">
        <v>30512</v>
      </c>
      <c r="EA61" s="5">
        <v>15125</v>
      </c>
      <c r="EB61" s="5">
        <v>11733</v>
      </c>
      <c r="EC61" s="5">
        <v>22581</v>
      </c>
      <c r="ED61" s="5">
        <v>42336</v>
      </c>
      <c r="EE61" s="5">
        <v>15820</v>
      </c>
      <c r="EF61" s="5">
        <v>12913</v>
      </c>
      <c r="EG61" s="5">
        <v>23715</v>
      </c>
      <c r="EH61" s="5">
        <v>7118</v>
      </c>
      <c r="EI61" s="5">
        <v>12086</v>
      </c>
      <c r="EJ61" s="5">
        <v>5380</v>
      </c>
      <c r="EK61" s="5">
        <v>21857</v>
      </c>
      <c r="EL61" s="5">
        <v>7052</v>
      </c>
      <c r="EM61" s="5">
        <v>8375</v>
      </c>
      <c r="EN61" s="5">
        <v>6173</v>
      </c>
      <c r="EO61" s="5">
        <v>7760</v>
      </c>
      <c r="EP61" s="5">
        <v>4928</v>
      </c>
      <c r="EQ61" s="5">
        <v>4481</v>
      </c>
      <c r="ER61" s="5">
        <v>11036</v>
      </c>
      <c r="ES61" s="5">
        <v>3351</v>
      </c>
      <c r="ET61" s="5">
        <v>11501</v>
      </c>
      <c r="EU61" s="5">
        <v>1832</v>
      </c>
      <c r="EV61" s="5">
        <v>13392</v>
      </c>
      <c r="EW61" s="5">
        <v>8801</v>
      </c>
      <c r="EX61" s="5">
        <v>13916</v>
      </c>
      <c r="EY61" s="5">
        <v>12735</v>
      </c>
      <c r="EZ61" s="5">
        <v>12916</v>
      </c>
      <c r="FA61" s="5">
        <v>8627</v>
      </c>
      <c r="FB61" s="5">
        <v>9150</v>
      </c>
      <c r="FC61" s="5">
        <v>12521</v>
      </c>
      <c r="FD61" s="5">
        <v>13118</v>
      </c>
      <c r="FE61" s="5">
        <v>6642</v>
      </c>
      <c r="FF61" s="5">
        <v>5975</v>
      </c>
      <c r="FG61" s="5">
        <v>0</v>
      </c>
      <c r="FH61" s="5">
        <v>0</v>
      </c>
      <c r="FI61" s="5">
        <v>0</v>
      </c>
      <c r="FJ61" s="5">
        <v>0</v>
      </c>
      <c r="FK61" s="5">
        <v>0</v>
      </c>
      <c r="FL61" s="5">
        <v>0</v>
      </c>
      <c r="FM61" s="5">
        <v>0</v>
      </c>
      <c r="FN61" s="5">
        <v>0</v>
      </c>
      <c r="FO61" s="5">
        <v>0</v>
      </c>
      <c r="FP61" s="5">
        <v>0</v>
      </c>
      <c r="FQ61" s="5">
        <v>0</v>
      </c>
      <c r="FR61" s="5">
        <v>0</v>
      </c>
      <c r="FS61" s="5">
        <v>0</v>
      </c>
      <c r="FT61" s="5">
        <v>0</v>
      </c>
      <c r="FU61" s="5" t="s">
        <v>33</v>
      </c>
      <c r="FV61" s="5" t="s">
        <v>33</v>
      </c>
      <c r="FW61" s="5" t="s">
        <v>33</v>
      </c>
      <c r="FX61" s="5" t="s">
        <v>33</v>
      </c>
      <c r="FY61" s="5" t="s">
        <v>33</v>
      </c>
      <c r="FZ61" s="5" t="s">
        <v>33</v>
      </c>
      <c r="GA61" s="5" t="s">
        <v>33</v>
      </c>
      <c r="GB61" s="5" t="s">
        <v>33</v>
      </c>
      <c r="GC61" s="5" t="s">
        <v>33</v>
      </c>
      <c r="GD61" s="5" t="s">
        <v>33</v>
      </c>
      <c r="GE61" s="5" t="s">
        <v>33</v>
      </c>
      <c r="GF61" s="5" t="s">
        <v>33</v>
      </c>
      <c r="GG61" s="5" t="s">
        <v>33</v>
      </c>
      <c r="GH61" s="5" t="s">
        <v>33</v>
      </c>
      <c r="GI61" s="5" t="s">
        <v>33</v>
      </c>
      <c r="GJ61" s="5" t="s">
        <v>33</v>
      </c>
      <c r="GK61" s="5" t="s">
        <v>33</v>
      </c>
      <c r="GL61" s="5" t="s">
        <v>33</v>
      </c>
      <c r="GM61" s="5">
        <v>288462</v>
      </c>
      <c r="GN61" s="5">
        <v>852953</v>
      </c>
      <c r="GO61" s="5">
        <v>462319</v>
      </c>
      <c r="GP61" s="5">
        <v>472265</v>
      </c>
      <c r="GQ61" s="5">
        <v>430905</v>
      </c>
      <c r="GR61" s="5">
        <v>214947</v>
      </c>
      <c r="GS61" s="5">
        <v>139955</v>
      </c>
      <c r="GT61" s="5">
        <v>109698</v>
      </c>
      <c r="GU61" s="5">
        <v>275833</v>
      </c>
      <c r="GV61" s="5">
        <v>112053</v>
      </c>
      <c r="GW61" s="5">
        <v>123819</v>
      </c>
      <c r="GX61" s="5">
        <v>86077</v>
      </c>
      <c r="GY61" s="5">
        <v>304585</v>
      </c>
      <c r="GZ61" s="5">
        <v>130701</v>
      </c>
      <c r="HA61" s="5">
        <v>112978</v>
      </c>
      <c r="HB61" s="5">
        <v>238956</v>
      </c>
      <c r="HC61" s="5">
        <v>76316</v>
      </c>
      <c r="HD61" s="5">
        <v>225722</v>
      </c>
      <c r="HE61" s="5">
        <v>56053</v>
      </c>
      <c r="HF61" s="5">
        <v>108705</v>
      </c>
      <c r="HG61" s="5">
        <v>65231</v>
      </c>
      <c r="HH61" s="5">
        <v>71183</v>
      </c>
      <c r="HI61" s="5">
        <v>57833</v>
      </c>
      <c r="HJ61" s="5">
        <v>264540</v>
      </c>
      <c r="HK61" s="5">
        <v>114926</v>
      </c>
      <c r="HL61" s="5">
        <v>148202</v>
      </c>
      <c r="HM61" s="5">
        <v>86532</v>
      </c>
      <c r="HN61" s="5">
        <v>73571</v>
      </c>
      <c r="HO61" s="5">
        <v>63279</v>
      </c>
      <c r="HP61" s="5">
        <v>75114</v>
      </c>
      <c r="HQ61" s="5">
        <v>75038</v>
      </c>
      <c r="HR61" s="5">
        <v>54268</v>
      </c>
      <c r="HS61" s="5">
        <v>520148</v>
      </c>
      <c r="HT61" s="5">
        <v>549989</v>
      </c>
      <c r="HU61" s="5">
        <v>514718</v>
      </c>
      <c r="HV61" s="5">
        <v>496479</v>
      </c>
      <c r="HW61" s="5">
        <v>517943</v>
      </c>
      <c r="HX61" s="5">
        <v>580308</v>
      </c>
      <c r="HY61" s="5">
        <v>524026</v>
      </c>
      <c r="HZ61" s="5">
        <v>513672</v>
      </c>
      <c r="IA61" s="5">
        <v>478716</v>
      </c>
      <c r="IB61" s="5">
        <v>428784</v>
      </c>
      <c r="IC61" s="5">
        <v>371076</v>
      </c>
      <c r="ID61" s="5">
        <v>377308</v>
      </c>
      <c r="IE61" s="5">
        <v>334721</v>
      </c>
      <c r="IF61" s="5">
        <v>358390</v>
      </c>
      <c r="IG61" s="5">
        <v>273334</v>
      </c>
      <c r="IH61" s="5">
        <v>236368</v>
      </c>
      <c r="II61" s="5">
        <v>223293</v>
      </c>
      <c r="IJ61" s="5">
        <v>218603</v>
      </c>
      <c r="IK61" s="5">
        <v>236429</v>
      </c>
      <c r="IL61" s="5">
        <v>230136</v>
      </c>
      <c r="IM61" s="5">
        <v>223407</v>
      </c>
      <c r="IN61" s="5">
        <v>207384</v>
      </c>
      <c r="IO61" s="5">
        <v>190846</v>
      </c>
      <c r="IP61" s="5">
        <v>202748</v>
      </c>
      <c r="IQ61" s="5">
        <v>203021</v>
      </c>
      <c r="IR61" s="5">
        <v>201862</v>
      </c>
      <c r="IS61" s="5">
        <v>188561</v>
      </c>
      <c r="IT61" s="5">
        <v>171983</v>
      </c>
      <c r="IU61" s="5">
        <v>176458</v>
      </c>
      <c r="IV61" s="5">
        <v>160463</v>
      </c>
      <c r="IW61" s="5">
        <v>156972</v>
      </c>
      <c r="IX61" s="5">
        <v>167426</v>
      </c>
      <c r="IY61" s="5">
        <v>110123</v>
      </c>
      <c r="IZ61" s="5">
        <v>114102</v>
      </c>
      <c r="JA61" s="5">
        <v>96632</v>
      </c>
      <c r="JB61" s="5">
        <v>96905</v>
      </c>
      <c r="JC61" s="5">
        <v>98700</v>
      </c>
      <c r="JD61" s="5">
        <v>80644</v>
      </c>
      <c r="JE61" s="5">
        <v>83409</v>
      </c>
      <c r="JF61" s="5">
        <v>70067</v>
      </c>
      <c r="JG61" s="5">
        <v>90912</v>
      </c>
      <c r="JH61" s="5">
        <v>90867</v>
      </c>
      <c r="JI61" s="5">
        <v>75644</v>
      </c>
      <c r="JJ61" s="5">
        <v>66505</v>
      </c>
      <c r="JK61" s="5">
        <v>62361</v>
      </c>
      <c r="JL61" s="5">
        <v>64929</v>
      </c>
      <c r="JM61" s="5">
        <v>53924</v>
      </c>
      <c r="JN61" s="5">
        <v>52143</v>
      </c>
      <c r="JO61" s="5">
        <v>54013</v>
      </c>
      <c r="JP61" s="5">
        <v>35962</v>
      </c>
      <c r="JQ61" s="5">
        <v>55880</v>
      </c>
      <c r="JR61" s="5">
        <v>50134</v>
      </c>
      <c r="JS61" s="5">
        <v>46026</v>
      </c>
      <c r="JT61" s="5">
        <v>44178</v>
      </c>
      <c r="JU61" s="5">
        <v>47909</v>
      </c>
      <c r="JV61" s="5">
        <v>40446</v>
      </c>
      <c r="JW61" s="5">
        <v>36256</v>
      </c>
      <c r="JX61" s="5">
        <v>39991</v>
      </c>
      <c r="JY61" s="5">
        <v>42059</v>
      </c>
      <c r="JZ61" s="5">
        <v>33186</v>
      </c>
      <c r="KA61" s="5">
        <v>35912</v>
      </c>
      <c r="KB61" s="5">
        <v>38547</v>
      </c>
      <c r="KC61" s="5">
        <v>38379</v>
      </c>
      <c r="KD61" s="5">
        <v>35577</v>
      </c>
      <c r="KE61" s="5">
        <v>42255</v>
      </c>
      <c r="KF61" s="5">
        <v>43829</v>
      </c>
      <c r="KG61" s="5">
        <v>36951</v>
      </c>
      <c r="KH61" s="5">
        <v>24748</v>
      </c>
      <c r="KI61" s="5">
        <v>7635</v>
      </c>
      <c r="KJ61" s="5">
        <v>8061</v>
      </c>
      <c r="KK61" s="5">
        <v>9016</v>
      </c>
      <c r="KL61" s="5">
        <v>8345</v>
      </c>
      <c r="KM61" s="5">
        <v>8600</v>
      </c>
      <c r="KN61" s="5">
        <v>8027</v>
      </c>
      <c r="KO61" s="5">
        <v>7799</v>
      </c>
      <c r="KP61" s="5">
        <v>7564</v>
      </c>
      <c r="KQ61" s="5">
        <v>7486</v>
      </c>
      <c r="KR61" s="5">
        <v>7848</v>
      </c>
      <c r="KS61" s="5">
        <v>3937</v>
      </c>
      <c r="KT61" s="5">
        <v>4912</v>
      </c>
      <c r="KU61" s="5">
        <v>6126</v>
      </c>
      <c r="KV61" s="5">
        <v>3348</v>
      </c>
      <c r="KW61" s="5">
        <v>3298</v>
      </c>
      <c r="KX61" s="5">
        <v>3561</v>
      </c>
      <c r="KY61" s="5">
        <v>2234</v>
      </c>
      <c r="KZ61" s="5">
        <v>1218</v>
      </c>
      <c r="LA61" s="5">
        <v>1170</v>
      </c>
      <c r="LB61" s="5">
        <v>1319</v>
      </c>
      <c r="LC61" s="5">
        <v>1146</v>
      </c>
      <c r="LD61" s="5">
        <v>1081</v>
      </c>
      <c r="LE61" s="5">
        <v>1069</v>
      </c>
      <c r="LF61" s="5">
        <v>1316</v>
      </c>
      <c r="LG61" s="5">
        <v>1369</v>
      </c>
      <c r="LH61" s="5">
        <v>1372</v>
      </c>
      <c r="LI61" s="5">
        <v>1414</v>
      </c>
      <c r="LJ61" s="5">
        <v>1826</v>
      </c>
      <c r="LK61" s="5">
        <v>4155</v>
      </c>
      <c r="LL61" s="5">
        <v>3228</v>
      </c>
      <c r="LM61" s="5">
        <v>3328</v>
      </c>
      <c r="LN61" s="5">
        <v>3230</v>
      </c>
      <c r="LO61" s="5">
        <v>2619</v>
      </c>
      <c r="LP61" s="5">
        <v>3548</v>
      </c>
      <c r="LQ61" s="5">
        <v>2815</v>
      </c>
      <c r="LR61" s="5">
        <v>2209</v>
      </c>
      <c r="LS61" s="5">
        <v>2901</v>
      </c>
      <c r="LT61" s="5">
        <v>3234</v>
      </c>
      <c r="LU61" s="5">
        <v>3085</v>
      </c>
      <c r="LV61" s="5">
        <v>3538</v>
      </c>
      <c r="LW61" s="5">
        <v>2622</v>
      </c>
      <c r="LX61" s="5">
        <v>2326</v>
      </c>
      <c r="LY61" s="5">
        <v>1778</v>
      </c>
      <c r="LZ61" s="5">
        <v>3048</v>
      </c>
      <c r="MA61" s="5">
        <v>2453</v>
      </c>
      <c r="MB61" s="5">
        <v>3043</v>
      </c>
      <c r="MC61" s="5">
        <v>2309</v>
      </c>
      <c r="MD61" s="5">
        <v>1931</v>
      </c>
      <c r="ME61" s="5">
        <v>4403</v>
      </c>
      <c r="MF61" s="5">
        <v>5333</v>
      </c>
      <c r="MG61" s="5">
        <v>5407</v>
      </c>
      <c r="MH61" s="5">
        <v>4699</v>
      </c>
      <c r="MI61" s="5">
        <v>4651</v>
      </c>
      <c r="MJ61" s="5">
        <v>5006</v>
      </c>
      <c r="MK61" s="5">
        <v>4551</v>
      </c>
      <c r="ML61" s="5">
        <v>4207</v>
      </c>
      <c r="MM61" s="5">
        <v>3663</v>
      </c>
      <c r="MN61" s="5">
        <v>3543</v>
      </c>
      <c r="MO61" s="5">
        <v>3777</v>
      </c>
      <c r="MP61" s="5">
        <v>3965</v>
      </c>
      <c r="MQ61" s="5">
        <v>6103</v>
      </c>
      <c r="MR61" s="5">
        <v>6537</v>
      </c>
      <c r="MS61" s="5">
        <v>5445</v>
      </c>
      <c r="MT61" s="5">
        <v>3583</v>
      </c>
      <c r="MU61" s="5">
        <v>54</v>
      </c>
      <c r="MV61" s="5">
        <v>162</v>
      </c>
      <c r="MW61" s="5">
        <v>188</v>
      </c>
      <c r="MX61" s="5">
        <v>121</v>
      </c>
      <c r="MY61" s="5">
        <v>131</v>
      </c>
      <c r="MZ61" s="5">
        <v>187</v>
      </c>
      <c r="NA61" s="5">
        <v>187</v>
      </c>
      <c r="NB61" s="5">
        <v>89</v>
      </c>
      <c r="NC61" s="5">
        <v>117</v>
      </c>
      <c r="ND61" s="5">
        <v>383</v>
      </c>
      <c r="NE61" s="5" t="s">
        <v>33</v>
      </c>
      <c r="NF61" s="5" t="s">
        <v>33</v>
      </c>
      <c r="NG61" s="5" t="s">
        <v>33</v>
      </c>
      <c r="NH61" s="5" t="s">
        <v>33</v>
      </c>
      <c r="NI61" s="5" t="s">
        <v>33</v>
      </c>
      <c r="NJ61" s="5" t="s">
        <v>33</v>
      </c>
      <c r="NK61" s="5" t="s">
        <v>33</v>
      </c>
      <c r="NL61" s="5" t="s">
        <v>33</v>
      </c>
      <c r="NM61" s="5" t="s">
        <v>33</v>
      </c>
      <c r="NN61" s="5" t="s">
        <v>33</v>
      </c>
      <c r="NO61" s="5" t="s">
        <v>33</v>
      </c>
      <c r="NP61" s="5" t="s">
        <v>33</v>
      </c>
      <c r="NQ61" s="5" t="s">
        <v>33</v>
      </c>
      <c r="NR61" s="5" t="s">
        <v>33</v>
      </c>
      <c r="NS61" s="5" t="s">
        <v>33</v>
      </c>
      <c r="NT61" s="5" t="s">
        <v>33</v>
      </c>
      <c r="NU61" s="5" t="s">
        <v>33</v>
      </c>
      <c r="NV61" s="5" t="s">
        <v>33</v>
      </c>
      <c r="NW61" s="5">
        <v>0</v>
      </c>
      <c r="NX61" s="5">
        <v>0</v>
      </c>
      <c r="NY61" s="5">
        <v>0</v>
      </c>
      <c r="NZ61" s="5">
        <v>0</v>
      </c>
      <c r="OA61" s="5">
        <v>0</v>
      </c>
      <c r="OB61" s="5">
        <v>0</v>
      </c>
      <c r="OC61" s="5">
        <v>0</v>
      </c>
      <c r="OD61" s="5">
        <v>0</v>
      </c>
      <c r="OE61" s="5">
        <v>0</v>
      </c>
      <c r="OF61" s="5">
        <v>0</v>
      </c>
      <c r="OG61" s="5">
        <v>0</v>
      </c>
      <c r="OH61" s="5">
        <v>0</v>
      </c>
      <c r="OI61" s="5">
        <v>0</v>
      </c>
      <c r="OJ61" s="5">
        <v>0</v>
      </c>
      <c r="OK61" s="5" t="s">
        <v>33</v>
      </c>
      <c r="OL61" s="5" t="s">
        <v>33</v>
      </c>
      <c r="OM61" s="5" t="s">
        <v>33</v>
      </c>
      <c r="ON61" s="5" t="s">
        <v>33</v>
      </c>
      <c r="OO61" s="5" t="s">
        <v>33</v>
      </c>
      <c r="OP61" s="5" t="s">
        <v>33</v>
      </c>
      <c r="OQ61" s="5" t="s">
        <v>33</v>
      </c>
      <c r="OR61" s="5" t="s">
        <v>33</v>
      </c>
      <c r="OS61" s="5" t="s">
        <v>33</v>
      </c>
      <c r="OT61" s="5" t="s">
        <v>33</v>
      </c>
      <c r="OU61" s="5" t="s">
        <v>33</v>
      </c>
      <c r="OV61" s="5" t="s">
        <v>33</v>
      </c>
      <c r="OW61" s="5" t="s">
        <v>33</v>
      </c>
      <c r="OX61" s="5" t="s">
        <v>33</v>
      </c>
      <c r="OY61" s="5" t="s">
        <v>33</v>
      </c>
      <c r="OZ61" s="5" t="s">
        <v>33</v>
      </c>
      <c r="PA61" s="5" t="s">
        <v>33</v>
      </c>
      <c r="PB61" s="5" t="s">
        <v>33</v>
      </c>
      <c r="PC61" s="5">
        <v>15490</v>
      </c>
      <c r="PD61" s="5">
        <v>15358</v>
      </c>
      <c r="PE61" s="5">
        <v>18043</v>
      </c>
      <c r="PF61" s="5">
        <v>15389</v>
      </c>
      <c r="PG61" s="5">
        <v>13376</v>
      </c>
      <c r="PH61" s="5">
        <v>12822</v>
      </c>
      <c r="PI61" s="5">
        <v>14424</v>
      </c>
      <c r="PJ61" s="5">
        <v>14593</v>
      </c>
      <c r="PK61" s="5">
        <v>13444</v>
      </c>
      <c r="PL61" s="5">
        <v>14443</v>
      </c>
      <c r="PM61" s="5">
        <v>15091</v>
      </c>
      <c r="PN61" s="5">
        <v>16374</v>
      </c>
      <c r="PO61" s="5">
        <v>14855</v>
      </c>
      <c r="PP61" s="5">
        <v>13580</v>
      </c>
      <c r="PQ61" s="5">
        <v>13337</v>
      </c>
      <c r="PR61" s="5">
        <v>14087</v>
      </c>
      <c r="PS61" s="5">
        <v>14547</v>
      </c>
      <c r="PT61" s="5">
        <v>15192</v>
      </c>
      <c r="PU61" s="5">
        <v>12891</v>
      </c>
      <c r="PV61" s="5">
        <v>12522</v>
      </c>
      <c r="PW61" s="5">
        <v>11288</v>
      </c>
      <c r="PX61" s="5">
        <v>12324</v>
      </c>
      <c r="PY61" s="5">
        <v>10649</v>
      </c>
      <c r="PZ61" s="5">
        <v>11667</v>
      </c>
      <c r="QA61" s="5">
        <v>10508</v>
      </c>
      <c r="QB61" s="5">
        <v>9045</v>
      </c>
      <c r="QC61" s="5">
        <v>9355</v>
      </c>
      <c r="QD61" s="5">
        <v>8228</v>
      </c>
      <c r="QE61" s="5">
        <v>8357</v>
      </c>
      <c r="QF61" s="5">
        <v>8708</v>
      </c>
      <c r="QG61" s="5">
        <v>7579</v>
      </c>
      <c r="QH61" s="5">
        <v>8688</v>
      </c>
      <c r="QI61" s="5">
        <v>47751</v>
      </c>
      <c r="QJ61" s="5">
        <v>28372</v>
      </c>
      <c r="QK61" s="5">
        <v>25200</v>
      </c>
      <c r="QL61" s="5">
        <v>25685</v>
      </c>
      <c r="QM61" s="5">
        <v>25988</v>
      </c>
      <c r="QN61" s="5">
        <v>24911</v>
      </c>
      <c r="QO61" s="5">
        <v>22482</v>
      </c>
      <c r="QP61" s="5">
        <v>23692</v>
      </c>
      <c r="QQ61" s="5">
        <v>21954</v>
      </c>
      <c r="QR61" s="5">
        <v>21175</v>
      </c>
      <c r="QS61" s="5">
        <v>20378</v>
      </c>
      <c r="QT61" s="5">
        <v>23198</v>
      </c>
      <c r="QU61" s="5">
        <v>16776</v>
      </c>
      <c r="QV61" s="5">
        <v>21811</v>
      </c>
      <c r="QW61" s="5">
        <v>22254</v>
      </c>
      <c r="QX61" s="5">
        <v>19163</v>
      </c>
      <c r="QY61" s="5">
        <v>24472</v>
      </c>
      <c r="QZ61" s="5">
        <v>20302</v>
      </c>
      <c r="RA61" s="5">
        <v>16167</v>
      </c>
      <c r="RB61" s="5">
        <v>18690</v>
      </c>
      <c r="RC61" s="5">
        <v>18590</v>
      </c>
      <c r="RD61" s="5">
        <v>17272</v>
      </c>
      <c r="RE61" s="5">
        <v>16975</v>
      </c>
      <c r="RF61" s="5">
        <v>16396</v>
      </c>
      <c r="RG61" s="5">
        <v>16581</v>
      </c>
      <c r="RH61" s="5">
        <v>17479</v>
      </c>
      <c r="RI61" s="5">
        <v>14364</v>
      </c>
      <c r="RJ61" s="5">
        <v>18773</v>
      </c>
      <c r="RK61" s="5">
        <v>14062</v>
      </c>
      <c r="RL61" s="5">
        <v>14861</v>
      </c>
      <c r="RM61" s="5">
        <v>13483</v>
      </c>
      <c r="RN61" s="5">
        <v>15798</v>
      </c>
      <c r="RO61" s="5">
        <v>19799</v>
      </c>
      <c r="RP61" s="5">
        <v>20827</v>
      </c>
      <c r="RQ61" s="5">
        <v>21889</v>
      </c>
      <c r="RR61" s="5">
        <v>20773</v>
      </c>
      <c r="RS61" s="5">
        <v>21360</v>
      </c>
      <c r="RT61" s="5">
        <v>21399</v>
      </c>
      <c r="RU61" s="5">
        <v>20099</v>
      </c>
      <c r="RV61" s="5">
        <v>19486</v>
      </c>
      <c r="RW61" s="5">
        <v>19651</v>
      </c>
      <c r="RX61" s="5">
        <v>19752</v>
      </c>
      <c r="RY61" s="5">
        <v>19323</v>
      </c>
      <c r="RZ61" s="5">
        <v>19289</v>
      </c>
      <c r="SA61" s="5">
        <v>18269</v>
      </c>
      <c r="SB61" s="5">
        <v>17563</v>
      </c>
      <c r="SC61" s="5">
        <v>16714</v>
      </c>
      <c r="SD61" s="5">
        <v>16811</v>
      </c>
      <c r="SE61" s="5">
        <v>15769</v>
      </c>
      <c r="SF61" s="5">
        <v>15119</v>
      </c>
      <c r="SG61" s="5">
        <v>17138</v>
      </c>
      <c r="SH61" s="5">
        <v>15807</v>
      </c>
      <c r="SI61" s="5">
        <v>14733</v>
      </c>
      <c r="SJ61" s="5">
        <v>15642</v>
      </c>
      <c r="SK61" s="5">
        <v>15148</v>
      </c>
      <c r="SL61" s="5">
        <v>14362</v>
      </c>
      <c r="SM61" s="5">
        <v>12464</v>
      </c>
      <c r="SN61" s="5">
        <v>11938</v>
      </c>
      <c r="SO61" s="5">
        <v>12374</v>
      </c>
      <c r="SP61" s="5">
        <v>12309</v>
      </c>
      <c r="SQ61" s="5">
        <v>12819</v>
      </c>
      <c r="SR61" s="5">
        <v>12452</v>
      </c>
      <c r="SS61" s="5">
        <v>12109</v>
      </c>
      <c r="ST61" s="5">
        <v>12726</v>
      </c>
      <c r="SU61" s="5">
        <v>4069</v>
      </c>
      <c r="SV61" s="5">
        <v>1661</v>
      </c>
      <c r="SW61" s="5">
        <v>1905</v>
      </c>
      <c r="SX61" s="5">
        <v>1661</v>
      </c>
      <c r="SY61" s="5">
        <v>1590</v>
      </c>
      <c r="SZ61" s="5">
        <v>1963</v>
      </c>
      <c r="TA61" s="5">
        <v>2227</v>
      </c>
      <c r="TB61" s="5">
        <v>2100</v>
      </c>
      <c r="TC61" s="5">
        <v>2064</v>
      </c>
      <c r="TD61" s="5">
        <v>1788</v>
      </c>
      <c r="TE61" s="5">
        <v>1340</v>
      </c>
      <c r="TF61" s="5">
        <v>1701</v>
      </c>
      <c r="TG61" s="5">
        <v>1949</v>
      </c>
      <c r="TH61" s="5">
        <v>2799</v>
      </c>
      <c r="TI61" s="5">
        <v>3155</v>
      </c>
      <c r="TJ61" s="5">
        <v>3645</v>
      </c>
      <c r="TK61" s="5">
        <v>3226</v>
      </c>
      <c r="TL61" s="5">
        <v>3368</v>
      </c>
      <c r="TM61" s="5">
        <v>5462</v>
      </c>
      <c r="TN61" s="5">
        <v>7410</v>
      </c>
      <c r="TO61" s="5">
        <v>6762</v>
      </c>
      <c r="TP61" s="5">
        <v>5185</v>
      </c>
      <c r="TQ61" s="5">
        <v>6158</v>
      </c>
      <c r="TR61" s="5">
        <v>4620</v>
      </c>
      <c r="TS61" s="5">
        <v>2359</v>
      </c>
      <c r="TT61" s="5">
        <v>4135</v>
      </c>
      <c r="TU61" s="5">
        <v>4918</v>
      </c>
      <c r="TV61" s="5">
        <v>6696</v>
      </c>
      <c r="TW61" s="5">
        <v>4726</v>
      </c>
      <c r="TX61" s="5">
        <v>5933</v>
      </c>
      <c r="TY61" s="5">
        <v>5576</v>
      </c>
      <c r="TZ61" s="5">
        <v>4638</v>
      </c>
      <c r="UA61" s="5">
        <v>0</v>
      </c>
      <c r="UB61" s="5">
        <v>0</v>
      </c>
      <c r="UC61" s="5">
        <v>0</v>
      </c>
      <c r="UD61" s="5">
        <v>0</v>
      </c>
      <c r="UE61" s="5">
        <v>0</v>
      </c>
      <c r="UF61" s="5">
        <v>0</v>
      </c>
      <c r="UG61" s="5">
        <v>0</v>
      </c>
      <c r="UH61" s="5">
        <v>0</v>
      </c>
      <c r="UI61" s="5">
        <v>0</v>
      </c>
      <c r="UJ61" s="5">
        <v>0</v>
      </c>
      <c r="UK61" s="5">
        <v>0</v>
      </c>
      <c r="UL61" s="5">
        <v>0</v>
      </c>
      <c r="UM61" s="5">
        <v>0</v>
      </c>
      <c r="UN61" s="5">
        <v>0</v>
      </c>
      <c r="UO61" s="5">
        <v>0</v>
      </c>
      <c r="UP61" s="5">
        <v>0</v>
      </c>
      <c r="UQ61" s="5">
        <v>35</v>
      </c>
      <c r="UR61" s="5">
        <v>74</v>
      </c>
      <c r="US61" s="5">
        <v>2074</v>
      </c>
      <c r="UT61" s="5">
        <v>2233</v>
      </c>
      <c r="UU61" s="5">
        <v>2090</v>
      </c>
      <c r="UV61" s="5">
        <v>5252</v>
      </c>
      <c r="UW61" s="5">
        <v>3650</v>
      </c>
      <c r="UX61" s="5">
        <v>2905</v>
      </c>
      <c r="UY61" s="5">
        <v>2979</v>
      </c>
      <c r="UZ61" s="5">
        <v>1157</v>
      </c>
      <c r="VA61" s="5">
        <v>0</v>
      </c>
      <c r="VB61" s="5">
        <v>0</v>
      </c>
      <c r="VC61" s="5">
        <v>0</v>
      </c>
      <c r="VD61" s="5">
        <v>0</v>
      </c>
      <c r="VE61" s="5">
        <v>0</v>
      </c>
      <c r="VF61" s="5">
        <v>0</v>
      </c>
      <c r="VG61" s="5">
        <v>139202</v>
      </c>
      <c r="VH61" s="5">
        <v>139067</v>
      </c>
      <c r="VI61" s="5">
        <v>125932</v>
      </c>
      <c r="VJ61" s="5">
        <v>129092</v>
      </c>
      <c r="VK61" s="5">
        <v>122801</v>
      </c>
      <c r="VL61" s="5">
        <v>121836</v>
      </c>
      <c r="VM61" s="5">
        <v>135525</v>
      </c>
      <c r="VN61" s="5">
        <v>120962</v>
      </c>
      <c r="VO61" s="5">
        <v>105597</v>
      </c>
      <c r="VP61" s="5">
        <v>101108</v>
      </c>
      <c r="VQ61" s="5">
        <v>109132</v>
      </c>
      <c r="VR61" s="5">
        <v>95105</v>
      </c>
      <c r="VS61" s="5">
        <v>89618</v>
      </c>
      <c r="VT61" s="5">
        <v>90546</v>
      </c>
      <c r="VU61" s="5">
        <v>82405</v>
      </c>
      <c r="VV61" s="5">
        <v>67519</v>
      </c>
      <c r="VW61" s="5">
        <v>60187</v>
      </c>
      <c r="VX61" s="5">
        <v>49751</v>
      </c>
      <c r="VY61" s="5">
        <v>140052</v>
      </c>
      <c r="VZ61" s="5">
        <v>140281</v>
      </c>
      <c r="WA61" s="5">
        <v>73183</v>
      </c>
      <c r="WB61" s="5">
        <v>82982</v>
      </c>
      <c r="WC61" s="5">
        <v>75738</v>
      </c>
      <c r="WD61" s="5">
        <v>69955</v>
      </c>
      <c r="WE61" s="5">
        <v>56325</v>
      </c>
      <c r="WF61" s="5">
        <v>47593</v>
      </c>
      <c r="WG61" s="5">
        <v>45903</v>
      </c>
      <c r="WH61" s="5">
        <v>46221</v>
      </c>
      <c r="WI61" s="5">
        <v>44681</v>
      </c>
      <c r="WJ61" s="5">
        <v>40991</v>
      </c>
      <c r="WK61" s="5">
        <v>36216</v>
      </c>
      <c r="WL61" s="5">
        <v>29771</v>
      </c>
      <c r="WM61" s="5">
        <v>4486</v>
      </c>
      <c r="WN61" s="5">
        <v>4742</v>
      </c>
      <c r="WO61" s="5">
        <v>4574</v>
      </c>
      <c r="WP61" s="5">
        <v>4566</v>
      </c>
      <c r="WQ61" s="5">
        <v>4268</v>
      </c>
      <c r="WR61" s="5">
        <v>4146</v>
      </c>
      <c r="WS61" s="5">
        <v>4207</v>
      </c>
      <c r="WT61" s="5">
        <v>3600</v>
      </c>
      <c r="WU61" s="5">
        <v>3386</v>
      </c>
      <c r="WV61" s="5">
        <v>3607</v>
      </c>
      <c r="WW61" s="5">
        <v>3224</v>
      </c>
      <c r="WX61" s="5">
        <v>3814</v>
      </c>
      <c r="WY61" s="5">
        <v>3100</v>
      </c>
      <c r="WZ61" s="5">
        <v>3258</v>
      </c>
      <c r="XA61" s="5">
        <v>4157</v>
      </c>
      <c r="XB61" s="5">
        <v>3750</v>
      </c>
      <c r="XC61" s="5">
        <v>3215</v>
      </c>
      <c r="XD61" s="5">
        <v>2758</v>
      </c>
      <c r="XE61" s="5">
        <v>3430</v>
      </c>
      <c r="XF61" s="5">
        <v>3608</v>
      </c>
      <c r="XG61" s="5">
        <v>3919</v>
      </c>
      <c r="XH61" s="5">
        <v>1773</v>
      </c>
      <c r="XI61" s="5">
        <v>1814</v>
      </c>
      <c r="XJ61" s="5">
        <v>1594</v>
      </c>
      <c r="XK61" s="5">
        <v>1447</v>
      </c>
      <c r="XL61" s="5">
        <v>1454</v>
      </c>
      <c r="XM61" s="5">
        <v>1367</v>
      </c>
      <c r="XN61" s="5">
        <v>1027</v>
      </c>
      <c r="XO61" s="5">
        <v>1067</v>
      </c>
      <c r="XP61" s="5">
        <v>882</v>
      </c>
      <c r="XQ61" s="5">
        <v>901</v>
      </c>
      <c r="XR61" s="5">
        <v>927</v>
      </c>
      <c r="XS61" s="1">
        <v>9273</v>
      </c>
      <c r="XT61" s="3" t="s">
        <v>180</v>
      </c>
      <c r="XU61" s="3" t="s">
        <v>180</v>
      </c>
      <c r="XV61" s="3" t="s">
        <v>179</v>
      </c>
      <c r="XW61" s="3" t="s">
        <v>179</v>
      </c>
      <c r="XX61" s="3" t="s">
        <v>180</v>
      </c>
      <c r="XY61" s="3" t="s">
        <v>180</v>
      </c>
      <c r="XZ61" s="3" t="s">
        <v>228</v>
      </c>
    </row>
    <row r="62" spans="1:650" x14ac:dyDescent="0.3">
      <c r="A62" s="6" t="s">
        <v>93</v>
      </c>
      <c r="B62" s="1">
        <v>4057087</v>
      </c>
      <c r="C62" s="5">
        <v>23847</v>
      </c>
      <c r="D62" s="5">
        <v>287</v>
      </c>
      <c r="E62" s="5">
        <v>3706</v>
      </c>
      <c r="F62" s="5">
        <v>917</v>
      </c>
      <c r="G62" s="5">
        <v>-367</v>
      </c>
      <c r="H62" s="5">
        <v>854</v>
      </c>
      <c r="I62" s="5">
        <v>23</v>
      </c>
      <c r="J62" s="5">
        <v>127</v>
      </c>
      <c r="K62" s="5">
        <v>225</v>
      </c>
      <c r="L62" s="5">
        <v>12204</v>
      </c>
      <c r="M62" s="5">
        <v>6549</v>
      </c>
      <c r="N62" s="5">
        <v>-178</v>
      </c>
      <c r="O62" s="5">
        <v>301</v>
      </c>
      <c r="P62" s="5">
        <v>-17</v>
      </c>
      <c r="Q62" s="5">
        <v>34</v>
      </c>
      <c r="R62" s="5">
        <v>1669</v>
      </c>
      <c r="S62" s="5">
        <v>-69</v>
      </c>
      <c r="T62" s="5">
        <v>3411</v>
      </c>
      <c r="U62" s="5">
        <v>389</v>
      </c>
      <c r="V62" s="5">
        <v>75</v>
      </c>
      <c r="W62" s="5">
        <v>0</v>
      </c>
      <c r="X62" s="5">
        <v>614</v>
      </c>
      <c r="Y62" s="5">
        <v>912</v>
      </c>
      <c r="Z62" s="5">
        <v>750</v>
      </c>
      <c r="AA62" s="5">
        <v>2093</v>
      </c>
      <c r="AB62" s="5">
        <v>982</v>
      </c>
      <c r="AC62" s="5">
        <v>879</v>
      </c>
      <c r="AD62" s="5" t="s">
        <v>33</v>
      </c>
      <c r="AE62" s="5" t="s">
        <v>33</v>
      </c>
      <c r="AF62" s="5" t="s">
        <v>33</v>
      </c>
      <c r="AG62" s="5" t="s">
        <v>33</v>
      </c>
      <c r="AH62" s="5" t="s">
        <v>33</v>
      </c>
      <c r="AI62" s="5">
        <v>839253</v>
      </c>
      <c r="AJ62" s="5">
        <v>58850</v>
      </c>
      <c r="AK62" s="5">
        <v>936391</v>
      </c>
      <c r="AL62" s="5">
        <v>40842</v>
      </c>
      <c r="AM62" s="5">
        <v>183711</v>
      </c>
      <c r="AN62" s="5">
        <v>371506</v>
      </c>
      <c r="AO62" s="5">
        <v>131559</v>
      </c>
      <c r="AP62" s="5">
        <v>24744</v>
      </c>
      <c r="AQ62" s="5">
        <v>57540</v>
      </c>
      <c r="AR62" s="5">
        <v>241637</v>
      </c>
      <c r="AS62" s="5">
        <v>685513</v>
      </c>
      <c r="AT62" s="5">
        <v>68952</v>
      </c>
      <c r="AU62" s="5">
        <v>53273</v>
      </c>
      <c r="AV62" s="5">
        <v>33338</v>
      </c>
      <c r="AW62" s="5">
        <v>93627</v>
      </c>
      <c r="AX62" s="5">
        <v>425586</v>
      </c>
      <c r="AY62" s="5">
        <v>92860</v>
      </c>
      <c r="AZ62" s="5">
        <v>22663</v>
      </c>
      <c r="BA62" s="5">
        <v>45970</v>
      </c>
      <c r="BB62" s="5">
        <v>8483</v>
      </c>
      <c r="BC62" s="5">
        <v>6793</v>
      </c>
      <c r="BD62" s="5">
        <v>11171</v>
      </c>
      <c r="BE62" s="5">
        <v>15843</v>
      </c>
      <c r="BF62" s="5">
        <v>50958</v>
      </c>
      <c r="BG62" s="5">
        <v>48197</v>
      </c>
      <c r="BH62" s="5">
        <v>45409</v>
      </c>
      <c r="BI62" s="5">
        <v>33062</v>
      </c>
      <c r="BJ62" s="5" t="s">
        <v>33</v>
      </c>
      <c r="BK62" s="5" t="s">
        <v>33</v>
      </c>
      <c r="BL62" s="5" t="s">
        <v>33</v>
      </c>
      <c r="BM62" s="5" t="s">
        <v>33</v>
      </c>
      <c r="BN62" s="5" t="s">
        <v>33</v>
      </c>
      <c r="BO62" s="5">
        <v>0</v>
      </c>
      <c r="BP62" s="5">
        <v>0</v>
      </c>
      <c r="BQ62" s="5">
        <v>0</v>
      </c>
      <c r="BR62" s="5">
        <v>0</v>
      </c>
      <c r="BS62" s="5">
        <v>0</v>
      </c>
      <c r="BT62" s="5">
        <v>0</v>
      </c>
      <c r="BU62" s="5">
        <v>0</v>
      </c>
      <c r="BV62" s="5">
        <v>0</v>
      </c>
      <c r="BW62" s="5">
        <v>0</v>
      </c>
      <c r="BX62" s="5">
        <v>0</v>
      </c>
      <c r="BY62" s="5">
        <v>0</v>
      </c>
      <c r="BZ62" s="5">
        <v>0</v>
      </c>
      <c r="CA62" s="5">
        <v>66525</v>
      </c>
      <c r="CB62" s="5">
        <v>31760</v>
      </c>
      <c r="CC62" s="5">
        <v>25991</v>
      </c>
      <c r="CD62" s="5">
        <v>34742</v>
      </c>
      <c r="CE62" s="5">
        <v>36720</v>
      </c>
      <c r="CF62" s="5">
        <v>12765</v>
      </c>
      <c r="CG62" s="5">
        <v>22509</v>
      </c>
      <c r="CH62" s="5">
        <v>11634</v>
      </c>
      <c r="CI62" s="5">
        <v>4917</v>
      </c>
      <c r="CJ62" s="5">
        <v>8904</v>
      </c>
      <c r="CK62" s="5">
        <v>14708</v>
      </c>
      <c r="CL62" s="5">
        <v>19272</v>
      </c>
      <c r="CM62" s="5">
        <v>20490</v>
      </c>
      <c r="CN62" s="5">
        <v>11581</v>
      </c>
      <c r="CO62" s="5">
        <v>13255</v>
      </c>
      <c r="CP62" s="5" t="s">
        <v>33</v>
      </c>
      <c r="CQ62" s="5" t="s">
        <v>33</v>
      </c>
      <c r="CR62" s="5" t="s">
        <v>33</v>
      </c>
      <c r="CS62" s="5" t="s">
        <v>33</v>
      </c>
      <c r="CT62" s="5" t="s">
        <v>33</v>
      </c>
      <c r="CU62" s="5">
        <v>224341</v>
      </c>
      <c r="CV62" s="5">
        <v>260772</v>
      </c>
      <c r="CW62" s="5">
        <v>259309</v>
      </c>
      <c r="CX62" s="5">
        <v>173459</v>
      </c>
      <c r="CY62" s="5">
        <v>171110</v>
      </c>
      <c r="CZ62" s="5">
        <v>182041</v>
      </c>
      <c r="DA62" s="5">
        <v>126320</v>
      </c>
      <c r="DB62" s="5">
        <v>148104</v>
      </c>
      <c r="DC62" s="5">
        <v>137327</v>
      </c>
      <c r="DD62" s="5">
        <v>128761</v>
      </c>
      <c r="DE62" s="5">
        <v>112145</v>
      </c>
      <c r="DF62" s="5">
        <v>114730</v>
      </c>
      <c r="DG62" s="5">
        <v>103733</v>
      </c>
      <c r="DH62" s="5">
        <v>94306</v>
      </c>
      <c r="DI62" s="5">
        <v>96043</v>
      </c>
      <c r="DJ62" s="5">
        <v>100777</v>
      </c>
      <c r="DK62" s="5">
        <v>129276</v>
      </c>
      <c r="DL62" s="5">
        <v>74405</v>
      </c>
      <c r="DM62" s="5">
        <v>47167</v>
      </c>
      <c r="DN62" s="5">
        <v>47400</v>
      </c>
      <c r="DO62" s="5">
        <v>46496</v>
      </c>
      <c r="DP62" s="5">
        <v>48027</v>
      </c>
      <c r="DQ62" s="5">
        <v>40823</v>
      </c>
      <c r="DR62" s="5">
        <v>38693</v>
      </c>
      <c r="DS62" s="5">
        <v>33322</v>
      </c>
      <c r="DT62" s="5">
        <v>35978</v>
      </c>
      <c r="DU62" s="5">
        <v>22336</v>
      </c>
      <c r="DV62" s="5" t="s">
        <v>33</v>
      </c>
      <c r="DW62" s="5" t="s">
        <v>33</v>
      </c>
      <c r="DX62" s="5" t="s">
        <v>33</v>
      </c>
      <c r="DY62" s="5" t="s">
        <v>33</v>
      </c>
      <c r="DZ62" s="5" t="s">
        <v>33</v>
      </c>
      <c r="EA62" s="5">
        <v>33599</v>
      </c>
      <c r="EB62" s="5">
        <v>452</v>
      </c>
      <c r="EC62" s="5">
        <v>54065</v>
      </c>
      <c r="ED62" s="5">
        <v>13464</v>
      </c>
      <c r="EE62" s="5">
        <v>19654</v>
      </c>
      <c r="EF62" s="5">
        <v>11253</v>
      </c>
      <c r="EG62" s="5">
        <v>9936</v>
      </c>
      <c r="EH62" s="5">
        <v>5760</v>
      </c>
      <c r="EI62" s="5">
        <v>10421</v>
      </c>
      <c r="EJ62" s="5">
        <v>21221</v>
      </c>
      <c r="EK62" s="5">
        <v>20433</v>
      </c>
      <c r="EL62" s="5">
        <v>8054</v>
      </c>
      <c r="EM62" s="5">
        <v>9568</v>
      </c>
      <c r="EN62" s="5">
        <v>11985</v>
      </c>
      <c r="EO62" s="5">
        <v>20510</v>
      </c>
      <c r="EP62" s="5">
        <v>7377</v>
      </c>
      <c r="EQ62" s="5">
        <v>12659</v>
      </c>
      <c r="ER62" s="5">
        <v>14123</v>
      </c>
      <c r="ES62" s="5">
        <v>7231</v>
      </c>
      <c r="ET62" s="5">
        <v>4524</v>
      </c>
      <c r="EU62" s="5">
        <v>7880</v>
      </c>
      <c r="EV62" s="5">
        <v>3718</v>
      </c>
      <c r="EW62" s="5">
        <v>2577</v>
      </c>
      <c r="EX62" s="5">
        <v>8306</v>
      </c>
      <c r="EY62" s="5">
        <v>6027</v>
      </c>
      <c r="EZ62" s="5">
        <v>4929</v>
      </c>
      <c r="FA62" s="5">
        <v>6964</v>
      </c>
      <c r="FB62" s="5" t="s">
        <v>33</v>
      </c>
      <c r="FC62" s="5" t="s">
        <v>33</v>
      </c>
      <c r="FD62" s="5" t="s">
        <v>33</v>
      </c>
      <c r="FE62" s="5" t="s">
        <v>33</v>
      </c>
      <c r="FF62" s="5" t="s">
        <v>33</v>
      </c>
      <c r="FG62" s="5">
        <v>0</v>
      </c>
      <c r="FH62" s="5">
        <v>0</v>
      </c>
      <c r="FI62" s="5">
        <v>0</v>
      </c>
      <c r="FJ62" s="5">
        <v>0</v>
      </c>
      <c r="FK62" s="5">
        <v>0</v>
      </c>
      <c r="FL62" s="5">
        <v>0</v>
      </c>
      <c r="FM62" s="5">
        <v>0</v>
      </c>
      <c r="FN62" s="5">
        <v>0</v>
      </c>
      <c r="FO62" s="5">
        <v>0</v>
      </c>
      <c r="FP62" s="5">
        <v>0</v>
      </c>
      <c r="FQ62" s="5">
        <v>0</v>
      </c>
      <c r="FR62" s="5">
        <v>0</v>
      </c>
      <c r="FS62" s="5">
        <v>0</v>
      </c>
      <c r="FT62" s="5">
        <v>0</v>
      </c>
      <c r="FU62" s="5" t="s">
        <v>33</v>
      </c>
      <c r="FV62" s="5" t="s">
        <v>33</v>
      </c>
      <c r="FW62" s="5" t="s">
        <v>33</v>
      </c>
      <c r="FX62" s="5" t="s">
        <v>33</v>
      </c>
      <c r="FY62" s="5" t="s">
        <v>33</v>
      </c>
      <c r="FZ62" s="5" t="s">
        <v>33</v>
      </c>
      <c r="GA62" s="5" t="s">
        <v>33</v>
      </c>
      <c r="GB62" s="5" t="s">
        <v>33</v>
      </c>
      <c r="GC62" s="5" t="s">
        <v>33</v>
      </c>
      <c r="GD62" s="5" t="s">
        <v>33</v>
      </c>
      <c r="GE62" s="5" t="s">
        <v>33</v>
      </c>
      <c r="GF62" s="5" t="s">
        <v>33</v>
      </c>
      <c r="GG62" s="5" t="s">
        <v>33</v>
      </c>
      <c r="GH62" s="5" t="s">
        <v>33</v>
      </c>
      <c r="GI62" s="5" t="s">
        <v>33</v>
      </c>
      <c r="GJ62" s="5" t="s">
        <v>33</v>
      </c>
      <c r="GK62" s="5" t="s">
        <v>33</v>
      </c>
      <c r="GL62" s="5" t="s">
        <v>33</v>
      </c>
      <c r="GM62" s="5">
        <v>1121040</v>
      </c>
      <c r="GN62" s="5">
        <v>320361</v>
      </c>
      <c r="GO62" s="5">
        <v>1293329</v>
      </c>
      <c r="GP62" s="5">
        <v>228681</v>
      </c>
      <c r="GQ62" s="5">
        <v>374108</v>
      </c>
      <c r="GR62" s="5">
        <v>565653</v>
      </c>
      <c r="GS62" s="5">
        <v>267838</v>
      </c>
      <c r="GT62" s="5">
        <v>178734</v>
      </c>
      <c r="GU62" s="5">
        <v>205513</v>
      </c>
      <c r="GV62" s="5">
        <v>403822</v>
      </c>
      <c r="GW62" s="5">
        <v>824641</v>
      </c>
      <c r="GX62" s="5">
        <v>191557</v>
      </c>
      <c r="GY62" s="5">
        <v>233399</v>
      </c>
      <c r="GZ62" s="5">
        <v>171372</v>
      </c>
      <c r="HA62" s="5">
        <v>236206</v>
      </c>
      <c r="HB62" s="5">
        <v>570150</v>
      </c>
      <c r="HC62" s="5">
        <v>271446</v>
      </c>
      <c r="HD62" s="5">
        <v>127368</v>
      </c>
      <c r="HE62" s="5">
        <v>123266</v>
      </c>
      <c r="HF62" s="5">
        <v>72117</v>
      </c>
      <c r="HG62" s="5">
        <v>66085</v>
      </c>
      <c r="HH62" s="5">
        <v>72434</v>
      </c>
      <c r="HI62" s="5">
        <v>74863</v>
      </c>
      <c r="HJ62" s="5">
        <v>117979</v>
      </c>
      <c r="HK62" s="5">
        <v>110129</v>
      </c>
      <c r="HL62" s="5">
        <v>98881</v>
      </c>
      <c r="HM62" s="5">
        <v>76496</v>
      </c>
      <c r="HN62" s="5" t="s">
        <v>33</v>
      </c>
      <c r="HO62" s="5" t="s">
        <v>33</v>
      </c>
      <c r="HP62" s="5" t="s">
        <v>33</v>
      </c>
      <c r="HQ62" s="5" t="s">
        <v>33</v>
      </c>
      <c r="HR62" s="5" t="s">
        <v>33</v>
      </c>
      <c r="HS62" s="5">
        <v>488880</v>
      </c>
      <c r="HT62" s="5">
        <v>512316</v>
      </c>
      <c r="HU62" s="5">
        <v>498668</v>
      </c>
      <c r="HV62" s="5">
        <v>481311</v>
      </c>
      <c r="HW62" s="5">
        <v>484486</v>
      </c>
      <c r="HX62" s="5">
        <v>554103</v>
      </c>
      <c r="HY62" s="5">
        <v>599535</v>
      </c>
      <c r="HZ62" s="5">
        <v>552456</v>
      </c>
      <c r="IA62" s="5">
        <v>611184</v>
      </c>
      <c r="IB62" s="5">
        <v>624801</v>
      </c>
      <c r="IC62" s="5">
        <v>636397</v>
      </c>
      <c r="ID62" s="5">
        <v>624147</v>
      </c>
      <c r="IE62" s="5">
        <v>636100</v>
      </c>
      <c r="IF62" s="5">
        <v>690712</v>
      </c>
      <c r="IG62" s="5">
        <v>487036</v>
      </c>
      <c r="IH62" s="5">
        <v>387886</v>
      </c>
      <c r="II62" s="5">
        <v>389186</v>
      </c>
      <c r="IJ62" s="5">
        <v>368284</v>
      </c>
      <c r="IK62" s="5">
        <v>292405</v>
      </c>
      <c r="IL62" s="5">
        <v>233069</v>
      </c>
      <c r="IM62" s="5">
        <v>203898</v>
      </c>
      <c r="IN62" s="5">
        <v>211981</v>
      </c>
      <c r="IO62" s="5">
        <v>209767</v>
      </c>
      <c r="IP62" s="5">
        <v>204363</v>
      </c>
      <c r="IQ62" s="5">
        <v>202240</v>
      </c>
      <c r="IR62" s="5">
        <v>194080</v>
      </c>
      <c r="IS62" s="5">
        <v>213003</v>
      </c>
      <c r="IT62" s="5" t="s">
        <v>33</v>
      </c>
      <c r="IU62" s="5" t="s">
        <v>33</v>
      </c>
      <c r="IV62" s="5" t="s">
        <v>33</v>
      </c>
      <c r="IW62" s="5" t="s">
        <v>33</v>
      </c>
      <c r="IX62" s="5" t="s">
        <v>33</v>
      </c>
      <c r="IY62" s="5">
        <v>36006</v>
      </c>
      <c r="IZ62" s="5">
        <v>35687</v>
      </c>
      <c r="JA62" s="5">
        <v>36160</v>
      </c>
      <c r="JB62" s="5">
        <v>29908</v>
      </c>
      <c r="JC62" s="5">
        <v>34014</v>
      </c>
      <c r="JD62" s="5">
        <v>40179</v>
      </c>
      <c r="JE62" s="5">
        <v>39616</v>
      </c>
      <c r="JF62" s="5">
        <v>40372</v>
      </c>
      <c r="JG62" s="5">
        <v>46149</v>
      </c>
      <c r="JH62" s="5">
        <v>40254</v>
      </c>
      <c r="JI62" s="5">
        <v>33910</v>
      </c>
      <c r="JJ62" s="5">
        <v>43108</v>
      </c>
      <c r="JK62" s="5">
        <v>35698</v>
      </c>
      <c r="JL62" s="5">
        <v>29167</v>
      </c>
      <c r="JM62" s="5">
        <v>47392</v>
      </c>
      <c r="JN62" s="5">
        <v>42289</v>
      </c>
      <c r="JO62" s="5">
        <v>42421</v>
      </c>
      <c r="JP62" s="5">
        <v>49889</v>
      </c>
      <c r="JQ62" s="5">
        <v>33945</v>
      </c>
      <c r="JR62" s="5">
        <v>26781</v>
      </c>
      <c r="JS62" s="5">
        <v>26619</v>
      </c>
      <c r="JT62" s="5">
        <v>29142</v>
      </c>
      <c r="JU62" s="5">
        <v>31515</v>
      </c>
      <c r="JV62" s="5">
        <v>26572</v>
      </c>
      <c r="JW62" s="5">
        <v>24829</v>
      </c>
      <c r="JX62" s="5">
        <v>29703</v>
      </c>
      <c r="JY62" s="5">
        <v>27991</v>
      </c>
      <c r="JZ62" s="5" t="s">
        <v>33</v>
      </c>
      <c r="KA62" s="5" t="s">
        <v>33</v>
      </c>
      <c r="KB62" s="5" t="s">
        <v>33</v>
      </c>
      <c r="KC62" s="5" t="s">
        <v>33</v>
      </c>
      <c r="KD62" s="5" t="s">
        <v>33</v>
      </c>
      <c r="KE62" s="5">
        <v>343156</v>
      </c>
      <c r="KF62" s="5">
        <v>355982</v>
      </c>
      <c r="KG62" s="5">
        <v>313416</v>
      </c>
      <c r="KH62" s="5">
        <v>362583</v>
      </c>
      <c r="KI62" s="5">
        <v>330867</v>
      </c>
      <c r="KJ62" s="5">
        <v>326345</v>
      </c>
      <c r="KK62" s="5">
        <v>304456</v>
      </c>
      <c r="KL62" s="5">
        <v>238324</v>
      </c>
      <c r="KM62" s="5">
        <v>222172</v>
      </c>
      <c r="KN62" s="5">
        <v>181994</v>
      </c>
      <c r="KO62" s="5">
        <v>134352</v>
      </c>
      <c r="KP62" s="5">
        <v>92226</v>
      </c>
      <c r="KQ62" s="5">
        <v>21855</v>
      </c>
      <c r="KR62" s="5">
        <v>18608</v>
      </c>
      <c r="KS62" s="5">
        <v>22857</v>
      </c>
      <c r="KT62" s="5">
        <v>17274</v>
      </c>
      <c r="KU62" s="5">
        <v>18627</v>
      </c>
      <c r="KV62" s="5">
        <v>19283</v>
      </c>
      <c r="KW62" s="5">
        <v>16586</v>
      </c>
      <c r="KX62" s="5">
        <v>6097</v>
      </c>
      <c r="KY62" s="5">
        <v>6063</v>
      </c>
      <c r="KZ62" s="5">
        <v>7618</v>
      </c>
      <c r="LA62" s="5">
        <v>5282</v>
      </c>
      <c r="LB62" s="5">
        <v>4278</v>
      </c>
      <c r="LC62" s="5">
        <v>2901</v>
      </c>
      <c r="LD62" s="5">
        <v>2783</v>
      </c>
      <c r="LE62" s="5">
        <v>3725</v>
      </c>
      <c r="LF62" s="5" t="s">
        <v>33</v>
      </c>
      <c r="LG62" s="5" t="s">
        <v>33</v>
      </c>
      <c r="LH62" s="5" t="s">
        <v>33</v>
      </c>
      <c r="LI62" s="5" t="s">
        <v>33</v>
      </c>
      <c r="LJ62" s="5" t="s">
        <v>33</v>
      </c>
      <c r="LK62" s="5">
        <v>0</v>
      </c>
      <c r="LL62" s="5">
        <v>0</v>
      </c>
      <c r="LM62" s="5">
        <v>0</v>
      </c>
      <c r="LN62" s="5">
        <v>0</v>
      </c>
      <c r="LO62" s="5">
        <v>0</v>
      </c>
      <c r="LP62" s="5">
        <v>0</v>
      </c>
      <c r="LQ62" s="5">
        <v>0</v>
      </c>
      <c r="LR62" s="5">
        <v>0</v>
      </c>
      <c r="LS62" s="5">
        <v>0</v>
      </c>
      <c r="LT62" s="5">
        <v>0</v>
      </c>
      <c r="LU62" s="5">
        <v>0</v>
      </c>
      <c r="LV62" s="5">
        <v>-20</v>
      </c>
      <c r="LW62" s="5">
        <v>3944</v>
      </c>
      <c r="LX62" s="5">
        <v>3299</v>
      </c>
      <c r="LY62" s="5">
        <v>3091</v>
      </c>
      <c r="LZ62" s="5">
        <v>3752</v>
      </c>
      <c r="MA62" s="5">
        <v>5131</v>
      </c>
      <c r="MB62" s="5">
        <v>6804</v>
      </c>
      <c r="MC62" s="5">
        <v>3674</v>
      </c>
      <c r="MD62" s="5">
        <v>3352</v>
      </c>
      <c r="ME62" s="5">
        <v>3731</v>
      </c>
      <c r="MF62" s="5">
        <v>4369</v>
      </c>
      <c r="MG62" s="5">
        <v>4027</v>
      </c>
      <c r="MH62" s="5">
        <v>3332</v>
      </c>
      <c r="MI62" s="5">
        <v>3171</v>
      </c>
      <c r="MJ62" s="5">
        <v>3481</v>
      </c>
      <c r="MK62" s="5">
        <v>3002</v>
      </c>
      <c r="ML62" s="5" t="s">
        <v>33</v>
      </c>
      <c r="MM62" s="5" t="s">
        <v>33</v>
      </c>
      <c r="MN62" s="5" t="s">
        <v>33</v>
      </c>
      <c r="MO62" s="5" t="s">
        <v>33</v>
      </c>
      <c r="MP62" s="5" t="s">
        <v>33</v>
      </c>
      <c r="MQ62" s="5">
        <v>3683</v>
      </c>
      <c r="MR62" s="5">
        <v>3639</v>
      </c>
      <c r="MS62" s="5">
        <v>3051</v>
      </c>
      <c r="MT62" s="5">
        <v>2773</v>
      </c>
      <c r="MU62" s="5">
        <v>2845</v>
      </c>
      <c r="MV62" s="5">
        <v>2566</v>
      </c>
      <c r="MW62" s="5">
        <v>3404</v>
      </c>
      <c r="MX62" s="5">
        <v>3336</v>
      </c>
      <c r="MY62" s="5">
        <v>3772</v>
      </c>
      <c r="MZ62" s="5">
        <v>3937</v>
      </c>
      <c r="NA62" s="5">
        <v>3935</v>
      </c>
      <c r="NB62" s="5">
        <v>3122</v>
      </c>
      <c r="NC62" s="5">
        <v>3189</v>
      </c>
      <c r="ND62" s="5">
        <v>2252</v>
      </c>
      <c r="NE62" s="5" t="s">
        <v>33</v>
      </c>
      <c r="NF62" s="5" t="s">
        <v>33</v>
      </c>
      <c r="NG62" s="5" t="s">
        <v>33</v>
      </c>
      <c r="NH62" s="5" t="s">
        <v>33</v>
      </c>
      <c r="NI62" s="5" t="s">
        <v>33</v>
      </c>
      <c r="NJ62" s="5" t="s">
        <v>33</v>
      </c>
      <c r="NK62" s="5" t="s">
        <v>33</v>
      </c>
      <c r="NL62" s="5" t="s">
        <v>33</v>
      </c>
      <c r="NM62" s="5" t="s">
        <v>33</v>
      </c>
      <c r="NN62" s="5" t="s">
        <v>33</v>
      </c>
      <c r="NO62" s="5" t="s">
        <v>33</v>
      </c>
      <c r="NP62" s="5" t="s">
        <v>33</v>
      </c>
      <c r="NQ62" s="5" t="s">
        <v>33</v>
      </c>
      <c r="NR62" s="5" t="s">
        <v>33</v>
      </c>
      <c r="NS62" s="5" t="s">
        <v>33</v>
      </c>
      <c r="NT62" s="5" t="s">
        <v>33</v>
      </c>
      <c r="NU62" s="5" t="s">
        <v>33</v>
      </c>
      <c r="NV62" s="5" t="s">
        <v>33</v>
      </c>
      <c r="NW62" s="5">
        <v>0</v>
      </c>
      <c r="NX62" s="5">
        <v>0</v>
      </c>
      <c r="NY62" s="5">
        <v>0</v>
      </c>
      <c r="NZ62" s="5">
        <v>0</v>
      </c>
      <c r="OA62" s="5">
        <v>0</v>
      </c>
      <c r="OB62" s="5">
        <v>0</v>
      </c>
      <c r="OC62" s="5">
        <v>0</v>
      </c>
      <c r="OD62" s="5">
        <v>0</v>
      </c>
      <c r="OE62" s="5">
        <v>0</v>
      </c>
      <c r="OF62" s="5">
        <v>0</v>
      </c>
      <c r="OG62" s="5">
        <v>0</v>
      </c>
      <c r="OH62" s="5">
        <v>0</v>
      </c>
      <c r="OI62" s="5">
        <v>0</v>
      </c>
      <c r="OJ62" s="5">
        <v>0</v>
      </c>
      <c r="OK62" s="5" t="s">
        <v>33</v>
      </c>
      <c r="OL62" s="5" t="s">
        <v>33</v>
      </c>
      <c r="OM62" s="5" t="s">
        <v>33</v>
      </c>
      <c r="ON62" s="5" t="s">
        <v>33</v>
      </c>
      <c r="OO62" s="5" t="s">
        <v>33</v>
      </c>
      <c r="OP62" s="5" t="s">
        <v>33</v>
      </c>
      <c r="OQ62" s="5" t="s">
        <v>33</v>
      </c>
      <c r="OR62" s="5" t="s">
        <v>33</v>
      </c>
      <c r="OS62" s="5" t="s">
        <v>33</v>
      </c>
      <c r="OT62" s="5" t="s">
        <v>33</v>
      </c>
      <c r="OU62" s="5" t="s">
        <v>33</v>
      </c>
      <c r="OV62" s="5" t="s">
        <v>33</v>
      </c>
      <c r="OW62" s="5" t="s">
        <v>33</v>
      </c>
      <c r="OX62" s="5" t="s">
        <v>33</v>
      </c>
      <c r="OY62" s="5" t="s">
        <v>33</v>
      </c>
      <c r="OZ62" s="5" t="s">
        <v>33</v>
      </c>
      <c r="PA62" s="5" t="s">
        <v>33</v>
      </c>
      <c r="PB62" s="5" t="s">
        <v>33</v>
      </c>
      <c r="PC62" s="5">
        <v>13980</v>
      </c>
      <c r="PD62" s="5">
        <v>15705</v>
      </c>
      <c r="PE62" s="5">
        <v>11772</v>
      </c>
      <c r="PF62" s="5">
        <v>11923</v>
      </c>
      <c r="PG62" s="5">
        <v>14266</v>
      </c>
      <c r="PH62" s="5">
        <v>12322</v>
      </c>
      <c r="PI62" s="5">
        <v>11622</v>
      </c>
      <c r="PJ62" s="5">
        <v>11185</v>
      </c>
      <c r="PK62" s="5">
        <v>7226</v>
      </c>
      <c r="PL62" s="5">
        <v>7157</v>
      </c>
      <c r="PM62" s="5">
        <v>8271</v>
      </c>
      <c r="PN62" s="5">
        <v>5165</v>
      </c>
      <c r="PO62" s="5">
        <v>7544</v>
      </c>
      <c r="PP62" s="5">
        <v>3006</v>
      </c>
      <c r="PQ62" s="5">
        <v>6958</v>
      </c>
      <c r="PR62" s="5">
        <v>7303</v>
      </c>
      <c r="PS62" s="5">
        <v>10228</v>
      </c>
      <c r="PT62" s="5">
        <v>14246</v>
      </c>
      <c r="PU62" s="5">
        <v>10320</v>
      </c>
      <c r="PV62" s="5">
        <v>8719</v>
      </c>
      <c r="PW62" s="5">
        <v>9366</v>
      </c>
      <c r="PX62" s="5">
        <v>9038</v>
      </c>
      <c r="PY62" s="5">
        <v>9757</v>
      </c>
      <c r="PZ62" s="5">
        <v>8836</v>
      </c>
      <c r="QA62" s="5">
        <v>8967</v>
      </c>
      <c r="QB62" s="5">
        <v>9664</v>
      </c>
      <c r="QC62" s="5">
        <v>8863</v>
      </c>
      <c r="QD62" s="5" t="s">
        <v>33</v>
      </c>
      <c r="QE62" s="5" t="s">
        <v>33</v>
      </c>
      <c r="QF62" s="5" t="s">
        <v>33</v>
      </c>
      <c r="QG62" s="5" t="s">
        <v>33</v>
      </c>
      <c r="QH62" s="5" t="s">
        <v>33</v>
      </c>
      <c r="QI62" s="5">
        <v>18780</v>
      </c>
      <c r="QJ62" s="5">
        <v>18108</v>
      </c>
      <c r="QK62" s="5">
        <v>22606</v>
      </c>
      <c r="QL62" s="5">
        <v>18005</v>
      </c>
      <c r="QM62" s="5">
        <v>19777</v>
      </c>
      <c r="QN62" s="5">
        <v>21085</v>
      </c>
      <c r="QO62" s="5">
        <v>20655</v>
      </c>
      <c r="QP62" s="5">
        <v>16248</v>
      </c>
      <c r="QQ62" s="5">
        <v>17182</v>
      </c>
      <c r="QR62" s="5">
        <v>18625</v>
      </c>
      <c r="QS62" s="5">
        <v>14829</v>
      </c>
      <c r="QT62" s="5">
        <v>22525</v>
      </c>
      <c r="QU62" s="5">
        <v>24053</v>
      </c>
      <c r="QV62" s="5">
        <v>19014</v>
      </c>
      <c r="QW62" s="5">
        <v>17874</v>
      </c>
      <c r="QX62" s="5">
        <v>19696</v>
      </c>
      <c r="QY62" s="5">
        <v>20123</v>
      </c>
      <c r="QZ62" s="5">
        <v>21356</v>
      </c>
      <c r="RA62" s="5">
        <v>12316</v>
      </c>
      <c r="RB62" s="5">
        <v>12032</v>
      </c>
      <c r="RC62" s="5">
        <v>11962</v>
      </c>
      <c r="RD62" s="5">
        <v>14877</v>
      </c>
      <c r="RE62" s="5">
        <v>13644</v>
      </c>
      <c r="RF62" s="5">
        <v>12346</v>
      </c>
      <c r="RG62" s="5">
        <v>12356</v>
      </c>
      <c r="RH62" s="5">
        <v>13365</v>
      </c>
      <c r="RI62" s="5">
        <v>12335</v>
      </c>
      <c r="RJ62" s="5" t="s">
        <v>33</v>
      </c>
      <c r="RK62" s="5" t="s">
        <v>33</v>
      </c>
      <c r="RL62" s="5" t="s">
        <v>33</v>
      </c>
      <c r="RM62" s="5" t="s">
        <v>33</v>
      </c>
      <c r="RN62" s="5" t="s">
        <v>33</v>
      </c>
      <c r="RO62" s="5">
        <v>22428</v>
      </c>
      <c r="RP62" s="5">
        <v>28757</v>
      </c>
      <c r="RQ62" s="5">
        <v>25805</v>
      </c>
      <c r="RR62" s="5">
        <v>25303</v>
      </c>
      <c r="RS62" s="5">
        <v>19872</v>
      </c>
      <c r="RT62" s="5">
        <v>22665</v>
      </c>
      <c r="RU62" s="5">
        <v>21688</v>
      </c>
      <c r="RV62" s="5">
        <v>18320</v>
      </c>
      <c r="RW62" s="5">
        <v>18262</v>
      </c>
      <c r="RX62" s="5">
        <v>15455</v>
      </c>
      <c r="RY62" s="5">
        <v>19651</v>
      </c>
      <c r="RZ62" s="5">
        <v>20045</v>
      </c>
      <c r="SA62" s="5">
        <v>17339</v>
      </c>
      <c r="SB62" s="5">
        <v>15923</v>
      </c>
      <c r="SC62" s="5">
        <v>17251</v>
      </c>
      <c r="SD62" s="5">
        <v>16588</v>
      </c>
      <c r="SE62" s="5">
        <v>18146</v>
      </c>
      <c r="SF62" s="5">
        <v>20301</v>
      </c>
      <c r="SG62" s="5">
        <v>15308</v>
      </c>
      <c r="SH62" s="5">
        <v>11428</v>
      </c>
      <c r="SI62" s="5">
        <v>12278</v>
      </c>
      <c r="SJ62" s="5">
        <v>12739</v>
      </c>
      <c r="SK62" s="5">
        <v>10429</v>
      </c>
      <c r="SL62" s="5">
        <v>11239</v>
      </c>
      <c r="SM62" s="5">
        <v>10323</v>
      </c>
      <c r="SN62" s="5">
        <v>10344</v>
      </c>
      <c r="SO62" s="5">
        <v>8921</v>
      </c>
      <c r="SP62" s="5" t="s">
        <v>33</v>
      </c>
      <c r="SQ62" s="5" t="s">
        <v>33</v>
      </c>
      <c r="SR62" s="5" t="s">
        <v>33</v>
      </c>
      <c r="SS62" s="5" t="s">
        <v>33</v>
      </c>
      <c r="ST62" s="5" t="s">
        <v>33</v>
      </c>
      <c r="SU62" s="5">
        <v>45831</v>
      </c>
      <c r="SV62" s="5">
        <v>35084</v>
      </c>
      <c r="SW62" s="5">
        <v>41492</v>
      </c>
      <c r="SX62" s="5">
        <v>47294</v>
      </c>
      <c r="SY62" s="5">
        <v>46725</v>
      </c>
      <c r="SZ62" s="5">
        <v>42555</v>
      </c>
      <c r="TA62" s="5">
        <v>39823</v>
      </c>
      <c r="TB62" s="5">
        <v>46605</v>
      </c>
      <c r="TC62" s="5">
        <v>43264</v>
      </c>
      <c r="TD62" s="5">
        <v>48086</v>
      </c>
      <c r="TE62" s="5">
        <v>36866</v>
      </c>
      <c r="TF62" s="5">
        <v>32148</v>
      </c>
      <c r="TG62" s="5">
        <v>32654</v>
      </c>
      <c r="TH62" s="5">
        <v>36642</v>
      </c>
      <c r="TI62" s="5">
        <v>30266</v>
      </c>
      <c r="TJ62" s="5">
        <v>26199</v>
      </c>
      <c r="TK62" s="5">
        <v>25037</v>
      </c>
      <c r="TL62" s="5">
        <v>24339</v>
      </c>
      <c r="TM62" s="5">
        <v>18165</v>
      </c>
      <c r="TN62" s="5">
        <v>20555</v>
      </c>
      <c r="TO62" s="5">
        <v>23596</v>
      </c>
      <c r="TP62" s="5">
        <v>26244</v>
      </c>
      <c r="TQ62" s="5">
        <v>1423</v>
      </c>
      <c r="TR62" s="5">
        <v>263</v>
      </c>
      <c r="TS62" s="5">
        <v>129</v>
      </c>
      <c r="TT62" s="5">
        <v>187</v>
      </c>
      <c r="TU62" s="5">
        <v>437</v>
      </c>
      <c r="TV62" s="5" t="s">
        <v>33</v>
      </c>
      <c r="TW62" s="5" t="s">
        <v>33</v>
      </c>
      <c r="TX62" s="5" t="s">
        <v>33</v>
      </c>
      <c r="TY62" s="5" t="s">
        <v>33</v>
      </c>
      <c r="TZ62" s="5" t="s">
        <v>33</v>
      </c>
      <c r="UA62" s="5">
        <v>0</v>
      </c>
      <c r="UB62" s="5">
        <v>0</v>
      </c>
      <c r="UC62" s="5">
        <v>0</v>
      </c>
      <c r="UD62" s="5">
        <v>0</v>
      </c>
      <c r="UE62" s="5">
        <v>0</v>
      </c>
      <c r="UF62" s="5">
        <v>0</v>
      </c>
      <c r="UG62" s="5">
        <v>0</v>
      </c>
      <c r="UH62" s="5">
        <v>0</v>
      </c>
      <c r="UI62" s="5">
        <v>0</v>
      </c>
      <c r="UJ62" s="5">
        <v>2</v>
      </c>
      <c r="UK62" s="5">
        <v>4</v>
      </c>
      <c r="UL62" s="5">
        <v>0</v>
      </c>
      <c r="UM62" s="5">
        <v>0</v>
      </c>
      <c r="UN62" s="5">
        <v>0</v>
      </c>
      <c r="UO62" s="5">
        <v>0</v>
      </c>
      <c r="UP62" s="5">
        <v>0</v>
      </c>
      <c r="UQ62" s="5">
        <v>0</v>
      </c>
      <c r="UR62" s="5">
        <v>106</v>
      </c>
      <c r="US62" s="5">
        <v>106</v>
      </c>
      <c r="UT62" s="5">
        <v>159</v>
      </c>
      <c r="UU62" s="5">
        <v>309</v>
      </c>
      <c r="UV62" s="5">
        <v>51</v>
      </c>
      <c r="UW62" s="5">
        <v>198</v>
      </c>
      <c r="UX62" s="5">
        <v>178</v>
      </c>
      <c r="UY62" s="5">
        <v>52</v>
      </c>
      <c r="UZ62" s="5">
        <v>63</v>
      </c>
      <c r="VA62" s="5">
        <v>25</v>
      </c>
      <c r="VB62" s="5" t="s">
        <v>33</v>
      </c>
      <c r="VC62" s="5" t="s">
        <v>33</v>
      </c>
      <c r="VD62" s="5" t="s">
        <v>33</v>
      </c>
      <c r="VE62" s="5" t="s">
        <v>33</v>
      </c>
      <c r="VF62" s="5" t="s">
        <v>33</v>
      </c>
      <c r="VG62" s="5">
        <v>126052</v>
      </c>
      <c r="VH62" s="5">
        <v>114536</v>
      </c>
      <c r="VI62" s="5">
        <v>116971</v>
      </c>
      <c r="VJ62" s="5">
        <v>114593</v>
      </c>
      <c r="VK62" s="5">
        <v>102903</v>
      </c>
      <c r="VL62" s="5">
        <v>97067</v>
      </c>
      <c r="VM62" s="5">
        <v>91879</v>
      </c>
      <c r="VN62" s="5">
        <v>86453</v>
      </c>
      <c r="VO62" s="5">
        <v>85836</v>
      </c>
      <c r="VP62" s="5">
        <v>89189</v>
      </c>
      <c r="VQ62" s="5">
        <v>80274</v>
      </c>
      <c r="VR62" s="5">
        <v>77354</v>
      </c>
      <c r="VS62" s="5">
        <v>79011</v>
      </c>
      <c r="VT62" s="5">
        <v>94709</v>
      </c>
      <c r="VU62" s="5">
        <v>91404</v>
      </c>
      <c r="VV62" s="5">
        <v>98107</v>
      </c>
      <c r="VW62" s="5">
        <v>79941</v>
      </c>
      <c r="VX62" s="5">
        <v>63747</v>
      </c>
      <c r="VY62" s="5">
        <v>34454</v>
      </c>
      <c r="VZ62" s="5">
        <v>38729</v>
      </c>
      <c r="WA62" s="5">
        <v>45014</v>
      </c>
      <c r="WB62" s="5">
        <v>51951</v>
      </c>
      <c r="WC62" s="5">
        <v>57470</v>
      </c>
      <c r="WD62" s="5">
        <v>53145</v>
      </c>
      <c r="WE62" s="5">
        <v>51554</v>
      </c>
      <c r="WF62" s="5">
        <v>40665</v>
      </c>
      <c r="WG62" s="5">
        <v>41211</v>
      </c>
      <c r="WH62" s="5" t="s">
        <v>33</v>
      </c>
      <c r="WI62" s="5" t="s">
        <v>33</v>
      </c>
      <c r="WJ62" s="5" t="s">
        <v>33</v>
      </c>
      <c r="WK62" s="5" t="s">
        <v>33</v>
      </c>
      <c r="WL62" s="5" t="s">
        <v>33</v>
      </c>
      <c r="WM62" s="5">
        <v>477</v>
      </c>
      <c r="WN62" s="5">
        <v>502</v>
      </c>
      <c r="WO62" s="5">
        <v>602</v>
      </c>
      <c r="WP62" s="5">
        <v>630</v>
      </c>
      <c r="WQ62" s="5">
        <v>596</v>
      </c>
      <c r="WR62" s="5">
        <v>837</v>
      </c>
      <c r="WS62" s="5">
        <v>619</v>
      </c>
      <c r="WT62" s="5">
        <v>697</v>
      </c>
      <c r="WU62" s="5">
        <v>602</v>
      </c>
      <c r="WV62" s="5">
        <v>796</v>
      </c>
      <c r="WW62" s="5">
        <v>808</v>
      </c>
      <c r="WX62" s="5">
        <v>913</v>
      </c>
      <c r="WY62" s="5">
        <v>890</v>
      </c>
      <c r="WZ62" s="5">
        <v>783</v>
      </c>
      <c r="XA62" s="5">
        <v>516</v>
      </c>
      <c r="XB62" s="5">
        <v>482</v>
      </c>
      <c r="XC62" s="5">
        <v>581</v>
      </c>
      <c r="XD62" s="5">
        <v>418</v>
      </c>
      <c r="XE62" s="5">
        <v>129</v>
      </c>
      <c r="XF62" s="5">
        <v>136</v>
      </c>
      <c r="XG62" s="5">
        <v>2296</v>
      </c>
      <c r="XH62" s="5">
        <v>290</v>
      </c>
      <c r="XI62" s="5">
        <v>373</v>
      </c>
      <c r="XJ62" s="5">
        <v>733</v>
      </c>
      <c r="XK62" s="5">
        <v>559</v>
      </c>
      <c r="XL62" s="5">
        <v>549</v>
      </c>
      <c r="XM62" s="5">
        <v>566</v>
      </c>
      <c r="XN62" s="5" t="s">
        <v>33</v>
      </c>
      <c r="XO62" s="5" t="s">
        <v>33</v>
      </c>
      <c r="XP62" s="5" t="s">
        <v>33</v>
      </c>
      <c r="XQ62" s="5" t="s">
        <v>33</v>
      </c>
      <c r="XR62" s="5" t="s">
        <v>33</v>
      </c>
      <c r="XS62" s="1">
        <v>9417</v>
      </c>
      <c r="XT62" s="3" t="s">
        <v>180</v>
      </c>
      <c r="XU62" s="3" t="s">
        <v>180</v>
      </c>
      <c r="XV62" s="3" t="s">
        <v>180</v>
      </c>
      <c r="XW62" s="3" t="s">
        <v>179</v>
      </c>
      <c r="XX62" s="3" t="s">
        <v>179</v>
      </c>
      <c r="XY62" s="3" t="s">
        <v>180</v>
      </c>
      <c r="XZ62" s="3" t="s">
        <v>229</v>
      </c>
    </row>
    <row r="63" spans="1:650" x14ac:dyDescent="0.3">
      <c r="A63" s="6" t="s">
        <v>94</v>
      </c>
      <c r="B63" s="1">
        <v>4674873</v>
      </c>
      <c r="C63" s="5">
        <v>0</v>
      </c>
      <c r="D63" s="5">
        <v>0</v>
      </c>
      <c r="E63" s="5">
        <v>0</v>
      </c>
      <c r="F63" s="5">
        <v>0</v>
      </c>
      <c r="G63" s="5" t="s">
        <v>33</v>
      </c>
      <c r="H63" s="5" t="s">
        <v>33</v>
      </c>
      <c r="I63" s="5" t="s">
        <v>33</v>
      </c>
      <c r="J63" s="5" t="s">
        <v>33</v>
      </c>
      <c r="K63" s="5" t="s">
        <v>33</v>
      </c>
      <c r="L63" s="5" t="s">
        <v>33</v>
      </c>
      <c r="M63" s="5" t="s">
        <v>33</v>
      </c>
      <c r="N63" s="5" t="s">
        <v>33</v>
      </c>
      <c r="O63" s="5" t="s">
        <v>33</v>
      </c>
      <c r="P63" s="5" t="s">
        <v>33</v>
      </c>
      <c r="Q63" s="5" t="s">
        <v>33</v>
      </c>
      <c r="R63" s="5" t="s">
        <v>33</v>
      </c>
      <c r="S63" s="5" t="s">
        <v>33</v>
      </c>
      <c r="T63" s="5" t="s">
        <v>33</v>
      </c>
      <c r="U63" s="5" t="s">
        <v>33</v>
      </c>
      <c r="V63" s="5" t="s">
        <v>33</v>
      </c>
      <c r="W63" s="5" t="s">
        <v>33</v>
      </c>
      <c r="X63" s="5" t="s">
        <v>33</v>
      </c>
      <c r="Y63" s="5" t="s">
        <v>33</v>
      </c>
      <c r="Z63" s="5" t="s">
        <v>33</v>
      </c>
      <c r="AA63" s="5" t="s">
        <v>33</v>
      </c>
      <c r="AB63" s="5" t="s">
        <v>33</v>
      </c>
      <c r="AC63" s="5" t="s">
        <v>33</v>
      </c>
      <c r="AD63" s="5" t="s">
        <v>33</v>
      </c>
      <c r="AE63" s="5" t="s">
        <v>33</v>
      </c>
      <c r="AF63" s="5" t="s">
        <v>33</v>
      </c>
      <c r="AG63" s="5" t="s">
        <v>33</v>
      </c>
      <c r="AH63" s="5" t="s">
        <v>33</v>
      </c>
      <c r="AI63" s="5">
        <v>0</v>
      </c>
      <c r="AJ63" s="5">
        <v>0</v>
      </c>
      <c r="AK63" s="5">
        <v>0</v>
      </c>
      <c r="AL63" s="5">
        <v>0</v>
      </c>
      <c r="AM63" s="5" t="s">
        <v>33</v>
      </c>
      <c r="AN63" s="5" t="s">
        <v>33</v>
      </c>
      <c r="AO63" s="5" t="s">
        <v>33</v>
      </c>
      <c r="AP63" s="5" t="s">
        <v>33</v>
      </c>
      <c r="AQ63" s="5" t="s">
        <v>33</v>
      </c>
      <c r="AR63" s="5" t="s">
        <v>33</v>
      </c>
      <c r="AS63" s="5" t="s">
        <v>33</v>
      </c>
      <c r="AT63" s="5" t="s">
        <v>33</v>
      </c>
      <c r="AU63" s="5" t="s">
        <v>33</v>
      </c>
      <c r="AV63" s="5" t="s">
        <v>33</v>
      </c>
      <c r="AW63" s="5" t="s">
        <v>33</v>
      </c>
      <c r="AX63" s="5" t="s">
        <v>33</v>
      </c>
      <c r="AY63" s="5" t="s">
        <v>33</v>
      </c>
      <c r="AZ63" s="5" t="s">
        <v>33</v>
      </c>
      <c r="BA63" s="5" t="s">
        <v>33</v>
      </c>
      <c r="BB63" s="5" t="s">
        <v>33</v>
      </c>
      <c r="BC63" s="5" t="s">
        <v>33</v>
      </c>
      <c r="BD63" s="5" t="s">
        <v>33</v>
      </c>
      <c r="BE63" s="5" t="s">
        <v>33</v>
      </c>
      <c r="BF63" s="5" t="s">
        <v>33</v>
      </c>
      <c r="BG63" s="5" t="s">
        <v>33</v>
      </c>
      <c r="BH63" s="5" t="s">
        <v>33</v>
      </c>
      <c r="BI63" s="5" t="s">
        <v>33</v>
      </c>
      <c r="BJ63" s="5" t="s">
        <v>33</v>
      </c>
      <c r="BK63" s="5" t="s">
        <v>33</v>
      </c>
      <c r="BL63" s="5" t="s">
        <v>33</v>
      </c>
      <c r="BM63" s="5" t="s">
        <v>33</v>
      </c>
      <c r="BN63" s="5" t="s">
        <v>33</v>
      </c>
      <c r="BO63" s="5">
        <v>305</v>
      </c>
      <c r="BP63" s="5">
        <v>0</v>
      </c>
      <c r="BQ63" s="5">
        <v>9</v>
      </c>
      <c r="BR63" s="5">
        <v>29</v>
      </c>
      <c r="BS63" s="5" t="s">
        <v>33</v>
      </c>
      <c r="BT63" s="5" t="s">
        <v>33</v>
      </c>
      <c r="BU63" s="5" t="s">
        <v>33</v>
      </c>
      <c r="BV63" s="5" t="s">
        <v>33</v>
      </c>
      <c r="BW63" s="5" t="s">
        <v>33</v>
      </c>
      <c r="BX63" s="5" t="s">
        <v>33</v>
      </c>
      <c r="BY63" s="5" t="s">
        <v>33</v>
      </c>
      <c r="BZ63" s="5" t="s">
        <v>33</v>
      </c>
      <c r="CA63" s="5" t="s">
        <v>33</v>
      </c>
      <c r="CB63" s="5" t="s">
        <v>33</v>
      </c>
      <c r="CC63" s="5" t="s">
        <v>33</v>
      </c>
      <c r="CD63" s="5" t="s">
        <v>33</v>
      </c>
      <c r="CE63" s="5" t="s">
        <v>33</v>
      </c>
      <c r="CF63" s="5" t="s">
        <v>33</v>
      </c>
      <c r="CG63" s="5" t="s">
        <v>33</v>
      </c>
      <c r="CH63" s="5" t="s">
        <v>33</v>
      </c>
      <c r="CI63" s="5" t="s">
        <v>33</v>
      </c>
      <c r="CJ63" s="5" t="s">
        <v>33</v>
      </c>
      <c r="CK63" s="5" t="s">
        <v>33</v>
      </c>
      <c r="CL63" s="5" t="s">
        <v>33</v>
      </c>
      <c r="CM63" s="5" t="s">
        <v>33</v>
      </c>
      <c r="CN63" s="5" t="s">
        <v>33</v>
      </c>
      <c r="CO63" s="5" t="s">
        <v>33</v>
      </c>
      <c r="CP63" s="5" t="s">
        <v>33</v>
      </c>
      <c r="CQ63" s="5" t="s">
        <v>33</v>
      </c>
      <c r="CR63" s="5" t="s">
        <v>33</v>
      </c>
      <c r="CS63" s="5" t="s">
        <v>33</v>
      </c>
      <c r="CT63" s="5" t="s">
        <v>33</v>
      </c>
      <c r="CU63" s="5">
        <v>0</v>
      </c>
      <c r="CV63" s="5">
        <v>0</v>
      </c>
      <c r="CW63" s="5">
        <v>0</v>
      </c>
      <c r="CX63" s="5">
        <v>0</v>
      </c>
      <c r="CY63" s="5" t="s">
        <v>33</v>
      </c>
      <c r="CZ63" s="5" t="s">
        <v>33</v>
      </c>
      <c r="DA63" s="5" t="s">
        <v>33</v>
      </c>
      <c r="DB63" s="5" t="s">
        <v>33</v>
      </c>
      <c r="DC63" s="5" t="s">
        <v>33</v>
      </c>
      <c r="DD63" s="5" t="s">
        <v>33</v>
      </c>
      <c r="DE63" s="5" t="s">
        <v>33</v>
      </c>
      <c r="DF63" s="5" t="s">
        <v>33</v>
      </c>
      <c r="DG63" s="5" t="s">
        <v>33</v>
      </c>
      <c r="DH63" s="5" t="s">
        <v>33</v>
      </c>
      <c r="DI63" s="5" t="s">
        <v>33</v>
      </c>
      <c r="DJ63" s="5" t="s">
        <v>33</v>
      </c>
      <c r="DK63" s="5" t="s">
        <v>33</v>
      </c>
      <c r="DL63" s="5" t="s">
        <v>33</v>
      </c>
      <c r="DM63" s="5" t="s">
        <v>33</v>
      </c>
      <c r="DN63" s="5" t="s">
        <v>33</v>
      </c>
      <c r="DO63" s="5" t="s">
        <v>33</v>
      </c>
      <c r="DP63" s="5" t="s">
        <v>33</v>
      </c>
      <c r="DQ63" s="5" t="s">
        <v>33</v>
      </c>
      <c r="DR63" s="5" t="s">
        <v>33</v>
      </c>
      <c r="DS63" s="5" t="s">
        <v>33</v>
      </c>
      <c r="DT63" s="5" t="s">
        <v>33</v>
      </c>
      <c r="DU63" s="5" t="s">
        <v>33</v>
      </c>
      <c r="DV63" s="5" t="s">
        <v>33</v>
      </c>
      <c r="DW63" s="5" t="s">
        <v>33</v>
      </c>
      <c r="DX63" s="5" t="s">
        <v>33</v>
      </c>
      <c r="DY63" s="5" t="s">
        <v>33</v>
      </c>
      <c r="DZ63" s="5" t="s">
        <v>33</v>
      </c>
      <c r="EA63" s="5">
        <v>0</v>
      </c>
      <c r="EB63" s="5">
        <v>0</v>
      </c>
      <c r="EC63" s="5">
        <v>0</v>
      </c>
      <c r="ED63" s="5">
        <v>0</v>
      </c>
      <c r="EE63" s="5" t="s">
        <v>33</v>
      </c>
      <c r="EF63" s="5" t="s">
        <v>33</v>
      </c>
      <c r="EG63" s="5" t="s">
        <v>33</v>
      </c>
      <c r="EH63" s="5" t="s">
        <v>33</v>
      </c>
      <c r="EI63" s="5" t="s">
        <v>33</v>
      </c>
      <c r="EJ63" s="5" t="s">
        <v>33</v>
      </c>
      <c r="EK63" s="5" t="s">
        <v>33</v>
      </c>
      <c r="EL63" s="5" t="s">
        <v>33</v>
      </c>
      <c r="EM63" s="5" t="s">
        <v>33</v>
      </c>
      <c r="EN63" s="5" t="s">
        <v>33</v>
      </c>
      <c r="EO63" s="5" t="s">
        <v>33</v>
      </c>
      <c r="EP63" s="5" t="s">
        <v>33</v>
      </c>
      <c r="EQ63" s="5" t="s">
        <v>33</v>
      </c>
      <c r="ER63" s="5" t="s">
        <v>33</v>
      </c>
      <c r="ES63" s="5" t="s">
        <v>33</v>
      </c>
      <c r="ET63" s="5" t="s">
        <v>33</v>
      </c>
      <c r="EU63" s="5" t="s">
        <v>33</v>
      </c>
      <c r="EV63" s="5" t="s">
        <v>33</v>
      </c>
      <c r="EW63" s="5" t="s">
        <v>33</v>
      </c>
      <c r="EX63" s="5" t="s">
        <v>33</v>
      </c>
      <c r="EY63" s="5" t="s">
        <v>33</v>
      </c>
      <c r="EZ63" s="5" t="s">
        <v>33</v>
      </c>
      <c r="FA63" s="5" t="s">
        <v>33</v>
      </c>
      <c r="FB63" s="5" t="s">
        <v>33</v>
      </c>
      <c r="FC63" s="5" t="s">
        <v>33</v>
      </c>
      <c r="FD63" s="5" t="s">
        <v>33</v>
      </c>
      <c r="FE63" s="5" t="s">
        <v>33</v>
      </c>
      <c r="FF63" s="5" t="s">
        <v>33</v>
      </c>
      <c r="FG63" s="5">
        <v>0</v>
      </c>
      <c r="FH63" s="5">
        <v>0</v>
      </c>
      <c r="FI63" s="5">
        <v>0</v>
      </c>
      <c r="FJ63" s="5">
        <v>0</v>
      </c>
      <c r="FK63" s="5" t="s">
        <v>33</v>
      </c>
      <c r="FL63" s="5" t="s">
        <v>33</v>
      </c>
      <c r="FM63" s="5" t="s">
        <v>33</v>
      </c>
      <c r="FN63" s="5" t="s">
        <v>33</v>
      </c>
      <c r="FO63" s="5" t="s">
        <v>33</v>
      </c>
      <c r="FP63" s="5" t="s">
        <v>33</v>
      </c>
      <c r="FQ63" s="5" t="s">
        <v>33</v>
      </c>
      <c r="FR63" s="5" t="s">
        <v>33</v>
      </c>
      <c r="FS63" s="5" t="s">
        <v>33</v>
      </c>
      <c r="FT63" s="5" t="s">
        <v>33</v>
      </c>
      <c r="FU63" s="5" t="s">
        <v>33</v>
      </c>
      <c r="FV63" s="5" t="s">
        <v>33</v>
      </c>
      <c r="FW63" s="5" t="s">
        <v>33</v>
      </c>
      <c r="FX63" s="5" t="s">
        <v>33</v>
      </c>
      <c r="FY63" s="5" t="s">
        <v>33</v>
      </c>
      <c r="FZ63" s="5" t="s">
        <v>33</v>
      </c>
      <c r="GA63" s="5" t="s">
        <v>33</v>
      </c>
      <c r="GB63" s="5" t="s">
        <v>33</v>
      </c>
      <c r="GC63" s="5" t="s">
        <v>33</v>
      </c>
      <c r="GD63" s="5" t="s">
        <v>33</v>
      </c>
      <c r="GE63" s="5" t="s">
        <v>33</v>
      </c>
      <c r="GF63" s="5" t="s">
        <v>33</v>
      </c>
      <c r="GG63" s="5" t="s">
        <v>33</v>
      </c>
      <c r="GH63" s="5" t="s">
        <v>33</v>
      </c>
      <c r="GI63" s="5" t="s">
        <v>33</v>
      </c>
      <c r="GJ63" s="5" t="s">
        <v>33</v>
      </c>
      <c r="GK63" s="5" t="s">
        <v>33</v>
      </c>
      <c r="GL63" s="5" t="s">
        <v>33</v>
      </c>
      <c r="GM63" s="5">
        <v>305</v>
      </c>
      <c r="GN63" s="5">
        <v>0</v>
      </c>
      <c r="GO63" s="5">
        <v>9</v>
      </c>
      <c r="GP63" s="5">
        <v>29</v>
      </c>
      <c r="GQ63" s="5" t="s">
        <v>33</v>
      </c>
      <c r="GR63" s="5" t="s">
        <v>33</v>
      </c>
      <c r="GS63" s="5" t="s">
        <v>33</v>
      </c>
      <c r="GT63" s="5" t="s">
        <v>33</v>
      </c>
      <c r="GU63" s="5" t="s">
        <v>33</v>
      </c>
      <c r="GV63" s="5" t="s">
        <v>33</v>
      </c>
      <c r="GW63" s="5" t="s">
        <v>33</v>
      </c>
      <c r="GX63" s="5" t="s">
        <v>33</v>
      </c>
      <c r="GY63" s="5" t="s">
        <v>33</v>
      </c>
      <c r="GZ63" s="5" t="s">
        <v>33</v>
      </c>
      <c r="HA63" s="5" t="s">
        <v>33</v>
      </c>
      <c r="HB63" s="5" t="s">
        <v>33</v>
      </c>
      <c r="HC63" s="5" t="s">
        <v>33</v>
      </c>
      <c r="HD63" s="5" t="s">
        <v>33</v>
      </c>
      <c r="HE63" s="5" t="s">
        <v>33</v>
      </c>
      <c r="HF63" s="5" t="s">
        <v>33</v>
      </c>
      <c r="HG63" s="5" t="s">
        <v>33</v>
      </c>
      <c r="HH63" s="5" t="s">
        <v>33</v>
      </c>
      <c r="HI63" s="5" t="s">
        <v>33</v>
      </c>
      <c r="HJ63" s="5" t="s">
        <v>33</v>
      </c>
      <c r="HK63" s="5" t="s">
        <v>33</v>
      </c>
      <c r="HL63" s="5" t="s">
        <v>33</v>
      </c>
      <c r="HM63" s="5" t="s">
        <v>33</v>
      </c>
      <c r="HN63" s="5" t="s">
        <v>33</v>
      </c>
      <c r="HO63" s="5" t="s">
        <v>33</v>
      </c>
      <c r="HP63" s="5" t="s">
        <v>33</v>
      </c>
      <c r="HQ63" s="5" t="s">
        <v>33</v>
      </c>
      <c r="HR63" s="5" t="s">
        <v>33</v>
      </c>
      <c r="HS63" s="5">
        <v>0</v>
      </c>
      <c r="HT63" s="5">
        <v>0</v>
      </c>
      <c r="HU63" s="5">
        <v>0</v>
      </c>
      <c r="HV63" s="5">
        <v>0</v>
      </c>
      <c r="HW63" s="5" t="s">
        <v>33</v>
      </c>
      <c r="HX63" s="5" t="s">
        <v>33</v>
      </c>
      <c r="HY63" s="5" t="s">
        <v>33</v>
      </c>
      <c r="HZ63" s="5" t="s">
        <v>33</v>
      </c>
      <c r="IA63" s="5" t="s">
        <v>33</v>
      </c>
      <c r="IB63" s="5" t="s">
        <v>33</v>
      </c>
      <c r="IC63" s="5" t="s">
        <v>33</v>
      </c>
      <c r="ID63" s="5" t="s">
        <v>33</v>
      </c>
      <c r="IE63" s="5" t="s">
        <v>33</v>
      </c>
      <c r="IF63" s="5" t="s">
        <v>33</v>
      </c>
      <c r="IG63" s="5" t="s">
        <v>33</v>
      </c>
      <c r="IH63" s="5" t="s">
        <v>33</v>
      </c>
      <c r="II63" s="5" t="s">
        <v>33</v>
      </c>
      <c r="IJ63" s="5" t="s">
        <v>33</v>
      </c>
      <c r="IK63" s="5" t="s">
        <v>33</v>
      </c>
      <c r="IL63" s="5" t="s">
        <v>33</v>
      </c>
      <c r="IM63" s="5" t="s">
        <v>33</v>
      </c>
      <c r="IN63" s="5" t="s">
        <v>33</v>
      </c>
      <c r="IO63" s="5" t="s">
        <v>33</v>
      </c>
      <c r="IP63" s="5" t="s">
        <v>33</v>
      </c>
      <c r="IQ63" s="5" t="s">
        <v>33</v>
      </c>
      <c r="IR63" s="5" t="s">
        <v>33</v>
      </c>
      <c r="IS63" s="5" t="s">
        <v>33</v>
      </c>
      <c r="IT63" s="5" t="s">
        <v>33</v>
      </c>
      <c r="IU63" s="5" t="s">
        <v>33</v>
      </c>
      <c r="IV63" s="5" t="s">
        <v>33</v>
      </c>
      <c r="IW63" s="5" t="s">
        <v>33</v>
      </c>
      <c r="IX63" s="5" t="s">
        <v>33</v>
      </c>
      <c r="IY63" s="5">
        <v>0</v>
      </c>
      <c r="IZ63" s="5">
        <v>0</v>
      </c>
      <c r="JA63" s="5">
        <v>0</v>
      </c>
      <c r="JB63" s="5">
        <v>0</v>
      </c>
      <c r="JC63" s="5" t="s">
        <v>33</v>
      </c>
      <c r="JD63" s="5" t="s">
        <v>33</v>
      </c>
      <c r="JE63" s="5" t="s">
        <v>33</v>
      </c>
      <c r="JF63" s="5" t="s">
        <v>33</v>
      </c>
      <c r="JG63" s="5" t="s">
        <v>33</v>
      </c>
      <c r="JH63" s="5" t="s">
        <v>33</v>
      </c>
      <c r="JI63" s="5" t="s">
        <v>33</v>
      </c>
      <c r="JJ63" s="5" t="s">
        <v>33</v>
      </c>
      <c r="JK63" s="5" t="s">
        <v>33</v>
      </c>
      <c r="JL63" s="5" t="s">
        <v>33</v>
      </c>
      <c r="JM63" s="5" t="s">
        <v>33</v>
      </c>
      <c r="JN63" s="5" t="s">
        <v>33</v>
      </c>
      <c r="JO63" s="5" t="s">
        <v>33</v>
      </c>
      <c r="JP63" s="5" t="s">
        <v>33</v>
      </c>
      <c r="JQ63" s="5" t="s">
        <v>33</v>
      </c>
      <c r="JR63" s="5" t="s">
        <v>33</v>
      </c>
      <c r="JS63" s="5" t="s">
        <v>33</v>
      </c>
      <c r="JT63" s="5" t="s">
        <v>33</v>
      </c>
      <c r="JU63" s="5" t="s">
        <v>33</v>
      </c>
      <c r="JV63" s="5" t="s">
        <v>33</v>
      </c>
      <c r="JW63" s="5" t="s">
        <v>33</v>
      </c>
      <c r="JX63" s="5" t="s">
        <v>33</v>
      </c>
      <c r="JY63" s="5" t="s">
        <v>33</v>
      </c>
      <c r="JZ63" s="5" t="s">
        <v>33</v>
      </c>
      <c r="KA63" s="5" t="s">
        <v>33</v>
      </c>
      <c r="KB63" s="5" t="s">
        <v>33</v>
      </c>
      <c r="KC63" s="5" t="s">
        <v>33</v>
      </c>
      <c r="KD63" s="5" t="s">
        <v>33</v>
      </c>
      <c r="KE63" s="5">
        <v>55</v>
      </c>
      <c r="KF63" s="5">
        <v>49</v>
      </c>
      <c r="KG63" s="5">
        <v>44</v>
      </c>
      <c r="KH63" s="5">
        <v>35</v>
      </c>
      <c r="KI63" s="5" t="s">
        <v>33</v>
      </c>
      <c r="KJ63" s="5" t="s">
        <v>33</v>
      </c>
      <c r="KK63" s="5" t="s">
        <v>33</v>
      </c>
      <c r="KL63" s="5" t="s">
        <v>33</v>
      </c>
      <c r="KM63" s="5" t="s">
        <v>33</v>
      </c>
      <c r="KN63" s="5" t="s">
        <v>33</v>
      </c>
      <c r="KO63" s="5" t="s">
        <v>33</v>
      </c>
      <c r="KP63" s="5" t="s">
        <v>33</v>
      </c>
      <c r="KQ63" s="5" t="s">
        <v>33</v>
      </c>
      <c r="KR63" s="5" t="s">
        <v>33</v>
      </c>
      <c r="KS63" s="5" t="s">
        <v>33</v>
      </c>
      <c r="KT63" s="5" t="s">
        <v>33</v>
      </c>
      <c r="KU63" s="5" t="s">
        <v>33</v>
      </c>
      <c r="KV63" s="5" t="s">
        <v>33</v>
      </c>
      <c r="KW63" s="5" t="s">
        <v>33</v>
      </c>
      <c r="KX63" s="5" t="s">
        <v>33</v>
      </c>
      <c r="KY63" s="5" t="s">
        <v>33</v>
      </c>
      <c r="KZ63" s="5" t="s">
        <v>33</v>
      </c>
      <c r="LA63" s="5" t="s">
        <v>33</v>
      </c>
      <c r="LB63" s="5" t="s">
        <v>33</v>
      </c>
      <c r="LC63" s="5" t="s">
        <v>33</v>
      </c>
      <c r="LD63" s="5" t="s">
        <v>33</v>
      </c>
      <c r="LE63" s="5" t="s">
        <v>33</v>
      </c>
      <c r="LF63" s="5" t="s">
        <v>33</v>
      </c>
      <c r="LG63" s="5" t="s">
        <v>33</v>
      </c>
      <c r="LH63" s="5" t="s">
        <v>33</v>
      </c>
      <c r="LI63" s="5" t="s">
        <v>33</v>
      </c>
      <c r="LJ63" s="5" t="s">
        <v>33</v>
      </c>
      <c r="LK63" s="5">
        <v>36</v>
      </c>
      <c r="LL63" s="5">
        <v>23</v>
      </c>
      <c r="LM63" s="5">
        <v>90</v>
      </c>
      <c r="LN63" s="5">
        <v>19</v>
      </c>
      <c r="LO63" s="5" t="s">
        <v>33</v>
      </c>
      <c r="LP63" s="5" t="s">
        <v>33</v>
      </c>
      <c r="LQ63" s="5" t="s">
        <v>33</v>
      </c>
      <c r="LR63" s="5" t="s">
        <v>33</v>
      </c>
      <c r="LS63" s="5" t="s">
        <v>33</v>
      </c>
      <c r="LT63" s="5" t="s">
        <v>33</v>
      </c>
      <c r="LU63" s="5" t="s">
        <v>33</v>
      </c>
      <c r="LV63" s="5" t="s">
        <v>33</v>
      </c>
      <c r="LW63" s="5" t="s">
        <v>33</v>
      </c>
      <c r="LX63" s="5" t="s">
        <v>33</v>
      </c>
      <c r="LY63" s="5" t="s">
        <v>33</v>
      </c>
      <c r="LZ63" s="5" t="s">
        <v>33</v>
      </c>
      <c r="MA63" s="5" t="s">
        <v>33</v>
      </c>
      <c r="MB63" s="5" t="s">
        <v>33</v>
      </c>
      <c r="MC63" s="5" t="s">
        <v>33</v>
      </c>
      <c r="MD63" s="5" t="s">
        <v>33</v>
      </c>
      <c r="ME63" s="5" t="s">
        <v>33</v>
      </c>
      <c r="MF63" s="5" t="s">
        <v>33</v>
      </c>
      <c r="MG63" s="5" t="s">
        <v>33</v>
      </c>
      <c r="MH63" s="5" t="s">
        <v>33</v>
      </c>
      <c r="MI63" s="5" t="s">
        <v>33</v>
      </c>
      <c r="MJ63" s="5" t="s">
        <v>33</v>
      </c>
      <c r="MK63" s="5" t="s">
        <v>33</v>
      </c>
      <c r="ML63" s="5" t="s">
        <v>33</v>
      </c>
      <c r="MM63" s="5" t="s">
        <v>33</v>
      </c>
      <c r="MN63" s="5" t="s">
        <v>33</v>
      </c>
      <c r="MO63" s="5" t="s">
        <v>33</v>
      </c>
      <c r="MP63" s="5" t="s">
        <v>33</v>
      </c>
      <c r="MQ63" s="5">
        <v>0</v>
      </c>
      <c r="MR63" s="5">
        <v>0</v>
      </c>
      <c r="MS63" s="5">
        <v>0</v>
      </c>
      <c r="MT63" s="5">
        <v>0</v>
      </c>
      <c r="MU63" s="5" t="s">
        <v>33</v>
      </c>
      <c r="MV63" s="5" t="s">
        <v>33</v>
      </c>
      <c r="MW63" s="5" t="s">
        <v>33</v>
      </c>
      <c r="MX63" s="5" t="s">
        <v>33</v>
      </c>
      <c r="MY63" s="5" t="s">
        <v>33</v>
      </c>
      <c r="MZ63" s="5" t="s">
        <v>33</v>
      </c>
      <c r="NA63" s="5" t="s">
        <v>33</v>
      </c>
      <c r="NB63" s="5" t="s">
        <v>33</v>
      </c>
      <c r="NC63" s="5" t="s">
        <v>33</v>
      </c>
      <c r="ND63" s="5" t="s">
        <v>33</v>
      </c>
      <c r="NE63" s="5" t="s">
        <v>33</v>
      </c>
      <c r="NF63" s="5" t="s">
        <v>33</v>
      </c>
      <c r="NG63" s="5" t="s">
        <v>33</v>
      </c>
      <c r="NH63" s="5" t="s">
        <v>33</v>
      </c>
      <c r="NI63" s="5" t="s">
        <v>33</v>
      </c>
      <c r="NJ63" s="5" t="s">
        <v>33</v>
      </c>
      <c r="NK63" s="5" t="s">
        <v>33</v>
      </c>
      <c r="NL63" s="5" t="s">
        <v>33</v>
      </c>
      <c r="NM63" s="5" t="s">
        <v>33</v>
      </c>
      <c r="NN63" s="5" t="s">
        <v>33</v>
      </c>
      <c r="NO63" s="5" t="s">
        <v>33</v>
      </c>
      <c r="NP63" s="5" t="s">
        <v>33</v>
      </c>
      <c r="NQ63" s="5" t="s">
        <v>33</v>
      </c>
      <c r="NR63" s="5" t="s">
        <v>33</v>
      </c>
      <c r="NS63" s="5" t="s">
        <v>33</v>
      </c>
      <c r="NT63" s="5" t="s">
        <v>33</v>
      </c>
      <c r="NU63" s="5" t="s">
        <v>33</v>
      </c>
      <c r="NV63" s="5" t="s">
        <v>33</v>
      </c>
      <c r="NW63" s="5">
        <v>0</v>
      </c>
      <c r="NX63" s="5">
        <v>0</v>
      </c>
      <c r="NY63" s="5">
        <v>0</v>
      </c>
      <c r="NZ63" s="5">
        <v>0</v>
      </c>
      <c r="OA63" s="5" t="s">
        <v>33</v>
      </c>
      <c r="OB63" s="5" t="s">
        <v>33</v>
      </c>
      <c r="OC63" s="5" t="s">
        <v>33</v>
      </c>
      <c r="OD63" s="5" t="s">
        <v>33</v>
      </c>
      <c r="OE63" s="5" t="s">
        <v>33</v>
      </c>
      <c r="OF63" s="5" t="s">
        <v>33</v>
      </c>
      <c r="OG63" s="5" t="s">
        <v>33</v>
      </c>
      <c r="OH63" s="5" t="s">
        <v>33</v>
      </c>
      <c r="OI63" s="5" t="s">
        <v>33</v>
      </c>
      <c r="OJ63" s="5" t="s">
        <v>33</v>
      </c>
      <c r="OK63" s="5" t="s">
        <v>33</v>
      </c>
      <c r="OL63" s="5" t="s">
        <v>33</v>
      </c>
      <c r="OM63" s="5" t="s">
        <v>33</v>
      </c>
      <c r="ON63" s="5" t="s">
        <v>33</v>
      </c>
      <c r="OO63" s="5" t="s">
        <v>33</v>
      </c>
      <c r="OP63" s="5" t="s">
        <v>33</v>
      </c>
      <c r="OQ63" s="5" t="s">
        <v>33</v>
      </c>
      <c r="OR63" s="5" t="s">
        <v>33</v>
      </c>
      <c r="OS63" s="5" t="s">
        <v>33</v>
      </c>
      <c r="OT63" s="5" t="s">
        <v>33</v>
      </c>
      <c r="OU63" s="5" t="s">
        <v>33</v>
      </c>
      <c r="OV63" s="5" t="s">
        <v>33</v>
      </c>
      <c r="OW63" s="5" t="s">
        <v>33</v>
      </c>
      <c r="OX63" s="5" t="s">
        <v>33</v>
      </c>
      <c r="OY63" s="5" t="s">
        <v>33</v>
      </c>
      <c r="OZ63" s="5" t="s">
        <v>33</v>
      </c>
      <c r="PA63" s="5" t="s">
        <v>33</v>
      </c>
      <c r="PB63" s="5" t="s">
        <v>33</v>
      </c>
      <c r="PC63" s="5">
        <v>0</v>
      </c>
      <c r="PD63" s="5">
        <v>0</v>
      </c>
      <c r="PE63" s="5">
        <v>0</v>
      </c>
      <c r="PF63" s="5">
        <v>0</v>
      </c>
      <c r="PG63" s="5" t="s">
        <v>33</v>
      </c>
      <c r="PH63" s="5" t="s">
        <v>33</v>
      </c>
      <c r="PI63" s="5" t="s">
        <v>33</v>
      </c>
      <c r="PJ63" s="5" t="s">
        <v>33</v>
      </c>
      <c r="PK63" s="5" t="s">
        <v>33</v>
      </c>
      <c r="PL63" s="5" t="s">
        <v>33</v>
      </c>
      <c r="PM63" s="5" t="s">
        <v>33</v>
      </c>
      <c r="PN63" s="5" t="s">
        <v>33</v>
      </c>
      <c r="PO63" s="5" t="s">
        <v>33</v>
      </c>
      <c r="PP63" s="5" t="s">
        <v>33</v>
      </c>
      <c r="PQ63" s="5" t="s">
        <v>33</v>
      </c>
      <c r="PR63" s="5" t="s">
        <v>33</v>
      </c>
      <c r="PS63" s="5" t="s">
        <v>33</v>
      </c>
      <c r="PT63" s="5" t="s">
        <v>33</v>
      </c>
      <c r="PU63" s="5" t="s">
        <v>33</v>
      </c>
      <c r="PV63" s="5" t="s">
        <v>33</v>
      </c>
      <c r="PW63" s="5" t="s">
        <v>33</v>
      </c>
      <c r="PX63" s="5" t="s">
        <v>33</v>
      </c>
      <c r="PY63" s="5" t="s">
        <v>33</v>
      </c>
      <c r="PZ63" s="5" t="s">
        <v>33</v>
      </c>
      <c r="QA63" s="5" t="s">
        <v>33</v>
      </c>
      <c r="QB63" s="5" t="s">
        <v>33</v>
      </c>
      <c r="QC63" s="5" t="s">
        <v>33</v>
      </c>
      <c r="QD63" s="5" t="s">
        <v>33</v>
      </c>
      <c r="QE63" s="5" t="s">
        <v>33</v>
      </c>
      <c r="QF63" s="5" t="s">
        <v>33</v>
      </c>
      <c r="QG63" s="5" t="s">
        <v>33</v>
      </c>
      <c r="QH63" s="5" t="s">
        <v>33</v>
      </c>
      <c r="QI63" s="5">
        <v>0</v>
      </c>
      <c r="QJ63" s="5">
        <v>0</v>
      </c>
      <c r="QK63" s="5">
        <v>0</v>
      </c>
      <c r="QL63" s="5">
        <v>0</v>
      </c>
      <c r="QM63" s="5" t="s">
        <v>33</v>
      </c>
      <c r="QN63" s="5" t="s">
        <v>33</v>
      </c>
      <c r="QO63" s="5" t="s">
        <v>33</v>
      </c>
      <c r="QP63" s="5" t="s">
        <v>33</v>
      </c>
      <c r="QQ63" s="5" t="s">
        <v>33</v>
      </c>
      <c r="QR63" s="5" t="s">
        <v>33</v>
      </c>
      <c r="QS63" s="5" t="s">
        <v>33</v>
      </c>
      <c r="QT63" s="5" t="s">
        <v>33</v>
      </c>
      <c r="QU63" s="5" t="s">
        <v>33</v>
      </c>
      <c r="QV63" s="5" t="s">
        <v>33</v>
      </c>
      <c r="QW63" s="5" t="s">
        <v>33</v>
      </c>
      <c r="QX63" s="5" t="s">
        <v>33</v>
      </c>
      <c r="QY63" s="5" t="s">
        <v>33</v>
      </c>
      <c r="QZ63" s="5" t="s">
        <v>33</v>
      </c>
      <c r="RA63" s="5" t="s">
        <v>33</v>
      </c>
      <c r="RB63" s="5" t="s">
        <v>33</v>
      </c>
      <c r="RC63" s="5" t="s">
        <v>33</v>
      </c>
      <c r="RD63" s="5" t="s">
        <v>33</v>
      </c>
      <c r="RE63" s="5" t="s">
        <v>33</v>
      </c>
      <c r="RF63" s="5" t="s">
        <v>33</v>
      </c>
      <c r="RG63" s="5" t="s">
        <v>33</v>
      </c>
      <c r="RH63" s="5" t="s">
        <v>33</v>
      </c>
      <c r="RI63" s="5" t="s">
        <v>33</v>
      </c>
      <c r="RJ63" s="5" t="s">
        <v>33</v>
      </c>
      <c r="RK63" s="5" t="s">
        <v>33</v>
      </c>
      <c r="RL63" s="5" t="s">
        <v>33</v>
      </c>
      <c r="RM63" s="5" t="s">
        <v>33</v>
      </c>
      <c r="RN63" s="5" t="s">
        <v>33</v>
      </c>
      <c r="RO63" s="5">
        <v>0</v>
      </c>
      <c r="RP63" s="5">
        <v>0</v>
      </c>
      <c r="RQ63" s="5">
        <v>0</v>
      </c>
      <c r="RR63" s="5">
        <v>0</v>
      </c>
      <c r="RS63" s="5" t="s">
        <v>33</v>
      </c>
      <c r="RT63" s="5" t="s">
        <v>33</v>
      </c>
      <c r="RU63" s="5" t="s">
        <v>33</v>
      </c>
      <c r="RV63" s="5" t="s">
        <v>33</v>
      </c>
      <c r="RW63" s="5" t="s">
        <v>33</v>
      </c>
      <c r="RX63" s="5" t="s">
        <v>33</v>
      </c>
      <c r="RY63" s="5" t="s">
        <v>33</v>
      </c>
      <c r="RZ63" s="5" t="s">
        <v>33</v>
      </c>
      <c r="SA63" s="5" t="s">
        <v>33</v>
      </c>
      <c r="SB63" s="5" t="s">
        <v>33</v>
      </c>
      <c r="SC63" s="5" t="s">
        <v>33</v>
      </c>
      <c r="SD63" s="5" t="s">
        <v>33</v>
      </c>
      <c r="SE63" s="5" t="s">
        <v>33</v>
      </c>
      <c r="SF63" s="5" t="s">
        <v>33</v>
      </c>
      <c r="SG63" s="5" t="s">
        <v>33</v>
      </c>
      <c r="SH63" s="5" t="s">
        <v>33</v>
      </c>
      <c r="SI63" s="5" t="s">
        <v>33</v>
      </c>
      <c r="SJ63" s="5" t="s">
        <v>33</v>
      </c>
      <c r="SK63" s="5" t="s">
        <v>33</v>
      </c>
      <c r="SL63" s="5" t="s">
        <v>33</v>
      </c>
      <c r="SM63" s="5" t="s">
        <v>33</v>
      </c>
      <c r="SN63" s="5" t="s">
        <v>33</v>
      </c>
      <c r="SO63" s="5" t="s">
        <v>33</v>
      </c>
      <c r="SP63" s="5" t="s">
        <v>33</v>
      </c>
      <c r="SQ63" s="5" t="s">
        <v>33</v>
      </c>
      <c r="SR63" s="5" t="s">
        <v>33</v>
      </c>
      <c r="SS63" s="5" t="s">
        <v>33</v>
      </c>
      <c r="ST63" s="5" t="s">
        <v>33</v>
      </c>
      <c r="SU63" s="5">
        <v>0</v>
      </c>
      <c r="SV63" s="5">
        <v>0</v>
      </c>
      <c r="SW63" s="5">
        <v>0</v>
      </c>
      <c r="SX63" s="5">
        <v>0</v>
      </c>
      <c r="SY63" s="5" t="s">
        <v>33</v>
      </c>
      <c r="SZ63" s="5" t="s">
        <v>33</v>
      </c>
      <c r="TA63" s="5" t="s">
        <v>33</v>
      </c>
      <c r="TB63" s="5" t="s">
        <v>33</v>
      </c>
      <c r="TC63" s="5" t="s">
        <v>33</v>
      </c>
      <c r="TD63" s="5" t="s">
        <v>33</v>
      </c>
      <c r="TE63" s="5" t="s">
        <v>33</v>
      </c>
      <c r="TF63" s="5" t="s">
        <v>33</v>
      </c>
      <c r="TG63" s="5" t="s">
        <v>33</v>
      </c>
      <c r="TH63" s="5" t="s">
        <v>33</v>
      </c>
      <c r="TI63" s="5" t="s">
        <v>33</v>
      </c>
      <c r="TJ63" s="5" t="s">
        <v>33</v>
      </c>
      <c r="TK63" s="5" t="s">
        <v>33</v>
      </c>
      <c r="TL63" s="5" t="s">
        <v>33</v>
      </c>
      <c r="TM63" s="5" t="s">
        <v>33</v>
      </c>
      <c r="TN63" s="5" t="s">
        <v>33</v>
      </c>
      <c r="TO63" s="5" t="s">
        <v>33</v>
      </c>
      <c r="TP63" s="5" t="s">
        <v>33</v>
      </c>
      <c r="TQ63" s="5" t="s">
        <v>33</v>
      </c>
      <c r="TR63" s="5" t="s">
        <v>33</v>
      </c>
      <c r="TS63" s="5" t="s">
        <v>33</v>
      </c>
      <c r="TT63" s="5" t="s">
        <v>33</v>
      </c>
      <c r="TU63" s="5" t="s">
        <v>33</v>
      </c>
      <c r="TV63" s="5" t="s">
        <v>33</v>
      </c>
      <c r="TW63" s="5" t="s">
        <v>33</v>
      </c>
      <c r="TX63" s="5" t="s">
        <v>33</v>
      </c>
      <c r="TY63" s="5" t="s">
        <v>33</v>
      </c>
      <c r="TZ63" s="5" t="s">
        <v>33</v>
      </c>
      <c r="UA63" s="5">
        <v>0</v>
      </c>
      <c r="UB63" s="5">
        <v>0</v>
      </c>
      <c r="UC63" s="5">
        <v>0</v>
      </c>
      <c r="UD63" s="5">
        <v>0</v>
      </c>
      <c r="UE63" s="5" t="s">
        <v>33</v>
      </c>
      <c r="UF63" s="5" t="s">
        <v>33</v>
      </c>
      <c r="UG63" s="5" t="s">
        <v>33</v>
      </c>
      <c r="UH63" s="5" t="s">
        <v>33</v>
      </c>
      <c r="UI63" s="5" t="s">
        <v>33</v>
      </c>
      <c r="UJ63" s="5" t="s">
        <v>33</v>
      </c>
      <c r="UK63" s="5" t="s">
        <v>33</v>
      </c>
      <c r="UL63" s="5" t="s">
        <v>33</v>
      </c>
      <c r="UM63" s="5" t="s">
        <v>33</v>
      </c>
      <c r="UN63" s="5" t="s">
        <v>33</v>
      </c>
      <c r="UO63" s="5" t="s">
        <v>33</v>
      </c>
      <c r="UP63" s="5" t="s">
        <v>33</v>
      </c>
      <c r="UQ63" s="5" t="s">
        <v>33</v>
      </c>
      <c r="UR63" s="5" t="s">
        <v>33</v>
      </c>
      <c r="US63" s="5" t="s">
        <v>33</v>
      </c>
      <c r="UT63" s="5" t="s">
        <v>33</v>
      </c>
      <c r="UU63" s="5" t="s">
        <v>33</v>
      </c>
      <c r="UV63" s="5" t="s">
        <v>33</v>
      </c>
      <c r="UW63" s="5" t="s">
        <v>33</v>
      </c>
      <c r="UX63" s="5" t="s">
        <v>33</v>
      </c>
      <c r="UY63" s="5" t="s">
        <v>33</v>
      </c>
      <c r="UZ63" s="5" t="s">
        <v>33</v>
      </c>
      <c r="VA63" s="5" t="s">
        <v>33</v>
      </c>
      <c r="VB63" s="5" t="s">
        <v>33</v>
      </c>
      <c r="VC63" s="5" t="s">
        <v>33</v>
      </c>
      <c r="VD63" s="5" t="s">
        <v>33</v>
      </c>
      <c r="VE63" s="5" t="s">
        <v>33</v>
      </c>
      <c r="VF63" s="5" t="s">
        <v>33</v>
      </c>
      <c r="VG63" s="5">
        <v>415</v>
      </c>
      <c r="VH63" s="5">
        <v>421</v>
      </c>
      <c r="VI63" s="5">
        <v>456</v>
      </c>
      <c r="VJ63" s="5">
        <v>112</v>
      </c>
      <c r="VK63" s="5" t="s">
        <v>33</v>
      </c>
      <c r="VL63" s="5" t="s">
        <v>33</v>
      </c>
      <c r="VM63" s="5" t="s">
        <v>33</v>
      </c>
      <c r="VN63" s="5" t="s">
        <v>33</v>
      </c>
      <c r="VO63" s="5" t="s">
        <v>33</v>
      </c>
      <c r="VP63" s="5" t="s">
        <v>33</v>
      </c>
      <c r="VQ63" s="5" t="s">
        <v>33</v>
      </c>
      <c r="VR63" s="5" t="s">
        <v>33</v>
      </c>
      <c r="VS63" s="5" t="s">
        <v>33</v>
      </c>
      <c r="VT63" s="5" t="s">
        <v>33</v>
      </c>
      <c r="VU63" s="5" t="s">
        <v>33</v>
      </c>
      <c r="VV63" s="5" t="s">
        <v>33</v>
      </c>
      <c r="VW63" s="5" t="s">
        <v>33</v>
      </c>
      <c r="VX63" s="5" t="s">
        <v>33</v>
      </c>
      <c r="VY63" s="5" t="s">
        <v>33</v>
      </c>
      <c r="VZ63" s="5" t="s">
        <v>33</v>
      </c>
      <c r="WA63" s="5" t="s">
        <v>33</v>
      </c>
      <c r="WB63" s="5" t="s">
        <v>33</v>
      </c>
      <c r="WC63" s="5" t="s">
        <v>33</v>
      </c>
      <c r="WD63" s="5" t="s">
        <v>33</v>
      </c>
      <c r="WE63" s="5" t="s">
        <v>33</v>
      </c>
      <c r="WF63" s="5" t="s">
        <v>33</v>
      </c>
      <c r="WG63" s="5" t="s">
        <v>33</v>
      </c>
      <c r="WH63" s="5" t="s">
        <v>33</v>
      </c>
      <c r="WI63" s="5" t="s">
        <v>33</v>
      </c>
      <c r="WJ63" s="5" t="s">
        <v>33</v>
      </c>
      <c r="WK63" s="5" t="s">
        <v>33</v>
      </c>
      <c r="WL63" s="5" t="s">
        <v>33</v>
      </c>
      <c r="WM63" s="5">
        <v>3</v>
      </c>
      <c r="WN63" s="5">
        <v>3</v>
      </c>
      <c r="WO63" s="5">
        <v>3</v>
      </c>
      <c r="WP63" s="5">
        <v>1</v>
      </c>
      <c r="WQ63" s="5" t="s">
        <v>33</v>
      </c>
      <c r="WR63" s="5" t="s">
        <v>33</v>
      </c>
      <c r="WS63" s="5" t="s">
        <v>33</v>
      </c>
      <c r="WT63" s="5" t="s">
        <v>33</v>
      </c>
      <c r="WU63" s="5" t="s">
        <v>33</v>
      </c>
      <c r="WV63" s="5" t="s">
        <v>33</v>
      </c>
      <c r="WW63" s="5" t="s">
        <v>33</v>
      </c>
      <c r="WX63" s="5" t="s">
        <v>33</v>
      </c>
      <c r="WY63" s="5" t="s">
        <v>33</v>
      </c>
      <c r="WZ63" s="5" t="s">
        <v>33</v>
      </c>
      <c r="XA63" s="5" t="s">
        <v>33</v>
      </c>
      <c r="XB63" s="5" t="s">
        <v>33</v>
      </c>
      <c r="XC63" s="5" t="s">
        <v>33</v>
      </c>
      <c r="XD63" s="5" t="s">
        <v>33</v>
      </c>
      <c r="XE63" s="5" t="s">
        <v>33</v>
      </c>
      <c r="XF63" s="5" t="s">
        <v>33</v>
      </c>
      <c r="XG63" s="5" t="s">
        <v>33</v>
      </c>
      <c r="XH63" s="5" t="s">
        <v>33</v>
      </c>
      <c r="XI63" s="5" t="s">
        <v>33</v>
      </c>
      <c r="XJ63" s="5" t="s">
        <v>33</v>
      </c>
      <c r="XK63" s="5" t="s">
        <v>33</v>
      </c>
      <c r="XL63" s="5" t="s">
        <v>33</v>
      </c>
      <c r="XM63" s="5" t="s">
        <v>33</v>
      </c>
      <c r="XN63" s="5" t="s">
        <v>33</v>
      </c>
      <c r="XO63" s="5" t="s">
        <v>33</v>
      </c>
      <c r="XP63" s="5" t="s">
        <v>33</v>
      </c>
      <c r="XQ63" s="5" t="s">
        <v>33</v>
      </c>
      <c r="XR63" s="5" t="s">
        <v>33</v>
      </c>
      <c r="XS63" s="1" t="s">
        <v>33</v>
      </c>
      <c r="XT63" s="3" t="s">
        <v>180</v>
      </c>
      <c r="XU63" s="3" t="s">
        <v>179</v>
      </c>
      <c r="XV63" s="3" t="s">
        <v>179</v>
      </c>
      <c r="XW63" s="3" t="s">
        <v>179</v>
      </c>
      <c r="XX63" s="3" t="s">
        <v>180</v>
      </c>
      <c r="XY63" s="3" t="s">
        <v>179</v>
      </c>
      <c r="XZ63" s="3"/>
    </row>
    <row r="64" spans="1:650" x14ac:dyDescent="0.3">
      <c r="A64" s="6" t="s">
        <v>95</v>
      </c>
      <c r="B64" s="1">
        <v>4057004</v>
      </c>
      <c r="C64" s="5">
        <v>30326</v>
      </c>
      <c r="D64" s="5">
        <v>18027</v>
      </c>
      <c r="E64" s="5">
        <v>9630</v>
      </c>
      <c r="F64" s="5">
        <v>8905</v>
      </c>
      <c r="G64" s="5">
        <v>13947</v>
      </c>
      <c r="H64" s="5">
        <v>8842</v>
      </c>
      <c r="I64" s="5">
        <v>6061</v>
      </c>
      <c r="J64" s="5">
        <v>151</v>
      </c>
      <c r="K64" s="5">
        <v>10884</v>
      </c>
      <c r="L64" s="5">
        <v>2464</v>
      </c>
      <c r="M64" s="5">
        <v>2797</v>
      </c>
      <c r="N64" s="5">
        <v>6107</v>
      </c>
      <c r="O64" s="5">
        <v>16826</v>
      </c>
      <c r="P64" s="5">
        <v>2312</v>
      </c>
      <c r="Q64" s="5">
        <v>62</v>
      </c>
      <c r="R64" s="5">
        <v>22050</v>
      </c>
      <c r="S64" s="5">
        <v>175</v>
      </c>
      <c r="T64" s="5">
        <v>3988</v>
      </c>
      <c r="U64" s="5">
        <v>6092</v>
      </c>
      <c r="V64" s="5">
        <v>435</v>
      </c>
      <c r="W64" s="5">
        <v>8236</v>
      </c>
      <c r="X64" s="5">
        <v>2934</v>
      </c>
      <c r="Y64" s="5">
        <v>3970</v>
      </c>
      <c r="Z64" s="5">
        <v>7024</v>
      </c>
      <c r="AA64" s="5">
        <v>5510</v>
      </c>
      <c r="AB64" s="5">
        <v>4495</v>
      </c>
      <c r="AC64" s="5">
        <v>3489</v>
      </c>
      <c r="AD64" s="5">
        <v>7015</v>
      </c>
      <c r="AE64" s="5">
        <v>168</v>
      </c>
      <c r="AF64" s="5">
        <v>4720</v>
      </c>
      <c r="AG64" s="5">
        <v>6</v>
      </c>
      <c r="AH64" s="5">
        <v>0</v>
      </c>
      <c r="AI64" s="5">
        <v>0</v>
      </c>
      <c r="AJ64" s="5">
        <v>40363</v>
      </c>
      <c r="AK64" s="5">
        <v>66</v>
      </c>
      <c r="AL64" s="5">
        <v>545</v>
      </c>
      <c r="AM64" s="5">
        <v>1312</v>
      </c>
      <c r="AN64" s="5">
        <v>4378</v>
      </c>
      <c r="AO64" s="5">
        <v>3345</v>
      </c>
      <c r="AP64" s="5">
        <v>2237</v>
      </c>
      <c r="AQ64" s="5">
        <v>18</v>
      </c>
      <c r="AR64" s="5">
        <v>1265</v>
      </c>
      <c r="AS64" s="5">
        <v>232</v>
      </c>
      <c r="AT64" s="5">
        <v>147</v>
      </c>
      <c r="AU64" s="5">
        <v>476</v>
      </c>
      <c r="AV64" s="5">
        <v>1042</v>
      </c>
      <c r="AW64" s="5">
        <v>519</v>
      </c>
      <c r="AX64" s="5">
        <v>137</v>
      </c>
      <c r="AY64" s="5">
        <v>98176</v>
      </c>
      <c r="AZ64" s="5">
        <v>576</v>
      </c>
      <c r="BA64" s="5">
        <v>681</v>
      </c>
      <c r="BB64" s="5">
        <v>169</v>
      </c>
      <c r="BC64" s="5">
        <v>17000</v>
      </c>
      <c r="BD64" s="5">
        <v>25963</v>
      </c>
      <c r="BE64" s="5">
        <v>14603</v>
      </c>
      <c r="BF64" s="5">
        <v>95693</v>
      </c>
      <c r="BG64" s="5">
        <v>65839</v>
      </c>
      <c r="BH64" s="5">
        <v>85141</v>
      </c>
      <c r="BI64" s="5">
        <v>132971</v>
      </c>
      <c r="BJ64" s="5">
        <v>45733</v>
      </c>
      <c r="BK64" s="5">
        <v>104292</v>
      </c>
      <c r="BL64" s="5">
        <v>57961</v>
      </c>
      <c r="BM64" s="5">
        <v>115776</v>
      </c>
      <c r="BN64" s="5">
        <v>79914</v>
      </c>
      <c r="BO64" s="5">
        <v>166170</v>
      </c>
      <c r="BP64" s="5">
        <v>90104</v>
      </c>
      <c r="BQ64" s="5">
        <v>170923</v>
      </c>
      <c r="BR64" s="5">
        <v>133376</v>
      </c>
      <c r="BS64" s="5">
        <v>57133</v>
      </c>
      <c r="BT64" s="5">
        <v>71056</v>
      </c>
      <c r="BU64" s="5">
        <v>51416</v>
      </c>
      <c r="BV64" s="5">
        <v>52988</v>
      </c>
      <c r="BW64" s="5">
        <v>22472</v>
      </c>
      <c r="BX64" s="5">
        <v>21824</v>
      </c>
      <c r="BY64" s="5">
        <v>37879</v>
      </c>
      <c r="BZ64" s="5">
        <v>42989</v>
      </c>
      <c r="CA64" s="5">
        <v>52126</v>
      </c>
      <c r="CB64" s="5">
        <v>30660</v>
      </c>
      <c r="CC64" s="5">
        <v>32369</v>
      </c>
      <c r="CD64" s="5">
        <v>8248</v>
      </c>
      <c r="CE64" s="5">
        <v>4684</v>
      </c>
      <c r="CF64" s="5">
        <v>27176</v>
      </c>
      <c r="CG64" s="5">
        <v>30591</v>
      </c>
      <c r="CH64" s="5">
        <v>17836</v>
      </c>
      <c r="CI64" s="5">
        <v>3491</v>
      </c>
      <c r="CJ64" s="5">
        <v>30912</v>
      </c>
      <c r="CK64" s="5">
        <v>7342</v>
      </c>
      <c r="CL64" s="5">
        <v>15839</v>
      </c>
      <c r="CM64" s="5">
        <v>14407</v>
      </c>
      <c r="CN64" s="5">
        <v>21694</v>
      </c>
      <c r="CO64" s="5">
        <v>15873</v>
      </c>
      <c r="CP64" s="5">
        <v>36018</v>
      </c>
      <c r="CQ64" s="5">
        <v>34000</v>
      </c>
      <c r="CR64" s="5">
        <v>94199</v>
      </c>
      <c r="CS64" s="5">
        <v>48803</v>
      </c>
      <c r="CT64" s="5">
        <v>27179</v>
      </c>
      <c r="CU64" s="5">
        <v>319297</v>
      </c>
      <c r="CV64" s="5">
        <v>240663</v>
      </c>
      <c r="CW64" s="5">
        <v>154814</v>
      </c>
      <c r="CX64" s="5">
        <v>204648</v>
      </c>
      <c r="CY64" s="5">
        <v>206136</v>
      </c>
      <c r="CZ64" s="5">
        <v>173742</v>
      </c>
      <c r="DA64" s="5">
        <v>151695</v>
      </c>
      <c r="DB64" s="5">
        <v>583957</v>
      </c>
      <c r="DC64" s="5">
        <v>96485</v>
      </c>
      <c r="DD64" s="5">
        <v>144670</v>
      </c>
      <c r="DE64" s="5">
        <v>143564</v>
      </c>
      <c r="DF64" s="5">
        <v>135739</v>
      </c>
      <c r="DG64" s="5">
        <v>117041</v>
      </c>
      <c r="DH64" s="5">
        <v>144412</v>
      </c>
      <c r="DI64" s="5">
        <v>148924</v>
      </c>
      <c r="DJ64" s="5">
        <v>116516</v>
      </c>
      <c r="DK64" s="5">
        <v>86209</v>
      </c>
      <c r="DL64" s="5">
        <v>108672</v>
      </c>
      <c r="DM64" s="5">
        <v>127163</v>
      </c>
      <c r="DN64" s="5">
        <v>107608</v>
      </c>
      <c r="DO64" s="5">
        <v>71113</v>
      </c>
      <c r="DP64" s="5">
        <v>146926</v>
      </c>
      <c r="DQ64" s="5">
        <v>119112</v>
      </c>
      <c r="DR64" s="5">
        <v>115764</v>
      </c>
      <c r="DS64" s="5">
        <v>116926</v>
      </c>
      <c r="DT64" s="5">
        <v>95776</v>
      </c>
      <c r="DU64" s="5">
        <v>103211</v>
      </c>
      <c r="DV64" s="5">
        <v>98677</v>
      </c>
      <c r="DW64" s="5">
        <v>103108</v>
      </c>
      <c r="DX64" s="5">
        <v>98404</v>
      </c>
      <c r="DY64" s="5">
        <v>101003</v>
      </c>
      <c r="DZ64" s="5">
        <v>101704</v>
      </c>
      <c r="EA64" s="5">
        <v>30959</v>
      </c>
      <c r="EB64" s="5">
        <v>34973</v>
      </c>
      <c r="EC64" s="5">
        <v>26683</v>
      </c>
      <c r="ED64" s="5">
        <v>9201</v>
      </c>
      <c r="EE64" s="5">
        <v>5261</v>
      </c>
      <c r="EF64" s="5">
        <v>6111</v>
      </c>
      <c r="EG64" s="5">
        <v>7832</v>
      </c>
      <c r="EH64" s="5">
        <v>1513</v>
      </c>
      <c r="EI64" s="5">
        <v>215</v>
      </c>
      <c r="EJ64" s="5">
        <v>2783</v>
      </c>
      <c r="EK64" s="5">
        <v>2941</v>
      </c>
      <c r="EL64" s="5">
        <v>6719</v>
      </c>
      <c r="EM64" s="5">
        <v>12286</v>
      </c>
      <c r="EN64" s="5">
        <v>2359</v>
      </c>
      <c r="EO64" s="5">
        <v>4138</v>
      </c>
      <c r="EP64" s="5">
        <v>2177</v>
      </c>
      <c r="EQ64" s="5">
        <v>3291</v>
      </c>
      <c r="ER64" s="5">
        <v>2994</v>
      </c>
      <c r="ES64" s="5">
        <v>10789</v>
      </c>
      <c r="ET64" s="5">
        <v>12848</v>
      </c>
      <c r="EU64" s="5">
        <v>8529</v>
      </c>
      <c r="EV64" s="5">
        <v>29947</v>
      </c>
      <c r="EW64" s="5">
        <v>15743</v>
      </c>
      <c r="EX64" s="5">
        <v>37114</v>
      </c>
      <c r="EY64" s="5">
        <v>10951</v>
      </c>
      <c r="EZ64" s="5">
        <v>8231</v>
      </c>
      <c r="FA64" s="5">
        <v>17099</v>
      </c>
      <c r="FB64" s="5">
        <v>11918</v>
      </c>
      <c r="FC64" s="5">
        <v>13272</v>
      </c>
      <c r="FD64" s="5">
        <v>13770</v>
      </c>
      <c r="FE64" s="5">
        <v>20339</v>
      </c>
      <c r="FF64" s="5">
        <v>8491</v>
      </c>
      <c r="FG64" s="5">
        <v>0</v>
      </c>
      <c r="FH64" s="5">
        <v>0</v>
      </c>
      <c r="FI64" s="5">
        <v>0</v>
      </c>
      <c r="FJ64" s="5">
        <v>0</v>
      </c>
      <c r="FK64" s="5">
        <v>0</v>
      </c>
      <c r="FL64" s="5">
        <v>0</v>
      </c>
      <c r="FM64" s="5">
        <v>0</v>
      </c>
      <c r="FN64" s="5">
        <v>0</v>
      </c>
      <c r="FO64" s="5">
        <v>0</v>
      </c>
      <c r="FP64" s="5">
        <v>0</v>
      </c>
      <c r="FQ64" s="5">
        <v>0</v>
      </c>
      <c r="FR64" s="5">
        <v>0</v>
      </c>
      <c r="FS64" s="5">
        <v>0</v>
      </c>
      <c r="FT64" s="5">
        <v>0</v>
      </c>
      <c r="FU64" s="5" t="s">
        <v>33</v>
      </c>
      <c r="FV64" s="5" t="s">
        <v>33</v>
      </c>
      <c r="FW64" s="5" t="s">
        <v>33</v>
      </c>
      <c r="FX64" s="5" t="s">
        <v>33</v>
      </c>
      <c r="FY64" s="5" t="s">
        <v>33</v>
      </c>
      <c r="FZ64" s="5" t="s">
        <v>33</v>
      </c>
      <c r="GA64" s="5" t="s">
        <v>33</v>
      </c>
      <c r="GB64" s="5" t="s">
        <v>33</v>
      </c>
      <c r="GC64" s="5" t="s">
        <v>33</v>
      </c>
      <c r="GD64" s="5" t="s">
        <v>33</v>
      </c>
      <c r="GE64" s="5" t="s">
        <v>33</v>
      </c>
      <c r="GF64" s="5" t="s">
        <v>33</v>
      </c>
      <c r="GG64" s="5" t="s">
        <v>33</v>
      </c>
      <c r="GH64" s="5" t="s">
        <v>33</v>
      </c>
      <c r="GI64" s="5" t="s">
        <v>33</v>
      </c>
      <c r="GJ64" s="5" t="s">
        <v>33</v>
      </c>
      <c r="GK64" s="5" t="s">
        <v>33</v>
      </c>
      <c r="GL64" s="5" t="s">
        <v>33</v>
      </c>
      <c r="GM64" s="5">
        <v>546752</v>
      </c>
      <c r="GN64" s="5">
        <v>424130</v>
      </c>
      <c r="GO64" s="5">
        <v>362116</v>
      </c>
      <c r="GP64" s="5">
        <v>356674</v>
      </c>
      <c r="GQ64" s="5">
        <v>283789</v>
      </c>
      <c r="GR64" s="5">
        <v>264129</v>
      </c>
      <c r="GS64" s="5">
        <v>220349</v>
      </c>
      <c r="GT64" s="5">
        <v>640847</v>
      </c>
      <c r="GU64" s="5">
        <v>130074</v>
      </c>
      <c r="GV64" s="5">
        <v>173006</v>
      </c>
      <c r="GW64" s="5">
        <v>187412</v>
      </c>
      <c r="GX64" s="5">
        <v>191700</v>
      </c>
      <c r="GY64" s="5">
        <v>198756</v>
      </c>
      <c r="GZ64" s="5">
        <v>180783</v>
      </c>
      <c r="HA64" s="5">
        <v>186011</v>
      </c>
      <c r="HB64" s="5">
        <v>149127</v>
      </c>
      <c r="HC64" s="5">
        <v>192535</v>
      </c>
      <c r="HD64" s="5">
        <v>143406</v>
      </c>
      <c r="HE64" s="5">
        <v>175316</v>
      </c>
      <c r="HF64" s="5">
        <v>138897</v>
      </c>
      <c r="HG64" s="5">
        <v>108370</v>
      </c>
      <c r="HH64" s="5">
        <v>236682</v>
      </c>
      <c r="HI64" s="5">
        <v>160769</v>
      </c>
      <c r="HJ64" s="5">
        <v>271433</v>
      </c>
      <c r="HK64" s="5">
        <v>213633</v>
      </c>
      <c r="HL64" s="5">
        <v>215337</v>
      </c>
      <c r="HM64" s="5">
        <v>272644</v>
      </c>
      <c r="HN64" s="5">
        <v>199361</v>
      </c>
      <c r="HO64" s="5">
        <v>261755</v>
      </c>
      <c r="HP64" s="5">
        <v>269053</v>
      </c>
      <c r="HQ64" s="5">
        <v>285927</v>
      </c>
      <c r="HR64" s="5">
        <v>217288</v>
      </c>
      <c r="HS64" s="5">
        <v>880479</v>
      </c>
      <c r="HT64" s="5">
        <v>911096</v>
      </c>
      <c r="HU64" s="5">
        <v>825515</v>
      </c>
      <c r="HV64" s="5">
        <v>916842</v>
      </c>
      <c r="HW64" s="5">
        <v>958291</v>
      </c>
      <c r="HX64" s="5">
        <v>1005838</v>
      </c>
      <c r="HY64" s="5">
        <v>1002126</v>
      </c>
      <c r="HZ64" s="5">
        <v>1071648</v>
      </c>
      <c r="IA64" s="5">
        <v>1384941</v>
      </c>
      <c r="IB64" s="5">
        <v>1739076</v>
      </c>
      <c r="IC64" s="5">
        <v>1785013</v>
      </c>
      <c r="ID64" s="5">
        <v>2209805</v>
      </c>
      <c r="IE64" s="5">
        <v>1964242</v>
      </c>
      <c r="IF64" s="5">
        <v>1529589</v>
      </c>
      <c r="IG64" s="5">
        <v>1441023</v>
      </c>
      <c r="IH64" s="5">
        <v>1175682</v>
      </c>
      <c r="II64" s="5">
        <v>1507203</v>
      </c>
      <c r="IJ64" s="5">
        <v>1257432</v>
      </c>
      <c r="IK64" s="5">
        <v>1076078</v>
      </c>
      <c r="IL64" s="5">
        <v>951495</v>
      </c>
      <c r="IM64" s="5">
        <v>961685</v>
      </c>
      <c r="IN64" s="5">
        <v>895381</v>
      </c>
      <c r="IO64" s="5">
        <v>839898</v>
      </c>
      <c r="IP64" s="5">
        <v>851290</v>
      </c>
      <c r="IQ64" s="5">
        <v>873436</v>
      </c>
      <c r="IR64" s="5">
        <v>798588</v>
      </c>
      <c r="IS64" s="5">
        <v>850804</v>
      </c>
      <c r="IT64" s="5">
        <v>838512</v>
      </c>
      <c r="IU64" s="5">
        <v>833175</v>
      </c>
      <c r="IV64" s="5">
        <v>667691</v>
      </c>
      <c r="IW64" s="5">
        <v>639919</v>
      </c>
      <c r="IX64" s="5">
        <v>563938</v>
      </c>
      <c r="IY64" s="5">
        <v>33</v>
      </c>
      <c r="IZ64" s="5">
        <v>61</v>
      </c>
      <c r="JA64" s="5">
        <v>1207</v>
      </c>
      <c r="JB64" s="5">
        <v>1623</v>
      </c>
      <c r="JC64" s="5">
        <v>1231</v>
      </c>
      <c r="JD64" s="5">
        <v>1120</v>
      </c>
      <c r="JE64" s="5">
        <v>1107</v>
      </c>
      <c r="JF64" s="5">
        <v>3361</v>
      </c>
      <c r="JG64" s="5">
        <v>1111</v>
      </c>
      <c r="JH64" s="5">
        <v>1549</v>
      </c>
      <c r="JI64" s="5">
        <v>779</v>
      </c>
      <c r="JJ64" s="5">
        <v>1193</v>
      </c>
      <c r="JK64" s="5">
        <v>2183</v>
      </c>
      <c r="JL64" s="5">
        <v>947</v>
      </c>
      <c r="JM64" s="5">
        <v>3810</v>
      </c>
      <c r="JN64" s="5">
        <v>2496</v>
      </c>
      <c r="JO64" s="5">
        <v>248</v>
      </c>
      <c r="JP64" s="5">
        <v>1293</v>
      </c>
      <c r="JQ64" s="5">
        <v>1012</v>
      </c>
      <c r="JR64" s="5">
        <v>13819</v>
      </c>
      <c r="JS64" s="5">
        <v>35193</v>
      </c>
      <c r="JT64" s="5">
        <v>43722</v>
      </c>
      <c r="JU64" s="5">
        <v>54369</v>
      </c>
      <c r="JV64" s="5">
        <v>65383</v>
      </c>
      <c r="JW64" s="5">
        <v>71786</v>
      </c>
      <c r="JX64" s="5">
        <v>80129</v>
      </c>
      <c r="JY64" s="5">
        <v>87623</v>
      </c>
      <c r="JZ64" s="5">
        <v>88450</v>
      </c>
      <c r="KA64" s="5">
        <v>77457</v>
      </c>
      <c r="KB64" s="5">
        <v>70481</v>
      </c>
      <c r="KC64" s="5">
        <v>79006</v>
      </c>
      <c r="KD64" s="5">
        <v>78722</v>
      </c>
      <c r="KE64" s="5">
        <v>9176</v>
      </c>
      <c r="KF64" s="5">
        <v>9391</v>
      </c>
      <c r="KG64" s="5">
        <v>10292</v>
      </c>
      <c r="KH64" s="5">
        <v>3659</v>
      </c>
      <c r="KI64" s="5">
        <v>13939</v>
      </c>
      <c r="KJ64" s="5">
        <v>14351</v>
      </c>
      <c r="KK64" s="5">
        <v>13174</v>
      </c>
      <c r="KL64" s="5">
        <v>11809</v>
      </c>
      <c r="KM64" s="5">
        <v>11650</v>
      </c>
      <c r="KN64" s="5">
        <v>12723</v>
      </c>
      <c r="KO64" s="5">
        <v>12602</v>
      </c>
      <c r="KP64" s="5">
        <v>15148</v>
      </c>
      <c r="KQ64" s="5">
        <v>14185</v>
      </c>
      <c r="KR64" s="5">
        <v>17005</v>
      </c>
      <c r="KS64" s="5">
        <v>21497</v>
      </c>
      <c r="KT64" s="5">
        <v>16890</v>
      </c>
      <c r="KU64" s="5">
        <v>12734</v>
      </c>
      <c r="KV64" s="5">
        <v>13615</v>
      </c>
      <c r="KW64" s="5">
        <v>17274</v>
      </c>
      <c r="KX64" s="5">
        <v>18857</v>
      </c>
      <c r="KY64" s="5">
        <v>19894</v>
      </c>
      <c r="KZ64" s="5">
        <v>18442</v>
      </c>
      <c r="LA64" s="5">
        <v>21314</v>
      </c>
      <c r="LB64" s="5">
        <v>31511</v>
      </c>
      <c r="LC64" s="5">
        <v>22493</v>
      </c>
      <c r="LD64" s="5">
        <v>20233</v>
      </c>
      <c r="LE64" s="5">
        <v>20986</v>
      </c>
      <c r="LF64" s="5">
        <v>21798</v>
      </c>
      <c r="LG64" s="5">
        <v>22455</v>
      </c>
      <c r="LH64" s="5">
        <v>21888</v>
      </c>
      <c r="LI64" s="5">
        <v>19631</v>
      </c>
      <c r="LJ64" s="5">
        <v>19782</v>
      </c>
      <c r="LK64" s="5">
        <v>22665</v>
      </c>
      <c r="LL64" s="5">
        <v>18532</v>
      </c>
      <c r="LM64" s="5">
        <v>18630</v>
      </c>
      <c r="LN64" s="5">
        <v>15544</v>
      </c>
      <c r="LO64" s="5">
        <v>16518</v>
      </c>
      <c r="LP64" s="5">
        <v>14591</v>
      </c>
      <c r="LQ64" s="5">
        <v>8699</v>
      </c>
      <c r="LR64" s="5">
        <v>19669</v>
      </c>
      <c r="LS64" s="5">
        <v>11305</v>
      </c>
      <c r="LT64" s="5">
        <v>9794</v>
      </c>
      <c r="LU64" s="5">
        <v>12648</v>
      </c>
      <c r="LV64" s="5">
        <v>10603</v>
      </c>
      <c r="LW64" s="5">
        <v>14539</v>
      </c>
      <c r="LX64" s="5">
        <v>11355</v>
      </c>
      <c r="LY64" s="5">
        <v>9098</v>
      </c>
      <c r="LZ64" s="5">
        <v>9377</v>
      </c>
      <c r="MA64" s="5">
        <v>7783</v>
      </c>
      <c r="MB64" s="5">
        <v>9374</v>
      </c>
      <c r="MC64" s="5">
        <v>10949</v>
      </c>
      <c r="MD64" s="5">
        <v>8929</v>
      </c>
      <c r="ME64" s="5">
        <v>10533</v>
      </c>
      <c r="MF64" s="5">
        <v>8166</v>
      </c>
      <c r="MG64" s="5">
        <v>7284</v>
      </c>
      <c r="MH64" s="5">
        <v>7994</v>
      </c>
      <c r="MI64" s="5">
        <v>6015</v>
      </c>
      <c r="MJ64" s="5">
        <v>5948</v>
      </c>
      <c r="MK64" s="5">
        <v>6423</v>
      </c>
      <c r="ML64" s="5">
        <v>5758</v>
      </c>
      <c r="MM64" s="5">
        <v>8436</v>
      </c>
      <c r="MN64" s="5">
        <v>5270</v>
      </c>
      <c r="MO64" s="5">
        <v>5075</v>
      </c>
      <c r="MP64" s="5">
        <v>5715</v>
      </c>
      <c r="MQ64" s="5">
        <v>10</v>
      </c>
      <c r="MR64" s="5">
        <v>9</v>
      </c>
      <c r="MS64" s="5">
        <v>9</v>
      </c>
      <c r="MT64" s="5">
        <v>8</v>
      </c>
      <c r="MU64" s="5">
        <v>9</v>
      </c>
      <c r="MV64" s="5">
        <v>31</v>
      </c>
      <c r="MW64" s="5">
        <v>29</v>
      </c>
      <c r="MX64" s="5">
        <v>36</v>
      </c>
      <c r="MY64" s="5">
        <v>82</v>
      </c>
      <c r="MZ64" s="5">
        <v>110</v>
      </c>
      <c r="NA64" s="5">
        <v>86</v>
      </c>
      <c r="NB64" s="5">
        <v>40</v>
      </c>
      <c r="NC64" s="5">
        <v>70</v>
      </c>
      <c r="ND64" s="5">
        <v>73</v>
      </c>
      <c r="NE64" s="5" t="s">
        <v>33</v>
      </c>
      <c r="NF64" s="5" t="s">
        <v>33</v>
      </c>
      <c r="NG64" s="5" t="s">
        <v>33</v>
      </c>
      <c r="NH64" s="5" t="s">
        <v>33</v>
      </c>
      <c r="NI64" s="5" t="s">
        <v>33</v>
      </c>
      <c r="NJ64" s="5" t="s">
        <v>33</v>
      </c>
      <c r="NK64" s="5" t="s">
        <v>33</v>
      </c>
      <c r="NL64" s="5" t="s">
        <v>33</v>
      </c>
      <c r="NM64" s="5" t="s">
        <v>33</v>
      </c>
      <c r="NN64" s="5" t="s">
        <v>33</v>
      </c>
      <c r="NO64" s="5" t="s">
        <v>33</v>
      </c>
      <c r="NP64" s="5" t="s">
        <v>33</v>
      </c>
      <c r="NQ64" s="5" t="s">
        <v>33</v>
      </c>
      <c r="NR64" s="5" t="s">
        <v>33</v>
      </c>
      <c r="NS64" s="5" t="s">
        <v>33</v>
      </c>
      <c r="NT64" s="5" t="s">
        <v>33</v>
      </c>
      <c r="NU64" s="5" t="s">
        <v>33</v>
      </c>
      <c r="NV64" s="5" t="s">
        <v>33</v>
      </c>
      <c r="NW64" s="5">
        <v>0</v>
      </c>
      <c r="NX64" s="5">
        <v>0</v>
      </c>
      <c r="NY64" s="5">
        <v>0</v>
      </c>
      <c r="NZ64" s="5">
        <v>0</v>
      </c>
      <c r="OA64" s="5">
        <v>0</v>
      </c>
      <c r="OB64" s="5">
        <v>0</v>
      </c>
      <c r="OC64" s="5">
        <v>0</v>
      </c>
      <c r="OD64" s="5">
        <v>0</v>
      </c>
      <c r="OE64" s="5">
        <v>0</v>
      </c>
      <c r="OF64" s="5">
        <v>0</v>
      </c>
      <c r="OG64" s="5">
        <v>0</v>
      </c>
      <c r="OH64" s="5">
        <v>0</v>
      </c>
      <c r="OI64" s="5">
        <v>0</v>
      </c>
      <c r="OJ64" s="5">
        <v>0</v>
      </c>
      <c r="OK64" s="5" t="s">
        <v>33</v>
      </c>
      <c r="OL64" s="5" t="s">
        <v>33</v>
      </c>
      <c r="OM64" s="5" t="s">
        <v>33</v>
      </c>
      <c r="ON64" s="5" t="s">
        <v>33</v>
      </c>
      <c r="OO64" s="5" t="s">
        <v>33</v>
      </c>
      <c r="OP64" s="5" t="s">
        <v>33</v>
      </c>
      <c r="OQ64" s="5" t="s">
        <v>33</v>
      </c>
      <c r="OR64" s="5" t="s">
        <v>33</v>
      </c>
      <c r="OS64" s="5" t="s">
        <v>33</v>
      </c>
      <c r="OT64" s="5" t="s">
        <v>33</v>
      </c>
      <c r="OU64" s="5" t="s">
        <v>33</v>
      </c>
      <c r="OV64" s="5" t="s">
        <v>33</v>
      </c>
      <c r="OW64" s="5" t="s">
        <v>33</v>
      </c>
      <c r="OX64" s="5" t="s">
        <v>33</v>
      </c>
      <c r="OY64" s="5" t="s">
        <v>33</v>
      </c>
      <c r="OZ64" s="5" t="s">
        <v>33</v>
      </c>
      <c r="PA64" s="5" t="s">
        <v>33</v>
      </c>
      <c r="PB64" s="5" t="s">
        <v>33</v>
      </c>
      <c r="PC64" s="5">
        <v>31851</v>
      </c>
      <c r="PD64" s="5">
        <v>31046</v>
      </c>
      <c r="PE64" s="5">
        <v>28367</v>
      </c>
      <c r="PF64" s="5">
        <v>26340</v>
      </c>
      <c r="PG64" s="5">
        <v>31986</v>
      </c>
      <c r="PH64" s="5">
        <v>31433</v>
      </c>
      <c r="PI64" s="5">
        <v>32508</v>
      </c>
      <c r="PJ64" s="5">
        <v>21773</v>
      </c>
      <c r="PK64" s="5">
        <v>32866</v>
      </c>
      <c r="PL64" s="5">
        <v>28081</v>
      </c>
      <c r="PM64" s="5">
        <v>36111</v>
      </c>
      <c r="PN64" s="5">
        <v>47981</v>
      </c>
      <c r="PO64" s="5">
        <v>46019</v>
      </c>
      <c r="PP64" s="5">
        <v>46058</v>
      </c>
      <c r="PQ64" s="5">
        <v>46504</v>
      </c>
      <c r="PR64" s="5">
        <v>32887</v>
      </c>
      <c r="PS64" s="5">
        <v>47297</v>
      </c>
      <c r="PT64" s="5">
        <v>42161</v>
      </c>
      <c r="PU64" s="5">
        <v>53496</v>
      </c>
      <c r="PV64" s="5">
        <v>46937</v>
      </c>
      <c r="PW64" s="5">
        <v>52990</v>
      </c>
      <c r="PX64" s="5">
        <v>44120</v>
      </c>
      <c r="PY64" s="5">
        <v>35371</v>
      </c>
      <c r="PZ64" s="5">
        <v>36103</v>
      </c>
      <c r="QA64" s="5">
        <v>31019</v>
      </c>
      <c r="QB64" s="5">
        <v>30648</v>
      </c>
      <c r="QC64" s="5">
        <v>27821</v>
      </c>
      <c r="QD64" s="5">
        <v>26560</v>
      </c>
      <c r="QE64" s="5">
        <v>27111</v>
      </c>
      <c r="QF64" s="5">
        <v>21644</v>
      </c>
      <c r="QG64" s="5">
        <v>28697</v>
      </c>
      <c r="QH64" s="5">
        <v>29760</v>
      </c>
      <c r="QI64" s="5">
        <v>141744</v>
      </c>
      <c r="QJ64" s="5">
        <v>220001</v>
      </c>
      <c r="QK64" s="5">
        <v>65383</v>
      </c>
      <c r="QL64" s="5">
        <v>68961</v>
      </c>
      <c r="QM64" s="5">
        <v>74083</v>
      </c>
      <c r="QN64" s="5">
        <v>55682</v>
      </c>
      <c r="QO64" s="5">
        <v>69866</v>
      </c>
      <c r="QP64" s="5">
        <v>173597</v>
      </c>
      <c r="QQ64" s="5">
        <v>111070</v>
      </c>
      <c r="QR64" s="5">
        <v>61706</v>
      </c>
      <c r="QS64" s="5">
        <v>39834</v>
      </c>
      <c r="QT64" s="5">
        <v>65134</v>
      </c>
      <c r="QU64" s="5">
        <v>69482</v>
      </c>
      <c r="QV64" s="5">
        <v>56763</v>
      </c>
      <c r="QW64" s="5">
        <v>71593</v>
      </c>
      <c r="QX64" s="5">
        <v>82105</v>
      </c>
      <c r="QY64" s="5">
        <v>97686</v>
      </c>
      <c r="QZ64" s="5">
        <v>49531</v>
      </c>
      <c r="RA64" s="5">
        <v>54681</v>
      </c>
      <c r="RB64" s="5">
        <v>55418</v>
      </c>
      <c r="RC64" s="5">
        <v>45572</v>
      </c>
      <c r="RD64" s="5">
        <v>35397</v>
      </c>
      <c r="RE64" s="5">
        <v>37161</v>
      </c>
      <c r="RF64" s="5">
        <v>41795</v>
      </c>
      <c r="RG64" s="5">
        <v>46984</v>
      </c>
      <c r="RH64" s="5">
        <v>43994</v>
      </c>
      <c r="RI64" s="5">
        <v>37860</v>
      </c>
      <c r="RJ64" s="5">
        <v>27727</v>
      </c>
      <c r="RK64" s="5">
        <v>28390</v>
      </c>
      <c r="RL64" s="5">
        <v>29632</v>
      </c>
      <c r="RM64" s="5">
        <v>28382</v>
      </c>
      <c r="RN64" s="5">
        <v>31416</v>
      </c>
      <c r="RO64" s="5">
        <v>36606</v>
      </c>
      <c r="RP64" s="5">
        <v>36859</v>
      </c>
      <c r="RQ64" s="5">
        <v>35110</v>
      </c>
      <c r="RR64" s="5">
        <v>36853</v>
      </c>
      <c r="RS64" s="5">
        <v>37931</v>
      </c>
      <c r="RT64" s="5">
        <v>33640</v>
      </c>
      <c r="RU64" s="5">
        <v>36629</v>
      </c>
      <c r="RV64" s="5">
        <v>35453</v>
      </c>
      <c r="RW64" s="5">
        <v>35995</v>
      </c>
      <c r="RX64" s="5">
        <v>31515</v>
      </c>
      <c r="RY64" s="5">
        <v>32957</v>
      </c>
      <c r="RZ64" s="5">
        <v>38592</v>
      </c>
      <c r="SA64" s="5">
        <v>37309</v>
      </c>
      <c r="SB64" s="5">
        <v>35665</v>
      </c>
      <c r="SC64" s="5">
        <v>34479</v>
      </c>
      <c r="SD64" s="5">
        <v>32662</v>
      </c>
      <c r="SE64" s="5">
        <v>61335</v>
      </c>
      <c r="SF64" s="5">
        <v>34602</v>
      </c>
      <c r="SG64" s="5">
        <v>36534</v>
      </c>
      <c r="SH64" s="5">
        <v>60321</v>
      </c>
      <c r="SI64" s="5">
        <v>45722</v>
      </c>
      <c r="SJ64" s="5">
        <v>33596</v>
      </c>
      <c r="SK64" s="5">
        <v>34311</v>
      </c>
      <c r="SL64" s="5">
        <v>31857</v>
      </c>
      <c r="SM64" s="5">
        <v>31946</v>
      </c>
      <c r="SN64" s="5">
        <v>31915</v>
      </c>
      <c r="SO64" s="5">
        <v>30922</v>
      </c>
      <c r="SP64" s="5">
        <v>29898</v>
      </c>
      <c r="SQ64" s="5">
        <v>30142</v>
      </c>
      <c r="SR64" s="5">
        <v>28013</v>
      </c>
      <c r="SS64" s="5">
        <v>25562</v>
      </c>
      <c r="ST64" s="5">
        <v>25627</v>
      </c>
      <c r="SU64" s="5">
        <v>116830</v>
      </c>
      <c r="SV64" s="5">
        <v>122391</v>
      </c>
      <c r="SW64" s="5">
        <v>129628</v>
      </c>
      <c r="SX64" s="5">
        <v>141494</v>
      </c>
      <c r="SY64" s="5">
        <v>142013</v>
      </c>
      <c r="SZ64" s="5">
        <v>134475</v>
      </c>
      <c r="TA64" s="5">
        <v>132126</v>
      </c>
      <c r="TB64" s="5">
        <v>133121</v>
      </c>
      <c r="TC64" s="5">
        <v>119589</v>
      </c>
      <c r="TD64" s="5">
        <v>108486</v>
      </c>
      <c r="TE64" s="5">
        <v>104875</v>
      </c>
      <c r="TF64" s="5">
        <v>98281</v>
      </c>
      <c r="TG64" s="5">
        <v>85131</v>
      </c>
      <c r="TH64" s="5">
        <v>86181</v>
      </c>
      <c r="TI64" s="5">
        <v>89772</v>
      </c>
      <c r="TJ64" s="5">
        <v>81973</v>
      </c>
      <c r="TK64" s="5">
        <v>27463</v>
      </c>
      <c r="TL64" s="5">
        <v>38290</v>
      </c>
      <c r="TM64" s="5">
        <v>38684</v>
      </c>
      <c r="TN64" s="5">
        <v>37030</v>
      </c>
      <c r="TO64" s="5">
        <v>36648</v>
      </c>
      <c r="TP64" s="5">
        <v>31958</v>
      </c>
      <c r="TQ64" s="5">
        <v>29257</v>
      </c>
      <c r="TR64" s="5">
        <v>29652</v>
      </c>
      <c r="TS64" s="5">
        <v>29664</v>
      </c>
      <c r="TT64" s="5">
        <v>28663</v>
      </c>
      <c r="TU64" s="5">
        <v>21133</v>
      </c>
      <c r="TV64" s="5">
        <v>14419</v>
      </c>
      <c r="TW64" s="5">
        <v>14315</v>
      </c>
      <c r="TX64" s="5">
        <v>11336</v>
      </c>
      <c r="TY64" s="5">
        <v>11058</v>
      </c>
      <c r="TZ64" s="5">
        <v>11071</v>
      </c>
      <c r="UA64" s="5">
        <v>38</v>
      </c>
      <c r="UB64" s="5">
        <v>223</v>
      </c>
      <c r="UC64" s="5">
        <v>301</v>
      </c>
      <c r="UD64" s="5">
        <v>103</v>
      </c>
      <c r="UE64" s="5">
        <v>25</v>
      </c>
      <c r="UF64" s="5">
        <v>0</v>
      </c>
      <c r="UG64" s="5">
        <v>0</v>
      </c>
      <c r="UH64" s="5">
        <v>0</v>
      </c>
      <c r="UI64" s="5">
        <v>0</v>
      </c>
      <c r="UJ64" s="5">
        <v>0</v>
      </c>
      <c r="UK64" s="5">
        <v>0</v>
      </c>
      <c r="UL64" s="5">
        <v>0</v>
      </c>
      <c r="UM64" s="5">
        <v>0</v>
      </c>
      <c r="UN64" s="5">
        <v>0</v>
      </c>
      <c r="UO64" s="5">
        <v>0</v>
      </c>
      <c r="UP64" s="5">
        <v>0</v>
      </c>
      <c r="UQ64" s="5">
        <v>0</v>
      </c>
      <c r="UR64" s="5">
        <v>0</v>
      </c>
      <c r="US64" s="5">
        <v>0</v>
      </c>
      <c r="UT64" s="5">
        <v>0</v>
      </c>
      <c r="UU64" s="5">
        <v>0</v>
      </c>
      <c r="UV64" s="5">
        <v>1579</v>
      </c>
      <c r="UW64" s="5">
        <v>3338</v>
      </c>
      <c r="UX64" s="5">
        <v>7502</v>
      </c>
      <c r="UY64" s="5">
        <v>7035</v>
      </c>
      <c r="UZ64" s="5">
        <v>6039</v>
      </c>
      <c r="VA64" s="5">
        <v>894</v>
      </c>
      <c r="VB64" s="5">
        <v>646</v>
      </c>
      <c r="VC64" s="5">
        <v>188</v>
      </c>
      <c r="VD64" s="5">
        <v>187</v>
      </c>
      <c r="VE64" s="5">
        <v>8</v>
      </c>
      <c r="VF64" s="5">
        <v>0</v>
      </c>
      <c r="VG64" s="5">
        <v>128852</v>
      </c>
      <c r="VH64" s="5">
        <v>56129</v>
      </c>
      <c r="VI64" s="5">
        <v>109931</v>
      </c>
      <c r="VJ64" s="5">
        <v>109871</v>
      </c>
      <c r="VK64" s="5">
        <v>90399</v>
      </c>
      <c r="VL64" s="5">
        <v>155698</v>
      </c>
      <c r="VM64" s="5">
        <v>10160</v>
      </c>
      <c r="VN64" s="5">
        <v>94866</v>
      </c>
      <c r="VO64" s="5">
        <v>97871</v>
      </c>
      <c r="VP64" s="5">
        <v>75599</v>
      </c>
      <c r="VQ64" s="5">
        <v>65336</v>
      </c>
      <c r="VR64" s="5">
        <v>20168</v>
      </c>
      <c r="VS64" s="5">
        <v>48616</v>
      </c>
      <c r="VT64" s="5">
        <v>57328</v>
      </c>
      <c r="VU64" s="5">
        <v>86506</v>
      </c>
      <c r="VV64" s="5">
        <v>81068</v>
      </c>
      <c r="VW64" s="5">
        <v>109660</v>
      </c>
      <c r="VX64" s="5">
        <v>74273</v>
      </c>
      <c r="VY64" s="5">
        <v>57507</v>
      </c>
      <c r="VZ64" s="5">
        <v>79445</v>
      </c>
      <c r="WA64" s="5">
        <v>124955</v>
      </c>
      <c r="WB64" s="5">
        <v>149083</v>
      </c>
      <c r="WC64" s="5">
        <v>123055</v>
      </c>
      <c r="WD64" s="5">
        <v>186001</v>
      </c>
      <c r="WE64" s="5">
        <v>107618</v>
      </c>
      <c r="WF64" s="5">
        <v>151421</v>
      </c>
      <c r="WG64" s="5">
        <v>101624</v>
      </c>
      <c r="WH64" s="5">
        <v>97498</v>
      </c>
      <c r="WI64" s="5">
        <v>95714</v>
      </c>
      <c r="WJ64" s="5">
        <v>96633</v>
      </c>
      <c r="WK64" s="5">
        <v>94514</v>
      </c>
      <c r="WL64" s="5">
        <v>91635</v>
      </c>
      <c r="WM64" s="5">
        <v>3268</v>
      </c>
      <c r="WN64" s="5">
        <v>2805</v>
      </c>
      <c r="WO64" s="5">
        <v>2696</v>
      </c>
      <c r="WP64" s="5">
        <v>1678</v>
      </c>
      <c r="WQ64" s="5">
        <v>1759</v>
      </c>
      <c r="WR64" s="5">
        <v>999</v>
      </c>
      <c r="WS64" s="5">
        <v>1946</v>
      </c>
      <c r="WT64" s="5">
        <v>1531</v>
      </c>
      <c r="WU64" s="5">
        <v>3081</v>
      </c>
      <c r="WV64" s="5">
        <v>1420</v>
      </c>
      <c r="WW64" s="5">
        <v>1735</v>
      </c>
      <c r="WX64" s="5">
        <v>1628</v>
      </c>
      <c r="WY64" s="5">
        <v>1703</v>
      </c>
      <c r="WZ64" s="5">
        <v>1171</v>
      </c>
      <c r="XA64" s="5">
        <v>1144</v>
      </c>
      <c r="XB64" s="5">
        <v>1972</v>
      </c>
      <c r="XC64" s="5">
        <v>1246</v>
      </c>
      <c r="XD64" s="5">
        <v>331</v>
      </c>
      <c r="XE64" s="5">
        <v>450</v>
      </c>
      <c r="XF64" s="5">
        <v>408</v>
      </c>
      <c r="XG64" s="5">
        <v>454</v>
      </c>
      <c r="XH64" s="5">
        <v>900</v>
      </c>
      <c r="XI64" s="5">
        <v>3495</v>
      </c>
      <c r="XJ64" s="5">
        <v>4251</v>
      </c>
      <c r="XK64" s="5">
        <v>3422</v>
      </c>
      <c r="XL64" s="5">
        <v>2709</v>
      </c>
      <c r="XM64" s="5">
        <v>3256</v>
      </c>
      <c r="XN64" s="5">
        <v>2800</v>
      </c>
      <c r="XO64" s="5">
        <v>3167</v>
      </c>
      <c r="XP64" s="5">
        <v>3209</v>
      </c>
      <c r="XQ64" s="5">
        <v>3025</v>
      </c>
      <c r="XR64" s="5">
        <v>3254</v>
      </c>
      <c r="XS64" s="1">
        <v>9726</v>
      </c>
      <c r="XT64" s="3" t="s">
        <v>180</v>
      </c>
      <c r="XU64" s="3" t="s">
        <v>180</v>
      </c>
      <c r="XV64" s="3" t="s">
        <v>180</v>
      </c>
      <c r="XW64" s="3" t="s">
        <v>179</v>
      </c>
      <c r="XX64" s="3" t="s">
        <v>180</v>
      </c>
      <c r="XY64" s="3" t="s">
        <v>180</v>
      </c>
      <c r="XZ64" s="3" t="s">
        <v>188</v>
      </c>
    </row>
    <row r="65" spans="1:650" x14ac:dyDescent="0.3">
      <c r="A65" s="6" t="s">
        <v>96</v>
      </c>
      <c r="B65" s="1">
        <v>4057006</v>
      </c>
      <c r="C65" s="5">
        <v>13365</v>
      </c>
      <c r="D65" s="5">
        <v>9897</v>
      </c>
      <c r="E65" s="5">
        <v>10997</v>
      </c>
      <c r="F65" s="5">
        <v>7384</v>
      </c>
      <c r="G65" s="5">
        <v>4856</v>
      </c>
      <c r="H65" s="5">
        <v>3941</v>
      </c>
      <c r="I65" s="5">
        <v>3160</v>
      </c>
      <c r="J65" s="5">
        <v>3448</v>
      </c>
      <c r="K65" s="5">
        <v>2068</v>
      </c>
      <c r="L65" s="5">
        <v>2700</v>
      </c>
      <c r="M65" s="5">
        <v>1567</v>
      </c>
      <c r="N65" s="5">
        <v>3339</v>
      </c>
      <c r="O65" s="5">
        <v>2060</v>
      </c>
      <c r="P65" s="5">
        <v>1933</v>
      </c>
      <c r="Q65" s="5">
        <v>2243</v>
      </c>
      <c r="R65" s="5">
        <v>3606</v>
      </c>
      <c r="S65" s="5">
        <v>4055</v>
      </c>
      <c r="T65" s="5">
        <v>5609</v>
      </c>
      <c r="U65" s="5">
        <v>1145</v>
      </c>
      <c r="V65" s="5">
        <v>1715</v>
      </c>
      <c r="W65" s="5">
        <v>1767</v>
      </c>
      <c r="X65" s="5">
        <v>595</v>
      </c>
      <c r="Y65" s="5">
        <v>2</v>
      </c>
      <c r="Z65" s="5">
        <v>2</v>
      </c>
      <c r="AA65" s="5">
        <v>0</v>
      </c>
      <c r="AB65" s="5">
        <v>1</v>
      </c>
      <c r="AC65" s="5">
        <v>1</v>
      </c>
      <c r="AD65" s="5">
        <v>0</v>
      </c>
      <c r="AE65" s="5">
        <v>0</v>
      </c>
      <c r="AF65" s="5">
        <v>0</v>
      </c>
      <c r="AG65" s="5">
        <v>2</v>
      </c>
      <c r="AH65" s="5">
        <v>1</v>
      </c>
      <c r="AI65" s="5">
        <v>30416</v>
      </c>
      <c r="AJ65" s="5">
        <v>18389</v>
      </c>
      <c r="AK65" s="5">
        <v>13718</v>
      </c>
      <c r="AL65" s="5">
        <v>80284</v>
      </c>
      <c r="AM65" s="5">
        <v>42861</v>
      </c>
      <c r="AN65" s="5">
        <v>150403</v>
      </c>
      <c r="AO65" s="5">
        <v>5922</v>
      </c>
      <c r="AP65" s="5">
        <v>11059</v>
      </c>
      <c r="AQ65" s="5">
        <v>5704</v>
      </c>
      <c r="AR65" s="5">
        <v>7700</v>
      </c>
      <c r="AS65" s="5">
        <v>16844</v>
      </c>
      <c r="AT65" s="5">
        <v>57275</v>
      </c>
      <c r="AU65" s="5">
        <v>7986</v>
      </c>
      <c r="AV65" s="5">
        <v>9800</v>
      </c>
      <c r="AW65" s="5">
        <v>10253</v>
      </c>
      <c r="AX65" s="5">
        <v>8769</v>
      </c>
      <c r="AY65" s="5">
        <v>199823</v>
      </c>
      <c r="AZ65" s="5">
        <v>4910</v>
      </c>
      <c r="BA65" s="5">
        <v>1100</v>
      </c>
      <c r="BB65" s="5">
        <v>3637</v>
      </c>
      <c r="BC65" s="5">
        <v>1891</v>
      </c>
      <c r="BD65" s="5">
        <v>12945</v>
      </c>
      <c r="BE65" s="5">
        <v>12133</v>
      </c>
      <c r="BF65" s="5">
        <v>16561</v>
      </c>
      <c r="BG65" s="5">
        <v>11759</v>
      </c>
      <c r="BH65" s="5">
        <v>16396</v>
      </c>
      <c r="BI65" s="5">
        <v>9082</v>
      </c>
      <c r="BJ65" s="5">
        <v>4048</v>
      </c>
      <c r="BK65" s="5">
        <v>3735</v>
      </c>
      <c r="BL65" s="5">
        <v>5239</v>
      </c>
      <c r="BM65" s="5">
        <v>5182</v>
      </c>
      <c r="BN65" s="5">
        <v>8764</v>
      </c>
      <c r="BO65" s="5">
        <v>49432</v>
      </c>
      <c r="BP65" s="5">
        <v>28983</v>
      </c>
      <c r="BQ65" s="5">
        <v>9400</v>
      </c>
      <c r="BR65" s="5">
        <v>8095</v>
      </c>
      <c r="BS65" s="5">
        <v>11993</v>
      </c>
      <c r="BT65" s="5">
        <v>50613</v>
      </c>
      <c r="BU65" s="5">
        <v>13956</v>
      </c>
      <c r="BV65" s="5">
        <v>36339</v>
      </c>
      <c r="BW65" s="5">
        <v>14025</v>
      </c>
      <c r="BX65" s="5">
        <v>7674</v>
      </c>
      <c r="BY65" s="5">
        <v>7721</v>
      </c>
      <c r="BZ65" s="5">
        <v>31721</v>
      </c>
      <c r="CA65" s="5">
        <v>7457</v>
      </c>
      <c r="CB65" s="5">
        <v>8617</v>
      </c>
      <c r="CC65" s="5">
        <v>3483</v>
      </c>
      <c r="CD65" s="5">
        <v>5426</v>
      </c>
      <c r="CE65" s="5">
        <v>7979</v>
      </c>
      <c r="CF65" s="5">
        <v>-28</v>
      </c>
      <c r="CG65" s="5">
        <v>13687</v>
      </c>
      <c r="CH65" s="5">
        <v>5893</v>
      </c>
      <c r="CI65" s="5">
        <v>29360</v>
      </c>
      <c r="CJ65" s="5">
        <v>23873</v>
      </c>
      <c r="CK65" s="5">
        <v>40974</v>
      </c>
      <c r="CL65" s="5">
        <v>2964</v>
      </c>
      <c r="CM65" s="5">
        <v>3612</v>
      </c>
      <c r="CN65" s="5">
        <v>8831</v>
      </c>
      <c r="CO65" s="5">
        <v>7630</v>
      </c>
      <c r="CP65" s="5">
        <v>5553</v>
      </c>
      <c r="CQ65" s="5">
        <v>8734</v>
      </c>
      <c r="CR65" s="5">
        <v>5714</v>
      </c>
      <c r="CS65" s="5">
        <v>2763</v>
      </c>
      <c r="CT65" s="5">
        <v>1606</v>
      </c>
      <c r="CU65" s="5">
        <v>63742</v>
      </c>
      <c r="CV65" s="5">
        <v>44255</v>
      </c>
      <c r="CW65" s="5">
        <v>39656</v>
      </c>
      <c r="CX65" s="5">
        <v>36074</v>
      </c>
      <c r="CY65" s="5">
        <v>38204</v>
      </c>
      <c r="CZ65" s="5">
        <v>41495</v>
      </c>
      <c r="DA65" s="5">
        <v>49458</v>
      </c>
      <c r="DB65" s="5">
        <v>49857</v>
      </c>
      <c r="DC65" s="5">
        <v>30063</v>
      </c>
      <c r="DD65" s="5">
        <v>28812</v>
      </c>
      <c r="DE65" s="5">
        <v>51163</v>
      </c>
      <c r="DF65" s="5">
        <v>36156</v>
      </c>
      <c r="DG65" s="5">
        <v>41629</v>
      </c>
      <c r="DH65" s="5">
        <v>42670</v>
      </c>
      <c r="DI65" s="5">
        <v>25509</v>
      </c>
      <c r="DJ65" s="5">
        <v>20329</v>
      </c>
      <c r="DK65" s="5">
        <v>16819</v>
      </c>
      <c r="DL65" s="5">
        <v>18077</v>
      </c>
      <c r="DM65" s="5">
        <v>21071</v>
      </c>
      <c r="DN65" s="5">
        <v>22558</v>
      </c>
      <c r="DO65" s="5">
        <v>26116</v>
      </c>
      <c r="DP65" s="5">
        <v>6188</v>
      </c>
      <c r="DQ65" s="5">
        <v>29187</v>
      </c>
      <c r="DR65" s="5">
        <v>21550</v>
      </c>
      <c r="DS65" s="5">
        <v>23393</v>
      </c>
      <c r="DT65" s="5">
        <v>21717</v>
      </c>
      <c r="DU65" s="5">
        <v>19327</v>
      </c>
      <c r="DV65" s="5">
        <v>18330</v>
      </c>
      <c r="DW65" s="5">
        <v>18325</v>
      </c>
      <c r="DX65" s="5">
        <v>19970</v>
      </c>
      <c r="DY65" s="5">
        <v>16574</v>
      </c>
      <c r="DZ65" s="5">
        <v>13675</v>
      </c>
      <c r="EA65" s="5">
        <v>4229</v>
      </c>
      <c r="EB65" s="5">
        <v>6793</v>
      </c>
      <c r="EC65" s="5">
        <v>1611</v>
      </c>
      <c r="ED65" s="5">
        <v>1517</v>
      </c>
      <c r="EE65" s="5">
        <v>1784</v>
      </c>
      <c r="EF65" s="5">
        <v>1963</v>
      </c>
      <c r="EG65" s="5">
        <v>1998</v>
      </c>
      <c r="EH65" s="5">
        <v>1967</v>
      </c>
      <c r="EI65" s="5">
        <v>327</v>
      </c>
      <c r="EJ65" s="5">
        <v>495</v>
      </c>
      <c r="EK65" s="5">
        <v>461</v>
      </c>
      <c r="EL65" s="5">
        <v>2300</v>
      </c>
      <c r="EM65" s="5">
        <v>1186</v>
      </c>
      <c r="EN65" s="5">
        <v>1181</v>
      </c>
      <c r="EO65" s="5">
        <v>965</v>
      </c>
      <c r="EP65" s="5">
        <v>1122</v>
      </c>
      <c r="EQ65" s="5">
        <v>838</v>
      </c>
      <c r="ER65" s="5">
        <v>635</v>
      </c>
      <c r="ES65" s="5">
        <v>891</v>
      </c>
      <c r="ET65" s="5">
        <v>614</v>
      </c>
      <c r="EU65" s="5">
        <v>609</v>
      </c>
      <c r="EV65" s="5">
        <v>2153</v>
      </c>
      <c r="EW65" s="5">
        <v>513</v>
      </c>
      <c r="EX65" s="5">
        <v>928</v>
      </c>
      <c r="EY65" s="5">
        <v>935</v>
      </c>
      <c r="EZ65" s="5">
        <v>526</v>
      </c>
      <c r="FA65" s="5">
        <v>58</v>
      </c>
      <c r="FB65" s="5">
        <v>1929</v>
      </c>
      <c r="FC65" s="5">
        <v>1022</v>
      </c>
      <c r="FD65" s="5">
        <v>12630</v>
      </c>
      <c r="FE65" s="5">
        <v>226</v>
      </c>
      <c r="FF65" s="5">
        <v>216</v>
      </c>
      <c r="FG65" s="5">
        <v>0</v>
      </c>
      <c r="FH65" s="5">
        <v>0</v>
      </c>
      <c r="FI65" s="5">
        <v>0</v>
      </c>
      <c r="FJ65" s="5">
        <v>0</v>
      </c>
      <c r="FK65" s="5">
        <v>0</v>
      </c>
      <c r="FL65" s="5">
        <v>0</v>
      </c>
      <c r="FM65" s="5">
        <v>0</v>
      </c>
      <c r="FN65" s="5">
        <v>0</v>
      </c>
      <c r="FO65" s="5">
        <v>0</v>
      </c>
      <c r="FP65" s="5">
        <v>0</v>
      </c>
      <c r="FQ65" s="5">
        <v>0</v>
      </c>
      <c r="FR65" s="5">
        <v>0</v>
      </c>
      <c r="FS65" s="5">
        <v>0</v>
      </c>
      <c r="FT65" s="5">
        <v>0</v>
      </c>
      <c r="FU65" s="5" t="s">
        <v>33</v>
      </c>
      <c r="FV65" s="5" t="s">
        <v>33</v>
      </c>
      <c r="FW65" s="5" t="s">
        <v>33</v>
      </c>
      <c r="FX65" s="5" t="s">
        <v>33</v>
      </c>
      <c r="FY65" s="5" t="s">
        <v>33</v>
      </c>
      <c r="FZ65" s="5" t="s">
        <v>33</v>
      </c>
      <c r="GA65" s="5" t="s">
        <v>33</v>
      </c>
      <c r="GB65" s="5" t="s">
        <v>33</v>
      </c>
      <c r="GC65" s="5" t="s">
        <v>33</v>
      </c>
      <c r="GD65" s="5" t="s">
        <v>33</v>
      </c>
      <c r="GE65" s="5" t="s">
        <v>33</v>
      </c>
      <c r="GF65" s="5" t="s">
        <v>33</v>
      </c>
      <c r="GG65" s="5" t="s">
        <v>33</v>
      </c>
      <c r="GH65" s="5" t="s">
        <v>33</v>
      </c>
      <c r="GI65" s="5" t="s">
        <v>33</v>
      </c>
      <c r="GJ65" s="5" t="s">
        <v>33</v>
      </c>
      <c r="GK65" s="5" t="s">
        <v>33</v>
      </c>
      <c r="GL65" s="5" t="s">
        <v>33</v>
      </c>
      <c r="GM65" s="5">
        <v>161184</v>
      </c>
      <c r="GN65" s="5">
        <v>108316</v>
      </c>
      <c r="GO65" s="5">
        <v>75381</v>
      </c>
      <c r="GP65" s="5">
        <v>133354</v>
      </c>
      <c r="GQ65" s="5">
        <v>99698</v>
      </c>
      <c r="GR65" s="5">
        <v>248414</v>
      </c>
      <c r="GS65" s="5">
        <v>74495</v>
      </c>
      <c r="GT65" s="5">
        <v>102670</v>
      </c>
      <c r="GU65" s="5">
        <v>52188</v>
      </c>
      <c r="GV65" s="5">
        <v>47381</v>
      </c>
      <c r="GW65" s="5">
        <v>77757</v>
      </c>
      <c r="GX65" s="5">
        <v>130790</v>
      </c>
      <c r="GY65" s="5">
        <v>60318</v>
      </c>
      <c r="GZ65" s="5">
        <v>64202</v>
      </c>
      <c r="HA65" s="5">
        <v>42453</v>
      </c>
      <c r="HB65" s="5">
        <v>39253</v>
      </c>
      <c r="HC65" s="5">
        <v>229513</v>
      </c>
      <c r="HD65" s="5">
        <v>29204</v>
      </c>
      <c r="HE65" s="5">
        <v>37894</v>
      </c>
      <c r="HF65" s="5">
        <v>34418</v>
      </c>
      <c r="HG65" s="5">
        <v>59743</v>
      </c>
      <c r="HH65" s="5">
        <v>45753</v>
      </c>
      <c r="HI65" s="5">
        <v>83028</v>
      </c>
      <c r="HJ65" s="5">
        <v>42005</v>
      </c>
      <c r="HK65" s="5">
        <v>39698</v>
      </c>
      <c r="HL65" s="5">
        <v>47471</v>
      </c>
      <c r="HM65" s="5">
        <v>36099</v>
      </c>
      <c r="HN65" s="5">
        <v>29861</v>
      </c>
      <c r="HO65" s="5">
        <v>31816</v>
      </c>
      <c r="HP65" s="5">
        <v>43553</v>
      </c>
      <c r="HQ65" s="5">
        <v>24746</v>
      </c>
      <c r="HR65" s="5">
        <v>24263</v>
      </c>
      <c r="HS65" s="5">
        <v>254113</v>
      </c>
      <c r="HT65" s="5">
        <v>280337</v>
      </c>
      <c r="HU65" s="5">
        <v>278844</v>
      </c>
      <c r="HV65" s="5">
        <v>285712</v>
      </c>
      <c r="HW65" s="5">
        <v>336382</v>
      </c>
      <c r="HX65" s="5">
        <v>468451</v>
      </c>
      <c r="HY65" s="5">
        <v>406692</v>
      </c>
      <c r="HZ65" s="5">
        <v>361501</v>
      </c>
      <c r="IA65" s="5">
        <v>473710</v>
      </c>
      <c r="IB65" s="5">
        <v>461269</v>
      </c>
      <c r="IC65" s="5">
        <v>445924</v>
      </c>
      <c r="ID65" s="5">
        <v>474675</v>
      </c>
      <c r="IE65" s="5">
        <v>389684</v>
      </c>
      <c r="IF65" s="5">
        <v>370379</v>
      </c>
      <c r="IG65" s="5">
        <v>342804</v>
      </c>
      <c r="IH65" s="5">
        <v>260078</v>
      </c>
      <c r="II65" s="5">
        <v>232085</v>
      </c>
      <c r="IJ65" s="5">
        <v>213814</v>
      </c>
      <c r="IK65" s="5">
        <v>1500958</v>
      </c>
      <c r="IL65" s="5">
        <v>243178</v>
      </c>
      <c r="IM65" s="5">
        <v>200154</v>
      </c>
      <c r="IN65" s="5">
        <v>195314</v>
      </c>
      <c r="IO65" s="5">
        <v>199989</v>
      </c>
      <c r="IP65" s="5">
        <v>172404</v>
      </c>
      <c r="IQ65" s="5">
        <v>176362</v>
      </c>
      <c r="IR65" s="5">
        <v>163737</v>
      </c>
      <c r="IS65" s="5">
        <v>163843</v>
      </c>
      <c r="IT65" s="5">
        <v>182017</v>
      </c>
      <c r="IU65" s="5">
        <v>167666</v>
      </c>
      <c r="IV65" s="5">
        <v>151119</v>
      </c>
      <c r="IW65" s="5">
        <v>133799</v>
      </c>
      <c r="IX65" s="5">
        <v>134368</v>
      </c>
      <c r="IY65" s="5">
        <v>21613</v>
      </c>
      <c r="IZ65" s="5">
        <v>26214</v>
      </c>
      <c r="JA65" s="5">
        <v>22070</v>
      </c>
      <c r="JB65" s="5">
        <v>25963</v>
      </c>
      <c r="JC65" s="5">
        <v>32359</v>
      </c>
      <c r="JD65" s="5">
        <v>29054</v>
      </c>
      <c r="JE65" s="5">
        <v>12835</v>
      </c>
      <c r="JF65" s="5">
        <v>10200</v>
      </c>
      <c r="JG65" s="5">
        <v>11383</v>
      </c>
      <c r="JH65" s="5">
        <v>17369</v>
      </c>
      <c r="JI65" s="5">
        <v>11933</v>
      </c>
      <c r="JJ65" s="5">
        <v>24635</v>
      </c>
      <c r="JK65" s="5">
        <v>13936</v>
      </c>
      <c r="JL65" s="5">
        <v>12443</v>
      </c>
      <c r="JM65" s="5">
        <v>11564</v>
      </c>
      <c r="JN65" s="5">
        <v>12896</v>
      </c>
      <c r="JO65" s="5">
        <v>8428</v>
      </c>
      <c r="JP65" s="5">
        <v>19983</v>
      </c>
      <c r="JQ65" s="5">
        <v>9188</v>
      </c>
      <c r="JR65" s="5">
        <v>12425</v>
      </c>
      <c r="JS65" s="5">
        <v>8376</v>
      </c>
      <c r="JT65" s="5">
        <v>11831</v>
      </c>
      <c r="JU65" s="5">
        <v>10016</v>
      </c>
      <c r="JV65" s="5">
        <v>18634</v>
      </c>
      <c r="JW65" s="5">
        <v>13065</v>
      </c>
      <c r="JX65" s="5">
        <v>15512</v>
      </c>
      <c r="JY65" s="5">
        <v>14001</v>
      </c>
      <c r="JZ65" s="5">
        <v>9289</v>
      </c>
      <c r="KA65" s="5">
        <v>14069</v>
      </c>
      <c r="KB65" s="5">
        <v>11239</v>
      </c>
      <c r="KC65" s="5">
        <v>13423</v>
      </c>
      <c r="KD65" s="5">
        <v>12859</v>
      </c>
      <c r="KE65" s="5">
        <v>45463</v>
      </c>
      <c r="KF65" s="5">
        <v>31743</v>
      </c>
      <c r="KG65" s="5">
        <v>40789</v>
      </c>
      <c r="KH65" s="5">
        <v>31868</v>
      </c>
      <c r="KI65" s="5">
        <v>24460</v>
      </c>
      <c r="KJ65" s="5">
        <v>17626</v>
      </c>
      <c r="KK65" s="5">
        <v>11310</v>
      </c>
      <c r="KL65" s="5">
        <v>8886</v>
      </c>
      <c r="KM65" s="5">
        <v>7589</v>
      </c>
      <c r="KN65" s="5">
        <v>-31</v>
      </c>
      <c r="KO65" s="5">
        <v>-4124</v>
      </c>
      <c r="KP65" s="5">
        <v>2961</v>
      </c>
      <c r="KQ65" s="5">
        <v>3908</v>
      </c>
      <c r="KR65" s="5">
        <v>1814</v>
      </c>
      <c r="KS65" s="5">
        <v>-878</v>
      </c>
      <c r="KT65" s="5">
        <v>-3478</v>
      </c>
      <c r="KU65" s="5">
        <v>-3268</v>
      </c>
      <c r="KV65" s="5">
        <v>-2699</v>
      </c>
      <c r="KW65" s="5">
        <v>-187</v>
      </c>
      <c r="KX65" s="5">
        <v>-1957</v>
      </c>
      <c r="KY65" s="5">
        <v>-1764</v>
      </c>
      <c r="KZ65" s="5">
        <v>-3015</v>
      </c>
      <c r="LA65" s="5">
        <v>-140</v>
      </c>
      <c r="LB65" s="5">
        <v>-595</v>
      </c>
      <c r="LC65" s="5">
        <v>-1305</v>
      </c>
      <c r="LD65" s="5">
        <v>-2242</v>
      </c>
      <c r="LE65" s="5">
        <v>-1475</v>
      </c>
      <c r="LF65" s="5">
        <v>-1987</v>
      </c>
      <c r="LG65" s="5">
        <v>-3655</v>
      </c>
      <c r="LH65" s="5">
        <v>-2783</v>
      </c>
      <c r="LI65" s="5">
        <v>-4625</v>
      </c>
      <c r="LJ65" s="5">
        <v>-6680</v>
      </c>
      <c r="LK65" s="5">
        <v>6988</v>
      </c>
      <c r="LL65" s="5">
        <v>6715</v>
      </c>
      <c r="LM65" s="5">
        <v>3446</v>
      </c>
      <c r="LN65" s="5">
        <v>3059</v>
      </c>
      <c r="LO65" s="5">
        <v>3375</v>
      </c>
      <c r="LP65" s="5">
        <v>4439</v>
      </c>
      <c r="LQ65" s="5">
        <v>3074</v>
      </c>
      <c r="LR65" s="5">
        <v>3317</v>
      </c>
      <c r="LS65" s="5">
        <v>3246</v>
      </c>
      <c r="LT65" s="5">
        <v>2796</v>
      </c>
      <c r="LU65" s="5">
        <v>3302</v>
      </c>
      <c r="LV65" s="5">
        <v>3778</v>
      </c>
      <c r="LW65" s="5">
        <v>4409</v>
      </c>
      <c r="LX65" s="5">
        <v>5070</v>
      </c>
      <c r="LY65" s="5">
        <v>3518</v>
      </c>
      <c r="LZ65" s="5">
        <v>2136</v>
      </c>
      <c r="MA65" s="5">
        <v>2324</v>
      </c>
      <c r="MB65" s="5">
        <v>2230</v>
      </c>
      <c r="MC65" s="5">
        <v>2128</v>
      </c>
      <c r="MD65" s="5">
        <v>2238</v>
      </c>
      <c r="ME65" s="5">
        <v>1556</v>
      </c>
      <c r="MF65" s="5">
        <v>2351</v>
      </c>
      <c r="MG65" s="5">
        <v>2150</v>
      </c>
      <c r="MH65" s="5">
        <v>2331</v>
      </c>
      <c r="MI65" s="5">
        <v>2140</v>
      </c>
      <c r="MJ65" s="5">
        <v>2355</v>
      </c>
      <c r="MK65" s="5">
        <v>2150</v>
      </c>
      <c r="ML65" s="5">
        <v>1684</v>
      </c>
      <c r="MM65" s="5">
        <v>2084</v>
      </c>
      <c r="MN65" s="5">
        <v>2445</v>
      </c>
      <c r="MO65" s="5">
        <v>2113</v>
      </c>
      <c r="MP65" s="5">
        <v>2408</v>
      </c>
      <c r="MQ65" s="5">
        <v>1085</v>
      </c>
      <c r="MR65" s="5">
        <v>1156</v>
      </c>
      <c r="MS65" s="5">
        <v>1180</v>
      </c>
      <c r="MT65" s="5">
        <v>997</v>
      </c>
      <c r="MU65" s="5">
        <v>1015</v>
      </c>
      <c r="MV65" s="5">
        <v>1263</v>
      </c>
      <c r="MW65" s="5">
        <v>986</v>
      </c>
      <c r="MX65" s="5">
        <v>1194</v>
      </c>
      <c r="MY65" s="5">
        <v>1240</v>
      </c>
      <c r="MZ65" s="5">
        <v>1375</v>
      </c>
      <c r="NA65" s="5">
        <v>1168</v>
      </c>
      <c r="NB65" s="5">
        <v>1026</v>
      </c>
      <c r="NC65" s="5">
        <v>1419</v>
      </c>
      <c r="ND65" s="5">
        <v>1200</v>
      </c>
      <c r="NE65" s="5" t="s">
        <v>33</v>
      </c>
      <c r="NF65" s="5" t="s">
        <v>33</v>
      </c>
      <c r="NG65" s="5" t="s">
        <v>33</v>
      </c>
      <c r="NH65" s="5" t="s">
        <v>33</v>
      </c>
      <c r="NI65" s="5" t="s">
        <v>33</v>
      </c>
      <c r="NJ65" s="5" t="s">
        <v>33</v>
      </c>
      <c r="NK65" s="5" t="s">
        <v>33</v>
      </c>
      <c r="NL65" s="5" t="s">
        <v>33</v>
      </c>
      <c r="NM65" s="5" t="s">
        <v>33</v>
      </c>
      <c r="NN65" s="5" t="s">
        <v>33</v>
      </c>
      <c r="NO65" s="5" t="s">
        <v>33</v>
      </c>
      <c r="NP65" s="5" t="s">
        <v>33</v>
      </c>
      <c r="NQ65" s="5" t="s">
        <v>33</v>
      </c>
      <c r="NR65" s="5" t="s">
        <v>33</v>
      </c>
      <c r="NS65" s="5" t="s">
        <v>33</v>
      </c>
      <c r="NT65" s="5" t="s">
        <v>33</v>
      </c>
      <c r="NU65" s="5" t="s">
        <v>33</v>
      </c>
      <c r="NV65" s="5" t="s">
        <v>33</v>
      </c>
      <c r="NW65" s="5">
        <v>0</v>
      </c>
      <c r="NX65" s="5">
        <v>0</v>
      </c>
      <c r="NY65" s="5">
        <v>0</v>
      </c>
      <c r="NZ65" s="5">
        <v>0</v>
      </c>
      <c r="OA65" s="5">
        <v>0</v>
      </c>
      <c r="OB65" s="5">
        <v>0</v>
      </c>
      <c r="OC65" s="5">
        <v>0</v>
      </c>
      <c r="OD65" s="5">
        <v>0</v>
      </c>
      <c r="OE65" s="5">
        <v>0</v>
      </c>
      <c r="OF65" s="5">
        <v>0</v>
      </c>
      <c r="OG65" s="5">
        <v>0</v>
      </c>
      <c r="OH65" s="5">
        <v>0</v>
      </c>
      <c r="OI65" s="5">
        <v>0</v>
      </c>
      <c r="OJ65" s="5">
        <v>0</v>
      </c>
      <c r="OK65" s="5" t="s">
        <v>33</v>
      </c>
      <c r="OL65" s="5" t="s">
        <v>33</v>
      </c>
      <c r="OM65" s="5" t="s">
        <v>33</v>
      </c>
      <c r="ON65" s="5" t="s">
        <v>33</v>
      </c>
      <c r="OO65" s="5" t="s">
        <v>33</v>
      </c>
      <c r="OP65" s="5" t="s">
        <v>33</v>
      </c>
      <c r="OQ65" s="5" t="s">
        <v>33</v>
      </c>
      <c r="OR65" s="5" t="s">
        <v>33</v>
      </c>
      <c r="OS65" s="5" t="s">
        <v>33</v>
      </c>
      <c r="OT65" s="5" t="s">
        <v>33</v>
      </c>
      <c r="OU65" s="5" t="s">
        <v>33</v>
      </c>
      <c r="OV65" s="5" t="s">
        <v>33</v>
      </c>
      <c r="OW65" s="5" t="s">
        <v>33</v>
      </c>
      <c r="OX65" s="5" t="s">
        <v>33</v>
      </c>
      <c r="OY65" s="5" t="s">
        <v>33</v>
      </c>
      <c r="OZ65" s="5" t="s">
        <v>33</v>
      </c>
      <c r="PA65" s="5" t="s">
        <v>33</v>
      </c>
      <c r="PB65" s="5" t="s">
        <v>33</v>
      </c>
      <c r="PC65" s="5">
        <v>10174</v>
      </c>
      <c r="PD65" s="5">
        <v>9438</v>
      </c>
      <c r="PE65" s="5">
        <v>8120</v>
      </c>
      <c r="PF65" s="5">
        <v>9148</v>
      </c>
      <c r="PG65" s="5">
        <v>8682</v>
      </c>
      <c r="PH65" s="5">
        <v>8705</v>
      </c>
      <c r="PI65" s="5">
        <v>8167</v>
      </c>
      <c r="PJ65" s="5">
        <v>9004</v>
      </c>
      <c r="PK65" s="5">
        <v>9446</v>
      </c>
      <c r="PL65" s="5">
        <v>15510</v>
      </c>
      <c r="PM65" s="5">
        <v>7586</v>
      </c>
      <c r="PN65" s="5">
        <v>8509</v>
      </c>
      <c r="PO65" s="5">
        <v>7473</v>
      </c>
      <c r="PP65" s="5">
        <v>6704</v>
      </c>
      <c r="PQ65" s="5">
        <v>8091</v>
      </c>
      <c r="PR65" s="5">
        <v>6364</v>
      </c>
      <c r="PS65" s="5">
        <v>6175</v>
      </c>
      <c r="PT65" s="5">
        <v>8847</v>
      </c>
      <c r="PU65" s="5">
        <v>7614</v>
      </c>
      <c r="PV65" s="5">
        <v>7549</v>
      </c>
      <c r="PW65" s="5">
        <v>12909</v>
      </c>
      <c r="PX65" s="5">
        <v>7243</v>
      </c>
      <c r="PY65" s="5">
        <v>7519</v>
      </c>
      <c r="PZ65" s="5">
        <v>6137</v>
      </c>
      <c r="QA65" s="5">
        <v>7398</v>
      </c>
      <c r="QB65" s="5">
        <v>7366</v>
      </c>
      <c r="QC65" s="5">
        <v>8031</v>
      </c>
      <c r="QD65" s="5">
        <v>7472</v>
      </c>
      <c r="QE65" s="5">
        <v>6911</v>
      </c>
      <c r="QF65" s="5">
        <v>6166</v>
      </c>
      <c r="QG65" s="5">
        <v>5430</v>
      </c>
      <c r="QH65" s="5">
        <v>5022</v>
      </c>
      <c r="QI65" s="5">
        <v>33369</v>
      </c>
      <c r="QJ65" s="5">
        <v>34252</v>
      </c>
      <c r="QK65" s="5">
        <v>40873</v>
      </c>
      <c r="QL65" s="5">
        <v>40341</v>
      </c>
      <c r="QM65" s="5">
        <v>38688</v>
      </c>
      <c r="QN65" s="5">
        <v>36344</v>
      </c>
      <c r="QO65" s="5">
        <v>31094</v>
      </c>
      <c r="QP65" s="5">
        <v>31369</v>
      </c>
      <c r="QQ65" s="5">
        <v>34923</v>
      </c>
      <c r="QR65" s="5">
        <v>24132</v>
      </c>
      <c r="QS65" s="5">
        <v>22108</v>
      </c>
      <c r="QT65" s="5">
        <v>18093</v>
      </c>
      <c r="QU65" s="5">
        <v>17095</v>
      </c>
      <c r="QV65" s="5">
        <v>16428</v>
      </c>
      <c r="QW65" s="5">
        <v>13814</v>
      </c>
      <c r="QX65" s="5">
        <v>16277</v>
      </c>
      <c r="QY65" s="5">
        <v>14565</v>
      </c>
      <c r="QZ65" s="5">
        <v>11019</v>
      </c>
      <c r="RA65" s="5">
        <v>9634</v>
      </c>
      <c r="RB65" s="5">
        <v>9504</v>
      </c>
      <c r="RC65" s="5">
        <v>9855</v>
      </c>
      <c r="RD65" s="5">
        <v>14390</v>
      </c>
      <c r="RE65" s="5">
        <v>10309</v>
      </c>
      <c r="RF65" s="5">
        <v>10317</v>
      </c>
      <c r="RG65" s="5">
        <v>11288</v>
      </c>
      <c r="RH65" s="5">
        <v>12927</v>
      </c>
      <c r="RI65" s="5">
        <v>11545</v>
      </c>
      <c r="RJ65" s="5">
        <v>10180</v>
      </c>
      <c r="RK65" s="5">
        <v>10227</v>
      </c>
      <c r="RL65" s="5">
        <v>10624</v>
      </c>
      <c r="RM65" s="5">
        <v>9467</v>
      </c>
      <c r="RN65" s="5">
        <v>9051</v>
      </c>
      <c r="RO65" s="5">
        <v>6336</v>
      </c>
      <c r="RP65" s="5">
        <v>5682</v>
      </c>
      <c r="RQ65" s="5">
        <v>5920</v>
      </c>
      <c r="RR65" s="5">
        <v>5707</v>
      </c>
      <c r="RS65" s="5">
        <v>6131</v>
      </c>
      <c r="RT65" s="5">
        <v>6201</v>
      </c>
      <c r="RU65" s="5">
        <v>5734</v>
      </c>
      <c r="RV65" s="5">
        <v>6226</v>
      </c>
      <c r="RW65" s="5">
        <v>7044</v>
      </c>
      <c r="RX65" s="5">
        <v>6507</v>
      </c>
      <c r="RY65" s="5">
        <v>6892</v>
      </c>
      <c r="RZ65" s="5">
        <v>7385</v>
      </c>
      <c r="SA65" s="5">
        <v>7711</v>
      </c>
      <c r="SB65" s="5">
        <v>7577</v>
      </c>
      <c r="SC65" s="5">
        <v>7888</v>
      </c>
      <c r="SD65" s="5">
        <v>8938</v>
      </c>
      <c r="SE65" s="5">
        <v>7410</v>
      </c>
      <c r="SF65" s="5">
        <v>8647</v>
      </c>
      <c r="SG65" s="5">
        <v>8920</v>
      </c>
      <c r="SH65" s="5">
        <v>8766</v>
      </c>
      <c r="SI65" s="5">
        <v>8727</v>
      </c>
      <c r="SJ65" s="5">
        <v>7779</v>
      </c>
      <c r="SK65" s="5">
        <v>8431</v>
      </c>
      <c r="SL65" s="5">
        <v>8354</v>
      </c>
      <c r="SM65" s="5">
        <v>7067</v>
      </c>
      <c r="SN65" s="5">
        <v>6303</v>
      </c>
      <c r="SO65" s="5">
        <v>5835</v>
      </c>
      <c r="SP65" s="5">
        <v>6231</v>
      </c>
      <c r="SQ65" s="5">
        <v>6065</v>
      </c>
      <c r="SR65" s="5">
        <v>5485</v>
      </c>
      <c r="SS65" s="5">
        <v>5336</v>
      </c>
      <c r="ST65" s="5">
        <v>5105</v>
      </c>
      <c r="SU65" s="5">
        <v>666</v>
      </c>
      <c r="SV65" s="5">
        <v>2856</v>
      </c>
      <c r="SW65" s="5">
        <v>14530</v>
      </c>
      <c r="SX65" s="5">
        <v>6544</v>
      </c>
      <c r="SY65" s="5">
        <v>3909</v>
      </c>
      <c r="SZ65" s="5">
        <v>4938</v>
      </c>
      <c r="TA65" s="5">
        <v>3691</v>
      </c>
      <c r="TB65" s="5">
        <v>2997</v>
      </c>
      <c r="TC65" s="5">
        <v>3537</v>
      </c>
      <c r="TD65" s="5">
        <v>2794</v>
      </c>
      <c r="TE65" s="5">
        <v>1848</v>
      </c>
      <c r="TF65" s="5">
        <v>1670</v>
      </c>
      <c r="TG65" s="5">
        <v>2013</v>
      </c>
      <c r="TH65" s="5">
        <v>2256</v>
      </c>
      <c r="TI65" s="5">
        <v>1652</v>
      </c>
      <c r="TJ65" s="5">
        <v>1318</v>
      </c>
      <c r="TK65" s="5">
        <v>1253</v>
      </c>
      <c r="TL65" s="5">
        <v>1187</v>
      </c>
      <c r="TM65" s="5">
        <v>1734</v>
      </c>
      <c r="TN65" s="5">
        <v>2049</v>
      </c>
      <c r="TO65" s="5">
        <v>2940</v>
      </c>
      <c r="TP65" s="5">
        <v>4898</v>
      </c>
      <c r="TQ65" s="5">
        <v>3843</v>
      </c>
      <c r="TR65" s="5">
        <v>4782</v>
      </c>
      <c r="TS65" s="5">
        <v>2332</v>
      </c>
      <c r="TT65" s="5">
        <v>1904</v>
      </c>
      <c r="TU65" s="5">
        <v>1665</v>
      </c>
      <c r="TV65" s="5">
        <v>1627</v>
      </c>
      <c r="TW65" s="5">
        <v>1659</v>
      </c>
      <c r="TX65" s="5">
        <v>1726</v>
      </c>
      <c r="TY65" s="5">
        <v>1522</v>
      </c>
      <c r="TZ65" s="5">
        <v>1349</v>
      </c>
      <c r="UA65" s="5">
        <v>49</v>
      </c>
      <c r="UB65" s="5">
        <v>64</v>
      </c>
      <c r="UC65" s="5">
        <v>53</v>
      </c>
      <c r="UD65" s="5">
        <v>94</v>
      </c>
      <c r="UE65" s="5">
        <v>47</v>
      </c>
      <c r="UF65" s="5">
        <v>54</v>
      </c>
      <c r="UG65" s="5">
        <v>31</v>
      </c>
      <c r="UH65" s="5">
        <v>0</v>
      </c>
      <c r="UI65" s="5">
        <v>0</v>
      </c>
      <c r="UJ65" s="5">
        <v>0</v>
      </c>
      <c r="UK65" s="5">
        <v>0</v>
      </c>
      <c r="UL65" s="5">
        <v>0</v>
      </c>
      <c r="UM65" s="5">
        <v>0</v>
      </c>
      <c r="UN65" s="5">
        <v>0</v>
      </c>
      <c r="UO65" s="5">
        <v>6</v>
      </c>
      <c r="UP65" s="5">
        <v>11</v>
      </c>
      <c r="UQ65" s="5">
        <v>7</v>
      </c>
      <c r="UR65" s="5">
        <v>5</v>
      </c>
      <c r="US65" s="5">
        <v>14</v>
      </c>
      <c r="UT65" s="5">
        <v>225</v>
      </c>
      <c r="UU65" s="5">
        <v>787</v>
      </c>
      <c r="UV65" s="5">
        <v>340</v>
      </c>
      <c r="UW65" s="5">
        <v>410</v>
      </c>
      <c r="UX65" s="5">
        <v>536</v>
      </c>
      <c r="UY65" s="5">
        <v>561</v>
      </c>
      <c r="UZ65" s="5">
        <v>734</v>
      </c>
      <c r="VA65" s="5">
        <v>694</v>
      </c>
      <c r="VB65" s="5">
        <v>819</v>
      </c>
      <c r="VC65" s="5">
        <v>652</v>
      </c>
      <c r="VD65" s="5">
        <v>647</v>
      </c>
      <c r="VE65" s="5">
        <v>543</v>
      </c>
      <c r="VF65" s="5">
        <v>435</v>
      </c>
      <c r="VG65" s="5">
        <v>18241</v>
      </c>
      <c r="VH65" s="5">
        <v>18653</v>
      </c>
      <c r="VI65" s="5">
        <v>22244</v>
      </c>
      <c r="VJ65" s="5">
        <v>19007</v>
      </c>
      <c r="VK65" s="5">
        <v>20080</v>
      </c>
      <c r="VL65" s="5">
        <v>19826</v>
      </c>
      <c r="VM65" s="5">
        <v>18190</v>
      </c>
      <c r="VN65" s="5">
        <v>18327</v>
      </c>
      <c r="VO65" s="5">
        <v>18614</v>
      </c>
      <c r="VP65" s="5">
        <v>22158</v>
      </c>
      <c r="VQ65" s="5">
        <v>22501</v>
      </c>
      <c r="VR65" s="5">
        <v>20867</v>
      </c>
      <c r="VS65" s="5">
        <v>20244</v>
      </c>
      <c r="VT65" s="5">
        <v>22854</v>
      </c>
      <c r="VU65" s="5">
        <v>21454</v>
      </c>
      <c r="VV65" s="5">
        <v>22432</v>
      </c>
      <c r="VW65" s="5">
        <v>19333</v>
      </c>
      <c r="VX65" s="5">
        <v>24060</v>
      </c>
      <c r="VY65" s="5">
        <v>22027</v>
      </c>
      <c r="VZ65" s="5">
        <v>20174</v>
      </c>
      <c r="WA65" s="5">
        <v>22560</v>
      </c>
      <c r="WB65" s="5">
        <v>20579</v>
      </c>
      <c r="WC65" s="5">
        <v>22527</v>
      </c>
      <c r="WD65" s="5">
        <v>21117</v>
      </c>
      <c r="WE65" s="5">
        <v>21646</v>
      </c>
      <c r="WF65" s="5">
        <v>18071</v>
      </c>
      <c r="WG65" s="5">
        <v>17006</v>
      </c>
      <c r="WH65" s="5">
        <v>15090</v>
      </c>
      <c r="WI65" s="5">
        <v>13693</v>
      </c>
      <c r="WJ65" s="5">
        <v>12884</v>
      </c>
      <c r="WK65" s="5">
        <v>12672</v>
      </c>
      <c r="WL65" s="5">
        <v>11214</v>
      </c>
      <c r="WM65" s="5">
        <v>2653</v>
      </c>
      <c r="WN65" s="5">
        <v>3101</v>
      </c>
      <c r="WO65" s="5">
        <v>2609</v>
      </c>
      <c r="WP65" s="5">
        <v>2704</v>
      </c>
      <c r="WQ65" s="5">
        <v>2535</v>
      </c>
      <c r="WR65" s="5">
        <v>1976</v>
      </c>
      <c r="WS65" s="5">
        <v>1600</v>
      </c>
      <c r="WT65" s="5">
        <v>1579</v>
      </c>
      <c r="WU65" s="5">
        <v>1801</v>
      </c>
      <c r="WV65" s="5">
        <v>1926</v>
      </c>
      <c r="WW65" s="5">
        <v>1546</v>
      </c>
      <c r="WX65" s="5">
        <v>1415</v>
      </c>
      <c r="WY65" s="5">
        <v>1530</v>
      </c>
      <c r="WZ65" s="5">
        <v>1490</v>
      </c>
      <c r="XA65" s="5">
        <v>1755</v>
      </c>
      <c r="XB65" s="5">
        <v>1494</v>
      </c>
      <c r="XC65" s="5">
        <v>2011</v>
      </c>
      <c r="XD65" s="5">
        <v>1856</v>
      </c>
      <c r="XE65" s="5">
        <v>1495</v>
      </c>
      <c r="XF65" s="5">
        <v>1700</v>
      </c>
      <c r="XG65" s="5">
        <v>1665</v>
      </c>
      <c r="XH65" s="5">
        <v>1890</v>
      </c>
      <c r="XI65" s="5">
        <v>1942</v>
      </c>
      <c r="XJ65" s="5">
        <v>1511</v>
      </c>
      <c r="XK65" s="5">
        <v>1384</v>
      </c>
      <c r="XL65" s="5">
        <v>1173</v>
      </c>
      <c r="XM65" s="5">
        <v>991</v>
      </c>
      <c r="XN65" s="5">
        <v>1078</v>
      </c>
      <c r="XO65" s="5">
        <v>959</v>
      </c>
      <c r="XP65" s="5">
        <v>1039</v>
      </c>
      <c r="XQ65" s="5">
        <v>1187</v>
      </c>
      <c r="XR65" s="5">
        <v>609</v>
      </c>
      <c r="XS65" s="1">
        <v>22053</v>
      </c>
      <c r="XT65" s="3" t="s">
        <v>180</v>
      </c>
      <c r="XU65" s="3" t="s">
        <v>180</v>
      </c>
      <c r="XV65" s="3" t="s">
        <v>180</v>
      </c>
      <c r="XW65" s="3" t="s">
        <v>179</v>
      </c>
      <c r="XX65" s="3" t="s">
        <v>180</v>
      </c>
      <c r="XY65" s="3" t="s">
        <v>180</v>
      </c>
      <c r="XZ65" s="3" t="s">
        <v>230</v>
      </c>
    </row>
    <row r="66" spans="1:650" x14ac:dyDescent="0.3">
      <c r="A66" s="6" t="s">
        <v>97</v>
      </c>
      <c r="B66" s="1">
        <v>4042397</v>
      </c>
      <c r="C66" s="5">
        <v>16407</v>
      </c>
      <c r="D66" s="5">
        <v>7379</v>
      </c>
      <c r="E66" s="5">
        <v>27887</v>
      </c>
      <c r="F66" s="5">
        <v>11706</v>
      </c>
      <c r="G66" s="5">
        <v>13332</v>
      </c>
      <c r="H66" s="5">
        <v>12448</v>
      </c>
      <c r="I66" s="5">
        <v>11011</v>
      </c>
      <c r="J66" s="5">
        <v>6214</v>
      </c>
      <c r="K66" s="5">
        <v>9595</v>
      </c>
      <c r="L66" s="5">
        <v>6098</v>
      </c>
      <c r="M66" s="5">
        <v>39307</v>
      </c>
      <c r="N66" s="5">
        <v>3165</v>
      </c>
      <c r="O66" s="5">
        <v>2263</v>
      </c>
      <c r="P66" s="5">
        <v>2573</v>
      </c>
      <c r="Q66" s="5">
        <v>5885</v>
      </c>
      <c r="R66" s="5">
        <v>11132</v>
      </c>
      <c r="S66" s="5">
        <v>4419</v>
      </c>
      <c r="T66" s="5">
        <v>2247</v>
      </c>
      <c r="U66" s="5">
        <v>175</v>
      </c>
      <c r="V66" s="5">
        <v>3045</v>
      </c>
      <c r="W66" s="5">
        <v>11825</v>
      </c>
      <c r="X66" s="5">
        <v>9</v>
      </c>
      <c r="Y66" s="5">
        <v>2</v>
      </c>
      <c r="Z66" s="5">
        <v>10</v>
      </c>
      <c r="AA66" s="5">
        <v>10</v>
      </c>
      <c r="AB66" s="5">
        <v>20</v>
      </c>
      <c r="AC66" s="5">
        <v>6</v>
      </c>
      <c r="AD66" s="5">
        <v>1</v>
      </c>
      <c r="AE66" s="5">
        <v>2</v>
      </c>
      <c r="AF66" s="5">
        <v>0</v>
      </c>
      <c r="AG66" s="5">
        <v>1</v>
      </c>
      <c r="AH66" s="5">
        <v>2</v>
      </c>
      <c r="AI66" s="5">
        <v>232406</v>
      </c>
      <c r="AJ66" s="5">
        <v>104555</v>
      </c>
      <c r="AK66" s="5">
        <v>137916</v>
      </c>
      <c r="AL66" s="5">
        <v>219845</v>
      </c>
      <c r="AM66" s="5">
        <v>1049179</v>
      </c>
      <c r="AN66" s="5">
        <v>696618</v>
      </c>
      <c r="AO66" s="5">
        <v>152182</v>
      </c>
      <c r="AP66" s="5">
        <v>230882</v>
      </c>
      <c r="AQ66" s="5">
        <v>810385</v>
      </c>
      <c r="AR66" s="5">
        <v>501595</v>
      </c>
      <c r="AS66" s="5">
        <v>334173</v>
      </c>
      <c r="AT66" s="5">
        <v>359199</v>
      </c>
      <c r="AU66" s="5">
        <v>174609</v>
      </c>
      <c r="AV66" s="5">
        <v>28216</v>
      </c>
      <c r="AW66" s="5">
        <v>39425</v>
      </c>
      <c r="AX66" s="5">
        <v>370130</v>
      </c>
      <c r="AY66" s="5">
        <v>33500</v>
      </c>
      <c r="AZ66" s="5">
        <v>99258</v>
      </c>
      <c r="BA66" s="5">
        <v>74546</v>
      </c>
      <c r="BB66" s="5">
        <v>18003</v>
      </c>
      <c r="BC66" s="5">
        <v>92485</v>
      </c>
      <c r="BD66" s="5">
        <v>9017</v>
      </c>
      <c r="BE66" s="5">
        <v>31299</v>
      </c>
      <c r="BF66" s="5">
        <v>43450</v>
      </c>
      <c r="BG66" s="5">
        <v>96791</v>
      </c>
      <c r="BH66" s="5">
        <v>193912</v>
      </c>
      <c r="BI66" s="5">
        <v>11941</v>
      </c>
      <c r="BJ66" s="5">
        <v>17823</v>
      </c>
      <c r="BK66" s="5">
        <v>31531</v>
      </c>
      <c r="BL66" s="5">
        <v>3160</v>
      </c>
      <c r="BM66" s="5">
        <v>3789</v>
      </c>
      <c r="BN66" s="5">
        <v>3405</v>
      </c>
      <c r="BO66" s="5">
        <v>106441</v>
      </c>
      <c r="BP66" s="5">
        <v>123782</v>
      </c>
      <c r="BQ66" s="5">
        <v>61742</v>
      </c>
      <c r="BR66" s="5">
        <v>74824</v>
      </c>
      <c r="BS66" s="5">
        <v>49166</v>
      </c>
      <c r="BT66" s="5">
        <v>44056</v>
      </c>
      <c r="BU66" s="5">
        <v>42404</v>
      </c>
      <c r="BV66" s="5">
        <v>37752</v>
      </c>
      <c r="BW66" s="5">
        <v>32097</v>
      </c>
      <c r="BX66" s="5">
        <v>101193</v>
      </c>
      <c r="BY66" s="5">
        <v>30883</v>
      </c>
      <c r="BZ66" s="5">
        <v>17247</v>
      </c>
      <c r="CA66" s="5">
        <v>14641</v>
      </c>
      <c r="CB66" s="5">
        <v>7767</v>
      </c>
      <c r="CC66" s="5">
        <v>12728</v>
      </c>
      <c r="CD66" s="5">
        <v>10284</v>
      </c>
      <c r="CE66" s="5">
        <v>28277</v>
      </c>
      <c r="CF66" s="5">
        <v>5441</v>
      </c>
      <c r="CG66" s="5">
        <v>10418</v>
      </c>
      <c r="CH66" s="5">
        <v>16261</v>
      </c>
      <c r="CI66" s="5">
        <v>8396</v>
      </c>
      <c r="CJ66" s="5">
        <v>10748</v>
      </c>
      <c r="CK66" s="5">
        <v>12128</v>
      </c>
      <c r="CL66" s="5">
        <v>9185</v>
      </c>
      <c r="CM66" s="5">
        <v>12807</v>
      </c>
      <c r="CN66" s="5">
        <v>6819</v>
      </c>
      <c r="CO66" s="5">
        <v>6339</v>
      </c>
      <c r="CP66" s="5">
        <v>13647</v>
      </c>
      <c r="CQ66" s="5">
        <v>4250</v>
      </c>
      <c r="CR66" s="5">
        <v>4764</v>
      </c>
      <c r="CS66" s="5">
        <v>5642</v>
      </c>
      <c r="CT66" s="5">
        <v>6016</v>
      </c>
      <c r="CU66" s="5">
        <v>165366</v>
      </c>
      <c r="CV66" s="5">
        <v>113265</v>
      </c>
      <c r="CW66" s="5">
        <v>83549</v>
      </c>
      <c r="CX66" s="5">
        <v>105455</v>
      </c>
      <c r="CY66" s="5">
        <v>77963</v>
      </c>
      <c r="CZ66" s="5">
        <v>87349</v>
      </c>
      <c r="DA66" s="5">
        <v>66870</v>
      </c>
      <c r="DB66" s="5">
        <v>82571</v>
      </c>
      <c r="DC66" s="5">
        <v>72040</v>
      </c>
      <c r="DD66" s="5">
        <v>69706</v>
      </c>
      <c r="DE66" s="5">
        <v>92004</v>
      </c>
      <c r="DF66" s="5">
        <v>185147</v>
      </c>
      <c r="DG66" s="5">
        <v>28118</v>
      </c>
      <c r="DH66" s="5">
        <v>37503</v>
      </c>
      <c r="DI66" s="5">
        <v>16344</v>
      </c>
      <c r="DJ66" s="5">
        <v>26868</v>
      </c>
      <c r="DK66" s="5">
        <v>53535</v>
      </c>
      <c r="DL66" s="5">
        <v>37758</v>
      </c>
      <c r="DM66" s="5">
        <v>52075</v>
      </c>
      <c r="DN66" s="5">
        <v>38822</v>
      </c>
      <c r="DO66" s="5">
        <v>40361</v>
      </c>
      <c r="DP66" s="5">
        <v>43740</v>
      </c>
      <c r="DQ66" s="5">
        <v>48453</v>
      </c>
      <c r="DR66" s="5">
        <v>43533</v>
      </c>
      <c r="DS66" s="5">
        <v>47912</v>
      </c>
      <c r="DT66" s="5">
        <v>43071</v>
      </c>
      <c r="DU66" s="5">
        <v>32791</v>
      </c>
      <c r="DV66" s="5">
        <v>33224</v>
      </c>
      <c r="DW66" s="5">
        <v>28885</v>
      </c>
      <c r="DX66" s="5">
        <v>28009</v>
      </c>
      <c r="DY66" s="5">
        <v>29380</v>
      </c>
      <c r="DZ66" s="5">
        <v>26508</v>
      </c>
      <c r="EA66" s="5">
        <v>24995</v>
      </c>
      <c r="EB66" s="5">
        <v>29185</v>
      </c>
      <c r="EC66" s="5">
        <v>9437</v>
      </c>
      <c r="ED66" s="5">
        <v>16685</v>
      </c>
      <c r="EE66" s="5">
        <v>26648</v>
      </c>
      <c r="EF66" s="5">
        <v>25644</v>
      </c>
      <c r="EG66" s="5">
        <v>10875</v>
      </c>
      <c r="EH66" s="5">
        <v>9277</v>
      </c>
      <c r="EI66" s="5">
        <v>21590</v>
      </c>
      <c r="EJ66" s="5">
        <v>14370</v>
      </c>
      <c r="EK66" s="5">
        <v>8212</v>
      </c>
      <c r="EL66" s="5">
        <v>11078</v>
      </c>
      <c r="EM66" s="5">
        <v>3596</v>
      </c>
      <c r="EN66" s="5">
        <v>4668</v>
      </c>
      <c r="EO66" s="5">
        <v>8637</v>
      </c>
      <c r="EP66" s="5">
        <v>3056</v>
      </c>
      <c r="EQ66" s="5">
        <v>11576</v>
      </c>
      <c r="ER66" s="5">
        <v>5500</v>
      </c>
      <c r="ES66" s="5">
        <v>8478</v>
      </c>
      <c r="ET66" s="5">
        <v>24866</v>
      </c>
      <c r="EU66" s="5">
        <v>4938</v>
      </c>
      <c r="EV66" s="5">
        <v>2644</v>
      </c>
      <c r="EW66" s="5">
        <v>6701</v>
      </c>
      <c r="EX66" s="5">
        <v>8438</v>
      </c>
      <c r="EY66" s="5">
        <v>10149</v>
      </c>
      <c r="EZ66" s="5">
        <v>5549</v>
      </c>
      <c r="FA66" s="5">
        <v>5178</v>
      </c>
      <c r="FB66" s="5">
        <v>5984</v>
      </c>
      <c r="FC66" s="5">
        <v>4700</v>
      </c>
      <c r="FD66" s="5">
        <v>4579</v>
      </c>
      <c r="FE66" s="5">
        <v>10603</v>
      </c>
      <c r="FF66" s="5">
        <v>4319</v>
      </c>
      <c r="FG66" s="5">
        <v>0</v>
      </c>
      <c r="FH66" s="5">
        <v>0</v>
      </c>
      <c r="FI66" s="5">
        <v>0</v>
      </c>
      <c r="FJ66" s="5">
        <v>0</v>
      </c>
      <c r="FK66" s="5">
        <v>0</v>
      </c>
      <c r="FL66" s="5">
        <v>0</v>
      </c>
      <c r="FM66" s="5">
        <v>0</v>
      </c>
      <c r="FN66" s="5">
        <v>0</v>
      </c>
      <c r="FO66" s="5">
        <v>0</v>
      </c>
      <c r="FP66" s="5">
        <v>0</v>
      </c>
      <c r="FQ66" s="5">
        <v>0</v>
      </c>
      <c r="FR66" s="5">
        <v>0</v>
      </c>
      <c r="FS66" s="5">
        <v>0</v>
      </c>
      <c r="FT66" s="5">
        <v>0</v>
      </c>
      <c r="FU66" s="5" t="s">
        <v>33</v>
      </c>
      <c r="FV66" s="5" t="s">
        <v>33</v>
      </c>
      <c r="FW66" s="5" t="s">
        <v>33</v>
      </c>
      <c r="FX66" s="5" t="s">
        <v>33</v>
      </c>
      <c r="FY66" s="5" t="s">
        <v>33</v>
      </c>
      <c r="FZ66" s="5" t="s">
        <v>33</v>
      </c>
      <c r="GA66" s="5" t="s">
        <v>33</v>
      </c>
      <c r="GB66" s="5" t="s">
        <v>33</v>
      </c>
      <c r="GC66" s="5" t="s">
        <v>33</v>
      </c>
      <c r="GD66" s="5" t="s">
        <v>33</v>
      </c>
      <c r="GE66" s="5" t="s">
        <v>33</v>
      </c>
      <c r="GF66" s="5" t="s">
        <v>33</v>
      </c>
      <c r="GG66" s="5" t="s">
        <v>33</v>
      </c>
      <c r="GH66" s="5" t="s">
        <v>33</v>
      </c>
      <c r="GI66" s="5" t="s">
        <v>33</v>
      </c>
      <c r="GJ66" s="5" t="s">
        <v>33</v>
      </c>
      <c r="GK66" s="5" t="s">
        <v>33</v>
      </c>
      <c r="GL66" s="5" t="s">
        <v>33</v>
      </c>
      <c r="GM66" s="5">
        <v>545615</v>
      </c>
      <c r="GN66" s="5">
        <v>378166</v>
      </c>
      <c r="GO66" s="5">
        <v>320531</v>
      </c>
      <c r="GP66" s="5">
        <v>428516</v>
      </c>
      <c r="GQ66" s="5">
        <v>1216288</v>
      </c>
      <c r="GR66" s="5">
        <v>866115</v>
      </c>
      <c r="GS66" s="5">
        <v>283343</v>
      </c>
      <c r="GT66" s="5">
        <v>366139</v>
      </c>
      <c r="GU66" s="5">
        <v>945706</v>
      </c>
      <c r="GV66" s="5">
        <v>693445</v>
      </c>
      <c r="GW66" s="5">
        <v>504579</v>
      </c>
      <c r="GX66" s="5">
        <v>575837</v>
      </c>
      <c r="GY66" s="5">
        <v>223227</v>
      </c>
      <c r="GZ66" s="5">
        <v>80694</v>
      </c>
      <c r="HA66" s="5">
        <v>83135</v>
      </c>
      <c r="HB66" s="5">
        <v>421469</v>
      </c>
      <c r="HC66" s="5">
        <v>131078</v>
      </c>
      <c r="HD66" s="5">
        <v>150204</v>
      </c>
      <c r="HE66" s="5">
        <v>145692</v>
      </c>
      <c r="HF66" s="5">
        <v>100997</v>
      </c>
      <c r="HG66" s="5">
        <v>158004</v>
      </c>
      <c r="HH66" s="5">
        <v>66159</v>
      </c>
      <c r="HI66" s="5">
        <v>98582</v>
      </c>
      <c r="HJ66" s="5">
        <v>104616</v>
      </c>
      <c r="HK66" s="5">
        <v>167670</v>
      </c>
      <c r="HL66" s="5">
        <v>249372</v>
      </c>
      <c r="HM66" s="5">
        <v>56255</v>
      </c>
      <c r="HN66" s="5">
        <v>70679</v>
      </c>
      <c r="HO66" s="5">
        <v>69368</v>
      </c>
      <c r="HP66" s="5">
        <v>40513</v>
      </c>
      <c r="HQ66" s="5">
        <v>49415</v>
      </c>
      <c r="HR66" s="5">
        <v>40250</v>
      </c>
      <c r="HS66" s="5">
        <v>528579</v>
      </c>
      <c r="HT66" s="5">
        <v>611096</v>
      </c>
      <c r="HU66" s="5">
        <v>597193</v>
      </c>
      <c r="HV66" s="5">
        <v>613090</v>
      </c>
      <c r="HW66" s="5">
        <v>671040</v>
      </c>
      <c r="HX66" s="5">
        <v>744945</v>
      </c>
      <c r="HY66" s="5">
        <v>679632</v>
      </c>
      <c r="HZ66" s="5">
        <v>668353</v>
      </c>
      <c r="IA66" s="5">
        <v>690452</v>
      </c>
      <c r="IB66" s="5">
        <v>719126</v>
      </c>
      <c r="IC66" s="5">
        <v>675934</v>
      </c>
      <c r="ID66" s="5">
        <v>772070</v>
      </c>
      <c r="IE66" s="5">
        <v>662114</v>
      </c>
      <c r="IF66" s="5">
        <v>650602</v>
      </c>
      <c r="IG66" s="5">
        <v>671702</v>
      </c>
      <c r="IH66" s="5">
        <v>463401</v>
      </c>
      <c r="II66" s="5">
        <v>426550</v>
      </c>
      <c r="IJ66" s="5">
        <v>430031</v>
      </c>
      <c r="IK66" s="5">
        <v>415801</v>
      </c>
      <c r="IL66" s="5">
        <v>408174</v>
      </c>
      <c r="IM66" s="5">
        <v>485338</v>
      </c>
      <c r="IN66" s="5">
        <v>366116</v>
      </c>
      <c r="IO66" s="5">
        <v>281699</v>
      </c>
      <c r="IP66" s="5">
        <v>281874</v>
      </c>
      <c r="IQ66" s="5">
        <v>279541</v>
      </c>
      <c r="IR66" s="5">
        <v>248243</v>
      </c>
      <c r="IS66" s="5">
        <v>229723</v>
      </c>
      <c r="IT66" s="5">
        <v>217448</v>
      </c>
      <c r="IU66" s="5">
        <v>225730</v>
      </c>
      <c r="IV66" s="5">
        <v>217647</v>
      </c>
      <c r="IW66" s="5">
        <v>199451</v>
      </c>
      <c r="IX66" s="5">
        <v>229489</v>
      </c>
      <c r="IY66" s="5">
        <v>92987</v>
      </c>
      <c r="IZ66" s="5">
        <v>93321</v>
      </c>
      <c r="JA66" s="5">
        <v>80377</v>
      </c>
      <c r="JB66" s="5">
        <v>82261</v>
      </c>
      <c r="JC66" s="5">
        <v>87940</v>
      </c>
      <c r="JD66" s="5">
        <v>83598</v>
      </c>
      <c r="JE66" s="5">
        <v>63125</v>
      </c>
      <c r="JF66" s="5">
        <v>86168</v>
      </c>
      <c r="JG66" s="5">
        <v>69563</v>
      </c>
      <c r="JH66" s="5">
        <v>62835</v>
      </c>
      <c r="JI66" s="5">
        <v>57758</v>
      </c>
      <c r="JJ66" s="5">
        <v>51002</v>
      </c>
      <c r="JK66" s="5">
        <v>52888</v>
      </c>
      <c r="JL66" s="5">
        <v>39750</v>
      </c>
      <c r="JM66" s="5">
        <v>42746</v>
      </c>
      <c r="JN66" s="5">
        <v>36619</v>
      </c>
      <c r="JO66" s="5">
        <v>34345</v>
      </c>
      <c r="JP66" s="5">
        <v>39383</v>
      </c>
      <c r="JQ66" s="5">
        <v>33558</v>
      </c>
      <c r="JR66" s="5">
        <v>39154</v>
      </c>
      <c r="JS66" s="5">
        <v>34036</v>
      </c>
      <c r="JT66" s="5">
        <v>37076</v>
      </c>
      <c r="JU66" s="5">
        <v>37418</v>
      </c>
      <c r="JV66" s="5">
        <v>37291</v>
      </c>
      <c r="JW66" s="5">
        <v>36107</v>
      </c>
      <c r="JX66" s="5">
        <v>34439</v>
      </c>
      <c r="JY66" s="5">
        <v>31911</v>
      </c>
      <c r="JZ66" s="5">
        <v>36307</v>
      </c>
      <c r="KA66" s="5">
        <v>35820</v>
      </c>
      <c r="KB66" s="5">
        <v>30511</v>
      </c>
      <c r="KC66" s="5">
        <v>27990</v>
      </c>
      <c r="KD66" s="5">
        <v>28820</v>
      </c>
      <c r="KE66" s="5">
        <v>35939</v>
      </c>
      <c r="KF66" s="5">
        <v>27561</v>
      </c>
      <c r="KG66" s="5">
        <v>23878</v>
      </c>
      <c r="KH66" s="5">
        <v>23316</v>
      </c>
      <c r="KI66" s="5">
        <v>22439</v>
      </c>
      <c r="KJ66" s="5">
        <v>20842</v>
      </c>
      <c r="KK66" s="5">
        <v>19456</v>
      </c>
      <c r="KL66" s="5">
        <v>21687</v>
      </c>
      <c r="KM66" s="5">
        <v>20419</v>
      </c>
      <c r="KN66" s="5">
        <v>19803</v>
      </c>
      <c r="KO66" s="5">
        <v>11590</v>
      </c>
      <c r="KP66" s="5">
        <v>15167</v>
      </c>
      <c r="KQ66" s="5">
        <v>13588</v>
      </c>
      <c r="KR66" s="5">
        <v>7522</v>
      </c>
      <c r="KS66" s="5">
        <v>16890</v>
      </c>
      <c r="KT66" s="5">
        <v>14415</v>
      </c>
      <c r="KU66" s="5">
        <v>14092</v>
      </c>
      <c r="KV66" s="5">
        <v>12502</v>
      </c>
      <c r="KW66" s="5">
        <v>5094</v>
      </c>
      <c r="KX66" s="5">
        <v>5609</v>
      </c>
      <c r="KY66" s="5">
        <v>3500</v>
      </c>
      <c r="KZ66" s="5">
        <v>3369</v>
      </c>
      <c r="LA66" s="5">
        <v>2517</v>
      </c>
      <c r="LB66" s="5">
        <v>2496</v>
      </c>
      <c r="LC66" s="5">
        <v>2534</v>
      </c>
      <c r="LD66" s="5">
        <v>1980</v>
      </c>
      <c r="LE66" s="5">
        <v>2045</v>
      </c>
      <c r="LF66" s="5">
        <v>1884</v>
      </c>
      <c r="LG66" s="5">
        <v>1876</v>
      </c>
      <c r="LH66" s="5">
        <v>3390</v>
      </c>
      <c r="LI66" s="5">
        <v>3208</v>
      </c>
      <c r="LJ66" s="5">
        <v>2891</v>
      </c>
      <c r="LK66" s="5">
        <v>13154</v>
      </c>
      <c r="LL66" s="5">
        <v>14289</v>
      </c>
      <c r="LM66" s="5">
        <v>10719</v>
      </c>
      <c r="LN66" s="5">
        <v>8238</v>
      </c>
      <c r="LO66" s="5">
        <v>9344</v>
      </c>
      <c r="LP66" s="5">
        <v>9426</v>
      </c>
      <c r="LQ66" s="5">
        <v>8180</v>
      </c>
      <c r="LR66" s="5">
        <v>7767</v>
      </c>
      <c r="LS66" s="5">
        <v>7295</v>
      </c>
      <c r="LT66" s="5">
        <v>6828</v>
      </c>
      <c r="LU66" s="5">
        <v>6667</v>
      </c>
      <c r="LV66" s="5">
        <v>4733</v>
      </c>
      <c r="LW66" s="5">
        <v>4995</v>
      </c>
      <c r="LX66" s="5">
        <v>5017</v>
      </c>
      <c r="LY66" s="5">
        <v>4054</v>
      </c>
      <c r="LZ66" s="5">
        <v>3761</v>
      </c>
      <c r="MA66" s="5">
        <v>4811</v>
      </c>
      <c r="MB66" s="5">
        <v>4803</v>
      </c>
      <c r="MC66" s="5">
        <v>5338</v>
      </c>
      <c r="MD66" s="5">
        <v>4075</v>
      </c>
      <c r="ME66" s="5">
        <v>5826</v>
      </c>
      <c r="MF66" s="5">
        <v>6576</v>
      </c>
      <c r="MG66" s="5">
        <v>6817</v>
      </c>
      <c r="MH66" s="5">
        <v>6294</v>
      </c>
      <c r="MI66" s="5">
        <v>6448</v>
      </c>
      <c r="MJ66" s="5">
        <v>6419</v>
      </c>
      <c r="MK66" s="5">
        <v>6215</v>
      </c>
      <c r="ML66" s="5">
        <v>6196</v>
      </c>
      <c r="MM66" s="5">
        <v>5543</v>
      </c>
      <c r="MN66" s="5">
        <v>4851</v>
      </c>
      <c r="MO66" s="5">
        <v>4612</v>
      </c>
      <c r="MP66" s="5">
        <v>4195</v>
      </c>
      <c r="MQ66" s="5">
        <v>3</v>
      </c>
      <c r="MR66" s="5">
        <v>6</v>
      </c>
      <c r="MS66" s="5">
        <v>-160</v>
      </c>
      <c r="MT66" s="5">
        <v>-337</v>
      </c>
      <c r="MU66" s="5">
        <v>-308</v>
      </c>
      <c r="MV66" s="5">
        <v>-176</v>
      </c>
      <c r="MW66" s="5">
        <v>-160</v>
      </c>
      <c r="MX66" s="5">
        <v>1343</v>
      </c>
      <c r="MY66" s="5">
        <v>1412</v>
      </c>
      <c r="MZ66" s="5">
        <v>1884</v>
      </c>
      <c r="NA66" s="5">
        <v>1639</v>
      </c>
      <c r="NB66" s="5">
        <v>38</v>
      </c>
      <c r="NC66" s="5">
        <v>6</v>
      </c>
      <c r="ND66" s="5">
        <v>2467</v>
      </c>
      <c r="NE66" s="5" t="s">
        <v>33</v>
      </c>
      <c r="NF66" s="5" t="s">
        <v>33</v>
      </c>
      <c r="NG66" s="5" t="s">
        <v>33</v>
      </c>
      <c r="NH66" s="5" t="s">
        <v>33</v>
      </c>
      <c r="NI66" s="5" t="s">
        <v>33</v>
      </c>
      <c r="NJ66" s="5" t="s">
        <v>33</v>
      </c>
      <c r="NK66" s="5" t="s">
        <v>33</v>
      </c>
      <c r="NL66" s="5" t="s">
        <v>33</v>
      </c>
      <c r="NM66" s="5" t="s">
        <v>33</v>
      </c>
      <c r="NN66" s="5" t="s">
        <v>33</v>
      </c>
      <c r="NO66" s="5" t="s">
        <v>33</v>
      </c>
      <c r="NP66" s="5" t="s">
        <v>33</v>
      </c>
      <c r="NQ66" s="5" t="s">
        <v>33</v>
      </c>
      <c r="NR66" s="5" t="s">
        <v>33</v>
      </c>
      <c r="NS66" s="5" t="s">
        <v>33</v>
      </c>
      <c r="NT66" s="5" t="s">
        <v>33</v>
      </c>
      <c r="NU66" s="5" t="s">
        <v>33</v>
      </c>
      <c r="NV66" s="5" t="s">
        <v>33</v>
      </c>
      <c r="NW66" s="5">
        <v>0</v>
      </c>
      <c r="NX66" s="5">
        <v>0</v>
      </c>
      <c r="NY66" s="5">
        <v>0</v>
      </c>
      <c r="NZ66" s="5">
        <v>0</v>
      </c>
      <c r="OA66" s="5">
        <v>0</v>
      </c>
      <c r="OB66" s="5">
        <v>0</v>
      </c>
      <c r="OC66" s="5">
        <v>0</v>
      </c>
      <c r="OD66" s="5">
        <v>0</v>
      </c>
      <c r="OE66" s="5">
        <v>0</v>
      </c>
      <c r="OF66" s="5">
        <v>0</v>
      </c>
      <c r="OG66" s="5">
        <v>0</v>
      </c>
      <c r="OH66" s="5">
        <v>0</v>
      </c>
      <c r="OI66" s="5">
        <v>0</v>
      </c>
      <c r="OJ66" s="5">
        <v>0</v>
      </c>
      <c r="OK66" s="5" t="s">
        <v>33</v>
      </c>
      <c r="OL66" s="5" t="s">
        <v>33</v>
      </c>
      <c r="OM66" s="5" t="s">
        <v>33</v>
      </c>
      <c r="ON66" s="5" t="s">
        <v>33</v>
      </c>
      <c r="OO66" s="5" t="s">
        <v>33</v>
      </c>
      <c r="OP66" s="5" t="s">
        <v>33</v>
      </c>
      <c r="OQ66" s="5" t="s">
        <v>33</v>
      </c>
      <c r="OR66" s="5" t="s">
        <v>33</v>
      </c>
      <c r="OS66" s="5" t="s">
        <v>33</v>
      </c>
      <c r="OT66" s="5" t="s">
        <v>33</v>
      </c>
      <c r="OU66" s="5" t="s">
        <v>33</v>
      </c>
      <c r="OV66" s="5" t="s">
        <v>33</v>
      </c>
      <c r="OW66" s="5" t="s">
        <v>33</v>
      </c>
      <c r="OX66" s="5" t="s">
        <v>33</v>
      </c>
      <c r="OY66" s="5" t="s">
        <v>33</v>
      </c>
      <c r="OZ66" s="5" t="s">
        <v>33</v>
      </c>
      <c r="PA66" s="5" t="s">
        <v>33</v>
      </c>
      <c r="PB66" s="5" t="s">
        <v>33</v>
      </c>
      <c r="PC66" s="5">
        <v>29165</v>
      </c>
      <c r="PD66" s="5">
        <v>26577</v>
      </c>
      <c r="PE66" s="5">
        <v>24543</v>
      </c>
      <c r="PF66" s="5">
        <v>23345</v>
      </c>
      <c r="PG66" s="5">
        <v>21926</v>
      </c>
      <c r="PH66" s="5">
        <v>24044</v>
      </c>
      <c r="PI66" s="5">
        <v>20709</v>
      </c>
      <c r="PJ66" s="5">
        <v>21307</v>
      </c>
      <c r="PK66" s="5">
        <v>19878</v>
      </c>
      <c r="PL66" s="5">
        <v>19672</v>
      </c>
      <c r="PM66" s="5">
        <v>19070</v>
      </c>
      <c r="PN66" s="5">
        <v>18616</v>
      </c>
      <c r="PO66" s="5">
        <v>16698</v>
      </c>
      <c r="PP66" s="5">
        <v>17252</v>
      </c>
      <c r="PQ66" s="5">
        <v>16736</v>
      </c>
      <c r="PR66" s="5">
        <v>15206</v>
      </c>
      <c r="PS66" s="5">
        <v>17165</v>
      </c>
      <c r="PT66" s="5">
        <v>9248</v>
      </c>
      <c r="PU66" s="5">
        <v>8654</v>
      </c>
      <c r="PV66" s="5">
        <v>11850</v>
      </c>
      <c r="PW66" s="5">
        <v>11128</v>
      </c>
      <c r="PX66" s="5">
        <v>11387</v>
      </c>
      <c r="PY66" s="5">
        <v>11189</v>
      </c>
      <c r="PZ66" s="5">
        <v>11395</v>
      </c>
      <c r="QA66" s="5">
        <v>11020</v>
      </c>
      <c r="QB66" s="5">
        <v>11966</v>
      </c>
      <c r="QC66" s="5">
        <v>11258</v>
      </c>
      <c r="QD66" s="5">
        <v>10619</v>
      </c>
      <c r="QE66" s="5">
        <v>10427</v>
      </c>
      <c r="QF66" s="5">
        <v>9999</v>
      </c>
      <c r="QG66" s="5">
        <v>9374</v>
      </c>
      <c r="QH66" s="5">
        <v>8004</v>
      </c>
      <c r="QI66" s="5">
        <v>34681</v>
      </c>
      <c r="QJ66" s="5">
        <v>34631</v>
      </c>
      <c r="QK66" s="5">
        <v>31619</v>
      </c>
      <c r="QL66" s="5">
        <v>33420</v>
      </c>
      <c r="QM66" s="5">
        <v>33698</v>
      </c>
      <c r="QN66" s="5">
        <v>35438</v>
      </c>
      <c r="QO66" s="5">
        <v>34528</v>
      </c>
      <c r="QP66" s="5">
        <v>34731</v>
      </c>
      <c r="QQ66" s="5">
        <v>26467</v>
      </c>
      <c r="QR66" s="5">
        <v>26302</v>
      </c>
      <c r="QS66" s="5">
        <v>29395</v>
      </c>
      <c r="QT66" s="5">
        <v>24629</v>
      </c>
      <c r="QU66" s="5">
        <v>20942</v>
      </c>
      <c r="QV66" s="5">
        <v>21813</v>
      </c>
      <c r="QW66" s="5">
        <v>20965</v>
      </c>
      <c r="QX66" s="5">
        <v>17078</v>
      </c>
      <c r="QY66" s="5">
        <v>18820</v>
      </c>
      <c r="QZ66" s="5">
        <v>15513</v>
      </c>
      <c r="RA66" s="5">
        <v>14395</v>
      </c>
      <c r="RB66" s="5">
        <v>16274</v>
      </c>
      <c r="RC66" s="5">
        <v>16696</v>
      </c>
      <c r="RD66" s="5">
        <v>18441</v>
      </c>
      <c r="RE66" s="5">
        <v>18161</v>
      </c>
      <c r="RF66" s="5">
        <v>19001</v>
      </c>
      <c r="RG66" s="5">
        <v>18805</v>
      </c>
      <c r="RH66" s="5">
        <v>24048</v>
      </c>
      <c r="RI66" s="5">
        <v>20072</v>
      </c>
      <c r="RJ66" s="5">
        <v>17696</v>
      </c>
      <c r="RK66" s="5">
        <v>16470</v>
      </c>
      <c r="RL66" s="5">
        <v>14899</v>
      </c>
      <c r="RM66" s="5">
        <v>13128</v>
      </c>
      <c r="RN66" s="5">
        <v>12555</v>
      </c>
      <c r="RO66" s="5">
        <v>36252</v>
      </c>
      <c r="RP66" s="5">
        <v>34751</v>
      </c>
      <c r="RQ66" s="5">
        <v>32654</v>
      </c>
      <c r="RR66" s="5">
        <v>31630</v>
      </c>
      <c r="RS66" s="5">
        <v>31121</v>
      </c>
      <c r="RT66" s="5">
        <v>33323</v>
      </c>
      <c r="RU66" s="5">
        <v>26949</v>
      </c>
      <c r="RV66" s="5">
        <v>28303</v>
      </c>
      <c r="RW66" s="5">
        <v>28236</v>
      </c>
      <c r="RX66" s="5">
        <v>29195</v>
      </c>
      <c r="RY66" s="5">
        <v>25312</v>
      </c>
      <c r="RZ66" s="5">
        <v>22472</v>
      </c>
      <c r="SA66" s="5">
        <v>20462</v>
      </c>
      <c r="SB66" s="5">
        <v>21016</v>
      </c>
      <c r="SC66" s="5">
        <v>19710</v>
      </c>
      <c r="SD66" s="5">
        <v>17296</v>
      </c>
      <c r="SE66" s="5">
        <v>17036</v>
      </c>
      <c r="SF66" s="5">
        <v>17747</v>
      </c>
      <c r="SG66" s="5">
        <v>16962</v>
      </c>
      <c r="SH66" s="5">
        <v>17887</v>
      </c>
      <c r="SI66" s="5">
        <v>18630</v>
      </c>
      <c r="SJ66" s="5">
        <v>19802</v>
      </c>
      <c r="SK66" s="5">
        <v>20025</v>
      </c>
      <c r="SL66" s="5">
        <v>19887</v>
      </c>
      <c r="SM66" s="5">
        <v>18897</v>
      </c>
      <c r="SN66" s="5">
        <v>17359</v>
      </c>
      <c r="SO66" s="5">
        <v>16848</v>
      </c>
      <c r="SP66" s="5">
        <v>16467</v>
      </c>
      <c r="SQ66" s="5">
        <v>16210</v>
      </c>
      <c r="SR66" s="5">
        <v>13895</v>
      </c>
      <c r="SS66" s="5">
        <v>12454</v>
      </c>
      <c r="ST66" s="5">
        <v>11629</v>
      </c>
      <c r="SU66" s="5">
        <v>11487</v>
      </c>
      <c r="SV66" s="5">
        <v>16791</v>
      </c>
      <c r="SW66" s="5">
        <v>22093</v>
      </c>
      <c r="SX66" s="5">
        <v>22509</v>
      </c>
      <c r="SY66" s="5">
        <v>18532</v>
      </c>
      <c r="SZ66" s="5">
        <v>18365</v>
      </c>
      <c r="TA66" s="5">
        <v>19563</v>
      </c>
      <c r="TB66" s="5">
        <v>14622</v>
      </c>
      <c r="TC66" s="5">
        <v>13800</v>
      </c>
      <c r="TD66" s="5">
        <v>12281</v>
      </c>
      <c r="TE66" s="5">
        <v>14343</v>
      </c>
      <c r="TF66" s="5">
        <v>4918</v>
      </c>
      <c r="TG66" s="5">
        <v>6267</v>
      </c>
      <c r="TH66" s="5">
        <v>4838</v>
      </c>
      <c r="TI66" s="5">
        <v>4811</v>
      </c>
      <c r="TJ66" s="5">
        <v>5120</v>
      </c>
      <c r="TK66" s="5">
        <v>4925</v>
      </c>
      <c r="TL66" s="5">
        <v>2949</v>
      </c>
      <c r="TM66" s="5">
        <v>1220</v>
      </c>
      <c r="TN66" s="5">
        <v>1461</v>
      </c>
      <c r="TO66" s="5">
        <v>3247</v>
      </c>
      <c r="TP66" s="5">
        <v>3655</v>
      </c>
      <c r="TQ66" s="5">
        <v>4310</v>
      </c>
      <c r="TR66" s="5">
        <v>4912</v>
      </c>
      <c r="TS66" s="5">
        <v>6101</v>
      </c>
      <c r="TT66" s="5">
        <v>6147</v>
      </c>
      <c r="TU66" s="5">
        <v>3324</v>
      </c>
      <c r="TV66" s="5">
        <v>3639</v>
      </c>
      <c r="TW66" s="5">
        <v>3556</v>
      </c>
      <c r="TX66" s="5">
        <v>3411</v>
      </c>
      <c r="TY66" s="5">
        <v>3297</v>
      </c>
      <c r="TZ66" s="5">
        <v>2646</v>
      </c>
      <c r="UA66" s="5">
        <v>1456</v>
      </c>
      <c r="UB66" s="5">
        <v>986</v>
      </c>
      <c r="UC66" s="5">
        <v>792</v>
      </c>
      <c r="UD66" s="5">
        <v>817</v>
      </c>
      <c r="UE66" s="5">
        <v>307</v>
      </c>
      <c r="UF66" s="5">
        <v>94</v>
      </c>
      <c r="UG66" s="5">
        <v>42</v>
      </c>
      <c r="UH66" s="5">
        <v>2</v>
      </c>
      <c r="UI66" s="5">
        <v>33</v>
      </c>
      <c r="UJ66" s="5">
        <v>42</v>
      </c>
      <c r="UK66" s="5">
        <v>60</v>
      </c>
      <c r="UL66" s="5">
        <v>58</v>
      </c>
      <c r="UM66" s="5">
        <v>49</v>
      </c>
      <c r="UN66" s="5">
        <v>0</v>
      </c>
      <c r="UO66" s="5">
        <v>0</v>
      </c>
      <c r="UP66" s="5">
        <v>450</v>
      </c>
      <c r="UQ66" s="5">
        <v>258</v>
      </c>
      <c r="UR66" s="5">
        <v>131</v>
      </c>
      <c r="US66" s="5">
        <v>233</v>
      </c>
      <c r="UT66" s="5">
        <v>3398</v>
      </c>
      <c r="UU66" s="5">
        <v>4384</v>
      </c>
      <c r="UV66" s="5">
        <v>6554</v>
      </c>
      <c r="UW66" s="5">
        <v>6115</v>
      </c>
      <c r="UX66" s="5">
        <v>4506</v>
      </c>
      <c r="UY66" s="5">
        <v>4384</v>
      </c>
      <c r="UZ66" s="5">
        <v>3374</v>
      </c>
      <c r="VA66" s="5">
        <v>1961</v>
      </c>
      <c r="VB66" s="5">
        <v>1375</v>
      </c>
      <c r="VC66" s="5">
        <v>1451</v>
      </c>
      <c r="VD66" s="5">
        <v>1211</v>
      </c>
      <c r="VE66" s="5">
        <v>1123</v>
      </c>
      <c r="VF66" s="5">
        <v>1297</v>
      </c>
      <c r="VG66" s="5">
        <v>106736</v>
      </c>
      <c r="VH66" s="5">
        <v>108551</v>
      </c>
      <c r="VI66" s="5">
        <v>107980</v>
      </c>
      <c r="VJ66" s="5">
        <v>109017</v>
      </c>
      <c r="VK66" s="5">
        <v>118391</v>
      </c>
      <c r="VL66" s="5">
        <v>100637</v>
      </c>
      <c r="VM66" s="5">
        <v>108747</v>
      </c>
      <c r="VN66" s="5">
        <v>85446</v>
      </c>
      <c r="VO66" s="5">
        <v>91073</v>
      </c>
      <c r="VP66" s="5">
        <v>85318</v>
      </c>
      <c r="VQ66" s="5">
        <v>77610</v>
      </c>
      <c r="VR66" s="5">
        <v>67147</v>
      </c>
      <c r="VS66" s="5">
        <v>62301</v>
      </c>
      <c r="VT66" s="5">
        <v>66640</v>
      </c>
      <c r="VU66" s="5">
        <v>72364</v>
      </c>
      <c r="VV66" s="5">
        <v>65873</v>
      </c>
      <c r="VW66" s="5">
        <v>71866</v>
      </c>
      <c r="VX66" s="5">
        <v>82988</v>
      </c>
      <c r="VY66" s="5">
        <v>71726</v>
      </c>
      <c r="VZ66" s="5">
        <v>46755</v>
      </c>
      <c r="WA66" s="5">
        <v>53129</v>
      </c>
      <c r="WB66" s="5">
        <v>54749</v>
      </c>
      <c r="WC66" s="5">
        <v>56449</v>
      </c>
      <c r="WD66" s="5">
        <v>58704</v>
      </c>
      <c r="WE66" s="5">
        <v>58608</v>
      </c>
      <c r="WF66" s="5">
        <v>56248</v>
      </c>
      <c r="WG66" s="5">
        <v>53391</v>
      </c>
      <c r="WH66" s="5">
        <v>43705</v>
      </c>
      <c r="WI66" s="5">
        <v>42439</v>
      </c>
      <c r="WJ66" s="5">
        <v>35823</v>
      </c>
      <c r="WK66" s="5">
        <v>33540</v>
      </c>
      <c r="WL66" s="5">
        <v>35151</v>
      </c>
      <c r="WM66" s="5">
        <v>2140</v>
      </c>
      <c r="WN66" s="5">
        <v>1630</v>
      </c>
      <c r="WO66" s="5">
        <v>1527</v>
      </c>
      <c r="WP66" s="5">
        <v>1074</v>
      </c>
      <c r="WQ66" s="5">
        <v>2458</v>
      </c>
      <c r="WR66" s="5">
        <v>2457</v>
      </c>
      <c r="WS66" s="5">
        <v>5924</v>
      </c>
      <c r="WT66" s="5">
        <v>13868</v>
      </c>
      <c r="WU66" s="5">
        <v>12978</v>
      </c>
      <c r="WV66" s="5">
        <v>11850</v>
      </c>
      <c r="WW66" s="5">
        <v>9454</v>
      </c>
      <c r="WX66" s="5">
        <v>8416</v>
      </c>
      <c r="WY66" s="5">
        <v>6416</v>
      </c>
      <c r="WZ66" s="5">
        <v>6297</v>
      </c>
      <c r="XA66" s="5">
        <v>4491</v>
      </c>
      <c r="XB66" s="5">
        <v>3434</v>
      </c>
      <c r="XC66" s="5">
        <v>2295</v>
      </c>
      <c r="XD66" s="5">
        <v>83</v>
      </c>
      <c r="XE66" s="5">
        <v>3729</v>
      </c>
      <c r="XF66" s="5">
        <v>2140</v>
      </c>
      <c r="XG66" s="5">
        <v>760</v>
      </c>
      <c r="XH66" s="5">
        <v>1513</v>
      </c>
      <c r="XI66" s="5">
        <v>2594</v>
      </c>
      <c r="XJ66" s="5">
        <v>1574</v>
      </c>
      <c r="XK66" s="5">
        <v>1233</v>
      </c>
      <c r="XL66" s="5">
        <v>1229</v>
      </c>
      <c r="XM66" s="5">
        <v>1252</v>
      </c>
      <c r="XN66" s="5">
        <v>919</v>
      </c>
      <c r="XO66" s="5">
        <v>758</v>
      </c>
      <c r="XP66" s="5">
        <v>765</v>
      </c>
      <c r="XQ66" s="5">
        <v>834</v>
      </c>
      <c r="XR66" s="5">
        <v>861</v>
      </c>
      <c r="XS66" s="1">
        <v>10171</v>
      </c>
      <c r="XT66" s="3" t="s">
        <v>180</v>
      </c>
      <c r="XU66" s="3" t="s">
        <v>180</v>
      </c>
      <c r="XV66" s="3" t="s">
        <v>180</v>
      </c>
      <c r="XW66" s="3" t="s">
        <v>179</v>
      </c>
      <c r="XX66" s="3" t="s">
        <v>180</v>
      </c>
      <c r="XY66" s="3" t="s">
        <v>180</v>
      </c>
      <c r="XZ66" s="3" t="s">
        <v>231</v>
      </c>
    </row>
    <row r="67" spans="1:650" x14ac:dyDescent="0.3">
      <c r="A67" s="6" t="s">
        <v>98</v>
      </c>
      <c r="B67" s="1">
        <v>4060895</v>
      </c>
      <c r="C67" s="5">
        <v>1255</v>
      </c>
      <c r="D67" s="5">
        <v>1085</v>
      </c>
      <c r="E67" s="5">
        <v>1262</v>
      </c>
      <c r="F67" s="5">
        <v>840</v>
      </c>
      <c r="G67" s="5">
        <v>531</v>
      </c>
      <c r="H67" s="5">
        <v>7</v>
      </c>
      <c r="I67" s="5">
        <v>17</v>
      </c>
      <c r="J67" s="5">
        <v>208</v>
      </c>
      <c r="K67" s="5">
        <v>30</v>
      </c>
      <c r="L67" s="5">
        <v>121</v>
      </c>
      <c r="M67" s="5">
        <v>-28</v>
      </c>
      <c r="N67" s="5">
        <v>221</v>
      </c>
      <c r="O67" s="5">
        <v>167</v>
      </c>
      <c r="P67" s="5">
        <v>157</v>
      </c>
      <c r="Q67" s="5">
        <v>152</v>
      </c>
      <c r="R67" s="5">
        <v>190</v>
      </c>
      <c r="S67" s="5">
        <v>488</v>
      </c>
      <c r="T67" s="5">
        <v>739</v>
      </c>
      <c r="U67" s="5">
        <v>122</v>
      </c>
      <c r="V67" s="5">
        <v>307</v>
      </c>
      <c r="W67" s="5">
        <v>301</v>
      </c>
      <c r="X67" s="5">
        <v>76</v>
      </c>
      <c r="Y67" s="5">
        <v>0</v>
      </c>
      <c r="Z67" s="5">
        <v>0</v>
      </c>
      <c r="AA67" s="5">
        <v>0</v>
      </c>
      <c r="AB67" s="5">
        <v>0</v>
      </c>
      <c r="AC67" s="5" t="s">
        <v>33</v>
      </c>
      <c r="AD67" s="5" t="s">
        <v>33</v>
      </c>
      <c r="AE67" s="5" t="s">
        <v>33</v>
      </c>
      <c r="AF67" s="5" t="s">
        <v>33</v>
      </c>
      <c r="AG67" s="5" t="s">
        <v>33</v>
      </c>
      <c r="AH67" s="5" t="s">
        <v>33</v>
      </c>
      <c r="AI67" s="5">
        <v>0</v>
      </c>
      <c r="AJ67" s="5">
        <v>0</v>
      </c>
      <c r="AK67" s="5">
        <v>0</v>
      </c>
      <c r="AL67" s="5">
        <v>0</v>
      </c>
      <c r="AM67" s="5">
        <v>0</v>
      </c>
      <c r="AN67" s="5">
        <v>0</v>
      </c>
      <c r="AO67" s="5">
        <v>0</v>
      </c>
      <c r="AP67" s="5">
        <v>0</v>
      </c>
      <c r="AQ67" s="5">
        <v>0</v>
      </c>
      <c r="AR67" s="5">
        <v>0</v>
      </c>
      <c r="AS67" s="5">
        <v>0</v>
      </c>
      <c r="AT67" s="5">
        <v>0</v>
      </c>
      <c r="AU67" s="5">
        <v>0</v>
      </c>
      <c r="AV67" s="5">
        <v>0</v>
      </c>
      <c r="AW67" s="5">
        <v>0</v>
      </c>
      <c r="AX67" s="5">
        <v>0</v>
      </c>
      <c r="AY67" s="5">
        <v>0</v>
      </c>
      <c r="AZ67" s="5">
        <v>0</v>
      </c>
      <c r="BA67" s="5">
        <v>0</v>
      </c>
      <c r="BB67" s="5">
        <v>0</v>
      </c>
      <c r="BC67" s="5">
        <v>0</v>
      </c>
      <c r="BD67" s="5">
        <v>0</v>
      </c>
      <c r="BE67" s="5">
        <v>0</v>
      </c>
      <c r="BF67" s="5">
        <v>0</v>
      </c>
      <c r="BG67" s="5">
        <v>0</v>
      </c>
      <c r="BH67" s="5">
        <v>0</v>
      </c>
      <c r="BI67" s="5" t="s">
        <v>33</v>
      </c>
      <c r="BJ67" s="5" t="s">
        <v>33</v>
      </c>
      <c r="BK67" s="5" t="s">
        <v>33</v>
      </c>
      <c r="BL67" s="5" t="s">
        <v>33</v>
      </c>
      <c r="BM67" s="5" t="s">
        <v>33</v>
      </c>
      <c r="BN67" s="5" t="s">
        <v>33</v>
      </c>
      <c r="BO67" s="5">
        <v>4399</v>
      </c>
      <c r="BP67" s="5">
        <v>1674</v>
      </c>
      <c r="BQ67" s="5">
        <v>6819</v>
      </c>
      <c r="BR67" s="5">
        <v>430</v>
      </c>
      <c r="BS67" s="5">
        <v>1262</v>
      </c>
      <c r="BT67" s="5">
        <v>2309</v>
      </c>
      <c r="BU67" s="5">
        <v>5023</v>
      </c>
      <c r="BV67" s="5">
        <v>1994</v>
      </c>
      <c r="BW67" s="5">
        <v>1361</v>
      </c>
      <c r="BX67" s="5">
        <v>1716</v>
      </c>
      <c r="BY67" s="5">
        <v>125</v>
      </c>
      <c r="BZ67" s="5">
        <v>181</v>
      </c>
      <c r="CA67" s="5">
        <v>569</v>
      </c>
      <c r="CB67" s="5">
        <v>188</v>
      </c>
      <c r="CC67" s="5">
        <v>188</v>
      </c>
      <c r="CD67" s="5">
        <v>274</v>
      </c>
      <c r="CE67" s="5">
        <v>1066</v>
      </c>
      <c r="CF67" s="5">
        <v>259</v>
      </c>
      <c r="CG67" s="5">
        <v>401</v>
      </c>
      <c r="CH67" s="5">
        <v>575</v>
      </c>
      <c r="CI67" s="5">
        <v>115</v>
      </c>
      <c r="CJ67" s="5">
        <v>1197</v>
      </c>
      <c r="CK67" s="5">
        <v>1199</v>
      </c>
      <c r="CL67" s="5">
        <v>133</v>
      </c>
      <c r="CM67" s="5">
        <v>1484</v>
      </c>
      <c r="CN67" s="5">
        <v>1026</v>
      </c>
      <c r="CO67" s="5" t="s">
        <v>33</v>
      </c>
      <c r="CP67" s="5" t="s">
        <v>33</v>
      </c>
      <c r="CQ67" s="5" t="s">
        <v>33</v>
      </c>
      <c r="CR67" s="5" t="s">
        <v>33</v>
      </c>
      <c r="CS67" s="5" t="s">
        <v>33</v>
      </c>
      <c r="CT67" s="5" t="s">
        <v>33</v>
      </c>
      <c r="CU67" s="5">
        <v>19219</v>
      </c>
      <c r="CV67" s="5">
        <v>18477</v>
      </c>
      <c r="CW67" s="5">
        <v>9514</v>
      </c>
      <c r="CX67" s="5">
        <v>8475</v>
      </c>
      <c r="CY67" s="5">
        <v>12122</v>
      </c>
      <c r="CZ67" s="5">
        <v>7045</v>
      </c>
      <c r="DA67" s="5">
        <v>11563</v>
      </c>
      <c r="DB67" s="5">
        <v>6135</v>
      </c>
      <c r="DC67" s="5">
        <v>6120</v>
      </c>
      <c r="DD67" s="5">
        <v>5128</v>
      </c>
      <c r="DE67" s="5">
        <v>5038</v>
      </c>
      <c r="DF67" s="5">
        <v>5223</v>
      </c>
      <c r="DG67" s="5">
        <v>6455</v>
      </c>
      <c r="DH67" s="5">
        <v>7141</v>
      </c>
      <c r="DI67" s="5">
        <v>3883</v>
      </c>
      <c r="DJ67" s="5">
        <v>3580</v>
      </c>
      <c r="DK67" s="5">
        <v>2718</v>
      </c>
      <c r="DL67" s="5">
        <v>2749</v>
      </c>
      <c r="DM67" s="5">
        <v>3789</v>
      </c>
      <c r="DN67" s="5">
        <v>4346</v>
      </c>
      <c r="DO67" s="5">
        <v>5210</v>
      </c>
      <c r="DP67" s="5">
        <v>2928</v>
      </c>
      <c r="DQ67" s="5">
        <v>4406</v>
      </c>
      <c r="DR67" s="5">
        <v>5582</v>
      </c>
      <c r="DS67" s="5">
        <v>3299</v>
      </c>
      <c r="DT67" s="5">
        <v>4498</v>
      </c>
      <c r="DU67" s="5" t="s">
        <v>33</v>
      </c>
      <c r="DV67" s="5" t="s">
        <v>33</v>
      </c>
      <c r="DW67" s="5" t="s">
        <v>33</v>
      </c>
      <c r="DX67" s="5" t="s">
        <v>33</v>
      </c>
      <c r="DY67" s="5" t="s">
        <v>33</v>
      </c>
      <c r="DZ67" s="5" t="s">
        <v>33</v>
      </c>
      <c r="EA67" s="5">
        <v>412</v>
      </c>
      <c r="EB67" s="5">
        <v>235</v>
      </c>
      <c r="EC67" s="5">
        <v>600</v>
      </c>
      <c r="ED67" s="5">
        <v>315</v>
      </c>
      <c r="EE67" s="5">
        <v>44</v>
      </c>
      <c r="EF67" s="5">
        <v>38</v>
      </c>
      <c r="EG67" s="5">
        <v>129</v>
      </c>
      <c r="EH67" s="5">
        <v>118</v>
      </c>
      <c r="EI67" s="5">
        <v>103</v>
      </c>
      <c r="EJ67" s="5">
        <v>32</v>
      </c>
      <c r="EK67" s="5">
        <v>194</v>
      </c>
      <c r="EL67" s="5">
        <v>301</v>
      </c>
      <c r="EM67" s="5">
        <v>292</v>
      </c>
      <c r="EN67" s="5">
        <v>108</v>
      </c>
      <c r="EO67" s="5">
        <v>72</v>
      </c>
      <c r="EP67" s="5">
        <v>103</v>
      </c>
      <c r="EQ67" s="5">
        <v>139</v>
      </c>
      <c r="ER67" s="5">
        <v>176</v>
      </c>
      <c r="ES67" s="5">
        <v>203</v>
      </c>
      <c r="ET67" s="5">
        <v>3</v>
      </c>
      <c r="EU67" s="5">
        <v>71</v>
      </c>
      <c r="EV67" s="5">
        <v>32</v>
      </c>
      <c r="EW67" s="5">
        <v>356</v>
      </c>
      <c r="EX67" s="5">
        <v>5</v>
      </c>
      <c r="EY67" s="5">
        <v>12</v>
      </c>
      <c r="EZ67" s="5">
        <v>12</v>
      </c>
      <c r="FA67" s="5" t="s">
        <v>33</v>
      </c>
      <c r="FB67" s="5" t="s">
        <v>33</v>
      </c>
      <c r="FC67" s="5" t="s">
        <v>33</v>
      </c>
      <c r="FD67" s="5" t="s">
        <v>33</v>
      </c>
      <c r="FE67" s="5" t="s">
        <v>33</v>
      </c>
      <c r="FF67" s="5" t="s">
        <v>33</v>
      </c>
      <c r="FG67" s="5">
        <v>0</v>
      </c>
      <c r="FH67" s="5">
        <v>0</v>
      </c>
      <c r="FI67" s="5">
        <v>0</v>
      </c>
      <c r="FJ67" s="5">
        <v>0</v>
      </c>
      <c r="FK67" s="5">
        <v>0</v>
      </c>
      <c r="FL67" s="5">
        <v>0</v>
      </c>
      <c r="FM67" s="5">
        <v>0</v>
      </c>
      <c r="FN67" s="5">
        <v>0</v>
      </c>
      <c r="FO67" s="5">
        <v>0</v>
      </c>
      <c r="FP67" s="5">
        <v>0</v>
      </c>
      <c r="FQ67" s="5">
        <v>0</v>
      </c>
      <c r="FR67" s="5">
        <v>0</v>
      </c>
      <c r="FS67" s="5">
        <v>0</v>
      </c>
      <c r="FT67" s="5">
        <v>0</v>
      </c>
      <c r="FU67" s="5" t="s">
        <v>33</v>
      </c>
      <c r="FV67" s="5" t="s">
        <v>33</v>
      </c>
      <c r="FW67" s="5" t="s">
        <v>33</v>
      </c>
      <c r="FX67" s="5" t="s">
        <v>33</v>
      </c>
      <c r="FY67" s="5" t="s">
        <v>33</v>
      </c>
      <c r="FZ67" s="5" t="s">
        <v>33</v>
      </c>
      <c r="GA67" s="5" t="s">
        <v>33</v>
      </c>
      <c r="GB67" s="5" t="s">
        <v>33</v>
      </c>
      <c r="GC67" s="5" t="s">
        <v>33</v>
      </c>
      <c r="GD67" s="5" t="s">
        <v>33</v>
      </c>
      <c r="GE67" s="5" t="s">
        <v>33</v>
      </c>
      <c r="GF67" s="5" t="s">
        <v>33</v>
      </c>
      <c r="GG67" s="5" t="s">
        <v>33</v>
      </c>
      <c r="GH67" s="5" t="s">
        <v>33</v>
      </c>
      <c r="GI67" s="5" t="s">
        <v>33</v>
      </c>
      <c r="GJ67" s="5" t="s">
        <v>33</v>
      </c>
      <c r="GK67" s="5" t="s">
        <v>33</v>
      </c>
      <c r="GL67" s="5" t="s">
        <v>33</v>
      </c>
      <c r="GM67" s="5">
        <v>25285</v>
      </c>
      <c r="GN67" s="5">
        <v>21472</v>
      </c>
      <c r="GO67" s="5">
        <v>18196</v>
      </c>
      <c r="GP67" s="5">
        <v>10060</v>
      </c>
      <c r="GQ67" s="5">
        <v>13959</v>
      </c>
      <c r="GR67" s="5">
        <v>9398</v>
      </c>
      <c r="GS67" s="5">
        <v>16731</v>
      </c>
      <c r="GT67" s="5">
        <v>8454</v>
      </c>
      <c r="GU67" s="5">
        <v>7613</v>
      </c>
      <c r="GV67" s="5">
        <v>6998</v>
      </c>
      <c r="GW67" s="5">
        <v>5329</v>
      </c>
      <c r="GX67" s="5">
        <v>5925</v>
      </c>
      <c r="GY67" s="5">
        <v>7484</v>
      </c>
      <c r="GZ67" s="5">
        <v>7594</v>
      </c>
      <c r="HA67" s="5">
        <v>4295</v>
      </c>
      <c r="HB67" s="5">
        <v>4147</v>
      </c>
      <c r="HC67" s="5">
        <v>4412</v>
      </c>
      <c r="HD67" s="5">
        <v>3922</v>
      </c>
      <c r="HE67" s="5">
        <v>4515</v>
      </c>
      <c r="HF67" s="5">
        <v>5231</v>
      </c>
      <c r="HG67" s="5">
        <v>5697</v>
      </c>
      <c r="HH67" s="5">
        <v>4234</v>
      </c>
      <c r="HI67" s="5">
        <v>5961</v>
      </c>
      <c r="HJ67" s="5">
        <v>5721</v>
      </c>
      <c r="HK67" s="5">
        <v>4795</v>
      </c>
      <c r="HL67" s="5">
        <v>5536</v>
      </c>
      <c r="HM67" s="5" t="s">
        <v>33</v>
      </c>
      <c r="HN67" s="5" t="s">
        <v>33</v>
      </c>
      <c r="HO67" s="5" t="s">
        <v>33</v>
      </c>
      <c r="HP67" s="5" t="s">
        <v>33</v>
      </c>
      <c r="HQ67" s="5" t="s">
        <v>33</v>
      </c>
      <c r="HR67" s="5" t="s">
        <v>33</v>
      </c>
      <c r="HS67" s="5">
        <v>124088</v>
      </c>
      <c r="HT67" s="5">
        <v>133875</v>
      </c>
      <c r="HU67" s="5">
        <v>125837</v>
      </c>
      <c r="HV67" s="5">
        <v>126566</v>
      </c>
      <c r="HW67" s="5">
        <v>132145</v>
      </c>
      <c r="HX67" s="5">
        <v>141721</v>
      </c>
      <c r="HY67" s="5">
        <v>129015</v>
      </c>
      <c r="HZ67" s="5">
        <v>124518</v>
      </c>
      <c r="IA67" s="5">
        <v>126738</v>
      </c>
      <c r="IB67" s="5">
        <v>123835</v>
      </c>
      <c r="IC67" s="5">
        <v>123546</v>
      </c>
      <c r="ID67" s="5">
        <v>92230</v>
      </c>
      <c r="IE67" s="5">
        <v>75843</v>
      </c>
      <c r="IF67" s="5">
        <v>70404</v>
      </c>
      <c r="IG67" s="5">
        <v>70131</v>
      </c>
      <c r="IH67" s="5">
        <v>62019</v>
      </c>
      <c r="II67" s="5">
        <v>60640</v>
      </c>
      <c r="IJ67" s="5">
        <v>58203</v>
      </c>
      <c r="IK67" s="5">
        <v>54802</v>
      </c>
      <c r="IL67" s="5">
        <v>59120</v>
      </c>
      <c r="IM67" s="5">
        <v>56673</v>
      </c>
      <c r="IN67" s="5">
        <v>54624</v>
      </c>
      <c r="IO67" s="5">
        <v>57949</v>
      </c>
      <c r="IP67" s="5">
        <v>59528</v>
      </c>
      <c r="IQ67" s="5">
        <v>58738</v>
      </c>
      <c r="IR67" s="5">
        <v>61171</v>
      </c>
      <c r="IS67" s="5" t="s">
        <v>33</v>
      </c>
      <c r="IT67" s="5" t="s">
        <v>33</v>
      </c>
      <c r="IU67" s="5" t="s">
        <v>33</v>
      </c>
      <c r="IV67" s="5" t="s">
        <v>33</v>
      </c>
      <c r="IW67" s="5" t="s">
        <v>33</v>
      </c>
      <c r="IX67" s="5" t="s">
        <v>33</v>
      </c>
      <c r="IY67" s="5">
        <v>0</v>
      </c>
      <c r="IZ67" s="5">
        <v>0</v>
      </c>
      <c r="JA67" s="5">
        <v>0</v>
      </c>
      <c r="JB67" s="5">
        <v>0</v>
      </c>
      <c r="JC67" s="5">
        <v>0</v>
      </c>
      <c r="JD67" s="5">
        <v>0</v>
      </c>
      <c r="JE67" s="5">
        <v>0</v>
      </c>
      <c r="JF67" s="5">
        <v>0</v>
      </c>
      <c r="JG67" s="5">
        <v>0</v>
      </c>
      <c r="JH67" s="5">
        <v>0</v>
      </c>
      <c r="JI67" s="5">
        <v>0</v>
      </c>
      <c r="JJ67" s="5">
        <v>0</v>
      </c>
      <c r="JK67" s="5">
        <v>0</v>
      </c>
      <c r="JL67" s="5">
        <v>0</v>
      </c>
      <c r="JM67" s="5">
        <v>0</v>
      </c>
      <c r="JN67" s="5">
        <v>0</v>
      </c>
      <c r="JO67" s="5">
        <v>0</v>
      </c>
      <c r="JP67" s="5">
        <v>0</v>
      </c>
      <c r="JQ67" s="5">
        <v>0</v>
      </c>
      <c r="JR67" s="5">
        <v>0</v>
      </c>
      <c r="JS67" s="5">
        <v>0</v>
      </c>
      <c r="JT67" s="5">
        <v>0</v>
      </c>
      <c r="JU67" s="5">
        <v>0</v>
      </c>
      <c r="JV67" s="5">
        <v>0</v>
      </c>
      <c r="JW67" s="5">
        <v>0</v>
      </c>
      <c r="JX67" s="5">
        <v>0</v>
      </c>
      <c r="JY67" s="5" t="s">
        <v>33</v>
      </c>
      <c r="JZ67" s="5" t="s">
        <v>33</v>
      </c>
      <c r="KA67" s="5" t="s">
        <v>33</v>
      </c>
      <c r="KB67" s="5" t="s">
        <v>33</v>
      </c>
      <c r="KC67" s="5" t="s">
        <v>33</v>
      </c>
      <c r="KD67" s="5" t="s">
        <v>33</v>
      </c>
      <c r="KE67" s="5">
        <v>537</v>
      </c>
      <c r="KF67" s="5">
        <v>612</v>
      </c>
      <c r="KG67" s="5">
        <v>485</v>
      </c>
      <c r="KH67" s="5">
        <v>373</v>
      </c>
      <c r="KI67" s="5">
        <v>317</v>
      </c>
      <c r="KJ67" s="5">
        <v>221</v>
      </c>
      <c r="KK67" s="5">
        <v>307</v>
      </c>
      <c r="KL67" s="5">
        <v>290</v>
      </c>
      <c r="KM67" s="5">
        <v>260</v>
      </c>
      <c r="KN67" s="5">
        <v>310</v>
      </c>
      <c r="KO67" s="5">
        <v>253</v>
      </c>
      <c r="KP67" s="5">
        <v>295</v>
      </c>
      <c r="KQ67" s="5">
        <v>247</v>
      </c>
      <c r="KR67" s="5">
        <v>254</v>
      </c>
      <c r="KS67" s="5">
        <v>270</v>
      </c>
      <c r="KT67" s="5">
        <v>237</v>
      </c>
      <c r="KU67" s="5">
        <v>224</v>
      </c>
      <c r="KV67" s="5">
        <v>134</v>
      </c>
      <c r="KW67" s="5">
        <v>306</v>
      </c>
      <c r="KX67" s="5">
        <v>319</v>
      </c>
      <c r="KY67" s="5">
        <v>286</v>
      </c>
      <c r="KZ67" s="5">
        <v>302</v>
      </c>
      <c r="LA67" s="5">
        <v>353</v>
      </c>
      <c r="LB67" s="5">
        <v>323</v>
      </c>
      <c r="LC67" s="5">
        <v>337</v>
      </c>
      <c r="LD67" s="5">
        <v>315</v>
      </c>
      <c r="LE67" s="5" t="s">
        <v>33</v>
      </c>
      <c r="LF67" s="5" t="s">
        <v>33</v>
      </c>
      <c r="LG67" s="5" t="s">
        <v>33</v>
      </c>
      <c r="LH67" s="5" t="s">
        <v>33</v>
      </c>
      <c r="LI67" s="5" t="s">
        <v>33</v>
      </c>
      <c r="LJ67" s="5" t="s">
        <v>33</v>
      </c>
      <c r="LK67" s="5">
        <v>305</v>
      </c>
      <c r="LL67" s="5">
        <v>243</v>
      </c>
      <c r="LM67" s="5">
        <v>309</v>
      </c>
      <c r="LN67" s="5">
        <v>355</v>
      </c>
      <c r="LO67" s="5">
        <v>240</v>
      </c>
      <c r="LP67" s="5">
        <v>376</v>
      </c>
      <c r="LQ67" s="5">
        <v>245</v>
      </c>
      <c r="LR67" s="5">
        <v>224</v>
      </c>
      <c r="LS67" s="5">
        <v>218</v>
      </c>
      <c r="LT67" s="5">
        <v>225</v>
      </c>
      <c r="LU67" s="5">
        <v>218</v>
      </c>
      <c r="LV67" s="5">
        <v>248</v>
      </c>
      <c r="LW67" s="5">
        <v>184</v>
      </c>
      <c r="LX67" s="5">
        <v>242</v>
      </c>
      <c r="LY67" s="5">
        <v>163</v>
      </c>
      <c r="LZ67" s="5">
        <v>146</v>
      </c>
      <c r="MA67" s="5">
        <v>142</v>
      </c>
      <c r="MB67" s="5">
        <v>93</v>
      </c>
      <c r="MC67" s="5">
        <v>62</v>
      </c>
      <c r="MD67" s="5">
        <v>122</v>
      </c>
      <c r="ME67" s="5">
        <v>100</v>
      </c>
      <c r="MF67" s="5">
        <v>106</v>
      </c>
      <c r="MG67" s="5">
        <v>165</v>
      </c>
      <c r="MH67" s="5">
        <v>141</v>
      </c>
      <c r="MI67" s="5">
        <v>193</v>
      </c>
      <c r="MJ67" s="5">
        <v>208</v>
      </c>
      <c r="MK67" s="5" t="s">
        <v>33</v>
      </c>
      <c r="ML67" s="5" t="s">
        <v>33</v>
      </c>
      <c r="MM67" s="5" t="s">
        <v>33</v>
      </c>
      <c r="MN67" s="5" t="s">
        <v>33</v>
      </c>
      <c r="MO67" s="5" t="s">
        <v>33</v>
      </c>
      <c r="MP67" s="5" t="s">
        <v>33</v>
      </c>
      <c r="MQ67" s="5">
        <v>0</v>
      </c>
      <c r="MR67" s="5">
        <v>0</v>
      </c>
      <c r="MS67" s="5">
        <v>0</v>
      </c>
      <c r="MT67" s="5">
        <v>0</v>
      </c>
      <c r="MU67" s="5">
        <v>0</v>
      </c>
      <c r="MV67" s="5">
        <v>0</v>
      </c>
      <c r="MW67" s="5">
        <v>0</v>
      </c>
      <c r="MX67" s="5">
        <v>0</v>
      </c>
      <c r="MY67" s="5">
        <v>0</v>
      </c>
      <c r="MZ67" s="5">
        <v>0</v>
      </c>
      <c r="NA67" s="5">
        <v>0</v>
      </c>
      <c r="NB67" s="5">
        <v>0</v>
      </c>
      <c r="NC67" s="5">
        <v>0</v>
      </c>
      <c r="ND67" s="5">
        <v>0</v>
      </c>
      <c r="NE67" s="5" t="s">
        <v>33</v>
      </c>
      <c r="NF67" s="5" t="s">
        <v>33</v>
      </c>
      <c r="NG67" s="5" t="s">
        <v>33</v>
      </c>
      <c r="NH67" s="5" t="s">
        <v>33</v>
      </c>
      <c r="NI67" s="5" t="s">
        <v>33</v>
      </c>
      <c r="NJ67" s="5" t="s">
        <v>33</v>
      </c>
      <c r="NK67" s="5" t="s">
        <v>33</v>
      </c>
      <c r="NL67" s="5" t="s">
        <v>33</v>
      </c>
      <c r="NM67" s="5" t="s">
        <v>33</v>
      </c>
      <c r="NN67" s="5" t="s">
        <v>33</v>
      </c>
      <c r="NO67" s="5" t="s">
        <v>33</v>
      </c>
      <c r="NP67" s="5" t="s">
        <v>33</v>
      </c>
      <c r="NQ67" s="5" t="s">
        <v>33</v>
      </c>
      <c r="NR67" s="5" t="s">
        <v>33</v>
      </c>
      <c r="NS67" s="5" t="s">
        <v>33</v>
      </c>
      <c r="NT67" s="5" t="s">
        <v>33</v>
      </c>
      <c r="NU67" s="5" t="s">
        <v>33</v>
      </c>
      <c r="NV67" s="5" t="s">
        <v>33</v>
      </c>
      <c r="NW67" s="5">
        <v>0</v>
      </c>
      <c r="NX67" s="5">
        <v>0</v>
      </c>
      <c r="NY67" s="5">
        <v>0</v>
      </c>
      <c r="NZ67" s="5">
        <v>0</v>
      </c>
      <c r="OA67" s="5">
        <v>0</v>
      </c>
      <c r="OB67" s="5">
        <v>0</v>
      </c>
      <c r="OC67" s="5">
        <v>0</v>
      </c>
      <c r="OD67" s="5">
        <v>0</v>
      </c>
      <c r="OE67" s="5">
        <v>0</v>
      </c>
      <c r="OF67" s="5">
        <v>0</v>
      </c>
      <c r="OG67" s="5">
        <v>0</v>
      </c>
      <c r="OH67" s="5">
        <v>0</v>
      </c>
      <c r="OI67" s="5">
        <v>0</v>
      </c>
      <c r="OJ67" s="5">
        <v>0</v>
      </c>
      <c r="OK67" s="5" t="s">
        <v>33</v>
      </c>
      <c r="OL67" s="5" t="s">
        <v>33</v>
      </c>
      <c r="OM67" s="5" t="s">
        <v>33</v>
      </c>
      <c r="ON67" s="5" t="s">
        <v>33</v>
      </c>
      <c r="OO67" s="5" t="s">
        <v>33</v>
      </c>
      <c r="OP67" s="5" t="s">
        <v>33</v>
      </c>
      <c r="OQ67" s="5" t="s">
        <v>33</v>
      </c>
      <c r="OR67" s="5" t="s">
        <v>33</v>
      </c>
      <c r="OS67" s="5" t="s">
        <v>33</v>
      </c>
      <c r="OT67" s="5" t="s">
        <v>33</v>
      </c>
      <c r="OU67" s="5" t="s">
        <v>33</v>
      </c>
      <c r="OV67" s="5" t="s">
        <v>33</v>
      </c>
      <c r="OW67" s="5" t="s">
        <v>33</v>
      </c>
      <c r="OX67" s="5" t="s">
        <v>33</v>
      </c>
      <c r="OY67" s="5" t="s">
        <v>33</v>
      </c>
      <c r="OZ67" s="5" t="s">
        <v>33</v>
      </c>
      <c r="PA67" s="5" t="s">
        <v>33</v>
      </c>
      <c r="PB67" s="5" t="s">
        <v>33</v>
      </c>
      <c r="PC67" s="5">
        <v>1996</v>
      </c>
      <c r="PD67" s="5">
        <v>2034</v>
      </c>
      <c r="PE67" s="5">
        <v>2238</v>
      </c>
      <c r="PF67" s="5">
        <v>2242</v>
      </c>
      <c r="PG67" s="5">
        <v>1443</v>
      </c>
      <c r="PH67" s="5">
        <v>1037</v>
      </c>
      <c r="PI67" s="5">
        <v>1470</v>
      </c>
      <c r="PJ67" s="5">
        <v>2533</v>
      </c>
      <c r="PK67" s="5">
        <v>1784</v>
      </c>
      <c r="PL67" s="5">
        <v>3071</v>
      </c>
      <c r="PM67" s="5">
        <v>1803</v>
      </c>
      <c r="PN67" s="5">
        <v>1644</v>
      </c>
      <c r="PO67" s="5">
        <v>1516</v>
      </c>
      <c r="PP67" s="5">
        <v>721</v>
      </c>
      <c r="PQ67" s="5">
        <v>1998</v>
      </c>
      <c r="PR67" s="5">
        <v>2096</v>
      </c>
      <c r="PS67" s="5">
        <v>2038</v>
      </c>
      <c r="PT67" s="5">
        <v>1875</v>
      </c>
      <c r="PU67" s="5">
        <v>2631</v>
      </c>
      <c r="PV67" s="5">
        <v>2462</v>
      </c>
      <c r="PW67" s="5">
        <v>2540</v>
      </c>
      <c r="PX67" s="5">
        <v>2748</v>
      </c>
      <c r="PY67" s="5">
        <v>2468</v>
      </c>
      <c r="PZ67" s="5">
        <v>4302</v>
      </c>
      <c r="QA67" s="5">
        <v>1951</v>
      </c>
      <c r="QB67" s="5">
        <v>1919</v>
      </c>
      <c r="QC67" s="5" t="s">
        <v>33</v>
      </c>
      <c r="QD67" s="5" t="s">
        <v>33</v>
      </c>
      <c r="QE67" s="5" t="s">
        <v>33</v>
      </c>
      <c r="QF67" s="5" t="s">
        <v>33</v>
      </c>
      <c r="QG67" s="5" t="s">
        <v>33</v>
      </c>
      <c r="QH67" s="5" t="s">
        <v>33</v>
      </c>
      <c r="QI67" s="5">
        <v>3958</v>
      </c>
      <c r="QJ67" s="5">
        <v>4262</v>
      </c>
      <c r="QK67" s="5">
        <v>2993</v>
      </c>
      <c r="QL67" s="5">
        <v>3198</v>
      </c>
      <c r="QM67" s="5">
        <v>2592</v>
      </c>
      <c r="QN67" s="5">
        <v>2656</v>
      </c>
      <c r="QO67" s="5">
        <v>3847</v>
      </c>
      <c r="QP67" s="5">
        <v>2821</v>
      </c>
      <c r="QQ67" s="5">
        <v>3274</v>
      </c>
      <c r="QR67" s="5">
        <v>-744</v>
      </c>
      <c r="QS67" s="5">
        <v>6061</v>
      </c>
      <c r="QT67" s="5">
        <v>2797</v>
      </c>
      <c r="QU67" s="5">
        <v>2121</v>
      </c>
      <c r="QV67" s="5">
        <v>2639</v>
      </c>
      <c r="QW67" s="5">
        <v>2316</v>
      </c>
      <c r="QX67" s="5">
        <v>2913</v>
      </c>
      <c r="QY67" s="5">
        <v>2239</v>
      </c>
      <c r="QZ67" s="5">
        <v>2165</v>
      </c>
      <c r="RA67" s="5">
        <v>1760</v>
      </c>
      <c r="RB67" s="5">
        <v>1454</v>
      </c>
      <c r="RC67" s="5">
        <v>1636</v>
      </c>
      <c r="RD67" s="5">
        <v>2494</v>
      </c>
      <c r="RE67" s="5">
        <v>1552</v>
      </c>
      <c r="RF67" s="5">
        <v>2263</v>
      </c>
      <c r="RG67" s="5">
        <v>2027</v>
      </c>
      <c r="RH67" s="5">
        <v>2039</v>
      </c>
      <c r="RI67" s="5" t="s">
        <v>33</v>
      </c>
      <c r="RJ67" s="5" t="s">
        <v>33</v>
      </c>
      <c r="RK67" s="5" t="s">
        <v>33</v>
      </c>
      <c r="RL67" s="5" t="s">
        <v>33</v>
      </c>
      <c r="RM67" s="5" t="s">
        <v>33</v>
      </c>
      <c r="RN67" s="5" t="s">
        <v>33</v>
      </c>
      <c r="RO67" s="5">
        <v>1387</v>
      </c>
      <c r="RP67" s="5">
        <v>1308</v>
      </c>
      <c r="RQ67" s="5">
        <v>1564</v>
      </c>
      <c r="RR67" s="5">
        <v>1488</v>
      </c>
      <c r="RS67" s="5">
        <v>1446</v>
      </c>
      <c r="RT67" s="5">
        <v>1492</v>
      </c>
      <c r="RU67" s="5">
        <v>1497</v>
      </c>
      <c r="RV67" s="5">
        <v>1553</v>
      </c>
      <c r="RW67" s="5">
        <v>1635</v>
      </c>
      <c r="RX67" s="5">
        <v>2207</v>
      </c>
      <c r="RY67" s="5">
        <v>1750</v>
      </c>
      <c r="RZ67" s="5">
        <v>1824</v>
      </c>
      <c r="SA67" s="5">
        <v>1797</v>
      </c>
      <c r="SB67" s="5">
        <v>2570</v>
      </c>
      <c r="SC67" s="5">
        <v>2013</v>
      </c>
      <c r="SD67" s="5">
        <v>1972</v>
      </c>
      <c r="SE67" s="5">
        <v>1644</v>
      </c>
      <c r="SF67" s="5">
        <v>1823</v>
      </c>
      <c r="SG67" s="5">
        <v>1654</v>
      </c>
      <c r="SH67" s="5">
        <v>1931</v>
      </c>
      <c r="SI67" s="5">
        <v>2166</v>
      </c>
      <c r="SJ67" s="5">
        <v>1808</v>
      </c>
      <c r="SK67" s="5">
        <v>1576</v>
      </c>
      <c r="SL67" s="5">
        <v>1281</v>
      </c>
      <c r="SM67" s="5">
        <v>1198</v>
      </c>
      <c r="SN67" s="5">
        <v>1244</v>
      </c>
      <c r="SO67" s="5" t="s">
        <v>33</v>
      </c>
      <c r="SP67" s="5" t="s">
        <v>33</v>
      </c>
      <c r="SQ67" s="5" t="s">
        <v>33</v>
      </c>
      <c r="SR67" s="5" t="s">
        <v>33</v>
      </c>
      <c r="SS67" s="5" t="s">
        <v>33</v>
      </c>
      <c r="ST67" s="5" t="s">
        <v>33</v>
      </c>
      <c r="SU67" s="5">
        <v>528</v>
      </c>
      <c r="SV67" s="5">
        <v>466</v>
      </c>
      <c r="SW67" s="5">
        <v>372</v>
      </c>
      <c r="SX67" s="5">
        <v>109</v>
      </c>
      <c r="SY67" s="5">
        <v>112</v>
      </c>
      <c r="SZ67" s="5">
        <v>57</v>
      </c>
      <c r="TA67" s="5">
        <v>53</v>
      </c>
      <c r="TB67" s="5">
        <v>59</v>
      </c>
      <c r="TC67" s="5">
        <v>59</v>
      </c>
      <c r="TD67" s="5">
        <v>124</v>
      </c>
      <c r="TE67" s="5">
        <v>136</v>
      </c>
      <c r="TF67" s="5">
        <v>124</v>
      </c>
      <c r="TG67" s="5">
        <v>161</v>
      </c>
      <c r="TH67" s="5">
        <v>158</v>
      </c>
      <c r="TI67" s="5">
        <v>109</v>
      </c>
      <c r="TJ67" s="5">
        <v>117</v>
      </c>
      <c r="TK67" s="5">
        <v>140</v>
      </c>
      <c r="TL67" s="5">
        <v>95</v>
      </c>
      <c r="TM67" s="5">
        <v>212</v>
      </c>
      <c r="TN67" s="5">
        <v>282</v>
      </c>
      <c r="TO67" s="5">
        <v>514</v>
      </c>
      <c r="TP67" s="5">
        <v>847</v>
      </c>
      <c r="TQ67" s="5">
        <v>766</v>
      </c>
      <c r="TR67" s="5">
        <v>718</v>
      </c>
      <c r="TS67" s="5">
        <v>508</v>
      </c>
      <c r="TT67" s="5">
        <v>418</v>
      </c>
      <c r="TU67" s="5" t="s">
        <v>33</v>
      </c>
      <c r="TV67" s="5" t="s">
        <v>33</v>
      </c>
      <c r="TW67" s="5" t="s">
        <v>33</v>
      </c>
      <c r="TX67" s="5" t="s">
        <v>33</v>
      </c>
      <c r="TY67" s="5" t="s">
        <v>33</v>
      </c>
      <c r="TZ67" s="5" t="s">
        <v>33</v>
      </c>
      <c r="UA67" s="5">
        <v>11</v>
      </c>
      <c r="UB67" s="5">
        <v>14</v>
      </c>
      <c r="UC67" s="5">
        <v>14</v>
      </c>
      <c r="UD67" s="5">
        <v>10</v>
      </c>
      <c r="UE67" s="5">
        <v>12</v>
      </c>
      <c r="UF67" s="5">
        <v>15</v>
      </c>
      <c r="UG67" s="5">
        <v>7</v>
      </c>
      <c r="UH67" s="5">
        <v>0</v>
      </c>
      <c r="UI67" s="5">
        <v>0</v>
      </c>
      <c r="UJ67" s="5">
        <v>0</v>
      </c>
      <c r="UK67" s="5">
        <v>0</v>
      </c>
      <c r="UL67" s="5">
        <v>0</v>
      </c>
      <c r="UM67" s="5">
        <v>0</v>
      </c>
      <c r="UN67" s="5">
        <v>0</v>
      </c>
      <c r="UO67" s="5">
        <v>0</v>
      </c>
      <c r="UP67" s="5">
        <v>0</v>
      </c>
      <c r="UQ67" s="5">
        <v>0</v>
      </c>
      <c r="UR67" s="5">
        <v>1</v>
      </c>
      <c r="US67" s="5">
        <v>1</v>
      </c>
      <c r="UT67" s="5">
        <v>48</v>
      </c>
      <c r="UU67" s="5">
        <v>210</v>
      </c>
      <c r="UV67" s="5">
        <v>1</v>
      </c>
      <c r="UW67" s="5">
        <v>1</v>
      </c>
      <c r="UX67" s="5">
        <v>0</v>
      </c>
      <c r="UY67" s="5">
        <v>0</v>
      </c>
      <c r="UZ67" s="5">
        <v>4</v>
      </c>
      <c r="VA67" s="5" t="s">
        <v>33</v>
      </c>
      <c r="VB67" s="5" t="s">
        <v>33</v>
      </c>
      <c r="VC67" s="5" t="s">
        <v>33</v>
      </c>
      <c r="VD67" s="5" t="s">
        <v>33</v>
      </c>
      <c r="VE67" s="5" t="s">
        <v>33</v>
      </c>
      <c r="VF67" s="5" t="s">
        <v>33</v>
      </c>
      <c r="VG67" s="5">
        <v>1335</v>
      </c>
      <c r="VH67" s="5">
        <v>1529</v>
      </c>
      <c r="VI67" s="5">
        <v>2186</v>
      </c>
      <c r="VJ67" s="5">
        <v>2210</v>
      </c>
      <c r="VK67" s="5">
        <v>2692</v>
      </c>
      <c r="VL67" s="5">
        <v>1566</v>
      </c>
      <c r="VM67" s="5">
        <v>1602</v>
      </c>
      <c r="VN67" s="5">
        <v>1958</v>
      </c>
      <c r="VO67" s="5">
        <v>1807</v>
      </c>
      <c r="VP67" s="5">
        <v>2365</v>
      </c>
      <c r="VQ67" s="5">
        <v>2384</v>
      </c>
      <c r="VR67" s="5">
        <v>2211</v>
      </c>
      <c r="VS67" s="5">
        <v>2408</v>
      </c>
      <c r="VT67" s="5">
        <v>3018</v>
      </c>
      <c r="VU67" s="5">
        <v>2497</v>
      </c>
      <c r="VV67" s="5">
        <v>2911</v>
      </c>
      <c r="VW67" s="5">
        <v>2578</v>
      </c>
      <c r="VX67" s="5">
        <v>2890</v>
      </c>
      <c r="VY67" s="5">
        <v>2634</v>
      </c>
      <c r="VZ67" s="5">
        <v>3098</v>
      </c>
      <c r="WA67" s="5">
        <v>3304</v>
      </c>
      <c r="WB67" s="5">
        <v>3223</v>
      </c>
      <c r="WC67" s="5">
        <v>3351</v>
      </c>
      <c r="WD67" s="5">
        <v>3527</v>
      </c>
      <c r="WE67" s="5">
        <v>3304</v>
      </c>
      <c r="WF67" s="5">
        <v>2824</v>
      </c>
      <c r="WG67" s="5" t="s">
        <v>33</v>
      </c>
      <c r="WH67" s="5" t="s">
        <v>33</v>
      </c>
      <c r="WI67" s="5" t="s">
        <v>33</v>
      </c>
      <c r="WJ67" s="5" t="s">
        <v>33</v>
      </c>
      <c r="WK67" s="5" t="s">
        <v>33</v>
      </c>
      <c r="WL67" s="5" t="s">
        <v>33</v>
      </c>
      <c r="WM67" s="5">
        <v>389</v>
      </c>
      <c r="WN67" s="5">
        <v>363</v>
      </c>
      <c r="WO67" s="5">
        <v>319</v>
      </c>
      <c r="WP67" s="5">
        <v>363</v>
      </c>
      <c r="WQ67" s="5">
        <v>233</v>
      </c>
      <c r="WR67" s="5">
        <v>342</v>
      </c>
      <c r="WS67" s="5">
        <v>188</v>
      </c>
      <c r="WT67" s="5">
        <v>577</v>
      </c>
      <c r="WU67" s="5">
        <v>121</v>
      </c>
      <c r="WV67" s="5">
        <v>193</v>
      </c>
      <c r="WW67" s="5">
        <v>180</v>
      </c>
      <c r="WX67" s="5">
        <v>188</v>
      </c>
      <c r="WY67" s="5">
        <v>169</v>
      </c>
      <c r="WZ67" s="5">
        <v>277</v>
      </c>
      <c r="XA67" s="5">
        <v>170</v>
      </c>
      <c r="XB67" s="5">
        <v>219</v>
      </c>
      <c r="XC67" s="5">
        <v>411</v>
      </c>
      <c r="XD67" s="5">
        <v>263</v>
      </c>
      <c r="XE67" s="5">
        <v>378</v>
      </c>
      <c r="XF67" s="5">
        <v>282</v>
      </c>
      <c r="XG67" s="5">
        <v>623</v>
      </c>
      <c r="XH67" s="5">
        <v>313</v>
      </c>
      <c r="XI67" s="5">
        <v>266</v>
      </c>
      <c r="XJ67" s="5">
        <v>231</v>
      </c>
      <c r="XK67" s="5">
        <v>180</v>
      </c>
      <c r="XL67" s="5">
        <v>258</v>
      </c>
      <c r="XM67" s="5" t="s">
        <v>33</v>
      </c>
      <c r="XN67" s="5" t="s">
        <v>33</v>
      </c>
      <c r="XO67" s="5" t="s">
        <v>33</v>
      </c>
      <c r="XP67" s="5" t="s">
        <v>33</v>
      </c>
      <c r="XQ67" s="5" t="s">
        <v>33</v>
      </c>
      <c r="XR67" s="5" t="s">
        <v>33</v>
      </c>
      <c r="XS67" s="1">
        <v>10331</v>
      </c>
      <c r="XT67" s="3" t="s">
        <v>180</v>
      </c>
      <c r="XU67" s="3" t="s">
        <v>179</v>
      </c>
      <c r="XV67" s="3" t="s">
        <v>179</v>
      </c>
      <c r="XW67" s="3" t="s">
        <v>179</v>
      </c>
      <c r="XX67" s="3" t="s">
        <v>180</v>
      </c>
      <c r="XY67" s="3" t="s">
        <v>180</v>
      </c>
      <c r="XZ67" s="3" t="s">
        <v>232</v>
      </c>
    </row>
    <row r="68" spans="1:650" x14ac:dyDescent="0.3">
      <c r="A68" s="6" t="s">
        <v>99</v>
      </c>
      <c r="B68" s="1">
        <v>4060294</v>
      </c>
      <c r="C68" s="5">
        <v>579</v>
      </c>
      <c r="D68" s="5">
        <v>1104</v>
      </c>
      <c r="E68" s="5">
        <v>571</v>
      </c>
      <c r="F68" s="5">
        <v>1209</v>
      </c>
      <c r="G68" s="5">
        <v>58</v>
      </c>
      <c r="H68" s="5">
        <v>7086</v>
      </c>
      <c r="I68" s="5">
        <v>396</v>
      </c>
      <c r="J68" s="5">
        <v>0</v>
      </c>
      <c r="K68" s="5">
        <v>0</v>
      </c>
      <c r="L68" s="5">
        <v>0</v>
      </c>
      <c r="M68" s="5">
        <v>0</v>
      </c>
      <c r="N68" s="5">
        <v>0</v>
      </c>
      <c r="O68" s="5">
        <v>0</v>
      </c>
      <c r="P68" s="5">
        <v>0</v>
      </c>
      <c r="Q68" s="5">
        <v>0</v>
      </c>
      <c r="R68" s="5">
        <v>0</v>
      </c>
      <c r="S68" s="5">
        <v>0</v>
      </c>
      <c r="T68" s="5">
        <v>0</v>
      </c>
      <c r="U68" s="5">
        <v>0</v>
      </c>
      <c r="V68" s="5">
        <v>0</v>
      </c>
      <c r="W68" s="5">
        <v>0</v>
      </c>
      <c r="X68" s="5">
        <v>0</v>
      </c>
      <c r="Y68" s="5">
        <v>0</v>
      </c>
      <c r="Z68" s="5">
        <v>0</v>
      </c>
      <c r="AA68" s="5">
        <v>0</v>
      </c>
      <c r="AB68" s="5">
        <v>0</v>
      </c>
      <c r="AC68" s="5" t="s">
        <v>33</v>
      </c>
      <c r="AD68" s="5" t="s">
        <v>33</v>
      </c>
      <c r="AE68" s="5" t="s">
        <v>33</v>
      </c>
      <c r="AF68" s="5" t="s">
        <v>33</v>
      </c>
      <c r="AG68" s="5" t="s">
        <v>33</v>
      </c>
      <c r="AH68" s="5" t="s">
        <v>33</v>
      </c>
      <c r="AI68" s="5">
        <v>0</v>
      </c>
      <c r="AJ68" s="5">
        <v>0</v>
      </c>
      <c r="AK68" s="5">
        <v>0</v>
      </c>
      <c r="AL68" s="5">
        <v>0</v>
      </c>
      <c r="AM68" s="5">
        <v>0</v>
      </c>
      <c r="AN68" s="5">
        <v>0</v>
      </c>
      <c r="AO68" s="5">
        <v>0</v>
      </c>
      <c r="AP68" s="5">
        <v>0</v>
      </c>
      <c r="AQ68" s="5">
        <v>0</v>
      </c>
      <c r="AR68" s="5">
        <v>0</v>
      </c>
      <c r="AS68" s="5">
        <v>0</v>
      </c>
      <c r="AT68" s="5">
        <v>0</v>
      </c>
      <c r="AU68" s="5">
        <v>0</v>
      </c>
      <c r="AV68" s="5">
        <v>0</v>
      </c>
      <c r="AW68" s="5">
        <v>0</v>
      </c>
      <c r="AX68" s="5">
        <v>0</v>
      </c>
      <c r="AY68" s="5">
        <v>0</v>
      </c>
      <c r="AZ68" s="5">
        <v>0</v>
      </c>
      <c r="BA68" s="5">
        <v>0</v>
      </c>
      <c r="BB68" s="5">
        <v>0</v>
      </c>
      <c r="BC68" s="5">
        <v>0</v>
      </c>
      <c r="BD68" s="5">
        <v>0</v>
      </c>
      <c r="BE68" s="5">
        <v>0</v>
      </c>
      <c r="BF68" s="5">
        <v>0</v>
      </c>
      <c r="BG68" s="5">
        <v>0</v>
      </c>
      <c r="BH68" s="5">
        <v>0</v>
      </c>
      <c r="BI68" s="5" t="s">
        <v>33</v>
      </c>
      <c r="BJ68" s="5" t="s">
        <v>33</v>
      </c>
      <c r="BK68" s="5" t="s">
        <v>33</v>
      </c>
      <c r="BL68" s="5" t="s">
        <v>33</v>
      </c>
      <c r="BM68" s="5" t="s">
        <v>33</v>
      </c>
      <c r="BN68" s="5" t="s">
        <v>33</v>
      </c>
      <c r="BO68" s="5">
        <v>0</v>
      </c>
      <c r="BP68" s="5">
        <v>0</v>
      </c>
      <c r="BQ68" s="5">
        <v>0</v>
      </c>
      <c r="BR68" s="5">
        <v>0</v>
      </c>
      <c r="BS68" s="5">
        <v>0</v>
      </c>
      <c r="BT68" s="5">
        <v>0</v>
      </c>
      <c r="BU68" s="5">
        <v>0</v>
      </c>
      <c r="BV68" s="5">
        <v>0</v>
      </c>
      <c r="BW68" s="5">
        <v>0</v>
      </c>
      <c r="BX68" s="5">
        <v>0</v>
      </c>
      <c r="BY68" s="5">
        <v>0</v>
      </c>
      <c r="BZ68" s="5">
        <v>0</v>
      </c>
      <c r="CA68" s="5">
        <v>0</v>
      </c>
      <c r="CB68" s="5">
        <v>0</v>
      </c>
      <c r="CC68" s="5">
        <v>0</v>
      </c>
      <c r="CD68" s="5">
        <v>0</v>
      </c>
      <c r="CE68" s="5">
        <v>0</v>
      </c>
      <c r="CF68" s="5">
        <v>0</v>
      </c>
      <c r="CG68" s="5">
        <v>0</v>
      </c>
      <c r="CH68" s="5">
        <v>0</v>
      </c>
      <c r="CI68" s="5">
        <v>0</v>
      </c>
      <c r="CJ68" s="5">
        <v>0</v>
      </c>
      <c r="CK68" s="5">
        <v>0</v>
      </c>
      <c r="CL68" s="5">
        <v>0</v>
      </c>
      <c r="CM68" s="5">
        <v>0</v>
      </c>
      <c r="CN68" s="5">
        <v>0</v>
      </c>
      <c r="CO68" s="5" t="s">
        <v>33</v>
      </c>
      <c r="CP68" s="5" t="s">
        <v>33</v>
      </c>
      <c r="CQ68" s="5" t="s">
        <v>33</v>
      </c>
      <c r="CR68" s="5" t="s">
        <v>33</v>
      </c>
      <c r="CS68" s="5" t="s">
        <v>33</v>
      </c>
      <c r="CT68" s="5" t="s">
        <v>33</v>
      </c>
      <c r="CU68" s="5">
        <v>14860</v>
      </c>
      <c r="CV68" s="5">
        <v>17501</v>
      </c>
      <c r="CW68" s="5">
        <v>13581</v>
      </c>
      <c r="CX68" s="5">
        <v>18127</v>
      </c>
      <c r="CY68" s="5">
        <v>10123</v>
      </c>
      <c r="CZ68" s="5">
        <v>20866</v>
      </c>
      <c r="DA68" s="5">
        <v>10133</v>
      </c>
      <c r="DB68" s="5">
        <v>2951</v>
      </c>
      <c r="DC68" s="5">
        <v>5061</v>
      </c>
      <c r="DD68" s="5">
        <v>8097</v>
      </c>
      <c r="DE68" s="5">
        <v>5113</v>
      </c>
      <c r="DF68" s="5">
        <v>6145</v>
      </c>
      <c r="DG68" s="5">
        <v>7815</v>
      </c>
      <c r="DH68" s="5">
        <v>8478</v>
      </c>
      <c r="DI68" s="5">
        <v>5645</v>
      </c>
      <c r="DJ68" s="5">
        <v>3303</v>
      </c>
      <c r="DK68" s="5">
        <v>2771</v>
      </c>
      <c r="DL68" s="5">
        <v>3822</v>
      </c>
      <c r="DM68" s="5">
        <v>5051</v>
      </c>
      <c r="DN68" s="5">
        <v>3857</v>
      </c>
      <c r="DO68" s="5">
        <v>3026</v>
      </c>
      <c r="DP68" s="5">
        <v>2878</v>
      </c>
      <c r="DQ68" s="5">
        <v>3430</v>
      </c>
      <c r="DR68" s="5">
        <v>2776</v>
      </c>
      <c r="DS68" s="5">
        <v>2651</v>
      </c>
      <c r="DT68" s="5">
        <v>3830</v>
      </c>
      <c r="DU68" s="5" t="s">
        <v>33</v>
      </c>
      <c r="DV68" s="5" t="s">
        <v>33</v>
      </c>
      <c r="DW68" s="5" t="s">
        <v>33</v>
      </c>
      <c r="DX68" s="5" t="s">
        <v>33</v>
      </c>
      <c r="DY68" s="5" t="s">
        <v>33</v>
      </c>
      <c r="DZ68" s="5" t="s">
        <v>33</v>
      </c>
      <c r="EA68" s="5">
        <v>1789</v>
      </c>
      <c r="EB68" s="5">
        <v>985</v>
      </c>
      <c r="EC68" s="5">
        <v>392</v>
      </c>
      <c r="ED68" s="5">
        <v>698</v>
      </c>
      <c r="EE68" s="5">
        <v>5363</v>
      </c>
      <c r="EF68" s="5">
        <v>4654</v>
      </c>
      <c r="EG68" s="5">
        <v>972</v>
      </c>
      <c r="EH68" s="5">
        <v>0</v>
      </c>
      <c r="EI68" s="5">
        <v>24</v>
      </c>
      <c r="EJ68" s="5">
        <v>201</v>
      </c>
      <c r="EK68" s="5">
        <v>0</v>
      </c>
      <c r="EL68" s="5">
        <v>0</v>
      </c>
      <c r="EM68" s="5">
        <v>152</v>
      </c>
      <c r="EN68" s="5">
        <v>17</v>
      </c>
      <c r="EO68" s="5">
        <v>24</v>
      </c>
      <c r="EP68" s="5">
        <v>0</v>
      </c>
      <c r="EQ68" s="5">
        <v>183</v>
      </c>
      <c r="ER68" s="5">
        <v>1264</v>
      </c>
      <c r="ES68" s="5">
        <v>-91</v>
      </c>
      <c r="ET68" s="5">
        <v>-8</v>
      </c>
      <c r="EU68" s="5">
        <v>167</v>
      </c>
      <c r="EV68" s="5">
        <v>-50</v>
      </c>
      <c r="EW68" s="5">
        <v>300</v>
      </c>
      <c r="EX68" s="5">
        <v>284</v>
      </c>
      <c r="EY68" s="5">
        <v>1389</v>
      </c>
      <c r="EZ68" s="5">
        <v>45</v>
      </c>
      <c r="FA68" s="5" t="s">
        <v>33</v>
      </c>
      <c r="FB68" s="5" t="s">
        <v>33</v>
      </c>
      <c r="FC68" s="5" t="s">
        <v>33</v>
      </c>
      <c r="FD68" s="5" t="s">
        <v>33</v>
      </c>
      <c r="FE68" s="5" t="s">
        <v>33</v>
      </c>
      <c r="FF68" s="5" t="s">
        <v>33</v>
      </c>
      <c r="FG68" s="5">
        <v>0</v>
      </c>
      <c r="FH68" s="5">
        <v>0</v>
      </c>
      <c r="FI68" s="5">
        <v>0</v>
      </c>
      <c r="FJ68" s="5">
        <v>0</v>
      </c>
      <c r="FK68" s="5">
        <v>0</v>
      </c>
      <c r="FL68" s="5">
        <v>0</v>
      </c>
      <c r="FM68" s="5">
        <v>0</v>
      </c>
      <c r="FN68" s="5">
        <v>0</v>
      </c>
      <c r="FO68" s="5">
        <v>0</v>
      </c>
      <c r="FP68" s="5">
        <v>0</v>
      </c>
      <c r="FQ68" s="5">
        <v>0</v>
      </c>
      <c r="FR68" s="5">
        <v>0</v>
      </c>
      <c r="FS68" s="5">
        <v>0</v>
      </c>
      <c r="FT68" s="5">
        <v>0</v>
      </c>
      <c r="FU68" s="5" t="s">
        <v>33</v>
      </c>
      <c r="FV68" s="5" t="s">
        <v>33</v>
      </c>
      <c r="FW68" s="5" t="s">
        <v>33</v>
      </c>
      <c r="FX68" s="5" t="s">
        <v>33</v>
      </c>
      <c r="FY68" s="5" t="s">
        <v>33</v>
      </c>
      <c r="FZ68" s="5" t="s">
        <v>33</v>
      </c>
      <c r="GA68" s="5" t="s">
        <v>33</v>
      </c>
      <c r="GB68" s="5" t="s">
        <v>33</v>
      </c>
      <c r="GC68" s="5" t="s">
        <v>33</v>
      </c>
      <c r="GD68" s="5" t="s">
        <v>33</v>
      </c>
      <c r="GE68" s="5" t="s">
        <v>33</v>
      </c>
      <c r="GF68" s="5" t="s">
        <v>33</v>
      </c>
      <c r="GG68" s="5" t="s">
        <v>33</v>
      </c>
      <c r="GH68" s="5" t="s">
        <v>33</v>
      </c>
      <c r="GI68" s="5" t="s">
        <v>33</v>
      </c>
      <c r="GJ68" s="5" t="s">
        <v>33</v>
      </c>
      <c r="GK68" s="5" t="s">
        <v>33</v>
      </c>
      <c r="GL68" s="5" t="s">
        <v>33</v>
      </c>
      <c r="GM68" s="5">
        <v>17227</v>
      </c>
      <c r="GN68" s="5">
        <v>19589</v>
      </c>
      <c r="GO68" s="5">
        <v>14544</v>
      </c>
      <c r="GP68" s="5">
        <v>20034</v>
      </c>
      <c r="GQ68" s="5">
        <v>15544</v>
      </c>
      <c r="GR68" s="5">
        <v>32607</v>
      </c>
      <c r="GS68" s="5">
        <v>11501</v>
      </c>
      <c r="GT68" s="5">
        <v>2951</v>
      </c>
      <c r="GU68" s="5">
        <v>5085</v>
      </c>
      <c r="GV68" s="5">
        <v>8297</v>
      </c>
      <c r="GW68" s="5">
        <v>5113</v>
      </c>
      <c r="GX68" s="5">
        <v>6145</v>
      </c>
      <c r="GY68" s="5">
        <v>7966</v>
      </c>
      <c r="GZ68" s="5">
        <v>8495</v>
      </c>
      <c r="HA68" s="5">
        <v>5669</v>
      </c>
      <c r="HB68" s="5">
        <v>3303</v>
      </c>
      <c r="HC68" s="5">
        <v>2954</v>
      </c>
      <c r="HD68" s="5">
        <v>5086</v>
      </c>
      <c r="HE68" s="5">
        <v>4960</v>
      </c>
      <c r="HF68" s="5">
        <v>3849</v>
      </c>
      <c r="HG68" s="5">
        <v>3193</v>
      </c>
      <c r="HH68" s="5">
        <v>2828</v>
      </c>
      <c r="HI68" s="5">
        <v>3730</v>
      </c>
      <c r="HJ68" s="5">
        <v>3060</v>
      </c>
      <c r="HK68" s="5">
        <v>4040</v>
      </c>
      <c r="HL68" s="5">
        <v>3876</v>
      </c>
      <c r="HM68" s="5" t="s">
        <v>33</v>
      </c>
      <c r="HN68" s="5" t="s">
        <v>33</v>
      </c>
      <c r="HO68" s="5" t="s">
        <v>33</v>
      </c>
      <c r="HP68" s="5" t="s">
        <v>33</v>
      </c>
      <c r="HQ68" s="5" t="s">
        <v>33</v>
      </c>
      <c r="HR68" s="5" t="s">
        <v>33</v>
      </c>
      <c r="HS68" s="5">
        <v>40022</v>
      </c>
      <c r="HT68" s="5">
        <v>38108</v>
      </c>
      <c r="HU68" s="5">
        <v>31891</v>
      </c>
      <c r="HV68" s="5">
        <v>30961</v>
      </c>
      <c r="HW68" s="5">
        <v>46641</v>
      </c>
      <c r="HX68" s="5">
        <v>52687</v>
      </c>
      <c r="HY68" s="5">
        <v>38946</v>
      </c>
      <c r="HZ68" s="5">
        <v>36983</v>
      </c>
      <c r="IA68" s="5">
        <v>43802</v>
      </c>
      <c r="IB68" s="5">
        <v>45255</v>
      </c>
      <c r="IC68" s="5">
        <v>48612</v>
      </c>
      <c r="ID68" s="5">
        <v>68727</v>
      </c>
      <c r="IE68" s="5">
        <v>63974</v>
      </c>
      <c r="IF68" s="5">
        <v>57106</v>
      </c>
      <c r="IG68" s="5">
        <v>49579</v>
      </c>
      <c r="IH68" s="5">
        <v>46072</v>
      </c>
      <c r="II68" s="5">
        <v>44885</v>
      </c>
      <c r="IJ68" s="5">
        <v>42697</v>
      </c>
      <c r="IK68" s="5">
        <v>54350</v>
      </c>
      <c r="IL68" s="5">
        <v>41317</v>
      </c>
      <c r="IM68" s="5">
        <v>33792</v>
      </c>
      <c r="IN68" s="5">
        <v>41615</v>
      </c>
      <c r="IO68" s="5">
        <v>47846</v>
      </c>
      <c r="IP68" s="5">
        <v>47167</v>
      </c>
      <c r="IQ68" s="5">
        <v>46559</v>
      </c>
      <c r="IR68" s="5">
        <v>45221</v>
      </c>
      <c r="IS68" s="5" t="s">
        <v>33</v>
      </c>
      <c r="IT68" s="5" t="s">
        <v>33</v>
      </c>
      <c r="IU68" s="5" t="s">
        <v>33</v>
      </c>
      <c r="IV68" s="5" t="s">
        <v>33</v>
      </c>
      <c r="IW68" s="5" t="s">
        <v>33</v>
      </c>
      <c r="IX68" s="5" t="s">
        <v>33</v>
      </c>
      <c r="IY68" s="5">
        <v>0</v>
      </c>
      <c r="IZ68" s="5">
        <v>0</v>
      </c>
      <c r="JA68" s="5">
        <v>0</v>
      </c>
      <c r="JB68" s="5">
        <v>0</v>
      </c>
      <c r="JC68" s="5">
        <v>0</v>
      </c>
      <c r="JD68" s="5">
        <v>0</v>
      </c>
      <c r="JE68" s="5">
        <v>0</v>
      </c>
      <c r="JF68" s="5">
        <v>0</v>
      </c>
      <c r="JG68" s="5">
        <v>0</v>
      </c>
      <c r="JH68" s="5">
        <v>0</v>
      </c>
      <c r="JI68" s="5">
        <v>0</v>
      </c>
      <c r="JJ68" s="5">
        <v>0</v>
      </c>
      <c r="JK68" s="5">
        <v>0</v>
      </c>
      <c r="JL68" s="5">
        <v>0</v>
      </c>
      <c r="JM68" s="5">
        <v>0</v>
      </c>
      <c r="JN68" s="5">
        <v>0</v>
      </c>
      <c r="JO68" s="5">
        <v>0</v>
      </c>
      <c r="JP68" s="5">
        <v>0</v>
      </c>
      <c r="JQ68" s="5">
        <v>0</v>
      </c>
      <c r="JR68" s="5">
        <v>0</v>
      </c>
      <c r="JS68" s="5">
        <v>0</v>
      </c>
      <c r="JT68" s="5">
        <v>0</v>
      </c>
      <c r="JU68" s="5">
        <v>0</v>
      </c>
      <c r="JV68" s="5">
        <v>0</v>
      </c>
      <c r="JW68" s="5">
        <v>0</v>
      </c>
      <c r="JX68" s="5">
        <v>0</v>
      </c>
      <c r="JY68" s="5" t="s">
        <v>33</v>
      </c>
      <c r="JZ68" s="5" t="s">
        <v>33</v>
      </c>
      <c r="KA68" s="5" t="s">
        <v>33</v>
      </c>
      <c r="KB68" s="5" t="s">
        <v>33</v>
      </c>
      <c r="KC68" s="5" t="s">
        <v>33</v>
      </c>
      <c r="KD68" s="5" t="s">
        <v>33</v>
      </c>
      <c r="KE68" s="5">
        <v>22122</v>
      </c>
      <c r="KF68" s="5">
        <v>22351</v>
      </c>
      <c r="KG68" s="5">
        <v>21748</v>
      </c>
      <c r="KH68" s="5">
        <v>20890</v>
      </c>
      <c r="KI68" s="5">
        <v>19654</v>
      </c>
      <c r="KJ68" s="5">
        <v>19771</v>
      </c>
      <c r="KK68" s="5">
        <v>16963</v>
      </c>
      <c r="KL68" s="5">
        <v>15612</v>
      </c>
      <c r="KM68" s="5">
        <v>14577</v>
      </c>
      <c r="KN68" s="5">
        <v>13305</v>
      </c>
      <c r="KO68" s="5">
        <v>12232</v>
      </c>
      <c r="KP68" s="5">
        <v>10972</v>
      </c>
      <c r="KQ68" s="5">
        <v>7450</v>
      </c>
      <c r="KR68" s="5">
        <v>6966</v>
      </c>
      <c r="KS68" s="5">
        <v>6561</v>
      </c>
      <c r="KT68" s="5">
        <v>5608</v>
      </c>
      <c r="KU68" s="5">
        <v>5426</v>
      </c>
      <c r="KV68" s="5">
        <v>5574</v>
      </c>
      <c r="KW68" s="5">
        <v>5260</v>
      </c>
      <c r="KX68" s="5">
        <v>4948</v>
      </c>
      <c r="KY68" s="5">
        <v>4893</v>
      </c>
      <c r="KZ68" s="5">
        <v>2254</v>
      </c>
      <c r="LA68" s="5">
        <v>81</v>
      </c>
      <c r="LB68" s="5">
        <v>20</v>
      </c>
      <c r="LC68" s="5">
        <v>0</v>
      </c>
      <c r="LD68" s="5">
        <v>0</v>
      </c>
      <c r="LE68" s="5" t="s">
        <v>33</v>
      </c>
      <c r="LF68" s="5" t="s">
        <v>33</v>
      </c>
      <c r="LG68" s="5" t="s">
        <v>33</v>
      </c>
      <c r="LH68" s="5" t="s">
        <v>33</v>
      </c>
      <c r="LI68" s="5" t="s">
        <v>33</v>
      </c>
      <c r="LJ68" s="5" t="s">
        <v>33</v>
      </c>
      <c r="LK68" s="5">
        <v>0</v>
      </c>
      <c r="LL68" s="5">
        <v>4</v>
      </c>
      <c r="LM68" s="5">
        <v>6</v>
      </c>
      <c r="LN68" s="5">
        <v>14</v>
      </c>
      <c r="LO68" s="5">
        <v>19</v>
      </c>
      <c r="LP68" s="5">
        <v>0</v>
      </c>
      <c r="LQ68" s="5">
        <v>1</v>
      </c>
      <c r="LR68" s="5">
        <v>11</v>
      </c>
      <c r="LS68" s="5">
        <v>10</v>
      </c>
      <c r="LT68" s="5">
        <v>17</v>
      </c>
      <c r="LU68" s="5">
        <v>73</v>
      </c>
      <c r="LV68" s="5">
        <v>24</v>
      </c>
      <c r="LW68" s="5">
        <v>-4</v>
      </c>
      <c r="LX68" s="5">
        <v>44</v>
      </c>
      <c r="LY68" s="5">
        <v>4</v>
      </c>
      <c r="LZ68" s="5">
        <v>12</v>
      </c>
      <c r="MA68" s="5">
        <v>16</v>
      </c>
      <c r="MB68" s="5">
        <v>16</v>
      </c>
      <c r="MC68" s="5">
        <v>13</v>
      </c>
      <c r="MD68" s="5">
        <v>9</v>
      </c>
      <c r="ME68" s="5">
        <v>0</v>
      </c>
      <c r="MF68" s="5">
        <v>0</v>
      </c>
      <c r="MG68" s="5">
        <v>0</v>
      </c>
      <c r="MH68" s="5">
        <v>0</v>
      </c>
      <c r="MI68" s="5">
        <v>0</v>
      </c>
      <c r="MJ68" s="5">
        <v>0</v>
      </c>
      <c r="MK68" s="5" t="s">
        <v>33</v>
      </c>
      <c r="ML68" s="5" t="s">
        <v>33</v>
      </c>
      <c r="MM68" s="5" t="s">
        <v>33</v>
      </c>
      <c r="MN68" s="5" t="s">
        <v>33</v>
      </c>
      <c r="MO68" s="5" t="s">
        <v>33</v>
      </c>
      <c r="MP68" s="5" t="s">
        <v>33</v>
      </c>
      <c r="MQ68" s="5">
        <v>0</v>
      </c>
      <c r="MR68" s="5">
        <v>0</v>
      </c>
      <c r="MS68" s="5">
        <v>0</v>
      </c>
      <c r="MT68" s="5">
        <v>0</v>
      </c>
      <c r="MU68" s="5">
        <v>0</v>
      </c>
      <c r="MV68" s="5">
        <v>0</v>
      </c>
      <c r="MW68" s="5">
        <v>0</v>
      </c>
      <c r="MX68" s="5">
        <v>0</v>
      </c>
      <c r="MY68" s="5">
        <v>0</v>
      </c>
      <c r="MZ68" s="5">
        <v>0</v>
      </c>
      <c r="NA68" s="5">
        <v>0</v>
      </c>
      <c r="NB68" s="5">
        <v>0</v>
      </c>
      <c r="NC68" s="5">
        <v>0</v>
      </c>
      <c r="ND68" s="5">
        <v>0</v>
      </c>
      <c r="NE68" s="5" t="s">
        <v>33</v>
      </c>
      <c r="NF68" s="5" t="s">
        <v>33</v>
      </c>
      <c r="NG68" s="5" t="s">
        <v>33</v>
      </c>
      <c r="NH68" s="5" t="s">
        <v>33</v>
      </c>
      <c r="NI68" s="5" t="s">
        <v>33</v>
      </c>
      <c r="NJ68" s="5" t="s">
        <v>33</v>
      </c>
      <c r="NK68" s="5" t="s">
        <v>33</v>
      </c>
      <c r="NL68" s="5" t="s">
        <v>33</v>
      </c>
      <c r="NM68" s="5" t="s">
        <v>33</v>
      </c>
      <c r="NN68" s="5" t="s">
        <v>33</v>
      </c>
      <c r="NO68" s="5" t="s">
        <v>33</v>
      </c>
      <c r="NP68" s="5" t="s">
        <v>33</v>
      </c>
      <c r="NQ68" s="5" t="s">
        <v>33</v>
      </c>
      <c r="NR68" s="5" t="s">
        <v>33</v>
      </c>
      <c r="NS68" s="5" t="s">
        <v>33</v>
      </c>
      <c r="NT68" s="5" t="s">
        <v>33</v>
      </c>
      <c r="NU68" s="5" t="s">
        <v>33</v>
      </c>
      <c r="NV68" s="5" t="s">
        <v>33</v>
      </c>
      <c r="NW68" s="5">
        <v>0</v>
      </c>
      <c r="NX68" s="5">
        <v>0</v>
      </c>
      <c r="NY68" s="5">
        <v>0</v>
      </c>
      <c r="NZ68" s="5">
        <v>0</v>
      </c>
      <c r="OA68" s="5">
        <v>0</v>
      </c>
      <c r="OB68" s="5">
        <v>0</v>
      </c>
      <c r="OC68" s="5">
        <v>0</v>
      </c>
      <c r="OD68" s="5">
        <v>0</v>
      </c>
      <c r="OE68" s="5">
        <v>0</v>
      </c>
      <c r="OF68" s="5">
        <v>0</v>
      </c>
      <c r="OG68" s="5">
        <v>0</v>
      </c>
      <c r="OH68" s="5">
        <v>0</v>
      </c>
      <c r="OI68" s="5">
        <v>0</v>
      </c>
      <c r="OJ68" s="5">
        <v>0</v>
      </c>
      <c r="OK68" s="5" t="s">
        <v>33</v>
      </c>
      <c r="OL68" s="5" t="s">
        <v>33</v>
      </c>
      <c r="OM68" s="5" t="s">
        <v>33</v>
      </c>
      <c r="ON68" s="5" t="s">
        <v>33</v>
      </c>
      <c r="OO68" s="5" t="s">
        <v>33</v>
      </c>
      <c r="OP68" s="5" t="s">
        <v>33</v>
      </c>
      <c r="OQ68" s="5" t="s">
        <v>33</v>
      </c>
      <c r="OR68" s="5" t="s">
        <v>33</v>
      </c>
      <c r="OS68" s="5" t="s">
        <v>33</v>
      </c>
      <c r="OT68" s="5" t="s">
        <v>33</v>
      </c>
      <c r="OU68" s="5" t="s">
        <v>33</v>
      </c>
      <c r="OV68" s="5" t="s">
        <v>33</v>
      </c>
      <c r="OW68" s="5" t="s">
        <v>33</v>
      </c>
      <c r="OX68" s="5" t="s">
        <v>33</v>
      </c>
      <c r="OY68" s="5" t="s">
        <v>33</v>
      </c>
      <c r="OZ68" s="5" t="s">
        <v>33</v>
      </c>
      <c r="PA68" s="5" t="s">
        <v>33</v>
      </c>
      <c r="PB68" s="5" t="s">
        <v>33</v>
      </c>
      <c r="PC68" s="5">
        <v>3886</v>
      </c>
      <c r="PD68" s="5">
        <v>4780</v>
      </c>
      <c r="PE68" s="5">
        <v>4354</v>
      </c>
      <c r="PF68" s="5">
        <v>4060</v>
      </c>
      <c r="PG68" s="5">
        <v>3817</v>
      </c>
      <c r="PH68" s="5">
        <v>5649</v>
      </c>
      <c r="PI68" s="5">
        <v>3611</v>
      </c>
      <c r="PJ68" s="5">
        <v>1763</v>
      </c>
      <c r="PK68" s="5">
        <v>2535</v>
      </c>
      <c r="PL68" s="5">
        <v>2104</v>
      </c>
      <c r="PM68" s="5">
        <v>2703</v>
      </c>
      <c r="PN68" s="5">
        <v>2434</v>
      </c>
      <c r="PO68" s="5">
        <v>1817</v>
      </c>
      <c r="PP68" s="5">
        <v>1554</v>
      </c>
      <c r="PQ68" s="5">
        <v>1339</v>
      </c>
      <c r="PR68" s="5">
        <v>1747</v>
      </c>
      <c r="PS68" s="5">
        <v>1666</v>
      </c>
      <c r="PT68" s="5">
        <v>1754</v>
      </c>
      <c r="PU68" s="5">
        <v>2108</v>
      </c>
      <c r="PV68" s="5">
        <v>1870</v>
      </c>
      <c r="PW68" s="5">
        <v>1851</v>
      </c>
      <c r="PX68" s="5">
        <v>1659</v>
      </c>
      <c r="PY68" s="5">
        <v>1411</v>
      </c>
      <c r="PZ68" s="5">
        <v>1307</v>
      </c>
      <c r="QA68" s="5">
        <v>1270</v>
      </c>
      <c r="QB68" s="5">
        <v>1535</v>
      </c>
      <c r="QC68" s="5" t="s">
        <v>33</v>
      </c>
      <c r="QD68" s="5" t="s">
        <v>33</v>
      </c>
      <c r="QE68" s="5" t="s">
        <v>33</v>
      </c>
      <c r="QF68" s="5" t="s">
        <v>33</v>
      </c>
      <c r="QG68" s="5" t="s">
        <v>33</v>
      </c>
      <c r="QH68" s="5" t="s">
        <v>33</v>
      </c>
      <c r="QI68" s="5">
        <v>3574</v>
      </c>
      <c r="QJ68" s="5">
        <v>3787</v>
      </c>
      <c r="QK68" s="5">
        <v>2548</v>
      </c>
      <c r="QL68" s="5">
        <v>3383</v>
      </c>
      <c r="QM68" s="5">
        <v>3206</v>
      </c>
      <c r="QN68" s="5">
        <v>2081</v>
      </c>
      <c r="QO68" s="5">
        <v>2269</v>
      </c>
      <c r="QP68" s="5">
        <v>3557</v>
      </c>
      <c r="QQ68" s="5">
        <v>3281</v>
      </c>
      <c r="QR68" s="5">
        <v>1489</v>
      </c>
      <c r="QS68" s="5">
        <v>3238</v>
      </c>
      <c r="QT68" s="5">
        <v>3160</v>
      </c>
      <c r="QU68" s="5">
        <v>4218</v>
      </c>
      <c r="QV68" s="5">
        <v>2767</v>
      </c>
      <c r="QW68" s="5">
        <v>1610</v>
      </c>
      <c r="QX68" s="5">
        <v>2261</v>
      </c>
      <c r="QY68" s="5">
        <v>1907</v>
      </c>
      <c r="QZ68" s="5">
        <v>1616</v>
      </c>
      <c r="RA68" s="5">
        <v>1713</v>
      </c>
      <c r="RB68" s="5">
        <v>2041</v>
      </c>
      <c r="RC68" s="5">
        <v>1886</v>
      </c>
      <c r="RD68" s="5">
        <v>1338</v>
      </c>
      <c r="RE68" s="5">
        <v>1682</v>
      </c>
      <c r="RF68" s="5">
        <v>2123</v>
      </c>
      <c r="RG68" s="5">
        <v>1397</v>
      </c>
      <c r="RH68" s="5">
        <v>1647</v>
      </c>
      <c r="RI68" s="5" t="s">
        <v>33</v>
      </c>
      <c r="RJ68" s="5" t="s">
        <v>33</v>
      </c>
      <c r="RK68" s="5" t="s">
        <v>33</v>
      </c>
      <c r="RL68" s="5" t="s">
        <v>33</v>
      </c>
      <c r="RM68" s="5" t="s">
        <v>33</v>
      </c>
      <c r="RN68" s="5" t="s">
        <v>33</v>
      </c>
      <c r="RO68" s="5">
        <v>1967</v>
      </c>
      <c r="RP68" s="5">
        <v>2032</v>
      </c>
      <c r="RQ68" s="5">
        <v>2189</v>
      </c>
      <c r="RR68" s="5">
        <v>2368</v>
      </c>
      <c r="RS68" s="5">
        <v>3660</v>
      </c>
      <c r="RT68" s="5">
        <v>3435</v>
      </c>
      <c r="RU68" s="5">
        <v>2599</v>
      </c>
      <c r="RV68" s="5">
        <v>1323</v>
      </c>
      <c r="RW68" s="5">
        <v>1728</v>
      </c>
      <c r="RX68" s="5">
        <v>1781</v>
      </c>
      <c r="RY68" s="5">
        <v>2290</v>
      </c>
      <c r="RZ68" s="5">
        <v>1882</v>
      </c>
      <c r="SA68" s="5">
        <v>1661</v>
      </c>
      <c r="SB68" s="5">
        <v>1218</v>
      </c>
      <c r="SC68" s="5">
        <v>1044</v>
      </c>
      <c r="SD68" s="5">
        <v>1183</v>
      </c>
      <c r="SE68" s="5">
        <v>1522</v>
      </c>
      <c r="SF68" s="5">
        <v>1811</v>
      </c>
      <c r="SG68" s="5">
        <v>1478</v>
      </c>
      <c r="SH68" s="5">
        <v>2113</v>
      </c>
      <c r="SI68" s="5">
        <v>1458</v>
      </c>
      <c r="SJ68" s="5">
        <v>1346</v>
      </c>
      <c r="SK68" s="5">
        <v>1775</v>
      </c>
      <c r="SL68" s="5">
        <v>1897</v>
      </c>
      <c r="SM68" s="5">
        <v>1631</v>
      </c>
      <c r="SN68" s="5">
        <v>1545</v>
      </c>
      <c r="SO68" s="5" t="s">
        <v>33</v>
      </c>
      <c r="SP68" s="5" t="s">
        <v>33</v>
      </c>
      <c r="SQ68" s="5" t="s">
        <v>33</v>
      </c>
      <c r="SR68" s="5" t="s">
        <v>33</v>
      </c>
      <c r="SS68" s="5" t="s">
        <v>33</v>
      </c>
      <c r="ST68" s="5" t="s">
        <v>33</v>
      </c>
      <c r="SU68" s="5">
        <v>58</v>
      </c>
      <c r="SV68" s="5">
        <v>33</v>
      </c>
      <c r="SW68" s="5">
        <v>50</v>
      </c>
      <c r="SX68" s="5">
        <v>169</v>
      </c>
      <c r="SY68" s="5">
        <v>206</v>
      </c>
      <c r="SZ68" s="5">
        <v>170</v>
      </c>
      <c r="TA68" s="5">
        <v>176</v>
      </c>
      <c r="TB68" s="5">
        <v>134</v>
      </c>
      <c r="TC68" s="5">
        <v>183</v>
      </c>
      <c r="TD68" s="5">
        <v>197</v>
      </c>
      <c r="TE68" s="5">
        <v>202</v>
      </c>
      <c r="TF68" s="5">
        <v>544</v>
      </c>
      <c r="TG68" s="5">
        <v>497</v>
      </c>
      <c r="TH68" s="5">
        <v>478</v>
      </c>
      <c r="TI68" s="5">
        <v>368</v>
      </c>
      <c r="TJ68" s="5">
        <v>374</v>
      </c>
      <c r="TK68" s="5">
        <v>237</v>
      </c>
      <c r="TL68" s="5">
        <v>527</v>
      </c>
      <c r="TM68" s="5">
        <v>1705</v>
      </c>
      <c r="TN68" s="5">
        <v>1780</v>
      </c>
      <c r="TO68" s="5">
        <v>1959</v>
      </c>
      <c r="TP68" s="5">
        <v>2111</v>
      </c>
      <c r="TQ68" s="5">
        <v>2343</v>
      </c>
      <c r="TR68" s="5">
        <v>2415</v>
      </c>
      <c r="TS68" s="5">
        <v>2268</v>
      </c>
      <c r="TT68" s="5">
        <v>2090</v>
      </c>
      <c r="TU68" s="5" t="s">
        <v>33</v>
      </c>
      <c r="TV68" s="5" t="s">
        <v>33</v>
      </c>
      <c r="TW68" s="5" t="s">
        <v>33</v>
      </c>
      <c r="TX68" s="5" t="s">
        <v>33</v>
      </c>
      <c r="TY68" s="5" t="s">
        <v>33</v>
      </c>
      <c r="TZ68" s="5" t="s">
        <v>33</v>
      </c>
      <c r="UA68" s="5">
        <v>171</v>
      </c>
      <c r="UB68" s="5">
        <v>131</v>
      </c>
      <c r="UC68" s="5">
        <v>153</v>
      </c>
      <c r="UD68" s="5">
        <v>83</v>
      </c>
      <c r="UE68" s="5">
        <v>49</v>
      </c>
      <c r="UF68" s="5">
        <v>172</v>
      </c>
      <c r="UG68" s="5">
        <v>57</v>
      </c>
      <c r="UH68" s="5">
        <v>41</v>
      </c>
      <c r="UI68" s="5">
        <v>107</v>
      </c>
      <c r="UJ68" s="5">
        <v>6</v>
      </c>
      <c r="UK68" s="5">
        <v>8</v>
      </c>
      <c r="UL68" s="5">
        <v>7</v>
      </c>
      <c r="UM68" s="5">
        <v>0</v>
      </c>
      <c r="UN68" s="5">
        <v>0</v>
      </c>
      <c r="UO68" s="5">
        <v>0</v>
      </c>
      <c r="UP68" s="5">
        <v>0</v>
      </c>
      <c r="UQ68" s="5">
        <v>28</v>
      </c>
      <c r="UR68" s="5">
        <v>10</v>
      </c>
      <c r="US68" s="5">
        <v>23</v>
      </c>
      <c r="UT68" s="5">
        <v>23</v>
      </c>
      <c r="UU68" s="5">
        <v>0</v>
      </c>
      <c r="UV68" s="5">
        <v>0</v>
      </c>
      <c r="UW68" s="5">
        <v>0</v>
      </c>
      <c r="UX68" s="5">
        <v>4</v>
      </c>
      <c r="UY68" s="5">
        <v>0</v>
      </c>
      <c r="UZ68" s="5">
        <v>0</v>
      </c>
      <c r="VA68" s="5" t="s">
        <v>33</v>
      </c>
      <c r="VB68" s="5" t="s">
        <v>33</v>
      </c>
      <c r="VC68" s="5" t="s">
        <v>33</v>
      </c>
      <c r="VD68" s="5" t="s">
        <v>33</v>
      </c>
      <c r="VE68" s="5" t="s">
        <v>33</v>
      </c>
      <c r="VF68" s="5" t="s">
        <v>33</v>
      </c>
      <c r="VG68" s="5">
        <v>3648</v>
      </c>
      <c r="VH68" s="5">
        <v>7069</v>
      </c>
      <c r="VI68" s="5">
        <v>6694</v>
      </c>
      <c r="VJ68" s="5">
        <v>7844</v>
      </c>
      <c r="VK68" s="5">
        <v>7062</v>
      </c>
      <c r="VL68" s="5">
        <v>8313</v>
      </c>
      <c r="VM68" s="5">
        <v>9544</v>
      </c>
      <c r="VN68" s="5">
        <v>12123</v>
      </c>
      <c r="VO68" s="5">
        <v>7113</v>
      </c>
      <c r="VP68" s="5">
        <v>6918</v>
      </c>
      <c r="VQ68" s="5">
        <v>5802</v>
      </c>
      <c r="VR68" s="5">
        <v>4645</v>
      </c>
      <c r="VS68" s="5">
        <v>3889</v>
      </c>
      <c r="VT68" s="5">
        <v>4047</v>
      </c>
      <c r="VU68" s="5">
        <v>3349</v>
      </c>
      <c r="VV68" s="5">
        <v>4062</v>
      </c>
      <c r="VW68" s="5">
        <v>5965</v>
      </c>
      <c r="VX68" s="5">
        <v>4291</v>
      </c>
      <c r="VY68" s="5">
        <v>3596</v>
      </c>
      <c r="VZ68" s="5">
        <v>3841</v>
      </c>
      <c r="WA68" s="5">
        <v>3490</v>
      </c>
      <c r="WB68" s="5">
        <v>3799</v>
      </c>
      <c r="WC68" s="5">
        <v>3879</v>
      </c>
      <c r="WD68" s="5">
        <v>4125</v>
      </c>
      <c r="WE68" s="5">
        <v>4255</v>
      </c>
      <c r="WF68" s="5">
        <v>4355</v>
      </c>
      <c r="WG68" s="5" t="s">
        <v>33</v>
      </c>
      <c r="WH68" s="5" t="s">
        <v>33</v>
      </c>
      <c r="WI68" s="5" t="s">
        <v>33</v>
      </c>
      <c r="WJ68" s="5" t="s">
        <v>33</v>
      </c>
      <c r="WK68" s="5" t="s">
        <v>33</v>
      </c>
      <c r="WL68" s="5" t="s">
        <v>33</v>
      </c>
      <c r="WM68" s="5">
        <v>0</v>
      </c>
      <c r="WN68" s="5">
        <v>0</v>
      </c>
      <c r="WO68" s="5">
        <v>2</v>
      </c>
      <c r="WP68" s="5">
        <v>42</v>
      </c>
      <c r="WQ68" s="5">
        <v>71</v>
      </c>
      <c r="WR68" s="5">
        <v>40</v>
      </c>
      <c r="WS68" s="5">
        <v>0</v>
      </c>
      <c r="WT68" s="5">
        <v>15</v>
      </c>
      <c r="WU68" s="5">
        <v>36</v>
      </c>
      <c r="WV68" s="5">
        <v>48</v>
      </c>
      <c r="WW68" s="5">
        <v>63</v>
      </c>
      <c r="WX68" s="5">
        <v>59</v>
      </c>
      <c r="WY68" s="5">
        <v>56</v>
      </c>
      <c r="WZ68" s="5">
        <v>73</v>
      </c>
      <c r="XA68" s="5">
        <v>78</v>
      </c>
      <c r="XB68" s="5">
        <v>98</v>
      </c>
      <c r="XC68" s="5">
        <v>117</v>
      </c>
      <c r="XD68" s="5">
        <v>126</v>
      </c>
      <c r="XE68" s="5">
        <v>184</v>
      </c>
      <c r="XF68" s="5">
        <v>155</v>
      </c>
      <c r="XG68" s="5">
        <v>110</v>
      </c>
      <c r="XH68" s="5">
        <v>81</v>
      </c>
      <c r="XI68" s="5">
        <v>132</v>
      </c>
      <c r="XJ68" s="5">
        <v>138</v>
      </c>
      <c r="XK68" s="5">
        <v>53</v>
      </c>
      <c r="XL68" s="5">
        <v>113</v>
      </c>
      <c r="XM68" s="5" t="s">
        <v>33</v>
      </c>
      <c r="XN68" s="5" t="s">
        <v>33</v>
      </c>
      <c r="XO68" s="5" t="s">
        <v>33</v>
      </c>
      <c r="XP68" s="5" t="s">
        <v>33</v>
      </c>
      <c r="XQ68" s="5" t="s">
        <v>33</v>
      </c>
      <c r="XR68" s="5" t="s">
        <v>33</v>
      </c>
      <c r="XS68" s="1">
        <v>26510</v>
      </c>
      <c r="XT68" s="3" t="s">
        <v>180</v>
      </c>
      <c r="XU68" s="3" t="s">
        <v>179</v>
      </c>
      <c r="XV68" s="3" t="s">
        <v>33</v>
      </c>
      <c r="XW68" s="3" t="s">
        <v>33</v>
      </c>
      <c r="XX68" s="3" t="s">
        <v>180</v>
      </c>
      <c r="XY68" s="3" t="s">
        <v>180</v>
      </c>
      <c r="XZ68" s="3" t="s">
        <v>233</v>
      </c>
    </row>
    <row r="69" spans="1:650" x14ac:dyDescent="0.3">
      <c r="A69" s="6" t="s">
        <v>100</v>
      </c>
      <c r="B69" s="1">
        <v>4061118</v>
      </c>
      <c r="C69" s="5" t="s">
        <v>33</v>
      </c>
      <c r="D69" s="5">
        <v>0</v>
      </c>
      <c r="E69" s="5">
        <v>6</v>
      </c>
      <c r="F69" s="5">
        <v>25</v>
      </c>
      <c r="G69" s="5">
        <v>100</v>
      </c>
      <c r="H69" s="5">
        <v>513</v>
      </c>
      <c r="I69" s="5">
        <v>4739</v>
      </c>
      <c r="J69" s="5">
        <v>0</v>
      </c>
      <c r="K69" s="5">
        <v>5000</v>
      </c>
      <c r="L69" s="5">
        <v>0</v>
      </c>
      <c r="M69" s="5">
        <v>0</v>
      </c>
      <c r="N69" s="5">
        <v>0</v>
      </c>
      <c r="O69" s="5">
        <v>0</v>
      </c>
      <c r="P69" s="5">
        <v>0</v>
      </c>
      <c r="Q69" s="5">
        <v>0</v>
      </c>
      <c r="R69" s="5">
        <v>0</v>
      </c>
      <c r="S69" s="5">
        <v>0</v>
      </c>
      <c r="T69" s="5">
        <v>24</v>
      </c>
      <c r="U69" s="5">
        <v>195</v>
      </c>
      <c r="V69" s="5">
        <v>771</v>
      </c>
      <c r="W69" s="5">
        <v>0</v>
      </c>
      <c r="X69" s="5">
        <v>0</v>
      </c>
      <c r="Y69" s="5">
        <v>0</v>
      </c>
      <c r="Z69" s="5">
        <v>0</v>
      </c>
      <c r="AA69" s="5">
        <v>0</v>
      </c>
      <c r="AB69" s="5">
        <v>0</v>
      </c>
      <c r="AC69" s="5" t="s">
        <v>33</v>
      </c>
      <c r="AD69" s="5" t="s">
        <v>33</v>
      </c>
      <c r="AE69" s="5" t="s">
        <v>33</v>
      </c>
      <c r="AF69" s="5" t="s">
        <v>33</v>
      </c>
      <c r="AG69" s="5" t="s">
        <v>33</v>
      </c>
      <c r="AH69" s="5" t="s">
        <v>33</v>
      </c>
      <c r="AI69" s="5" t="s">
        <v>33</v>
      </c>
      <c r="AJ69" s="5">
        <v>309</v>
      </c>
      <c r="AK69" s="5">
        <v>184</v>
      </c>
      <c r="AL69" s="5">
        <v>395</v>
      </c>
      <c r="AM69" s="5">
        <v>1050</v>
      </c>
      <c r="AN69" s="5">
        <v>1006</v>
      </c>
      <c r="AO69" s="5">
        <v>6605</v>
      </c>
      <c r="AP69" s="5">
        <v>2321</v>
      </c>
      <c r="AQ69" s="5">
        <v>2364</v>
      </c>
      <c r="AR69" s="5">
        <v>34</v>
      </c>
      <c r="AS69" s="5">
        <v>928</v>
      </c>
      <c r="AT69" s="5">
        <v>540</v>
      </c>
      <c r="AU69" s="5">
        <v>71</v>
      </c>
      <c r="AV69" s="5">
        <v>1745</v>
      </c>
      <c r="AW69" s="5">
        <v>1</v>
      </c>
      <c r="AX69" s="5">
        <v>31</v>
      </c>
      <c r="AY69" s="5">
        <v>77</v>
      </c>
      <c r="AZ69" s="5">
        <v>101</v>
      </c>
      <c r="BA69" s="5">
        <v>1659</v>
      </c>
      <c r="BB69" s="5">
        <v>618</v>
      </c>
      <c r="BC69" s="5">
        <v>647</v>
      </c>
      <c r="BD69" s="5">
        <v>461</v>
      </c>
      <c r="BE69" s="5">
        <v>149</v>
      </c>
      <c r="BF69" s="5">
        <v>86</v>
      </c>
      <c r="BG69" s="5">
        <v>41</v>
      </c>
      <c r="BH69" s="5">
        <v>59</v>
      </c>
      <c r="BI69" s="5" t="s">
        <v>33</v>
      </c>
      <c r="BJ69" s="5" t="s">
        <v>33</v>
      </c>
      <c r="BK69" s="5" t="s">
        <v>33</v>
      </c>
      <c r="BL69" s="5" t="s">
        <v>33</v>
      </c>
      <c r="BM69" s="5" t="s">
        <v>33</v>
      </c>
      <c r="BN69" s="5" t="s">
        <v>33</v>
      </c>
      <c r="BO69" s="5" t="s">
        <v>33</v>
      </c>
      <c r="BP69" s="5">
        <v>5754</v>
      </c>
      <c r="BQ69" s="5">
        <v>89</v>
      </c>
      <c r="BR69" s="5">
        <v>302</v>
      </c>
      <c r="BS69" s="5">
        <v>232</v>
      </c>
      <c r="BT69" s="5">
        <v>153</v>
      </c>
      <c r="BU69" s="5">
        <v>274</v>
      </c>
      <c r="BV69" s="5">
        <v>5</v>
      </c>
      <c r="BW69" s="5">
        <v>60</v>
      </c>
      <c r="BX69" s="5">
        <v>29</v>
      </c>
      <c r="BY69" s="5">
        <v>24</v>
      </c>
      <c r="BZ69" s="5">
        <v>80</v>
      </c>
      <c r="CA69" s="5">
        <v>13</v>
      </c>
      <c r="CB69" s="5">
        <v>672</v>
      </c>
      <c r="CC69" s="5">
        <v>102</v>
      </c>
      <c r="CD69" s="5">
        <v>96</v>
      </c>
      <c r="CE69" s="5">
        <v>16</v>
      </c>
      <c r="CF69" s="5">
        <v>38</v>
      </c>
      <c r="CG69" s="5">
        <v>55</v>
      </c>
      <c r="CH69" s="5">
        <v>3</v>
      </c>
      <c r="CI69" s="5">
        <v>9</v>
      </c>
      <c r="CJ69" s="5">
        <v>262</v>
      </c>
      <c r="CK69" s="5">
        <v>155</v>
      </c>
      <c r="CL69" s="5">
        <v>94</v>
      </c>
      <c r="CM69" s="5">
        <v>89</v>
      </c>
      <c r="CN69" s="5">
        <v>229</v>
      </c>
      <c r="CO69" s="5" t="s">
        <v>33</v>
      </c>
      <c r="CP69" s="5" t="s">
        <v>33</v>
      </c>
      <c r="CQ69" s="5" t="s">
        <v>33</v>
      </c>
      <c r="CR69" s="5" t="s">
        <v>33</v>
      </c>
      <c r="CS69" s="5" t="s">
        <v>33</v>
      </c>
      <c r="CT69" s="5" t="s">
        <v>33</v>
      </c>
      <c r="CU69" s="5" t="s">
        <v>33</v>
      </c>
      <c r="CV69" s="5">
        <v>1578</v>
      </c>
      <c r="CW69" s="5">
        <v>835</v>
      </c>
      <c r="CX69" s="5">
        <v>578</v>
      </c>
      <c r="CY69" s="5">
        <v>939</v>
      </c>
      <c r="CZ69" s="5">
        <v>689</v>
      </c>
      <c r="DA69" s="5">
        <v>1445</v>
      </c>
      <c r="DB69" s="5">
        <v>882</v>
      </c>
      <c r="DC69" s="5">
        <v>712</v>
      </c>
      <c r="DD69" s="5">
        <v>875</v>
      </c>
      <c r="DE69" s="5">
        <v>649</v>
      </c>
      <c r="DF69" s="5">
        <v>1137</v>
      </c>
      <c r="DG69" s="5">
        <v>701</v>
      </c>
      <c r="DH69" s="5">
        <v>1144</v>
      </c>
      <c r="DI69" s="5">
        <v>618</v>
      </c>
      <c r="DJ69" s="5">
        <v>792</v>
      </c>
      <c r="DK69" s="5">
        <v>544</v>
      </c>
      <c r="DL69" s="5">
        <v>988</v>
      </c>
      <c r="DM69" s="5">
        <v>785</v>
      </c>
      <c r="DN69" s="5">
        <v>473</v>
      </c>
      <c r="DO69" s="5">
        <v>631</v>
      </c>
      <c r="DP69" s="5">
        <v>739</v>
      </c>
      <c r="DQ69" s="5">
        <v>892</v>
      </c>
      <c r="DR69" s="5">
        <v>677</v>
      </c>
      <c r="DS69" s="5">
        <v>643</v>
      </c>
      <c r="DT69" s="5">
        <v>747</v>
      </c>
      <c r="DU69" s="5" t="s">
        <v>33</v>
      </c>
      <c r="DV69" s="5" t="s">
        <v>33</v>
      </c>
      <c r="DW69" s="5" t="s">
        <v>33</v>
      </c>
      <c r="DX69" s="5" t="s">
        <v>33</v>
      </c>
      <c r="DY69" s="5" t="s">
        <v>33</v>
      </c>
      <c r="DZ69" s="5" t="s">
        <v>33</v>
      </c>
      <c r="EA69" s="5" t="s">
        <v>33</v>
      </c>
      <c r="EB69" s="5">
        <v>585</v>
      </c>
      <c r="EC69" s="5">
        <v>39</v>
      </c>
      <c r="ED69" s="5">
        <v>543</v>
      </c>
      <c r="EE69" s="5">
        <v>240</v>
      </c>
      <c r="EF69" s="5">
        <v>499</v>
      </c>
      <c r="EG69" s="5">
        <v>277</v>
      </c>
      <c r="EH69" s="5">
        <v>903</v>
      </c>
      <c r="EI69" s="5">
        <v>249</v>
      </c>
      <c r="EJ69" s="5">
        <v>16</v>
      </c>
      <c r="EK69" s="5">
        <v>280</v>
      </c>
      <c r="EL69" s="5">
        <v>66</v>
      </c>
      <c r="EM69" s="5">
        <v>6</v>
      </c>
      <c r="EN69" s="5">
        <v>151</v>
      </c>
      <c r="EO69" s="5">
        <v>17</v>
      </c>
      <c r="EP69" s="5">
        <v>412</v>
      </c>
      <c r="EQ69" s="5">
        <v>33</v>
      </c>
      <c r="ER69" s="5">
        <v>191</v>
      </c>
      <c r="ES69" s="5">
        <v>61</v>
      </c>
      <c r="ET69" s="5">
        <v>9</v>
      </c>
      <c r="EU69" s="5">
        <v>323</v>
      </c>
      <c r="EV69" s="5">
        <v>72</v>
      </c>
      <c r="EW69" s="5">
        <v>40</v>
      </c>
      <c r="EX69" s="5">
        <v>93</v>
      </c>
      <c r="EY69" s="5">
        <v>154</v>
      </c>
      <c r="EZ69" s="5">
        <v>348</v>
      </c>
      <c r="FA69" s="5" t="s">
        <v>33</v>
      </c>
      <c r="FB69" s="5" t="s">
        <v>33</v>
      </c>
      <c r="FC69" s="5" t="s">
        <v>33</v>
      </c>
      <c r="FD69" s="5" t="s">
        <v>33</v>
      </c>
      <c r="FE69" s="5" t="s">
        <v>33</v>
      </c>
      <c r="FF69" s="5" t="s">
        <v>33</v>
      </c>
      <c r="FG69" s="5" t="s">
        <v>33</v>
      </c>
      <c r="FH69" s="5">
        <v>0</v>
      </c>
      <c r="FI69" s="5">
        <v>0</v>
      </c>
      <c r="FJ69" s="5">
        <v>0</v>
      </c>
      <c r="FK69" s="5">
        <v>0</v>
      </c>
      <c r="FL69" s="5">
        <v>0</v>
      </c>
      <c r="FM69" s="5">
        <v>0</v>
      </c>
      <c r="FN69" s="5">
        <v>0</v>
      </c>
      <c r="FO69" s="5">
        <v>0</v>
      </c>
      <c r="FP69" s="5">
        <v>0</v>
      </c>
      <c r="FQ69" s="5">
        <v>0</v>
      </c>
      <c r="FR69" s="5">
        <v>0</v>
      </c>
      <c r="FS69" s="5">
        <v>0</v>
      </c>
      <c r="FT69" s="5">
        <v>0</v>
      </c>
      <c r="FU69" s="5" t="s">
        <v>33</v>
      </c>
      <c r="FV69" s="5" t="s">
        <v>33</v>
      </c>
      <c r="FW69" s="5" t="s">
        <v>33</v>
      </c>
      <c r="FX69" s="5" t="s">
        <v>33</v>
      </c>
      <c r="FY69" s="5" t="s">
        <v>33</v>
      </c>
      <c r="FZ69" s="5" t="s">
        <v>33</v>
      </c>
      <c r="GA69" s="5" t="s">
        <v>33</v>
      </c>
      <c r="GB69" s="5" t="s">
        <v>33</v>
      </c>
      <c r="GC69" s="5" t="s">
        <v>33</v>
      </c>
      <c r="GD69" s="5" t="s">
        <v>33</v>
      </c>
      <c r="GE69" s="5" t="s">
        <v>33</v>
      </c>
      <c r="GF69" s="5" t="s">
        <v>33</v>
      </c>
      <c r="GG69" s="5" t="s">
        <v>33</v>
      </c>
      <c r="GH69" s="5" t="s">
        <v>33</v>
      </c>
      <c r="GI69" s="5" t="s">
        <v>33</v>
      </c>
      <c r="GJ69" s="5" t="s">
        <v>33</v>
      </c>
      <c r="GK69" s="5" t="s">
        <v>33</v>
      </c>
      <c r="GL69" s="5" t="s">
        <v>33</v>
      </c>
      <c r="GM69" s="5" t="s">
        <v>33</v>
      </c>
      <c r="GN69" s="5">
        <v>8225</v>
      </c>
      <c r="GO69" s="5">
        <v>1153</v>
      </c>
      <c r="GP69" s="5">
        <v>1843</v>
      </c>
      <c r="GQ69" s="5">
        <v>2561</v>
      </c>
      <c r="GR69" s="5">
        <v>2860</v>
      </c>
      <c r="GS69" s="5">
        <v>13341</v>
      </c>
      <c r="GT69" s="5">
        <v>4111</v>
      </c>
      <c r="GU69" s="5">
        <v>8385</v>
      </c>
      <c r="GV69" s="5">
        <v>953</v>
      </c>
      <c r="GW69" s="5">
        <v>1881</v>
      </c>
      <c r="GX69" s="5">
        <v>1823</v>
      </c>
      <c r="GY69" s="5">
        <v>791</v>
      </c>
      <c r="GZ69" s="5">
        <v>3713</v>
      </c>
      <c r="HA69" s="5">
        <v>738</v>
      </c>
      <c r="HB69" s="5">
        <v>1332</v>
      </c>
      <c r="HC69" s="5">
        <v>671</v>
      </c>
      <c r="HD69" s="5">
        <v>1344</v>
      </c>
      <c r="HE69" s="5">
        <v>2756</v>
      </c>
      <c r="HF69" s="5">
        <v>1874</v>
      </c>
      <c r="HG69" s="5">
        <v>1610</v>
      </c>
      <c r="HH69" s="5">
        <v>1533</v>
      </c>
      <c r="HI69" s="5">
        <v>1236</v>
      </c>
      <c r="HJ69" s="5">
        <v>950</v>
      </c>
      <c r="HK69" s="5">
        <v>927</v>
      </c>
      <c r="HL69" s="5">
        <v>1384</v>
      </c>
      <c r="HM69" s="5" t="s">
        <v>33</v>
      </c>
      <c r="HN69" s="5" t="s">
        <v>33</v>
      </c>
      <c r="HO69" s="5" t="s">
        <v>33</v>
      </c>
      <c r="HP69" s="5" t="s">
        <v>33</v>
      </c>
      <c r="HQ69" s="5" t="s">
        <v>33</v>
      </c>
      <c r="HR69" s="5" t="s">
        <v>33</v>
      </c>
      <c r="HS69" s="5" t="s">
        <v>33</v>
      </c>
      <c r="HT69" s="5">
        <v>16635</v>
      </c>
      <c r="HU69" s="5">
        <v>14773</v>
      </c>
      <c r="HV69" s="5">
        <v>14979</v>
      </c>
      <c r="HW69" s="5">
        <v>18783</v>
      </c>
      <c r="HX69" s="5">
        <v>20181</v>
      </c>
      <c r="HY69" s="5">
        <v>19386</v>
      </c>
      <c r="HZ69" s="5">
        <v>18692</v>
      </c>
      <c r="IA69" s="5">
        <v>18897</v>
      </c>
      <c r="IB69" s="5">
        <v>15231</v>
      </c>
      <c r="IC69" s="5">
        <v>16744</v>
      </c>
      <c r="ID69" s="5">
        <v>17359</v>
      </c>
      <c r="IE69" s="5">
        <v>16142</v>
      </c>
      <c r="IF69" s="5">
        <v>14448</v>
      </c>
      <c r="IG69" s="5">
        <v>13045</v>
      </c>
      <c r="IH69" s="5">
        <v>12544</v>
      </c>
      <c r="II69" s="5">
        <v>11655</v>
      </c>
      <c r="IJ69" s="5">
        <v>13995</v>
      </c>
      <c r="IK69" s="5">
        <v>12875</v>
      </c>
      <c r="IL69" s="5">
        <v>13249</v>
      </c>
      <c r="IM69" s="5">
        <v>12748</v>
      </c>
      <c r="IN69" s="5">
        <v>12190</v>
      </c>
      <c r="IO69" s="5">
        <v>11364</v>
      </c>
      <c r="IP69" s="5">
        <v>13253</v>
      </c>
      <c r="IQ69" s="5">
        <v>13251</v>
      </c>
      <c r="IR69" s="5">
        <v>13454</v>
      </c>
      <c r="IS69" s="5" t="s">
        <v>33</v>
      </c>
      <c r="IT69" s="5" t="s">
        <v>33</v>
      </c>
      <c r="IU69" s="5" t="s">
        <v>33</v>
      </c>
      <c r="IV69" s="5" t="s">
        <v>33</v>
      </c>
      <c r="IW69" s="5" t="s">
        <v>33</v>
      </c>
      <c r="IX69" s="5" t="s">
        <v>33</v>
      </c>
      <c r="IY69" s="5" t="s">
        <v>33</v>
      </c>
      <c r="IZ69" s="5">
        <v>929</v>
      </c>
      <c r="JA69" s="5">
        <v>947</v>
      </c>
      <c r="JB69" s="5">
        <v>1063</v>
      </c>
      <c r="JC69" s="5">
        <v>1144</v>
      </c>
      <c r="JD69" s="5">
        <v>979</v>
      </c>
      <c r="JE69" s="5">
        <v>1149</v>
      </c>
      <c r="JF69" s="5">
        <v>847</v>
      </c>
      <c r="JG69" s="5">
        <v>395</v>
      </c>
      <c r="JH69" s="5">
        <v>320</v>
      </c>
      <c r="JI69" s="5">
        <v>358</v>
      </c>
      <c r="JJ69" s="5">
        <v>297</v>
      </c>
      <c r="JK69" s="5">
        <v>232</v>
      </c>
      <c r="JL69" s="5">
        <v>213</v>
      </c>
      <c r="JM69" s="5">
        <v>204</v>
      </c>
      <c r="JN69" s="5">
        <v>189</v>
      </c>
      <c r="JO69" s="5">
        <v>244</v>
      </c>
      <c r="JP69" s="5">
        <v>178</v>
      </c>
      <c r="JQ69" s="5">
        <v>182</v>
      </c>
      <c r="JR69" s="5">
        <v>243</v>
      </c>
      <c r="JS69" s="5">
        <v>207</v>
      </c>
      <c r="JT69" s="5">
        <v>221</v>
      </c>
      <c r="JU69" s="5">
        <v>228</v>
      </c>
      <c r="JV69" s="5">
        <v>202</v>
      </c>
      <c r="JW69" s="5">
        <v>269</v>
      </c>
      <c r="JX69" s="5">
        <v>220</v>
      </c>
      <c r="JY69" s="5" t="s">
        <v>33</v>
      </c>
      <c r="JZ69" s="5" t="s">
        <v>33</v>
      </c>
      <c r="KA69" s="5" t="s">
        <v>33</v>
      </c>
      <c r="KB69" s="5" t="s">
        <v>33</v>
      </c>
      <c r="KC69" s="5" t="s">
        <v>33</v>
      </c>
      <c r="KD69" s="5" t="s">
        <v>33</v>
      </c>
      <c r="KE69" s="5" t="s">
        <v>33</v>
      </c>
      <c r="KF69" s="5">
        <v>75</v>
      </c>
      <c r="KG69" s="5">
        <v>88</v>
      </c>
      <c r="KH69" s="5">
        <v>96</v>
      </c>
      <c r="KI69" s="5">
        <v>89</v>
      </c>
      <c r="KJ69" s="5">
        <v>109</v>
      </c>
      <c r="KK69" s="5">
        <v>85</v>
      </c>
      <c r="KL69" s="5">
        <v>72</v>
      </c>
      <c r="KM69" s="5">
        <v>65</v>
      </c>
      <c r="KN69" s="5">
        <v>56</v>
      </c>
      <c r="KO69" s="5">
        <v>58</v>
      </c>
      <c r="KP69" s="5">
        <v>52</v>
      </c>
      <c r="KQ69" s="5">
        <v>40</v>
      </c>
      <c r="KR69" s="5">
        <v>39</v>
      </c>
      <c r="KS69" s="5">
        <v>27</v>
      </c>
      <c r="KT69" s="5">
        <v>23</v>
      </c>
      <c r="KU69" s="5">
        <v>23</v>
      </c>
      <c r="KV69" s="5">
        <v>27</v>
      </c>
      <c r="KW69" s="5">
        <v>28</v>
      </c>
      <c r="KX69" s="5">
        <v>26</v>
      </c>
      <c r="KY69" s="5">
        <v>23</v>
      </c>
      <c r="KZ69" s="5">
        <v>22</v>
      </c>
      <c r="LA69" s="5">
        <v>25</v>
      </c>
      <c r="LB69" s="5">
        <v>18</v>
      </c>
      <c r="LC69" s="5">
        <v>17</v>
      </c>
      <c r="LD69" s="5">
        <v>21</v>
      </c>
      <c r="LE69" s="5" t="s">
        <v>33</v>
      </c>
      <c r="LF69" s="5" t="s">
        <v>33</v>
      </c>
      <c r="LG69" s="5" t="s">
        <v>33</v>
      </c>
      <c r="LH69" s="5" t="s">
        <v>33</v>
      </c>
      <c r="LI69" s="5" t="s">
        <v>33</v>
      </c>
      <c r="LJ69" s="5" t="s">
        <v>33</v>
      </c>
      <c r="LK69" s="5" t="s">
        <v>33</v>
      </c>
      <c r="LL69" s="5">
        <v>247</v>
      </c>
      <c r="LM69" s="5">
        <v>200</v>
      </c>
      <c r="LN69" s="5">
        <v>228</v>
      </c>
      <c r="LO69" s="5">
        <v>215</v>
      </c>
      <c r="LP69" s="5">
        <v>363</v>
      </c>
      <c r="LQ69" s="5">
        <v>275</v>
      </c>
      <c r="LR69" s="5">
        <v>177</v>
      </c>
      <c r="LS69" s="5">
        <v>196</v>
      </c>
      <c r="LT69" s="5">
        <v>165</v>
      </c>
      <c r="LU69" s="5">
        <v>147</v>
      </c>
      <c r="LV69" s="5">
        <v>137</v>
      </c>
      <c r="LW69" s="5">
        <v>151</v>
      </c>
      <c r="LX69" s="5">
        <v>123</v>
      </c>
      <c r="LY69" s="5">
        <v>142</v>
      </c>
      <c r="LZ69" s="5">
        <v>105</v>
      </c>
      <c r="MA69" s="5">
        <v>153</v>
      </c>
      <c r="MB69" s="5">
        <v>72</v>
      </c>
      <c r="MC69" s="5">
        <v>95</v>
      </c>
      <c r="MD69" s="5">
        <v>90</v>
      </c>
      <c r="ME69" s="5">
        <v>115</v>
      </c>
      <c r="MF69" s="5">
        <v>86</v>
      </c>
      <c r="MG69" s="5">
        <v>106</v>
      </c>
      <c r="MH69" s="5">
        <v>108</v>
      </c>
      <c r="MI69" s="5">
        <v>94</v>
      </c>
      <c r="MJ69" s="5">
        <v>131</v>
      </c>
      <c r="MK69" s="5" t="s">
        <v>33</v>
      </c>
      <c r="ML69" s="5" t="s">
        <v>33</v>
      </c>
      <c r="MM69" s="5" t="s">
        <v>33</v>
      </c>
      <c r="MN69" s="5" t="s">
        <v>33</v>
      </c>
      <c r="MO69" s="5" t="s">
        <v>33</v>
      </c>
      <c r="MP69" s="5" t="s">
        <v>33</v>
      </c>
      <c r="MQ69" s="5" t="s">
        <v>33</v>
      </c>
      <c r="MR69" s="5">
        <v>0</v>
      </c>
      <c r="MS69" s="5">
        <v>0</v>
      </c>
      <c r="MT69" s="5">
        <v>0</v>
      </c>
      <c r="MU69" s="5">
        <v>0</v>
      </c>
      <c r="MV69" s="5">
        <v>0</v>
      </c>
      <c r="MW69" s="5">
        <v>0</v>
      </c>
      <c r="MX69" s="5">
        <v>0</v>
      </c>
      <c r="MY69" s="5">
        <v>0</v>
      </c>
      <c r="MZ69" s="5">
        <v>0</v>
      </c>
      <c r="NA69" s="5">
        <v>0</v>
      </c>
      <c r="NB69" s="5">
        <v>0</v>
      </c>
      <c r="NC69" s="5">
        <v>0</v>
      </c>
      <c r="ND69" s="5">
        <v>0</v>
      </c>
      <c r="NE69" s="5" t="s">
        <v>33</v>
      </c>
      <c r="NF69" s="5" t="s">
        <v>33</v>
      </c>
      <c r="NG69" s="5" t="s">
        <v>33</v>
      </c>
      <c r="NH69" s="5" t="s">
        <v>33</v>
      </c>
      <c r="NI69" s="5" t="s">
        <v>33</v>
      </c>
      <c r="NJ69" s="5" t="s">
        <v>33</v>
      </c>
      <c r="NK69" s="5" t="s">
        <v>33</v>
      </c>
      <c r="NL69" s="5" t="s">
        <v>33</v>
      </c>
      <c r="NM69" s="5" t="s">
        <v>33</v>
      </c>
      <c r="NN69" s="5" t="s">
        <v>33</v>
      </c>
      <c r="NO69" s="5" t="s">
        <v>33</v>
      </c>
      <c r="NP69" s="5" t="s">
        <v>33</v>
      </c>
      <c r="NQ69" s="5" t="s">
        <v>33</v>
      </c>
      <c r="NR69" s="5" t="s">
        <v>33</v>
      </c>
      <c r="NS69" s="5" t="s">
        <v>33</v>
      </c>
      <c r="NT69" s="5" t="s">
        <v>33</v>
      </c>
      <c r="NU69" s="5" t="s">
        <v>33</v>
      </c>
      <c r="NV69" s="5" t="s">
        <v>33</v>
      </c>
      <c r="NW69" s="5" t="s">
        <v>33</v>
      </c>
      <c r="NX69" s="5">
        <v>0</v>
      </c>
      <c r="NY69" s="5">
        <v>0</v>
      </c>
      <c r="NZ69" s="5">
        <v>0</v>
      </c>
      <c r="OA69" s="5">
        <v>0</v>
      </c>
      <c r="OB69" s="5">
        <v>0</v>
      </c>
      <c r="OC69" s="5">
        <v>0</v>
      </c>
      <c r="OD69" s="5">
        <v>0</v>
      </c>
      <c r="OE69" s="5">
        <v>0</v>
      </c>
      <c r="OF69" s="5">
        <v>0</v>
      </c>
      <c r="OG69" s="5">
        <v>0</v>
      </c>
      <c r="OH69" s="5">
        <v>0</v>
      </c>
      <c r="OI69" s="5">
        <v>0</v>
      </c>
      <c r="OJ69" s="5">
        <v>0</v>
      </c>
      <c r="OK69" s="5" t="s">
        <v>33</v>
      </c>
      <c r="OL69" s="5" t="s">
        <v>33</v>
      </c>
      <c r="OM69" s="5" t="s">
        <v>33</v>
      </c>
      <c r="ON69" s="5" t="s">
        <v>33</v>
      </c>
      <c r="OO69" s="5" t="s">
        <v>33</v>
      </c>
      <c r="OP69" s="5" t="s">
        <v>33</v>
      </c>
      <c r="OQ69" s="5" t="s">
        <v>33</v>
      </c>
      <c r="OR69" s="5" t="s">
        <v>33</v>
      </c>
      <c r="OS69" s="5" t="s">
        <v>33</v>
      </c>
      <c r="OT69" s="5" t="s">
        <v>33</v>
      </c>
      <c r="OU69" s="5" t="s">
        <v>33</v>
      </c>
      <c r="OV69" s="5" t="s">
        <v>33</v>
      </c>
      <c r="OW69" s="5" t="s">
        <v>33</v>
      </c>
      <c r="OX69" s="5" t="s">
        <v>33</v>
      </c>
      <c r="OY69" s="5" t="s">
        <v>33</v>
      </c>
      <c r="OZ69" s="5" t="s">
        <v>33</v>
      </c>
      <c r="PA69" s="5" t="s">
        <v>33</v>
      </c>
      <c r="PB69" s="5" t="s">
        <v>33</v>
      </c>
      <c r="PC69" s="5" t="s">
        <v>33</v>
      </c>
      <c r="PD69" s="5">
        <v>175</v>
      </c>
      <c r="PE69" s="5">
        <v>171</v>
      </c>
      <c r="PF69" s="5">
        <v>192</v>
      </c>
      <c r="PG69" s="5">
        <v>177</v>
      </c>
      <c r="PH69" s="5">
        <v>194</v>
      </c>
      <c r="PI69" s="5">
        <v>181</v>
      </c>
      <c r="PJ69" s="5">
        <v>156</v>
      </c>
      <c r="PK69" s="5">
        <v>156</v>
      </c>
      <c r="PL69" s="5">
        <v>142</v>
      </c>
      <c r="PM69" s="5">
        <v>135</v>
      </c>
      <c r="PN69" s="5">
        <v>138</v>
      </c>
      <c r="PO69" s="5">
        <v>95</v>
      </c>
      <c r="PP69" s="5">
        <v>27</v>
      </c>
      <c r="PQ69" s="5">
        <v>22</v>
      </c>
      <c r="PR69" s="5">
        <v>30</v>
      </c>
      <c r="PS69" s="5">
        <v>36</v>
      </c>
      <c r="PT69" s="5">
        <v>-21</v>
      </c>
      <c r="PU69" s="5">
        <v>21</v>
      </c>
      <c r="PV69" s="5">
        <v>33</v>
      </c>
      <c r="PW69" s="5">
        <v>42</v>
      </c>
      <c r="PX69" s="5">
        <v>35</v>
      </c>
      <c r="PY69" s="5">
        <v>12</v>
      </c>
      <c r="PZ69" s="5">
        <v>25</v>
      </c>
      <c r="QA69" s="5">
        <v>38</v>
      </c>
      <c r="QB69" s="5">
        <v>65</v>
      </c>
      <c r="QC69" s="5" t="s">
        <v>33</v>
      </c>
      <c r="QD69" s="5" t="s">
        <v>33</v>
      </c>
      <c r="QE69" s="5" t="s">
        <v>33</v>
      </c>
      <c r="QF69" s="5" t="s">
        <v>33</v>
      </c>
      <c r="QG69" s="5" t="s">
        <v>33</v>
      </c>
      <c r="QH69" s="5" t="s">
        <v>33</v>
      </c>
      <c r="QI69" s="5" t="s">
        <v>33</v>
      </c>
      <c r="QJ69" s="5">
        <v>740</v>
      </c>
      <c r="QK69" s="5">
        <v>790</v>
      </c>
      <c r="QL69" s="5">
        <v>827</v>
      </c>
      <c r="QM69" s="5">
        <v>877</v>
      </c>
      <c r="QN69" s="5">
        <v>834</v>
      </c>
      <c r="QO69" s="5">
        <v>696</v>
      </c>
      <c r="QP69" s="5">
        <v>682</v>
      </c>
      <c r="QQ69" s="5">
        <v>812</v>
      </c>
      <c r="QR69" s="5">
        <v>658</v>
      </c>
      <c r="QS69" s="5">
        <v>588</v>
      </c>
      <c r="QT69" s="5">
        <v>560</v>
      </c>
      <c r="QU69" s="5">
        <v>453</v>
      </c>
      <c r="QV69" s="5">
        <v>457</v>
      </c>
      <c r="QW69" s="5">
        <v>533</v>
      </c>
      <c r="QX69" s="5">
        <v>447</v>
      </c>
      <c r="QY69" s="5">
        <v>465</v>
      </c>
      <c r="QZ69" s="5">
        <v>332</v>
      </c>
      <c r="RA69" s="5">
        <v>380</v>
      </c>
      <c r="RB69" s="5">
        <v>417</v>
      </c>
      <c r="RC69" s="5">
        <v>368</v>
      </c>
      <c r="RD69" s="5">
        <v>345</v>
      </c>
      <c r="RE69" s="5">
        <v>336</v>
      </c>
      <c r="RF69" s="5">
        <v>253</v>
      </c>
      <c r="RG69" s="5">
        <v>350</v>
      </c>
      <c r="RH69" s="5">
        <v>318</v>
      </c>
      <c r="RI69" s="5" t="s">
        <v>33</v>
      </c>
      <c r="RJ69" s="5" t="s">
        <v>33</v>
      </c>
      <c r="RK69" s="5" t="s">
        <v>33</v>
      </c>
      <c r="RL69" s="5" t="s">
        <v>33</v>
      </c>
      <c r="RM69" s="5" t="s">
        <v>33</v>
      </c>
      <c r="RN69" s="5" t="s">
        <v>33</v>
      </c>
      <c r="RO69" s="5" t="s">
        <v>33</v>
      </c>
      <c r="RP69" s="5">
        <v>491</v>
      </c>
      <c r="RQ69" s="5">
        <v>464</v>
      </c>
      <c r="RR69" s="5">
        <v>472</v>
      </c>
      <c r="RS69" s="5">
        <v>489</v>
      </c>
      <c r="RT69" s="5">
        <v>487</v>
      </c>
      <c r="RU69" s="5">
        <v>443</v>
      </c>
      <c r="RV69" s="5">
        <v>405</v>
      </c>
      <c r="RW69" s="5">
        <v>386</v>
      </c>
      <c r="RX69" s="5">
        <v>365</v>
      </c>
      <c r="RY69" s="5">
        <v>383</v>
      </c>
      <c r="RZ69" s="5">
        <v>377</v>
      </c>
      <c r="SA69" s="5">
        <v>329</v>
      </c>
      <c r="SB69" s="5">
        <v>319</v>
      </c>
      <c r="SC69" s="5">
        <v>314</v>
      </c>
      <c r="SD69" s="5">
        <v>331</v>
      </c>
      <c r="SE69" s="5">
        <v>318</v>
      </c>
      <c r="SF69" s="5">
        <v>261</v>
      </c>
      <c r="SG69" s="5">
        <v>294</v>
      </c>
      <c r="SH69" s="5">
        <v>315</v>
      </c>
      <c r="SI69" s="5">
        <v>275</v>
      </c>
      <c r="SJ69" s="5">
        <v>262</v>
      </c>
      <c r="SK69" s="5">
        <v>244</v>
      </c>
      <c r="SL69" s="5">
        <v>260</v>
      </c>
      <c r="SM69" s="5">
        <v>247</v>
      </c>
      <c r="SN69" s="5">
        <v>228</v>
      </c>
      <c r="SO69" s="5" t="s">
        <v>33</v>
      </c>
      <c r="SP69" s="5" t="s">
        <v>33</v>
      </c>
      <c r="SQ69" s="5" t="s">
        <v>33</v>
      </c>
      <c r="SR69" s="5" t="s">
        <v>33</v>
      </c>
      <c r="SS69" s="5" t="s">
        <v>33</v>
      </c>
      <c r="ST69" s="5" t="s">
        <v>33</v>
      </c>
      <c r="SU69" s="5" t="s">
        <v>33</v>
      </c>
      <c r="SV69" s="5">
        <v>13</v>
      </c>
      <c r="SW69" s="5">
        <v>5</v>
      </c>
      <c r="SX69" s="5">
        <v>5</v>
      </c>
      <c r="SY69" s="5">
        <v>5</v>
      </c>
      <c r="SZ69" s="5">
        <v>5</v>
      </c>
      <c r="TA69" s="5">
        <v>5</v>
      </c>
      <c r="TB69" s="5">
        <v>2</v>
      </c>
      <c r="TC69" s="5">
        <v>2</v>
      </c>
      <c r="TD69" s="5">
        <v>2</v>
      </c>
      <c r="TE69" s="5">
        <v>2</v>
      </c>
      <c r="TF69" s="5">
        <v>2</v>
      </c>
      <c r="TG69" s="5">
        <v>2</v>
      </c>
      <c r="TH69" s="5">
        <v>0</v>
      </c>
      <c r="TI69" s="5">
        <v>0</v>
      </c>
      <c r="TJ69" s="5">
        <v>4</v>
      </c>
      <c r="TK69" s="5">
        <v>5</v>
      </c>
      <c r="TL69" s="5">
        <v>6</v>
      </c>
      <c r="TM69" s="5">
        <v>5</v>
      </c>
      <c r="TN69" s="5">
        <v>6</v>
      </c>
      <c r="TO69" s="5">
        <v>5</v>
      </c>
      <c r="TP69" s="5">
        <v>5</v>
      </c>
      <c r="TQ69" s="5">
        <v>5</v>
      </c>
      <c r="TR69" s="5">
        <v>4</v>
      </c>
      <c r="TS69" s="5">
        <v>4</v>
      </c>
      <c r="TT69" s="5">
        <v>3</v>
      </c>
      <c r="TU69" s="5" t="s">
        <v>33</v>
      </c>
      <c r="TV69" s="5" t="s">
        <v>33</v>
      </c>
      <c r="TW69" s="5" t="s">
        <v>33</v>
      </c>
      <c r="TX69" s="5" t="s">
        <v>33</v>
      </c>
      <c r="TY69" s="5" t="s">
        <v>33</v>
      </c>
      <c r="TZ69" s="5" t="s">
        <v>33</v>
      </c>
      <c r="UA69" s="5" t="s">
        <v>33</v>
      </c>
      <c r="UB69" s="5">
        <v>0</v>
      </c>
      <c r="UC69" s="5">
        <v>0</v>
      </c>
      <c r="UD69" s="5">
        <v>0</v>
      </c>
      <c r="UE69" s="5">
        <v>3</v>
      </c>
      <c r="UF69" s="5">
        <v>2</v>
      </c>
      <c r="UG69" s="5">
        <v>1</v>
      </c>
      <c r="UH69" s="5">
        <v>3</v>
      </c>
      <c r="UI69" s="5">
        <v>3</v>
      </c>
      <c r="UJ69" s="5">
        <v>3</v>
      </c>
      <c r="UK69" s="5">
        <v>3</v>
      </c>
      <c r="UL69" s="5">
        <v>3</v>
      </c>
      <c r="UM69" s="5">
        <v>2</v>
      </c>
      <c r="UN69" s="5">
        <v>6</v>
      </c>
      <c r="UO69" s="5">
        <v>7</v>
      </c>
      <c r="UP69" s="5">
        <v>3</v>
      </c>
      <c r="UQ69" s="5">
        <v>1</v>
      </c>
      <c r="UR69" s="5">
        <v>1</v>
      </c>
      <c r="US69" s="5">
        <v>1</v>
      </c>
      <c r="UT69" s="5">
        <v>0</v>
      </c>
      <c r="UU69" s="5">
        <v>0</v>
      </c>
      <c r="UV69" s="5">
        <v>1</v>
      </c>
      <c r="UW69" s="5">
        <v>0</v>
      </c>
      <c r="UX69" s="5">
        <v>1</v>
      </c>
      <c r="UY69" s="5">
        <v>1</v>
      </c>
      <c r="UZ69" s="5">
        <v>0</v>
      </c>
      <c r="VA69" s="5" t="s">
        <v>33</v>
      </c>
      <c r="VB69" s="5" t="s">
        <v>33</v>
      </c>
      <c r="VC69" s="5" t="s">
        <v>33</v>
      </c>
      <c r="VD69" s="5" t="s">
        <v>33</v>
      </c>
      <c r="VE69" s="5" t="s">
        <v>33</v>
      </c>
      <c r="VF69" s="5" t="s">
        <v>33</v>
      </c>
      <c r="VG69" s="5" t="s">
        <v>33</v>
      </c>
      <c r="VH69" s="5">
        <v>2850</v>
      </c>
      <c r="VI69" s="5">
        <v>2745</v>
      </c>
      <c r="VJ69" s="5">
        <v>2944</v>
      </c>
      <c r="VK69" s="5">
        <v>2714</v>
      </c>
      <c r="VL69" s="5">
        <v>2357</v>
      </c>
      <c r="VM69" s="5">
        <v>2346</v>
      </c>
      <c r="VN69" s="5">
        <v>2097</v>
      </c>
      <c r="VO69" s="5">
        <v>1553</v>
      </c>
      <c r="VP69" s="5">
        <v>1353</v>
      </c>
      <c r="VQ69" s="5">
        <v>1302</v>
      </c>
      <c r="VR69" s="5">
        <v>1007</v>
      </c>
      <c r="VS69" s="5">
        <v>1069</v>
      </c>
      <c r="VT69" s="5">
        <v>1034</v>
      </c>
      <c r="VU69" s="5">
        <v>959</v>
      </c>
      <c r="VV69" s="5">
        <v>891</v>
      </c>
      <c r="VW69" s="5">
        <v>877</v>
      </c>
      <c r="VX69" s="5">
        <v>822</v>
      </c>
      <c r="VY69" s="5">
        <v>897</v>
      </c>
      <c r="VZ69" s="5">
        <v>747</v>
      </c>
      <c r="WA69" s="5">
        <v>672</v>
      </c>
      <c r="WB69" s="5">
        <v>638</v>
      </c>
      <c r="WC69" s="5">
        <v>654</v>
      </c>
      <c r="WD69" s="5">
        <v>648</v>
      </c>
      <c r="WE69" s="5">
        <v>571</v>
      </c>
      <c r="WF69" s="5">
        <v>574</v>
      </c>
      <c r="WG69" s="5" t="s">
        <v>33</v>
      </c>
      <c r="WH69" s="5" t="s">
        <v>33</v>
      </c>
      <c r="WI69" s="5" t="s">
        <v>33</v>
      </c>
      <c r="WJ69" s="5" t="s">
        <v>33</v>
      </c>
      <c r="WK69" s="5" t="s">
        <v>33</v>
      </c>
      <c r="WL69" s="5" t="s">
        <v>33</v>
      </c>
      <c r="WM69" s="5" t="s">
        <v>33</v>
      </c>
      <c r="WN69" s="5">
        <v>161</v>
      </c>
      <c r="WO69" s="5">
        <v>158</v>
      </c>
      <c r="WP69" s="5">
        <v>161</v>
      </c>
      <c r="WQ69" s="5">
        <v>150</v>
      </c>
      <c r="WR69" s="5">
        <v>113</v>
      </c>
      <c r="WS69" s="5">
        <v>116</v>
      </c>
      <c r="WT69" s="5">
        <v>108</v>
      </c>
      <c r="WU69" s="5">
        <v>125</v>
      </c>
      <c r="WV69" s="5">
        <v>117</v>
      </c>
      <c r="WW69" s="5">
        <v>115</v>
      </c>
      <c r="WX69" s="5">
        <v>103</v>
      </c>
      <c r="WY69" s="5">
        <v>105</v>
      </c>
      <c r="WZ69" s="5">
        <v>104</v>
      </c>
      <c r="XA69" s="5">
        <v>94</v>
      </c>
      <c r="XB69" s="5">
        <v>96</v>
      </c>
      <c r="XC69" s="5">
        <v>83</v>
      </c>
      <c r="XD69" s="5">
        <v>121</v>
      </c>
      <c r="XE69" s="5">
        <v>110</v>
      </c>
      <c r="XF69" s="5">
        <v>102</v>
      </c>
      <c r="XG69" s="5">
        <v>107</v>
      </c>
      <c r="XH69" s="5">
        <v>116</v>
      </c>
      <c r="XI69" s="5">
        <v>124</v>
      </c>
      <c r="XJ69" s="5">
        <v>125</v>
      </c>
      <c r="XK69" s="5">
        <v>86</v>
      </c>
      <c r="XL69" s="5">
        <v>76</v>
      </c>
      <c r="XM69" s="5" t="s">
        <v>33</v>
      </c>
      <c r="XN69" s="5" t="s">
        <v>33</v>
      </c>
      <c r="XO69" s="5" t="s">
        <v>33</v>
      </c>
      <c r="XP69" s="5" t="s">
        <v>33</v>
      </c>
      <c r="XQ69" s="5" t="s">
        <v>33</v>
      </c>
      <c r="XR69" s="5" t="s">
        <v>33</v>
      </c>
      <c r="XS69" s="1">
        <v>11118</v>
      </c>
      <c r="XT69" s="3" t="s">
        <v>180</v>
      </c>
      <c r="XU69" s="3" t="s">
        <v>180</v>
      </c>
      <c r="XV69" s="3" t="s">
        <v>180</v>
      </c>
      <c r="XW69" s="3" t="s">
        <v>179</v>
      </c>
      <c r="XX69" s="3" t="s">
        <v>180</v>
      </c>
      <c r="XY69" s="3" t="s">
        <v>180</v>
      </c>
      <c r="XZ69" s="3" t="s">
        <v>234</v>
      </c>
    </row>
    <row r="70" spans="1:650" x14ac:dyDescent="0.3">
      <c r="A70" s="6" t="s">
        <v>101</v>
      </c>
      <c r="B70" s="1">
        <v>4057090</v>
      </c>
      <c r="C70" s="5">
        <v>0</v>
      </c>
      <c r="D70" s="5">
        <v>0</v>
      </c>
      <c r="E70" s="5">
        <v>0</v>
      </c>
      <c r="F70" s="5">
        <v>0</v>
      </c>
      <c r="G70" s="5">
        <v>0</v>
      </c>
      <c r="H70" s="5">
        <v>0</v>
      </c>
      <c r="I70" s="5">
        <v>0</v>
      </c>
      <c r="J70" s="5">
        <v>0</v>
      </c>
      <c r="K70" s="5">
        <v>0</v>
      </c>
      <c r="L70" s="5">
        <v>0</v>
      </c>
      <c r="M70" s="5">
        <v>0</v>
      </c>
      <c r="N70" s="5">
        <v>0</v>
      </c>
      <c r="O70" s="5">
        <v>0</v>
      </c>
      <c r="P70" s="5">
        <v>0</v>
      </c>
      <c r="Q70" s="5">
        <v>0</v>
      </c>
      <c r="R70" s="5">
        <v>0</v>
      </c>
      <c r="S70" s="5">
        <v>0</v>
      </c>
      <c r="T70" s="5">
        <v>0</v>
      </c>
      <c r="U70" s="5">
        <v>0</v>
      </c>
      <c r="V70" s="5">
        <v>0</v>
      </c>
      <c r="W70" s="5">
        <v>0</v>
      </c>
      <c r="X70" s="5">
        <v>0</v>
      </c>
      <c r="Y70" s="5">
        <v>0</v>
      </c>
      <c r="Z70" s="5">
        <v>0</v>
      </c>
      <c r="AA70" s="5">
        <v>0</v>
      </c>
      <c r="AB70" s="5">
        <v>0</v>
      </c>
      <c r="AC70" s="5">
        <v>0</v>
      </c>
      <c r="AD70" s="5">
        <v>0</v>
      </c>
      <c r="AE70" s="5">
        <v>0</v>
      </c>
      <c r="AF70" s="5">
        <v>0</v>
      </c>
      <c r="AG70" s="5">
        <v>0</v>
      </c>
      <c r="AH70" s="5">
        <v>0</v>
      </c>
      <c r="AI70" s="5">
        <v>423915</v>
      </c>
      <c r="AJ70" s="5">
        <v>78381</v>
      </c>
      <c r="AK70" s="5">
        <v>105728</v>
      </c>
      <c r="AL70" s="5">
        <v>410061</v>
      </c>
      <c r="AM70" s="5">
        <v>746337</v>
      </c>
      <c r="AN70" s="5">
        <v>419181</v>
      </c>
      <c r="AO70" s="5">
        <v>56096</v>
      </c>
      <c r="AP70" s="5">
        <v>94113</v>
      </c>
      <c r="AQ70" s="5">
        <v>244401</v>
      </c>
      <c r="AR70" s="5">
        <v>49384</v>
      </c>
      <c r="AS70" s="5">
        <v>35044</v>
      </c>
      <c r="AT70" s="5">
        <v>58090</v>
      </c>
      <c r="AU70" s="5">
        <v>30044</v>
      </c>
      <c r="AV70" s="5">
        <v>44504</v>
      </c>
      <c r="AW70" s="5">
        <v>32421</v>
      </c>
      <c r="AX70" s="5">
        <v>290951</v>
      </c>
      <c r="AY70" s="5">
        <v>64216</v>
      </c>
      <c r="AZ70" s="5">
        <v>85180</v>
      </c>
      <c r="BA70" s="5">
        <v>113276</v>
      </c>
      <c r="BB70" s="5">
        <v>26873</v>
      </c>
      <c r="BC70" s="5">
        <v>103127</v>
      </c>
      <c r="BD70" s="5">
        <v>16371</v>
      </c>
      <c r="BE70" s="5">
        <v>28000</v>
      </c>
      <c r="BF70" s="5">
        <v>51896</v>
      </c>
      <c r="BG70" s="5">
        <v>22141</v>
      </c>
      <c r="BH70" s="5">
        <v>48086</v>
      </c>
      <c r="BI70" s="5">
        <v>10982</v>
      </c>
      <c r="BJ70" s="5">
        <v>8242</v>
      </c>
      <c r="BK70" s="5">
        <v>21564</v>
      </c>
      <c r="BL70" s="5">
        <v>534393</v>
      </c>
      <c r="BM70" s="5">
        <v>2684</v>
      </c>
      <c r="BN70" s="5">
        <v>22827</v>
      </c>
      <c r="BO70" s="5">
        <v>27360</v>
      </c>
      <c r="BP70" s="5">
        <v>37558</v>
      </c>
      <c r="BQ70" s="5">
        <v>8951</v>
      </c>
      <c r="BR70" s="5">
        <v>45370</v>
      </c>
      <c r="BS70" s="5">
        <v>38265</v>
      </c>
      <c r="BT70" s="5">
        <v>29548</v>
      </c>
      <c r="BU70" s="5">
        <v>16161</v>
      </c>
      <c r="BV70" s="5">
        <v>16381</v>
      </c>
      <c r="BW70" s="5">
        <v>11178</v>
      </c>
      <c r="BX70" s="5">
        <v>40707</v>
      </c>
      <c r="BY70" s="5">
        <v>5369</v>
      </c>
      <c r="BZ70" s="5">
        <v>7234</v>
      </c>
      <c r="CA70" s="5">
        <v>15276</v>
      </c>
      <c r="CB70" s="5">
        <v>3230</v>
      </c>
      <c r="CC70" s="5">
        <v>13566</v>
      </c>
      <c r="CD70" s="5">
        <v>3898</v>
      </c>
      <c r="CE70" s="5">
        <v>8516</v>
      </c>
      <c r="CF70" s="5">
        <v>11876</v>
      </c>
      <c r="CG70" s="5">
        <v>5503</v>
      </c>
      <c r="CH70" s="5">
        <v>5746</v>
      </c>
      <c r="CI70" s="5">
        <v>2561</v>
      </c>
      <c r="CJ70" s="5">
        <v>5454</v>
      </c>
      <c r="CK70" s="5">
        <v>3435</v>
      </c>
      <c r="CL70" s="5">
        <v>3060</v>
      </c>
      <c r="CM70" s="5">
        <v>2724</v>
      </c>
      <c r="CN70" s="5">
        <v>3945</v>
      </c>
      <c r="CO70" s="5">
        <v>9817</v>
      </c>
      <c r="CP70" s="5">
        <v>2957</v>
      </c>
      <c r="CQ70" s="5">
        <v>3685</v>
      </c>
      <c r="CR70" s="5">
        <v>15907</v>
      </c>
      <c r="CS70" s="5">
        <v>1374</v>
      </c>
      <c r="CT70" s="5">
        <v>3079</v>
      </c>
      <c r="CU70" s="5">
        <v>123247</v>
      </c>
      <c r="CV70" s="5">
        <v>92502</v>
      </c>
      <c r="CW70" s="5">
        <v>85938</v>
      </c>
      <c r="CX70" s="5">
        <v>78681</v>
      </c>
      <c r="CY70" s="5">
        <v>78271</v>
      </c>
      <c r="CZ70" s="5">
        <v>78051</v>
      </c>
      <c r="DA70" s="5">
        <v>47343</v>
      </c>
      <c r="DB70" s="5">
        <v>71999</v>
      </c>
      <c r="DC70" s="5">
        <v>55609</v>
      </c>
      <c r="DD70" s="5">
        <v>52702</v>
      </c>
      <c r="DE70" s="5">
        <v>74200</v>
      </c>
      <c r="DF70" s="5">
        <v>76378</v>
      </c>
      <c r="DG70" s="5">
        <v>12660</v>
      </c>
      <c r="DH70" s="5">
        <v>19830</v>
      </c>
      <c r="DI70" s="5">
        <v>25565</v>
      </c>
      <c r="DJ70" s="5">
        <v>22578</v>
      </c>
      <c r="DK70" s="5">
        <v>37882</v>
      </c>
      <c r="DL70" s="5">
        <v>33257</v>
      </c>
      <c r="DM70" s="5">
        <v>30430</v>
      </c>
      <c r="DN70" s="5">
        <v>33757</v>
      </c>
      <c r="DO70" s="5">
        <v>26562</v>
      </c>
      <c r="DP70" s="5">
        <v>13559</v>
      </c>
      <c r="DQ70" s="5">
        <v>26122</v>
      </c>
      <c r="DR70" s="5">
        <v>23395</v>
      </c>
      <c r="DS70" s="5">
        <v>31114</v>
      </c>
      <c r="DT70" s="5">
        <v>27776</v>
      </c>
      <c r="DU70" s="5">
        <v>25483</v>
      </c>
      <c r="DV70" s="5">
        <v>29804</v>
      </c>
      <c r="DW70" s="5">
        <v>27369</v>
      </c>
      <c r="DX70" s="5">
        <v>22347</v>
      </c>
      <c r="DY70" s="5">
        <v>23403</v>
      </c>
      <c r="DZ70" s="5">
        <v>18554</v>
      </c>
      <c r="EA70" s="5">
        <v>1885</v>
      </c>
      <c r="EB70" s="5">
        <v>1552</v>
      </c>
      <c r="EC70" s="5">
        <v>1234</v>
      </c>
      <c r="ED70" s="5">
        <v>3631</v>
      </c>
      <c r="EE70" s="5">
        <v>2812</v>
      </c>
      <c r="EF70" s="5">
        <v>3305</v>
      </c>
      <c r="EG70" s="5">
        <v>1834</v>
      </c>
      <c r="EH70" s="5">
        <v>930</v>
      </c>
      <c r="EI70" s="5">
        <v>1423</v>
      </c>
      <c r="EJ70" s="5">
        <v>1570</v>
      </c>
      <c r="EK70" s="5">
        <v>185</v>
      </c>
      <c r="EL70" s="5">
        <v>212</v>
      </c>
      <c r="EM70" s="5">
        <v>82</v>
      </c>
      <c r="EN70" s="5">
        <v>189</v>
      </c>
      <c r="EO70" s="5">
        <v>331</v>
      </c>
      <c r="EP70" s="5">
        <v>41</v>
      </c>
      <c r="EQ70" s="5">
        <v>366</v>
      </c>
      <c r="ER70" s="5">
        <v>912</v>
      </c>
      <c r="ES70" s="5">
        <v>281</v>
      </c>
      <c r="ET70" s="5">
        <v>646</v>
      </c>
      <c r="EU70" s="5">
        <v>1425</v>
      </c>
      <c r="EV70" s="5">
        <v>1450</v>
      </c>
      <c r="EW70" s="5">
        <v>2038</v>
      </c>
      <c r="EX70" s="5">
        <v>618</v>
      </c>
      <c r="EY70" s="5">
        <v>336</v>
      </c>
      <c r="EZ70" s="5">
        <v>1634</v>
      </c>
      <c r="FA70" s="5">
        <v>1640</v>
      </c>
      <c r="FB70" s="5">
        <v>3729</v>
      </c>
      <c r="FC70" s="5">
        <v>180</v>
      </c>
      <c r="FD70" s="5">
        <v>334</v>
      </c>
      <c r="FE70" s="5">
        <v>128</v>
      </c>
      <c r="FF70" s="5">
        <v>250</v>
      </c>
      <c r="FG70" s="5">
        <v>0</v>
      </c>
      <c r="FH70" s="5">
        <v>0</v>
      </c>
      <c r="FI70" s="5">
        <v>0</v>
      </c>
      <c r="FJ70" s="5">
        <v>0</v>
      </c>
      <c r="FK70" s="5">
        <v>0</v>
      </c>
      <c r="FL70" s="5">
        <v>0</v>
      </c>
      <c r="FM70" s="5">
        <v>0</v>
      </c>
      <c r="FN70" s="5">
        <v>0</v>
      </c>
      <c r="FO70" s="5">
        <v>0</v>
      </c>
      <c r="FP70" s="5">
        <v>0</v>
      </c>
      <c r="FQ70" s="5">
        <v>0</v>
      </c>
      <c r="FR70" s="5">
        <v>0</v>
      </c>
      <c r="FS70" s="5">
        <v>0</v>
      </c>
      <c r="FT70" s="5">
        <v>0</v>
      </c>
      <c r="FU70" s="5" t="s">
        <v>33</v>
      </c>
      <c r="FV70" s="5" t="s">
        <v>33</v>
      </c>
      <c r="FW70" s="5" t="s">
        <v>33</v>
      </c>
      <c r="FX70" s="5" t="s">
        <v>33</v>
      </c>
      <c r="FY70" s="5" t="s">
        <v>33</v>
      </c>
      <c r="FZ70" s="5" t="s">
        <v>33</v>
      </c>
      <c r="GA70" s="5" t="s">
        <v>33</v>
      </c>
      <c r="GB70" s="5" t="s">
        <v>33</v>
      </c>
      <c r="GC70" s="5" t="s">
        <v>33</v>
      </c>
      <c r="GD70" s="5" t="s">
        <v>33</v>
      </c>
      <c r="GE70" s="5" t="s">
        <v>33</v>
      </c>
      <c r="GF70" s="5" t="s">
        <v>33</v>
      </c>
      <c r="GG70" s="5" t="s">
        <v>33</v>
      </c>
      <c r="GH70" s="5" t="s">
        <v>33</v>
      </c>
      <c r="GI70" s="5" t="s">
        <v>33</v>
      </c>
      <c r="GJ70" s="5" t="s">
        <v>33</v>
      </c>
      <c r="GK70" s="5" t="s">
        <v>33</v>
      </c>
      <c r="GL70" s="5" t="s">
        <v>33</v>
      </c>
      <c r="GM70" s="5">
        <v>576407</v>
      </c>
      <c r="GN70" s="5">
        <v>209993</v>
      </c>
      <c r="GO70" s="5">
        <v>201850</v>
      </c>
      <c r="GP70" s="5">
        <v>537667</v>
      </c>
      <c r="GQ70" s="5">
        <v>865686</v>
      </c>
      <c r="GR70" s="5">
        <v>530085</v>
      </c>
      <c r="GS70" s="5">
        <v>121434</v>
      </c>
      <c r="GT70" s="5">
        <v>183424</v>
      </c>
      <c r="GU70" s="5">
        <v>312611</v>
      </c>
      <c r="GV70" s="5">
        <v>144290</v>
      </c>
      <c r="GW70" s="5">
        <v>114797</v>
      </c>
      <c r="GX70" s="5">
        <v>141915</v>
      </c>
      <c r="GY70" s="5">
        <v>58062</v>
      </c>
      <c r="GZ70" s="5">
        <v>67753</v>
      </c>
      <c r="HA70" s="5">
        <v>71885</v>
      </c>
      <c r="HB70" s="5">
        <v>317468</v>
      </c>
      <c r="HC70" s="5">
        <v>110980</v>
      </c>
      <c r="HD70" s="5">
        <v>131226</v>
      </c>
      <c r="HE70" s="5">
        <v>149490</v>
      </c>
      <c r="HF70" s="5">
        <v>67022</v>
      </c>
      <c r="HG70" s="5">
        <v>133674</v>
      </c>
      <c r="HH70" s="5">
        <v>36833</v>
      </c>
      <c r="HI70" s="5">
        <v>59595</v>
      </c>
      <c r="HJ70" s="5">
        <v>78968</v>
      </c>
      <c r="HK70" s="5">
        <v>56315</v>
      </c>
      <c r="HL70" s="5">
        <v>81441</v>
      </c>
      <c r="HM70" s="5">
        <v>47923</v>
      </c>
      <c r="HN70" s="5">
        <v>44731</v>
      </c>
      <c r="HO70" s="5">
        <v>52798</v>
      </c>
      <c r="HP70" s="5">
        <v>572981</v>
      </c>
      <c r="HQ70" s="5">
        <v>27590</v>
      </c>
      <c r="HR70" s="5">
        <v>44710</v>
      </c>
      <c r="HS70" s="5">
        <v>384096</v>
      </c>
      <c r="HT70" s="5">
        <v>414420</v>
      </c>
      <c r="HU70" s="5">
        <v>400220</v>
      </c>
      <c r="HV70" s="5">
        <v>411241</v>
      </c>
      <c r="HW70" s="5">
        <v>453672</v>
      </c>
      <c r="HX70" s="5">
        <v>527752</v>
      </c>
      <c r="HY70" s="5">
        <v>487853</v>
      </c>
      <c r="HZ70" s="5">
        <v>500324</v>
      </c>
      <c r="IA70" s="5">
        <v>497078</v>
      </c>
      <c r="IB70" s="5">
        <v>482085</v>
      </c>
      <c r="IC70" s="5">
        <v>442559</v>
      </c>
      <c r="ID70" s="5">
        <v>523662</v>
      </c>
      <c r="IE70" s="5">
        <v>444209</v>
      </c>
      <c r="IF70" s="5">
        <v>461476</v>
      </c>
      <c r="IG70" s="5">
        <v>485477</v>
      </c>
      <c r="IH70" s="5">
        <v>342328</v>
      </c>
      <c r="II70" s="5">
        <v>320298</v>
      </c>
      <c r="IJ70" s="5">
        <v>321992</v>
      </c>
      <c r="IK70" s="5">
        <v>280056</v>
      </c>
      <c r="IL70" s="5">
        <v>297267</v>
      </c>
      <c r="IM70" s="5">
        <v>375570</v>
      </c>
      <c r="IN70" s="5">
        <v>255919</v>
      </c>
      <c r="IO70" s="5">
        <v>214334</v>
      </c>
      <c r="IP70" s="5">
        <v>205611</v>
      </c>
      <c r="IQ70" s="5">
        <v>191369</v>
      </c>
      <c r="IR70" s="5">
        <v>190573</v>
      </c>
      <c r="IS70" s="5">
        <v>204197</v>
      </c>
      <c r="IT70" s="5">
        <v>179483</v>
      </c>
      <c r="IU70" s="5">
        <v>179781</v>
      </c>
      <c r="IV70" s="5">
        <v>185304</v>
      </c>
      <c r="IW70" s="5">
        <v>159628</v>
      </c>
      <c r="IX70" s="5">
        <v>160683</v>
      </c>
      <c r="IY70" s="5">
        <v>60896</v>
      </c>
      <c r="IZ70" s="5">
        <v>57231</v>
      </c>
      <c r="JA70" s="5">
        <v>52337</v>
      </c>
      <c r="JB70" s="5">
        <v>54953</v>
      </c>
      <c r="JC70" s="5">
        <v>63360</v>
      </c>
      <c r="JD70" s="5">
        <v>59490</v>
      </c>
      <c r="JE70" s="5">
        <v>62527</v>
      </c>
      <c r="JF70" s="5">
        <v>62168</v>
      </c>
      <c r="JG70" s="5">
        <v>60154</v>
      </c>
      <c r="JH70" s="5">
        <v>67215</v>
      </c>
      <c r="JI70" s="5">
        <v>54929</v>
      </c>
      <c r="JJ70" s="5">
        <v>52943</v>
      </c>
      <c r="JK70" s="5">
        <v>47635</v>
      </c>
      <c r="JL70" s="5">
        <v>44282</v>
      </c>
      <c r="JM70" s="5">
        <v>37125</v>
      </c>
      <c r="JN70" s="5">
        <v>39531</v>
      </c>
      <c r="JO70" s="5">
        <v>36575</v>
      </c>
      <c r="JP70" s="5">
        <v>36996</v>
      </c>
      <c r="JQ70" s="5">
        <v>37310</v>
      </c>
      <c r="JR70" s="5">
        <v>40304</v>
      </c>
      <c r="JS70" s="5">
        <v>39701</v>
      </c>
      <c r="JT70" s="5">
        <v>33298</v>
      </c>
      <c r="JU70" s="5">
        <v>30796</v>
      </c>
      <c r="JV70" s="5">
        <v>36429</v>
      </c>
      <c r="JW70" s="5">
        <v>35108</v>
      </c>
      <c r="JX70" s="5">
        <v>30460</v>
      </c>
      <c r="JY70" s="5">
        <v>29838</v>
      </c>
      <c r="JZ70" s="5">
        <v>28251</v>
      </c>
      <c r="KA70" s="5">
        <v>30842</v>
      </c>
      <c r="KB70" s="5">
        <v>27029</v>
      </c>
      <c r="KC70" s="5">
        <v>28888</v>
      </c>
      <c r="KD70" s="5">
        <v>29953</v>
      </c>
      <c r="KE70" s="5">
        <v>16236</v>
      </c>
      <c r="KF70" s="5">
        <v>13951</v>
      </c>
      <c r="KG70" s="5">
        <v>11175</v>
      </c>
      <c r="KH70" s="5">
        <v>11213</v>
      </c>
      <c r="KI70" s="5">
        <v>11649</v>
      </c>
      <c r="KJ70" s="5">
        <v>11716</v>
      </c>
      <c r="KK70" s="5">
        <v>11402</v>
      </c>
      <c r="KL70" s="5">
        <v>13340</v>
      </c>
      <c r="KM70" s="5">
        <v>14206</v>
      </c>
      <c r="KN70" s="5">
        <v>10748</v>
      </c>
      <c r="KO70" s="5">
        <v>7822</v>
      </c>
      <c r="KP70" s="5">
        <v>13157</v>
      </c>
      <c r="KQ70" s="5">
        <v>10322</v>
      </c>
      <c r="KR70" s="5">
        <v>2317</v>
      </c>
      <c r="KS70" s="5">
        <v>12936</v>
      </c>
      <c r="KT70" s="5">
        <v>23388</v>
      </c>
      <c r="KU70" s="5">
        <v>22919</v>
      </c>
      <c r="KV70" s="5">
        <v>19853</v>
      </c>
      <c r="KW70" s="5">
        <v>6754</v>
      </c>
      <c r="KX70" s="5">
        <v>6803</v>
      </c>
      <c r="KY70" s="5">
        <v>6488</v>
      </c>
      <c r="KZ70" s="5">
        <v>5367</v>
      </c>
      <c r="LA70" s="5">
        <v>3571</v>
      </c>
      <c r="LB70" s="5">
        <v>4027</v>
      </c>
      <c r="LC70" s="5">
        <v>3162</v>
      </c>
      <c r="LD70" s="5">
        <v>2964</v>
      </c>
      <c r="LE70" s="5">
        <v>3111</v>
      </c>
      <c r="LF70" s="5">
        <v>3317</v>
      </c>
      <c r="LG70" s="5">
        <v>3522</v>
      </c>
      <c r="LH70" s="5">
        <v>3028</v>
      </c>
      <c r="LI70" s="5">
        <v>4314</v>
      </c>
      <c r="LJ70" s="5">
        <v>3830</v>
      </c>
      <c r="LK70" s="5">
        <v>8338</v>
      </c>
      <c r="LL70" s="5">
        <v>6663</v>
      </c>
      <c r="LM70" s="5">
        <v>4168</v>
      </c>
      <c r="LN70" s="5">
        <v>3780</v>
      </c>
      <c r="LO70" s="5">
        <v>2838</v>
      </c>
      <c r="LP70" s="5">
        <v>2905</v>
      </c>
      <c r="LQ70" s="5">
        <v>2883</v>
      </c>
      <c r="LR70" s="5">
        <v>2467</v>
      </c>
      <c r="LS70" s="5">
        <v>2618</v>
      </c>
      <c r="LT70" s="5">
        <v>2172</v>
      </c>
      <c r="LU70" s="5">
        <v>2232</v>
      </c>
      <c r="LV70" s="5">
        <v>1790</v>
      </c>
      <c r="LW70" s="5">
        <v>1694</v>
      </c>
      <c r="LX70" s="5">
        <v>1638</v>
      </c>
      <c r="LY70" s="5">
        <v>1474</v>
      </c>
      <c r="LZ70" s="5">
        <v>1223</v>
      </c>
      <c r="MA70" s="5">
        <v>1288</v>
      </c>
      <c r="MB70" s="5">
        <v>1596</v>
      </c>
      <c r="MC70" s="5">
        <v>1405</v>
      </c>
      <c r="MD70" s="5">
        <v>1533</v>
      </c>
      <c r="ME70" s="5">
        <v>1513</v>
      </c>
      <c r="MF70" s="5">
        <v>1501</v>
      </c>
      <c r="MG70" s="5">
        <v>1075</v>
      </c>
      <c r="MH70" s="5">
        <v>1279</v>
      </c>
      <c r="MI70" s="5">
        <v>1227</v>
      </c>
      <c r="MJ70" s="5">
        <v>1392</v>
      </c>
      <c r="MK70" s="5">
        <v>1423</v>
      </c>
      <c r="ML70" s="5">
        <v>1336</v>
      </c>
      <c r="MM70" s="5">
        <v>1212</v>
      </c>
      <c r="MN70" s="5">
        <v>1248</v>
      </c>
      <c r="MO70" s="5">
        <v>1385</v>
      </c>
      <c r="MP70" s="5">
        <v>1774</v>
      </c>
      <c r="MQ70" s="5">
        <v>7</v>
      </c>
      <c r="MR70" s="5">
        <v>10</v>
      </c>
      <c r="MS70" s="5">
        <v>-124</v>
      </c>
      <c r="MT70" s="5">
        <v>-257</v>
      </c>
      <c r="MU70" s="5">
        <v>-273</v>
      </c>
      <c r="MV70" s="5">
        <v>-287</v>
      </c>
      <c r="MW70" s="5">
        <v>-291</v>
      </c>
      <c r="MX70" s="5">
        <v>752</v>
      </c>
      <c r="MY70" s="5">
        <v>755</v>
      </c>
      <c r="MZ70" s="5">
        <v>1098</v>
      </c>
      <c r="NA70" s="5">
        <v>1138</v>
      </c>
      <c r="NB70" s="5">
        <v>47</v>
      </c>
      <c r="NC70" s="5">
        <v>12</v>
      </c>
      <c r="ND70" s="5">
        <v>1801</v>
      </c>
      <c r="NE70" s="5" t="s">
        <v>33</v>
      </c>
      <c r="NF70" s="5" t="s">
        <v>33</v>
      </c>
      <c r="NG70" s="5" t="s">
        <v>33</v>
      </c>
      <c r="NH70" s="5" t="s">
        <v>33</v>
      </c>
      <c r="NI70" s="5" t="s">
        <v>33</v>
      </c>
      <c r="NJ70" s="5" t="s">
        <v>33</v>
      </c>
      <c r="NK70" s="5" t="s">
        <v>33</v>
      </c>
      <c r="NL70" s="5" t="s">
        <v>33</v>
      </c>
      <c r="NM70" s="5" t="s">
        <v>33</v>
      </c>
      <c r="NN70" s="5" t="s">
        <v>33</v>
      </c>
      <c r="NO70" s="5" t="s">
        <v>33</v>
      </c>
      <c r="NP70" s="5" t="s">
        <v>33</v>
      </c>
      <c r="NQ70" s="5" t="s">
        <v>33</v>
      </c>
      <c r="NR70" s="5" t="s">
        <v>33</v>
      </c>
      <c r="NS70" s="5" t="s">
        <v>33</v>
      </c>
      <c r="NT70" s="5" t="s">
        <v>33</v>
      </c>
      <c r="NU70" s="5" t="s">
        <v>33</v>
      </c>
      <c r="NV70" s="5" t="s">
        <v>33</v>
      </c>
      <c r="NW70" s="5">
        <v>0</v>
      </c>
      <c r="NX70" s="5">
        <v>0</v>
      </c>
      <c r="NY70" s="5">
        <v>0</v>
      </c>
      <c r="NZ70" s="5">
        <v>0</v>
      </c>
      <c r="OA70" s="5">
        <v>0</v>
      </c>
      <c r="OB70" s="5">
        <v>0</v>
      </c>
      <c r="OC70" s="5">
        <v>0</v>
      </c>
      <c r="OD70" s="5">
        <v>0</v>
      </c>
      <c r="OE70" s="5">
        <v>0</v>
      </c>
      <c r="OF70" s="5">
        <v>0</v>
      </c>
      <c r="OG70" s="5">
        <v>0</v>
      </c>
      <c r="OH70" s="5">
        <v>0</v>
      </c>
      <c r="OI70" s="5">
        <v>0</v>
      </c>
      <c r="OJ70" s="5">
        <v>0</v>
      </c>
      <c r="OK70" s="5" t="s">
        <v>33</v>
      </c>
      <c r="OL70" s="5" t="s">
        <v>33</v>
      </c>
      <c r="OM70" s="5" t="s">
        <v>33</v>
      </c>
      <c r="ON70" s="5" t="s">
        <v>33</v>
      </c>
      <c r="OO70" s="5" t="s">
        <v>33</v>
      </c>
      <c r="OP70" s="5" t="s">
        <v>33</v>
      </c>
      <c r="OQ70" s="5" t="s">
        <v>33</v>
      </c>
      <c r="OR70" s="5" t="s">
        <v>33</v>
      </c>
      <c r="OS70" s="5" t="s">
        <v>33</v>
      </c>
      <c r="OT70" s="5" t="s">
        <v>33</v>
      </c>
      <c r="OU70" s="5" t="s">
        <v>33</v>
      </c>
      <c r="OV70" s="5" t="s">
        <v>33</v>
      </c>
      <c r="OW70" s="5" t="s">
        <v>33</v>
      </c>
      <c r="OX70" s="5" t="s">
        <v>33</v>
      </c>
      <c r="OY70" s="5" t="s">
        <v>33</v>
      </c>
      <c r="OZ70" s="5" t="s">
        <v>33</v>
      </c>
      <c r="PA70" s="5" t="s">
        <v>33</v>
      </c>
      <c r="PB70" s="5" t="s">
        <v>33</v>
      </c>
      <c r="PC70" s="5">
        <v>30065</v>
      </c>
      <c r="PD70" s="5">
        <v>27034</v>
      </c>
      <c r="PE70" s="5">
        <v>21601</v>
      </c>
      <c r="PF70" s="5">
        <v>21451</v>
      </c>
      <c r="PG70" s="5">
        <v>20325</v>
      </c>
      <c r="PH70" s="5">
        <v>20871</v>
      </c>
      <c r="PI70" s="5">
        <v>18596</v>
      </c>
      <c r="PJ70" s="5">
        <v>18679</v>
      </c>
      <c r="PK70" s="5">
        <v>17938</v>
      </c>
      <c r="PL70" s="5">
        <v>17238</v>
      </c>
      <c r="PM70" s="5">
        <v>15599</v>
      </c>
      <c r="PN70" s="5">
        <v>16676</v>
      </c>
      <c r="PO70" s="5">
        <v>14681</v>
      </c>
      <c r="PP70" s="5">
        <v>15930</v>
      </c>
      <c r="PQ70" s="5">
        <v>14922</v>
      </c>
      <c r="PR70" s="5">
        <v>19963</v>
      </c>
      <c r="PS70" s="5">
        <v>15905</v>
      </c>
      <c r="PT70" s="5">
        <v>13599</v>
      </c>
      <c r="PU70" s="5">
        <v>12558</v>
      </c>
      <c r="PV70" s="5">
        <v>14875</v>
      </c>
      <c r="PW70" s="5">
        <v>14523</v>
      </c>
      <c r="PX70" s="5">
        <v>16584</v>
      </c>
      <c r="PY70" s="5">
        <v>15524</v>
      </c>
      <c r="PZ70" s="5">
        <v>14305</v>
      </c>
      <c r="QA70" s="5">
        <v>14146</v>
      </c>
      <c r="QB70" s="5">
        <v>13883</v>
      </c>
      <c r="QC70" s="5">
        <v>13238</v>
      </c>
      <c r="QD70" s="5">
        <v>13303</v>
      </c>
      <c r="QE70" s="5">
        <v>14350</v>
      </c>
      <c r="QF70" s="5">
        <v>15262</v>
      </c>
      <c r="QG70" s="5">
        <v>16214</v>
      </c>
      <c r="QH70" s="5">
        <v>16951</v>
      </c>
      <c r="QI70" s="5">
        <v>24005</v>
      </c>
      <c r="QJ70" s="5">
        <v>26869</v>
      </c>
      <c r="QK70" s="5">
        <v>23607</v>
      </c>
      <c r="QL70" s="5">
        <v>24930</v>
      </c>
      <c r="QM70" s="5">
        <v>27660</v>
      </c>
      <c r="QN70" s="5">
        <v>29370</v>
      </c>
      <c r="QO70" s="5">
        <v>26479</v>
      </c>
      <c r="QP70" s="5">
        <v>23724</v>
      </c>
      <c r="QQ70" s="5">
        <v>24545</v>
      </c>
      <c r="QR70" s="5">
        <v>16226</v>
      </c>
      <c r="QS70" s="5">
        <v>15397</v>
      </c>
      <c r="QT70" s="5">
        <v>16218</v>
      </c>
      <c r="QU70" s="5">
        <v>14762</v>
      </c>
      <c r="QV70" s="5">
        <v>16011</v>
      </c>
      <c r="QW70" s="5">
        <v>10945</v>
      </c>
      <c r="QX70" s="5">
        <v>19406</v>
      </c>
      <c r="QY70" s="5">
        <v>9439</v>
      </c>
      <c r="QZ70" s="5">
        <v>10541</v>
      </c>
      <c r="RA70" s="5">
        <v>10086</v>
      </c>
      <c r="RB70" s="5">
        <v>9017</v>
      </c>
      <c r="RC70" s="5">
        <v>8819</v>
      </c>
      <c r="RD70" s="5">
        <v>10046</v>
      </c>
      <c r="RE70" s="5">
        <v>8625</v>
      </c>
      <c r="RF70" s="5">
        <v>10177</v>
      </c>
      <c r="RG70" s="5">
        <v>8257</v>
      </c>
      <c r="RH70" s="5">
        <v>9337</v>
      </c>
      <c r="RI70" s="5">
        <v>9284</v>
      </c>
      <c r="RJ70" s="5">
        <v>9378</v>
      </c>
      <c r="RK70" s="5">
        <v>8424</v>
      </c>
      <c r="RL70" s="5">
        <v>11015</v>
      </c>
      <c r="RM70" s="5">
        <v>11892</v>
      </c>
      <c r="RN70" s="5">
        <v>11430</v>
      </c>
      <c r="RO70" s="5">
        <v>13854</v>
      </c>
      <c r="RP70" s="5">
        <v>14127</v>
      </c>
      <c r="RQ70" s="5">
        <v>12706</v>
      </c>
      <c r="RR70" s="5">
        <v>11945</v>
      </c>
      <c r="RS70" s="5">
        <v>11659</v>
      </c>
      <c r="RT70" s="5">
        <v>12916</v>
      </c>
      <c r="RU70" s="5">
        <v>10319</v>
      </c>
      <c r="RV70" s="5">
        <v>10493</v>
      </c>
      <c r="RW70" s="5">
        <v>12341</v>
      </c>
      <c r="RX70" s="5">
        <v>13184</v>
      </c>
      <c r="RY70" s="5">
        <v>11261</v>
      </c>
      <c r="RZ70" s="5">
        <v>9475</v>
      </c>
      <c r="SA70" s="5">
        <v>8331</v>
      </c>
      <c r="SB70" s="5">
        <v>9013</v>
      </c>
      <c r="SC70" s="5">
        <v>8612</v>
      </c>
      <c r="SD70" s="5">
        <v>7699</v>
      </c>
      <c r="SE70" s="5">
        <v>11509</v>
      </c>
      <c r="SF70" s="5">
        <v>9075</v>
      </c>
      <c r="SG70" s="5">
        <v>8700</v>
      </c>
      <c r="SH70" s="5">
        <v>11053</v>
      </c>
      <c r="SI70" s="5">
        <v>8671</v>
      </c>
      <c r="SJ70" s="5">
        <v>8264</v>
      </c>
      <c r="SK70" s="5">
        <v>8204</v>
      </c>
      <c r="SL70" s="5">
        <v>8451</v>
      </c>
      <c r="SM70" s="5">
        <v>8567</v>
      </c>
      <c r="SN70" s="5">
        <v>8198</v>
      </c>
      <c r="SO70" s="5">
        <v>7906</v>
      </c>
      <c r="SP70" s="5">
        <v>7294</v>
      </c>
      <c r="SQ70" s="5">
        <v>7087</v>
      </c>
      <c r="SR70" s="5">
        <v>6516</v>
      </c>
      <c r="SS70" s="5">
        <v>6662</v>
      </c>
      <c r="ST70" s="5">
        <v>7345</v>
      </c>
      <c r="SU70" s="5">
        <v>9179</v>
      </c>
      <c r="SV70" s="5">
        <v>13601</v>
      </c>
      <c r="SW70" s="5">
        <v>16456</v>
      </c>
      <c r="SX70" s="5">
        <v>16461</v>
      </c>
      <c r="SY70" s="5">
        <v>14306</v>
      </c>
      <c r="SZ70" s="5">
        <v>15142</v>
      </c>
      <c r="TA70" s="5">
        <v>15059</v>
      </c>
      <c r="TB70" s="5">
        <v>11879</v>
      </c>
      <c r="TC70" s="5">
        <v>10660</v>
      </c>
      <c r="TD70" s="5">
        <v>10182</v>
      </c>
      <c r="TE70" s="5">
        <v>9894</v>
      </c>
      <c r="TF70" s="5">
        <v>2669</v>
      </c>
      <c r="TG70" s="5">
        <v>5270</v>
      </c>
      <c r="TH70" s="5">
        <v>4063</v>
      </c>
      <c r="TI70" s="5">
        <v>3976</v>
      </c>
      <c r="TJ70" s="5">
        <v>4671</v>
      </c>
      <c r="TK70" s="5">
        <v>4737</v>
      </c>
      <c r="TL70" s="5">
        <v>2269</v>
      </c>
      <c r="TM70" s="5">
        <v>1278</v>
      </c>
      <c r="TN70" s="5">
        <v>1797</v>
      </c>
      <c r="TO70" s="5">
        <v>1743</v>
      </c>
      <c r="TP70" s="5">
        <v>1754</v>
      </c>
      <c r="TQ70" s="5">
        <v>1626</v>
      </c>
      <c r="TR70" s="5">
        <v>1756</v>
      </c>
      <c r="TS70" s="5">
        <v>1524</v>
      </c>
      <c r="TT70" s="5">
        <v>1301</v>
      </c>
      <c r="TU70" s="5">
        <v>903</v>
      </c>
      <c r="TV70" s="5">
        <v>750</v>
      </c>
      <c r="TW70" s="5">
        <v>672</v>
      </c>
      <c r="TX70" s="5">
        <v>842</v>
      </c>
      <c r="TY70" s="5">
        <v>1242</v>
      </c>
      <c r="TZ70" s="5">
        <v>1095</v>
      </c>
      <c r="UA70" s="5">
        <v>1441</v>
      </c>
      <c r="UB70" s="5">
        <v>1184</v>
      </c>
      <c r="UC70" s="5">
        <v>1032</v>
      </c>
      <c r="UD70" s="5">
        <v>920</v>
      </c>
      <c r="UE70" s="5">
        <v>610</v>
      </c>
      <c r="UF70" s="5">
        <v>47</v>
      </c>
      <c r="UG70" s="5">
        <v>42</v>
      </c>
      <c r="UH70" s="5">
        <v>1</v>
      </c>
      <c r="UI70" s="5">
        <v>25</v>
      </c>
      <c r="UJ70" s="5">
        <v>30</v>
      </c>
      <c r="UK70" s="5">
        <v>41</v>
      </c>
      <c r="UL70" s="5">
        <v>41</v>
      </c>
      <c r="UM70" s="5">
        <v>42</v>
      </c>
      <c r="UN70" s="5">
        <v>1</v>
      </c>
      <c r="UO70" s="5">
        <v>2</v>
      </c>
      <c r="UP70" s="5">
        <v>248</v>
      </c>
      <c r="UQ70" s="5">
        <v>129</v>
      </c>
      <c r="UR70" s="5">
        <v>1</v>
      </c>
      <c r="US70" s="5">
        <v>16</v>
      </c>
      <c r="UT70" s="5">
        <v>1607</v>
      </c>
      <c r="UU70" s="5">
        <v>1842</v>
      </c>
      <c r="UV70" s="5">
        <v>1293</v>
      </c>
      <c r="UW70" s="5">
        <v>1004</v>
      </c>
      <c r="UX70" s="5">
        <v>849</v>
      </c>
      <c r="UY70" s="5">
        <v>842</v>
      </c>
      <c r="UZ70" s="5">
        <v>959</v>
      </c>
      <c r="VA70" s="5">
        <v>1015</v>
      </c>
      <c r="VB70" s="5">
        <v>999</v>
      </c>
      <c r="VC70" s="5">
        <v>1156</v>
      </c>
      <c r="VD70" s="5">
        <v>742</v>
      </c>
      <c r="VE70" s="5">
        <v>345</v>
      </c>
      <c r="VF70" s="5">
        <v>192</v>
      </c>
      <c r="VG70" s="5">
        <v>75857</v>
      </c>
      <c r="VH70" s="5">
        <v>75919</v>
      </c>
      <c r="VI70" s="5">
        <v>75638</v>
      </c>
      <c r="VJ70" s="5">
        <v>79659</v>
      </c>
      <c r="VK70" s="5">
        <v>83504</v>
      </c>
      <c r="VL70" s="5">
        <v>81350</v>
      </c>
      <c r="VM70" s="5">
        <v>82949</v>
      </c>
      <c r="VN70" s="5">
        <v>70219</v>
      </c>
      <c r="VO70" s="5">
        <v>74433</v>
      </c>
      <c r="VP70" s="5">
        <v>70843</v>
      </c>
      <c r="VQ70" s="5">
        <v>69444</v>
      </c>
      <c r="VR70" s="5">
        <v>51496</v>
      </c>
      <c r="VS70" s="5">
        <v>50981</v>
      </c>
      <c r="VT70" s="5">
        <v>60227</v>
      </c>
      <c r="VU70" s="5">
        <v>78431</v>
      </c>
      <c r="VV70" s="5">
        <v>74798</v>
      </c>
      <c r="VW70" s="5">
        <v>77976</v>
      </c>
      <c r="VX70" s="5">
        <v>87117</v>
      </c>
      <c r="VY70" s="5">
        <v>65907</v>
      </c>
      <c r="VZ70" s="5">
        <v>31514</v>
      </c>
      <c r="WA70" s="5">
        <v>42939</v>
      </c>
      <c r="WB70" s="5">
        <v>45461</v>
      </c>
      <c r="WC70" s="5">
        <v>38865</v>
      </c>
      <c r="WD70" s="5">
        <v>40684</v>
      </c>
      <c r="WE70" s="5">
        <v>37670</v>
      </c>
      <c r="WF70" s="5">
        <v>73605</v>
      </c>
      <c r="WG70" s="5">
        <v>44027</v>
      </c>
      <c r="WH70" s="5">
        <v>41173</v>
      </c>
      <c r="WI70" s="5">
        <v>34407</v>
      </c>
      <c r="WJ70" s="5">
        <v>34681</v>
      </c>
      <c r="WK70" s="5">
        <v>36905</v>
      </c>
      <c r="WL70" s="5">
        <v>27077</v>
      </c>
      <c r="WM70" s="5">
        <v>1252</v>
      </c>
      <c r="WN70" s="5">
        <v>850</v>
      </c>
      <c r="WO70" s="5">
        <v>848</v>
      </c>
      <c r="WP70" s="5">
        <v>684</v>
      </c>
      <c r="WQ70" s="5">
        <v>747</v>
      </c>
      <c r="WR70" s="5">
        <v>892</v>
      </c>
      <c r="WS70" s="5">
        <v>3756</v>
      </c>
      <c r="WT70" s="5">
        <v>9242</v>
      </c>
      <c r="WU70" s="5">
        <v>8917</v>
      </c>
      <c r="WV70" s="5">
        <v>8546</v>
      </c>
      <c r="WW70" s="5">
        <v>7255</v>
      </c>
      <c r="WX70" s="5">
        <v>6710</v>
      </c>
      <c r="WY70" s="5">
        <v>5138</v>
      </c>
      <c r="WZ70" s="5">
        <v>5503</v>
      </c>
      <c r="XA70" s="5">
        <v>4130</v>
      </c>
      <c r="XB70" s="5">
        <v>3187</v>
      </c>
      <c r="XC70" s="5">
        <v>2058</v>
      </c>
      <c r="XD70" s="5">
        <v>163</v>
      </c>
      <c r="XE70" s="5">
        <v>3545</v>
      </c>
      <c r="XF70" s="5">
        <v>6452</v>
      </c>
      <c r="XG70" s="5">
        <v>2676</v>
      </c>
      <c r="XH70" s="5">
        <v>2077</v>
      </c>
      <c r="XI70" s="5">
        <v>1462</v>
      </c>
      <c r="XJ70" s="5">
        <v>1416</v>
      </c>
      <c r="XK70" s="5">
        <v>1616</v>
      </c>
      <c r="XL70" s="5">
        <v>1823</v>
      </c>
      <c r="XM70" s="5">
        <v>2113</v>
      </c>
      <c r="XN70" s="5">
        <v>1893</v>
      </c>
      <c r="XO70" s="5">
        <v>1681</v>
      </c>
      <c r="XP70" s="5">
        <v>1788</v>
      </c>
      <c r="XQ70" s="5">
        <v>2269</v>
      </c>
      <c r="XR70" s="5">
        <v>1482</v>
      </c>
      <c r="XS70" s="1">
        <v>11249</v>
      </c>
      <c r="XT70" s="3" t="s">
        <v>180</v>
      </c>
      <c r="XU70" s="3" t="s">
        <v>180</v>
      </c>
      <c r="XV70" s="3" t="s">
        <v>180</v>
      </c>
      <c r="XW70" s="3" t="s">
        <v>179</v>
      </c>
      <c r="XX70" s="3" t="s">
        <v>180</v>
      </c>
      <c r="XY70" s="3" t="s">
        <v>180</v>
      </c>
      <c r="XZ70" s="3" t="s">
        <v>208</v>
      </c>
    </row>
    <row r="71" spans="1:650" x14ac:dyDescent="0.3">
      <c r="A71" s="6" t="s">
        <v>102</v>
      </c>
      <c r="B71" s="1">
        <v>4008754</v>
      </c>
      <c r="C71" s="5">
        <v>0</v>
      </c>
      <c r="D71" s="5">
        <v>0</v>
      </c>
      <c r="E71" s="5">
        <v>0</v>
      </c>
      <c r="F71" s="5">
        <v>0</v>
      </c>
      <c r="G71" s="5">
        <v>0</v>
      </c>
      <c r="H71" s="5">
        <v>0</v>
      </c>
      <c r="I71" s="5">
        <v>0</v>
      </c>
      <c r="J71" s="5">
        <v>0</v>
      </c>
      <c r="K71" s="5">
        <v>0</v>
      </c>
      <c r="L71" s="5">
        <v>0</v>
      </c>
      <c r="M71" s="5">
        <v>0</v>
      </c>
      <c r="N71" s="5">
        <v>0</v>
      </c>
      <c r="O71" s="5">
        <v>0</v>
      </c>
      <c r="P71" s="5">
        <v>0</v>
      </c>
      <c r="Q71" s="5">
        <v>0</v>
      </c>
      <c r="R71" s="5">
        <v>0</v>
      </c>
      <c r="S71" s="5">
        <v>0</v>
      </c>
      <c r="T71" s="5">
        <v>0</v>
      </c>
      <c r="U71" s="5">
        <v>745</v>
      </c>
      <c r="V71" s="5">
        <v>0</v>
      </c>
      <c r="W71" s="5">
        <v>0</v>
      </c>
      <c r="X71" s="5">
        <v>0</v>
      </c>
      <c r="Y71" s="5">
        <v>0</v>
      </c>
      <c r="Z71" s="5">
        <v>0</v>
      </c>
      <c r="AA71" s="5">
        <v>0</v>
      </c>
      <c r="AB71" s="5">
        <v>0</v>
      </c>
      <c r="AC71" s="5">
        <v>0</v>
      </c>
      <c r="AD71" s="5">
        <v>0</v>
      </c>
      <c r="AE71" s="5">
        <v>0</v>
      </c>
      <c r="AF71" s="5">
        <v>0</v>
      </c>
      <c r="AG71" s="5">
        <v>0</v>
      </c>
      <c r="AH71" s="5">
        <v>0</v>
      </c>
      <c r="AI71" s="5">
        <v>111902</v>
      </c>
      <c r="AJ71" s="5">
        <v>66365</v>
      </c>
      <c r="AK71" s="5">
        <v>22698</v>
      </c>
      <c r="AL71" s="5">
        <v>22858</v>
      </c>
      <c r="AM71" s="5">
        <v>13323</v>
      </c>
      <c r="AN71" s="5">
        <v>147238</v>
      </c>
      <c r="AO71" s="5">
        <v>7367</v>
      </c>
      <c r="AP71" s="5">
        <v>5003</v>
      </c>
      <c r="AQ71" s="5">
        <v>9270</v>
      </c>
      <c r="AR71" s="5">
        <v>8030</v>
      </c>
      <c r="AS71" s="5">
        <v>3602</v>
      </c>
      <c r="AT71" s="5">
        <v>65750</v>
      </c>
      <c r="AU71" s="5">
        <v>9155</v>
      </c>
      <c r="AV71" s="5">
        <v>9914</v>
      </c>
      <c r="AW71" s="5">
        <v>14843</v>
      </c>
      <c r="AX71" s="5">
        <v>13835</v>
      </c>
      <c r="AY71" s="5">
        <v>3097</v>
      </c>
      <c r="AZ71" s="5">
        <v>13730</v>
      </c>
      <c r="BA71" s="5">
        <v>15558</v>
      </c>
      <c r="BB71" s="5">
        <v>52662</v>
      </c>
      <c r="BC71" s="5">
        <v>21916</v>
      </c>
      <c r="BD71" s="5">
        <v>3947</v>
      </c>
      <c r="BE71" s="5">
        <v>2605</v>
      </c>
      <c r="BF71" s="5">
        <v>2055</v>
      </c>
      <c r="BG71" s="5">
        <v>3983</v>
      </c>
      <c r="BH71" s="5">
        <v>3927</v>
      </c>
      <c r="BI71" s="5">
        <v>1335</v>
      </c>
      <c r="BJ71" s="5">
        <v>703</v>
      </c>
      <c r="BK71" s="5">
        <v>2264</v>
      </c>
      <c r="BL71" s="5">
        <v>2193</v>
      </c>
      <c r="BM71" s="5">
        <v>1957</v>
      </c>
      <c r="BN71" s="5">
        <v>8167</v>
      </c>
      <c r="BO71" s="5">
        <v>0</v>
      </c>
      <c r="BP71" s="5">
        <v>0</v>
      </c>
      <c r="BQ71" s="5">
        <v>0</v>
      </c>
      <c r="BR71" s="5">
        <v>0</v>
      </c>
      <c r="BS71" s="5">
        <v>0</v>
      </c>
      <c r="BT71" s="5">
        <v>0</v>
      </c>
      <c r="BU71" s="5">
        <v>0</v>
      </c>
      <c r="BV71" s="5">
        <v>0</v>
      </c>
      <c r="BW71" s="5">
        <v>0</v>
      </c>
      <c r="BX71" s="5">
        <v>0</v>
      </c>
      <c r="BY71" s="5">
        <v>0</v>
      </c>
      <c r="BZ71" s="5">
        <v>0</v>
      </c>
      <c r="CA71" s="5">
        <v>0</v>
      </c>
      <c r="CB71" s="5">
        <v>0</v>
      </c>
      <c r="CC71" s="5">
        <v>147</v>
      </c>
      <c r="CD71" s="5">
        <v>0</v>
      </c>
      <c r="CE71" s="5">
        <v>2</v>
      </c>
      <c r="CF71" s="5">
        <v>0</v>
      </c>
      <c r="CG71" s="5">
        <v>-175</v>
      </c>
      <c r="CH71" s="5">
        <v>5792</v>
      </c>
      <c r="CI71" s="5">
        <v>2888</v>
      </c>
      <c r="CJ71" s="5">
        <v>1714</v>
      </c>
      <c r="CK71" s="5">
        <v>560</v>
      </c>
      <c r="CL71" s="5">
        <v>518</v>
      </c>
      <c r="CM71" s="5">
        <v>1885</v>
      </c>
      <c r="CN71" s="5">
        <v>1274</v>
      </c>
      <c r="CO71" s="5">
        <v>743</v>
      </c>
      <c r="CP71" s="5">
        <v>965</v>
      </c>
      <c r="CQ71" s="5">
        <v>3088</v>
      </c>
      <c r="CR71" s="5">
        <v>4079</v>
      </c>
      <c r="CS71" s="5">
        <v>2041</v>
      </c>
      <c r="CT71" s="5">
        <v>5377</v>
      </c>
      <c r="CU71" s="5">
        <v>42369</v>
      </c>
      <c r="CV71" s="5">
        <v>38833</v>
      </c>
      <c r="CW71" s="5">
        <v>37800</v>
      </c>
      <c r="CX71" s="5">
        <v>35044</v>
      </c>
      <c r="CY71" s="5">
        <v>27493</v>
      </c>
      <c r="CZ71" s="5">
        <v>35040</v>
      </c>
      <c r="DA71" s="5">
        <v>41569</v>
      </c>
      <c r="DB71" s="5">
        <v>27156</v>
      </c>
      <c r="DC71" s="5">
        <v>40348</v>
      </c>
      <c r="DD71" s="5">
        <v>26949</v>
      </c>
      <c r="DE71" s="5">
        <v>34538</v>
      </c>
      <c r="DF71" s="5">
        <v>18450</v>
      </c>
      <c r="DG71" s="5">
        <v>20160</v>
      </c>
      <c r="DH71" s="5">
        <v>27870</v>
      </c>
      <c r="DI71" s="5">
        <v>26477</v>
      </c>
      <c r="DJ71" s="5">
        <v>26529</v>
      </c>
      <c r="DK71" s="5">
        <v>24238</v>
      </c>
      <c r="DL71" s="5">
        <v>28656</v>
      </c>
      <c r="DM71" s="5">
        <v>10112</v>
      </c>
      <c r="DN71" s="5">
        <v>10338</v>
      </c>
      <c r="DO71" s="5">
        <v>10409</v>
      </c>
      <c r="DP71" s="5">
        <v>6350</v>
      </c>
      <c r="DQ71" s="5">
        <v>7421</v>
      </c>
      <c r="DR71" s="5">
        <v>9228</v>
      </c>
      <c r="DS71" s="5">
        <v>8894</v>
      </c>
      <c r="DT71" s="5">
        <v>6990</v>
      </c>
      <c r="DU71" s="5">
        <v>7453</v>
      </c>
      <c r="DV71" s="5">
        <v>7312</v>
      </c>
      <c r="DW71" s="5">
        <v>4500</v>
      </c>
      <c r="DX71" s="5">
        <v>8683</v>
      </c>
      <c r="DY71" s="5">
        <v>11268</v>
      </c>
      <c r="DZ71" s="5">
        <v>11352</v>
      </c>
      <c r="EA71" s="5">
        <v>982</v>
      </c>
      <c r="EB71" s="5">
        <v>550</v>
      </c>
      <c r="EC71" s="5">
        <v>860</v>
      </c>
      <c r="ED71" s="5">
        <v>476</v>
      </c>
      <c r="EE71" s="5">
        <v>569</v>
      </c>
      <c r="EF71" s="5">
        <v>213</v>
      </c>
      <c r="EG71" s="5">
        <v>393</v>
      </c>
      <c r="EH71" s="5">
        <v>352</v>
      </c>
      <c r="EI71" s="5">
        <v>650</v>
      </c>
      <c r="EJ71" s="5">
        <v>502</v>
      </c>
      <c r="EK71" s="5">
        <v>294</v>
      </c>
      <c r="EL71" s="5">
        <v>386</v>
      </c>
      <c r="EM71" s="5">
        <v>474</v>
      </c>
      <c r="EN71" s="5">
        <v>195</v>
      </c>
      <c r="EO71" s="5">
        <v>423</v>
      </c>
      <c r="EP71" s="5">
        <v>151</v>
      </c>
      <c r="EQ71" s="5">
        <v>746</v>
      </c>
      <c r="ER71" s="5">
        <v>130</v>
      </c>
      <c r="ES71" s="5">
        <v>125</v>
      </c>
      <c r="ET71" s="5">
        <v>524</v>
      </c>
      <c r="EU71" s="5">
        <v>339</v>
      </c>
      <c r="EV71" s="5">
        <v>366</v>
      </c>
      <c r="EW71" s="5">
        <v>601</v>
      </c>
      <c r="EX71" s="5">
        <v>602</v>
      </c>
      <c r="EY71" s="5">
        <v>181</v>
      </c>
      <c r="EZ71" s="5">
        <v>144</v>
      </c>
      <c r="FA71" s="5">
        <v>81</v>
      </c>
      <c r="FB71" s="5">
        <v>240</v>
      </c>
      <c r="FC71" s="5">
        <v>367</v>
      </c>
      <c r="FD71" s="5">
        <v>2485</v>
      </c>
      <c r="FE71" s="5">
        <v>14994</v>
      </c>
      <c r="FF71" s="5">
        <v>1995</v>
      </c>
      <c r="FG71" s="5">
        <v>0</v>
      </c>
      <c r="FH71" s="5">
        <v>0</v>
      </c>
      <c r="FI71" s="5">
        <v>0</v>
      </c>
      <c r="FJ71" s="5">
        <v>0</v>
      </c>
      <c r="FK71" s="5">
        <v>0</v>
      </c>
      <c r="FL71" s="5">
        <v>0</v>
      </c>
      <c r="FM71" s="5">
        <v>0</v>
      </c>
      <c r="FN71" s="5">
        <v>0</v>
      </c>
      <c r="FO71" s="5">
        <v>0</v>
      </c>
      <c r="FP71" s="5">
        <v>0</v>
      </c>
      <c r="FQ71" s="5">
        <v>0</v>
      </c>
      <c r="FR71" s="5">
        <v>0</v>
      </c>
      <c r="FS71" s="5">
        <v>0</v>
      </c>
      <c r="FT71" s="5">
        <v>0</v>
      </c>
      <c r="FU71" s="5" t="s">
        <v>33</v>
      </c>
      <c r="FV71" s="5" t="s">
        <v>33</v>
      </c>
      <c r="FW71" s="5" t="s">
        <v>33</v>
      </c>
      <c r="FX71" s="5" t="s">
        <v>33</v>
      </c>
      <c r="FY71" s="5" t="s">
        <v>33</v>
      </c>
      <c r="FZ71" s="5" t="s">
        <v>33</v>
      </c>
      <c r="GA71" s="5" t="s">
        <v>33</v>
      </c>
      <c r="GB71" s="5" t="s">
        <v>33</v>
      </c>
      <c r="GC71" s="5" t="s">
        <v>33</v>
      </c>
      <c r="GD71" s="5" t="s">
        <v>33</v>
      </c>
      <c r="GE71" s="5" t="s">
        <v>33</v>
      </c>
      <c r="GF71" s="5" t="s">
        <v>33</v>
      </c>
      <c r="GG71" s="5" t="s">
        <v>33</v>
      </c>
      <c r="GH71" s="5" t="s">
        <v>33</v>
      </c>
      <c r="GI71" s="5" t="s">
        <v>33</v>
      </c>
      <c r="GJ71" s="5" t="s">
        <v>33</v>
      </c>
      <c r="GK71" s="5" t="s">
        <v>33</v>
      </c>
      <c r="GL71" s="5" t="s">
        <v>33</v>
      </c>
      <c r="GM71" s="5">
        <v>155253</v>
      </c>
      <c r="GN71" s="5">
        <v>105748</v>
      </c>
      <c r="GO71" s="5">
        <v>61358</v>
      </c>
      <c r="GP71" s="5">
        <v>58378</v>
      </c>
      <c r="GQ71" s="5">
        <v>41385</v>
      </c>
      <c r="GR71" s="5">
        <v>182492</v>
      </c>
      <c r="GS71" s="5">
        <v>49328</v>
      </c>
      <c r="GT71" s="5">
        <v>32511</v>
      </c>
      <c r="GU71" s="5">
        <v>50268</v>
      </c>
      <c r="GV71" s="5">
        <v>35480</v>
      </c>
      <c r="GW71" s="5">
        <v>38435</v>
      </c>
      <c r="GX71" s="5">
        <v>84586</v>
      </c>
      <c r="GY71" s="5">
        <v>29789</v>
      </c>
      <c r="GZ71" s="5">
        <v>37979</v>
      </c>
      <c r="HA71" s="5">
        <v>41890</v>
      </c>
      <c r="HB71" s="5">
        <v>40515</v>
      </c>
      <c r="HC71" s="5">
        <v>28082</v>
      </c>
      <c r="HD71" s="5">
        <v>42516</v>
      </c>
      <c r="HE71" s="5">
        <v>26364</v>
      </c>
      <c r="HF71" s="5">
        <v>69316</v>
      </c>
      <c r="HG71" s="5">
        <v>35553</v>
      </c>
      <c r="HH71" s="5">
        <v>12376</v>
      </c>
      <c r="HI71" s="5">
        <v>11186</v>
      </c>
      <c r="HJ71" s="5">
        <v>12403</v>
      </c>
      <c r="HK71" s="5">
        <v>14943</v>
      </c>
      <c r="HL71" s="5">
        <v>12334</v>
      </c>
      <c r="HM71" s="5">
        <v>9612</v>
      </c>
      <c r="HN71" s="5">
        <v>9221</v>
      </c>
      <c r="HO71" s="5">
        <v>10220</v>
      </c>
      <c r="HP71" s="5">
        <v>17440</v>
      </c>
      <c r="HQ71" s="5">
        <v>30259</v>
      </c>
      <c r="HR71" s="5">
        <v>26891</v>
      </c>
      <c r="HS71" s="5">
        <v>120026</v>
      </c>
      <c r="HT71" s="5">
        <v>132534</v>
      </c>
      <c r="HU71" s="5">
        <v>135988</v>
      </c>
      <c r="HV71" s="5">
        <v>144853</v>
      </c>
      <c r="HW71" s="5">
        <v>159380</v>
      </c>
      <c r="HX71" s="5">
        <v>134984</v>
      </c>
      <c r="HY71" s="5">
        <v>149414</v>
      </c>
      <c r="HZ71" s="5">
        <v>142659</v>
      </c>
      <c r="IA71" s="5">
        <v>136910</v>
      </c>
      <c r="IB71" s="5">
        <v>136730</v>
      </c>
      <c r="IC71" s="5">
        <v>143921</v>
      </c>
      <c r="ID71" s="5">
        <v>167498</v>
      </c>
      <c r="IE71" s="5">
        <v>160866</v>
      </c>
      <c r="IF71" s="5">
        <v>153711</v>
      </c>
      <c r="IG71" s="5">
        <v>161542</v>
      </c>
      <c r="IH71" s="5">
        <v>107464</v>
      </c>
      <c r="II71" s="5">
        <v>102889</v>
      </c>
      <c r="IJ71" s="5">
        <v>93990</v>
      </c>
      <c r="IK71" s="5">
        <v>75155</v>
      </c>
      <c r="IL71" s="5">
        <v>73491</v>
      </c>
      <c r="IM71" s="5">
        <v>71038</v>
      </c>
      <c r="IN71" s="5">
        <v>58628</v>
      </c>
      <c r="IO71" s="5">
        <v>61089</v>
      </c>
      <c r="IP71" s="5">
        <v>52272</v>
      </c>
      <c r="IQ71" s="5">
        <v>50883</v>
      </c>
      <c r="IR71" s="5">
        <v>51419</v>
      </c>
      <c r="IS71" s="5">
        <v>49698</v>
      </c>
      <c r="IT71" s="5">
        <v>49146</v>
      </c>
      <c r="IU71" s="5">
        <v>49632</v>
      </c>
      <c r="IV71" s="5">
        <v>46380</v>
      </c>
      <c r="IW71" s="5">
        <v>45572</v>
      </c>
      <c r="IX71" s="5">
        <v>45495</v>
      </c>
      <c r="IY71" s="5">
        <v>10302</v>
      </c>
      <c r="IZ71" s="5">
        <v>9221</v>
      </c>
      <c r="JA71" s="5">
        <v>8520</v>
      </c>
      <c r="JB71" s="5">
        <v>8496</v>
      </c>
      <c r="JC71" s="5">
        <v>7851</v>
      </c>
      <c r="JD71" s="5">
        <v>11822</v>
      </c>
      <c r="JE71" s="5">
        <v>10735</v>
      </c>
      <c r="JF71" s="5">
        <v>8822</v>
      </c>
      <c r="JG71" s="5">
        <v>9817</v>
      </c>
      <c r="JH71" s="5">
        <v>9501</v>
      </c>
      <c r="JI71" s="5">
        <v>9030</v>
      </c>
      <c r="JJ71" s="5">
        <v>9884</v>
      </c>
      <c r="JK71" s="5">
        <v>8696</v>
      </c>
      <c r="JL71" s="5">
        <v>8671</v>
      </c>
      <c r="JM71" s="5">
        <v>8684</v>
      </c>
      <c r="JN71" s="5">
        <v>8225</v>
      </c>
      <c r="JO71" s="5">
        <v>7658</v>
      </c>
      <c r="JP71" s="5">
        <v>6316</v>
      </c>
      <c r="JQ71" s="5">
        <v>8182</v>
      </c>
      <c r="JR71" s="5">
        <v>12639</v>
      </c>
      <c r="JS71" s="5">
        <v>7504</v>
      </c>
      <c r="JT71" s="5">
        <v>9967</v>
      </c>
      <c r="JU71" s="5">
        <v>7737</v>
      </c>
      <c r="JV71" s="5">
        <v>7516</v>
      </c>
      <c r="JW71" s="5">
        <v>6621</v>
      </c>
      <c r="JX71" s="5">
        <v>7014</v>
      </c>
      <c r="JY71" s="5">
        <v>8331</v>
      </c>
      <c r="JZ71" s="5">
        <v>7584</v>
      </c>
      <c r="KA71" s="5">
        <v>8831</v>
      </c>
      <c r="KB71" s="5">
        <v>7326</v>
      </c>
      <c r="KC71" s="5">
        <v>7564</v>
      </c>
      <c r="KD71" s="5">
        <v>5796</v>
      </c>
      <c r="KE71" s="5">
        <v>39752</v>
      </c>
      <c r="KF71" s="5">
        <v>39434</v>
      </c>
      <c r="KG71" s="5">
        <v>41610</v>
      </c>
      <c r="KH71" s="5">
        <v>36422</v>
      </c>
      <c r="KI71" s="5">
        <v>36332</v>
      </c>
      <c r="KJ71" s="5">
        <v>33146</v>
      </c>
      <c r="KK71" s="5">
        <v>33059</v>
      </c>
      <c r="KL71" s="5">
        <v>29701</v>
      </c>
      <c r="KM71" s="5">
        <v>29075</v>
      </c>
      <c r="KN71" s="5">
        <v>29711</v>
      </c>
      <c r="KO71" s="5">
        <v>24863</v>
      </c>
      <c r="KP71" s="5">
        <v>24086</v>
      </c>
      <c r="KQ71" s="5">
        <v>19814</v>
      </c>
      <c r="KR71" s="5">
        <v>19902</v>
      </c>
      <c r="KS71" s="5">
        <v>20130</v>
      </c>
      <c r="KT71" s="5">
        <v>16195</v>
      </c>
      <c r="KU71" s="5">
        <v>16951</v>
      </c>
      <c r="KV71" s="5">
        <v>10293</v>
      </c>
      <c r="KW71" s="5">
        <v>9748</v>
      </c>
      <c r="KX71" s="5">
        <v>3187</v>
      </c>
      <c r="KY71" s="5">
        <v>2518</v>
      </c>
      <c r="KZ71" s="5">
        <v>1330</v>
      </c>
      <c r="LA71" s="5">
        <v>1383</v>
      </c>
      <c r="LB71" s="5">
        <v>1198</v>
      </c>
      <c r="LC71" s="5">
        <v>960</v>
      </c>
      <c r="LD71" s="5">
        <v>1134</v>
      </c>
      <c r="LE71" s="5">
        <v>1292</v>
      </c>
      <c r="LF71" s="5">
        <v>1098</v>
      </c>
      <c r="LG71" s="5">
        <v>1137</v>
      </c>
      <c r="LH71" s="5">
        <v>783</v>
      </c>
      <c r="LI71" s="5">
        <v>807</v>
      </c>
      <c r="LJ71" s="5">
        <v>972</v>
      </c>
      <c r="LK71" s="5">
        <v>-2</v>
      </c>
      <c r="LL71" s="5">
        <v>1</v>
      </c>
      <c r="LM71" s="5">
        <v>0</v>
      </c>
      <c r="LN71" s="5">
        <v>0</v>
      </c>
      <c r="LO71" s="5">
        <v>0</v>
      </c>
      <c r="LP71" s="5">
        <v>0</v>
      </c>
      <c r="LQ71" s="5">
        <v>0</v>
      </c>
      <c r="LR71" s="5">
        <v>6</v>
      </c>
      <c r="LS71" s="5">
        <v>12</v>
      </c>
      <c r="LT71" s="5">
        <v>4</v>
      </c>
      <c r="LU71" s="5">
        <v>21</v>
      </c>
      <c r="LV71" s="5">
        <v>0</v>
      </c>
      <c r="LW71" s="5">
        <v>0</v>
      </c>
      <c r="LX71" s="5">
        <v>0</v>
      </c>
      <c r="LY71" s="5">
        <v>0</v>
      </c>
      <c r="LZ71" s="5">
        <v>-5</v>
      </c>
      <c r="MA71" s="5">
        <v>13</v>
      </c>
      <c r="MB71" s="5">
        <v>56</v>
      </c>
      <c r="MC71" s="5">
        <v>26</v>
      </c>
      <c r="MD71" s="5">
        <v>710</v>
      </c>
      <c r="ME71" s="5">
        <v>836</v>
      </c>
      <c r="MF71" s="5">
        <v>624</v>
      </c>
      <c r="MG71" s="5">
        <v>767</v>
      </c>
      <c r="MH71" s="5">
        <v>629</v>
      </c>
      <c r="MI71" s="5">
        <v>859</v>
      </c>
      <c r="MJ71" s="5">
        <v>901</v>
      </c>
      <c r="MK71" s="5">
        <v>928</v>
      </c>
      <c r="ML71" s="5">
        <v>963</v>
      </c>
      <c r="MM71" s="5">
        <v>605</v>
      </c>
      <c r="MN71" s="5">
        <v>587</v>
      </c>
      <c r="MO71" s="5">
        <v>712</v>
      </c>
      <c r="MP71" s="5">
        <v>816</v>
      </c>
      <c r="MQ71" s="5">
        <v>656</v>
      </c>
      <c r="MR71" s="5">
        <v>684</v>
      </c>
      <c r="MS71" s="5">
        <v>621</v>
      </c>
      <c r="MT71" s="5">
        <v>608</v>
      </c>
      <c r="MU71" s="5">
        <v>561</v>
      </c>
      <c r="MV71" s="5">
        <v>475</v>
      </c>
      <c r="MW71" s="5">
        <v>682</v>
      </c>
      <c r="MX71" s="5">
        <v>662</v>
      </c>
      <c r="MY71" s="5">
        <v>749</v>
      </c>
      <c r="MZ71" s="5">
        <v>742</v>
      </c>
      <c r="NA71" s="5">
        <v>734</v>
      </c>
      <c r="NB71" s="5">
        <v>0</v>
      </c>
      <c r="NC71" s="5">
        <v>0</v>
      </c>
      <c r="ND71" s="5">
        <v>0</v>
      </c>
      <c r="NE71" s="5" t="s">
        <v>33</v>
      </c>
      <c r="NF71" s="5" t="s">
        <v>33</v>
      </c>
      <c r="NG71" s="5" t="s">
        <v>33</v>
      </c>
      <c r="NH71" s="5" t="s">
        <v>33</v>
      </c>
      <c r="NI71" s="5" t="s">
        <v>33</v>
      </c>
      <c r="NJ71" s="5" t="s">
        <v>33</v>
      </c>
      <c r="NK71" s="5" t="s">
        <v>33</v>
      </c>
      <c r="NL71" s="5" t="s">
        <v>33</v>
      </c>
      <c r="NM71" s="5" t="s">
        <v>33</v>
      </c>
      <c r="NN71" s="5" t="s">
        <v>33</v>
      </c>
      <c r="NO71" s="5" t="s">
        <v>33</v>
      </c>
      <c r="NP71" s="5" t="s">
        <v>33</v>
      </c>
      <c r="NQ71" s="5" t="s">
        <v>33</v>
      </c>
      <c r="NR71" s="5" t="s">
        <v>33</v>
      </c>
      <c r="NS71" s="5" t="s">
        <v>33</v>
      </c>
      <c r="NT71" s="5" t="s">
        <v>33</v>
      </c>
      <c r="NU71" s="5" t="s">
        <v>33</v>
      </c>
      <c r="NV71" s="5" t="s">
        <v>33</v>
      </c>
      <c r="NW71" s="5">
        <v>0</v>
      </c>
      <c r="NX71" s="5">
        <v>0</v>
      </c>
      <c r="NY71" s="5">
        <v>0</v>
      </c>
      <c r="NZ71" s="5">
        <v>0</v>
      </c>
      <c r="OA71" s="5">
        <v>0</v>
      </c>
      <c r="OB71" s="5">
        <v>0</v>
      </c>
      <c r="OC71" s="5">
        <v>0</v>
      </c>
      <c r="OD71" s="5">
        <v>0</v>
      </c>
      <c r="OE71" s="5">
        <v>0</v>
      </c>
      <c r="OF71" s="5">
        <v>0</v>
      </c>
      <c r="OG71" s="5">
        <v>0</v>
      </c>
      <c r="OH71" s="5">
        <v>0</v>
      </c>
      <c r="OI71" s="5">
        <v>0</v>
      </c>
      <c r="OJ71" s="5">
        <v>0</v>
      </c>
      <c r="OK71" s="5" t="s">
        <v>33</v>
      </c>
      <c r="OL71" s="5" t="s">
        <v>33</v>
      </c>
      <c r="OM71" s="5" t="s">
        <v>33</v>
      </c>
      <c r="ON71" s="5" t="s">
        <v>33</v>
      </c>
      <c r="OO71" s="5" t="s">
        <v>33</v>
      </c>
      <c r="OP71" s="5" t="s">
        <v>33</v>
      </c>
      <c r="OQ71" s="5" t="s">
        <v>33</v>
      </c>
      <c r="OR71" s="5" t="s">
        <v>33</v>
      </c>
      <c r="OS71" s="5" t="s">
        <v>33</v>
      </c>
      <c r="OT71" s="5" t="s">
        <v>33</v>
      </c>
      <c r="OU71" s="5" t="s">
        <v>33</v>
      </c>
      <c r="OV71" s="5" t="s">
        <v>33</v>
      </c>
      <c r="OW71" s="5" t="s">
        <v>33</v>
      </c>
      <c r="OX71" s="5" t="s">
        <v>33</v>
      </c>
      <c r="OY71" s="5" t="s">
        <v>33</v>
      </c>
      <c r="OZ71" s="5" t="s">
        <v>33</v>
      </c>
      <c r="PA71" s="5" t="s">
        <v>33</v>
      </c>
      <c r="PB71" s="5" t="s">
        <v>33</v>
      </c>
      <c r="PC71" s="5">
        <v>10161</v>
      </c>
      <c r="PD71" s="5">
        <v>8443</v>
      </c>
      <c r="PE71" s="5">
        <v>8066</v>
      </c>
      <c r="PF71" s="5">
        <v>8172</v>
      </c>
      <c r="PG71" s="5">
        <v>8142</v>
      </c>
      <c r="PH71" s="5">
        <v>7897</v>
      </c>
      <c r="PI71" s="5">
        <v>8318</v>
      </c>
      <c r="PJ71" s="5">
        <v>7774</v>
      </c>
      <c r="PK71" s="5">
        <v>7748</v>
      </c>
      <c r="PL71" s="5">
        <v>7069</v>
      </c>
      <c r="PM71" s="5">
        <v>6295</v>
      </c>
      <c r="PN71" s="5">
        <v>6564</v>
      </c>
      <c r="PO71" s="5">
        <v>6258</v>
      </c>
      <c r="PP71" s="5">
        <v>5950</v>
      </c>
      <c r="PQ71" s="5">
        <v>5479</v>
      </c>
      <c r="PR71" s="5">
        <v>5886</v>
      </c>
      <c r="PS71" s="5">
        <v>5712</v>
      </c>
      <c r="PT71" s="5">
        <v>4904</v>
      </c>
      <c r="PU71" s="5">
        <v>5596</v>
      </c>
      <c r="PV71" s="5">
        <v>4570</v>
      </c>
      <c r="PW71" s="5">
        <v>4532</v>
      </c>
      <c r="PX71" s="5">
        <v>4768</v>
      </c>
      <c r="PY71" s="5">
        <v>4017</v>
      </c>
      <c r="PZ71" s="5">
        <v>4424</v>
      </c>
      <c r="QA71" s="5">
        <v>4730</v>
      </c>
      <c r="QB71" s="5">
        <v>4556</v>
      </c>
      <c r="QC71" s="5">
        <v>4041</v>
      </c>
      <c r="QD71" s="5">
        <v>3717</v>
      </c>
      <c r="QE71" s="5">
        <v>4386</v>
      </c>
      <c r="QF71" s="5">
        <v>3465</v>
      </c>
      <c r="QG71" s="5">
        <v>3329</v>
      </c>
      <c r="QH71" s="5">
        <v>3107</v>
      </c>
      <c r="QI71" s="5">
        <v>6020</v>
      </c>
      <c r="QJ71" s="5">
        <v>6234</v>
      </c>
      <c r="QK71" s="5">
        <v>6229</v>
      </c>
      <c r="QL71" s="5">
        <v>6472</v>
      </c>
      <c r="QM71" s="5">
        <v>5999</v>
      </c>
      <c r="QN71" s="5">
        <v>6202</v>
      </c>
      <c r="QO71" s="5">
        <v>6438</v>
      </c>
      <c r="QP71" s="5">
        <v>5959</v>
      </c>
      <c r="QQ71" s="5">
        <v>5792</v>
      </c>
      <c r="QR71" s="5">
        <v>5730</v>
      </c>
      <c r="QS71" s="5">
        <v>5130</v>
      </c>
      <c r="QT71" s="5">
        <v>6450</v>
      </c>
      <c r="QU71" s="5">
        <v>6055</v>
      </c>
      <c r="QV71" s="5">
        <v>5323</v>
      </c>
      <c r="QW71" s="5">
        <v>4283</v>
      </c>
      <c r="QX71" s="5">
        <v>4960</v>
      </c>
      <c r="QY71" s="5">
        <v>5218</v>
      </c>
      <c r="QZ71" s="5">
        <v>3127</v>
      </c>
      <c r="RA71" s="5">
        <v>3817</v>
      </c>
      <c r="RB71" s="5">
        <v>3293</v>
      </c>
      <c r="RC71" s="5">
        <v>3086</v>
      </c>
      <c r="RD71" s="5">
        <v>2714</v>
      </c>
      <c r="RE71" s="5">
        <v>2478</v>
      </c>
      <c r="RF71" s="5">
        <v>2424</v>
      </c>
      <c r="RG71" s="5">
        <v>2382</v>
      </c>
      <c r="RH71" s="5">
        <v>2666</v>
      </c>
      <c r="RI71" s="5">
        <v>2209</v>
      </c>
      <c r="RJ71" s="5">
        <v>2366</v>
      </c>
      <c r="RK71" s="5">
        <v>2050</v>
      </c>
      <c r="RL71" s="5">
        <v>1968</v>
      </c>
      <c r="RM71" s="5">
        <v>2442</v>
      </c>
      <c r="RN71" s="5">
        <v>2470</v>
      </c>
      <c r="RO71" s="5">
        <v>7419</v>
      </c>
      <c r="RP71" s="5">
        <v>7204</v>
      </c>
      <c r="RQ71" s="5">
        <v>7946</v>
      </c>
      <c r="RR71" s="5">
        <v>6252</v>
      </c>
      <c r="RS71" s="5">
        <v>5369</v>
      </c>
      <c r="RT71" s="5">
        <v>6868</v>
      </c>
      <c r="RU71" s="5">
        <v>7051</v>
      </c>
      <c r="RV71" s="5">
        <v>6894</v>
      </c>
      <c r="RW71" s="5">
        <v>6816</v>
      </c>
      <c r="RX71" s="5">
        <v>6975</v>
      </c>
      <c r="RY71" s="5">
        <v>6709</v>
      </c>
      <c r="RZ71" s="5">
        <v>7304</v>
      </c>
      <c r="SA71" s="5">
        <v>6818</v>
      </c>
      <c r="SB71" s="5">
        <v>6650</v>
      </c>
      <c r="SC71" s="5">
        <v>6192</v>
      </c>
      <c r="SD71" s="5">
        <v>5285</v>
      </c>
      <c r="SE71" s="5">
        <v>5407</v>
      </c>
      <c r="SF71" s="5">
        <v>4978</v>
      </c>
      <c r="SG71" s="5">
        <v>5130</v>
      </c>
      <c r="SH71" s="5">
        <v>4750</v>
      </c>
      <c r="SI71" s="5">
        <v>4419</v>
      </c>
      <c r="SJ71" s="5">
        <v>4226</v>
      </c>
      <c r="SK71" s="5">
        <v>3466</v>
      </c>
      <c r="SL71" s="5">
        <v>3298</v>
      </c>
      <c r="SM71" s="5">
        <v>3725</v>
      </c>
      <c r="SN71" s="5">
        <v>3507</v>
      </c>
      <c r="SO71" s="5">
        <v>3702</v>
      </c>
      <c r="SP71" s="5">
        <v>3660</v>
      </c>
      <c r="SQ71" s="5">
        <v>3546</v>
      </c>
      <c r="SR71" s="5">
        <v>3858</v>
      </c>
      <c r="SS71" s="5">
        <v>3998</v>
      </c>
      <c r="ST71" s="5">
        <v>4039</v>
      </c>
      <c r="SU71" s="5">
        <v>9713</v>
      </c>
      <c r="SV71" s="5">
        <v>8616</v>
      </c>
      <c r="SW71" s="5">
        <v>8579</v>
      </c>
      <c r="SX71" s="5">
        <v>8235</v>
      </c>
      <c r="SY71" s="5">
        <v>8158</v>
      </c>
      <c r="SZ71" s="5">
        <v>7671</v>
      </c>
      <c r="TA71" s="5">
        <v>8458</v>
      </c>
      <c r="TB71" s="5">
        <v>9264</v>
      </c>
      <c r="TC71" s="5">
        <v>8335</v>
      </c>
      <c r="TD71" s="5">
        <v>8562</v>
      </c>
      <c r="TE71" s="5">
        <v>8563</v>
      </c>
      <c r="TF71" s="5">
        <v>8657</v>
      </c>
      <c r="TG71" s="5">
        <v>4212</v>
      </c>
      <c r="TH71" s="5">
        <v>4196</v>
      </c>
      <c r="TI71" s="5">
        <v>4032</v>
      </c>
      <c r="TJ71" s="5">
        <v>3289</v>
      </c>
      <c r="TK71" s="5">
        <v>3615</v>
      </c>
      <c r="TL71" s="5">
        <v>4298</v>
      </c>
      <c r="TM71" s="5">
        <v>4454</v>
      </c>
      <c r="TN71" s="5">
        <v>5279</v>
      </c>
      <c r="TO71" s="5">
        <v>5209</v>
      </c>
      <c r="TP71" s="5">
        <v>4921</v>
      </c>
      <c r="TQ71" s="5">
        <v>4887</v>
      </c>
      <c r="TR71" s="5">
        <v>4990</v>
      </c>
      <c r="TS71" s="5">
        <v>4889</v>
      </c>
      <c r="TT71" s="5">
        <v>3623</v>
      </c>
      <c r="TU71" s="5">
        <v>3284</v>
      </c>
      <c r="TV71" s="5">
        <v>2853</v>
      </c>
      <c r="TW71" s="5">
        <v>2349</v>
      </c>
      <c r="TX71" s="5">
        <v>2352</v>
      </c>
      <c r="TY71" s="5">
        <v>2187</v>
      </c>
      <c r="TZ71" s="5">
        <v>1617</v>
      </c>
      <c r="UA71" s="5">
        <v>616</v>
      </c>
      <c r="UB71" s="5">
        <v>304</v>
      </c>
      <c r="UC71" s="5">
        <v>252</v>
      </c>
      <c r="UD71" s="5">
        <v>263</v>
      </c>
      <c r="UE71" s="5">
        <v>214</v>
      </c>
      <c r="UF71" s="5">
        <v>187</v>
      </c>
      <c r="UG71" s="5">
        <v>223</v>
      </c>
      <c r="UH71" s="5">
        <v>207</v>
      </c>
      <c r="UI71" s="5">
        <v>184</v>
      </c>
      <c r="UJ71" s="5">
        <v>168</v>
      </c>
      <c r="UK71" s="5">
        <v>186</v>
      </c>
      <c r="UL71" s="5">
        <v>209</v>
      </c>
      <c r="UM71" s="5">
        <v>243</v>
      </c>
      <c r="UN71" s="5">
        <v>249</v>
      </c>
      <c r="UO71" s="5">
        <v>246</v>
      </c>
      <c r="UP71" s="5">
        <v>388</v>
      </c>
      <c r="UQ71" s="5">
        <v>315</v>
      </c>
      <c r="UR71" s="5">
        <v>312</v>
      </c>
      <c r="US71" s="5">
        <v>148</v>
      </c>
      <c r="UT71" s="5">
        <v>125</v>
      </c>
      <c r="UU71" s="5">
        <v>75</v>
      </c>
      <c r="UV71" s="5">
        <v>175</v>
      </c>
      <c r="UW71" s="5">
        <v>129</v>
      </c>
      <c r="UX71" s="5">
        <v>167</v>
      </c>
      <c r="UY71" s="5">
        <v>228</v>
      </c>
      <c r="UZ71" s="5">
        <v>143</v>
      </c>
      <c r="VA71" s="5">
        <v>124</v>
      </c>
      <c r="VB71" s="5">
        <v>107</v>
      </c>
      <c r="VC71" s="5">
        <v>116</v>
      </c>
      <c r="VD71" s="5">
        <v>154</v>
      </c>
      <c r="VE71" s="5">
        <v>152</v>
      </c>
      <c r="VF71" s="5">
        <v>152</v>
      </c>
      <c r="VG71" s="5">
        <v>37173</v>
      </c>
      <c r="VH71" s="5">
        <v>32689</v>
      </c>
      <c r="VI71" s="5">
        <v>33478</v>
      </c>
      <c r="VJ71" s="5">
        <v>34117</v>
      </c>
      <c r="VK71" s="5">
        <v>33929</v>
      </c>
      <c r="VL71" s="5">
        <v>32265</v>
      </c>
      <c r="VM71" s="5">
        <v>37918</v>
      </c>
      <c r="VN71" s="5">
        <v>41518</v>
      </c>
      <c r="VO71" s="5">
        <v>36621</v>
      </c>
      <c r="VP71" s="5">
        <v>36671</v>
      </c>
      <c r="VQ71" s="5">
        <v>30673</v>
      </c>
      <c r="VR71" s="5">
        <v>30718</v>
      </c>
      <c r="VS71" s="5">
        <v>28966</v>
      </c>
      <c r="VT71" s="5">
        <v>28227</v>
      </c>
      <c r="VU71" s="5">
        <v>25540</v>
      </c>
      <c r="VV71" s="5">
        <v>27385</v>
      </c>
      <c r="VW71" s="5">
        <v>26600</v>
      </c>
      <c r="VX71" s="5">
        <v>21670</v>
      </c>
      <c r="VY71" s="5">
        <v>16727</v>
      </c>
      <c r="VZ71" s="5">
        <v>16145</v>
      </c>
      <c r="WA71" s="5">
        <v>16033</v>
      </c>
      <c r="WB71" s="5">
        <v>14696</v>
      </c>
      <c r="WC71" s="5">
        <v>14935</v>
      </c>
      <c r="WD71" s="5">
        <v>13935</v>
      </c>
      <c r="WE71" s="5">
        <v>14686</v>
      </c>
      <c r="WF71" s="5">
        <v>12745</v>
      </c>
      <c r="WG71" s="5">
        <v>12540</v>
      </c>
      <c r="WH71" s="5">
        <v>10917</v>
      </c>
      <c r="WI71" s="5">
        <v>12531</v>
      </c>
      <c r="WJ71" s="5">
        <v>11261</v>
      </c>
      <c r="WK71" s="5">
        <v>11416</v>
      </c>
      <c r="WL71" s="5">
        <v>11164</v>
      </c>
      <c r="WM71" s="5">
        <v>684</v>
      </c>
      <c r="WN71" s="5">
        <v>372</v>
      </c>
      <c r="WO71" s="5">
        <v>333</v>
      </c>
      <c r="WP71" s="5">
        <v>423</v>
      </c>
      <c r="WQ71" s="5">
        <v>443</v>
      </c>
      <c r="WR71" s="5">
        <v>612</v>
      </c>
      <c r="WS71" s="5">
        <v>814</v>
      </c>
      <c r="WT71" s="5">
        <v>844</v>
      </c>
      <c r="WU71" s="5">
        <v>1122</v>
      </c>
      <c r="WV71" s="5">
        <v>948</v>
      </c>
      <c r="WW71" s="5">
        <v>833</v>
      </c>
      <c r="WX71" s="5">
        <v>906</v>
      </c>
      <c r="WY71" s="5">
        <v>751</v>
      </c>
      <c r="WZ71" s="5">
        <v>671</v>
      </c>
      <c r="XA71" s="5">
        <v>566</v>
      </c>
      <c r="XB71" s="5">
        <v>555</v>
      </c>
      <c r="XC71" s="5">
        <v>474</v>
      </c>
      <c r="XD71" s="5">
        <v>435</v>
      </c>
      <c r="XE71" s="5">
        <v>417</v>
      </c>
      <c r="XF71" s="5">
        <v>288</v>
      </c>
      <c r="XG71" s="5">
        <v>328</v>
      </c>
      <c r="XH71" s="5">
        <v>294</v>
      </c>
      <c r="XI71" s="5">
        <v>313</v>
      </c>
      <c r="XJ71" s="5">
        <v>365</v>
      </c>
      <c r="XK71" s="5">
        <v>398</v>
      </c>
      <c r="XL71" s="5">
        <v>392</v>
      </c>
      <c r="XM71" s="5">
        <v>305</v>
      </c>
      <c r="XN71" s="5">
        <v>379</v>
      </c>
      <c r="XO71" s="5">
        <v>452</v>
      </c>
      <c r="XP71" s="5">
        <v>409</v>
      </c>
      <c r="XQ71" s="5">
        <v>432</v>
      </c>
      <c r="XR71" s="5">
        <v>454</v>
      </c>
      <c r="XS71" s="1">
        <v>11479</v>
      </c>
      <c r="XT71" s="3" t="s">
        <v>180</v>
      </c>
      <c r="XU71" s="3" t="s">
        <v>180</v>
      </c>
      <c r="XV71" s="3" t="s">
        <v>180</v>
      </c>
      <c r="XW71" s="3" t="s">
        <v>179</v>
      </c>
      <c r="XX71" s="3" t="s">
        <v>179</v>
      </c>
      <c r="XY71" s="3" t="s">
        <v>180</v>
      </c>
      <c r="XZ71" s="3" t="s">
        <v>235</v>
      </c>
    </row>
    <row r="72" spans="1:650" x14ac:dyDescent="0.3">
      <c r="A72" s="6" t="s">
        <v>103</v>
      </c>
      <c r="B72" s="1">
        <v>4057008</v>
      </c>
      <c r="C72" s="5">
        <v>850</v>
      </c>
      <c r="D72" s="5">
        <v>0</v>
      </c>
      <c r="E72" s="5">
        <v>0</v>
      </c>
      <c r="F72" s="5">
        <v>0</v>
      </c>
      <c r="G72" s="5">
        <v>0</v>
      </c>
      <c r="H72" s="5">
        <v>0</v>
      </c>
      <c r="I72" s="5">
        <v>0</v>
      </c>
      <c r="J72" s="5">
        <v>0</v>
      </c>
      <c r="K72" s="5">
        <v>0</v>
      </c>
      <c r="L72" s="5">
        <v>0</v>
      </c>
      <c r="M72" s="5">
        <v>0</v>
      </c>
      <c r="N72" s="5">
        <v>0</v>
      </c>
      <c r="O72" s="5">
        <v>0</v>
      </c>
      <c r="P72" s="5">
        <v>0</v>
      </c>
      <c r="Q72" s="5">
        <v>0</v>
      </c>
      <c r="R72" s="5">
        <v>0</v>
      </c>
      <c r="S72" s="5">
        <v>0</v>
      </c>
      <c r="T72" s="5">
        <v>0</v>
      </c>
      <c r="U72" s="5">
        <v>0</v>
      </c>
      <c r="V72" s="5">
        <v>0</v>
      </c>
      <c r="W72" s="5">
        <v>0</v>
      </c>
      <c r="X72" s="5">
        <v>0</v>
      </c>
      <c r="Y72" s="5">
        <v>0</v>
      </c>
      <c r="Z72" s="5">
        <v>0</v>
      </c>
      <c r="AA72" s="5">
        <v>0</v>
      </c>
      <c r="AB72" s="5">
        <v>0</v>
      </c>
      <c r="AC72" s="5">
        <v>0</v>
      </c>
      <c r="AD72" s="5">
        <v>0</v>
      </c>
      <c r="AE72" s="5">
        <v>0</v>
      </c>
      <c r="AF72" s="5">
        <v>0</v>
      </c>
      <c r="AG72" s="5">
        <v>0</v>
      </c>
      <c r="AH72" s="5">
        <v>0</v>
      </c>
      <c r="AI72" s="5">
        <v>1094</v>
      </c>
      <c r="AJ72" s="5">
        <v>21470</v>
      </c>
      <c r="AK72" s="5">
        <v>15162</v>
      </c>
      <c r="AL72" s="5">
        <v>13294</v>
      </c>
      <c r="AM72" s="5">
        <v>10368</v>
      </c>
      <c r="AN72" s="5">
        <v>2178</v>
      </c>
      <c r="AO72" s="5">
        <v>-2573</v>
      </c>
      <c r="AP72" s="5">
        <v>10016</v>
      </c>
      <c r="AQ72" s="5">
        <v>5727</v>
      </c>
      <c r="AR72" s="5">
        <v>13374</v>
      </c>
      <c r="AS72" s="5">
        <v>0</v>
      </c>
      <c r="AT72" s="5">
        <v>0</v>
      </c>
      <c r="AU72" s="5">
        <v>0</v>
      </c>
      <c r="AV72" s="5">
        <v>0</v>
      </c>
      <c r="AW72" s="5">
        <v>0</v>
      </c>
      <c r="AX72" s="5">
        <v>0</v>
      </c>
      <c r="AY72" s="5">
        <v>0</v>
      </c>
      <c r="AZ72" s="5">
        <v>0</v>
      </c>
      <c r="BA72" s="5">
        <v>0</v>
      </c>
      <c r="BB72" s="5">
        <v>0</v>
      </c>
      <c r="BC72" s="5">
        <v>0</v>
      </c>
      <c r="BD72" s="5">
        <v>0</v>
      </c>
      <c r="BE72" s="5">
        <v>0</v>
      </c>
      <c r="BF72" s="5">
        <v>0</v>
      </c>
      <c r="BG72" s="5">
        <v>0</v>
      </c>
      <c r="BH72" s="5">
        <v>0</v>
      </c>
      <c r="BI72" s="5">
        <v>0</v>
      </c>
      <c r="BJ72" s="5">
        <v>0</v>
      </c>
      <c r="BK72" s="5">
        <v>0</v>
      </c>
      <c r="BL72" s="5">
        <v>0</v>
      </c>
      <c r="BM72" s="5">
        <v>0</v>
      </c>
      <c r="BN72" s="5">
        <v>0</v>
      </c>
      <c r="BO72" s="5">
        <v>10624</v>
      </c>
      <c r="BP72" s="5">
        <v>2233</v>
      </c>
      <c r="BQ72" s="5">
        <v>9890</v>
      </c>
      <c r="BR72" s="5">
        <v>1094</v>
      </c>
      <c r="BS72" s="5">
        <v>8135</v>
      </c>
      <c r="BT72" s="5">
        <v>5430</v>
      </c>
      <c r="BU72" s="5">
        <v>5925</v>
      </c>
      <c r="BV72" s="5">
        <v>1570</v>
      </c>
      <c r="BW72" s="5">
        <v>1497</v>
      </c>
      <c r="BX72" s="5">
        <v>872</v>
      </c>
      <c r="BY72" s="5">
        <v>1038</v>
      </c>
      <c r="BZ72" s="5">
        <v>2650</v>
      </c>
      <c r="CA72" s="5">
        <v>2895</v>
      </c>
      <c r="CB72" s="5">
        <v>-370</v>
      </c>
      <c r="CC72" s="5">
        <v>5418</v>
      </c>
      <c r="CD72" s="5">
        <v>5675</v>
      </c>
      <c r="CE72" s="5">
        <v>6041</v>
      </c>
      <c r="CF72" s="5">
        <v>4653</v>
      </c>
      <c r="CG72" s="5">
        <v>2348</v>
      </c>
      <c r="CH72" s="5">
        <v>116</v>
      </c>
      <c r="CI72" s="5">
        <v>34</v>
      </c>
      <c r="CJ72" s="5">
        <v>-415</v>
      </c>
      <c r="CK72" s="5">
        <v>632</v>
      </c>
      <c r="CL72" s="5">
        <v>537</v>
      </c>
      <c r="CM72" s="5">
        <v>0</v>
      </c>
      <c r="CN72" s="5">
        <v>19</v>
      </c>
      <c r="CO72" s="5">
        <v>-23</v>
      </c>
      <c r="CP72" s="5">
        <v>1</v>
      </c>
      <c r="CQ72" s="5">
        <v>15</v>
      </c>
      <c r="CR72" s="5">
        <v>365</v>
      </c>
      <c r="CS72" s="5">
        <v>-378</v>
      </c>
      <c r="CT72" s="5">
        <v>20</v>
      </c>
      <c r="CU72" s="5">
        <v>282577</v>
      </c>
      <c r="CV72" s="5">
        <v>270471</v>
      </c>
      <c r="CW72" s="5">
        <v>265180</v>
      </c>
      <c r="CX72" s="5">
        <v>232709</v>
      </c>
      <c r="CY72" s="5">
        <v>267123</v>
      </c>
      <c r="CZ72" s="5">
        <v>202739</v>
      </c>
      <c r="DA72" s="5">
        <v>144261</v>
      </c>
      <c r="DB72" s="5">
        <v>151724</v>
      </c>
      <c r="DC72" s="5">
        <v>169955</v>
      </c>
      <c r="DD72" s="5">
        <v>156785</v>
      </c>
      <c r="DE72" s="5">
        <v>160245</v>
      </c>
      <c r="DF72" s="5">
        <v>158599</v>
      </c>
      <c r="DG72" s="5">
        <v>157943</v>
      </c>
      <c r="DH72" s="5">
        <v>138815</v>
      </c>
      <c r="DI72" s="5">
        <v>130642</v>
      </c>
      <c r="DJ72" s="5">
        <v>113450</v>
      </c>
      <c r="DK72" s="5">
        <v>117473</v>
      </c>
      <c r="DL72" s="5">
        <v>86693</v>
      </c>
      <c r="DM72" s="5">
        <v>83082</v>
      </c>
      <c r="DN72" s="5">
        <v>87861</v>
      </c>
      <c r="DO72" s="5">
        <v>77155</v>
      </c>
      <c r="DP72" s="5">
        <v>73716</v>
      </c>
      <c r="DQ72" s="5">
        <v>74931</v>
      </c>
      <c r="DR72" s="5">
        <v>81680</v>
      </c>
      <c r="DS72" s="5">
        <v>84502</v>
      </c>
      <c r="DT72" s="5">
        <v>81528</v>
      </c>
      <c r="DU72" s="5">
        <v>66088</v>
      </c>
      <c r="DV72" s="5">
        <v>65646</v>
      </c>
      <c r="DW72" s="5">
        <v>68408</v>
      </c>
      <c r="DX72" s="5">
        <v>68837</v>
      </c>
      <c r="DY72" s="5">
        <v>95628</v>
      </c>
      <c r="DZ72" s="5">
        <v>88840</v>
      </c>
      <c r="EA72" s="5">
        <v>6830</v>
      </c>
      <c r="EB72" s="5">
        <v>10739</v>
      </c>
      <c r="EC72" s="5">
        <v>7573</v>
      </c>
      <c r="ED72" s="5">
        <v>8240</v>
      </c>
      <c r="EE72" s="5">
        <v>5869</v>
      </c>
      <c r="EF72" s="5">
        <v>7349</v>
      </c>
      <c r="EG72" s="5">
        <v>14364</v>
      </c>
      <c r="EH72" s="5">
        <v>17361</v>
      </c>
      <c r="EI72" s="5">
        <v>8577</v>
      </c>
      <c r="EJ72" s="5">
        <v>26794</v>
      </c>
      <c r="EK72" s="5">
        <v>11646</v>
      </c>
      <c r="EL72" s="5">
        <v>1759</v>
      </c>
      <c r="EM72" s="5">
        <v>14772</v>
      </c>
      <c r="EN72" s="5">
        <v>1738</v>
      </c>
      <c r="EO72" s="5">
        <v>4213</v>
      </c>
      <c r="EP72" s="5">
        <v>483</v>
      </c>
      <c r="EQ72" s="5">
        <v>3168</v>
      </c>
      <c r="ER72" s="5">
        <v>28650</v>
      </c>
      <c r="ES72" s="5">
        <v>18359</v>
      </c>
      <c r="ET72" s="5">
        <v>1194</v>
      </c>
      <c r="EU72" s="5">
        <v>1557</v>
      </c>
      <c r="EV72" s="5">
        <v>1960</v>
      </c>
      <c r="EW72" s="5">
        <v>3556</v>
      </c>
      <c r="EX72" s="5">
        <v>18149</v>
      </c>
      <c r="EY72" s="5">
        <v>888</v>
      </c>
      <c r="EZ72" s="5">
        <v>2637</v>
      </c>
      <c r="FA72" s="5">
        <v>3522</v>
      </c>
      <c r="FB72" s="5">
        <v>2680</v>
      </c>
      <c r="FC72" s="5">
        <v>1783</v>
      </c>
      <c r="FD72" s="5">
        <v>1953</v>
      </c>
      <c r="FE72" s="5">
        <v>914</v>
      </c>
      <c r="FF72" s="5">
        <v>2462</v>
      </c>
      <c r="FG72" s="5">
        <v>0</v>
      </c>
      <c r="FH72" s="5">
        <v>0</v>
      </c>
      <c r="FI72" s="5">
        <v>0</v>
      </c>
      <c r="FJ72" s="5">
        <v>0</v>
      </c>
      <c r="FK72" s="5">
        <v>0</v>
      </c>
      <c r="FL72" s="5">
        <v>0</v>
      </c>
      <c r="FM72" s="5">
        <v>0</v>
      </c>
      <c r="FN72" s="5">
        <v>0</v>
      </c>
      <c r="FO72" s="5">
        <v>0</v>
      </c>
      <c r="FP72" s="5">
        <v>0</v>
      </c>
      <c r="FQ72" s="5">
        <v>0</v>
      </c>
      <c r="FR72" s="5">
        <v>0</v>
      </c>
      <c r="FS72" s="5">
        <v>0</v>
      </c>
      <c r="FT72" s="5">
        <v>0</v>
      </c>
      <c r="FU72" s="5" t="s">
        <v>33</v>
      </c>
      <c r="FV72" s="5" t="s">
        <v>33</v>
      </c>
      <c r="FW72" s="5" t="s">
        <v>33</v>
      </c>
      <c r="FX72" s="5" t="s">
        <v>33</v>
      </c>
      <c r="FY72" s="5" t="s">
        <v>33</v>
      </c>
      <c r="FZ72" s="5" t="s">
        <v>33</v>
      </c>
      <c r="GA72" s="5" t="s">
        <v>33</v>
      </c>
      <c r="GB72" s="5" t="s">
        <v>33</v>
      </c>
      <c r="GC72" s="5" t="s">
        <v>33</v>
      </c>
      <c r="GD72" s="5" t="s">
        <v>33</v>
      </c>
      <c r="GE72" s="5" t="s">
        <v>33</v>
      </c>
      <c r="GF72" s="5" t="s">
        <v>33</v>
      </c>
      <c r="GG72" s="5" t="s">
        <v>33</v>
      </c>
      <c r="GH72" s="5" t="s">
        <v>33</v>
      </c>
      <c r="GI72" s="5" t="s">
        <v>33</v>
      </c>
      <c r="GJ72" s="5" t="s">
        <v>33</v>
      </c>
      <c r="GK72" s="5" t="s">
        <v>33</v>
      </c>
      <c r="GL72" s="5" t="s">
        <v>33</v>
      </c>
      <c r="GM72" s="5">
        <v>301975</v>
      </c>
      <c r="GN72" s="5">
        <v>304914</v>
      </c>
      <c r="GO72" s="5">
        <v>297805</v>
      </c>
      <c r="GP72" s="5">
        <v>255338</v>
      </c>
      <c r="GQ72" s="5">
        <v>291494</v>
      </c>
      <c r="GR72" s="5">
        <v>217697</v>
      </c>
      <c r="GS72" s="5">
        <v>161977</v>
      </c>
      <c r="GT72" s="5">
        <v>180672</v>
      </c>
      <c r="GU72" s="5">
        <v>185755</v>
      </c>
      <c r="GV72" s="5">
        <v>197826</v>
      </c>
      <c r="GW72" s="5">
        <v>172930</v>
      </c>
      <c r="GX72" s="5">
        <v>163008</v>
      </c>
      <c r="GY72" s="5">
        <v>175610</v>
      </c>
      <c r="GZ72" s="5">
        <v>140183</v>
      </c>
      <c r="HA72" s="5">
        <v>140274</v>
      </c>
      <c r="HB72" s="5">
        <v>119608</v>
      </c>
      <c r="HC72" s="5">
        <v>126682</v>
      </c>
      <c r="HD72" s="5">
        <v>119996</v>
      </c>
      <c r="HE72" s="5">
        <v>103789</v>
      </c>
      <c r="HF72" s="5">
        <v>89170</v>
      </c>
      <c r="HG72" s="5">
        <v>78747</v>
      </c>
      <c r="HH72" s="5">
        <v>75261</v>
      </c>
      <c r="HI72" s="5">
        <v>79119</v>
      </c>
      <c r="HJ72" s="5">
        <v>100366</v>
      </c>
      <c r="HK72" s="5">
        <v>85390</v>
      </c>
      <c r="HL72" s="5">
        <v>84184</v>
      </c>
      <c r="HM72" s="5">
        <v>69587</v>
      </c>
      <c r="HN72" s="5">
        <v>68326</v>
      </c>
      <c r="HO72" s="5">
        <v>70206</v>
      </c>
      <c r="HP72" s="5">
        <v>71155</v>
      </c>
      <c r="HQ72" s="5">
        <v>96164</v>
      </c>
      <c r="HR72" s="5">
        <v>91323</v>
      </c>
      <c r="HS72" s="5">
        <v>707153</v>
      </c>
      <c r="HT72" s="5">
        <v>695579</v>
      </c>
      <c r="HU72" s="5">
        <v>579028</v>
      </c>
      <c r="HV72" s="5">
        <v>616404</v>
      </c>
      <c r="HW72" s="5">
        <v>994968</v>
      </c>
      <c r="HX72" s="5">
        <v>897302</v>
      </c>
      <c r="HY72" s="5">
        <v>861347</v>
      </c>
      <c r="HZ72" s="5">
        <v>788824</v>
      </c>
      <c r="IA72" s="5">
        <v>846446</v>
      </c>
      <c r="IB72" s="5">
        <v>927794</v>
      </c>
      <c r="IC72" s="5">
        <v>1134333</v>
      </c>
      <c r="ID72" s="5">
        <v>1446738</v>
      </c>
      <c r="IE72" s="5">
        <v>1441326</v>
      </c>
      <c r="IF72" s="5">
        <v>1473164</v>
      </c>
      <c r="IG72" s="5">
        <v>1375543</v>
      </c>
      <c r="IH72" s="5">
        <v>1162745</v>
      </c>
      <c r="II72" s="5">
        <v>1226472</v>
      </c>
      <c r="IJ72" s="5">
        <v>973697</v>
      </c>
      <c r="IK72" s="5">
        <v>1429763</v>
      </c>
      <c r="IL72" s="5">
        <v>1040168</v>
      </c>
      <c r="IM72" s="5">
        <v>729304</v>
      </c>
      <c r="IN72" s="5">
        <v>940764</v>
      </c>
      <c r="IO72" s="5">
        <v>1145056</v>
      </c>
      <c r="IP72" s="5">
        <v>1120746</v>
      </c>
      <c r="IQ72" s="5">
        <v>1113762</v>
      </c>
      <c r="IR72" s="5">
        <v>1074493</v>
      </c>
      <c r="IS72" s="5">
        <v>1081976</v>
      </c>
      <c r="IT72" s="5">
        <v>1065213</v>
      </c>
      <c r="IU72" s="5">
        <v>1037914</v>
      </c>
      <c r="IV72" s="5">
        <v>957088</v>
      </c>
      <c r="IW72" s="5">
        <v>897458</v>
      </c>
      <c r="IX72" s="5">
        <v>789151</v>
      </c>
      <c r="IY72" s="5">
        <v>0</v>
      </c>
      <c r="IZ72" s="5">
        <v>0</v>
      </c>
      <c r="JA72" s="5">
        <v>0</v>
      </c>
      <c r="JB72" s="5">
        <v>0</v>
      </c>
      <c r="JC72" s="5">
        <v>0</v>
      </c>
      <c r="JD72" s="5">
        <v>0</v>
      </c>
      <c r="JE72" s="5">
        <v>0</v>
      </c>
      <c r="JF72" s="5">
        <v>0</v>
      </c>
      <c r="JG72" s="5">
        <v>0</v>
      </c>
      <c r="JH72" s="5">
        <v>0</v>
      </c>
      <c r="JI72" s="5">
        <v>0</v>
      </c>
      <c r="JJ72" s="5">
        <v>0</v>
      </c>
      <c r="JK72" s="5">
        <v>0</v>
      </c>
      <c r="JL72" s="5">
        <v>0</v>
      </c>
      <c r="JM72" s="5">
        <v>0</v>
      </c>
      <c r="JN72" s="5">
        <v>0</v>
      </c>
      <c r="JO72" s="5">
        <v>0</v>
      </c>
      <c r="JP72" s="5">
        <v>0</v>
      </c>
      <c r="JQ72" s="5">
        <v>0</v>
      </c>
      <c r="JR72" s="5">
        <v>0</v>
      </c>
      <c r="JS72" s="5">
        <v>0</v>
      </c>
      <c r="JT72" s="5">
        <v>0</v>
      </c>
      <c r="JU72" s="5">
        <v>0</v>
      </c>
      <c r="JV72" s="5">
        <v>0</v>
      </c>
      <c r="JW72" s="5">
        <v>0</v>
      </c>
      <c r="JX72" s="5">
        <v>0</v>
      </c>
      <c r="JY72" s="5">
        <v>0</v>
      </c>
      <c r="JZ72" s="5">
        <v>0</v>
      </c>
      <c r="KA72" s="5">
        <v>0</v>
      </c>
      <c r="KB72" s="5">
        <v>0</v>
      </c>
      <c r="KC72" s="5">
        <v>0</v>
      </c>
      <c r="KD72" s="5">
        <v>0</v>
      </c>
      <c r="KE72" s="5">
        <v>461601</v>
      </c>
      <c r="KF72" s="5">
        <v>483380</v>
      </c>
      <c r="KG72" s="5">
        <v>476610</v>
      </c>
      <c r="KH72" s="5">
        <v>446289</v>
      </c>
      <c r="KI72" s="5">
        <v>437978</v>
      </c>
      <c r="KJ72" s="5">
        <v>422435</v>
      </c>
      <c r="KK72" s="5">
        <v>390481</v>
      </c>
      <c r="KL72" s="5">
        <v>347085</v>
      </c>
      <c r="KM72" s="5">
        <v>332398</v>
      </c>
      <c r="KN72" s="5">
        <v>311078</v>
      </c>
      <c r="KO72" s="5">
        <v>293253</v>
      </c>
      <c r="KP72" s="5">
        <v>265376</v>
      </c>
      <c r="KQ72" s="5">
        <v>158850</v>
      </c>
      <c r="KR72" s="5">
        <v>237087</v>
      </c>
      <c r="KS72" s="5">
        <v>159993</v>
      </c>
      <c r="KT72" s="5">
        <v>140824</v>
      </c>
      <c r="KU72" s="5">
        <v>133658</v>
      </c>
      <c r="KV72" s="5">
        <v>139217</v>
      </c>
      <c r="KW72" s="5">
        <v>125045</v>
      </c>
      <c r="KX72" s="5">
        <v>119887</v>
      </c>
      <c r="KY72" s="5">
        <v>106380</v>
      </c>
      <c r="KZ72" s="5">
        <v>78073</v>
      </c>
      <c r="LA72" s="5">
        <v>1513</v>
      </c>
      <c r="LB72" s="5">
        <v>506</v>
      </c>
      <c r="LC72" s="5">
        <v>193</v>
      </c>
      <c r="LD72" s="5">
        <v>865</v>
      </c>
      <c r="LE72" s="5">
        <v>456</v>
      </c>
      <c r="LF72" s="5">
        <v>330</v>
      </c>
      <c r="LG72" s="5">
        <v>219</v>
      </c>
      <c r="LH72" s="5">
        <v>231</v>
      </c>
      <c r="LI72" s="5">
        <v>245</v>
      </c>
      <c r="LJ72" s="5">
        <v>223</v>
      </c>
      <c r="LK72" s="5">
        <v>1635</v>
      </c>
      <c r="LL72" s="5">
        <v>2543</v>
      </c>
      <c r="LM72" s="5">
        <v>2211</v>
      </c>
      <c r="LN72" s="5">
        <v>911</v>
      </c>
      <c r="LO72" s="5">
        <v>2511</v>
      </c>
      <c r="LP72" s="5">
        <v>2414</v>
      </c>
      <c r="LQ72" s="5">
        <v>2155</v>
      </c>
      <c r="LR72" s="5">
        <v>1632</v>
      </c>
      <c r="LS72" s="5">
        <v>827</v>
      </c>
      <c r="LT72" s="5">
        <v>1047</v>
      </c>
      <c r="LU72" s="5">
        <v>1782</v>
      </c>
      <c r="LV72" s="5">
        <v>1051</v>
      </c>
      <c r="LW72" s="5">
        <v>651</v>
      </c>
      <c r="LX72" s="5">
        <v>779</v>
      </c>
      <c r="LY72" s="5">
        <v>908</v>
      </c>
      <c r="LZ72" s="5">
        <v>576</v>
      </c>
      <c r="MA72" s="5">
        <v>694</v>
      </c>
      <c r="MB72" s="5">
        <v>559</v>
      </c>
      <c r="MC72" s="5">
        <v>720</v>
      </c>
      <c r="MD72" s="5">
        <v>418</v>
      </c>
      <c r="ME72" s="5">
        <v>129</v>
      </c>
      <c r="MF72" s="5">
        <v>209</v>
      </c>
      <c r="MG72" s="5">
        <v>340</v>
      </c>
      <c r="MH72" s="5">
        <v>137</v>
      </c>
      <c r="MI72" s="5">
        <v>226</v>
      </c>
      <c r="MJ72" s="5">
        <v>420</v>
      </c>
      <c r="MK72" s="5">
        <v>391</v>
      </c>
      <c r="ML72" s="5">
        <v>330</v>
      </c>
      <c r="MM72" s="5">
        <v>317</v>
      </c>
      <c r="MN72" s="5">
        <v>366</v>
      </c>
      <c r="MO72" s="5">
        <v>354</v>
      </c>
      <c r="MP72" s="5">
        <v>306</v>
      </c>
      <c r="MQ72" s="5">
        <v>342</v>
      </c>
      <c r="MR72" s="5">
        <v>288</v>
      </c>
      <c r="MS72" s="5">
        <v>230</v>
      </c>
      <c r="MT72" s="5">
        <v>131</v>
      </c>
      <c r="MU72" s="5">
        <v>91</v>
      </c>
      <c r="MV72" s="5">
        <v>28</v>
      </c>
      <c r="MW72" s="5">
        <v>0</v>
      </c>
      <c r="MX72" s="5">
        <v>0</v>
      </c>
      <c r="MY72" s="5">
        <v>0</v>
      </c>
      <c r="MZ72" s="5">
        <v>0</v>
      </c>
      <c r="NA72" s="5">
        <v>0</v>
      </c>
      <c r="NB72" s="5">
        <v>0</v>
      </c>
      <c r="NC72" s="5">
        <v>0</v>
      </c>
      <c r="ND72" s="5">
        <v>0</v>
      </c>
      <c r="NE72" s="5" t="s">
        <v>33</v>
      </c>
      <c r="NF72" s="5" t="s">
        <v>33</v>
      </c>
      <c r="NG72" s="5" t="s">
        <v>33</v>
      </c>
      <c r="NH72" s="5" t="s">
        <v>33</v>
      </c>
      <c r="NI72" s="5" t="s">
        <v>33</v>
      </c>
      <c r="NJ72" s="5" t="s">
        <v>33</v>
      </c>
      <c r="NK72" s="5" t="s">
        <v>33</v>
      </c>
      <c r="NL72" s="5" t="s">
        <v>33</v>
      </c>
      <c r="NM72" s="5" t="s">
        <v>33</v>
      </c>
      <c r="NN72" s="5" t="s">
        <v>33</v>
      </c>
      <c r="NO72" s="5" t="s">
        <v>33</v>
      </c>
      <c r="NP72" s="5" t="s">
        <v>33</v>
      </c>
      <c r="NQ72" s="5" t="s">
        <v>33</v>
      </c>
      <c r="NR72" s="5" t="s">
        <v>33</v>
      </c>
      <c r="NS72" s="5" t="s">
        <v>33</v>
      </c>
      <c r="NT72" s="5" t="s">
        <v>33</v>
      </c>
      <c r="NU72" s="5" t="s">
        <v>33</v>
      </c>
      <c r="NV72" s="5" t="s">
        <v>33</v>
      </c>
      <c r="NW72" s="5">
        <v>0</v>
      </c>
      <c r="NX72" s="5">
        <v>0</v>
      </c>
      <c r="NY72" s="5">
        <v>0</v>
      </c>
      <c r="NZ72" s="5">
        <v>0</v>
      </c>
      <c r="OA72" s="5">
        <v>0</v>
      </c>
      <c r="OB72" s="5">
        <v>0</v>
      </c>
      <c r="OC72" s="5">
        <v>0</v>
      </c>
      <c r="OD72" s="5">
        <v>0</v>
      </c>
      <c r="OE72" s="5">
        <v>0</v>
      </c>
      <c r="OF72" s="5">
        <v>0</v>
      </c>
      <c r="OG72" s="5">
        <v>0</v>
      </c>
      <c r="OH72" s="5">
        <v>0</v>
      </c>
      <c r="OI72" s="5">
        <v>0</v>
      </c>
      <c r="OJ72" s="5">
        <v>0</v>
      </c>
      <c r="OK72" s="5" t="s">
        <v>33</v>
      </c>
      <c r="OL72" s="5" t="s">
        <v>33</v>
      </c>
      <c r="OM72" s="5" t="s">
        <v>33</v>
      </c>
      <c r="ON72" s="5" t="s">
        <v>33</v>
      </c>
      <c r="OO72" s="5" t="s">
        <v>33</v>
      </c>
      <c r="OP72" s="5" t="s">
        <v>33</v>
      </c>
      <c r="OQ72" s="5" t="s">
        <v>33</v>
      </c>
      <c r="OR72" s="5" t="s">
        <v>33</v>
      </c>
      <c r="OS72" s="5" t="s">
        <v>33</v>
      </c>
      <c r="OT72" s="5" t="s">
        <v>33</v>
      </c>
      <c r="OU72" s="5" t="s">
        <v>33</v>
      </c>
      <c r="OV72" s="5" t="s">
        <v>33</v>
      </c>
      <c r="OW72" s="5" t="s">
        <v>33</v>
      </c>
      <c r="OX72" s="5" t="s">
        <v>33</v>
      </c>
      <c r="OY72" s="5" t="s">
        <v>33</v>
      </c>
      <c r="OZ72" s="5" t="s">
        <v>33</v>
      </c>
      <c r="PA72" s="5" t="s">
        <v>33</v>
      </c>
      <c r="PB72" s="5" t="s">
        <v>33</v>
      </c>
      <c r="PC72" s="5">
        <v>64523</v>
      </c>
      <c r="PD72" s="5">
        <v>56061</v>
      </c>
      <c r="PE72" s="5">
        <v>75139</v>
      </c>
      <c r="PF72" s="5">
        <v>69380</v>
      </c>
      <c r="PG72" s="5">
        <v>70278</v>
      </c>
      <c r="PH72" s="5">
        <v>83418</v>
      </c>
      <c r="PI72" s="5">
        <v>67372</v>
      </c>
      <c r="PJ72" s="5">
        <v>69447</v>
      </c>
      <c r="PK72" s="5">
        <v>82002</v>
      </c>
      <c r="PL72" s="5">
        <v>83612</v>
      </c>
      <c r="PM72" s="5">
        <v>90422</v>
      </c>
      <c r="PN72" s="5">
        <v>78757</v>
      </c>
      <c r="PO72" s="5">
        <v>66649</v>
      </c>
      <c r="PP72" s="5">
        <v>66156</v>
      </c>
      <c r="PQ72" s="5">
        <v>60165</v>
      </c>
      <c r="PR72" s="5">
        <v>56480</v>
      </c>
      <c r="PS72" s="5">
        <v>52473</v>
      </c>
      <c r="PT72" s="5">
        <v>54137</v>
      </c>
      <c r="PU72" s="5">
        <v>56153</v>
      </c>
      <c r="PV72" s="5">
        <v>48922</v>
      </c>
      <c r="PW72" s="5">
        <v>37784</v>
      </c>
      <c r="PX72" s="5">
        <v>39357</v>
      </c>
      <c r="PY72" s="5">
        <v>37529</v>
      </c>
      <c r="PZ72" s="5">
        <v>35546</v>
      </c>
      <c r="QA72" s="5">
        <v>32433</v>
      </c>
      <c r="QB72" s="5">
        <v>40075</v>
      </c>
      <c r="QC72" s="5">
        <v>34391</v>
      </c>
      <c r="QD72" s="5">
        <v>32815</v>
      </c>
      <c r="QE72" s="5">
        <v>30499</v>
      </c>
      <c r="QF72" s="5">
        <v>29980</v>
      </c>
      <c r="QG72" s="5">
        <v>28031</v>
      </c>
      <c r="QH72" s="5">
        <v>28166</v>
      </c>
      <c r="QI72" s="5">
        <v>96238</v>
      </c>
      <c r="QJ72" s="5">
        <v>101082</v>
      </c>
      <c r="QK72" s="5">
        <v>83745</v>
      </c>
      <c r="QL72" s="5">
        <v>97764</v>
      </c>
      <c r="QM72" s="5">
        <v>82181</v>
      </c>
      <c r="QN72" s="5">
        <v>70772</v>
      </c>
      <c r="QO72" s="5">
        <v>114835</v>
      </c>
      <c r="QP72" s="5">
        <v>64472</v>
      </c>
      <c r="QQ72" s="5">
        <v>49311</v>
      </c>
      <c r="QR72" s="5">
        <v>58918</v>
      </c>
      <c r="QS72" s="5">
        <v>51734</v>
      </c>
      <c r="QT72" s="5">
        <v>61556</v>
      </c>
      <c r="QU72" s="5">
        <v>54774</v>
      </c>
      <c r="QV72" s="5">
        <v>65794</v>
      </c>
      <c r="QW72" s="5">
        <v>43423</v>
      </c>
      <c r="QX72" s="5">
        <v>38278</v>
      </c>
      <c r="QY72" s="5">
        <v>46384</v>
      </c>
      <c r="QZ72" s="5">
        <v>43877</v>
      </c>
      <c r="RA72" s="5">
        <v>37607</v>
      </c>
      <c r="RB72" s="5">
        <v>38964</v>
      </c>
      <c r="RC72" s="5">
        <v>32390</v>
      </c>
      <c r="RD72" s="5">
        <v>32162</v>
      </c>
      <c r="RE72" s="5">
        <v>35181</v>
      </c>
      <c r="RF72" s="5">
        <v>29724</v>
      </c>
      <c r="RG72" s="5">
        <v>27978</v>
      </c>
      <c r="RH72" s="5">
        <v>33210</v>
      </c>
      <c r="RI72" s="5">
        <v>26055</v>
      </c>
      <c r="RJ72" s="5">
        <v>32865</v>
      </c>
      <c r="RK72" s="5">
        <v>28326</v>
      </c>
      <c r="RL72" s="5">
        <v>25135</v>
      </c>
      <c r="RM72" s="5">
        <v>27013</v>
      </c>
      <c r="RN72" s="5">
        <v>26183</v>
      </c>
      <c r="RO72" s="5">
        <v>91158</v>
      </c>
      <c r="RP72" s="5">
        <v>81546</v>
      </c>
      <c r="RQ72" s="5">
        <v>77302</v>
      </c>
      <c r="RR72" s="5">
        <v>87111</v>
      </c>
      <c r="RS72" s="5">
        <v>100307</v>
      </c>
      <c r="RT72" s="5">
        <v>75178</v>
      </c>
      <c r="RU72" s="5">
        <v>61952</v>
      </c>
      <c r="RV72" s="5">
        <v>61483</v>
      </c>
      <c r="RW72" s="5">
        <v>61317</v>
      </c>
      <c r="RX72" s="5">
        <v>66497</v>
      </c>
      <c r="RY72" s="5">
        <v>86472</v>
      </c>
      <c r="RZ72" s="5">
        <v>78284</v>
      </c>
      <c r="SA72" s="5">
        <v>72756</v>
      </c>
      <c r="SB72" s="5">
        <v>59824</v>
      </c>
      <c r="SC72" s="5">
        <v>46090</v>
      </c>
      <c r="SD72" s="5">
        <v>40353</v>
      </c>
      <c r="SE72" s="5">
        <v>48301</v>
      </c>
      <c r="SF72" s="5">
        <v>53068</v>
      </c>
      <c r="SG72" s="5">
        <v>52363</v>
      </c>
      <c r="SH72" s="5">
        <v>48207</v>
      </c>
      <c r="SI72" s="5">
        <v>38736</v>
      </c>
      <c r="SJ72" s="5">
        <v>43592</v>
      </c>
      <c r="SK72" s="5">
        <v>46088</v>
      </c>
      <c r="SL72" s="5">
        <v>46152</v>
      </c>
      <c r="SM72" s="5">
        <v>41762</v>
      </c>
      <c r="SN72" s="5">
        <v>40809</v>
      </c>
      <c r="SO72" s="5">
        <v>41011</v>
      </c>
      <c r="SP72" s="5">
        <v>38800</v>
      </c>
      <c r="SQ72" s="5">
        <v>35971</v>
      </c>
      <c r="SR72" s="5">
        <v>33522</v>
      </c>
      <c r="SS72" s="5">
        <v>29082</v>
      </c>
      <c r="ST72" s="5">
        <v>26000</v>
      </c>
      <c r="SU72" s="5">
        <v>288453</v>
      </c>
      <c r="SV72" s="5">
        <v>266952</v>
      </c>
      <c r="SW72" s="5">
        <v>263936</v>
      </c>
      <c r="SX72" s="5">
        <v>256142</v>
      </c>
      <c r="SY72" s="5">
        <v>275385</v>
      </c>
      <c r="SZ72" s="5">
        <v>236180</v>
      </c>
      <c r="TA72" s="5">
        <v>199119</v>
      </c>
      <c r="TB72" s="5">
        <v>161727</v>
      </c>
      <c r="TC72" s="5">
        <v>121789</v>
      </c>
      <c r="TD72" s="5">
        <v>108638</v>
      </c>
      <c r="TE72" s="5">
        <v>85546</v>
      </c>
      <c r="TF72" s="5">
        <v>62832</v>
      </c>
      <c r="TG72" s="5">
        <v>58918</v>
      </c>
      <c r="TH72" s="5">
        <v>56295</v>
      </c>
      <c r="TI72" s="5">
        <v>54995</v>
      </c>
      <c r="TJ72" s="5">
        <v>56324</v>
      </c>
      <c r="TK72" s="5">
        <v>57388</v>
      </c>
      <c r="TL72" s="5">
        <v>52338</v>
      </c>
      <c r="TM72" s="5">
        <v>66324</v>
      </c>
      <c r="TN72" s="5">
        <v>57868</v>
      </c>
      <c r="TO72" s="5">
        <v>48312</v>
      </c>
      <c r="TP72" s="5">
        <v>50735</v>
      </c>
      <c r="TQ72" s="5">
        <v>58872</v>
      </c>
      <c r="TR72" s="5">
        <v>56643</v>
      </c>
      <c r="TS72" s="5">
        <v>62416</v>
      </c>
      <c r="TT72" s="5">
        <v>68206</v>
      </c>
      <c r="TU72" s="5">
        <v>55984</v>
      </c>
      <c r="TV72" s="5">
        <v>53727</v>
      </c>
      <c r="TW72" s="5">
        <v>65669</v>
      </c>
      <c r="TX72" s="5">
        <v>43258</v>
      </c>
      <c r="TY72" s="5">
        <v>9349</v>
      </c>
      <c r="TZ72" s="5">
        <v>8471</v>
      </c>
      <c r="UA72" s="5">
        <v>659</v>
      </c>
      <c r="UB72" s="5">
        <v>815</v>
      </c>
      <c r="UC72" s="5">
        <v>2196</v>
      </c>
      <c r="UD72" s="5">
        <v>2222</v>
      </c>
      <c r="UE72" s="5">
        <v>1473</v>
      </c>
      <c r="UF72" s="5">
        <v>1922</v>
      </c>
      <c r="UG72" s="5">
        <v>2873</v>
      </c>
      <c r="UH72" s="5">
        <v>1276</v>
      </c>
      <c r="UI72" s="5">
        <v>695</v>
      </c>
      <c r="UJ72" s="5">
        <v>71</v>
      </c>
      <c r="UK72" s="5">
        <v>9</v>
      </c>
      <c r="UL72" s="5">
        <v>0</v>
      </c>
      <c r="UM72" s="5">
        <v>1</v>
      </c>
      <c r="UN72" s="5">
        <v>0</v>
      </c>
      <c r="UO72" s="5">
        <v>1</v>
      </c>
      <c r="UP72" s="5">
        <v>7</v>
      </c>
      <c r="UQ72" s="5">
        <v>235</v>
      </c>
      <c r="UR72" s="5">
        <v>173</v>
      </c>
      <c r="US72" s="5">
        <v>1586</v>
      </c>
      <c r="UT72" s="5">
        <v>856</v>
      </c>
      <c r="UU72" s="5">
        <v>0</v>
      </c>
      <c r="UV72" s="5">
        <v>0</v>
      </c>
      <c r="UW72" s="5">
        <v>1</v>
      </c>
      <c r="UX72" s="5">
        <v>38</v>
      </c>
      <c r="UY72" s="5">
        <v>0</v>
      </c>
      <c r="UZ72" s="5">
        <v>0</v>
      </c>
      <c r="VA72" s="5">
        <v>0</v>
      </c>
      <c r="VB72" s="5">
        <v>0</v>
      </c>
      <c r="VC72" s="5">
        <v>0</v>
      </c>
      <c r="VD72" s="5">
        <v>0</v>
      </c>
      <c r="VE72" s="5">
        <v>0</v>
      </c>
      <c r="VF72" s="5">
        <v>0</v>
      </c>
      <c r="VG72" s="5">
        <v>258731</v>
      </c>
      <c r="VH72" s="5">
        <v>273478</v>
      </c>
      <c r="VI72" s="5">
        <v>288529</v>
      </c>
      <c r="VJ72" s="5">
        <v>293575</v>
      </c>
      <c r="VK72" s="5">
        <v>272050</v>
      </c>
      <c r="VL72" s="5">
        <v>265396</v>
      </c>
      <c r="VM72" s="5">
        <v>226777</v>
      </c>
      <c r="VN72" s="5">
        <v>227260</v>
      </c>
      <c r="VO72" s="5">
        <v>187933</v>
      </c>
      <c r="VP72" s="5">
        <v>168817</v>
      </c>
      <c r="VQ72" s="5">
        <v>163105</v>
      </c>
      <c r="VR72" s="5">
        <v>135165</v>
      </c>
      <c r="VS72" s="5">
        <v>129269</v>
      </c>
      <c r="VT72" s="5">
        <v>125388</v>
      </c>
      <c r="VU72" s="5">
        <v>120038</v>
      </c>
      <c r="VV72" s="5">
        <v>117384</v>
      </c>
      <c r="VW72" s="5">
        <v>182013</v>
      </c>
      <c r="VX72" s="5">
        <v>95429</v>
      </c>
      <c r="VY72" s="5">
        <v>92784</v>
      </c>
      <c r="VZ72" s="5">
        <v>91024</v>
      </c>
      <c r="WA72" s="5">
        <v>92965</v>
      </c>
      <c r="WB72" s="5">
        <v>80727</v>
      </c>
      <c r="WC72" s="5">
        <v>73138</v>
      </c>
      <c r="WD72" s="5">
        <v>72741</v>
      </c>
      <c r="WE72" s="5">
        <v>69768</v>
      </c>
      <c r="WF72" s="5">
        <v>65747</v>
      </c>
      <c r="WG72" s="5">
        <v>97538</v>
      </c>
      <c r="WH72" s="5">
        <v>45631</v>
      </c>
      <c r="WI72" s="5">
        <v>46582</v>
      </c>
      <c r="WJ72" s="5">
        <v>37900</v>
      </c>
      <c r="WK72" s="5">
        <v>35138</v>
      </c>
      <c r="WL72" s="5">
        <v>33635</v>
      </c>
      <c r="WM72" s="5">
        <v>912</v>
      </c>
      <c r="WN72" s="5">
        <v>1032</v>
      </c>
      <c r="WO72" s="5">
        <v>956</v>
      </c>
      <c r="WP72" s="5">
        <v>1135</v>
      </c>
      <c r="WQ72" s="5">
        <v>1263</v>
      </c>
      <c r="WR72" s="5">
        <v>1536</v>
      </c>
      <c r="WS72" s="5">
        <v>2173</v>
      </c>
      <c r="WT72" s="5">
        <v>1268</v>
      </c>
      <c r="WU72" s="5">
        <v>1458</v>
      </c>
      <c r="WV72" s="5">
        <v>811</v>
      </c>
      <c r="WW72" s="5">
        <v>1100</v>
      </c>
      <c r="WX72" s="5">
        <v>709</v>
      </c>
      <c r="WY72" s="5">
        <v>823</v>
      </c>
      <c r="WZ72" s="5">
        <v>1410</v>
      </c>
      <c r="XA72" s="5">
        <v>1368</v>
      </c>
      <c r="XB72" s="5">
        <v>2114</v>
      </c>
      <c r="XC72" s="5">
        <v>2528</v>
      </c>
      <c r="XD72" s="5">
        <v>2491</v>
      </c>
      <c r="XE72" s="5">
        <v>2472</v>
      </c>
      <c r="XF72" s="5">
        <v>2934</v>
      </c>
      <c r="XG72" s="5">
        <v>2079</v>
      </c>
      <c r="XH72" s="5">
        <v>1151</v>
      </c>
      <c r="XI72" s="5">
        <v>1384</v>
      </c>
      <c r="XJ72" s="5">
        <v>1241</v>
      </c>
      <c r="XK72" s="5">
        <v>1322</v>
      </c>
      <c r="XL72" s="5">
        <v>1872</v>
      </c>
      <c r="XM72" s="5">
        <v>1722</v>
      </c>
      <c r="XN72" s="5">
        <v>970</v>
      </c>
      <c r="XO72" s="5">
        <v>871</v>
      </c>
      <c r="XP72" s="5">
        <v>1230</v>
      </c>
      <c r="XQ72" s="5">
        <v>761</v>
      </c>
      <c r="XR72" s="5">
        <v>932</v>
      </c>
      <c r="XS72" s="1">
        <v>11804</v>
      </c>
      <c r="XT72" s="3" t="s">
        <v>180</v>
      </c>
      <c r="XU72" s="3" t="s">
        <v>180</v>
      </c>
      <c r="XV72" s="3" t="s">
        <v>180</v>
      </c>
      <c r="XW72" s="3" t="s">
        <v>179</v>
      </c>
      <c r="XX72" s="3" t="s">
        <v>180</v>
      </c>
      <c r="XY72" s="3" t="s">
        <v>180</v>
      </c>
      <c r="XZ72" s="3" t="s">
        <v>219</v>
      </c>
    </row>
    <row r="73" spans="1:650" x14ac:dyDescent="0.3">
      <c r="A73" s="6" t="s">
        <v>104</v>
      </c>
      <c r="B73" s="1">
        <v>4061329</v>
      </c>
      <c r="C73" s="5" t="s">
        <v>33</v>
      </c>
      <c r="D73" s="5">
        <v>0</v>
      </c>
      <c r="E73" s="5">
        <v>0</v>
      </c>
      <c r="F73" s="5">
        <v>0</v>
      </c>
      <c r="G73" s="5">
        <v>0</v>
      </c>
      <c r="H73" s="5">
        <v>0</v>
      </c>
      <c r="I73" s="5">
        <v>0</v>
      </c>
      <c r="J73" s="5">
        <v>0</v>
      </c>
      <c r="K73" s="5">
        <v>0</v>
      </c>
      <c r="L73" s="5">
        <v>0</v>
      </c>
      <c r="M73" s="5">
        <v>0</v>
      </c>
      <c r="N73" s="5">
        <v>0</v>
      </c>
      <c r="O73" s="5">
        <v>0</v>
      </c>
      <c r="P73" s="5">
        <v>0</v>
      </c>
      <c r="Q73" s="5">
        <v>0</v>
      </c>
      <c r="R73" s="5">
        <v>0</v>
      </c>
      <c r="S73" s="5">
        <v>0</v>
      </c>
      <c r="T73" s="5">
        <v>0</v>
      </c>
      <c r="U73" s="5">
        <v>0</v>
      </c>
      <c r="V73" s="5">
        <v>0</v>
      </c>
      <c r="W73" s="5">
        <v>0</v>
      </c>
      <c r="X73" s="5">
        <v>0</v>
      </c>
      <c r="Y73" s="5">
        <v>0</v>
      </c>
      <c r="Z73" s="5">
        <v>0</v>
      </c>
      <c r="AA73" s="5">
        <v>0</v>
      </c>
      <c r="AB73" s="5">
        <v>0</v>
      </c>
      <c r="AC73" s="5" t="s">
        <v>33</v>
      </c>
      <c r="AD73" s="5" t="s">
        <v>33</v>
      </c>
      <c r="AE73" s="5" t="s">
        <v>33</v>
      </c>
      <c r="AF73" s="5" t="s">
        <v>33</v>
      </c>
      <c r="AG73" s="5" t="s">
        <v>33</v>
      </c>
      <c r="AH73" s="5" t="s">
        <v>33</v>
      </c>
      <c r="AI73" s="5" t="s">
        <v>33</v>
      </c>
      <c r="AJ73" s="5">
        <v>7337</v>
      </c>
      <c r="AK73" s="5">
        <v>9011</v>
      </c>
      <c r="AL73" s="5">
        <v>8208</v>
      </c>
      <c r="AM73" s="5">
        <v>4930</v>
      </c>
      <c r="AN73" s="5">
        <v>7231</v>
      </c>
      <c r="AO73" s="5">
        <v>11457</v>
      </c>
      <c r="AP73" s="5">
        <v>8566</v>
      </c>
      <c r="AQ73" s="5">
        <v>10331</v>
      </c>
      <c r="AR73" s="5">
        <v>5071</v>
      </c>
      <c r="AS73" s="5">
        <v>3518</v>
      </c>
      <c r="AT73" s="5">
        <v>3883</v>
      </c>
      <c r="AU73" s="5">
        <v>2562</v>
      </c>
      <c r="AV73" s="5">
        <v>1381</v>
      </c>
      <c r="AW73" s="5">
        <v>2804</v>
      </c>
      <c r="AX73" s="5">
        <v>3018</v>
      </c>
      <c r="AY73" s="5">
        <v>4622</v>
      </c>
      <c r="AZ73" s="5">
        <v>1843</v>
      </c>
      <c r="BA73" s="5">
        <v>2682</v>
      </c>
      <c r="BB73" s="5">
        <v>20443</v>
      </c>
      <c r="BC73" s="5">
        <v>3680</v>
      </c>
      <c r="BD73" s="5">
        <v>58100</v>
      </c>
      <c r="BE73" s="5">
        <v>723</v>
      </c>
      <c r="BF73" s="5">
        <v>1545</v>
      </c>
      <c r="BG73" s="5">
        <v>448</v>
      </c>
      <c r="BH73" s="5">
        <v>2123</v>
      </c>
      <c r="BI73" s="5" t="s">
        <v>33</v>
      </c>
      <c r="BJ73" s="5" t="s">
        <v>33</v>
      </c>
      <c r="BK73" s="5" t="s">
        <v>33</v>
      </c>
      <c r="BL73" s="5" t="s">
        <v>33</v>
      </c>
      <c r="BM73" s="5" t="s">
        <v>33</v>
      </c>
      <c r="BN73" s="5" t="s">
        <v>33</v>
      </c>
      <c r="BO73" s="5" t="s">
        <v>33</v>
      </c>
      <c r="BP73" s="5">
        <v>3939</v>
      </c>
      <c r="BQ73" s="5">
        <v>2744</v>
      </c>
      <c r="BR73" s="5">
        <v>1940</v>
      </c>
      <c r="BS73" s="5">
        <v>2978</v>
      </c>
      <c r="BT73" s="5">
        <v>1803</v>
      </c>
      <c r="BU73" s="5">
        <v>3524</v>
      </c>
      <c r="BV73" s="5">
        <v>5616</v>
      </c>
      <c r="BW73" s="5">
        <v>2283</v>
      </c>
      <c r="BX73" s="5">
        <v>1538</v>
      </c>
      <c r="BY73" s="5">
        <v>2732</v>
      </c>
      <c r="BZ73" s="5">
        <v>5580</v>
      </c>
      <c r="CA73" s="5">
        <v>4202</v>
      </c>
      <c r="CB73" s="5">
        <v>64905</v>
      </c>
      <c r="CC73" s="5">
        <v>2965</v>
      </c>
      <c r="CD73" s="5">
        <v>4396</v>
      </c>
      <c r="CE73" s="5">
        <v>3388</v>
      </c>
      <c r="CF73" s="5">
        <v>3124</v>
      </c>
      <c r="CG73" s="5">
        <v>7254</v>
      </c>
      <c r="CH73" s="5">
        <v>2524</v>
      </c>
      <c r="CI73" s="5">
        <v>1940</v>
      </c>
      <c r="CJ73" s="5">
        <v>4805</v>
      </c>
      <c r="CK73" s="5">
        <v>4257</v>
      </c>
      <c r="CL73" s="5">
        <v>19744</v>
      </c>
      <c r="CM73" s="5">
        <v>7345</v>
      </c>
      <c r="CN73" s="5">
        <v>5327</v>
      </c>
      <c r="CO73" s="5" t="s">
        <v>33</v>
      </c>
      <c r="CP73" s="5" t="s">
        <v>33</v>
      </c>
      <c r="CQ73" s="5" t="s">
        <v>33</v>
      </c>
      <c r="CR73" s="5" t="s">
        <v>33</v>
      </c>
      <c r="CS73" s="5" t="s">
        <v>33</v>
      </c>
      <c r="CT73" s="5" t="s">
        <v>33</v>
      </c>
      <c r="CU73" s="5" t="s">
        <v>33</v>
      </c>
      <c r="CV73" s="5">
        <v>39145</v>
      </c>
      <c r="CW73" s="5">
        <v>34085</v>
      </c>
      <c r="CX73" s="5">
        <v>27226</v>
      </c>
      <c r="CY73" s="5">
        <v>23430</v>
      </c>
      <c r="CZ73" s="5">
        <v>34695</v>
      </c>
      <c r="DA73" s="5">
        <v>33974</v>
      </c>
      <c r="DB73" s="5">
        <v>29657</v>
      </c>
      <c r="DC73" s="5">
        <v>18019</v>
      </c>
      <c r="DD73" s="5">
        <v>19087</v>
      </c>
      <c r="DE73" s="5">
        <v>28678</v>
      </c>
      <c r="DF73" s="5">
        <v>28628</v>
      </c>
      <c r="DG73" s="5">
        <v>22448</v>
      </c>
      <c r="DH73" s="5">
        <v>20045</v>
      </c>
      <c r="DI73" s="5">
        <v>15826</v>
      </c>
      <c r="DJ73" s="5">
        <v>13999</v>
      </c>
      <c r="DK73" s="5">
        <v>21812</v>
      </c>
      <c r="DL73" s="5">
        <v>12615</v>
      </c>
      <c r="DM73" s="5">
        <v>10244</v>
      </c>
      <c r="DN73" s="5">
        <v>12762</v>
      </c>
      <c r="DO73" s="5">
        <v>4562</v>
      </c>
      <c r="DP73" s="5">
        <v>8839</v>
      </c>
      <c r="DQ73" s="5">
        <v>8032</v>
      </c>
      <c r="DR73" s="5">
        <v>8838</v>
      </c>
      <c r="DS73" s="5">
        <v>7786</v>
      </c>
      <c r="DT73" s="5">
        <v>11891</v>
      </c>
      <c r="DU73" s="5" t="s">
        <v>33</v>
      </c>
      <c r="DV73" s="5" t="s">
        <v>33</v>
      </c>
      <c r="DW73" s="5" t="s">
        <v>33</v>
      </c>
      <c r="DX73" s="5" t="s">
        <v>33</v>
      </c>
      <c r="DY73" s="5" t="s">
        <v>33</v>
      </c>
      <c r="DZ73" s="5" t="s">
        <v>33</v>
      </c>
      <c r="EA73" s="5" t="s">
        <v>33</v>
      </c>
      <c r="EB73" s="5">
        <v>5215</v>
      </c>
      <c r="EC73" s="5">
        <v>2222</v>
      </c>
      <c r="ED73" s="5">
        <v>697</v>
      </c>
      <c r="EE73" s="5">
        <v>1931</v>
      </c>
      <c r="EF73" s="5">
        <v>5904</v>
      </c>
      <c r="EG73" s="5">
        <v>9018</v>
      </c>
      <c r="EH73" s="5">
        <v>4437</v>
      </c>
      <c r="EI73" s="5">
        <v>5806</v>
      </c>
      <c r="EJ73" s="5">
        <v>2727</v>
      </c>
      <c r="EK73" s="5">
        <v>2549</v>
      </c>
      <c r="EL73" s="5">
        <v>2001</v>
      </c>
      <c r="EM73" s="5">
        <v>1084</v>
      </c>
      <c r="EN73" s="5">
        <v>2178</v>
      </c>
      <c r="EO73" s="5">
        <v>3347</v>
      </c>
      <c r="EP73" s="5">
        <v>4811</v>
      </c>
      <c r="EQ73" s="5">
        <v>6147</v>
      </c>
      <c r="ER73" s="5">
        <v>4859</v>
      </c>
      <c r="ES73" s="5">
        <v>2333</v>
      </c>
      <c r="ET73" s="5">
        <v>4280</v>
      </c>
      <c r="EU73" s="5">
        <v>1660</v>
      </c>
      <c r="EV73" s="5">
        <v>1416</v>
      </c>
      <c r="EW73" s="5">
        <v>2338</v>
      </c>
      <c r="EX73" s="5">
        <v>2691</v>
      </c>
      <c r="EY73" s="5">
        <v>2018</v>
      </c>
      <c r="EZ73" s="5">
        <v>1869</v>
      </c>
      <c r="FA73" s="5" t="s">
        <v>33</v>
      </c>
      <c r="FB73" s="5" t="s">
        <v>33</v>
      </c>
      <c r="FC73" s="5" t="s">
        <v>33</v>
      </c>
      <c r="FD73" s="5" t="s">
        <v>33</v>
      </c>
      <c r="FE73" s="5" t="s">
        <v>33</v>
      </c>
      <c r="FF73" s="5" t="s">
        <v>33</v>
      </c>
      <c r="FG73" s="5" t="s">
        <v>33</v>
      </c>
      <c r="FH73" s="5">
        <v>0</v>
      </c>
      <c r="FI73" s="5">
        <v>0</v>
      </c>
      <c r="FJ73" s="5">
        <v>0</v>
      </c>
      <c r="FK73" s="5">
        <v>0</v>
      </c>
      <c r="FL73" s="5">
        <v>0</v>
      </c>
      <c r="FM73" s="5">
        <v>0</v>
      </c>
      <c r="FN73" s="5">
        <v>0</v>
      </c>
      <c r="FO73" s="5">
        <v>0</v>
      </c>
      <c r="FP73" s="5">
        <v>0</v>
      </c>
      <c r="FQ73" s="5">
        <v>0</v>
      </c>
      <c r="FR73" s="5">
        <v>0</v>
      </c>
      <c r="FS73" s="5">
        <v>0</v>
      </c>
      <c r="FT73" s="5">
        <v>0</v>
      </c>
      <c r="FU73" s="5" t="s">
        <v>33</v>
      </c>
      <c r="FV73" s="5" t="s">
        <v>33</v>
      </c>
      <c r="FW73" s="5" t="s">
        <v>33</v>
      </c>
      <c r="FX73" s="5" t="s">
        <v>33</v>
      </c>
      <c r="FY73" s="5" t="s">
        <v>33</v>
      </c>
      <c r="FZ73" s="5" t="s">
        <v>33</v>
      </c>
      <c r="GA73" s="5" t="s">
        <v>33</v>
      </c>
      <c r="GB73" s="5" t="s">
        <v>33</v>
      </c>
      <c r="GC73" s="5" t="s">
        <v>33</v>
      </c>
      <c r="GD73" s="5" t="s">
        <v>33</v>
      </c>
      <c r="GE73" s="5" t="s">
        <v>33</v>
      </c>
      <c r="GF73" s="5" t="s">
        <v>33</v>
      </c>
      <c r="GG73" s="5" t="s">
        <v>33</v>
      </c>
      <c r="GH73" s="5" t="s">
        <v>33</v>
      </c>
      <c r="GI73" s="5" t="s">
        <v>33</v>
      </c>
      <c r="GJ73" s="5" t="s">
        <v>33</v>
      </c>
      <c r="GK73" s="5" t="s">
        <v>33</v>
      </c>
      <c r="GL73" s="5" t="s">
        <v>33</v>
      </c>
      <c r="GM73" s="5" t="s">
        <v>33</v>
      </c>
      <c r="GN73" s="5">
        <v>55635</v>
      </c>
      <c r="GO73" s="5">
        <v>48062</v>
      </c>
      <c r="GP73" s="5">
        <v>38070</v>
      </c>
      <c r="GQ73" s="5">
        <v>33269</v>
      </c>
      <c r="GR73" s="5">
        <v>49632</v>
      </c>
      <c r="GS73" s="5">
        <v>57973</v>
      </c>
      <c r="GT73" s="5">
        <v>48276</v>
      </c>
      <c r="GU73" s="5">
        <v>36439</v>
      </c>
      <c r="GV73" s="5">
        <v>28424</v>
      </c>
      <c r="GW73" s="5">
        <v>37478</v>
      </c>
      <c r="GX73" s="5">
        <v>40092</v>
      </c>
      <c r="GY73" s="5">
        <v>30295</v>
      </c>
      <c r="GZ73" s="5">
        <v>88509</v>
      </c>
      <c r="HA73" s="5">
        <v>24941</v>
      </c>
      <c r="HB73" s="5">
        <v>26224</v>
      </c>
      <c r="HC73" s="5">
        <v>35969</v>
      </c>
      <c r="HD73" s="5">
        <v>22442</v>
      </c>
      <c r="HE73" s="5">
        <v>22513</v>
      </c>
      <c r="HF73" s="5">
        <v>40009</v>
      </c>
      <c r="HG73" s="5">
        <v>11842</v>
      </c>
      <c r="HH73" s="5">
        <v>73159</v>
      </c>
      <c r="HI73" s="5">
        <v>15350</v>
      </c>
      <c r="HJ73" s="5">
        <v>32818</v>
      </c>
      <c r="HK73" s="5">
        <v>17597</v>
      </c>
      <c r="HL73" s="5">
        <v>21209</v>
      </c>
      <c r="HM73" s="5" t="s">
        <v>33</v>
      </c>
      <c r="HN73" s="5" t="s">
        <v>33</v>
      </c>
      <c r="HO73" s="5" t="s">
        <v>33</v>
      </c>
      <c r="HP73" s="5" t="s">
        <v>33</v>
      </c>
      <c r="HQ73" s="5" t="s">
        <v>33</v>
      </c>
      <c r="HR73" s="5" t="s">
        <v>33</v>
      </c>
      <c r="HS73" s="5" t="s">
        <v>33</v>
      </c>
      <c r="HT73" s="5">
        <v>211028</v>
      </c>
      <c r="HU73" s="5">
        <v>176431</v>
      </c>
      <c r="HV73" s="5">
        <v>159328</v>
      </c>
      <c r="HW73" s="5">
        <v>194536</v>
      </c>
      <c r="HX73" s="5">
        <v>267597</v>
      </c>
      <c r="HY73" s="5">
        <v>276043</v>
      </c>
      <c r="HZ73" s="5">
        <v>286626</v>
      </c>
      <c r="IA73" s="5">
        <v>274607</v>
      </c>
      <c r="IB73" s="5">
        <v>212043</v>
      </c>
      <c r="IC73" s="5">
        <v>169597</v>
      </c>
      <c r="ID73" s="5">
        <v>302385</v>
      </c>
      <c r="IE73" s="5">
        <v>216241</v>
      </c>
      <c r="IF73" s="5">
        <v>217017</v>
      </c>
      <c r="IG73" s="5">
        <v>179767</v>
      </c>
      <c r="IH73" s="5">
        <v>131093</v>
      </c>
      <c r="II73" s="5">
        <v>100952</v>
      </c>
      <c r="IJ73" s="5">
        <v>82188</v>
      </c>
      <c r="IK73" s="5">
        <v>95049</v>
      </c>
      <c r="IL73" s="5">
        <v>91512</v>
      </c>
      <c r="IM73" s="5">
        <v>59982</v>
      </c>
      <c r="IN73" s="5">
        <v>56140</v>
      </c>
      <c r="IO73" s="5">
        <v>67582</v>
      </c>
      <c r="IP73" s="5">
        <v>65378</v>
      </c>
      <c r="IQ73" s="5">
        <v>55755</v>
      </c>
      <c r="IR73" s="5">
        <v>52139</v>
      </c>
      <c r="IS73" s="5" t="s">
        <v>33</v>
      </c>
      <c r="IT73" s="5" t="s">
        <v>33</v>
      </c>
      <c r="IU73" s="5" t="s">
        <v>33</v>
      </c>
      <c r="IV73" s="5" t="s">
        <v>33</v>
      </c>
      <c r="IW73" s="5" t="s">
        <v>33</v>
      </c>
      <c r="IX73" s="5" t="s">
        <v>33</v>
      </c>
      <c r="IY73" s="5" t="s">
        <v>33</v>
      </c>
      <c r="IZ73" s="5">
        <v>18525</v>
      </c>
      <c r="JA73" s="5">
        <v>16812</v>
      </c>
      <c r="JB73" s="5">
        <v>14617</v>
      </c>
      <c r="JC73" s="5">
        <v>11522</v>
      </c>
      <c r="JD73" s="5">
        <v>10159</v>
      </c>
      <c r="JE73" s="5">
        <v>12327</v>
      </c>
      <c r="JF73" s="5">
        <v>13606</v>
      </c>
      <c r="JG73" s="5">
        <v>13564</v>
      </c>
      <c r="JH73" s="5">
        <v>19971</v>
      </c>
      <c r="JI73" s="5">
        <v>14589</v>
      </c>
      <c r="JJ73" s="5">
        <v>11480</v>
      </c>
      <c r="JK73" s="5">
        <v>17638</v>
      </c>
      <c r="JL73" s="5">
        <v>9621</v>
      </c>
      <c r="JM73" s="5">
        <v>9164</v>
      </c>
      <c r="JN73" s="5">
        <v>10089</v>
      </c>
      <c r="JO73" s="5">
        <v>8619</v>
      </c>
      <c r="JP73" s="5">
        <v>8568</v>
      </c>
      <c r="JQ73" s="5">
        <v>9740</v>
      </c>
      <c r="JR73" s="5">
        <v>9626</v>
      </c>
      <c r="JS73" s="5">
        <v>12249</v>
      </c>
      <c r="JT73" s="5">
        <v>6718</v>
      </c>
      <c r="JU73" s="5">
        <v>7995</v>
      </c>
      <c r="JV73" s="5">
        <v>8525</v>
      </c>
      <c r="JW73" s="5">
        <v>7372</v>
      </c>
      <c r="JX73" s="5">
        <v>6569</v>
      </c>
      <c r="JY73" s="5" t="s">
        <v>33</v>
      </c>
      <c r="JZ73" s="5" t="s">
        <v>33</v>
      </c>
      <c r="KA73" s="5" t="s">
        <v>33</v>
      </c>
      <c r="KB73" s="5" t="s">
        <v>33</v>
      </c>
      <c r="KC73" s="5" t="s">
        <v>33</v>
      </c>
      <c r="KD73" s="5" t="s">
        <v>33</v>
      </c>
      <c r="KE73" s="5" t="s">
        <v>33</v>
      </c>
      <c r="KF73" s="5">
        <v>2025</v>
      </c>
      <c r="KG73" s="5">
        <v>1509</v>
      </c>
      <c r="KH73" s="5">
        <v>1590</v>
      </c>
      <c r="KI73" s="5">
        <v>1324</v>
      </c>
      <c r="KJ73" s="5">
        <v>1885</v>
      </c>
      <c r="KK73" s="5">
        <v>1033</v>
      </c>
      <c r="KL73" s="5">
        <v>741</v>
      </c>
      <c r="KM73" s="5">
        <v>657</v>
      </c>
      <c r="KN73" s="5">
        <v>1003</v>
      </c>
      <c r="KO73" s="5">
        <v>820</v>
      </c>
      <c r="KP73" s="5">
        <v>787</v>
      </c>
      <c r="KQ73" s="5">
        <v>555</v>
      </c>
      <c r="KR73" s="5">
        <v>462</v>
      </c>
      <c r="KS73" s="5">
        <v>530</v>
      </c>
      <c r="KT73" s="5">
        <v>656</v>
      </c>
      <c r="KU73" s="5">
        <v>511</v>
      </c>
      <c r="KV73" s="5">
        <v>691</v>
      </c>
      <c r="KW73" s="5">
        <v>429</v>
      </c>
      <c r="KX73" s="5">
        <v>573</v>
      </c>
      <c r="KY73" s="5">
        <v>422</v>
      </c>
      <c r="KZ73" s="5">
        <v>760</v>
      </c>
      <c r="LA73" s="5">
        <v>717</v>
      </c>
      <c r="LB73" s="5">
        <v>745</v>
      </c>
      <c r="LC73" s="5">
        <v>652</v>
      </c>
      <c r="LD73" s="5">
        <v>573</v>
      </c>
      <c r="LE73" s="5" t="s">
        <v>33</v>
      </c>
      <c r="LF73" s="5" t="s">
        <v>33</v>
      </c>
      <c r="LG73" s="5" t="s">
        <v>33</v>
      </c>
      <c r="LH73" s="5" t="s">
        <v>33</v>
      </c>
      <c r="LI73" s="5" t="s">
        <v>33</v>
      </c>
      <c r="LJ73" s="5" t="s">
        <v>33</v>
      </c>
      <c r="LK73" s="5" t="s">
        <v>33</v>
      </c>
      <c r="LL73" s="5">
        <v>1965</v>
      </c>
      <c r="LM73" s="5">
        <v>871</v>
      </c>
      <c r="LN73" s="5">
        <v>1934</v>
      </c>
      <c r="LO73" s="5">
        <v>1834</v>
      </c>
      <c r="LP73" s="5">
        <v>1742</v>
      </c>
      <c r="LQ73" s="5">
        <v>1737</v>
      </c>
      <c r="LR73" s="5">
        <v>2711</v>
      </c>
      <c r="LS73" s="5">
        <v>1916</v>
      </c>
      <c r="LT73" s="5">
        <v>1594</v>
      </c>
      <c r="LU73" s="5">
        <v>1449</v>
      </c>
      <c r="LV73" s="5">
        <v>1154</v>
      </c>
      <c r="LW73" s="5">
        <v>1522</v>
      </c>
      <c r="LX73" s="5">
        <v>1400</v>
      </c>
      <c r="LY73" s="5">
        <v>1127</v>
      </c>
      <c r="LZ73" s="5">
        <v>1240</v>
      </c>
      <c r="MA73" s="5">
        <v>1085</v>
      </c>
      <c r="MB73" s="5">
        <v>516</v>
      </c>
      <c r="MC73" s="5">
        <v>597</v>
      </c>
      <c r="MD73" s="5">
        <v>610</v>
      </c>
      <c r="ME73" s="5">
        <v>480</v>
      </c>
      <c r="MF73" s="5">
        <v>395</v>
      </c>
      <c r="MG73" s="5">
        <v>203</v>
      </c>
      <c r="MH73" s="5">
        <v>412</v>
      </c>
      <c r="MI73" s="5">
        <v>360</v>
      </c>
      <c r="MJ73" s="5">
        <v>363</v>
      </c>
      <c r="MK73" s="5" t="s">
        <v>33</v>
      </c>
      <c r="ML73" s="5" t="s">
        <v>33</v>
      </c>
      <c r="MM73" s="5" t="s">
        <v>33</v>
      </c>
      <c r="MN73" s="5" t="s">
        <v>33</v>
      </c>
      <c r="MO73" s="5" t="s">
        <v>33</v>
      </c>
      <c r="MP73" s="5" t="s">
        <v>33</v>
      </c>
      <c r="MQ73" s="5" t="s">
        <v>33</v>
      </c>
      <c r="MR73" s="5">
        <v>0</v>
      </c>
      <c r="MS73" s="5">
        <v>0</v>
      </c>
      <c r="MT73" s="5">
        <v>0</v>
      </c>
      <c r="MU73" s="5">
        <v>0</v>
      </c>
      <c r="MV73" s="5">
        <v>0</v>
      </c>
      <c r="MW73" s="5">
        <v>0</v>
      </c>
      <c r="MX73" s="5">
        <v>0</v>
      </c>
      <c r="MY73" s="5">
        <v>0</v>
      </c>
      <c r="MZ73" s="5">
        <v>0</v>
      </c>
      <c r="NA73" s="5">
        <v>0</v>
      </c>
      <c r="NB73" s="5">
        <v>0</v>
      </c>
      <c r="NC73" s="5">
        <v>0</v>
      </c>
      <c r="ND73" s="5">
        <v>0</v>
      </c>
      <c r="NE73" s="5" t="s">
        <v>33</v>
      </c>
      <c r="NF73" s="5" t="s">
        <v>33</v>
      </c>
      <c r="NG73" s="5" t="s">
        <v>33</v>
      </c>
      <c r="NH73" s="5" t="s">
        <v>33</v>
      </c>
      <c r="NI73" s="5" t="s">
        <v>33</v>
      </c>
      <c r="NJ73" s="5" t="s">
        <v>33</v>
      </c>
      <c r="NK73" s="5" t="s">
        <v>33</v>
      </c>
      <c r="NL73" s="5" t="s">
        <v>33</v>
      </c>
      <c r="NM73" s="5" t="s">
        <v>33</v>
      </c>
      <c r="NN73" s="5" t="s">
        <v>33</v>
      </c>
      <c r="NO73" s="5" t="s">
        <v>33</v>
      </c>
      <c r="NP73" s="5" t="s">
        <v>33</v>
      </c>
      <c r="NQ73" s="5" t="s">
        <v>33</v>
      </c>
      <c r="NR73" s="5" t="s">
        <v>33</v>
      </c>
      <c r="NS73" s="5" t="s">
        <v>33</v>
      </c>
      <c r="NT73" s="5" t="s">
        <v>33</v>
      </c>
      <c r="NU73" s="5" t="s">
        <v>33</v>
      </c>
      <c r="NV73" s="5" t="s">
        <v>33</v>
      </c>
      <c r="NW73" s="5" t="s">
        <v>33</v>
      </c>
      <c r="NX73" s="5">
        <v>0</v>
      </c>
      <c r="NY73" s="5">
        <v>0</v>
      </c>
      <c r="NZ73" s="5">
        <v>0</v>
      </c>
      <c r="OA73" s="5">
        <v>0</v>
      </c>
      <c r="OB73" s="5">
        <v>0</v>
      </c>
      <c r="OC73" s="5">
        <v>0</v>
      </c>
      <c r="OD73" s="5">
        <v>0</v>
      </c>
      <c r="OE73" s="5">
        <v>0</v>
      </c>
      <c r="OF73" s="5">
        <v>0</v>
      </c>
      <c r="OG73" s="5">
        <v>0</v>
      </c>
      <c r="OH73" s="5">
        <v>0</v>
      </c>
      <c r="OI73" s="5">
        <v>0</v>
      </c>
      <c r="OJ73" s="5">
        <v>0</v>
      </c>
      <c r="OK73" s="5" t="s">
        <v>33</v>
      </c>
      <c r="OL73" s="5" t="s">
        <v>33</v>
      </c>
      <c r="OM73" s="5" t="s">
        <v>33</v>
      </c>
      <c r="ON73" s="5" t="s">
        <v>33</v>
      </c>
      <c r="OO73" s="5" t="s">
        <v>33</v>
      </c>
      <c r="OP73" s="5" t="s">
        <v>33</v>
      </c>
      <c r="OQ73" s="5" t="s">
        <v>33</v>
      </c>
      <c r="OR73" s="5" t="s">
        <v>33</v>
      </c>
      <c r="OS73" s="5" t="s">
        <v>33</v>
      </c>
      <c r="OT73" s="5" t="s">
        <v>33</v>
      </c>
      <c r="OU73" s="5" t="s">
        <v>33</v>
      </c>
      <c r="OV73" s="5" t="s">
        <v>33</v>
      </c>
      <c r="OW73" s="5" t="s">
        <v>33</v>
      </c>
      <c r="OX73" s="5" t="s">
        <v>33</v>
      </c>
      <c r="OY73" s="5" t="s">
        <v>33</v>
      </c>
      <c r="OZ73" s="5" t="s">
        <v>33</v>
      </c>
      <c r="PA73" s="5" t="s">
        <v>33</v>
      </c>
      <c r="PB73" s="5" t="s">
        <v>33</v>
      </c>
      <c r="PC73" s="5" t="s">
        <v>33</v>
      </c>
      <c r="PD73" s="5">
        <v>3950</v>
      </c>
      <c r="PE73" s="5">
        <v>3980</v>
      </c>
      <c r="PF73" s="5">
        <v>3921</v>
      </c>
      <c r="PG73" s="5">
        <v>3665</v>
      </c>
      <c r="PH73" s="5">
        <v>3947</v>
      </c>
      <c r="PI73" s="5">
        <v>4346</v>
      </c>
      <c r="PJ73" s="5">
        <v>4960</v>
      </c>
      <c r="PK73" s="5">
        <v>4164</v>
      </c>
      <c r="PL73" s="5">
        <v>4217</v>
      </c>
      <c r="PM73" s="5">
        <v>3386</v>
      </c>
      <c r="PN73" s="5">
        <v>3728</v>
      </c>
      <c r="PO73" s="5">
        <v>2781</v>
      </c>
      <c r="PP73" s="5">
        <v>2650</v>
      </c>
      <c r="PQ73" s="5">
        <v>2540</v>
      </c>
      <c r="PR73" s="5">
        <v>2256</v>
      </c>
      <c r="PS73" s="5">
        <v>2223</v>
      </c>
      <c r="PT73" s="5">
        <v>2096</v>
      </c>
      <c r="PU73" s="5">
        <v>2044</v>
      </c>
      <c r="PV73" s="5">
        <v>1826</v>
      </c>
      <c r="PW73" s="5">
        <v>1554</v>
      </c>
      <c r="PX73" s="5">
        <v>2276</v>
      </c>
      <c r="PY73" s="5">
        <v>2394</v>
      </c>
      <c r="PZ73" s="5">
        <v>2548</v>
      </c>
      <c r="QA73" s="5">
        <v>2228</v>
      </c>
      <c r="QB73" s="5">
        <v>2121</v>
      </c>
      <c r="QC73" s="5" t="s">
        <v>33</v>
      </c>
      <c r="QD73" s="5" t="s">
        <v>33</v>
      </c>
      <c r="QE73" s="5" t="s">
        <v>33</v>
      </c>
      <c r="QF73" s="5" t="s">
        <v>33</v>
      </c>
      <c r="QG73" s="5" t="s">
        <v>33</v>
      </c>
      <c r="QH73" s="5" t="s">
        <v>33</v>
      </c>
      <c r="QI73" s="5" t="s">
        <v>33</v>
      </c>
      <c r="QJ73" s="5">
        <v>5823</v>
      </c>
      <c r="QK73" s="5">
        <v>5951</v>
      </c>
      <c r="QL73" s="5">
        <v>4638</v>
      </c>
      <c r="QM73" s="5">
        <v>4509</v>
      </c>
      <c r="QN73" s="5">
        <v>5020</v>
      </c>
      <c r="QO73" s="5">
        <v>4641</v>
      </c>
      <c r="QP73" s="5">
        <v>6798</v>
      </c>
      <c r="QQ73" s="5">
        <v>4367</v>
      </c>
      <c r="QR73" s="5">
        <v>5041</v>
      </c>
      <c r="QS73" s="5">
        <v>3975</v>
      </c>
      <c r="QT73" s="5">
        <v>3334</v>
      </c>
      <c r="QU73" s="5">
        <v>3485</v>
      </c>
      <c r="QV73" s="5">
        <v>2585</v>
      </c>
      <c r="QW73" s="5">
        <v>2697</v>
      </c>
      <c r="QX73" s="5">
        <v>2768</v>
      </c>
      <c r="QY73" s="5">
        <v>2432</v>
      </c>
      <c r="QZ73" s="5">
        <v>2414</v>
      </c>
      <c r="RA73" s="5">
        <v>2604</v>
      </c>
      <c r="RB73" s="5">
        <v>2860</v>
      </c>
      <c r="RC73" s="5">
        <v>2340</v>
      </c>
      <c r="RD73" s="5">
        <v>1484</v>
      </c>
      <c r="RE73" s="5">
        <v>1626</v>
      </c>
      <c r="RF73" s="5">
        <v>1444</v>
      </c>
      <c r="RG73" s="5">
        <v>1461</v>
      </c>
      <c r="RH73" s="5">
        <v>1544</v>
      </c>
      <c r="RI73" s="5" t="s">
        <v>33</v>
      </c>
      <c r="RJ73" s="5" t="s">
        <v>33</v>
      </c>
      <c r="RK73" s="5" t="s">
        <v>33</v>
      </c>
      <c r="RL73" s="5" t="s">
        <v>33</v>
      </c>
      <c r="RM73" s="5" t="s">
        <v>33</v>
      </c>
      <c r="RN73" s="5" t="s">
        <v>33</v>
      </c>
      <c r="RO73" s="5" t="s">
        <v>33</v>
      </c>
      <c r="RP73" s="5">
        <v>6151</v>
      </c>
      <c r="RQ73" s="5">
        <v>6455</v>
      </c>
      <c r="RR73" s="5">
        <v>6327</v>
      </c>
      <c r="RS73" s="5">
        <v>5998</v>
      </c>
      <c r="RT73" s="5">
        <v>6876</v>
      </c>
      <c r="RU73" s="5">
        <v>6727</v>
      </c>
      <c r="RV73" s="5">
        <v>6320</v>
      </c>
      <c r="RW73" s="5">
        <v>4977</v>
      </c>
      <c r="RX73" s="5">
        <v>3717</v>
      </c>
      <c r="RY73" s="5">
        <v>3555</v>
      </c>
      <c r="RZ73" s="5">
        <v>3835</v>
      </c>
      <c r="SA73" s="5">
        <v>3061</v>
      </c>
      <c r="SB73" s="5">
        <v>2776</v>
      </c>
      <c r="SC73" s="5">
        <v>2724</v>
      </c>
      <c r="SD73" s="5">
        <v>2408</v>
      </c>
      <c r="SE73" s="5">
        <v>2372</v>
      </c>
      <c r="SF73" s="5">
        <v>2286</v>
      </c>
      <c r="SG73" s="5">
        <v>2464</v>
      </c>
      <c r="SH73" s="5">
        <v>2451</v>
      </c>
      <c r="SI73" s="5">
        <v>2642</v>
      </c>
      <c r="SJ73" s="5">
        <v>2107</v>
      </c>
      <c r="SK73" s="5">
        <v>2181</v>
      </c>
      <c r="SL73" s="5">
        <v>2129</v>
      </c>
      <c r="SM73" s="5">
        <v>2038</v>
      </c>
      <c r="SN73" s="5">
        <v>1816</v>
      </c>
      <c r="SO73" s="5" t="s">
        <v>33</v>
      </c>
      <c r="SP73" s="5" t="s">
        <v>33</v>
      </c>
      <c r="SQ73" s="5" t="s">
        <v>33</v>
      </c>
      <c r="SR73" s="5" t="s">
        <v>33</v>
      </c>
      <c r="SS73" s="5" t="s">
        <v>33</v>
      </c>
      <c r="ST73" s="5" t="s">
        <v>33</v>
      </c>
      <c r="SU73" s="5" t="s">
        <v>33</v>
      </c>
      <c r="SV73" s="5">
        <v>3080</v>
      </c>
      <c r="SW73" s="5">
        <v>2272</v>
      </c>
      <c r="SX73" s="5">
        <v>3728</v>
      </c>
      <c r="SY73" s="5">
        <v>2182</v>
      </c>
      <c r="SZ73" s="5">
        <v>1340</v>
      </c>
      <c r="TA73" s="5">
        <v>865</v>
      </c>
      <c r="TB73" s="5">
        <v>1744</v>
      </c>
      <c r="TC73" s="5">
        <v>1184</v>
      </c>
      <c r="TD73" s="5">
        <v>237</v>
      </c>
      <c r="TE73" s="5">
        <v>2977</v>
      </c>
      <c r="TF73" s="5">
        <v>5324</v>
      </c>
      <c r="TG73" s="5">
        <v>4397</v>
      </c>
      <c r="TH73" s="5">
        <v>3695</v>
      </c>
      <c r="TI73" s="5">
        <v>3070</v>
      </c>
      <c r="TJ73" s="5">
        <v>3600</v>
      </c>
      <c r="TK73" s="5">
        <v>3372</v>
      </c>
      <c r="TL73" s="5">
        <v>5784</v>
      </c>
      <c r="TM73" s="5">
        <v>5645</v>
      </c>
      <c r="TN73" s="5">
        <v>3229</v>
      </c>
      <c r="TO73" s="5">
        <v>2085</v>
      </c>
      <c r="TP73" s="5">
        <v>2567</v>
      </c>
      <c r="TQ73" s="5">
        <v>3140</v>
      </c>
      <c r="TR73" s="5">
        <v>989</v>
      </c>
      <c r="TS73" s="5">
        <v>673</v>
      </c>
      <c r="TT73" s="5">
        <v>204</v>
      </c>
      <c r="TU73" s="5" t="s">
        <v>33</v>
      </c>
      <c r="TV73" s="5" t="s">
        <v>33</v>
      </c>
      <c r="TW73" s="5" t="s">
        <v>33</v>
      </c>
      <c r="TX73" s="5" t="s">
        <v>33</v>
      </c>
      <c r="TY73" s="5" t="s">
        <v>33</v>
      </c>
      <c r="TZ73" s="5" t="s">
        <v>33</v>
      </c>
      <c r="UA73" s="5" t="s">
        <v>33</v>
      </c>
      <c r="UB73" s="5">
        <v>335</v>
      </c>
      <c r="UC73" s="5">
        <v>50</v>
      </c>
      <c r="UD73" s="5">
        <v>0</v>
      </c>
      <c r="UE73" s="5">
        <v>0</v>
      </c>
      <c r="UF73" s="5">
        <v>0</v>
      </c>
      <c r="UG73" s="5">
        <v>0</v>
      </c>
      <c r="UH73" s="5">
        <v>0</v>
      </c>
      <c r="UI73" s="5">
        <v>0</v>
      </c>
      <c r="UJ73" s="5">
        <v>0</v>
      </c>
      <c r="UK73" s="5">
        <v>0</v>
      </c>
      <c r="UL73" s="5">
        <v>0</v>
      </c>
      <c r="UM73" s="5">
        <v>0</v>
      </c>
      <c r="UN73" s="5">
        <v>0</v>
      </c>
      <c r="UO73" s="5">
        <v>0</v>
      </c>
      <c r="UP73" s="5">
        <v>0</v>
      </c>
      <c r="UQ73" s="5">
        <v>21</v>
      </c>
      <c r="UR73" s="5">
        <v>33</v>
      </c>
      <c r="US73" s="5">
        <v>45</v>
      </c>
      <c r="UT73" s="5">
        <v>57</v>
      </c>
      <c r="UU73" s="5">
        <v>54</v>
      </c>
      <c r="UV73" s="5">
        <v>99</v>
      </c>
      <c r="UW73" s="5">
        <v>95</v>
      </c>
      <c r="UX73" s="5">
        <v>113</v>
      </c>
      <c r="UY73" s="5">
        <v>90</v>
      </c>
      <c r="UZ73" s="5">
        <v>94</v>
      </c>
      <c r="VA73" s="5" t="s">
        <v>33</v>
      </c>
      <c r="VB73" s="5" t="s">
        <v>33</v>
      </c>
      <c r="VC73" s="5" t="s">
        <v>33</v>
      </c>
      <c r="VD73" s="5" t="s">
        <v>33</v>
      </c>
      <c r="VE73" s="5" t="s">
        <v>33</v>
      </c>
      <c r="VF73" s="5" t="s">
        <v>33</v>
      </c>
      <c r="VG73" s="5" t="s">
        <v>33</v>
      </c>
      <c r="VH73" s="5">
        <v>20216</v>
      </c>
      <c r="VI73" s="5">
        <v>17962</v>
      </c>
      <c r="VJ73" s="5">
        <v>17034</v>
      </c>
      <c r="VK73" s="5">
        <v>18725</v>
      </c>
      <c r="VL73" s="5">
        <v>16830</v>
      </c>
      <c r="VM73" s="5">
        <v>13074</v>
      </c>
      <c r="VN73" s="5">
        <v>20180</v>
      </c>
      <c r="VO73" s="5">
        <v>15335</v>
      </c>
      <c r="VP73" s="5">
        <v>14598</v>
      </c>
      <c r="VQ73" s="5">
        <v>14159</v>
      </c>
      <c r="VR73" s="5">
        <v>12623</v>
      </c>
      <c r="VS73" s="5">
        <v>12068</v>
      </c>
      <c r="VT73" s="5">
        <v>10369</v>
      </c>
      <c r="VU73" s="5">
        <v>10200</v>
      </c>
      <c r="VV73" s="5">
        <v>8394</v>
      </c>
      <c r="VW73" s="5">
        <v>9282</v>
      </c>
      <c r="VX73" s="5">
        <v>6537</v>
      </c>
      <c r="VY73" s="5">
        <v>6457</v>
      </c>
      <c r="VZ73" s="5">
        <v>4995</v>
      </c>
      <c r="WA73" s="5">
        <v>7536</v>
      </c>
      <c r="WB73" s="5">
        <v>7923</v>
      </c>
      <c r="WC73" s="5">
        <v>10075</v>
      </c>
      <c r="WD73" s="5">
        <v>9506</v>
      </c>
      <c r="WE73" s="5">
        <v>8886</v>
      </c>
      <c r="WF73" s="5">
        <v>8890</v>
      </c>
      <c r="WG73" s="5" t="s">
        <v>33</v>
      </c>
      <c r="WH73" s="5" t="s">
        <v>33</v>
      </c>
      <c r="WI73" s="5" t="s">
        <v>33</v>
      </c>
      <c r="WJ73" s="5" t="s">
        <v>33</v>
      </c>
      <c r="WK73" s="5" t="s">
        <v>33</v>
      </c>
      <c r="WL73" s="5" t="s">
        <v>33</v>
      </c>
      <c r="WM73" s="5" t="s">
        <v>33</v>
      </c>
      <c r="WN73" s="5">
        <v>199</v>
      </c>
      <c r="WO73" s="5">
        <v>167</v>
      </c>
      <c r="WP73" s="5">
        <v>239</v>
      </c>
      <c r="WQ73" s="5">
        <v>533</v>
      </c>
      <c r="WR73" s="5">
        <v>297</v>
      </c>
      <c r="WS73" s="5">
        <v>291</v>
      </c>
      <c r="WT73" s="5">
        <v>362</v>
      </c>
      <c r="WU73" s="5">
        <v>122</v>
      </c>
      <c r="WV73" s="5">
        <v>289</v>
      </c>
      <c r="WW73" s="5">
        <v>216</v>
      </c>
      <c r="WX73" s="5">
        <v>190</v>
      </c>
      <c r="WY73" s="5">
        <v>191</v>
      </c>
      <c r="WZ73" s="5">
        <v>211</v>
      </c>
      <c r="XA73" s="5">
        <v>204</v>
      </c>
      <c r="XB73" s="5">
        <v>225</v>
      </c>
      <c r="XC73" s="5">
        <v>243</v>
      </c>
      <c r="XD73" s="5">
        <v>194</v>
      </c>
      <c r="XE73" s="5">
        <v>158</v>
      </c>
      <c r="XF73" s="5">
        <v>140</v>
      </c>
      <c r="XG73" s="5">
        <v>128</v>
      </c>
      <c r="XH73" s="5">
        <v>49</v>
      </c>
      <c r="XI73" s="5">
        <v>45</v>
      </c>
      <c r="XJ73" s="5">
        <v>36</v>
      </c>
      <c r="XK73" s="5">
        <v>74</v>
      </c>
      <c r="XL73" s="5">
        <v>69</v>
      </c>
      <c r="XM73" s="5" t="s">
        <v>33</v>
      </c>
      <c r="XN73" s="5" t="s">
        <v>33</v>
      </c>
      <c r="XO73" s="5" t="s">
        <v>33</v>
      </c>
      <c r="XP73" s="5" t="s">
        <v>33</v>
      </c>
      <c r="XQ73" s="5" t="s">
        <v>33</v>
      </c>
      <c r="XR73" s="5" t="s">
        <v>33</v>
      </c>
      <c r="XS73" s="1">
        <v>11843</v>
      </c>
      <c r="XT73" s="3" t="s">
        <v>180</v>
      </c>
      <c r="XU73" s="3" t="s">
        <v>180</v>
      </c>
      <c r="XV73" s="3" t="s">
        <v>180</v>
      </c>
      <c r="XW73" s="3" t="s">
        <v>179</v>
      </c>
      <c r="XX73" s="3" t="s">
        <v>180</v>
      </c>
      <c r="XY73" s="3" t="s">
        <v>180</v>
      </c>
      <c r="XZ73" s="3" t="s">
        <v>225</v>
      </c>
    </row>
    <row r="74" spans="1:650" x14ac:dyDescent="0.3">
      <c r="A74" s="6" t="s">
        <v>105</v>
      </c>
      <c r="B74" s="1">
        <v>4010692</v>
      </c>
      <c r="C74" s="5">
        <v>4468</v>
      </c>
      <c r="D74" s="5">
        <v>2174</v>
      </c>
      <c r="E74" s="5">
        <v>1667</v>
      </c>
      <c r="F74" s="5">
        <v>86</v>
      </c>
      <c r="G74" s="5">
        <v>69</v>
      </c>
      <c r="H74" s="5">
        <v>135</v>
      </c>
      <c r="I74" s="5">
        <v>42</v>
      </c>
      <c r="J74" s="5">
        <v>82</v>
      </c>
      <c r="K74" s="5">
        <v>2557</v>
      </c>
      <c r="L74" s="5">
        <v>219</v>
      </c>
      <c r="M74" s="5">
        <v>269</v>
      </c>
      <c r="N74" s="5">
        <v>458</v>
      </c>
      <c r="O74" s="5">
        <v>350</v>
      </c>
      <c r="P74" s="5">
        <v>824</v>
      </c>
      <c r="Q74" s="5">
        <v>792</v>
      </c>
      <c r="R74" s="5">
        <v>1</v>
      </c>
      <c r="S74" s="5">
        <v>75</v>
      </c>
      <c r="T74" s="5">
        <v>641</v>
      </c>
      <c r="U74" s="5">
        <v>0</v>
      </c>
      <c r="V74" s="5">
        <v>31</v>
      </c>
      <c r="W74" s="5">
        <v>36</v>
      </c>
      <c r="X74" s="5">
        <v>0</v>
      </c>
      <c r="Y74" s="5">
        <v>2944</v>
      </c>
      <c r="Z74" s="5">
        <v>19</v>
      </c>
      <c r="AA74" s="5">
        <v>18</v>
      </c>
      <c r="AB74" s="5">
        <v>0</v>
      </c>
      <c r="AC74" s="5">
        <v>27</v>
      </c>
      <c r="AD74" s="5">
        <v>0</v>
      </c>
      <c r="AE74" s="5">
        <v>0</v>
      </c>
      <c r="AF74" s="5">
        <v>0</v>
      </c>
      <c r="AG74" s="5">
        <v>0</v>
      </c>
      <c r="AH74" s="5">
        <v>0</v>
      </c>
      <c r="AI74" s="5">
        <v>32559</v>
      </c>
      <c r="AJ74" s="5">
        <v>108098</v>
      </c>
      <c r="AK74" s="5">
        <v>8711</v>
      </c>
      <c r="AL74" s="5">
        <v>37842</v>
      </c>
      <c r="AM74" s="5">
        <v>379180</v>
      </c>
      <c r="AN74" s="5">
        <v>81718</v>
      </c>
      <c r="AO74" s="5">
        <v>25870</v>
      </c>
      <c r="AP74" s="5">
        <v>18599</v>
      </c>
      <c r="AQ74" s="5">
        <v>6471</v>
      </c>
      <c r="AR74" s="5">
        <v>141308</v>
      </c>
      <c r="AS74" s="5">
        <v>27775</v>
      </c>
      <c r="AT74" s="5">
        <v>40803</v>
      </c>
      <c r="AU74" s="5">
        <v>14606</v>
      </c>
      <c r="AV74" s="5">
        <v>16418</v>
      </c>
      <c r="AW74" s="5">
        <v>9263</v>
      </c>
      <c r="AX74" s="5">
        <v>4394</v>
      </c>
      <c r="AY74" s="5">
        <v>23256</v>
      </c>
      <c r="AZ74" s="5">
        <v>7095</v>
      </c>
      <c r="BA74" s="5">
        <v>2061</v>
      </c>
      <c r="BB74" s="5">
        <v>5883</v>
      </c>
      <c r="BC74" s="5">
        <v>8118</v>
      </c>
      <c r="BD74" s="5">
        <v>3561</v>
      </c>
      <c r="BE74" s="5">
        <v>6857</v>
      </c>
      <c r="BF74" s="5">
        <v>6618</v>
      </c>
      <c r="BG74" s="5">
        <v>8135</v>
      </c>
      <c r="BH74" s="5">
        <v>884</v>
      </c>
      <c r="BI74" s="5">
        <v>3010</v>
      </c>
      <c r="BJ74" s="5">
        <v>1258</v>
      </c>
      <c r="BK74" s="5">
        <v>7712</v>
      </c>
      <c r="BL74" s="5">
        <v>2478</v>
      </c>
      <c r="BM74" s="5">
        <v>889</v>
      </c>
      <c r="BN74" s="5">
        <v>2147</v>
      </c>
      <c r="BO74" s="5">
        <v>143402</v>
      </c>
      <c r="BP74" s="5">
        <v>10828</v>
      </c>
      <c r="BQ74" s="5">
        <v>13724</v>
      </c>
      <c r="BR74" s="5">
        <v>28765</v>
      </c>
      <c r="BS74" s="5">
        <v>24925</v>
      </c>
      <c r="BT74" s="5">
        <v>34505</v>
      </c>
      <c r="BU74" s="5">
        <v>16428</v>
      </c>
      <c r="BV74" s="5">
        <v>14514</v>
      </c>
      <c r="BW74" s="5">
        <v>15197</v>
      </c>
      <c r="BX74" s="5">
        <v>8514</v>
      </c>
      <c r="BY74" s="5">
        <v>3753</v>
      </c>
      <c r="BZ74" s="5">
        <v>10322</v>
      </c>
      <c r="CA74" s="5">
        <v>8984</v>
      </c>
      <c r="CB74" s="5">
        <v>1556</v>
      </c>
      <c r="CC74" s="5">
        <v>2034</v>
      </c>
      <c r="CD74" s="5">
        <v>3999</v>
      </c>
      <c r="CE74" s="5">
        <v>2388</v>
      </c>
      <c r="CF74" s="5">
        <v>438</v>
      </c>
      <c r="CG74" s="5">
        <v>2137</v>
      </c>
      <c r="CH74" s="5">
        <v>1841</v>
      </c>
      <c r="CI74" s="5">
        <v>347</v>
      </c>
      <c r="CJ74" s="5">
        <v>618</v>
      </c>
      <c r="CK74" s="5">
        <v>2740</v>
      </c>
      <c r="CL74" s="5">
        <v>2041</v>
      </c>
      <c r="CM74" s="5">
        <v>1651</v>
      </c>
      <c r="CN74" s="5">
        <v>2752</v>
      </c>
      <c r="CO74" s="5">
        <v>1724</v>
      </c>
      <c r="CP74" s="5">
        <v>3053</v>
      </c>
      <c r="CQ74" s="5">
        <v>1317</v>
      </c>
      <c r="CR74" s="5">
        <v>1433</v>
      </c>
      <c r="CS74" s="5">
        <v>825</v>
      </c>
      <c r="CT74" s="5">
        <v>540</v>
      </c>
      <c r="CU74" s="5">
        <v>18194</v>
      </c>
      <c r="CV74" s="5">
        <v>22181</v>
      </c>
      <c r="CW74" s="5">
        <v>19816</v>
      </c>
      <c r="CX74" s="5">
        <v>25079</v>
      </c>
      <c r="CY74" s="5">
        <v>34104</v>
      </c>
      <c r="CZ74" s="5">
        <v>40430</v>
      </c>
      <c r="DA74" s="5">
        <v>33419</v>
      </c>
      <c r="DB74" s="5">
        <v>30350</v>
      </c>
      <c r="DC74" s="5">
        <v>14634</v>
      </c>
      <c r="DD74" s="5">
        <v>11994</v>
      </c>
      <c r="DE74" s="5">
        <v>12222</v>
      </c>
      <c r="DF74" s="5">
        <v>15649</v>
      </c>
      <c r="DG74" s="5">
        <v>18256</v>
      </c>
      <c r="DH74" s="5">
        <v>11443</v>
      </c>
      <c r="DI74" s="5">
        <v>6275</v>
      </c>
      <c r="DJ74" s="5">
        <v>5910</v>
      </c>
      <c r="DK74" s="5">
        <v>6546</v>
      </c>
      <c r="DL74" s="5">
        <v>5998</v>
      </c>
      <c r="DM74" s="5">
        <v>5031</v>
      </c>
      <c r="DN74" s="5">
        <v>4948</v>
      </c>
      <c r="DO74" s="5">
        <v>5570</v>
      </c>
      <c r="DP74" s="5">
        <v>5046</v>
      </c>
      <c r="DQ74" s="5">
        <v>5740</v>
      </c>
      <c r="DR74" s="5">
        <v>6349</v>
      </c>
      <c r="DS74" s="5">
        <v>4851</v>
      </c>
      <c r="DT74" s="5">
        <v>6108</v>
      </c>
      <c r="DU74" s="5">
        <v>6459</v>
      </c>
      <c r="DV74" s="5">
        <v>6194</v>
      </c>
      <c r="DW74" s="5">
        <v>3435</v>
      </c>
      <c r="DX74" s="5">
        <v>3307</v>
      </c>
      <c r="DY74" s="5">
        <v>2935</v>
      </c>
      <c r="DZ74" s="5">
        <v>2591</v>
      </c>
      <c r="EA74" s="5">
        <v>4180</v>
      </c>
      <c r="EB74" s="5">
        <v>3469</v>
      </c>
      <c r="EC74" s="5">
        <v>3456</v>
      </c>
      <c r="ED74" s="5">
        <v>3335</v>
      </c>
      <c r="EE74" s="5">
        <v>3432</v>
      </c>
      <c r="EF74" s="5">
        <v>5148</v>
      </c>
      <c r="EG74" s="5">
        <v>2275</v>
      </c>
      <c r="EH74" s="5">
        <v>2771</v>
      </c>
      <c r="EI74" s="5">
        <v>2481</v>
      </c>
      <c r="EJ74" s="5">
        <v>2517</v>
      </c>
      <c r="EK74" s="5">
        <v>1771</v>
      </c>
      <c r="EL74" s="5">
        <v>1836</v>
      </c>
      <c r="EM74" s="5">
        <v>1465</v>
      </c>
      <c r="EN74" s="5">
        <v>2368</v>
      </c>
      <c r="EO74" s="5">
        <v>1303</v>
      </c>
      <c r="EP74" s="5">
        <v>1363</v>
      </c>
      <c r="EQ74" s="5">
        <v>1647</v>
      </c>
      <c r="ER74" s="5">
        <v>603</v>
      </c>
      <c r="ES74" s="5">
        <v>1379</v>
      </c>
      <c r="ET74" s="5">
        <v>1705</v>
      </c>
      <c r="EU74" s="5">
        <v>1209</v>
      </c>
      <c r="EV74" s="5">
        <v>1318</v>
      </c>
      <c r="EW74" s="5">
        <v>2454</v>
      </c>
      <c r="EX74" s="5">
        <v>1135</v>
      </c>
      <c r="EY74" s="5">
        <v>469</v>
      </c>
      <c r="EZ74" s="5">
        <v>1167</v>
      </c>
      <c r="FA74" s="5">
        <v>726</v>
      </c>
      <c r="FB74" s="5">
        <v>616</v>
      </c>
      <c r="FC74" s="5">
        <v>861</v>
      </c>
      <c r="FD74" s="5">
        <v>616</v>
      </c>
      <c r="FE74" s="5">
        <v>685</v>
      </c>
      <c r="FF74" s="5">
        <v>158</v>
      </c>
      <c r="FG74" s="5">
        <v>0</v>
      </c>
      <c r="FH74" s="5">
        <v>0</v>
      </c>
      <c r="FI74" s="5">
        <v>0</v>
      </c>
      <c r="FJ74" s="5">
        <v>0</v>
      </c>
      <c r="FK74" s="5">
        <v>0</v>
      </c>
      <c r="FL74" s="5">
        <v>0</v>
      </c>
      <c r="FM74" s="5">
        <v>0</v>
      </c>
      <c r="FN74" s="5">
        <v>0</v>
      </c>
      <c r="FO74" s="5">
        <v>0</v>
      </c>
      <c r="FP74" s="5">
        <v>0</v>
      </c>
      <c r="FQ74" s="5">
        <v>0</v>
      </c>
      <c r="FR74" s="5">
        <v>0</v>
      </c>
      <c r="FS74" s="5">
        <v>0</v>
      </c>
      <c r="FT74" s="5">
        <v>0</v>
      </c>
      <c r="FU74" s="5" t="s">
        <v>33</v>
      </c>
      <c r="FV74" s="5" t="s">
        <v>33</v>
      </c>
      <c r="FW74" s="5" t="s">
        <v>33</v>
      </c>
      <c r="FX74" s="5" t="s">
        <v>33</v>
      </c>
      <c r="FY74" s="5" t="s">
        <v>33</v>
      </c>
      <c r="FZ74" s="5" t="s">
        <v>33</v>
      </c>
      <c r="GA74" s="5" t="s">
        <v>33</v>
      </c>
      <c r="GB74" s="5" t="s">
        <v>33</v>
      </c>
      <c r="GC74" s="5" t="s">
        <v>33</v>
      </c>
      <c r="GD74" s="5" t="s">
        <v>33</v>
      </c>
      <c r="GE74" s="5" t="s">
        <v>33</v>
      </c>
      <c r="GF74" s="5" t="s">
        <v>33</v>
      </c>
      <c r="GG74" s="5" t="s">
        <v>33</v>
      </c>
      <c r="GH74" s="5" t="s">
        <v>33</v>
      </c>
      <c r="GI74" s="5" t="s">
        <v>33</v>
      </c>
      <c r="GJ74" s="5" t="s">
        <v>33</v>
      </c>
      <c r="GK74" s="5" t="s">
        <v>33</v>
      </c>
      <c r="GL74" s="5" t="s">
        <v>33</v>
      </c>
      <c r="GM74" s="5">
        <v>202804</v>
      </c>
      <c r="GN74" s="5">
        <v>146750</v>
      </c>
      <c r="GO74" s="5">
        <v>47375</v>
      </c>
      <c r="GP74" s="5">
        <v>95107</v>
      </c>
      <c r="GQ74" s="5">
        <v>441710</v>
      </c>
      <c r="GR74" s="5">
        <v>161937</v>
      </c>
      <c r="GS74" s="5">
        <v>78035</v>
      </c>
      <c r="GT74" s="5">
        <v>66315</v>
      </c>
      <c r="GU74" s="5">
        <v>41339</v>
      </c>
      <c r="GV74" s="5">
        <v>164552</v>
      </c>
      <c r="GW74" s="5">
        <v>45791</v>
      </c>
      <c r="GX74" s="5">
        <v>69068</v>
      </c>
      <c r="GY74" s="5">
        <v>43660</v>
      </c>
      <c r="GZ74" s="5">
        <v>32609</v>
      </c>
      <c r="HA74" s="5">
        <v>19666</v>
      </c>
      <c r="HB74" s="5">
        <v>15667</v>
      </c>
      <c r="HC74" s="5">
        <v>33912</v>
      </c>
      <c r="HD74" s="5">
        <v>14775</v>
      </c>
      <c r="HE74" s="5">
        <v>10608</v>
      </c>
      <c r="HF74" s="5">
        <v>14408</v>
      </c>
      <c r="HG74" s="5">
        <v>15281</v>
      </c>
      <c r="HH74" s="5">
        <v>10543</v>
      </c>
      <c r="HI74" s="5">
        <v>20736</v>
      </c>
      <c r="HJ74" s="5">
        <v>16162</v>
      </c>
      <c r="HK74" s="5">
        <v>15125</v>
      </c>
      <c r="HL74" s="5">
        <v>10911</v>
      </c>
      <c r="HM74" s="5">
        <v>11947</v>
      </c>
      <c r="HN74" s="5">
        <v>11121</v>
      </c>
      <c r="HO74" s="5">
        <v>13324</v>
      </c>
      <c r="HP74" s="5">
        <v>7834</v>
      </c>
      <c r="HQ74" s="5">
        <v>5251</v>
      </c>
      <c r="HR74" s="5">
        <v>17519</v>
      </c>
      <c r="HS74" s="5">
        <v>110857</v>
      </c>
      <c r="HT74" s="5">
        <v>105311</v>
      </c>
      <c r="HU74" s="5">
        <v>101036</v>
      </c>
      <c r="HV74" s="5">
        <v>97169</v>
      </c>
      <c r="HW74" s="5">
        <v>103213</v>
      </c>
      <c r="HX74" s="5">
        <v>104758</v>
      </c>
      <c r="HY74" s="5">
        <v>98757</v>
      </c>
      <c r="HZ74" s="5">
        <v>87755</v>
      </c>
      <c r="IA74" s="5">
        <v>78247</v>
      </c>
      <c r="IB74" s="5">
        <v>75529</v>
      </c>
      <c r="IC74" s="5">
        <v>75994</v>
      </c>
      <c r="ID74" s="5">
        <v>83860</v>
      </c>
      <c r="IE74" s="5">
        <v>81019</v>
      </c>
      <c r="IF74" s="5">
        <v>77824</v>
      </c>
      <c r="IG74" s="5">
        <v>74536</v>
      </c>
      <c r="IH74" s="5">
        <v>74824</v>
      </c>
      <c r="II74" s="5">
        <v>70885</v>
      </c>
      <c r="IJ74" s="5">
        <v>64078</v>
      </c>
      <c r="IK74" s="5">
        <v>65141</v>
      </c>
      <c r="IL74" s="5">
        <v>61637</v>
      </c>
      <c r="IM74" s="5">
        <v>59079</v>
      </c>
      <c r="IN74" s="5">
        <v>56470</v>
      </c>
      <c r="IO74" s="5">
        <v>51753</v>
      </c>
      <c r="IP74" s="5">
        <v>50177</v>
      </c>
      <c r="IQ74" s="5">
        <v>47465</v>
      </c>
      <c r="IR74" s="5">
        <v>49405</v>
      </c>
      <c r="IS74" s="5">
        <v>47313</v>
      </c>
      <c r="IT74" s="5">
        <v>43557</v>
      </c>
      <c r="IU74" s="5">
        <v>44072</v>
      </c>
      <c r="IV74" s="5">
        <v>42893</v>
      </c>
      <c r="IW74" s="5">
        <v>44860</v>
      </c>
      <c r="IX74" s="5">
        <v>43849</v>
      </c>
      <c r="IY74" s="5">
        <v>13987</v>
      </c>
      <c r="IZ74" s="5">
        <v>14349</v>
      </c>
      <c r="JA74" s="5">
        <v>14323</v>
      </c>
      <c r="JB74" s="5">
        <v>13392</v>
      </c>
      <c r="JC74" s="5">
        <v>13053</v>
      </c>
      <c r="JD74" s="5">
        <v>10937</v>
      </c>
      <c r="JE74" s="5">
        <v>10558</v>
      </c>
      <c r="JF74" s="5">
        <v>11072</v>
      </c>
      <c r="JG74" s="5">
        <v>9842</v>
      </c>
      <c r="JH74" s="5">
        <v>8895</v>
      </c>
      <c r="JI74" s="5">
        <v>9112</v>
      </c>
      <c r="JJ74" s="5">
        <v>9482</v>
      </c>
      <c r="JK74" s="5">
        <v>8825</v>
      </c>
      <c r="JL74" s="5">
        <v>10914</v>
      </c>
      <c r="JM74" s="5">
        <v>7448</v>
      </c>
      <c r="JN74" s="5">
        <v>7016</v>
      </c>
      <c r="JO74" s="5">
        <v>7598</v>
      </c>
      <c r="JP74" s="5">
        <v>5455</v>
      </c>
      <c r="JQ74" s="5">
        <v>5186</v>
      </c>
      <c r="JR74" s="5">
        <v>5125</v>
      </c>
      <c r="JS74" s="5">
        <v>4344</v>
      </c>
      <c r="JT74" s="5">
        <v>4058</v>
      </c>
      <c r="JU74" s="5">
        <v>5617</v>
      </c>
      <c r="JV74" s="5">
        <v>4483</v>
      </c>
      <c r="JW74" s="5">
        <v>4599</v>
      </c>
      <c r="JX74" s="5">
        <v>6107</v>
      </c>
      <c r="JY74" s="5">
        <v>4740</v>
      </c>
      <c r="JZ74" s="5">
        <v>3609</v>
      </c>
      <c r="KA74" s="5">
        <v>4773</v>
      </c>
      <c r="KB74" s="5">
        <v>4005</v>
      </c>
      <c r="KC74" s="5">
        <v>3884</v>
      </c>
      <c r="KD74" s="5">
        <v>3758</v>
      </c>
      <c r="KE74" s="5">
        <v>32347</v>
      </c>
      <c r="KF74" s="5">
        <v>31664</v>
      </c>
      <c r="KG74" s="5">
        <v>33874</v>
      </c>
      <c r="KH74" s="5">
        <v>32166</v>
      </c>
      <c r="KI74" s="5">
        <v>11582</v>
      </c>
      <c r="KJ74" s="5">
        <v>11564</v>
      </c>
      <c r="KK74" s="5">
        <v>7539</v>
      </c>
      <c r="KL74" s="5">
        <v>6653</v>
      </c>
      <c r="KM74" s="5">
        <v>6233</v>
      </c>
      <c r="KN74" s="5">
        <v>5686</v>
      </c>
      <c r="KO74" s="5">
        <v>6661</v>
      </c>
      <c r="KP74" s="5">
        <v>5950</v>
      </c>
      <c r="KQ74" s="5">
        <v>5640</v>
      </c>
      <c r="KR74" s="5">
        <v>5906</v>
      </c>
      <c r="KS74" s="5">
        <v>5252</v>
      </c>
      <c r="KT74" s="5">
        <v>5300</v>
      </c>
      <c r="KU74" s="5">
        <v>4879</v>
      </c>
      <c r="KV74" s="5">
        <v>4748</v>
      </c>
      <c r="KW74" s="5">
        <v>4252</v>
      </c>
      <c r="KX74" s="5">
        <v>3921</v>
      </c>
      <c r="KY74" s="5">
        <v>3720</v>
      </c>
      <c r="KZ74" s="5">
        <v>3555</v>
      </c>
      <c r="LA74" s="5">
        <v>3290</v>
      </c>
      <c r="LB74" s="5">
        <v>3920</v>
      </c>
      <c r="LC74" s="5">
        <v>3383</v>
      </c>
      <c r="LD74" s="5">
        <v>3005</v>
      </c>
      <c r="LE74" s="5">
        <v>2970</v>
      </c>
      <c r="LF74" s="5">
        <v>1767</v>
      </c>
      <c r="LG74" s="5">
        <v>1692</v>
      </c>
      <c r="LH74" s="5">
        <v>1842</v>
      </c>
      <c r="LI74" s="5">
        <v>1537</v>
      </c>
      <c r="LJ74" s="5">
        <v>1949</v>
      </c>
      <c r="LK74" s="5">
        <v>2512</v>
      </c>
      <c r="LL74" s="5">
        <v>2083</v>
      </c>
      <c r="LM74" s="5">
        <v>2985</v>
      </c>
      <c r="LN74" s="5">
        <v>1851</v>
      </c>
      <c r="LO74" s="5">
        <v>1887</v>
      </c>
      <c r="LP74" s="5">
        <v>2404</v>
      </c>
      <c r="LQ74" s="5">
        <v>3190</v>
      </c>
      <c r="LR74" s="5">
        <v>1485</v>
      </c>
      <c r="LS74" s="5">
        <v>2435</v>
      </c>
      <c r="LT74" s="5">
        <v>3357</v>
      </c>
      <c r="LU74" s="5">
        <v>1065</v>
      </c>
      <c r="LV74" s="5">
        <v>1410</v>
      </c>
      <c r="LW74" s="5">
        <v>1463</v>
      </c>
      <c r="LX74" s="5">
        <v>1549</v>
      </c>
      <c r="LY74" s="5">
        <v>1456</v>
      </c>
      <c r="LZ74" s="5">
        <v>1410</v>
      </c>
      <c r="MA74" s="5">
        <v>1660</v>
      </c>
      <c r="MB74" s="5">
        <v>1532</v>
      </c>
      <c r="MC74" s="5">
        <v>1491</v>
      </c>
      <c r="MD74" s="5">
        <v>1331</v>
      </c>
      <c r="ME74" s="5">
        <v>1480</v>
      </c>
      <c r="MF74" s="5">
        <v>1530</v>
      </c>
      <c r="MG74" s="5">
        <v>1500</v>
      </c>
      <c r="MH74" s="5">
        <v>998</v>
      </c>
      <c r="MI74" s="5">
        <v>943</v>
      </c>
      <c r="MJ74" s="5">
        <v>1225</v>
      </c>
      <c r="MK74" s="5">
        <v>1114</v>
      </c>
      <c r="ML74" s="5">
        <v>1202</v>
      </c>
      <c r="MM74" s="5">
        <v>1165</v>
      </c>
      <c r="MN74" s="5">
        <v>1317</v>
      </c>
      <c r="MO74" s="5">
        <v>1166</v>
      </c>
      <c r="MP74" s="5">
        <v>1292</v>
      </c>
      <c r="MQ74" s="5">
        <v>515</v>
      </c>
      <c r="MR74" s="5">
        <v>545</v>
      </c>
      <c r="MS74" s="5">
        <v>463</v>
      </c>
      <c r="MT74" s="5">
        <v>434</v>
      </c>
      <c r="MU74" s="5">
        <v>386</v>
      </c>
      <c r="MV74" s="5">
        <v>394</v>
      </c>
      <c r="MW74" s="5">
        <v>509</v>
      </c>
      <c r="MX74" s="5">
        <v>453</v>
      </c>
      <c r="MY74" s="5">
        <v>483</v>
      </c>
      <c r="MZ74" s="5">
        <v>507</v>
      </c>
      <c r="NA74" s="5">
        <v>508</v>
      </c>
      <c r="NB74" s="5">
        <v>428</v>
      </c>
      <c r="NC74" s="5">
        <v>391</v>
      </c>
      <c r="ND74" s="5">
        <v>438</v>
      </c>
      <c r="NE74" s="5" t="s">
        <v>33</v>
      </c>
      <c r="NF74" s="5" t="s">
        <v>33</v>
      </c>
      <c r="NG74" s="5" t="s">
        <v>33</v>
      </c>
      <c r="NH74" s="5" t="s">
        <v>33</v>
      </c>
      <c r="NI74" s="5" t="s">
        <v>33</v>
      </c>
      <c r="NJ74" s="5" t="s">
        <v>33</v>
      </c>
      <c r="NK74" s="5" t="s">
        <v>33</v>
      </c>
      <c r="NL74" s="5" t="s">
        <v>33</v>
      </c>
      <c r="NM74" s="5" t="s">
        <v>33</v>
      </c>
      <c r="NN74" s="5" t="s">
        <v>33</v>
      </c>
      <c r="NO74" s="5" t="s">
        <v>33</v>
      </c>
      <c r="NP74" s="5" t="s">
        <v>33</v>
      </c>
      <c r="NQ74" s="5" t="s">
        <v>33</v>
      </c>
      <c r="NR74" s="5" t="s">
        <v>33</v>
      </c>
      <c r="NS74" s="5" t="s">
        <v>33</v>
      </c>
      <c r="NT74" s="5" t="s">
        <v>33</v>
      </c>
      <c r="NU74" s="5" t="s">
        <v>33</v>
      </c>
      <c r="NV74" s="5" t="s">
        <v>33</v>
      </c>
      <c r="NW74" s="5">
        <v>0</v>
      </c>
      <c r="NX74" s="5">
        <v>0</v>
      </c>
      <c r="NY74" s="5">
        <v>0</v>
      </c>
      <c r="NZ74" s="5">
        <v>0</v>
      </c>
      <c r="OA74" s="5">
        <v>0</v>
      </c>
      <c r="OB74" s="5">
        <v>0</v>
      </c>
      <c r="OC74" s="5">
        <v>0</v>
      </c>
      <c r="OD74" s="5">
        <v>0</v>
      </c>
      <c r="OE74" s="5">
        <v>0</v>
      </c>
      <c r="OF74" s="5">
        <v>0</v>
      </c>
      <c r="OG74" s="5">
        <v>0</v>
      </c>
      <c r="OH74" s="5">
        <v>0</v>
      </c>
      <c r="OI74" s="5">
        <v>0</v>
      </c>
      <c r="OJ74" s="5">
        <v>0</v>
      </c>
      <c r="OK74" s="5" t="s">
        <v>33</v>
      </c>
      <c r="OL74" s="5" t="s">
        <v>33</v>
      </c>
      <c r="OM74" s="5" t="s">
        <v>33</v>
      </c>
      <c r="ON74" s="5" t="s">
        <v>33</v>
      </c>
      <c r="OO74" s="5" t="s">
        <v>33</v>
      </c>
      <c r="OP74" s="5" t="s">
        <v>33</v>
      </c>
      <c r="OQ74" s="5" t="s">
        <v>33</v>
      </c>
      <c r="OR74" s="5" t="s">
        <v>33</v>
      </c>
      <c r="OS74" s="5" t="s">
        <v>33</v>
      </c>
      <c r="OT74" s="5" t="s">
        <v>33</v>
      </c>
      <c r="OU74" s="5" t="s">
        <v>33</v>
      </c>
      <c r="OV74" s="5" t="s">
        <v>33</v>
      </c>
      <c r="OW74" s="5" t="s">
        <v>33</v>
      </c>
      <c r="OX74" s="5" t="s">
        <v>33</v>
      </c>
      <c r="OY74" s="5" t="s">
        <v>33</v>
      </c>
      <c r="OZ74" s="5" t="s">
        <v>33</v>
      </c>
      <c r="PA74" s="5" t="s">
        <v>33</v>
      </c>
      <c r="PB74" s="5" t="s">
        <v>33</v>
      </c>
      <c r="PC74" s="5">
        <v>10093</v>
      </c>
      <c r="PD74" s="5">
        <v>9585</v>
      </c>
      <c r="PE74" s="5">
        <v>9232</v>
      </c>
      <c r="PF74" s="5">
        <v>9143</v>
      </c>
      <c r="PG74" s="5">
        <v>9368</v>
      </c>
      <c r="PH74" s="5">
        <v>9493</v>
      </c>
      <c r="PI74" s="5">
        <v>9222</v>
      </c>
      <c r="PJ74" s="5">
        <v>7717</v>
      </c>
      <c r="PK74" s="5">
        <v>6811</v>
      </c>
      <c r="PL74" s="5">
        <v>6329</v>
      </c>
      <c r="PM74" s="5">
        <v>6887</v>
      </c>
      <c r="PN74" s="5">
        <v>7000</v>
      </c>
      <c r="PO74" s="5">
        <v>7143</v>
      </c>
      <c r="PP74" s="5">
        <v>6702</v>
      </c>
      <c r="PQ74" s="5">
        <v>6210</v>
      </c>
      <c r="PR74" s="5">
        <v>5916</v>
      </c>
      <c r="PS74" s="5">
        <v>5369</v>
      </c>
      <c r="PT74" s="5">
        <v>4976</v>
      </c>
      <c r="PU74" s="5">
        <v>5113</v>
      </c>
      <c r="PV74" s="5">
        <v>4767</v>
      </c>
      <c r="PW74" s="5">
        <v>4520</v>
      </c>
      <c r="PX74" s="5">
        <v>4178</v>
      </c>
      <c r="PY74" s="5">
        <v>3965</v>
      </c>
      <c r="PZ74" s="5">
        <v>4082</v>
      </c>
      <c r="QA74" s="5">
        <v>3940</v>
      </c>
      <c r="QB74" s="5">
        <v>3617</v>
      </c>
      <c r="QC74" s="5">
        <v>3546</v>
      </c>
      <c r="QD74" s="5">
        <v>3577</v>
      </c>
      <c r="QE74" s="5">
        <v>3629</v>
      </c>
      <c r="QF74" s="5">
        <v>3418</v>
      </c>
      <c r="QG74" s="5">
        <v>3517</v>
      </c>
      <c r="QH74" s="5">
        <v>3627</v>
      </c>
      <c r="QI74" s="5">
        <v>6406</v>
      </c>
      <c r="QJ74" s="5">
        <v>6714</v>
      </c>
      <c r="QK74" s="5">
        <v>6123</v>
      </c>
      <c r="QL74" s="5">
        <v>6475</v>
      </c>
      <c r="QM74" s="5">
        <v>6379</v>
      </c>
      <c r="QN74" s="5">
        <v>5947</v>
      </c>
      <c r="QO74" s="5">
        <v>6359</v>
      </c>
      <c r="QP74" s="5">
        <v>5443</v>
      </c>
      <c r="QQ74" s="5">
        <v>4897</v>
      </c>
      <c r="QR74" s="5">
        <v>4309</v>
      </c>
      <c r="QS74" s="5">
        <v>3660</v>
      </c>
      <c r="QT74" s="5">
        <v>4293</v>
      </c>
      <c r="QU74" s="5">
        <v>4172</v>
      </c>
      <c r="QV74" s="5">
        <v>4105</v>
      </c>
      <c r="QW74" s="5">
        <v>4352</v>
      </c>
      <c r="QX74" s="5">
        <v>3830</v>
      </c>
      <c r="QY74" s="5">
        <v>3375</v>
      </c>
      <c r="QZ74" s="5">
        <v>3138</v>
      </c>
      <c r="RA74" s="5">
        <v>3453</v>
      </c>
      <c r="RB74" s="5">
        <v>3261</v>
      </c>
      <c r="RC74" s="5">
        <v>3172</v>
      </c>
      <c r="RD74" s="5">
        <v>2897</v>
      </c>
      <c r="RE74" s="5">
        <v>2744</v>
      </c>
      <c r="RF74" s="5">
        <v>2741</v>
      </c>
      <c r="RG74" s="5">
        <v>2862</v>
      </c>
      <c r="RH74" s="5">
        <v>2566</v>
      </c>
      <c r="RI74" s="5">
        <v>2539</v>
      </c>
      <c r="RJ74" s="5">
        <v>2631</v>
      </c>
      <c r="RK74" s="5">
        <v>2666</v>
      </c>
      <c r="RL74" s="5">
        <v>2677</v>
      </c>
      <c r="RM74" s="5">
        <v>2521</v>
      </c>
      <c r="RN74" s="5">
        <v>2751</v>
      </c>
      <c r="RO74" s="5">
        <v>4020</v>
      </c>
      <c r="RP74" s="5">
        <v>4682</v>
      </c>
      <c r="RQ74" s="5">
        <v>4558</v>
      </c>
      <c r="RR74" s="5">
        <v>4897</v>
      </c>
      <c r="RS74" s="5">
        <v>4147</v>
      </c>
      <c r="RT74" s="5">
        <v>4111</v>
      </c>
      <c r="RU74" s="5">
        <v>3900</v>
      </c>
      <c r="RV74" s="5">
        <v>3413</v>
      </c>
      <c r="RW74" s="5">
        <v>3623</v>
      </c>
      <c r="RX74" s="5">
        <v>3387</v>
      </c>
      <c r="RY74" s="5">
        <v>3700</v>
      </c>
      <c r="RZ74" s="5">
        <v>3840</v>
      </c>
      <c r="SA74" s="5">
        <v>4038</v>
      </c>
      <c r="SB74" s="5">
        <v>3901</v>
      </c>
      <c r="SC74" s="5">
        <v>3952</v>
      </c>
      <c r="SD74" s="5">
        <v>4055</v>
      </c>
      <c r="SE74" s="5">
        <v>3775</v>
      </c>
      <c r="SF74" s="5">
        <v>3577</v>
      </c>
      <c r="SG74" s="5">
        <v>3871</v>
      </c>
      <c r="SH74" s="5">
        <v>3666</v>
      </c>
      <c r="SI74" s="5">
        <v>3678</v>
      </c>
      <c r="SJ74" s="5">
        <v>3418</v>
      </c>
      <c r="SK74" s="5">
        <v>3399</v>
      </c>
      <c r="SL74" s="5">
        <v>3597</v>
      </c>
      <c r="SM74" s="5">
        <v>3625</v>
      </c>
      <c r="SN74" s="5">
        <v>3753</v>
      </c>
      <c r="SO74" s="5">
        <v>3665</v>
      </c>
      <c r="SP74" s="5">
        <v>3572</v>
      </c>
      <c r="SQ74" s="5">
        <v>3074</v>
      </c>
      <c r="SR74" s="5">
        <v>3493</v>
      </c>
      <c r="SS74" s="5">
        <v>3585</v>
      </c>
      <c r="ST74" s="5">
        <v>3446</v>
      </c>
      <c r="SU74" s="5">
        <v>300</v>
      </c>
      <c r="SV74" s="5">
        <v>219</v>
      </c>
      <c r="SW74" s="5">
        <v>245</v>
      </c>
      <c r="SX74" s="5">
        <v>256</v>
      </c>
      <c r="SY74" s="5">
        <v>253</v>
      </c>
      <c r="SZ74" s="5">
        <v>261</v>
      </c>
      <c r="TA74" s="5">
        <v>255</v>
      </c>
      <c r="TB74" s="5">
        <v>208</v>
      </c>
      <c r="TC74" s="5">
        <v>406</v>
      </c>
      <c r="TD74" s="5">
        <v>370</v>
      </c>
      <c r="TE74" s="5">
        <v>334</v>
      </c>
      <c r="TF74" s="5">
        <v>226</v>
      </c>
      <c r="TG74" s="5">
        <v>160</v>
      </c>
      <c r="TH74" s="5">
        <v>159</v>
      </c>
      <c r="TI74" s="5">
        <v>168</v>
      </c>
      <c r="TJ74" s="5">
        <v>157</v>
      </c>
      <c r="TK74" s="5">
        <v>126</v>
      </c>
      <c r="TL74" s="5">
        <v>128</v>
      </c>
      <c r="TM74" s="5">
        <v>161</v>
      </c>
      <c r="TN74" s="5">
        <v>159</v>
      </c>
      <c r="TO74" s="5">
        <v>142</v>
      </c>
      <c r="TP74" s="5">
        <v>130</v>
      </c>
      <c r="TQ74" s="5">
        <v>121</v>
      </c>
      <c r="TR74" s="5">
        <v>116</v>
      </c>
      <c r="TS74" s="5">
        <v>119</v>
      </c>
      <c r="TT74" s="5">
        <v>100</v>
      </c>
      <c r="TU74" s="5">
        <v>109</v>
      </c>
      <c r="TV74" s="5">
        <v>134</v>
      </c>
      <c r="TW74" s="5">
        <v>131</v>
      </c>
      <c r="TX74" s="5">
        <v>179</v>
      </c>
      <c r="TY74" s="5">
        <v>200</v>
      </c>
      <c r="TZ74" s="5">
        <v>232</v>
      </c>
      <c r="UA74" s="5">
        <v>123</v>
      </c>
      <c r="UB74" s="5">
        <v>101</v>
      </c>
      <c r="UC74" s="5">
        <v>111</v>
      </c>
      <c r="UD74" s="5">
        <v>107</v>
      </c>
      <c r="UE74" s="5">
        <v>154</v>
      </c>
      <c r="UF74" s="5">
        <v>166</v>
      </c>
      <c r="UG74" s="5">
        <v>139</v>
      </c>
      <c r="UH74" s="5">
        <v>188</v>
      </c>
      <c r="UI74" s="5">
        <v>217</v>
      </c>
      <c r="UJ74" s="5">
        <v>138</v>
      </c>
      <c r="UK74" s="5">
        <v>273</v>
      </c>
      <c r="UL74" s="5">
        <v>314</v>
      </c>
      <c r="UM74" s="5">
        <v>299</v>
      </c>
      <c r="UN74" s="5">
        <v>351</v>
      </c>
      <c r="UO74" s="5">
        <v>321</v>
      </c>
      <c r="UP74" s="5">
        <v>381</v>
      </c>
      <c r="UQ74" s="5">
        <v>385</v>
      </c>
      <c r="UR74" s="5">
        <v>485</v>
      </c>
      <c r="US74" s="5">
        <v>451</v>
      </c>
      <c r="UT74" s="5">
        <v>442</v>
      </c>
      <c r="UU74" s="5">
        <v>433</v>
      </c>
      <c r="UV74" s="5">
        <v>346</v>
      </c>
      <c r="UW74" s="5">
        <v>397</v>
      </c>
      <c r="UX74" s="5">
        <v>562</v>
      </c>
      <c r="UY74" s="5">
        <v>744</v>
      </c>
      <c r="UZ74" s="5">
        <v>943</v>
      </c>
      <c r="VA74" s="5">
        <v>1036</v>
      </c>
      <c r="VB74" s="5">
        <v>866</v>
      </c>
      <c r="VC74" s="5">
        <v>767</v>
      </c>
      <c r="VD74" s="5">
        <v>731</v>
      </c>
      <c r="VE74" s="5">
        <v>807</v>
      </c>
      <c r="VF74" s="5">
        <v>714</v>
      </c>
      <c r="VG74" s="5">
        <v>29292</v>
      </c>
      <c r="VH74" s="5">
        <v>26831</v>
      </c>
      <c r="VI74" s="5">
        <v>26086</v>
      </c>
      <c r="VJ74" s="5">
        <v>24271</v>
      </c>
      <c r="VK74" s="5">
        <v>21365</v>
      </c>
      <c r="VL74" s="5">
        <v>19632</v>
      </c>
      <c r="VM74" s="5">
        <v>19617</v>
      </c>
      <c r="VN74" s="5">
        <v>18574</v>
      </c>
      <c r="VO74" s="5">
        <v>18669</v>
      </c>
      <c r="VP74" s="5">
        <v>16038</v>
      </c>
      <c r="VQ74" s="5">
        <v>16195</v>
      </c>
      <c r="VR74" s="5">
        <v>18650</v>
      </c>
      <c r="VS74" s="5">
        <v>17166</v>
      </c>
      <c r="VT74" s="5">
        <v>17346</v>
      </c>
      <c r="VU74" s="5">
        <v>18867</v>
      </c>
      <c r="VV74" s="5">
        <v>20211</v>
      </c>
      <c r="VW74" s="5">
        <v>16371</v>
      </c>
      <c r="VX74" s="5">
        <v>13170</v>
      </c>
      <c r="VY74" s="5">
        <v>13117</v>
      </c>
      <c r="VZ74" s="5">
        <v>11662</v>
      </c>
      <c r="WA74" s="5">
        <v>12192</v>
      </c>
      <c r="WB74" s="5">
        <v>12666</v>
      </c>
      <c r="WC74" s="5">
        <v>12683</v>
      </c>
      <c r="WD74" s="5">
        <v>14173</v>
      </c>
      <c r="WE74" s="5">
        <v>13464</v>
      </c>
      <c r="WF74" s="5">
        <v>12844</v>
      </c>
      <c r="WG74" s="5">
        <v>11046</v>
      </c>
      <c r="WH74" s="5">
        <v>10498</v>
      </c>
      <c r="WI74" s="5">
        <v>9496</v>
      </c>
      <c r="WJ74" s="5">
        <v>9033</v>
      </c>
      <c r="WK74" s="5">
        <v>9505</v>
      </c>
      <c r="WL74" s="5">
        <v>9118</v>
      </c>
      <c r="WM74" s="5">
        <v>531</v>
      </c>
      <c r="WN74" s="5">
        <v>545</v>
      </c>
      <c r="WO74" s="5">
        <v>599</v>
      </c>
      <c r="WP74" s="5">
        <v>602</v>
      </c>
      <c r="WQ74" s="5">
        <v>601</v>
      </c>
      <c r="WR74" s="5">
        <v>624</v>
      </c>
      <c r="WS74" s="5">
        <v>676</v>
      </c>
      <c r="WT74" s="5">
        <v>573</v>
      </c>
      <c r="WU74" s="5">
        <v>529</v>
      </c>
      <c r="WV74" s="5">
        <v>516</v>
      </c>
      <c r="WW74" s="5">
        <v>484</v>
      </c>
      <c r="WX74" s="5">
        <v>500</v>
      </c>
      <c r="WY74" s="5">
        <v>597</v>
      </c>
      <c r="WZ74" s="5">
        <v>591</v>
      </c>
      <c r="XA74" s="5">
        <v>540</v>
      </c>
      <c r="XB74" s="5">
        <v>557</v>
      </c>
      <c r="XC74" s="5">
        <v>543</v>
      </c>
      <c r="XD74" s="5">
        <v>770</v>
      </c>
      <c r="XE74" s="5">
        <v>772</v>
      </c>
      <c r="XF74" s="5">
        <v>693</v>
      </c>
      <c r="XG74" s="5">
        <v>653</v>
      </c>
      <c r="XH74" s="5">
        <v>627</v>
      </c>
      <c r="XI74" s="5">
        <v>606</v>
      </c>
      <c r="XJ74" s="5">
        <v>601</v>
      </c>
      <c r="XK74" s="5">
        <v>684</v>
      </c>
      <c r="XL74" s="5">
        <v>651</v>
      </c>
      <c r="XM74" s="5">
        <v>638</v>
      </c>
      <c r="XN74" s="5">
        <v>709</v>
      </c>
      <c r="XO74" s="5">
        <v>641</v>
      </c>
      <c r="XP74" s="5">
        <v>695</v>
      </c>
      <c r="XQ74" s="5">
        <v>664</v>
      </c>
      <c r="XR74" s="5">
        <v>669</v>
      </c>
      <c r="XS74" s="1">
        <v>12199</v>
      </c>
      <c r="XT74" s="3" t="s">
        <v>180</v>
      </c>
      <c r="XU74" s="3" t="s">
        <v>180</v>
      </c>
      <c r="XV74" s="3" t="s">
        <v>180</v>
      </c>
      <c r="XW74" s="3" t="s">
        <v>179</v>
      </c>
      <c r="XX74" s="3" t="s">
        <v>180</v>
      </c>
      <c r="XY74" s="3" t="s">
        <v>180</v>
      </c>
      <c r="XZ74" s="3" t="s">
        <v>236</v>
      </c>
    </row>
    <row r="75" spans="1:650" x14ac:dyDescent="0.3">
      <c r="A75" s="6" t="s">
        <v>106</v>
      </c>
      <c r="B75" s="1">
        <v>4057009</v>
      </c>
      <c r="C75" s="5">
        <v>7402</v>
      </c>
      <c r="D75" s="5">
        <v>4728</v>
      </c>
      <c r="E75" s="5">
        <v>10655</v>
      </c>
      <c r="F75" s="5">
        <v>12587</v>
      </c>
      <c r="G75" s="5">
        <v>13929</v>
      </c>
      <c r="H75" s="5">
        <v>4147</v>
      </c>
      <c r="I75" s="5">
        <v>1091</v>
      </c>
      <c r="J75" s="5">
        <v>-46</v>
      </c>
      <c r="K75" s="5">
        <v>7725</v>
      </c>
      <c r="L75" s="5">
        <v>1516</v>
      </c>
      <c r="M75" s="5">
        <v>1690</v>
      </c>
      <c r="N75" s="5">
        <v>3292</v>
      </c>
      <c r="O75" s="5">
        <v>8094</v>
      </c>
      <c r="P75" s="5">
        <v>1148</v>
      </c>
      <c r="Q75" s="5">
        <v>11</v>
      </c>
      <c r="R75" s="5">
        <v>11760</v>
      </c>
      <c r="S75" s="5">
        <v>89</v>
      </c>
      <c r="T75" s="5">
        <v>1954</v>
      </c>
      <c r="U75" s="5">
        <v>2670</v>
      </c>
      <c r="V75" s="5">
        <v>638</v>
      </c>
      <c r="W75" s="5">
        <v>7982</v>
      </c>
      <c r="X75" s="5">
        <v>819</v>
      </c>
      <c r="Y75" s="5">
        <v>1336</v>
      </c>
      <c r="Z75" s="5">
        <v>5728</v>
      </c>
      <c r="AA75" s="5">
        <v>0</v>
      </c>
      <c r="AB75" s="5">
        <v>0</v>
      </c>
      <c r="AC75" s="5">
        <v>0</v>
      </c>
      <c r="AD75" s="5">
        <v>0</v>
      </c>
      <c r="AE75" s="5">
        <v>0</v>
      </c>
      <c r="AF75" s="5">
        <v>0</v>
      </c>
      <c r="AG75" s="5">
        <v>0</v>
      </c>
      <c r="AH75" s="5">
        <v>0</v>
      </c>
      <c r="AI75" s="5">
        <v>0</v>
      </c>
      <c r="AJ75" s="5">
        <v>87486</v>
      </c>
      <c r="AK75" s="5">
        <v>0</v>
      </c>
      <c r="AL75" s="5">
        <v>0</v>
      </c>
      <c r="AM75" s="5">
        <v>0</v>
      </c>
      <c r="AN75" s="5">
        <v>0</v>
      </c>
      <c r="AO75" s="5">
        <v>0</v>
      </c>
      <c r="AP75" s="5">
        <v>0</v>
      </c>
      <c r="AQ75" s="5">
        <v>0</v>
      </c>
      <c r="AR75" s="5">
        <v>0</v>
      </c>
      <c r="AS75" s="5">
        <v>0</v>
      </c>
      <c r="AT75" s="5">
        <v>0</v>
      </c>
      <c r="AU75" s="5">
        <v>0</v>
      </c>
      <c r="AV75" s="5">
        <v>0</v>
      </c>
      <c r="AW75" s="5">
        <v>0</v>
      </c>
      <c r="AX75" s="5">
        <v>68</v>
      </c>
      <c r="AY75" s="5">
        <v>186156</v>
      </c>
      <c r="AZ75" s="5">
        <v>0</v>
      </c>
      <c r="BA75" s="5">
        <v>0</v>
      </c>
      <c r="BB75" s="5">
        <v>0</v>
      </c>
      <c r="BC75" s="5">
        <v>10345</v>
      </c>
      <c r="BD75" s="5">
        <v>7516</v>
      </c>
      <c r="BE75" s="5">
        <v>63753</v>
      </c>
      <c r="BF75" s="5">
        <v>9854</v>
      </c>
      <c r="BG75" s="5">
        <v>49938</v>
      </c>
      <c r="BH75" s="5">
        <v>79513</v>
      </c>
      <c r="BI75" s="5">
        <v>59947</v>
      </c>
      <c r="BJ75" s="5">
        <v>41475</v>
      </c>
      <c r="BK75" s="5">
        <v>31781</v>
      </c>
      <c r="BL75" s="5">
        <v>39373</v>
      </c>
      <c r="BM75" s="5">
        <v>41076</v>
      </c>
      <c r="BN75" s="5">
        <v>62295</v>
      </c>
      <c r="BO75" s="5">
        <v>1166</v>
      </c>
      <c r="BP75" s="5">
        <v>1858</v>
      </c>
      <c r="BQ75" s="5">
        <v>887</v>
      </c>
      <c r="BR75" s="5">
        <v>18746</v>
      </c>
      <c r="BS75" s="5">
        <v>31057</v>
      </c>
      <c r="BT75" s="5">
        <v>5744</v>
      </c>
      <c r="BU75" s="5">
        <v>28722</v>
      </c>
      <c r="BV75" s="5">
        <v>14811</v>
      </c>
      <c r="BW75" s="5">
        <v>10503</v>
      </c>
      <c r="BX75" s="5">
        <v>8481</v>
      </c>
      <c r="BY75" s="5">
        <v>15500</v>
      </c>
      <c r="BZ75" s="5">
        <v>21972</v>
      </c>
      <c r="CA75" s="5">
        <v>3236</v>
      </c>
      <c r="CB75" s="5">
        <v>17788</v>
      </c>
      <c r="CC75" s="5">
        <v>6701</v>
      </c>
      <c r="CD75" s="5">
        <v>4147</v>
      </c>
      <c r="CE75" s="5">
        <v>2542</v>
      </c>
      <c r="CF75" s="5">
        <v>4132</v>
      </c>
      <c r="CG75" s="5">
        <v>5599</v>
      </c>
      <c r="CH75" s="5">
        <v>5026</v>
      </c>
      <c r="CI75" s="5">
        <v>131</v>
      </c>
      <c r="CJ75" s="5">
        <v>7197</v>
      </c>
      <c r="CK75" s="5">
        <v>3831</v>
      </c>
      <c r="CL75" s="5">
        <v>2631</v>
      </c>
      <c r="CM75" s="5">
        <v>6629</v>
      </c>
      <c r="CN75" s="5">
        <v>6963</v>
      </c>
      <c r="CO75" s="5">
        <v>8261</v>
      </c>
      <c r="CP75" s="5">
        <v>10532</v>
      </c>
      <c r="CQ75" s="5">
        <v>9489</v>
      </c>
      <c r="CR75" s="5">
        <v>7827</v>
      </c>
      <c r="CS75" s="5">
        <v>5477</v>
      </c>
      <c r="CT75" s="5">
        <v>4148</v>
      </c>
      <c r="CU75" s="5">
        <v>154577</v>
      </c>
      <c r="CV75" s="5">
        <v>161741</v>
      </c>
      <c r="CW75" s="5">
        <v>112504</v>
      </c>
      <c r="CX75" s="5">
        <v>100463</v>
      </c>
      <c r="CY75" s="5">
        <v>88633</v>
      </c>
      <c r="CZ75" s="5">
        <v>101674</v>
      </c>
      <c r="DA75" s="5">
        <v>67415</v>
      </c>
      <c r="DB75" s="5">
        <v>126964</v>
      </c>
      <c r="DC75" s="5">
        <v>78134</v>
      </c>
      <c r="DD75" s="5">
        <v>79374</v>
      </c>
      <c r="DE75" s="5">
        <v>93683</v>
      </c>
      <c r="DF75" s="5">
        <v>77725</v>
      </c>
      <c r="DG75" s="5">
        <v>78744</v>
      </c>
      <c r="DH75" s="5">
        <v>65904</v>
      </c>
      <c r="DI75" s="5">
        <v>75086</v>
      </c>
      <c r="DJ75" s="5">
        <v>48168</v>
      </c>
      <c r="DK75" s="5">
        <v>34241</v>
      </c>
      <c r="DL75" s="5">
        <v>34909</v>
      </c>
      <c r="DM75" s="5">
        <v>47430</v>
      </c>
      <c r="DN75" s="5">
        <v>41130</v>
      </c>
      <c r="DO75" s="5">
        <v>36614</v>
      </c>
      <c r="DP75" s="5">
        <v>58414</v>
      </c>
      <c r="DQ75" s="5">
        <v>49162</v>
      </c>
      <c r="DR75" s="5">
        <v>33376</v>
      </c>
      <c r="DS75" s="5">
        <v>47166</v>
      </c>
      <c r="DT75" s="5">
        <v>51335</v>
      </c>
      <c r="DU75" s="5">
        <v>54828</v>
      </c>
      <c r="DV75" s="5">
        <v>49935</v>
      </c>
      <c r="DW75" s="5">
        <v>52986</v>
      </c>
      <c r="DX75" s="5">
        <v>59761</v>
      </c>
      <c r="DY75" s="5">
        <v>52329</v>
      </c>
      <c r="DZ75" s="5">
        <v>44987</v>
      </c>
      <c r="EA75" s="5">
        <v>8027</v>
      </c>
      <c r="EB75" s="5">
        <v>6599</v>
      </c>
      <c r="EC75" s="5">
        <v>4810</v>
      </c>
      <c r="ED75" s="5">
        <v>13754</v>
      </c>
      <c r="EE75" s="5">
        <v>6412</v>
      </c>
      <c r="EF75" s="5">
        <v>5776</v>
      </c>
      <c r="EG75" s="5">
        <v>11593</v>
      </c>
      <c r="EH75" s="5">
        <v>18985</v>
      </c>
      <c r="EI75" s="5">
        <v>9016</v>
      </c>
      <c r="EJ75" s="5">
        <v>9055</v>
      </c>
      <c r="EK75" s="5">
        <v>2694</v>
      </c>
      <c r="EL75" s="5">
        <v>5780</v>
      </c>
      <c r="EM75" s="5">
        <v>7067</v>
      </c>
      <c r="EN75" s="5">
        <v>1892</v>
      </c>
      <c r="EO75" s="5">
        <v>5153</v>
      </c>
      <c r="EP75" s="5">
        <v>842</v>
      </c>
      <c r="EQ75" s="5">
        <v>1264</v>
      </c>
      <c r="ER75" s="5">
        <v>1403</v>
      </c>
      <c r="ES75" s="5">
        <v>7488</v>
      </c>
      <c r="ET75" s="5">
        <v>5847</v>
      </c>
      <c r="EU75" s="5">
        <v>5499</v>
      </c>
      <c r="EV75" s="5">
        <v>18135</v>
      </c>
      <c r="EW75" s="5">
        <v>17962</v>
      </c>
      <c r="EX75" s="5">
        <v>11763</v>
      </c>
      <c r="EY75" s="5">
        <v>17738</v>
      </c>
      <c r="EZ75" s="5">
        <v>9743</v>
      </c>
      <c r="FA75" s="5">
        <v>10717</v>
      </c>
      <c r="FB75" s="5">
        <v>12737</v>
      </c>
      <c r="FC75" s="5">
        <v>25578</v>
      </c>
      <c r="FD75" s="5">
        <v>27495</v>
      </c>
      <c r="FE75" s="5">
        <v>6884</v>
      </c>
      <c r="FF75" s="5">
        <v>6653</v>
      </c>
      <c r="FG75" s="5">
        <v>0</v>
      </c>
      <c r="FH75" s="5">
        <v>0</v>
      </c>
      <c r="FI75" s="5">
        <v>0</v>
      </c>
      <c r="FJ75" s="5">
        <v>0</v>
      </c>
      <c r="FK75" s="5">
        <v>0</v>
      </c>
      <c r="FL75" s="5">
        <v>0</v>
      </c>
      <c r="FM75" s="5">
        <v>0</v>
      </c>
      <c r="FN75" s="5">
        <v>0</v>
      </c>
      <c r="FO75" s="5">
        <v>0</v>
      </c>
      <c r="FP75" s="5">
        <v>0</v>
      </c>
      <c r="FQ75" s="5">
        <v>0</v>
      </c>
      <c r="FR75" s="5">
        <v>0</v>
      </c>
      <c r="FS75" s="5">
        <v>0</v>
      </c>
      <c r="FT75" s="5">
        <v>0</v>
      </c>
      <c r="FU75" s="5" t="s">
        <v>33</v>
      </c>
      <c r="FV75" s="5" t="s">
        <v>33</v>
      </c>
      <c r="FW75" s="5" t="s">
        <v>33</v>
      </c>
      <c r="FX75" s="5" t="s">
        <v>33</v>
      </c>
      <c r="FY75" s="5" t="s">
        <v>33</v>
      </c>
      <c r="FZ75" s="5" t="s">
        <v>33</v>
      </c>
      <c r="GA75" s="5" t="s">
        <v>33</v>
      </c>
      <c r="GB75" s="5" t="s">
        <v>33</v>
      </c>
      <c r="GC75" s="5" t="s">
        <v>33</v>
      </c>
      <c r="GD75" s="5" t="s">
        <v>33</v>
      </c>
      <c r="GE75" s="5" t="s">
        <v>33</v>
      </c>
      <c r="GF75" s="5" t="s">
        <v>33</v>
      </c>
      <c r="GG75" s="5" t="s">
        <v>33</v>
      </c>
      <c r="GH75" s="5" t="s">
        <v>33</v>
      </c>
      <c r="GI75" s="5" t="s">
        <v>33</v>
      </c>
      <c r="GJ75" s="5" t="s">
        <v>33</v>
      </c>
      <c r="GK75" s="5" t="s">
        <v>33</v>
      </c>
      <c r="GL75" s="5" t="s">
        <v>33</v>
      </c>
      <c r="GM75" s="5">
        <v>171173</v>
      </c>
      <c r="GN75" s="5">
        <v>262412</v>
      </c>
      <c r="GO75" s="5">
        <v>128857</v>
      </c>
      <c r="GP75" s="5">
        <v>145550</v>
      </c>
      <c r="GQ75" s="5">
        <v>140032</v>
      </c>
      <c r="GR75" s="5">
        <v>117341</v>
      </c>
      <c r="GS75" s="5">
        <v>108821</v>
      </c>
      <c r="GT75" s="5">
        <v>160714</v>
      </c>
      <c r="GU75" s="5">
        <v>105378</v>
      </c>
      <c r="GV75" s="5">
        <v>98425</v>
      </c>
      <c r="GW75" s="5">
        <v>113567</v>
      </c>
      <c r="GX75" s="5">
        <v>108770</v>
      </c>
      <c r="GY75" s="5">
        <v>97141</v>
      </c>
      <c r="GZ75" s="5">
        <v>86732</v>
      </c>
      <c r="HA75" s="5">
        <v>86951</v>
      </c>
      <c r="HB75" s="5">
        <v>64985</v>
      </c>
      <c r="HC75" s="5">
        <v>224292</v>
      </c>
      <c r="HD75" s="5">
        <v>42398</v>
      </c>
      <c r="HE75" s="5">
        <v>63186</v>
      </c>
      <c r="HF75" s="5">
        <v>52642</v>
      </c>
      <c r="HG75" s="5">
        <v>60571</v>
      </c>
      <c r="HH75" s="5">
        <v>92081</v>
      </c>
      <c r="HI75" s="5">
        <v>136044</v>
      </c>
      <c r="HJ75" s="5">
        <v>63353</v>
      </c>
      <c r="HK75" s="5">
        <v>121471</v>
      </c>
      <c r="HL75" s="5">
        <v>147553</v>
      </c>
      <c r="HM75" s="5">
        <v>133753</v>
      </c>
      <c r="HN75" s="5">
        <v>114679</v>
      </c>
      <c r="HO75" s="5">
        <v>119834</v>
      </c>
      <c r="HP75" s="5">
        <v>134456</v>
      </c>
      <c r="HQ75" s="5">
        <v>105767</v>
      </c>
      <c r="HR75" s="5">
        <v>118084</v>
      </c>
      <c r="HS75" s="5">
        <v>287493</v>
      </c>
      <c r="HT75" s="5">
        <v>305267</v>
      </c>
      <c r="HU75" s="5">
        <v>273722</v>
      </c>
      <c r="HV75" s="5">
        <v>325799</v>
      </c>
      <c r="HW75" s="5">
        <v>362486</v>
      </c>
      <c r="HX75" s="5">
        <v>352190</v>
      </c>
      <c r="HY75" s="5">
        <v>361062</v>
      </c>
      <c r="HZ75" s="5">
        <v>430936</v>
      </c>
      <c r="IA75" s="5">
        <v>627117</v>
      </c>
      <c r="IB75" s="5">
        <v>959015</v>
      </c>
      <c r="IC75" s="5">
        <v>905019</v>
      </c>
      <c r="ID75" s="5">
        <v>900860</v>
      </c>
      <c r="IE75" s="5">
        <v>795442</v>
      </c>
      <c r="IF75" s="5">
        <v>644137</v>
      </c>
      <c r="IG75" s="5">
        <v>630932</v>
      </c>
      <c r="IH75" s="5">
        <v>562960</v>
      </c>
      <c r="II75" s="5">
        <v>569749</v>
      </c>
      <c r="IJ75" s="5">
        <v>615011</v>
      </c>
      <c r="IK75" s="5">
        <v>578464</v>
      </c>
      <c r="IL75" s="5">
        <v>481798</v>
      </c>
      <c r="IM75" s="5">
        <v>372357</v>
      </c>
      <c r="IN75" s="5">
        <v>406583</v>
      </c>
      <c r="IO75" s="5">
        <v>398042</v>
      </c>
      <c r="IP75" s="5">
        <v>386015</v>
      </c>
      <c r="IQ75" s="5">
        <v>372523</v>
      </c>
      <c r="IR75" s="5">
        <v>320794</v>
      </c>
      <c r="IS75" s="5">
        <v>327911</v>
      </c>
      <c r="IT75" s="5">
        <v>363028</v>
      </c>
      <c r="IU75" s="5">
        <v>362714</v>
      </c>
      <c r="IV75" s="5">
        <v>242091</v>
      </c>
      <c r="IW75" s="5">
        <v>222324</v>
      </c>
      <c r="IX75" s="5">
        <v>261127</v>
      </c>
      <c r="IY75" s="5">
        <v>0</v>
      </c>
      <c r="IZ75" s="5">
        <v>124</v>
      </c>
      <c r="JA75" s="5">
        <v>2221</v>
      </c>
      <c r="JB75" s="5">
        <v>1118</v>
      </c>
      <c r="JC75" s="5">
        <v>357</v>
      </c>
      <c r="JD75" s="5">
        <v>375</v>
      </c>
      <c r="JE75" s="5">
        <v>338</v>
      </c>
      <c r="JF75" s="5">
        <v>129</v>
      </c>
      <c r="JG75" s="5">
        <v>37</v>
      </c>
      <c r="JH75" s="5">
        <v>17</v>
      </c>
      <c r="JI75" s="5">
        <v>0</v>
      </c>
      <c r="JJ75" s="5">
        <v>0</v>
      </c>
      <c r="JK75" s="5">
        <v>0</v>
      </c>
      <c r="JL75" s="5">
        <v>0</v>
      </c>
      <c r="JM75" s="5">
        <v>0</v>
      </c>
      <c r="JN75" s="5">
        <v>0</v>
      </c>
      <c r="JO75" s="5">
        <v>0</v>
      </c>
      <c r="JP75" s="5">
        <v>0</v>
      </c>
      <c r="JQ75" s="5">
        <v>0</v>
      </c>
      <c r="JR75" s="5">
        <v>-271</v>
      </c>
      <c r="JS75" s="5">
        <v>24047</v>
      </c>
      <c r="JT75" s="5">
        <v>27026</v>
      </c>
      <c r="JU75" s="5">
        <v>27477</v>
      </c>
      <c r="JV75" s="5">
        <v>26029</v>
      </c>
      <c r="JW75" s="5">
        <v>33109</v>
      </c>
      <c r="JX75" s="5">
        <v>32684</v>
      </c>
      <c r="JY75" s="5">
        <v>33785</v>
      </c>
      <c r="JZ75" s="5">
        <v>32990</v>
      </c>
      <c r="KA75" s="5">
        <v>32810</v>
      </c>
      <c r="KB75" s="5">
        <v>31747</v>
      </c>
      <c r="KC75" s="5">
        <v>37705</v>
      </c>
      <c r="KD75" s="5">
        <v>35659</v>
      </c>
      <c r="KE75" s="5">
        <v>8877</v>
      </c>
      <c r="KF75" s="5">
        <v>-19687</v>
      </c>
      <c r="KG75" s="5">
        <v>13805</v>
      </c>
      <c r="KH75" s="5">
        <v>14908</v>
      </c>
      <c r="KI75" s="5">
        <v>15948</v>
      </c>
      <c r="KJ75" s="5">
        <v>16910</v>
      </c>
      <c r="KK75" s="5">
        <v>9758</v>
      </c>
      <c r="KL75" s="5">
        <v>6033</v>
      </c>
      <c r="KM75" s="5">
        <v>6250</v>
      </c>
      <c r="KN75" s="5">
        <v>265961</v>
      </c>
      <c r="KO75" s="5">
        <v>150574</v>
      </c>
      <c r="KP75" s="5">
        <v>316262</v>
      </c>
      <c r="KQ75" s="5">
        <v>291348</v>
      </c>
      <c r="KR75" s="5">
        <v>190346</v>
      </c>
      <c r="KS75" s="5">
        <v>138110</v>
      </c>
      <c r="KT75" s="5">
        <v>78605</v>
      </c>
      <c r="KU75" s="5">
        <v>1455</v>
      </c>
      <c r="KV75" s="5">
        <v>1197</v>
      </c>
      <c r="KW75" s="5">
        <v>1294</v>
      </c>
      <c r="KX75" s="5">
        <v>1218</v>
      </c>
      <c r="KY75" s="5">
        <v>2500</v>
      </c>
      <c r="KZ75" s="5">
        <v>3162</v>
      </c>
      <c r="LA75" s="5">
        <v>3116</v>
      </c>
      <c r="LB75" s="5">
        <v>6901</v>
      </c>
      <c r="LC75" s="5">
        <v>5779</v>
      </c>
      <c r="LD75" s="5">
        <v>3332</v>
      </c>
      <c r="LE75" s="5">
        <v>3442</v>
      </c>
      <c r="LF75" s="5">
        <v>3871</v>
      </c>
      <c r="LG75" s="5">
        <v>3420</v>
      </c>
      <c r="LH75" s="5">
        <v>3862</v>
      </c>
      <c r="LI75" s="5">
        <v>4486</v>
      </c>
      <c r="LJ75" s="5">
        <v>5098</v>
      </c>
      <c r="LK75" s="5">
        <v>1133</v>
      </c>
      <c r="LL75" s="5">
        <v>1104</v>
      </c>
      <c r="LM75" s="5">
        <v>1248</v>
      </c>
      <c r="LN75" s="5">
        <v>8477</v>
      </c>
      <c r="LO75" s="5">
        <v>7489</v>
      </c>
      <c r="LP75" s="5">
        <v>7357</v>
      </c>
      <c r="LQ75" s="5">
        <v>9016</v>
      </c>
      <c r="LR75" s="5">
        <v>8628</v>
      </c>
      <c r="LS75" s="5">
        <v>4679</v>
      </c>
      <c r="LT75" s="5">
        <v>4426</v>
      </c>
      <c r="LU75" s="5">
        <v>4507</v>
      </c>
      <c r="LV75" s="5">
        <v>5955</v>
      </c>
      <c r="LW75" s="5">
        <v>7214</v>
      </c>
      <c r="LX75" s="5">
        <v>5347</v>
      </c>
      <c r="LY75" s="5">
        <v>4507</v>
      </c>
      <c r="LZ75" s="5">
        <v>6754</v>
      </c>
      <c r="MA75" s="5">
        <v>5184</v>
      </c>
      <c r="MB75" s="5">
        <v>3871</v>
      </c>
      <c r="MC75" s="5">
        <v>3277</v>
      </c>
      <c r="MD75" s="5">
        <v>3852</v>
      </c>
      <c r="ME75" s="5">
        <v>2834</v>
      </c>
      <c r="MF75" s="5">
        <v>4230</v>
      </c>
      <c r="MG75" s="5">
        <v>1956</v>
      </c>
      <c r="MH75" s="5">
        <v>2032</v>
      </c>
      <c r="MI75" s="5">
        <v>2062</v>
      </c>
      <c r="MJ75" s="5">
        <v>2343</v>
      </c>
      <c r="MK75" s="5">
        <v>2876</v>
      </c>
      <c r="ML75" s="5">
        <v>2925</v>
      </c>
      <c r="MM75" s="5">
        <v>2834</v>
      </c>
      <c r="MN75" s="5">
        <v>3450</v>
      </c>
      <c r="MO75" s="5">
        <v>3689</v>
      </c>
      <c r="MP75" s="5">
        <v>4576</v>
      </c>
      <c r="MQ75" s="5">
        <v>0</v>
      </c>
      <c r="MR75" s="5">
        <v>0</v>
      </c>
      <c r="MS75" s="5">
        <v>0</v>
      </c>
      <c r="MT75" s="5">
        <v>0</v>
      </c>
      <c r="MU75" s="5">
        <v>21</v>
      </c>
      <c r="MV75" s="5">
        <v>37</v>
      </c>
      <c r="MW75" s="5">
        <v>49</v>
      </c>
      <c r="MX75" s="5">
        <v>66</v>
      </c>
      <c r="MY75" s="5">
        <v>63</v>
      </c>
      <c r="MZ75" s="5">
        <v>919</v>
      </c>
      <c r="NA75" s="5">
        <v>884</v>
      </c>
      <c r="NB75" s="5">
        <v>967</v>
      </c>
      <c r="NC75" s="5">
        <v>1605</v>
      </c>
      <c r="ND75" s="5">
        <v>1756</v>
      </c>
      <c r="NE75" s="5" t="s">
        <v>33</v>
      </c>
      <c r="NF75" s="5" t="s">
        <v>33</v>
      </c>
      <c r="NG75" s="5" t="s">
        <v>33</v>
      </c>
      <c r="NH75" s="5" t="s">
        <v>33</v>
      </c>
      <c r="NI75" s="5" t="s">
        <v>33</v>
      </c>
      <c r="NJ75" s="5" t="s">
        <v>33</v>
      </c>
      <c r="NK75" s="5" t="s">
        <v>33</v>
      </c>
      <c r="NL75" s="5" t="s">
        <v>33</v>
      </c>
      <c r="NM75" s="5" t="s">
        <v>33</v>
      </c>
      <c r="NN75" s="5" t="s">
        <v>33</v>
      </c>
      <c r="NO75" s="5" t="s">
        <v>33</v>
      </c>
      <c r="NP75" s="5" t="s">
        <v>33</v>
      </c>
      <c r="NQ75" s="5" t="s">
        <v>33</v>
      </c>
      <c r="NR75" s="5" t="s">
        <v>33</v>
      </c>
      <c r="NS75" s="5" t="s">
        <v>33</v>
      </c>
      <c r="NT75" s="5" t="s">
        <v>33</v>
      </c>
      <c r="NU75" s="5" t="s">
        <v>33</v>
      </c>
      <c r="NV75" s="5" t="s">
        <v>33</v>
      </c>
      <c r="NW75" s="5">
        <v>0</v>
      </c>
      <c r="NX75" s="5">
        <v>0</v>
      </c>
      <c r="NY75" s="5">
        <v>0</v>
      </c>
      <c r="NZ75" s="5">
        <v>0</v>
      </c>
      <c r="OA75" s="5">
        <v>0</v>
      </c>
      <c r="OB75" s="5">
        <v>0</v>
      </c>
      <c r="OC75" s="5">
        <v>0</v>
      </c>
      <c r="OD75" s="5">
        <v>0</v>
      </c>
      <c r="OE75" s="5">
        <v>0</v>
      </c>
      <c r="OF75" s="5">
        <v>0</v>
      </c>
      <c r="OG75" s="5">
        <v>0</v>
      </c>
      <c r="OH75" s="5">
        <v>0</v>
      </c>
      <c r="OI75" s="5">
        <v>0</v>
      </c>
      <c r="OJ75" s="5">
        <v>0</v>
      </c>
      <c r="OK75" s="5" t="s">
        <v>33</v>
      </c>
      <c r="OL75" s="5" t="s">
        <v>33</v>
      </c>
      <c r="OM75" s="5" t="s">
        <v>33</v>
      </c>
      <c r="ON75" s="5" t="s">
        <v>33</v>
      </c>
      <c r="OO75" s="5" t="s">
        <v>33</v>
      </c>
      <c r="OP75" s="5" t="s">
        <v>33</v>
      </c>
      <c r="OQ75" s="5" t="s">
        <v>33</v>
      </c>
      <c r="OR75" s="5" t="s">
        <v>33</v>
      </c>
      <c r="OS75" s="5" t="s">
        <v>33</v>
      </c>
      <c r="OT75" s="5" t="s">
        <v>33</v>
      </c>
      <c r="OU75" s="5" t="s">
        <v>33</v>
      </c>
      <c r="OV75" s="5" t="s">
        <v>33</v>
      </c>
      <c r="OW75" s="5" t="s">
        <v>33</v>
      </c>
      <c r="OX75" s="5" t="s">
        <v>33</v>
      </c>
      <c r="OY75" s="5" t="s">
        <v>33</v>
      </c>
      <c r="OZ75" s="5" t="s">
        <v>33</v>
      </c>
      <c r="PA75" s="5" t="s">
        <v>33</v>
      </c>
      <c r="PB75" s="5" t="s">
        <v>33</v>
      </c>
      <c r="PC75" s="5">
        <v>9926</v>
      </c>
      <c r="PD75" s="5">
        <v>11527</v>
      </c>
      <c r="PE75" s="5">
        <v>10313</v>
      </c>
      <c r="PF75" s="5">
        <v>7997</v>
      </c>
      <c r="PG75" s="5">
        <v>8584</v>
      </c>
      <c r="PH75" s="5">
        <v>8909</v>
      </c>
      <c r="PI75" s="5">
        <v>7790</v>
      </c>
      <c r="PJ75" s="5">
        <v>8073</v>
      </c>
      <c r="PK75" s="5">
        <v>8888</v>
      </c>
      <c r="PL75" s="5">
        <v>10098</v>
      </c>
      <c r="PM75" s="5">
        <v>9209</v>
      </c>
      <c r="PN75" s="5">
        <v>13189</v>
      </c>
      <c r="PO75" s="5">
        <v>12500</v>
      </c>
      <c r="PP75" s="5">
        <v>10727</v>
      </c>
      <c r="PQ75" s="5">
        <v>10280</v>
      </c>
      <c r="PR75" s="5">
        <v>12932</v>
      </c>
      <c r="PS75" s="5">
        <v>13532</v>
      </c>
      <c r="PT75" s="5">
        <v>15868</v>
      </c>
      <c r="PU75" s="5">
        <v>19502</v>
      </c>
      <c r="PV75" s="5">
        <v>17878</v>
      </c>
      <c r="PW75" s="5">
        <v>19847</v>
      </c>
      <c r="PX75" s="5">
        <v>20445</v>
      </c>
      <c r="PY75" s="5">
        <v>17838</v>
      </c>
      <c r="PZ75" s="5">
        <v>14550</v>
      </c>
      <c r="QA75" s="5">
        <v>14417</v>
      </c>
      <c r="QB75" s="5">
        <v>17423</v>
      </c>
      <c r="QC75" s="5">
        <v>16262</v>
      </c>
      <c r="QD75" s="5">
        <v>15369</v>
      </c>
      <c r="QE75" s="5">
        <v>14522</v>
      </c>
      <c r="QF75" s="5">
        <v>16528</v>
      </c>
      <c r="QG75" s="5">
        <v>18011</v>
      </c>
      <c r="QH75" s="5">
        <v>20469</v>
      </c>
      <c r="QI75" s="5">
        <v>63027</v>
      </c>
      <c r="QJ75" s="5">
        <v>101605</v>
      </c>
      <c r="QK75" s="5">
        <v>41129</v>
      </c>
      <c r="QL75" s="5">
        <v>37467</v>
      </c>
      <c r="QM75" s="5">
        <v>31080</v>
      </c>
      <c r="QN75" s="5">
        <v>42524</v>
      </c>
      <c r="QO75" s="5">
        <v>28867</v>
      </c>
      <c r="QP75" s="5">
        <v>41240</v>
      </c>
      <c r="QQ75" s="5">
        <v>39597</v>
      </c>
      <c r="QR75" s="5">
        <v>27514</v>
      </c>
      <c r="QS75" s="5">
        <v>24164</v>
      </c>
      <c r="QT75" s="5">
        <v>31190</v>
      </c>
      <c r="QU75" s="5">
        <v>37836</v>
      </c>
      <c r="QV75" s="5">
        <v>30436</v>
      </c>
      <c r="QW75" s="5">
        <v>26581</v>
      </c>
      <c r="QX75" s="5">
        <v>28313</v>
      </c>
      <c r="QY75" s="5">
        <v>35035</v>
      </c>
      <c r="QZ75" s="5">
        <v>20915</v>
      </c>
      <c r="RA75" s="5">
        <v>19960</v>
      </c>
      <c r="RB75" s="5">
        <v>17905</v>
      </c>
      <c r="RC75" s="5">
        <v>20306</v>
      </c>
      <c r="RD75" s="5">
        <v>16973</v>
      </c>
      <c r="RE75" s="5">
        <v>14773</v>
      </c>
      <c r="RF75" s="5">
        <v>18565</v>
      </c>
      <c r="RG75" s="5">
        <v>15393</v>
      </c>
      <c r="RH75" s="5">
        <v>20100</v>
      </c>
      <c r="RI75" s="5">
        <v>19021</v>
      </c>
      <c r="RJ75" s="5">
        <v>16571</v>
      </c>
      <c r="RK75" s="5">
        <v>17293</v>
      </c>
      <c r="RL75" s="5">
        <v>19909</v>
      </c>
      <c r="RM75" s="5">
        <v>20241</v>
      </c>
      <c r="RN75" s="5">
        <v>22121</v>
      </c>
      <c r="RO75" s="5">
        <v>21451</v>
      </c>
      <c r="RP75" s="5">
        <v>23511</v>
      </c>
      <c r="RQ75" s="5">
        <v>25130</v>
      </c>
      <c r="RR75" s="5">
        <v>27391</v>
      </c>
      <c r="RS75" s="5">
        <v>30405</v>
      </c>
      <c r="RT75" s="5">
        <v>25745</v>
      </c>
      <c r="RU75" s="5">
        <v>24965</v>
      </c>
      <c r="RV75" s="5">
        <v>24388</v>
      </c>
      <c r="RW75" s="5">
        <v>23121</v>
      </c>
      <c r="RX75" s="5">
        <v>22460</v>
      </c>
      <c r="RY75" s="5">
        <v>23405</v>
      </c>
      <c r="RZ75" s="5">
        <v>25610</v>
      </c>
      <c r="SA75" s="5">
        <v>25941</v>
      </c>
      <c r="SB75" s="5">
        <v>22091</v>
      </c>
      <c r="SC75" s="5">
        <v>23326</v>
      </c>
      <c r="SD75" s="5">
        <v>15274</v>
      </c>
      <c r="SE75" s="5">
        <v>26616</v>
      </c>
      <c r="SF75" s="5">
        <v>17562</v>
      </c>
      <c r="SG75" s="5">
        <v>28509</v>
      </c>
      <c r="SH75" s="5">
        <v>36820</v>
      </c>
      <c r="SI75" s="5">
        <v>26710</v>
      </c>
      <c r="SJ75" s="5">
        <v>23655</v>
      </c>
      <c r="SK75" s="5">
        <v>25312</v>
      </c>
      <c r="SL75" s="5">
        <v>24776</v>
      </c>
      <c r="SM75" s="5">
        <v>20393</v>
      </c>
      <c r="SN75" s="5">
        <v>22467</v>
      </c>
      <c r="SO75" s="5">
        <v>20514</v>
      </c>
      <c r="SP75" s="5">
        <v>20621</v>
      </c>
      <c r="SQ75" s="5">
        <v>19113</v>
      </c>
      <c r="SR75" s="5">
        <v>17775</v>
      </c>
      <c r="SS75" s="5">
        <v>17826</v>
      </c>
      <c r="ST75" s="5">
        <v>15755</v>
      </c>
      <c r="SU75" s="5">
        <v>35924</v>
      </c>
      <c r="SV75" s="5">
        <v>37131</v>
      </c>
      <c r="SW75" s="5">
        <v>33997</v>
      </c>
      <c r="SX75" s="5">
        <v>33168</v>
      </c>
      <c r="SY75" s="5">
        <v>34512</v>
      </c>
      <c r="SZ75" s="5">
        <v>35919</v>
      </c>
      <c r="TA75" s="5">
        <v>41900</v>
      </c>
      <c r="TB75" s="5">
        <v>51152</v>
      </c>
      <c r="TC75" s="5">
        <v>51285</v>
      </c>
      <c r="TD75" s="5">
        <v>35160</v>
      </c>
      <c r="TE75" s="5">
        <v>26278</v>
      </c>
      <c r="TF75" s="5">
        <v>22330</v>
      </c>
      <c r="TG75" s="5">
        <v>15011</v>
      </c>
      <c r="TH75" s="5">
        <v>10691</v>
      </c>
      <c r="TI75" s="5">
        <v>10101</v>
      </c>
      <c r="TJ75" s="5">
        <v>11424</v>
      </c>
      <c r="TK75" s="5">
        <v>8299</v>
      </c>
      <c r="TL75" s="5">
        <v>12781</v>
      </c>
      <c r="TM75" s="5">
        <v>10947</v>
      </c>
      <c r="TN75" s="5">
        <v>8679</v>
      </c>
      <c r="TO75" s="5">
        <v>6169</v>
      </c>
      <c r="TP75" s="5">
        <v>2366</v>
      </c>
      <c r="TQ75" s="5">
        <v>4076</v>
      </c>
      <c r="TR75" s="5">
        <v>6289</v>
      </c>
      <c r="TS75" s="5">
        <v>6085</v>
      </c>
      <c r="TT75" s="5">
        <v>5852</v>
      </c>
      <c r="TU75" s="5">
        <v>5702</v>
      </c>
      <c r="TV75" s="5">
        <v>5862</v>
      </c>
      <c r="TW75" s="5">
        <v>5504</v>
      </c>
      <c r="TX75" s="5">
        <v>4452</v>
      </c>
      <c r="TY75" s="5">
        <v>4746</v>
      </c>
      <c r="TZ75" s="5">
        <v>3307</v>
      </c>
      <c r="UA75" s="5">
        <v>17</v>
      </c>
      <c r="UB75" s="5">
        <v>101</v>
      </c>
      <c r="UC75" s="5">
        <v>123</v>
      </c>
      <c r="UD75" s="5">
        <v>74</v>
      </c>
      <c r="UE75" s="5">
        <v>39</v>
      </c>
      <c r="UF75" s="5">
        <v>29</v>
      </c>
      <c r="UG75" s="5">
        <v>14</v>
      </c>
      <c r="UH75" s="5">
        <v>14</v>
      </c>
      <c r="UI75" s="5">
        <v>25</v>
      </c>
      <c r="UJ75" s="5">
        <v>11</v>
      </c>
      <c r="UK75" s="5">
        <v>11</v>
      </c>
      <c r="UL75" s="5">
        <v>28</v>
      </c>
      <c r="UM75" s="5">
        <v>22</v>
      </c>
      <c r="UN75" s="5">
        <v>17</v>
      </c>
      <c r="UO75" s="5">
        <v>0</v>
      </c>
      <c r="UP75" s="5">
        <v>0</v>
      </c>
      <c r="UQ75" s="5">
        <v>0</v>
      </c>
      <c r="UR75" s="5">
        <v>0</v>
      </c>
      <c r="US75" s="5">
        <v>0</v>
      </c>
      <c r="UT75" s="5">
        <v>0</v>
      </c>
      <c r="UU75" s="5">
        <v>0</v>
      </c>
      <c r="UV75" s="5">
        <v>584</v>
      </c>
      <c r="UW75" s="5">
        <v>1249</v>
      </c>
      <c r="UX75" s="5">
        <v>743</v>
      </c>
      <c r="UY75" s="5">
        <v>43</v>
      </c>
      <c r="UZ75" s="5">
        <v>0</v>
      </c>
      <c r="VA75" s="5">
        <v>501</v>
      </c>
      <c r="VB75" s="5">
        <v>250</v>
      </c>
      <c r="VC75" s="5">
        <v>25</v>
      </c>
      <c r="VD75" s="5">
        <v>0</v>
      </c>
      <c r="VE75" s="5">
        <v>0</v>
      </c>
      <c r="VF75" s="5">
        <v>0</v>
      </c>
      <c r="VG75" s="5">
        <v>65813</v>
      </c>
      <c r="VH75" s="5">
        <v>36936</v>
      </c>
      <c r="VI75" s="5">
        <v>47153</v>
      </c>
      <c r="VJ75" s="5">
        <v>56395</v>
      </c>
      <c r="VK75" s="5">
        <v>47468</v>
      </c>
      <c r="VL75" s="5">
        <v>74107</v>
      </c>
      <c r="VM75" s="5">
        <v>-347</v>
      </c>
      <c r="VN75" s="5">
        <v>59272</v>
      </c>
      <c r="VO75" s="5">
        <v>63157</v>
      </c>
      <c r="VP75" s="5">
        <v>40474</v>
      </c>
      <c r="VQ75" s="5">
        <v>32570</v>
      </c>
      <c r="VR75" s="5">
        <v>8100</v>
      </c>
      <c r="VS75" s="5">
        <v>18372</v>
      </c>
      <c r="VT75" s="5">
        <v>18930</v>
      </c>
      <c r="VU75" s="5">
        <v>22038</v>
      </c>
      <c r="VV75" s="5">
        <v>25929</v>
      </c>
      <c r="VW75" s="5">
        <v>50450</v>
      </c>
      <c r="VX75" s="5">
        <v>35642</v>
      </c>
      <c r="VY75" s="5">
        <v>45608</v>
      </c>
      <c r="VZ75" s="5">
        <v>-1330</v>
      </c>
      <c r="WA75" s="5">
        <v>69422</v>
      </c>
      <c r="WB75" s="5">
        <v>83028</v>
      </c>
      <c r="WC75" s="5">
        <v>69918</v>
      </c>
      <c r="WD75" s="5">
        <v>88430</v>
      </c>
      <c r="WE75" s="5">
        <v>62091</v>
      </c>
      <c r="WF75" s="5">
        <v>92824</v>
      </c>
      <c r="WG75" s="5">
        <v>53335</v>
      </c>
      <c r="WH75" s="5">
        <v>58919</v>
      </c>
      <c r="WI75" s="5">
        <v>55471</v>
      </c>
      <c r="WJ75" s="5">
        <v>50895</v>
      </c>
      <c r="WK75" s="5">
        <v>51525</v>
      </c>
      <c r="WL75" s="5">
        <v>52946</v>
      </c>
      <c r="WM75" s="5">
        <v>1731</v>
      </c>
      <c r="WN75" s="5">
        <v>1919</v>
      </c>
      <c r="WO75" s="5">
        <v>1807</v>
      </c>
      <c r="WP75" s="5">
        <v>1934</v>
      </c>
      <c r="WQ75" s="5">
        <v>1905</v>
      </c>
      <c r="WR75" s="5">
        <v>1188</v>
      </c>
      <c r="WS75" s="5">
        <v>1704</v>
      </c>
      <c r="WT75" s="5">
        <v>1338</v>
      </c>
      <c r="WU75" s="5">
        <v>2573</v>
      </c>
      <c r="WV75" s="5">
        <v>1559</v>
      </c>
      <c r="WW75" s="5">
        <v>1228</v>
      </c>
      <c r="WX75" s="5">
        <v>1779</v>
      </c>
      <c r="WY75" s="5">
        <v>1497</v>
      </c>
      <c r="WZ75" s="5">
        <v>892</v>
      </c>
      <c r="XA75" s="5">
        <v>1729</v>
      </c>
      <c r="XB75" s="5">
        <v>1030</v>
      </c>
      <c r="XC75" s="5">
        <v>1084</v>
      </c>
      <c r="XD75" s="5">
        <v>205</v>
      </c>
      <c r="XE75" s="5">
        <v>286</v>
      </c>
      <c r="XF75" s="5">
        <v>281</v>
      </c>
      <c r="XG75" s="5">
        <v>334</v>
      </c>
      <c r="XH75" s="5">
        <v>1137</v>
      </c>
      <c r="XI75" s="5">
        <v>2291</v>
      </c>
      <c r="XJ75" s="5">
        <v>2242</v>
      </c>
      <c r="XK75" s="5">
        <v>2437</v>
      </c>
      <c r="XL75" s="5">
        <v>2703</v>
      </c>
      <c r="XM75" s="5">
        <v>2572</v>
      </c>
      <c r="XN75" s="5">
        <v>2493</v>
      </c>
      <c r="XO75" s="5">
        <v>2237</v>
      </c>
      <c r="XP75" s="5">
        <v>2160</v>
      </c>
      <c r="XQ75" s="5">
        <v>2285</v>
      </c>
      <c r="XR75" s="5">
        <v>2314</v>
      </c>
      <c r="XS75" s="1">
        <v>12390</v>
      </c>
      <c r="XT75" s="3" t="s">
        <v>180</v>
      </c>
      <c r="XU75" s="3" t="s">
        <v>180</v>
      </c>
      <c r="XV75" s="3" t="s">
        <v>179</v>
      </c>
      <c r="XW75" s="3" t="s">
        <v>179</v>
      </c>
      <c r="XX75" s="3" t="s">
        <v>180</v>
      </c>
      <c r="XY75" s="3" t="s">
        <v>180</v>
      </c>
      <c r="XZ75" s="3" t="s">
        <v>209</v>
      </c>
    </row>
    <row r="76" spans="1:650" x14ac:dyDescent="0.3">
      <c r="A76" s="6" t="s">
        <v>107</v>
      </c>
      <c r="B76" s="1">
        <v>4057091</v>
      </c>
      <c r="C76" s="5">
        <v>30305</v>
      </c>
      <c r="D76" s="5">
        <v>41352</v>
      </c>
      <c r="E76" s="5">
        <v>20472</v>
      </c>
      <c r="F76" s="5">
        <v>19584</v>
      </c>
      <c r="G76" s="5">
        <v>2094</v>
      </c>
      <c r="H76" s="5">
        <v>8735</v>
      </c>
      <c r="I76" s="5">
        <v>6856</v>
      </c>
      <c r="J76" s="5">
        <v>5081</v>
      </c>
      <c r="K76" s="5">
        <v>2784</v>
      </c>
      <c r="L76" s="5">
        <v>803</v>
      </c>
      <c r="M76" s="5">
        <v>6125</v>
      </c>
      <c r="N76" s="5">
        <v>1446</v>
      </c>
      <c r="O76" s="5">
        <v>3674</v>
      </c>
      <c r="P76" s="5">
        <v>1410</v>
      </c>
      <c r="Q76" s="5">
        <v>1191</v>
      </c>
      <c r="R76" s="5">
        <v>926</v>
      </c>
      <c r="S76" s="5">
        <v>9812</v>
      </c>
      <c r="T76" s="5">
        <v>8268</v>
      </c>
      <c r="U76" s="5">
        <v>8041</v>
      </c>
      <c r="V76" s="5">
        <v>3947</v>
      </c>
      <c r="W76" s="5">
        <v>19921</v>
      </c>
      <c r="X76" s="5">
        <v>73880</v>
      </c>
      <c r="Y76" s="5">
        <v>1965</v>
      </c>
      <c r="Z76" s="5">
        <v>337</v>
      </c>
      <c r="AA76" s="5">
        <v>2014</v>
      </c>
      <c r="AB76" s="5">
        <v>4038</v>
      </c>
      <c r="AC76" s="5">
        <v>2092</v>
      </c>
      <c r="AD76" s="5">
        <v>1524</v>
      </c>
      <c r="AE76" s="5" t="s">
        <v>33</v>
      </c>
      <c r="AF76" s="5" t="s">
        <v>33</v>
      </c>
      <c r="AG76" s="5" t="s">
        <v>33</v>
      </c>
      <c r="AH76" s="5" t="s">
        <v>33</v>
      </c>
      <c r="AI76" s="5">
        <v>2385878</v>
      </c>
      <c r="AJ76" s="5">
        <v>1665625</v>
      </c>
      <c r="AK76" s="5">
        <v>1117776</v>
      </c>
      <c r="AL76" s="5">
        <v>1000047</v>
      </c>
      <c r="AM76" s="5">
        <v>1112142</v>
      </c>
      <c r="AN76" s="5">
        <v>1341590</v>
      </c>
      <c r="AO76" s="5">
        <v>368433</v>
      </c>
      <c r="AP76" s="5">
        <v>712485</v>
      </c>
      <c r="AQ76" s="5">
        <v>1032474</v>
      </c>
      <c r="AR76" s="5">
        <v>72903</v>
      </c>
      <c r="AS76" s="5">
        <v>256943</v>
      </c>
      <c r="AT76" s="5">
        <v>1319237</v>
      </c>
      <c r="AU76" s="5">
        <v>1109377</v>
      </c>
      <c r="AV76" s="5">
        <v>267943</v>
      </c>
      <c r="AW76" s="5">
        <v>309879</v>
      </c>
      <c r="AX76" s="5">
        <v>367546</v>
      </c>
      <c r="AY76" s="5">
        <v>242042</v>
      </c>
      <c r="AZ76" s="5">
        <v>39562</v>
      </c>
      <c r="BA76" s="5">
        <v>27081</v>
      </c>
      <c r="BB76" s="5">
        <v>59320</v>
      </c>
      <c r="BC76" s="5">
        <v>39871</v>
      </c>
      <c r="BD76" s="5">
        <v>14186</v>
      </c>
      <c r="BE76" s="5">
        <v>15016</v>
      </c>
      <c r="BF76" s="5">
        <v>46319</v>
      </c>
      <c r="BG76" s="5">
        <v>32161</v>
      </c>
      <c r="BH76" s="5">
        <v>46825</v>
      </c>
      <c r="BI76" s="5">
        <v>50815</v>
      </c>
      <c r="BJ76" s="5">
        <v>15898</v>
      </c>
      <c r="BK76" s="5" t="s">
        <v>33</v>
      </c>
      <c r="BL76" s="5" t="s">
        <v>33</v>
      </c>
      <c r="BM76" s="5" t="s">
        <v>33</v>
      </c>
      <c r="BN76" s="5" t="s">
        <v>33</v>
      </c>
      <c r="BO76" s="5">
        <v>172960</v>
      </c>
      <c r="BP76" s="5">
        <v>107998</v>
      </c>
      <c r="BQ76" s="5">
        <v>114219</v>
      </c>
      <c r="BR76" s="5">
        <v>434244</v>
      </c>
      <c r="BS76" s="5">
        <v>188128</v>
      </c>
      <c r="BT76" s="5">
        <v>69965</v>
      </c>
      <c r="BU76" s="5">
        <v>42456</v>
      </c>
      <c r="BV76" s="5">
        <v>33731</v>
      </c>
      <c r="BW76" s="5">
        <v>38788</v>
      </c>
      <c r="BX76" s="5">
        <v>17137</v>
      </c>
      <c r="BY76" s="5">
        <v>20413</v>
      </c>
      <c r="BZ76" s="5">
        <v>34267</v>
      </c>
      <c r="CA76" s="5">
        <v>54694</v>
      </c>
      <c r="CB76" s="5">
        <v>86606</v>
      </c>
      <c r="CC76" s="5">
        <v>48339</v>
      </c>
      <c r="CD76" s="5">
        <v>21299</v>
      </c>
      <c r="CE76" s="5">
        <v>7308</v>
      </c>
      <c r="CF76" s="5">
        <v>8634</v>
      </c>
      <c r="CG76" s="5">
        <v>-5834</v>
      </c>
      <c r="CH76" s="5">
        <v>9382</v>
      </c>
      <c r="CI76" s="5">
        <v>12955</v>
      </c>
      <c r="CJ76" s="5">
        <v>14245</v>
      </c>
      <c r="CK76" s="5">
        <v>34697</v>
      </c>
      <c r="CL76" s="5">
        <v>25408</v>
      </c>
      <c r="CM76" s="5">
        <v>10277</v>
      </c>
      <c r="CN76" s="5">
        <v>27214</v>
      </c>
      <c r="CO76" s="5">
        <v>8951</v>
      </c>
      <c r="CP76" s="5">
        <v>29536</v>
      </c>
      <c r="CQ76" s="5" t="s">
        <v>33</v>
      </c>
      <c r="CR76" s="5" t="s">
        <v>33</v>
      </c>
      <c r="CS76" s="5" t="s">
        <v>33</v>
      </c>
      <c r="CT76" s="5" t="s">
        <v>33</v>
      </c>
      <c r="CU76" s="5">
        <v>209435</v>
      </c>
      <c r="CV76" s="5">
        <v>221210</v>
      </c>
      <c r="CW76" s="5">
        <v>161635</v>
      </c>
      <c r="CX76" s="5">
        <v>138076</v>
      </c>
      <c r="CY76" s="5">
        <v>133032</v>
      </c>
      <c r="CZ76" s="5">
        <v>148208</v>
      </c>
      <c r="DA76" s="5">
        <v>122563</v>
      </c>
      <c r="DB76" s="5">
        <v>93793</v>
      </c>
      <c r="DC76" s="5">
        <v>99314</v>
      </c>
      <c r="DD76" s="5">
        <v>122157</v>
      </c>
      <c r="DE76" s="5">
        <v>97074</v>
      </c>
      <c r="DF76" s="5">
        <v>151103</v>
      </c>
      <c r="DG76" s="5">
        <v>151427</v>
      </c>
      <c r="DH76" s="5">
        <v>100884</v>
      </c>
      <c r="DI76" s="5">
        <v>114467</v>
      </c>
      <c r="DJ76" s="5">
        <v>106130</v>
      </c>
      <c r="DK76" s="5">
        <v>75867</v>
      </c>
      <c r="DL76" s="5">
        <v>87528</v>
      </c>
      <c r="DM76" s="5">
        <v>95282</v>
      </c>
      <c r="DN76" s="5">
        <v>69052</v>
      </c>
      <c r="DO76" s="5">
        <v>45631</v>
      </c>
      <c r="DP76" s="5">
        <v>46197</v>
      </c>
      <c r="DQ76" s="5">
        <v>35163</v>
      </c>
      <c r="DR76" s="5">
        <v>40209</v>
      </c>
      <c r="DS76" s="5">
        <v>55671</v>
      </c>
      <c r="DT76" s="5">
        <v>74120</v>
      </c>
      <c r="DU76" s="5">
        <v>46361</v>
      </c>
      <c r="DV76" s="5">
        <v>46802</v>
      </c>
      <c r="DW76" s="5" t="s">
        <v>33</v>
      </c>
      <c r="DX76" s="5" t="s">
        <v>33</v>
      </c>
      <c r="DY76" s="5" t="s">
        <v>33</v>
      </c>
      <c r="DZ76" s="5" t="s">
        <v>33</v>
      </c>
      <c r="EA76" s="5">
        <v>274584</v>
      </c>
      <c r="EB76" s="5">
        <v>134013</v>
      </c>
      <c r="EC76" s="5">
        <v>70798</v>
      </c>
      <c r="ED76" s="5">
        <v>41934</v>
      </c>
      <c r="EE76" s="5">
        <v>32323</v>
      </c>
      <c r="EF76" s="5">
        <v>23193</v>
      </c>
      <c r="EG76" s="5">
        <v>49221</v>
      </c>
      <c r="EH76" s="5">
        <v>21508</v>
      </c>
      <c r="EI76" s="5">
        <v>28944</v>
      </c>
      <c r="EJ76" s="5">
        <v>13120</v>
      </c>
      <c r="EK76" s="5">
        <v>19565</v>
      </c>
      <c r="EL76" s="5">
        <v>19180</v>
      </c>
      <c r="EM76" s="5">
        <v>19756</v>
      </c>
      <c r="EN76" s="5">
        <v>11441</v>
      </c>
      <c r="EO76" s="5">
        <v>19894</v>
      </c>
      <c r="EP76" s="5">
        <v>18197</v>
      </c>
      <c r="EQ76" s="5">
        <v>15371</v>
      </c>
      <c r="ER76" s="5">
        <v>26317</v>
      </c>
      <c r="ES76" s="5">
        <v>23421</v>
      </c>
      <c r="ET76" s="5">
        <v>27447</v>
      </c>
      <c r="EU76" s="5">
        <v>37678</v>
      </c>
      <c r="EV76" s="5">
        <v>30097</v>
      </c>
      <c r="EW76" s="5">
        <v>18824</v>
      </c>
      <c r="EX76" s="5">
        <v>9596</v>
      </c>
      <c r="EY76" s="5">
        <v>11189</v>
      </c>
      <c r="EZ76" s="5">
        <v>13780</v>
      </c>
      <c r="FA76" s="5">
        <v>9860</v>
      </c>
      <c r="FB76" s="5">
        <v>20515</v>
      </c>
      <c r="FC76" s="5" t="s">
        <v>33</v>
      </c>
      <c r="FD76" s="5" t="s">
        <v>33</v>
      </c>
      <c r="FE76" s="5" t="s">
        <v>33</v>
      </c>
      <c r="FF76" s="5" t="s">
        <v>33</v>
      </c>
      <c r="FG76" s="5">
        <v>0</v>
      </c>
      <c r="FH76" s="5">
        <v>0</v>
      </c>
      <c r="FI76" s="5">
        <v>0</v>
      </c>
      <c r="FJ76" s="5">
        <v>0</v>
      </c>
      <c r="FK76" s="5">
        <v>0</v>
      </c>
      <c r="FL76" s="5">
        <v>0</v>
      </c>
      <c r="FM76" s="5">
        <v>0</v>
      </c>
      <c r="FN76" s="5">
        <v>0</v>
      </c>
      <c r="FO76" s="5">
        <v>0</v>
      </c>
      <c r="FP76" s="5">
        <v>0</v>
      </c>
      <c r="FQ76" s="5">
        <v>0</v>
      </c>
      <c r="FR76" s="5">
        <v>0</v>
      </c>
      <c r="FS76" s="5">
        <v>0</v>
      </c>
      <c r="FT76" s="5">
        <v>0</v>
      </c>
      <c r="FU76" s="5" t="s">
        <v>33</v>
      </c>
      <c r="FV76" s="5" t="s">
        <v>33</v>
      </c>
      <c r="FW76" s="5" t="s">
        <v>33</v>
      </c>
      <c r="FX76" s="5" t="s">
        <v>33</v>
      </c>
      <c r="FY76" s="5" t="s">
        <v>33</v>
      </c>
      <c r="FZ76" s="5" t="s">
        <v>33</v>
      </c>
      <c r="GA76" s="5" t="s">
        <v>33</v>
      </c>
      <c r="GB76" s="5" t="s">
        <v>33</v>
      </c>
      <c r="GC76" s="5" t="s">
        <v>33</v>
      </c>
      <c r="GD76" s="5" t="s">
        <v>33</v>
      </c>
      <c r="GE76" s="5" t="s">
        <v>33</v>
      </c>
      <c r="GF76" s="5" t="s">
        <v>33</v>
      </c>
      <c r="GG76" s="5" t="s">
        <v>33</v>
      </c>
      <c r="GH76" s="5" t="s">
        <v>33</v>
      </c>
      <c r="GI76" s="5" t="s">
        <v>33</v>
      </c>
      <c r="GJ76" s="5" t="s">
        <v>33</v>
      </c>
      <c r="GK76" s="5" t="s">
        <v>33</v>
      </c>
      <c r="GL76" s="5" t="s">
        <v>33</v>
      </c>
      <c r="GM76" s="5">
        <v>3073163</v>
      </c>
      <c r="GN76" s="5">
        <v>2170199</v>
      </c>
      <c r="GO76" s="5">
        <v>1485038</v>
      </c>
      <c r="GP76" s="5">
        <v>1633885</v>
      </c>
      <c r="GQ76" s="5">
        <v>1467720</v>
      </c>
      <c r="GR76" s="5">
        <v>1591691</v>
      </c>
      <c r="GS76" s="5">
        <v>589529</v>
      </c>
      <c r="GT76" s="5">
        <v>866598</v>
      </c>
      <c r="GU76" s="5">
        <v>1202304</v>
      </c>
      <c r="GV76" s="5">
        <v>226121</v>
      </c>
      <c r="GW76" s="5">
        <v>401286</v>
      </c>
      <c r="GX76" s="5">
        <v>1525234</v>
      </c>
      <c r="GY76" s="5">
        <v>1338929</v>
      </c>
      <c r="GZ76" s="5">
        <v>468285</v>
      </c>
      <c r="HA76" s="5">
        <v>493770</v>
      </c>
      <c r="HB76" s="5">
        <v>514099</v>
      </c>
      <c r="HC76" s="5">
        <v>350400</v>
      </c>
      <c r="HD76" s="5">
        <v>170308</v>
      </c>
      <c r="HE76" s="5">
        <v>147990</v>
      </c>
      <c r="HF76" s="5">
        <v>169148</v>
      </c>
      <c r="HG76" s="5">
        <v>156055</v>
      </c>
      <c r="HH76" s="5">
        <v>178605</v>
      </c>
      <c r="HI76" s="5">
        <v>105666</v>
      </c>
      <c r="HJ76" s="5">
        <v>121868</v>
      </c>
      <c r="HK76" s="5">
        <v>111312</v>
      </c>
      <c r="HL76" s="5">
        <v>165977</v>
      </c>
      <c r="HM76" s="5">
        <v>118079</v>
      </c>
      <c r="HN76" s="5">
        <v>114275</v>
      </c>
      <c r="HO76" s="5" t="s">
        <v>33</v>
      </c>
      <c r="HP76" s="5" t="s">
        <v>33</v>
      </c>
      <c r="HQ76" s="5" t="s">
        <v>33</v>
      </c>
      <c r="HR76" s="5" t="s">
        <v>33</v>
      </c>
      <c r="HS76" s="5">
        <v>487693</v>
      </c>
      <c r="HT76" s="5">
        <v>565251</v>
      </c>
      <c r="HU76" s="5">
        <v>510974</v>
      </c>
      <c r="HV76" s="5">
        <v>483822</v>
      </c>
      <c r="HW76" s="5">
        <v>514809</v>
      </c>
      <c r="HX76" s="5">
        <v>608490</v>
      </c>
      <c r="HY76" s="5">
        <v>589746</v>
      </c>
      <c r="HZ76" s="5">
        <v>534724</v>
      </c>
      <c r="IA76" s="5">
        <v>563824</v>
      </c>
      <c r="IB76" s="5">
        <v>614786</v>
      </c>
      <c r="IC76" s="5">
        <v>576059</v>
      </c>
      <c r="ID76" s="5">
        <v>801253</v>
      </c>
      <c r="IE76" s="5">
        <v>800274</v>
      </c>
      <c r="IF76" s="5">
        <v>718960</v>
      </c>
      <c r="IG76" s="5">
        <v>533971</v>
      </c>
      <c r="IH76" s="5">
        <v>461255</v>
      </c>
      <c r="II76" s="5">
        <v>452192</v>
      </c>
      <c r="IJ76" s="5">
        <v>458064</v>
      </c>
      <c r="IK76" s="5">
        <v>429430</v>
      </c>
      <c r="IL76" s="5">
        <v>404397</v>
      </c>
      <c r="IM76" s="5">
        <v>374731</v>
      </c>
      <c r="IN76" s="5">
        <v>371746</v>
      </c>
      <c r="IO76" s="5">
        <v>433049</v>
      </c>
      <c r="IP76" s="5">
        <v>368508</v>
      </c>
      <c r="IQ76" s="5">
        <v>371385</v>
      </c>
      <c r="IR76" s="5">
        <v>363838</v>
      </c>
      <c r="IS76" s="5">
        <v>346468</v>
      </c>
      <c r="IT76" s="5">
        <v>100945</v>
      </c>
      <c r="IU76" s="5" t="s">
        <v>33</v>
      </c>
      <c r="IV76" s="5" t="s">
        <v>33</v>
      </c>
      <c r="IW76" s="5" t="s">
        <v>33</v>
      </c>
      <c r="IX76" s="5" t="s">
        <v>33</v>
      </c>
      <c r="IY76" s="5">
        <v>203466</v>
      </c>
      <c r="IZ76" s="5">
        <v>182756</v>
      </c>
      <c r="JA76" s="5">
        <v>168447</v>
      </c>
      <c r="JB76" s="5">
        <v>127508</v>
      </c>
      <c r="JC76" s="5">
        <v>139244</v>
      </c>
      <c r="JD76" s="5">
        <v>140797</v>
      </c>
      <c r="JE76" s="5">
        <v>139051</v>
      </c>
      <c r="JF76" s="5">
        <v>127316</v>
      </c>
      <c r="JG76" s="5">
        <v>111054</v>
      </c>
      <c r="JH76" s="5">
        <v>116622</v>
      </c>
      <c r="JI76" s="5">
        <v>113090</v>
      </c>
      <c r="JJ76" s="5">
        <v>109514</v>
      </c>
      <c r="JK76" s="5">
        <v>109775</v>
      </c>
      <c r="JL76" s="5">
        <v>90272</v>
      </c>
      <c r="JM76" s="5">
        <v>87092</v>
      </c>
      <c r="JN76" s="5">
        <v>106755</v>
      </c>
      <c r="JO76" s="5">
        <v>85840</v>
      </c>
      <c r="JP76" s="5">
        <v>68813</v>
      </c>
      <c r="JQ76" s="5">
        <v>66202</v>
      </c>
      <c r="JR76" s="5">
        <v>64268</v>
      </c>
      <c r="JS76" s="5">
        <v>57525</v>
      </c>
      <c r="JT76" s="5">
        <v>54685</v>
      </c>
      <c r="JU76" s="5">
        <v>0</v>
      </c>
      <c r="JV76" s="5">
        <v>44535</v>
      </c>
      <c r="JW76" s="5">
        <v>43887</v>
      </c>
      <c r="JX76" s="5">
        <v>55367</v>
      </c>
      <c r="JY76" s="5">
        <v>56952</v>
      </c>
      <c r="JZ76" s="5">
        <v>25487</v>
      </c>
      <c r="KA76" s="5" t="s">
        <v>33</v>
      </c>
      <c r="KB76" s="5" t="s">
        <v>33</v>
      </c>
      <c r="KC76" s="5" t="s">
        <v>33</v>
      </c>
      <c r="KD76" s="5" t="s">
        <v>33</v>
      </c>
      <c r="KE76" s="5">
        <v>77704</v>
      </c>
      <c r="KF76" s="5">
        <v>70939</v>
      </c>
      <c r="KG76" s="5">
        <v>68043</v>
      </c>
      <c r="KH76" s="5">
        <v>62397</v>
      </c>
      <c r="KI76" s="5">
        <v>52211</v>
      </c>
      <c r="KJ76" s="5">
        <v>47261</v>
      </c>
      <c r="KK76" s="5">
        <v>39447</v>
      </c>
      <c r="KL76" s="5">
        <v>33610</v>
      </c>
      <c r="KM76" s="5">
        <v>29265</v>
      </c>
      <c r="KN76" s="5">
        <v>51122</v>
      </c>
      <c r="KO76" s="5">
        <v>46503</v>
      </c>
      <c r="KP76" s="5">
        <v>41763</v>
      </c>
      <c r="KQ76" s="5">
        <v>33689</v>
      </c>
      <c r="KR76" s="5">
        <v>33109</v>
      </c>
      <c r="KS76" s="5">
        <v>14022</v>
      </c>
      <c r="KT76" s="5">
        <v>10923</v>
      </c>
      <c r="KU76" s="5">
        <v>6361</v>
      </c>
      <c r="KV76" s="5">
        <v>8420</v>
      </c>
      <c r="KW76" s="5">
        <v>6042</v>
      </c>
      <c r="KX76" s="5">
        <v>9394</v>
      </c>
      <c r="KY76" s="5">
        <v>9513</v>
      </c>
      <c r="KZ76" s="5">
        <v>9479</v>
      </c>
      <c r="LA76" s="5">
        <v>9836</v>
      </c>
      <c r="LB76" s="5">
        <v>6511</v>
      </c>
      <c r="LC76" s="5">
        <v>6474</v>
      </c>
      <c r="LD76" s="5">
        <v>6355</v>
      </c>
      <c r="LE76" s="5">
        <v>6223</v>
      </c>
      <c r="LF76" s="5">
        <v>2225</v>
      </c>
      <c r="LG76" s="5" t="s">
        <v>33</v>
      </c>
      <c r="LH76" s="5" t="s">
        <v>33</v>
      </c>
      <c r="LI76" s="5" t="s">
        <v>33</v>
      </c>
      <c r="LJ76" s="5" t="s">
        <v>33</v>
      </c>
      <c r="LK76" s="5">
        <v>4804</v>
      </c>
      <c r="LL76" s="5">
        <v>4251</v>
      </c>
      <c r="LM76" s="5">
        <v>9353</v>
      </c>
      <c r="LN76" s="5">
        <v>4783</v>
      </c>
      <c r="LO76" s="5">
        <v>5665</v>
      </c>
      <c r="LP76" s="5">
        <v>5804</v>
      </c>
      <c r="LQ76" s="5">
        <v>9062</v>
      </c>
      <c r="LR76" s="5">
        <v>8446</v>
      </c>
      <c r="LS76" s="5">
        <v>6203</v>
      </c>
      <c r="LT76" s="5">
        <v>6045</v>
      </c>
      <c r="LU76" s="5">
        <v>5768</v>
      </c>
      <c r="LV76" s="5">
        <v>5119</v>
      </c>
      <c r="LW76" s="5">
        <v>2380</v>
      </c>
      <c r="LX76" s="5">
        <v>2172</v>
      </c>
      <c r="LY76" s="5">
        <v>2158</v>
      </c>
      <c r="LZ76" s="5">
        <v>2157</v>
      </c>
      <c r="MA76" s="5">
        <v>2593</v>
      </c>
      <c r="MB76" s="5">
        <v>2589</v>
      </c>
      <c r="MC76" s="5">
        <v>3070</v>
      </c>
      <c r="MD76" s="5">
        <v>3226</v>
      </c>
      <c r="ME76" s="5">
        <v>3559</v>
      </c>
      <c r="MF76" s="5">
        <v>4158</v>
      </c>
      <c r="MG76" s="5">
        <v>3984</v>
      </c>
      <c r="MH76" s="5">
        <v>3357</v>
      </c>
      <c r="MI76" s="5">
        <v>3142</v>
      </c>
      <c r="MJ76" s="5">
        <v>3978</v>
      </c>
      <c r="MK76" s="5">
        <v>2902</v>
      </c>
      <c r="ML76" s="5">
        <v>834</v>
      </c>
      <c r="MM76" s="5" t="s">
        <v>33</v>
      </c>
      <c r="MN76" s="5" t="s">
        <v>33</v>
      </c>
      <c r="MO76" s="5" t="s">
        <v>33</v>
      </c>
      <c r="MP76" s="5" t="s">
        <v>33</v>
      </c>
      <c r="MQ76" s="5">
        <v>6127</v>
      </c>
      <c r="MR76" s="5">
        <v>6385</v>
      </c>
      <c r="MS76" s="5">
        <v>5203</v>
      </c>
      <c r="MT76" s="5">
        <v>4932</v>
      </c>
      <c r="MU76" s="5">
        <v>5011</v>
      </c>
      <c r="MV76" s="5">
        <v>4464</v>
      </c>
      <c r="MW76" s="5">
        <v>6161</v>
      </c>
      <c r="MX76" s="5">
        <v>5986</v>
      </c>
      <c r="MY76" s="5">
        <v>6315</v>
      </c>
      <c r="MZ76" s="5">
        <v>7528</v>
      </c>
      <c r="NA76" s="5">
        <v>3242</v>
      </c>
      <c r="NB76" s="5">
        <v>851</v>
      </c>
      <c r="NC76" s="5">
        <v>0</v>
      </c>
      <c r="ND76" s="5">
        <v>0</v>
      </c>
      <c r="NE76" s="5" t="s">
        <v>33</v>
      </c>
      <c r="NF76" s="5" t="s">
        <v>33</v>
      </c>
      <c r="NG76" s="5" t="s">
        <v>33</v>
      </c>
      <c r="NH76" s="5" t="s">
        <v>33</v>
      </c>
      <c r="NI76" s="5" t="s">
        <v>33</v>
      </c>
      <c r="NJ76" s="5" t="s">
        <v>33</v>
      </c>
      <c r="NK76" s="5" t="s">
        <v>33</v>
      </c>
      <c r="NL76" s="5" t="s">
        <v>33</v>
      </c>
      <c r="NM76" s="5" t="s">
        <v>33</v>
      </c>
      <c r="NN76" s="5" t="s">
        <v>33</v>
      </c>
      <c r="NO76" s="5" t="s">
        <v>33</v>
      </c>
      <c r="NP76" s="5" t="s">
        <v>33</v>
      </c>
      <c r="NQ76" s="5" t="s">
        <v>33</v>
      </c>
      <c r="NR76" s="5" t="s">
        <v>33</v>
      </c>
      <c r="NS76" s="5" t="s">
        <v>33</v>
      </c>
      <c r="NT76" s="5" t="s">
        <v>33</v>
      </c>
      <c r="NU76" s="5" t="s">
        <v>33</v>
      </c>
      <c r="NV76" s="5" t="s">
        <v>33</v>
      </c>
      <c r="NW76" s="5">
        <v>0</v>
      </c>
      <c r="NX76" s="5">
        <v>0</v>
      </c>
      <c r="NY76" s="5">
        <v>0</v>
      </c>
      <c r="NZ76" s="5">
        <v>0</v>
      </c>
      <c r="OA76" s="5">
        <v>0</v>
      </c>
      <c r="OB76" s="5">
        <v>0</v>
      </c>
      <c r="OC76" s="5">
        <v>0</v>
      </c>
      <c r="OD76" s="5">
        <v>0</v>
      </c>
      <c r="OE76" s="5">
        <v>0</v>
      </c>
      <c r="OF76" s="5">
        <v>0</v>
      </c>
      <c r="OG76" s="5">
        <v>0</v>
      </c>
      <c r="OH76" s="5">
        <v>0</v>
      </c>
      <c r="OI76" s="5">
        <v>0</v>
      </c>
      <c r="OJ76" s="5">
        <v>0</v>
      </c>
      <c r="OK76" s="5" t="s">
        <v>33</v>
      </c>
      <c r="OL76" s="5" t="s">
        <v>33</v>
      </c>
      <c r="OM76" s="5" t="s">
        <v>33</v>
      </c>
      <c r="ON76" s="5" t="s">
        <v>33</v>
      </c>
      <c r="OO76" s="5" t="s">
        <v>33</v>
      </c>
      <c r="OP76" s="5" t="s">
        <v>33</v>
      </c>
      <c r="OQ76" s="5" t="s">
        <v>33</v>
      </c>
      <c r="OR76" s="5" t="s">
        <v>33</v>
      </c>
      <c r="OS76" s="5" t="s">
        <v>33</v>
      </c>
      <c r="OT76" s="5" t="s">
        <v>33</v>
      </c>
      <c r="OU76" s="5" t="s">
        <v>33</v>
      </c>
      <c r="OV76" s="5" t="s">
        <v>33</v>
      </c>
      <c r="OW76" s="5" t="s">
        <v>33</v>
      </c>
      <c r="OX76" s="5" t="s">
        <v>33</v>
      </c>
      <c r="OY76" s="5" t="s">
        <v>33</v>
      </c>
      <c r="OZ76" s="5" t="s">
        <v>33</v>
      </c>
      <c r="PA76" s="5" t="s">
        <v>33</v>
      </c>
      <c r="PB76" s="5" t="s">
        <v>33</v>
      </c>
      <c r="PC76" s="5">
        <v>38929</v>
      </c>
      <c r="PD76" s="5">
        <v>35588</v>
      </c>
      <c r="PE76" s="5">
        <v>35722</v>
      </c>
      <c r="PF76" s="5">
        <v>33952</v>
      </c>
      <c r="PG76" s="5">
        <v>34473</v>
      </c>
      <c r="PH76" s="5">
        <v>37106</v>
      </c>
      <c r="PI76" s="5">
        <v>36853</v>
      </c>
      <c r="PJ76" s="5">
        <v>36995</v>
      </c>
      <c r="PK76" s="5">
        <v>39527</v>
      </c>
      <c r="PL76" s="5">
        <v>37553</v>
      </c>
      <c r="PM76" s="5">
        <v>38622</v>
      </c>
      <c r="PN76" s="5">
        <v>45664</v>
      </c>
      <c r="PO76" s="5">
        <v>41649</v>
      </c>
      <c r="PP76" s="5">
        <v>40420</v>
      </c>
      <c r="PQ76" s="5">
        <v>38911</v>
      </c>
      <c r="PR76" s="5">
        <v>33766</v>
      </c>
      <c r="PS76" s="5">
        <v>30227</v>
      </c>
      <c r="PT76" s="5">
        <v>27397</v>
      </c>
      <c r="PU76" s="5">
        <v>27182</v>
      </c>
      <c r="PV76" s="5">
        <v>22946</v>
      </c>
      <c r="PW76" s="5">
        <v>22404</v>
      </c>
      <c r="PX76" s="5">
        <v>23525</v>
      </c>
      <c r="PY76" s="5">
        <v>22064</v>
      </c>
      <c r="PZ76" s="5">
        <v>19353</v>
      </c>
      <c r="QA76" s="5">
        <v>19201</v>
      </c>
      <c r="QB76" s="5">
        <v>19291</v>
      </c>
      <c r="QC76" s="5">
        <v>18661</v>
      </c>
      <c r="QD76" s="5">
        <v>6377</v>
      </c>
      <c r="QE76" s="5" t="s">
        <v>33</v>
      </c>
      <c r="QF76" s="5" t="s">
        <v>33</v>
      </c>
      <c r="QG76" s="5" t="s">
        <v>33</v>
      </c>
      <c r="QH76" s="5" t="s">
        <v>33</v>
      </c>
      <c r="QI76" s="5">
        <v>46369</v>
      </c>
      <c r="QJ76" s="5">
        <v>45156</v>
      </c>
      <c r="QK76" s="5">
        <v>52920</v>
      </c>
      <c r="QL76" s="5">
        <v>45384</v>
      </c>
      <c r="QM76" s="5">
        <v>48323</v>
      </c>
      <c r="QN76" s="5">
        <v>55059</v>
      </c>
      <c r="QO76" s="5">
        <v>55263</v>
      </c>
      <c r="QP76" s="5">
        <v>61180</v>
      </c>
      <c r="QQ76" s="5">
        <v>60040</v>
      </c>
      <c r="QR76" s="5">
        <v>65059</v>
      </c>
      <c r="QS76" s="5">
        <v>49520</v>
      </c>
      <c r="QT76" s="5">
        <v>66199</v>
      </c>
      <c r="QU76" s="5">
        <v>65149</v>
      </c>
      <c r="QV76" s="5">
        <v>43139</v>
      </c>
      <c r="QW76" s="5">
        <v>42342</v>
      </c>
      <c r="QX76" s="5">
        <v>40351</v>
      </c>
      <c r="QY76" s="5">
        <v>37383</v>
      </c>
      <c r="QZ76" s="5">
        <v>36590</v>
      </c>
      <c r="RA76" s="5">
        <v>42603</v>
      </c>
      <c r="RB76" s="5">
        <v>36899</v>
      </c>
      <c r="RC76" s="5">
        <v>30778</v>
      </c>
      <c r="RD76" s="5">
        <v>30658</v>
      </c>
      <c r="RE76" s="5">
        <v>27610</v>
      </c>
      <c r="RF76" s="5">
        <v>24511</v>
      </c>
      <c r="RG76" s="5">
        <v>23930</v>
      </c>
      <c r="RH76" s="5">
        <v>27992</v>
      </c>
      <c r="RI76" s="5">
        <v>27891</v>
      </c>
      <c r="RJ76" s="5">
        <v>7816</v>
      </c>
      <c r="RK76" s="5" t="s">
        <v>33</v>
      </c>
      <c r="RL76" s="5" t="s">
        <v>33</v>
      </c>
      <c r="RM76" s="5" t="s">
        <v>33</v>
      </c>
      <c r="RN76" s="5" t="s">
        <v>33</v>
      </c>
      <c r="RO76" s="5">
        <v>31707</v>
      </c>
      <c r="RP76" s="5">
        <v>29699</v>
      </c>
      <c r="RQ76" s="5">
        <v>27940</v>
      </c>
      <c r="RR76" s="5">
        <v>27496</v>
      </c>
      <c r="RS76" s="5">
        <v>27460</v>
      </c>
      <c r="RT76" s="5">
        <v>28091</v>
      </c>
      <c r="RU76" s="5">
        <v>26766</v>
      </c>
      <c r="RV76" s="5">
        <v>26174</v>
      </c>
      <c r="RW76" s="5">
        <v>21458</v>
      </c>
      <c r="RX76" s="5">
        <v>26005</v>
      </c>
      <c r="RY76" s="5">
        <v>26250</v>
      </c>
      <c r="RZ76" s="5">
        <v>30073</v>
      </c>
      <c r="SA76" s="5">
        <v>29425</v>
      </c>
      <c r="SB76" s="5">
        <v>28909</v>
      </c>
      <c r="SC76" s="5">
        <v>30065</v>
      </c>
      <c r="SD76" s="5">
        <v>25935</v>
      </c>
      <c r="SE76" s="5">
        <v>25602</v>
      </c>
      <c r="SF76" s="5">
        <v>26209</v>
      </c>
      <c r="SG76" s="5">
        <v>29600</v>
      </c>
      <c r="SH76" s="5">
        <v>24036</v>
      </c>
      <c r="SI76" s="5">
        <v>23624</v>
      </c>
      <c r="SJ76" s="5">
        <v>25281</v>
      </c>
      <c r="SK76" s="5">
        <v>19284</v>
      </c>
      <c r="SL76" s="5">
        <v>18897</v>
      </c>
      <c r="SM76" s="5">
        <v>19428</v>
      </c>
      <c r="SN76" s="5">
        <v>20500</v>
      </c>
      <c r="SO76" s="5">
        <v>20480</v>
      </c>
      <c r="SP76" s="5">
        <v>4510</v>
      </c>
      <c r="SQ76" s="5" t="s">
        <v>33</v>
      </c>
      <c r="SR76" s="5" t="s">
        <v>33</v>
      </c>
      <c r="SS76" s="5" t="s">
        <v>33</v>
      </c>
      <c r="ST76" s="5" t="s">
        <v>33</v>
      </c>
      <c r="SU76" s="5">
        <v>66727</v>
      </c>
      <c r="SV76" s="5">
        <v>115529</v>
      </c>
      <c r="SW76" s="5">
        <v>107483</v>
      </c>
      <c r="SX76" s="5">
        <v>85276</v>
      </c>
      <c r="SY76" s="5">
        <v>80221</v>
      </c>
      <c r="SZ76" s="5">
        <v>78013</v>
      </c>
      <c r="TA76" s="5">
        <v>56919</v>
      </c>
      <c r="TB76" s="5">
        <v>54490</v>
      </c>
      <c r="TC76" s="5">
        <v>51308</v>
      </c>
      <c r="TD76" s="5">
        <v>49060</v>
      </c>
      <c r="TE76" s="5">
        <v>43279</v>
      </c>
      <c r="TF76" s="5">
        <v>34528</v>
      </c>
      <c r="TG76" s="5">
        <v>34513</v>
      </c>
      <c r="TH76" s="5">
        <v>33205</v>
      </c>
      <c r="TI76" s="5">
        <v>26131</v>
      </c>
      <c r="TJ76" s="5">
        <v>22648</v>
      </c>
      <c r="TK76" s="5">
        <v>19632</v>
      </c>
      <c r="TL76" s="5">
        <v>18955</v>
      </c>
      <c r="TM76" s="5">
        <v>30748</v>
      </c>
      <c r="TN76" s="5">
        <v>34468</v>
      </c>
      <c r="TO76" s="5">
        <v>36276</v>
      </c>
      <c r="TP76" s="5">
        <v>42787</v>
      </c>
      <c r="TQ76" s="5">
        <v>20534</v>
      </c>
      <c r="TR76" s="5">
        <v>10601</v>
      </c>
      <c r="TS76" s="5">
        <v>10869</v>
      </c>
      <c r="TT76" s="5">
        <v>3526</v>
      </c>
      <c r="TU76" s="5">
        <v>9488</v>
      </c>
      <c r="TV76" s="5">
        <v>1435</v>
      </c>
      <c r="TW76" s="5" t="s">
        <v>33</v>
      </c>
      <c r="TX76" s="5" t="s">
        <v>33</v>
      </c>
      <c r="TY76" s="5" t="s">
        <v>33</v>
      </c>
      <c r="TZ76" s="5" t="s">
        <v>33</v>
      </c>
      <c r="UA76" s="5">
        <v>4204</v>
      </c>
      <c r="UB76" s="5">
        <v>4049</v>
      </c>
      <c r="UC76" s="5">
        <v>3769</v>
      </c>
      <c r="UD76" s="5">
        <v>3658</v>
      </c>
      <c r="UE76" s="5">
        <v>3602</v>
      </c>
      <c r="UF76" s="5">
        <v>4617</v>
      </c>
      <c r="UG76" s="5">
        <v>4769</v>
      </c>
      <c r="UH76" s="5">
        <v>4293</v>
      </c>
      <c r="UI76" s="5">
        <v>3942</v>
      </c>
      <c r="UJ76" s="5">
        <v>4416</v>
      </c>
      <c r="UK76" s="5">
        <v>6483</v>
      </c>
      <c r="UL76" s="5">
        <v>7479</v>
      </c>
      <c r="UM76" s="5">
        <v>6577</v>
      </c>
      <c r="UN76" s="5">
        <v>5827</v>
      </c>
      <c r="UO76" s="5">
        <v>3562</v>
      </c>
      <c r="UP76" s="5">
        <v>7222</v>
      </c>
      <c r="UQ76" s="5">
        <v>4642</v>
      </c>
      <c r="UR76" s="5">
        <v>4648</v>
      </c>
      <c r="US76" s="5">
        <v>4735</v>
      </c>
      <c r="UT76" s="5">
        <v>5601</v>
      </c>
      <c r="UU76" s="5">
        <v>6409</v>
      </c>
      <c r="UV76" s="5">
        <v>9057</v>
      </c>
      <c r="UW76" s="5">
        <v>9092</v>
      </c>
      <c r="UX76" s="5">
        <v>4000</v>
      </c>
      <c r="UY76" s="5">
        <v>3340</v>
      </c>
      <c r="UZ76" s="5">
        <v>3108</v>
      </c>
      <c r="VA76" s="5">
        <v>2959</v>
      </c>
      <c r="VB76" s="5">
        <v>170</v>
      </c>
      <c r="VC76" s="5" t="s">
        <v>33</v>
      </c>
      <c r="VD76" s="5" t="s">
        <v>33</v>
      </c>
      <c r="VE76" s="5" t="s">
        <v>33</v>
      </c>
      <c r="VF76" s="5" t="s">
        <v>33</v>
      </c>
      <c r="VG76" s="5">
        <v>58163</v>
      </c>
      <c r="VH76" s="5">
        <v>48491</v>
      </c>
      <c r="VI76" s="5">
        <v>58301</v>
      </c>
      <c r="VJ76" s="5">
        <v>62734</v>
      </c>
      <c r="VK76" s="5">
        <v>67011</v>
      </c>
      <c r="VL76" s="5">
        <v>70499</v>
      </c>
      <c r="VM76" s="5">
        <v>74383</v>
      </c>
      <c r="VN76" s="5">
        <v>74272</v>
      </c>
      <c r="VO76" s="5">
        <v>78513</v>
      </c>
      <c r="VP76" s="5">
        <v>81651</v>
      </c>
      <c r="VQ76" s="5">
        <v>85513</v>
      </c>
      <c r="VR76" s="5">
        <v>86066</v>
      </c>
      <c r="VS76" s="5">
        <v>92092</v>
      </c>
      <c r="VT76" s="5">
        <v>88709</v>
      </c>
      <c r="VU76" s="5">
        <v>86019</v>
      </c>
      <c r="VV76" s="5">
        <v>86524</v>
      </c>
      <c r="VW76" s="5">
        <v>91978</v>
      </c>
      <c r="VX76" s="5">
        <v>80239</v>
      </c>
      <c r="VY76" s="5">
        <v>78024</v>
      </c>
      <c r="VZ76" s="5">
        <v>67616</v>
      </c>
      <c r="WA76" s="5">
        <v>91882</v>
      </c>
      <c r="WB76" s="5">
        <v>93871</v>
      </c>
      <c r="WC76" s="5">
        <v>105241</v>
      </c>
      <c r="WD76" s="5">
        <v>78903</v>
      </c>
      <c r="WE76" s="5">
        <v>108208</v>
      </c>
      <c r="WF76" s="5">
        <v>73561</v>
      </c>
      <c r="WG76" s="5">
        <v>72994</v>
      </c>
      <c r="WH76" s="5">
        <v>18339</v>
      </c>
      <c r="WI76" s="5" t="s">
        <v>33</v>
      </c>
      <c r="WJ76" s="5" t="s">
        <v>33</v>
      </c>
      <c r="WK76" s="5" t="s">
        <v>33</v>
      </c>
      <c r="WL76" s="5" t="s">
        <v>33</v>
      </c>
      <c r="WM76" s="5">
        <v>1391</v>
      </c>
      <c r="WN76" s="5">
        <v>1065</v>
      </c>
      <c r="WO76" s="5">
        <v>1229</v>
      </c>
      <c r="WP76" s="5">
        <v>1038</v>
      </c>
      <c r="WQ76" s="5">
        <v>1159</v>
      </c>
      <c r="WR76" s="5">
        <v>2446</v>
      </c>
      <c r="WS76" s="5">
        <v>3072</v>
      </c>
      <c r="WT76" s="5">
        <v>3676</v>
      </c>
      <c r="WU76" s="5">
        <v>1327</v>
      </c>
      <c r="WV76" s="5">
        <v>1160</v>
      </c>
      <c r="WW76" s="5">
        <v>1592</v>
      </c>
      <c r="WX76" s="5">
        <v>2127</v>
      </c>
      <c r="WY76" s="5">
        <v>2869</v>
      </c>
      <c r="WZ76" s="5">
        <v>3110</v>
      </c>
      <c r="XA76" s="5">
        <v>3087</v>
      </c>
      <c r="XB76" s="5">
        <v>13245</v>
      </c>
      <c r="XC76" s="5">
        <v>12793</v>
      </c>
      <c r="XD76" s="5">
        <v>11567</v>
      </c>
      <c r="XE76" s="5">
        <v>11851</v>
      </c>
      <c r="XF76" s="5">
        <v>10011</v>
      </c>
      <c r="XG76" s="5">
        <v>9685</v>
      </c>
      <c r="XH76" s="5">
        <v>8272</v>
      </c>
      <c r="XI76" s="5">
        <v>7340</v>
      </c>
      <c r="XJ76" s="5">
        <v>6203</v>
      </c>
      <c r="XK76" s="5">
        <v>4128</v>
      </c>
      <c r="XL76" s="5">
        <v>3517</v>
      </c>
      <c r="XM76" s="5">
        <v>3737</v>
      </c>
      <c r="XN76" s="5">
        <v>519</v>
      </c>
      <c r="XO76" s="5" t="s">
        <v>33</v>
      </c>
      <c r="XP76" s="5" t="s">
        <v>33</v>
      </c>
      <c r="XQ76" s="5" t="s">
        <v>33</v>
      </c>
      <c r="XR76" s="5" t="s">
        <v>33</v>
      </c>
      <c r="XS76" s="1">
        <v>12341</v>
      </c>
      <c r="XT76" s="3" t="s">
        <v>180</v>
      </c>
      <c r="XU76" s="3" t="s">
        <v>180</v>
      </c>
      <c r="XV76" s="3" t="s">
        <v>180</v>
      </c>
      <c r="XW76" s="3" t="s">
        <v>179</v>
      </c>
      <c r="XX76" s="3" t="s">
        <v>180</v>
      </c>
      <c r="XY76" s="3" t="s">
        <v>180</v>
      </c>
      <c r="XZ76" s="3" t="s">
        <v>237</v>
      </c>
    </row>
    <row r="77" spans="1:650" x14ac:dyDescent="0.3">
      <c r="A77" s="6" t="s">
        <v>108</v>
      </c>
      <c r="B77" s="1">
        <v>4057010</v>
      </c>
      <c r="C77" s="5">
        <v>3795</v>
      </c>
      <c r="D77" s="5">
        <v>1475</v>
      </c>
      <c r="E77" s="5">
        <v>1014</v>
      </c>
      <c r="F77" s="5">
        <v>1486</v>
      </c>
      <c r="G77" s="5">
        <v>546</v>
      </c>
      <c r="H77" s="5">
        <v>3104</v>
      </c>
      <c r="I77" s="5">
        <v>-17</v>
      </c>
      <c r="J77" s="5">
        <v>590</v>
      </c>
      <c r="K77" s="5">
        <v>1388</v>
      </c>
      <c r="L77" s="5">
        <v>11391</v>
      </c>
      <c r="M77" s="5">
        <v>0</v>
      </c>
      <c r="N77" s="5">
        <v>0</v>
      </c>
      <c r="O77" s="5">
        <v>0</v>
      </c>
      <c r="P77" s="5">
        <v>0</v>
      </c>
      <c r="Q77" s="5">
        <v>0</v>
      </c>
      <c r="R77" s="5">
        <v>0</v>
      </c>
      <c r="S77" s="5">
        <v>0</v>
      </c>
      <c r="T77" s="5">
        <v>0</v>
      </c>
      <c r="U77" s="5">
        <v>0</v>
      </c>
      <c r="V77" s="5">
        <v>0</v>
      </c>
      <c r="W77" s="5">
        <v>0</v>
      </c>
      <c r="X77" s="5">
        <v>0</v>
      </c>
      <c r="Y77" s="5">
        <v>0</v>
      </c>
      <c r="Z77" s="5">
        <v>0</v>
      </c>
      <c r="AA77" s="5">
        <v>0</v>
      </c>
      <c r="AB77" s="5">
        <v>0</v>
      </c>
      <c r="AC77" s="5">
        <v>0</v>
      </c>
      <c r="AD77" s="5">
        <v>0</v>
      </c>
      <c r="AE77" s="5">
        <v>0</v>
      </c>
      <c r="AF77" s="5">
        <v>0</v>
      </c>
      <c r="AG77" s="5">
        <v>0</v>
      </c>
      <c r="AH77" s="5">
        <v>0</v>
      </c>
      <c r="AI77" s="5">
        <v>103625</v>
      </c>
      <c r="AJ77" s="5">
        <v>268350</v>
      </c>
      <c r="AK77" s="5">
        <v>64035</v>
      </c>
      <c r="AL77" s="5">
        <v>28258</v>
      </c>
      <c r="AM77" s="5">
        <v>540465</v>
      </c>
      <c r="AN77" s="5">
        <v>830052</v>
      </c>
      <c r="AO77" s="5">
        <v>154000</v>
      </c>
      <c r="AP77" s="5">
        <v>20520</v>
      </c>
      <c r="AQ77" s="5">
        <v>388156</v>
      </c>
      <c r="AR77" s="5">
        <v>48118</v>
      </c>
      <c r="AS77" s="5">
        <v>61223</v>
      </c>
      <c r="AT77" s="5">
        <v>49418</v>
      </c>
      <c r="AU77" s="5">
        <v>36351</v>
      </c>
      <c r="AV77" s="5">
        <v>50007</v>
      </c>
      <c r="AW77" s="5">
        <v>10912</v>
      </c>
      <c r="AX77" s="5">
        <v>32097</v>
      </c>
      <c r="AY77" s="5">
        <v>22871</v>
      </c>
      <c r="AZ77" s="5">
        <v>26909</v>
      </c>
      <c r="BA77" s="5">
        <v>16668</v>
      </c>
      <c r="BB77" s="5">
        <v>18330</v>
      </c>
      <c r="BC77" s="5">
        <v>13967</v>
      </c>
      <c r="BD77" s="5">
        <v>17809</v>
      </c>
      <c r="BE77" s="5">
        <v>13206</v>
      </c>
      <c r="BF77" s="5">
        <v>13907</v>
      </c>
      <c r="BG77" s="5">
        <v>17549</v>
      </c>
      <c r="BH77" s="5">
        <v>121658</v>
      </c>
      <c r="BI77" s="5">
        <v>26566</v>
      </c>
      <c r="BJ77" s="5">
        <v>12619</v>
      </c>
      <c r="BK77" s="5">
        <v>14021</v>
      </c>
      <c r="BL77" s="5">
        <v>15453</v>
      </c>
      <c r="BM77" s="5">
        <v>23408</v>
      </c>
      <c r="BN77" s="5">
        <v>13909</v>
      </c>
      <c r="BO77" s="5">
        <v>41230</v>
      </c>
      <c r="BP77" s="5">
        <v>35607</v>
      </c>
      <c r="BQ77" s="5">
        <v>28622</v>
      </c>
      <c r="BR77" s="5">
        <v>27317</v>
      </c>
      <c r="BS77" s="5">
        <v>22173</v>
      </c>
      <c r="BT77" s="5">
        <v>32964</v>
      </c>
      <c r="BU77" s="5">
        <v>73265</v>
      </c>
      <c r="BV77" s="5">
        <v>68518</v>
      </c>
      <c r="BW77" s="5">
        <v>34669</v>
      </c>
      <c r="BX77" s="5">
        <v>17230</v>
      </c>
      <c r="BY77" s="5">
        <v>13664</v>
      </c>
      <c r="BZ77" s="5">
        <v>19186</v>
      </c>
      <c r="CA77" s="5">
        <v>6128</v>
      </c>
      <c r="CB77" s="5">
        <v>32123</v>
      </c>
      <c r="CC77" s="5">
        <v>8384</v>
      </c>
      <c r="CD77" s="5">
        <v>8121</v>
      </c>
      <c r="CE77" s="5">
        <v>17896</v>
      </c>
      <c r="CF77" s="5">
        <v>12160</v>
      </c>
      <c r="CG77" s="5">
        <v>21832</v>
      </c>
      <c r="CH77" s="5">
        <v>10815</v>
      </c>
      <c r="CI77" s="5">
        <v>8198</v>
      </c>
      <c r="CJ77" s="5">
        <v>10909</v>
      </c>
      <c r="CK77" s="5">
        <v>6122</v>
      </c>
      <c r="CL77" s="5">
        <v>22802</v>
      </c>
      <c r="CM77" s="5">
        <v>18708</v>
      </c>
      <c r="CN77" s="5">
        <v>15148</v>
      </c>
      <c r="CO77" s="5">
        <v>15861</v>
      </c>
      <c r="CP77" s="5">
        <v>12284</v>
      </c>
      <c r="CQ77" s="5">
        <v>10881</v>
      </c>
      <c r="CR77" s="5">
        <v>6140</v>
      </c>
      <c r="CS77" s="5">
        <v>12466</v>
      </c>
      <c r="CT77" s="5">
        <v>4390</v>
      </c>
      <c r="CU77" s="5">
        <v>74833</v>
      </c>
      <c r="CV77" s="5">
        <v>40523</v>
      </c>
      <c r="CW77" s="5">
        <v>40129</v>
      </c>
      <c r="CX77" s="5">
        <v>35587</v>
      </c>
      <c r="CY77" s="5">
        <v>48948</v>
      </c>
      <c r="CZ77" s="5">
        <v>35685</v>
      </c>
      <c r="DA77" s="5">
        <v>34770</v>
      </c>
      <c r="DB77" s="5">
        <v>28574</v>
      </c>
      <c r="DC77" s="5">
        <v>30850</v>
      </c>
      <c r="DD77" s="5">
        <v>27791</v>
      </c>
      <c r="DE77" s="5">
        <v>38504</v>
      </c>
      <c r="DF77" s="5">
        <v>37214</v>
      </c>
      <c r="DG77" s="5">
        <v>49781</v>
      </c>
      <c r="DH77" s="5">
        <v>121584</v>
      </c>
      <c r="DI77" s="5">
        <v>35852</v>
      </c>
      <c r="DJ77" s="5">
        <v>29425</v>
      </c>
      <c r="DK77" s="5">
        <v>31414</v>
      </c>
      <c r="DL77" s="5">
        <v>28937</v>
      </c>
      <c r="DM77" s="5">
        <v>40037</v>
      </c>
      <c r="DN77" s="5">
        <v>54166</v>
      </c>
      <c r="DO77" s="5">
        <v>29078</v>
      </c>
      <c r="DP77" s="5">
        <v>16630</v>
      </c>
      <c r="DQ77" s="5">
        <v>20957</v>
      </c>
      <c r="DR77" s="5">
        <v>26568</v>
      </c>
      <c r="DS77" s="5">
        <v>26055</v>
      </c>
      <c r="DT77" s="5">
        <v>21552</v>
      </c>
      <c r="DU77" s="5">
        <v>22306</v>
      </c>
      <c r="DV77" s="5">
        <v>23804</v>
      </c>
      <c r="DW77" s="5">
        <v>15975</v>
      </c>
      <c r="DX77" s="5">
        <v>22408</v>
      </c>
      <c r="DY77" s="5">
        <v>12019</v>
      </c>
      <c r="DZ77" s="5">
        <v>18158</v>
      </c>
      <c r="EA77" s="5">
        <v>12545</v>
      </c>
      <c r="EB77" s="5">
        <v>27791</v>
      </c>
      <c r="EC77" s="5">
        <v>16617</v>
      </c>
      <c r="ED77" s="5">
        <v>20582</v>
      </c>
      <c r="EE77" s="5">
        <v>23487</v>
      </c>
      <c r="EF77" s="5">
        <v>45022</v>
      </c>
      <c r="EG77" s="5">
        <v>218814</v>
      </c>
      <c r="EH77" s="5">
        <v>30820</v>
      </c>
      <c r="EI77" s="5">
        <v>6194</v>
      </c>
      <c r="EJ77" s="5">
        <v>8109</v>
      </c>
      <c r="EK77" s="5">
        <v>3458</v>
      </c>
      <c r="EL77" s="5">
        <v>11032</v>
      </c>
      <c r="EM77" s="5">
        <v>8033</v>
      </c>
      <c r="EN77" s="5">
        <v>16285</v>
      </c>
      <c r="EO77" s="5">
        <v>6622</v>
      </c>
      <c r="EP77" s="5">
        <v>9702</v>
      </c>
      <c r="EQ77" s="5">
        <v>7137</v>
      </c>
      <c r="ER77" s="5">
        <v>3642</v>
      </c>
      <c r="ES77" s="5">
        <v>5356</v>
      </c>
      <c r="ET77" s="5">
        <v>5669</v>
      </c>
      <c r="EU77" s="5">
        <v>9642</v>
      </c>
      <c r="EV77" s="5">
        <v>12449</v>
      </c>
      <c r="EW77" s="5">
        <v>9108</v>
      </c>
      <c r="EX77" s="5">
        <v>4148</v>
      </c>
      <c r="EY77" s="5">
        <v>8884</v>
      </c>
      <c r="EZ77" s="5">
        <v>8881</v>
      </c>
      <c r="FA77" s="5">
        <v>8840</v>
      </c>
      <c r="FB77" s="5">
        <v>10869</v>
      </c>
      <c r="FC77" s="5">
        <v>5721</v>
      </c>
      <c r="FD77" s="5">
        <v>4696</v>
      </c>
      <c r="FE77" s="5">
        <v>3255</v>
      </c>
      <c r="FF77" s="5">
        <v>10069</v>
      </c>
      <c r="FG77" s="5">
        <v>0</v>
      </c>
      <c r="FH77" s="5">
        <v>0</v>
      </c>
      <c r="FI77" s="5">
        <v>0</v>
      </c>
      <c r="FJ77" s="5">
        <v>0</v>
      </c>
      <c r="FK77" s="5">
        <v>0</v>
      </c>
      <c r="FL77" s="5">
        <v>0</v>
      </c>
      <c r="FM77" s="5">
        <v>0</v>
      </c>
      <c r="FN77" s="5">
        <v>0</v>
      </c>
      <c r="FO77" s="5">
        <v>0</v>
      </c>
      <c r="FP77" s="5">
        <v>0</v>
      </c>
      <c r="FQ77" s="5">
        <v>0</v>
      </c>
      <c r="FR77" s="5">
        <v>0</v>
      </c>
      <c r="FS77" s="5">
        <v>0</v>
      </c>
      <c r="FT77" s="5">
        <v>0</v>
      </c>
      <c r="FU77" s="5" t="s">
        <v>33</v>
      </c>
      <c r="FV77" s="5" t="s">
        <v>33</v>
      </c>
      <c r="FW77" s="5" t="s">
        <v>33</v>
      </c>
      <c r="FX77" s="5" t="s">
        <v>33</v>
      </c>
      <c r="FY77" s="5" t="s">
        <v>33</v>
      </c>
      <c r="FZ77" s="5" t="s">
        <v>33</v>
      </c>
      <c r="GA77" s="5" t="s">
        <v>33</v>
      </c>
      <c r="GB77" s="5" t="s">
        <v>33</v>
      </c>
      <c r="GC77" s="5" t="s">
        <v>33</v>
      </c>
      <c r="GD77" s="5" t="s">
        <v>33</v>
      </c>
      <c r="GE77" s="5" t="s">
        <v>33</v>
      </c>
      <c r="GF77" s="5" t="s">
        <v>33</v>
      </c>
      <c r="GG77" s="5" t="s">
        <v>33</v>
      </c>
      <c r="GH77" s="5" t="s">
        <v>33</v>
      </c>
      <c r="GI77" s="5" t="s">
        <v>33</v>
      </c>
      <c r="GJ77" s="5" t="s">
        <v>33</v>
      </c>
      <c r="GK77" s="5" t="s">
        <v>33</v>
      </c>
      <c r="GL77" s="5" t="s">
        <v>33</v>
      </c>
      <c r="GM77" s="5">
        <v>236027</v>
      </c>
      <c r="GN77" s="5">
        <v>373747</v>
      </c>
      <c r="GO77" s="5">
        <v>150418</v>
      </c>
      <c r="GP77" s="5">
        <v>109570</v>
      </c>
      <c r="GQ77" s="5">
        <v>639329</v>
      </c>
      <c r="GR77" s="5">
        <v>946777</v>
      </c>
      <c r="GS77" s="5">
        <v>480833</v>
      </c>
      <c r="GT77" s="5">
        <v>149022</v>
      </c>
      <c r="GU77" s="5">
        <v>461256</v>
      </c>
      <c r="GV77" s="5">
        <v>112640</v>
      </c>
      <c r="GW77" s="5">
        <v>116849</v>
      </c>
      <c r="GX77" s="5">
        <v>116849</v>
      </c>
      <c r="GY77" s="5">
        <v>100294</v>
      </c>
      <c r="GZ77" s="5">
        <v>219999</v>
      </c>
      <c r="HA77" s="5">
        <v>61772</v>
      </c>
      <c r="HB77" s="5">
        <v>79344</v>
      </c>
      <c r="HC77" s="5">
        <v>79318</v>
      </c>
      <c r="HD77" s="5">
        <v>71648</v>
      </c>
      <c r="HE77" s="5">
        <v>83892</v>
      </c>
      <c r="HF77" s="5">
        <v>88980</v>
      </c>
      <c r="HG77" s="5">
        <v>60885</v>
      </c>
      <c r="HH77" s="5">
        <v>57797</v>
      </c>
      <c r="HI77" s="5">
        <v>49392</v>
      </c>
      <c r="HJ77" s="5">
        <v>67424</v>
      </c>
      <c r="HK77" s="5">
        <v>71196</v>
      </c>
      <c r="HL77" s="5">
        <v>167240</v>
      </c>
      <c r="HM77" s="5">
        <v>73573</v>
      </c>
      <c r="HN77" s="5">
        <v>59575</v>
      </c>
      <c r="HO77" s="5">
        <v>46598</v>
      </c>
      <c r="HP77" s="5">
        <v>48697</v>
      </c>
      <c r="HQ77" s="5">
        <v>51148</v>
      </c>
      <c r="HR77" s="5">
        <v>46526</v>
      </c>
      <c r="HS77" s="5">
        <v>479839</v>
      </c>
      <c r="HT77" s="5">
        <v>507372</v>
      </c>
      <c r="HU77" s="5">
        <v>467207</v>
      </c>
      <c r="HV77" s="5">
        <v>424997</v>
      </c>
      <c r="HW77" s="5">
        <v>498701</v>
      </c>
      <c r="HX77" s="5">
        <v>658174</v>
      </c>
      <c r="HY77" s="5">
        <v>575546</v>
      </c>
      <c r="HZ77" s="5">
        <v>504082</v>
      </c>
      <c r="IA77" s="5">
        <v>622851</v>
      </c>
      <c r="IB77" s="5">
        <v>648657</v>
      </c>
      <c r="IC77" s="5">
        <v>679513</v>
      </c>
      <c r="ID77" s="5">
        <v>774575</v>
      </c>
      <c r="IE77" s="5">
        <v>657481</v>
      </c>
      <c r="IF77" s="5">
        <v>570682</v>
      </c>
      <c r="IG77" s="5">
        <v>565080</v>
      </c>
      <c r="IH77" s="5">
        <v>489664</v>
      </c>
      <c r="II77" s="5">
        <v>393077</v>
      </c>
      <c r="IJ77" s="5">
        <v>393120</v>
      </c>
      <c r="IK77" s="5">
        <v>421264</v>
      </c>
      <c r="IL77" s="5">
        <v>324137</v>
      </c>
      <c r="IM77" s="5">
        <v>270655</v>
      </c>
      <c r="IN77" s="5">
        <v>249518</v>
      </c>
      <c r="IO77" s="5">
        <v>215273</v>
      </c>
      <c r="IP77" s="5">
        <v>215269</v>
      </c>
      <c r="IQ77" s="5">
        <v>204641</v>
      </c>
      <c r="IR77" s="5">
        <v>201105</v>
      </c>
      <c r="IS77" s="5">
        <v>202587</v>
      </c>
      <c r="IT77" s="5">
        <v>182186</v>
      </c>
      <c r="IU77" s="5">
        <v>190315</v>
      </c>
      <c r="IV77" s="5">
        <v>187444</v>
      </c>
      <c r="IW77" s="5">
        <v>181398</v>
      </c>
      <c r="IX77" s="5">
        <v>169730</v>
      </c>
      <c r="IY77" s="5">
        <v>64224</v>
      </c>
      <c r="IZ77" s="5">
        <v>76455</v>
      </c>
      <c r="JA77" s="5">
        <v>64997</v>
      </c>
      <c r="JB77" s="5">
        <v>69320</v>
      </c>
      <c r="JC77" s="5">
        <v>62479</v>
      </c>
      <c r="JD77" s="5">
        <v>62274</v>
      </c>
      <c r="JE77" s="5">
        <v>57130</v>
      </c>
      <c r="JF77" s="5">
        <v>46789</v>
      </c>
      <c r="JG77" s="5">
        <v>63348</v>
      </c>
      <c r="JH77" s="5">
        <v>61995</v>
      </c>
      <c r="JI77" s="5">
        <v>51473</v>
      </c>
      <c r="JJ77" s="5">
        <v>57707</v>
      </c>
      <c r="JK77" s="5">
        <v>56218</v>
      </c>
      <c r="JL77" s="5">
        <v>50728</v>
      </c>
      <c r="JM77" s="5">
        <v>47821</v>
      </c>
      <c r="JN77" s="5">
        <v>52782</v>
      </c>
      <c r="JO77" s="5">
        <v>48358</v>
      </c>
      <c r="JP77" s="5">
        <v>53187</v>
      </c>
      <c r="JQ77" s="5">
        <v>41417</v>
      </c>
      <c r="JR77" s="5">
        <v>29768</v>
      </c>
      <c r="JS77" s="5">
        <v>24403</v>
      </c>
      <c r="JT77" s="5">
        <v>30654</v>
      </c>
      <c r="JU77" s="5">
        <v>30559</v>
      </c>
      <c r="JV77" s="5">
        <v>28001</v>
      </c>
      <c r="JW77" s="5">
        <v>22237</v>
      </c>
      <c r="JX77" s="5">
        <v>27218</v>
      </c>
      <c r="JY77" s="5">
        <v>24651</v>
      </c>
      <c r="JZ77" s="5">
        <v>25779</v>
      </c>
      <c r="KA77" s="5">
        <v>25587</v>
      </c>
      <c r="KB77" s="5">
        <v>19350</v>
      </c>
      <c r="KC77" s="5">
        <v>22473</v>
      </c>
      <c r="KD77" s="5">
        <v>21337</v>
      </c>
      <c r="KE77" s="5">
        <v>7063</v>
      </c>
      <c r="KF77" s="5">
        <v>7702</v>
      </c>
      <c r="KG77" s="5">
        <v>6477</v>
      </c>
      <c r="KH77" s="5">
        <v>7922</v>
      </c>
      <c r="KI77" s="5">
        <v>6939</v>
      </c>
      <c r="KJ77" s="5">
        <v>7114</v>
      </c>
      <c r="KK77" s="5">
        <v>8357</v>
      </c>
      <c r="KL77" s="5">
        <v>6239</v>
      </c>
      <c r="KM77" s="5">
        <v>6311</v>
      </c>
      <c r="KN77" s="5">
        <v>6022</v>
      </c>
      <c r="KO77" s="5">
        <v>5167</v>
      </c>
      <c r="KP77" s="5">
        <v>6147</v>
      </c>
      <c r="KQ77" s="5">
        <v>6576</v>
      </c>
      <c r="KR77" s="5">
        <v>5989</v>
      </c>
      <c r="KS77" s="5">
        <v>5117</v>
      </c>
      <c r="KT77" s="5">
        <v>4968</v>
      </c>
      <c r="KU77" s="5">
        <v>5607</v>
      </c>
      <c r="KV77" s="5">
        <v>4449</v>
      </c>
      <c r="KW77" s="5">
        <v>4647</v>
      </c>
      <c r="KX77" s="5">
        <v>5369</v>
      </c>
      <c r="KY77" s="5">
        <v>5338</v>
      </c>
      <c r="KZ77" s="5">
        <v>4407</v>
      </c>
      <c r="LA77" s="5">
        <v>3666</v>
      </c>
      <c r="LB77" s="5">
        <v>3354</v>
      </c>
      <c r="LC77" s="5">
        <v>2519</v>
      </c>
      <c r="LD77" s="5">
        <v>2064</v>
      </c>
      <c r="LE77" s="5">
        <v>2030</v>
      </c>
      <c r="LF77" s="5">
        <v>1743</v>
      </c>
      <c r="LG77" s="5">
        <v>1716</v>
      </c>
      <c r="LH77" s="5">
        <v>1371</v>
      </c>
      <c r="LI77" s="5">
        <v>1596</v>
      </c>
      <c r="LJ77" s="5">
        <v>1219</v>
      </c>
      <c r="LK77" s="5">
        <v>8936</v>
      </c>
      <c r="LL77" s="5">
        <v>7505</v>
      </c>
      <c r="LM77" s="5">
        <v>4535</v>
      </c>
      <c r="LN77" s="5">
        <v>7651</v>
      </c>
      <c r="LO77" s="5">
        <v>4766</v>
      </c>
      <c r="LP77" s="5">
        <v>6083</v>
      </c>
      <c r="LQ77" s="5">
        <v>6478</v>
      </c>
      <c r="LR77" s="5">
        <v>3955</v>
      </c>
      <c r="LS77" s="5">
        <v>4819</v>
      </c>
      <c r="LT77" s="5">
        <v>4920</v>
      </c>
      <c r="LU77" s="5">
        <v>4091</v>
      </c>
      <c r="LV77" s="5">
        <v>3892</v>
      </c>
      <c r="LW77" s="5">
        <v>1252</v>
      </c>
      <c r="LX77" s="5">
        <v>1387</v>
      </c>
      <c r="LY77" s="5">
        <v>5303</v>
      </c>
      <c r="LZ77" s="5">
        <v>4307</v>
      </c>
      <c r="MA77" s="5">
        <v>4211</v>
      </c>
      <c r="MB77" s="5">
        <v>4267</v>
      </c>
      <c r="MC77" s="5">
        <v>2335</v>
      </c>
      <c r="MD77" s="5">
        <v>4139</v>
      </c>
      <c r="ME77" s="5">
        <v>4355</v>
      </c>
      <c r="MF77" s="5">
        <v>4678</v>
      </c>
      <c r="MG77" s="5">
        <v>3488</v>
      </c>
      <c r="MH77" s="5">
        <v>5206</v>
      </c>
      <c r="MI77" s="5">
        <v>3967</v>
      </c>
      <c r="MJ77" s="5">
        <v>3941</v>
      </c>
      <c r="MK77" s="5">
        <v>5040</v>
      </c>
      <c r="ML77" s="5">
        <v>4816</v>
      </c>
      <c r="MM77" s="5">
        <v>5797</v>
      </c>
      <c r="MN77" s="5">
        <v>2868</v>
      </c>
      <c r="MO77" s="5">
        <v>2606</v>
      </c>
      <c r="MP77" s="5">
        <v>2107</v>
      </c>
      <c r="MQ77" s="5">
        <v>0</v>
      </c>
      <c r="MR77" s="5">
        <v>0</v>
      </c>
      <c r="MS77" s="5">
        <v>0</v>
      </c>
      <c r="MT77" s="5">
        <v>0</v>
      </c>
      <c r="MU77" s="5">
        <v>0</v>
      </c>
      <c r="MV77" s="5">
        <v>0</v>
      </c>
      <c r="MW77" s="5">
        <v>0</v>
      </c>
      <c r="MX77" s="5">
        <v>0</v>
      </c>
      <c r="MY77" s="5">
        <v>0</v>
      </c>
      <c r="MZ77" s="5">
        <v>0</v>
      </c>
      <c r="NA77" s="5">
        <v>0</v>
      </c>
      <c r="NB77" s="5">
        <v>0</v>
      </c>
      <c r="NC77" s="5">
        <v>0</v>
      </c>
      <c r="ND77" s="5">
        <v>0</v>
      </c>
      <c r="NE77" s="5" t="s">
        <v>33</v>
      </c>
      <c r="NF77" s="5" t="s">
        <v>33</v>
      </c>
      <c r="NG77" s="5" t="s">
        <v>33</v>
      </c>
      <c r="NH77" s="5" t="s">
        <v>33</v>
      </c>
      <c r="NI77" s="5" t="s">
        <v>33</v>
      </c>
      <c r="NJ77" s="5" t="s">
        <v>33</v>
      </c>
      <c r="NK77" s="5" t="s">
        <v>33</v>
      </c>
      <c r="NL77" s="5" t="s">
        <v>33</v>
      </c>
      <c r="NM77" s="5" t="s">
        <v>33</v>
      </c>
      <c r="NN77" s="5" t="s">
        <v>33</v>
      </c>
      <c r="NO77" s="5" t="s">
        <v>33</v>
      </c>
      <c r="NP77" s="5" t="s">
        <v>33</v>
      </c>
      <c r="NQ77" s="5" t="s">
        <v>33</v>
      </c>
      <c r="NR77" s="5" t="s">
        <v>33</v>
      </c>
      <c r="NS77" s="5" t="s">
        <v>33</v>
      </c>
      <c r="NT77" s="5" t="s">
        <v>33</v>
      </c>
      <c r="NU77" s="5" t="s">
        <v>33</v>
      </c>
      <c r="NV77" s="5" t="s">
        <v>33</v>
      </c>
      <c r="NW77" s="5">
        <v>0</v>
      </c>
      <c r="NX77" s="5">
        <v>0</v>
      </c>
      <c r="NY77" s="5">
        <v>0</v>
      </c>
      <c r="NZ77" s="5">
        <v>0</v>
      </c>
      <c r="OA77" s="5">
        <v>0</v>
      </c>
      <c r="OB77" s="5">
        <v>0</v>
      </c>
      <c r="OC77" s="5">
        <v>0</v>
      </c>
      <c r="OD77" s="5">
        <v>0</v>
      </c>
      <c r="OE77" s="5">
        <v>0</v>
      </c>
      <c r="OF77" s="5">
        <v>0</v>
      </c>
      <c r="OG77" s="5">
        <v>0</v>
      </c>
      <c r="OH77" s="5">
        <v>0</v>
      </c>
      <c r="OI77" s="5">
        <v>0</v>
      </c>
      <c r="OJ77" s="5">
        <v>0</v>
      </c>
      <c r="OK77" s="5" t="s">
        <v>33</v>
      </c>
      <c r="OL77" s="5" t="s">
        <v>33</v>
      </c>
      <c r="OM77" s="5" t="s">
        <v>33</v>
      </c>
      <c r="ON77" s="5" t="s">
        <v>33</v>
      </c>
      <c r="OO77" s="5" t="s">
        <v>33</v>
      </c>
      <c r="OP77" s="5" t="s">
        <v>33</v>
      </c>
      <c r="OQ77" s="5" t="s">
        <v>33</v>
      </c>
      <c r="OR77" s="5" t="s">
        <v>33</v>
      </c>
      <c r="OS77" s="5" t="s">
        <v>33</v>
      </c>
      <c r="OT77" s="5" t="s">
        <v>33</v>
      </c>
      <c r="OU77" s="5" t="s">
        <v>33</v>
      </c>
      <c r="OV77" s="5" t="s">
        <v>33</v>
      </c>
      <c r="OW77" s="5" t="s">
        <v>33</v>
      </c>
      <c r="OX77" s="5" t="s">
        <v>33</v>
      </c>
      <c r="OY77" s="5" t="s">
        <v>33</v>
      </c>
      <c r="OZ77" s="5" t="s">
        <v>33</v>
      </c>
      <c r="PA77" s="5" t="s">
        <v>33</v>
      </c>
      <c r="PB77" s="5" t="s">
        <v>33</v>
      </c>
      <c r="PC77" s="5">
        <v>20697</v>
      </c>
      <c r="PD77" s="5">
        <v>23498</v>
      </c>
      <c r="PE77" s="5">
        <v>20029</v>
      </c>
      <c r="PF77" s="5">
        <v>20002</v>
      </c>
      <c r="PG77" s="5">
        <v>19264</v>
      </c>
      <c r="PH77" s="5">
        <v>19789</v>
      </c>
      <c r="PI77" s="5">
        <v>17436</v>
      </c>
      <c r="PJ77" s="5">
        <v>18299</v>
      </c>
      <c r="PK77" s="5">
        <v>17365</v>
      </c>
      <c r="PL77" s="5">
        <v>17002</v>
      </c>
      <c r="PM77" s="5">
        <v>15982</v>
      </c>
      <c r="PN77" s="5">
        <v>19622</v>
      </c>
      <c r="PO77" s="5">
        <v>19141</v>
      </c>
      <c r="PP77" s="5">
        <v>16806</v>
      </c>
      <c r="PQ77" s="5">
        <v>14055</v>
      </c>
      <c r="PR77" s="5">
        <v>15850</v>
      </c>
      <c r="PS77" s="5">
        <v>15842</v>
      </c>
      <c r="PT77" s="5">
        <v>15606</v>
      </c>
      <c r="PU77" s="5">
        <v>12497</v>
      </c>
      <c r="PV77" s="5">
        <v>15222</v>
      </c>
      <c r="PW77" s="5">
        <v>15842</v>
      </c>
      <c r="PX77" s="5">
        <v>14569</v>
      </c>
      <c r="PY77" s="5">
        <v>12047</v>
      </c>
      <c r="PZ77" s="5">
        <v>9562</v>
      </c>
      <c r="QA77" s="5">
        <v>8091</v>
      </c>
      <c r="QB77" s="5">
        <v>7832</v>
      </c>
      <c r="QC77" s="5">
        <v>8304</v>
      </c>
      <c r="QD77" s="5">
        <v>6849</v>
      </c>
      <c r="QE77" s="5">
        <v>5904</v>
      </c>
      <c r="QF77" s="5">
        <v>4821</v>
      </c>
      <c r="QG77" s="5">
        <v>4453</v>
      </c>
      <c r="QH77" s="5">
        <v>4023</v>
      </c>
      <c r="QI77" s="5">
        <v>22629</v>
      </c>
      <c r="QJ77" s="5">
        <v>14230</v>
      </c>
      <c r="QK77" s="5">
        <v>11537</v>
      </c>
      <c r="QL77" s="5">
        <v>16117</v>
      </c>
      <c r="QM77" s="5">
        <v>13541</v>
      </c>
      <c r="QN77" s="5">
        <v>17124</v>
      </c>
      <c r="QO77" s="5">
        <v>16922</v>
      </c>
      <c r="QP77" s="5">
        <v>14622</v>
      </c>
      <c r="QQ77" s="5">
        <v>16000</v>
      </c>
      <c r="QR77" s="5">
        <v>15472</v>
      </c>
      <c r="QS77" s="5">
        <v>12772</v>
      </c>
      <c r="QT77" s="5">
        <v>15107</v>
      </c>
      <c r="QU77" s="5">
        <v>10882</v>
      </c>
      <c r="QV77" s="5">
        <v>13536</v>
      </c>
      <c r="QW77" s="5">
        <v>17538</v>
      </c>
      <c r="QX77" s="5">
        <v>18614</v>
      </c>
      <c r="QY77" s="5">
        <v>14944</v>
      </c>
      <c r="QZ77" s="5">
        <v>15145</v>
      </c>
      <c r="RA77" s="5">
        <v>11758</v>
      </c>
      <c r="RB77" s="5">
        <v>18104</v>
      </c>
      <c r="RC77" s="5">
        <v>17830</v>
      </c>
      <c r="RD77" s="5">
        <v>14566</v>
      </c>
      <c r="RE77" s="5">
        <v>12607</v>
      </c>
      <c r="RF77" s="5">
        <v>13542</v>
      </c>
      <c r="RG77" s="5">
        <v>11195</v>
      </c>
      <c r="RH77" s="5">
        <v>11993</v>
      </c>
      <c r="RI77" s="5">
        <v>11042</v>
      </c>
      <c r="RJ77" s="5">
        <v>10621</v>
      </c>
      <c r="RK77" s="5">
        <v>11144</v>
      </c>
      <c r="RL77" s="5">
        <v>9680</v>
      </c>
      <c r="RM77" s="5">
        <v>9173</v>
      </c>
      <c r="RN77" s="5">
        <v>8743</v>
      </c>
      <c r="RO77" s="5">
        <v>13692</v>
      </c>
      <c r="RP77" s="5">
        <v>16100</v>
      </c>
      <c r="RQ77" s="5">
        <v>15719</v>
      </c>
      <c r="RR77" s="5">
        <v>16769</v>
      </c>
      <c r="RS77" s="5">
        <v>13746</v>
      </c>
      <c r="RT77" s="5">
        <v>16158</v>
      </c>
      <c r="RU77" s="5">
        <v>17838</v>
      </c>
      <c r="RV77" s="5">
        <v>15531</v>
      </c>
      <c r="RW77" s="5">
        <v>15804</v>
      </c>
      <c r="RX77" s="5">
        <v>15621</v>
      </c>
      <c r="RY77" s="5">
        <v>16040</v>
      </c>
      <c r="RZ77" s="5">
        <v>15931</v>
      </c>
      <c r="SA77" s="5">
        <v>15416</v>
      </c>
      <c r="SB77" s="5">
        <v>14501</v>
      </c>
      <c r="SC77" s="5">
        <v>14873</v>
      </c>
      <c r="SD77" s="5">
        <v>14249</v>
      </c>
      <c r="SE77" s="5">
        <v>14841</v>
      </c>
      <c r="SF77" s="5">
        <v>15276</v>
      </c>
      <c r="SG77" s="5">
        <v>15270</v>
      </c>
      <c r="SH77" s="5">
        <v>12807</v>
      </c>
      <c r="SI77" s="5">
        <v>14412</v>
      </c>
      <c r="SJ77" s="5">
        <v>13303</v>
      </c>
      <c r="SK77" s="5">
        <v>10979</v>
      </c>
      <c r="SL77" s="5">
        <v>9837</v>
      </c>
      <c r="SM77" s="5">
        <v>9599</v>
      </c>
      <c r="SN77" s="5">
        <v>9324</v>
      </c>
      <c r="SO77" s="5">
        <v>9495</v>
      </c>
      <c r="SP77" s="5">
        <v>8213</v>
      </c>
      <c r="SQ77" s="5">
        <v>3995</v>
      </c>
      <c r="SR77" s="5">
        <v>7587</v>
      </c>
      <c r="SS77" s="5">
        <v>8323</v>
      </c>
      <c r="ST77" s="5">
        <v>9245</v>
      </c>
      <c r="SU77" s="5">
        <v>7898</v>
      </c>
      <c r="SV77" s="5">
        <v>9902</v>
      </c>
      <c r="SW77" s="5">
        <v>9078</v>
      </c>
      <c r="SX77" s="5">
        <v>10008</v>
      </c>
      <c r="SY77" s="5">
        <v>10273</v>
      </c>
      <c r="SZ77" s="5">
        <v>7922</v>
      </c>
      <c r="TA77" s="5">
        <v>5798</v>
      </c>
      <c r="TB77" s="5">
        <v>6380</v>
      </c>
      <c r="TC77" s="5">
        <v>6596</v>
      </c>
      <c r="TD77" s="5">
        <v>6000</v>
      </c>
      <c r="TE77" s="5">
        <v>5640</v>
      </c>
      <c r="TF77" s="5">
        <v>6344</v>
      </c>
      <c r="TG77" s="5">
        <v>6479</v>
      </c>
      <c r="TH77" s="5">
        <v>5752</v>
      </c>
      <c r="TI77" s="5">
        <v>5523</v>
      </c>
      <c r="TJ77" s="5">
        <v>5374</v>
      </c>
      <c r="TK77" s="5">
        <v>5892</v>
      </c>
      <c r="TL77" s="5">
        <v>6630</v>
      </c>
      <c r="TM77" s="5">
        <v>5794</v>
      </c>
      <c r="TN77" s="5">
        <v>5185</v>
      </c>
      <c r="TO77" s="5">
        <v>5386</v>
      </c>
      <c r="TP77" s="5">
        <v>4573</v>
      </c>
      <c r="TQ77" s="5">
        <v>4299</v>
      </c>
      <c r="TR77" s="5">
        <v>4234</v>
      </c>
      <c r="TS77" s="5">
        <v>4352</v>
      </c>
      <c r="TT77" s="5">
        <v>3729</v>
      </c>
      <c r="TU77" s="5">
        <v>1996</v>
      </c>
      <c r="TV77" s="5">
        <v>1784</v>
      </c>
      <c r="TW77" s="5">
        <v>1907</v>
      </c>
      <c r="TX77" s="5">
        <v>1945</v>
      </c>
      <c r="TY77" s="5">
        <v>2091</v>
      </c>
      <c r="TZ77" s="5">
        <v>2061</v>
      </c>
      <c r="UA77" s="5">
        <v>2114</v>
      </c>
      <c r="UB77" s="5">
        <v>3108</v>
      </c>
      <c r="UC77" s="5">
        <v>2884</v>
      </c>
      <c r="UD77" s="5">
        <v>4293</v>
      </c>
      <c r="UE77" s="5">
        <v>4742</v>
      </c>
      <c r="UF77" s="5">
        <v>4941</v>
      </c>
      <c r="UG77" s="5">
        <v>4175</v>
      </c>
      <c r="UH77" s="5">
        <v>3968</v>
      </c>
      <c r="UI77" s="5">
        <v>4240</v>
      </c>
      <c r="UJ77" s="5">
        <v>4508</v>
      </c>
      <c r="UK77" s="5">
        <v>4730</v>
      </c>
      <c r="UL77" s="5">
        <v>5281</v>
      </c>
      <c r="UM77" s="5">
        <v>5939</v>
      </c>
      <c r="UN77" s="5">
        <v>5929</v>
      </c>
      <c r="UO77" s="5">
        <v>4896</v>
      </c>
      <c r="UP77" s="5">
        <v>5139</v>
      </c>
      <c r="UQ77" s="5">
        <v>4918</v>
      </c>
      <c r="UR77" s="5">
        <v>4989</v>
      </c>
      <c r="US77" s="5">
        <v>4467</v>
      </c>
      <c r="UT77" s="5">
        <v>5456</v>
      </c>
      <c r="UU77" s="5">
        <v>7990</v>
      </c>
      <c r="UV77" s="5">
        <v>8356</v>
      </c>
      <c r="UW77" s="5">
        <v>6942</v>
      </c>
      <c r="UX77" s="5">
        <v>5189</v>
      </c>
      <c r="UY77" s="5">
        <v>4755</v>
      </c>
      <c r="UZ77" s="5">
        <v>4464</v>
      </c>
      <c r="VA77" s="5">
        <v>6760</v>
      </c>
      <c r="VB77" s="5">
        <v>5483</v>
      </c>
      <c r="VC77" s="5">
        <v>5678</v>
      </c>
      <c r="VD77" s="5">
        <v>5289</v>
      </c>
      <c r="VE77" s="5">
        <v>5535</v>
      </c>
      <c r="VF77" s="5">
        <v>4933</v>
      </c>
      <c r="VG77" s="5">
        <v>67409</v>
      </c>
      <c r="VH77" s="5">
        <v>78164</v>
      </c>
      <c r="VI77" s="5">
        <v>86154</v>
      </c>
      <c r="VJ77" s="5">
        <v>97472</v>
      </c>
      <c r="VK77" s="5">
        <v>94067</v>
      </c>
      <c r="VL77" s="5">
        <v>86374</v>
      </c>
      <c r="VM77" s="5">
        <v>81235</v>
      </c>
      <c r="VN77" s="5">
        <v>74194</v>
      </c>
      <c r="VO77" s="5">
        <v>70366</v>
      </c>
      <c r="VP77" s="5">
        <v>72904</v>
      </c>
      <c r="VQ77" s="5">
        <v>65394</v>
      </c>
      <c r="VR77" s="5">
        <v>69205</v>
      </c>
      <c r="VS77" s="5">
        <v>65989</v>
      </c>
      <c r="VT77" s="5">
        <v>64025</v>
      </c>
      <c r="VU77" s="5">
        <v>62655</v>
      </c>
      <c r="VV77" s="5">
        <v>57123</v>
      </c>
      <c r="VW77" s="5">
        <v>53904</v>
      </c>
      <c r="VX77" s="5">
        <v>52165</v>
      </c>
      <c r="VY77" s="5">
        <v>44272</v>
      </c>
      <c r="VZ77" s="5">
        <v>45269</v>
      </c>
      <c r="WA77" s="5">
        <v>49850</v>
      </c>
      <c r="WB77" s="5">
        <v>41952</v>
      </c>
      <c r="WC77" s="5">
        <v>43783</v>
      </c>
      <c r="WD77" s="5">
        <v>51491</v>
      </c>
      <c r="WE77" s="5">
        <v>48360</v>
      </c>
      <c r="WF77" s="5">
        <v>43097</v>
      </c>
      <c r="WG77" s="5">
        <v>43554</v>
      </c>
      <c r="WH77" s="5">
        <v>42902</v>
      </c>
      <c r="WI77" s="5">
        <v>40054</v>
      </c>
      <c r="WJ77" s="5">
        <v>39835</v>
      </c>
      <c r="WK77" s="5">
        <v>38995</v>
      </c>
      <c r="WL77" s="5">
        <v>42037</v>
      </c>
      <c r="WM77" s="5">
        <v>3901</v>
      </c>
      <c r="WN77" s="5">
        <v>2643</v>
      </c>
      <c r="WO77" s="5">
        <v>1405</v>
      </c>
      <c r="WP77" s="5">
        <v>3510</v>
      </c>
      <c r="WQ77" s="5">
        <v>1289</v>
      </c>
      <c r="WR77" s="5">
        <v>1671</v>
      </c>
      <c r="WS77" s="5">
        <v>2092</v>
      </c>
      <c r="WT77" s="5">
        <v>994</v>
      </c>
      <c r="WU77" s="5">
        <v>1209</v>
      </c>
      <c r="WV77" s="5">
        <v>1157</v>
      </c>
      <c r="WW77" s="5">
        <v>1365</v>
      </c>
      <c r="WX77" s="5">
        <v>854</v>
      </c>
      <c r="WY77" s="5">
        <v>1507</v>
      </c>
      <c r="WZ77" s="5">
        <v>764</v>
      </c>
      <c r="XA77" s="5">
        <v>606</v>
      </c>
      <c r="XB77" s="5">
        <v>1298</v>
      </c>
      <c r="XC77" s="5">
        <v>2530</v>
      </c>
      <c r="XD77" s="5">
        <v>1060</v>
      </c>
      <c r="XE77" s="5">
        <v>643</v>
      </c>
      <c r="XF77" s="5">
        <v>738</v>
      </c>
      <c r="XG77" s="5">
        <v>497</v>
      </c>
      <c r="XH77" s="5">
        <v>506</v>
      </c>
      <c r="XI77" s="5">
        <v>649</v>
      </c>
      <c r="XJ77" s="5">
        <v>342</v>
      </c>
      <c r="XK77" s="5">
        <v>2227</v>
      </c>
      <c r="XL77" s="5">
        <v>2634</v>
      </c>
      <c r="XM77" s="5">
        <v>3268</v>
      </c>
      <c r="XN77" s="5">
        <v>1949</v>
      </c>
      <c r="XO77" s="5">
        <v>1639</v>
      </c>
      <c r="XP77" s="5">
        <v>1471</v>
      </c>
      <c r="XQ77" s="5">
        <v>1406</v>
      </c>
      <c r="XR77" s="5">
        <v>1224</v>
      </c>
      <c r="XS77" s="1">
        <v>12686</v>
      </c>
      <c r="XT77" s="3" t="s">
        <v>180</v>
      </c>
      <c r="XU77" s="3" t="s">
        <v>180</v>
      </c>
      <c r="XV77" s="3" t="s">
        <v>180</v>
      </c>
      <c r="XW77" s="3" t="s">
        <v>179</v>
      </c>
      <c r="XX77" s="3" t="s">
        <v>180</v>
      </c>
      <c r="XY77" s="3" t="s">
        <v>180</v>
      </c>
      <c r="XZ77" s="3" t="s">
        <v>238</v>
      </c>
    </row>
    <row r="78" spans="1:650" x14ac:dyDescent="0.3">
      <c r="A78" s="6" t="s">
        <v>109</v>
      </c>
      <c r="B78" s="1">
        <v>4057011</v>
      </c>
      <c r="C78" s="5">
        <v>10213</v>
      </c>
      <c r="D78" s="5">
        <v>2773</v>
      </c>
      <c r="E78" s="5">
        <v>3061</v>
      </c>
      <c r="F78" s="5">
        <v>2613</v>
      </c>
      <c r="G78" s="5">
        <v>5533</v>
      </c>
      <c r="H78" s="5">
        <v>3296</v>
      </c>
      <c r="I78" s="5">
        <v>8131</v>
      </c>
      <c r="J78" s="5">
        <v>456</v>
      </c>
      <c r="K78" s="5">
        <v>1317</v>
      </c>
      <c r="L78" s="5">
        <v>158</v>
      </c>
      <c r="M78" s="5">
        <v>956</v>
      </c>
      <c r="N78" s="5">
        <v>942</v>
      </c>
      <c r="O78" s="5">
        <v>4328</v>
      </c>
      <c r="P78" s="5">
        <v>284</v>
      </c>
      <c r="Q78" s="5">
        <v>538</v>
      </c>
      <c r="R78" s="5">
        <v>1035</v>
      </c>
      <c r="S78" s="5">
        <v>1172</v>
      </c>
      <c r="T78" s="5">
        <v>78</v>
      </c>
      <c r="U78" s="5">
        <v>60</v>
      </c>
      <c r="V78" s="5">
        <v>6010</v>
      </c>
      <c r="W78" s="5">
        <v>578</v>
      </c>
      <c r="X78" s="5">
        <v>4832</v>
      </c>
      <c r="Y78" s="5">
        <v>786</v>
      </c>
      <c r="Z78" s="5">
        <v>0</v>
      </c>
      <c r="AA78" s="5">
        <v>0</v>
      </c>
      <c r="AB78" s="5">
        <v>7</v>
      </c>
      <c r="AC78" s="5">
        <v>0</v>
      </c>
      <c r="AD78" s="5">
        <v>12</v>
      </c>
      <c r="AE78" s="5">
        <v>0</v>
      </c>
      <c r="AF78" s="5">
        <v>0</v>
      </c>
      <c r="AG78" s="5">
        <v>0</v>
      </c>
      <c r="AH78" s="5">
        <v>0</v>
      </c>
      <c r="AI78" s="5">
        <v>86350</v>
      </c>
      <c r="AJ78" s="5">
        <v>35844</v>
      </c>
      <c r="AK78" s="5">
        <v>95836</v>
      </c>
      <c r="AL78" s="5">
        <v>133428</v>
      </c>
      <c r="AM78" s="5">
        <v>117128</v>
      </c>
      <c r="AN78" s="5">
        <v>135709</v>
      </c>
      <c r="AO78" s="5">
        <v>28621</v>
      </c>
      <c r="AP78" s="5">
        <v>43703</v>
      </c>
      <c r="AQ78" s="5">
        <v>37940</v>
      </c>
      <c r="AR78" s="5">
        <v>30756</v>
      </c>
      <c r="AS78" s="5">
        <v>515123</v>
      </c>
      <c r="AT78" s="5">
        <v>46733</v>
      </c>
      <c r="AU78" s="5">
        <v>49113</v>
      </c>
      <c r="AV78" s="5">
        <v>21474</v>
      </c>
      <c r="AW78" s="5">
        <v>17810</v>
      </c>
      <c r="AX78" s="5">
        <v>18780</v>
      </c>
      <c r="AY78" s="5">
        <v>58617</v>
      </c>
      <c r="AZ78" s="5">
        <v>33444</v>
      </c>
      <c r="BA78" s="5">
        <v>6955</v>
      </c>
      <c r="BB78" s="5">
        <v>38311</v>
      </c>
      <c r="BC78" s="5">
        <v>27091</v>
      </c>
      <c r="BD78" s="5">
        <v>24735</v>
      </c>
      <c r="BE78" s="5">
        <v>15446</v>
      </c>
      <c r="BF78" s="5">
        <v>18101</v>
      </c>
      <c r="BG78" s="5">
        <v>21047</v>
      </c>
      <c r="BH78" s="5">
        <v>163493</v>
      </c>
      <c r="BI78" s="5">
        <v>47309</v>
      </c>
      <c r="BJ78" s="5">
        <v>21364</v>
      </c>
      <c r="BK78" s="5">
        <v>9269</v>
      </c>
      <c r="BL78" s="5">
        <v>27959</v>
      </c>
      <c r="BM78" s="5">
        <v>30927</v>
      </c>
      <c r="BN78" s="5">
        <v>9870</v>
      </c>
      <c r="BO78" s="5">
        <v>40738</v>
      </c>
      <c r="BP78" s="5">
        <v>48723</v>
      </c>
      <c r="BQ78" s="5">
        <v>32187</v>
      </c>
      <c r="BR78" s="5">
        <v>19440</v>
      </c>
      <c r="BS78" s="5">
        <v>17211</v>
      </c>
      <c r="BT78" s="5">
        <v>22536</v>
      </c>
      <c r="BU78" s="5">
        <v>11909</v>
      </c>
      <c r="BV78" s="5">
        <v>10367</v>
      </c>
      <c r="BW78" s="5">
        <v>30449</v>
      </c>
      <c r="BX78" s="5">
        <v>15234</v>
      </c>
      <c r="BY78" s="5">
        <v>13340</v>
      </c>
      <c r="BZ78" s="5">
        <v>10901</v>
      </c>
      <c r="CA78" s="5">
        <v>6612</v>
      </c>
      <c r="CB78" s="5">
        <v>3158</v>
      </c>
      <c r="CC78" s="5">
        <v>3385</v>
      </c>
      <c r="CD78" s="5">
        <v>5131</v>
      </c>
      <c r="CE78" s="5">
        <v>2210</v>
      </c>
      <c r="CF78" s="5">
        <v>4979</v>
      </c>
      <c r="CG78" s="5">
        <v>3854</v>
      </c>
      <c r="CH78" s="5">
        <v>1159</v>
      </c>
      <c r="CI78" s="5">
        <v>11449</v>
      </c>
      <c r="CJ78" s="5">
        <v>11578</v>
      </c>
      <c r="CK78" s="5">
        <v>5357</v>
      </c>
      <c r="CL78" s="5">
        <v>4748</v>
      </c>
      <c r="CM78" s="5">
        <v>17447</v>
      </c>
      <c r="CN78" s="5">
        <v>4362</v>
      </c>
      <c r="CO78" s="5">
        <v>5260</v>
      </c>
      <c r="CP78" s="5">
        <v>6349</v>
      </c>
      <c r="CQ78" s="5">
        <v>3573</v>
      </c>
      <c r="CR78" s="5">
        <v>8722</v>
      </c>
      <c r="CS78" s="5">
        <v>5968</v>
      </c>
      <c r="CT78" s="5">
        <v>4190</v>
      </c>
      <c r="CU78" s="5">
        <v>99716</v>
      </c>
      <c r="CV78" s="5">
        <v>114120</v>
      </c>
      <c r="CW78" s="5">
        <v>95803</v>
      </c>
      <c r="CX78" s="5">
        <v>82242</v>
      </c>
      <c r="CY78" s="5">
        <v>87372</v>
      </c>
      <c r="CZ78" s="5">
        <v>79074</v>
      </c>
      <c r="DA78" s="5">
        <v>75907</v>
      </c>
      <c r="DB78" s="5">
        <v>153563</v>
      </c>
      <c r="DC78" s="5">
        <v>65290</v>
      </c>
      <c r="DD78" s="5">
        <v>55421</v>
      </c>
      <c r="DE78" s="5">
        <v>66717</v>
      </c>
      <c r="DF78" s="5">
        <v>51600</v>
      </c>
      <c r="DG78" s="5">
        <v>43147</v>
      </c>
      <c r="DH78" s="5">
        <v>42259</v>
      </c>
      <c r="DI78" s="5">
        <v>43855</v>
      </c>
      <c r="DJ78" s="5">
        <v>39157</v>
      </c>
      <c r="DK78" s="5">
        <v>33177</v>
      </c>
      <c r="DL78" s="5">
        <v>35770</v>
      </c>
      <c r="DM78" s="5">
        <v>36548</v>
      </c>
      <c r="DN78" s="5">
        <v>38785</v>
      </c>
      <c r="DO78" s="5">
        <v>33092</v>
      </c>
      <c r="DP78" s="5">
        <v>33593</v>
      </c>
      <c r="DQ78" s="5">
        <v>28628</v>
      </c>
      <c r="DR78" s="5">
        <v>33194</v>
      </c>
      <c r="DS78" s="5">
        <v>38278</v>
      </c>
      <c r="DT78" s="5">
        <v>36781</v>
      </c>
      <c r="DU78" s="5">
        <v>33211</v>
      </c>
      <c r="DV78" s="5">
        <v>38632</v>
      </c>
      <c r="DW78" s="5">
        <v>34324</v>
      </c>
      <c r="DX78" s="5">
        <v>31000</v>
      </c>
      <c r="DY78" s="5">
        <v>26663</v>
      </c>
      <c r="DZ78" s="5">
        <v>27989</v>
      </c>
      <c r="EA78" s="5">
        <v>7642</v>
      </c>
      <c r="EB78" s="5">
        <v>15225</v>
      </c>
      <c r="EC78" s="5">
        <v>5058</v>
      </c>
      <c r="ED78" s="5">
        <v>2800</v>
      </c>
      <c r="EE78" s="5">
        <v>2727</v>
      </c>
      <c r="EF78" s="5">
        <v>16955</v>
      </c>
      <c r="EG78" s="5">
        <v>2404</v>
      </c>
      <c r="EH78" s="5">
        <v>984</v>
      </c>
      <c r="EI78" s="5">
        <v>10202</v>
      </c>
      <c r="EJ78" s="5">
        <v>3938</v>
      </c>
      <c r="EK78" s="5">
        <v>1839</v>
      </c>
      <c r="EL78" s="5">
        <v>2539</v>
      </c>
      <c r="EM78" s="5">
        <v>2373</v>
      </c>
      <c r="EN78" s="5">
        <v>2988</v>
      </c>
      <c r="EO78" s="5">
        <v>1989</v>
      </c>
      <c r="EP78" s="5">
        <v>2286</v>
      </c>
      <c r="EQ78" s="5">
        <v>2254</v>
      </c>
      <c r="ER78" s="5">
        <v>2911</v>
      </c>
      <c r="ES78" s="5">
        <v>2797</v>
      </c>
      <c r="ET78" s="5">
        <v>16454</v>
      </c>
      <c r="EU78" s="5">
        <v>691</v>
      </c>
      <c r="EV78" s="5">
        <v>5098</v>
      </c>
      <c r="EW78" s="5">
        <v>2637</v>
      </c>
      <c r="EX78" s="5">
        <v>5535</v>
      </c>
      <c r="EY78" s="5">
        <v>914</v>
      </c>
      <c r="EZ78" s="5">
        <v>1935</v>
      </c>
      <c r="FA78" s="5">
        <v>902</v>
      </c>
      <c r="FB78" s="5">
        <v>2427</v>
      </c>
      <c r="FC78" s="5">
        <v>3276</v>
      </c>
      <c r="FD78" s="5">
        <v>15302</v>
      </c>
      <c r="FE78" s="5">
        <v>1592</v>
      </c>
      <c r="FF78" s="5">
        <v>4075</v>
      </c>
      <c r="FG78" s="5">
        <v>0</v>
      </c>
      <c r="FH78" s="5">
        <v>0</v>
      </c>
      <c r="FI78" s="5">
        <v>0</v>
      </c>
      <c r="FJ78" s="5">
        <v>0</v>
      </c>
      <c r="FK78" s="5">
        <v>0</v>
      </c>
      <c r="FL78" s="5">
        <v>0</v>
      </c>
      <c r="FM78" s="5">
        <v>0</v>
      </c>
      <c r="FN78" s="5">
        <v>0</v>
      </c>
      <c r="FO78" s="5">
        <v>0</v>
      </c>
      <c r="FP78" s="5">
        <v>0</v>
      </c>
      <c r="FQ78" s="5">
        <v>0</v>
      </c>
      <c r="FR78" s="5">
        <v>0</v>
      </c>
      <c r="FS78" s="5">
        <v>0</v>
      </c>
      <c r="FT78" s="5">
        <v>0</v>
      </c>
      <c r="FU78" s="5" t="s">
        <v>33</v>
      </c>
      <c r="FV78" s="5" t="s">
        <v>33</v>
      </c>
      <c r="FW78" s="5" t="s">
        <v>33</v>
      </c>
      <c r="FX78" s="5" t="s">
        <v>33</v>
      </c>
      <c r="FY78" s="5" t="s">
        <v>33</v>
      </c>
      <c r="FZ78" s="5" t="s">
        <v>33</v>
      </c>
      <c r="GA78" s="5" t="s">
        <v>33</v>
      </c>
      <c r="GB78" s="5" t="s">
        <v>33</v>
      </c>
      <c r="GC78" s="5" t="s">
        <v>33</v>
      </c>
      <c r="GD78" s="5" t="s">
        <v>33</v>
      </c>
      <c r="GE78" s="5" t="s">
        <v>33</v>
      </c>
      <c r="GF78" s="5" t="s">
        <v>33</v>
      </c>
      <c r="GG78" s="5" t="s">
        <v>33</v>
      </c>
      <c r="GH78" s="5" t="s">
        <v>33</v>
      </c>
      <c r="GI78" s="5" t="s">
        <v>33</v>
      </c>
      <c r="GJ78" s="5" t="s">
        <v>33</v>
      </c>
      <c r="GK78" s="5" t="s">
        <v>33</v>
      </c>
      <c r="GL78" s="5" t="s">
        <v>33</v>
      </c>
      <c r="GM78" s="5">
        <v>244658</v>
      </c>
      <c r="GN78" s="5">
        <v>216684</v>
      </c>
      <c r="GO78" s="5">
        <v>231946</v>
      </c>
      <c r="GP78" s="5">
        <v>240524</v>
      </c>
      <c r="GQ78" s="5">
        <v>229971</v>
      </c>
      <c r="GR78" s="5">
        <v>257569</v>
      </c>
      <c r="GS78" s="5">
        <v>126972</v>
      </c>
      <c r="GT78" s="5">
        <v>209073</v>
      </c>
      <c r="GU78" s="5">
        <v>145198</v>
      </c>
      <c r="GV78" s="5">
        <v>105508</v>
      </c>
      <c r="GW78" s="5">
        <v>597975</v>
      </c>
      <c r="GX78" s="5">
        <v>112715</v>
      </c>
      <c r="GY78" s="5">
        <v>105573</v>
      </c>
      <c r="GZ78" s="5">
        <v>70164</v>
      </c>
      <c r="HA78" s="5">
        <v>67577</v>
      </c>
      <c r="HB78" s="5">
        <v>66388</v>
      </c>
      <c r="HC78" s="5">
        <v>97429</v>
      </c>
      <c r="HD78" s="5">
        <v>77182</v>
      </c>
      <c r="HE78" s="5">
        <v>50214</v>
      </c>
      <c r="HF78" s="5">
        <v>100719</v>
      </c>
      <c r="HG78" s="5">
        <v>116001</v>
      </c>
      <c r="HH78" s="5">
        <v>79836</v>
      </c>
      <c r="HI78" s="5">
        <v>52854</v>
      </c>
      <c r="HJ78" s="5">
        <v>61578</v>
      </c>
      <c r="HK78" s="5">
        <v>77685</v>
      </c>
      <c r="HL78" s="5">
        <v>206578</v>
      </c>
      <c r="HM78" s="5">
        <v>86683</v>
      </c>
      <c r="HN78" s="5">
        <v>68784</v>
      </c>
      <c r="HO78" s="5">
        <v>50442</v>
      </c>
      <c r="HP78" s="5">
        <v>82983</v>
      </c>
      <c r="HQ78" s="5">
        <v>65150</v>
      </c>
      <c r="HR78" s="5">
        <v>46124</v>
      </c>
      <c r="HS78" s="5">
        <v>816725</v>
      </c>
      <c r="HT78" s="5">
        <v>914567</v>
      </c>
      <c r="HU78" s="5">
        <v>875474</v>
      </c>
      <c r="HV78" s="5">
        <v>873729</v>
      </c>
      <c r="HW78" s="5">
        <v>812700</v>
      </c>
      <c r="HX78" s="5">
        <v>742280</v>
      </c>
      <c r="HY78" s="5">
        <v>585394</v>
      </c>
      <c r="HZ78" s="5">
        <v>635309</v>
      </c>
      <c r="IA78" s="5">
        <v>705807</v>
      </c>
      <c r="IB78" s="5">
        <v>628241</v>
      </c>
      <c r="IC78" s="5">
        <v>528010</v>
      </c>
      <c r="ID78" s="5">
        <v>503745</v>
      </c>
      <c r="IE78" s="5">
        <v>554021</v>
      </c>
      <c r="IF78" s="5">
        <v>383524</v>
      </c>
      <c r="IG78" s="5">
        <v>478268</v>
      </c>
      <c r="IH78" s="5">
        <v>362701</v>
      </c>
      <c r="II78" s="5">
        <v>354107</v>
      </c>
      <c r="IJ78" s="5">
        <v>353816</v>
      </c>
      <c r="IK78" s="5">
        <v>332371</v>
      </c>
      <c r="IL78" s="5">
        <v>330553</v>
      </c>
      <c r="IM78" s="5">
        <v>341579</v>
      </c>
      <c r="IN78" s="5">
        <v>285114</v>
      </c>
      <c r="IO78" s="5">
        <v>284511</v>
      </c>
      <c r="IP78" s="5">
        <v>290253</v>
      </c>
      <c r="IQ78" s="5">
        <v>350363</v>
      </c>
      <c r="IR78" s="5">
        <v>336689</v>
      </c>
      <c r="IS78" s="5">
        <v>312128</v>
      </c>
      <c r="IT78" s="5">
        <v>322865</v>
      </c>
      <c r="IU78" s="5">
        <v>315985</v>
      </c>
      <c r="IV78" s="5">
        <v>325692</v>
      </c>
      <c r="IW78" s="5">
        <v>339336</v>
      </c>
      <c r="IX78" s="5">
        <v>311151</v>
      </c>
      <c r="IY78" s="5">
        <v>64516</v>
      </c>
      <c r="IZ78" s="5">
        <v>80294</v>
      </c>
      <c r="JA78" s="5">
        <v>79646</v>
      </c>
      <c r="JB78" s="5">
        <v>77008</v>
      </c>
      <c r="JC78" s="5">
        <v>66971</v>
      </c>
      <c r="JD78" s="5">
        <v>85524</v>
      </c>
      <c r="JE78" s="5">
        <v>65797</v>
      </c>
      <c r="JF78" s="5">
        <v>53717</v>
      </c>
      <c r="JG78" s="5">
        <v>40225</v>
      </c>
      <c r="JH78" s="5">
        <v>25440</v>
      </c>
      <c r="JI78" s="5">
        <v>26740</v>
      </c>
      <c r="JJ78" s="5">
        <v>47693</v>
      </c>
      <c r="JK78" s="5">
        <v>48613</v>
      </c>
      <c r="JL78" s="5">
        <v>35875</v>
      </c>
      <c r="JM78" s="5">
        <v>40434</v>
      </c>
      <c r="JN78" s="5">
        <v>51081</v>
      </c>
      <c r="JO78" s="5">
        <v>33017</v>
      </c>
      <c r="JP78" s="5">
        <v>37285</v>
      </c>
      <c r="JQ78" s="5">
        <v>40462</v>
      </c>
      <c r="JR78" s="5">
        <v>32020</v>
      </c>
      <c r="JS78" s="5">
        <v>28978</v>
      </c>
      <c r="JT78" s="5">
        <v>29810</v>
      </c>
      <c r="JU78" s="5">
        <v>31655</v>
      </c>
      <c r="JV78" s="5">
        <v>39831</v>
      </c>
      <c r="JW78" s="5">
        <v>38322</v>
      </c>
      <c r="JX78" s="5">
        <v>36591</v>
      </c>
      <c r="JY78" s="5">
        <v>34855</v>
      </c>
      <c r="JZ78" s="5">
        <v>33806</v>
      </c>
      <c r="KA78" s="5">
        <v>35672</v>
      </c>
      <c r="KB78" s="5">
        <v>29744</v>
      </c>
      <c r="KC78" s="5">
        <v>32860</v>
      </c>
      <c r="KD78" s="5">
        <v>25483</v>
      </c>
      <c r="KE78" s="5">
        <v>87780</v>
      </c>
      <c r="KF78" s="5">
        <v>128145</v>
      </c>
      <c r="KG78" s="5">
        <v>78315</v>
      </c>
      <c r="KH78" s="5">
        <v>98983</v>
      </c>
      <c r="KI78" s="5">
        <v>129743</v>
      </c>
      <c r="KJ78" s="5">
        <v>222647</v>
      </c>
      <c r="KK78" s="5">
        <v>97237</v>
      </c>
      <c r="KL78" s="5">
        <v>85276</v>
      </c>
      <c r="KM78" s="5">
        <v>112863</v>
      </c>
      <c r="KN78" s="5">
        <v>13836</v>
      </c>
      <c r="KO78" s="5">
        <v>11192</v>
      </c>
      <c r="KP78" s="5">
        <v>9068</v>
      </c>
      <c r="KQ78" s="5">
        <v>10455</v>
      </c>
      <c r="KR78" s="5">
        <v>7915</v>
      </c>
      <c r="KS78" s="5">
        <v>9903</v>
      </c>
      <c r="KT78" s="5">
        <v>9596</v>
      </c>
      <c r="KU78" s="5">
        <v>15536</v>
      </c>
      <c r="KV78" s="5">
        <v>9916</v>
      </c>
      <c r="KW78" s="5">
        <v>2103</v>
      </c>
      <c r="KX78" s="5">
        <v>1466</v>
      </c>
      <c r="KY78" s="5">
        <v>1331</v>
      </c>
      <c r="KZ78" s="5">
        <v>1149</v>
      </c>
      <c r="LA78" s="5">
        <v>1140</v>
      </c>
      <c r="LB78" s="5">
        <v>1155</v>
      </c>
      <c r="LC78" s="5">
        <v>1669</v>
      </c>
      <c r="LD78" s="5">
        <v>1746</v>
      </c>
      <c r="LE78" s="5">
        <v>2104</v>
      </c>
      <c r="LF78" s="5">
        <v>1992</v>
      </c>
      <c r="LG78" s="5">
        <v>1731</v>
      </c>
      <c r="LH78" s="5">
        <v>1633</v>
      </c>
      <c r="LI78" s="5">
        <v>1486</v>
      </c>
      <c r="LJ78" s="5">
        <v>1398</v>
      </c>
      <c r="LK78" s="5">
        <v>13431</v>
      </c>
      <c r="LL78" s="5">
        <v>11740</v>
      </c>
      <c r="LM78" s="5">
        <v>9249</v>
      </c>
      <c r="LN78" s="5">
        <v>8073</v>
      </c>
      <c r="LO78" s="5">
        <v>11055</v>
      </c>
      <c r="LP78" s="5">
        <v>21961</v>
      </c>
      <c r="LQ78" s="5">
        <v>7508</v>
      </c>
      <c r="LR78" s="5">
        <v>9086</v>
      </c>
      <c r="LS78" s="5">
        <v>5060</v>
      </c>
      <c r="LT78" s="5">
        <v>4554</v>
      </c>
      <c r="LU78" s="5">
        <v>6173</v>
      </c>
      <c r="LV78" s="5">
        <v>5256</v>
      </c>
      <c r="LW78" s="5">
        <v>5821</v>
      </c>
      <c r="LX78" s="5">
        <v>5670</v>
      </c>
      <c r="LY78" s="5">
        <v>5862</v>
      </c>
      <c r="LZ78" s="5">
        <v>6892</v>
      </c>
      <c r="MA78" s="5">
        <v>4929</v>
      </c>
      <c r="MB78" s="5">
        <v>5413</v>
      </c>
      <c r="MC78" s="5">
        <v>7397</v>
      </c>
      <c r="MD78" s="5">
        <v>6305</v>
      </c>
      <c r="ME78" s="5">
        <v>5102</v>
      </c>
      <c r="MF78" s="5">
        <v>3823</v>
      </c>
      <c r="MG78" s="5">
        <v>5390</v>
      </c>
      <c r="MH78" s="5">
        <v>4536</v>
      </c>
      <c r="MI78" s="5">
        <v>4932</v>
      </c>
      <c r="MJ78" s="5">
        <v>4426</v>
      </c>
      <c r="MK78" s="5">
        <v>5314</v>
      </c>
      <c r="ML78" s="5">
        <v>4495</v>
      </c>
      <c r="MM78" s="5">
        <v>4497</v>
      </c>
      <c r="MN78" s="5">
        <v>4498</v>
      </c>
      <c r="MO78" s="5">
        <v>4071</v>
      </c>
      <c r="MP78" s="5">
        <v>3455</v>
      </c>
      <c r="MQ78" s="5">
        <v>519</v>
      </c>
      <c r="MR78" s="5">
        <v>503</v>
      </c>
      <c r="MS78" s="5">
        <v>439</v>
      </c>
      <c r="MT78" s="5">
        <v>436</v>
      </c>
      <c r="MU78" s="5">
        <v>415</v>
      </c>
      <c r="MV78" s="5">
        <v>344</v>
      </c>
      <c r="MW78" s="5">
        <v>306</v>
      </c>
      <c r="MX78" s="5">
        <v>295</v>
      </c>
      <c r="MY78" s="5">
        <v>177</v>
      </c>
      <c r="MZ78" s="5">
        <v>0</v>
      </c>
      <c r="NA78" s="5">
        <v>0</v>
      </c>
      <c r="NB78" s="5">
        <v>0</v>
      </c>
      <c r="NC78" s="5">
        <v>0</v>
      </c>
      <c r="ND78" s="5">
        <v>424</v>
      </c>
      <c r="NE78" s="5" t="s">
        <v>33</v>
      </c>
      <c r="NF78" s="5" t="s">
        <v>33</v>
      </c>
      <c r="NG78" s="5" t="s">
        <v>33</v>
      </c>
      <c r="NH78" s="5" t="s">
        <v>33</v>
      </c>
      <c r="NI78" s="5" t="s">
        <v>33</v>
      </c>
      <c r="NJ78" s="5" t="s">
        <v>33</v>
      </c>
      <c r="NK78" s="5" t="s">
        <v>33</v>
      </c>
      <c r="NL78" s="5" t="s">
        <v>33</v>
      </c>
      <c r="NM78" s="5" t="s">
        <v>33</v>
      </c>
      <c r="NN78" s="5" t="s">
        <v>33</v>
      </c>
      <c r="NO78" s="5" t="s">
        <v>33</v>
      </c>
      <c r="NP78" s="5" t="s">
        <v>33</v>
      </c>
      <c r="NQ78" s="5" t="s">
        <v>33</v>
      </c>
      <c r="NR78" s="5" t="s">
        <v>33</v>
      </c>
      <c r="NS78" s="5" t="s">
        <v>33</v>
      </c>
      <c r="NT78" s="5" t="s">
        <v>33</v>
      </c>
      <c r="NU78" s="5" t="s">
        <v>33</v>
      </c>
      <c r="NV78" s="5" t="s">
        <v>33</v>
      </c>
      <c r="NW78" s="5">
        <v>0</v>
      </c>
      <c r="NX78" s="5">
        <v>0</v>
      </c>
      <c r="NY78" s="5">
        <v>0</v>
      </c>
      <c r="NZ78" s="5">
        <v>0</v>
      </c>
      <c r="OA78" s="5">
        <v>0</v>
      </c>
      <c r="OB78" s="5">
        <v>0</v>
      </c>
      <c r="OC78" s="5">
        <v>0</v>
      </c>
      <c r="OD78" s="5">
        <v>0</v>
      </c>
      <c r="OE78" s="5">
        <v>0</v>
      </c>
      <c r="OF78" s="5">
        <v>0</v>
      </c>
      <c r="OG78" s="5">
        <v>0</v>
      </c>
      <c r="OH78" s="5">
        <v>0</v>
      </c>
      <c r="OI78" s="5">
        <v>0</v>
      </c>
      <c r="OJ78" s="5">
        <v>0</v>
      </c>
      <c r="OK78" s="5" t="s">
        <v>33</v>
      </c>
      <c r="OL78" s="5" t="s">
        <v>33</v>
      </c>
      <c r="OM78" s="5" t="s">
        <v>33</v>
      </c>
      <c r="ON78" s="5" t="s">
        <v>33</v>
      </c>
      <c r="OO78" s="5" t="s">
        <v>33</v>
      </c>
      <c r="OP78" s="5" t="s">
        <v>33</v>
      </c>
      <c r="OQ78" s="5" t="s">
        <v>33</v>
      </c>
      <c r="OR78" s="5" t="s">
        <v>33</v>
      </c>
      <c r="OS78" s="5" t="s">
        <v>33</v>
      </c>
      <c r="OT78" s="5" t="s">
        <v>33</v>
      </c>
      <c r="OU78" s="5" t="s">
        <v>33</v>
      </c>
      <c r="OV78" s="5" t="s">
        <v>33</v>
      </c>
      <c r="OW78" s="5" t="s">
        <v>33</v>
      </c>
      <c r="OX78" s="5" t="s">
        <v>33</v>
      </c>
      <c r="OY78" s="5" t="s">
        <v>33</v>
      </c>
      <c r="OZ78" s="5" t="s">
        <v>33</v>
      </c>
      <c r="PA78" s="5" t="s">
        <v>33</v>
      </c>
      <c r="PB78" s="5" t="s">
        <v>33</v>
      </c>
      <c r="PC78" s="5">
        <v>17546</v>
      </c>
      <c r="PD78" s="5">
        <v>17265</v>
      </c>
      <c r="PE78" s="5">
        <v>17186</v>
      </c>
      <c r="PF78" s="5">
        <v>16352</v>
      </c>
      <c r="PG78" s="5">
        <v>17001</v>
      </c>
      <c r="PH78" s="5">
        <v>14411</v>
      </c>
      <c r="PI78" s="5">
        <v>11740</v>
      </c>
      <c r="PJ78" s="5">
        <v>11606</v>
      </c>
      <c r="PK78" s="5">
        <v>6548</v>
      </c>
      <c r="PL78" s="5">
        <v>6871</v>
      </c>
      <c r="PM78" s="5">
        <v>6541</v>
      </c>
      <c r="PN78" s="5">
        <v>6907</v>
      </c>
      <c r="PO78" s="5">
        <v>6665</v>
      </c>
      <c r="PP78" s="5">
        <v>7486</v>
      </c>
      <c r="PQ78" s="5">
        <v>6888</v>
      </c>
      <c r="PR78" s="5">
        <v>6152</v>
      </c>
      <c r="PS78" s="5">
        <v>7534</v>
      </c>
      <c r="PT78" s="5">
        <v>9030</v>
      </c>
      <c r="PU78" s="5">
        <v>7779</v>
      </c>
      <c r="PV78" s="5">
        <v>7524</v>
      </c>
      <c r="PW78" s="5">
        <v>6005</v>
      </c>
      <c r="PX78" s="5">
        <v>5994</v>
      </c>
      <c r="PY78" s="5">
        <v>6750</v>
      </c>
      <c r="PZ78" s="5">
        <v>6703</v>
      </c>
      <c r="QA78" s="5">
        <v>7683</v>
      </c>
      <c r="QB78" s="5">
        <v>7608</v>
      </c>
      <c r="QC78" s="5">
        <v>7698</v>
      </c>
      <c r="QD78" s="5">
        <v>7498</v>
      </c>
      <c r="QE78" s="5">
        <v>7258</v>
      </c>
      <c r="QF78" s="5">
        <v>6311</v>
      </c>
      <c r="QG78" s="5">
        <v>6211</v>
      </c>
      <c r="QH78" s="5">
        <v>6063</v>
      </c>
      <c r="QI78" s="5">
        <v>52227</v>
      </c>
      <c r="QJ78" s="5">
        <v>48777</v>
      </c>
      <c r="QK78" s="5">
        <v>48795</v>
      </c>
      <c r="QL78" s="5">
        <v>48974</v>
      </c>
      <c r="QM78" s="5">
        <v>50260</v>
      </c>
      <c r="QN78" s="5">
        <v>46492</v>
      </c>
      <c r="QO78" s="5">
        <v>22493</v>
      </c>
      <c r="QP78" s="5">
        <v>45689</v>
      </c>
      <c r="QQ78" s="5">
        <v>24643</v>
      </c>
      <c r="QR78" s="5">
        <v>26611</v>
      </c>
      <c r="QS78" s="5">
        <v>40261</v>
      </c>
      <c r="QT78" s="5">
        <v>32019</v>
      </c>
      <c r="QU78" s="5">
        <v>25417</v>
      </c>
      <c r="QV78" s="5">
        <v>27223</v>
      </c>
      <c r="QW78" s="5">
        <v>34983</v>
      </c>
      <c r="QX78" s="5">
        <v>30554</v>
      </c>
      <c r="QY78" s="5">
        <v>29985</v>
      </c>
      <c r="QZ78" s="5">
        <v>24828</v>
      </c>
      <c r="RA78" s="5">
        <v>26747</v>
      </c>
      <c r="RB78" s="5">
        <v>26791</v>
      </c>
      <c r="RC78" s="5">
        <v>25446</v>
      </c>
      <c r="RD78" s="5">
        <v>30323</v>
      </c>
      <c r="RE78" s="5">
        <v>30945</v>
      </c>
      <c r="RF78" s="5">
        <v>28856</v>
      </c>
      <c r="RG78" s="5">
        <v>29697</v>
      </c>
      <c r="RH78" s="5">
        <v>27109</v>
      </c>
      <c r="RI78" s="5">
        <v>26189</v>
      </c>
      <c r="RJ78" s="5">
        <v>23398</v>
      </c>
      <c r="RK78" s="5">
        <v>22570</v>
      </c>
      <c r="RL78" s="5">
        <v>22491</v>
      </c>
      <c r="RM78" s="5">
        <v>20844</v>
      </c>
      <c r="RN78" s="5">
        <v>17398</v>
      </c>
      <c r="RO78" s="5">
        <v>22002</v>
      </c>
      <c r="RP78" s="5">
        <v>19105</v>
      </c>
      <c r="RQ78" s="5">
        <v>18017</v>
      </c>
      <c r="RR78" s="5">
        <v>16539</v>
      </c>
      <c r="RS78" s="5">
        <v>21219</v>
      </c>
      <c r="RT78" s="5">
        <v>15506</v>
      </c>
      <c r="RU78" s="5">
        <v>15100</v>
      </c>
      <c r="RV78" s="5">
        <v>14543</v>
      </c>
      <c r="RW78" s="5">
        <v>12282</v>
      </c>
      <c r="RX78" s="5">
        <v>14085</v>
      </c>
      <c r="RY78" s="5">
        <v>12139</v>
      </c>
      <c r="RZ78" s="5">
        <v>11009</v>
      </c>
      <c r="SA78" s="5">
        <v>11070</v>
      </c>
      <c r="SB78" s="5">
        <v>10887</v>
      </c>
      <c r="SC78" s="5">
        <v>11580</v>
      </c>
      <c r="SD78" s="5">
        <v>10177</v>
      </c>
      <c r="SE78" s="5">
        <v>18190</v>
      </c>
      <c r="SF78" s="5">
        <v>14269</v>
      </c>
      <c r="SG78" s="5">
        <v>15167</v>
      </c>
      <c r="SH78" s="5">
        <v>13904</v>
      </c>
      <c r="SI78" s="5">
        <v>14014</v>
      </c>
      <c r="SJ78" s="5">
        <v>13369</v>
      </c>
      <c r="SK78" s="5">
        <v>12734</v>
      </c>
      <c r="SL78" s="5">
        <v>11189</v>
      </c>
      <c r="SM78" s="5">
        <v>11199</v>
      </c>
      <c r="SN78" s="5">
        <v>10557</v>
      </c>
      <c r="SO78" s="5">
        <v>9432</v>
      </c>
      <c r="SP78" s="5">
        <v>9163</v>
      </c>
      <c r="SQ78" s="5">
        <v>8752</v>
      </c>
      <c r="SR78" s="5">
        <v>7984</v>
      </c>
      <c r="SS78" s="5">
        <v>7650</v>
      </c>
      <c r="ST78" s="5">
        <v>7514</v>
      </c>
      <c r="SU78" s="5">
        <v>3322</v>
      </c>
      <c r="SV78" s="5">
        <v>4123</v>
      </c>
      <c r="SW78" s="5">
        <v>5040</v>
      </c>
      <c r="SX78" s="5">
        <v>3689</v>
      </c>
      <c r="SY78" s="5">
        <v>3889</v>
      </c>
      <c r="SZ78" s="5">
        <v>3599</v>
      </c>
      <c r="TA78" s="5">
        <v>3520</v>
      </c>
      <c r="TB78" s="5">
        <v>989</v>
      </c>
      <c r="TC78" s="5">
        <v>1184</v>
      </c>
      <c r="TD78" s="5">
        <v>963</v>
      </c>
      <c r="TE78" s="5">
        <v>1387</v>
      </c>
      <c r="TF78" s="5">
        <v>1397</v>
      </c>
      <c r="TG78" s="5">
        <v>1020</v>
      </c>
      <c r="TH78" s="5">
        <v>953</v>
      </c>
      <c r="TI78" s="5">
        <v>877</v>
      </c>
      <c r="TJ78" s="5">
        <v>967</v>
      </c>
      <c r="TK78" s="5">
        <v>777</v>
      </c>
      <c r="TL78" s="5">
        <v>1141</v>
      </c>
      <c r="TM78" s="5">
        <v>2111</v>
      </c>
      <c r="TN78" s="5">
        <v>1848</v>
      </c>
      <c r="TO78" s="5">
        <v>1765</v>
      </c>
      <c r="TP78" s="5">
        <v>882</v>
      </c>
      <c r="TQ78" s="5">
        <v>1298</v>
      </c>
      <c r="TR78" s="5">
        <v>2420</v>
      </c>
      <c r="TS78" s="5">
        <v>3214</v>
      </c>
      <c r="TT78" s="5">
        <v>3527</v>
      </c>
      <c r="TU78" s="5">
        <v>3596</v>
      </c>
      <c r="TV78" s="5">
        <v>3386</v>
      </c>
      <c r="TW78" s="5">
        <v>3269</v>
      </c>
      <c r="TX78" s="5">
        <v>3687</v>
      </c>
      <c r="TY78" s="5">
        <v>3104</v>
      </c>
      <c r="TZ78" s="5">
        <v>2472</v>
      </c>
      <c r="UA78" s="5">
        <v>13</v>
      </c>
      <c r="UB78" s="5">
        <v>75</v>
      </c>
      <c r="UC78" s="5">
        <v>97</v>
      </c>
      <c r="UD78" s="5">
        <v>47</v>
      </c>
      <c r="UE78" s="5">
        <v>13</v>
      </c>
      <c r="UF78" s="5">
        <v>0</v>
      </c>
      <c r="UG78" s="5">
        <v>0</v>
      </c>
      <c r="UH78" s="5">
        <v>7</v>
      </c>
      <c r="UI78" s="5">
        <v>0</v>
      </c>
      <c r="UJ78" s="5">
        <v>0</v>
      </c>
      <c r="UK78" s="5">
        <v>2</v>
      </c>
      <c r="UL78" s="5">
        <v>56</v>
      </c>
      <c r="UM78" s="5">
        <v>64</v>
      </c>
      <c r="UN78" s="5">
        <v>47</v>
      </c>
      <c r="UO78" s="5">
        <v>210</v>
      </c>
      <c r="UP78" s="5">
        <v>447</v>
      </c>
      <c r="UQ78" s="5">
        <v>975</v>
      </c>
      <c r="UR78" s="5">
        <v>1321</v>
      </c>
      <c r="US78" s="5">
        <v>1145</v>
      </c>
      <c r="UT78" s="5">
        <v>912</v>
      </c>
      <c r="UU78" s="5">
        <v>519</v>
      </c>
      <c r="UV78" s="5">
        <v>945</v>
      </c>
      <c r="UW78" s="5">
        <v>1450</v>
      </c>
      <c r="UX78" s="5">
        <v>725</v>
      </c>
      <c r="UY78" s="5">
        <v>0</v>
      </c>
      <c r="UZ78" s="5">
        <v>0</v>
      </c>
      <c r="VA78" s="5">
        <v>0</v>
      </c>
      <c r="VB78" s="5">
        <v>0</v>
      </c>
      <c r="VC78" s="5">
        <v>0</v>
      </c>
      <c r="VD78" s="5">
        <v>0</v>
      </c>
      <c r="VE78" s="5">
        <v>0</v>
      </c>
      <c r="VF78" s="5">
        <v>0</v>
      </c>
      <c r="VG78" s="5">
        <v>42578</v>
      </c>
      <c r="VH78" s="5">
        <v>73946</v>
      </c>
      <c r="VI78" s="5">
        <v>84674</v>
      </c>
      <c r="VJ78" s="5">
        <v>41316</v>
      </c>
      <c r="VK78" s="5">
        <v>46185</v>
      </c>
      <c r="VL78" s="5">
        <v>100790</v>
      </c>
      <c r="VM78" s="5">
        <v>2304</v>
      </c>
      <c r="VN78" s="5">
        <v>89022</v>
      </c>
      <c r="VO78" s="5">
        <v>99568</v>
      </c>
      <c r="VP78" s="5">
        <v>77199</v>
      </c>
      <c r="VQ78" s="5">
        <v>74734</v>
      </c>
      <c r="VR78" s="5">
        <v>72495</v>
      </c>
      <c r="VS78" s="5">
        <v>76870</v>
      </c>
      <c r="VT78" s="5">
        <v>64319</v>
      </c>
      <c r="VU78" s="5">
        <v>65564</v>
      </c>
      <c r="VV78" s="5">
        <v>68407</v>
      </c>
      <c r="VW78" s="5">
        <v>84466</v>
      </c>
      <c r="VX78" s="5">
        <v>77937</v>
      </c>
      <c r="VY78" s="5">
        <v>53600</v>
      </c>
      <c r="VZ78" s="5">
        <v>55546</v>
      </c>
      <c r="WA78" s="5">
        <v>43775</v>
      </c>
      <c r="WB78" s="5">
        <v>43789</v>
      </c>
      <c r="WC78" s="5">
        <v>35654</v>
      </c>
      <c r="WD78" s="5">
        <v>56359</v>
      </c>
      <c r="WE78" s="5">
        <v>39726</v>
      </c>
      <c r="WF78" s="5">
        <v>34311</v>
      </c>
      <c r="WG78" s="5">
        <v>29068</v>
      </c>
      <c r="WH78" s="5">
        <v>27099</v>
      </c>
      <c r="WI78" s="5">
        <v>27973</v>
      </c>
      <c r="WJ78" s="5">
        <v>25928</v>
      </c>
      <c r="WK78" s="5">
        <v>23084</v>
      </c>
      <c r="WL78" s="5">
        <v>22594</v>
      </c>
      <c r="WM78" s="5">
        <v>3988</v>
      </c>
      <c r="WN78" s="5">
        <v>4480</v>
      </c>
      <c r="WO78" s="5">
        <v>3852</v>
      </c>
      <c r="WP78" s="5">
        <v>3832</v>
      </c>
      <c r="WQ78" s="5">
        <v>3679</v>
      </c>
      <c r="WR78" s="5">
        <v>2461</v>
      </c>
      <c r="WS78" s="5">
        <v>1264</v>
      </c>
      <c r="WT78" s="5">
        <v>1169</v>
      </c>
      <c r="WU78" s="5">
        <v>1090</v>
      </c>
      <c r="WV78" s="5">
        <v>2064</v>
      </c>
      <c r="WW78" s="5">
        <v>1845</v>
      </c>
      <c r="WX78" s="5">
        <v>2440</v>
      </c>
      <c r="WY78" s="5">
        <v>1804</v>
      </c>
      <c r="WZ78" s="5">
        <v>1148</v>
      </c>
      <c r="XA78" s="5">
        <v>1838</v>
      </c>
      <c r="XB78" s="5">
        <v>2501</v>
      </c>
      <c r="XC78" s="5">
        <v>2667</v>
      </c>
      <c r="XD78" s="5">
        <v>2843</v>
      </c>
      <c r="XE78" s="5">
        <v>3036</v>
      </c>
      <c r="XF78" s="5">
        <v>3478</v>
      </c>
      <c r="XG78" s="5">
        <v>4467</v>
      </c>
      <c r="XH78" s="5">
        <v>3077</v>
      </c>
      <c r="XI78" s="5">
        <v>2571</v>
      </c>
      <c r="XJ78" s="5">
        <v>4956</v>
      </c>
      <c r="XK78" s="5">
        <v>1466</v>
      </c>
      <c r="XL78" s="5">
        <v>1263</v>
      </c>
      <c r="XM78" s="5">
        <v>1413</v>
      </c>
      <c r="XN78" s="5">
        <v>1210</v>
      </c>
      <c r="XO78" s="5">
        <v>1295</v>
      </c>
      <c r="XP78" s="5">
        <v>1035</v>
      </c>
      <c r="XQ78" s="5">
        <v>915</v>
      </c>
      <c r="XR78" s="5">
        <v>871</v>
      </c>
      <c r="XS78" s="1">
        <v>12796</v>
      </c>
      <c r="XT78" s="3" t="s">
        <v>180</v>
      </c>
      <c r="XU78" s="3" t="s">
        <v>180</v>
      </c>
      <c r="XV78" s="3" t="s">
        <v>180</v>
      </c>
      <c r="XW78" s="3" t="s">
        <v>179</v>
      </c>
      <c r="XX78" s="3" t="s">
        <v>180</v>
      </c>
      <c r="XY78" s="3" t="s">
        <v>180</v>
      </c>
      <c r="XZ78" s="3" t="s">
        <v>186</v>
      </c>
    </row>
    <row r="79" spans="1:650" x14ac:dyDescent="0.3">
      <c r="A79" s="6" t="s">
        <v>110</v>
      </c>
      <c r="B79" s="1">
        <v>4061646</v>
      </c>
      <c r="C79" s="5">
        <v>0</v>
      </c>
      <c r="D79" s="5">
        <v>0</v>
      </c>
      <c r="E79" s="5">
        <v>0</v>
      </c>
      <c r="F79" s="5">
        <v>0</v>
      </c>
      <c r="G79" s="5">
        <v>0</v>
      </c>
      <c r="H79" s="5">
        <v>0</v>
      </c>
      <c r="I79" s="5">
        <v>0</v>
      </c>
      <c r="J79" s="5">
        <v>0</v>
      </c>
      <c r="K79" s="5">
        <v>0</v>
      </c>
      <c r="L79" s="5">
        <v>0</v>
      </c>
      <c r="M79" s="5">
        <v>0</v>
      </c>
      <c r="N79" s="5">
        <v>0</v>
      </c>
      <c r="O79" s="5">
        <v>0</v>
      </c>
      <c r="P79" s="5">
        <v>0</v>
      </c>
      <c r="Q79" s="5">
        <v>0</v>
      </c>
      <c r="R79" s="5">
        <v>0</v>
      </c>
      <c r="S79" s="5">
        <v>0</v>
      </c>
      <c r="T79" s="5">
        <v>0</v>
      </c>
      <c r="U79" s="5">
        <v>0</v>
      </c>
      <c r="V79" s="5">
        <v>0</v>
      </c>
      <c r="W79" s="5">
        <v>0</v>
      </c>
      <c r="X79" s="5">
        <v>0</v>
      </c>
      <c r="Y79" s="5">
        <v>0</v>
      </c>
      <c r="Z79" s="5">
        <v>0</v>
      </c>
      <c r="AA79" s="5">
        <v>0</v>
      </c>
      <c r="AB79" s="5">
        <v>0</v>
      </c>
      <c r="AC79" s="5" t="s">
        <v>33</v>
      </c>
      <c r="AD79" s="5" t="s">
        <v>33</v>
      </c>
      <c r="AE79" s="5" t="s">
        <v>33</v>
      </c>
      <c r="AF79" s="5" t="s">
        <v>33</v>
      </c>
      <c r="AG79" s="5" t="s">
        <v>33</v>
      </c>
      <c r="AH79" s="5" t="s">
        <v>33</v>
      </c>
      <c r="AI79" s="5">
        <v>0</v>
      </c>
      <c r="AJ79" s="5">
        <v>0</v>
      </c>
      <c r="AK79" s="5">
        <v>0</v>
      </c>
      <c r="AL79" s="5">
        <v>0</v>
      </c>
      <c r="AM79" s="5">
        <v>0</v>
      </c>
      <c r="AN79" s="5">
        <v>0</v>
      </c>
      <c r="AO79" s="5">
        <v>0</v>
      </c>
      <c r="AP79" s="5">
        <v>0</v>
      </c>
      <c r="AQ79" s="5">
        <v>0</v>
      </c>
      <c r="AR79" s="5">
        <v>0</v>
      </c>
      <c r="AS79" s="5">
        <v>0</v>
      </c>
      <c r="AT79" s="5">
        <v>0</v>
      </c>
      <c r="AU79" s="5">
        <v>0</v>
      </c>
      <c r="AV79" s="5">
        <v>0</v>
      </c>
      <c r="AW79" s="5">
        <v>0</v>
      </c>
      <c r="AX79" s="5">
        <v>0</v>
      </c>
      <c r="AY79" s="5">
        <v>0</v>
      </c>
      <c r="AZ79" s="5">
        <v>0</v>
      </c>
      <c r="BA79" s="5">
        <v>2</v>
      </c>
      <c r="BB79" s="5">
        <v>0</v>
      </c>
      <c r="BC79" s="5">
        <v>0</v>
      </c>
      <c r="BD79" s="5">
        <v>0</v>
      </c>
      <c r="BE79" s="5">
        <v>0</v>
      </c>
      <c r="BF79" s="5">
        <v>0</v>
      </c>
      <c r="BG79" s="5">
        <v>0</v>
      </c>
      <c r="BH79" s="5">
        <v>-7</v>
      </c>
      <c r="BI79" s="5" t="s">
        <v>33</v>
      </c>
      <c r="BJ79" s="5" t="s">
        <v>33</v>
      </c>
      <c r="BK79" s="5" t="s">
        <v>33</v>
      </c>
      <c r="BL79" s="5" t="s">
        <v>33</v>
      </c>
      <c r="BM79" s="5" t="s">
        <v>33</v>
      </c>
      <c r="BN79" s="5" t="s">
        <v>33</v>
      </c>
      <c r="BO79" s="5">
        <v>5</v>
      </c>
      <c r="BP79" s="5">
        <v>133</v>
      </c>
      <c r="BQ79" s="5">
        <v>127</v>
      </c>
      <c r="BR79" s="5">
        <v>130</v>
      </c>
      <c r="BS79" s="5">
        <v>89</v>
      </c>
      <c r="BT79" s="5">
        <v>37</v>
      </c>
      <c r="BU79" s="5">
        <v>117</v>
      </c>
      <c r="BV79" s="5">
        <v>283</v>
      </c>
      <c r="BW79" s="5">
        <v>440</v>
      </c>
      <c r="BX79" s="5">
        <v>52</v>
      </c>
      <c r="BY79" s="5">
        <v>33</v>
      </c>
      <c r="BZ79" s="5">
        <v>11</v>
      </c>
      <c r="CA79" s="5">
        <v>571</v>
      </c>
      <c r="CB79" s="5">
        <v>10</v>
      </c>
      <c r="CC79" s="5">
        <v>7</v>
      </c>
      <c r="CD79" s="5">
        <v>1</v>
      </c>
      <c r="CE79" s="5">
        <v>8</v>
      </c>
      <c r="CF79" s="5">
        <v>51</v>
      </c>
      <c r="CG79" s="5">
        <v>28</v>
      </c>
      <c r="CH79" s="5">
        <v>10</v>
      </c>
      <c r="CI79" s="5">
        <v>65</v>
      </c>
      <c r="CJ79" s="5">
        <v>32</v>
      </c>
      <c r="CK79" s="5">
        <v>35</v>
      </c>
      <c r="CL79" s="5">
        <v>369</v>
      </c>
      <c r="CM79" s="5">
        <v>97</v>
      </c>
      <c r="CN79" s="5">
        <v>160</v>
      </c>
      <c r="CO79" s="5" t="s">
        <v>33</v>
      </c>
      <c r="CP79" s="5" t="s">
        <v>33</v>
      </c>
      <c r="CQ79" s="5" t="s">
        <v>33</v>
      </c>
      <c r="CR79" s="5" t="s">
        <v>33</v>
      </c>
      <c r="CS79" s="5" t="s">
        <v>33</v>
      </c>
      <c r="CT79" s="5" t="s">
        <v>33</v>
      </c>
      <c r="CU79" s="5">
        <v>878</v>
      </c>
      <c r="CV79" s="5">
        <v>938</v>
      </c>
      <c r="CW79" s="5">
        <v>1186</v>
      </c>
      <c r="CX79" s="5">
        <v>1220</v>
      </c>
      <c r="CY79" s="5">
        <v>1097</v>
      </c>
      <c r="CZ79" s="5">
        <v>946</v>
      </c>
      <c r="DA79" s="5">
        <v>800</v>
      </c>
      <c r="DB79" s="5">
        <v>767</v>
      </c>
      <c r="DC79" s="5">
        <v>792</v>
      </c>
      <c r="DD79" s="5">
        <v>1010</v>
      </c>
      <c r="DE79" s="5">
        <v>801</v>
      </c>
      <c r="DF79" s="5">
        <v>1098</v>
      </c>
      <c r="DG79" s="5">
        <v>2732</v>
      </c>
      <c r="DH79" s="5">
        <v>556</v>
      </c>
      <c r="DI79" s="5">
        <v>596</v>
      </c>
      <c r="DJ79" s="5">
        <v>534</v>
      </c>
      <c r="DK79" s="5">
        <v>562</v>
      </c>
      <c r="DL79" s="5">
        <v>516</v>
      </c>
      <c r="DM79" s="5">
        <v>510</v>
      </c>
      <c r="DN79" s="5">
        <v>366</v>
      </c>
      <c r="DO79" s="5">
        <v>365</v>
      </c>
      <c r="DP79" s="5">
        <v>352</v>
      </c>
      <c r="DQ79" s="5">
        <v>415</v>
      </c>
      <c r="DR79" s="5">
        <v>354</v>
      </c>
      <c r="DS79" s="5">
        <v>528</v>
      </c>
      <c r="DT79" s="5">
        <v>560</v>
      </c>
      <c r="DU79" s="5" t="s">
        <v>33</v>
      </c>
      <c r="DV79" s="5" t="s">
        <v>33</v>
      </c>
      <c r="DW79" s="5" t="s">
        <v>33</v>
      </c>
      <c r="DX79" s="5" t="s">
        <v>33</v>
      </c>
      <c r="DY79" s="5" t="s">
        <v>33</v>
      </c>
      <c r="DZ79" s="5" t="s">
        <v>33</v>
      </c>
      <c r="EA79" s="5">
        <v>537</v>
      </c>
      <c r="EB79" s="5">
        <v>351</v>
      </c>
      <c r="EC79" s="5">
        <v>167</v>
      </c>
      <c r="ED79" s="5">
        <v>310</v>
      </c>
      <c r="EE79" s="5">
        <v>474</v>
      </c>
      <c r="EF79" s="5">
        <v>535</v>
      </c>
      <c r="EG79" s="5">
        <v>446</v>
      </c>
      <c r="EH79" s="5">
        <v>1023</v>
      </c>
      <c r="EI79" s="5">
        <v>757</v>
      </c>
      <c r="EJ79" s="5">
        <v>444</v>
      </c>
      <c r="EK79" s="5">
        <v>349</v>
      </c>
      <c r="EL79" s="5">
        <v>481</v>
      </c>
      <c r="EM79" s="5">
        <v>47</v>
      </c>
      <c r="EN79" s="5">
        <v>120</v>
      </c>
      <c r="EO79" s="5">
        <v>83</v>
      </c>
      <c r="EP79" s="5">
        <v>231</v>
      </c>
      <c r="EQ79" s="5">
        <v>57</v>
      </c>
      <c r="ER79" s="5">
        <v>168</v>
      </c>
      <c r="ES79" s="5">
        <v>154</v>
      </c>
      <c r="ET79" s="5">
        <v>92</v>
      </c>
      <c r="EU79" s="5">
        <v>245</v>
      </c>
      <c r="EV79" s="5">
        <v>107</v>
      </c>
      <c r="EW79" s="5">
        <v>61</v>
      </c>
      <c r="EX79" s="5">
        <v>63</v>
      </c>
      <c r="EY79" s="5">
        <v>91</v>
      </c>
      <c r="EZ79" s="5">
        <v>146</v>
      </c>
      <c r="FA79" s="5" t="s">
        <v>33</v>
      </c>
      <c r="FB79" s="5" t="s">
        <v>33</v>
      </c>
      <c r="FC79" s="5" t="s">
        <v>33</v>
      </c>
      <c r="FD79" s="5" t="s">
        <v>33</v>
      </c>
      <c r="FE79" s="5" t="s">
        <v>33</v>
      </c>
      <c r="FF79" s="5" t="s">
        <v>33</v>
      </c>
      <c r="FG79" s="5">
        <v>0</v>
      </c>
      <c r="FH79" s="5">
        <v>0</v>
      </c>
      <c r="FI79" s="5">
        <v>0</v>
      </c>
      <c r="FJ79" s="5">
        <v>0</v>
      </c>
      <c r="FK79" s="5">
        <v>0</v>
      </c>
      <c r="FL79" s="5">
        <v>0</v>
      </c>
      <c r="FM79" s="5">
        <v>0</v>
      </c>
      <c r="FN79" s="5">
        <v>0</v>
      </c>
      <c r="FO79" s="5">
        <v>0</v>
      </c>
      <c r="FP79" s="5">
        <v>0</v>
      </c>
      <c r="FQ79" s="5">
        <v>0</v>
      </c>
      <c r="FR79" s="5">
        <v>0</v>
      </c>
      <c r="FS79" s="5">
        <v>0</v>
      </c>
      <c r="FT79" s="5">
        <v>0</v>
      </c>
      <c r="FU79" s="5" t="s">
        <v>33</v>
      </c>
      <c r="FV79" s="5" t="s">
        <v>33</v>
      </c>
      <c r="FW79" s="5" t="s">
        <v>33</v>
      </c>
      <c r="FX79" s="5" t="s">
        <v>33</v>
      </c>
      <c r="FY79" s="5" t="s">
        <v>33</v>
      </c>
      <c r="FZ79" s="5" t="s">
        <v>33</v>
      </c>
      <c r="GA79" s="5" t="s">
        <v>33</v>
      </c>
      <c r="GB79" s="5" t="s">
        <v>33</v>
      </c>
      <c r="GC79" s="5" t="s">
        <v>33</v>
      </c>
      <c r="GD79" s="5" t="s">
        <v>33</v>
      </c>
      <c r="GE79" s="5" t="s">
        <v>33</v>
      </c>
      <c r="GF79" s="5" t="s">
        <v>33</v>
      </c>
      <c r="GG79" s="5" t="s">
        <v>33</v>
      </c>
      <c r="GH79" s="5" t="s">
        <v>33</v>
      </c>
      <c r="GI79" s="5" t="s">
        <v>33</v>
      </c>
      <c r="GJ79" s="5" t="s">
        <v>33</v>
      </c>
      <c r="GK79" s="5" t="s">
        <v>33</v>
      </c>
      <c r="GL79" s="5" t="s">
        <v>33</v>
      </c>
      <c r="GM79" s="5">
        <v>1420</v>
      </c>
      <c r="GN79" s="5">
        <v>1422</v>
      </c>
      <c r="GO79" s="5">
        <v>1480</v>
      </c>
      <c r="GP79" s="5">
        <v>1660</v>
      </c>
      <c r="GQ79" s="5">
        <v>1660</v>
      </c>
      <c r="GR79" s="5">
        <v>1517</v>
      </c>
      <c r="GS79" s="5">
        <v>1363</v>
      </c>
      <c r="GT79" s="5">
        <v>2073</v>
      </c>
      <c r="GU79" s="5">
        <v>1988</v>
      </c>
      <c r="GV79" s="5">
        <v>1506</v>
      </c>
      <c r="GW79" s="5">
        <v>1183</v>
      </c>
      <c r="GX79" s="5">
        <v>1590</v>
      </c>
      <c r="GY79" s="5">
        <v>3349</v>
      </c>
      <c r="GZ79" s="5">
        <v>685</v>
      </c>
      <c r="HA79" s="5">
        <v>685</v>
      </c>
      <c r="HB79" s="5">
        <v>767</v>
      </c>
      <c r="HC79" s="5">
        <v>626</v>
      </c>
      <c r="HD79" s="5">
        <v>734</v>
      </c>
      <c r="HE79" s="5">
        <v>696</v>
      </c>
      <c r="HF79" s="5">
        <v>468</v>
      </c>
      <c r="HG79" s="5">
        <v>675</v>
      </c>
      <c r="HH79" s="5">
        <v>489</v>
      </c>
      <c r="HI79" s="5">
        <v>512</v>
      </c>
      <c r="HJ79" s="5">
        <v>786</v>
      </c>
      <c r="HK79" s="5">
        <v>716</v>
      </c>
      <c r="HL79" s="5">
        <v>859</v>
      </c>
      <c r="HM79" s="5" t="s">
        <v>33</v>
      </c>
      <c r="HN79" s="5" t="s">
        <v>33</v>
      </c>
      <c r="HO79" s="5" t="s">
        <v>33</v>
      </c>
      <c r="HP79" s="5" t="s">
        <v>33</v>
      </c>
      <c r="HQ79" s="5" t="s">
        <v>33</v>
      </c>
      <c r="HR79" s="5" t="s">
        <v>33</v>
      </c>
      <c r="HS79" s="5">
        <v>4789</v>
      </c>
      <c r="HT79" s="5">
        <v>5369</v>
      </c>
      <c r="HU79" s="5">
        <v>5022</v>
      </c>
      <c r="HV79" s="5">
        <v>4643</v>
      </c>
      <c r="HW79" s="5">
        <v>4263</v>
      </c>
      <c r="HX79" s="5">
        <v>4167</v>
      </c>
      <c r="HY79" s="5">
        <v>4835</v>
      </c>
      <c r="HZ79" s="5">
        <v>5564</v>
      </c>
      <c r="IA79" s="5">
        <v>5099</v>
      </c>
      <c r="IB79" s="5">
        <v>5400</v>
      </c>
      <c r="IC79" s="5">
        <v>5464</v>
      </c>
      <c r="ID79" s="5">
        <v>6585</v>
      </c>
      <c r="IE79" s="5">
        <v>6488</v>
      </c>
      <c r="IF79" s="5">
        <v>5643</v>
      </c>
      <c r="IG79" s="5">
        <v>5761</v>
      </c>
      <c r="IH79" s="5">
        <v>5635</v>
      </c>
      <c r="II79" s="5">
        <v>5545</v>
      </c>
      <c r="IJ79" s="5">
        <v>5619</v>
      </c>
      <c r="IK79" s="5">
        <v>4950</v>
      </c>
      <c r="IL79" s="5">
        <v>4959</v>
      </c>
      <c r="IM79" s="5">
        <v>4819</v>
      </c>
      <c r="IN79" s="5">
        <v>5237</v>
      </c>
      <c r="IO79" s="5">
        <v>5343</v>
      </c>
      <c r="IP79" s="5">
        <v>6839</v>
      </c>
      <c r="IQ79" s="5">
        <v>6663</v>
      </c>
      <c r="IR79" s="5">
        <v>6682</v>
      </c>
      <c r="IS79" s="5" t="s">
        <v>33</v>
      </c>
      <c r="IT79" s="5" t="s">
        <v>33</v>
      </c>
      <c r="IU79" s="5" t="s">
        <v>33</v>
      </c>
      <c r="IV79" s="5" t="s">
        <v>33</v>
      </c>
      <c r="IW79" s="5" t="s">
        <v>33</v>
      </c>
      <c r="IX79" s="5" t="s">
        <v>33</v>
      </c>
      <c r="IY79" s="5">
        <v>0</v>
      </c>
      <c r="IZ79" s="5">
        <v>0</v>
      </c>
      <c r="JA79" s="5">
        <v>0</v>
      </c>
      <c r="JB79" s="5">
        <v>0</v>
      </c>
      <c r="JC79" s="5">
        <v>0</v>
      </c>
      <c r="JD79" s="5">
        <v>0</v>
      </c>
      <c r="JE79" s="5">
        <v>0</v>
      </c>
      <c r="JF79" s="5">
        <v>0</v>
      </c>
      <c r="JG79" s="5">
        <v>0</v>
      </c>
      <c r="JH79" s="5">
        <v>0</v>
      </c>
      <c r="JI79" s="5">
        <v>0</v>
      </c>
      <c r="JJ79" s="5">
        <v>0</v>
      </c>
      <c r="JK79" s="5">
        <v>3</v>
      </c>
      <c r="JL79" s="5">
        <v>0</v>
      </c>
      <c r="JM79" s="5">
        <v>0</v>
      </c>
      <c r="JN79" s="5">
        <v>0</v>
      </c>
      <c r="JO79" s="5">
        <v>0</v>
      </c>
      <c r="JP79" s="5">
        <v>0</v>
      </c>
      <c r="JQ79" s="5">
        <v>0</v>
      </c>
      <c r="JR79" s="5">
        <v>0</v>
      </c>
      <c r="JS79" s="5">
        <v>0</v>
      </c>
      <c r="JT79" s="5">
        <v>0</v>
      </c>
      <c r="JU79" s="5">
        <v>6</v>
      </c>
      <c r="JV79" s="5">
        <v>7</v>
      </c>
      <c r="JW79" s="5">
        <v>6</v>
      </c>
      <c r="JX79" s="5">
        <v>6</v>
      </c>
      <c r="JY79" s="5" t="s">
        <v>33</v>
      </c>
      <c r="JZ79" s="5" t="s">
        <v>33</v>
      </c>
      <c r="KA79" s="5" t="s">
        <v>33</v>
      </c>
      <c r="KB79" s="5" t="s">
        <v>33</v>
      </c>
      <c r="KC79" s="5" t="s">
        <v>33</v>
      </c>
      <c r="KD79" s="5" t="s">
        <v>33</v>
      </c>
      <c r="KE79" s="5">
        <v>998</v>
      </c>
      <c r="KF79" s="5">
        <v>932</v>
      </c>
      <c r="KG79" s="5">
        <v>752</v>
      </c>
      <c r="KH79" s="5">
        <v>815</v>
      </c>
      <c r="KI79" s="5">
        <v>714</v>
      </c>
      <c r="KJ79" s="5">
        <v>688</v>
      </c>
      <c r="KK79" s="5">
        <v>668</v>
      </c>
      <c r="KL79" s="5">
        <v>831</v>
      </c>
      <c r="KM79" s="5">
        <v>789</v>
      </c>
      <c r="KN79" s="5">
        <v>569</v>
      </c>
      <c r="KO79" s="5">
        <v>466</v>
      </c>
      <c r="KP79" s="5">
        <v>45</v>
      </c>
      <c r="KQ79" s="5">
        <v>810</v>
      </c>
      <c r="KR79" s="5">
        <v>712</v>
      </c>
      <c r="KS79" s="5">
        <v>643</v>
      </c>
      <c r="KT79" s="5">
        <v>396</v>
      </c>
      <c r="KU79" s="5">
        <v>430</v>
      </c>
      <c r="KV79" s="5">
        <v>297</v>
      </c>
      <c r="KW79" s="5">
        <v>2</v>
      </c>
      <c r="KX79" s="5">
        <v>2</v>
      </c>
      <c r="KY79" s="5">
        <v>2</v>
      </c>
      <c r="KZ79" s="5">
        <v>3</v>
      </c>
      <c r="LA79" s="5">
        <v>-5</v>
      </c>
      <c r="LB79" s="5">
        <v>-17</v>
      </c>
      <c r="LC79" s="5">
        <v>-6</v>
      </c>
      <c r="LD79" s="5">
        <v>14</v>
      </c>
      <c r="LE79" s="5" t="s">
        <v>33</v>
      </c>
      <c r="LF79" s="5" t="s">
        <v>33</v>
      </c>
      <c r="LG79" s="5" t="s">
        <v>33</v>
      </c>
      <c r="LH79" s="5" t="s">
        <v>33</v>
      </c>
      <c r="LI79" s="5" t="s">
        <v>33</v>
      </c>
      <c r="LJ79" s="5" t="s">
        <v>33</v>
      </c>
      <c r="LK79" s="5">
        <v>24</v>
      </c>
      <c r="LL79" s="5">
        <v>56</v>
      </c>
      <c r="LM79" s="5">
        <v>84</v>
      </c>
      <c r="LN79" s="5">
        <v>50</v>
      </c>
      <c r="LO79" s="5">
        <v>51</v>
      </c>
      <c r="LP79" s="5">
        <v>51</v>
      </c>
      <c r="LQ79" s="5">
        <v>53</v>
      </c>
      <c r="LR79" s="5">
        <v>123</v>
      </c>
      <c r="LS79" s="5">
        <v>63</v>
      </c>
      <c r="LT79" s="5">
        <v>54</v>
      </c>
      <c r="LU79" s="5">
        <v>39</v>
      </c>
      <c r="LV79" s="5">
        <v>6</v>
      </c>
      <c r="LW79" s="5">
        <v>1</v>
      </c>
      <c r="LX79" s="5">
        <v>6</v>
      </c>
      <c r="LY79" s="5">
        <v>21</v>
      </c>
      <c r="LZ79" s="5">
        <v>-160</v>
      </c>
      <c r="MA79" s="5">
        <v>373</v>
      </c>
      <c r="MB79" s="5">
        <v>87</v>
      </c>
      <c r="MC79" s="5">
        <v>98</v>
      </c>
      <c r="MD79" s="5">
        <v>10</v>
      </c>
      <c r="ME79" s="5">
        <v>9</v>
      </c>
      <c r="MF79" s="5">
        <v>26</v>
      </c>
      <c r="MG79" s="5">
        <v>30</v>
      </c>
      <c r="MH79" s="5">
        <v>24</v>
      </c>
      <c r="MI79" s="5">
        <v>32</v>
      </c>
      <c r="MJ79" s="5">
        <v>10</v>
      </c>
      <c r="MK79" s="5" t="s">
        <v>33</v>
      </c>
      <c r="ML79" s="5" t="s">
        <v>33</v>
      </c>
      <c r="MM79" s="5" t="s">
        <v>33</v>
      </c>
      <c r="MN79" s="5" t="s">
        <v>33</v>
      </c>
      <c r="MO79" s="5" t="s">
        <v>33</v>
      </c>
      <c r="MP79" s="5" t="s">
        <v>33</v>
      </c>
      <c r="MQ79" s="5">
        <v>0</v>
      </c>
      <c r="MR79" s="5">
        <v>0</v>
      </c>
      <c r="MS79" s="5">
        <v>0</v>
      </c>
      <c r="MT79" s="5">
        <v>0</v>
      </c>
      <c r="MU79" s="5">
        <v>0</v>
      </c>
      <c r="MV79" s="5">
        <v>0</v>
      </c>
      <c r="MW79" s="5">
        <v>0</v>
      </c>
      <c r="MX79" s="5">
        <v>0</v>
      </c>
      <c r="MY79" s="5">
        <v>0</v>
      </c>
      <c r="MZ79" s="5">
        <v>0</v>
      </c>
      <c r="NA79" s="5">
        <v>0</v>
      </c>
      <c r="NB79" s="5">
        <v>0</v>
      </c>
      <c r="NC79" s="5">
        <v>0</v>
      </c>
      <c r="ND79" s="5">
        <v>0</v>
      </c>
      <c r="NE79" s="5" t="s">
        <v>33</v>
      </c>
      <c r="NF79" s="5" t="s">
        <v>33</v>
      </c>
      <c r="NG79" s="5" t="s">
        <v>33</v>
      </c>
      <c r="NH79" s="5" t="s">
        <v>33</v>
      </c>
      <c r="NI79" s="5" t="s">
        <v>33</v>
      </c>
      <c r="NJ79" s="5" t="s">
        <v>33</v>
      </c>
      <c r="NK79" s="5" t="s">
        <v>33</v>
      </c>
      <c r="NL79" s="5" t="s">
        <v>33</v>
      </c>
      <c r="NM79" s="5" t="s">
        <v>33</v>
      </c>
      <c r="NN79" s="5" t="s">
        <v>33</v>
      </c>
      <c r="NO79" s="5" t="s">
        <v>33</v>
      </c>
      <c r="NP79" s="5" t="s">
        <v>33</v>
      </c>
      <c r="NQ79" s="5" t="s">
        <v>33</v>
      </c>
      <c r="NR79" s="5" t="s">
        <v>33</v>
      </c>
      <c r="NS79" s="5" t="s">
        <v>33</v>
      </c>
      <c r="NT79" s="5" t="s">
        <v>33</v>
      </c>
      <c r="NU79" s="5" t="s">
        <v>33</v>
      </c>
      <c r="NV79" s="5" t="s">
        <v>33</v>
      </c>
      <c r="NW79" s="5">
        <v>0</v>
      </c>
      <c r="NX79" s="5">
        <v>0</v>
      </c>
      <c r="NY79" s="5">
        <v>0</v>
      </c>
      <c r="NZ79" s="5">
        <v>0</v>
      </c>
      <c r="OA79" s="5">
        <v>0</v>
      </c>
      <c r="OB79" s="5">
        <v>0</v>
      </c>
      <c r="OC79" s="5">
        <v>0</v>
      </c>
      <c r="OD79" s="5">
        <v>0</v>
      </c>
      <c r="OE79" s="5">
        <v>0</v>
      </c>
      <c r="OF79" s="5">
        <v>0</v>
      </c>
      <c r="OG79" s="5">
        <v>0</v>
      </c>
      <c r="OH79" s="5">
        <v>0</v>
      </c>
      <c r="OI79" s="5">
        <v>0</v>
      </c>
      <c r="OJ79" s="5">
        <v>0</v>
      </c>
      <c r="OK79" s="5" t="s">
        <v>33</v>
      </c>
      <c r="OL79" s="5" t="s">
        <v>33</v>
      </c>
      <c r="OM79" s="5" t="s">
        <v>33</v>
      </c>
      <c r="ON79" s="5" t="s">
        <v>33</v>
      </c>
      <c r="OO79" s="5" t="s">
        <v>33</v>
      </c>
      <c r="OP79" s="5" t="s">
        <v>33</v>
      </c>
      <c r="OQ79" s="5" t="s">
        <v>33</v>
      </c>
      <c r="OR79" s="5" t="s">
        <v>33</v>
      </c>
      <c r="OS79" s="5" t="s">
        <v>33</v>
      </c>
      <c r="OT79" s="5" t="s">
        <v>33</v>
      </c>
      <c r="OU79" s="5" t="s">
        <v>33</v>
      </c>
      <c r="OV79" s="5" t="s">
        <v>33</v>
      </c>
      <c r="OW79" s="5" t="s">
        <v>33</v>
      </c>
      <c r="OX79" s="5" t="s">
        <v>33</v>
      </c>
      <c r="OY79" s="5" t="s">
        <v>33</v>
      </c>
      <c r="OZ79" s="5" t="s">
        <v>33</v>
      </c>
      <c r="PA79" s="5" t="s">
        <v>33</v>
      </c>
      <c r="PB79" s="5" t="s">
        <v>33</v>
      </c>
      <c r="PC79" s="5">
        <v>585</v>
      </c>
      <c r="PD79" s="5">
        <v>537</v>
      </c>
      <c r="PE79" s="5">
        <v>542</v>
      </c>
      <c r="PF79" s="5">
        <v>603</v>
      </c>
      <c r="PG79" s="5">
        <v>600</v>
      </c>
      <c r="PH79" s="5">
        <v>375</v>
      </c>
      <c r="PI79" s="5">
        <v>436</v>
      </c>
      <c r="PJ79" s="5">
        <v>383</v>
      </c>
      <c r="PK79" s="5">
        <v>400</v>
      </c>
      <c r="PL79" s="5">
        <v>443</v>
      </c>
      <c r="PM79" s="5">
        <v>493</v>
      </c>
      <c r="PN79" s="5">
        <v>393</v>
      </c>
      <c r="PO79" s="5">
        <v>349</v>
      </c>
      <c r="PP79" s="5">
        <v>336</v>
      </c>
      <c r="PQ79" s="5">
        <v>400</v>
      </c>
      <c r="PR79" s="5">
        <v>320</v>
      </c>
      <c r="PS79" s="5">
        <v>345</v>
      </c>
      <c r="PT79" s="5">
        <v>309</v>
      </c>
      <c r="PU79" s="5">
        <v>290</v>
      </c>
      <c r="PV79" s="5">
        <v>280</v>
      </c>
      <c r="PW79" s="5">
        <v>309</v>
      </c>
      <c r="PX79" s="5">
        <v>286</v>
      </c>
      <c r="PY79" s="5">
        <v>274</v>
      </c>
      <c r="PZ79" s="5">
        <v>281</v>
      </c>
      <c r="QA79" s="5">
        <v>267</v>
      </c>
      <c r="QB79" s="5">
        <v>287</v>
      </c>
      <c r="QC79" s="5" t="s">
        <v>33</v>
      </c>
      <c r="QD79" s="5" t="s">
        <v>33</v>
      </c>
      <c r="QE79" s="5" t="s">
        <v>33</v>
      </c>
      <c r="QF79" s="5" t="s">
        <v>33</v>
      </c>
      <c r="QG79" s="5" t="s">
        <v>33</v>
      </c>
      <c r="QH79" s="5" t="s">
        <v>33</v>
      </c>
      <c r="QI79" s="5">
        <v>1453</v>
      </c>
      <c r="QJ79" s="5">
        <v>1325</v>
      </c>
      <c r="QK79" s="5">
        <v>1215</v>
      </c>
      <c r="QL79" s="5">
        <v>1015</v>
      </c>
      <c r="QM79" s="5">
        <v>831</v>
      </c>
      <c r="QN79" s="5">
        <v>718</v>
      </c>
      <c r="QO79" s="5">
        <v>616</v>
      </c>
      <c r="QP79" s="5">
        <v>619</v>
      </c>
      <c r="QQ79" s="5">
        <v>615</v>
      </c>
      <c r="QR79" s="5">
        <v>512</v>
      </c>
      <c r="QS79" s="5">
        <v>514</v>
      </c>
      <c r="QT79" s="5">
        <v>485</v>
      </c>
      <c r="QU79" s="5">
        <v>439</v>
      </c>
      <c r="QV79" s="5">
        <v>503</v>
      </c>
      <c r="QW79" s="5">
        <v>560</v>
      </c>
      <c r="QX79" s="5">
        <v>485</v>
      </c>
      <c r="QY79" s="5">
        <v>397</v>
      </c>
      <c r="QZ79" s="5">
        <v>372</v>
      </c>
      <c r="RA79" s="5">
        <v>375</v>
      </c>
      <c r="RB79" s="5">
        <v>443</v>
      </c>
      <c r="RC79" s="5">
        <v>459</v>
      </c>
      <c r="RD79" s="5">
        <v>408</v>
      </c>
      <c r="RE79" s="5">
        <v>270</v>
      </c>
      <c r="RF79" s="5">
        <v>328</v>
      </c>
      <c r="RG79" s="5">
        <v>263</v>
      </c>
      <c r="RH79" s="5">
        <v>235</v>
      </c>
      <c r="RI79" s="5" t="s">
        <v>33</v>
      </c>
      <c r="RJ79" s="5" t="s">
        <v>33</v>
      </c>
      <c r="RK79" s="5" t="s">
        <v>33</v>
      </c>
      <c r="RL79" s="5" t="s">
        <v>33</v>
      </c>
      <c r="RM79" s="5" t="s">
        <v>33</v>
      </c>
      <c r="RN79" s="5" t="s">
        <v>33</v>
      </c>
      <c r="RO79" s="5">
        <v>667</v>
      </c>
      <c r="RP79" s="5">
        <v>599</v>
      </c>
      <c r="RQ79" s="5">
        <v>563</v>
      </c>
      <c r="RR79" s="5">
        <v>520</v>
      </c>
      <c r="RS79" s="5">
        <v>370</v>
      </c>
      <c r="RT79" s="5">
        <v>284</v>
      </c>
      <c r="RU79" s="5">
        <v>260</v>
      </c>
      <c r="RV79" s="5">
        <v>268</v>
      </c>
      <c r="RW79" s="5">
        <v>275</v>
      </c>
      <c r="RX79" s="5">
        <v>263</v>
      </c>
      <c r="RY79" s="5">
        <v>302</v>
      </c>
      <c r="RZ79" s="5">
        <v>249</v>
      </c>
      <c r="SA79" s="5">
        <v>202</v>
      </c>
      <c r="SB79" s="5">
        <v>244</v>
      </c>
      <c r="SC79" s="5">
        <v>245</v>
      </c>
      <c r="SD79" s="5">
        <v>215</v>
      </c>
      <c r="SE79" s="5">
        <v>213</v>
      </c>
      <c r="SF79" s="5">
        <v>187</v>
      </c>
      <c r="SG79" s="5">
        <v>223</v>
      </c>
      <c r="SH79" s="5">
        <v>189</v>
      </c>
      <c r="SI79" s="5">
        <v>230</v>
      </c>
      <c r="SJ79" s="5">
        <v>187</v>
      </c>
      <c r="SK79" s="5">
        <v>188</v>
      </c>
      <c r="SL79" s="5">
        <v>205</v>
      </c>
      <c r="SM79" s="5">
        <v>182</v>
      </c>
      <c r="SN79" s="5">
        <v>170</v>
      </c>
      <c r="SO79" s="5" t="s">
        <v>33</v>
      </c>
      <c r="SP79" s="5" t="s">
        <v>33</v>
      </c>
      <c r="SQ79" s="5" t="s">
        <v>33</v>
      </c>
      <c r="SR79" s="5" t="s">
        <v>33</v>
      </c>
      <c r="SS79" s="5" t="s">
        <v>33</v>
      </c>
      <c r="ST79" s="5" t="s">
        <v>33</v>
      </c>
      <c r="SU79" s="5">
        <v>6</v>
      </c>
      <c r="SV79" s="5">
        <v>3</v>
      </c>
      <c r="SW79" s="5">
        <v>2</v>
      </c>
      <c r="SX79" s="5">
        <v>11</v>
      </c>
      <c r="SY79" s="5">
        <v>7</v>
      </c>
      <c r="SZ79" s="5">
        <v>7</v>
      </c>
      <c r="TA79" s="5">
        <v>10</v>
      </c>
      <c r="TB79" s="5">
        <v>3</v>
      </c>
      <c r="TC79" s="5">
        <v>2</v>
      </c>
      <c r="TD79" s="5">
        <v>2</v>
      </c>
      <c r="TE79" s="5">
        <v>12</v>
      </c>
      <c r="TF79" s="5">
        <v>0</v>
      </c>
      <c r="TG79" s="5">
        <v>0</v>
      </c>
      <c r="TH79" s="5">
        <v>0</v>
      </c>
      <c r="TI79" s="5">
        <v>0</v>
      </c>
      <c r="TJ79" s="5">
        <v>0</v>
      </c>
      <c r="TK79" s="5">
        <v>0</v>
      </c>
      <c r="TL79" s="5">
        <v>0</v>
      </c>
      <c r="TM79" s="5">
        <v>0</v>
      </c>
      <c r="TN79" s="5">
        <v>0</v>
      </c>
      <c r="TO79" s="5">
        <v>0</v>
      </c>
      <c r="TP79" s="5">
        <v>0</v>
      </c>
      <c r="TQ79" s="5">
        <v>0</v>
      </c>
      <c r="TR79" s="5">
        <v>0</v>
      </c>
      <c r="TS79" s="5">
        <v>0</v>
      </c>
      <c r="TT79" s="5">
        <v>0</v>
      </c>
      <c r="TU79" s="5" t="s">
        <v>33</v>
      </c>
      <c r="TV79" s="5" t="s">
        <v>33</v>
      </c>
      <c r="TW79" s="5" t="s">
        <v>33</v>
      </c>
      <c r="TX79" s="5" t="s">
        <v>33</v>
      </c>
      <c r="TY79" s="5" t="s">
        <v>33</v>
      </c>
      <c r="TZ79" s="5" t="s">
        <v>33</v>
      </c>
      <c r="UA79" s="5">
        <v>2</v>
      </c>
      <c r="UB79" s="5">
        <v>3</v>
      </c>
      <c r="UC79" s="5">
        <v>5</v>
      </c>
      <c r="UD79" s="5">
        <v>3</v>
      </c>
      <c r="UE79" s="5">
        <v>6</v>
      </c>
      <c r="UF79" s="5">
        <v>2</v>
      </c>
      <c r="UG79" s="5">
        <v>10</v>
      </c>
      <c r="UH79" s="5">
        <v>6</v>
      </c>
      <c r="UI79" s="5">
        <v>-18</v>
      </c>
      <c r="UJ79" s="5">
        <v>2</v>
      </c>
      <c r="UK79" s="5">
        <v>1</v>
      </c>
      <c r="UL79" s="5">
        <v>-2</v>
      </c>
      <c r="UM79" s="5">
        <v>0</v>
      </c>
      <c r="UN79" s="5">
        <v>-6</v>
      </c>
      <c r="UO79" s="5">
        <v>0</v>
      </c>
      <c r="UP79" s="5">
        <v>0</v>
      </c>
      <c r="UQ79" s="5">
        <v>-5</v>
      </c>
      <c r="UR79" s="5">
        <v>5</v>
      </c>
      <c r="US79" s="5">
        <v>-8</v>
      </c>
      <c r="UT79" s="5">
        <v>-8</v>
      </c>
      <c r="UU79" s="5">
        <v>6</v>
      </c>
      <c r="UV79" s="5">
        <v>12</v>
      </c>
      <c r="UW79" s="5">
        <v>13</v>
      </c>
      <c r="UX79" s="5">
        <v>19</v>
      </c>
      <c r="UY79" s="5">
        <v>12</v>
      </c>
      <c r="UZ79" s="5">
        <v>22</v>
      </c>
      <c r="VA79" s="5" t="s">
        <v>33</v>
      </c>
      <c r="VB79" s="5" t="s">
        <v>33</v>
      </c>
      <c r="VC79" s="5" t="s">
        <v>33</v>
      </c>
      <c r="VD79" s="5" t="s">
        <v>33</v>
      </c>
      <c r="VE79" s="5" t="s">
        <v>33</v>
      </c>
      <c r="VF79" s="5" t="s">
        <v>33</v>
      </c>
      <c r="VG79" s="5">
        <v>2559</v>
      </c>
      <c r="VH79" s="5">
        <v>2518</v>
      </c>
      <c r="VI79" s="5">
        <v>2650</v>
      </c>
      <c r="VJ79" s="5">
        <v>2286</v>
      </c>
      <c r="VK79" s="5">
        <v>2577</v>
      </c>
      <c r="VL79" s="5">
        <v>3099</v>
      </c>
      <c r="VM79" s="5">
        <v>3038</v>
      </c>
      <c r="VN79" s="5">
        <v>2963</v>
      </c>
      <c r="VO79" s="5">
        <v>2634</v>
      </c>
      <c r="VP79" s="5">
        <v>2286</v>
      </c>
      <c r="VQ79" s="5">
        <v>2387</v>
      </c>
      <c r="VR79" s="5">
        <v>2034</v>
      </c>
      <c r="VS79" s="5">
        <v>2328</v>
      </c>
      <c r="VT79" s="5">
        <v>2390</v>
      </c>
      <c r="VU79" s="5">
        <v>2412</v>
      </c>
      <c r="VV79" s="5">
        <v>1880</v>
      </c>
      <c r="VW79" s="5">
        <v>1895</v>
      </c>
      <c r="VX79" s="5">
        <v>1726</v>
      </c>
      <c r="VY79" s="5">
        <v>1521</v>
      </c>
      <c r="VZ79" s="5">
        <v>1544</v>
      </c>
      <c r="WA79" s="5">
        <v>1337</v>
      </c>
      <c r="WB79" s="5">
        <v>1620</v>
      </c>
      <c r="WC79" s="5">
        <v>1375</v>
      </c>
      <c r="WD79" s="5">
        <v>1540</v>
      </c>
      <c r="WE79" s="5">
        <v>1285</v>
      </c>
      <c r="WF79" s="5">
        <v>1037</v>
      </c>
      <c r="WG79" s="5" t="s">
        <v>33</v>
      </c>
      <c r="WH79" s="5" t="s">
        <v>33</v>
      </c>
      <c r="WI79" s="5" t="s">
        <v>33</v>
      </c>
      <c r="WJ79" s="5" t="s">
        <v>33</v>
      </c>
      <c r="WK79" s="5" t="s">
        <v>33</v>
      </c>
      <c r="WL79" s="5" t="s">
        <v>33</v>
      </c>
      <c r="WM79" s="5">
        <v>247</v>
      </c>
      <c r="WN79" s="5">
        <v>278</v>
      </c>
      <c r="WO79" s="5">
        <v>179</v>
      </c>
      <c r="WP79" s="5">
        <v>226</v>
      </c>
      <c r="WQ79" s="5">
        <v>150</v>
      </c>
      <c r="WR79" s="5">
        <v>100</v>
      </c>
      <c r="WS79" s="5">
        <v>92</v>
      </c>
      <c r="WT79" s="5">
        <v>104</v>
      </c>
      <c r="WU79" s="5">
        <v>144</v>
      </c>
      <c r="WV79" s="5">
        <v>112</v>
      </c>
      <c r="WW79" s="5">
        <v>101</v>
      </c>
      <c r="WX79" s="5">
        <v>123</v>
      </c>
      <c r="WY79" s="5">
        <v>70</v>
      </c>
      <c r="WZ79" s="5">
        <v>70</v>
      </c>
      <c r="XA79" s="5">
        <v>67</v>
      </c>
      <c r="XB79" s="5">
        <v>43</v>
      </c>
      <c r="XC79" s="5">
        <v>46</v>
      </c>
      <c r="XD79" s="5">
        <v>63</v>
      </c>
      <c r="XE79" s="5">
        <v>62</v>
      </c>
      <c r="XF79" s="5">
        <v>37</v>
      </c>
      <c r="XG79" s="5">
        <v>44</v>
      </c>
      <c r="XH79" s="5">
        <v>47</v>
      </c>
      <c r="XI79" s="5">
        <v>17</v>
      </c>
      <c r="XJ79" s="5">
        <v>31</v>
      </c>
      <c r="XK79" s="5">
        <v>32</v>
      </c>
      <c r="XL79" s="5">
        <v>193</v>
      </c>
      <c r="XM79" s="5" t="s">
        <v>33</v>
      </c>
      <c r="XN79" s="5" t="s">
        <v>33</v>
      </c>
      <c r="XO79" s="5" t="s">
        <v>33</v>
      </c>
      <c r="XP79" s="5" t="s">
        <v>33</v>
      </c>
      <c r="XQ79" s="5" t="s">
        <v>33</v>
      </c>
      <c r="XR79" s="5" t="s">
        <v>33</v>
      </c>
      <c r="XS79" s="1">
        <v>13032</v>
      </c>
      <c r="XT79" s="3" t="s">
        <v>180</v>
      </c>
      <c r="XU79" s="3" t="s">
        <v>179</v>
      </c>
      <c r="XV79" s="3" t="s">
        <v>179</v>
      </c>
      <c r="XW79" s="3" t="s">
        <v>179</v>
      </c>
      <c r="XX79" s="3" t="s">
        <v>180</v>
      </c>
      <c r="XY79" s="3" t="s">
        <v>180</v>
      </c>
      <c r="XZ79" s="3" t="s">
        <v>185</v>
      </c>
    </row>
    <row r="80" spans="1:650" x14ac:dyDescent="0.3">
      <c r="A80" s="6" t="s">
        <v>111</v>
      </c>
      <c r="B80" s="1">
        <v>4061671</v>
      </c>
      <c r="C80" s="5" t="s">
        <v>33</v>
      </c>
      <c r="D80" s="5">
        <v>0</v>
      </c>
      <c r="E80" s="5">
        <v>0</v>
      </c>
      <c r="F80" s="5">
        <v>0</v>
      </c>
      <c r="G80" s="5">
        <v>0</v>
      </c>
      <c r="H80" s="5">
        <v>0</v>
      </c>
      <c r="I80" s="5">
        <v>0</v>
      </c>
      <c r="J80" s="5">
        <v>0</v>
      </c>
      <c r="K80" s="5">
        <v>0</v>
      </c>
      <c r="L80" s="5">
        <v>0</v>
      </c>
      <c r="M80" s="5">
        <v>0</v>
      </c>
      <c r="N80" s="5">
        <v>0</v>
      </c>
      <c r="O80" s="5">
        <v>0</v>
      </c>
      <c r="P80" s="5">
        <v>0</v>
      </c>
      <c r="Q80" s="5">
        <v>0</v>
      </c>
      <c r="R80" s="5">
        <v>0</v>
      </c>
      <c r="S80" s="5">
        <v>0</v>
      </c>
      <c r="T80" s="5">
        <v>0</v>
      </c>
      <c r="U80" s="5" t="s">
        <v>33</v>
      </c>
      <c r="V80" s="5" t="s">
        <v>33</v>
      </c>
      <c r="W80" s="5" t="s">
        <v>33</v>
      </c>
      <c r="X80" s="5" t="s">
        <v>33</v>
      </c>
      <c r="Y80" s="5" t="s">
        <v>33</v>
      </c>
      <c r="Z80" s="5" t="s">
        <v>33</v>
      </c>
      <c r="AA80" s="5" t="s">
        <v>33</v>
      </c>
      <c r="AB80" s="5" t="s">
        <v>33</v>
      </c>
      <c r="AC80" s="5" t="s">
        <v>33</v>
      </c>
      <c r="AD80" s="5" t="s">
        <v>33</v>
      </c>
      <c r="AE80" s="5" t="s">
        <v>33</v>
      </c>
      <c r="AF80" s="5" t="s">
        <v>33</v>
      </c>
      <c r="AG80" s="5" t="s">
        <v>33</v>
      </c>
      <c r="AH80" s="5" t="s">
        <v>33</v>
      </c>
      <c r="AI80" s="5" t="s">
        <v>33</v>
      </c>
      <c r="AJ80" s="5">
        <v>0</v>
      </c>
      <c r="AK80" s="5">
        <v>0</v>
      </c>
      <c r="AL80" s="5">
        <v>0</v>
      </c>
      <c r="AM80" s="5">
        <v>0</v>
      </c>
      <c r="AN80" s="5">
        <v>0</v>
      </c>
      <c r="AO80" s="5">
        <v>0</v>
      </c>
      <c r="AP80" s="5">
        <v>0</v>
      </c>
      <c r="AQ80" s="5">
        <v>0</v>
      </c>
      <c r="AR80" s="5">
        <v>0</v>
      </c>
      <c r="AS80" s="5">
        <v>0</v>
      </c>
      <c r="AT80" s="5">
        <v>0</v>
      </c>
      <c r="AU80" s="5">
        <v>0</v>
      </c>
      <c r="AV80" s="5">
        <v>0</v>
      </c>
      <c r="AW80" s="5">
        <v>0</v>
      </c>
      <c r="AX80" s="5">
        <v>0</v>
      </c>
      <c r="AY80" s="5">
        <v>0</v>
      </c>
      <c r="AZ80" s="5">
        <v>0</v>
      </c>
      <c r="BA80" s="5" t="s">
        <v>33</v>
      </c>
      <c r="BB80" s="5" t="s">
        <v>33</v>
      </c>
      <c r="BC80" s="5" t="s">
        <v>33</v>
      </c>
      <c r="BD80" s="5" t="s">
        <v>33</v>
      </c>
      <c r="BE80" s="5" t="s">
        <v>33</v>
      </c>
      <c r="BF80" s="5" t="s">
        <v>33</v>
      </c>
      <c r="BG80" s="5" t="s">
        <v>33</v>
      </c>
      <c r="BH80" s="5" t="s">
        <v>33</v>
      </c>
      <c r="BI80" s="5" t="s">
        <v>33</v>
      </c>
      <c r="BJ80" s="5" t="s">
        <v>33</v>
      </c>
      <c r="BK80" s="5" t="s">
        <v>33</v>
      </c>
      <c r="BL80" s="5" t="s">
        <v>33</v>
      </c>
      <c r="BM80" s="5" t="s">
        <v>33</v>
      </c>
      <c r="BN80" s="5" t="s">
        <v>33</v>
      </c>
      <c r="BO80" s="5" t="s">
        <v>33</v>
      </c>
      <c r="BP80" s="5">
        <v>0</v>
      </c>
      <c r="BQ80" s="5">
        <v>0</v>
      </c>
      <c r="BR80" s="5">
        <v>0</v>
      </c>
      <c r="BS80" s="5">
        <v>0</v>
      </c>
      <c r="BT80" s="5">
        <v>0</v>
      </c>
      <c r="BU80" s="5">
        <v>0</v>
      </c>
      <c r="BV80" s="5">
        <v>0</v>
      </c>
      <c r="BW80" s="5">
        <v>0</v>
      </c>
      <c r="BX80" s="5">
        <v>0</v>
      </c>
      <c r="BY80" s="5">
        <v>0</v>
      </c>
      <c r="BZ80" s="5">
        <v>0</v>
      </c>
      <c r="CA80" s="5">
        <v>0</v>
      </c>
      <c r="CB80" s="5">
        <v>0</v>
      </c>
      <c r="CC80" s="5">
        <v>0</v>
      </c>
      <c r="CD80" s="5">
        <v>0</v>
      </c>
      <c r="CE80" s="5">
        <v>0</v>
      </c>
      <c r="CF80" s="5">
        <v>0</v>
      </c>
      <c r="CG80" s="5" t="s">
        <v>33</v>
      </c>
      <c r="CH80" s="5" t="s">
        <v>33</v>
      </c>
      <c r="CI80" s="5" t="s">
        <v>33</v>
      </c>
      <c r="CJ80" s="5" t="s">
        <v>33</v>
      </c>
      <c r="CK80" s="5" t="s">
        <v>33</v>
      </c>
      <c r="CL80" s="5" t="s">
        <v>33</v>
      </c>
      <c r="CM80" s="5" t="s">
        <v>33</v>
      </c>
      <c r="CN80" s="5" t="s">
        <v>33</v>
      </c>
      <c r="CO80" s="5" t="s">
        <v>33</v>
      </c>
      <c r="CP80" s="5" t="s">
        <v>33</v>
      </c>
      <c r="CQ80" s="5" t="s">
        <v>33</v>
      </c>
      <c r="CR80" s="5" t="s">
        <v>33</v>
      </c>
      <c r="CS80" s="5" t="s">
        <v>33</v>
      </c>
      <c r="CT80" s="5" t="s">
        <v>33</v>
      </c>
      <c r="CU80" s="5" t="s">
        <v>33</v>
      </c>
      <c r="CV80" s="5">
        <v>3122</v>
      </c>
      <c r="CW80" s="5">
        <v>2274</v>
      </c>
      <c r="CX80" s="5">
        <v>2705</v>
      </c>
      <c r="CY80" s="5">
        <v>4877</v>
      </c>
      <c r="CZ80" s="5">
        <v>3082</v>
      </c>
      <c r="DA80" s="5">
        <v>3587</v>
      </c>
      <c r="DB80" s="5">
        <v>2366</v>
      </c>
      <c r="DC80" s="5">
        <v>2125</v>
      </c>
      <c r="DD80" s="5">
        <v>1997</v>
      </c>
      <c r="DE80" s="5">
        <v>2627</v>
      </c>
      <c r="DF80" s="5">
        <v>2157</v>
      </c>
      <c r="DG80" s="5">
        <v>2127</v>
      </c>
      <c r="DH80" s="5">
        <v>42250</v>
      </c>
      <c r="DI80" s="5">
        <v>2517</v>
      </c>
      <c r="DJ80" s="5">
        <v>775</v>
      </c>
      <c r="DK80" s="5">
        <v>2127</v>
      </c>
      <c r="DL80" s="5">
        <v>1139</v>
      </c>
      <c r="DM80" s="5" t="s">
        <v>33</v>
      </c>
      <c r="DN80" s="5" t="s">
        <v>33</v>
      </c>
      <c r="DO80" s="5" t="s">
        <v>33</v>
      </c>
      <c r="DP80" s="5" t="s">
        <v>33</v>
      </c>
      <c r="DQ80" s="5" t="s">
        <v>33</v>
      </c>
      <c r="DR80" s="5" t="s">
        <v>33</v>
      </c>
      <c r="DS80" s="5" t="s">
        <v>33</v>
      </c>
      <c r="DT80" s="5" t="s">
        <v>33</v>
      </c>
      <c r="DU80" s="5" t="s">
        <v>33</v>
      </c>
      <c r="DV80" s="5" t="s">
        <v>33</v>
      </c>
      <c r="DW80" s="5" t="s">
        <v>33</v>
      </c>
      <c r="DX80" s="5" t="s">
        <v>33</v>
      </c>
      <c r="DY80" s="5" t="s">
        <v>33</v>
      </c>
      <c r="DZ80" s="5" t="s">
        <v>33</v>
      </c>
      <c r="EA80" s="5" t="s">
        <v>33</v>
      </c>
      <c r="EB80" s="5">
        <v>59</v>
      </c>
      <c r="EC80" s="5">
        <v>574</v>
      </c>
      <c r="ED80" s="5">
        <v>41</v>
      </c>
      <c r="EE80" s="5">
        <v>44</v>
      </c>
      <c r="EF80" s="5">
        <v>-531</v>
      </c>
      <c r="EG80" s="5">
        <v>548</v>
      </c>
      <c r="EH80" s="5">
        <v>11</v>
      </c>
      <c r="EI80" s="5">
        <v>0</v>
      </c>
      <c r="EJ80" s="5">
        <v>0</v>
      </c>
      <c r="EK80" s="5">
        <v>0</v>
      </c>
      <c r="EL80" s="5">
        <v>34</v>
      </c>
      <c r="EM80" s="5">
        <v>44</v>
      </c>
      <c r="EN80" s="5">
        <v>3317</v>
      </c>
      <c r="EO80" s="5">
        <v>24</v>
      </c>
      <c r="EP80" s="5">
        <v>0</v>
      </c>
      <c r="EQ80" s="5">
        <v>56</v>
      </c>
      <c r="ER80" s="5">
        <v>388</v>
      </c>
      <c r="ES80" s="5" t="s">
        <v>33</v>
      </c>
      <c r="ET80" s="5" t="s">
        <v>33</v>
      </c>
      <c r="EU80" s="5" t="s">
        <v>33</v>
      </c>
      <c r="EV80" s="5" t="s">
        <v>33</v>
      </c>
      <c r="EW80" s="5" t="s">
        <v>33</v>
      </c>
      <c r="EX80" s="5" t="s">
        <v>33</v>
      </c>
      <c r="EY80" s="5" t="s">
        <v>33</v>
      </c>
      <c r="EZ80" s="5" t="s">
        <v>33</v>
      </c>
      <c r="FA80" s="5" t="s">
        <v>33</v>
      </c>
      <c r="FB80" s="5" t="s">
        <v>33</v>
      </c>
      <c r="FC80" s="5" t="s">
        <v>33</v>
      </c>
      <c r="FD80" s="5" t="s">
        <v>33</v>
      </c>
      <c r="FE80" s="5" t="s">
        <v>33</v>
      </c>
      <c r="FF80" s="5" t="s">
        <v>33</v>
      </c>
      <c r="FG80" s="5" t="s">
        <v>33</v>
      </c>
      <c r="FH80" s="5">
        <v>0</v>
      </c>
      <c r="FI80" s="5">
        <v>0</v>
      </c>
      <c r="FJ80" s="5">
        <v>0</v>
      </c>
      <c r="FK80" s="5">
        <v>0</v>
      </c>
      <c r="FL80" s="5">
        <v>0</v>
      </c>
      <c r="FM80" s="5">
        <v>0</v>
      </c>
      <c r="FN80" s="5">
        <v>0</v>
      </c>
      <c r="FO80" s="5">
        <v>0</v>
      </c>
      <c r="FP80" s="5">
        <v>0</v>
      </c>
      <c r="FQ80" s="5">
        <v>0</v>
      </c>
      <c r="FR80" s="5">
        <v>0</v>
      </c>
      <c r="FS80" s="5">
        <v>0</v>
      </c>
      <c r="FT80" s="5">
        <v>0</v>
      </c>
      <c r="FU80" s="5" t="s">
        <v>33</v>
      </c>
      <c r="FV80" s="5" t="s">
        <v>33</v>
      </c>
      <c r="FW80" s="5" t="s">
        <v>33</v>
      </c>
      <c r="FX80" s="5" t="s">
        <v>33</v>
      </c>
      <c r="FY80" s="5" t="s">
        <v>33</v>
      </c>
      <c r="FZ80" s="5" t="s">
        <v>33</v>
      </c>
      <c r="GA80" s="5" t="s">
        <v>33</v>
      </c>
      <c r="GB80" s="5" t="s">
        <v>33</v>
      </c>
      <c r="GC80" s="5" t="s">
        <v>33</v>
      </c>
      <c r="GD80" s="5" t="s">
        <v>33</v>
      </c>
      <c r="GE80" s="5" t="s">
        <v>33</v>
      </c>
      <c r="GF80" s="5" t="s">
        <v>33</v>
      </c>
      <c r="GG80" s="5" t="s">
        <v>33</v>
      </c>
      <c r="GH80" s="5" t="s">
        <v>33</v>
      </c>
      <c r="GI80" s="5" t="s">
        <v>33</v>
      </c>
      <c r="GJ80" s="5" t="s">
        <v>33</v>
      </c>
      <c r="GK80" s="5" t="s">
        <v>33</v>
      </c>
      <c r="GL80" s="5" t="s">
        <v>33</v>
      </c>
      <c r="GM80" s="5" t="s">
        <v>33</v>
      </c>
      <c r="GN80" s="5">
        <v>3181</v>
      </c>
      <c r="GO80" s="5">
        <v>2847</v>
      </c>
      <c r="GP80" s="5">
        <v>2745</v>
      </c>
      <c r="GQ80" s="5">
        <v>4921</v>
      </c>
      <c r="GR80" s="5">
        <v>2551</v>
      </c>
      <c r="GS80" s="5">
        <v>4134</v>
      </c>
      <c r="GT80" s="5">
        <v>2376</v>
      </c>
      <c r="GU80" s="5">
        <v>2125</v>
      </c>
      <c r="GV80" s="5">
        <v>1997</v>
      </c>
      <c r="GW80" s="5">
        <v>2627</v>
      </c>
      <c r="GX80" s="5">
        <v>2191</v>
      </c>
      <c r="GY80" s="5">
        <v>2171</v>
      </c>
      <c r="GZ80" s="5">
        <v>45567</v>
      </c>
      <c r="HA80" s="5">
        <v>2540</v>
      </c>
      <c r="HB80" s="5">
        <v>775</v>
      </c>
      <c r="HC80" s="5">
        <v>2183</v>
      </c>
      <c r="HD80" s="5">
        <v>1527</v>
      </c>
      <c r="HE80" s="5" t="s">
        <v>33</v>
      </c>
      <c r="HF80" s="5" t="s">
        <v>33</v>
      </c>
      <c r="HG80" s="5" t="s">
        <v>33</v>
      </c>
      <c r="HH80" s="5" t="s">
        <v>33</v>
      </c>
      <c r="HI80" s="5" t="s">
        <v>33</v>
      </c>
      <c r="HJ80" s="5" t="s">
        <v>33</v>
      </c>
      <c r="HK80" s="5" t="s">
        <v>33</v>
      </c>
      <c r="HL80" s="5" t="s">
        <v>33</v>
      </c>
      <c r="HM80" s="5" t="s">
        <v>33</v>
      </c>
      <c r="HN80" s="5" t="s">
        <v>33</v>
      </c>
      <c r="HO80" s="5" t="s">
        <v>33</v>
      </c>
      <c r="HP80" s="5" t="s">
        <v>33</v>
      </c>
      <c r="HQ80" s="5" t="s">
        <v>33</v>
      </c>
      <c r="HR80" s="5" t="s">
        <v>33</v>
      </c>
      <c r="HS80" s="5" t="s">
        <v>33</v>
      </c>
      <c r="HT80" s="5">
        <v>1104</v>
      </c>
      <c r="HU80" s="5">
        <v>2570</v>
      </c>
      <c r="HV80" s="5">
        <v>9027</v>
      </c>
      <c r="HW80" s="5">
        <v>12513</v>
      </c>
      <c r="HX80" s="5">
        <v>11701</v>
      </c>
      <c r="HY80" s="5">
        <v>9101</v>
      </c>
      <c r="HZ80" s="5">
        <v>8022</v>
      </c>
      <c r="IA80" s="5">
        <v>8775</v>
      </c>
      <c r="IB80" s="5">
        <v>10198</v>
      </c>
      <c r="IC80" s="5">
        <v>13038</v>
      </c>
      <c r="ID80" s="5">
        <v>15695</v>
      </c>
      <c r="IE80" s="5">
        <v>14594</v>
      </c>
      <c r="IF80" s="5">
        <v>14367</v>
      </c>
      <c r="IG80" s="5">
        <v>11422</v>
      </c>
      <c r="IH80" s="5">
        <v>9353</v>
      </c>
      <c r="II80" s="5">
        <v>9306</v>
      </c>
      <c r="IJ80" s="5">
        <v>7282</v>
      </c>
      <c r="IK80" s="5" t="s">
        <v>33</v>
      </c>
      <c r="IL80" s="5" t="s">
        <v>33</v>
      </c>
      <c r="IM80" s="5" t="s">
        <v>33</v>
      </c>
      <c r="IN80" s="5" t="s">
        <v>33</v>
      </c>
      <c r="IO80" s="5" t="s">
        <v>33</v>
      </c>
      <c r="IP80" s="5" t="s">
        <v>33</v>
      </c>
      <c r="IQ80" s="5" t="s">
        <v>33</v>
      </c>
      <c r="IR80" s="5" t="s">
        <v>33</v>
      </c>
      <c r="IS80" s="5" t="s">
        <v>33</v>
      </c>
      <c r="IT80" s="5" t="s">
        <v>33</v>
      </c>
      <c r="IU80" s="5" t="s">
        <v>33</v>
      </c>
      <c r="IV80" s="5" t="s">
        <v>33</v>
      </c>
      <c r="IW80" s="5" t="s">
        <v>33</v>
      </c>
      <c r="IX80" s="5" t="s">
        <v>33</v>
      </c>
      <c r="IY80" s="5" t="s">
        <v>33</v>
      </c>
      <c r="IZ80" s="5">
        <v>0</v>
      </c>
      <c r="JA80" s="5">
        <v>0</v>
      </c>
      <c r="JB80" s="5">
        <v>2</v>
      </c>
      <c r="JC80" s="5">
        <v>0</v>
      </c>
      <c r="JD80" s="5">
        <v>0</v>
      </c>
      <c r="JE80" s="5">
        <v>0</v>
      </c>
      <c r="JF80" s="5">
        <v>1</v>
      </c>
      <c r="JG80" s="5">
        <v>47</v>
      </c>
      <c r="JH80" s="5">
        <v>1</v>
      </c>
      <c r="JI80" s="5">
        <v>0</v>
      </c>
      <c r="JJ80" s="5">
        <v>0</v>
      </c>
      <c r="JK80" s="5">
        <v>0</v>
      </c>
      <c r="JL80" s="5">
        <v>0</v>
      </c>
      <c r="JM80" s="5">
        <v>0</v>
      </c>
      <c r="JN80" s="5">
        <v>0</v>
      </c>
      <c r="JO80" s="5">
        <v>0</v>
      </c>
      <c r="JP80" s="5">
        <v>0</v>
      </c>
      <c r="JQ80" s="5" t="s">
        <v>33</v>
      </c>
      <c r="JR80" s="5" t="s">
        <v>33</v>
      </c>
      <c r="JS80" s="5" t="s">
        <v>33</v>
      </c>
      <c r="JT80" s="5" t="s">
        <v>33</v>
      </c>
      <c r="JU80" s="5" t="s">
        <v>33</v>
      </c>
      <c r="JV80" s="5" t="s">
        <v>33</v>
      </c>
      <c r="JW80" s="5" t="s">
        <v>33</v>
      </c>
      <c r="JX80" s="5" t="s">
        <v>33</v>
      </c>
      <c r="JY80" s="5" t="s">
        <v>33</v>
      </c>
      <c r="JZ80" s="5" t="s">
        <v>33</v>
      </c>
      <c r="KA80" s="5" t="s">
        <v>33</v>
      </c>
      <c r="KB80" s="5" t="s">
        <v>33</v>
      </c>
      <c r="KC80" s="5" t="s">
        <v>33</v>
      </c>
      <c r="KD80" s="5" t="s">
        <v>33</v>
      </c>
      <c r="KE80" s="5" t="s">
        <v>33</v>
      </c>
      <c r="KF80" s="5">
        <v>3420</v>
      </c>
      <c r="KG80" s="5">
        <v>3145</v>
      </c>
      <c r="KH80" s="5">
        <v>3025</v>
      </c>
      <c r="KI80" s="5">
        <v>2733</v>
      </c>
      <c r="KJ80" s="5">
        <v>2409</v>
      </c>
      <c r="KK80" s="5">
        <v>2265</v>
      </c>
      <c r="KL80" s="5">
        <v>1901</v>
      </c>
      <c r="KM80" s="5">
        <v>1683</v>
      </c>
      <c r="KN80" s="5">
        <v>1686</v>
      </c>
      <c r="KO80" s="5">
        <v>1233</v>
      </c>
      <c r="KP80" s="5">
        <v>899</v>
      </c>
      <c r="KQ80" s="5">
        <v>764</v>
      </c>
      <c r="KR80" s="5">
        <v>550</v>
      </c>
      <c r="KS80" s="5">
        <v>-999</v>
      </c>
      <c r="KT80" s="5">
        <v>434</v>
      </c>
      <c r="KU80" s="5">
        <v>489</v>
      </c>
      <c r="KV80" s="5">
        <v>666</v>
      </c>
      <c r="KW80" s="5" t="s">
        <v>33</v>
      </c>
      <c r="KX80" s="5" t="s">
        <v>33</v>
      </c>
      <c r="KY80" s="5" t="s">
        <v>33</v>
      </c>
      <c r="KZ80" s="5" t="s">
        <v>33</v>
      </c>
      <c r="LA80" s="5" t="s">
        <v>33</v>
      </c>
      <c r="LB80" s="5" t="s">
        <v>33</v>
      </c>
      <c r="LC80" s="5" t="s">
        <v>33</v>
      </c>
      <c r="LD80" s="5" t="s">
        <v>33</v>
      </c>
      <c r="LE80" s="5" t="s">
        <v>33</v>
      </c>
      <c r="LF80" s="5" t="s">
        <v>33</v>
      </c>
      <c r="LG80" s="5" t="s">
        <v>33</v>
      </c>
      <c r="LH80" s="5" t="s">
        <v>33</v>
      </c>
      <c r="LI80" s="5" t="s">
        <v>33</v>
      </c>
      <c r="LJ80" s="5" t="s">
        <v>33</v>
      </c>
      <c r="LK80" s="5" t="s">
        <v>33</v>
      </c>
      <c r="LL80" s="5">
        <v>0</v>
      </c>
      <c r="LM80" s="5">
        <v>0</v>
      </c>
      <c r="LN80" s="5">
        <v>0</v>
      </c>
      <c r="LO80" s="5">
        <v>0</v>
      </c>
      <c r="LP80" s="5">
        <v>0</v>
      </c>
      <c r="LQ80" s="5">
        <v>0</v>
      </c>
      <c r="LR80" s="5">
        <v>1</v>
      </c>
      <c r="LS80" s="5">
        <v>11</v>
      </c>
      <c r="LT80" s="5">
        <v>3</v>
      </c>
      <c r="LU80" s="5">
        <v>42</v>
      </c>
      <c r="LV80" s="5">
        <v>-2</v>
      </c>
      <c r="LW80" s="5">
        <v>6</v>
      </c>
      <c r="LX80" s="5">
        <v>-10</v>
      </c>
      <c r="LY80" s="5">
        <v>3</v>
      </c>
      <c r="LZ80" s="5">
        <v>0</v>
      </c>
      <c r="MA80" s="5">
        <v>5</v>
      </c>
      <c r="MB80" s="5">
        <v>2</v>
      </c>
      <c r="MC80" s="5" t="s">
        <v>33</v>
      </c>
      <c r="MD80" s="5" t="s">
        <v>33</v>
      </c>
      <c r="ME80" s="5" t="s">
        <v>33</v>
      </c>
      <c r="MF80" s="5" t="s">
        <v>33</v>
      </c>
      <c r="MG80" s="5" t="s">
        <v>33</v>
      </c>
      <c r="MH80" s="5" t="s">
        <v>33</v>
      </c>
      <c r="MI80" s="5" t="s">
        <v>33</v>
      </c>
      <c r="MJ80" s="5" t="s">
        <v>33</v>
      </c>
      <c r="MK80" s="5" t="s">
        <v>33</v>
      </c>
      <c r="ML80" s="5" t="s">
        <v>33</v>
      </c>
      <c r="MM80" s="5" t="s">
        <v>33</v>
      </c>
      <c r="MN80" s="5" t="s">
        <v>33</v>
      </c>
      <c r="MO80" s="5" t="s">
        <v>33</v>
      </c>
      <c r="MP80" s="5" t="s">
        <v>33</v>
      </c>
      <c r="MQ80" s="5" t="s">
        <v>33</v>
      </c>
      <c r="MR80" s="5">
        <v>0</v>
      </c>
      <c r="MS80" s="5">
        <v>0</v>
      </c>
      <c r="MT80" s="5">
        <v>0</v>
      </c>
      <c r="MU80" s="5">
        <v>0</v>
      </c>
      <c r="MV80" s="5">
        <v>0</v>
      </c>
      <c r="MW80" s="5">
        <v>0</v>
      </c>
      <c r="MX80" s="5">
        <v>0</v>
      </c>
      <c r="MY80" s="5">
        <v>0</v>
      </c>
      <c r="MZ80" s="5">
        <v>0</v>
      </c>
      <c r="NA80" s="5">
        <v>0</v>
      </c>
      <c r="NB80" s="5">
        <v>0</v>
      </c>
      <c r="NC80" s="5">
        <v>0</v>
      </c>
      <c r="ND80" s="5">
        <v>0</v>
      </c>
      <c r="NE80" s="5" t="s">
        <v>33</v>
      </c>
      <c r="NF80" s="5" t="s">
        <v>33</v>
      </c>
      <c r="NG80" s="5" t="s">
        <v>33</v>
      </c>
      <c r="NH80" s="5" t="s">
        <v>33</v>
      </c>
      <c r="NI80" s="5" t="s">
        <v>33</v>
      </c>
      <c r="NJ80" s="5" t="s">
        <v>33</v>
      </c>
      <c r="NK80" s="5" t="s">
        <v>33</v>
      </c>
      <c r="NL80" s="5" t="s">
        <v>33</v>
      </c>
      <c r="NM80" s="5" t="s">
        <v>33</v>
      </c>
      <c r="NN80" s="5" t="s">
        <v>33</v>
      </c>
      <c r="NO80" s="5" t="s">
        <v>33</v>
      </c>
      <c r="NP80" s="5" t="s">
        <v>33</v>
      </c>
      <c r="NQ80" s="5" t="s">
        <v>33</v>
      </c>
      <c r="NR80" s="5" t="s">
        <v>33</v>
      </c>
      <c r="NS80" s="5" t="s">
        <v>33</v>
      </c>
      <c r="NT80" s="5" t="s">
        <v>33</v>
      </c>
      <c r="NU80" s="5" t="s">
        <v>33</v>
      </c>
      <c r="NV80" s="5" t="s">
        <v>33</v>
      </c>
      <c r="NW80" s="5" t="s">
        <v>33</v>
      </c>
      <c r="NX80" s="5">
        <v>0</v>
      </c>
      <c r="NY80" s="5">
        <v>0</v>
      </c>
      <c r="NZ80" s="5">
        <v>0</v>
      </c>
      <c r="OA80" s="5">
        <v>0</v>
      </c>
      <c r="OB80" s="5">
        <v>0</v>
      </c>
      <c r="OC80" s="5">
        <v>0</v>
      </c>
      <c r="OD80" s="5">
        <v>0</v>
      </c>
      <c r="OE80" s="5">
        <v>0</v>
      </c>
      <c r="OF80" s="5">
        <v>0</v>
      </c>
      <c r="OG80" s="5">
        <v>0</v>
      </c>
      <c r="OH80" s="5">
        <v>0</v>
      </c>
      <c r="OI80" s="5">
        <v>0</v>
      </c>
      <c r="OJ80" s="5">
        <v>0</v>
      </c>
      <c r="OK80" s="5" t="s">
        <v>33</v>
      </c>
      <c r="OL80" s="5" t="s">
        <v>33</v>
      </c>
      <c r="OM80" s="5" t="s">
        <v>33</v>
      </c>
      <c r="ON80" s="5" t="s">
        <v>33</v>
      </c>
      <c r="OO80" s="5" t="s">
        <v>33</v>
      </c>
      <c r="OP80" s="5" t="s">
        <v>33</v>
      </c>
      <c r="OQ80" s="5" t="s">
        <v>33</v>
      </c>
      <c r="OR80" s="5" t="s">
        <v>33</v>
      </c>
      <c r="OS80" s="5" t="s">
        <v>33</v>
      </c>
      <c r="OT80" s="5" t="s">
        <v>33</v>
      </c>
      <c r="OU80" s="5" t="s">
        <v>33</v>
      </c>
      <c r="OV80" s="5" t="s">
        <v>33</v>
      </c>
      <c r="OW80" s="5" t="s">
        <v>33</v>
      </c>
      <c r="OX80" s="5" t="s">
        <v>33</v>
      </c>
      <c r="OY80" s="5" t="s">
        <v>33</v>
      </c>
      <c r="OZ80" s="5" t="s">
        <v>33</v>
      </c>
      <c r="PA80" s="5" t="s">
        <v>33</v>
      </c>
      <c r="PB80" s="5" t="s">
        <v>33</v>
      </c>
      <c r="PC80" s="5" t="s">
        <v>33</v>
      </c>
      <c r="PD80" s="5">
        <v>705</v>
      </c>
      <c r="PE80" s="5">
        <v>698</v>
      </c>
      <c r="PF80" s="5">
        <v>837</v>
      </c>
      <c r="PG80" s="5">
        <v>751</v>
      </c>
      <c r="PH80" s="5">
        <v>724</v>
      </c>
      <c r="PI80" s="5">
        <v>993</v>
      </c>
      <c r="PJ80" s="5">
        <v>756</v>
      </c>
      <c r="PK80" s="5">
        <v>1062</v>
      </c>
      <c r="PL80" s="5">
        <v>959</v>
      </c>
      <c r="PM80" s="5">
        <v>1009</v>
      </c>
      <c r="PN80" s="5">
        <v>979</v>
      </c>
      <c r="PO80" s="5">
        <v>944</v>
      </c>
      <c r="PP80" s="5">
        <v>1150</v>
      </c>
      <c r="PQ80" s="5">
        <v>1312</v>
      </c>
      <c r="PR80" s="5">
        <v>799</v>
      </c>
      <c r="PS80" s="5">
        <v>833</v>
      </c>
      <c r="PT80" s="5">
        <v>621</v>
      </c>
      <c r="PU80" s="5" t="s">
        <v>33</v>
      </c>
      <c r="PV80" s="5" t="s">
        <v>33</v>
      </c>
      <c r="PW80" s="5" t="s">
        <v>33</v>
      </c>
      <c r="PX80" s="5" t="s">
        <v>33</v>
      </c>
      <c r="PY80" s="5" t="s">
        <v>33</v>
      </c>
      <c r="PZ80" s="5" t="s">
        <v>33</v>
      </c>
      <c r="QA80" s="5" t="s">
        <v>33</v>
      </c>
      <c r="QB80" s="5" t="s">
        <v>33</v>
      </c>
      <c r="QC80" s="5" t="s">
        <v>33</v>
      </c>
      <c r="QD80" s="5" t="s">
        <v>33</v>
      </c>
      <c r="QE80" s="5" t="s">
        <v>33</v>
      </c>
      <c r="QF80" s="5" t="s">
        <v>33</v>
      </c>
      <c r="QG80" s="5" t="s">
        <v>33</v>
      </c>
      <c r="QH80" s="5" t="s">
        <v>33</v>
      </c>
      <c r="QI80" s="5" t="s">
        <v>33</v>
      </c>
      <c r="QJ80" s="5">
        <v>1093</v>
      </c>
      <c r="QK80" s="5">
        <v>1645</v>
      </c>
      <c r="QL80" s="5">
        <v>1553</v>
      </c>
      <c r="QM80" s="5">
        <v>3288</v>
      </c>
      <c r="QN80" s="5">
        <v>777</v>
      </c>
      <c r="QO80" s="5">
        <v>615</v>
      </c>
      <c r="QP80" s="5">
        <v>723</v>
      </c>
      <c r="QQ80" s="5">
        <v>699</v>
      </c>
      <c r="QR80" s="5">
        <v>641</v>
      </c>
      <c r="QS80" s="5">
        <v>226</v>
      </c>
      <c r="QT80" s="5">
        <v>588</v>
      </c>
      <c r="QU80" s="5">
        <v>28</v>
      </c>
      <c r="QV80" s="5">
        <v>560</v>
      </c>
      <c r="QW80" s="5">
        <v>694</v>
      </c>
      <c r="QX80" s="5">
        <v>391</v>
      </c>
      <c r="QY80" s="5">
        <v>563</v>
      </c>
      <c r="QZ80" s="5">
        <v>453</v>
      </c>
      <c r="RA80" s="5" t="s">
        <v>33</v>
      </c>
      <c r="RB80" s="5" t="s">
        <v>33</v>
      </c>
      <c r="RC80" s="5" t="s">
        <v>33</v>
      </c>
      <c r="RD80" s="5" t="s">
        <v>33</v>
      </c>
      <c r="RE80" s="5" t="s">
        <v>33</v>
      </c>
      <c r="RF80" s="5" t="s">
        <v>33</v>
      </c>
      <c r="RG80" s="5" t="s">
        <v>33</v>
      </c>
      <c r="RH80" s="5" t="s">
        <v>33</v>
      </c>
      <c r="RI80" s="5" t="s">
        <v>33</v>
      </c>
      <c r="RJ80" s="5" t="s">
        <v>33</v>
      </c>
      <c r="RK80" s="5" t="s">
        <v>33</v>
      </c>
      <c r="RL80" s="5" t="s">
        <v>33</v>
      </c>
      <c r="RM80" s="5" t="s">
        <v>33</v>
      </c>
      <c r="RN80" s="5" t="s">
        <v>33</v>
      </c>
      <c r="RO80" s="5" t="s">
        <v>33</v>
      </c>
      <c r="RP80" s="5">
        <v>168</v>
      </c>
      <c r="RQ80" s="5">
        <v>176</v>
      </c>
      <c r="RR80" s="5">
        <v>367</v>
      </c>
      <c r="RS80" s="5">
        <v>366</v>
      </c>
      <c r="RT80" s="5">
        <v>428</v>
      </c>
      <c r="RU80" s="5">
        <v>307</v>
      </c>
      <c r="RV80" s="5">
        <v>227</v>
      </c>
      <c r="RW80" s="5">
        <v>392</v>
      </c>
      <c r="RX80" s="5">
        <v>489</v>
      </c>
      <c r="RY80" s="5">
        <v>603</v>
      </c>
      <c r="RZ80" s="5">
        <v>472</v>
      </c>
      <c r="SA80" s="5">
        <v>455</v>
      </c>
      <c r="SB80" s="5">
        <v>283</v>
      </c>
      <c r="SC80" s="5">
        <v>298</v>
      </c>
      <c r="SD80" s="5">
        <v>259</v>
      </c>
      <c r="SE80" s="5">
        <v>338</v>
      </c>
      <c r="SF80" s="5">
        <v>720</v>
      </c>
      <c r="SG80" s="5" t="s">
        <v>33</v>
      </c>
      <c r="SH80" s="5" t="s">
        <v>33</v>
      </c>
      <c r="SI80" s="5" t="s">
        <v>33</v>
      </c>
      <c r="SJ80" s="5" t="s">
        <v>33</v>
      </c>
      <c r="SK80" s="5" t="s">
        <v>33</v>
      </c>
      <c r="SL80" s="5" t="s">
        <v>33</v>
      </c>
      <c r="SM80" s="5" t="s">
        <v>33</v>
      </c>
      <c r="SN80" s="5" t="s">
        <v>33</v>
      </c>
      <c r="SO80" s="5" t="s">
        <v>33</v>
      </c>
      <c r="SP80" s="5" t="s">
        <v>33</v>
      </c>
      <c r="SQ80" s="5" t="s">
        <v>33</v>
      </c>
      <c r="SR80" s="5" t="s">
        <v>33</v>
      </c>
      <c r="SS80" s="5" t="s">
        <v>33</v>
      </c>
      <c r="ST80" s="5" t="s">
        <v>33</v>
      </c>
      <c r="SU80" s="5" t="s">
        <v>33</v>
      </c>
      <c r="SV80" s="5">
        <v>2622</v>
      </c>
      <c r="SW80" s="5">
        <v>2373</v>
      </c>
      <c r="SX80" s="5">
        <v>2700</v>
      </c>
      <c r="SY80" s="5">
        <v>2371</v>
      </c>
      <c r="SZ80" s="5">
        <v>928</v>
      </c>
      <c r="TA80" s="5">
        <v>863</v>
      </c>
      <c r="TB80" s="5">
        <v>306</v>
      </c>
      <c r="TC80" s="5">
        <v>574</v>
      </c>
      <c r="TD80" s="5">
        <v>106</v>
      </c>
      <c r="TE80" s="5">
        <v>397</v>
      </c>
      <c r="TF80" s="5">
        <v>201</v>
      </c>
      <c r="TG80" s="5">
        <v>41</v>
      </c>
      <c r="TH80" s="5">
        <v>197</v>
      </c>
      <c r="TI80" s="5">
        <v>61</v>
      </c>
      <c r="TJ80" s="5">
        <v>33</v>
      </c>
      <c r="TK80" s="5">
        <v>200</v>
      </c>
      <c r="TL80" s="5">
        <v>50</v>
      </c>
      <c r="TM80" s="5" t="s">
        <v>33</v>
      </c>
      <c r="TN80" s="5" t="s">
        <v>33</v>
      </c>
      <c r="TO80" s="5" t="s">
        <v>33</v>
      </c>
      <c r="TP80" s="5" t="s">
        <v>33</v>
      </c>
      <c r="TQ80" s="5" t="s">
        <v>33</v>
      </c>
      <c r="TR80" s="5" t="s">
        <v>33</v>
      </c>
      <c r="TS80" s="5" t="s">
        <v>33</v>
      </c>
      <c r="TT80" s="5" t="s">
        <v>33</v>
      </c>
      <c r="TU80" s="5" t="s">
        <v>33</v>
      </c>
      <c r="TV80" s="5" t="s">
        <v>33</v>
      </c>
      <c r="TW80" s="5" t="s">
        <v>33</v>
      </c>
      <c r="TX80" s="5" t="s">
        <v>33</v>
      </c>
      <c r="TY80" s="5" t="s">
        <v>33</v>
      </c>
      <c r="TZ80" s="5" t="s">
        <v>33</v>
      </c>
      <c r="UA80" s="5" t="s">
        <v>33</v>
      </c>
      <c r="UB80" s="5">
        <v>18</v>
      </c>
      <c r="UC80" s="5">
        <v>59</v>
      </c>
      <c r="UD80" s="5">
        <v>25</v>
      </c>
      <c r="UE80" s="5">
        <v>15</v>
      </c>
      <c r="UF80" s="5">
        <v>44</v>
      </c>
      <c r="UG80" s="5">
        <v>36</v>
      </c>
      <c r="UH80" s="5">
        <v>29</v>
      </c>
      <c r="UI80" s="5">
        <v>21</v>
      </c>
      <c r="UJ80" s="5">
        <v>0</v>
      </c>
      <c r="UK80" s="5">
        <v>0</v>
      </c>
      <c r="UL80" s="5">
        <v>0</v>
      </c>
      <c r="UM80" s="5">
        <v>0</v>
      </c>
      <c r="UN80" s="5">
        <v>0</v>
      </c>
      <c r="UO80" s="5">
        <v>0</v>
      </c>
      <c r="UP80" s="5">
        <v>0</v>
      </c>
      <c r="UQ80" s="5">
        <v>3</v>
      </c>
      <c r="UR80" s="5">
        <v>2</v>
      </c>
      <c r="US80" s="5" t="s">
        <v>33</v>
      </c>
      <c r="UT80" s="5" t="s">
        <v>33</v>
      </c>
      <c r="UU80" s="5" t="s">
        <v>33</v>
      </c>
      <c r="UV80" s="5" t="s">
        <v>33</v>
      </c>
      <c r="UW80" s="5" t="s">
        <v>33</v>
      </c>
      <c r="UX80" s="5" t="s">
        <v>33</v>
      </c>
      <c r="UY80" s="5" t="s">
        <v>33</v>
      </c>
      <c r="UZ80" s="5" t="s">
        <v>33</v>
      </c>
      <c r="VA80" s="5" t="s">
        <v>33</v>
      </c>
      <c r="VB80" s="5" t="s">
        <v>33</v>
      </c>
      <c r="VC80" s="5" t="s">
        <v>33</v>
      </c>
      <c r="VD80" s="5" t="s">
        <v>33</v>
      </c>
      <c r="VE80" s="5" t="s">
        <v>33</v>
      </c>
      <c r="VF80" s="5" t="s">
        <v>33</v>
      </c>
      <c r="VG80" s="5" t="s">
        <v>33</v>
      </c>
      <c r="VH80" s="5">
        <v>2918</v>
      </c>
      <c r="VI80" s="5">
        <v>3376</v>
      </c>
      <c r="VJ80" s="5">
        <v>3409</v>
      </c>
      <c r="VK80" s="5">
        <v>3860</v>
      </c>
      <c r="VL80" s="5">
        <v>3277</v>
      </c>
      <c r="VM80" s="5">
        <v>3562</v>
      </c>
      <c r="VN80" s="5">
        <v>2408</v>
      </c>
      <c r="VO80" s="5">
        <v>2067</v>
      </c>
      <c r="VP80" s="5">
        <v>1896</v>
      </c>
      <c r="VQ80" s="5">
        <v>1705</v>
      </c>
      <c r="VR80" s="5">
        <v>1292</v>
      </c>
      <c r="VS80" s="5">
        <v>1465</v>
      </c>
      <c r="VT80" s="5">
        <v>1547</v>
      </c>
      <c r="VU80" s="5">
        <v>1645</v>
      </c>
      <c r="VV80" s="5">
        <v>1725</v>
      </c>
      <c r="VW80" s="5">
        <v>1992</v>
      </c>
      <c r="VX80" s="5">
        <v>1493</v>
      </c>
      <c r="VY80" s="5" t="s">
        <v>33</v>
      </c>
      <c r="VZ80" s="5" t="s">
        <v>33</v>
      </c>
      <c r="WA80" s="5" t="s">
        <v>33</v>
      </c>
      <c r="WB80" s="5" t="s">
        <v>33</v>
      </c>
      <c r="WC80" s="5" t="s">
        <v>33</v>
      </c>
      <c r="WD80" s="5" t="s">
        <v>33</v>
      </c>
      <c r="WE80" s="5" t="s">
        <v>33</v>
      </c>
      <c r="WF80" s="5" t="s">
        <v>33</v>
      </c>
      <c r="WG80" s="5" t="s">
        <v>33</v>
      </c>
      <c r="WH80" s="5" t="s">
        <v>33</v>
      </c>
      <c r="WI80" s="5" t="s">
        <v>33</v>
      </c>
      <c r="WJ80" s="5" t="s">
        <v>33</v>
      </c>
      <c r="WK80" s="5" t="s">
        <v>33</v>
      </c>
      <c r="WL80" s="5" t="s">
        <v>33</v>
      </c>
      <c r="WM80" s="5" t="s">
        <v>33</v>
      </c>
      <c r="WN80" s="5">
        <v>1</v>
      </c>
      <c r="WO80" s="5">
        <v>0</v>
      </c>
      <c r="WP80" s="5">
        <v>5</v>
      </c>
      <c r="WQ80" s="5">
        <v>5</v>
      </c>
      <c r="WR80" s="5">
        <v>11</v>
      </c>
      <c r="WS80" s="5">
        <v>0</v>
      </c>
      <c r="WT80" s="5">
        <v>6</v>
      </c>
      <c r="WU80" s="5">
        <v>7</v>
      </c>
      <c r="WV80" s="5">
        <v>8</v>
      </c>
      <c r="WW80" s="5">
        <v>7</v>
      </c>
      <c r="WX80" s="5">
        <v>11</v>
      </c>
      <c r="WY80" s="5">
        <v>8</v>
      </c>
      <c r="WZ80" s="5">
        <v>23</v>
      </c>
      <c r="XA80" s="5">
        <v>16</v>
      </c>
      <c r="XB80" s="5">
        <v>16</v>
      </c>
      <c r="XC80" s="5">
        <v>24</v>
      </c>
      <c r="XD80" s="5">
        <v>18</v>
      </c>
      <c r="XE80" s="5" t="s">
        <v>33</v>
      </c>
      <c r="XF80" s="5" t="s">
        <v>33</v>
      </c>
      <c r="XG80" s="5" t="s">
        <v>33</v>
      </c>
      <c r="XH80" s="5" t="s">
        <v>33</v>
      </c>
      <c r="XI80" s="5" t="s">
        <v>33</v>
      </c>
      <c r="XJ80" s="5" t="s">
        <v>33</v>
      </c>
      <c r="XK80" s="5" t="s">
        <v>33</v>
      </c>
      <c r="XL80" s="5" t="s">
        <v>33</v>
      </c>
      <c r="XM80" s="5" t="s">
        <v>33</v>
      </c>
      <c r="XN80" s="5" t="s">
        <v>33</v>
      </c>
      <c r="XO80" s="5" t="s">
        <v>33</v>
      </c>
      <c r="XP80" s="5" t="s">
        <v>33</v>
      </c>
      <c r="XQ80" s="5" t="s">
        <v>33</v>
      </c>
      <c r="XR80" s="5" t="s">
        <v>33</v>
      </c>
      <c r="XS80" s="1">
        <v>13206</v>
      </c>
      <c r="XT80" s="3" t="s">
        <v>180</v>
      </c>
      <c r="XU80" s="3" t="s">
        <v>179</v>
      </c>
      <c r="XV80" s="3" t="s">
        <v>179</v>
      </c>
      <c r="XW80" s="3" t="s">
        <v>179</v>
      </c>
      <c r="XX80" s="3" t="s">
        <v>180</v>
      </c>
      <c r="XY80" s="3" t="s">
        <v>180</v>
      </c>
      <c r="XZ80" s="3" t="s">
        <v>219</v>
      </c>
    </row>
    <row r="81" spans="1:650" x14ac:dyDescent="0.3">
      <c r="A81" s="6" t="s">
        <v>112</v>
      </c>
      <c r="B81" s="1">
        <v>4057012</v>
      </c>
      <c r="C81" s="5">
        <v>2014</v>
      </c>
      <c r="D81" s="5">
        <v>3461</v>
      </c>
      <c r="E81" s="5">
        <v>0</v>
      </c>
      <c r="F81" s="5">
        <v>441</v>
      </c>
      <c r="G81" s="5">
        <v>0</v>
      </c>
      <c r="H81" s="5">
        <v>0</v>
      </c>
      <c r="I81" s="5">
        <v>0</v>
      </c>
      <c r="J81" s="5">
        <v>0</v>
      </c>
      <c r="K81" s="5">
        <v>0</v>
      </c>
      <c r="L81" s="5">
        <v>0</v>
      </c>
      <c r="M81" s="5">
        <v>0</v>
      </c>
      <c r="N81" s="5">
        <v>0</v>
      </c>
      <c r="O81" s="5">
        <v>0</v>
      </c>
      <c r="P81" s="5">
        <v>0</v>
      </c>
      <c r="Q81" s="5">
        <v>0</v>
      </c>
      <c r="R81" s="5">
        <v>0</v>
      </c>
      <c r="S81" s="5">
        <v>0</v>
      </c>
      <c r="T81" s="5">
        <v>0</v>
      </c>
      <c r="U81" s="5">
        <v>0</v>
      </c>
      <c r="V81" s="5">
        <v>0</v>
      </c>
      <c r="W81" s="5">
        <v>0</v>
      </c>
      <c r="X81" s="5">
        <v>0</v>
      </c>
      <c r="Y81" s="5">
        <v>0</v>
      </c>
      <c r="Z81" s="5">
        <v>0</v>
      </c>
      <c r="AA81" s="5">
        <v>0</v>
      </c>
      <c r="AB81" s="5">
        <v>0</v>
      </c>
      <c r="AC81" s="5">
        <v>0</v>
      </c>
      <c r="AD81" s="5">
        <v>0</v>
      </c>
      <c r="AE81" s="5">
        <v>0</v>
      </c>
      <c r="AF81" s="5">
        <v>0</v>
      </c>
      <c r="AG81" s="5">
        <v>0</v>
      </c>
      <c r="AH81" s="5">
        <v>0</v>
      </c>
      <c r="AI81" s="5">
        <v>0</v>
      </c>
      <c r="AJ81" s="5">
        <v>0</v>
      </c>
      <c r="AK81" s="5">
        <v>0</v>
      </c>
      <c r="AL81" s="5">
        <v>0</v>
      </c>
      <c r="AM81" s="5">
        <v>0</v>
      </c>
      <c r="AN81" s="5">
        <v>0</v>
      </c>
      <c r="AO81" s="5">
        <v>0</v>
      </c>
      <c r="AP81" s="5">
        <v>0</v>
      </c>
      <c r="AQ81" s="5">
        <v>0</v>
      </c>
      <c r="AR81" s="5">
        <v>0</v>
      </c>
      <c r="AS81" s="5">
        <v>0</v>
      </c>
      <c r="AT81" s="5">
        <v>0</v>
      </c>
      <c r="AU81" s="5">
        <v>0</v>
      </c>
      <c r="AV81" s="5">
        <v>0</v>
      </c>
      <c r="AW81" s="5">
        <v>0</v>
      </c>
      <c r="AX81" s="5">
        <v>0</v>
      </c>
      <c r="AY81" s="5">
        <v>0</v>
      </c>
      <c r="AZ81" s="5">
        <v>0</v>
      </c>
      <c r="BA81" s="5">
        <v>0</v>
      </c>
      <c r="BB81" s="5">
        <v>0</v>
      </c>
      <c r="BC81" s="5">
        <v>0</v>
      </c>
      <c r="BD81" s="5">
        <v>115</v>
      </c>
      <c r="BE81" s="5">
        <v>503</v>
      </c>
      <c r="BF81" s="5">
        <v>2740</v>
      </c>
      <c r="BG81" s="5">
        <v>38826</v>
      </c>
      <c r="BH81" s="5">
        <v>160</v>
      </c>
      <c r="BI81" s="5">
        <v>60</v>
      </c>
      <c r="BJ81" s="5">
        <v>844</v>
      </c>
      <c r="BK81" s="5">
        <v>1453</v>
      </c>
      <c r="BL81" s="5">
        <v>1697</v>
      </c>
      <c r="BM81" s="5">
        <v>2382</v>
      </c>
      <c r="BN81" s="5">
        <v>465</v>
      </c>
      <c r="BO81" s="5">
        <v>39082</v>
      </c>
      <c r="BP81" s="5">
        <v>54842</v>
      </c>
      <c r="BQ81" s="5">
        <v>39163</v>
      </c>
      <c r="BR81" s="5">
        <v>116010</v>
      </c>
      <c r="BS81" s="5">
        <v>166837</v>
      </c>
      <c r="BT81" s="5">
        <v>27387</v>
      </c>
      <c r="BU81" s="5">
        <v>153567</v>
      </c>
      <c r="BV81" s="5">
        <v>169388</v>
      </c>
      <c r="BW81" s="5">
        <v>32110</v>
      </c>
      <c r="BX81" s="5">
        <v>51541</v>
      </c>
      <c r="BY81" s="5">
        <v>7874</v>
      </c>
      <c r="BZ81" s="5">
        <v>31789</v>
      </c>
      <c r="CA81" s="5">
        <v>8504</v>
      </c>
      <c r="CB81" s="5">
        <v>639</v>
      </c>
      <c r="CC81" s="5">
        <v>6956</v>
      </c>
      <c r="CD81" s="5">
        <v>12292</v>
      </c>
      <c r="CE81" s="5">
        <v>7928</v>
      </c>
      <c r="CF81" s="5">
        <v>8373</v>
      </c>
      <c r="CG81" s="5">
        <v>3630</v>
      </c>
      <c r="CH81" s="5">
        <v>2446</v>
      </c>
      <c r="CI81" s="5">
        <v>3822</v>
      </c>
      <c r="CJ81" s="5">
        <v>510</v>
      </c>
      <c r="CK81" s="5">
        <v>3352</v>
      </c>
      <c r="CL81" s="5">
        <v>16509</v>
      </c>
      <c r="CM81" s="5">
        <v>5854</v>
      </c>
      <c r="CN81" s="5">
        <v>42425</v>
      </c>
      <c r="CO81" s="5">
        <v>1050</v>
      </c>
      <c r="CP81" s="5">
        <v>2967</v>
      </c>
      <c r="CQ81" s="5">
        <v>2261</v>
      </c>
      <c r="CR81" s="5">
        <v>2261</v>
      </c>
      <c r="CS81" s="5">
        <v>5644</v>
      </c>
      <c r="CT81" s="5">
        <v>2779</v>
      </c>
      <c r="CU81" s="5">
        <v>116299</v>
      </c>
      <c r="CV81" s="5">
        <v>113972</v>
      </c>
      <c r="CW81" s="5">
        <v>73062</v>
      </c>
      <c r="CX81" s="5">
        <v>61018</v>
      </c>
      <c r="CY81" s="5">
        <v>78670</v>
      </c>
      <c r="CZ81" s="5">
        <v>74616</v>
      </c>
      <c r="DA81" s="5">
        <v>39112</v>
      </c>
      <c r="DB81" s="5">
        <v>50833</v>
      </c>
      <c r="DC81" s="5">
        <v>40246</v>
      </c>
      <c r="DD81" s="5">
        <v>50710</v>
      </c>
      <c r="DE81" s="5">
        <v>50501</v>
      </c>
      <c r="DF81" s="5">
        <v>67688</v>
      </c>
      <c r="DG81" s="5">
        <v>47893</v>
      </c>
      <c r="DH81" s="5">
        <v>46989</v>
      </c>
      <c r="DI81" s="5">
        <v>47044</v>
      </c>
      <c r="DJ81" s="5">
        <v>32605</v>
      </c>
      <c r="DK81" s="5">
        <v>41859</v>
      </c>
      <c r="DL81" s="5">
        <v>34383</v>
      </c>
      <c r="DM81" s="5">
        <v>33980</v>
      </c>
      <c r="DN81" s="5">
        <v>34997</v>
      </c>
      <c r="DO81" s="5">
        <v>19555</v>
      </c>
      <c r="DP81" s="5">
        <v>25722</v>
      </c>
      <c r="DQ81" s="5">
        <v>24626</v>
      </c>
      <c r="DR81" s="5">
        <v>26693</v>
      </c>
      <c r="DS81" s="5">
        <v>42274</v>
      </c>
      <c r="DT81" s="5">
        <v>43015</v>
      </c>
      <c r="DU81" s="5">
        <v>26411</v>
      </c>
      <c r="DV81" s="5">
        <v>26117</v>
      </c>
      <c r="DW81" s="5">
        <v>30606</v>
      </c>
      <c r="DX81" s="5">
        <v>31240</v>
      </c>
      <c r="DY81" s="5">
        <v>34597</v>
      </c>
      <c r="DZ81" s="5">
        <v>24220</v>
      </c>
      <c r="EA81" s="5">
        <v>2366</v>
      </c>
      <c r="EB81" s="5">
        <v>6838</v>
      </c>
      <c r="EC81" s="5">
        <v>3111</v>
      </c>
      <c r="ED81" s="5">
        <v>6034</v>
      </c>
      <c r="EE81" s="5">
        <v>5037</v>
      </c>
      <c r="EF81" s="5">
        <v>3324</v>
      </c>
      <c r="EG81" s="5">
        <v>3726</v>
      </c>
      <c r="EH81" s="5">
        <v>488</v>
      </c>
      <c r="EI81" s="5">
        <v>-426</v>
      </c>
      <c r="EJ81" s="5">
        <v>3725</v>
      </c>
      <c r="EK81" s="5">
        <v>80</v>
      </c>
      <c r="EL81" s="5">
        <v>168</v>
      </c>
      <c r="EM81" s="5">
        <v>920</v>
      </c>
      <c r="EN81" s="5">
        <v>-380</v>
      </c>
      <c r="EO81" s="5">
        <v>669</v>
      </c>
      <c r="EP81" s="5">
        <v>1039</v>
      </c>
      <c r="EQ81" s="5">
        <v>1370</v>
      </c>
      <c r="ER81" s="5">
        <v>2605</v>
      </c>
      <c r="ES81" s="5">
        <v>13747</v>
      </c>
      <c r="ET81" s="5">
        <v>5659</v>
      </c>
      <c r="EU81" s="5">
        <v>506</v>
      </c>
      <c r="EV81" s="5">
        <v>462</v>
      </c>
      <c r="EW81" s="5">
        <v>-513</v>
      </c>
      <c r="EX81" s="5">
        <v>957</v>
      </c>
      <c r="EY81" s="5">
        <v>2194</v>
      </c>
      <c r="EZ81" s="5">
        <v>4311</v>
      </c>
      <c r="FA81" s="5">
        <v>2025</v>
      </c>
      <c r="FB81" s="5">
        <v>1054</v>
      </c>
      <c r="FC81" s="5">
        <v>502</v>
      </c>
      <c r="FD81" s="5">
        <v>585</v>
      </c>
      <c r="FE81" s="5">
        <v>452</v>
      </c>
      <c r="FF81" s="5">
        <v>1508</v>
      </c>
      <c r="FG81" s="5">
        <v>0</v>
      </c>
      <c r="FH81" s="5">
        <v>0</v>
      </c>
      <c r="FI81" s="5">
        <v>0</v>
      </c>
      <c r="FJ81" s="5">
        <v>0</v>
      </c>
      <c r="FK81" s="5">
        <v>0</v>
      </c>
      <c r="FL81" s="5">
        <v>0</v>
      </c>
      <c r="FM81" s="5">
        <v>0</v>
      </c>
      <c r="FN81" s="5">
        <v>0</v>
      </c>
      <c r="FO81" s="5">
        <v>0</v>
      </c>
      <c r="FP81" s="5">
        <v>0</v>
      </c>
      <c r="FQ81" s="5">
        <v>0</v>
      </c>
      <c r="FR81" s="5">
        <v>0</v>
      </c>
      <c r="FS81" s="5">
        <v>0</v>
      </c>
      <c r="FT81" s="5">
        <v>0</v>
      </c>
      <c r="FU81" s="5" t="s">
        <v>33</v>
      </c>
      <c r="FV81" s="5" t="s">
        <v>33</v>
      </c>
      <c r="FW81" s="5" t="s">
        <v>33</v>
      </c>
      <c r="FX81" s="5" t="s">
        <v>33</v>
      </c>
      <c r="FY81" s="5" t="s">
        <v>33</v>
      </c>
      <c r="FZ81" s="5" t="s">
        <v>33</v>
      </c>
      <c r="GA81" s="5" t="s">
        <v>33</v>
      </c>
      <c r="GB81" s="5" t="s">
        <v>33</v>
      </c>
      <c r="GC81" s="5" t="s">
        <v>33</v>
      </c>
      <c r="GD81" s="5" t="s">
        <v>33</v>
      </c>
      <c r="GE81" s="5" t="s">
        <v>33</v>
      </c>
      <c r="GF81" s="5" t="s">
        <v>33</v>
      </c>
      <c r="GG81" s="5" t="s">
        <v>33</v>
      </c>
      <c r="GH81" s="5" t="s">
        <v>33</v>
      </c>
      <c r="GI81" s="5" t="s">
        <v>33</v>
      </c>
      <c r="GJ81" s="5" t="s">
        <v>33</v>
      </c>
      <c r="GK81" s="5" t="s">
        <v>33</v>
      </c>
      <c r="GL81" s="5" t="s">
        <v>33</v>
      </c>
      <c r="GM81" s="5">
        <v>159761</v>
      </c>
      <c r="GN81" s="5">
        <v>179113</v>
      </c>
      <c r="GO81" s="5">
        <v>115336</v>
      </c>
      <c r="GP81" s="5">
        <v>183503</v>
      </c>
      <c r="GQ81" s="5">
        <v>250544</v>
      </c>
      <c r="GR81" s="5">
        <v>105326</v>
      </c>
      <c r="GS81" s="5">
        <v>196405</v>
      </c>
      <c r="GT81" s="5">
        <v>220708</v>
      </c>
      <c r="GU81" s="5">
        <v>71929</v>
      </c>
      <c r="GV81" s="5">
        <v>105976</v>
      </c>
      <c r="GW81" s="5">
        <v>58455</v>
      </c>
      <c r="GX81" s="5">
        <v>99645</v>
      </c>
      <c r="GY81" s="5">
        <v>57317</v>
      </c>
      <c r="GZ81" s="5">
        <v>47247</v>
      </c>
      <c r="HA81" s="5">
        <v>54669</v>
      </c>
      <c r="HB81" s="5">
        <v>45937</v>
      </c>
      <c r="HC81" s="5">
        <v>51157</v>
      </c>
      <c r="HD81" s="5">
        <v>45361</v>
      </c>
      <c r="HE81" s="5">
        <v>51357</v>
      </c>
      <c r="HF81" s="5">
        <v>43102</v>
      </c>
      <c r="HG81" s="5">
        <v>23883</v>
      </c>
      <c r="HH81" s="5">
        <v>26809</v>
      </c>
      <c r="HI81" s="5">
        <v>27967</v>
      </c>
      <c r="HJ81" s="5">
        <v>46899</v>
      </c>
      <c r="HK81" s="5">
        <v>89147</v>
      </c>
      <c r="HL81" s="5">
        <v>89911</v>
      </c>
      <c r="HM81" s="5">
        <v>29545</v>
      </c>
      <c r="HN81" s="5">
        <v>30982</v>
      </c>
      <c r="HO81" s="5">
        <v>34822</v>
      </c>
      <c r="HP81" s="5">
        <v>35782</v>
      </c>
      <c r="HQ81" s="5">
        <v>43076</v>
      </c>
      <c r="HR81" s="5">
        <v>28971</v>
      </c>
      <c r="HS81" s="5">
        <v>422160</v>
      </c>
      <c r="HT81" s="5">
        <v>416227</v>
      </c>
      <c r="HU81" s="5">
        <v>337430</v>
      </c>
      <c r="HV81" s="5">
        <v>332841</v>
      </c>
      <c r="HW81" s="5">
        <v>448898</v>
      </c>
      <c r="HX81" s="5">
        <v>431945</v>
      </c>
      <c r="HY81" s="5">
        <v>401598</v>
      </c>
      <c r="HZ81" s="5">
        <v>345942</v>
      </c>
      <c r="IA81" s="5">
        <v>379416</v>
      </c>
      <c r="IB81" s="5">
        <v>461844</v>
      </c>
      <c r="IC81" s="5">
        <v>541981</v>
      </c>
      <c r="ID81" s="5">
        <v>780767</v>
      </c>
      <c r="IE81" s="5">
        <v>609391</v>
      </c>
      <c r="IF81" s="5">
        <v>667041</v>
      </c>
      <c r="IG81" s="5">
        <v>578345</v>
      </c>
      <c r="IH81" s="5">
        <v>510140</v>
      </c>
      <c r="II81" s="5">
        <v>469492</v>
      </c>
      <c r="IJ81" s="5">
        <v>346173</v>
      </c>
      <c r="IK81" s="5">
        <v>481993</v>
      </c>
      <c r="IL81" s="5">
        <v>379875</v>
      </c>
      <c r="IM81" s="5">
        <v>227327</v>
      </c>
      <c r="IN81" s="5">
        <v>240742</v>
      </c>
      <c r="IO81" s="5">
        <v>310310</v>
      </c>
      <c r="IP81" s="5">
        <v>298126</v>
      </c>
      <c r="IQ81" s="5">
        <v>295498</v>
      </c>
      <c r="IR81" s="5">
        <v>302362</v>
      </c>
      <c r="IS81" s="5">
        <v>311875</v>
      </c>
      <c r="IT81" s="5">
        <v>293434</v>
      </c>
      <c r="IU81" s="5">
        <v>280760</v>
      </c>
      <c r="IV81" s="5">
        <v>245505</v>
      </c>
      <c r="IW81" s="5">
        <v>226826</v>
      </c>
      <c r="IX81" s="5">
        <v>202861</v>
      </c>
      <c r="IY81" s="5">
        <v>0</v>
      </c>
      <c r="IZ81" s="5">
        <v>0</v>
      </c>
      <c r="JA81" s="5">
        <v>0</v>
      </c>
      <c r="JB81" s="5">
        <v>0</v>
      </c>
      <c r="JC81" s="5">
        <v>0</v>
      </c>
      <c r="JD81" s="5">
        <v>0</v>
      </c>
      <c r="JE81" s="5">
        <v>0</v>
      </c>
      <c r="JF81" s="5">
        <v>0</v>
      </c>
      <c r="JG81" s="5">
        <v>0</v>
      </c>
      <c r="JH81" s="5">
        <v>0</v>
      </c>
      <c r="JI81" s="5">
        <v>0</v>
      </c>
      <c r="JJ81" s="5">
        <v>0</v>
      </c>
      <c r="JK81" s="5">
        <v>0</v>
      </c>
      <c r="JL81" s="5">
        <v>0</v>
      </c>
      <c r="JM81" s="5">
        <v>0</v>
      </c>
      <c r="JN81" s="5">
        <v>0</v>
      </c>
      <c r="JO81" s="5">
        <v>0</v>
      </c>
      <c r="JP81" s="5">
        <v>0</v>
      </c>
      <c r="JQ81" s="5">
        <v>0</v>
      </c>
      <c r="JR81" s="5">
        <v>0</v>
      </c>
      <c r="JS81" s="5">
        <v>0</v>
      </c>
      <c r="JT81" s="5">
        <v>1496</v>
      </c>
      <c r="JU81" s="5">
        <v>545</v>
      </c>
      <c r="JV81" s="5">
        <v>638</v>
      </c>
      <c r="JW81" s="5">
        <v>758</v>
      </c>
      <c r="JX81" s="5">
        <v>714</v>
      </c>
      <c r="JY81" s="5">
        <v>746</v>
      </c>
      <c r="JZ81" s="5">
        <v>3056</v>
      </c>
      <c r="KA81" s="5">
        <v>9033</v>
      </c>
      <c r="KB81" s="5">
        <v>12074</v>
      </c>
      <c r="KC81" s="5">
        <v>12087</v>
      </c>
      <c r="KD81" s="5">
        <v>9104</v>
      </c>
      <c r="KE81" s="5">
        <v>73817</v>
      </c>
      <c r="KF81" s="5">
        <v>72211</v>
      </c>
      <c r="KG81" s="5">
        <v>64020</v>
      </c>
      <c r="KH81" s="5">
        <v>38676</v>
      </c>
      <c r="KI81" s="5">
        <v>35609</v>
      </c>
      <c r="KJ81" s="5">
        <v>47791</v>
      </c>
      <c r="KK81" s="5">
        <v>43388</v>
      </c>
      <c r="KL81" s="5">
        <v>49935</v>
      </c>
      <c r="KM81" s="5">
        <v>59976</v>
      </c>
      <c r="KN81" s="5">
        <v>72620</v>
      </c>
      <c r="KO81" s="5">
        <v>55319</v>
      </c>
      <c r="KP81" s="5">
        <v>52849</v>
      </c>
      <c r="KQ81" s="5">
        <v>31961</v>
      </c>
      <c r="KR81" s="5">
        <v>27151</v>
      </c>
      <c r="KS81" s="5">
        <v>23812</v>
      </c>
      <c r="KT81" s="5">
        <v>16533</v>
      </c>
      <c r="KU81" s="5">
        <v>13596</v>
      </c>
      <c r="KV81" s="5">
        <v>20097</v>
      </c>
      <c r="KW81" s="5">
        <v>10912</v>
      </c>
      <c r="KX81" s="5">
        <v>8929</v>
      </c>
      <c r="KY81" s="5">
        <v>5577</v>
      </c>
      <c r="KZ81" s="5">
        <v>26005</v>
      </c>
      <c r="LA81" s="5">
        <v>2924</v>
      </c>
      <c r="LB81" s="5">
        <v>3033</v>
      </c>
      <c r="LC81" s="5">
        <v>3670</v>
      </c>
      <c r="LD81" s="5">
        <v>3235</v>
      </c>
      <c r="LE81" s="5">
        <v>3203</v>
      </c>
      <c r="LF81" s="5">
        <v>2811</v>
      </c>
      <c r="LG81" s="5">
        <v>2642</v>
      </c>
      <c r="LH81" s="5">
        <v>2637</v>
      </c>
      <c r="LI81" s="5">
        <v>2566</v>
      </c>
      <c r="LJ81" s="5">
        <v>2566</v>
      </c>
      <c r="LK81" s="5">
        <v>2658</v>
      </c>
      <c r="LL81" s="5">
        <v>4189</v>
      </c>
      <c r="LM81" s="5">
        <v>4104</v>
      </c>
      <c r="LN81" s="5">
        <v>3229</v>
      </c>
      <c r="LO81" s="5">
        <v>4461</v>
      </c>
      <c r="LP81" s="5">
        <v>4406</v>
      </c>
      <c r="LQ81" s="5">
        <v>3729</v>
      </c>
      <c r="LR81" s="5">
        <v>2939</v>
      </c>
      <c r="LS81" s="5">
        <v>4842</v>
      </c>
      <c r="LT81" s="5">
        <v>2209</v>
      </c>
      <c r="LU81" s="5">
        <v>3693</v>
      </c>
      <c r="LV81" s="5">
        <v>2040</v>
      </c>
      <c r="LW81" s="5">
        <v>1987</v>
      </c>
      <c r="LX81" s="5">
        <v>2115</v>
      </c>
      <c r="LY81" s="5">
        <v>2008</v>
      </c>
      <c r="LZ81" s="5">
        <v>1793</v>
      </c>
      <c r="MA81" s="5">
        <v>2103</v>
      </c>
      <c r="MB81" s="5">
        <v>2125</v>
      </c>
      <c r="MC81" s="5">
        <v>2321</v>
      </c>
      <c r="MD81" s="5">
        <v>1641</v>
      </c>
      <c r="ME81" s="5">
        <v>1232</v>
      </c>
      <c r="MF81" s="5">
        <v>868</v>
      </c>
      <c r="MG81" s="5">
        <v>1296</v>
      </c>
      <c r="MH81" s="5">
        <v>686</v>
      </c>
      <c r="MI81" s="5">
        <v>568</v>
      </c>
      <c r="MJ81" s="5">
        <v>1040</v>
      </c>
      <c r="MK81" s="5">
        <v>1273</v>
      </c>
      <c r="ML81" s="5">
        <v>778</v>
      </c>
      <c r="MM81" s="5">
        <v>1952</v>
      </c>
      <c r="MN81" s="5">
        <v>839</v>
      </c>
      <c r="MO81" s="5">
        <v>501</v>
      </c>
      <c r="MP81" s="5">
        <v>434</v>
      </c>
      <c r="MQ81" s="5">
        <v>359</v>
      </c>
      <c r="MR81" s="5">
        <v>327</v>
      </c>
      <c r="MS81" s="5">
        <v>297</v>
      </c>
      <c r="MT81" s="5">
        <v>261</v>
      </c>
      <c r="MU81" s="5">
        <v>265</v>
      </c>
      <c r="MV81" s="5">
        <v>14</v>
      </c>
      <c r="MW81" s="5">
        <v>94</v>
      </c>
      <c r="MX81" s="5">
        <v>0</v>
      </c>
      <c r="MY81" s="5">
        <v>0</v>
      </c>
      <c r="MZ81" s="5">
        <v>0</v>
      </c>
      <c r="NA81" s="5">
        <v>0</v>
      </c>
      <c r="NB81" s="5">
        <v>0</v>
      </c>
      <c r="NC81" s="5">
        <v>0</v>
      </c>
      <c r="ND81" s="5">
        <v>0</v>
      </c>
      <c r="NE81" s="5" t="s">
        <v>33</v>
      </c>
      <c r="NF81" s="5" t="s">
        <v>33</v>
      </c>
      <c r="NG81" s="5" t="s">
        <v>33</v>
      </c>
      <c r="NH81" s="5" t="s">
        <v>33</v>
      </c>
      <c r="NI81" s="5" t="s">
        <v>33</v>
      </c>
      <c r="NJ81" s="5" t="s">
        <v>33</v>
      </c>
      <c r="NK81" s="5" t="s">
        <v>33</v>
      </c>
      <c r="NL81" s="5" t="s">
        <v>33</v>
      </c>
      <c r="NM81" s="5" t="s">
        <v>33</v>
      </c>
      <c r="NN81" s="5" t="s">
        <v>33</v>
      </c>
      <c r="NO81" s="5" t="s">
        <v>33</v>
      </c>
      <c r="NP81" s="5" t="s">
        <v>33</v>
      </c>
      <c r="NQ81" s="5" t="s">
        <v>33</v>
      </c>
      <c r="NR81" s="5" t="s">
        <v>33</v>
      </c>
      <c r="NS81" s="5" t="s">
        <v>33</v>
      </c>
      <c r="NT81" s="5" t="s">
        <v>33</v>
      </c>
      <c r="NU81" s="5" t="s">
        <v>33</v>
      </c>
      <c r="NV81" s="5" t="s">
        <v>33</v>
      </c>
      <c r="NW81" s="5">
        <v>0</v>
      </c>
      <c r="NX81" s="5">
        <v>0</v>
      </c>
      <c r="NY81" s="5">
        <v>0</v>
      </c>
      <c r="NZ81" s="5">
        <v>0</v>
      </c>
      <c r="OA81" s="5">
        <v>0</v>
      </c>
      <c r="OB81" s="5">
        <v>0</v>
      </c>
      <c r="OC81" s="5">
        <v>0</v>
      </c>
      <c r="OD81" s="5">
        <v>0</v>
      </c>
      <c r="OE81" s="5">
        <v>0</v>
      </c>
      <c r="OF81" s="5">
        <v>0</v>
      </c>
      <c r="OG81" s="5">
        <v>0</v>
      </c>
      <c r="OH81" s="5">
        <v>0</v>
      </c>
      <c r="OI81" s="5">
        <v>0</v>
      </c>
      <c r="OJ81" s="5">
        <v>0</v>
      </c>
      <c r="OK81" s="5" t="s">
        <v>33</v>
      </c>
      <c r="OL81" s="5" t="s">
        <v>33</v>
      </c>
      <c r="OM81" s="5" t="s">
        <v>33</v>
      </c>
      <c r="ON81" s="5" t="s">
        <v>33</v>
      </c>
      <c r="OO81" s="5" t="s">
        <v>33</v>
      </c>
      <c r="OP81" s="5" t="s">
        <v>33</v>
      </c>
      <c r="OQ81" s="5" t="s">
        <v>33</v>
      </c>
      <c r="OR81" s="5" t="s">
        <v>33</v>
      </c>
      <c r="OS81" s="5" t="s">
        <v>33</v>
      </c>
      <c r="OT81" s="5" t="s">
        <v>33</v>
      </c>
      <c r="OU81" s="5" t="s">
        <v>33</v>
      </c>
      <c r="OV81" s="5" t="s">
        <v>33</v>
      </c>
      <c r="OW81" s="5" t="s">
        <v>33</v>
      </c>
      <c r="OX81" s="5" t="s">
        <v>33</v>
      </c>
      <c r="OY81" s="5" t="s">
        <v>33</v>
      </c>
      <c r="OZ81" s="5" t="s">
        <v>33</v>
      </c>
      <c r="PA81" s="5" t="s">
        <v>33</v>
      </c>
      <c r="PB81" s="5" t="s">
        <v>33</v>
      </c>
      <c r="PC81" s="5">
        <v>22923</v>
      </c>
      <c r="PD81" s="5">
        <v>17955</v>
      </c>
      <c r="PE81" s="5">
        <v>20142</v>
      </c>
      <c r="PF81" s="5">
        <v>18387</v>
      </c>
      <c r="PG81" s="5">
        <v>18293</v>
      </c>
      <c r="PH81" s="5">
        <v>25436</v>
      </c>
      <c r="PI81" s="5">
        <v>20105</v>
      </c>
      <c r="PJ81" s="5">
        <v>19450</v>
      </c>
      <c r="PK81" s="5">
        <v>25322</v>
      </c>
      <c r="PL81" s="5">
        <v>27136</v>
      </c>
      <c r="PM81" s="5">
        <v>27989</v>
      </c>
      <c r="PN81" s="5">
        <v>28484</v>
      </c>
      <c r="PO81" s="5">
        <v>23377</v>
      </c>
      <c r="PP81" s="5">
        <v>21763</v>
      </c>
      <c r="PQ81" s="5">
        <v>18164</v>
      </c>
      <c r="PR81" s="5">
        <v>16675</v>
      </c>
      <c r="PS81" s="5">
        <v>20690</v>
      </c>
      <c r="PT81" s="5">
        <v>19050</v>
      </c>
      <c r="PU81" s="5">
        <v>21288</v>
      </c>
      <c r="PV81" s="5">
        <v>18135</v>
      </c>
      <c r="PW81" s="5">
        <v>12289</v>
      </c>
      <c r="PX81" s="5">
        <v>14335</v>
      </c>
      <c r="PY81" s="5">
        <v>12099</v>
      </c>
      <c r="PZ81" s="5">
        <v>10917</v>
      </c>
      <c r="QA81" s="5">
        <v>9906</v>
      </c>
      <c r="QB81" s="5">
        <v>11861</v>
      </c>
      <c r="QC81" s="5">
        <v>9616</v>
      </c>
      <c r="QD81" s="5">
        <v>9382</v>
      </c>
      <c r="QE81" s="5">
        <v>8020</v>
      </c>
      <c r="QF81" s="5">
        <v>7886</v>
      </c>
      <c r="QG81" s="5">
        <v>7195</v>
      </c>
      <c r="QH81" s="5">
        <v>7785</v>
      </c>
      <c r="QI81" s="5">
        <v>34636</v>
      </c>
      <c r="QJ81" s="5">
        <v>26093</v>
      </c>
      <c r="QK81" s="5">
        <v>32371</v>
      </c>
      <c r="QL81" s="5">
        <v>31834</v>
      </c>
      <c r="QM81" s="5">
        <v>22405</v>
      </c>
      <c r="QN81" s="5">
        <v>22363</v>
      </c>
      <c r="QO81" s="5">
        <v>31084</v>
      </c>
      <c r="QP81" s="5">
        <v>15165</v>
      </c>
      <c r="QQ81" s="5">
        <v>14319</v>
      </c>
      <c r="QR81" s="5">
        <v>17519</v>
      </c>
      <c r="QS81" s="5">
        <v>17024</v>
      </c>
      <c r="QT81" s="5">
        <v>22366</v>
      </c>
      <c r="QU81" s="5">
        <v>17651</v>
      </c>
      <c r="QV81" s="5">
        <v>18453</v>
      </c>
      <c r="QW81" s="5">
        <v>16438</v>
      </c>
      <c r="QX81" s="5">
        <v>14628</v>
      </c>
      <c r="QY81" s="5">
        <v>15723</v>
      </c>
      <c r="QZ81" s="5">
        <v>12576</v>
      </c>
      <c r="RA81" s="5">
        <v>13389</v>
      </c>
      <c r="RB81" s="5">
        <v>14401</v>
      </c>
      <c r="RC81" s="5">
        <v>10530</v>
      </c>
      <c r="RD81" s="5">
        <v>8745</v>
      </c>
      <c r="RE81" s="5">
        <v>9858</v>
      </c>
      <c r="RF81" s="5">
        <v>10386</v>
      </c>
      <c r="RG81" s="5">
        <v>8923</v>
      </c>
      <c r="RH81" s="5">
        <v>9584</v>
      </c>
      <c r="RI81" s="5">
        <v>9640</v>
      </c>
      <c r="RJ81" s="5">
        <v>7732</v>
      </c>
      <c r="RK81" s="5">
        <v>9071</v>
      </c>
      <c r="RL81" s="5">
        <v>8565</v>
      </c>
      <c r="RM81" s="5">
        <v>8116</v>
      </c>
      <c r="RN81" s="5">
        <v>7931</v>
      </c>
      <c r="RO81" s="5">
        <v>28042</v>
      </c>
      <c r="RP81" s="5">
        <v>27402</v>
      </c>
      <c r="RQ81" s="5">
        <v>23534</v>
      </c>
      <c r="RR81" s="5">
        <v>20198</v>
      </c>
      <c r="RS81" s="5">
        <v>21033</v>
      </c>
      <c r="RT81" s="5">
        <v>31778</v>
      </c>
      <c r="RU81" s="5">
        <v>25702</v>
      </c>
      <c r="RV81" s="5">
        <v>19719</v>
      </c>
      <c r="RW81" s="5">
        <v>22090</v>
      </c>
      <c r="RX81" s="5">
        <v>25584</v>
      </c>
      <c r="RY81" s="5">
        <v>32400</v>
      </c>
      <c r="RZ81" s="5">
        <v>26813</v>
      </c>
      <c r="SA81" s="5">
        <v>24094</v>
      </c>
      <c r="SB81" s="5">
        <v>21200</v>
      </c>
      <c r="SC81" s="5">
        <v>17304</v>
      </c>
      <c r="SD81" s="5">
        <v>16243</v>
      </c>
      <c r="SE81" s="5">
        <v>15517</v>
      </c>
      <c r="SF81" s="5">
        <v>17372</v>
      </c>
      <c r="SG81" s="5">
        <v>22827</v>
      </c>
      <c r="SH81" s="5">
        <v>19031</v>
      </c>
      <c r="SI81" s="5">
        <v>12932</v>
      </c>
      <c r="SJ81" s="5">
        <v>13299</v>
      </c>
      <c r="SK81" s="5">
        <v>14956</v>
      </c>
      <c r="SL81" s="5">
        <v>13553</v>
      </c>
      <c r="SM81" s="5">
        <v>14982</v>
      </c>
      <c r="SN81" s="5">
        <v>14329</v>
      </c>
      <c r="SO81" s="5">
        <v>14526</v>
      </c>
      <c r="SP81" s="5">
        <v>14447</v>
      </c>
      <c r="SQ81" s="5">
        <v>13643</v>
      </c>
      <c r="SR81" s="5">
        <v>11441</v>
      </c>
      <c r="SS81" s="5">
        <v>10166</v>
      </c>
      <c r="ST81" s="5">
        <v>9308</v>
      </c>
      <c r="SU81" s="5">
        <v>111406</v>
      </c>
      <c r="SV81" s="5">
        <v>100843</v>
      </c>
      <c r="SW81" s="5">
        <v>89667</v>
      </c>
      <c r="SX81" s="5">
        <v>72972</v>
      </c>
      <c r="SY81" s="5">
        <v>88757</v>
      </c>
      <c r="SZ81" s="5">
        <v>87876</v>
      </c>
      <c r="TA81" s="5">
        <v>64373</v>
      </c>
      <c r="TB81" s="5">
        <v>46473</v>
      </c>
      <c r="TC81" s="5">
        <v>35621</v>
      </c>
      <c r="TD81" s="5">
        <v>27415</v>
      </c>
      <c r="TE81" s="5">
        <v>25909</v>
      </c>
      <c r="TF81" s="5">
        <v>18406</v>
      </c>
      <c r="TG81" s="5">
        <v>18561</v>
      </c>
      <c r="TH81" s="5">
        <v>19370</v>
      </c>
      <c r="TI81" s="5">
        <v>18604</v>
      </c>
      <c r="TJ81" s="5">
        <v>17039</v>
      </c>
      <c r="TK81" s="5">
        <v>17978</v>
      </c>
      <c r="TL81" s="5">
        <v>19491</v>
      </c>
      <c r="TM81" s="5">
        <v>19447</v>
      </c>
      <c r="TN81" s="5">
        <v>17567</v>
      </c>
      <c r="TO81" s="5">
        <v>16079</v>
      </c>
      <c r="TP81" s="5">
        <v>12610</v>
      </c>
      <c r="TQ81" s="5">
        <v>11878</v>
      </c>
      <c r="TR81" s="5">
        <v>12482</v>
      </c>
      <c r="TS81" s="5">
        <v>12012</v>
      </c>
      <c r="TT81" s="5">
        <v>12588</v>
      </c>
      <c r="TU81" s="5">
        <v>14456</v>
      </c>
      <c r="TV81" s="5">
        <v>13986</v>
      </c>
      <c r="TW81" s="5">
        <v>20920</v>
      </c>
      <c r="TX81" s="5">
        <v>16235</v>
      </c>
      <c r="TY81" s="5">
        <v>1541</v>
      </c>
      <c r="TZ81" s="5">
        <v>1775</v>
      </c>
      <c r="UA81" s="5">
        <v>238</v>
      </c>
      <c r="UB81" s="5">
        <v>243</v>
      </c>
      <c r="UC81" s="5">
        <v>987</v>
      </c>
      <c r="UD81" s="5">
        <v>473</v>
      </c>
      <c r="UE81" s="5">
        <v>731</v>
      </c>
      <c r="UF81" s="5">
        <v>670</v>
      </c>
      <c r="UG81" s="5">
        <v>788</v>
      </c>
      <c r="UH81" s="5">
        <v>535</v>
      </c>
      <c r="UI81" s="5">
        <v>618</v>
      </c>
      <c r="UJ81" s="5">
        <v>15</v>
      </c>
      <c r="UK81" s="5">
        <v>2</v>
      </c>
      <c r="UL81" s="5">
        <v>0</v>
      </c>
      <c r="UM81" s="5">
        <v>0</v>
      </c>
      <c r="UN81" s="5">
        <v>0</v>
      </c>
      <c r="UO81" s="5">
        <v>0</v>
      </c>
      <c r="UP81" s="5">
        <v>2</v>
      </c>
      <c r="UQ81" s="5">
        <v>36</v>
      </c>
      <c r="UR81" s="5">
        <v>177</v>
      </c>
      <c r="US81" s="5">
        <v>692</v>
      </c>
      <c r="UT81" s="5">
        <v>215</v>
      </c>
      <c r="UU81" s="5">
        <v>0</v>
      </c>
      <c r="UV81" s="5">
        <v>0</v>
      </c>
      <c r="UW81" s="5">
        <v>0</v>
      </c>
      <c r="UX81" s="5">
        <v>6</v>
      </c>
      <c r="UY81" s="5">
        <v>0</v>
      </c>
      <c r="UZ81" s="5">
        <v>0</v>
      </c>
      <c r="VA81" s="5">
        <v>0</v>
      </c>
      <c r="VB81" s="5">
        <v>0</v>
      </c>
      <c r="VC81" s="5">
        <v>0</v>
      </c>
      <c r="VD81" s="5">
        <v>0</v>
      </c>
      <c r="VE81" s="5">
        <v>0</v>
      </c>
      <c r="VF81" s="5">
        <v>0</v>
      </c>
      <c r="VG81" s="5">
        <v>125996</v>
      </c>
      <c r="VH81" s="5">
        <v>124035</v>
      </c>
      <c r="VI81" s="5">
        <v>118405</v>
      </c>
      <c r="VJ81" s="5">
        <v>105980</v>
      </c>
      <c r="VK81" s="5">
        <v>89892</v>
      </c>
      <c r="VL81" s="5">
        <v>89073</v>
      </c>
      <c r="VM81" s="5">
        <v>85616</v>
      </c>
      <c r="VN81" s="5">
        <v>86848</v>
      </c>
      <c r="VO81" s="5">
        <v>71577</v>
      </c>
      <c r="VP81" s="5">
        <v>68817</v>
      </c>
      <c r="VQ81" s="5">
        <v>73017</v>
      </c>
      <c r="VR81" s="5">
        <v>61164</v>
      </c>
      <c r="VS81" s="5">
        <v>58074</v>
      </c>
      <c r="VT81" s="5">
        <v>60329</v>
      </c>
      <c r="VU81" s="5">
        <v>50313</v>
      </c>
      <c r="VV81" s="5">
        <v>28616</v>
      </c>
      <c r="VW81" s="5">
        <v>75858</v>
      </c>
      <c r="VX81" s="5">
        <v>40076</v>
      </c>
      <c r="VY81" s="5">
        <v>30486</v>
      </c>
      <c r="VZ81" s="5">
        <v>29869</v>
      </c>
      <c r="WA81" s="5">
        <v>29086</v>
      </c>
      <c r="WB81" s="5">
        <v>28910</v>
      </c>
      <c r="WC81" s="5">
        <v>31637</v>
      </c>
      <c r="WD81" s="5">
        <v>30569</v>
      </c>
      <c r="WE81" s="5">
        <v>30398</v>
      </c>
      <c r="WF81" s="5">
        <v>29384</v>
      </c>
      <c r="WG81" s="5">
        <v>30941</v>
      </c>
      <c r="WH81" s="5">
        <v>22025</v>
      </c>
      <c r="WI81" s="5">
        <v>20658</v>
      </c>
      <c r="WJ81" s="5">
        <v>20534</v>
      </c>
      <c r="WK81" s="5">
        <v>17157</v>
      </c>
      <c r="WL81" s="5">
        <v>18196</v>
      </c>
      <c r="WM81" s="5">
        <v>304</v>
      </c>
      <c r="WN81" s="5">
        <v>183</v>
      </c>
      <c r="WO81" s="5">
        <v>151</v>
      </c>
      <c r="WP81" s="5">
        <v>145</v>
      </c>
      <c r="WQ81" s="5">
        <v>253</v>
      </c>
      <c r="WR81" s="5">
        <v>265</v>
      </c>
      <c r="WS81" s="5">
        <v>315</v>
      </c>
      <c r="WT81" s="5">
        <v>163</v>
      </c>
      <c r="WU81" s="5">
        <v>260</v>
      </c>
      <c r="WV81" s="5">
        <v>262</v>
      </c>
      <c r="WW81" s="5">
        <v>263</v>
      </c>
      <c r="WX81" s="5">
        <v>257</v>
      </c>
      <c r="WY81" s="5">
        <v>234</v>
      </c>
      <c r="WZ81" s="5">
        <v>432</v>
      </c>
      <c r="XA81" s="5">
        <v>456</v>
      </c>
      <c r="XB81" s="5">
        <v>843</v>
      </c>
      <c r="XC81" s="5">
        <v>1558</v>
      </c>
      <c r="XD81" s="5">
        <v>1559</v>
      </c>
      <c r="XE81" s="5">
        <v>1937</v>
      </c>
      <c r="XF81" s="5">
        <v>2892</v>
      </c>
      <c r="XG81" s="5">
        <v>1466</v>
      </c>
      <c r="XH81" s="5">
        <v>887</v>
      </c>
      <c r="XI81" s="5">
        <v>747</v>
      </c>
      <c r="XJ81" s="5">
        <v>1299</v>
      </c>
      <c r="XK81" s="5">
        <v>925</v>
      </c>
      <c r="XL81" s="5">
        <v>942</v>
      </c>
      <c r="XM81" s="5">
        <v>519</v>
      </c>
      <c r="XN81" s="5">
        <v>721</v>
      </c>
      <c r="XO81" s="5">
        <v>568</v>
      </c>
      <c r="XP81" s="5">
        <v>492</v>
      </c>
      <c r="XQ81" s="5">
        <v>714</v>
      </c>
      <c r="XR81" s="5">
        <v>755</v>
      </c>
      <c r="XS81" s="1">
        <v>13214</v>
      </c>
      <c r="XT81" s="3" t="s">
        <v>180</v>
      </c>
      <c r="XU81" s="3" t="s">
        <v>180</v>
      </c>
      <c r="XV81" s="3" t="s">
        <v>179</v>
      </c>
      <c r="XW81" s="3" t="s">
        <v>179</v>
      </c>
      <c r="XX81" s="3" t="s">
        <v>180</v>
      </c>
      <c r="XY81" s="3" t="s">
        <v>180</v>
      </c>
      <c r="XZ81" s="3" t="s">
        <v>239</v>
      </c>
    </row>
    <row r="82" spans="1:650" x14ac:dyDescent="0.3">
      <c r="A82" s="6" t="s">
        <v>113</v>
      </c>
      <c r="B82" s="1">
        <v>4061726</v>
      </c>
      <c r="C82" s="5">
        <v>26487</v>
      </c>
      <c r="D82" s="5">
        <v>39013</v>
      </c>
      <c r="E82" s="5">
        <v>33825</v>
      </c>
      <c r="F82" s="5">
        <v>35753</v>
      </c>
      <c r="G82" s="5">
        <v>20224</v>
      </c>
      <c r="H82" s="5">
        <v>33856</v>
      </c>
      <c r="I82" s="5">
        <v>14803</v>
      </c>
      <c r="J82" s="5">
        <v>24981</v>
      </c>
      <c r="K82" s="5">
        <v>13232</v>
      </c>
      <c r="L82" s="5">
        <v>46968</v>
      </c>
      <c r="M82" s="5">
        <v>17964</v>
      </c>
      <c r="N82" s="5">
        <v>10673</v>
      </c>
      <c r="O82" s="5">
        <v>9573</v>
      </c>
      <c r="P82" s="5">
        <v>26737</v>
      </c>
      <c r="Q82" s="5">
        <v>0</v>
      </c>
      <c r="R82" s="5">
        <v>2917</v>
      </c>
      <c r="S82" s="5">
        <v>4104</v>
      </c>
      <c r="T82" s="5">
        <v>18438</v>
      </c>
      <c r="U82" s="5">
        <v>12055</v>
      </c>
      <c r="V82" s="5">
        <v>14934</v>
      </c>
      <c r="W82" s="5">
        <v>418</v>
      </c>
      <c r="X82" s="5">
        <v>9078</v>
      </c>
      <c r="Y82" s="5">
        <v>1229</v>
      </c>
      <c r="Z82" s="5">
        <v>4121</v>
      </c>
      <c r="AA82" s="5">
        <v>6574</v>
      </c>
      <c r="AB82" s="5">
        <v>0</v>
      </c>
      <c r="AC82" s="5">
        <v>0</v>
      </c>
      <c r="AD82" s="5">
        <v>0</v>
      </c>
      <c r="AE82" s="5">
        <v>0</v>
      </c>
      <c r="AF82" s="5">
        <v>0</v>
      </c>
      <c r="AG82" s="5">
        <v>0</v>
      </c>
      <c r="AH82" s="5">
        <v>0</v>
      </c>
      <c r="AI82" s="5">
        <v>70037</v>
      </c>
      <c r="AJ82" s="5">
        <v>39285</v>
      </c>
      <c r="AK82" s="5">
        <v>207409</v>
      </c>
      <c r="AL82" s="5">
        <v>79666</v>
      </c>
      <c r="AM82" s="5">
        <v>381713</v>
      </c>
      <c r="AN82" s="5">
        <v>-5644</v>
      </c>
      <c r="AO82" s="5">
        <v>74690</v>
      </c>
      <c r="AP82" s="5">
        <v>53048</v>
      </c>
      <c r="AQ82" s="5">
        <v>809979</v>
      </c>
      <c r="AR82" s="5">
        <v>33149</v>
      </c>
      <c r="AS82" s="5">
        <v>175316</v>
      </c>
      <c r="AT82" s="5">
        <v>592398</v>
      </c>
      <c r="AU82" s="5">
        <v>56987</v>
      </c>
      <c r="AV82" s="5">
        <v>842437</v>
      </c>
      <c r="AW82" s="5">
        <v>31619</v>
      </c>
      <c r="AX82" s="5">
        <v>7286</v>
      </c>
      <c r="AY82" s="5">
        <v>18251</v>
      </c>
      <c r="AZ82" s="5">
        <v>15642</v>
      </c>
      <c r="BA82" s="5">
        <v>32500</v>
      </c>
      <c r="BB82" s="5">
        <v>20209</v>
      </c>
      <c r="BC82" s="5">
        <v>19788</v>
      </c>
      <c r="BD82" s="5">
        <v>21723</v>
      </c>
      <c r="BE82" s="5">
        <v>51376</v>
      </c>
      <c r="BF82" s="5">
        <v>18172</v>
      </c>
      <c r="BG82" s="5">
        <v>81890</v>
      </c>
      <c r="BH82" s="5">
        <v>85035</v>
      </c>
      <c r="BI82" s="5">
        <v>93858</v>
      </c>
      <c r="BJ82" s="5">
        <v>12222</v>
      </c>
      <c r="BK82" s="5">
        <v>20346</v>
      </c>
      <c r="BL82" s="5">
        <v>16098</v>
      </c>
      <c r="BM82" s="5">
        <v>15689</v>
      </c>
      <c r="BN82" s="5">
        <v>7507</v>
      </c>
      <c r="BO82" s="5">
        <v>15356</v>
      </c>
      <c r="BP82" s="5">
        <v>15328</v>
      </c>
      <c r="BQ82" s="5">
        <v>17999</v>
      </c>
      <c r="BR82" s="5">
        <v>57805</v>
      </c>
      <c r="BS82" s="5">
        <v>33403</v>
      </c>
      <c r="BT82" s="5">
        <v>19003</v>
      </c>
      <c r="BU82" s="5">
        <v>150632</v>
      </c>
      <c r="BV82" s="5">
        <v>7469</v>
      </c>
      <c r="BW82" s="5">
        <v>9113</v>
      </c>
      <c r="BX82" s="5">
        <v>10438</v>
      </c>
      <c r="BY82" s="5">
        <v>87749</v>
      </c>
      <c r="BZ82" s="5">
        <v>49214</v>
      </c>
      <c r="CA82" s="5">
        <v>115721</v>
      </c>
      <c r="CB82" s="5">
        <v>79376</v>
      </c>
      <c r="CC82" s="5">
        <v>33787</v>
      </c>
      <c r="CD82" s="5">
        <v>67051</v>
      </c>
      <c r="CE82" s="5">
        <v>96910</v>
      </c>
      <c r="CF82" s="5">
        <v>61290</v>
      </c>
      <c r="CG82" s="5">
        <v>57484</v>
      </c>
      <c r="CH82" s="5">
        <v>30334</v>
      </c>
      <c r="CI82" s="5">
        <v>116887</v>
      </c>
      <c r="CJ82" s="5">
        <v>103701</v>
      </c>
      <c r="CK82" s="5">
        <v>6265</v>
      </c>
      <c r="CL82" s="5">
        <v>22017</v>
      </c>
      <c r="CM82" s="5">
        <v>15613</v>
      </c>
      <c r="CN82" s="5">
        <v>10188</v>
      </c>
      <c r="CO82" s="5">
        <v>13869</v>
      </c>
      <c r="CP82" s="5">
        <v>28719</v>
      </c>
      <c r="CQ82" s="5">
        <v>18214</v>
      </c>
      <c r="CR82" s="5">
        <v>65690</v>
      </c>
      <c r="CS82" s="5">
        <v>17532</v>
      </c>
      <c r="CT82" s="5">
        <v>15643</v>
      </c>
      <c r="CU82" s="5">
        <v>151202</v>
      </c>
      <c r="CV82" s="5">
        <v>115165</v>
      </c>
      <c r="CW82" s="5">
        <v>99376</v>
      </c>
      <c r="CX82" s="5">
        <v>121544</v>
      </c>
      <c r="CY82" s="5">
        <v>110190</v>
      </c>
      <c r="CZ82" s="5">
        <v>101659</v>
      </c>
      <c r="DA82" s="5">
        <v>66956</v>
      </c>
      <c r="DB82" s="5">
        <v>51004</v>
      </c>
      <c r="DC82" s="5">
        <v>118329</v>
      </c>
      <c r="DD82" s="5">
        <v>94818</v>
      </c>
      <c r="DE82" s="5">
        <v>172599</v>
      </c>
      <c r="DF82" s="5">
        <v>203241</v>
      </c>
      <c r="DG82" s="5">
        <v>192377</v>
      </c>
      <c r="DH82" s="5">
        <v>199078</v>
      </c>
      <c r="DI82" s="5">
        <v>147785</v>
      </c>
      <c r="DJ82" s="5">
        <v>138413</v>
      </c>
      <c r="DK82" s="5">
        <v>159340</v>
      </c>
      <c r="DL82" s="5">
        <v>112421</v>
      </c>
      <c r="DM82" s="5">
        <v>168822</v>
      </c>
      <c r="DN82" s="5">
        <v>91865</v>
      </c>
      <c r="DO82" s="5">
        <v>97442</v>
      </c>
      <c r="DP82" s="5">
        <v>127353</v>
      </c>
      <c r="DQ82" s="5">
        <v>117935</v>
      </c>
      <c r="DR82" s="5">
        <v>115324</v>
      </c>
      <c r="DS82" s="5">
        <v>88484</v>
      </c>
      <c r="DT82" s="5">
        <v>86564</v>
      </c>
      <c r="DU82" s="5">
        <v>60964</v>
      </c>
      <c r="DV82" s="5">
        <v>66199</v>
      </c>
      <c r="DW82" s="5">
        <v>76386</v>
      </c>
      <c r="DX82" s="5">
        <v>57015</v>
      </c>
      <c r="DY82" s="5">
        <v>48947</v>
      </c>
      <c r="DZ82" s="5">
        <v>28876</v>
      </c>
      <c r="EA82" s="5">
        <v>27219</v>
      </c>
      <c r="EB82" s="5">
        <v>29478</v>
      </c>
      <c r="EC82" s="5">
        <v>32319</v>
      </c>
      <c r="ED82" s="5">
        <v>21998</v>
      </c>
      <c r="EE82" s="5">
        <v>25351</v>
      </c>
      <c r="EF82" s="5">
        <v>4537</v>
      </c>
      <c r="EG82" s="5">
        <v>22376</v>
      </c>
      <c r="EH82" s="5">
        <v>15920</v>
      </c>
      <c r="EI82" s="5">
        <v>15122</v>
      </c>
      <c r="EJ82" s="5">
        <v>31705</v>
      </c>
      <c r="EK82" s="5">
        <v>110313</v>
      </c>
      <c r="EL82" s="5">
        <v>41060</v>
      </c>
      <c r="EM82" s="5">
        <v>25669</v>
      </c>
      <c r="EN82" s="5">
        <v>16960</v>
      </c>
      <c r="EO82" s="5">
        <v>11855</v>
      </c>
      <c r="EP82" s="5">
        <v>9665</v>
      </c>
      <c r="EQ82" s="5">
        <v>15881</v>
      </c>
      <c r="ER82" s="5">
        <v>11403</v>
      </c>
      <c r="ES82" s="5">
        <v>16547</v>
      </c>
      <c r="ET82" s="5">
        <v>9692</v>
      </c>
      <c r="EU82" s="5">
        <v>8062</v>
      </c>
      <c r="EV82" s="5">
        <v>6626</v>
      </c>
      <c r="EW82" s="5">
        <v>27302</v>
      </c>
      <c r="EX82" s="5">
        <v>16312</v>
      </c>
      <c r="EY82" s="5">
        <v>21032</v>
      </c>
      <c r="EZ82" s="5">
        <v>16960</v>
      </c>
      <c r="FA82" s="5">
        <v>7927</v>
      </c>
      <c r="FB82" s="5">
        <v>8913</v>
      </c>
      <c r="FC82" s="5">
        <v>8013</v>
      </c>
      <c r="FD82" s="5">
        <v>26620</v>
      </c>
      <c r="FE82" s="5">
        <v>4849</v>
      </c>
      <c r="FF82" s="5">
        <v>3170</v>
      </c>
      <c r="FG82" s="5">
        <v>0</v>
      </c>
      <c r="FH82" s="5">
        <v>0</v>
      </c>
      <c r="FI82" s="5">
        <v>0</v>
      </c>
      <c r="FJ82" s="5">
        <v>0</v>
      </c>
      <c r="FK82" s="5">
        <v>0</v>
      </c>
      <c r="FL82" s="5">
        <v>0</v>
      </c>
      <c r="FM82" s="5">
        <v>0</v>
      </c>
      <c r="FN82" s="5">
        <v>0</v>
      </c>
      <c r="FO82" s="5">
        <v>0</v>
      </c>
      <c r="FP82" s="5">
        <v>0</v>
      </c>
      <c r="FQ82" s="5">
        <v>0</v>
      </c>
      <c r="FR82" s="5">
        <v>0</v>
      </c>
      <c r="FS82" s="5">
        <v>0</v>
      </c>
      <c r="FT82" s="5">
        <v>0</v>
      </c>
      <c r="FU82" s="5" t="s">
        <v>33</v>
      </c>
      <c r="FV82" s="5" t="s">
        <v>33</v>
      </c>
      <c r="FW82" s="5" t="s">
        <v>33</v>
      </c>
      <c r="FX82" s="5" t="s">
        <v>33</v>
      </c>
      <c r="FY82" s="5" t="s">
        <v>33</v>
      </c>
      <c r="FZ82" s="5" t="s">
        <v>33</v>
      </c>
      <c r="GA82" s="5" t="s">
        <v>33</v>
      </c>
      <c r="GB82" s="5" t="s">
        <v>33</v>
      </c>
      <c r="GC82" s="5" t="s">
        <v>33</v>
      </c>
      <c r="GD82" s="5" t="s">
        <v>33</v>
      </c>
      <c r="GE82" s="5" t="s">
        <v>33</v>
      </c>
      <c r="GF82" s="5" t="s">
        <v>33</v>
      </c>
      <c r="GG82" s="5" t="s">
        <v>33</v>
      </c>
      <c r="GH82" s="5" t="s">
        <v>33</v>
      </c>
      <c r="GI82" s="5" t="s">
        <v>33</v>
      </c>
      <c r="GJ82" s="5" t="s">
        <v>33</v>
      </c>
      <c r="GK82" s="5" t="s">
        <v>33</v>
      </c>
      <c r="GL82" s="5" t="s">
        <v>33</v>
      </c>
      <c r="GM82" s="5">
        <v>290300</v>
      </c>
      <c r="GN82" s="5">
        <v>238268</v>
      </c>
      <c r="GO82" s="5">
        <v>390928</v>
      </c>
      <c r="GP82" s="5">
        <v>316766</v>
      </c>
      <c r="GQ82" s="5">
        <v>570880</v>
      </c>
      <c r="GR82" s="5">
        <v>343944</v>
      </c>
      <c r="GS82" s="5">
        <v>376531</v>
      </c>
      <c r="GT82" s="5">
        <v>152422</v>
      </c>
      <c r="GU82" s="5">
        <v>965776</v>
      </c>
      <c r="GV82" s="5">
        <v>217078</v>
      </c>
      <c r="GW82" s="5">
        <v>563942</v>
      </c>
      <c r="GX82" s="5">
        <v>1406909</v>
      </c>
      <c r="GY82" s="5">
        <v>400328</v>
      </c>
      <c r="GZ82" s="5">
        <v>1164589</v>
      </c>
      <c r="HA82" s="5">
        <v>225046</v>
      </c>
      <c r="HB82" s="5">
        <v>225332</v>
      </c>
      <c r="HC82" s="5">
        <v>294486</v>
      </c>
      <c r="HD82" s="5">
        <v>219193</v>
      </c>
      <c r="HE82" s="5">
        <v>291616</v>
      </c>
      <c r="HF82" s="5">
        <v>171340</v>
      </c>
      <c r="HG82" s="5">
        <v>253727</v>
      </c>
      <c r="HH82" s="5">
        <v>275145</v>
      </c>
      <c r="HI82" s="5">
        <v>204107</v>
      </c>
      <c r="HJ82" s="5">
        <v>175946</v>
      </c>
      <c r="HK82" s="5">
        <v>213593</v>
      </c>
      <c r="HL82" s="5">
        <v>198748</v>
      </c>
      <c r="HM82" s="5">
        <v>24805</v>
      </c>
      <c r="HN82" s="5">
        <v>116053</v>
      </c>
      <c r="HO82" s="5">
        <v>122960</v>
      </c>
      <c r="HP82" s="5">
        <v>165423</v>
      </c>
      <c r="HQ82" s="5">
        <v>87017</v>
      </c>
      <c r="HR82" s="5">
        <v>55196</v>
      </c>
      <c r="HS82" s="5">
        <v>1047098</v>
      </c>
      <c r="HT82" s="5">
        <v>1023559</v>
      </c>
      <c r="HU82" s="5">
        <v>1048255</v>
      </c>
      <c r="HV82" s="5">
        <v>896605</v>
      </c>
      <c r="HW82" s="5">
        <v>1197899</v>
      </c>
      <c r="HX82" s="5">
        <v>1209634</v>
      </c>
      <c r="HY82" s="5">
        <v>1010922</v>
      </c>
      <c r="HZ82" s="5">
        <v>943174</v>
      </c>
      <c r="IA82" s="5">
        <v>1085020</v>
      </c>
      <c r="IB82" s="5">
        <v>1302619</v>
      </c>
      <c r="IC82" s="5">
        <v>1509663</v>
      </c>
      <c r="ID82" s="5">
        <v>1533714</v>
      </c>
      <c r="IE82" s="5">
        <v>1600141</v>
      </c>
      <c r="IF82" s="5">
        <v>1317507</v>
      </c>
      <c r="IG82" s="5">
        <v>1267808</v>
      </c>
      <c r="IH82" s="5">
        <v>1163346</v>
      </c>
      <c r="II82" s="5">
        <v>1232123</v>
      </c>
      <c r="IJ82" s="5">
        <v>1837243</v>
      </c>
      <c r="IK82" s="5">
        <v>2554223</v>
      </c>
      <c r="IL82" s="5">
        <v>1004663</v>
      </c>
      <c r="IM82" s="5">
        <v>568130</v>
      </c>
      <c r="IN82" s="5">
        <v>425115</v>
      </c>
      <c r="IO82" s="5">
        <v>377414</v>
      </c>
      <c r="IP82" s="5">
        <v>403115</v>
      </c>
      <c r="IQ82" s="5">
        <v>394748</v>
      </c>
      <c r="IR82" s="5">
        <v>408525</v>
      </c>
      <c r="IS82" s="5">
        <v>327729</v>
      </c>
      <c r="IT82" s="5">
        <v>301675</v>
      </c>
      <c r="IU82" s="5">
        <v>286528</v>
      </c>
      <c r="IV82" s="5">
        <v>232395</v>
      </c>
      <c r="IW82" s="5">
        <v>183256</v>
      </c>
      <c r="IX82" s="5">
        <v>172403</v>
      </c>
      <c r="IY82" s="5">
        <v>29407</v>
      </c>
      <c r="IZ82" s="5">
        <v>26945</v>
      </c>
      <c r="JA82" s="5">
        <v>30052</v>
      </c>
      <c r="JB82" s="5">
        <v>35952</v>
      </c>
      <c r="JC82" s="5">
        <v>36818</v>
      </c>
      <c r="JD82" s="5">
        <v>37336</v>
      </c>
      <c r="JE82" s="5">
        <v>55077</v>
      </c>
      <c r="JF82" s="5">
        <v>60134</v>
      </c>
      <c r="JG82" s="5">
        <v>49826</v>
      </c>
      <c r="JH82" s="5">
        <v>58197</v>
      </c>
      <c r="JI82" s="5">
        <v>58217</v>
      </c>
      <c r="JJ82" s="5">
        <v>50399</v>
      </c>
      <c r="JK82" s="5">
        <v>53671</v>
      </c>
      <c r="JL82" s="5">
        <v>49421</v>
      </c>
      <c r="JM82" s="5">
        <v>36655</v>
      </c>
      <c r="JN82" s="5">
        <v>43389</v>
      </c>
      <c r="JO82" s="5">
        <v>34416</v>
      </c>
      <c r="JP82" s="5">
        <v>27446</v>
      </c>
      <c r="JQ82" s="5">
        <v>30567</v>
      </c>
      <c r="JR82" s="5">
        <v>20291</v>
      </c>
      <c r="JS82" s="5">
        <v>31164</v>
      </c>
      <c r="JT82" s="5">
        <v>31187</v>
      </c>
      <c r="JU82" s="5">
        <v>35186</v>
      </c>
      <c r="JV82" s="5">
        <v>28048</v>
      </c>
      <c r="JW82" s="5">
        <v>18779</v>
      </c>
      <c r="JX82" s="5">
        <v>24425</v>
      </c>
      <c r="JY82" s="5">
        <v>23627</v>
      </c>
      <c r="JZ82" s="5">
        <v>27810</v>
      </c>
      <c r="KA82" s="5">
        <v>36632</v>
      </c>
      <c r="KB82" s="5">
        <v>39807</v>
      </c>
      <c r="KC82" s="5">
        <v>35745</v>
      </c>
      <c r="KD82" s="5">
        <v>33000</v>
      </c>
      <c r="KE82" s="5">
        <v>58608</v>
      </c>
      <c r="KF82" s="5">
        <v>56144</v>
      </c>
      <c r="KG82" s="5">
        <v>57853</v>
      </c>
      <c r="KH82" s="5">
        <v>57851</v>
      </c>
      <c r="KI82" s="5">
        <v>45460</v>
      </c>
      <c r="KJ82" s="5">
        <v>75467</v>
      </c>
      <c r="KK82" s="5">
        <v>31798</v>
      </c>
      <c r="KL82" s="5">
        <v>15305</v>
      </c>
      <c r="KM82" s="5">
        <v>14273</v>
      </c>
      <c r="KN82" s="5">
        <v>14358</v>
      </c>
      <c r="KO82" s="5">
        <v>14090</v>
      </c>
      <c r="KP82" s="5">
        <v>13506</v>
      </c>
      <c r="KQ82" s="5">
        <v>11675</v>
      </c>
      <c r="KR82" s="5">
        <v>9814</v>
      </c>
      <c r="KS82" s="5">
        <v>10606</v>
      </c>
      <c r="KT82" s="5">
        <v>10578</v>
      </c>
      <c r="KU82" s="5">
        <v>10262</v>
      </c>
      <c r="KV82" s="5">
        <v>5991</v>
      </c>
      <c r="KW82" s="5">
        <v>12861</v>
      </c>
      <c r="KX82" s="5">
        <v>6898</v>
      </c>
      <c r="KY82" s="5">
        <v>5394</v>
      </c>
      <c r="KZ82" s="5">
        <v>5008</v>
      </c>
      <c r="LA82" s="5">
        <v>3403</v>
      </c>
      <c r="LB82" s="5">
        <v>6107</v>
      </c>
      <c r="LC82" s="5">
        <v>3532</v>
      </c>
      <c r="LD82" s="5">
        <v>3715</v>
      </c>
      <c r="LE82" s="5">
        <v>3202</v>
      </c>
      <c r="LF82" s="5">
        <v>3856</v>
      </c>
      <c r="LG82" s="5">
        <v>3107</v>
      </c>
      <c r="LH82" s="5">
        <v>4140</v>
      </c>
      <c r="LI82" s="5">
        <v>1712</v>
      </c>
      <c r="LJ82" s="5">
        <v>1606</v>
      </c>
      <c r="LK82" s="5">
        <v>1788</v>
      </c>
      <c r="LL82" s="5">
        <v>1610</v>
      </c>
      <c r="LM82" s="5">
        <v>1313</v>
      </c>
      <c r="LN82" s="5">
        <v>1629</v>
      </c>
      <c r="LO82" s="5">
        <v>1754</v>
      </c>
      <c r="LP82" s="5">
        <v>1287</v>
      </c>
      <c r="LQ82" s="5">
        <v>734</v>
      </c>
      <c r="LR82" s="5">
        <v>1114</v>
      </c>
      <c r="LS82" s="5">
        <v>1373</v>
      </c>
      <c r="LT82" s="5">
        <v>1206</v>
      </c>
      <c r="LU82" s="5">
        <v>1358</v>
      </c>
      <c r="LV82" s="5">
        <v>1143</v>
      </c>
      <c r="LW82" s="5">
        <v>1308</v>
      </c>
      <c r="LX82" s="5">
        <v>1380</v>
      </c>
      <c r="LY82" s="5">
        <v>1288</v>
      </c>
      <c r="LZ82" s="5">
        <v>1510</v>
      </c>
      <c r="MA82" s="5">
        <v>1622</v>
      </c>
      <c r="MB82" s="5">
        <v>1637</v>
      </c>
      <c r="MC82" s="5">
        <v>1638</v>
      </c>
      <c r="MD82" s="5">
        <v>1612</v>
      </c>
      <c r="ME82" s="5">
        <v>2404</v>
      </c>
      <c r="MF82" s="5">
        <v>2308</v>
      </c>
      <c r="MG82" s="5">
        <v>2327</v>
      </c>
      <c r="MH82" s="5">
        <v>2696</v>
      </c>
      <c r="MI82" s="5">
        <v>2242</v>
      </c>
      <c r="MJ82" s="5">
        <v>2729</v>
      </c>
      <c r="MK82" s="5">
        <v>2593</v>
      </c>
      <c r="ML82" s="5">
        <v>1712</v>
      </c>
      <c r="MM82" s="5">
        <v>2655</v>
      </c>
      <c r="MN82" s="5">
        <v>2463</v>
      </c>
      <c r="MO82" s="5">
        <v>1946</v>
      </c>
      <c r="MP82" s="5">
        <v>1763</v>
      </c>
      <c r="MQ82" s="5">
        <v>0</v>
      </c>
      <c r="MR82" s="5">
        <v>0</v>
      </c>
      <c r="MS82" s="5">
        <v>0</v>
      </c>
      <c r="MT82" s="5">
        <v>0</v>
      </c>
      <c r="MU82" s="5">
        <v>0</v>
      </c>
      <c r="MV82" s="5">
        <v>0</v>
      </c>
      <c r="MW82" s="5">
        <v>0</v>
      </c>
      <c r="MX82" s="5">
        <v>0</v>
      </c>
      <c r="MY82" s="5">
        <v>0</v>
      </c>
      <c r="MZ82" s="5">
        <v>0</v>
      </c>
      <c r="NA82" s="5">
        <v>0</v>
      </c>
      <c r="NB82" s="5">
        <v>0</v>
      </c>
      <c r="NC82" s="5">
        <v>0</v>
      </c>
      <c r="ND82" s="5">
        <v>0</v>
      </c>
      <c r="NE82" s="5" t="s">
        <v>33</v>
      </c>
      <c r="NF82" s="5" t="s">
        <v>33</v>
      </c>
      <c r="NG82" s="5" t="s">
        <v>33</v>
      </c>
      <c r="NH82" s="5" t="s">
        <v>33</v>
      </c>
      <c r="NI82" s="5" t="s">
        <v>33</v>
      </c>
      <c r="NJ82" s="5" t="s">
        <v>33</v>
      </c>
      <c r="NK82" s="5" t="s">
        <v>33</v>
      </c>
      <c r="NL82" s="5" t="s">
        <v>33</v>
      </c>
      <c r="NM82" s="5" t="s">
        <v>33</v>
      </c>
      <c r="NN82" s="5" t="s">
        <v>33</v>
      </c>
      <c r="NO82" s="5" t="s">
        <v>33</v>
      </c>
      <c r="NP82" s="5" t="s">
        <v>33</v>
      </c>
      <c r="NQ82" s="5" t="s">
        <v>33</v>
      </c>
      <c r="NR82" s="5" t="s">
        <v>33</v>
      </c>
      <c r="NS82" s="5" t="s">
        <v>33</v>
      </c>
      <c r="NT82" s="5" t="s">
        <v>33</v>
      </c>
      <c r="NU82" s="5" t="s">
        <v>33</v>
      </c>
      <c r="NV82" s="5" t="s">
        <v>33</v>
      </c>
      <c r="NW82" s="5">
        <v>0</v>
      </c>
      <c r="NX82" s="5">
        <v>0</v>
      </c>
      <c r="NY82" s="5">
        <v>0</v>
      </c>
      <c r="NZ82" s="5">
        <v>0</v>
      </c>
      <c r="OA82" s="5">
        <v>0</v>
      </c>
      <c r="OB82" s="5">
        <v>0</v>
      </c>
      <c r="OC82" s="5">
        <v>0</v>
      </c>
      <c r="OD82" s="5">
        <v>0</v>
      </c>
      <c r="OE82" s="5">
        <v>0</v>
      </c>
      <c r="OF82" s="5">
        <v>0</v>
      </c>
      <c r="OG82" s="5">
        <v>0</v>
      </c>
      <c r="OH82" s="5">
        <v>0</v>
      </c>
      <c r="OI82" s="5">
        <v>0</v>
      </c>
      <c r="OJ82" s="5">
        <v>0</v>
      </c>
      <c r="OK82" s="5" t="s">
        <v>33</v>
      </c>
      <c r="OL82" s="5" t="s">
        <v>33</v>
      </c>
      <c r="OM82" s="5" t="s">
        <v>33</v>
      </c>
      <c r="ON82" s="5" t="s">
        <v>33</v>
      </c>
      <c r="OO82" s="5" t="s">
        <v>33</v>
      </c>
      <c r="OP82" s="5" t="s">
        <v>33</v>
      </c>
      <c r="OQ82" s="5" t="s">
        <v>33</v>
      </c>
      <c r="OR82" s="5" t="s">
        <v>33</v>
      </c>
      <c r="OS82" s="5" t="s">
        <v>33</v>
      </c>
      <c r="OT82" s="5" t="s">
        <v>33</v>
      </c>
      <c r="OU82" s="5" t="s">
        <v>33</v>
      </c>
      <c r="OV82" s="5" t="s">
        <v>33</v>
      </c>
      <c r="OW82" s="5" t="s">
        <v>33</v>
      </c>
      <c r="OX82" s="5" t="s">
        <v>33</v>
      </c>
      <c r="OY82" s="5" t="s">
        <v>33</v>
      </c>
      <c r="OZ82" s="5" t="s">
        <v>33</v>
      </c>
      <c r="PA82" s="5" t="s">
        <v>33</v>
      </c>
      <c r="PB82" s="5" t="s">
        <v>33</v>
      </c>
      <c r="PC82" s="5">
        <v>16838</v>
      </c>
      <c r="PD82" s="5">
        <v>16060</v>
      </c>
      <c r="PE82" s="5">
        <v>18665</v>
      </c>
      <c r="PF82" s="5">
        <v>17869</v>
      </c>
      <c r="PG82" s="5">
        <v>16231</v>
      </c>
      <c r="PH82" s="5">
        <v>29496</v>
      </c>
      <c r="PI82" s="5">
        <v>28054</v>
      </c>
      <c r="PJ82" s="5">
        <v>14380</v>
      </c>
      <c r="PK82" s="5">
        <v>16240</v>
      </c>
      <c r="PL82" s="5">
        <v>15896</v>
      </c>
      <c r="PM82" s="5">
        <v>18798</v>
      </c>
      <c r="PN82" s="5">
        <v>17529</v>
      </c>
      <c r="PO82" s="5">
        <v>17779</v>
      </c>
      <c r="PP82" s="5">
        <v>18074</v>
      </c>
      <c r="PQ82" s="5">
        <v>15178</v>
      </c>
      <c r="PR82" s="5">
        <v>13473</v>
      </c>
      <c r="PS82" s="5">
        <v>12835</v>
      </c>
      <c r="PT82" s="5">
        <v>13760</v>
      </c>
      <c r="PU82" s="5">
        <v>13403</v>
      </c>
      <c r="PV82" s="5">
        <v>11972</v>
      </c>
      <c r="PW82" s="5">
        <v>10583</v>
      </c>
      <c r="PX82" s="5">
        <v>10794</v>
      </c>
      <c r="PY82" s="5">
        <v>10056</v>
      </c>
      <c r="PZ82" s="5">
        <v>8726</v>
      </c>
      <c r="QA82" s="5">
        <v>8454</v>
      </c>
      <c r="QB82" s="5">
        <v>10736</v>
      </c>
      <c r="QC82" s="5">
        <v>9629</v>
      </c>
      <c r="QD82" s="5">
        <v>8031</v>
      </c>
      <c r="QE82" s="5">
        <v>7803</v>
      </c>
      <c r="QF82" s="5">
        <v>8358</v>
      </c>
      <c r="QG82" s="5">
        <v>7134</v>
      </c>
      <c r="QH82" s="5">
        <v>6225</v>
      </c>
      <c r="QI82" s="5">
        <v>9515</v>
      </c>
      <c r="QJ82" s="5">
        <v>8949</v>
      </c>
      <c r="QK82" s="5">
        <v>8240</v>
      </c>
      <c r="QL82" s="5">
        <v>7821</v>
      </c>
      <c r="QM82" s="5">
        <v>8670</v>
      </c>
      <c r="QN82" s="5">
        <v>9097</v>
      </c>
      <c r="QO82" s="5">
        <v>9242</v>
      </c>
      <c r="QP82" s="5">
        <v>8319</v>
      </c>
      <c r="QQ82" s="5">
        <v>8383</v>
      </c>
      <c r="QR82" s="5">
        <v>8413</v>
      </c>
      <c r="QS82" s="5">
        <v>7721</v>
      </c>
      <c r="QT82" s="5">
        <v>7934</v>
      </c>
      <c r="QU82" s="5">
        <v>9245</v>
      </c>
      <c r="QV82" s="5">
        <v>7642</v>
      </c>
      <c r="QW82" s="5">
        <v>9698</v>
      </c>
      <c r="QX82" s="5">
        <v>8588</v>
      </c>
      <c r="QY82" s="5">
        <v>8028</v>
      </c>
      <c r="QZ82" s="5">
        <v>7474</v>
      </c>
      <c r="RA82" s="5">
        <v>8522</v>
      </c>
      <c r="RB82" s="5">
        <v>8535</v>
      </c>
      <c r="RC82" s="5">
        <v>11917</v>
      </c>
      <c r="RD82" s="5">
        <v>10320</v>
      </c>
      <c r="RE82" s="5">
        <v>10493</v>
      </c>
      <c r="RF82" s="5">
        <v>9363</v>
      </c>
      <c r="RG82" s="5">
        <v>9071</v>
      </c>
      <c r="RH82" s="5">
        <v>7741</v>
      </c>
      <c r="RI82" s="5">
        <v>6563</v>
      </c>
      <c r="RJ82" s="5">
        <v>6087</v>
      </c>
      <c r="RK82" s="5">
        <v>6402</v>
      </c>
      <c r="RL82" s="5">
        <v>5163</v>
      </c>
      <c r="RM82" s="5">
        <v>4906</v>
      </c>
      <c r="RN82" s="5">
        <v>4513</v>
      </c>
      <c r="RO82" s="5">
        <v>39096</v>
      </c>
      <c r="RP82" s="5">
        <v>40564</v>
      </c>
      <c r="RQ82" s="5">
        <v>41320</v>
      </c>
      <c r="RR82" s="5">
        <v>40887</v>
      </c>
      <c r="RS82" s="5">
        <v>39787</v>
      </c>
      <c r="RT82" s="5">
        <v>40032</v>
      </c>
      <c r="RU82" s="5">
        <v>42720</v>
      </c>
      <c r="RV82" s="5">
        <v>40961</v>
      </c>
      <c r="RW82" s="5">
        <v>40444</v>
      </c>
      <c r="RX82" s="5">
        <v>41996</v>
      </c>
      <c r="RY82" s="5">
        <v>45121</v>
      </c>
      <c r="RZ82" s="5">
        <v>42766</v>
      </c>
      <c r="SA82" s="5">
        <v>35379</v>
      </c>
      <c r="SB82" s="5">
        <v>36110</v>
      </c>
      <c r="SC82" s="5">
        <v>31087</v>
      </c>
      <c r="SD82" s="5">
        <v>32075</v>
      </c>
      <c r="SE82" s="5">
        <v>47795</v>
      </c>
      <c r="SF82" s="5">
        <v>32348</v>
      </c>
      <c r="SG82" s="5">
        <v>48147</v>
      </c>
      <c r="SH82" s="5">
        <v>27012</v>
      </c>
      <c r="SI82" s="5">
        <v>21383</v>
      </c>
      <c r="SJ82" s="5">
        <v>21428</v>
      </c>
      <c r="SK82" s="5">
        <v>18590</v>
      </c>
      <c r="SL82" s="5">
        <v>17642</v>
      </c>
      <c r="SM82" s="5">
        <v>16096</v>
      </c>
      <c r="SN82" s="5">
        <v>16572</v>
      </c>
      <c r="SO82" s="5">
        <v>15200</v>
      </c>
      <c r="SP82" s="5">
        <v>14989</v>
      </c>
      <c r="SQ82" s="5">
        <v>15152</v>
      </c>
      <c r="SR82" s="5">
        <v>11544</v>
      </c>
      <c r="SS82" s="5">
        <v>10618</v>
      </c>
      <c r="ST82" s="5">
        <v>9749</v>
      </c>
      <c r="SU82" s="5">
        <v>34652</v>
      </c>
      <c r="SV82" s="5">
        <v>31457</v>
      </c>
      <c r="SW82" s="5">
        <v>42560</v>
      </c>
      <c r="SX82" s="5">
        <v>62873</v>
      </c>
      <c r="SY82" s="5">
        <v>62223</v>
      </c>
      <c r="SZ82" s="5">
        <v>53978</v>
      </c>
      <c r="TA82" s="5">
        <v>68921</v>
      </c>
      <c r="TB82" s="5">
        <v>114966</v>
      </c>
      <c r="TC82" s="5">
        <v>57972</v>
      </c>
      <c r="TD82" s="5">
        <v>20640</v>
      </c>
      <c r="TE82" s="5">
        <v>14465</v>
      </c>
      <c r="TF82" s="5">
        <v>8353</v>
      </c>
      <c r="TG82" s="5">
        <v>5276</v>
      </c>
      <c r="TH82" s="5">
        <v>3427</v>
      </c>
      <c r="TI82" s="5">
        <v>2814</v>
      </c>
      <c r="TJ82" s="5">
        <v>1820</v>
      </c>
      <c r="TK82" s="5">
        <v>1645</v>
      </c>
      <c r="TL82" s="5">
        <v>1932</v>
      </c>
      <c r="TM82" s="5">
        <v>-1099</v>
      </c>
      <c r="TN82" s="5">
        <v>-403</v>
      </c>
      <c r="TO82" s="5">
        <v>6656</v>
      </c>
      <c r="TP82" s="5">
        <v>8599</v>
      </c>
      <c r="TQ82" s="5">
        <v>8296</v>
      </c>
      <c r="TR82" s="5">
        <v>7420</v>
      </c>
      <c r="TS82" s="5">
        <v>7718</v>
      </c>
      <c r="TT82" s="5">
        <v>4514</v>
      </c>
      <c r="TU82" s="5">
        <v>3858</v>
      </c>
      <c r="TV82" s="5">
        <v>3348</v>
      </c>
      <c r="TW82" s="5">
        <v>3715</v>
      </c>
      <c r="TX82" s="5">
        <v>6380</v>
      </c>
      <c r="TY82" s="5">
        <v>5342</v>
      </c>
      <c r="TZ82" s="5">
        <v>3145</v>
      </c>
      <c r="UA82" s="5">
        <v>257</v>
      </c>
      <c r="UB82" s="5">
        <v>244</v>
      </c>
      <c r="UC82" s="5">
        <v>215</v>
      </c>
      <c r="UD82" s="5">
        <v>193</v>
      </c>
      <c r="UE82" s="5">
        <v>147</v>
      </c>
      <c r="UF82" s="5">
        <v>135</v>
      </c>
      <c r="UG82" s="5">
        <v>218</v>
      </c>
      <c r="UH82" s="5">
        <v>250</v>
      </c>
      <c r="UI82" s="5">
        <v>260</v>
      </c>
      <c r="UJ82" s="5">
        <v>162</v>
      </c>
      <c r="UK82" s="5">
        <v>141</v>
      </c>
      <c r="UL82" s="5">
        <v>8</v>
      </c>
      <c r="UM82" s="5">
        <v>5</v>
      </c>
      <c r="UN82" s="5">
        <v>100</v>
      </c>
      <c r="UO82" s="5">
        <v>3</v>
      </c>
      <c r="UP82" s="5">
        <v>0</v>
      </c>
      <c r="UQ82" s="5">
        <v>16</v>
      </c>
      <c r="UR82" s="5">
        <v>122</v>
      </c>
      <c r="US82" s="5">
        <v>89</v>
      </c>
      <c r="UT82" s="5">
        <v>137</v>
      </c>
      <c r="UU82" s="5">
        <v>279</v>
      </c>
      <c r="UV82" s="5">
        <v>765</v>
      </c>
      <c r="UW82" s="5">
        <v>574</v>
      </c>
      <c r="UX82" s="5">
        <v>302</v>
      </c>
      <c r="UY82" s="5">
        <v>4</v>
      </c>
      <c r="UZ82" s="5">
        <v>0</v>
      </c>
      <c r="VA82" s="5">
        <v>-1</v>
      </c>
      <c r="VB82" s="5">
        <v>1118</v>
      </c>
      <c r="VC82" s="5">
        <v>608</v>
      </c>
      <c r="VD82" s="5">
        <v>101</v>
      </c>
      <c r="VE82" s="5">
        <v>103</v>
      </c>
      <c r="VF82" s="5">
        <v>115</v>
      </c>
      <c r="VG82" s="5">
        <v>90373</v>
      </c>
      <c r="VH82" s="5">
        <v>99253</v>
      </c>
      <c r="VI82" s="5">
        <v>101411</v>
      </c>
      <c r="VJ82" s="5">
        <v>96487</v>
      </c>
      <c r="VK82" s="5">
        <v>95950</v>
      </c>
      <c r="VL82" s="5">
        <v>111819</v>
      </c>
      <c r="VM82" s="5">
        <v>135570</v>
      </c>
      <c r="VN82" s="5">
        <v>123754</v>
      </c>
      <c r="VO82" s="5">
        <v>128205</v>
      </c>
      <c r="VP82" s="5">
        <v>127178</v>
      </c>
      <c r="VQ82" s="5">
        <v>137189</v>
      </c>
      <c r="VR82" s="5">
        <v>123739</v>
      </c>
      <c r="VS82" s="5">
        <v>126995</v>
      </c>
      <c r="VT82" s="5">
        <v>115994</v>
      </c>
      <c r="VU82" s="5">
        <v>124257</v>
      </c>
      <c r="VV82" s="5">
        <v>99534</v>
      </c>
      <c r="VW82" s="5">
        <v>92984</v>
      </c>
      <c r="VX82" s="5">
        <v>82175</v>
      </c>
      <c r="VY82" s="5">
        <v>72731</v>
      </c>
      <c r="VZ82" s="5">
        <v>70347</v>
      </c>
      <c r="WA82" s="5">
        <v>74000</v>
      </c>
      <c r="WB82" s="5">
        <v>66905</v>
      </c>
      <c r="WC82" s="5">
        <v>60678</v>
      </c>
      <c r="WD82" s="5">
        <v>59069</v>
      </c>
      <c r="WE82" s="5">
        <v>59654</v>
      </c>
      <c r="WF82" s="5">
        <v>60714</v>
      </c>
      <c r="WG82" s="5">
        <v>51269</v>
      </c>
      <c r="WH82" s="5">
        <v>44161</v>
      </c>
      <c r="WI82" s="5">
        <v>38059</v>
      </c>
      <c r="WJ82" s="5">
        <v>35503</v>
      </c>
      <c r="WK82" s="5">
        <v>27084</v>
      </c>
      <c r="WL82" s="5">
        <v>35991</v>
      </c>
      <c r="WM82" s="5">
        <v>2718</v>
      </c>
      <c r="WN82" s="5">
        <v>3150</v>
      </c>
      <c r="WO82" s="5">
        <v>3553</v>
      </c>
      <c r="WP82" s="5">
        <v>2979</v>
      </c>
      <c r="WQ82" s="5">
        <v>3727</v>
      </c>
      <c r="WR82" s="5">
        <v>4081</v>
      </c>
      <c r="WS82" s="5">
        <v>4231</v>
      </c>
      <c r="WT82" s="5">
        <v>4797</v>
      </c>
      <c r="WU82" s="5">
        <v>4738</v>
      </c>
      <c r="WV82" s="5">
        <v>3943</v>
      </c>
      <c r="WW82" s="5">
        <v>3728</v>
      </c>
      <c r="WX82" s="5">
        <v>3811</v>
      </c>
      <c r="WY82" s="5">
        <v>3567</v>
      </c>
      <c r="WZ82" s="5">
        <v>3697</v>
      </c>
      <c r="XA82" s="5">
        <v>4398</v>
      </c>
      <c r="XB82" s="5">
        <v>3543</v>
      </c>
      <c r="XC82" s="5">
        <v>4159</v>
      </c>
      <c r="XD82" s="5">
        <v>4643</v>
      </c>
      <c r="XE82" s="5">
        <v>4408</v>
      </c>
      <c r="XF82" s="5">
        <v>3618</v>
      </c>
      <c r="XG82" s="5">
        <v>5319</v>
      </c>
      <c r="XH82" s="5">
        <v>5265</v>
      </c>
      <c r="XI82" s="5">
        <v>4120</v>
      </c>
      <c r="XJ82" s="5">
        <v>4357</v>
      </c>
      <c r="XK82" s="5">
        <v>3506</v>
      </c>
      <c r="XL82" s="5">
        <v>3878</v>
      </c>
      <c r="XM82" s="5">
        <v>2597</v>
      </c>
      <c r="XN82" s="5">
        <v>2302</v>
      </c>
      <c r="XO82" s="5">
        <v>2239</v>
      </c>
      <c r="XP82" s="5">
        <v>1464</v>
      </c>
      <c r="XQ82" s="5">
        <v>1312</v>
      </c>
      <c r="XR82" s="5">
        <v>1247</v>
      </c>
      <c r="XS82" s="1">
        <v>13407</v>
      </c>
      <c r="XT82" s="3" t="s">
        <v>180</v>
      </c>
      <c r="XU82" s="3" t="s">
        <v>180</v>
      </c>
      <c r="XV82" s="3" t="s">
        <v>180</v>
      </c>
      <c r="XW82" s="3" t="s">
        <v>179</v>
      </c>
      <c r="XX82" s="3" t="s">
        <v>180</v>
      </c>
      <c r="XY82" s="3" t="s">
        <v>180</v>
      </c>
      <c r="XZ82" s="3" t="s">
        <v>240</v>
      </c>
    </row>
    <row r="83" spans="1:650" x14ac:dyDescent="0.3">
      <c r="A83" s="6" t="s">
        <v>114</v>
      </c>
      <c r="B83" s="1">
        <v>4004389</v>
      </c>
      <c r="C83" s="5">
        <v>5205</v>
      </c>
      <c r="D83" s="5">
        <v>0</v>
      </c>
      <c r="E83" s="5">
        <v>143</v>
      </c>
      <c r="F83" s="5">
        <v>511</v>
      </c>
      <c r="G83" s="5">
        <v>0</v>
      </c>
      <c r="H83" s="5">
        <v>0</v>
      </c>
      <c r="I83" s="5">
        <v>0</v>
      </c>
      <c r="J83" s="5">
        <v>0</v>
      </c>
      <c r="K83" s="5">
        <v>-10</v>
      </c>
      <c r="L83" s="5">
        <v>24</v>
      </c>
      <c r="M83" s="5">
        <v>48</v>
      </c>
      <c r="N83" s="5">
        <v>38</v>
      </c>
      <c r="O83" s="5">
        <v>-145</v>
      </c>
      <c r="P83" s="5">
        <v>360</v>
      </c>
      <c r="Q83" s="5">
        <v>969</v>
      </c>
      <c r="R83" s="5">
        <v>2140</v>
      </c>
      <c r="S83" s="5">
        <v>0</v>
      </c>
      <c r="T83" s="5">
        <v>0</v>
      </c>
      <c r="U83" s="5">
        <v>0</v>
      </c>
      <c r="V83" s="5">
        <v>0</v>
      </c>
      <c r="W83" s="5">
        <v>0</v>
      </c>
      <c r="X83" s="5">
        <v>0</v>
      </c>
      <c r="Y83" s="5">
        <v>30</v>
      </c>
      <c r="Z83" s="5">
        <v>0</v>
      </c>
      <c r="AA83" s="5">
        <v>0</v>
      </c>
      <c r="AB83" s="5">
        <v>0</v>
      </c>
      <c r="AC83" s="5">
        <v>0</v>
      </c>
      <c r="AD83" s="5">
        <v>0</v>
      </c>
      <c r="AE83" s="5">
        <v>0</v>
      </c>
      <c r="AF83" s="5">
        <v>0</v>
      </c>
      <c r="AG83" s="5">
        <v>84</v>
      </c>
      <c r="AH83" s="5">
        <v>0</v>
      </c>
      <c r="AI83" s="5">
        <v>9255</v>
      </c>
      <c r="AJ83" s="5">
        <v>6204</v>
      </c>
      <c r="AK83" s="5">
        <v>-1435</v>
      </c>
      <c r="AL83" s="5">
        <v>337</v>
      </c>
      <c r="AM83" s="5">
        <v>0</v>
      </c>
      <c r="AN83" s="5">
        <v>1826</v>
      </c>
      <c r="AO83" s="5">
        <v>1211</v>
      </c>
      <c r="AP83" s="5">
        <v>5528</v>
      </c>
      <c r="AQ83" s="5">
        <v>1076</v>
      </c>
      <c r="AR83" s="5">
        <v>231</v>
      </c>
      <c r="AS83" s="5">
        <v>1371</v>
      </c>
      <c r="AT83" s="5">
        <v>1713</v>
      </c>
      <c r="AU83" s="5">
        <v>309</v>
      </c>
      <c r="AV83" s="5">
        <v>1215</v>
      </c>
      <c r="AW83" s="5">
        <v>708</v>
      </c>
      <c r="AX83" s="5">
        <v>2966</v>
      </c>
      <c r="AY83" s="5">
        <v>938</v>
      </c>
      <c r="AZ83" s="5">
        <v>740</v>
      </c>
      <c r="BA83" s="5">
        <v>332</v>
      </c>
      <c r="BB83" s="5">
        <v>655</v>
      </c>
      <c r="BC83" s="5">
        <v>3727</v>
      </c>
      <c r="BD83" s="5">
        <v>23532</v>
      </c>
      <c r="BE83" s="5">
        <v>10523</v>
      </c>
      <c r="BF83" s="5">
        <v>27555</v>
      </c>
      <c r="BG83" s="5">
        <v>91391</v>
      </c>
      <c r="BH83" s="5">
        <v>75903</v>
      </c>
      <c r="BI83" s="5">
        <v>75674</v>
      </c>
      <c r="BJ83" s="5">
        <v>51681</v>
      </c>
      <c r="BK83" s="5">
        <v>30877</v>
      </c>
      <c r="BL83" s="5">
        <v>43906</v>
      </c>
      <c r="BM83" s="5">
        <v>43652</v>
      </c>
      <c r="BN83" s="5">
        <v>781993</v>
      </c>
      <c r="BO83" s="5">
        <v>164967</v>
      </c>
      <c r="BP83" s="5">
        <v>71140</v>
      </c>
      <c r="BQ83" s="5">
        <v>141184</v>
      </c>
      <c r="BR83" s="5">
        <v>5514</v>
      </c>
      <c r="BS83" s="5">
        <v>26861</v>
      </c>
      <c r="BT83" s="5">
        <v>35015</v>
      </c>
      <c r="BU83" s="5">
        <v>30423</v>
      </c>
      <c r="BV83" s="5">
        <v>25555</v>
      </c>
      <c r="BW83" s="5">
        <v>68141</v>
      </c>
      <c r="BX83" s="5">
        <v>75913</v>
      </c>
      <c r="BY83" s="5">
        <v>13065</v>
      </c>
      <c r="BZ83" s="5">
        <v>15635</v>
      </c>
      <c r="CA83" s="5">
        <v>16462</v>
      </c>
      <c r="CB83" s="5">
        <v>17971</v>
      </c>
      <c r="CC83" s="5">
        <v>8770</v>
      </c>
      <c r="CD83" s="5">
        <v>11774</v>
      </c>
      <c r="CE83" s="5">
        <v>6017</v>
      </c>
      <c r="CF83" s="5">
        <v>4371</v>
      </c>
      <c r="CG83" s="5">
        <v>3077</v>
      </c>
      <c r="CH83" s="5">
        <v>-2802</v>
      </c>
      <c r="CI83" s="5">
        <v>3462</v>
      </c>
      <c r="CJ83" s="5">
        <v>10425</v>
      </c>
      <c r="CK83" s="5">
        <v>3916</v>
      </c>
      <c r="CL83" s="5">
        <v>7854</v>
      </c>
      <c r="CM83" s="5">
        <v>13456</v>
      </c>
      <c r="CN83" s="5">
        <v>13543</v>
      </c>
      <c r="CO83" s="5">
        <v>16094</v>
      </c>
      <c r="CP83" s="5">
        <v>19455</v>
      </c>
      <c r="CQ83" s="5">
        <v>26673</v>
      </c>
      <c r="CR83" s="5">
        <v>23982</v>
      </c>
      <c r="CS83" s="5">
        <v>11916</v>
      </c>
      <c r="CT83" s="5">
        <v>34437</v>
      </c>
      <c r="CU83" s="5">
        <v>176066</v>
      </c>
      <c r="CV83" s="5">
        <v>150996</v>
      </c>
      <c r="CW83" s="5">
        <v>95728</v>
      </c>
      <c r="CX83" s="5">
        <v>53098</v>
      </c>
      <c r="CY83" s="5">
        <v>54453</v>
      </c>
      <c r="CZ83" s="5">
        <v>78076</v>
      </c>
      <c r="DA83" s="5">
        <v>93551</v>
      </c>
      <c r="DB83" s="5">
        <v>100096</v>
      </c>
      <c r="DC83" s="5">
        <v>85937</v>
      </c>
      <c r="DD83" s="5">
        <v>60669</v>
      </c>
      <c r="DE83" s="5">
        <v>47614</v>
      </c>
      <c r="DF83" s="5">
        <v>47829</v>
      </c>
      <c r="DG83" s="5">
        <v>46250</v>
      </c>
      <c r="DH83" s="5">
        <v>50129</v>
      </c>
      <c r="DI83" s="5">
        <v>41649</v>
      </c>
      <c r="DJ83" s="5">
        <v>60489</v>
      </c>
      <c r="DK83" s="5">
        <v>37978</v>
      </c>
      <c r="DL83" s="5">
        <v>36898</v>
      </c>
      <c r="DM83" s="5">
        <v>32125</v>
      </c>
      <c r="DN83" s="5">
        <v>30231</v>
      </c>
      <c r="DO83" s="5">
        <v>31497</v>
      </c>
      <c r="DP83" s="5">
        <v>67052</v>
      </c>
      <c r="DQ83" s="5">
        <v>42516</v>
      </c>
      <c r="DR83" s="5">
        <v>55621</v>
      </c>
      <c r="DS83" s="5">
        <v>57254</v>
      </c>
      <c r="DT83" s="5">
        <v>71567</v>
      </c>
      <c r="DU83" s="5">
        <v>81388</v>
      </c>
      <c r="DV83" s="5">
        <v>81468</v>
      </c>
      <c r="DW83" s="5">
        <v>75260</v>
      </c>
      <c r="DX83" s="5">
        <v>80251</v>
      </c>
      <c r="DY83" s="5">
        <v>72654</v>
      </c>
      <c r="DZ83" s="5">
        <v>77365</v>
      </c>
      <c r="EA83" s="5">
        <v>3297</v>
      </c>
      <c r="EB83" s="5">
        <v>5495</v>
      </c>
      <c r="EC83" s="5">
        <v>5278</v>
      </c>
      <c r="ED83" s="5">
        <v>959</v>
      </c>
      <c r="EE83" s="5">
        <v>3975</v>
      </c>
      <c r="EF83" s="5">
        <v>-7053</v>
      </c>
      <c r="EG83" s="5">
        <v>2253</v>
      </c>
      <c r="EH83" s="5">
        <v>9076</v>
      </c>
      <c r="EI83" s="5">
        <v>17157</v>
      </c>
      <c r="EJ83" s="5">
        <v>1374</v>
      </c>
      <c r="EK83" s="5">
        <v>8069</v>
      </c>
      <c r="EL83" s="5">
        <v>9733</v>
      </c>
      <c r="EM83" s="5">
        <v>9450</v>
      </c>
      <c r="EN83" s="5">
        <v>5828</v>
      </c>
      <c r="EO83" s="5">
        <v>16278</v>
      </c>
      <c r="EP83" s="5">
        <v>9571</v>
      </c>
      <c r="EQ83" s="5">
        <v>8767</v>
      </c>
      <c r="ER83" s="5">
        <v>4903</v>
      </c>
      <c r="ES83" s="5">
        <v>13251</v>
      </c>
      <c r="ET83" s="5">
        <v>3812</v>
      </c>
      <c r="EU83" s="5">
        <v>10226</v>
      </c>
      <c r="EV83" s="5">
        <v>3157</v>
      </c>
      <c r="EW83" s="5">
        <v>13296</v>
      </c>
      <c r="EX83" s="5">
        <v>14138</v>
      </c>
      <c r="EY83" s="5">
        <v>9202</v>
      </c>
      <c r="EZ83" s="5">
        <v>11628</v>
      </c>
      <c r="FA83" s="5">
        <v>55658</v>
      </c>
      <c r="FB83" s="5">
        <v>17409</v>
      </c>
      <c r="FC83" s="5">
        <v>25245</v>
      </c>
      <c r="FD83" s="5">
        <v>6936</v>
      </c>
      <c r="FE83" s="5">
        <v>1947</v>
      </c>
      <c r="FF83" s="5">
        <v>3223</v>
      </c>
      <c r="FG83" s="5">
        <v>0</v>
      </c>
      <c r="FH83" s="5">
        <v>0</v>
      </c>
      <c r="FI83" s="5">
        <v>0</v>
      </c>
      <c r="FJ83" s="5">
        <v>0</v>
      </c>
      <c r="FK83" s="5">
        <v>0</v>
      </c>
      <c r="FL83" s="5">
        <v>0</v>
      </c>
      <c r="FM83" s="5">
        <v>0</v>
      </c>
      <c r="FN83" s="5">
        <v>0</v>
      </c>
      <c r="FO83" s="5">
        <v>0</v>
      </c>
      <c r="FP83" s="5">
        <v>0</v>
      </c>
      <c r="FQ83" s="5">
        <v>0</v>
      </c>
      <c r="FR83" s="5">
        <v>0</v>
      </c>
      <c r="FS83" s="5">
        <v>0</v>
      </c>
      <c r="FT83" s="5">
        <v>0</v>
      </c>
      <c r="FU83" s="5" t="s">
        <v>33</v>
      </c>
      <c r="FV83" s="5" t="s">
        <v>33</v>
      </c>
      <c r="FW83" s="5" t="s">
        <v>33</v>
      </c>
      <c r="FX83" s="5" t="s">
        <v>33</v>
      </c>
      <c r="FY83" s="5" t="s">
        <v>33</v>
      </c>
      <c r="FZ83" s="5" t="s">
        <v>33</v>
      </c>
      <c r="GA83" s="5" t="s">
        <v>33</v>
      </c>
      <c r="GB83" s="5" t="s">
        <v>33</v>
      </c>
      <c r="GC83" s="5" t="s">
        <v>33</v>
      </c>
      <c r="GD83" s="5" t="s">
        <v>33</v>
      </c>
      <c r="GE83" s="5" t="s">
        <v>33</v>
      </c>
      <c r="GF83" s="5" t="s">
        <v>33</v>
      </c>
      <c r="GG83" s="5" t="s">
        <v>33</v>
      </c>
      <c r="GH83" s="5" t="s">
        <v>33</v>
      </c>
      <c r="GI83" s="5" t="s">
        <v>33</v>
      </c>
      <c r="GJ83" s="5" t="s">
        <v>33</v>
      </c>
      <c r="GK83" s="5" t="s">
        <v>33</v>
      </c>
      <c r="GL83" s="5" t="s">
        <v>33</v>
      </c>
      <c r="GM83" s="5">
        <v>358790</v>
      </c>
      <c r="GN83" s="5">
        <v>233835</v>
      </c>
      <c r="GO83" s="5">
        <v>240898</v>
      </c>
      <c r="GP83" s="5">
        <v>60419</v>
      </c>
      <c r="GQ83" s="5">
        <v>85288</v>
      </c>
      <c r="GR83" s="5">
        <v>107865</v>
      </c>
      <c r="GS83" s="5">
        <v>127438</v>
      </c>
      <c r="GT83" s="5">
        <v>140255</v>
      </c>
      <c r="GU83" s="5">
        <v>172301</v>
      </c>
      <c r="GV83" s="5">
        <v>138211</v>
      </c>
      <c r="GW83" s="5">
        <v>70167</v>
      </c>
      <c r="GX83" s="5">
        <v>74947</v>
      </c>
      <c r="GY83" s="5">
        <v>72325</v>
      </c>
      <c r="GZ83" s="5">
        <v>75503</v>
      </c>
      <c r="HA83" s="5">
        <v>68374</v>
      </c>
      <c r="HB83" s="5">
        <v>86939</v>
      </c>
      <c r="HC83" s="5">
        <v>53700</v>
      </c>
      <c r="HD83" s="5">
        <v>46912</v>
      </c>
      <c r="HE83" s="5">
        <v>48785</v>
      </c>
      <c r="HF83" s="5">
        <v>31896</v>
      </c>
      <c r="HG83" s="5">
        <v>48913</v>
      </c>
      <c r="HH83" s="5">
        <v>104165</v>
      </c>
      <c r="HI83" s="5">
        <v>70282</v>
      </c>
      <c r="HJ83" s="5">
        <v>105168</v>
      </c>
      <c r="HK83" s="5">
        <v>171303</v>
      </c>
      <c r="HL83" s="5">
        <v>172641</v>
      </c>
      <c r="HM83" s="5">
        <v>228814</v>
      </c>
      <c r="HN83" s="5">
        <v>170013</v>
      </c>
      <c r="HO83" s="5">
        <v>158054</v>
      </c>
      <c r="HP83" s="5">
        <v>155075</v>
      </c>
      <c r="HQ83" s="5">
        <v>130254</v>
      </c>
      <c r="HR83" s="5">
        <v>897017</v>
      </c>
      <c r="HS83" s="5">
        <v>331204</v>
      </c>
      <c r="HT83" s="5">
        <v>461032</v>
      </c>
      <c r="HU83" s="5">
        <v>349716</v>
      </c>
      <c r="HV83" s="5">
        <v>387765</v>
      </c>
      <c r="HW83" s="5">
        <v>441857</v>
      </c>
      <c r="HX83" s="5">
        <v>584208</v>
      </c>
      <c r="HY83" s="5">
        <v>470813</v>
      </c>
      <c r="HZ83" s="5">
        <v>394769</v>
      </c>
      <c r="IA83" s="5">
        <v>571956</v>
      </c>
      <c r="IB83" s="5">
        <v>616876</v>
      </c>
      <c r="IC83" s="5">
        <v>592218</v>
      </c>
      <c r="ID83" s="5">
        <v>800221</v>
      </c>
      <c r="IE83" s="5">
        <v>928623</v>
      </c>
      <c r="IF83" s="5">
        <v>944368</v>
      </c>
      <c r="IG83" s="5">
        <v>911489</v>
      </c>
      <c r="IH83" s="5">
        <v>861510</v>
      </c>
      <c r="II83" s="5">
        <v>803024</v>
      </c>
      <c r="IJ83" s="5">
        <v>842468</v>
      </c>
      <c r="IK83" s="5">
        <v>821621</v>
      </c>
      <c r="IL83" s="5">
        <v>855597</v>
      </c>
      <c r="IM83" s="5">
        <v>841258</v>
      </c>
      <c r="IN83" s="5">
        <v>686136</v>
      </c>
      <c r="IO83" s="5">
        <v>696630</v>
      </c>
      <c r="IP83" s="5">
        <v>642258</v>
      </c>
      <c r="IQ83" s="5">
        <v>606030</v>
      </c>
      <c r="IR83" s="5">
        <v>535166</v>
      </c>
      <c r="IS83" s="5">
        <v>483314</v>
      </c>
      <c r="IT83" s="5">
        <v>425441</v>
      </c>
      <c r="IU83" s="5">
        <v>385754</v>
      </c>
      <c r="IV83" s="5">
        <v>371825</v>
      </c>
      <c r="IW83" s="5">
        <v>358842</v>
      </c>
      <c r="IX83" s="5">
        <v>324516</v>
      </c>
      <c r="IY83" s="5">
        <v>1107</v>
      </c>
      <c r="IZ83" s="5">
        <v>962</v>
      </c>
      <c r="JA83" s="5">
        <v>1212</v>
      </c>
      <c r="JB83" s="5">
        <v>1441</v>
      </c>
      <c r="JC83" s="5">
        <v>1886</v>
      </c>
      <c r="JD83" s="5">
        <v>871</v>
      </c>
      <c r="JE83" s="5">
        <v>1231</v>
      </c>
      <c r="JF83" s="5">
        <v>1486</v>
      </c>
      <c r="JG83" s="5">
        <v>1590</v>
      </c>
      <c r="JH83" s="5">
        <v>814</v>
      </c>
      <c r="JI83" s="5">
        <v>846</v>
      </c>
      <c r="JJ83" s="5">
        <v>865</v>
      </c>
      <c r="JK83" s="5">
        <v>1075</v>
      </c>
      <c r="JL83" s="5">
        <v>809</v>
      </c>
      <c r="JM83" s="5">
        <v>957</v>
      </c>
      <c r="JN83" s="5">
        <v>692</v>
      </c>
      <c r="JO83" s="5">
        <v>634</v>
      </c>
      <c r="JP83" s="5">
        <v>867</v>
      </c>
      <c r="JQ83" s="5">
        <v>9449</v>
      </c>
      <c r="JR83" s="5">
        <v>11630</v>
      </c>
      <c r="JS83" s="5">
        <v>6655</v>
      </c>
      <c r="JT83" s="5">
        <v>16625</v>
      </c>
      <c r="JU83" s="5">
        <v>40295</v>
      </c>
      <c r="JV83" s="5">
        <v>40729</v>
      </c>
      <c r="JW83" s="5">
        <v>48117</v>
      </c>
      <c r="JX83" s="5">
        <v>46732</v>
      </c>
      <c r="JY83" s="5">
        <v>50543</v>
      </c>
      <c r="JZ83" s="5">
        <v>44795</v>
      </c>
      <c r="KA83" s="5">
        <v>51448</v>
      </c>
      <c r="KB83" s="5">
        <v>54765</v>
      </c>
      <c r="KC83" s="5">
        <v>48547</v>
      </c>
      <c r="KD83" s="5">
        <v>46879</v>
      </c>
      <c r="KE83" s="5">
        <v>28631</v>
      </c>
      <c r="KF83" s="5">
        <v>27030</v>
      </c>
      <c r="KG83" s="5">
        <v>24923</v>
      </c>
      <c r="KH83" s="5">
        <v>27342</v>
      </c>
      <c r="KI83" s="5">
        <v>31084</v>
      </c>
      <c r="KJ83" s="5">
        <v>31203</v>
      </c>
      <c r="KK83" s="5">
        <v>29226</v>
      </c>
      <c r="KL83" s="5">
        <v>26645</v>
      </c>
      <c r="KM83" s="5">
        <v>27739</v>
      </c>
      <c r="KN83" s="5">
        <v>25937</v>
      </c>
      <c r="KO83" s="5">
        <v>25445</v>
      </c>
      <c r="KP83" s="5">
        <v>21765</v>
      </c>
      <c r="KQ83" s="5">
        <v>21687</v>
      </c>
      <c r="KR83" s="5">
        <v>22176</v>
      </c>
      <c r="KS83" s="5">
        <v>25321</v>
      </c>
      <c r="KT83" s="5">
        <v>21477</v>
      </c>
      <c r="KU83" s="5">
        <v>15874</v>
      </c>
      <c r="KV83" s="5">
        <v>16487</v>
      </c>
      <c r="KW83" s="5">
        <v>16818</v>
      </c>
      <c r="KX83" s="5">
        <v>16417</v>
      </c>
      <c r="KY83" s="5">
        <v>22055</v>
      </c>
      <c r="KZ83" s="5">
        <v>30000</v>
      </c>
      <c r="LA83" s="5">
        <v>25396</v>
      </c>
      <c r="LB83" s="5">
        <v>25163</v>
      </c>
      <c r="LC83" s="5">
        <v>26519</v>
      </c>
      <c r="LD83" s="5">
        <v>27098</v>
      </c>
      <c r="LE83" s="5">
        <v>25502</v>
      </c>
      <c r="LF83" s="5">
        <v>24475</v>
      </c>
      <c r="LG83" s="5">
        <v>23077</v>
      </c>
      <c r="LH83" s="5">
        <v>23764</v>
      </c>
      <c r="LI83" s="5">
        <v>22286</v>
      </c>
      <c r="LJ83" s="5">
        <v>16379</v>
      </c>
      <c r="LK83" s="5">
        <v>18382</v>
      </c>
      <c r="LL83" s="5">
        <v>19727</v>
      </c>
      <c r="LM83" s="5">
        <v>17144</v>
      </c>
      <c r="LN83" s="5">
        <v>19667</v>
      </c>
      <c r="LO83" s="5">
        <v>15442</v>
      </c>
      <c r="LP83" s="5">
        <v>13144</v>
      </c>
      <c r="LQ83" s="5">
        <v>14451</v>
      </c>
      <c r="LR83" s="5">
        <v>12679</v>
      </c>
      <c r="LS83" s="5">
        <v>15414</v>
      </c>
      <c r="LT83" s="5">
        <v>13322</v>
      </c>
      <c r="LU83" s="5">
        <v>13917</v>
      </c>
      <c r="LV83" s="5">
        <v>12245</v>
      </c>
      <c r="LW83" s="5">
        <v>7805</v>
      </c>
      <c r="LX83" s="5">
        <v>8680</v>
      </c>
      <c r="LY83" s="5">
        <v>6979</v>
      </c>
      <c r="LZ83" s="5">
        <v>8485</v>
      </c>
      <c r="MA83" s="5">
        <v>7703</v>
      </c>
      <c r="MB83" s="5">
        <v>7209</v>
      </c>
      <c r="MC83" s="5">
        <v>8171</v>
      </c>
      <c r="MD83" s="5">
        <v>7349</v>
      </c>
      <c r="ME83" s="5">
        <v>7500</v>
      </c>
      <c r="MF83" s="5">
        <v>6703</v>
      </c>
      <c r="MG83" s="5">
        <v>7937</v>
      </c>
      <c r="MH83" s="5">
        <v>7382</v>
      </c>
      <c r="MI83" s="5">
        <v>7648</v>
      </c>
      <c r="MJ83" s="5">
        <v>7680</v>
      </c>
      <c r="MK83" s="5">
        <v>7233</v>
      </c>
      <c r="ML83" s="5">
        <v>7148</v>
      </c>
      <c r="MM83" s="5">
        <v>7385</v>
      </c>
      <c r="MN83" s="5">
        <v>6355</v>
      </c>
      <c r="MO83" s="5">
        <v>6953</v>
      </c>
      <c r="MP83" s="5">
        <v>5818</v>
      </c>
      <c r="MQ83" s="5">
        <v>0</v>
      </c>
      <c r="MR83" s="5">
        <v>0</v>
      </c>
      <c r="MS83" s="5">
        <v>0</v>
      </c>
      <c r="MT83" s="5">
        <v>0</v>
      </c>
      <c r="MU83" s="5">
        <v>0</v>
      </c>
      <c r="MV83" s="5">
        <v>0</v>
      </c>
      <c r="MW83" s="5">
        <v>0</v>
      </c>
      <c r="MX83" s="5">
        <v>0</v>
      </c>
      <c r="MY83" s="5">
        <v>0</v>
      </c>
      <c r="MZ83" s="5">
        <v>0</v>
      </c>
      <c r="NA83" s="5">
        <v>0</v>
      </c>
      <c r="NB83" s="5">
        <v>0</v>
      </c>
      <c r="NC83" s="5">
        <v>0</v>
      </c>
      <c r="ND83" s="5">
        <v>0</v>
      </c>
      <c r="NE83" s="5" t="s">
        <v>33</v>
      </c>
      <c r="NF83" s="5" t="s">
        <v>33</v>
      </c>
      <c r="NG83" s="5" t="s">
        <v>33</v>
      </c>
      <c r="NH83" s="5" t="s">
        <v>33</v>
      </c>
      <c r="NI83" s="5" t="s">
        <v>33</v>
      </c>
      <c r="NJ83" s="5" t="s">
        <v>33</v>
      </c>
      <c r="NK83" s="5" t="s">
        <v>33</v>
      </c>
      <c r="NL83" s="5" t="s">
        <v>33</v>
      </c>
      <c r="NM83" s="5" t="s">
        <v>33</v>
      </c>
      <c r="NN83" s="5" t="s">
        <v>33</v>
      </c>
      <c r="NO83" s="5" t="s">
        <v>33</v>
      </c>
      <c r="NP83" s="5" t="s">
        <v>33</v>
      </c>
      <c r="NQ83" s="5" t="s">
        <v>33</v>
      </c>
      <c r="NR83" s="5" t="s">
        <v>33</v>
      </c>
      <c r="NS83" s="5" t="s">
        <v>33</v>
      </c>
      <c r="NT83" s="5" t="s">
        <v>33</v>
      </c>
      <c r="NU83" s="5" t="s">
        <v>33</v>
      </c>
      <c r="NV83" s="5" t="s">
        <v>33</v>
      </c>
      <c r="NW83" s="5">
        <v>0</v>
      </c>
      <c r="NX83" s="5">
        <v>0</v>
      </c>
      <c r="NY83" s="5">
        <v>0</v>
      </c>
      <c r="NZ83" s="5">
        <v>0</v>
      </c>
      <c r="OA83" s="5">
        <v>0</v>
      </c>
      <c r="OB83" s="5">
        <v>0</v>
      </c>
      <c r="OC83" s="5">
        <v>0</v>
      </c>
      <c r="OD83" s="5">
        <v>0</v>
      </c>
      <c r="OE83" s="5">
        <v>0</v>
      </c>
      <c r="OF83" s="5">
        <v>0</v>
      </c>
      <c r="OG83" s="5">
        <v>0</v>
      </c>
      <c r="OH83" s="5">
        <v>0</v>
      </c>
      <c r="OI83" s="5">
        <v>0</v>
      </c>
      <c r="OJ83" s="5">
        <v>0</v>
      </c>
      <c r="OK83" s="5" t="s">
        <v>33</v>
      </c>
      <c r="OL83" s="5" t="s">
        <v>33</v>
      </c>
      <c r="OM83" s="5" t="s">
        <v>33</v>
      </c>
      <c r="ON83" s="5" t="s">
        <v>33</v>
      </c>
      <c r="OO83" s="5" t="s">
        <v>33</v>
      </c>
      <c r="OP83" s="5" t="s">
        <v>33</v>
      </c>
      <c r="OQ83" s="5" t="s">
        <v>33</v>
      </c>
      <c r="OR83" s="5" t="s">
        <v>33</v>
      </c>
      <c r="OS83" s="5" t="s">
        <v>33</v>
      </c>
      <c r="OT83" s="5" t="s">
        <v>33</v>
      </c>
      <c r="OU83" s="5" t="s">
        <v>33</v>
      </c>
      <c r="OV83" s="5" t="s">
        <v>33</v>
      </c>
      <c r="OW83" s="5" t="s">
        <v>33</v>
      </c>
      <c r="OX83" s="5" t="s">
        <v>33</v>
      </c>
      <c r="OY83" s="5" t="s">
        <v>33</v>
      </c>
      <c r="OZ83" s="5" t="s">
        <v>33</v>
      </c>
      <c r="PA83" s="5" t="s">
        <v>33</v>
      </c>
      <c r="PB83" s="5" t="s">
        <v>33</v>
      </c>
      <c r="PC83" s="5">
        <v>48526</v>
      </c>
      <c r="PD83" s="5">
        <v>49657</v>
      </c>
      <c r="PE83" s="5">
        <v>50567</v>
      </c>
      <c r="PF83" s="5">
        <v>58191</v>
      </c>
      <c r="PG83" s="5">
        <v>45606</v>
      </c>
      <c r="PH83" s="5">
        <v>42201</v>
      </c>
      <c r="PI83" s="5">
        <v>41949</v>
      </c>
      <c r="PJ83" s="5">
        <v>51918</v>
      </c>
      <c r="PK83" s="5">
        <v>51109</v>
      </c>
      <c r="PL83" s="5">
        <v>41534</v>
      </c>
      <c r="PM83" s="5">
        <v>44196</v>
      </c>
      <c r="PN83" s="5">
        <v>42479</v>
      </c>
      <c r="PO83" s="5">
        <v>40129</v>
      </c>
      <c r="PP83" s="5">
        <v>40123</v>
      </c>
      <c r="PQ83" s="5">
        <v>36831</v>
      </c>
      <c r="PR83" s="5">
        <v>38503</v>
      </c>
      <c r="PS83" s="5">
        <v>29525</v>
      </c>
      <c r="PT83" s="5">
        <v>29842</v>
      </c>
      <c r="PU83" s="5">
        <v>29191</v>
      </c>
      <c r="PV83" s="5">
        <v>26796</v>
      </c>
      <c r="PW83" s="5">
        <v>28386</v>
      </c>
      <c r="PX83" s="5">
        <v>24131</v>
      </c>
      <c r="PY83" s="5">
        <v>19502</v>
      </c>
      <c r="PZ83" s="5">
        <v>20701</v>
      </c>
      <c r="QA83" s="5">
        <v>22162</v>
      </c>
      <c r="QB83" s="5">
        <v>22329</v>
      </c>
      <c r="QC83" s="5">
        <v>24085</v>
      </c>
      <c r="QD83" s="5">
        <v>23353</v>
      </c>
      <c r="QE83" s="5">
        <v>20655</v>
      </c>
      <c r="QF83" s="5">
        <v>20734</v>
      </c>
      <c r="QG83" s="5">
        <v>19387</v>
      </c>
      <c r="QH83" s="5">
        <v>18156</v>
      </c>
      <c r="QI83" s="5">
        <v>192494</v>
      </c>
      <c r="QJ83" s="5">
        <v>169166</v>
      </c>
      <c r="QK83" s="5">
        <v>180019</v>
      </c>
      <c r="QL83" s="5">
        <v>125846</v>
      </c>
      <c r="QM83" s="5">
        <v>81081</v>
      </c>
      <c r="QN83" s="5">
        <v>98738</v>
      </c>
      <c r="QO83" s="5">
        <v>86871</v>
      </c>
      <c r="QP83" s="5">
        <v>89296</v>
      </c>
      <c r="QQ83" s="5">
        <v>98311</v>
      </c>
      <c r="QR83" s="5">
        <v>136235</v>
      </c>
      <c r="QS83" s="5">
        <v>66364</v>
      </c>
      <c r="QT83" s="5">
        <v>51555</v>
      </c>
      <c r="QU83" s="5">
        <v>56697</v>
      </c>
      <c r="QV83" s="5">
        <v>88341</v>
      </c>
      <c r="QW83" s="5">
        <v>76421</v>
      </c>
      <c r="QX83" s="5">
        <v>53404</v>
      </c>
      <c r="QY83" s="5">
        <v>70550</v>
      </c>
      <c r="QZ83" s="5">
        <v>58078</v>
      </c>
      <c r="RA83" s="5">
        <v>48452</v>
      </c>
      <c r="RB83" s="5">
        <v>49008</v>
      </c>
      <c r="RC83" s="5">
        <v>48344</v>
      </c>
      <c r="RD83" s="5">
        <v>54238</v>
      </c>
      <c r="RE83" s="5">
        <v>51079</v>
      </c>
      <c r="RF83" s="5">
        <v>48562</v>
      </c>
      <c r="RG83" s="5">
        <v>49509</v>
      </c>
      <c r="RH83" s="5">
        <v>42008</v>
      </c>
      <c r="RI83" s="5">
        <v>45237</v>
      </c>
      <c r="RJ83" s="5">
        <v>41075</v>
      </c>
      <c r="RK83" s="5">
        <v>42108</v>
      </c>
      <c r="RL83" s="5">
        <v>38142</v>
      </c>
      <c r="RM83" s="5">
        <v>35033</v>
      </c>
      <c r="RN83" s="5">
        <v>31580</v>
      </c>
      <c r="RO83" s="5">
        <v>64983</v>
      </c>
      <c r="RP83" s="5">
        <v>63442</v>
      </c>
      <c r="RQ83" s="5">
        <v>61159</v>
      </c>
      <c r="RR83" s="5">
        <v>57894</v>
      </c>
      <c r="RS83" s="5">
        <v>71348</v>
      </c>
      <c r="RT83" s="5">
        <v>61737</v>
      </c>
      <c r="RU83" s="5">
        <v>60942</v>
      </c>
      <c r="RV83" s="5">
        <v>60150</v>
      </c>
      <c r="RW83" s="5">
        <v>55607</v>
      </c>
      <c r="RX83" s="5">
        <v>49728</v>
      </c>
      <c r="RY83" s="5">
        <v>53019</v>
      </c>
      <c r="RZ83" s="5">
        <v>51811</v>
      </c>
      <c r="SA83" s="5">
        <v>44863</v>
      </c>
      <c r="SB83" s="5">
        <v>52793</v>
      </c>
      <c r="SC83" s="5">
        <v>43399</v>
      </c>
      <c r="SD83" s="5">
        <v>40104</v>
      </c>
      <c r="SE83" s="5">
        <v>37696</v>
      </c>
      <c r="SF83" s="5">
        <v>40181</v>
      </c>
      <c r="SG83" s="5">
        <v>40752</v>
      </c>
      <c r="SH83" s="5">
        <v>39472</v>
      </c>
      <c r="SI83" s="5">
        <v>38981</v>
      </c>
      <c r="SJ83" s="5">
        <v>40988</v>
      </c>
      <c r="SK83" s="5">
        <v>42272</v>
      </c>
      <c r="SL83" s="5">
        <v>38908</v>
      </c>
      <c r="SM83" s="5">
        <v>37477</v>
      </c>
      <c r="SN83" s="5">
        <v>40283</v>
      </c>
      <c r="SO83" s="5">
        <v>35559</v>
      </c>
      <c r="SP83" s="5">
        <v>31180</v>
      </c>
      <c r="SQ83" s="5">
        <v>37722</v>
      </c>
      <c r="SR83" s="5">
        <v>38838</v>
      </c>
      <c r="SS83" s="5">
        <v>35370</v>
      </c>
      <c r="ST83" s="5">
        <v>21522</v>
      </c>
      <c r="SU83" s="5">
        <v>84271</v>
      </c>
      <c r="SV83" s="5">
        <v>85010</v>
      </c>
      <c r="SW83" s="5">
        <v>86040</v>
      </c>
      <c r="SX83" s="5">
        <v>76755</v>
      </c>
      <c r="SY83" s="5">
        <v>95109</v>
      </c>
      <c r="SZ83" s="5">
        <v>86451</v>
      </c>
      <c r="TA83" s="5">
        <v>76423</v>
      </c>
      <c r="TB83" s="5">
        <v>60132</v>
      </c>
      <c r="TC83" s="5">
        <v>54297</v>
      </c>
      <c r="TD83" s="5">
        <v>53403</v>
      </c>
      <c r="TE83" s="5">
        <v>47091</v>
      </c>
      <c r="TF83" s="5">
        <v>34045</v>
      </c>
      <c r="TG83" s="5">
        <v>28615</v>
      </c>
      <c r="TH83" s="5">
        <v>25495</v>
      </c>
      <c r="TI83" s="5">
        <v>23415</v>
      </c>
      <c r="TJ83" s="5">
        <v>25364</v>
      </c>
      <c r="TK83" s="5">
        <v>25570</v>
      </c>
      <c r="TL83" s="5">
        <v>30646</v>
      </c>
      <c r="TM83" s="5">
        <v>53531</v>
      </c>
      <c r="TN83" s="5">
        <v>44601</v>
      </c>
      <c r="TO83" s="5">
        <v>26832</v>
      </c>
      <c r="TP83" s="5">
        <v>13588</v>
      </c>
      <c r="TQ83" s="5">
        <v>17722</v>
      </c>
      <c r="TR83" s="5">
        <v>17707</v>
      </c>
      <c r="TS83" s="5">
        <v>17978</v>
      </c>
      <c r="TT83" s="5">
        <v>22846</v>
      </c>
      <c r="TU83" s="5">
        <v>32875</v>
      </c>
      <c r="TV83" s="5">
        <v>30693</v>
      </c>
      <c r="TW83" s="5">
        <v>23707</v>
      </c>
      <c r="TX83" s="5">
        <v>25348</v>
      </c>
      <c r="TY83" s="5">
        <v>21280</v>
      </c>
      <c r="TZ83" s="5">
        <v>17866</v>
      </c>
      <c r="UA83" s="5">
        <v>5548</v>
      </c>
      <c r="UB83" s="5">
        <v>6344</v>
      </c>
      <c r="UC83" s="5">
        <v>7986</v>
      </c>
      <c r="UD83" s="5">
        <v>5892</v>
      </c>
      <c r="UE83" s="5">
        <v>7165</v>
      </c>
      <c r="UF83" s="5">
        <v>7143</v>
      </c>
      <c r="UG83" s="5">
        <v>5734</v>
      </c>
      <c r="UH83" s="5">
        <v>11848</v>
      </c>
      <c r="UI83" s="5">
        <v>2498</v>
      </c>
      <c r="UJ83" s="5">
        <v>3325</v>
      </c>
      <c r="UK83" s="5">
        <v>2438</v>
      </c>
      <c r="UL83" s="5">
        <v>3323</v>
      </c>
      <c r="UM83" s="5">
        <v>2601</v>
      </c>
      <c r="UN83" s="5">
        <v>3725</v>
      </c>
      <c r="UO83" s="5">
        <v>3774</v>
      </c>
      <c r="UP83" s="5">
        <v>2962</v>
      </c>
      <c r="UQ83" s="5">
        <v>2004</v>
      </c>
      <c r="UR83" s="5">
        <v>2872</v>
      </c>
      <c r="US83" s="5">
        <v>2629</v>
      </c>
      <c r="UT83" s="5">
        <v>3136</v>
      </c>
      <c r="UU83" s="5">
        <v>3930</v>
      </c>
      <c r="UV83" s="5">
        <v>2764</v>
      </c>
      <c r="UW83" s="5">
        <v>4357</v>
      </c>
      <c r="UX83" s="5">
        <v>7227</v>
      </c>
      <c r="UY83" s="5">
        <v>6660</v>
      </c>
      <c r="UZ83" s="5">
        <v>2699</v>
      </c>
      <c r="VA83" s="5">
        <v>1874</v>
      </c>
      <c r="VB83" s="5">
        <v>697</v>
      </c>
      <c r="VC83" s="5">
        <v>639</v>
      </c>
      <c r="VD83" s="5">
        <v>2278</v>
      </c>
      <c r="VE83" s="5">
        <v>2147</v>
      </c>
      <c r="VF83" s="5">
        <v>2661</v>
      </c>
      <c r="VG83" s="5">
        <v>112603</v>
      </c>
      <c r="VH83" s="5">
        <v>129271</v>
      </c>
      <c r="VI83" s="5">
        <v>87872</v>
      </c>
      <c r="VJ83" s="5">
        <v>95378</v>
      </c>
      <c r="VK83" s="5">
        <v>106219</v>
      </c>
      <c r="VL83" s="5">
        <v>114354</v>
      </c>
      <c r="VM83" s="5">
        <v>117022</v>
      </c>
      <c r="VN83" s="5">
        <v>98810</v>
      </c>
      <c r="VO83" s="5">
        <v>110224</v>
      </c>
      <c r="VP83" s="5">
        <v>120283</v>
      </c>
      <c r="VQ83" s="5">
        <v>104961</v>
      </c>
      <c r="VR83" s="5">
        <v>72931</v>
      </c>
      <c r="VS83" s="5">
        <v>89585</v>
      </c>
      <c r="VT83" s="5">
        <v>92864</v>
      </c>
      <c r="VU83" s="5">
        <v>83423</v>
      </c>
      <c r="VV83" s="5">
        <v>80036</v>
      </c>
      <c r="VW83" s="5">
        <v>60056</v>
      </c>
      <c r="VX83" s="5">
        <v>71027</v>
      </c>
      <c r="VY83" s="5">
        <v>36254</v>
      </c>
      <c r="VZ83" s="5">
        <v>53604</v>
      </c>
      <c r="WA83" s="5">
        <v>60259</v>
      </c>
      <c r="WB83" s="5">
        <v>97411</v>
      </c>
      <c r="WC83" s="5">
        <v>141641</v>
      </c>
      <c r="WD83" s="5">
        <v>116366</v>
      </c>
      <c r="WE83" s="5">
        <v>105948</v>
      </c>
      <c r="WF83" s="5">
        <v>102120</v>
      </c>
      <c r="WG83" s="5">
        <v>121335</v>
      </c>
      <c r="WH83" s="5">
        <v>91048</v>
      </c>
      <c r="WI83" s="5">
        <v>72822</v>
      </c>
      <c r="WJ83" s="5">
        <v>78912</v>
      </c>
      <c r="WK83" s="5">
        <v>69804</v>
      </c>
      <c r="WL83" s="5">
        <v>60124</v>
      </c>
      <c r="WM83" s="5">
        <v>1155</v>
      </c>
      <c r="WN83" s="5">
        <v>1483</v>
      </c>
      <c r="WO83" s="5">
        <v>670</v>
      </c>
      <c r="WP83" s="5">
        <v>1221</v>
      </c>
      <c r="WQ83" s="5">
        <v>5538</v>
      </c>
      <c r="WR83" s="5">
        <v>1001</v>
      </c>
      <c r="WS83" s="5">
        <v>1166</v>
      </c>
      <c r="WT83" s="5">
        <v>1465</v>
      </c>
      <c r="WU83" s="5">
        <v>3129</v>
      </c>
      <c r="WV83" s="5">
        <v>1101</v>
      </c>
      <c r="WW83" s="5">
        <v>1273</v>
      </c>
      <c r="WX83" s="5">
        <v>1228</v>
      </c>
      <c r="WY83" s="5">
        <v>1346</v>
      </c>
      <c r="WZ83" s="5">
        <v>700</v>
      </c>
      <c r="XA83" s="5">
        <v>318</v>
      </c>
      <c r="XB83" s="5">
        <v>312</v>
      </c>
      <c r="XC83" s="5">
        <v>10915</v>
      </c>
      <c r="XD83" s="5">
        <v>11374</v>
      </c>
      <c r="XE83" s="5">
        <v>11540</v>
      </c>
      <c r="XF83" s="5">
        <v>11106</v>
      </c>
      <c r="XG83" s="5">
        <v>5437</v>
      </c>
      <c r="XH83" s="5">
        <v>4584</v>
      </c>
      <c r="XI83" s="5">
        <v>5257</v>
      </c>
      <c r="XJ83" s="5">
        <v>4574</v>
      </c>
      <c r="XK83" s="5">
        <v>4766</v>
      </c>
      <c r="XL83" s="5">
        <v>3895</v>
      </c>
      <c r="XM83" s="5">
        <v>3127</v>
      </c>
      <c r="XN83" s="5">
        <v>3301</v>
      </c>
      <c r="XO83" s="5">
        <v>2990</v>
      </c>
      <c r="XP83" s="5">
        <v>2904</v>
      </c>
      <c r="XQ83" s="5">
        <v>2601</v>
      </c>
      <c r="XR83" s="5">
        <v>2134</v>
      </c>
      <c r="XS83" s="1">
        <v>13511</v>
      </c>
      <c r="XT83" s="3" t="s">
        <v>180</v>
      </c>
      <c r="XU83" s="3" t="s">
        <v>180</v>
      </c>
      <c r="XV83" s="3" t="s">
        <v>180</v>
      </c>
      <c r="XW83" s="3" t="s">
        <v>179</v>
      </c>
      <c r="XX83" s="3" t="s">
        <v>180</v>
      </c>
      <c r="XY83" s="3" t="s">
        <v>180</v>
      </c>
      <c r="XZ83" s="3" t="s">
        <v>193</v>
      </c>
    </row>
    <row r="84" spans="1:650" x14ac:dyDescent="0.3">
      <c r="A84" s="6" t="s">
        <v>115</v>
      </c>
      <c r="B84" s="1">
        <v>4723796</v>
      </c>
      <c r="C84" s="5">
        <v>0</v>
      </c>
      <c r="D84" s="5">
        <v>1047</v>
      </c>
      <c r="E84" s="5">
        <v>4784</v>
      </c>
      <c r="F84" s="5">
        <v>134792</v>
      </c>
      <c r="G84" s="5" t="s">
        <v>33</v>
      </c>
      <c r="H84" s="5" t="s">
        <v>33</v>
      </c>
      <c r="I84" s="5" t="s">
        <v>33</v>
      </c>
      <c r="J84" s="5" t="s">
        <v>33</v>
      </c>
      <c r="K84" s="5" t="s">
        <v>33</v>
      </c>
      <c r="L84" s="5" t="s">
        <v>33</v>
      </c>
      <c r="M84" s="5" t="s">
        <v>33</v>
      </c>
      <c r="N84" s="5" t="s">
        <v>33</v>
      </c>
      <c r="O84" s="5" t="s">
        <v>33</v>
      </c>
      <c r="P84" s="5" t="s">
        <v>33</v>
      </c>
      <c r="Q84" s="5" t="s">
        <v>33</v>
      </c>
      <c r="R84" s="5" t="s">
        <v>33</v>
      </c>
      <c r="S84" s="5" t="s">
        <v>33</v>
      </c>
      <c r="T84" s="5" t="s">
        <v>33</v>
      </c>
      <c r="U84" s="5" t="s">
        <v>33</v>
      </c>
      <c r="V84" s="5" t="s">
        <v>33</v>
      </c>
      <c r="W84" s="5" t="s">
        <v>33</v>
      </c>
      <c r="X84" s="5" t="s">
        <v>33</v>
      </c>
      <c r="Y84" s="5" t="s">
        <v>33</v>
      </c>
      <c r="Z84" s="5" t="s">
        <v>33</v>
      </c>
      <c r="AA84" s="5" t="s">
        <v>33</v>
      </c>
      <c r="AB84" s="5" t="s">
        <v>33</v>
      </c>
      <c r="AC84" s="5" t="s">
        <v>33</v>
      </c>
      <c r="AD84" s="5" t="s">
        <v>33</v>
      </c>
      <c r="AE84" s="5" t="s">
        <v>33</v>
      </c>
      <c r="AF84" s="5" t="s">
        <v>33</v>
      </c>
      <c r="AG84" s="5" t="s">
        <v>33</v>
      </c>
      <c r="AH84" s="5" t="s">
        <v>33</v>
      </c>
      <c r="AI84" s="5">
        <v>0</v>
      </c>
      <c r="AJ84" s="5">
        <v>0</v>
      </c>
      <c r="AK84" s="5">
        <v>0</v>
      </c>
      <c r="AL84" s="5">
        <v>0</v>
      </c>
      <c r="AM84" s="5" t="s">
        <v>33</v>
      </c>
      <c r="AN84" s="5" t="s">
        <v>33</v>
      </c>
      <c r="AO84" s="5" t="s">
        <v>33</v>
      </c>
      <c r="AP84" s="5" t="s">
        <v>33</v>
      </c>
      <c r="AQ84" s="5" t="s">
        <v>33</v>
      </c>
      <c r="AR84" s="5" t="s">
        <v>33</v>
      </c>
      <c r="AS84" s="5" t="s">
        <v>33</v>
      </c>
      <c r="AT84" s="5" t="s">
        <v>33</v>
      </c>
      <c r="AU84" s="5" t="s">
        <v>33</v>
      </c>
      <c r="AV84" s="5" t="s">
        <v>33</v>
      </c>
      <c r="AW84" s="5" t="s">
        <v>33</v>
      </c>
      <c r="AX84" s="5" t="s">
        <v>33</v>
      </c>
      <c r="AY84" s="5" t="s">
        <v>33</v>
      </c>
      <c r="AZ84" s="5" t="s">
        <v>33</v>
      </c>
      <c r="BA84" s="5" t="s">
        <v>33</v>
      </c>
      <c r="BB84" s="5" t="s">
        <v>33</v>
      </c>
      <c r="BC84" s="5" t="s">
        <v>33</v>
      </c>
      <c r="BD84" s="5" t="s">
        <v>33</v>
      </c>
      <c r="BE84" s="5" t="s">
        <v>33</v>
      </c>
      <c r="BF84" s="5" t="s">
        <v>33</v>
      </c>
      <c r="BG84" s="5" t="s">
        <v>33</v>
      </c>
      <c r="BH84" s="5" t="s">
        <v>33</v>
      </c>
      <c r="BI84" s="5" t="s">
        <v>33</v>
      </c>
      <c r="BJ84" s="5" t="s">
        <v>33</v>
      </c>
      <c r="BK84" s="5" t="s">
        <v>33</v>
      </c>
      <c r="BL84" s="5" t="s">
        <v>33</v>
      </c>
      <c r="BM84" s="5" t="s">
        <v>33</v>
      </c>
      <c r="BN84" s="5" t="s">
        <v>33</v>
      </c>
      <c r="BO84" s="5">
        <v>0</v>
      </c>
      <c r="BP84" s="5">
        <v>600</v>
      </c>
      <c r="BQ84" s="5">
        <v>-555</v>
      </c>
      <c r="BR84" s="5">
        <v>73727</v>
      </c>
      <c r="BS84" s="5" t="s">
        <v>33</v>
      </c>
      <c r="BT84" s="5" t="s">
        <v>33</v>
      </c>
      <c r="BU84" s="5" t="s">
        <v>33</v>
      </c>
      <c r="BV84" s="5" t="s">
        <v>33</v>
      </c>
      <c r="BW84" s="5" t="s">
        <v>33</v>
      </c>
      <c r="BX84" s="5" t="s">
        <v>33</v>
      </c>
      <c r="BY84" s="5" t="s">
        <v>33</v>
      </c>
      <c r="BZ84" s="5" t="s">
        <v>33</v>
      </c>
      <c r="CA84" s="5" t="s">
        <v>33</v>
      </c>
      <c r="CB84" s="5" t="s">
        <v>33</v>
      </c>
      <c r="CC84" s="5" t="s">
        <v>33</v>
      </c>
      <c r="CD84" s="5" t="s">
        <v>33</v>
      </c>
      <c r="CE84" s="5" t="s">
        <v>33</v>
      </c>
      <c r="CF84" s="5" t="s">
        <v>33</v>
      </c>
      <c r="CG84" s="5" t="s">
        <v>33</v>
      </c>
      <c r="CH84" s="5" t="s">
        <v>33</v>
      </c>
      <c r="CI84" s="5" t="s">
        <v>33</v>
      </c>
      <c r="CJ84" s="5" t="s">
        <v>33</v>
      </c>
      <c r="CK84" s="5" t="s">
        <v>33</v>
      </c>
      <c r="CL84" s="5" t="s">
        <v>33</v>
      </c>
      <c r="CM84" s="5" t="s">
        <v>33</v>
      </c>
      <c r="CN84" s="5" t="s">
        <v>33</v>
      </c>
      <c r="CO84" s="5" t="s">
        <v>33</v>
      </c>
      <c r="CP84" s="5" t="s">
        <v>33</v>
      </c>
      <c r="CQ84" s="5" t="s">
        <v>33</v>
      </c>
      <c r="CR84" s="5" t="s">
        <v>33</v>
      </c>
      <c r="CS84" s="5" t="s">
        <v>33</v>
      </c>
      <c r="CT84" s="5" t="s">
        <v>33</v>
      </c>
      <c r="CU84" s="5">
        <v>0</v>
      </c>
      <c r="CV84" s="5">
        <v>0</v>
      </c>
      <c r="CW84" s="5">
        <v>0</v>
      </c>
      <c r="CX84" s="5">
        <v>0</v>
      </c>
      <c r="CY84" s="5" t="s">
        <v>33</v>
      </c>
      <c r="CZ84" s="5" t="s">
        <v>33</v>
      </c>
      <c r="DA84" s="5" t="s">
        <v>33</v>
      </c>
      <c r="DB84" s="5" t="s">
        <v>33</v>
      </c>
      <c r="DC84" s="5" t="s">
        <v>33</v>
      </c>
      <c r="DD84" s="5" t="s">
        <v>33</v>
      </c>
      <c r="DE84" s="5" t="s">
        <v>33</v>
      </c>
      <c r="DF84" s="5" t="s">
        <v>33</v>
      </c>
      <c r="DG84" s="5" t="s">
        <v>33</v>
      </c>
      <c r="DH84" s="5" t="s">
        <v>33</v>
      </c>
      <c r="DI84" s="5" t="s">
        <v>33</v>
      </c>
      <c r="DJ84" s="5" t="s">
        <v>33</v>
      </c>
      <c r="DK84" s="5" t="s">
        <v>33</v>
      </c>
      <c r="DL84" s="5" t="s">
        <v>33</v>
      </c>
      <c r="DM84" s="5" t="s">
        <v>33</v>
      </c>
      <c r="DN84" s="5" t="s">
        <v>33</v>
      </c>
      <c r="DO84" s="5" t="s">
        <v>33</v>
      </c>
      <c r="DP84" s="5" t="s">
        <v>33</v>
      </c>
      <c r="DQ84" s="5" t="s">
        <v>33</v>
      </c>
      <c r="DR84" s="5" t="s">
        <v>33</v>
      </c>
      <c r="DS84" s="5" t="s">
        <v>33</v>
      </c>
      <c r="DT84" s="5" t="s">
        <v>33</v>
      </c>
      <c r="DU84" s="5" t="s">
        <v>33</v>
      </c>
      <c r="DV84" s="5" t="s">
        <v>33</v>
      </c>
      <c r="DW84" s="5" t="s">
        <v>33</v>
      </c>
      <c r="DX84" s="5" t="s">
        <v>33</v>
      </c>
      <c r="DY84" s="5" t="s">
        <v>33</v>
      </c>
      <c r="DZ84" s="5" t="s">
        <v>33</v>
      </c>
      <c r="EA84" s="5">
        <v>16</v>
      </c>
      <c r="EB84" s="5">
        <v>0</v>
      </c>
      <c r="EC84" s="5">
        <v>8</v>
      </c>
      <c r="ED84" s="5">
        <v>0</v>
      </c>
      <c r="EE84" s="5" t="s">
        <v>33</v>
      </c>
      <c r="EF84" s="5" t="s">
        <v>33</v>
      </c>
      <c r="EG84" s="5" t="s">
        <v>33</v>
      </c>
      <c r="EH84" s="5" t="s">
        <v>33</v>
      </c>
      <c r="EI84" s="5" t="s">
        <v>33</v>
      </c>
      <c r="EJ84" s="5" t="s">
        <v>33</v>
      </c>
      <c r="EK84" s="5" t="s">
        <v>33</v>
      </c>
      <c r="EL84" s="5" t="s">
        <v>33</v>
      </c>
      <c r="EM84" s="5" t="s">
        <v>33</v>
      </c>
      <c r="EN84" s="5" t="s">
        <v>33</v>
      </c>
      <c r="EO84" s="5" t="s">
        <v>33</v>
      </c>
      <c r="EP84" s="5" t="s">
        <v>33</v>
      </c>
      <c r="EQ84" s="5" t="s">
        <v>33</v>
      </c>
      <c r="ER84" s="5" t="s">
        <v>33</v>
      </c>
      <c r="ES84" s="5" t="s">
        <v>33</v>
      </c>
      <c r="ET84" s="5" t="s">
        <v>33</v>
      </c>
      <c r="EU84" s="5" t="s">
        <v>33</v>
      </c>
      <c r="EV84" s="5" t="s">
        <v>33</v>
      </c>
      <c r="EW84" s="5" t="s">
        <v>33</v>
      </c>
      <c r="EX84" s="5" t="s">
        <v>33</v>
      </c>
      <c r="EY84" s="5" t="s">
        <v>33</v>
      </c>
      <c r="EZ84" s="5" t="s">
        <v>33</v>
      </c>
      <c r="FA84" s="5" t="s">
        <v>33</v>
      </c>
      <c r="FB84" s="5" t="s">
        <v>33</v>
      </c>
      <c r="FC84" s="5" t="s">
        <v>33</v>
      </c>
      <c r="FD84" s="5" t="s">
        <v>33</v>
      </c>
      <c r="FE84" s="5" t="s">
        <v>33</v>
      </c>
      <c r="FF84" s="5" t="s">
        <v>33</v>
      </c>
      <c r="FG84" s="5">
        <v>0</v>
      </c>
      <c r="FH84" s="5">
        <v>0</v>
      </c>
      <c r="FI84" s="5">
        <v>0</v>
      </c>
      <c r="FJ84" s="5">
        <v>0</v>
      </c>
      <c r="FK84" s="5" t="s">
        <v>33</v>
      </c>
      <c r="FL84" s="5" t="s">
        <v>33</v>
      </c>
      <c r="FM84" s="5" t="s">
        <v>33</v>
      </c>
      <c r="FN84" s="5" t="s">
        <v>33</v>
      </c>
      <c r="FO84" s="5" t="s">
        <v>33</v>
      </c>
      <c r="FP84" s="5" t="s">
        <v>33</v>
      </c>
      <c r="FQ84" s="5" t="s">
        <v>33</v>
      </c>
      <c r="FR84" s="5" t="s">
        <v>33</v>
      </c>
      <c r="FS84" s="5" t="s">
        <v>33</v>
      </c>
      <c r="FT84" s="5" t="s">
        <v>33</v>
      </c>
      <c r="FU84" s="5" t="s">
        <v>33</v>
      </c>
      <c r="FV84" s="5" t="s">
        <v>33</v>
      </c>
      <c r="FW84" s="5" t="s">
        <v>33</v>
      </c>
      <c r="FX84" s="5" t="s">
        <v>33</v>
      </c>
      <c r="FY84" s="5" t="s">
        <v>33</v>
      </c>
      <c r="FZ84" s="5" t="s">
        <v>33</v>
      </c>
      <c r="GA84" s="5" t="s">
        <v>33</v>
      </c>
      <c r="GB84" s="5" t="s">
        <v>33</v>
      </c>
      <c r="GC84" s="5" t="s">
        <v>33</v>
      </c>
      <c r="GD84" s="5" t="s">
        <v>33</v>
      </c>
      <c r="GE84" s="5" t="s">
        <v>33</v>
      </c>
      <c r="GF84" s="5" t="s">
        <v>33</v>
      </c>
      <c r="GG84" s="5" t="s">
        <v>33</v>
      </c>
      <c r="GH84" s="5" t="s">
        <v>33</v>
      </c>
      <c r="GI84" s="5" t="s">
        <v>33</v>
      </c>
      <c r="GJ84" s="5" t="s">
        <v>33</v>
      </c>
      <c r="GK84" s="5" t="s">
        <v>33</v>
      </c>
      <c r="GL84" s="5" t="s">
        <v>33</v>
      </c>
      <c r="GM84" s="5">
        <v>16</v>
      </c>
      <c r="GN84" s="5">
        <v>1647</v>
      </c>
      <c r="GO84" s="5">
        <v>4237</v>
      </c>
      <c r="GP84" s="5">
        <v>208519</v>
      </c>
      <c r="GQ84" s="5" t="s">
        <v>33</v>
      </c>
      <c r="GR84" s="5" t="s">
        <v>33</v>
      </c>
      <c r="GS84" s="5" t="s">
        <v>33</v>
      </c>
      <c r="GT84" s="5" t="s">
        <v>33</v>
      </c>
      <c r="GU84" s="5" t="s">
        <v>33</v>
      </c>
      <c r="GV84" s="5" t="s">
        <v>33</v>
      </c>
      <c r="GW84" s="5" t="s">
        <v>33</v>
      </c>
      <c r="GX84" s="5" t="s">
        <v>33</v>
      </c>
      <c r="GY84" s="5" t="s">
        <v>33</v>
      </c>
      <c r="GZ84" s="5" t="s">
        <v>33</v>
      </c>
      <c r="HA84" s="5" t="s">
        <v>33</v>
      </c>
      <c r="HB84" s="5" t="s">
        <v>33</v>
      </c>
      <c r="HC84" s="5" t="s">
        <v>33</v>
      </c>
      <c r="HD84" s="5" t="s">
        <v>33</v>
      </c>
      <c r="HE84" s="5" t="s">
        <v>33</v>
      </c>
      <c r="HF84" s="5" t="s">
        <v>33</v>
      </c>
      <c r="HG84" s="5" t="s">
        <v>33</v>
      </c>
      <c r="HH84" s="5" t="s">
        <v>33</v>
      </c>
      <c r="HI84" s="5" t="s">
        <v>33</v>
      </c>
      <c r="HJ84" s="5" t="s">
        <v>33</v>
      </c>
      <c r="HK84" s="5" t="s">
        <v>33</v>
      </c>
      <c r="HL84" s="5" t="s">
        <v>33</v>
      </c>
      <c r="HM84" s="5" t="s">
        <v>33</v>
      </c>
      <c r="HN84" s="5" t="s">
        <v>33</v>
      </c>
      <c r="HO84" s="5" t="s">
        <v>33</v>
      </c>
      <c r="HP84" s="5" t="s">
        <v>33</v>
      </c>
      <c r="HQ84" s="5" t="s">
        <v>33</v>
      </c>
      <c r="HR84" s="5" t="s">
        <v>33</v>
      </c>
      <c r="HS84" s="5">
        <v>0</v>
      </c>
      <c r="HT84" s="5">
        <v>0</v>
      </c>
      <c r="HU84" s="5">
        <v>0</v>
      </c>
      <c r="HV84" s="5">
        <v>0</v>
      </c>
      <c r="HW84" s="5" t="s">
        <v>33</v>
      </c>
      <c r="HX84" s="5" t="s">
        <v>33</v>
      </c>
      <c r="HY84" s="5" t="s">
        <v>33</v>
      </c>
      <c r="HZ84" s="5" t="s">
        <v>33</v>
      </c>
      <c r="IA84" s="5" t="s">
        <v>33</v>
      </c>
      <c r="IB84" s="5" t="s">
        <v>33</v>
      </c>
      <c r="IC84" s="5" t="s">
        <v>33</v>
      </c>
      <c r="ID84" s="5" t="s">
        <v>33</v>
      </c>
      <c r="IE84" s="5" t="s">
        <v>33</v>
      </c>
      <c r="IF84" s="5" t="s">
        <v>33</v>
      </c>
      <c r="IG84" s="5" t="s">
        <v>33</v>
      </c>
      <c r="IH84" s="5" t="s">
        <v>33</v>
      </c>
      <c r="II84" s="5" t="s">
        <v>33</v>
      </c>
      <c r="IJ84" s="5" t="s">
        <v>33</v>
      </c>
      <c r="IK84" s="5" t="s">
        <v>33</v>
      </c>
      <c r="IL84" s="5" t="s">
        <v>33</v>
      </c>
      <c r="IM84" s="5" t="s">
        <v>33</v>
      </c>
      <c r="IN84" s="5" t="s">
        <v>33</v>
      </c>
      <c r="IO84" s="5" t="s">
        <v>33</v>
      </c>
      <c r="IP84" s="5" t="s">
        <v>33</v>
      </c>
      <c r="IQ84" s="5" t="s">
        <v>33</v>
      </c>
      <c r="IR84" s="5" t="s">
        <v>33</v>
      </c>
      <c r="IS84" s="5" t="s">
        <v>33</v>
      </c>
      <c r="IT84" s="5" t="s">
        <v>33</v>
      </c>
      <c r="IU84" s="5" t="s">
        <v>33</v>
      </c>
      <c r="IV84" s="5" t="s">
        <v>33</v>
      </c>
      <c r="IW84" s="5" t="s">
        <v>33</v>
      </c>
      <c r="IX84" s="5" t="s">
        <v>33</v>
      </c>
      <c r="IY84" s="5">
        <v>0</v>
      </c>
      <c r="IZ84" s="5">
        <v>0</v>
      </c>
      <c r="JA84" s="5">
        <v>0</v>
      </c>
      <c r="JB84" s="5">
        <v>0</v>
      </c>
      <c r="JC84" s="5" t="s">
        <v>33</v>
      </c>
      <c r="JD84" s="5" t="s">
        <v>33</v>
      </c>
      <c r="JE84" s="5" t="s">
        <v>33</v>
      </c>
      <c r="JF84" s="5" t="s">
        <v>33</v>
      </c>
      <c r="JG84" s="5" t="s">
        <v>33</v>
      </c>
      <c r="JH84" s="5" t="s">
        <v>33</v>
      </c>
      <c r="JI84" s="5" t="s">
        <v>33</v>
      </c>
      <c r="JJ84" s="5" t="s">
        <v>33</v>
      </c>
      <c r="JK84" s="5" t="s">
        <v>33</v>
      </c>
      <c r="JL84" s="5" t="s">
        <v>33</v>
      </c>
      <c r="JM84" s="5" t="s">
        <v>33</v>
      </c>
      <c r="JN84" s="5" t="s">
        <v>33</v>
      </c>
      <c r="JO84" s="5" t="s">
        <v>33</v>
      </c>
      <c r="JP84" s="5" t="s">
        <v>33</v>
      </c>
      <c r="JQ84" s="5" t="s">
        <v>33</v>
      </c>
      <c r="JR84" s="5" t="s">
        <v>33</v>
      </c>
      <c r="JS84" s="5" t="s">
        <v>33</v>
      </c>
      <c r="JT84" s="5" t="s">
        <v>33</v>
      </c>
      <c r="JU84" s="5" t="s">
        <v>33</v>
      </c>
      <c r="JV84" s="5" t="s">
        <v>33</v>
      </c>
      <c r="JW84" s="5" t="s">
        <v>33</v>
      </c>
      <c r="JX84" s="5" t="s">
        <v>33</v>
      </c>
      <c r="JY84" s="5" t="s">
        <v>33</v>
      </c>
      <c r="JZ84" s="5" t="s">
        <v>33</v>
      </c>
      <c r="KA84" s="5" t="s">
        <v>33</v>
      </c>
      <c r="KB84" s="5" t="s">
        <v>33</v>
      </c>
      <c r="KC84" s="5" t="s">
        <v>33</v>
      </c>
      <c r="KD84" s="5" t="s">
        <v>33</v>
      </c>
      <c r="KE84" s="5">
        <v>1339</v>
      </c>
      <c r="KF84" s="5">
        <v>1337</v>
      </c>
      <c r="KG84" s="5">
        <v>1302</v>
      </c>
      <c r="KH84" s="5">
        <v>744</v>
      </c>
      <c r="KI84" s="5" t="s">
        <v>33</v>
      </c>
      <c r="KJ84" s="5" t="s">
        <v>33</v>
      </c>
      <c r="KK84" s="5" t="s">
        <v>33</v>
      </c>
      <c r="KL84" s="5" t="s">
        <v>33</v>
      </c>
      <c r="KM84" s="5" t="s">
        <v>33</v>
      </c>
      <c r="KN84" s="5" t="s">
        <v>33</v>
      </c>
      <c r="KO84" s="5" t="s">
        <v>33</v>
      </c>
      <c r="KP84" s="5" t="s">
        <v>33</v>
      </c>
      <c r="KQ84" s="5" t="s">
        <v>33</v>
      </c>
      <c r="KR84" s="5" t="s">
        <v>33</v>
      </c>
      <c r="KS84" s="5" t="s">
        <v>33</v>
      </c>
      <c r="KT84" s="5" t="s">
        <v>33</v>
      </c>
      <c r="KU84" s="5" t="s">
        <v>33</v>
      </c>
      <c r="KV84" s="5" t="s">
        <v>33</v>
      </c>
      <c r="KW84" s="5" t="s">
        <v>33</v>
      </c>
      <c r="KX84" s="5" t="s">
        <v>33</v>
      </c>
      <c r="KY84" s="5" t="s">
        <v>33</v>
      </c>
      <c r="KZ84" s="5" t="s">
        <v>33</v>
      </c>
      <c r="LA84" s="5" t="s">
        <v>33</v>
      </c>
      <c r="LB84" s="5" t="s">
        <v>33</v>
      </c>
      <c r="LC84" s="5" t="s">
        <v>33</v>
      </c>
      <c r="LD84" s="5" t="s">
        <v>33</v>
      </c>
      <c r="LE84" s="5" t="s">
        <v>33</v>
      </c>
      <c r="LF84" s="5" t="s">
        <v>33</v>
      </c>
      <c r="LG84" s="5" t="s">
        <v>33</v>
      </c>
      <c r="LH84" s="5" t="s">
        <v>33</v>
      </c>
      <c r="LI84" s="5" t="s">
        <v>33</v>
      </c>
      <c r="LJ84" s="5" t="s">
        <v>33</v>
      </c>
      <c r="LK84" s="5">
        <v>375</v>
      </c>
      <c r="LL84" s="5">
        <v>426</v>
      </c>
      <c r="LM84" s="5">
        <v>397</v>
      </c>
      <c r="LN84" s="5">
        <v>153</v>
      </c>
      <c r="LO84" s="5" t="s">
        <v>33</v>
      </c>
      <c r="LP84" s="5" t="s">
        <v>33</v>
      </c>
      <c r="LQ84" s="5" t="s">
        <v>33</v>
      </c>
      <c r="LR84" s="5" t="s">
        <v>33</v>
      </c>
      <c r="LS84" s="5" t="s">
        <v>33</v>
      </c>
      <c r="LT84" s="5" t="s">
        <v>33</v>
      </c>
      <c r="LU84" s="5" t="s">
        <v>33</v>
      </c>
      <c r="LV84" s="5" t="s">
        <v>33</v>
      </c>
      <c r="LW84" s="5" t="s">
        <v>33</v>
      </c>
      <c r="LX84" s="5" t="s">
        <v>33</v>
      </c>
      <c r="LY84" s="5" t="s">
        <v>33</v>
      </c>
      <c r="LZ84" s="5" t="s">
        <v>33</v>
      </c>
      <c r="MA84" s="5" t="s">
        <v>33</v>
      </c>
      <c r="MB84" s="5" t="s">
        <v>33</v>
      </c>
      <c r="MC84" s="5" t="s">
        <v>33</v>
      </c>
      <c r="MD84" s="5" t="s">
        <v>33</v>
      </c>
      <c r="ME84" s="5" t="s">
        <v>33</v>
      </c>
      <c r="MF84" s="5" t="s">
        <v>33</v>
      </c>
      <c r="MG84" s="5" t="s">
        <v>33</v>
      </c>
      <c r="MH84" s="5" t="s">
        <v>33</v>
      </c>
      <c r="MI84" s="5" t="s">
        <v>33</v>
      </c>
      <c r="MJ84" s="5" t="s">
        <v>33</v>
      </c>
      <c r="MK84" s="5" t="s">
        <v>33</v>
      </c>
      <c r="ML84" s="5" t="s">
        <v>33</v>
      </c>
      <c r="MM84" s="5" t="s">
        <v>33</v>
      </c>
      <c r="MN84" s="5" t="s">
        <v>33</v>
      </c>
      <c r="MO84" s="5" t="s">
        <v>33</v>
      </c>
      <c r="MP84" s="5" t="s">
        <v>33</v>
      </c>
      <c r="MQ84" s="5">
        <v>0</v>
      </c>
      <c r="MR84" s="5">
        <v>0</v>
      </c>
      <c r="MS84" s="5">
        <v>0</v>
      </c>
      <c r="MT84" s="5">
        <v>0</v>
      </c>
      <c r="MU84" s="5" t="s">
        <v>33</v>
      </c>
      <c r="MV84" s="5" t="s">
        <v>33</v>
      </c>
      <c r="MW84" s="5" t="s">
        <v>33</v>
      </c>
      <c r="MX84" s="5" t="s">
        <v>33</v>
      </c>
      <c r="MY84" s="5" t="s">
        <v>33</v>
      </c>
      <c r="MZ84" s="5" t="s">
        <v>33</v>
      </c>
      <c r="NA84" s="5" t="s">
        <v>33</v>
      </c>
      <c r="NB84" s="5" t="s">
        <v>33</v>
      </c>
      <c r="NC84" s="5" t="s">
        <v>33</v>
      </c>
      <c r="ND84" s="5" t="s">
        <v>33</v>
      </c>
      <c r="NE84" s="5" t="s">
        <v>33</v>
      </c>
      <c r="NF84" s="5" t="s">
        <v>33</v>
      </c>
      <c r="NG84" s="5" t="s">
        <v>33</v>
      </c>
      <c r="NH84" s="5" t="s">
        <v>33</v>
      </c>
      <c r="NI84" s="5" t="s">
        <v>33</v>
      </c>
      <c r="NJ84" s="5" t="s">
        <v>33</v>
      </c>
      <c r="NK84" s="5" t="s">
        <v>33</v>
      </c>
      <c r="NL84" s="5" t="s">
        <v>33</v>
      </c>
      <c r="NM84" s="5" t="s">
        <v>33</v>
      </c>
      <c r="NN84" s="5" t="s">
        <v>33</v>
      </c>
      <c r="NO84" s="5" t="s">
        <v>33</v>
      </c>
      <c r="NP84" s="5" t="s">
        <v>33</v>
      </c>
      <c r="NQ84" s="5" t="s">
        <v>33</v>
      </c>
      <c r="NR84" s="5" t="s">
        <v>33</v>
      </c>
      <c r="NS84" s="5" t="s">
        <v>33</v>
      </c>
      <c r="NT84" s="5" t="s">
        <v>33</v>
      </c>
      <c r="NU84" s="5" t="s">
        <v>33</v>
      </c>
      <c r="NV84" s="5" t="s">
        <v>33</v>
      </c>
      <c r="NW84" s="5">
        <v>0</v>
      </c>
      <c r="NX84" s="5">
        <v>0</v>
      </c>
      <c r="NY84" s="5">
        <v>0</v>
      </c>
      <c r="NZ84" s="5">
        <v>0</v>
      </c>
      <c r="OA84" s="5" t="s">
        <v>33</v>
      </c>
      <c r="OB84" s="5" t="s">
        <v>33</v>
      </c>
      <c r="OC84" s="5" t="s">
        <v>33</v>
      </c>
      <c r="OD84" s="5" t="s">
        <v>33</v>
      </c>
      <c r="OE84" s="5" t="s">
        <v>33</v>
      </c>
      <c r="OF84" s="5" t="s">
        <v>33</v>
      </c>
      <c r="OG84" s="5" t="s">
        <v>33</v>
      </c>
      <c r="OH84" s="5" t="s">
        <v>33</v>
      </c>
      <c r="OI84" s="5" t="s">
        <v>33</v>
      </c>
      <c r="OJ84" s="5" t="s">
        <v>33</v>
      </c>
      <c r="OK84" s="5" t="s">
        <v>33</v>
      </c>
      <c r="OL84" s="5" t="s">
        <v>33</v>
      </c>
      <c r="OM84" s="5" t="s">
        <v>33</v>
      </c>
      <c r="ON84" s="5" t="s">
        <v>33</v>
      </c>
      <c r="OO84" s="5" t="s">
        <v>33</v>
      </c>
      <c r="OP84" s="5" t="s">
        <v>33</v>
      </c>
      <c r="OQ84" s="5" t="s">
        <v>33</v>
      </c>
      <c r="OR84" s="5" t="s">
        <v>33</v>
      </c>
      <c r="OS84" s="5" t="s">
        <v>33</v>
      </c>
      <c r="OT84" s="5" t="s">
        <v>33</v>
      </c>
      <c r="OU84" s="5" t="s">
        <v>33</v>
      </c>
      <c r="OV84" s="5" t="s">
        <v>33</v>
      </c>
      <c r="OW84" s="5" t="s">
        <v>33</v>
      </c>
      <c r="OX84" s="5" t="s">
        <v>33</v>
      </c>
      <c r="OY84" s="5" t="s">
        <v>33</v>
      </c>
      <c r="OZ84" s="5" t="s">
        <v>33</v>
      </c>
      <c r="PA84" s="5" t="s">
        <v>33</v>
      </c>
      <c r="PB84" s="5" t="s">
        <v>33</v>
      </c>
      <c r="PC84" s="5">
        <v>0</v>
      </c>
      <c r="PD84" s="5">
        <v>0</v>
      </c>
      <c r="PE84" s="5">
        <v>0</v>
      </c>
      <c r="PF84" s="5">
        <v>0</v>
      </c>
      <c r="PG84" s="5" t="s">
        <v>33</v>
      </c>
      <c r="PH84" s="5" t="s">
        <v>33</v>
      </c>
      <c r="PI84" s="5" t="s">
        <v>33</v>
      </c>
      <c r="PJ84" s="5" t="s">
        <v>33</v>
      </c>
      <c r="PK84" s="5" t="s">
        <v>33</v>
      </c>
      <c r="PL84" s="5" t="s">
        <v>33</v>
      </c>
      <c r="PM84" s="5" t="s">
        <v>33</v>
      </c>
      <c r="PN84" s="5" t="s">
        <v>33</v>
      </c>
      <c r="PO84" s="5" t="s">
        <v>33</v>
      </c>
      <c r="PP84" s="5" t="s">
        <v>33</v>
      </c>
      <c r="PQ84" s="5" t="s">
        <v>33</v>
      </c>
      <c r="PR84" s="5" t="s">
        <v>33</v>
      </c>
      <c r="PS84" s="5" t="s">
        <v>33</v>
      </c>
      <c r="PT84" s="5" t="s">
        <v>33</v>
      </c>
      <c r="PU84" s="5" t="s">
        <v>33</v>
      </c>
      <c r="PV84" s="5" t="s">
        <v>33</v>
      </c>
      <c r="PW84" s="5" t="s">
        <v>33</v>
      </c>
      <c r="PX84" s="5" t="s">
        <v>33</v>
      </c>
      <c r="PY84" s="5" t="s">
        <v>33</v>
      </c>
      <c r="PZ84" s="5" t="s">
        <v>33</v>
      </c>
      <c r="QA84" s="5" t="s">
        <v>33</v>
      </c>
      <c r="QB84" s="5" t="s">
        <v>33</v>
      </c>
      <c r="QC84" s="5" t="s">
        <v>33</v>
      </c>
      <c r="QD84" s="5" t="s">
        <v>33</v>
      </c>
      <c r="QE84" s="5" t="s">
        <v>33</v>
      </c>
      <c r="QF84" s="5" t="s">
        <v>33</v>
      </c>
      <c r="QG84" s="5" t="s">
        <v>33</v>
      </c>
      <c r="QH84" s="5" t="s">
        <v>33</v>
      </c>
      <c r="QI84" s="5">
        <v>0</v>
      </c>
      <c r="QJ84" s="5">
        <v>0</v>
      </c>
      <c r="QK84" s="5">
        <v>0</v>
      </c>
      <c r="QL84" s="5">
        <v>0</v>
      </c>
      <c r="QM84" s="5" t="s">
        <v>33</v>
      </c>
      <c r="QN84" s="5" t="s">
        <v>33</v>
      </c>
      <c r="QO84" s="5" t="s">
        <v>33</v>
      </c>
      <c r="QP84" s="5" t="s">
        <v>33</v>
      </c>
      <c r="QQ84" s="5" t="s">
        <v>33</v>
      </c>
      <c r="QR84" s="5" t="s">
        <v>33</v>
      </c>
      <c r="QS84" s="5" t="s">
        <v>33</v>
      </c>
      <c r="QT84" s="5" t="s">
        <v>33</v>
      </c>
      <c r="QU84" s="5" t="s">
        <v>33</v>
      </c>
      <c r="QV84" s="5" t="s">
        <v>33</v>
      </c>
      <c r="QW84" s="5" t="s">
        <v>33</v>
      </c>
      <c r="QX84" s="5" t="s">
        <v>33</v>
      </c>
      <c r="QY84" s="5" t="s">
        <v>33</v>
      </c>
      <c r="QZ84" s="5" t="s">
        <v>33</v>
      </c>
      <c r="RA84" s="5" t="s">
        <v>33</v>
      </c>
      <c r="RB84" s="5" t="s">
        <v>33</v>
      </c>
      <c r="RC84" s="5" t="s">
        <v>33</v>
      </c>
      <c r="RD84" s="5" t="s">
        <v>33</v>
      </c>
      <c r="RE84" s="5" t="s">
        <v>33</v>
      </c>
      <c r="RF84" s="5" t="s">
        <v>33</v>
      </c>
      <c r="RG84" s="5" t="s">
        <v>33</v>
      </c>
      <c r="RH84" s="5" t="s">
        <v>33</v>
      </c>
      <c r="RI84" s="5" t="s">
        <v>33</v>
      </c>
      <c r="RJ84" s="5" t="s">
        <v>33</v>
      </c>
      <c r="RK84" s="5" t="s">
        <v>33</v>
      </c>
      <c r="RL84" s="5" t="s">
        <v>33</v>
      </c>
      <c r="RM84" s="5" t="s">
        <v>33</v>
      </c>
      <c r="RN84" s="5" t="s">
        <v>33</v>
      </c>
      <c r="RO84" s="5">
        <v>0</v>
      </c>
      <c r="RP84" s="5">
        <v>0</v>
      </c>
      <c r="RQ84" s="5">
        <v>0</v>
      </c>
      <c r="RR84" s="5">
        <v>0</v>
      </c>
      <c r="RS84" s="5" t="s">
        <v>33</v>
      </c>
      <c r="RT84" s="5" t="s">
        <v>33</v>
      </c>
      <c r="RU84" s="5" t="s">
        <v>33</v>
      </c>
      <c r="RV84" s="5" t="s">
        <v>33</v>
      </c>
      <c r="RW84" s="5" t="s">
        <v>33</v>
      </c>
      <c r="RX84" s="5" t="s">
        <v>33</v>
      </c>
      <c r="RY84" s="5" t="s">
        <v>33</v>
      </c>
      <c r="RZ84" s="5" t="s">
        <v>33</v>
      </c>
      <c r="SA84" s="5" t="s">
        <v>33</v>
      </c>
      <c r="SB84" s="5" t="s">
        <v>33</v>
      </c>
      <c r="SC84" s="5" t="s">
        <v>33</v>
      </c>
      <c r="SD84" s="5" t="s">
        <v>33</v>
      </c>
      <c r="SE84" s="5" t="s">
        <v>33</v>
      </c>
      <c r="SF84" s="5" t="s">
        <v>33</v>
      </c>
      <c r="SG84" s="5" t="s">
        <v>33</v>
      </c>
      <c r="SH84" s="5" t="s">
        <v>33</v>
      </c>
      <c r="SI84" s="5" t="s">
        <v>33</v>
      </c>
      <c r="SJ84" s="5" t="s">
        <v>33</v>
      </c>
      <c r="SK84" s="5" t="s">
        <v>33</v>
      </c>
      <c r="SL84" s="5" t="s">
        <v>33</v>
      </c>
      <c r="SM84" s="5" t="s">
        <v>33</v>
      </c>
      <c r="SN84" s="5" t="s">
        <v>33</v>
      </c>
      <c r="SO84" s="5" t="s">
        <v>33</v>
      </c>
      <c r="SP84" s="5" t="s">
        <v>33</v>
      </c>
      <c r="SQ84" s="5" t="s">
        <v>33</v>
      </c>
      <c r="SR84" s="5" t="s">
        <v>33</v>
      </c>
      <c r="SS84" s="5" t="s">
        <v>33</v>
      </c>
      <c r="ST84" s="5" t="s">
        <v>33</v>
      </c>
      <c r="SU84" s="5">
        <v>0</v>
      </c>
      <c r="SV84" s="5">
        <v>0</v>
      </c>
      <c r="SW84" s="5">
        <v>0</v>
      </c>
      <c r="SX84" s="5">
        <v>0</v>
      </c>
      <c r="SY84" s="5" t="s">
        <v>33</v>
      </c>
      <c r="SZ84" s="5" t="s">
        <v>33</v>
      </c>
      <c r="TA84" s="5" t="s">
        <v>33</v>
      </c>
      <c r="TB84" s="5" t="s">
        <v>33</v>
      </c>
      <c r="TC84" s="5" t="s">
        <v>33</v>
      </c>
      <c r="TD84" s="5" t="s">
        <v>33</v>
      </c>
      <c r="TE84" s="5" t="s">
        <v>33</v>
      </c>
      <c r="TF84" s="5" t="s">
        <v>33</v>
      </c>
      <c r="TG84" s="5" t="s">
        <v>33</v>
      </c>
      <c r="TH84" s="5" t="s">
        <v>33</v>
      </c>
      <c r="TI84" s="5" t="s">
        <v>33</v>
      </c>
      <c r="TJ84" s="5" t="s">
        <v>33</v>
      </c>
      <c r="TK84" s="5" t="s">
        <v>33</v>
      </c>
      <c r="TL84" s="5" t="s">
        <v>33</v>
      </c>
      <c r="TM84" s="5" t="s">
        <v>33</v>
      </c>
      <c r="TN84" s="5" t="s">
        <v>33</v>
      </c>
      <c r="TO84" s="5" t="s">
        <v>33</v>
      </c>
      <c r="TP84" s="5" t="s">
        <v>33</v>
      </c>
      <c r="TQ84" s="5" t="s">
        <v>33</v>
      </c>
      <c r="TR84" s="5" t="s">
        <v>33</v>
      </c>
      <c r="TS84" s="5" t="s">
        <v>33</v>
      </c>
      <c r="TT84" s="5" t="s">
        <v>33</v>
      </c>
      <c r="TU84" s="5" t="s">
        <v>33</v>
      </c>
      <c r="TV84" s="5" t="s">
        <v>33</v>
      </c>
      <c r="TW84" s="5" t="s">
        <v>33</v>
      </c>
      <c r="TX84" s="5" t="s">
        <v>33</v>
      </c>
      <c r="TY84" s="5" t="s">
        <v>33</v>
      </c>
      <c r="TZ84" s="5" t="s">
        <v>33</v>
      </c>
      <c r="UA84" s="5">
        <v>0</v>
      </c>
      <c r="UB84" s="5">
        <v>0</v>
      </c>
      <c r="UC84" s="5">
        <v>0</v>
      </c>
      <c r="UD84" s="5">
        <v>0</v>
      </c>
      <c r="UE84" s="5" t="s">
        <v>33</v>
      </c>
      <c r="UF84" s="5" t="s">
        <v>33</v>
      </c>
      <c r="UG84" s="5" t="s">
        <v>33</v>
      </c>
      <c r="UH84" s="5" t="s">
        <v>33</v>
      </c>
      <c r="UI84" s="5" t="s">
        <v>33</v>
      </c>
      <c r="UJ84" s="5" t="s">
        <v>33</v>
      </c>
      <c r="UK84" s="5" t="s">
        <v>33</v>
      </c>
      <c r="UL84" s="5" t="s">
        <v>33</v>
      </c>
      <c r="UM84" s="5" t="s">
        <v>33</v>
      </c>
      <c r="UN84" s="5" t="s">
        <v>33</v>
      </c>
      <c r="UO84" s="5" t="s">
        <v>33</v>
      </c>
      <c r="UP84" s="5" t="s">
        <v>33</v>
      </c>
      <c r="UQ84" s="5" t="s">
        <v>33</v>
      </c>
      <c r="UR84" s="5" t="s">
        <v>33</v>
      </c>
      <c r="US84" s="5" t="s">
        <v>33</v>
      </c>
      <c r="UT84" s="5" t="s">
        <v>33</v>
      </c>
      <c r="UU84" s="5" t="s">
        <v>33</v>
      </c>
      <c r="UV84" s="5" t="s">
        <v>33</v>
      </c>
      <c r="UW84" s="5" t="s">
        <v>33</v>
      </c>
      <c r="UX84" s="5" t="s">
        <v>33</v>
      </c>
      <c r="UY84" s="5" t="s">
        <v>33</v>
      </c>
      <c r="UZ84" s="5" t="s">
        <v>33</v>
      </c>
      <c r="VA84" s="5" t="s">
        <v>33</v>
      </c>
      <c r="VB84" s="5" t="s">
        <v>33</v>
      </c>
      <c r="VC84" s="5" t="s">
        <v>33</v>
      </c>
      <c r="VD84" s="5" t="s">
        <v>33</v>
      </c>
      <c r="VE84" s="5" t="s">
        <v>33</v>
      </c>
      <c r="VF84" s="5" t="s">
        <v>33</v>
      </c>
      <c r="VG84" s="5">
        <v>3585</v>
      </c>
      <c r="VH84" s="5">
        <v>3403</v>
      </c>
      <c r="VI84" s="5">
        <v>3369</v>
      </c>
      <c r="VJ84" s="5">
        <v>1831</v>
      </c>
      <c r="VK84" s="5" t="s">
        <v>33</v>
      </c>
      <c r="VL84" s="5" t="s">
        <v>33</v>
      </c>
      <c r="VM84" s="5" t="s">
        <v>33</v>
      </c>
      <c r="VN84" s="5" t="s">
        <v>33</v>
      </c>
      <c r="VO84" s="5" t="s">
        <v>33</v>
      </c>
      <c r="VP84" s="5" t="s">
        <v>33</v>
      </c>
      <c r="VQ84" s="5" t="s">
        <v>33</v>
      </c>
      <c r="VR84" s="5" t="s">
        <v>33</v>
      </c>
      <c r="VS84" s="5" t="s">
        <v>33</v>
      </c>
      <c r="VT84" s="5" t="s">
        <v>33</v>
      </c>
      <c r="VU84" s="5" t="s">
        <v>33</v>
      </c>
      <c r="VV84" s="5" t="s">
        <v>33</v>
      </c>
      <c r="VW84" s="5" t="s">
        <v>33</v>
      </c>
      <c r="VX84" s="5" t="s">
        <v>33</v>
      </c>
      <c r="VY84" s="5" t="s">
        <v>33</v>
      </c>
      <c r="VZ84" s="5" t="s">
        <v>33</v>
      </c>
      <c r="WA84" s="5" t="s">
        <v>33</v>
      </c>
      <c r="WB84" s="5" t="s">
        <v>33</v>
      </c>
      <c r="WC84" s="5" t="s">
        <v>33</v>
      </c>
      <c r="WD84" s="5" t="s">
        <v>33</v>
      </c>
      <c r="WE84" s="5" t="s">
        <v>33</v>
      </c>
      <c r="WF84" s="5" t="s">
        <v>33</v>
      </c>
      <c r="WG84" s="5" t="s">
        <v>33</v>
      </c>
      <c r="WH84" s="5" t="s">
        <v>33</v>
      </c>
      <c r="WI84" s="5" t="s">
        <v>33</v>
      </c>
      <c r="WJ84" s="5" t="s">
        <v>33</v>
      </c>
      <c r="WK84" s="5" t="s">
        <v>33</v>
      </c>
      <c r="WL84" s="5" t="s">
        <v>33</v>
      </c>
      <c r="WM84" s="5">
        <v>0</v>
      </c>
      <c r="WN84" s="5">
        <v>0</v>
      </c>
      <c r="WO84" s="5">
        <v>0</v>
      </c>
      <c r="WP84" s="5">
        <v>0</v>
      </c>
      <c r="WQ84" s="5" t="s">
        <v>33</v>
      </c>
      <c r="WR84" s="5" t="s">
        <v>33</v>
      </c>
      <c r="WS84" s="5" t="s">
        <v>33</v>
      </c>
      <c r="WT84" s="5" t="s">
        <v>33</v>
      </c>
      <c r="WU84" s="5" t="s">
        <v>33</v>
      </c>
      <c r="WV84" s="5" t="s">
        <v>33</v>
      </c>
      <c r="WW84" s="5" t="s">
        <v>33</v>
      </c>
      <c r="WX84" s="5" t="s">
        <v>33</v>
      </c>
      <c r="WY84" s="5" t="s">
        <v>33</v>
      </c>
      <c r="WZ84" s="5" t="s">
        <v>33</v>
      </c>
      <c r="XA84" s="5" t="s">
        <v>33</v>
      </c>
      <c r="XB84" s="5" t="s">
        <v>33</v>
      </c>
      <c r="XC84" s="5" t="s">
        <v>33</v>
      </c>
      <c r="XD84" s="5" t="s">
        <v>33</v>
      </c>
      <c r="XE84" s="5" t="s">
        <v>33</v>
      </c>
      <c r="XF84" s="5" t="s">
        <v>33</v>
      </c>
      <c r="XG84" s="5" t="s">
        <v>33</v>
      </c>
      <c r="XH84" s="5" t="s">
        <v>33</v>
      </c>
      <c r="XI84" s="5" t="s">
        <v>33</v>
      </c>
      <c r="XJ84" s="5" t="s">
        <v>33</v>
      </c>
      <c r="XK84" s="5" t="s">
        <v>33</v>
      </c>
      <c r="XL84" s="5" t="s">
        <v>33</v>
      </c>
      <c r="XM84" s="5" t="s">
        <v>33</v>
      </c>
      <c r="XN84" s="5" t="s">
        <v>33</v>
      </c>
      <c r="XO84" s="5" t="s">
        <v>33</v>
      </c>
      <c r="XP84" s="5" t="s">
        <v>33</v>
      </c>
      <c r="XQ84" s="5" t="s">
        <v>33</v>
      </c>
      <c r="XR84" s="5" t="s">
        <v>33</v>
      </c>
      <c r="XS84" s="1" t="s">
        <v>33</v>
      </c>
      <c r="XT84" s="3" t="s">
        <v>180</v>
      </c>
      <c r="XU84" s="3" t="s">
        <v>179</v>
      </c>
      <c r="XV84" s="3" t="s">
        <v>179</v>
      </c>
      <c r="XW84" s="3" t="s">
        <v>179</v>
      </c>
      <c r="XX84" s="3" t="s">
        <v>180</v>
      </c>
      <c r="XY84" s="3" t="s">
        <v>179</v>
      </c>
      <c r="XZ84" s="3"/>
    </row>
    <row r="85" spans="1:650" x14ac:dyDescent="0.3">
      <c r="A85" s="6" t="s">
        <v>116</v>
      </c>
      <c r="B85" s="1">
        <v>4057014</v>
      </c>
      <c r="C85" s="5">
        <v>0</v>
      </c>
      <c r="D85" s="5">
        <v>239</v>
      </c>
      <c r="E85" s="5">
        <v>1030</v>
      </c>
      <c r="F85" s="5">
        <v>0</v>
      </c>
      <c r="G85" s="5">
        <v>0</v>
      </c>
      <c r="H85" s="5">
        <v>0</v>
      </c>
      <c r="I85" s="5">
        <v>0</v>
      </c>
      <c r="J85" s="5">
        <v>0</v>
      </c>
      <c r="K85" s="5">
        <v>0</v>
      </c>
      <c r="L85" s="5">
        <v>0</v>
      </c>
      <c r="M85" s="5">
        <v>0</v>
      </c>
      <c r="N85" s="5">
        <v>0</v>
      </c>
      <c r="O85" s="5">
        <v>0</v>
      </c>
      <c r="P85" s="5">
        <v>0</v>
      </c>
      <c r="Q85" s="5">
        <v>0</v>
      </c>
      <c r="R85" s="5">
        <v>0</v>
      </c>
      <c r="S85" s="5">
        <v>0</v>
      </c>
      <c r="T85" s="5">
        <v>459</v>
      </c>
      <c r="U85" s="5">
        <v>679</v>
      </c>
      <c r="V85" s="5">
        <v>4528</v>
      </c>
      <c r="W85" s="5">
        <v>44248</v>
      </c>
      <c r="X85" s="5">
        <v>0</v>
      </c>
      <c r="Y85" s="5">
        <v>19726</v>
      </c>
      <c r="Z85" s="5">
        <v>4574</v>
      </c>
      <c r="AA85" s="5">
        <v>2513</v>
      </c>
      <c r="AB85" s="5">
        <v>5731</v>
      </c>
      <c r="AC85" s="5">
        <v>982</v>
      </c>
      <c r="AD85" s="5">
        <v>0</v>
      </c>
      <c r="AE85" s="5">
        <v>0</v>
      </c>
      <c r="AF85" s="5">
        <v>0</v>
      </c>
      <c r="AG85" s="5">
        <v>0</v>
      </c>
      <c r="AH85" s="5">
        <v>0</v>
      </c>
      <c r="AI85" s="5">
        <v>92</v>
      </c>
      <c r="AJ85" s="5">
        <v>246</v>
      </c>
      <c r="AK85" s="5">
        <v>0</v>
      </c>
      <c r="AL85" s="5">
        <v>0</v>
      </c>
      <c r="AM85" s="5">
        <v>0</v>
      </c>
      <c r="AN85" s="5">
        <v>0</v>
      </c>
      <c r="AO85" s="5">
        <v>0</v>
      </c>
      <c r="AP85" s="5">
        <v>0</v>
      </c>
      <c r="AQ85" s="5">
        <v>-33</v>
      </c>
      <c r="AR85" s="5">
        <v>0</v>
      </c>
      <c r="AS85" s="5">
        <v>0</v>
      </c>
      <c r="AT85" s="5">
        <v>33</v>
      </c>
      <c r="AU85" s="5">
        <v>0</v>
      </c>
      <c r="AV85" s="5">
        <v>0</v>
      </c>
      <c r="AW85" s="5">
        <v>0</v>
      </c>
      <c r="AX85" s="5">
        <v>0</v>
      </c>
      <c r="AY85" s="5">
        <v>1</v>
      </c>
      <c r="AZ85" s="5">
        <v>-139</v>
      </c>
      <c r="BA85" s="5">
        <v>7591</v>
      </c>
      <c r="BB85" s="5">
        <v>28576</v>
      </c>
      <c r="BC85" s="5">
        <v>15853</v>
      </c>
      <c r="BD85" s="5">
        <v>32439</v>
      </c>
      <c r="BE85" s="5">
        <v>37609</v>
      </c>
      <c r="BF85" s="5">
        <v>24017</v>
      </c>
      <c r="BG85" s="5">
        <v>130403</v>
      </c>
      <c r="BH85" s="5">
        <v>107834</v>
      </c>
      <c r="BI85" s="5">
        <v>191136</v>
      </c>
      <c r="BJ85" s="5">
        <v>108514</v>
      </c>
      <c r="BK85" s="5">
        <v>106556</v>
      </c>
      <c r="BL85" s="5">
        <v>94765</v>
      </c>
      <c r="BM85" s="5">
        <v>71373</v>
      </c>
      <c r="BN85" s="5">
        <v>1540935</v>
      </c>
      <c r="BO85" s="5">
        <v>205756</v>
      </c>
      <c r="BP85" s="5">
        <v>235939</v>
      </c>
      <c r="BQ85" s="5">
        <v>137110</v>
      </c>
      <c r="BR85" s="5">
        <v>224713</v>
      </c>
      <c r="BS85" s="5">
        <v>244218</v>
      </c>
      <c r="BT85" s="5">
        <v>164121</v>
      </c>
      <c r="BU85" s="5">
        <v>154594</v>
      </c>
      <c r="BV85" s="5">
        <v>141130</v>
      </c>
      <c r="BW85" s="5">
        <v>128577</v>
      </c>
      <c r="BX85" s="5">
        <v>169872</v>
      </c>
      <c r="BY85" s="5">
        <v>74029</v>
      </c>
      <c r="BZ85" s="5">
        <v>105979</v>
      </c>
      <c r="CA85" s="5">
        <v>53292</v>
      </c>
      <c r="CB85" s="5">
        <v>66104</v>
      </c>
      <c r="CC85" s="5">
        <v>50864</v>
      </c>
      <c r="CD85" s="5">
        <v>27263</v>
      </c>
      <c r="CE85" s="5">
        <v>13929</v>
      </c>
      <c r="CF85" s="5">
        <v>31587</v>
      </c>
      <c r="CG85" s="5">
        <v>63431</v>
      </c>
      <c r="CH85" s="5">
        <v>25198</v>
      </c>
      <c r="CI85" s="5">
        <v>34999</v>
      </c>
      <c r="CJ85" s="5">
        <v>12474</v>
      </c>
      <c r="CK85" s="5">
        <v>17939</v>
      </c>
      <c r="CL85" s="5">
        <v>31022</v>
      </c>
      <c r="CM85" s="5">
        <v>46513</v>
      </c>
      <c r="CN85" s="5">
        <v>35122</v>
      </c>
      <c r="CO85" s="5">
        <v>61229</v>
      </c>
      <c r="CP85" s="5">
        <v>49964</v>
      </c>
      <c r="CQ85" s="5">
        <v>46260</v>
      </c>
      <c r="CR85" s="5">
        <v>51520</v>
      </c>
      <c r="CS85" s="5">
        <v>32605</v>
      </c>
      <c r="CT85" s="5">
        <v>74492</v>
      </c>
      <c r="CU85" s="5">
        <v>341510</v>
      </c>
      <c r="CV85" s="5">
        <v>282822</v>
      </c>
      <c r="CW85" s="5">
        <v>236450</v>
      </c>
      <c r="CX85" s="5">
        <v>249747</v>
      </c>
      <c r="CY85" s="5">
        <v>346170</v>
      </c>
      <c r="CZ85" s="5">
        <v>324129</v>
      </c>
      <c r="DA85" s="5">
        <v>187286</v>
      </c>
      <c r="DB85" s="5">
        <v>225913</v>
      </c>
      <c r="DC85" s="5">
        <v>209447</v>
      </c>
      <c r="DD85" s="5">
        <v>249200</v>
      </c>
      <c r="DE85" s="5">
        <v>190193</v>
      </c>
      <c r="DF85" s="5">
        <v>208857</v>
      </c>
      <c r="DG85" s="5">
        <v>190931</v>
      </c>
      <c r="DH85" s="5">
        <v>203206</v>
      </c>
      <c r="DI85" s="5">
        <v>216766</v>
      </c>
      <c r="DJ85" s="5">
        <v>123918</v>
      </c>
      <c r="DK85" s="5">
        <v>170982</v>
      </c>
      <c r="DL85" s="5">
        <v>140751</v>
      </c>
      <c r="DM85" s="5">
        <v>146758</v>
      </c>
      <c r="DN85" s="5">
        <v>115410</v>
      </c>
      <c r="DO85" s="5">
        <v>166035</v>
      </c>
      <c r="DP85" s="5">
        <v>65581</v>
      </c>
      <c r="DQ85" s="5">
        <v>101027</v>
      </c>
      <c r="DR85" s="5">
        <v>140251</v>
      </c>
      <c r="DS85" s="5">
        <v>172540</v>
      </c>
      <c r="DT85" s="5">
        <v>164173</v>
      </c>
      <c r="DU85" s="5">
        <v>165051</v>
      </c>
      <c r="DV85" s="5">
        <v>152023</v>
      </c>
      <c r="DW85" s="5">
        <v>147001</v>
      </c>
      <c r="DX85" s="5">
        <v>135047</v>
      </c>
      <c r="DY85" s="5">
        <v>125556</v>
      </c>
      <c r="DZ85" s="5">
        <v>116194</v>
      </c>
      <c r="EA85" s="5">
        <v>9608</v>
      </c>
      <c r="EB85" s="5">
        <v>17829</v>
      </c>
      <c r="EC85" s="5">
        <v>7365</v>
      </c>
      <c r="ED85" s="5">
        <v>8461</v>
      </c>
      <c r="EE85" s="5">
        <v>19127</v>
      </c>
      <c r="EF85" s="5">
        <v>10831</v>
      </c>
      <c r="EG85" s="5">
        <v>2126</v>
      </c>
      <c r="EH85" s="5">
        <v>-176</v>
      </c>
      <c r="EI85" s="5">
        <v>7731</v>
      </c>
      <c r="EJ85" s="5">
        <v>14210</v>
      </c>
      <c r="EK85" s="5">
        <v>6194</v>
      </c>
      <c r="EL85" s="5">
        <v>8489</v>
      </c>
      <c r="EM85" s="5">
        <v>5941</v>
      </c>
      <c r="EN85" s="5">
        <v>7464</v>
      </c>
      <c r="EO85" s="5">
        <v>10881</v>
      </c>
      <c r="EP85" s="5">
        <v>15802</v>
      </c>
      <c r="EQ85" s="5">
        <v>27461</v>
      </c>
      <c r="ER85" s="5">
        <v>8660</v>
      </c>
      <c r="ES85" s="5">
        <v>9762</v>
      </c>
      <c r="ET85" s="5">
        <v>8622</v>
      </c>
      <c r="EU85" s="5">
        <v>19171</v>
      </c>
      <c r="EV85" s="5">
        <v>15353</v>
      </c>
      <c r="EW85" s="5">
        <v>15783</v>
      </c>
      <c r="EX85" s="5">
        <v>14222</v>
      </c>
      <c r="EY85" s="5">
        <v>19809</v>
      </c>
      <c r="EZ85" s="5">
        <v>79414</v>
      </c>
      <c r="FA85" s="5">
        <v>21219</v>
      </c>
      <c r="FB85" s="5">
        <v>21390</v>
      </c>
      <c r="FC85" s="5">
        <v>25032</v>
      </c>
      <c r="FD85" s="5">
        <v>19113</v>
      </c>
      <c r="FE85" s="5">
        <v>24332</v>
      </c>
      <c r="FF85" s="5">
        <v>4836</v>
      </c>
      <c r="FG85" s="5">
        <v>0</v>
      </c>
      <c r="FH85" s="5">
        <v>0</v>
      </c>
      <c r="FI85" s="5">
        <v>0</v>
      </c>
      <c r="FJ85" s="5">
        <v>0</v>
      </c>
      <c r="FK85" s="5">
        <v>0</v>
      </c>
      <c r="FL85" s="5">
        <v>0</v>
      </c>
      <c r="FM85" s="5">
        <v>0</v>
      </c>
      <c r="FN85" s="5">
        <v>0</v>
      </c>
      <c r="FO85" s="5">
        <v>0</v>
      </c>
      <c r="FP85" s="5">
        <v>0</v>
      </c>
      <c r="FQ85" s="5">
        <v>0</v>
      </c>
      <c r="FR85" s="5">
        <v>0</v>
      </c>
      <c r="FS85" s="5">
        <v>0</v>
      </c>
      <c r="FT85" s="5">
        <v>0</v>
      </c>
      <c r="FU85" s="5" t="s">
        <v>33</v>
      </c>
      <c r="FV85" s="5" t="s">
        <v>33</v>
      </c>
      <c r="FW85" s="5" t="s">
        <v>33</v>
      </c>
      <c r="FX85" s="5" t="s">
        <v>33</v>
      </c>
      <c r="FY85" s="5" t="s">
        <v>33</v>
      </c>
      <c r="FZ85" s="5" t="s">
        <v>33</v>
      </c>
      <c r="GA85" s="5" t="s">
        <v>33</v>
      </c>
      <c r="GB85" s="5" t="s">
        <v>33</v>
      </c>
      <c r="GC85" s="5" t="s">
        <v>33</v>
      </c>
      <c r="GD85" s="5" t="s">
        <v>33</v>
      </c>
      <c r="GE85" s="5" t="s">
        <v>33</v>
      </c>
      <c r="GF85" s="5" t="s">
        <v>33</v>
      </c>
      <c r="GG85" s="5" t="s">
        <v>33</v>
      </c>
      <c r="GH85" s="5" t="s">
        <v>33</v>
      </c>
      <c r="GI85" s="5" t="s">
        <v>33</v>
      </c>
      <c r="GJ85" s="5" t="s">
        <v>33</v>
      </c>
      <c r="GK85" s="5" t="s">
        <v>33</v>
      </c>
      <c r="GL85" s="5" t="s">
        <v>33</v>
      </c>
      <c r="GM85" s="5">
        <v>556967</v>
      </c>
      <c r="GN85" s="5">
        <v>537075</v>
      </c>
      <c r="GO85" s="5">
        <v>381955</v>
      </c>
      <c r="GP85" s="5">
        <v>482921</v>
      </c>
      <c r="GQ85" s="5">
        <v>609514</v>
      </c>
      <c r="GR85" s="5">
        <v>499080</v>
      </c>
      <c r="GS85" s="5">
        <v>344006</v>
      </c>
      <c r="GT85" s="5">
        <v>366867</v>
      </c>
      <c r="GU85" s="5">
        <v>345723</v>
      </c>
      <c r="GV85" s="5">
        <v>433281</v>
      </c>
      <c r="GW85" s="5">
        <v>270416</v>
      </c>
      <c r="GX85" s="5">
        <v>323358</v>
      </c>
      <c r="GY85" s="5">
        <v>250164</v>
      </c>
      <c r="GZ85" s="5">
        <v>276774</v>
      </c>
      <c r="HA85" s="5">
        <v>278511</v>
      </c>
      <c r="HB85" s="5">
        <v>166983</v>
      </c>
      <c r="HC85" s="5">
        <v>212374</v>
      </c>
      <c r="HD85" s="5">
        <v>181317</v>
      </c>
      <c r="HE85" s="5">
        <v>228221</v>
      </c>
      <c r="HF85" s="5">
        <v>182334</v>
      </c>
      <c r="HG85" s="5">
        <v>280306</v>
      </c>
      <c r="HH85" s="5">
        <v>125847</v>
      </c>
      <c r="HI85" s="5">
        <v>192084</v>
      </c>
      <c r="HJ85" s="5">
        <v>214086</v>
      </c>
      <c r="HK85" s="5">
        <v>371778</v>
      </c>
      <c r="HL85" s="5">
        <v>392273</v>
      </c>
      <c r="HM85" s="5">
        <v>439617</v>
      </c>
      <c r="HN85" s="5">
        <v>331890</v>
      </c>
      <c r="HO85" s="5">
        <v>324849</v>
      </c>
      <c r="HP85" s="5">
        <v>300445</v>
      </c>
      <c r="HQ85" s="5">
        <v>253867</v>
      </c>
      <c r="HR85" s="5">
        <v>1736456</v>
      </c>
      <c r="HS85" s="5">
        <v>634326</v>
      </c>
      <c r="HT85" s="5">
        <v>740036</v>
      </c>
      <c r="HU85" s="5">
        <v>702730</v>
      </c>
      <c r="HV85" s="5">
        <v>678856</v>
      </c>
      <c r="HW85" s="5">
        <v>751964</v>
      </c>
      <c r="HX85" s="5">
        <v>985843</v>
      </c>
      <c r="HY85" s="5">
        <v>926641</v>
      </c>
      <c r="HZ85" s="5">
        <v>781375</v>
      </c>
      <c r="IA85" s="5">
        <v>896866</v>
      </c>
      <c r="IB85" s="5">
        <v>982546</v>
      </c>
      <c r="IC85" s="5">
        <v>893468</v>
      </c>
      <c r="ID85" s="5">
        <v>1317555</v>
      </c>
      <c r="IE85" s="5">
        <v>1388030</v>
      </c>
      <c r="IF85" s="5">
        <v>1340381</v>
      </c>
      <c r="IG85" s="5">
        <v>1478560</v>
      </c>
      <c r="IH85" s="5">
        <v>1441732</v>
      </c>
      <c r="II85" s="5">
        <v>1583081</v>
      </c>
      <c r="IJ85" s="5">
        <v>1531981</v>
      </c>
      <c r="IK85" s="5">
        <v>1423271</v>
      </c>
      <c r="IL85" s="5">
        <v>1353899</v>
      </c>
      <c r="IM85" s="5">
        <v>1113880</v>
      </c>
      <c r="IN85" s="5">
        <v>1366456</v>
      </c>
      <c r="IO85" s="5">
        <v>1514445</v>
      </c>
      <c r="IP85" s="5">
        <v>1468601</v>
      </c>
      <c r="IQ85" s="5">
        <v>1403375</v>
      </c>
      <c r="IR85" s="5">
        <v>1442475</v>
      </c>
      <c r="IS85" s="5">
        <v>1250578</v>
      </c>
      <c r="IT85" s="5">
        <v>1107584</v>
      </c>
      <c r="IU85" s="5">
        <v>974467</v>
      </c>
      <c r="IV85" s="5">
        <v>1028709</v>
      </c>
      <c r="IW85" s="5">
        <v>934740</v>
      </c>
      <c r="IX85" s="5">
        <v>794562</v>
      </c>
      <c r="IY85" s="5">
        <v>0</v>
      </c>
      <c r="IZ85" s="5">
        <v>0</v>
      </c>
      <c r="JA85" s="5">
        <v>0</v>
      </c>
      <c r="JB85" s="5">
        <v>0</v>
      </c>
      <c r="JC85" s="5">
        <v>0</v>
      </c>
      <c r="JD85" s="5">
        <v>0</v>
      </c>
      <c r="JE85" s="5">
        <v>0</v>
      </c>
      <c r="JF85" s="5">
        <v>0</v>
      </c>
      <c r="JG85" s="5">
        <v>0</v>
      </c>
      <c r="JH85" s="5">
        <v>0</v>
      </c>
      <c r="JI85" s="5">
        <v>0</v>
      </c>
      <c r="JJ85" s="5">
        <v>0</v>
      </c>
      <c r="JK85" s="5">
        <v>0</v>
      </c>
      <c r="JL85" s="5">
        <v>0</v>
      </c>
      <c r="JM85" s="5">
        <v>0</v>
      </c>
      <c r="JN85" s="5">
        <v>-5</v>
      </c>
      <c r="JO85" s="5">
        <v>-25</v>
      </c>
      <c r="JP85" s="5">
        <v>309</v>
      </c>
      <c r="JQ85" s="5">
        <v>33827</v>
      </c>
      <c r="JR85" s="5">
        <v>49093</v>
      </c>
      <c r="JS85" s="5">
        <v>46405</v>
      </c>
      <c r="JT85" s="5">
        <v>63515</v>
      </c>
      <c r="JU85" s="5">
        <v>60255</v>
      </c>
      <c r="JV85" s="5">
        <v>57566</v>
      </c>
      <c r="JW85" s="5">
        <v>59838</v>
      </c>
      <c r="JX85" s="5">
        <v>65007</v>
      </c>
      <c r="JY85" s="5">
        <v>90692</v>
      </c>
      <c r="JZ85" s="5">
        <v>84449</v>
      </c>
      <c r="KA85" s="5">
        <v>80926</v>
      </c>
      <c r="KB85" s="5">
        <v>107295</v>
      </c>
      <c r="KC85" s="5">
        <v>82377</v>
      </c>
      <c r="KD85" s="5">
        <v>79694</v>
      </c>
      <c r="KE85" s="5">
        <v>39602</v>
      </c>
      <c r="KF85" s="5">
        <v>30503</v>
      </c>
      <c r="KG85" s="5">
        <v>37803</v>
      </c>
      <c r="KH85" s="5">
        <v>35199</v>
      </c>
      <c r="KI85" s="5">
        <v>56721</v>
      </c>
      <c r="KJ85" s="5">
        <v>69514</v>
      </c>
      <c r="KK85" s="5">
        <v>79708</v>
      </c>
      <c r="KL85" s="5">
        <v>52875</v>
      </c>
      <c r="KM85" s="5">
        <v>39348</v>
      </c>
      <c r="KN85" s="5">
        <v>57865</v>
      </c>
      <c r="KO85" s="5">
        <v>40229</v>
      </c>
      <c r="KP85" s="5">
        <v>37119</v>
      </c>
      <c r="KQ85" s="5">
        <v>35462</v>
      </c>
      <c r="KR85" s="5">
        <v>32462</v>
      </c>
      <c r="KS85" s="5">
        <v>28601</v>
      </c>
      <c r="KT85" s="5">
        <v>29146</v>
      </c>
      <c r="KU85" s="5">
        <v>26739</v>
      </c>
      <c r="KV85" s="5">
        <v>23980</v>
      </c>
      <c r="KW85" s="5">
        <v>75044</v>
      </c>
      <c r="KX85" s="5">
        <v>38824</v>
      </c>
      <c r="KY85" s="5">
        <v>34373</v>
      </c>
      <c r="KZ85" s="5">
        <v>32585</v>
      </c>
      <c r="LA85" s="5">
        <v>33369</v>
      </c>
      <c r="LB85" s="5">
        <v>33197</v>
      </c>
      <c r="LC85" s="5">
        <v>31410</v>
      </c>
      <c r="LD85" s="5">
        <v>32883</v>
      </c>
      <c r="LE85" s="5">
        <v>33192</v>
      </c>
      <c r="LF85" s="5">
        <v>37255</v>
      </c>
      <c r="LG85" s="5">
        <v>34416</v>
      </c>
      <c r="LH85" s="5">
        <v>31192</v>
      </c>
      <c r="LI85" s="5">
        <v>29345</v>
      </c>
      <c r="LJ85" s="5">
        <v>26515</v>
      </c>
      <c r="LK85" s="5">
        <v>48756</v>
      </c>
      <c r="LL85" s="5">
        <v>50537</v>
      </c>
      <c r="LM85" s="5">
        <v>43940</v>
      </c>
      <c r="LN85" s="5">
        <v>37414</v>
      </c>
      <c r="LO85" s="5">
        <v>46922</v>
      </c>
      <c r="LP85" s="5">
        <v>50040</v>
      </c>
      <c r="LQ85" s="5">
        <v>37626</v>
      </c>
      <c r="LR85" s="5">
        <v>37621</v>
      </c>
      <c r="LS85" s="5">
        <v>34187</v>
      </c>
      <c r="LT85" s="5">
        <v>35707</v>
      </c>
      <c r="LU85" s="5">
        <v>35531</v>
      </c>
      <c r="LV85" s="5">
        <v>35135</v>
      </c>
      <c r="LW85" s="5">
        <v>32043</v>
      </c>
      <c r="LX85" s="5">
        <v>25286</v>
      </c>
      <c r="LY85" s="5">
        <v>15536</v>
      </c>
      <c r="LZ85" s="5">
        <v>19028</v>
      </c>
      <c r="MA85" s="5">
        <v>20224</v>
      </c>
      <c r="MB85" s="5">
        <v>16466</v>
      </c>
      <c r="MC85" s="5">
        <v>18723</v>
      </c>
      <c r="MD85" s="5">
        <v>20972</v>
      </c>
      <c r="ME85" s="5">
        <v>14725</v>
      </c>
      <c r="MF85" s="5">
        <v>21552</v>
      </c>
      <c r="MG85" s="5">
        <v>14508</v>
      </c>
      <c r="MH85" s="5">
        <v>12067</v>
      </c>
      <c r="MI85" s="5">
        <v>12689</v>
      </c>
      <c r="MJ85" s="5">
        <v>14143</v>
      </c>
      <c r="MK85" s="5">
        <v>15886</v>
      </c>
      <c r="ML85" s="5">
        <v>16215</v>
      </c>
      <c r="MM85" s="5">
        <v>22341</v>
      </c>
      <c r="MN85" s="5">
        <v>11325</v>
      </c>
      <c r="MO85" s="5">
        <v>14337</v>
      </c>
      <c r="MP85" s="5">
        <v>13120</v>
      </c>
      <c r="MQ85" s="5">
        <v>5844</v>
      </c>
      <c r="MR85" s="5">
        <v>5411</v>
      </c>
      <c r="MS85" s="5">
        <v>4679</v>
      </c>
      <c r="MT85" s="5">
        <v>4587</v>
      </c>
      <c r="MU85" s="5">
        <v>4661</v>
      </c>
      <c r="MV85" s="5">
        <v>4921</v>
      </c>
      <c r="MW85" s="5">
        <v>4554</v>
      </c>
      <c r="MX85" s="5">
        <v>4085</v>
      </c>
      <c r="MY85" s="5">
        <v>4279</v>
      </c>
      <c r="MZ85" s="5">
        <v>5337</v>
      </c>
      <c r="NA85" s="5">
        <v>5925</v>
      </c>
      <c r="NB85" s="5">
        <v>5718</v>
      </c>
      <c r="NC85" s="5">
        <v>6239</v>
      </c>
      <c r="ND85" s="5">
        <v>4205</v>
      </c>
      <c r="NE85" s="5" t="s">
        <v>33</v>
      </c>
      <c r="NF85" s="5" t="s">
        <v>33</v>
      </c>
      <c r="NG85" s="5" t="s">
        <v>33</v>
      </c>
      <c r="NH85" s="5" t="s">
        <v>33</v>
      </c>
      <c r="NI85" s="5" t="s">
        <v>33</v>
      </c>
      <c r="NJ85" s="5" t="s">
        <v>33</v>
      </c>
      <c r="NK85" s="5" t="s">
        <v>33</v>
      </c>
      <c r="NL85" s="5" t="s">
        <v>33</v>
      </c>
      <c r="NM85" s="5" t="s">
        <v>33</v>
      </c>
      <c r="NN85" s="5" t="s">
        <v>33</v>
      </c>
      <c r="NO85" s="5" t="s">
        <v>33</v>
      </c>
      <c r="NP85" s="5" t="s">
        <v>33</v>
      </c>
      <c r="NQ85" s="5" t="s">
        <v>33</v>
      </c>
      <c r="NR85" s="5" t="s">
        <v>33</v>
      </c>
      <c r="NS85" s="5" t="s">
        <v>33</v>
      </c>
      <c r="NT85" s="5" t="s">
        <v>33</v>
      </c>
      <c r="NU85" s="5" t="s">
        <v>33</v>
      </c>
      <c r="NV85" s="5" t="s">
        <v>33</v>
      </c>
      <c r="NW85" s="5">
        <v>0</v>
      </c>
      <c r="NX85" s="5">
        <v>0</v>
      </c>
      <c r="NY85" s="5">
        <v>0</v>
      </c>
      <c r="NZ85" s="5">
        <v>0</v>
      </c>
      <c r="OA85" s="5">
        <v>0</v>
      </c>
      <c r="OB85" s="5">
        <v>0</v>
      </c>
      <c r="OC85" s="5">
        <v>0</v>
      </c>
      <c r="OD85" s="5">
        <v>0</v>
      </c>
      <c r="OE85" s="5">
        <v>0</v>
      </c>
      <c r="OF85" s="5">
        <v>0</v>
      </c>
      <c r="OG85" s="5">
        <v>0</v>
      </c>
      <c r="OH85" s="5">
        <v>0</v>
      </c>
      <c r="OI85" s="5">
        <v>0</v>
      </c>
      <c r="OJ85" s="5">
        <v>0</v>
      </c>
      <c r="OK85" s="5" t="s">
        <v>33</v>
      </c>
      <c r="OL85" s="5" t="s">
        <v>33</v>
      </c>
      <c r="OM85" s="5" t="s">
        <v>33</v>
      </c>
      <c r="ON85" s="5" t="s">
        <v>33</v>
      </c>
      <c r="OO85" s="5" t="s">
        <v>33</v>
      </c>
      <c r="OP85" s="5" t="s">
        <v>33</v>
      </c>
      <c r="OQ85" s="5" t="s">
        <v>33</v>
      </c>
      <c r="OR85" s="5" t="s">
        <v>33</v>
      </c>
      <c r="OS85" s="5" t="s">
        <v>33</v>
      </c>
      <c r="OT85" s="5" t="s">
        <v>33</v>
      </c>
      <c r="OU85" s="5" t="s">
        <v>33</v>
      </c>
      <c r="OV85" s="5" t="s">
        <v>33</v>
      </c>
      <c r="OW85" s="5" t="s">
        <v>33</v>
      </c>
      <c r="OX85" s="5" t="s">
        <v>33</v>
      </c>
      <c r="OY85" s="5" t="s">
        <v>33</v>
      </c>
      <c r="OZ85" s="5" t="s">
        <v>33</v>
      </c>
      <c r="PA85" s="5" t="s">
        <v>33</v>
      </c>
      <c r="PB85" s="5" t="s">
        <v>33</v>
      </c>
      <c r="PC85" s="5">
        <v>108773</v>
      </c>
      <c r="PD85" s="5">
        <v>103223</v>
      </c>
      <c r="PE85" s="5">
        <v>116296</v>
      </c>
      <c r="PF85" s="5">
        <v>101892</v>
      </c>
      <c r="PG85" s="5">
        <v>93662</v>
      </c>
      <c r="PH85" s="5">
        <v>104851</v>
      </c>
      <c r="PI85" s="5">
        <v>104974</v>
      </c>
      <c r="PJ85" s="5">
        <v>97346</v>
      </c>
      <c r="PK85" s="5">
        <v>98198</v>
      </c>
      <c r="PL85" s="5">
        <v>111883</v>
      </c>
      <c r="PM85" s="5">
        <v>114429</v>
      </c>
      <c r="PN85" s="5">
        <v>96765</v>
      </c>
      <c r="PO85" s="5">
        <v>92656</v>
      </c>
      <c r="PP85" s="5">
        <v>83014</v>
      </c>
      <c r="PQ85" s="5">
        <v>76429</v>
      </c>
      <c r="PR85" s="5">
        <v>74306</v>
      </c>
      <c r="PS85" s="5">
        <v>49911</v>
      </c>
      <c r="PT85" s="5">
        <v>42584</v>
      </c>
      <c r="PU85" s="5">
        <v>39759</v>
      </c>
      <c r="PV85" s="5">
        <v>40255</v>
      </c>
      <c r="PW85" s="5">
        <v>35922</v>
      </c>
      <c r="PX85" s="5">
        <v>36304</v>
      </c>
      <c r="PY85" s="5">
        <v>35946</v>
      </c>
      <c r="PZ85" s="5">
        <v>36663</v>
      </c>
      <c r="QA85" s="5">
        <v>33176</v>
      </c>
      <c r="QB85" s="5">
        <v>33666</v>
      </c>
      <c r="QC85" s="5">
        <v>34654</v>
      </c>
      <c r="QD85" s="5">
        <v>40542</v>
      </c>
      <c r="QE85" s="5">
        <v>34581</v>
      </c>
      <c r="QF85" s="5">
        <v>34918</v>
      </c>
      <c r="QG85" s="5">
        <v>32903</v>
      </c>
      <c r="QH85" s="5">
        <v>32155</v>
      </c>
      <c r="QI85" s="5">
        <v>232099</v>
      </c>
      <c r="QJ85" s="5">
        <v>219927</v>
      </c>
      <c r="QK85" s="5">
        <v>172964</v>
      </c>
      <c r="QL85" s="5">
        <v>137157</v>
      </c>
      <c r="QM85" s="5">
        <v>124408</v>
      </c>
      <c r="QN85" s="5">
        <v>152860</v>
      </c>
      <c r="QO85" s="5">
        <v>172248</v>
      </c>
      <c r="QP85" s="5">
        <v>122585</v>
      </c>
      <c r="QQ85" s="5">
        <v>152322</v>
      </c>
      <c r="QR85" s="5">
        <v>126336</v>
      </c>
      <c r="QS85" s="5">
        <v>121769</v>
      </c>
      <c r="QT85" s="5">
        <v>141025</v>
      </c>
      <c r="QU85" s="5">
        <v>124016</v>
      </c>
      <c r="QV85" s="5">
        <v>102241</v>
      </c>
      <c r="QW85" s="5">
        <v>82877</v>
      </c>
      <c r="QX85" s="5">
        <v>87048</v>
      </c>
      <c r="QY85" s="5">
        <v>102580</v>
      </c>
      <c r="QZ85" s="5">
        <v>106889</v>
      </c>
      <c r="RA85" s="5">
        <v>90455</v>
      </c>
      <c r="RB85" s="5">
        <v>72972</v>
      </c>
      <c r="RC85" s="5">
        <v>89616</v>
      </c>
      <c r="RD85" s="5">
        <v>153817</v>
      </c>
      <c r="RE85" s="5">
        <v>86862</v>
      </c>
      <c r="RF85" s="5">
        <v>79464</v>
      </c>
      <c r="RG85" s="5">
        <v>91887</v>
      </c>
      <c r="RH85" s="5">
        <v>83218</v>
      </c>
      <c r="RI85" s="5">
        <v>90559</v>
      </c>
      <c r="RJ85" s="5">
        <v>88332</v>
      </c>
      <c r="RK85" s="5">
        <v>90267</v>
      </c>
      <c r="RL85" s="5">
        <v>80441</v>
      </c>
      <c r="RM85" s="5">
        <v>77513</v>
      </c>
      <c r="RN85" s="5">
        <v>77906</v>
      </c>
      <c r="RO85" s="5">
        <v>81234</v>
      </c>
      <c r="RP85" s="5">
        <v>83968</v>
      </c>
      <c r="RQ85" s="5">
        <v>77164</v>
      </c>
      <c r="RR85" s="5">
        <v>83313</v>
      </c>
      <c r="RS85" s="5">
        <v>69484</v>
      </c>
      <c r="RT85" s="5">
        <v>79593</v>
      </c>
      <c r="RU85" s="5">
        <v>43647</v>
      </c>
      <c r="RV85" s="5">
        <v>66146</v>
      </c>
      <c r="RW85" s="5">
        <v>81388</v>
      </c>
      <c r="RX85" s="5">
        <v>100444</v>
      </c>
      <c r="RY85" s="5">
        <v>101981</v>
      </c>
      <c r="RZ85" s="5">
        <v>113628</v>
      </c>
      <c r="SA85" s="5">
        <v>92262</v>
      </c>
      <c r="SB85" s="5">
        <v>69175</v>
      </c>
      <c r="SC85" s="5">
        <v>84215</v>
      </c>
      <c r="SD85" s="5">
        <v>82973</v>
      </c>
      <c r="SE85" s="5">
        <v>99847</v>
      </c>
      <c r="SF85" s="5">
        <v>113389</v>
      </c>
      <c r="SG85" s="5">
        <v>91468</v>
      </c>
      <c r="SH85" s="5">
        <v>102152</v>
      </c>
      <c r="SI85" s="5">
        <v>80579</v>
      </c>
      <c r="SJ85" s="5">
        <v>64499</v>
      </c>
      <c r="SK85" s="5">
        <v>93893</v>
      </c>
      <c r="SL85" s="5">
        <v>135804</v>
      </c>
      <c r="SM85" s="5">
        <v>63433</v>
      </c>
      <c r="SN85" s="5">
        <v>75452</v>
      </c>
      <c r="SO85" s="5">
        <v>75388</v>
      </c>
      <c r="SP85" s="5">
        <v>60917</v>
      </c>
      <c r="SQ85" s="5">
        <v>60491</v>
      </c>
      <c r="SR85" s="5">
        <v>53546</v>
      </c>
      <c r="SS85" s="5">
        <v>48893</v>
      </c>
      <c r="ST85" s="5">
        <v>43230</v>
      </c>
      <c r="SU85" s="5">
        <v>250267</v>
      </c>
      <c r="SV85" s="5">
        <v>224544</v>
      </c>
      <c r="SW85" s="5">
        <v>62995</v>
      </c>
      <c r="SX85" s="5">
        <v>44993</v>
      </c>
      <c r="SY85" s="5">
        <v>228877</v>
      </c>
      <c r="SZ85" s="5">
        <v>232387</v>
      </c>
      <c r="TA85" s="5">
        <v>196872</v>
      </c>
      <c r="TB85" s="5">
        <v>154773</v>
      </c>
      <c r="TC85" s="5">
        <v>160955</v>
      </c>
      <c r="TD85" s="5">
        <v>167618</v>
      </c>
      <c r="TE85" s="5">
        <v>109692</v>
      </c>
      <c r="TF85" s="5">
        <v>80687</v>
      </c>
      <c r="TG85" s="5">
        <v>70952</v>
      </c>
      <c r="TH85" s="5">
        <v>63132</v>
      </c>
      <c r="TI85" s="5">
        <v>54896</v>
      </c>
      <c r="TJ85" s="5">
        <v>52074</v>
      </c>
      <c r="TK85" s="5">
        <v>54588</v>
      </c>
      <c r="TL85" s="5">
        <v>49037</v>
      </c>
      <c r="TM85" s="5">
        <v>11622</v>
      </c>
      <c r="TN85" s="5">
        <v>10120</v>
      </c>
      <c r="TO85" s="5">
        <v>9307</v>
      </c>
      <c r="TP85" s="5">
        <v>8966</v>
      </c>
      <c r="TQ85" s="5">
        <v>8840</v>
      </c>
      <c r="TR85" s="5">
        <v>12804</v>
      </c>
      <c r="TS85" s="5">
        <v>17735</v>
      </c>
      <c r="TT85" s="5">
        <v>42277</v>
      </c>
      <c r="TU85" s="5">
        <v>64421</v>
      </c>
      <c r="TV85" s="5">
        <v>40590</v>
      </c>
      <c r="TW85" s="5">
        <v>44967</v>
      </c>
      <c r="TX85" s="5">
        <v>15671</v>
      </c>
      <c r="TY85" s="5">
        <v>8321</v>
      </c>
      <c r="TZ85" s="5">
        <v>8022</v>
      </c>
      <c r="UA85" s="5">
        <v>1160</v>
      </c>
      <c r="UB85" s="5">
        <v>1135</v>
      </c>
      <c r="UC85" s="5">
        <v>680</v>
      </c>
      <c r="UD85" s="5">
        <v>1727</v>
      </c>
      <c r="UE85" s="5">
        <v>2092</v>
      </c>
      <c r="UF85" s="5">
        <v>1278</v>
      </c>
      <c r="UG85" s="5">
        <v>1635</v>
      </c>
      <c r="UH85" s="5">
        <v>1561</v>
      </c>
      <c r="UI85" s="5">
        <v>497</v>
      </c>
      <c r="UJ85" s="5">
        <v>7</v>
      </c>
      <c r="UK85" s="5">
        <v>-54</v>
      </c>
      <c r="UL85" s="5">
        <v>219</v>
      </c>
      <c r="UM85" s="5">
        <v>2</v>
      </c>
      <c r="UN85" s="5">
        <v>1</v>
      </c>
      <c r="UO85" s="5">
        <v>1</v>
      </c>
      <c r="UP85" s="5">
        <v>19</v>
      </c>
      <c r="UQ85" s="5">
        <v>73</v>
      </c>
      <c r="UR85" s="5">
        <v>234</v>
      </c>
      <c r="US85" s="5">
        <v>331</v>
      </c>
      <c r="UT85" s="5">
        <v>1951</v>
      </c>
      <c r="UU85" s="5">
        <v>3603</v>
      </c>
      <c r="UV85" s="5">
        <v>2185</v>
      </c>
      <c r="UW85" s="5">
        <v>2894</v>
      </c>
      <c r="UX85" s="5">
        <v>760</v>
      </c>
      <c r="UY85" s="5">
        <v>455</v>
      </c>
      <c r="UZ85" s="5">
        <v>1504</v>
      </c>
      <c r="VA85" s="5">
        <v>1227</v>
      </c>
      <c r="VB85" s="5">
        <v>730</v>
      </c>
      <c r="VC85" s="5">
        <v>752</v>
      </c>
      <c r="VD85" s="5">
        <v>906</v>
      </c>
      <c r="VE85" s="5">
        <v>1560</v>
      </c>
      <c r="VF85" s="5">
        <v>1972</v>
      </c>
      <c r="VG85" s="5">
        <v>296080</v>
      </c>
      <c r="VH85" s="5">
        <v>325578</v>
      </c>
      <c r="VI85" s="5">
        <v>367947</v>
      </c>
      <c r="VJ85" s="5">
        <v>368432</v>
      </c>
      <c r="VK85" s="5">
        <v>363160</v>
      </c>
      <c r="VL85" s="5">
        <v>394142</v>
      </c>
      <c r="VM85" s="5">
        <v>476222</v>
      </c>
      <c r="VN85" s="5">
        <v>496152</v>
      </c>
      <c r="VO85" s="5">
        <v>483598</v>
      </c>
      <c r="VP85" s="5">
        <v>371833</v>
      </c>
      <c r="VQ85" s="5">
        <v>326851</v>
      </c>
      <c r="VR85" s="5">
        <v>276792</v>
      </c>
      <c r="VS85" s="5">
        <v>235241</v>
      </c>
      <c r="VT85" s="5">
        <v>262626</v>
      </c>
      <c r="VU85" s="5">
        <v>255444</v>
      </c>
      <c r="VV85" s="5">
        <v>237972</v>
      </c>
      <c r="VW85" s="5">
        <v>303752</v>
      </c>
      <c r="VX85" s="5">
        <v>386795</v>
      </c>
      <c r="VY85" s="5">
        <v>731534</v>
      </c>
      <c r="VZ85" s="5">
        <v>678192</v>
      </c>
      <c r="WA85" s="5">
        <v>679869</v>
      </c>
      <c r="WB85" s="5">
        <v>676425</v>
      </c>
      <c r="WC85" s="5">
        <v>269533</v>
      </c>
      <c r="WD85" s="5">
        <v>286067</v>
      </c>
      <c r="WE85" s="5">
        <v>264381</v>
      </c>
      <c r="WF85" s="5">
        <v>528637</v>
      </c>
      <c r="WG85" s="5">
        <v>341791</v>
      </c>
      <c r="WH85" s="5">
        <v>323245</v>
      </c>
      <c r="WI85" s="5">
        <v>286063</v>
      </c>
      <c r="WJ85" s="5">
        <v>208558</v>
      </c>
      <c r="WK85" s="5">
        <v>200683</v>
      </c>
      <c r="WL85" s="5">
        <v>201740</v>
      </c>
      <c r="WM85" s="5">
        <v>2417</v>
      </c>
      <c r="WN85" s="5">
        <v>2224</v>
      </c>
      <c r="WO85" s="5">
        <v>3286</v>
      </c>
      <c r="WP85" s="5">
        <v>2179</v>
      </c>
      <c r="WQ85" s="5">
        <v>2199</v>
      </c>
      <c r="WR85" s="5">
        <v>3790</v>
      </c>
      <c r="WS85" s="5">
        <v>3559</v>
      </c>
      <c r="WT85" s="5">
        <v>2395</v>
      </c>
      <c r="WU85" s="5">
        <v>2297</v>
      </c>
      <c r="WV85" s="5">
        <v>2412</v>
      </c>
      <c r="WW85" s="5">
        <v>2536</v>
      </c>
      <c r="WX85" s="5">
        <v>2555</v>
      </c>
      <c r="WY85" s="5">
        <v>3375</v>
      </c>
      <c r="WZ85" s="5">
        <v>2937</v>
      </c>
      <c r="XA85" s="5">
        <v>822</v>
      </c>
      <c r="XB85" s="5">
        <v>5433</v>
      </c>
      <c r="XC85" s="5">
        <v>11191</v>
      </c>
      <c r="XD85" s="5">
        <v>10359</v>
      </c>
      <c r="XE85" s="5">
        <v>10617</v>
      </c>
      <c r="XF85" s="5">
        <v>10142</v>
      </c>
      <c r="XG85" s="5">
        <v>10110</v>
      </c>
      <c r="XH85" s="5">
        <v>11119</v>
      </c>
      <c r="XI85" s="5">
        <v>11481</v>
      </c>
      <c r="XJ85" s="5">
        <v>10363</v>
      </c>
      <c r="XK85" s="5">
        <v>11120</v>
      </c>
      <c r="XL85" s="5">
        <v>12258</v>
      </c>
      <c r="XM85" s="5">
        <v>12653</v>
      </c>
      <c r="XN85" s="5">
        <v>11084</v>
      </c>
      <c r="XO85" s="5">
        <v>11376</v>
      </c>
      <c r="XP85" s="5">
        <v>10804</v>
      </c>
      <c r="XQ85" s="5">
        <v>10643</v>
      </c>
      <c r="XR85" s="5">
        <v>9689</v>
      </c>
      <c r="XS85" s="1">
        <v>13573</v>
      </c>
      <c r="XT85" s="3" t="s">
        <v>180</v>
      </c>
      <c r="XU85" s="3" t="s">
        <v>180</v>
      </c>
      <c r="XV85" s="3" t="s">
        <v>179</v>
      </c>
      <c r="XW85" s="3" t="s">
        <v>179</v>
      </c>
      <c r="XX85" s="3" t="s">
        <v>180</v>
      </c>
      <c r="XY85" s="3" t="s">
        <v>180</v>
      </c>
      <c r="XZ85" s="3" t="s">
        <v>193</v>
      </c>
    </row>
    <row r="86" spans="1:650" x14ac:dyDescent="0.3">
      <c r="A86" s="6" t="s">
        <v>117</v>
      </c>
      <c r="B86" s="1">
        <v>4061866</v>
      </c>
      <c r="C86" s="5">
        <v>0</v>
      </c>
      <c r="D86" s="5">
        <v>0</v>
      </c>
      <c r="E86" s="5">
        <v>0</v>
      </c>
      <c r="F86" s="5">
        <v>0</v>
      </c>
      <c r="G86" s="5">
        <v>0</v>
      </c>
      <c r="H86" s="5">
        <v>0</v>
      </c>
      <c r="I86" s="5">
        <v>0</v>
      </c>
      <c r="J86" s="5">
        <v>0</v>
      </c>
      <c r="K86" s="5">
        <v>0</v>
      </c>
      <c r="L86" s="5">
        <v>0</v>
      </c>
      <c r="M86" s="5">
        <v>0</v>
      </c>
      <c r="N86" s="5">
        <v>0</v>
      </c>
      <c r="O86" s="5">
        <v>0</v>
      </c>
      <c r="P86" s="5">
        <v>0</v>
      </c>
      <c r="Q86" s="5" t="s">
        <v>33</v>
      </c>
      <c r="R86" s="5" t="s">
        <v>33</v>
      </c>
      <c r="S86" s="5" t="s">
        <v>33</v>
      </c>
      <c r="T86" s="5" t="s">
        <v>33</v>
      </c>
      <c r="U86" s="5" t="s">
        <v>33</v>
      </c>
      <c r="V86" s="5" t="s">
        <v>33</v>
      </c>
      <c r="W86" s="5" t="s">
        <v>33</v>
      </c>
      <c r="X86" s="5" t="s">
        <v>33</v>
      </c>
      <c r="Y86" s="5" t="s">
        <v>33</v>
      </c>
      <c r="Z86" s="5" t="s">
        <v>33</v>
      </c>
      <c r="AA86" s="5" t="s">
        <v>33</v>
      </c>
      <c r="AB86" s="5" t="s">
        <v>33</v>
      </c>
      <c r="AC86" s="5" t="s">
        <v>33</v>
      </c>
      <c r="AD86" s="5" t="s">
        <v>33</v>
      </c>
      <c r="AE86" s="5" t="s">
        <v>33</v>
      </c>
      <c r="AF86" s="5" t="s">
        <v>33</v>
      </c>
      <c r="AG86" s="5" t="s">
        <v>33</v>
      </c>
      <c r="AH86" s="5" t="s">
        <v>33</v>
      </c>
      <c r="AI86" s="5">
        <v>0</v>
      </c>
      <c r="AJ86" s="5">
        <v>0</v>
      </c>
      <c r="AK86" s="5">
        <v>0</v>
      </c>
      <c r="AL86" s="5">
        <v>0</v>
      </c>
      <c r="AM86" s="5">
        <v>0</v>
      </c>
      <c r="AN86" s="5">
        <v>0</v>
      </c>
      <c r="AO86" s="5">
        <v>0</v>
      </c>
      <c r="AP86" s="5">
        <v>0</v>
      </c>
      <c r="AQ86" s="5">
        <v>0</v>
      </c>
      <c r="AR86" s="5">
        <v>0</v>
      </c>
      <c r="AS86" s="5">
        <v>0</v>
      </c>
      <c r="AT86" s="5">
        <v>0</v>
      </c>
      <c r="AU86" s="5">
        <v>0</v>
      </c>
      <c r="AV86" s="5">
        <v>0</v>
      </c>
      <c r="AW86" s="5" t="s">
        <v>33</v>
      </c>
      <c r="AX86" s="5" t="s">
        <v>33</v>
      </c>
      <c r="AY86" s="5" t="s">
        <v>33</v>
      </c>
      <c r="AZ86" s="5" t="s">
        <v>33</v>
      </c>
      <c r="BA86" s="5" t="s">
        <v>33</v>
      </c>
      <c r="BB86" s="5" t="s">
        <v>33</v>
      </c>
      <c r="BC86" s="5" t="s">
        <v>33</v>
      </c>
      <c r="BD86" s="5" t="s">
        <v>33</v>
      </c>
      <c r="BE86" s="5" t="s">
        <v>33</v>
      </c>
      <c r="BF86" s="5" t="s">
        <v>33</v>
      </c>
      <c r="BG86" s="5" t="s">
        <v>33</v>
      </c>
      <c r="BH86" s="5" t="s">
        <v>33</v>
      </c>
      <c r="BI86" s="5" t="s">
        <v>33</v>
      </c>
      <c r="BJ86" s="5" t="s">
        <v>33</v>
      </c>
      <c r="BK86" s="5" t="s">
        <v>33</v>
      </c>
      <c r="BL86" s="5" t="s">
        <v>33</v>
      </c>
      <c r="BM86" s="5" t="s">
        <v>33</v>
      </c>
      <c r="BN86" s="5" t="s">
        <v>33</v>
      </c>
      <c r="BO86" s="5">
        <v>80</v>
      </c>
      <c r="BP86" s="5">
        <v>165</v>
      </c>
      <c r="BQ86" s="5">
        <v>75</v>
      </c>
      <c r="BR86" s="5">
        <v>111</v>
      </c>
      <c r="BS86" s="5">
        <v>101</v>
      </c>
      <c r="BT86" s="5">
        <v>80</v>
      </c>
      <c r="BU86" s="5">
        <v>82</v>
      </c>
      <c r="BV86" s="5">
        <v>88</v>
      </c>
      <c r="BW86" s="5">
        <v>132</v>
      </c>
      <c r="BX86" s="5">
        <v>91</v>
      </c>
      <c r="BY86" s="5">
        <v>95</v>
      </c>
      <c r="BZ86" s="5">
        <v>79</v>
      </c>
      <c r="CA86" s="5">
        <v>160</v>
      </c>
      <c r="CB86" s="5">
        <v>10</v>
      </c>
      <c r="CC86" s="5" t="s">
        <v>33</v>
      </c>
      <c r="CD86" s="5" t="s">
        <v>33</v>
      </c>
      <c r="CE86" s="5" t="s">
        <v>33</v>
      </c>
      <c r="CF86" s="5" t="s">
        <v>33</v>
      </c>
      <c r="CG86" s="5" t="s">
        <v>33</v>
      </c>
      <c r="CH86" s="5" t="s">
        <v>33</v>
      </c>
      <c r="CI86" s="5" t="s">
        <v>33</v>
      </c>
      <c r="CJ86" s="5" t="s">
        <v>33</v>
      </c>
      <c r="CK86" s="5" t="s">
        <v>33</v>
      </c>
      <c r="CL86" s="5" t="s">
        <v>33</v>
      </c>
      <c r="CM86" s="5" t="s">
        <v>33</v>
      </c>
      <c r="CN86" s="5" t="s">
        <v>33</v>
      </c>
      <c r="CO86" s="5" t="s">
        <v>33</v>
      </c>
      <c r="CP86" s="5" t="s">
        <v>33</v>
      </c>
      <c r="CQ86" s="5" t="s">
        <v>33</v>
      </c>
      <c r="CR86" s="5" t="s">
        <v>33</v>
      </c>
      <c r="CS86" s="5" t="s">
        <v>33</v>
      </c>
      <c r="CT86" s="5" t="s">
        <v>33</v>
      </c>
      <c r="CU86" s="5">
        <v>743</v>
      </c>
      <c r="CV86" s="5">
        <v>652</v>
      </c>
      <c r="CW86" s="5">
        <v>543</v>
      </c>
      <c r="CX86" s="5">
        <v>573</v>
      </c>
      <c r="CY86" s="5">
        <v>749</v>
      </c>
      <c r="CZ86" s="5">
        <v>507</v>
      </c>
      <c r="DA86" s="5">
        <v>579</v>
      </c>
      <c r="DB86" s="5">
        <v>554</v>
      </c>
      <c r="DC86" s="5">
        <v>465</v>
      </c>
      <c r="DD86" s="5">
        <v>339</v>
      </c>
      <c r="DE86" s="5">
        <v>393</v>
      </c>
      <c r="DF86" s="5">
        <v>504</v>
      </c>
      <c r="DG86" s="5">
        <v>531</v>
      </c>
      <c r="DH86" s="5">
        <v>944</v>
      </c>
      <c r="DI86" s="5" t="s">
        <v>33</v>
      </c>
      <c r="DJ86" s="5" t="s">
        <v>33</v>
      </c>
      <c r="DK86" s="5" t="s">
        <v>33</v>
      </c>
      <c r="DL86" s="5" t="s">
        <v>33</v>
      </c>
      <c r="DM86" s="5" t="s">
        <v>33</v>
      </c>
      <c r="DN86" s="5" t="s">
        <v>33</v>
      </c>
      <c r="DO86" s="5" t="s">
        <v>33</v>
      </c>
      <c r="DP86" s="5" t="s">
        <v>33</v>
      </c>
      <c r="DQ86" s="5" t="s">
        <v>33</v>
      </c>
      <c r="DR86" s="5" t="s">
        <v>33</v>
      </c>
      <c r="DS86" s="5" t="s">
        <v>33</v>
      </c>
      <c r="DT86" s="5" t="s">
        <v>33</v>
      </c>
      <c r="DU86" s="5" t="s">
        <v>33</v>
      </c>
      <c r="DV86" s="5" t="s">
        <v>33</v>
      </c>
      <c r="DW86" s="5" t="s">
        <v>33</v>
      </c>
      <c r="DX86" s="5" t="s">
        <v>33</v>
      </c>
      <c r="DY86" s="5" t="s">
        <v>33</v>
      </c>
      <c r="DZ86" s="5" t="s">
        <v>33</v>
      </c>
      <c r="EA86" s="5">
        <v>134</v>
      </c>
      <c r="EB86" s="5">
        <v>10</v>
      </c>
      <c r="EC86" s="5">
        <v>140</v>
      </c>
      <c r="ED86" s="5">
        <v>80</v>
      </c>
      <c r="EE86" s="5">
        <v>117</v>
      </c>
      <c r="EF86" s="5">
        <v>256</v>
      </c>
      <c r="EG86" s="5">
        <v>38</v>
      </c>
      <c r="EH86" s="5">
        <v>15</v>
      </c>
      <c r="EI86" s="5">
        <v>82</v>
      </c>
      <c r="EJ86" s="5">
        <v>129</v>
      </c>
      <c r="EK86" s="5">
        <v>85</v>
      </c>
      <c r="EL86" s="5">
        <v>135</v>
      </c>
      <c r="EM86" s="5">
        <v>84</v>
      </c>
      <c r="EN86" s="5">
        <v>153</v>
      </c>
      <c r="EO86" s="5" t="s">
        <v>33</v>
      </c>
      <c r="EP86" s="5" t="s">
        <v>33</v>
      </c>
      <c r="EQ86" s="5" t="s">
        <v>33</v>
      </c>
      <c r="ER86" s="5" t="s">
        <v>33</v>
      </c>
      <c r="ES86" s="5" t="s">
        <v>33</v>
      </c>
      <c r="ET86" s="5" t="s">
        <v>33</v>
      </c>
      <c r="EU86" s="5" t="s">
        <v>33</v>
      </c>
      <c r="EV86" s="5" t="s">
        <v>33</v>
      </c>
      <c r="EW86" s="5" t="s">
        <v>33</v>
      </c>
      <c r="EX86" s="5" t="s">
        <v>33</v>
      </c>
      <c r="EY86" s="5" t="s">
        <v>33</v>
      </c>
      <c r="EZ86" s="5" t="s">
        <v>33</v>
      </c>
      <c r="FA86" s="5" t="s">
        <v>33</v>
      </c>
      <c r="FB86" s="5" t="s">
        <v>33</v>
      </c>
      <c r="FC86" s="5" t="s">
        <v>33</v>
      </c>
      <c r="FD86" s="5" t="s">
        <v>33</v>
      </c>
      <c r="FE86" s="5" t="s">
        <v>33</v>
      </c>
      <c r="FF86" s="5" t="s">
        <v>33</v>
      </c>
      <c r="FG86" s="5">
        <v>0</v>
      </c>
      <c r="FH86" s="5">
        <v>0</v>
      </c>
      <c r="FI86" s="5">
        <v>0</v>
      </c>
      <c r="FJ86" s="5">
        <v>0</v>
      </c>
      <c r="FK86" s="5">
        <v>0</v>
      </c>
      <c r="FL86" s="5">
        <v>0</v>
      </c>
      <c r="FM86" s="5">
        <v>0</v>
      </c>
      <c r="FN86" s="5">
        <v>0</v>
      </c>
      <c r="FO86" s="5">
        <v>0</v>
      </c>
      <c r="FP86" s="5">
        <v>0</v>
      </c>
      <c r="FQ86" s="5">
        <v>0</v>
      </c>
      <c r="FR86" s="5">
        <v>0</v>
      </c>
      <c r="FS86" s="5">
        <v>0</v>
      </c>
      <c r="FT86" s="5">
        <v>0</v>
      </c>
      <c r="FU86" s="5" t="s">
        <v>33</v>
      </c>
      <c r="FV86" s="5" t="s">
        <v>33</v>
      </c>
      <c r="FW86" s="5" t="s">
        <v>33</v>
      </c>
      <c r="FX86" s="5" t="s">
        <v>33</v>
      </c>
      <c r="FY86" s="5" t="s">
        <v>33</v>
      </c>
      <c r="FZ86" s="5" t="s">
        <v>33</v>
      </c>
      <c r="GA86" s="5" t="s">
        <v>33</v>
      </c>
      <c r="GB86" s="5" t="s">
        <v>33</v>
      </c>
      <c r="GC86" s="5" t="s">
        <v>33</v>
      </c>
      <c r="GD86" s="5" t="s">
        <v>33</v>
      </c>
      <c r="GE86" s="5" t="s">
        <v>33</v>
      </c>
      <c r="GF86" s="5" t="s">
        <v>33</v>
      </c>
      <c r="GG86" s="5" t="s">
        <v>33</v>
      </c>
      <c r="GH86" s="5" t="s">
        <v>33</v>
      </c>
      <c r="GI86" s="5" t="s">
        <v>33</v>
      </c>
      <c r="GJ86" s="5" t="s">
        <v>33</v>
      </c>
      <c r="GK86" s="5" t="s">
        <v>33</v>
      </c>
      <c r="GL86" s="5" t="s">
        <v>33</v>
      </c>
      <c r="GM86" s="5">
        <v>957</v>
      </c>
      <c r="GN86" s="5">
        <v>827</v>
      </c>
      <c r="GO86" s="5">
        <v>759</v>
      </c>
      <c r="GP86" s="5">
        <v>764</v>
      </c>
      <c r="GQ86" s="5">
        <v>966</v>
      </c>
      <c r="GR86" s="5">
        <v>843</v>
      </c>
      <c r="GS86" s="5">
        <v>699</v>
      </c>
      <c r="GT86" s="5">
        <v>657</v>
      </c>
      <c r="GU86" s="5">
        <v>679</v>
      </c>
      <c r="GV86" s="5">
        <v>559</v>
      </c>
      <c r="GW86" s="5">
        <v>572</v>
      </c>
      <c r="GX86" s="5">
        <v>718</v>
      </c>
      <c r="GY86" s="5">
        <v>775</v>
      </c>
      <c r="GZ86" s="5">
        <v>1107</v>
      </c>
      <c r="HA86" s="5" t="s">
        <v>33</v>
      </c>
      <c r="HB86" s="5" t="s">
        <v>33</v>
      </c>
      <c r="HC86" s="5" t="s">
        <v>33</v>
      </c>
      <c r="HD86" s="5" t="s">
        <v>33</v>
      </c>
      <c r="HE86" s="5" t="s">
        <v>33</v>
      </c>
      <c r="HF86" s="5" t="s">
        <v>33</v>
      </c>
      <c r="HG86" s="5" t="s">
        <v>33</v>
      </c>
      <c r="HH86" s="5" t="s">
        <v>33</v>
      </c>
      <c r="HI86" s="5" t="s">
        <v>33</v>
      </c>
      <c r="HJ86" s="5" t="s">
        <v>33</v>
      </c>
      <c r="HK86" s="5" t="s">
        <v>33</v>
      </c>
      <c r="HL86" s="5" t="s">
        <v>33</v>
      </c>
      <c r="HM86" s="5" t="s">
        <v>33</v>
      </c>
      <c r="HN86" s="5" t="s">
        <v>33</v>
      </c>
      <c r="HO86" s="5" t="s">
        <v>33</v>
      </c>
      <c r="HP86" s="5" t="s">
        <v>33</v>
      </c>
      <c r="HQ86" s="5" t="s">
        <v>33</v>
      </c>
      <c r="HR86" s="5" t="s">
        <v>33</v>
      </c>
      <c r="HS86" s="5">
        <v>1884</v>
      </c>
      <c r="HT86" s="5">
        <v>1845</v>
      </c>
      <c r="HU86" s="5">
        <v>1674</v>
      </c>
      <c r="HV86" s="5">
        <v>1750</v>
      </c>
      <c r="HW86" s="5">
        <v>1729</v>
      </c>
      <c r="HX86" s="5">
        <v>2227</v>
      </c>
      <c r="HY86" s="5">
        <v>1975</v>
      </c>
      <c r="HZ86" s="5">
        <v>1801</v>
      </c>
      <c r="IA86" s="5">
        <v>1781</v>
      </c>
      <c r="IB86" s="5">
        <v>2059</v>
      </c>
      <c r="IC86" s="5">
        <v>2037</v>
      </c>
      <c r="ID86" s="5">
        <v>2056</v>
      </c>
      <c r="IE86" s="5">
        <v>1962</v>
      </c>
      <c r="IF86" s="5">
        <v>1752</v>
      </c>
      <c r="IG86" s="5" t="s">
        <v>33</v>
      </c>
      <c r="IH86" s="5" t="s">
        <v>33</v>
      </c>
      <c r="II86" s="5" t="s">
        <v>33</v>
      </c>
      <c r="IJ86" s="5" t="s">
        <v>33</v>
      </c>
      <c r="IK86" s="5" t="s">
        <v>33</v>
      </c>
      <c r="IL86" s="5" t="s">
        <v>33</v>
      </c>
      <c r="IM86" s="5" t="s">
        <v>33</v>
      </c>
      <c r="IN86" s="5" t="s">
        <v>33</v>
      </c>
      <c r="IO86" s="5" t="s">
        <v>33</v>
      </c>
      <c r="IP86" s="5" t="s">
        <v>33</v>
      </c>
      <c r="IQ86" s="5" t="s">
        <v>33</v>
      </c>
      <c r="IR86" s="5" t="s">
        <v>33</v>
      </c>
      <c r="IS86" s="5" t="s">
        <v>33</v>
      </c>
      <c r="IT86" s="5" t="s">
        <v>33</v>
      </c>
      <c r="IU86" s="5" t="s">
        <v>33</v>
      </c>
      <c r="IV86" s="5" t="s">
        <v>33</v>
      </c>
      <c r="IW86" s="5" t="s">
        <v>33</v>
      </c>
      <c r="IX86" s="5" t="s">
        <v>33</v>
      </c>
      <c r="IY86" s="5">
        <v>0</v>
      </c>
      <c r="IZ86" s="5">
        <v>1</v>
      </c>
      <c r="JA86" s="5">
        <v>6</v>
      </c>
      <c r="JB86" s="5">
        <v>2</v>
      </c>
      <c r="JC86" s="5">
        <v>0</v>
      </c>
      <c r="JD86" s="5">
        <v>1</v>
      </c>
      <c r="JE86" s="5">
        <v>2</v>
      </c>
      <c r="JF86" s="5">
        <v>0</v>
      </c>
      <c r="JG86" s="5">
        <v>0</v>
      </c>
      <c r="JH86" s="5">
        <v>1</v>
      </c>
      <c r="JI86" s="5">
        <v>2</v>
      </c>
      <c r="JJ86" s="5">
        <v>2</v>
      </c>
      <c r="JK86" s="5">
        <v>2</v>
      </c>
      <c r="JL86" s="5">
        <v>5</v>
      </c>
      <c r="JM86" s="5" t="s">
        <v>33</v>
      </c>
      <c r="JN86" s="5" t="s">
        <v>33</v>
      </c>
      <c r="JO86" s="5" t="s">
        <v>33</v>
      </c>
      <c r="JP86" s="5" t="s">
        <v>33</v>
      </c>
      <c r="JQ86" s="5" t="s">
        <v>33</v>
      </c>
      <c r="JR86" s="5" t="s">
        <v>33</v>
      </c>
      <c r="JS86" s="5" t="s">
        <v>33</v>
      </c>
      <c r="JT86" s="5" t="s">
        <v>33</v>
      </c>
      <c r="JU86" s="5" t="s">
        <v>33</v>
      </c>
      <c r="JV86" s="5" t="s">
        <v>33</v>
      </c>
      <c r="JW86" s="5" t="s">
        <v>33</v>
      </c>
      <c r="JX86" s="5" t="s">
        <v>33</v>
      </c>
      <c r="JY86" s="5" t="s">
        <v>33</v>
      </c>
      <c r="JZ86" s="5" t="s">
        <v>33</v>
      </c>
      <c r="KA86" s="5" t="s">
        <v>33</v>
      </c>
      <c r="KB86" s="5" t="s">
        <v>33</v>
      </c>
      <c r="KC86" s="5" t="s">
        <v>33</v>
      </c>
      <c r="KD86" s="5" t="s">
        <v>33</v>
      </c>
      <c r="KE86" s="5">
        <v>0</v>
      </c>
      <c r="KF86" s="5">
        <v>1</v>
      </c>
      <c r="KG86" s="5">
        <v>0</v>
      </c>
      <c r="KH86" s="5">
        <v>1</v>
      </c>
      <c r="KI86" s="5">
        <v>3</v>
      </c>
      <c r="KJ86" s="5">
        <v>6</v>
      </c>
      <c r="KK86" s="5">
        <v>7</v>
      </c>
      <c r="KL86" s="5">
        <v>11</v>
      </c>
      <c r="KM86" s="5">
        <v>6</v>
      </c>
      <c r="KN86" s="5">
        <v>6</v>
      </c>
      <c r="KO86" s="5">
        <v>10</v>
      </c>
      <c r="KP86" s="5">
        <v>5</v>
      </c>
      <c r="KQ86" s="5">
        <v>3</v>
      </c>
      <c r="KR86" s="5">
        <v>8</v>
      </c>
      <c r="KS86" s="5" t="s">
        <v>33</v>
      </c>
      <c r="KT86" s="5" t="s">
        <v>33</v>
      </c>
      <c r="KU86" s="5" t="s">
        <v>33</v>
      </c>
      <c r="KV86" s="5" t="s">
        <v>33</v>
      </c>
      <c r="KW86" s="5" t="s">
        <v>33</v>
      </c>
      <c r="KX86" s="5" t="s">
        <v>33</v>
      </c>
      <c r="KY86" s="5" t="s">
        <v>33</v>
      </c>
      <c r="KZ86" s="5" t="s">
        <v>33</v>
      </c>
      <c r="LA86" s="5" t="s">
        <v>33</v>
      </c>
      <c r="LB86" s="5" t="s">
        <v>33</v>
      </c>
      <c r="LC86" s="5" t="s">
        <v>33</v>
      </c>
      <c r="LD86" s="5" t="s">
        <v>33</v>
      </c>
      <c r="LE86" s="5" t="s">
        <v>33</v>
      </c>
      <c r="LF86" s="5" t="s">
        <v>33</v>
      </c>
      <c r="LG86" s="5" t="s">
        <v>33</v>
      </c>
      <c r="LH86" s="5" t="s">
        <v>33</v>
      </c>
      <c r="LI86" s="5" t="s">
        <v>33</v>
      </c>
      <c r="LJ86" s="5" t="s">
        <v>33</v>
      </c>
      <c r="LK86" s="5">
        <v>1</v>
      </c>
      <c r="LL86" s="5">
        <v>5</v>
      </c>
      <c r="LM86" s="5">
        <v>4</v>
      </c>
      <c r="LN86" s="5">
        <v>1</v>
      </c>
      <c r="LO86" s="5">
        <v>4</v>
      </c>
      <c r="LP86" s="5">
        <v>6</v>
      </c>
      <c r="LQ86" s="5">
        <v>3</v>
      </c>
      <c r="LR86" s="5">
        <v>10</v>
      </c>
      <c r="LS86" s="5">
        <v>5</v>
      </c>
      <c r="LT86" s="5">
        <v>3</v>
      </c>
      <c r="LU86" s="5">
        <v>4</v>
      </c>
      <c r="LV86" s="5">
        <v>5</v>
      </c>
      <c r="LW86" s="5">
        <v>7</v>
      </c>
      <c r="LX86" s="5">
        <v>8</v>
      </c>
      <c r="LY86" s="5" t="s">
        <v>33</v>
      </c>
      <c r="LZ86" s="5" t="s">
        <v>33</v>
      </c>
      <c r="MA86" s="5" t="s">
        <v>33</v>
      </c>
      <c r="MB86" s="5" t="s">
        <v>33</v>
      </c>
      <c r="MC86" s="5" t="s">
        <v>33</v>
      </c>
      <c r="MD86" s="5" t="s">
        <v>33</v>
      </c>
      <c r="ME86" s="5" t="s">
        <v>33</v>
      </c>
      <c r="MF86" s="5" t="s">
        <v>33</v>
      </c>
      <c r="MG86" s="5" t="s">
        <v>33</v>
      </c>
      <c r="MH86" s="5" t="s">
        <v>33</v>
      </c>
      <c r="MI86" s="5" t="s">
        <v>33</v>
      </c>
      <c r="MJ86" s="5" t="s">
        <v>33</v>
      </c>
      <c r="MK86" s="5" t="s">
        <v>33</v>
      </c>
      <c r="ML86" s="5" t="s">
        <v>33</v>
      </c>
      <c r="MM86" s="5" t="s">
        <v>33</v>
      </c>
      <c r="MN86" s="5" t="s">
        <v>33</v>
      </c>
      <c r="MO86" s="5" t="s">
        <v>33</v>
      </c>
      <c r="MP86" s="5" t="s">
        <v>33</v>
      </c>
      <c r="MQ86" s="5">
        <v>0</v>
      </c>
      <c r="MR86" s="5">
        <v>0</v>
      </c>
      <c r="MS86" s="5">
        <v>0</v>
      </c>
      <c r="MT86" s="5">
        <v>0</v>
      </c>
      <c r="MU86" s="5">
        <v>0</v>
      </c>
      <c r="MV86" s="5">
        <v>0</v>
      </c>
      <c r="MW86" s="5">
        <v>0</v>
      </c>
      <c r="MX86" s="5">
        <v>0</v>
      </c>
      <c r="MY86" s="5">
        <v>0</v>
      </c>
      <c r="MZ86" s="5">
        <v>0</v>
      </c>
      <c r="NA86" s="5">
        <v>0</v>
      </c>
      <c r="NB86" s="5">
        <v>0</v>
      </c>
      <c r="NC86" s="5">
        <v>0</v>
      </c>
      <c r="ND86" s="5">
        <v>0</v>
      </c>
      <c r="NE86" s="5" t="s">
        <v>33</v>
      </c>
      <c r="NF86" s="5" t="s">
        <v>33</v>
      </c>
      <c r="NG86" s="5" t="s">
        <v>33</v>
      </c>
      <c r="NH86" s="5" t="s">
        <v>33</v>
      </c>
      <c r="NI86" s="5" t="s">
        <v>33</v>
      </c>
      <c r="NJ86" s="5" t="s">
        <v>33</v>
      </c>
      <c r="NK86" s="5" t="s">
        <v>33</v>
      </c>
      <c r="NL86" s="5" t="s">
        <v>33</v>
      </c>
      <c r="NM86" s="5" t="s">
        <v>33</v>
      </c>
      <c r="NN86" s="5" t="s">
        <v>33</v>
      </c>
      <c r="NO86" s="5" t="s">
        <v>33</v>
      </c>
      <c r="NP86" s="5" t="s">
        <v>33</v>
      </c>
      <c r="NQ86" s="5" t="s">
        <v>33</v>
      </c>
      <c r="NR86" s="5" t="s">
        <v>33</v>
      </c>
      <c r="NS86" s="5" t="s">
        <v>33</v>
      </c>
      <c r="NT86" s="5" t="s">
        <v>33</v>
      </c>
      <c r="NU86" s="5" t="s">
        <v>33</v>
      </c>
      <c r="NV86" s="5" t="s">
        <v>33</v>
      </c>
      <c r="NW86" s="5">
        <v>0</v>
      </c>
      <c r="NX86" s="5">
        <v>0</v>
      </c>
      <c r="NY86" s="5">
        <v>0</v>
      </c>
      <c r="NZ86" s="5">
        <v>0</v>
      </c>
      <c r="OA86" s="5">
        <v>0</v>
      </c>
      <c r="OB86" s="5">
        <v>0</v>
      </c>
      <c r="OC86" s="5">
        <v>0</v>
      </c>
      <c r="OD86" s="5">
        <v>0</v>
      </c>
      <c r="OE86" s="5">
        <v>0</v>
      </c>
      <c r="OF86" s="5">
        <v>0</v>
      </c>
      <c r="OG86" s="5">
        <v>0</v>
      </c>
      <c r="OH86" s="5">
        <v>0</v>
      </c>
      <c r="OI86" s="5">
        <v>0</v>
      </c>
      <c r="OJ86" s="5">
        <v>0</v>
      </c>
      <c r="OK86" s="5" t="s">
        <v>33</v>
      </c>
      <c r="OL86" s="5" t="s">
        <v>33</v>
      </c>
      <c r="OM86" s="5" t="s">
        <v>33</v>
      </c>
      <c r="ON86" s="5" t="s">
        <v>33</v>
      </c>
      <c r="OO86" s="5" t="s">
        <v>33</v>
      </c>
      <c r="OP86" s="5" t="s">
        <v>33</v>
      </c>
      <c r="OQ86" s="5" t="s">
        <v>33</v>
      </c>
      <c r="OR86" s="5" t="s">
        <v>33</v>
      </c>
      <c r="OS86" s="5" t="s">
        <v>33</v>
      </c>
      <c r="OT86" s="5" t="s">
        <v>33</v>
      </c>
      <c r="OU86" s="5" t="s">
        <v>33</v>
      </c>
      <c r="OV86" s="5" t="s">
        <v>33</v>
      </c>
      <c r="OW86" s="5" t="s">
        <v>33</v>
      </c>
      <c r="OX86" s="5" t="s">
        <v>33</v>
      </c>
      <c r="OY86" s="5" t="s">
        <v>33</v>
      </c>
      <c r="OZ86" s="5" t="s">
        <v>33</v>
      </c>
      <c r="PA86" s="5" t="s">
        <v>33</v>
      </c>
      <c r="PB86" s="5" t="s">
        <v>33</v>
      </c>
      <c r="PC86" s="5">
        <v>336</v>
      </c>
      <c r="PD86" s="5">
        <v>265</v>
      </c>
      <c r="PE86" s="5">
        <v>260</v>
      </c>
      <c r="PF86" s="5">
        <v>270</v>
      </c>
      <c r="PG86" s="5">
        <v>245</v>
      </c>
      <c r="PH86" s="5">
        <v>263</v>
      </c>
      <c r="PI86" s="5">
        <v>234</v>
      </c>
      <c r="PJ86" s="5">
        <v>234</v>
      </c>
      <c r="PK86" s="5">
        <v>249</v>
      </c>
      <c r="PL86" s="5">
        <v>219</v>
      </c>
      <c r="PM86" s="5">
        <v>220</v>
      </c>
      <c r="PN86" s="5">
        <v>289</v>
      </c>
      <c r="PO86" s="5">
        <v>230</v>
      </c>
      <c r="PP86" s="5">
        <v>202</v>
      </c>
      <c r="PQ86" s="5" t="s">
        <v>33</v>
      </c>
      <c r="PR86" s="5" t="s">
        <v>33</v>
      </c>
      <c r="PS86" s="5" t="s">
        <v>33</v>
      </c>
      <c r="PT86" s="5" t="s">
        <v>33</v>
      </c>
      <c r="PU86" s="5" t="s">
        <v>33</v>
      </c>
      <c r="PV86" s="5" t="s">
        <v>33</v>
      </c>
      <c r="PW86" s="5" t="s">
        <v>33</v>
      </c>
      <c r="PX86" s="5" t="s">
        <v>33</v>
      </c>
      <c r="PY86" s="5" t="s">
        <v>33</v>
      </c>
      <c r="PZ86" s="5" t="s">
        <v>33</v>
      </c>
      <c r="QA86" s="5" t="s">
        <v>33</v>
      </c>
      <c r="QB86" s="5" t="s">
        <v>33</v>
      </c>
      <c r="QC86" s="5" t="s">
        <v>33</v>
      </c>
      <c r="QD86" s="5" t="s">
        <v>33</v>
      </c>
      <c r="QE86" s="5" t="s">
        <v>33</v>
      </c>
      <c r="QF86" s="5" t="s">
        <v>33</v>
      </c>
      <c r="QG86" s="5" t="s">
        <v>33</v>
      </c>
      <c r="QH86" s="5" t="s">
        <v>33</v>
      </c>
      <c r="QI86" s="5">
        <v>367</v>
      </c>
      <c r="QJ86" s="5">
        <v>325</v>
      </c>
      <c r="QK86" s="5">
        <v>311</v>
      </c>
      <c r="QL86" s="5">
        <v>299</v>
      </c>
      <c r="QM86" s="5">
        <v>269</v>
      </c>
      <c r="QN86" s="5">
        <v>333</v>
      </c>
      <c r="QO86" s="5">
        <v>301</v>
      </c>
      <c r="QP86" s="5">
        <v>236</v>
      </c>
      <c r="QQ86" s="5">
        <v>314</v>
      </c>
      <c r="QR86" s="5">
        <v>291</v>
      </c>
      <c r="QS86" s="5">
        <v>241</v>
      </c>
      <c r="QT86" s="5">
        <v>262</v>
      </c>
      <c r="QU86" s="5">
        <v>228</v>
      </c>
      <c r="QV86" s="5">
        <v>272</v>
      </c>
      <c r="QW86" s="5" t="s">
        <v>33</v>
      </c>
      <c r="QX86" s="5" t="s">
        <v>33</v>
      </c>
      <c r="QY86" s="5" t="s">
        <v>33</v>
      </c>
      <c r="QZ86" s="5" t="s">
        <v>33</v>
      </c>
      <c r="RA86" s="5" t="s">
        <v>33</v>
      </c>
      <c r="RB86" s="5" t="s">
        <v>33</v>
      </c>
      <c r="RC86" s="5" t="s">
        <v>33</v>
      </c>
      <c r="RD86" s="5" t="s">
        <v>33</v>
      </c>
      <c r="RE86" s="5" t="s">
        <v>33</v>
      </c>
      <c r="RF86" s="5" t="s">
        <v>33</v>
      </c>
      <c r="RG86" s="5" t="s">
        <v>33</v>
      </c>
      <c r="RH86" s="5" t="s">
        <v>33</v>
      </c>
      <c r="RI86" s="5" t="s">
        <v>33</v>
      </c>
      <c r="RJ86" s="5" t="s">
        <v>33</v>
      </c>
      <c r="RK86" s="5" t="s">
        <v>33</v>
      </c>
      <c r="RL86" s="5" t="s">
        <v>33</v>
      </c>
      <c r="RM86" s="5" t="s">
        <v>33</v>
      </c>
      <c r="RN86" s="5" t="s">
        <v>33</v>
      </c>
      <c r="RO86" s="5">
        <v>247</v>
      </c>
      <c r="RP86" s="5">
        <v>231</v>
      </c>
      <c r="RQ86" s="5">
        <v>233</v>
      </c>
      <c r="RR86" s="5">
        <v>238</v>
      </c>
      <c r="RS86" s="5">
        <v>224</v>
      </c>
      <c r="RT86" s="5">
        <v>252</v>
      </c>
      <c r="RU86" s="5">
        <v>245</v>
      </c>
      <c r="RV86" s="5">
        <v>241</v>
      </c>
      <c r="RW86" s="5">
        <v>218</v>
      </c>
      <c r="RX86" s="5">
        <v>200</v>
      </c>
      <c r="RY86" s="5">
        <v>216</v>
      </c>
      <c r="RZ86" s="5">
        <v>183</v>
      </c>
      <c r="SA86" s="5">
        <v>195</v>
      </c>
      <c r="SB86" s="5">
        <v>174</v>
      </c>
      <c r="SC86" s="5" t="s">
        <v>33</v>
      </c>
      <c r="SD86" s="5" t="s">
        <v>33</v>
      </c>
      <c r="SE86" s="5" t="s">
        <v>33</v>
      </c>
      <c r="SF86" s="5" t="s">
        <v>33</v>
      </c>
      <c r="SG86" s="5" t="s">
        <v>33</v>
      </c>
      <c r="SH86" s="5" t="s">
        <v>33</v>
      </c>
      <c r="SI86" s="5" t="s">
        <v>33</v>
      </c>
      <c r="SJ86" s="5" t="s">
        <v>33</v>
      </c>
      <c r="SK86" s="5" t="s">
        <v>33</v>
      </c>
      <c r="SL86" s="5" t="s">
        <v>33</v>
      </c>
      <c r="SM86" s="5" t="s">
        <v>33</v>
      </c>
      <c r="SN86" s="5" t="s">
        <v>33</v>
      </c>
      <c r="SO86" s="5" t="s">
        <v>33</v>
      </c>
      <c r="SP86" s="5" t="s">
        <v>33</v>
      </c>
      <c r="SQ86" s="5" t="s">
        <v>33</v>
      </c>
      <c r="SR86" s="5" t="s">
        <v>33</v>
      </c>
      <c r="SS86" s="5" t="s">
        <v>33</v>
      </c>
      <c r="ST86" s="5" t="s">
        <v>33</v>
      </c>
      <c r="SU86" s="5">
        <v>62</v>
      </c>
      <c r="SV86" s="5">
        <v>62</v>
      </c>
      <c r="SW86" s="5">
        <v>62</v>
      </c>
      <c r="SX86" s="5">
        <v>58</v>
      </c>
      <c r="SY86" s="5">
        <v>61</v>
      </c>
      <c r="SZ86" s="5">
        <v>62</v>
      </c>
      <c r="TA86" s="5">
        <v>62</v>
      </c>
      <c r="TB86" s="5">
        <v>59</v>
      </c>
      <c r="TC86" s="5">
        <v>55</v>
      </c>
      <c r="TD86" s="5">
        <v>56</v>
      </c>
      <c r="TE86" s="5">
        <v>48</v>
      </c>
      <c r="TF86" s="5">
        <v>48</v>
      </c>
      <c r="TG86" s="5">
        <v>27</v>
      </c>
      <c r="TH86" s="5">
        <v>5</v>
      </c>
      <c r="TI86" s="5" t="s">
        <v>33</v>
      </c>
      <c r="TJ86" s="5" t="s">
        <v>33</v>
      </c>
      <c r="TK86" s="5" t="s">
        <v>33</v>
      </c>
      <c r="TL86" s="5" t="s">
        <v>33</v>
      </c>
      <c r="TM86" s="5" t="s">
        <v>33</v>
      </c>
      <c r="TN86" s="5" t="s">
        <v>33</v>
      </c>
      <c r="TO86" s="5" t="s">
        <v>33</v>
      </c>
      <c r="TP86" s="5" t="s">
        <v>33</v>
      </c>
      <c r="TQ86" s="5" t="s">
        <v>33</v>
      </c>
      <c r="TR86" s="5" t="s">
        <v>33</v>
      </c>
      <c r="TS86" s="5" t="s">
        <v>33</v>
      </c>
      <c r="TT86" s="5" t="s">
        <v>33</v>
      </c>
      <c r="TU86" s="5" t="s">
        <v>33</v>
      </c>
      <c r="TV86" s="5" t="s">
        <v>33</v>
      </c>
      <c r="TW86" s="5" t="s">
        <v>33</v>
      </c>
      <c r="TX86" s="5" t="s">
        <v>33</v>
      </c>
      <c r="TY86" s="5" t="s">
        <v>33</v>
      </c>
      <c r="TZ86" s="5" t="s">
        <v>33</v>
      </c>
      <c r="UA86" s="5">
        <v>1</v>
      </c>
      <c r="UB86" s="5">
        <v>0</v>
      </c>
      <c r="UC86" s="5">
        <v>0</v>
      </c>
      <c r="UD86" s="5">
        <v>0</v>
      </c>
      <c r="UE86" s="5">
        <v>0</v>
      </c>
      <c r="UF86" s="5">
        <v>0</v>
      </c>
      <c r="UG86" s="5">
        <v>0</v>
      </c>
      <c r="UH86" s="5">
        <v>0</v>
      </c>
      <c r="UI86" s="5">
        <v>0</v>
      </c>
      <c r="UJ86" s="5">
        <v>1</v>
      </c>
      <c r="UK86" s="5">
        <v>0</v>
      </c>
      <c r="UL86" s="5">
        <v>0</v>
      </c>
      <c r="UM86" s="5">
        <v>1</v>
      </c>
      <c r="UN86" s="5">
        <v>1</v>
      </c>
      <c r="UO86" s="5" t="s">
        <v>33</v>
      </c>
      <c r="UP86" s="5" t="s">
        <v>33</v>
      </c>
      <c r="UQ86" s="5" t="s">
        <v>33</v>
      </c>
      <c r="UR86" s="5" t="s">
        <v>33</v>
      </c>
      <c r="US86" s="5" t="s">
        <v>33</v>
      </c>
      <c r="UT86" s="5" t="s">
        <v>33</v>
      </c>
      <c r="UU86" s="5" t="s">
        <v>33</v>
      </c>
      <c r="UV86" s="5" t="s">
        <v>33</v>
      </c>
      <c r="UW86" s="5" t="s">
        <v>33</v>
      </c>
      <c r="UX86" s="5" t="s">
        <v>33</v>
      </c>
      <c r="UY86" s="5" t="s">
        <v>33</v>
      </c>
      <c r="UZ86" s="5" t="s">
        <v>33</v>
      </c>
      <c r="VA86" s="5" t="s">
        <v>33</v>
      </c>
      <c r="VB86" s="5" t="s">
        <v>33</v>
      </c>
      <c r="VC86" s="5" t="s">
        <v>33</v>
      </c>
      <c r="VD86" s="5" t="s">
        <v>33</v>
      </c>
      <c r="VE86" s="5" t="s">
        <v>33</v>
      </c>
      <c r="VF86" s="5" t="s">
        <v>33</v>
      </c>
      <c r="VG86" s="5">
        <v>534</v>
      </c>
      <c r="VH86" s="5">
        <v>580</v>
      </c>
      <c r="VI86" s="5">
        <v>587</v>
      </c>
      <c r="VJ86" s="5">
        <v>545</v>
      </c>
      <c r="VK86" s="5">
        <v>509</v>
      </c>
      <c r="VL86" s="5">
        <v>541</v>
      </c>
      <c r="VM86" s="5">
        <v>567</v>
      </c>
      <c r="VN86" s="5">
        <v>548</v>
      </c>
      <c r="VO86" s="5">
        <v>570</v>
      </c>
      <c r="VP86" s="5">
        <v>455</v>
      </c>
      <c r="VQ86" s="5">
        <v>440</v>
      </c>
      <c r="VR86" s="5">
        <v>373</v>
      </c>
      <c r="VS86" s="5">
        <v>386</v>
      </c>
      <c r="VT86" s="5">
        <v>407</v>
      </c>
      <c r="VU86" s="5" t="s">
        <v>33</v>
      </c>
      <c r="VV86" s="5" t="s">
        <v>33</v>
      </c>
      <c r="VW86" s="5" t="s">
        <v>33</v>
      </c>
      <c r="VX86" s="5" t="s">
        <v>33</v>
      </c>
      <c r="VY86" s="5" t="s">
        <v>33</v>
      </c>
      <c r="VZ86" s="5" t="s">
        <v>33</v>
      </c>
      <c r="WA86" s="5" t="s">
        <v>33</v>
      </c>
      <c r="WB86" s="5" t="s">
        <v>33</v>
      </c>
      <c r="WC86" s="5" t="s">
        <v>33</v>
      </c>
      <c r="WD86" s="5" t="s">
        <v>33</v>
      </c>
      <c r="WE86" s="5" t="s">
        <v>33</v>
      </c>
      <c r="WF86" s="5" t="s">
        <v>33</v>
      </c>
      <c r="WG86" s="5" t="s">
        <v>33</v>
      </c>
      <c r="WH86" s="5" t="s">
        <v>33</v>
      </c>
      <c r="WI86" s="5" t="s">
        <v>33</v>
      </c>
      <c r="WJ86" s="5" t="s">
        <v>33</v>
      </c>
      <c r="WK86" s="5" t="s">
        <v>33</v>
      </c>
      <c r="WL86" s="5" t="s">
        <v>33</v>
      </c>
      <c r="WM86" s="5">
        <v>4</v>
      </c>
      <c r="WN86" s="5">
        <v>1</v>
      </c>
      <c r="WO86" s="5">
        <v>3</v>
      </c>
      <c r="WP86" s="5">
        <v>2</v>
      </c>
      <c r="WQ86" s="5">
        <v>1</v>
      </c>
      <c r="WR86" s="5">
        <v>2</v>
      </c>
      <c r="WS86" s="5">
        <v>1</v>
      </c>
      <c r="WT86" s="5">
        <v>3</v>
      </c>
      <c r="WU86" s="5">
        <v>7</v>
      </c>
      <c r="WV86" s="5">
        <v>5</v>
      </c>
      <c r="WW86" s="5">
        <v>6</v>
      </c>
      <c r="WX86" s="5">
        <v>4</v>
      </c>
      <c r="WY86" s="5">
        <v>2</v>
      </c>
      <c r="WZ86" s="5">
        <v>2</v>
      </c>
      <c r="XA86" s="5" t="s">
        <v>33</v>
      </c>
      <c r="XB86" s="5" t="s">
        <v>33</v>
      </c>
      <c r="XC86" s="5" t="s">
        <v>33</v>
      </c>
      <c r="XD86" s="5" t="s">
        <v>33</v>
      </c>
      <c r="XE86" s="5" t="s">
        <v>33</v>
      </c>
      <c r="XF86" s="5" t="s">
        <v>33</v>
      </c>
      <c r="XG86" s="5" t="s">
        <v>33</v>
      </c>
      <c r="XH86" s="5" t="s">
        <v>33</v>
      </c>
      <c r="XI86" s="5" t="s">
        <v>33</v>
      </c>
      <c r="XJ86" s="5" t="s">
        <v>33</v>
      </c>
      <c r="XK86" s="5" t="s">
        <v>33</v>
      </c>
      <c r="XL86" s="5" t="s">
        <v>33</v>
      </c>
      <c r="XM86" s="5" t="s">
        <v>33</v>
      </c>
      <c r="XN86" s="5" t="s">
        <v>33</v>
      </c>
      <c r="XO86" s="5" t="s">
        <v>33</v>
      </c>
      <c r="XP86" s="5" t="s">
        <v>33</v>
      </c>
      <c r="XQ86" s="5" t="s">
        <v>33</v>
      </c>
      <c r="XR86" s="5" t="s">
        <v>33</v>
      </c>
      <c r="XS86" s="1">
        <v>13697</v>
      </c>
      <c r="XT86" s="3" t="s">
        <v>180</v>
      </c>
      <c r="XU86" s="3" t="s">
        <v>180</v>
      </c>
      <c r="XV86" s="3" t="s">
        <v>179</v>
      </c>
      <c r="XW86" s="3" t="s">
        <v>179</v>
      </c>
      <c r="XX86" s="3" t="s">
        <v>180</v>
      </c>
      <c r="XY86" s="3" t="s">
        <v>180</v>
      </c>
      <c r="XZ86" s="3" t="s">
        <v>200</v>
      </c>
    </row>
    <row r="87" spans="1:650" x14ac:dyDescent="0.3">
      <c r="A87" s="6" t="s">
        <v>118</v>
      </c>
      <c r="B87" s="1">
        <v>4012860</v>
      </c>
      <c r="C87" s="5">
        <v>23308</v>
      </c>
      <c r="D87" s="5">
        <v>5168</v>
      </c>
      <c r="E87" s="5">
        <v>5760</v>
      </c>
      <c r="F87" s="5">
        <v>1339</v>
      </c>
      <c r="G87" s="5">
        <v>752</v>
      </c>
      <c r="H87" s="5">
        <v>114</v>
      </c>
      <c r="I87" s="5">
        <v>-338</v>
      </c>
      <c r="J87" s="5">
        <v>4912</v>
      </c>
      <c r="K87" s="5">
        <v>3870</v>
      </c>
      <c r="L87" s="5">
        <v>2571</v>
      </c>
      <c r="M87" s="5">
        <v>542</v>
      </c>
      <c r="N87" s="5">
        <v>1126</v>
      </c>
      <c r="O87" s="5">
        <v>4314</v>
      </c>
      <c r="P87" s="5">
        <v>3027</v>
      </c>
      <c r="Q87" s="5">
        <v>-28</v>
      </c>
      <c r="R87" s="5">
        <v>5789</v>
      </c>
      <c r="S87" s="5">
        <v>0</v>
      </c>
      <c r="T87" s="5">
        <v>4181</v>
      </c>
      <c r="U87" s="5">
        <v>579</v>
      </c>
      <c r="V87" s="5">
        <v>3361</v>
      </c>
      <c r="W87" s="5">
        <v>1749</v>
      </c>
      <c r="X87" s="5">
        <v>0</v>
      </c>
      <c r="Y87" s="5">
        <v>1506</v>
      </c>
      <c r="Z87" s="5">
        <v>1543</v>
      </c>
      <c r="AA87" s="5">
        <v>0</v>
      </c>
      <c r="AB87" s="5">
        <v>408</v>
      </c>
      <c r="AC87" s="5">
        <v>0</v>
      </c>
      <c r="AD87" s="5">
        <v>0</v>
      </c>
      <c r="AE87" s="5">
        <v>0</v>
      </c>
      <c r="AF87" s="5">
        <v>0</v>
      </c>
      <c r="AG87" s="5">
        <v>0</v>
      </c>
      <c r="AH87" s="5">
        <v>0</v>
      </c>
      <c r="AI87" s="5">
        <v>179868</v>
      </c>
      <c r="AJ87" s="5">
        <v>233708</v>
      </c>
      <c r="AK87" s="5">
        <v>299090</v>
      </c>
      <c r="AL87" s="5">
        <v>53717</v>
      </c>
      <c r="AM87" s="5">
        <v>389286</v>
      </c>
      <c r="AN87" s="5">
        <v>237699</v>
      </c>
      <c r="AO87" s="5">
        <v>403646</v>
      </c>
      <c r="AP87" s="5">
        <v>81308</v>
      </c>
      <c r="AQ87" s="5">
        <v>100867</v>
      </c>
      <c r="AR87" s="5">
        <v>127700</v>
      </c>
      <c r="AS87" s="5">
        <v>47533</v>
      </c>
      <c r="AT87" s="5">
        <v>429886</v>
      </c>
      <c r="AU87" s="5">
        <v>75443</v>
      </c>
      <c r="AV87" s="5">
        <v>33314</v>
      </c>
      <c r="AW87" s="5">
        <v>30879</v>
      </c>
      <c r="AX87" s="5">
        <v>192364</v>
      </c>
      <c r="AY87" s="5">
        <v>113323</v>
      </c>
      <c r="AZ87" s="5">
        <v>54236</v>
      </c>
      <c r="BA87" s="5">
        <v>48761</v>
      </c>
      <c r="BB87" s="5">
        <v>42478</v>
      </c>
      <c r="BC87" s="5">
        <v>39768</v>
      </c>
      <c r="BD87" s="5">
        <v>36113</v>
      </c>
      <c r="BE87" s="5">
        <v>72755</v>
      </c>
      <c r="BF87" s="5">
        <v>49601</v>
      </c>
      <c r="BG87" s="5">
        <v>70336</v>
      </c>
      <c r="BH87" s="5">
        <v>36115</v>
      </c>
      <c r="BI87" s="5">
        <v>38724</v>
      </c>
      <c r="BJ87" s="5">
        <v>73165</v>
      </c>
      <c r="BK87" s="5">
        <v>19889</v>
      </c>
      <c r="BL87" s="5">
        <v>62580</v>
      </c>
      <c r="BM87" s="5">
        <v>20955</v>
      </c>
      <c r="BN87" s="5">
        <v>12359</v>
      </c>
      <c r="BO87" s="5">
        <v>105659</v>
      </c>
      <c r="BP87" s="5">
        <v>574408</v>
      </c>
      <c r="BQ87" s="5">
        <v>106710</v>
      </c>
      <c r="BR87" s="5">
        <v>34012</v>
      </c>
      <c r="BS87" s="5">
        <v>50666</v>
      </c>
      <c r="BT87" s="5">
        <v>50200</v>
      </c>
      <c r="BU87" s="5">
        <v>25817</v>
      </c>
      <c r="BV87" s="5">
        <v>15192</v>
      </c>
      <c r="BW87" s="5">
        <v>24027</v>
      </c>
      <c r="BX87" s="5">
        <v>35392</v>
      </c>
      <c r="BY87" s="5">
        <v>42022</v>
      </c>
      <c r="BZ87" s="5">
        <v>53319</v>
      </c>
      <c r="CA87" s="5">
        <v>35700</v>
      </c>
      <c r="CB87" s="5">
        <v>21333</v>
      </c>
      <c r="CC87" s="5">
        <v>18793</v>
      </c>
      <c r="CD87" s="5">
        <v>27711</v>
      </c>
      <c r="CE87" s="5">
        <v>16294</v>
      </c>
      <c r="CF87" s="5">
        <v>19341</v>
      </c>
      <c r="CG87" s="5">
        <v>34743</v>
      </c>
      <c r="CH87" s="5">
        <v>20023</v>
      </c>
      <c r="CI87" s="5">
        <v>10395</v>
      </c>
      <c r="CJ87" s="5">
        <v>15336</v>
      </c>
      <c r="CK87" s="5">
        <v>12447</v>
      </c>
      <c r="CL87" s="5">
        <v>8762</v>
      </c>
      <c r="CM87" s="5">
        <v>17517</v>
      </c>
      <c r="CN87" s="5">
        <v>14188</v>
      </c>
      <c r="CO87" s="5">
        <v>16787</v>
      </c>
      <c r="CP87" s="5">
        <v>11711</v>
      </c>
      <c r="CQ87" s="5">
        <v>11305</v>
      </c>
      <c r="CR87" s="5">
        <v>35471</v>
      </c>
      <c r="CS87" s="5">
        <v>4771</v>
      </c>
      <c r="CT87" s="5">
        <v>8931</v>
      </c>
      <c r="CU87" s="5">
        <v>228343</v>
      </c>
      <c r="CV87" s="5">
        <v>152707</v>
      </c>
      <c r="CW87" s="5">
        <v>126817</v>
      </c>
      <c r="CX87" s="5">
        <v>128135</v>
      </c>
      <c r="CY87" s="5">
        <v>99516</v>
      </c>
      <c r="CZ87" s="5">
        <v>83457</v>
      </c>
      <c r="DA87" s="5">
        <v>71715</v>
      </c>
      <c r="DB87" s="5">
        <v>60001</v>
      </c>
      <c r="DC87" s="5">
        <v>43819</v>
      </c>
      <c r="DD87" s="5">
        <v>48093</v>
      </c>
      <c r="DE87" s="5">
        <v>48454</v>
      </c>
      <c r="DF87" s="5">
        <v>61147</v>
      </c>
      <c r="DG87" s="5">
        <v>65200</v>
      </c>
      <c r="DH87" s="5">
        <v>55845</v>
      </c>
      <c r="DI87" s="5">
        <v>51179</v>
      </c>
      <c r="DJ87" s="5">
        <v>43274</v>
      </c>
      <c r="DK87" s="5">
        <v>40416</v>
      </c>
      <c r="DL87" s="5">
        <v>47288</v>
      </c>
      <c r="DM87" s="5">
        <v>58617</v>
      </c>
      <c r="DN87" s="5">
        <v>50202</v>
      </c>
      <c r="DO87" s="5">
        <v>41218</v>
      </c>
      <c r="DP87" s="5">
        <v>45399</v>
      </c>
      <c r="DQ87" s="5">
        <v>39493</v>
      </c>
      <c r="DR87" s="5">
        <v>45165</v>
      </c>
      <c r="DS87" s="5">
        <v>37061</v>
      </c>
      <c r="DT87" s="5">
        <v>35274</v>
      </c>
      <c r="DU87" s="5">
        <v>32559</v>
      </c>
      <c r="DV87" s="5">
        <v>24611</v>
      </c>
      <c r="DW87" s="5">
        <v>39039</v>
      </c>
      <c r="DX87" s="5">
        <v>32308</v>
      </c>
      <c r="DY87" s="5">
        <v>29981</v>
      </c>
      <c r="DZ87" s="5">
        <v>31277</v>
      </c>
      <c r="EA87" s="5">
        <v>8312</v>
      </c>
      <c r="EB87" s="5">
        <v>33550</v>
      </c>
      <c r="EC87" s="5">
        <v>5656</v>
      </c>
      <c r="ED87" s="5">
        <v>8116</v>
      </c>
      <c r="EE87" s="5">
        <v>6528</v>
      </c>
      <c r="EF87" s="5">
        <v>2925</v>
      </c>
      <c r="EG87" s="5">
        <v>5881</v>
      </c>
      <c r="EH87" s="5">
        <v>5592</v>
      </c>
      <c r="EI87" s="5">
        <v>2691</v>
      </c>
      <c r="EJ87" s="5">
        <v>6054</v>
      </c>
      <c r="EK87" s="5">
        <v>4646</v>
      </c>
      <c r="EL87" s="5">
        <v>9459</v>
      </c>
      <c r="EM87" s="5">
        <v>9196</v>
      </c>
      <c r="EN87" s="5">
        <v>7518</v>
      </c>
      <c r="EO87" s="5">
        <v>1677</v>
      </c>
      <c r="EP87" s="5">
        <v>7630</v>
      </c>
      <c r="EQ87" s="5">
        <v>2156</v>
      </c>
      <c r="ER87" s="5">
        <v>8429</v>
      </c>
      <c r="ES87" s="5">
        <v>5764</v>
      </c>
      <c r="ET87" s="5">
        <v>24881</v>
      </c>
      <c r="EU87" s="5">
        <v>1545</v>
      </c>
      <c r="EV87" s="5">
        <v>16493</v>
      </c>
      <c r="EW87" s="5">
        <v>3921</v>
      </c>
      <c r="EX87" s="5">
        <v>6708</v>
      </c>
      <c r="EY87" s="5">
        <v>3274</v>
      </c>
      <c r="EZ87" s="5">
        <v>5431</v>
      </c>
      <c r="FA87" s="5">
        <v>6433</v>
      </c>
      <c r="FB87" s="5">
        <v>1610</v>
      </c>
      <c r="FC87" s="5">
        <v>2752</v>
      </c>
      <c r="FD87" s="5">
        <v>-9261</v>
      </c>
      <c r="FE87" s="5">
        <v>1430</v>
      </c>
      <c r="FF87" s="5">
        <v>5358</v>
      </c>
      <c r="FG87" s="5">
        <v>0</v>
      </c>
      <c r="FH87" s="5">
        <v>0</v>
      </c>
      <c r="FI87" s="5">
        <v>0</v>
      </c>
      <c r="FJ87" s="5">
        <v>0</v>
      </c>
      <c r="FK87" s="5">
        <v>0</v>
      </c>
      <c r="FL87" s="5">
        <v>0</v>
      </c>
      <c r="FM87" s="5">
        <v>0</v>
      </c>
      <c r="FN87" s="5">
        <v>0</v>
      </c>
      <c r="FO87" s="5">
        <v>0</v>
      </c>
      <c r="FP87" s="5">
        <v>0</v>
      </c>
      <c r="FQ87" s="5">
        <v>0</v>
      </c>
      <c r="FR87" s="5">
        <v>0</v>
      </c>
      <c r="FS87" s="5">
        <v>0</v>
      </c>
      <c r="FT87" s="5">
        <v>0</v>
      </c>
      <c r="FU87" s="5" t="s">
        <v>33</v>
      </c>
      <c r="FV87" s="5" t="s">
        <v>33</v>
      </c>
      <c r="FW87" s="5" t="s">
        <v>33</v>
      </c>
      <c r="FX87" s="5" t="s">
        <v>33</v>
      </c>
      <c r="FY87" s="5" t="s">
        <v>33</v>
      </c>
      <c r="FZ87" s="5" t="s">
        <v>33</v>
      </c>
      <c r="GA87" s="5" t="s">
        <v>33</v>
      </c>
      <c r="GB87" s="5" t="s">
        <v>33</v>
      </c>
      <c r="GC87" s="5" t="s">
        <v>33</v>
      </c>
      <c r="GD87" s="5" t="s">
        <v>33</v>
      </c>
      <c r="GE87" s="5" t="s">
        <v>33</v>
      </c>
      <c r="GF87" s="5" t="s">
        <v>33</v>
      </c>
      <c r="GG87" s="5" t="s">
        <v>33</v>
      </c>
      <c r="GH87" s="5" t="s">
        <v>33</v>
      </c>
      <c r="GI87" s="5" t="s">
        <v>33</v>
      </c>
      <c r="GJ87" s="5" t="s">
        <v>33</v>
      </c>
      <c r="GK87" s="5" t="s">
        <v>33</v>
      </c>
      <c r="GL87" s="5" t="s">
        <v>33</v>
      </c>
      <c r="GM87" s="5">
        <v>545490</v>
      </c>
      <c r="GN87" s="5">
        <v>999542</v>
      </c>
      <c r="GO87" s="5">
        <v>544032</v>
      </c>
      <c r="GP87" s="5">
        <v>225319</v>
      </c>
      <c r="GQ87" s="5">
        <v>546747</v>
      </c>
      <c r="GR87" s="5">
        <v>374395</v>
      </c>
      <c r="GS87" s="5">
        <v>506720</v>
      </c>
      <c r="GT87" s="5">
        <v>167004</v>
      </c>
      <c r="GU87" s="5">
        <v>175274</v>
      </c>
      <c r="GV87" s="5">
        <v>219810</v>
      </c>
      <c r="GW87" s="5">
        <v>143196</v>
      </c>
      <c r="GX87" s="5">
        <v>554936</v>
      </c>
      <c r="GY87" s="5">
        <v>189852</v>
      </c>
      <c r="GZ87" s="5">
        <v>121037</v>
      </c>
      <c r="HA87" s="5">
        <v>102499</v>
      </c>
      <c r="HB87" s="5">
        <v>276769</v>
      </c>
      <c r="HC87" s="5">
        <v>172189</v>
      </c>
      <c r="HD87" s="5">
        <v>133475</v>
      </c>
      <c r="HE87" s="5">
        <v>148465</v>
      </c>
      <c r="HF87" s="5">
        <v>140946</v>
      </c>
      <c r="HG87" s="5">
        <v>94675</v>
      </c>
      <c r="HH87" s="5">
        <v>113340</v>
      </c>
      <c r="HI87" s="5">
        <v>130122</v>
      </c>
      <c r="HJ87" s="5">
        <v>111778</v>
      </c>
      <c r="HK87" s="5">
        <v>128188</v>
      </c>
      <c r="HL87" s="5">
        <v>91415</v>
      </c>
      <c r="HM87" s="5">
        <v>94504</v>
      </c>
      <c r="HN87" s="5">
        <v>111097</v>
      </c>
      <c r="HO87" s="5">
        <v>72985</v>
      </c>
      <c r="HP87" s="5">
        <v>121098</v>
      </c>
      <c r="HQ87" s="5">
        <v>57137</v>
      </c>
      <c r="HR87" s="5">
        <v>57926</v>
      </c>
      <c r="HS87" s="5">
        <v>533180</v>
      </c>
      <c r="HT87" s="5">
        <v>588565</v>
      </c>
      <c r="HU87" s="5">
        <v>620819</v>
      </c>
      <c r="HV87" s="5">
        <v>595431</v>
      </c>
      <c r="HW87" s="5">
        <v>574483</v>
      </c>
      <c r="HX87" s="5">
        <v>700528</v>
      </c>
      <c r="HY87" s="5">
        <v>635709</v>
      </c>
      <c r="HZ87" s="5">
        <v>592464</v>
      </c>
      <c r="IA87" s="5">
        <v>626355</v>
      </c>
      <c r="IB87" s="5">
        <v>583636</v>
      </c>
      <c r="IC87" s="5">
        <v>520734</v>
      </c>
      <c r="ID87" s="5">
        <v>617337</v>
      </c>
      <c r="IE87" s="5">
        <v>608825</v>
      </c>
      <c r="IF87" s="5">
        <v>534696</v>
      </c>
      <c r="IG87" s="5">
        <v>494423</v>
      </c>
      <c r="IH87" s="5">
        <v>390522</v>
      </c>
      <c r="II87" s="5">
        <v>405432</v>
      </c>
      <c r="IJ87" s="5">
        <v>414856</v>
      </c>
      <c r="IK87" s="5">
        <v>325052</v>
      </c>
      <c r="IL87" s="5">
        <v>327260</v>
      </c>
      <c r="IM87" s="5">
        <v>368917</v>
      </c>
      <c r="IN87" s="5">
        <v>346550</v>
      </c>
      <c r="IO87" s="5">
        <v>333992</v>
      </c>
      <c r="IP87" s="5">
        <v>344028</v>
      </c>
      <c r="IQ87" s="5">
        <v>343979</v>
      </c>
      <c r="IR87" s="5">
        <v>331614</v>
      </c>
      <c r="IS87" s="5">
        <v>312221</v>
      </c>
      <c r="IT87" s="5">
        <v>294674</v>
      </c>
      <c r="IU87" s="5">
        <v>293889</v>
      </c>
      <c r="IV87" s="5">
        <v>289797</v>
      </c>
      <c r="IW87" s="5">
        <v>279325</v>
      </c>
      <c r="IX87" s="5">
        <v>293227</v>
      </c>
      <c r="IY87" s="5">
        <v>106339</v>
      </c>
      <c r="IZ87" s="5">
        <v>99029</v>
      </c>
      <c r="JA87" s="5">
        <v>133573</v>
      </c>
      <c r="JB87" s="5">
        <v>117080</v>
      </c>
      <c r="JC87" s="5">
        <v>101313</v>
      </c>
      <c r="JD87" s="5">
        <v>92185</v>
      </c>
      <c r="JE87" s="5">
        <v>77497</v>
      </c>
      <c r="JF87" s="5">
        <v>87167</v>
      </c>
      <c r="JG87" s="5">
        <v>82541</v>
      </c>
      <c r="JH87" s="5">
        <v>84605</v>
      </c>
      <c r="JI87" s="5">
        <v>74033</v>
      </c>
      <c r="JJ87" s="5">
        <v>71692</v>
      </c>
      <c r="JK87" s="5">
        <v>63888</v>
      </c>
      <c r="JL87" s="5">
        <v>54845</v>
      </c>
      <c r="JM87" s="5">
        <v>44938</v>
      </c>
      <c r="JN87" s="5">
        <v>42575</v>
      </c>
      <c r="JO87" s="5">
        <v>41528</v>
      </c>
      <c r="JP87" s="5">
        <v>40512</v>
      </c>
      <c r="JQ87" s="5">
        <v>40306</v>
      </c>
      <c r="JR87" s="5">
        <v>40230</v>
      </c>
      <c r="JS87" s="5">
        <v>37224</v>
      </c>
      <c r="JT87" s="5">
        <v>35763</v>
      </c>
      <c r="JU87" s="5">
        <v>37688</v>
      </c>
      <c r="JV87" s="5">
        <v>38770</v>
      </c>
      <c r="JW87" s="5">
        <v>45805</v>
      </c>
      <c r="JX87" s="5">
        <v>47918</v>
      </c>
      <c r="JY87" s="5">
        <v>52140</v>
      </c>
      <c r="JZ87" s="5">
        <v>51779</v>
      </c>
      <c r="KA87" s="5">
        <v>60845</v>
      </c>
      <c r="KB87" s="5">
        <v>57370</v>
      </c>
      <c r="KC87" s="5">
        <v>53621</v>
      </c>
      <c r="KD87" s="5">
        <v>52538</v>
      </c>
      <c r="KE87" s="5">
        <v>36317</v>
      </c>
      <c r="KF87" s="5">
        <v>33264</v>
      </c>
      <c r="KG87" s="5">
        <v>33916</v>
      </c>
      <c r="KH87" s="5">
        <v>31216</v>
      </c>
      <c r="KI87" s="5">
        <v>25218</v>
      </c>
      <c r="KJ87" s="5">
        <v>21642</v>
      </c>
      <c r="KK87" s="5">
        <v>20425</v>
      </c>
      <c r="KL87" s="5">
        <v>11420</v>
      </c>
      <c r="KM87" s="5">
        <v>9741</v>
      </c>
      <c r="KN87" s="5">
        <v>9726</v>
      </c>
      <c r="KO87" s="5">
        <v>9340</v>
      </c>
      <c r="KP87" s="5">
        <v>9901</v>
      </c>
      <c r="KQ87" s="5">
        <v>8267</v>
      </c>
      <c r="KR87" s="5">
        <v>14366</v>
      </c>
      <c r="KS87" s="5">
        <v>21687</v>
      </c>
      <c r="KT87" s="5">
        <v>17805</v>
      </c>
      <c r="KU87" s="5">
        <v>9525</v>
      </c>
      <c r="KV87" s="5">
        <v>5756</v>
      </c>
      <c r="KW87" s="5">
        <v>5217</v>
      </c>
      <c r="KX87" s="5">
        <v>5490</v>
      </c>
      <c r="KY87" s="5">
        <v>4716</v>
      </c>
      <c r="KZ87" s="5">
        <v>4830</v>
      </c>
      <c r="LA87" s="5">
        <v>5572</v>
      </c>
      <c r="LB87" s="5">
        <v>6175</v>
      </c>
      <c r="LC87" s="5">
        <v>6329</v>
      </c>
      <c r="LD87" s="5">
        <v>6301</v>
      </c>
      <c r="LE87" s="5">
        <v>6259</v>
      </c>
      <c r="LF87" s="5">
        <v>6420</v>
      </c>
      <c r="LG87" s="5">
        <v>6113</v>
      </c>
      <c r="LH87" s="5">
        <v>7145</v>
      </c>
      <c r="LI87" s="5">
        <v>8617</v>
      </c>
      <c r="LJ87" s="5">
        <v>8018</v>
      </c>
      <c r="LK87" s="5">
        <v>13589</v>
      </c>
      <c r="LL87" s="5">
        <v>11603</v>
      </c>
      <c r="LM87" s="5">
        <v>12262</v>
      </c>
      <c r="LN87" s="5">
        <v>13046</v>
      </c>
      <c r="LO87" s="5">
        <v>10639</v>
      </c>
      <c r="LP87" s="5">
        <v>9732</v>
      </c>
      <c r="LQ87" s="5">
        <v>9024</v>
      </c>
      <c r="LR87" s="5">
        <v>10931</v>
      </c>
      <c r="LS87" s="5">
        <v>10287</v>
      </c>
      <c r="LT87" s="5">
        <v>8670</v>
      </c>
      <c r="LU87" s="5">
        <v>8111</v>
      </c>
      <c r="LV87" s="5">
        <v>6584</v>
      </c>
      <c r="LW87" s="5">
        <v>6500</v>
      </c>
      <c r="LX87" s="5">
        <v>6032</v>
      </c>
      <c r="LY87" s="5">
        <v>5010</v>
      </c>
      <c r="LZ87" s="5">
        <v>5207</v>
      </c>
      <c r="MA87" s="5">
        <v>3944</v>
      </c>
      <c r="MB87" s="5">
        <v>3243</v>
      </c>
      <c r="MC87" s="5">
        <v>3523</v>
      </c>
      <c r="MD87" s="5">
        <v>4181</v>
      </c>
      <c r="ME87" s="5">
        <v>4024</v>
      </c>
      <c r="MF87" s="5">
        <v>4112</v>
      </c>
      <c r="MG87" s="5">
        <v>4493</v>
      </c>
      <c r="MH87" s="5">
        <v>3811</v>
      </c>
      <c r="MI87" s="5">
        <v>4323</v>
      </c>
      <c r="MJ87" s="5">
        <v>5004</v>
      </c>
      <c r="MK87" s="5">
        <v>5045</v>
      </c>
      <c r="ML87" s="5">
        <v>5305</v>
      </c>
      <c r="MM87" s="5">
        <v>5299</v>
      </c>
      <c r="MN87" s="5">
        <v>5605</v>
      </c>
      <c r="MO87" s="5">
        <v>5530</v>
      </c>
      <c r="MP87" s="5">
        <v>5595</v>
      </c>
      <c r="MQ87" s="5">
        <v>5641</v>
      </c>
      <c r="MR87" s="5">
        <v>5990</v>
      </c>
      <c r="MS87" s="5">
        <v>5686</v>
      </c>
      <c r="MT87" s="5">
        <v>5434</v>
      </c>
      <c r="MU87" s="5">
        <v>5329</v>
      </c>
      <c r="MV87" s="5">
        <v>5166</v>
      </c>
      <c r="MW87" s="5">
        <v>5945</v>
      </c>
      <c r="MX87" s="5">
        <v>9932</v>
      </c>
      <c r="MY87" s="5">
        <v>87</v>
      </c>
      <c r="MZ87" s="5">
        <v>10</v>
      </c>
      <c r="NA87" s="5">
        <v>3</v>
      </c>
      <c r="NB87" s="5">
        <v>23</v>
      </c>
      <c r="NC87" s="5">
        <v>0</v>
      </c>
      <c r="ND87" s="5">
        <v>0</v>
      </c>
      <c r="NE87" s="5" t="s">
        <v>33</v>
      </c>
      <c r="NF87" s="5" t="s">
        <v>33</v>
      </c>
      <c r="NG87" s="5" t="s">
        <v>33</v>
      </c>
      <c r="NH87" s="5" t="s">
        <v>33</v>
      </c>
      <c r="NI87" s="5" t="s">
        <v>33</v>
      </c>
      <c r="NJ87" s="5" t="s">
        <v>33</v>
      </c>
      <c r="NK87" s="5" t="s">
        <v>33</v>
      </c>
      <c r="NL87" s="5" t="s">
        <v>33</v>
      </c>
      <c r="NM87" s="5" t="s">
        <v>33</v>
      </c>
      <c r="NN87" s="5" t="s">
        <v>33</v>
      </c>
      <c r="NO87" s="5" t="s">
        <v>33</v>
      </c>
      <c r="NP87" s="5" t="s">
        <v>33</v>
      </c>
      <c r="NQ87" s="5" t="s">
        <v>33</v>
      </c>
      <c r="NR87" s="5" t="s">
        <v>33</v>
      </c>
      <c r="NS87" s="5" t="s">
        <v>33</v>
      </c>
      <c r="NT87" s="5" t="s">
        <v>33</v>
      </c>
      <c r="NU87" s="5" t="s">
        <v>33</v>
      </c>
      <c r="NV87" s="5" t="s">
        <v>33</v>
      </c>
      <c r="NW87" s="5">
        <v>0</v>
      </c>
      <c r="NX87" s="5">
        <v>0</v>
      </c>
      <c r="NY87" s="5">
        <v>0</v>
      </c>
      <c r="NZ87" s="5">
        <v>0</v>
      </c>
      <c r="OA87" s="5">
        <v>0</v>
      </c>
      <c r="OB87" s="5">
        <v>0</v>
      </c>
      <c r="OC87" s="5">
        <v>0</v>
      </c>
      <c r="OD87" s="5">
        <v>0</v>
      </c>
      <c r="OE87" s="5">
        <v>0</v>
      </c>
      <c r="OF87" s="5">
        <v>0</v>
      </c>
      <c r="OG87" s="5">
        <v>0</v>
      </c>
      <c r="OH87" s="5">
        <v>0</v>
      </c>
      <c r="OI87" s="5">
        <v>0</v>
      </c>
      <c r="OJ87" s="5">
        <v>0</v>
      </c>
      <c r="OK87" s="5" t="s">
        <v>33</v>
      </c>
      <c r="OL87" s="5" t="s">
        <v>33</v>
      </c>
      <c r="OM87" s="5" t="s">
        <v>33</v>
      </c>
      <c r="ON87" s="5" t="s">
        <v>33</v>
      </c>
      <c r="OO87" s="5" t="s">
        <v>33</v>
      </c>
      <c r="OP87" s="5" t="s">
        <v>33</v>
      </c>
      <c r="OQ87" s="5" t="s">
        <v>33</v>
      </c>
      <c r="OR87" s="5" t="s">
        <v>33</v>
      </c>
      <c r="OS87" s="5" t="s">
        <v>33</v>
      </c>
      <c r="OT87" s="5" t="s">
        <v>33</v>
      </c>
      <c r="OU87" s="5" t="s">
        <v>33</v>
      </c>
      <c r="OV87" s="5" t="s">
        <v>33</v>
      </c>
      <c r="OW87" s="5" t="s">
        <v>33</v>
      </c>
      <c r="OX87" s="5" t="s">
        <v>33</v>
      </c>
      <c r="OY87" s="5" t="s">
        <v>33</v>
      </c>
      <c r="OZ87" s="5" t="s">
        <v>33</v>
      </c>
      <c r="PA87" s="5" t="s">
        <v>33</v>
      </c>
      <c r="PB87" s="5" t="s">
        <v>33</v>
      </c>
      <c r="PC87" s="5">
        <v>14745</v>
      </c>
      <c r="PD87" s="5">
        <v>15006</v>
      </c>
      <c r="PE87" s="5">
        <v>14537</v>
      </c>
      <c r="PF87" s="5">
        <v>14379</v>
      </c>
      <c r="PG87" s="5">
        <v>13115</v>
      </c>
      <c r="PH87" s="5">
        <v>13241</v>
      </c>
      <c r="PI87" s="5">
        <v>14818</v>
      </c>
      <c r="PJ87" s="5">
        <v>15967</v>
      </c>
      <c r="PK87" s="5">
        <v>14803</v>
      </c>
      <c r="PL87" s="5">
        <v>13528</v>
      </c>
      <c r="PM87" s="5">
        <v>13139</v>
      </c>
      <c r="PN87" s="5">
        <v>13802</v>
      </c>
      <c r="PO87" s="5">
        <v>12185</v>
      </c>
      <c r="PP87" s="5">
        <v>12508</v>
      </c>
      <c r="PQ87" s="5">
        <v>13922</v>
      </c>
      <c r="PR87" s="5">
        <v>12462</v>
      </c>
      <c r="PS87" s="5">
        <v>10291</v>
      </c>
      <c r="PT87" s="5">
        <v>10443</v>
      </c>
      <c r="PU87" s="5">
        <v>9714</v>
      </c>
      <c r="PV87" s="5">
        <v>10070</v>
      </c>
      <c r="PW87" s="5">
        <v>9932</v>
      </c>
      <c r="PX87" s="5">
        <v>9897</v>
      </c>
      <c r="PY87" s="5">
        <v>12306</v>
      </c>
      <c r="PZ87" s="5">
        <v>10470</v>
      </c>
      <c r="QA87" s="5">
        <v>11094</v>
      </c>
      <c r="QB87" s="5">
        <v>12240</v>
      </c>
      <c r="QC87" s="5">
        <v>12062</v>
      </c>
      <c r="QD87" s="5">
        <v>12356</v>
      </c>
      <c r="QE87" s="5">
        <v>12583</v>
      </c>
      <c r="QF87" s="5">
        <v>11839</v>
      </c>
      <c r="QG87" s="5">
        <v>11599</v>
      </c>
      <c r="QH87" s="5">
        <v>12031</v>
      </c>
      <c r="QI87" s="5">
        <v>44067</v>
      </c>
      <c r="QJ87" s="5">
        <v>40379</v>
      </c>
      <c r="QK87" s="5">
        <v>35065</v>
      </c>
      <c r="QL87" s="5">
        <v>29445</v>
      </c>
      <c r="QM87" s="5">
        <v>28216</v>
      </c>
      <c r="QN87" s="5">
        <v>30347</v>
      </c>
      <c r="QO87" s="5">
        <v>33430</v>
      </c>
      <c r="QP87" s="5">
        <v>31710</v>
      </c>
      <c r="QQ87" s="5">
        <v>29105</v>
      </c>
      <c r="QR87" s="5">
        <v>28175</v>
      </c>
      <c r="QS87" s="5">
        <v>22059</v>
      </c>
      <c r="QT87" s="5">
        <v>27445</v>
      </c>
      <c r="QU87" s="5">
        <v>26440</v>
      </c>
      <c r="QV87" s="5">
        <v>17401</v>
      </c>
      <c r="QW87" s="5">
        <v>15604</v>
      </c>
      <c r="QX87" s="5">
        <v>16201</v>
      </c>
      <c r="QY87" s="5">
        <v>14089</v>
      </c>
      <c r="QZ87" s="5">
        <v>14916</v>
      </c>
      <c r="RA87" s="5">
        <v>14511</v>
      </c>
      <c r="RB87" s="5">
        <v>15422</v>
      </c>
      <c r="RC87" s="5">
        <v>12178</v>
      </c>
      <c r="RD87" s="5">
        <v>12724</v>
      </c>
      <c r="RE87" s="5">
        <v>13212</v>
      </c>
      <c r="RF87" s="5">
        <v>13141</v>
      </c>
      <c r="RG87" s="5">
        <v>12722</v>
      </c>
      <c r="RH87" s="5">
        <v>11557</v>
      </c>
      <c r="RI87" s="5">
        <v>11813</v>
      </c>
      <c r="RJ87" s="5">
        <v>12559</v>
      </c>
      <c r="RK87" s="5">
        <v>12382</v>
      </c>
      <c r="RL87" s="5">
        <v>12805</v>
      </c>
      <c r="RM87" s="5">
        <v>12703</v>
      </c>
      <c r="RN87" s="5">
        <v>12659</v>
      </c>
      <c r="RO87" s="5">
        <v>16631</v>
      </c>
      <c r="RP87" s="5">
        <v>15669</v>
      </c>
      <c r="RQ87" s="5">
        <v>15422</v>
      </c>
      <c r="RR87" s="5">
        <v>17248</v>
      </c>
      <c r="RS87" s="5">
        <v>19140</v>
      </c>
      <c r="RT87" s="5">
        <v>20345</v>
      </c>
      <c r="RU87" s="5">
        <v>21117</v>
      </c>
      <c r="RV87" s="5">
        <v>19753</v>
      </c>
      <c r="RW87" s="5">
        <v>17763</v>
      </c>
      <c r="RX87" s="5">
        <v>17298</v>
      </c>
      <c r="RY87" s="5">
        <v>18910</v>
      </c>
      <c r="RZ87" s="5">
        <v>18407</v>
      </c>
      <c r="SA87" s="5">
        <v>15495</v>
      </c>
      <c r="SB87" s="5">
        <v>19371</v>
      </c>
      <c r="SC87" s="5">
        <v>21649</v>
      </c>
      <c r="SD87" s="5">
        <v>17872</v>
      </c>
      <c r="SE87" s="5">
        <v>18273</v>
      </c>
      <c r="SF87" s="5">
        <v>24579</v>
      </c>
      <c r="SG87" s="5">
        <v>24113</v>
      </c>
      <c r="SH87" s="5">
        <v>13087</v>
      </c>
      <c r="SI87" s="5">
        <v>14201</v>
      </c>
      <c r="SJ87" s="5">
        <v>15361</v>
      </c>
      <c r="SK87" s="5">
        <v>12804</v>
      </c>
      <c r="SL87" s="5">
        <v>16630</v>
      </c>
      <c r="SM87" s="5">
        <v>18065</v>
      </c>
      <c r="SN87" s="5">
        <v>15546</v>
      </c>
      <c r="SO87" s="5">
        <v>14056</v>
      </c>
      <c r="SP87" s="5">
        <v>15607</v>
      </c>
      <c r="SQ87" s="5">
        <v>15875</v>
      </c>
      <c r="SR87" s="5">
        <v>13399</v>
      </c>
      <c r="SS87" s="5">
        <v>16650</v>
      </c>
      <c r="ST87" s="5">
        <v>14640</v>
      </c>
      <c r="SU87" s="5">
        <v>570</v>
      </c>
      <c r="SV87" s="5">
        <v>697</v>
      </c>
      <c r="SW87" s="5">
        <v>739</v>
      </c>
      <c r="SX87" s="5">
        <v>543</v>
      </c>
      <c r="SY87" s="5">
        <v>371</v>
      </c>
      <c r="SZ87" s="5">
        <v>505</v>
      </c>
      <c r="TA87" s="5">
        <v>576</v>
      </c>
      <c r="TB87" s="5">
        <v>547</v>
      </c>
      <c r="TC87" s="5">
        <v>581</v>
      </c>
      <c r="TD87" s="5">
        <v>529</v>
      </c>
      <c r="TE87" s="5">
        <v>486</v>
      </c>
      <c r="TF87" s="5">
        <v>506</v>
      </c>
      <c r="TG87" s="5">
        <v>559</v>
      </c>
      <c r="TH87" s="5">
        <v>508</v>
      </c>
      <c r="TI87" s="5">
        <v>472</v>
      </c>
      <c r="TJ87" s="5">
        <v>468</v>
      </c>
      <c r="TK87" s="5">
        <v>589</v>
      </c>
      <c r="TL87" s="5">
        <v>800</v>
      </c>
      <c r="TM87" s="5">
        <v>770</v>
      </c>
      <c r="TN87" s="5">
        <v>740</v>
      </c>
      <c r="TO87" s="5">
        <v>719</v>
      </c>
      <c r="TP87" s="5">
        <v>531</v>
      </c>
      <c r="TQ87" s="5">
        <v>16</v>
      </c>
      <c r="TR87" s="5">
        <v>331</v>
      </c>
      <c r="TS87" s="5">
        <v>640</v>
      </c>
      <c r="TT87" s="5">
        <v>878</v>
      </c>
      <c r="TU87" s="5">
        <v>1259</v>
      </c>
      <c r="TV87" s="5">
        <v>1252</v>
      </c>
      <c r="TW87" s="5">
        <v>1464</v>
      </c>
      <c r="TX87" s="5">
        <v>795</v>
      </c>
      <c r="TY87" s="5">
        <v>1161</v>
      </c>
      <c r="TZ87" s="5">
        <v>959</v>
      </c>
      <c r="UA87" s="5">
        <v>1369</v>
      </c>
      <c r="UB87" s="5">
        <v>1331</v>
      </c>
      <c r="UC87" s="5">
        <v>1484</v>
      </c>
      <c r="UD87" s="5">
        <v>1222</v>
      </c>
      <c r="UE87" s="5">
        <v>928</v>
      </c>
      <c r="UF87" s="5">
        <v>967</v>
      </c>
      <c r="UG87" s="5">
        <v>923</v>
      </c>
      <c r="UH87" s="5">
        <v>891</v>
      </c>
      <c r="UI87" s="5">
        <v>365</v>
      </c>
      <c r="UJ87" s="5">
        <v>1248</v>
      </c>
      <c r="UK87" s="5">
        <v>1965</v>
      </c>
      <c r="UL87" s="5">
        <v>1622</v>
      </c>
      <c r="UM87" s="5">
        <v>1454</v>
      </c>
      <c r="UN87" s="5">
        <v>2325</v>
      </c>
      <c r="UO87" s="5">
        <v>3315</v>
      </c>
      <c r="UP87" s="5">
        <v>2666</v>
      </c>
      <c r="UQ87" s="5">
        <v>2142</v>
      </c>
      <c r="UR87" s="5">
        <v>2427</v>
      </c>
      <c r="US87" s="5">
        <v>3926</v>
      </c>
      <c r="UT87" s="5">
        <v>3718</v>
      </c>
      <c r="UU87" s="5">
        <v>4178</v>
      </c>
      <c r="UV87" s="5">
        <v>3946</v>
      </c>
      <c r="UW87" s="5">
        <v>7202</v>
      </c>
      <c r="UX87" s="5">
        <v>7187</v>
      </c>
      <c r="UY87" s="5">
        <v>5500</v>
      </c>
      <c r="UZ87" s="5">
        <v>2445</v>
      </c>
      <c r="VA87" s="5">
        <v>2330</v>
      </c>
      <c r="VB87" s="5">
        <v>2341</v>
      </c>
      <c r="VC87" s="5">
        <v>2038</v>
      </c>
      <c r="VD87" s="5">
        <v>797</v>
      </c>
      <c r="VE87" s="5">
        <v>1078</v>
      </c>
      <c r="VF87" s="5">
        <v>808</v>
      </c>
      <c r="VG87" s="5">
        <v>192882</v>
      </c>
      <c r="VH87" s="5">
        <v>177143</v>
      </c>
      <c r="VI87" s="5">
        <v>216458</v>
      </c>
      <c r="VJ87" s="5">
        <v>216408</v>
      </c>
      <c r="VK87" s="5">
        <v>208997</v>
      </c>
      <c r="VL87" s="5">
        <v>201919</v>
      </c>
      <c r="VM87" s="5">
        <v>183372</v>
      </c>
      <c r="VN87" s="5">
        <v>177486</v>
      </c>
      <c r="VO87" s="5">
        <v>160767</v>
      </c>
      <c r="VP87" s="5">
        <v>143912</v>
      </c>
      <c r="VQ87" s="5">
        <v>163330</v>
      </c>
      <c r="VR87" s="5">
        <v>108732</v>
      </c>
      <c r="VS87" s="5">
        <v>104736</v>
      </c>
      <c r="VT87" s="5">
        <v>84785</v>
      </c>
      <c r="VU87" s="5">
        <v>93581</v>
      </c>
      <c r="VV87" s="5">
        <v>85194</v>
      </c>
      <c r="VW87" s="5">
        <v>83061</v>
      </c>
      <c r="VX87" s="5">
        <v>74222</v>
      </c>
      <c r="VY87" s="5">
        <v>73709</v>
      </c>
      <c r="VZ87" s="5">
        <v>88654</v>
      </c>
      <c r="WA87" s="5">
        <v>85209</v>
      </c>
      <c r="WB87" s="5">
        <v>68946</v>
      </c>
      <c r="WC87" s="5">
        <v>73931</v>
      </c>
      <c r="WD87" s="5">
        <v>83241</v>
      </c>
      <c r="WE87" s="5">
        <v>84813</v>
      </c>
      <c r="WF87" s="5">
        <v>84432</v>
      </c>
      <c r="WG87" s="5">
        <v>85527</v>
      </c>
      <c r="WH87" s="5">
        <v>79046</v>
      </c>
      <c r="WI87" s="5">
        <v>77152</v>
      </c>
      <c r="WJ87" s="5">
        <v>70802</v>
      </c>
      <c r="WK87" s="5">
        <v>79754</v>
      </c>
      <c r="WL87" s="5">
        <v>63195</v>
      </c>
      <c r="WM87" s="5">
        <v>7160</v>
      </c>
      <c r="WN87" s="5">
        <v>7658</v>
      </c>
      <c r="WO87" s="5">
        <v>4967</v>
      </c>
      <c r="WP87" s="5">
        <v>4515</v>
      </c>
      <c r="WQ87" s="5">
        <v>2600</v>
      </c>
      <c r="WR87" s="5">
        <v>885</v>
      </c>
      <c r="WS87" s="5">
        <v>69</v>
      </c>
      <c r="WT87" s="5">
        <v>55</v>
      </c>
      <c r="WU87" s="5">
        <v>51</v>
      </c>
      <c r="WV87" s="5">
        <v>47</v>
      </c>
      <c r="WW87" s="5">
        <v>49</v>
      </c>
      <c r="WX87" s="5">
        <v>35</v>
      </c>
      <c r="WY87" s="5">
        <v>37</v>
      </c>
      <c r="WZ87" s="5">
        <v>5</v>
      </c>
      <c r="XA87" s="5">
        <v>12</v>
      </c>
      <c r="XB87" s="5">
        <v>15</v>
      </c>
      <c r="XC87" s="5">
        <v>16</v>
      </c>
      <c r="XD87" s="5">
        <v>16</v>
      </c>
      <c r="XE87" s="5">
        <v>51</v>
      </c>
      <c r="XF87" s="5">
        <v>13</v>
      </c>
      <c r="XG87" s="5">
        <v>15</v>
      </c>
      <c r="XH87" s="5">
        <v>16</v>
      </c>
      <c r="XI87" s="5">
        <v>12</v>
      </c>
      <c r="XJ87" s="5">
        <v>14</v>
      </c>
      <c r="XK87" s="5">
        <v>16</v>
      </c>
      <c r="XL87" s="5">
        <v>898</v>
      </c>
      <c r="XM87" s="5">
        <v>502</v>
      </c>
      <c r="XN87" s="5">
        <v>653</v>
      </c>
      <c r="XO87" s="5">
        <v>692</v>
      </c>
      <c r="XP87" s="5">
        <v>725</v>
      </c>
      <c r="XQ87" s="5">
        <v>646</v>
      </c>
      <c r="XR87" s="5">
        <v>644</v>
      </c>
      <c r="XS87" s="1">
        <v>13756</v>
      </c>
      <c r="XT87" s="3" t="s">
        <v>180</v>
      </c>
      <c r="XU87" s="3" t="s">
        <v>180</v>
      </c>
      <c r="XV87" s="3" t="s">
        <v>180</v>
      </c>
      <c r="XW87" s="3" t="s">
        <v>179</v>
      </c>
      <c r="XX87" s="3" t="s">
        <v>180</v>
      </c>
      <c r="XY87" s="3" t="s">
        <v>180</v>
      </c>
      <c r="XZ87" s="3" t="s">
        <v>228</v>
      </c>
    </row>
    <row r="88" spans="1:650" x14ac:dyDescent="0.3">
      <c r="A88" s="6" t="s">
        <v>119</v>
      </c>
      <c r="B88" s="1">
        <v>4057754</v>
      </c>
      <c r="C88" s="5">
        <v>13694</v>
      </c>
      <c r="D88" s="5">
        <v>37618</v>
      </c>
      <c r="E88" s="5">
        <v>5347</v>
      </c>
      <c r="F88" s="5">
        <v>2157</v>
      </c>
      <c r="G88" s="5">
        <v>49194</v>
      </c>
      <c r="H88" s="5">
        <v>61745</v>
      </c>
      <c r="I88" s="5">
        <v>68116</v>
      </c>
      <c r="J88" s="5">
        <v>60207</v>
      </c>
      <c r="K88" s="5">
        <v>34456</v>
      </c>
      <c r="L88" s="5">
        <v>30676</v>
      </c>
      <c r="M88" s="5">
        <v>2178</v>
      </c>
      <c r="N88" s="5">
        <v>4050</v>
      </c>
      <c r="O88" s="5">
        <v>25606</v>
      </c>
      <c r="P88" s="5">
        <v>1479</v>
      </c>
      <c r="Q88" s="5">
        <v>7602</v>
      </c>
      <c r="R88" s="5">
        <v>9404</v>
      </c>
      <c r="S88" s="5">
        <v>489</v>
      </c>
      <c r="T88" s="5">
        <v>4169</v>
      </c>
      <c r="U88" s="5">
        <v>0</v>
      </c>
      <c r="V88" s="5">
        <v>24</v>
      </c>
      <c r="W88" s="5">
        <v>2565</v>
      </c>
      <c r="X88" s="5">
        <v>0</v>
      </c>
      <c r="Y88" s="5">
        <v>0</v>
      </c>
      <c r="Z88" s="5">
        <v>600</v>
      </c>
      <c r="AA88" s="5">
        <v>12</v>
      </c>
      <c r="AB88" s="5">
        <v>1916</v>
      </c>
      <c r="AC88" s="5">
        <v>0</v>
      </c>
      <c r="AD88" s="5">
        <v>0</v>
      </c>
      <c r="AE88" s="5">
        <v>0</v>
      </c>
      <c r="AF88" s="5">
        <v>546</v>
      </c>
      <c r="AG88" s="5">
        <v>0</v>
      </c>
      <c r="AH88" s="5">
        <v>0</v>
      </c>
      <c r="AI88" s="5">
        <v>524463</v>
      </c>
      <c r="AJ88" s="5">
        <v>433804</v>
      </c>
      <c r="AK88" s="5">
        <v>-327063</v>
      </c>
      <c r="AL88" s="5">
        <v>465775</v>
      </c>
      <c r="AM88" s="5">
        <v>957580</v>
      </c>
      <c r="AN88" s="5">
        <v>544438</v>
      </c>
      <c r="AO88" s="5">
        <v>876619</v>
      </c>
      <c r="AP88" s="5">
        <v>124950</v>
      </c>
      <c r="AQ88" s="5">
        <v>1046365</v>
      </c>
      <c r="AR88" s="5">
        <v>660645</v>
      </c>
      <c r="AS88" s="5">
        <v>86132</v>
      </c>
      <c r="AT88" s="5">
        <v>440039</v>
      </c>
      <c r="AU88" s="5">
        <v>463938</v>
      </c>
      <c r="AV88" s="5">
        <v>98599</v>
      </c>
      <c r="AW88" s="5">
        <v>206710</v>
      </c>
      <c r="AX88" s="5">
        <v>157640</v>
      </c>
      <c r="AY88" s="5">
        <v>276535</v>
      </c>
      <c r="AZ88" s="5">
        <v>176156</v>
      </c>
      <c r="BA88" s="5">
        <v>67298</v>
      </c>
      <c r="BB88" s="5">
        <v>71088</v>
      </c>
      <c r="BC88" s="5">
        <v>83559</v>
      </c>
      <c r="BD88" s="5">
        <v>54034</v>
      </c>
      <c r="BE88" s="5">
        <v>60778</v>
      </c>
      <c r="BF88" s="5">
        <v>71329</v>
      </c>
      <c r="BG88" s="5">
        <v>34260</v>
      </c>
      <c r="BH88" s="5">
        <v>118241</v>
      </c>
      <c r="BI88" s="5">
        <v>40194</v>
      </c>
      <c r="BJ88" s="5">
        <v>180770</v>
      </c>
      <c r="BK88" s="5">
        <v>50653</v>
      </c>
      <c r="BL88" s="5">
        <v>55148</v>
      </c>
      <c r="BM88" s="5">
        <v>63858</v>
      </c>
      <c r="BN88" s="5">
        <v>49333</v>
      </c>
      <c r="BO88" s="5">
        <v>98928</v>
      </c>
      <c r="BP88" s="5">
        <v>126891</v>
      </c>
      <c r="BQ88" s="5">
        <v>146364</v>
      </c>
      <c r="BR88" s="5">
        <v>182398</v>
      </c>
      <c r="BS88" s="5">
        <v>466046</v>
      </c>
      <c r="BT88" s="5">
        <v>556234</v>
      </c>
      <c r="BU88" s="5">
        <v>160201</v>
      </c>
      <c r="BV88" s="5">
        <v>139117</v>
      </c>
      <c r="BW88" s="5">
        <v>189134</v>
      </c>
      <c r="BX88" s="5">
        <v>117539</v>
      </c>
      <c r="BY88" s="5">
        <v>124512</v>
      </c>
      <c r="BZ88" s="5">
        <v>164738</v>
      </c>
      <c r="CA88" s="5">
        <v>224740</v>
      </c>
      <c r="CB88" s="5">
        <v>96066</v>
      </c>
      <c r="CC88" s="5">
        <v>95695</v>
      </c>
      <c r="CD88" s="5">
        <v>60661</v>
      </c>
      <c r="CE88" s="5">
        <v>48116</v>
      </c>
      <c r="CF88" s="5">
        <v>26696</v>
      </c>
      <c r="CG88" s="5">
        <v>30297</v>
      </c>
      <c r="CH88" s="5">
        <v>17187</v>
      </c>
      <c r="CI88" s="5">
        <v>45353</v>
      </c>
      <c r="CJ88" s="5">
        <v>36797</v>
      </c>
      <c r="CK88" s="5">
        <v>47420</v>
      </c>
      <c r="CL88" s="5">
        <v>38308</v>
      </c>
      <c r="CM88" s="5">
        <v>32763</v>
      </c>
      <c r="CN88" s="5">
        <v>46320</v>
      </c>
      <c r="CO88" s="5">
        <v>50925</v>
      </c>
      <c r="CP88" s="5">
        <v>19120</v>
      </c>
      <c r="CQ88" s="5">
        <v>10841</v>
      </c>
      <c r="CR88" s="5">
        <v>12423</v>
      </c>
      <c r="CS88" s="5">
        <v>11679</v>
      </c>
      <c r="CT88" s="5">
        <v>9729</v>
      </c>
      <c r="CU88" s="5">
        <v>218751</v>
      </c>
      <c r="CV88" s="5">
        <v>195038</v>
      </c>
      <c r="CW88" s="5">
        <v>172861</v>
      </c>
      <c r="CX88" s="5">
        <v>206460</v>
      </c>
      <c r="CY88" s="5">
        <v>166340</v>
      </c>
      <c r="CZ88" s="5">
        <v>188375</v>
      </c>
      <c r="DA88" s="5">
        <v>171686</v>
      </c>
      <c r="DB88" s="5">
        <v>125565</v>
      </c>
      <c r="DC88" s="5">
        <v>160661</v>
      </c>
      <c r="DD88" s="5">
        <v>119994</v>
      </c>
      <c r="DE88" s="5">
        <v>115668</v>
      </c>
      <c r="DF88" s="5">
        <v>122366</v>
      </c>
      <c r="DG88" s="5">
        <v>119647</v>
      </c>
      <c r="DH88" s="5">
        <v>126330</v>
      </c>
      <c r="DI88" s="5">
        <v>106170</v>
      </c>
      <c r="DJ88" s="5">
        <v>131002</v>
      </c>
      <c r="DK88" s="5">
        <v>122432</v>
      </c>
      <c r="DL88" s="5">
        <v>100445</v>
      </c>
      <c r="DM88" s="5">
        <v>120829</v>
      </c>
      <c r="DN88" s="5">
        <v>122587</v>
      </c>
      <c r="DO88" s="5">
        <v>122741</v>
      </c>
      <c r="DP88" s="5">
        <v>115365</v>
      </c>
      <c r="DQ88" s="5">
        <v>141652</v>
      </c>
      <c r="DR88" s="5">
        <v>110554</v>
      </c>
      <c r="DS88" s="5">
        <v>106645</v>
      </c>
      <c r="DT88" s="5">
        <v>86330</v>
      </c>
      <c r="DU88" s="5">
        <v>88469</v>
      </c>
      <c r="DV88" s="5">
        <v>102863</v>
      </c>
      <c r="DW88" s="5">
        <v>74193</v>
      </c>
      <c r="DX88" s="5">
        <v>74589</v>
      </c>
      <c r="DY88" s="5">
        <v>79091</v>
      </c>
      <c r="DZ88" s="5">
        <v>63292</v>
      </c>
      <c r="EA88" s="5">
        <v>39851</v>
      </c>
      <c r="EB88" s="5">
        <v>55663</v>
      </c>
      <c r="EC88" s="5">
        <v>65714</v>
      </c>
      <c r="ED88" s="5">
        <v>58465</v>
      </c>
      <c r="EE88" s="5">
        <v>74353</v>
      </c>
      <c r="EF88" s="5">
        <v>38771</v>
      </c>
      <c r="EG88" s="5">
        <v>41648</v>
      </c>
      <c r="EH88" s="5">
        <v>36718</v>
      </c>
      <c r="EI88" s="5">
        <v>27254</v>
      </c>
      <c r="EJ88" s="5">
        <v>51566</v>
      </c>
      <c r="EK88" s="5">
        <v>28121</v>
      </c>
      <c r="EL88" s="5">
        <v>23800</v>
      </c>
      <c r="EM88" s="5">
        <v>22420</v>
      </c>
      <c r="EN88" s="5">
        <v>13567</v>
      </c>
      <c r="EO88" s="5">
        <v>13852</v>
      </c>
      <c r="EP88" s="5">
        <v>15996</v>
      </c>
      <c r="EQ88" s="5">
        <v>6456</v>
      </c>
      <c r="ER88" s="5">
        <v>8527</v>
      </c>
      <c r="ES88" s="5">
        <v>7590</v>
      </c>
      <c r="ET88" s="5">
        <v>12240</v>
      </c>
      <c r="EU88" s="5">
        <v>9262</v>
      </c>
      <c r="EV88" s="5">
        <v>8841</v>
      </c>
      <c r="EW88" s="5">
        <v>17614</v>
      </c>
      <c r="EX88" s="5">
        <v>10473</v>
      </c>
      <c r="EY88" s="5">
        <v>8564</v>
      </c>
      <c r="EZ88" s="5">
        <v>8875</v>
      </c>
      <c r="FA88" s="5">
        <v>6410</v>
      </c>
      <c r="FB88" s="5">
        <v>9316</v>
      </c>
      <c r="FC88" s="5">
        <v>5625</v>
      </c>
      <c r="FD88" s="5">
        <v>7349</v>
      </c>
      <c r="FE88" s="5">
        <v>18739</v>
      </c>
      <c r="FF88" s="5">
        <v>29894</v>
      </c>
      <c r="FG88" s="5">
        <v>0</v>
      </c>
      <c r="FH88" s="5">
        <v>0</v>
      </c>
      <c r="FI88" s="5">
        <v>0</v>
      </c>
      <c r="FJ88" s="5">
        <v>0</v>
      </c>
      <c r="FK88" s="5">
        <v>0</v>
      </c>
      <c r="FL88" s="5">
        <v>0</v>
      </c>
      <c r="FM88" s="5">
        <v>0</v>
      </c>
      <c r="FN88" s="5">
        <v>0</v>
      </c>
      <c r="FO88" s="5">
        <v>0</v>
      </c>
      <c r="FP88" s="5">
        <v>0</v>
      </c>
      <c r="FQ88" s="5">
        <v>0</v>
      </c>
      <c r="FR88" s="5">
        <v>0</v>
      </c>
      <c r="FS88" s="5">
        <v>0</v>
      </c>
      <c r="FT88" s="5">
        <v>0</v>
      </c>
      <c r="FU88" s="5" t="s">
        <v>33</v>
      </c>
      <c r="FV88" s="5" t="s">
        <v>33</v>
      </c>
      <c r="FW88" s="5" t="s">
        <v>33</v>
      </c>
      <c r="FX88" s="5" t="s">
        <v>33</v>
      </c>
      <c r="FY88" s="5" t="s">
        <v>33</v>
      </c>
      <c r="FZ88" s="5" t="s">
        <v>33</v>
      </c>
      <c r="GA88" s="5" t="s">
        <v>33</v>
      </c>
      <c r="GB88" s="5" t="s">
        <v>33</v>
      </c>
      <c r="GC88" s="5" t="s">
        <v>33</v>
      </c>
      <c r="GD88" s="5" t="s">
        <v>33</v>
      </c>
      <c r="GE88" s="5" t="s">
        <v>33</v>
      </c>
      <c r="GF88" s="5" t="s">
        <v>33</v>
      </c>
      <c r="GG88" s="5" t="s">
        <v>33</v>
      </c>
      <c r="GH88" s="5" t="s">
        <v>33</v>
      </c>
      <c r="GI88" s="5" t="s">
        <v>33</v>
      </c>
      <c r="GJ88" s="5" t="s">
        <v>33</v>
      </c>
      <c r="GK88" s="5" t="s">
        <v>33</v>
      </c>
      <c r="GL88" s="5" t="s">
        <v>33</v>
      </c>
      <c r="GM88" s="5">
        <v>895687</v>
      </c>
      <c r="GN88" s="5">
        <v>849014</v>
      </c>
      <c r="GO88" s="5">
        <v>63223</v>
      </c>
      <c r="GP88" s="5">
        <v>915256</v>
      </c>
      <c r="GQ88" s="5">
        <v>1713513</v>
      </c>
      <c r="GR88" s="5">
        <v>1389563</v>
      </c>
      <c r="GS88" s="5">
        <v>1318270</v>
      </c>
      <c r="GT88" s="5">
        <v>486557</v>
      </c>
      <c r="GU88" s="5">
        <v>1457871</v>
      </c>
      <c r="GV88" s="5">
        <v>980421</v>
      </c>
      <c r="GW88" s="5">
        <v>356611</v>
      </c>
      <c r="GX88" s="5">
        <v>754994</v>
      </c>
      <c r="GY88" s="5">
        <v>856351</v>
      </c>
      <c r="GZ88" s="5">
        <v>336041</v>
      </c>
      <c r="HA88" s="5">
        <v>430028</v>
      </c>
      <c r="HB88" s="5">
        <v>374702</v>
      </c>
      <c r="HC88" s="5">
        <v>454028</v>
      </c>
      <c r="HD88" s="5">
        <v>315994</v>
      </c>
      <c r="HE88" s="5">
        <v>226014</v>
      </c>
      <c r="HF88" s="5">
        <v>223125</v>
      </c>
      <c r="HG88" s="5">
        <v>263481</v>
      </c>
      <c r="HH88" s="5">
        <v>215037</v>
      </c>
      <c r="HI88" s="5">
        <v>267463</v>
      </c>
      <c r="HJ88" s="5">
        <v>231265</v>
      </c>
      <c r="HK88" s="5">
        <v>182244</v>
      </c>
      <c r="HL88" s="5">
        <v>261681</v>
      </c>
      <c r="HM88" s="5">
        <v>185998</v>
      </c>
      <c r="HN88" s="5">
        <v>312082</v>
      </c>
      <c r="HO88" s="5">
        <v>141312</v>
      </c>
      <c r="HP88" s="5">
        <v>149509</v>
      </c>
      <c r="HQ88" s="5">
        <v>173368</v>
      </c>
      <c r="HR88" s="5">
        <v>152263</v>
      </c>
      <c r="HS88" s="5">
        <v>1749318</v>
      </c>
      <c r="HT88" s="5">
        <v>1785579</v>
      </c>
      <c r="HU88" s="5">
        <v>1687146</v>
      </c>
      <c r="HV88" s="5">
        <v>1654284</v>
      </c>
      <c r="HW88" s="5">
        <v>1806711</v>
      </c>
      <c r="HX88" s="5">
        <v>1939568</v>
      </c>
      <c r="HY88" s="5">
        <v>1894416</v>
      </c>
      <c r="HZ88" s="5">
        <v>1785459</v>
      </c>
      <c r="IA88" s="5">
        <v>1781274</v>
      </c>
      <c r="IB88" s="5">
        <v>1868251</v>
      </c>
      <c r="IC88" s="5">
        <v>1667110</v>
      </c>
      <c r="ID88" s="5">
        <v>1927616</v>
      </c>
      <c r="IE88" s="5">
        <v>1904360</v>
      </c>
      <c r="IF88" s="5">
        <v>1737795</v>
      </c>
      <c r="IG88" s="5">
        <v>1660791</v>
      </c>
      <c r="IH88" s="5">
        <v>1298427</v>
      </c>
      <c r="II88" s="5">
        <v>1170533</v>
      </c>
      <c r="IJ88" s="5">
        <v>1031386</v>
      </c>
      <c r="IK88" s="5">
        <v>1196667</v>
      </c>
      <c r="IL88" s="5">
        <v>1042255</v>
      </c>
      <c r="IM88" s="5">
        <v>976837</v>
      </c>
      <c r="IN88" s="5">
        <v>880385</v>
      </c>
      <c r="IO88" s="5">
        <v>776744</v>
      </c>
      <c r="IP88" s="5">
        <v>725837</v>
      </c>
      <c r="IQ88" s="5">
        <v>760082</v>
      </c>
      <c r="IR88" s="5">
        <v>758376</v>
      </c>
      <c r="IS88" s="5">
        <v>718768</v>
      </c>
      <c r="IT88" s="5">
        <v>662172</v>
      </c>
      <c r="IU88" s="5">
        <v>657687</v>
      </c>
      <c r="IV88" s="5">
        <v>620994</v>
      </c>
      <c r="IW88" s="5">
        <v>561372</v>
      </c>
      <c r="IX88" s="5">
        <v>570701</v>
      </c>
      <c r="IY88" s="5">
        <v>161117</v>
      </c>
      <c r="IZ88" s="5">
        <v>173416</v>
      </c>
      <c r="JA88" s="5">
        <v>160547</v>
      </c>
      <c r="JB88" s="5">
        <v>187846</v>
      </c>
      <c r="JC88" s="5">
        <v>199893</v>
      </c>
      <c r="JD88" s="5">
        <v>207106</v>
      </c>
      <c r="JE88" s="5">
        <v>196531</v>
      </c>
      <c r="JF88" s="5">
        <v>176599</v>
      </c>
      <c r="JG88" s="5">
        <v>179144</v>
      </c>
      <c r="JH88" s="5">
        <v>169390</v>
      </c>
      <c r="JI88" s="5">
        <v>150858</v>
      </c>
      <c r="JJ88" s="5">
        <v>128411</v>
      </c>
      <c r="JK88" s="5">
        <v>144317</v>
      </c>
      <c r="JL88" s="5">
        <v>138916</v>
      </c>
      <c r="JM88" s="5">
        <v>124849</v>
      </c>
      <c r="JN88" s="5">
        <v>99840</v>
      </c>
      <c r="JO88" s="5">
        <v>104976</v>
      </c>
      <c r="JP88" s="5">
        <v>92174</v>
      </c>
      <c r="JQ88" s="5">
        <v>99270</v>
      </c>
      <c r="JR88" s="5">
        <v>99728</v>
      </c>
      <c r="JS88" s="5">
        <v>90293</v>
      </c>
      <c r="JT88" s="5">
        <v>92123</v>
      </c>
      <c r="JU88" s="5">
        <v>84693</v>
      </c>
      <c r="JV88" s="5">
        <v>75614</v>
      </c>
      <c r="JW88" s="5">
        <v>73540</v>
      </c>
      <c r="JX88" s="5">
        <v>85561</v>
      </c>
      <c r="JY88" s="5">
        <v>73298</v>
      </c>
      <c r="JZ88" s="5">
        <v>87690</v>
      </c>
      <c r="KA88" s="5">
        <v>86892</v>
      </c>
      <c r="KB88" s="5">
        <v>88041</v>
      </c>
      <c r="KC88" s="5">
        <v>79529</v>
      </c>
      <c r="KD88" s="5">
        <v>97741</v>
      </c>
      <c r="KE88" s="5">
        <v>375558</v>
      </c>
      <c r="KF88" s="5">
        <v>350112</v>
      </c>
      <c r="KG88" s="5">
        <v>356133</v>
      </c>
      <c r="KH88" s="5">
        <v>338801</v>
      </c>
      <c r="KI88" s="5">
        <v>296177</v>
      </c>
      <c r="KJ88" s="5">
        <v>257534</v>
      </c>
      <c r="KK88" s="5">
        <v>228485</v>
      </c>
      <c r="KL88" s="5">
        <v>199255</v>
      </c>
      <c r="KM88" s="5">
        <v>181257</v>
      </c>
      <c r="KN88" s="5">
        <v>159820</v>
      </c>
      <c r="KO88" s="5">
        <v>151421</v>
      </c>
      <c r="KP88" s="5">
        <v>136049</v>
      </c>
      <c r="KQ88" s="5">
        <v>123242</v>
      </c>
      <c r="KR88" s="5">
        <v>101953</v>
      </c>
      <c r="KS88" s="5">
        <v>94793</v>
      </c>
      <c r="KT88" s="5">
        <v>98729</v>
      </c>
      <c r="KU88" s="5">
        <v>93495</v>
      </c>
      <c r="KV88" s="5">
        <v>84274</v>
      </c>
      <c r="KW88" s="5">
        <v>74783</v>
      </c>
      <c r="KX88" s="5">
        <v>61532</v>
      </c>
      <c r="KY88" s="5">
        <v>52275</v>
      </c>
      <c r="KZ88" s="5">
        <v>64081</v>
      </c>
      <c r="LA88" s="5">
        <v>59357</v>
      </c>
      <c r="LB88" s="5">
        <v>40598</v>
      </c>
      <c r="LC88" s="5">
        <v>37573</v>
      </c>
      <c r="LD88" s="5">
        <v>36928</v>
      </c>
      <c r="LE88" s="5">
        <v>37531</v>
      </c>
      <c r="LF88" s="5">
        <v>35004</v>
      </c>
      <c r="LG88" s="5">
        <v>32832</v>
      </c>
      <c r="LH88" s="5">
        <v>29053</v>
      </c>
      <c r="LI88" s="5">
        <v>27975</v>
      </c>
      <c r="LJ88" s="5">
        <v>26121</v>
      </c>
      <c r="LK88" s="5">
        <v>13082</v>
      </c>
      <c r="LL88" s="5">
        <v>11547</v>
      </c>
      <c r="LM88" s="5">
        <v>13206</v>
      </c>
      <c r="LN88" s="5">
        <v>16951</v>
      </c>
      <c r="LO88" s="5">
        <v>13266</v>
      </c>
      <c r="LP88" s="5">
        <v>15314</v>
      </c>
      <c r="LQ88" s="5">
        <v>15855</v>
      </c>
      <c r="LR88" s="5">
        <v>14598</v>
      </c>
      <c r="LS88" s="5">
        <v>13822</v>
      </c>
      <c r="LT88" s="5">
        <v>14531</v>
      </c>
      <c r="LU88" s="5">
        <v>12489</v>
      </c>
      <c r="LV88" s="5">
        <v>11029</v>
      </c>
      <c r="LW88" s="5">
        <v>10660</v>
      </c>
      <c r="LX88" s="5">
        <v>9326</v>
      </c>
      <c r="LY88" s="5">
        <v>6741</v>
      </c>
      <c r="LZ88" s="5">
        <v>7045</v>
      </c>
      <c r="MA88" s="5">
        <v>6568</v>
      </c>
      <c r="MB88" s="5">
        <v>6843</v>
      </c>
      <c r="MC88" s="5">
        <v>7109</v>
      </c>
      <c r="MD88" s="5">
        <v>10789</v>
      </c>
      <c r="ME88" s="5">
        <v>8380</v>
      </c>
      <c r="MF88" s="5">
        <v>10257</v>
      </c>
      <c r="MG88" s="5">
        <v>9050</v>
      </c>
      <c r="MH88" s="5">
        <v>9237</v>
      </c>
      <c r="MI88" s="5">
        <v>11032</v>
      </c>
      <c r="MJ88" s="5">
        <v>11774</v>
      </c>
      <c r="MK88" s="5">
        <v>9196</v>
      </c>
      <c r="ML88" s="5">
        <v>10552</v>
      </c>
      <c r="MM88" s="5">
        <v>9102</v>
      </c>
      <c r="MN88" s="5">
        <v>10520</v>
      </c>
      <c r="MO88" s="5">
        <v>5913</v>
      </c>
      <c r="MP88" s="5">
        <v>4332</v>
      </c>
      <c r="MQ88" s="5">
        <v>10651</v>
      </c>
      <c r="MR88" s="5">
        <v>10811</v>
      </c>
      <c r="MS88" s="5">
        <v>10193</v>
      </c>
      <c r="MT88" s="5">
        <v>9583</v>
      </c>
      <c r="MU88" s="5">
        <v>9449</v>
      </c>
      <c r="MV88" s="5">
        <v>8537</v>
      </c>
      <c r="MW88" s="5">
        <v>10856</v>
      </c>
      <c r="MX88" s="5">
        <v>10563</v>
      </c>
      <c r="MY88" s="5">
        <v>11383</v>
      </c>
      <c r="MZ88" s="5">
        <v>12173</v>
      </c>
      <c r="NA88" s="5">
        <v>12335</v>
      </c>
      <c r="NB88" s="5">
        <v>10005</v>
      </c>
      <c r="NC88" s="5">
        <v>9713</v>
      </c>
      <c r="ND88" s="5">
        <v>7134</v>
      </c>
      <c r="NE88" s="5" t="s">
        <v>33</v>
      </c>
      <c r="NF88" s="5" t="s">
        <v>33</v>
      </c>
      <c r="NG88" s="5" t="s">
        <v>33</v>
      </c>
      <c r="NH88" s="5" t="s">
        <v>33</v>
      </c>
      <c r="NI88" s="5" t="s">
        <v>33</v>
      </c>
      <c r="NJ88" s="5" t="s">
        <v>33</v>
      </c>
      <c r="NK88" s="5" t="s">
        <v>33</v>
      </c>
      <c r="NL88" s="5" t="s">
        <v>33</v>
      </c>
      <c r="NM88" s="5" t="s">
        <v>33</v>
      </c>
      <c r="NN88" s="5" t="s">
        <v>33</v>
      </c>
      <c r="NO88" s="5" t="s">
        <v>33</v>
      </c>
      <c r="NP88" s="5" t="s">
        <v>33</v>
      </c>
      <c r="NQ88" s="5" t="s">
        <v>33</v>
      </c>
      <c r="NR88" s="5" t="s">
        <v>33</v>
      </c>
      <c r="NS88" s="5" t="s">
        <v>33</v>
      </c>
      <c r="NT88" s="5" t="s">
        <v>33</v>
      </c>
      <c r="NU88" s="5" t="s">
        <v>33</v>
      </c>
      <c r="NV88" s="5" t="s">
        <v>33</v>
      </c>
      <c r="NW88" s="5">
        <v>0</v>
      </c>
      <c r="NX88" s="5">
        <v>0</v>
      </c>
      <c r="NY88" s="5">
        <v>0</v>
      </c>
      <c r="NZ88" s="5">
        <v>0</v>
      </c>
      <c r="OA88" s="5">
        <v>0</v>
      </c>
      <c r="OB88" s="5">
        <v>0</v>
      </c>
      <c r="OC88" s="5">
        <v>0</v>
      </c>
      <c r="OD88" s="5">
        <v>0</v>
      </c>
      <c r="OE88" s="5">
        <v>0</v>
      </c>
      <c r="OF88" s="5">
        <v>0</v>
      </c>
      <c r="OG88" s="5">
        <v>0</v>
      </c>
      <c r="OH88" s="5">
        <v>0</v>
      </c>
      <c r="OI88" s="5">
        <v>0</v>
      </c>
      <c r="OJ88" s="5">
        <v>0</v>
      </c>
      <c r="OK88" s="5" t="s">
        <v>33</v>
      </c>
      <c r="OL88" s="5" t="s">
        <v>33</v>
      </c>
      <c r="OM88" s="5" t="s">
        <v>33</v>
      </c>
      <c r="ON88" s="5" t="s">
        <v>33</v>
      </c>
      <c r="OO88" s="5" t="s">
        <v>33</v>
      </c>
      <c r="OP88" s="5" t="s">
        <v>33</v>
      </c>
      <c r="OQ88" s="5" t="s">
        <v>33</v>
      </c>
      <c r="OR88" s="5" t="s">
        <v>33</v>
      </c>
      <c r="OS88" s="5" t="s">
        <v>33</v>
      </c>
      <c r="OT88" s="5" t="s">
        <v>33</v>
      </c>
      <c r="OU88" s="5" t="s">
        <v>33</v>
      </c>
      <c r="OV88" s="5" t="s">
        <v>33</v>
      </c>
      <c r="OW88" s="5" t="s">
        <v>33</v>
      </c>
      <c r="OX88" s="5" t="s">
        <v>33</v>
      </c>
      <c r="OY88" s="5" t="s">
        <v>33</v>
      </c>
      <c r="OZ88" s="5" t="s">
        <v>33</v>
      </c>
      <c r="PA88" s="5" t="s">
        <v>33</v>
      </c>
      <c r="PB88" s="5" t="s">
        <v>33</v>
      </c>
      <c r="PC88" s="5">
        <v>54889</v>
      </c>
      <c r="PD88" s="5">
        <v>51464</v>
      </c>
      <c r="PE88" s="5">
        <v>49115</v>
      </c>
      <c r="PF88" s="5">
        <v>48988</v>
      </c>
      <c r="PG88" s="5">
        <v>47267</v>
      </c>
      <c r="PH88" s="5">
        <v>49136</v>
      </c>
      <c r="PI88" s="5">
        <v>51982</v>
      </c>
      <c r="PJ88" s="5">
        <v>51386</v>
      </c>
      <c r="PK88" s="5">
        <v>52263</v>
      </c>
      <c r="PL88" s="5">
        <v>51215</v>
      </c>
      <c r="PM88" s="5">
        <v>48727</v>
      </c>
      <c r="PN88" s="5">
        <v>49287</v>
      </c>
      <c r="PO88" s="5">
        <v>48528</v>
      </c>
      <c r="PP88" s="5">
        <v>51414</v>
      </c>
      <c r="PQ88" s="5">
        <v>52194</v>
      </c>
      <c r="PR88" s="5">
        <v>50302</v>
      </c>
      <c r="PS88" s="5">
        <v>46097</v>
      </c>
      <c r="PT88" s="5">
        <v>39340</v>
      </c>
      <c r="PU88" s="5">
        <v>51685</v>
      </c>
      <c r="PV88" s="5">
        <v>57512</v>
      </c>
      <c r="PW88" s="5">
        <v>52349</v>
      </c>
      <c r="PX88" s="5">
        <v>50380</v>
      </c>
      <c r="PY88" s="5">
        <v>47338</v>
      </c>
      <c r="PZ88" s="5">
        <v>37140</v>
      </c>
      <c r="QA88" s="5">
        <v>37451</v>
      </c>
      <c r="QB88" s="5">
        <v>36256</v>
      </c>
      <c r="QC88" s="5">
        <v>34161</v>
      </c>
      <c r="QD88" s="5">
        <v>35237</v>
      </c>
      <c r="QE88" s="5">
        <v>32855</v>
      </c>
      <c r="QF88" s="5">
        <v>28624</v>
      </c>
      <c r="QG88" s="5">
        <v>28100</v>
      </c>
      <c r="QH88" s="5">
        <v>27174</v>
      </c>
      <c r="QI88" s="5">
        <v>66446</v>
      </c>
      <c r="QJ88" s="5">
        <v>71232</v>
      </c>
      <c r="QK88" s="5">
        <v>62050</v>
      </c>
      <c r="QL88" s="5">
        <v>61981</v>
      </c>
      <c r="QM88" s="5">
        <v>59184</v>
      </c>
      <c r="QN88" s="5">
        <v>68641</v>
      </c>
      <c r="QO88" s="5">
        <v>69125</v>
      </c>
      <c r="QP88" s="5">
        <v>59748</v>
      </c>
      <c r="QQ88" s="5">
        <v>60724</v>
      </c>
      <c r="QR88" s="5">
        <v>58681</v>
      </c>
      <c r="QS88" s="5">
        <v>53803</v>
      </c>
      <c r="QT88" s="5">
        <v>53649</v>
      </c>
      <c r="QU88" s="5">
        <v>51975</v>
      </c>
      <c r="QV88" s="5">
        <v>47890</v>
      </c>
      <c r="QW88" s="5">
        <v>38969</v>
      </c>
      <c r="QX88" s="5">
        <v>41487</v>
      </c>
      <c r="QY88" s="5">
        <v>45083</v>
      </c>
      <c r="QZ88" s="5">
        <v>41784</v>
      </c>
      <c r="RA88" s="5">
        <v>44034</v>
      </c>
      <c r="RB88" s="5">
        <v>43077</v>
      </c>
      <c r="RC88" s="5">
        <v>47743</v>
      </c>
      <c r="RD88" s="5">
        <v>47132</v>
      </c>
      <c r="RE88" s="5">
        <v>42004</v>
      </c>
      <c r="RF88" s="5">
        <v>40810</v>
      </c>
      <c r="RG88" s="5">
        <v>42308</v>
      </c>
      <c r="RH88" s="5">
        <v>39316</v>
      </c>
      <c r="RI88" s="5">
        <v>44483</v>
      </c>
      <c r="RJ88" s="5">
        <v>50839</v>
      </c>
      <c r="RK88" s="5">
        <v>49366</v>
      </c>
      <c r="RL88" s="5">
        <v>42950</v>
      </c>
      <c r="RM88" s="5">
        <v>35624</v>
      </c>
      <c r="RN88" s="5">
        <v>39426</v>
      </c>
      <c r="RO88" s="5">
        <v>56953</v>
      </c>
      <c r="RP88" s="5">
        <v>55787</v>
      </c>
      <c r="RQ88" s="5">
        <v>55401</v>
      </c>
      <c r="RR88" s="5">
        <v>55996</v>
      </c>
      <c r="RS88" s="5">
        <v>55350</v>
      </c>
      <c r="RT88" s="5">
        <v>58047</v>
      </c>
      <c r="RU88" s="5">
        <v>55250</v>
      </c>
      <c r="RV88" s="5">
        <v>53695</v>
      </c>
      <c r="RW88" s="5">
        <v>59248</v>
      </c>
      <c r="RX88" s="5">
        <v>58722</v>
      </c>
      <c r="RY88" s="5">
        <v>60986</v>
      </c>
      <c r="RZ88" s="5">
        <v>64638</v>
      </c>
      <c r="SA88" s="5">
        <v>62638</v>
      </c>
      <c r="SB88" s="5">
        <v>61955</v>
      </c>
      <c r="SC88" s="5">
        <v>60018</v>
      </c>
      <c r="SD88" s="5">
        <v>53322</v>
      </c>
      <c r="SE88" s="5">
        <v>53792</v>
      </c>
      <c r="SF88" s="5">
        <v>46413</v>
      </c>
      <c r="SG88" s="5">
        <v>41536</v>
      </c>
      <c r="SH88" s="5">
        <v>47694</v>
      </c>
      <c r="SI88" s="5">
        <v>49896</v>
      </c>
      <c r="SJ88" s="5">
        <v>48080</v>
      </c>
      <c r="SK88" s="5">
        <v>47089</v>
      </c>
      <c r="SL88" s="5">
        <v>43796</v>
      </c>
      <c r="SM88" s="5">
        <v>35442</v>
      </c>
      <c r="SN88" s="5">
        <v>34477</v>
      </c>
      <c r="SO88" s="5">
        <v>31116</v>
      </c>
      <c r="SP88" s="5">
        <v>32871</v>
      </c>
      <c r="SQ88" s="5">
        <v>32033</v>
      </c>
      <c r="SR88" s="5">
        <v>30245</v>
      </c>
      <c r="SS88" s="5">
        <v>28047</v>
      </c>
      <c r="ST88" s="5">
        <v>25846</v>
      </c>
      <c r="SU88" s="5">
        <v>111748</v>
      </c>
      <c r="SV88" s="5">
        <v>103267</v>
      </c>
      <c r="SW88" s="5">
        <v>106677</v>
      </c>
      <c r="SX88" s="5">
        <v>89936</v>
      </c>
      <c r="SY88" s="5">
        <v>69454</v>
      </c>
      <c r="SZ88" s="5">
        <v>124080</v>
      </c>
      <c r="TA88" s="5">
        <v>84666</v>
      </c>
      <c r="TB88" s="5">
        <v>104461</v>
      </c>
      <c r="TC88" s="5">
        <v>116322</v>
      </c>
      <c r="TD88" s="5">
        <v>80375</v>
      </c>
      <c r="TE88" s="5">
        <v>61586</v>
      </c>
      <c r="TF88" s="5">
        <v>60978</v>
      </c>
      <c r="TG88" s="5">
        <v>69342</v>
      </c>
      <c r="TH88" s="5">
        <v>58656</v>
      </c>
      <c r="TI88" s="5">
        <v>56084</v>
      </c>
      <c r="TJ88" s="5">
        <v>51878</v>
      </c>
      <c r="TK88" s="5">
        <v>54622</v>
      </c>
      <c r="TL88" s="5">
        <v>60253</v>
      </c>
      <c r="TM88" s="5">
        <v>35067</v>
      </c>
      <c r="TN88" s="5">
        <v>49190</v>
      </c>
      <c r="TO88" s="5">
        <v>63796</v>
      </c>
      <c r="TP88" s="5">
        <v>72261</v>
      </c>
      <c r="TQ88" s="5">
        <v>73537</v>
      </c>
      <c r="TR88" s="5">
        <v>69504</v>
      </c>
      <c r="TS88" s="5">
        <v>54819</v>
      </c>
      <c r="TT88" s="5">
        <v>32588</v>
      </c>
      <c r="TU88" s="5">
        <v>31341</v>
      </c>
      <c r="TV88" s="5">
        <v>13782</v>
      </c>
      <c r="TW88" s="5">
        <v>11222</v>
      </c>
      <c r="TX88" s="5">
        <v>11360</v>
      </c>
      <c r="TY88" s="5">
        <v>8982</v>
      </c>
      <c r="TZ88" s="5">
        <v>8795</v>
      </c>
      <c r="UA88" s="5">
        <v>46</v>
      </c>
      <c r="UB88" s="5">
        <v>0</v>
      </c>
      <c r="UC88" s="5">
        <v>5</v>
      </c>
      <c r="UD88" s="5">
        <v>1</v>
      </c>
      <c r="UE88" s="5">
        <v>2</v>
      </c>
      <c r="UF88" s="5">
        <v>9</v>
      </c>
      <c r="UG88" s="5">
        <v>18</v>
      </c>
      <c r="UH88" s="5">
        <v>68</v>
      </c>
      <c r="UI88" s="5">
        <v>55</v>
      </c>
      <c r="UJ88" s="5">
        <v>93</v>
      </c>
      <c r="UK88" s="5">
        <v>164</v>
      </c>
      <c r="UL88" s="5">
        <v>152</v>
      </c>
      <c r="UM88" s="5">
        <v>159</v>
      </c>
      <c r="UN88" s="5">
        <v>475</v>
      </c>
      <c r="UO88" s="5">
        <v>288</v>
      </c>
      <c r="UP88" s="5">
        <v>1176</v>
      </c>
      <c r="UQ88" s="5">
        <v>1366</v>
      </c>
      <c r="UR88" s="5">
        <v>1406</v>
      </c>
      <c r="US88" s="5">
        <v>2823</v>
      </c>
      <c r="UT88" s="5">
        <v>5287</v>
      </c>
      <c r="UU88" s="5">
        <v>7069</v>
      </c>
      <c r="UV88" s="5">
        <v>6759</v>
      </c>
      <c r="UW88" s="5">
        <v>2401</v>
      </c>
      <c r="UX88" s="5">
        <v>1507</v>
      </c>
      <c r="UY88" s="5">
        <v>1211</v>
      </c>
      <c r="UZ88" s="5">
        <v>1531</v>
      </c>
      <c r="VA88" s="5">
        <v>1148</v>
      </c>
      <c r="VB88" s="5">
        <v>914</v>
      </c>
      <c r="VC88" s="5">
        <v>886</v>
      </c>
      <c r="VD88" s="5">
        <v>707</v>
      </c>
      <c r="VE88" s="5">
        <v>549</v>
      </c>
      <c r="VF88" s="5">
        <v>578</v>
      </c>
      <c r="VG88" s="5">
        <v>264480</v>
      </c>
      <c r="VH88" s="5">
        <v>278579</v>
      </c>
      <c r="VI88" s="5">
        <v>268770</v>
      </c>
      <c r="VJ88" s="5">
        <v>263320</v>
      </c>
      <c r="VK88" s="5">
        <v>261513</v>
      </c>
      <c r="VL88" s="5">
        <v>255785</v>
      </c>
      <c r="VM88" s="5">
        <v>254018</v>
      </c>
      <c r="VN88" s="5">
        <v>235982</v>
      </c>
      <c r="VO88" s="5">
        <v>203221</v>
      </c>
      <c r="VP88" s="5">
        <v>212334</v>
      </c>
      <c r="VQ88" s="5">
        <v>198081</v>
      </c>
      <c r="VR88" s="5">
        <v>181064</v>
      </c>
      <c r="VS88" s="5">
        <v>161678</v>
      </c>
      <c r="VT88" s="5">
        <v>167932</v>
      </c>
      <c r="VU88" s="5">
        <v>160702</v>
      </c>
      <c r="VV88" s="5">
        <v>151754</v>
      </c>
      <c r="VW88" s="5">
        <v>160364</v>
      </c>
      <c r="VX88" s="5">
        <v>139179</v>
      </c>
      <c r="VY88" s="5">
        <v>156560</v>
      </c>
      <c r="VZ88" s="5">
        <v>130411</v>
      </c>
      <c r="WA88" s="5">
        <v>98979</v>
      </c>
      <c r="WB88" s="5">
        <v>119224</v>
      </c>
      <c r="WC88" s="5">
        <v>115713</v>
      </c>
      <c r="WD88" s="5">
        <v>120812</v>
      </c>
      <c r="WE88" s="5">
        <v>156860</v>
      </c>
      <c r="WF88" s="5">
        <v>160720</v>
      </c>
      <c r="WG88" s="5">
        <v>149158</v>
      </c>
      <c r="WH88" s="5">
        <v>165845</v>
      </c>
      <c r="WI88" s="5">
        <v>172594</v>
      </c>
      <c r="WJ88" s="5">
        <v>144736</v>
      </c>
      <c r="WK88" s="5">
        <v>142642</v>
      </c>
      <c r="WL88" s="5">
        <v>140742</v>
      </c>
      <c r="WM88" s="5">
        <v>311</v>
      </c>
      <c r="WN88" s="5">
        <v>687</v>
      </c>
      <c r="WO88" s="5">
        <v>1220</v>
      </c>
      <c r="WP88" s="5">
        <v>2212</v>
      </c>
      <c r="WQ88" s="5">
        <v>1566</v>
      </c>
      <c r="WR88" s="5">
        <v>1430</v>
      </c>
      <c r="WS88" s="5">
        <v>694</v>
      </c>
      <c r="WT88" s="5">
        <v>321</v>
      </c>
      <c r="WU88" s="5">
        <v>705</v>
      </c>
      <c r="WV88" s="5">
        <v>481</v>
      </c>
      <c r="WW88" s="5">
        <v>444</v>
      </c>
      <c r="WX88" s="5">
        <v>477</v>
      </c>
      <c r="WY88" s="5">
        <v>119</v>
      </c>
      <c r="WZ88" s="5">
        <v>117</v>
      </c>
      <c r="XA88" s="5">
        <v>224</v>
      </c>
      <c r="XB88" s="5">
        <v>103</v>
      </c>
      <c r="XC88" s="5">
        <v>693</v>
      </c>
      <c r="XD88" s="5">
        <v>249</v>
      </c>
      <c r="XE88" s="5">
        <v>0</v>
      </c>
      <c r="XF88" s="5">
        <v>87</v>
      </c>
      <c r="XG88" s="5">
        <v>107</v>
      </c>
      <c r="XH88" s="5">
        <v>63</v>
      </c>
      <c r="XI88" s="5">
        <v>-84</v>
      </c>
      <c r="XJ88" s="5">
        <v>55</v>
      </c>
      <c r="XK88" s="5">
        <v>141</v>
      </c>
      <c r="XL88" s="5">
        <v>176</v>
      </c>
      <c r="XM88" s="5">
        <v>452</v>
      </c>
      <c r="XN88" s="5">
        <v>675</v>
      </c>
      <c r="XO88" s="5">
        <v>657</v>
      </c>
      <c r="XP88" s="5">
        <v>308</v>
      </c>
      <c r="XQ88" s="5">
        <v>385</v>
      </c>
      <c r="XR88" s="5">
        <v>695</v>
      </c>
      <c r="XS88" s="1">
        <v>13781</v>
      </c>
      <c r="XT88" s="3" t="s">
        <v>180</v>
      </c>
      <c r="XU88" s="3" t="s">
        <v>180</v>
      </c>
      <c r="XV88" s="3" t="s">
        <v>180</v>
      </c>
      <c r="XW88" s="3" t="s">
        <v>179</v>
      </c>
      <c r="XX88" s="3" t="s">
        <v>180</v>
      </c>
      <c r="XY88" s="3" t="s">
        <v>180</v>
      </c>
      <c r="XZ88" s="3" t="s">
        <v>241</v>
      </c>
    </row>
    <row r="89" spans="1:650" x14ac:dyDescent="0.3">
      <c r="A89" s="6" t="s">
        <v>120</v>
      </c>
      <c r="B89" s="1">
        <v>4061925</v>
      </c>
      <c r="C89" s="5">
        <v>1096</v>
      </c>
      <c r="D89" s="5">
        <v>608</v>
      </c>
      <c r="E89" s="5">
        <v>6384</v>
      </c>
      <c r="F89" s="5">
        <v>647</v>
      </c>
      <c r="G89" s="5">
        <v>8939</v>
      </c>
      <c r="H89" s="5">
        <v>608</v>
      </c>
      <c r="I89" s="5">
        <v>1527</v>
      </c>
      <c r="J89" s="5">
        <v>637</v>
      </c>
      <c r="K89" s="5">
        <v>597</v>
      </c>
      <c r="L89" s="5">
        <v>0</v>
      </c>
      <c r="M89" s="5">
        <v>272</v>
      </c>
      <c r="N89" s="5">
        <v>2026</v>
      </c>
      <c r="O89" s="5">
        <v>575</v>
      </c>
      <c r="P89" s="5">
        <v>201</v>
      </c>
      <c r="Q89" s="5">
        <v>901</v>
      </c>
      <c r="R89" s="5">
        <v>3950</v>
      </c>
      <c r="S89" s="5">
        <v>0</v>
      </c>
      <c r="T89" s="5">
        <v>430</v>
      </c>
      <c r="U89" s="5">
        <v>0</v>
      </c>
      <c r="V89" s="5">
        <v>0</v>
      </c>
      <c r="W89" s="5">
        <v>0</v>
      </c>
      <c r="X89" s="5">
        <v>0</v>
      </c>
      <c r="Y89" s="5">
        <v>0</v>
      </c>
      <c r="Z89" s="5">
        <v>0</v>
      </c>
      <c r="AA89" s="5">
        <v>0</v>
      </c>
      <c r="AB89" s="5">
        <v>0</v>
      </c>
      <c r="AC89" s="5">
        <v>0</v>
      </c>
      <c r="AD89" s="5">
        <v>0</v>
      </c>
      <c r="AE89" s="5">
        <v>0</v>
      </c>
      <c r="AF89" s="5">
        <v>0</v>
      </c>
      <c r="AG89" s="5">
        <v>0</v>
      </c>
      <c r="AH89" s="5">
        <v>0</v>
      </c>
      <c r="AI89" s="5">
        <v>14663</v>
      </c>
      <c r="AJ89" s="5">
        <v>12111</v>
      </c>
      <c r="AK89" s="5">
        <v>10940</v>
      </c>
      <c r="AL89" s="5">
        <v>6684</v>
      </c>
      <c r="AM89" s="5">
        <v>32378</v>
      </c>
      <c r="AN89" s="5">
        <v>8270</v>
      </c>
      <c r="AO89" s="5">
        <v>13368</v>
      </c>
      <c r="AP89" s="5">
        <v>14312</v>
      </c>
      <c r="AQ89" s="5">
        <v>13255</v>
      </c>
      <c r="AR89" s="5">
        <v>8573</v>
      </c>
      <c r="AS89" s="5">
        <v>13226</v>
      </c>
      <c r="AT89" s="5">
        <v>23697</v>
      </c>
      <c r="AU89" s="5">
        <v>5539</v>
      </c>
      <c r="AV89" s="5">
        <v>3878</v>
      </c>
      <c r="AW89" s="5">
        <v>6500</v>
      </c>
      <c r="AX89" s="5">
        <v>10449</v>
      </c>
      <c r="AY89" s="5">
        <v>2550</v>
      </c>
      <c r="AZ89" s="5">
        <v>14177</v>
      </c>
      <c r="BA89" s="5">
        <v>7338</v>
      </c>
      <c r="BB89" s="5">
        <v>6366</v>
      </c>
      <c r="BC89" s="5">
        <v>6957</v>
      </c>
      <c r="BD89" s="5">
        <v>6914</v>
      </c>
      <c r="BE89" s="5">
        <v>5751</v>
      </c>
      <c r="BF89" s="5">
        <v>2491</v>
      </c>
      <c r="BG89" s="5">
        <v>8188</v>
      </c>
      <c r="BH89" s="5">
        <v>5705</v>
      </c>
      <c r="BI89" s="5">
        <v>7921</v>
      </c>
      <c r="BJ89" s="5">
        <v>6665</v>
      </c>
      <c r="BK89" s="5">
        <v>5734</v>
      </c>
      <c r="BL89" s="5">
        <v>6509</v>
      </c>
      <c r="BM89" s="5">
        <v>16057</v>
      </c>
      <c r="BN89" s="5">
        <v>105092</v>
      </c>
      <c r="BO89" s="5">
        <v>61109</v>
      </c>
      <c r="BP89" s="5">
        <v>219629</v>
      </c>
      <c r="BQ89" s="5">
        <v>34794</v>
      </c>
      <c r="BR89" s="5">
        <v>35565</v>
      </c>
      <c r="BS89" s="5">
        <v>234332</v>
      </c>
      <c r="BT89" s="5">
        <v>87610</v>
      </c>
      <c r="BU89" s="5">
        <v>69655</v>
      </c>
      <c r="BV89" s="5">
        <v>61559</v>
      </c>
      <c r="BW89" s="5">
        <v>42369</v>
      </c>
      <c r="BX89" s="5">
        <v>57585</v>
      </c>
      <c r="BY89" s="5">
        <v>12071</v>
      </c>
      <c r="BZ89" s="5">
        <v>41645</v>
      </c>
      <c r="CA89" s="5">
        <v>5418</v>
      </c>
      <c r="CB89" s="5">
        <v>21208</v>
      </c>
      <c r="CC89" s="5">
        <v>5099</v>
      </c>
      <c r="CD89" s="5">
        <v>7640</v>
      </c>
      <c r="CE89" s="5">
        <v>1832</v>
      </c>
      <c r="CF89" s="5">
        <v>5059</v>
      </c>
      <c r="CG89" s="5">
        <v>36910</v>
      </c>
      <c r="CH89" s="5">
        <v>48188</v>
      </c>
      <c r="CI89" s="5">
        <v>18379</v>
      </c>
      <c r="CJ89" s="5">
        <v>6101</v>
      </c>
      <c r="CK89" s="5">
        <v>10066</v>
      </c>
      <c r="CL89" s="5">
        <v>7184</v>
      </c>
      <c r="CM89" s="5">
        <v>5503</v>
      </c>
      <c r="CN89" s="5">
        <v>7504</v>
      </c>
      <c r="CO89" s="5">
        <v>6211</v>
      </c>
      <c r="CP89" s="5">
        <v>12408</v>
      </c>
      <c r="CQ89" s="5">
        <v>13209</v>
      </c>
      <c r="CR89" s="5">
        <v>18157</v>
      </c>
      <c r="CS89" s="5">
        <v>9167</v>
      </c>
      <c r="CT89" s="5">
        <v>12417</v>
      </c>
      <c r="CU89" s="5">
        <v>61768</v>
      </c>
      <c r="CV89" s="5">
        <v>64829</v>
      </c>
      <c r="CW89" s="5">
        <v>45576</v>
      </c>
      <c r="CX89" s="5">
        <v>45148</v>
      </c>
      <c r="CY89" s="5">
        <v>46180</v>
      </c>
      <c r="CZ89" s="5">
        <v>47930</v>
      </c>
      <c r="DA89" s="5">
        <v>37741</v>
      </c>
      <c r="DB89" s="5">
        <v>39996</v>
      </c>
      <c r="DC89" s="5">
        <v>39203</v>
      </c>
      <c r="DD89" s="5">
        <v>33093</v>
      </c>
      <c r="DE89" s="5">
        <v>26184</v>
      </c>
      <c r="DF89" s="5">
        <v>27125</v>
      </c>
      <c r="DG89" s="5">
        <v>26721</v>
      </c>
      <c r="DH89" s="5">
        <v>10556</v>
      </c>
      <c r="DI89" s="5">
        <v>24126</v>
      </c>
      <c r="DJ89" s="5">
        <v>26801</v>
      </c>
      <c r="DK89" s="5">
        <v>23772</v>
      </c>
      <c r="DL89" s="5">
        <v>15716</v>
      </c>
      <c r="DM89" s="5">
        <v>21529</v>
      </c>
      <c r="DN89" s="5">
        <v>28582</v>
      </c>
      <c r="DO89" s="5">
        <v>23289</v>
      </c>
      <c r="DP89" s="5">
        <v>25448</v>
      </c>
      <c r="DQ89" s="5">
        <v>21992</v>
      </c>
      <c r="DR89" s="5">
        <v>25748</v>
      </c>
      <c r="DS89" s="5">
        <v>20045</v>
      </c>
      <c r="DT89" s="5">
        <v>19733</v>
      </c>
      <c r="DU89" s="5">
        <v>6285</v>
      </c>
      <c r="DV89" s="5">
        <v>17297</v>
      </c>
      <c r="DW89" s="5">
        <v>18832</v>
      </c>
      <c r="DX89" s="5">
        <v>10336</v>
      </c>
      <c r="DY89" s="5">
        <v>17825</v>
      </c>
      <c r="DZ89" s="5">
        <v>12072</v>
      </c>
      <c r="EA89" s="5">
        <v>12666</v>
      </c>
      <c r="EB89" s="5">
        <v>20714</v>
      </c>
      <c r="EC89" s="5">
        <v>18937</v>
      </c>
      <c r="ED89" s="5">
        <v>6907</v>
      </c>
      <c r="EE89" s="5">
        <v>12929</v>
      </c>
      <c r="EF89" s="5">
        <v>8816</v>
      </c>
      <c r="EG89" s="5">
        <v>6766</v>
      </c>
      <c r="EH89" s="5">
        <v>9509</v>
      </c>
      <c r="EI89" s="5">
        <v>10835</v>
      </c>
      <c r="EJ89" s="5">
        <v>10353</v>
      </c>
      <c r="EK89" s="5">
        <v>8160</v>
      </c>
      <c r="EL89" s="5">
        <v>8248</v>
      </c>
      <c r="EM89" s="5">
        <v>2567</v>
      </c>
      <c r="EN89" s="5">
        <v>3403</v>
      </c>
      <c r="EO89" s="5">
        <v>2724</v>
      </c>
      <c r="EP89" s="5">
        <v>2810</v>
      </c>
      <c r="EQ89" s="5">
        <v>3299</v>
      </c>
      <c r="ER89" s="5">
        <v>1385</v>
      </c>
      <c r="ES89" s="5">
        <v>617</v>
      </c>
      <c r="ET89" s="5">
        <v>1629</v>
      </c>
      <c r="EU89" s="5">
        <v>801</v>
      </c>
      <c r="EV89" s="5">
        <v>1837</v>
      </c>
      <c r="EW89" s="5">
        <v>1083</v>
      </c>
      <c r="EX89" s="5">
        <v>1636</v>
      </c>
      <c r="EY89" s="5">
        <v>1654</v>
      </c>
      <c r="EZ89" s="5">
        <v>497</v>
      </c>
      <c r="FA89" s="5">
        <v>4389</v>
      </c>
      <c r="FB89" s="5">
        <v>721</v>
      </c>
      <c r="FC89" s="5">
        <v>2196</v>
      </c>
      <c r="FD89" s="5">
        <v>2548</v>
      </c>
      <c r="FE89" s="5">
        <v>1884</v>
      </c>
      <c r="FF89" s="5">
        <v>2582</v>
      </c>
      <c r="FG89" s="5">
        <v>0</v>
      </c>
      <c r="FH89" s="5">
        <v>0</v>
      </c>
      <c r="FI89" s="5">
        <v>0</v>
      </c>
      <c r="FJ89" s="5">
        <v>0</v>
      </c>
      <c r="FK89" s="5">
        <v>0</v>
      </c>
      <c r="FL89" s="5">
        <v>0</v>
      </c>
      <c r="FM89" s="5">
        <v>0</v>
      </c>
      <c r="FN89" s="5">
        <v>0</v>
      </c>
      <c r="FO89" s="5">
        <v>0</v>
      </c>
      <c r="FP89" s="5">
        <v>0</v>
      </c>
      <c r="FQ89" s="5">
        <v>0</v>
      </c>
      <c r="FR89" s="5">
        <v>0</v>
      </c>
      <c r="FS89" s="5">
        <v>0</v>
      </c>
      <c r="FT89" s="5">
        <v>0</v>
      </c>
      <c r="FU89" s="5" t="s">
        <v>33</v>
      </c>
      <c r="FV89" s="5" t="s">
        <v>33</v>
      </c>
      <c r="FW89" s="5" t="s">
        <v>33</v>
      </c>
      <c r="FX89" s="5" t="s">
        <v>33</v>
      </c>
      <c r="FY89" s="5" t="s">
        <v>33</v>
      </c>
      <c r="FZ89" s="5" t="s">
        <v>33</v>
      </c>
      <c r="GA89" s="5" t="s">
        <v>33</v>
      </c>
      <c r="GB89" s="5" t="s">
        <v>33</v>
      </c>
      <c r="GC89" s="5" t="s">
        <v>33</v>
      </c>
      <c r="GD89" s="5" t="s">
        <v>33</v>
      </c>
      <c r="GE89" s="5" t="s">
        <v>33</v>
      </c>
      <c r="GF89" s="5" t="s">
        <v>33</v>
      </c>
      <c r="GG89" s="5" t="s">
        <v>33</v>
      </c>
      <c r="GH89" s="5" t="s">
        <v>33</v>
      </c>
      <c r="GI89" s="5" t="s">
        <v>33</v>
      </c>
      <c r="GJ89" s="5" t="s">
        <v>33</v>
      </c>
      <c r="GK89" s="5" t="s">
        <v>33</v>
      </c>
      <c r="GL89" s="5" t="s">
        <v>33</v>
      </c>
      <c r="GM89" s="5">
        <v>151303</v>
      </c>
      <c r="GN89" s="5">
        <v>317891</v>
      </c>
      <c r="GO89" s="5">
        <v>116632</v>
      </c>
      <c r="GP89" s="5">
        <v>94951</v>
      </c>
      <c r="GQ89" s="5">
        <v>334758</v>
      </c>
      <c r="GR89" s="5">
        <v>153234</v>
      </c>
      <c r="GS89" s="5">
        <v>129056</v>
      </c>
      <c r="GT89" s="5">
        <v>126012</v>
      </c>
      <c r="GU89" s="5">
        <v>106259</v>
      </c>
      <c r="GV89" s="5">
        <v>109603</v>
      </c>
      <c r="GW89" s="5">
        <v>59914</v>
      </c>
      <c r="GX89" s="5">
        <v>102742</v>
      </c>
      <c r="GY89" s="5">
        <v>40820</v>
      </c>
      <c r="GZ89" s="5">
        <v>39246</v>
      </c>
      <c r="HA89" s="5">
        <v>39350</v>
      </c>
      <c r="HB89" s="5">
        <v>51650</v>
      </c>
      <c r="HC89" s="5">
        <v>31454</v>
      </c>
      <c r="HD89" s="5">
        <v>36767</v>
      </c>
      <c r="HE89" s="5">
        <v>66394</v>
      </c>
      <c r="HF89" s="5">
        <v>84764</v>
      </c>
      <c r="HG89" s="5">
        <v>49427</v>
      </c>
      <c r="HH89" s="5">
        <v>40300</v>
      </c>
      <c r="HI89" s="5">
        <v>38891</v>
      </c>
      <c r="HJ89" s="5">
        <v>37059</v>
      </c>
      <c r="HK89" s="5">
        <v>35390</v>
      </c>
      <c r="HL89" s="5">
        <v>33438</v>
      </c>
      <c r="HM89" s="5">
        <v>24805</v>
      </c>
      <c r="HN89" s="5">
        <v>37091</v>
      </c>
      <c r="HO89" s="5">
        <v>39970</v>
      </c>
      <c r="HP89" s="5">
        <v>37550</v>
      </c>
      <c r="HQ89" s="5">
        <v>44933</v>
      </c>
      <c r="HR89" s="5">
        <v>132163</v>
      </c>
      <c r="HS89" s="5">
        <v>419313</v>
      </c>
      <c r="HT89" s="5">
        <v>436936</v>
      </c>
      <c r="HU89" s="5">
        <v>453018</v>
      </c>
      <c r="HV89" s="5">
        <v>447470</v>
      </c>
      <c r="HW89" s="5">
        <v>455384</v>
      </c>
      <c r="HX89" s="5">
        <v>463596</v>
      </c>
      <c r="HY89" s="5">
        <v>450994</v>
      </c>
      <c r="HZ89" s="5">
        <v>437823</v>
      </c>
      <c r="IA89" s="5">
        <v>431699</v>
      </c>
      <c r="IB89" s="5">
        <v>411409</v>
      </c>
      <c r="IC89" s="5">
        <v>387805</v>
      </c>
      <c r="ID89" s="5">
        <v>395045</v>
      </c>
      <c r="IE89" s="5">
        <v>382359</v>
      </c>
      <c r="IF89" s="5">
        <v>331560</v>
      </c>
      <c r="IG89" s="5">
        <v>309437</v>
      </c>
      <c r="IH89" s="5">
        <v>226109</v>
      </c>
      <c r="II89" s="5">
        <v>233185</v>
      </c>
      <c r="IJ89" s="5">
        <v>220907</v>
      </c>
      <c r="IK89" s="5">
        <v>241079</v>
      </c>
      <c r="IL89" s="5">
        <v>217905</v>
      </c>
      <c r="IM89" s="5">
        <v>210082</v>
      </c>
      <c r="IN89" s="5">
        <v>208206</v>
      </c>
      <c r="IO89" s="5">
        <v>197632</v>
      </c>
      <c r="IP89" s="5">
        <v>187248</v>
      </c>
      <c r="IQ89" s="5">
        <v>186887</v>
      </c>
      <c r="IR89" s="5">
        <v>187220</v>
      </c>
      <c r="IS89" s="5">
        <v>172227</v>
      </c>
      <c r="IT89" s="5">
        <v>164973</v>
      </c>
      <c r="IU89" s="5">
        <v>169981</v>
      </c>
      <c r="IV89" s="5">
        <v>166374</v>
      </c>
      <c r="IW89" s="5">
        <v>165470</v>
      </c>
      <c r="IX89" s="5">
        <v>166314</v>
      </c>
      <c r="IY89" s="5">
        <v>7889</v>
      </c>
      <c r="IZ89" s="5">
        <v>8463</v>
      </c>
      <c r="JA89" s="5">
        <v>7379</v>
      </c>
      <c r="JB89" s="5">
        <v>8666</v>
      </c>
      <c r="JC89" s="5">
        <v>8860</v>
      </c>
      <c r="JD89" s="5">
        <v>10479</v>
      </c>
      <c r="JE89" s="5">
        <v>10309</v>
      </c>
      <c r="JF89" s="5">
        <v>8349</v>
      </c>
      <c r="JG89" s="5">
        <v>10218</v>
      </c>
      <c r="JH89" s="5">
        <v>9430</v>
      </c>
      <c r="JI89" s="5">
        <v>9564</v>
      </c>
      <c r="JJ89" s="5">
        <v>10726</v>
      </c>
      <c r="JK89" s="5">
        <v>9165</v>
      </c>
      <c r="JL89" s="5">
        <v>8501</v>
      </c>
      <c r="JM89" s="5">
        <v>7159</v>
      </c>
      <c r="JN89" s="5">
        <v>8517</v>
      </c>
      <c r="JO89" s="5">
        <v>7665</v>
      </c>
      <c r="JP89" s="5">
        <v>5590</v>
      </c>
      <c r="JQ89" s="5">
        <v>6766</v>
      </c>
      <c r="JR89" s="5">
        <v>6417</v>
      </c>
      <c r="JS89" s="5">
        <v>6954</v>
      </c>
      <c r="JT89" s="5">
        <v>6080</v>
      </c>
      <c r="JU89" s="5">
        <v>5522</v>
      </c>
      <c r="JV89" s="5">
        <v>5980</v>
      </c>
      <c r="JW89" s="5">
        <v>6222</v>
      </c>
      <c r="JX89" s="5">
        <v>7535</v>
      </c>
      <c r="JY89" s="5">
        <v>7366</v>
      </c>
      <c r="JZ89" s="5">
        <v>8433</v>
      </c>
      <c r="KA89" s="5">
        <v>9064</v>
      </c>
      <c r="KB89" s="5">
        <v>6978</v>
      </c>
      <c r="KC89" s="5">
        <v>8446</v>
      </c>
      <c r="KD89" s="5">
        <v>8425</v>
      </c>
      <c r="KE89" s="5">
        <v>69681</v>
      </c>
      <c r="KF89" s="5">
        <v>70225</v>
      </c>
      <c r="KG89" s="5">
        <v>74410</v>
      </c>
      <c r="KH89" s="5">
        <v>60417</v>
      </c>
      <c r="KI89" s="5">
        <v>42183</v>
      </c>
      <c r="KJ89" s="5">
        <v>54767</v>
      </c>
      <c r="KK89" s="5">
        <v>43149</v>
      </c>
      <c r="KL89" s="5">
        <v>48513</v>
      </c>
      <c r="KM89" s="5">
        <v>46442</v>
      </c>
      <c r="KN89" s="5">
        <v>44347</v>
      </c>
      <c r="KO89" s="5">
        <v>40269</v>
      </c>
      <c r="KP89" s="5">
        <v>35676</v>
      </c>
      <c r="KQ89" s="5">
        <v>31505</v>
      </c>
      <c r="KR89" s="5">
        <v>28134</v>
      </c>
      <c r="KS89" s="5">
        <v>23571</v>
      </c>
      <c r="KT89" s="5">
        <v>20520</v>
      </c>
      <c r="KU89" s="5">
        <v>19202</v>
      </c>
      <c r="KV89" s="5">
        <v>17117</v>
      </c>
      <c r="KW89" s="5">
        <v>19361</v>
      </c>
      <c r="KX89" s="5">
        <v>19182</v>
      </c>
      <c r="KY89" s="5">
        <v>20149</v>
      </c>
      <c r="KZ89" s="5">
        <v>16865</v>
      </c>
      <c r="LA89" s="5">
        <v>13361</v>
      </c>
      <c r="LB89" s="5">
        <v>15002</v>
      </c>
      <c r="LC89" s="5">
        <v>15259</v>
      </c>
      <c r="LD89" s="5">
        <v>14959</v>
      </c>
      <c r="LE89" s="5">
        <v>15532</v>
      </c>
      <c r="LF89" s="5">
        <v>14943</v>
      </c>
      <c r="LG89" s="5">
        <v>14726</v>
      </c>
      <c r="LH89" s="5">
        <v>15105</v>
      </c>
      <c r="LI89" s="5">
        <v>13783</v>
      </c>
      <c r="LJ89" s="5">
        <v>13115</v>
      </c>
      <c r="LK89" s="5">
        <v>3497</v>
      </c>
      <c r="LL89" s="5">
        <v>4018</v>
      </c>
      <c r="LM89" s="5">
        <v>5661</v>
      </c>
      <c r="LN89" s="5">
        <v>6169</v>
      </c>
      <c r="LO89" s="5">
        <v>3948</v>
      </c>
      <c r="LP89" s="5">
        <v>3998</v>
      </c>
      <c r="LQ89" s="5">
        <v>3914</v>
      </c>
      <c r="LR89" s="5">
        <v>4366</v>
      </c>
      <c r="LS89" s="5">
        <v>3515</v>
      </c>
      <c r="LT89" s="5">
        <v>3953</v>
      </c>
      <c r="LU89" s="5">
        <v>3129</v>
      </c>
      <c r="LV89" s="5">
        <v>2865</v>
      </c>
      <c r="LW89" s="5">
        <v>2695</v>
      </c>
      <c r="LX89" s="5">
        <v>2779</v>
      </c>
      <c r="LY89" s="5">
        <v>2665</v>
      </c>
      <c r="LZ89" s="5">
        <v>4292</v>
      </c>
      <c r="MA89" s="5">
        <v>2249</v>
      </c>
      <c r="MB89" s="5">
        <v>2205</v>
      </c>
      <c r="MC89" s="5">
        <v>2809</v>
      </c>
      <c r="MD89" s="5">
        <v>2710</v>
      </c>
      <c r="ME89" s="5">
        <v>2793</v>
      </c>
      <c r="MF89" s="5">
        <v>2964</v>
      </c>
      <c r="MG89" s="5">
        <v>2764</v>
      </c>
      <c r="MH89" s="5">
        <v>2808</v>
      </c>
      <c r="MI89" s="5">
        <v>2744</v>
      </c>
      <c r="MJ89" s="5">
        <v>3828</v>
      </c>
      <c r="MK89" s="5">
        <v>3113</v>
      </c>
      <c r="ML89" s="5">
        <v>2999</v>
      </c>
      <c r="MM89" s="5">
        <v>2909</v>
      </c>
      <c r="MN89" s="5">
        <v>2860</v>
      </c>
      <c r="MO89" s="5">
        <v>1791</v>
      </c>
      <c r="MP89" s="5">
        <v>2218</v>
      </c>
      <c r="MQ89" s="5">
        <v>0</v>
      </c>
      <c r="MR89" s="5">
        <v>0</v>
      </c>
      <c r="MS89" s="5">
        <v>0</v>
      </c>
      <c r="MT89" s="5">
        <v>0</v>
      </c>
      <c r="MU89" s="5">
        <v>0</v>
      </c>
      <c r="MV89" s="5">
        <v>0</v>
      </c>
      <c r="MW89" s="5">
        <v>0</v>
      </c>
      <c r="MX89" s="5">
        <v>0</v>
      </c>
      <c r="MY89" s="5">
        <v>0</v>
      </c>
      <c r="MZ89" s="5">
        <v>0</v>
      </c>
      <c r="NA89" s="5">
        <v>0</v>
      </c>
      <c r="NB89" s="5">
        <v>0</v>
      </c>
      <c r="NC89" s="5">
        <v>0</v>
      </c>
      <c r="ND89" s="5">
        <v>0</v>
      </c>
      <c r="NE89" s="5" t="s">
        <v>33</v>
      </c>
      <c r="NF89" s="5" t="s">
        <v>33</v>
      </c>
      <c r="NG89" s="5" t="s">
        <v>33</v>
      </c>
      <c r="NH89" s="5" t="s">
        <v>33</v>
      </c>
      <c r="NI89" s="5" t="s">
        <v>33</v>
      </c>
      <c r="NJ89" s="5" t="s">
        <v>33</v>
      </c>
      <c r="NK89" s="5" t="s">
        <v>33</v>
      </c>
      <c r="NL89" s="5" t="s">
        <v>33</v>
      </c>
      <c r="NM89" s="5" t="s">
        <v>33</v>
      </c>
      <c r="NN89" s="5" t="s">
        <v>33</v>
      </c>
      <c r="NO89" s="5" t="s">
        <v>33</v>
      </c>
      <c r="NP89" s="5" t="s">
        <v>33</v>
      </c>
      <c r="NQ89" s="5" t="s">
        <v>33</v>
      </c>
      <c r="NR89" s="5" t="s">
        <v>33</v>
      </c>
      <c r="NS89" s="5" t="s">
        <v>33</v>
      </c>
      <c r="NT89" s="5" t="s">
        <v>33</v>
      </c>
      <c r="NU89" s="5" t="s">
        <v>33</v>
      </c>
      <c r="NV89" s="5" t="s">
        <v>33</v>
      </c>
      <c r="NW89" s="5">
        <v>0</v>
      </c>
      <c r="NX89" s="5">
        <v>0</v>
      </c>
      <c r="NY89" s="5">
        <v>0</v>
      </c>
      <c r="NZ89" s="5">
        <v>0</v>
      </c>
      <c r="OA89" s="5">
        <v>0</v>
      </c>
      <c r="OB89" s="5">
        <v>0</v>
      </c>
      <c r="OC89" s="5">
        <v>0</v>
      </c>
      <c r="OD89" s="5">
        <v>0</v>
      </c>
      <c r="OE89" s="5">
        <v>0</v>
      </c>
      <c r="OF89" s="5">
        <v>0</v>
      </c>
      <c r="OG89" s="5">
        <v>0</v>
      </c>
      <c r="OH89" s="5">
        <v>0</v>
      </c>
      <c r="OI89" s="5">
        <v>0</v>
      </c>
      <c r="OJ89" s="5">
        <v>0</v>
      </c>
      <c r="OK89" s="5" t="s">
        <v>33</v>
      </c>
      <c r="OL89" s="5" t="s">
        <v>33</v>
      </c>
      <c r="OM89" s="5" t="s">
        <v>33</v>
      </c>
      <c r="ON89" s="5" t="s">
        <v>33</v>
      </c>
      <c r="OO89" s="5" t="s">
        <v>33</v>
      </c>
      <c r="OP89" s="5" t="s">
        <v>33</v>
      </c>
      <c r="OQ89" s="5" t="s">
        <v>33</v>
      </c>
      <c r="OR89" s="5" t="s">
        <v>33</v>
      </c>
      <c r="OS89" s="5" t="s">
        <v>33</v>
      </c>
      <c r="OT89" s="5" t="s">
        <v>33</v>
      </c>
      <c r="OU89" s="5" t="s">
        <v>33</v>
      </c>
      <c r="OV89" s="5" t="s">
        <v>33</v>
      </c>
      <c r="OW89" s="5" t="s">
        <v>33</v>
      </c>
      <c r="OX89" s="5" t="s">
        <v>33</v>
      </c>
      <c r="OY89" s="5" t="s">
        <v>33</v>
      </c>
      <c r="OZ89" s="5" t="s">
        <v>33</v>
      </c>
      <c r="PA89" s="5" t="s">
        <v>33</v>
      </c>
      <c r="PB89" s="5" t="s">
        <v>33</v>
      </c>
      <c r="PC89" s="5">
        <v>15223</v>
      </c>
      <c r="PD89" s="5">
        <v>18304</v>
      </c>
      <c r="PE89" s="5">
        <v>14470</v>
      </c>
      <c r="PF89" s="5">
        <v>13984</v>
      </c>
      <c r="PG89" s="5">
        <v>12456</v>
      </c>
      <c r="PH89" s="5">
        <v>12498</v>
      </c>
      <c r="PI89" s="5">
        <v>13243</v>
      </c>
      <c r="PJ89" s="5">
        <v>12213</v>
      </c>
      <c r="PK89" s="5">
        <v>12868</v>
      </c>
      <c r="PL89" s="5">
        <v>11271</v>
      </c>
      <c r="PM89" s="5">
        <v>11055</v>
      </c>
      <c r="PN89" s="5">
        <v>11179</v>
      </c>
      <c r="PO89" s="5">
        <v>10923</v>
      </c>
      <c r="PP89" s="5">
        <v>11168</v>
      </c>
      <c r="PQ89" s="5">
        <v>10987</v>
      </c>
      <c r="PR89" s="5">
        <v>11695</v>
      </c>
      <c r="PS89" s="5">
        <v>9130</v>
      </c>
      <c r="PT89" s="5">
        <v>10207</v>
      </c>
      <c r="PU89" s="5">
        <v>11522</v>
      </c>
      <c r="PV89" s="5">
        <v>10974</v>
      </c>
      <c r="PW89" s="5">
        <v>9954</v>
      </c>
      <c r="PX89" s="5">
        <v>9225</v>
      </c>
      <c r="PY89" s="5">
        <v>8785</v>
      </c>
      <c r="PZ89" s="5">
        <v>8765</v>
      </c>
      <c r="QA89" s="5">
        <v>8822</v>
      </c>
      <c r="QB89" s="5">
        <v>8031</v>
      </c>
      <c r="QC89" s="5">
        <v>7913</v>
      </c>
      <c r="QD89" s="5">
        <v>7716</v>
      </c>
      <c r="QE89" s="5">
        <v>7639</v>
      </c>
      <c r="QF89" s="5">
        <v>7263</v>
      </c>
      <c r="QG89" s="5">
        <v>6613</v>
      </c>
      <c r="QH89" s="5">
        <v>6028</v>
      </c>
      <c r="QI89" s="5">
        <v>12990</v>
      </c>
      <c r="QJ89" s="5">
        <v>11753</v>
      </c>
      <c r="QK89" s="5">
        <v>11776</v>
      </c>
      <c r="QL89" s="5">
        <v>11112</v>
      </c>
      <c r="QM89" s="5">
        <v>12495</v>
      </c>
      <c r="QN89" s="5">
        <v>12338</v>
      </c>
      <c r="QO89" s="5">
        <v>12482</v>
      </c>
      <c r="QP89" s="5">
        <v>9975</v>
      </c>
      <c r="QQ89" s="5">
        <v>11153</v>
      </c>
      <c r="QR89" s="5">
        <v>9992</v>
      </c>
      <c r="QS89" s="5">
        <v>8353</v>
      </c>
      <c r="QT89" s="5">
        <v>8626</v>
      </c>
      <c r="QU89" s="5">
        <v>9828</v>
      </c>
      <c r="QV89" s="5">
        <v>8268</v>
      </c>
      <c r="QW89" s="5">
        <v>7737</v>
      </c>
      <c r="QX89" s="5">
        <v>7373</v>
      </c>
      <c r="QY89" s="5">
        <v>7737</v>
      </c>
      <c r="QZ89" s="5">
        <v>9759</v>
      </c>
      <c r="RA89" s="5">
        <v>10079</v>
      </c>
      <c r="RB89" s="5">
        <v>10021</v>
      </c>
      <c r="RC89" s="5">
        <v>10779</v>
      </c>
      <c r="RD89" s="5">
        <v>9894</v>
      </c>
      <c r="RE89" s="5">
        <v>9428</v>
      </c>
      <c r="RF89" s="5">
        <v>9038</v>
      </c>
      <c r="RG89" s="5">
        <v>10146</v>
      </c>
      <c r="RH89" s="5">
        <v>9558</v>
      </c>
      <c r="RI89" s="5">
        <v>8761</v>
      </c>
      <c r="RJ89" s="5">
        <v>8718</v>
      </c>
      <c r="RK89" s="5">
        <v>9961</v>
      </c>
      <c r="RL89" s="5">
        <v>8752</v>
      </c>
      <c r="RM89" s="5">
        <v>9569</v>
      </c>
      <c r="RN89" s="5">
        <v>10415</v>
      </c>
      <c r="RO89" s="5">
        <v>10560</v>
      </c>
      <c r="RP89" s="5">
        <v>9637</v>
      </c>
      <c r="RQ89" s="5">
        <v>9663</v>
      </c>
      <c r="RR89" s="5">
        <v>9336</v>
      </c>
      <c r="RS89" s="5">
        <v>9835</v>
      </c>
      <c r="RT89" s="5">
        <v>10384</v>
      </c>
      <c r="RU89" s="5">
        <v>10015</v>
      </c>
      <c r="RV89" s="5">
        <v>9292</v>
      </c>
      <c r="RW89" s="5">
        <v>9583</v>
      </c>
      <c r="RX89" s="5">
        <v>10190</v>
      </c>
      <c r="RY89" s="5">
        <v>11062</v>
      </c>
      <c r="RZ89" s="5">
        <v>10860</v>
      </c>
      <c r="SA89" s="5">
        <v>10697</v>
      </c>
      <c r="SB89" s="5">
        <v>12058</v>
      </c>
      <c r="SC89" s="5">
        <v>9143</v>
      </c>
      <c r="SD89" s="5">
        <v>9993</v>
      </c>
      <c r="SE89" s="5">
        <v>10340</v>
      </c>
      <c r="SF89" s="5">
        <v>9513</v>
      </c>
      <c r="SG89" s="5">
        <v>7527</v>
      </c>
      <c r="SH89" s="5">
        <v>6924</v>
      </c>
      <c r="SI89" s="5">
        <v>6726</v>
      </c>
      <c r="SJ89" s="5">
        <v>5815</v>
      </c>
      <c r="SK89" s="5">
        <v>6734</v>
      </c>
      <c r="SL89" s="5">
        <v>6569</v>
      </c>
      <c r="SM89" s="5">
        <v>6286</v>
      </c>
      <c r="SN89" s="5">
        <v>6535</v>
      </c>
      <c r="SO89" s="5">
        <v>6571</v>
      </c>
      <c r="SP89" s="5">
        <v>6582</v>
      </c>
      <c r="SQ89" s="5">
        <v>6704</v>
      </c>
      <c r="SR89" s="5">
        <v>6131</v>
      </c>
      <c r="SS89" s="5">
        <v>5901</v>
      </c>
      <c r="ST89" s="5">
        <v>5576</v>
      </c>
      <c r="SU89" s="5">
        <v>11876</v>
      </c>
      <c r="SV89" s="5">
        <v>11544</v>
      </c>
      <c r="SW89" s="5">
        <v>12252</v>
      </c>
      <c r="SX89" s="5">
        <v>12318</v>
      </c>
      <c r="SY89" s="5">
        <v>11158</v>
      </c>
      <c r="SZ89" s="5">
        <v>11134</v>
      </c>
      <c r="TA89" s="5">
        <v>10571</v>
      </c>
      <c r="TB89" s="5">
        <v>12386</v>
      </c>
      <c r="TC89" s="5">
        <v>10662</v>
      </c>
      <c r="TD89" s="5">
        <v>10970</v>
      </c>
      <c r="TE89" s="5">
        <v>9719</v>
      </c>
      <c r="TF89" s="5">
        <v>9098</v>
      </c>
      <c r="TG89" s="5">
        <v>7761</v>
      </c>
      <c r="TH89" s="5">
        <v>7856</v>
      </c>
      <c r="TI89" s="5">
        <v>7426</v>
      </c>
      <c r="TJ89" s="5">
        <v>7643</v>
      </c>
      <c r="TK89" s="5">
        <v>7843</v>
      </c>
      <c r="TL89" s="5">
        <v>5103</v>
      </c>
      <c r="TM89" s="5">
        <v>7505</v>
      </c>
      <c r="TN89" s="5">
        <v>8614</v>
      </c>
      <c r="TO89" s="5">
        <v>7094</v>
      </c>
      <c r="TP89" s="5">
        <v>8904</v>
      </c>
      <c r="TQ89" s="5">
        <v>8959</v>
      </c>
      <c r="TR89" s="5">
        <v>8971</v>
      </c>
      <c r="TS89" s="5">
        <v>8203</v>
      </c>
      <c r="TT89" s="5">
        <v>7285</v>
      </c>
      <c r="TU89" s="5">
        <v>7030</v>
      </c>
      <c r="TV89" s="5">
        <v>5347</v>
      </c>
      <c r="TW89" s="5">
        <v>4922</v>
      </c>
      <c r="TX89" s="5">
        <v>4236</v>
      </c>
      <c r="TY89" s="5">
        <v>4310</v>
      </c>
      <c r="TZ89" s="5">
        <v>4193</v>
      </c>
      <c r="UA89" s="5">
        <v>4</v>
      </c>
      <c r="UB89" s="5">
        <v>3</v>
      </c>
      <c r="UC89" s="5">
        <v>53</v>
      </c>
      <c r="UD89" s="5">
        <v>55</v>
      </c>
      <c r="UE89" s="5">
        <v>72</v>
      </c>
      <c r="UF89" s="5">
        <v>80</v>
      </c>
      <c r="UG89" s="5">
        <v>82</v>
      </c>
      <c r="UH89" s="5">
        <v>71</v>
      </c>
      <c r="UI89" s="5">
        <v>78</v>
      </c>
      <c r="UJ89" s="5">
        <v>161</v>
      </c>
      <c r="UK89" s="5">
        <v>191</v>
      </c>
      <c r="UL89" s="5">
        <v>262</v>
      </c>
      <c r="UM89" s="5">
        <v>270</v>
      </c>
      <c r="UN89" s="5">
        <v>849</v>
      </c>
      <c r="UO89" s="5">
        <v>344</v>
      </c>
      <c r="UP89" s="5">
        <v>271</v>
      </c>
      <c r="UQ89" s="5">
        <v>288</v>
      </c>
      <c r="UR89" s="5">
        <v>266</v>
      </c>
      <c r="US89" s="5">
        <v>309</v>
      </c>
      <c r="UT89" s="5">
        <v>304</v>
      </c>
      <c r="UU89" s="5">
        <v>286</v>
      </c>
      <c r="UV89" s="5">
        <v>314</v>
      </c>
      <c r="UW89" s="5">
        <v>274</v>
      </c>
      <c r="UX89" s="5">
        <v>232</v>
      </c>
      <c r="UY89" s="5">
        <v>376</v>
      </c>
      <c r="UZ89" s="5">
        <v>361</v>
      </c>
      <c r="VA89" s="5">
        <v>386</v>
      </c>
      <c r="VB89" s="5">
        <v>392</v>
      </c>
      <c r="VC89" s="5">
        <v>378</v>
      </c>
      <c r="VD89" s="5">
        <v>341</v>
      </c>
      <c r="VE89" s="5">
        <v>386</v>
      </c>
      <c r="VF89" s="5">
        <v>268</v>
      </c>
      <c r="VG89" s="5">
        <v>44184</v>
      </c>
      <c r="VH89" s="5">
        <v>44338</v>
      </c>
      <c r="VI89" s="5">
        <v>43913</v>
      </c>
      <c r="VJ89" s="5">
        <v>41061</v>
      </c>
      <c r="VK89" s="5">
        <v>44687</v>
      </c>
      <c r="VL89" s="5">
        <v>41593</v>
      </c>
      <c r="VM89" s="5">
        <v>41495</v>
      </c>
      <c r="VN89" s="5">
        <v>37265</v>
      </c>
      <c r="VO89" s="5">
        <v>37107</v>
      </c>
      <c r="VP89" s="5">
        <v>37847</v>
      </c>
      <c r="VQ89" s="5">
        <v>30267</v>
      </c>
      <c r="VR89" s="5">
        <v>27205</v>
      </c>
      <c r="VS89" s="5">
        <v>29728</v>
      </c>
      <c r="VT89" s="5">
        <v>29776</v>
      </c>
      <c r="VU89" s="5">
        <v>28149</v>
      </c>
      <c r="VV89" s="5">
        <v>25010</v>
      </c>
      <c r="VW89" s="5">
        <v>22888</v>
      </c>
      <c r="VX89" s="5">
        <v>20489</v>
      </c>
      <c r="VY89" s="5">
        <v>19710</v>
      </c>
      <c r="VZ89" s="5">
        <v>17702</v>
      </c>
      <c r="WA89" s="5">
        <v>14499</v>
      </c>
      <c r="WB89" s="5">
        <v>17780</v>
      </c>
      <c r="WC89" s="5">
        <v>15070</v>
      </c>
      <c r="WD89" s="5">
        <v>18465</v>
      </c>
      <c r="WE89" s="5">
        <v>21486</v>
      </c>
      <c r="WF89" s="5">
        <v>22733</v>
      </c>
      <c r="WG89" s="5">
        <v>23046</v>
      </c>
      <c r="WH89" s="5">
        <v>18943</v>
      </c>
      <c r="WI89" s="5">
        <v>19261</v>
      </c>
      <c r="WJ89" s="5">
        <v>16943</v>
      </c>
      <c r="WK89" s="5">
        <v>15981</v>
      </c>
      <c r="WL89" s="5">
        <v>15483</v>
      </c>
      <c r="WM89" s="5">
        <v>50</v>
      </c>
      <c r="WN89" s="5">
        <v>107</v>
      </c>
      <c r="WO89" s="5">
        <v>152</v>
      </c>
      <c r="WP89" s="5">
        <v>306</v>
      </c>
      <c r="WQ89" s="5">
        <v>224</v>
      </c>
      <c r="WR89" s="5">
        <v>201</v>
      </c>
      <c r="WS89" s="5">
        <v>108</v>
      </c>
      <c r="WT89" s="5">
        <v>55</v>
      </c>
      <c r="WU89" s="5">
        <v>112</v>
      </c>
      <c r="WV89" s="5">
        <v>121</v>
      </c>
      <c r="WW89" s="5">
        <v>75</v>
      </c>
      <c r="WX89" s="5">
        <v>77</v>
      </c>
      <c r="WY89" s="5">
        <v>25</v>
      </c>
      <c r="WZ89" s="5">
        <v>19</v>
      </c>
      <c r="XA89" s="5">
        <v>38</v>
      </c>
      <c r="XB89" s="5">
        <v>14</v>
      </c>
      <c r="XC89" s="5">
        <v>88</v>
      </c>
      <c r="XD89" s="5">
        <v>9</v>
      </c>
      <c r="XE89" s="5">
        <v>7</v>
      </c>
      <c r="XF89" s="5">
        <v>622</v>
      </c>
      <c r="XG89" s="5">
        <v>634</v>
      </c>
      <c r="XH89" s="5">
        <v>898</v>
      </c>
      <c r="XI89" s="5">
        <v>559</v>
      </c>
      <c r="XJ89" s="5">
        <v>478</v>
      </c>
      <c r="XK89" s="5">
        <v>577</v>
      </c>
      <c r="XL89" s="5">
        <v>386</v>
      </c>
      <c r="XM89" s="5">
        <v>457</v>
      </c>
      <c r="XN89" s="5">
        <v>322</v>
      </c>
      <c r="XO89" s="5">
        <v>318</v>
      </c>
      <c r="XP89" s="5">
        <v>252</v>
      </c>
      <c r="XQ89" s="5">
        <v>250</v>
      </c>
      <c r="XR89" s="5">
        <v>367</v>
      </c>
      <c r="XS89" s="1">
        <v>13780</v>
      </c>
      <c r="XT89" s="3" t="s">
        <v>180</v>
      </c>
      <c r="XU89" s="3" t="s">
        <v>180</v>
      </c>
      <c r="XV89" s="3" t="s">
        <v>180</v>
      </c>
      <c r="XW89" s="3" t="s">
        <v>179</v>
      </c>
      <c r="XX89" s="3" t="s">
        <v>180</v>
      </c>
      <c r="XY89" s="3" t="s">
        <v>180</v>
      </c>
      <c r="XZ89" s="3" t="s">
        <v>242</v>
      </c>
    </row>
    <row r="90" spans="1:650" x14ac:dyDescent="0.3">
      <c r="A90" s="6" t="s">
        <v>121</v>
      </c>
      <c r="B90" s="1">
        <v>4057053</v>
      </c>
      <c r="C90" s="5">
        <v>75</v>
      </c>
      <c r="D90" s="5">
        <v>44</v>
      </c>
      <c r="E90" s="5">
        <v>231</v>
      </c>
      <c r="F90" s="5">
        <v>669</v>
      </c>
      <c r="G90" s="5">
        <v>1172</v>
      </c>
      <c r="H90" s="5">
        <v>2757</v>
      </c>
      <c r="I90" s="5">
        <v>1669</v>
      </c>
      <c r="J90" s="5">
        <v>1370</v>
      </c>
      <c r="K90" s="5">
        <v>195</v>
      </c>
      <c r="L90" s="5">
        <v>638</v>
      </c>
      <c r="M90" s="5">
        <v>81</v>
      </c>
      <c r="N90" s="5">
        <v>10</v>
      </c>
      <c r="O90" s="5">
        <v>28</v>
      </c>
      <c r="P90" s="5">
        <v>223</v>
      </c>
      <c r="Q90" s="5">
        <v>36</v>
      </c>
      <c r="R90" s="5">
        <v>48</v>
      </c>
      <c r="S90" s="5">
        <v>33</v>
      </c>
      <c r="T90" s="5">
        <v>765</v>
      </c>
      <c r="U90" s="5">
        <v>2</v>
      </c>
      <c r="V90" s="5">
        <v>0</v>
      </c>
      <c r="W90" s="5">
        <v>0</v>
      </c>
      <c r="X90" s="5">
        <v>194</v>
      </c>
      <c r="Y90" s="5">
        <v>0</v>
      </c>
      <c r="Z90" s="5">
        <v>0</v>
      </c>
      <c r="AA90" s="5">
        <v>224</v>
      </c>
      <c r="AB90" s="5">
        <v>0</v>
      </c>
      <c r="AC90" s="5">
        <v>0</v>
      </c>
      <c r="AD90" s="5">
        <v>0</v>
      </c>
      <c r="AE90" s="5">
        <v>46</v>
      </c>
      <c r="AF90" s="5">
        <v>2</v>
      </c>
      <c r="AG90" s="5">
        <v>0</v>
      </c>
      <c r="AH90" s="5">
        <v>0</v>
      </c>
      <c r="AI90" s="5">
        <v>33226</v>
      </c>
      <c r="AJ90" s="5">
        <v>35767</v>
      </c>
      <c r="AK90" s="5">
        <v>18269</v>
      </c>
      <c r="AL90" s="5">
        <v>32596</v>
      </c>
      <c r="AM90" s="5">
        <v>281697</v>
      </c>
      <c r="AN90" s="5">
        <v>605656</v>
      </c>
      <c r="AO90" s="5">
        <v>82179</v>
      </c>
      <c r="AP90" s="5">
        <v>94719</v>
      </c>
      <c r="AQ90" s="5">
        <v>6858</v>
      </c>
      <c r="AR90" s="5">
        <v>178791</v>
      </c>
      <c r="AS90" s="5">
        <v>8072</v>
      </c>
      <c r="AT90" s="5">
        <v>8881</v>
      </c>
      <c r="AU90" s="5">
        <v>9451</v>
      </c>
      <c r="AV90" s="5">
        <v>8421</v>
      </c>
      <c r="AW90" s="5">
        <v>7713</v>
      </c>
      <c r="AX90" s="5">
        <v>5744</v>
      </c>
      <c r="AY90" s="5">
        <v>9056</v>
      </c>
      <c r="AZ90" s="5">
        <v>2596</v>
      </c>
      <c r="BA90" s="5">
        <v>481</v>
      </c>
      <c r="BB90" s="5">
        <v>1689</v>
      </c>
      <c r="BC90" s="5">
        <v>1631</v>
      </c>
      <c r="BD90" s="5">
        <v>1045</v>
      </c>
      <c r="BE90" s="5">
        <v>5375</v>
      </c>
      <c r="BF90" s="5">
        <v>924</v>
      </c>
      <c r="BG90" s="5">
        <v>559</v>
      </c>
      <c r="BH90" s="5">
        <v>1062</v>
      </c>
      <c r="BI90" s="5">
        <v>2237</v>
      </c>
      <c r="BJ90" s="5">
        <v>5439</v>
      </c>
      <c r="BK90" s="5">
        <v>7815</v>
      </c>
      <c r="BL90" s="5">
        <v>820</v>
      </c>
      <c r="BM90" s="5">
        <v>1494</v>
      </c>
      <c r="BN90" s="5">
        <v>1026</v>
      </c>
      <c r="BO90" s="5">
        <v>65012</v>
      </c>
      <c r="BP90" s="5">
        <v>70850</v>
      </c>
      <c r="BQ90" s="5">
        <v>98010</v>
      </c>
      <c r="BR90" s="5">
        <v>40319</v>
      </c>
      <c r="BS90" s="5">
        <v>96006</v>
      </c>
      <c r="BT90" s="5">
        <v>40734</v>
      </c>
      <c r="BU90" s="5">
        <v>29483</v>
      </c>
      <c r="BV90" s="5">
        <v>40304</v>
      </c>
      <c r="BW90" s="5">
        <v>36316</v>
      </c>
      <c r="BX90" s="5">
        <v>35406</v>
      </c>
      <c r="BY90" s="5">
        <v>14947</v>
      </c>
      <c r="BZ90" s="5">
        <v>14899</v>
      </c>
      <c r="CA90" s="5">
        <v>9082</v>
      </c>
      <c r="CB90" s="5">
        <v>29774</v>
      </c>
      <c r="CC90" s="5">
        <v>11201</v>
      </c>
      <c r="CD90" s="5">
        <v>9456</v>
      </c>
      <c r="CE90" s="5">
        <v>9491</v>
      </c>
      <c r="CF90" s="5">
        <v>8710</v>
      </c>
      <c r="CG90" s="5">
        <v>1220</v>
      </c>
      <c r="CH90" s="5">
        <v>1236</v>
      </c>
      <c r="CI90" s="5">
        <v>525</v>
      </c>
      <c r="CJ90" s="5">
        <v>1127</v>
      </c>
      <c r="CK90" s="5">
        <v>969</v>
      </c>
      <c r="CL90" s="5">
        <v>1975</v>
      </c>
      <c r="CM90" s="5">
        <v>1256</v>
      </c>
      <c r="CN90" s="5">
        <v>1134</v>
      </c>
      <c r="CO90" s="5">
        <v>1709</v>
      </c>
      <c r="CP90" s="5">
        <v>2021</v>
      </c>
      <c r="CQ90" s="5">
        <v>2195</v>
      </c>
      <c r="CR90" s="5">
        <v>2559</v>
      </c>
      <c r="CS90" s="5">
        <v>2625</v>
      </c>
      <c r="CT90" s="5">
        <v>987</v>
      </c>
      <c r="CU90" s="5">
        <v>122357</v>
      </c>
      <c r="CV90" s="5">
        <v>82648</v>
      </c>
      <c r="CW90" s="5">
        <v>133187</v>
      </c>
      <c r="CX90" s="5">
        <v>89122</v>
      </c>
      <c r="CY90" s="5">
        <v>100394</v>
      </c>
      <c r="CZ90" s="5">
        <v>84915</v>
      </c>
      <c r="DA90" s="5">
        <v>73778</v>
      </c>
      <c r="DB90" s="5">
        <v>53182</v>
      </c>
      <c r="DC90" s="5">
        <v>48774</v>
      </c>
      <c r="DD90" s="5">
        <v>44263</v>
      </c>
      <c r="DE90" s="5">
        <v>41393</v>
      </c>
      <c r="DF90" s="5">
        <v>49172</v>
      </c>
      <c r="DG90" s="5">
        <v>45708</v>
      </c>
      <c r="DH90" s="5">
        <v>58458</v>
      </c>
      <c r="DI90" s="5">
        <v>36420</v>
      </c>
      <c r="DJ90" s="5">
        <v>45073</v>
      </c>
      <c r="DK90" s="5">
        <v>43301</v>
      </c>
      <c r="DL90" s="5">
        <v>43086</v>
      </c>
      <c r="DM90" s="5">
        <v>5622</v>
      </c>
      <c r="DN90" s="5">
        <v>4825</v>
      </c>
      <c r="DO90" s="5">
        <v>4583</v>
      </c>
      <c r="DP90" s="5">
        <v>7430</v>
      </c>
      <c r="DQ90" s="5">
        <v>6547</v>
      </c>
      <c r="DR90" s="5">
        <v>6953</v>
      </c>
      <c r="DS90" s="5">
        <v>4628</v>
      </c>
      <c r="DT90" s="5">
        <v>7194</v>
      </c>
      <c r="DU90" s="5">
        <v>4711</v>
      </c>
      <c r="DV90" s="5">
        <v>6242</v>
      </c>
      <c r="DW90" s="5">
        <v>5195</v>
      </c>
      <c r="DX90" s="5">
        <v>4978</v>
      </c>
      <c r="DY90" s="5">
        <v>4333</v>
      </c>
      <c r="DZ90" s="5">
        <v>3680</v>
      </c>
      <c r="EA90" s="5">
        <v>12234</v>
      </c>
      <c r="EB90" s="5">
        <v>12212</v>
      </c>
      <c r="EC90" s="5">
        <v>12832</v>
      </c>
      <c r="ED90" s="5">
        <v>16680</v>
      </c>
      <c r="EE90" s="5">
        <v>10692</v>
      </c>
      <c r="EF90" s="5">
        <v>10734</v>
      </c>
      <c r="EG90" s="5">
        <v>12928</v>
      </c>
      <c r="EH90" s="5">
        <v>7309</v>
      </c>
      <c r="EI90" s="5">
        <v>7293</v>
      </c>
      <c r="EJ90" s="5">
        <v>6421</v>
      </c>
      <c r="EK90" s="5">
        <v>7177</v>
      </c>
      <c r="EL90" s="5">
        <v>6282</v>
      </c>
      <c r="EM90" s="5">
        <v>5493</v>
      </c>
      <c r="EN90" s="5">
        <v>5877</v>
      </c>
      <c r="EO90" s="5">
        <v>2378</v>
      </c>
      <c r="EP90" s="5">
        <v>2697</v>
      </c>
      <c r="EQ90" s="5">
        <v>290</v>
      </c>
      <c r="ER90" s="5">
        <v>6959</v>
      </c>
      <c r="ES90" s="5">
        <v>250</v>
      </c>
      <c r="ET90" s="5">
        <v>33</v>
      </c>
      <c r="EU90" s="5">
        <v>323</v>
      </c>
      <c r="EV90" s="5">
        <v>382</v>
      </c>
      <c r="EW90" s="5">
        <v>130</v>
      </c>
      <c r="EX90" s="5">
        <v>522</v>
      </c>
      <c r="EY90" s="5">
        <v>752</v>
      </c>
      <c r="EZ90" s="5">
        <v>528</v>
      </c>
      <c r="FA90" s="5">
        <v>946</v>
      </c>
      <c r="FB90" s="5">
        <v>1162</v>
      </c>
      <c r="FC90" s="5">
        <v>1030</v>
      </c>
      <c r="FD90" s="5">
        <v>806</v>
      </c>
      <c r="FE90" s="5">
        <v>1405</v>
      </c>
      <c r="FF90" s="5">
        <v>731</v>
      </c>
      <c r="FG90" s="5">
        <v>0</v>
      </c>
      <c r="FH90" s="5">
        <v>0</v>
      </c>
      <c r="FI90" s="5">
        <v>0</v>
      </c>
      <c r="FJ90" s="5">
        <v>0</v>
      </c>
      <c r="FK90" s="5">
        <v>0</v>
      </c>
      <c r="FL90" s="5">
        <v>0</v>
      </c>
      <c r="FM90" s="5">
        <v>0</v>
      </c>
      <c r="FN90" s="5">
        <v>0</v>
      </c>
      <c r="FO90" s="5">
        <v>0</v>
      </c>
      <c r="FP90" s="5">
        <v>0</v>
      </c>
      <c r="FQ90" s="5">
        <v>0</v>
      </c>
      <c r="FR90" s="5">
        <v>0</v>
      </c>
      <c r="FS90" s="5">
        <v>0</v>
      </c>
      <c r="FT90" s="5">
        <v>0</v>
      </c>
      <c r="FU90" s="5" t="s">
        <v>33</v>
      </c>
      <c r="FV90" s="5" t="s">
        <v>33</v>
      </c>
      <c r="FW90" s="5" t="s">
        <v>33</v>
      </c>
      <c r="FX90" s="5" t="s">
        <v>33</v>
      </c>
      <c r="FY90" s="5" t="s">
        <v>33</v>
      </c>
      <c r="FZ90" s="5" t="s">
        <v>33</v>
      </c>
      <c r="GA90" s="5" t="s">
        <v>33</v>
      </c>
      <c r="GB90" s="5" t="s">
        <v>33</v>
      </c>
      <c r="GC90" s="5" t="s">
        <v>33</v>
      </c>
      <c r="GD90" s="5" t="s">
        <v>33</v>
      </c>
      <c r="GE90" s="5" t="s">
        <v>33</v>
      </c>
      <c r="GF90" s="5" t="s">
        <v>33</v>
      </c>
      <c r="GG90" s="5" t="s">
        <v>33</v>
      </c>
      <c r="GH90" s="5" t="s">
        <v>33</v>
      </c>
      <c r="GI90" s="5" t="s">
        <v>33</v>
      </c>
      <c r="GJ90" s="5" t="s">
        <v>33</v>
      </c>
      <c r="GK90" s="5" t="s">
        <v>33</v>
      </c>
      <c r="GL90" s="5" t="s">
        <v>33</v>
      </c>
      <c r="GM90" s="5">
        <v>232904</v>
      </c>
      <c r="GN90" s="5">
        <v>201521</v>
      </c>
      <c r="GO90" s="5">
        <v>262586</v>
      </c>
      <c r="GP90" s="5">
        <v>180304</v>
      </c>
      <c r="GQ90" s="5">
        <v>490620</v>
      </c>
      <c r="GR90" s="5">
        <v>744796</v>
      </c>
      <c r="GS90" s="5">
        <v>200037</v>
      </c>
      <c r="GT90" s="5">
        <v>196884</v>
      </c>
      <c r="GU90" s="5">
        <v>99436</v>
      </c>
      <c r="GV90" s="5">
        <v>265519</v>
      </c>
      <c r="GW90" s="5">
        <v>71669</v>
      </c>
      <c r="GX90" s="5">
        <v>79244</v>
      </c>
      <c r="GY90" s="5">
        <v>69762</v>
      </c>
      <c r="GZ90" s="5">
        <v>102754</v>
      </c>
      <c r="HA90" s="5">
        <v>57747</v>
      </c>
      <c r="HB90" s="5">
        <v>63018</v>
      </c>
      <c r="HC90" s="5">
        <v>62170</v>
      </c>
      <c r="HD90" s="5">
        <v>62116</v>
      </c>
      <c r="HE90" s="5">
        <v>7575</v>
      </c>
      <c r="HF90" s="5">
        <v>7783</v>
      </c>
      <c r="HG90" s="5">
        <v>7063</v>
      </c>
      <c r="HH90" s="5">
        <v>10178</v>
      </c>
      <c r="HI90" s="5">
        <v>13020</v>
      </c>
      <c r="HJ90" s="5">
        <v>10373</v>
      </c>
      <c r="HK90" s="5">
        <v>7419</v>
      </c>
      <c r="HL90" s="5">
        <v>9918</v>
      </c>
      <c r="HM90" s="5">
        <v>9603</v>
      </c>
      <c r="HN90" s="5">
        <v>14865</v>
      </c>
      <c r="HO90" s="5">
        <v>16282</v>
      </c>
      <c r="HP90" s="5">
        <v>9165</v>
      </c>
      <c r="HQ90" s="5">
        <v>9856</v>
      </c>
      <c r="HR90" s="5">
        <v>6423</v>
      </c>
      <c r="HS90" s="5">
        <v>264094</v>
      </c>
      <c r="HT90" s="5">
        <v>241768</v>
      </c>
      <c r="HU90" s="5">
        <v>279966</v>
      </c>
      <c r="HV90" s="5">
        <v>306716</v>
      </c>
      <c r="HW90" s="5">
        <v>365540</v>
      </c>
      <c r="HX90" s="5">
        <v>416006</v>
      </c>
      <c r="HY90" s="5">
        <v>402911</v>
      </c>
      <c r="HZ90" s="5">
        <v>309269</v>
      </c>
      <c r="IA90" s="5">
        <v>347076</v>
      </c>
      <c r="IB90" s="5">
        <v>386556</v>
      </c>
      <c r="IC90" s="5">
        <v>376519</v>
      </c>
      <c r="ID90" s="5">
        <v>539199</v>
      </c>
      <c r="IE90" s="5">
        <v>448924</v>
      </c>
      <c r="IF90" s="5">
        <v>375773</v>
      </c>
      <c r="IG90" s="5">
        <v>351312</v>
      </c>
      <c r="IH90" s="5">
        <v>341953</v>
      </c>
      <c r="II90" s="5">
        <v>338940</v>
      </c>
      <c r="IJ90" s="5">
        <v>66328</v>
      </c>
      <c r="IK90" s="5">
        <v>22512</v>
      </c>
      <c r="IL90" s="5">
        <v>21193</v>
      </c>
      <c r="IM90" s="5">
        <v>19588</v>
      </c>
      <c r="IN90" s="5">
        <v>19487</v>
      </c>
      <c r="IO90" s="5">
        <v>16898</v>
      </c>
      <c r="IP90" s="5">
        <v>16356</v>
      </c>
      <c r="IQ90" s="5">
        <v>16698</v>
      </c>
      <c r="IR90" s="5">
        <v>16509</v>
      </c>
      <c r="IS90" s="5">
        <v>15984</v>
      </c>
      <c r="IT90" s="5">
        <v>14832</v>
      </c>
      <c r="IU90" s="5">
        <v>15379</v>
      </c>
      <c r="IV90" s="5">
        <v>13317</v>
      </c>
      <c r="IW90" s="5">
        <v>13772</v>
      </c>
      <c r="IX90" s="5">
        <v>14029</v>
      </c>
      <c r="IY90" s="5">
        <v>19013</v>
      </c>
      <c r="IZ90" s="5">
        <v>18634</v>
      </c>
      <c r="JA90" s="5">
        <v>21811</v>
      </c>
      <c r="JB90" s="5">
        <v>19848</v>
      </c>
      <c r="JC90" s="5">
        <v>17719</v>
      </c>
      <c r="JD90" s="5">
        <v>15983</v>
      </c>
      <c r="JE90" s="5">
        <v>12324</v>
      </c>
      <c r="JF90" s="5">
        <v>10532</v>
      </c>
      <c r="JG90" s="5">
        <v>11867</v>
      </c>
      <c r="JH90" s="5">
        <v>7466</v>
      </c>
      <c r="JI90" s="5">
        <v>11458</v>
      </c>
      <c r="JJ90" s="5">
        <v>7597</v>
      </c>
      <c r="JK90" s="5">
        <v>9182</v>
      </c>
      <c r="JL90" s="5">
        <v>9942</v>
      </c>
      <c r="JM90" s="5">
        <v>7628</v>
      </c>
      <c r="JN90" s="5">
        <v>7131</v>
      </c>
      <c r="JO90" s="5">
        <v>7969</v>
      </c>
      <c r="JP90" s="5">
        <v>3432</v>
      </c>
      <c r="JQ90" s="5">
        <v>2555</v>
      </c>
      <c r="JR90" s="5">
        <v>2265</v>
      </c>
      <c r="JS90" s="5">
        <v>1785</v>
      </c>
      <c r="JT90" s="5">
        <v>2326</v>
      </c>
      <c r="JU90" s="5">
        <v>2229</v>
      </c>
      <c r="JV90" s="5">
        <v>2348</v>
      </c>
      <c r="JW90" s="5">
        <v>2013</v>
      </c>
      <c r="JX90" s="5">
        <v>2365</v>
      </c>
      <c r="JY90" s="5">
        <v>2346</v>
      </c>
      <c r="JZ90" s="5">
        <v>2048</v>
      </c>
      <c r="KA90" s="5">
        <v>2186</v>
      </c>
      <c r="KB90" s="5">
        <v>1773</v>
      </c>
      <c r="KC90" s="5">
        <v>2081</v>
      </c>
      <c r="KD90" s="5">
        <v>1784</v>
      </c>
      <c r="KE90" s="5">
        <v>31510</v>
      </c>
      <c r="KF90" s="5">
        <v>37545</v>
      </c>
      <c r="KG90" s="5">
        <v>37757</v>
      </c>
      <c r="KH90" s="5">
        <v>23052</v>
      </c>
      <c r="KI90" s="5">
        <v>20321</v>
      </c>
      <c r="KJ90" s="5">
        <v>20521</v>
      </c>
      <c r="KK90" s="5">
        <v>21702</v>
      </c>
      <c r="KL90" s="5">
        <v>22101</v>
      </c>
      <c r="KM90" s="5">
        <v>21795</v>
      </c>
      <c r="KN90" s="5">
        <v>23711</v>
      </c>
      <c r="KO90" s="5">
        <v>21129</v>
      </c>
      <c r="KP90" s="5">
        <v>20744</v>
      </c>
      <c r="KQ90" s="5">
        <v>20289</v>
      </c>
      <c r="KR90" s="5">
        <v>17865</v>
      </c>
      <c r="KS90" s="5">
        <v>21115</v>
      </c>
      <c r="KT90" s="5">
        <v>19414</v>
      </c>
      <c r="KU90" s="5">
        <v>16257</v>
      </c>
      <c r="KV90" s="5">
        <v>5379</v>
      </c>
      <c r="KW90" s="5">
        <v>3408</v>
      </c>
      <c r="KX90" s="5">
        <v>1270</v>
      </c>
      <c r="KY90" s="5">
        <v>1645</v>
      </c>
      <c r="KZ90" s="5">
        <v>1289</v>
      </c>
      <c r="LA90" s="5">
        <v>1115</v>
      </c>
      <c r="LB90" s="5">
        <v>1252</v>
      </c>
      <c r="LC90" s="5">
        <v>1244</v>
      </c>
      <c r="LD90" s="5">
        <v>1195</v>
      </c>
      <c r="LE90" s="5">
        <v>1121</v>
      </c>
      <c r="LF90" s="5">
        <v>1041</v>
      </c>
      <c r="LG90" s="5">
        <v>1009</v>
      </c>
      <c r="LH90" s="5">
        <v>1134</v>
      </c>
      <c r="LI90" s="5">
        <v>1310</v>
      </c>
      <c r="LJ90" s="5">
        <v>933</v>
      </c>
      <c r="LK90" s="5">
        <v>7844</v>
      </c>
      <c r="LL90" s="5">
        <v>6507</v>
      </c>
      <c r="LM90" s="5">
        <v>5692</v>
      </c>
      <c r="LN90" s="5">
        <v>7279</v>
      </c>
      <c r="LO90" s="5">
        <v>7419</v>
      </c>
      <c r="LP90" s="5">
        <v>8059</v>
      </c>
      <c r="LQ90" s="5">
        <v>7893</v>
      </c>
      <c r="LR90" s="5">
        <v>7566</v>
      </c>
      <c r="LS90" s="5">
        <v>7196</v>
      </c>
      <c r="LT90" s="5">
        <v>7427</v>
      </c>
      <c r="LU90" s="5">
        <v>7772</v>
      </c>
      <c r="LV90" s="5">
        <v>6312</v>
      </c>
      <c r="LW90" s="5">
        <v>6094</v>
      </c>
      <c r="LX90" s="5">
        <v>5961</v>
      </c>
      <c r="LY90" s="5">
        <v>5554</v>
      </c>
      <c r="LZ90" s="5">
        <v>5724</v>
      </c>
      <c r="MA90" s="5">
        <v>4262</v>
      </c>
      <c r="MB90" s="5">
        <v>1565</v>
      </c>
      <c r="MC90" s="5">
        <v>419</v>
      </c>
      <c r="MD90" s="5">
        <v>462</v>
      </c>
      <c r="ME90" s="5">
        <v>447</v>
      </c>
      <c r="MF90" s="5">
        <v>461</v>
      </c>
      <c r="MG90" s="5">
        <v>409</v>
      </c>
      <c r="MH90" s="5">
        <v>457</v>
      </c>
      <c r="MI90" s="5">
        <v>512</v>
      </c>
      <c r="MJ90" s="5">
        <v>451</v>
      </c>
      <c r="MK90" s="5">
        <v>514</v>
      </c>
      <c r="ML90" s="5">
        <v>501</v>
      </c>
      <c r="MM90" s="5">
        <v>523</v>
      </c>
      <c r="MN90" s="5">
        <v>466</v>
      </c>
      <c r="MO90" s="5">
        <v>522</v>
      </c>
      <c r="MP90" s="5">
        <v>592</v>
      </c>
      <c r="MQ90" s="5">
        <v>571</v>
      </c>
      <c r="MR90" s="5">
        <v>552</v>
      </c>
      <c r="MS90" s="5">
        <v>475</v>
      </c>
      <c r="MT90" s="5">
        <v>462</v>
      </c>
      <c r="MU90" s="5">
        <v>27</v>
      </c>
      <c r="MV90" s="5">
        <v>0</v>
      </c>
      <c r="MW90" s="5">
        <v>0</v>
      </c>
      <c r="MX90" s="5">
        <v>0</v>
      </c>
      <c r="MY90" s="5">
        <v>0</v>
      </c>
      <c r="MZ90" s="5">
        <v>0</v>
      </c>
      <c r="NA90" s="5">
        <v>0</v>
      </c>
      <c r="NB90" s="5">
        <v>0</v>
      </c>
      <c r="NC90" s="5">
        <v>0</v>
      </c>
      <c r="ND90" s="5">
        <v>0</v>
      </c>
      <c r="NE90" s="5" t="s">
        <v>33</v>
      </c>
      <c r="NF90" s="5" t="s">
        <v>33</v>
      </c>
      <c r="NG90" s="5" t="s">
        <v>33</v>
      </c>
      <c r="NH90" s="5" t="s">
        <v>33</v>
      </c>
      <c r="NI90" s="5" t="s">
        <v>33</v>
      </c>
      <c r="NJ90" s="5" t="s">
        <v>33</v>
      </c>
      <c r="NK90" s="5" t="s">
        <v>33</v>
      </c>
      <c r="NL90" s="5" t="s">
        <v>33</v>
      </c>
      <c r="NM90" s="5" t="s">
        <v>33</v>
      </c>
      <c r="NN90" s="5" t="s">
        <v>33</v>
      </c>
      <c r="NO90" s="5" t="s">
        <v>33</v>
      </c>
      <c r="NP90" s="5" t="s">
        <v>33</v>
      </c>
      <c r="NQ90" s="5" t="s">
        <v>33</v>
      </c>
      <c r="NR90" s="5" t="s">
        <v>33</v>
      </c>
      <c r="NS90" s="5" t="s">
        <v>33</v>
      </c>
      <c r="NT90" s="5" t="s">
        <v>33</v>
      </c>
      <c r="NU90" s="5" t="s">
        <v>33</v>
      </c>
      <c r="NV90" s="5" t="s">
        <v>33</v>
      </c>
      <c r="NW90" s="5">
        <v>0</v>
      </c>
      <c r="NX90" s="5">
        <v>0</v>
      </c>
      <c r="NY90" s="5">
        <v>0</v>
      </c>
      <c r="NZ90" s="5">
        <v>0</v>
      </c>
      <c r="OA90" s="5">
        <v>0</v>
      </c>
      <c r="OB90" s="5">
        <v>0</v>
      </c>
      <c r="OC90" s="5">
        <v>0</v>
      </c>
      <c r="OD90" s="5">
        <v>0</v>
      </c>
      <c r="OE90" s="5">
        <v>0</v>
      </c>
      <c r="OF90" s="5">
        <v>0</v>
      </c>
      <c r="OG90" s="5">
        <v>0</v>
      </c>
      <c r="OH90" s="5">
        <v>0</v>
      </c>
      <c r="OI90" s="5">
        <v>0</v>
      </c>
      <c r="OJ90" s="5">
        <v>0</v>
      </c>
      <c r="OK90" s="5" t="s">
        <v>33</v>
      </c>
      <c r="OL90" s="5" t="s">
        <v>33</v>
      </c>
      <c r="OM90" s="5" t="s">
        <v>33</v>
      </c>
      <c r="ON90" s="5" t="s">
        <v>33</v>
      </c>
      <c r="OO90" s="5" t="s">
        <v>33</v>
      </c>
      <c r="OP90" s="5" t="s">
        <v>33</v>
      </c>
      <c r="OQ90" s="5" t="s">
        <v>33</v>
      </c>
      <c r="OR90" s="5" t="s">
        <v>33</v>
      </c>
      <c r="OS90" s="5" t="s">
        <v>33</v>
      </c>
      <c r="OT90" s="5" t="s">
        <v>33</v>
      </c>
      <c r="OU90" s="5" t="s">
        <v>33</v>
      </c>
      <c r="OV90" s="5" t="s">
        <v>33</v>
      </c>
      <c r="OW90" s="5" t="s">
        <v>33</v>
      </c>
      <c r="OX90" s="5" t="s">
        <v>33</v>
      </c>
      <c r="OY90" s="5" t="s">
        <v>33</v>
      </c>
      <c r="OZ90" s="5" t="s">
        <v>33</v>
      </c>
      <c r="PA90" s="5" t="s">
        <v>33</v>
      </c>
      <c r="PB90" s="5" t="s">
        <v>33</v>
      </c>
      <c r="PC90" s="5">
        <v>16836</v>
      </c>
      <c r="PD90" s="5">
        <v>19812</v>
      </c>
      <c r="PE90" s="5">
        <v>23408</v>
      </c>
      <c r="PF90" s="5">
        <v>23719</v>
      </c>
      <c r="PG90" s="5">
        <v>26464</v>
      </c>
      <c r="PH90" s="5">
        <v>25780</v>
      </c>
      <c r="PI90" s="5">
        <v>26519</v>
      </c>
      <c r="PJ90" s="5">
        <v>19403</v>
      </c>
      <c r="PK90" s="5">
        <v>19413</v>
      </c>
      <c r="PL90" s="5">
        <v>18955</v>
      </c>
      <c r="PM90" s="5">
        <v>17376</v>
      </c>
      <c r="PN90" s="5">
        <v>17602</v>
      </c>
      <c r="PO90" s="5">
        <v>16986</v>
      </c>
      <c r="PP90" s="5">
        <v>16984</v>
      </c>
      <c r="PQ90" s="5">
        <v>17272</v>
      </c>
      <c r="PR90" s="5">
        <v>18542</v>
      </c>
      <c r="PS90" s="5">
        <v>16386</v>
      </c>
      <c r="PT90" s="5">
        <v>3822</v>
      </c>
      <c r="PU90" s="5">
        <v>2005</v>
      </c>
      <c r="PV90" s="5">
        <v>2079</v>
      </c>
      <c r="PW90" s="5">
        <v>3118</v>
      </c>
      <c r="PX90" s="5">
        <v>2548</v>
      </c>
      <c r="PY90" s="5">
        <v>1627</v>
      </c>
      <c r="PZ90" s="5">
        <v>1877</v>
      </c>
      <c r="QA90" s="5">
        <v>1921</v>
      </c>
      <c r="QB90" s="5">
        <v>1969</v>
      </c>
      <c r="QC90" s="5">
        <v>1846</v>
      </c>
      <c r="QD90" s="5">
        <v>1799</v>
      </c>
      <c r="QE90" s="5">
        <v>1699</v>
      </c>
      <c r="QF90" s="5">
        <v>1434</v>
      </c>
      <c r="QG90" s="5">
        <v>1607</v>
      </c>
      <c r="QH90" s="5">
        <v>1485</v>
      </c>
      <c r="QI90" s="5">
        <v>22217</v>
      </c>
      <c r="QJ90" s="5">
        <v>22225</v>
      </c>
      <c r="QK90" s="5">
        <v>21206</v>
      </c>
      <c r="QL90" s="5">
        <v>19306</v>
      </c>
      <c r="QM90" s="5">
        <v>23486</v>
      </c>
      <c r="QN90" s="5">
        <v>24581</v>
      </c>
      <c r="QO90" s="5">
        <v>27081</v>
      </c>
      <c r="QP90" s="5">
        <v>21295</v>
      </c>
      <c r="QQ90" s="5">
        <v>19889</v>
      </c>
      <c r="QR90" s="5">
        <v>21903</v>
      </c>
      <c r="QS90" s="5">
        <v>18363</v>
      </c>
      <c r="QT90" s="5">
        <v>20687</v>
      </c>
      <c r="QU90" s="5">
        <v>17855</v>
      </c>
      <c r="QV90" s="5">
        <v>16110</v>
      </c>
      <c r="QW90" s="5">
        <v>13661</v>
      </c>
      <c r="QX90" s="5">
        <v>10806</v>
      </c>
      <c r="QY90" s="5">
        <v>8537</v>
      </c>
      <c r="QZ90" s="5">
        <v>1918</v>
      </c>
      <c r="RA90" s="5">
        <v>1491</v>
      </c>
      <c r="RB90" s="5">
        <v>1322</v>
      </c>
      <c r="RC90" s="5">
        <v>1413</v>
      </c>
      <c r="RD90" s="5">
        <v>1705</v>
      </c>
      <c r="RE90" s="5">
        <v>1795</v>
      </c>
      <c r="RF90" s="5">
        <v>1884</v>
      </c>
      <c r="RG90" s="5">
        <v>1944</v>
      </c>
      <c r="RH90" s="5">
        <v>2042</v>
      </c>
      <c r="RI90" s="5">
        <v>2089</v>
      </c>
      <c r="RJ90" s="5">
        <v>2004</v>
      </c>
      <c r="RK90" s="5">
        <v>1855</v>
      </c>
      <c r="RL90" s="5">
        <v>1693</v>
      </c>
      <c r="RM90" s="5">
        <v>1738</v>
      </c>
      <c r="RN90" s="5">
        <v>1758</v>
      </c>
      <c r="RO90" s="5">
        <v>11223</v>
      </c>
      <c r="RP90" s="5">
        <v>13706</v>
      </c>
      <c r="RQ90" s="5">
        <v>13096</v>
      </c>
      <c r="RR90" s="5">
        <v>10627</v>
      </c>
      <c r="RS90" s="5">
        <v>11615</v>
      </c>
      <c r="RT90" s="5">
        <v>12706</v>
      </c>
      <c r="RU90" s="5">
        <v>11867</v>
      </c>
      <c r="RV90" s="5">
        <v>10837</v>
      </c>
      <c r="RW90" s="5">
        <v>11194</v>
      </c>
      <c r="RX90" s="5">
        <v>10395</v>
      </c>
      <c r="RY90" s="5">
        <v>10650</v>
      </c>
      <c r="RZ90" s="5">
        <v>10417</v>
      </c>
      <c r="SA90" s="5">
        <v>9876</v>
      </c>
      <c r="SB90" s="5">
        <v>9986</v>
      </c>
      <c r="SC90" s="5">
        <v>8805</v>
      </c>
      <c r="SD90" s="5">
        <v>9173</v>
      </c>
      <c r="SE90" s="5">
        <v>11230</v>
      </c>
      <c r="SF90" s="5">
        <v>3388</v>
      </c>
      <c r="SG90" s="5">
        <v>2242</v>
      </c>
      <c r="SH90" s="5">
        <v>2122</v>
      </c>
      <c r="SI90" s="5">
        <v>1099</v>
      </c>
      <c r="SJ90" s="5">
        <v>1315</v>
      </c>
      <c r="SK90" s="5">
        <v>1386</v>
      </c>
      <c r="SL90" s="5">
        <v>1542</v>
      </c>
      <c r="SM90" s="5">
        <v>1264</v>
      </c>
      <c r="SN90" s="5">
        <v>1217</v>
      </c>
      <c r="SO90" s="5">
        <v>1351</v>
      </c>
      <c r="SP90" s="5">
        <v>1222</v>
      </c>
      <c r="SQ90" s="5">
        <v>1245</v>
      </c>
      <c r="SR90" s="5">
        <v>1148</v>
      </c>
      <c r="SS90" s="5">
        <v>1229</v>
      </c>
      <c r="ST90" s="5">
        <v>1226</v>
      </c>
      <c r="SU90" s="5">
        <v>5082</v>
      </c>
      <c r="SV90" s="5">
        <v>6079</v>
      </c>
      <c r="SW90" s="5">
        <v>6031</v>
      </c>
      <c r="SX90" s="5">
        <v>6601</v>
      </c>
      <c r="SY90" s="5">
        <v>6693</v>
      </c>
      <c r="SZ90" s="5">
        <v>6400</v>
      </c>
      <c r="TA90" s="5">
        <v>6416</v>
      </c>
      <c r="TB90" s="5">
        <v>6227</v>
      </c>
      <c r="TC90" s="5">
        <v>6237</v>
      </c>
      <c r="TD90" s="5">
        <v>6100</v>
      </c>
      <c r="TE90" s="5">
        <v>5832</v>
      </c>
      <c r="TF90" s="5">
        <v>5895</v>
      </c>
      <c r="TG90" s="5">
        <v>5251</v>
      </c>
      <c r="TH90" s="5">
        <v>5082</v>
      </c>
      <c r="TI90" s="5">
        <v>4910</v>
      </c>
      <c r="TJ90" s="5">
        <v>4937</v>
      </c>
      <c r="TK90" s="5">
        <v>4314</v>
      </c>
      <c r="TL90" s="5">
        <v>484</v>
      </c>
      <c r="TM90" s="5">
        <v>41</v>
      </c>
      <c r="TN90" s="5">
        <v>664</v>
      </c>
      <c r="TO90" s="5">
        <v>1065</v>
      </c>
      <c r="TP90" s="5">
        <v>1619</v>
      </c>
      <c r="TQ90" s="5">
        <v>1597</v>
      </c>
      <c r="TR90" s="5">
        <v>1172</v>
      </c>
      <c r="TS90" s="5">
        <v>705</v>
      </c>
      <c r="TT90" s="5">
        <v>246</v>
      </c>
      <c r="TU90" s="5">
        <v>242</v>
      </c>
      <c r="TV90" s="5">
        <v>246</v>
      </c>
      <c r="TW90" s="5">
        <v>238</v>
      </c>
      <c r="TX90" s="5">
        <v>238</v>
      </c>
      <c r="TY90" s="5">
        <v>244</v>
      </c>
      <c r="TZ90" s="5">
        <v>263</v>
      </c>
      <c r="UA90" s="5">
        <v>1656</v>
      </c>
      <c r="UB90" s="5">
        <v>444</v>
      </c>
      <c r="UC90" s="5">
        <v>522</v>
      </c>
      <c r="UD90" s="5">
        <v>503</v>
      </c>
      <c r="UE90" s="5">
        <v>554</v>
      </c>
      <c r="UF90" s="5">
        <v>615</v>
      </c>
      <c r="UG90" s="5">
        <v>573</v>
      </c>
      <c r="UH90" s="5">
        <v>297</v>
      </c>
      <c r="UI90" s="5">
        <v>204</v>
      </c>
      <c r="UJ90" s="5">
        <v>211</v>
      </c>
      <c r="UK90" s="5">
        <v>213</v>
      </c>
      <c r="UL90" s="5">
        <v>634</v>
      </c>
      <c r="UM90" s="5">
        <v>866</v>
      </c>
      <c r="UN90" s="5">
        <v>1193</v>
      </c>
      <c r="UO90" s="5">
        <v>1143</v>
      </c>
      <c r="UP90" s="5">
        <v>895</v>
      </c>
      <c r="UQ90" s="5">
        <v>1150</v>
      </c>
      <c r="UR90" s="5">
        <v>310</v>
      </c>
      <c r="US90" s="5">
        <v>0</v>
      </c>
      <c r="UT90" s="5">
        <v>0</v>
      </c>
      <c r="UU90" s="5">
        <v>0</v>
      </c>
      <c r="UV90" s="5">
        <v>-12</v>
      </c>
      <c r="UW90" s="5">
        <v>56</v>
      </c>
      <c r="UX90" s="5">
        <v>92</v>
      </c>
      <c r="UY90" s="5">
        <v>108</v>
      </c>
      <c r="UZ90" s="5">
        <v>292</v>
      </c>
      <c r="VA90" s="5">
        <v>458</v>
      </c>
      <c r="VB90" s="5">
        <v>426</v>
      </c>
      <c r="VC90" s="5">
        <v>371</v>
      </c>
      <c r="VD90" s="5">
        <v>320</v>
      </c>
      <c r="VE90" s="5">
        <v>309</v>
      </c>
      <c r="VF90" s="5">
        <v>294</v>
      </c>
      <c r="VG90" s="5">
        <v>103823</v>
      </c>
      <c r="VH90" s="5">
        <v>79027</v>
      </c>
      <c r="VI90" s="5">
        <v>79397</v>
      </c>
      <c r="VJ90" s="5">
        <v>75598</v>
      </c>
      <c r="VK90" s="5">
        <v>73475</v>
      </c>
      <c r="VL90" s="5">
        <v>61640</v>
      </c>
      <c r="VM90" s="5">
        <v>61519</v>
      </c>
      <c r="VN90" s="5">
        <v>59266</v>
      </c>
      <c r="VO90" s="5">
        <v>54040</v>
      </c>
      <c r="VP90" s="5">
        <v>47714</v>
      </c>
      <c r="VQ90" s="5">
        <v>60525</v>
      </c>
      <c r="VR90" s="5">
        <v>53008</v>
      </c>
      <c r="VS90" s="5">
        <v>51519</v>
      </c>
      <c r="VT90" s="5">
        <v>48894</v>
      </c>
      <c r="VU90" s="5">
        <v>51909</v>
      </c>
      <c r="VV90" s="5">
        <v>79665</v>
      </c>
      <c r="VW90" s="5">
        <v>65460</v>
      </c>
      <c r="VX90" s="5">
        <v>39208</v>
      </c>
      <c r="VY90" s="5">
        <v>8441</v>
      </c>
      <c r="VZ90" s="5">
        <v>6227</v>
      </c>
      <c r="WA90" s="5">
        <v>4826</v>
      </c>
      <c r="WB90" s="5">
        <v>5663</v>
      </c>
      <c r="WC90" s="5">
        <v>5039</v>
      </c>
      <c r="WD90" s="5">
        <v>6969</v>
      </c>
      <c r="WE90" s="5">
        <v>6021</v>
      </c>
      <c r="WF90" s="5">
        <v>5568</v>
      </c>
      <c r="WG90" s="5">
        <v>7061</v>
      </c>
      <c r="WH90" s="5">
        <v>5645</v>
      </c>
      <c r="WI90" s="5">
        <v>5515</v>
      </c>
      <c r="WJ90" s="5">
        <v>5882</v>
      </c>
      <c r="WK90" s="5">
        <v>6159</v>
      </c>
      <c r="WL90" s="5">
        <v>6334</v>
      </c>
      <c r="WM90" s="5">
        <v>2053</v>
      </c>
      <c r="WN90" s="5">
        <v>3221</v>
      </c>
      <c r="WO90" s="5">
        <v>3256</v>
      </c>
      <c r="WP90" s="5">
        <v>2904</v>
      </c>
      <c r="WQ90" s="5">
        <v>3322</v>
      </c>
      <c r="WR90" s="5">
        <v>3145</v>
      </c>
      <c r="WS90" s="5">
        <v>3136</v>
      </c>
      <c r="WT90" s="5">
        <v>2743</v>
      </c>
      <c r="WU90" s="5">
        <v>2633</v>
      </c>
      <c r="WV90" s="5">
        <v>2767</v>
      </c>
      <c r="WW90" s="5">
        <v>2701</v>
      </c>
      <c r="WX90" s="5">
        <v>2903</v>
      </c>
      <c r="WY90" s="5">
        <v>3073</v>
      </c>
      <c r="WZ90" s="5">
        <v>2527</v>
      </c>
      <c r="XA90" s="5">
        <v>2365</v>
      </c>
      <c r="XB90" s="5">
        <v>2974</v>
      </c>
      <c r="XC90" s="5">
        <v>2746</v>
      </c>
      <c r="XD90" s="5">
        <v>499</v>
      </c>
      <c r="XE90" s="5">
        <v>931</v>
      </c>
      <c r="XF90" s="5">
        <v>916</v>
      </c>
      <c r="XG90" s="5">
        <v>934</v>
      </c>
      <c r="XH90" s="5">
        <v>830</v>
      </c>
      <c r="XI90" s="5">
        <v>544</v>
      </c>
      <c r="XJ90" s="5">
        <v>717</v>
      </c>
      <c r="XK90" s="5">
        <v>520</v>
      </c>
      <c r="XL90" s="5">
        <v>355</v>
      </c>
      <c r="XM90" s="5">
        <v>416</v>
      </c>
      <c r="XN90" s="5">
        <v>442</v>
      </c>
      <c r="XO90" s="5">
        <v>410</v>
      </c>
      <c r="XP90" s="5">
        <v>416</v>
      </c>
      <c r="XQ90" s="5">
        <v>382</v>
      </c>
      <c r="XR90" s="5">
        <v>484</v>
      </c>
      <c r="XS90" s="1">
        <v>12825</v>
      </c>
      <c r="XT90" s="3" t="s">
        <v>180</v>
      </c>
      <c r="XU90" s="3" t="s">
        <v>180</v>
      </c>
      <c r="XV90" s="3" t="s">
        <v>180</v>
      </c>
      <c r="XW90" s="3" t="s">
        <v>180</v>
      </c>
      <c r="XX90" s="3" t="s">
        <v>180</v>
      </c>
      <c r="XY90" s="3" t="s">
        <v>180</v>
      </c>
      <c r="XZ90" s="3" t="s">
        <v>243</v>
      </c>
    </row>
    <row r="91" spans="1:650" x14ac:dyDescent="0.3">
      <c r="A91" s="6" t="s">
        <v>122</v>
      </c>
      <c r="B91" s="1">
        <v>4061951</v>
      </c>
      <c r="C91" s="5">
        <v>0</v>
      </c>
      <c r="D91" s="5">
        <v>0</v>
      </c>
      <c r="E91" s="5">
        <v>0</v>
      </c>
      <c r="F91" s="5">
        <v>0</v>
      </c>
      <c r="G91" s="5">
        <v>0</v>
      </c>
      <c r="H91" s="5">
        <v>0</v>
      </c>
      <c r="I91" s="5">
        <v>0</v>
      </c>
      <c r="J91" s="5">
        <v>0</v>
      </c>
      <c r="K91" s="5">
        <v>0</v>
      </c>
      <c r="L91" s="5">
        <v>0</v>
      </c>
      <c r="M91" s="5">
        <v>0</v>
      </c>
      <c r="N91" s="5">
        <v>0</v>
      </c>
      <c r="O91" s="5">
        <v>0</v>
      </c>
      <c r="P91" s="5">
        <v>0</v>
      </c>
      <c r="Q91" s="5">
        <v>0</v>
      </c>
      <c r="R91" s="5">
        <v>0</v>
      </c>
      <c r="S91" s="5">
        <v>0</v>
      </c>
      <c r="T91" s="5">
        <v>0</v>
      </c>
      <c r="U91" s="5">
        <v>0</v>
      </c>
      <c r="V91" s="5">
        <v>15</v>
      </c>
      <c r="W91" s="5">
        <v>7</v>
      </c>
      <c r="X91" s="5">
        <v>0</v>
      </c>
      <c r="Y91" s="5">
        <v>0</v>
      </c>
      <c r="Z91" s="5">
        <v>0</v>
      </c>
      <c r="AA91" s="5">
        <v>0</v>
      </c>
      <c r="AB91" s="5">
        <v>0</v>
      </c>
      <c r="AC91" s="5" t="s">
        <v>33</v>
      </c>
      <c r="AD91" s="5" t="s">
        <v>33</v>
      </c>
      <c r="AE91" s="5" t="s">
        <v>33</v>
      </c>
      <c r="AF91" s="5" t="s">
        <v>33</v>
      </c>
      <c r="AG91" s="5" t="s">
        <v>33</v>
      </c>
      <c r="AH91" s="5" t="s">
        <v>33</v>
      </c>
      <c r="AI91" s="5">
        <v>25</v>
      </c>
      <c r="AJ91" s="5">
        <v>0</v>
      </c>
      <c r="AK91" s="5">
        <v>13</v>
      </c>
      <c r="AL91" s="5">
        <v>32</v>
      </c>
      <c r="AM91" s="5">
        <v>54</v>
      </c>
      <c r="AN91" s="5">
        <v>2</v>
      </c>
      <c r="AO91" s="5">
        <v>14</v>
      </c>
      <c r="AP91" s="5">
        <v>52</v>
      </c>
      <c r="AQ91" s="5">
        <v>87</v>
      </c>
      <c r="AR91" s="5">
        <v>18</v>
      </c>
      <c r="AS91" s="5">
        <v>158</v>
      </c>
      <c r="AT91" s="5">
        <v>50</v>
      </c>
      <c r="AU91" s="5">
        <v>429</v>
      </c>
      <c r="AV91" s="5">
        <v>0</v>
      </c>
      <c r="AW91" s="5">
        <v>13</v>
      </c>
      <c r="AX91" s="5">
        <v>21</v>
      </c>
      <c r="AY91" s="5">
        <v>189</v>
      </c>
      <c r="AZ91" s="5">
        <v>930</v>
      </c>
      <c r="BA91" s="5">
        <v>37</v>
      </c>
      <c r="BB91" s="5">
        <v>1990</v>
      </c>
      <c r="BC91" s="5">
        <v>131</v>
      </c>
      <c r="BD91" s="5">
        <v>13</v>
      </c>
      <c r="BE91" s="5">
        <v>26</v>
      </c>
      <c r="BF91" s="5">
        <v>102</v>
      </c>
      <c r="BG91" s="5">
        <v>465</v>
      </c>
      <c r="BH91" s="5">
        <v>84</v>
      </c>
      <c r="BI91" s="5" t="s">
        <v>33</v>
      </c>
      <c r="BJ91" s="5" t="s">
        <v>33</v>
      </c>
      <c r="BK91" s="5" t="s">
        <v>33</v>
      </c>
      <c r="BL91" s="5" t="s">
        <v>33</v>
      </c>
      <c r="BM91" s="5" t="s">
        <v>33</v>
      </c>
      <c r="BN91" s="5" t="s">
        <v>33</v>
      </c>
      <c r="BO91" s="5">
        <v>203</v>
      </c>
      <c r="BP91" s="5">
        <v>528</v>
      </c>
      <c r="BQ91" s="5">
        <v>708</v>
      </c>
      <c r="BR91" s="5">
        <v>276</v>
      </c>
      <c r="BS91" s="5">
        <v>581</v>
      </c>
      <c r="BT91" s="5">
        <v>554</v>
      </c>
      <c r="BU91" s="5">
        <v>2166</v>
      </c>
      <c r="BV91" s="5">
        <v>367</v>
      </c>
      <c r="BW91" s="5">
        <v>180</v>
      </c>
      <c r="BX91" s="5">
        <v>1465</v>
      </c>
      <c r="BY91" s="5">
        <v>1121</v>
      </c>
      <c r="BZ91" s="5">
        <v>765</v>
      </c>
      <c r="CA91" s="5">
        <v>1060</v>
      </c>
      <c r="CB91" s="5">
        <v>1184</v>
      </c>
      <c r="CC91" s="5">
        <v>721</v>
      </c>
      <c r="CD91" s="5">
        <v>323</v>
      </c>
      <c r="CE91" s="5">
        <v>530</v>
      </c>
      <c r="CF91" s="5">
        <v>431</v>
      </c>
      <c r="CG91" s="5">
        <v>225</v>
      </c>
      <c r="CH91" s="5">
        <v>819</v>
      </c>
      <c r="CI91" s="5">
        <v>150</v>
      </c>
      <c r="CJ91" s="5">
        <v>1287</v>
      </c>
      <c r="CK91" s="5">
        <v>1467</v>
      </c>
      <c r="CL91" s="5">
        <v>218</v>
      </c>
      <c r="CM91" s="5">
        <v>218</v>
      </c>
      <c r="CN91" s="5">
        <v>203</v>
      </c>
      <c r="CO91" s="5" t="s">
        <v>33</v>
      </c>
      <c r="CP91" s="5" t="s">
        <v>33</v>
      </c>
      <c r="CQ91" s="5" t="s">
        <v>33</v>
      </c>
      <c r="CR91" s="5" t="s">
        <v>33</v>
      </c>
      <c r="CS91" s="5" t="s">
        <v>33</v>
      </c>
      <c r="CT91" s="5" t="s">
        <v>33</v>
      </c>
      <c r="CU91" s="5">
        <v>2188</v>
      </c>
      <c r="CV91" s="5">
        <v>2155</v>
      </c>
      <c r="CW91" s="5">
        <v>2688</v>
      </c>
      <c r="CX91" s="5">
        <v>1923</v>
      </c>
      <c r="CY91" s="5">
        <v>1572</v>
      </c>
      <c r="CZ91" s="5">
        <v>1722</v>
      </c>
      <c r="DA91" s="5">
        <v>1803</v>
      </c>
      <c r="DB91" s="5">
        <v>2224</v>
      </c>
      <c r="DC91" s="5">
        <v>2040</v>
      </c>
      <c r="DD91" s="5">
        <v>1344</v>
      </c>
      <c r="DE91" s="5">
        <v>1626</v>
      </c>
      <c r="DF91" s="5">
        <v>1698</v>
      </c>
      <c r="DG91" s="5">
        <v>1641</v>
      </c>
      <c r="DH91" s="5">
        <v>1428</v>
      </c>
      <c r="DI91" s="5">
        <v>1943</v>
      </c>
      <c r="DJ91" s="5">
        <v>1998</v>
      </c>
      <c r="DK91" s="5">
        <v>1875</v>
      </c>
      <c r="DL91" s="5">
        <v>1715</v>
      </c>
      <c r="DM91" s="5">
        <v>1939</v>
      </c>
      <c r="DN91" s="5">
        <v>1819</v>
      </c>
      <c r="DO91" s="5">
        <v>1544</v>
      </c>
      <c r="DP91" s="5">
        <v>1579</v>
      </c>
      <c r="DQ91" s="5">
        <v>1143</v>
      </c>
      <c r="DR91" s="5">
        <v>1192</v>
      </c>
      <c r="DS91" s="5">
        <v>1144</v>
      </c>
      <c r="DT91" s="5">
        <v>1052</v>
      </c>
      <c r="DU91" s="5" t="s">
        <v>33</v>
      </c>
      <c r="DV91" s="5" t="s">
        <v>33</v>
      </c>
      <c r="DW91" s="5" t="s">
        <v>33</v>
      </c>
      <c r="DX91" s="5" t="s">
        <v>33</v>
      </c>
      <c r="DY91" s="5" t="s">
        <v>33</v>
      </c>
      <c r="DZ91" s="5" t="s">
        <v>33</v>
      </c>
      <c r="EA91" s="5">
        <v>542</v>
      </c>
      <c r="EB91" s="5">
        <v>693</v>
      </c>
      <c r="EC91" s="5">
        <v>410</v>
      </c>
      <c r="ED91" s="5">
        <v>382</v>
      </c>
      <c r="EE91" s="5">
        <v>352</v>
      </c>
      <c r="EF91" s="5">
        <v>573</v>
      </c>
      <c r="EG91" s="5">
        <v>365</v>
      </c>
      <c r="EH91" s="5">
        <v>257</v>
      </c>
      <c r="EI91" s="5">
        <v>255</v>
      </c>
      <c r="EJ91" s="5">
        <v>271</v>
      </c>
      <c r="EK91" s="5">
        <v>454</v>
      </c>
      <c r="EL91" s="5">
        <v>279</v>
      </c>
      <c r="EM91" s="5">
        <v>276</v>
      </c>
      <c r="EN91" s="5">
        <v>68</v>
      </c>
      <c r="EO91" s="5">
        <v>206</v>
      </c>
      <c r="EP91" s="5">
        <v>620</v>
      </c>
      <c r="EQ91" s="5">
        <v>315</v>
      </c>
      <c r="ER91" s="5">
        <v>285</v>
      </c>
      <c r="ES91" s="5">
        <v>223</v>
      </c>
      <c r="ET91" s="5">
        <v>193</v>
      </c>
      <c r="EU91" s="5">
        <v>292</v>
      </c>
      <c r="EV91" s="5">
        <v>303</v>
      </c>
      <c r="EW91" s="5">
        <v>528</v>
      </c>
      <c r="EX91" s="5">
        <v>214</v>
      </c>
      <c r="EY91" s="5">
        <v>170</v>
      </c>
      <c r="EZ91" s="5">
        <v>98</v>
      </c>
      <c r="FA91" s="5" t="s">
        <v>33</v>
      </c>
      <c r="FB91" s="5" t="s">
        <v>33</v>
      </c>
      <c r="FC91" s="5" t="s">
        <v>33</v>
      </c>
      <c r="FD91" s="5" t="s">
        <v>33</v>
      </c>
      <c r="FE91" s="5" t="s">
        <v>33</v>
      </c>
      <c r="FF91" s="5" t="s">
        <v>33</v>
      </c>
      <c r="FG91" s="5">
        <v>0</v>
      </c>
      <c r="FH91" s="5">
        <v>0</v>
      </c>
      <c r="FI91" s="5">
        <v>0</v>
      </c>
      <c r="FJ91" s="5">
        <v>0</v>
      </c>
      <c r="FK91" s="5">
        <v>0</v>
      </c>
      <c r="FL91" s="5">
        <v>0</v>
      </c>
      <c r="FM91" s="5">
        <v>0</v>
      </c>
      <c r="FN91" s="5">
        <v>0</v>
      </c>
      <c r="FO91" s="5">
        <v>0</v>
      </c>
      <c r="FP91" s="5">
        <v>0</v>
      </c>
      <c r="FQ91" s="5">
        <v>0</v>
      </c>
      <c r="FR91" s="5">
        <v>0</v>
      </c>
      <c r="FS91" s="5">
        <v>0</v>
      </c>
      <c r="FT91" s="5">
        <v>0</v>
      </c>
      <c r="FU91" s="5" t="s">
        <v>33</v>
      </c>
      <c r="FV91" s="5" t="s">
        <v>33</v>
      </c>
      <c r="FW91" s="5" t="s">
        <v>33</v>
      </c>
      <c r="FX91" s="5" t="s">
        <v>33</v>
      </c>
      <c r="FY91" s="5" t="s">
        <v>33</v>
      </c>
      <c r="FZ91" s="5" t="s">
        <v>33</v>
      </c>
      <c r="GA91" s="5" t="s">
        <v>33</v>
      </c>
      <c r="GB91" s="5" t="s">
        <v>33</v>
      </c>
      <c r="GC91" s="5" t="s">
        <v>33</v>
      </c>
      <c r="GD91" s="5" t="s">
        <v>33</v>
      </c>
      <c r="GE91" s="5" t="s">
        <v>33</v>
      </c>
      <c r="GF91" s="5" t="s">
        <v>33</v>
      </c>
      <c r="GG91" s="5" t="s">
        <v>33</v>
      </c>
      <c r="GH91" s="5" t="s">
        <v>33</v>
      </c>
      <c r="GI91" s="5" t="s">
        <v>33</v>
      </c>
      <c r="GJ91" s="5" t="s">
        <v>33</v>
      </c>
      <c r="GK91" s="5" t="s">
        <v>33</v>
      </c>
      <c r="GL91" s="5" t="s">
        <v>33</v>
      </c>
      <c r="GM91" s="5">
        <v>2958</v>
      </c>
      <c r="GN91" s="5">
        <v>3377</v>
      </c>
      <c r="GO91" s="5">
        <v>3818</v>
      </c>
      <c r="GP91" s="5">
        <v>2614</v>
      </c>
      <c r="GQ91" s="5">
        <v>2559</v>
      </c>
      <c r="GR91" s="5">
        <v>2850</v>
      </c>
      <c r="GS91" s="5">
        <v>4347</v>
      </c>
      <c r="GT91" s="5">
        <v>2899</v>
      </c>
      <c r="GU91" s="5">
        <v>2562</v>
      </c>
      <c r="GV91" s="5">
        <v>3097</v>
      </c>
      <c r="GW91" s="5">
        <v>3358</v>
      </c>
      <c r="GX91" s="5">
        <v>2792</v>
      </c>
      <c r="GY91" s="5">
        <v>3407</v>
      </c>
      <c r="GZ91" s="5">
        <v>2679</v>
      </c>
      <c r="HA91" s="5">
        <v>2882</v>
      </c>
      <c r="HB91" s="5">
        <v>2961</v>
      </c>
      <c r="HC91" s="5">
        <v>2910</v>
      </c>
      <c r="HD91" s="5">
        <v>3361</v>
      </c>
      <c r="HE91" s="5">
        <v>2424</v>
      </c>
      <c r="HF91" s="5">
        <v>4836</v>
      </c>
      <c r="HG91" s="5">
        <v>2124</v>
      </c>
      <c r="HH91" s="5">
        <v>3182</v>
      </c>
      <c r="HI91" s="5">
        <v>3165</v>
      </c>
      <c r="HJ91" s="5">
        <v>1727</v>
      </c>
      <c r="HK91" s="5">
        <v>1997</v>
      </c>
      <c r="HL91" s="5">
        <v>1437</v>
      </c>
      <c r="HM91" s="5" t="s">
        <v>33</v>
      </c>
      <c r="HN91" s="5" t="s">
        <v>33</v>
      </c>
      <c r="HO91" s="5" t="s">
        <v>33</v>
      </c>
      <c r="HP91" s="5" t="s">
        <v>33</v>
      </c>
      <c r="HQ91" s="5" t="s">
        <v>33</v>
      </c>
      <c r="HR91" s="5" t="s">
        <v>33</v>
      </c>
      <c r="HS91" s="5">
        <v>10727</v>
      </c>
      <c r="HT91" s="5">
        <v>10867</v>
      </c>
      <c r="HU91" s="5">
        <v>10353</v>
      </c>
      <c r="HV91" s="5">
        <v>10605</v>
      </c>
      <c r="HW91" s="5">
        <v>10723</v>
      </c>
      <c r="HX91" s="5">
        <v>12661</v>
      </c>
      <c r="HY91" s="5">
        <v>11334</v>
      </c>
      <c r="HZ91" s="5">
        <v>10981</v>
      </c>
      <c r="IA91" s="5">
        <v>10681</v>
      </c>
      <c r="IB91" s="5">
        <v>11372</v>
      </c>
      <c r="IC91" s="5">
        <v>11368</v>
      </c>
      <c r="ID91" s="5">
        <v>11778</v>
      </c>
      <c r="IE91" s="5">
        <v>11524</v>
      </c>
      <c r="IF91" s="5">
        <v>10728</v>
      </c>
      <c r="IG91" s="5">
        <v>10958</v>
      </c>
      <c r="IH91" s="5">
        <v>9325</v>
      </c>
      <c r="II91" s="5">
        <v>8685</v>
      </c>
      <c r="IJ91" s="5">
        <v>6849</v>
      </c>
      <c r="IK91" s="5">
        <v>6816</v>
      </c>
      <c r="IL91" s="5">
        <v>5547</v>
      </c>
      <c r="IM91" s="5">
        <v>5058</v>
      </c>
      <c r="IN91" s="5">
        <v>4507</v>
      </c>
      <c r="IO91" s="5">
        <v>4708</v>
      </c>
      <c r="IP91" s="5">
        <v>4366</v>
      </c>
      <c r="IQ91" s="5">
        <v>4399</v>
      </c>
      <c r="IR91" s="5">
        <v>3921</v>
      </c>
      <c r="IS91" s="5" t="s">
        <v>33</v>
      </c>
      <c r="IT91" s="5" t="s">
        <v>33</v>
      </c>
      <c r="IU91" s="5" t="s">
        <v>33</v>
      </c>
      <c r="IV91" s="5" t="s">
        <v>33</v>
      </c>
      <c r="IW91" s="5" t="s">
        <v>33</v>
      </c>
      <c r="IX91" s="5" t="s">
        <v>33</v>
      </c>
      <c r="IY91" s="5">
        <v>19</v>
      </c>
      <c r="IZ91" s="5">
        <v>15</v>
      </c>
      <c r="JA91" s="5">
        <v>204</v>
      </c>
      <c r="JB91" s="5">
        <v>25</v>
      </c>
      <c r="JC91" s="5">
        <v>28</v>
      </c>
      <c r="JD91" s="5">
        <v>32</v>
      </c>
      <c r="JE91" s="5">
        <v>28</v>
      </c>
      <c r="JF91" s="5">
        <v>63</v>
      </c>
      <c r="JG91" s="5">
        <v>64</v>
      </c>
      <c r="JH91" s="5">
        <v>76</v>
      </c>
      <c r="JI91" s="5">
        <v>40</v>
      </c>
      <c r="JJ91" s="5">
        <v>63</v>
      </c>
      <c r="JK91" s="5">
        <v>52</v>
      </c>
      <c r="JL91" s="5">
        <v>53</v>
      </c>
      <c r="JM91" s="5">
        <v>57</v>
      </c>
      <c r="JN91" s="5">
        <v>42</v>
      </c>
      <c r="JO91" s="5">
        <v>51</v>
      </c>
      <c r="JP91" s="5">
        <v>37</v>
      </c>
      <c r="JQ91" s="5">
        <v>41</v>
      </c>
      <c r="JR91" s="5">
        <v>47</v>
      </c>
      <c r="JS91" s="5">
        <v>54</v>
      </c>
      <c r="JT91" s="5">
        <v>43</v>
      </c>
      <c r="JU91" s="5">
        <v>70</v>
      </c>
      <c r="JV91" s="5">
        <v>78</v>
      </c>
      <c r="JW91" s="5">
        <v>46</v>
      </c>
      <c r="JX91" s="5">
        <v>41</v>
      </c>
      <c r="JY91" s="5" t="s">
        <v>33</v>
      </c>
      <c r="JZ91" s="5" t="s">
        <v>33</v>
      </c>
      <c r="KA91" s="5" t="s">
        <v>33</v>
      </c>
      <c r="KB91" s="5" t="s">
        <v>33</v>
      </c>
      <c r="KC91" s="5" t="s">
        <v>33</v>
      </c>
      <c r="KD91" s="5" t="s">
        <v>33</v>
      </c>
      <c r="KE91" s="5">
        <v>48</v>
      </c>
      <c r="KF91" s="5">
        <v>51</v>
      </c>
      <c r="KG91" s="5">
        <v>49</v>
      </c>
      <c r="KH91" s="5">
        <v>58</v>
      </c>
      <c r="KI91" s="5">
        <v>42</v>
      </c>
      <c r="KJ91" s="5">
        <v>64</v>
      </c>
      <c r="KK91" s="5">
        <v>66</v>
      </c>
      <c r="KL91" s="5">
        <v>45</v>
      </c>
      <c r="KM91" s="5">
        <v>49</v>
      </c>
      <c r="KN91" s="5">
        <v>55</v>
      </c>
      <c r="KO91" s="5">
        <v>59</v>
      </c>
      <c r="KP91" s="5">
        <v>40</v>
      </c>
      <c r="KQ91" s="5">
        <v>45</v>
      </c>
      <c r="KR91" s="5">
        <v>37</v>
      </c>
      <c r="KS91" s="5">
        <v>49</v>
      </c>
      <c r="KT91" s="5">
        <v>43</v>
      </c>
      <c r="KU91" s="5">
        <v>47</v>
      </c>
      <c r="KV91" s="5">
        <v>50</v>
      </c>
      <c r="KW91" s="5">
        <v>34</v>
      </c>
      <c r="KX91" s="5">
        <v>24</v>
      </c>
      <c r="KY91" s="5">
        <v>22</v>
      </c>
      <c r="KZ91" s="5">
        <v>27</v>
      </c>
      <c r="LA91" s="5">
        <v>21</v>
      </c>
      <c r="LB91" s="5">
        <v>29</v>
      </c>
      <c r="LC91" s="5">
        <v>30</v>
      </c>
      <c r="LD91" s="5">
        <v>22</v>
      </c>
      <c r="LE91" s="5" t="s">
        <v>33</v>
      </c>
      <c r="LF91" s="5" t="s">
        <v>33</v>
      </c>
      <c r="LG91" s="5" t="s">
        <v>33</v>
      </c>
      <c r="LH91" s="5" t="s">
        <v>33</v>
      </c>
      <c r="LI91" s="5" t="s">
        <v>33</v>
      </c>
      <c r="LJ91" s="5" t="s">
        <v>33</v>
      </c>
      <c r="LK91" s="5">
        <v>117</v>
      </c>
      <c r="LL91" s="5">
        <v>112</v>
      </c>
      <c r="LM91" s="5">
        <v>104</v>
      </c>
      <c r="LN91" s="5">
        <v>102</v>
      </c>
      <c r="LO91" s="5">
        <v>71</v>
      </c>
      <c r="LP91" s="5">
        <v>121</v>
      </c>
      <c r="LQ91" s="5">
        <v>96</v>
      </c>
      <c r="LR91" s="5">
        <v>147</v>
      </c>
      <c r="LS91" s="5">
        <v>45</v>
      </c>
      <c r="LT91" s="5">
        <v>55</v>
      </c>
      <c r="LU91" s="5">
        <v>107</v>
      </c>
      <c r="LV91" s="5">
        <v>67</v>
      </c>
      <c r="LW91" s="5">
        <v>44</v>
      </c>
      <c r="LX91" s="5">
        <v>71</v>
      </c>
      <c r="LY91" s="5">
        <v>56</v>
      </c>
      <c r="LZ91" s="5">
        <v>37</v>
      </c>
      <c r="MA91" s="5">
        <v>45</v>
      </c>
      <c r="MB91" s="5">
        <v>58</v>
      </c>
      <c r="MC91" s="5">
        <v>28</v>
      </c>
      <c r="MD91" s="5">
        <v>27</v>
      </c>
      <c r="ME91" s="5">
        <v>32</v>
      </c>
      <c r="MF91" s="5">
        <v>40</v>
      </c>
      <c r="MG91" s="5">
        <v>32</v>
      </c>
      <c r="MH91" s="5">
        <v>33</v>
      </c>
      <c r="MI91" s="5">
        <v>35</v>
      </c>
      <c r="MJ91" s="5">
        <v>26</v>
      </c>
      <c r="MK91" s="5" t="s">
        <v>33</v>
      </c>
      <c r="ML91" s="5" t="s">
        <v>33</v>
      </c>
      <c r="MM91" s="5" t="s">
        <v>33</v>
      </c>
      <c r="MN91" s="5" t="s">
        <v>33</v>
      </c>
      <c r="MO91" s="5" t="s">
        <v>33</v>
      </c>
      <c r="MP91" s="5" t="s">
        <v>33</v>
      </c>
      <c r="MQ91" s="5">
        <v>0</v>
      </c>
      <c r="MR91" s="5">
        <v>0</v>
      </c>
      <c r="MS91" s="5">
        <v>0</v>
      </c>
      <c r="MT91" s="5">
        <v>0</v>
      </c>
      <c r="MU91" s="5">
        <v>0</v>
      </c>
      <c r="MV91" s="5">
        <v>0</v>
      </c>
      <c r="MW91" s="5">
        <v>0</v>
      </c>
      <c r="MX91" s="5">
        <v>0</v>
      </c>
      <c r="MY91" s="5">
        <v>0</v>
      </c>
      <c r="MZ91" s="5">
        <v>0</v>
      </c>
      <c r="NA91" s="5">
        <v>0</v>
      </c>
      <c r="NB91" s="5">
        <v>0</v>
      </c>
      <c r="NC91" s="5">
        <v>0</v>
      </c>
      <c r="ND91" s="5">
        <v>0</v>
      </c>
      <c r="NE91" s="5" t="s">
        <v>33</v>
      </c>
      <c r="NF91" s="5" t="s">
        <v>33</v>
      </c>
      <c r="NG91" s="5" t="s">
        <v>33</v>
      </c>
      <c r="NH91" s="5" t="s">
        <v>33</v>
      </c>
      <c r="NI91" s="5" t="s">
        <v>33</v>
      </c>
      <c r="NJ91" s="5" t="s">
        <v>33</v>
      </c>
      <c r="NK91" s="5" t="s">
        <v>33</v>
      </c>
      <c r="NL91" s="5" t="s">
        <v>33</v>
      </c>
      <c r="NM91" s="5" t="s">
        <v>33</v>
      </c>
      <c r="NN91" s="5" t="s">
        <v>33</v>
      </c>
      <c r="NO91" s="5" t="s">
        <v>33</v>
      </c>
      <c r="NP91" s="5" t="s">
        <v>33</v>
      </c>
      <c r="NQ91" s="5" t="s">
        <v>33</v>
      </c>
      <c r="NR91" s="5" t="s">
        <v>33</v>
      </c>
      <c r="NS91" s="5" t="s">
        <v>33</v>
      </c>
      <c r="NT91" s="5" t="s">
        <v>33</v>
      </c>
      <c r="NU91" s="5" t="s">
        <v>33</v>
      </c>
      <c r="NV91" s="5" t="s">
        <v>33</v>
      </c>
      <c r="NW91" s="5">
        <v>0</v>
      </c>
      <c r="NX91" s="5">
        <v>0</v>
      </c>
      <c r="NY91" s="5">
        <v>0</v>
      </c>
      <c r="NZ91" s="5">
        <v>0</v>
      </c>
      <c r="OA91" s="5">
        <v>0</v>
      </c>
      <c r="OB91" s="5">
        <v>0</v>
      </c>
      <c r="OC91" s="5">
        <v>0</v>
      </c>
      <c r="OD91" s="5">
        <v>0</v>
      </c>
      <c r="OE91" s="5">
        <v>0</v>
      </c>
      <c r="OF91" s="5">
        <v>0</v>
      </c>
      <c r="OG91" s="5">
        <v>0</v>
      </c>
      <c r="OH91" s="5">
        <v>0</v>
      </c>
      <c r="OI91" s="5">
        <v>0</v>
      </c>
      <c r="OJ91" s="5">
        <v>0</v>
      </c>
      <c r="OK91" s="5" t="s">
        <v>33</v>
      </c>
      <c r="OL91" s="5" t="s">
        <v>33</v>
      </c>
      <c r="OM91" s="5" t="s">
        <v>33</v>
      </c>
      <c r="ON91" s="5" t="s">
        <v>33</v>
      </c>
      <c r="OO91" s="5" t="s">
        <v>33</v>
      </c>
      <c r="OP91" s="5" t="s">
        <v>33</v>
      </c>
      <c r="OQ91" s="5" t="s">
        <v>33</v>
      </c>
      <c r="OR91" s="5" t="s">
        <v>33</v>
      </c>
      <c r="OS91" s="5" t="s">
        <v>33</v>
      </c>
      <c r="OT91" s="5" t="s">
        <v>33</v>
      </c>
      <c r="OU91" s="5" t="s">
        <v>33</v>
      </c>
      <c r="OV91" s="5" t="s">
        <v>33</v>
      </c>
      <c r="OW91" s="5" t="s">
        <v>33</v>
      </c>
      <c r="OX91" s="5" t="s">
        <v>33</v>
      </c>
      <c r="OY91" s="5" t="s">
        <v>33</v>
      </c>
      <c r="OZ91" s="5" t="s">
        <v>33</v>
      </c>
      <c r="PA91" s="5" t="s">
        <v>33</v>
      </c>
      <c r="PB91" s="5" t="s">
        <v>33</v>
      </c>
      <c r="PC91" s="5">
        <v>643</v>
      </c>
      <c r="PD91" s="5">
        <v>620</v>
      </c>
      <c r="PE91" s="5">
        <v>585</v>
      </c>
      <c r="PF91" s="5">
        <v>651</v>
      </c>
      <c r="PG91" s="5">
        <v>623</v>
      </c>
      <c r="PH91" s="5">
        <v>751</v>
      </c>
      <c r="PI91" s="5">
        <v>721</v>
      </c>
      <c r="PJ91" s="5">
        <v>648</v>
      </c>
      <c r="PK91" s="5">
        <v>619</v>
      </c>
      <c r="PL91" s="5">
        <v>655</v>
      </c>
      <c r="PM91" s="5">
        <v>736</v>
      </c>
      <c r="PN91" s="5">
        <v>862</v>
      </c>
      <c r="PO91" s="5">
        <v>868</v>
      </c>
      <c r="PP91" s="5">
        <v>803</v>
      </c>
      <c r="PQ91" s="5">
        <v>795</v>
      </c>
      <c r="PR91" s="5">
        <v>747</v>
      </c>
      <c r="PS91" s="5">
        <v>755</v>
      </c>
      <c r="PT91" s="5">
        <v>756</v>
      </c>
      <c r="PU91" s="5">
        <v>665</v>
      </c>
      <c r="PV91" s="5">
        <v>626</v>
      </c>
      <c r="PW91" s="5">
        <v>617</v>
      </c>
      <c r="PX91" s="5">
        <v>591</v>
      </c>
      <c r="PY91" s="5">
        <v>497</v>
      </c>
      <c r="PZ91" s="5">
        <v>512</v>
      </c>
      <c r="QA91" s="5">
        <v>468</v>
      </c>
      <c r="QB91" s="5">
        <v>485</v>
      </c>
      <c r="QC91" s="5" t="s">
        <v>33</v>
      </c>
      <c r="QD91" s="5" t="s">
        <v>33</v>
      </c>
      <c r="QE91" s="5" t="s">
        <v>33</v>
      </c>
      <c r="QF91" s="5" t="s">
        <v>33</v>
      </c>
      <c r="QG91" s="5" t="s">
        <v>33</v>
      </c>
      <c r="QH91" s="5" t="s">
        <v>33</v>
      </c>
      <c r="QI91" s="5">
        <v>1016</v>
      </c>
      <c r="QJ91" s="5">
        <v>864</v>
      </c>
      <c r="QK91" s="5">
        <v>823</v>
      </c>
      <c r="QL91" s="5">
        <v>849</v>
      </c>
      <c r="QM91" s="5">
        <v>903</v>
      </c>
      <c r="QN91" s="5">
        <v>1007</v>
      </c>
      <c r="QO91" s="5">
        <v>977</v>
      </c>
      <c r="QP91" s="5">
        <v>783</v>
      </c>
      <c r="QQ91" s="5">
        <v>560</v>
      </c>
      <c r="QR91" s="5">
        <v>810</v>
      </c>
      <c r="QS91" s="5">
        <v>567</v>
      </c>
      <c r="QT91" s="5">
        <v>645</v>
      </c>
      <c r="QU91" s="5">
        <v>573</v>
      </c>
      <c r="QV91" s="5">
        <v>437</v>
      </c>
      <c r="QW91" s="5">
        <v>446</v>
      </c>
      <c r="QX91" s="5">
        <v>402</v>
      </c>
      <c r="QY91" s="5">
        <v>417</v>
      </c>
      <c r="QZ91" s="5">
        <v>514</v>
      </c>
      <c r="RA91" s="5">
        <v>375</v>
      </c>
      <c r="RB91" s="5">
        <v>377</v>
      </c>
      <c r="RC91" s="5">
        <v>422</v>
      </c>
      <c r="RD91" s="5">
        <v>422</v>
      </c>
      <c r="RE91" s="5">
        <v>314</v>
      </c>
      <c r="RF91" s="5">
        <v>383</v>
      </c>
      <c r="RG91" s="5">
        <v>366</v>
      </c>
      <c r="RH91" s="5">
        <v>368</v>
      </c>
      <c r="RI91" s="5" t="s">
        <v>33</v>
      </c>
      <c r="RJ91" s="5" t="s">
        <v>33</v>
      </c>
      <c r="RK91" s="5" t="s">
        <v>33</v>
      </c>
      <c r="RL91" s="5" t="s">
        <v>33</v>
      </c>
      <c r="RM91" s="5" t="s">
        <v>33</v>
      </c>
      <c r="RN91" s="5" t="s">
        <v>33</v>
      </c>
      <c r="RO91" s="5">
        <v>597</v>
      </c>
      <c r="RP91" s="5">
        <v>585</v>
      </c>
      <c r="RQ91" s="5">
        <v>594</v>
      </c>
      <c r="RR91" s="5">
        <v>602</v>
      </c>
      <c r="RS91" s="5">
        <v>643</v>
      </c>
      <c r="RT91" s="5">
        <v>758</v>
      </c>
      <c r="RU91" s="5">
        <v>697</v>
      </c>
      <c r="RV91" s="5">
        <v>677</v>
      </c>
      <c r="RW91" s="5">
        <v>644</v>
      </c>
      <c r="RX91" s="5">
        <v>667</v>
      </c>
      <c r="RY91" s="5">
        <v>624</v>
      </c>
      <c r="RZ91" s="5">
        <v>613</v>
      </c>
      <c r="SA91" s="5">
        <v>595</v>
      </c>
      <c r="SB91" s="5">
        <v>556</v>
      </c>
      <c r="SC91" s="5">
        <v>557</v>
      </c>
      <c r="SD91" s="5">
        <v>555</v>
      </c>
      <c r="SE91" s="5">
        <v>468</v>
      </c>
      <c r="SF91" s="5">
        <v>460</v>
      </c>
      <c r="SG91" s="5">
        <v>427</v>
      </c>
      <c r="SH91" s="5">
        <v>449</v>
      </c>
      <c r="SI91" s="5">
        <v>412</v>
      </c>
      <c r="SJ91" s="5">
        <v>404</v>
      </c>
      <c r="SK91" s="5">
        <v>378</v>
      </c>
      <c r="SL91" s="5">
        <v>373</v>
      </c>
      <c r="SM91" s="5">
        <v>355</v>
      </c>
      <c r="SN91" s="5">
        <v>353</v>
      </c>
      <c r="SO91" s="5" t="s">
        <v>33</v>
      </c>
      <c r="SP91" s="5" t="s">
        <v>33</v>
      </c>
      <c r="SQ91" s="5" t="s">
        <v>33</v>
      </c>
      <c r="SR91" s="5" t="s">
        <v>33</v>
      </c>
      <c r="SS91" s="5" t="s">
        <v>33</v>
      </c>
      <c r="ST91" s="5" t="s">
        <v>33</v>
      </c>
      <c r="SU91" s="5">
        <v>240</v>
      </c>
      <c r="SV91" s="5">
        <v>244</v>
      </c>
      <c r="SW91" s="5">
        <v>283</v>
      </c>
      <c r="SX91" s="5">
        <v>310</v>
      </c>
      <c r="SY91" s="5">
        <v>316</v>
      </c>
      <c r="SZ91" s="5">
        <v>316</v>
      </c>
      <c r="TA91" s="5">
        <v>304</v>
      </c>
      <c r="TB91" s="5">
        <v>310</v>
      </c>
      <c r="TC91" s="5">
        <v>266</v>
      </c>
      <c r="TD91" s="5">
        <v>267</v>
      </c>
      <c r="TE91" s="5">
        <v>243</v>
      </c>
      <c r="TF91" s="5">
        <v>244</v>
      </c>
      <c r="TG91" s="5">
        <v>143</v>
      </c>
      <c r="TH91" s="5">
        <v>42</v>
      </c>
      <c r="TI91" s="5">
        <v>46</v>
      </c>
      <c r="TJ91" s="5">
        <v>55</v>
      </c>
      <c r="TK91" s="5">
        <v>69</v>
      </c>
      <c r="TL91" s="5">
        <v>92</v>
      </c>
      <c r="TM91" s="5">
        <v>93</v>
      </c>
      <c r="TN91" s="5">
        <v>100</v>
      </c>
      <c r="TO91" s="5">
        <v>96</v>
      </c>
      <c r="TP91" s="5">
        <v>88</v>
      </c>
      <c r="TQ91" s="5">
        <v>79</v>
      </c>
      <c r="TR91" s="5">
        <v>61</v>
      </c>
      <c r="TS91" s="5">
        <v>53</v>
      </c>
      <c r="TT91" s="5">
        <v>81</v>
      </c>
      <c r="TU91" s="5" t="s">
        <v>33</v>
      </c>
      <c r="TV91" s="5" t="s">
        <v>33</v>
      </c>
      <c r="TW91" s="5" t="s">
        <v>33</v>
      </c>
      <c r="TX91" s="5" t="s">
        <v>33</v>
      </c>
      <c r="TY91" s="5" t="s">
        <v>33</v>
      </c>
      <c r="TZ91" s="5" t="s">
        <v>33</v>
      </c>
      <c r="UA91" s="5">
        <v>4</v>
      </c>
      <c r="UB91" s="5">
        <v>5</v>
      </c>
      <c r="UC91" s="5">
        <v>5</v>
      </c>
      <c r="UD91" s="5">
        <v>7</v>
      </c>
      <c r="UE91" s="5">
        <v>5</v>
      </c>
      <c r="UF91" s="5">
        <v>4</v>
      </c>
      <c r="UG91" s="5">
        <v>5</v>
      </c>
      <c r="UH91" s="5">
        <v>4</v>
      </c>
      <c r="UI91" s="5">
        <v>9</v>
      </c>
      <c r="UJ91" s="5">
        <v>5</v>
      </c>
      <c r="UK91" s="5">
        <v>5</v>
      </c>
      <c r="UL91" s="5">
        <v>8</v>
      </c>
      <c r="UM91" s="5">
        <v>8</v>
      </c>
      <c r="UN91" s="5">
        <v>7</v>
      </c>
      <c r="UO91" s="5">
        <v>3</v>
      </c>
      <c r="UP91" s="5">
        <v>4</v>
      </c>
      <c r="UQ91" s="5">
        <v>3</v>
      </c>
      <c r="UR91" s="5">
        <v>4</v>
      </c>
      <c r="US91" s="5">
        <v>3</v>
      </c>
      <c r="UT91" s="5">
        <v>3</v>
      </c>
      <c r="UU91" s="5">
        <v>5</v>
      </c>
      <c r="UV91" s="5">
        <v>2</v>
      </c>
      <c r="UW91" s="5">
        <v>0</v>
      </c>
      <c r="UX91" s="5">
        <v>2</v>
      </c>
      <c r="UY91" s="5">
        <v>8</v>
      </c>
      <c r="UZ91" s="5">
        <v>2</v>
      </c>
      <c r="VA91" s="5" t="s">
        <v>33</v>
      </c>
      <c r="VB91" s="5" t="s">
        <v>33</v>
      </c>
      <c r="VC91" s="5" t="s">
        <v>33</v>
      </c>
      <c r="VD91" s="5" t="s">
        <v>33</v>
      </c>
      <c r="VE91" s="5" t="s">
        <v>33</v>
      </c>
      <c r="VF91" s="5" t="s">
        <v>33</v>
      </c>
      <c r="VG91" s="5">
        <v>1620</v>
      </c>
      <c r="VH91" s="5">
        <v>1608</v>
      </c>
      <c r="VI91" s="5">
        <v>1465</v>
      </c>
      <c r="VJ91" s="5">
        <v>1582</v>
      </c>
      <c r="VK91" s="5">
        <v>1598</v>
      </c>
      <c r="VL91" s="5">
        <v>1382</v>
      </c>
      <c r="VM91" s="5">
        <v>1834</v>
      </c>
      <c r="VN91" s="5">
        <v>1542</v>
      </c>
      <c r="VO91" s="5">
        <v>1379</v>
      </c>
      <c r="VP91" s="5">
        <v>1469</v>
      </c>
      <c r="VQ91" s="5">
        <v>1429</v>
      </c>
      <c r="VR91" s="5">
        <v>1348</v>
      </c>
      <c r="VS91" s="5">
        <v>1318</v>
      </c>
      <c r="VT91" s="5">
        <v>1301</v>
      </c>
      <c r="VU91" s="5">
        <v>1151</v>
      </c>
      <c r="VV91" s="5">
        <v>1018</v>
      </c>
      <c r="VW91" s="5">
        <v>904</v>
      </c>
      <c r="VX91" s="5">
        <v>989</v>
      </c>
      <c r="VY91" s="5">
        <v>770</v>
      </c>
      <c r="VZ91" s="5">
        <v>754</v>
      </c>
      <c r="WA91" s="5">
        <v>789</v>
      </c>
      <c r="WB91" s="5">
        <v>712</v>
      </c>
      <c r="WC91" s="5">
        <v>742</v>
      </c>
      <c r="WD91" s="5">
        <v>799</v>
      </c>
      <c r="WE91" s="5">
        <v>848</v>
      </c>
      <c r="WF91" s="5">
        <v>791</v>
      </c>
      <c r="WG91" s="5" t="s">
        <v>33</v>
      </c>
      <c r="WH91" s="5" t="s">
        <v>33</v>
      </c>
      <c r="WI91" s="5" t="s">
        <v>33</v>
      </c>
      <c r="WJ91" s="5" t="s">
        <v>33</v>
      </c>
      <c r="WK91" s="5" t="s">
        <v>33</v>
      </c>
      <c r="WL91" s="5" t="s">
        <v>33</v>
      </c>
      <c r="WM91" s="5">
        <v>15</v>
      </c>
      <c r="WN91" s="5">
        <v>17</v>
      </c>
      <c r="WO91" s="5">
        <v>12</v>
      </c>
      <c r="WP91" s="5">
        <v>5</v>
      </c>
      <c r="WQ91" s="5">
        <v>7</v>
      </c>
      <c r="WR91" s="5">
        <v>14</v>
      </c>
      <c r="WS91" s="5">
        <v>18</v>
      </c>
      <c r="WT91" s="5">
        <v>18</v>
      </c>
      <c r="WU91" s="5">
        <v>10</v>
      </c>
      <c r="WV91" s="5">
        <v>14</v>
      </c>
      <c r="WW91" s="5">
        <v>8</v>
      </c>
      <c r="WX91" s="5">
        <v>14</v>
      </c>
      <c r="WY91" s="5">
        <v>10</v>
      </c>
      <c r="WZ91" s="5">
        <v>28</v>
      </c>
      <c r="XA91" s="5">
        <v>9</v>
      </c>
      <c r="XB91" s="5">
        <v>13</v>
      </c>
      <c r="XC91" s="5">
        <v>8</v>
      </c>
      <c r="XD91" s="5">
        <v>4</v>
      </c>
      <c r="XE91" s="5">
        <v>5</v>
      </c>
      <c r="XF91" s="5">
        <v>6</v>
      </c>
      <c r="XG91" s="5">
        <v>9</v>
      </c>
      <c r="XH91" s="5">
        <v>14</v>
      </c>
      <c r="XI91" s="5">
        <v>7</v>
      </c>
      <c r="XJ91" s="5">
        <v>12</v>
      </c>
      <c r="XK91" s="5">
        <v>9</v>
      </c>
      <c r="XL91" s="5">
        <v>10</v>
      </c>
      <c r="XM91" s="5" t="s">
        <v>33</v>
      </c>
      <c r="XN91" s="5" t="s">
        <v>33</v>
      </c>
      <c r="XO91" s="5" t="s">
        <v>33</v>
      </c>
      <c r="XP91" s="5" t="s">
        <v>33</v>
      </c>
      <c r="XQ91" s="5" t="s">
        <v>33</v>
      </c>
      <c r="XR91" s="5" t="s">
        <v>33</v>
      </c>
      <c r="XS91" s="1">
        <v>13815</v>
      </c>
      <c r="XT91" s="3" t="s">
        <v>180</v>
      </c>
      <c r="XU91" s="3" t="s">
        <v>180</v>
      </c>
      <c r="XV91" s="3" t="s">
        <v>180</v>
      </c>
      <c r="XW91" s="3" t="s">
        <v>179</v>
      </c>
      <c r="XX91" s="3" t="s">
        <v>180</v>
      </c>
      <c r="XY91" s="3" t="s">
        <v>180</v>
      </c>
      <c r="XZ91" s="3" t="s">
        <v>244</v>
      </c>
    </row>
    <row r="92" spans="1:650" x14ac:dyDescent="0.3">
      <c r="A92" s="6" t="s">
        <v>123</v>
      </c>
      <c r="B92" s="1">
        <v>4008369</v>
      </c>
      <c r="C92" s="5">
        <v>0</v>
      </c>
      <c r="D92" s="5">
        <v>-70</v>
      </c>
      <c r="E92" s="5">
        <v>147</v>
      </c>
      <c r="F92" s="5">
        <v>5501</v>
      </c>
      <c r="G92" s="5">
        <v>18272</v>
      </c>
      <c r="H92" s="5">
        <v>1248</v>
      </c>
      <c r="I92" s="5">
        <v>2925</v>
      </c>
      <c r="J92" s="5">
        <v>8872</v>
      </c>
      <c r="K92" s="5">
        <v>4315</v>
      </c>
      <c r="L92" s="5">
        <v>1478</v>
      </c>
      <c r="M92" s="5">
        <v>3473</v>
      </c>
      <c r="N92" s="5">
        <v>2456</v>
      </c>
      <c r="O92" s="5">
        <v>5074</v>
      </c>
      <c r="P92" s="5">
        <v>3506</v>
      </c>
      <c r="Q92" s="5">
        <v>820</v>
      </c>
      <c r="R92" s="5">
        <v>1401</v>
      </c>
      <c r="S92" s="5">
        <v>6915</v>
      </c>
      <c r="T92" s="5">
        <v>3431</v>
      </c>
      <c r="U92" s="5">
        <v>2699</v>
      </c>
      <c r="V92" s="5">
        <v>4988</v>
      </c>
      <c r="W92" s="5">
        <v>8752</v>
      </c>
      <c r="X92" s="5">
        <v>4030</v>
      </c>
      <c r="Y92" s="5">
        <v>1440</v>
      </c>
      <c r="Z92" s="5">
        <v>6614</v>
      </c>
      <c r="AA92" s="5">
        <v>25147</v>
      </c>
      <c r="AB92" s="5">
        <v>5576</v>
      </c>
      <c r="AC92" s="5">
        <v>-18720</v>
      </c>
      <c r="AD92" s="5">
        <v>2497</v>
      </c>
      <c r="AE92" s="5">
        <v>4576</v>
      </c>
      <c r="AF92" s="5">
        <v>2142</v>
      </c>
      <c r="AG92" s="5">
        <v>11070</v>
      </c>
      <c r="AH92" s="5">
        <v>7304</v>
      </c>
      <c r="AI92" s="5">
        <v>30817</v>
      </c>
      <c r="AJ92" s="5">
        <v>120755</v>
      </c>
      <c r="AK92" s="5">
        <v>0</v>
      </c>
      <c r="AL92" s="5">
        <v>0</v>
      </c>
      <c r="AM92" s="5">
        <v>0</v>
      </c>
      <c r="AN92" s="5">
        <v>0</v>
      </c>
      <c r="AO92" s="5">
        <v>0</v>
      </c>
      <c r="AP92" s="5">
        <v>0</v>
      </c>
      <c r="AQ92" s="5">
        <v>0</v>
      </c>
      <c r="AR92" s="5">
        <v>0</v>
      </c>
      <c r="AS92" s="5">
        <v>0</v>
      </c>
      <c r="AT92" s="5">
        <v>0</v>
      </c>
      <c r="AU92" s="5">
        <v>0</v>
      </c>
      <c r="AV92" s="5">
        <v>0</v>
      </c>
      <c r="AW92" s="5">
        <v>0</v>
      </c>
      <c r="AX92" s="5">
        <v>0</v>
      </c>
      <c r="AY92" s="5">
        <v>0</v>
      </c>
      <c r="AZ92" s="5">
        <v>0</v>
      </c>
      <c r="BA92" s="5">
        <v>0</v>
      </c>
      <c r="BB92" s="5">
        <v>0</v>
      </c>
      <c r="BC92" s="5">
        <v>5633</v>
      </c>
      <c r="BD92" s="5">
        <v>207</v>
      </c>
      <c r="BE92" s="5">
        <v>13698</v>
      </c>
      <c r="BF92" s="5">
        <v>6305</v>
      </c>
      <c r="BG92" s="5">
        <v>75301</v>
      </c>
      <c r="BH92" s="5">
        <v>59840</v>
      </c>
      <c r="BI92" s="5">
        <v>185993</v>
      </c>
      <c r="BJ92" s="5">
        <v>37758</v>
      </c>
      <c r="BK92" s="5">
        <v>139080</v>
      </c>
      <c r="BL92" s="5">
        <v>35114</v>
      </c>
      <c r="BM92" s="5">
        <v>46981</v>
      </c>
      <c r="BN92" s="5">
        <v>288314</v>
      </c>
      <c r="BO92" s="5">
        <v>344552</v>
      </c>
      <c r="BP92" s="5">
        <v>257041</v>
      </c>
      <c r="BQ92" s="5">
        <v>138222</v>
      </c>
      <c r="BR92" s="5">
        <v>302542</v>
      </c>
      <c r="BS92" s="5">
        <v>203845</v>
      </c>
      <c r="BT92" s="5">
        <v>144159</v>
      </c>
      <c r="BU92" s="5">
        <v>253097</v>
      </c>
      <c r="BV92" s="5">
        <v>149165</v>
      </c>
      <c r="BW92" s="5">
        <v>105518</v>
      </c>
      <c r="BX92" s="5">
        <v>67169</v>
      </c>
      <c r="BY92" s="5">
        <v>119319</v>
      </c>
      <c r="BZ92" s="5">
        <v>155852</v>
      </c>
      <c r="CA92" s="5">
        <v>97358</v>
      </c>
      <c r="CB92" s="5">
        <v>142191</v>
      </c>
      <c r="CC92" s="5">
        <v>20969</v>
      </c>
      <c r="CD92" s="5">
        <v>3689</v>
      </c>
      <c r="CE92" s="5">
        <v>13246</v>
      </c>
      <c r="CF92" s="5">
        <v>63501</v>
      </c>
      <c r="CG92" s="5">
        <v>16932</v>
      </c>
      <c r="CH92" s="5">
        <v>32547</v>
      </c>
      <c r="CI92" s="5">
        <v>4155</v>
      </c>
      <c r="CJ92" s="5">
        <v>14620</v>
      </c>
      <c r="CK92" s="5">
        <v>13671</v>
      </c>
      <c r="CL92" s="5">
        <v>18397</v>
      </c>
      <c r="CM92" s="5">
        <v>14524</v>
      </c>
      <c r="CN92" s="5">
        <v>3042</v>
      </c>
      <c r="CO92" s="5">
        <v>1914</v>
      </c>
      <c r="CP92" s="5">
        <v>2915</v>
      </c>
      <c r="CQ92" s="5">
        <v>3447</v>
      </c>
      <c r="CR92" s="5">
        <v>4173</v>
      </c>
      <c r="CS92" s="5">
        <v>101275</v>
      </c>
      <c r="CT92" s="5">
        <v>45409</v>
      </c>
      <c r="CU92" s="5">
        <v>337999</v>
      </c>
      <c r="CV92" s="5">
        <v>287312</v>
      </c>
      <c r="CW92" s="5">
        <v>197349</v>
      </c>
      <c r="CX92" s="5">
        <v>292731</v>
      </c>
      <c r="CY92" s="5">
        <v>207947</v>
      </c>
      <c r="CZ92" s="5">
        <v>227266</v>
      </c>
      <c r="DA92" s="5">
        <v>186136</v>
      </c>
      <c r="DB92" s="5">
        <v>214819</v>
      </c>
      <c r="DC92" s="5">
        <v>187272</v>
      </c>
      <c r="DD92" s="5">
        <v>183269</v>
      </c>
      <c r="DE92" s="5">
        <v>206913</v>
      </c>
      <c r="DF92" s="5">
        <v>199325</v>
      </c>
      <c r="DG92" s="5">
        <v>230774</v>
      </c>
      <c r="DH92" s="5">
        <v>134456</v>
      </c>
      <c r="DI92" s="5">
        <v>153218</v>
      </c>
      <c r="DJ92" s="5">
        <v>154183</v>
      </c>
      <c r="DK92" s="5">
        <v>165735</v>
      </c>
      <c r="DL92" s="5">
        <v>138144</v>
      </c>
      <c r="DM92" s="5">
        <v>145587</v>
      </c>
      <c r="DN92" s="5">
        <v>54535</v>
      </c>
      <c r="DO92" s="5">
        <v>74427</v>
      </c>
      <c r="DP92" s="5">
        <v>70180</v>
      </c>
      <c r="DQ92" s="5">
        <v>72210</v>
      </c>
      <c r="DR92" s="5">
        <v>109505</v>
      </c>
      <c r="DS92" s="5">
        <v>172016</v>
      </c>
      <c r="DT92" s="5">
        <v>66942</v>
      </c>
      <c r="DU92" s="5">
        <v>64924</v>
      </c>
      <c r="DV92" s="5">
        <v>66897</v>
      </c>
      <c r="DW92" s="5">
        <v>89952</v>
      </c>
      <c r="DX92" s="5">
        <v>97588</v>
      </c>
      <c r="DY92" s="5">
        <v>74174</v>
      </c>
      <c r="DZ92" s="5">
        <v>77187</v>
      </c>
      <c r="EA92" s="5">
        <v>50534</v>
      </c>
      <c r="EB92" s="5">
        <v>37600</v>
      </c>
      <c r="EC92" s="5">
        <v>69337</v>
      </c>
      <c r="ED92" s="5">
        <v>42571</v>
      </c>
      <c r="EE92" s="5">
        <v>10932</v>
      </c>
      <c r="EF92" s="5">
        <v>2811</v>
      </c>
      <c r="EG92" s="5">
        <v>21032</v>
      </c>
      <c r="EH92" s="5">
        <v>18901</v>
      </c>
      <c r="EI92" s="5">
        <v>10140</v>
      </c>
      <c r="EJ92" s="5">
        <v>7729</v>
      </c>
      <c r="EK92" s="5">
        <v>5069</v>
      </c>
      <c r="EL92" s="5">
        <v>13776</v>
      </c>
      <c r="EM92" s="5">
        <v>16868</v>
      </c>
      <c r="EN92" s="5">
        <v>5933</v>
      </c>
      <c r="EO92" s="5">
        <v>2169</v>
      </c>
      <c r="EP92" s="5">
        <v>5628</v>
      </c>
      <c r="EQ92" s="5">
        <v>-3888</v>
      </c>
      <c r="ER92" s="5">
        <v>26354</v>
      </c>
      <c r="ES92" s="5">
        <v>7386</v>
      </c>
      <c r="ET92" s="5">
        <v>5467</v>
      </c>
      <c r="EU92" s="5">
        <v>16965</v>
      </c>
      <c r="EV92" s="5">
        <v>4938</v>
      </c>
      <c r="EW92" s="5">
        <v>2353</v>
      </c>
      <c r="EX92" s="5">
        <v>6203</v>
      </c>
      <c r="EY92" s="5">
        <v>1206</v>
      </c>
      <c r="EZ92" s="5">
        <v>25752</v>
      </c>
      <c r="FA92" s="5">
        <v>9376</v>
      </c>
      <c r="FB92" s="5">
        <v>9221</v>
      </c>
      <c r="FC92" s="5">
        <v>8499</v>
      </c>
      <c r="FD92" s="5">
        <v>10213</v>
      </c>
      <c r="FE92" s="5">
        <v>7938</v>
      </c>
      <c r="FF92" s="5">
        <v>6954</v>
      </c>
      <c r="FG92" s="5">
        <v>0</v>
      </c>
      <c r="FH92" s="5">
        <v>0</v>
      </c>
      <c r="FI92" s="5">
        <v>0</v>
      </c>
      <c r="FJ92" s="5">
        <v>0</v>
      </c>
      <c r="FK92" s="5">
        <v>0</v>
      </c>
      <c r="FL92" s="5">
        <v>0</v>
      </c>
      <c r="FM92" s="5">
        <v>0</v>
      </c>
      <c r="FN92" s="5">
        <v>0</v>
      </c>
      <c r="FO92" s="5">
        <v>0</v>
      </c>
      <c r="FP92" s="5">
        <v>0</v>
      </c>
      <c r="FQ92" s="5">
        <v>0</v>
      </c>
      <c r="FR92" s="5">
        <v>0</v>
      </c>
      <c r="FS92" s="5">
        <v>0</v>
      </c>
      <c r="FT92" s="5">
        <v>0</v>
      </c>
      <c r="FU92" s="5" t="s">
        <v>33</v>
      </c>
      <c r="FV92" s="5" t="s">
        <v>33</v>
      </c>
      <c r="FW92" s="5" t="s">
        <v>33</v>
      </c>
      <c r="FX92" s="5" t="s">
        <v>33</v>
      </c>
      <c r="FY92" s="5" t="s">
        <v>33</v>
      </c>
      <c r="FZ92" s="5" t="s">
        <v>33</v>
      </c>
      <c r="GA92" s="5" t="s">
        <v>33</v>
      </c>
      <c r="GB92" s="5" t="s">
        <v>33</v>
      </c>
      <c r="GC92" s="5" t="s">
        <v>33</v>
      </c>
      <c r="GD92" s="5" t="s">
        <v>33</v>
      </c>
      <c r="GE92" s="5" t="s">
        <v>33</v>
      </c>
      <c r="GF92" s="5" t="s">
        <v>33</v>
      </c>
      <c r="GG92" s="5" t="s">
        <v>33</v>
      </c>
      <c r="GH92" s="5" t="s">
        <v>33</v>
      </c>
      <c r="GI92" s="5" t="s">
        <v>33</v>
      </c>
      <c r="GJ92" s="5" t="s">
        <v>33</v>
      </c>
      <c r="GK92" s="5" t="s">
        <v>33</v>
      </c>
      <c r="GL92" s="5" t="s">
        <v>33</v>
      </c>
      <c r="GM92" s="5">
        <v>763903</v>
      </c>
      <c r="GN92" s="5">
        <v>702638</v>
      </c>
      <c r="GO92" s="5">
        <v>405054</v>
      </c>
      <c r="GP92" s="5">
        <v>643344</v>
      </c>
      <c r="GQ92" s="5">
        <v>440996</v>
      </c>
      <c r="GR92" s="5">
        <v>375484</v>
      </c>
      <c r="GS92" s="5">
        <v>463190</v>
      </c>
      <c r="GT92" s="5">
        <v>391758</v>
      </c>
      <c r="GU92" s="5">
        <v>307244</v>
      </c>
      <c r="GV92" s="5">
        <v>259646</v>
      </c>
      <c r="GW92" s="5">
        <v>334774</v>
      </c>
      <c r="GX92" s="5">
        <v>371409</v>
      </c>
      <c r="GY92" s="5">
        <v>350074</v>
      </c>
      <c r="GZ92" s="5">
        <v>286087</v>
      </c>
      <c r="HA92" s="5">
        <v>177177</v>
      </c>
      <c r="HB92" s="5">
        <v>164901</v>
      </c>
      <c r="HC92" s="5">
        <v>182008</v>
      </c>
      <c r="HD92" s="5">
        <v>231430</v>
      </c>
      <c r="HE92" s="5">
        <v>172604</v>
      </c>
      <c r="HF92" s="5">
        <v>97536</v>
      </c>
      <c r="HG92" s="5">
        <v>109933</v>
      </c>
      <c r="HH92" s="5">
        <v>93975</v>
      </c>
      <c r="HI92" s="5">
        <v>103372</v>
      </c>
      <c r="HJ92" s="5">
        <v>147024</v>
      </c>
      <c r="HK92" s="5">
        <v>288194</v>
      </c>
      <c r="HL92" s="5">
        <v>161152</v>
      </c>
      <c r="HM92" s="5">
        <v>243486</v>
      </c>
      <c r="HN92" s="5">
        <v>119287</v>
      </c>
      <c r="HO92" s="5">
        <v>245554</v>
      </c>
      <c r="HP92" s="5">
        <v>149229</v>
      </c>
      <c r="HQ92" s="5">
        <v>241439</v>
      </c>
      <c r="HR92" s="5">
        <v>425168</v>
      </c>
      <c r="HS92" s="5">
        <v>911830</v>
      </c>
      <c r="HT92" s="5">
        <v>1060820</v>
      </c>
      <c r="HU92" s="5">
        <v>713036</v>
      </c>
      <c r="HV92" s="5">
        <v>836698</v>
      </c>
      <c r="HW92" s="5">
        <v>1142644</v>
      </c>
      <c r="HX92" s="5">
        <v>1100296</v>
      </c>
      <c r="HY92" s="5">
        <v>987535</v>
      </c>
      <c r="HZ92" s="5">
        <v>825299</v>
      </c>
      <c r="IA92" s="5">
        <v>976401</v>
      </c>
      <c r="IB92" s="5">
        <v>1054988</v>
      </c>
      <c r="IC92" s="5">
        <v>1216983</v>
      </c>
      <c r="ID92" s="5">
        <v>1460105</v>
      </c>
      <c r="IE92" s="5">
        <v>1413968</v>
      </c>
      <c r="IF92" s="5">
        <v>1262440</v>
      </c>
      <c r="IG92" s="5">
        <v>1105836</v>
      </c>
      <c r="IH92" s="5">
        <v>1013096</v>
      </c>
      <c r="II92" s="5">
        <v>970285</v>
      </c>
      <c r="IJ92" s="5">
        <v>1066234</v>
      </c>
      <c r="IK92" s="5">
        <v>1090476</v>
      </c>
      <c r="IL92" s="5">
        <v>773564</v>
      </c>
      <c r="IM92" s="5">
        <v>636657</v>
      </c>
      <c r="IN92" s="5">
        <v>637303</v>
      </c>
      <c r="IO92" s="5">
        <v>755213</v>
      </c>
      <c r="IP92" s="5">
        <v>673424</v>
      </c>
      <c r="IQ92" s="5">
        <v>637327</v>
      </c>
      <c r="IR92" s="5">
        <v>597141</v>
      </c>
      <c r="IS92" s="5">
        <v>627040</v>
      </c>
      <c r="IT92" s="5">
        <v>631095</v>
      </c>
      <c r="IU92" s="5">
        <v>561987</v>
      </c>
      <c r="IV92" s="5">
        <v>530848</v>
      </c>
      <c r="IW92" s="5">
        <v>554337</v>
      </c>
      <c r="IX92" s="5">
        <v>519246</v>
      </c>
      <c r="IY92" s="5">
        <v>0</v>
      </c>
      <c r="IZ92" s="5">
        <v>0</v>
      </c>
      <c r="JA92" s="5">
        <v>0</v>
      </c>
      <c r="JB92" s="5">
        <v>0</v>
      </c>
      <c r="JC92" s="5">
        <v>0</v>
      </c>
      <c r="JD92" s="5">
        <v>0</v>
      </c>
      <c r="JE92" s="5">
        <v>0</v>
      </c>
      <c r="JF92" s="5">
        <v>0</v>
      </c>
      <c r="JG92" s="5">
        <v>0</v>
      </c>
      <c r="JH92" s="5">
        <v>0</v>
      </c>
      <c r="JI92" s="5">
        <v>0</v>
      </c>
      <c r="JJ92" s="5">
        <v>0</v>
      </c>
      <c r="JK92" s="5">
        <v>0</v>
      </c>
      <c r="JL92" s="5">
        <v>0</v>
      </c>
      <c r="JM92" s="5">
        <v>0</v>
      </c>
      <c r="JN92" s="5">
        <v>0</v>
      </c>
      <c r="JO92" s="5">
        <v>0</v>
      </c>
      <c r="JP92" s="5">
        <v>0</v>
      </c>
      <c r="JQ92" s="5">
        <v>0</v>
      </c>
      <c r="JR92" s="5">
        <v>1</v>
      </c>
      <c r="JS92" s="5">
        <v>4309</v>
      </c>
      <c r="JT92" s="5">
        <v>32029</v>
      </c>
      <c r="JU92" s="5">
        <v>55659</v>
      </c>
      <c r="JV92" s="5">
        <v>54381</v>
      </c>
      <c r="JW92" s="5">
        <v>64417</v>
      </c>
      <c r="JX92" s="5">
        <v>57089</v>
      </c>
      <c r="JY92" s="5">
        <v>62608</v>
      </c>
      <c r="JZ92" s="5">
        <v>53694</v>
      </c>
      <c r="KA92" s="5">
        <v>67644</v>
      </c>
      <c r="KB92" s="5">
        <v>65008</v>
      </c>
      <c r="KC92" s="5">
        <v>64941</v>
      </c>
      <c r="KD92" s="5">
        <v>83214</v>
      </c>
      <c r="KE92" s="5">
        <v>430091</v>
      </c>
      <c r="KF92" s="5">
        <v>451776</v>
      </c>
      <c r="KG92" s="5">
        <v>424210</v>
      </c>
      <c r="KH92" s="5">
        <v>399624</v>
      </c>
      <c r="KI92" s="5">
        <v>377364</v>
      </c>
      <c r="KJ92" s="5">
        <v>354614</v>
      </c>
      <c r="KK92" s="5">
        <v>372875</v>
      </c>
      <c r="KL92" s="5">
        <v>307046</v>
      </c>
      <c r="KM92" s="5">
        <v>270117</v>
      </c>
      <c r="KN92" s="5">
        <v>277535</v>
      </c>
      <c r="KO92" s="5">
        <v>221097</v>
      </c>
      <c r="KP92" s="5">
        <v>175793</v>
      </c>
      <c r="KQ92" s="5">
        <v>140152</v>
      </c>
      <c r="KR92" s="5">
        <v>187317</v>
      </c>
      <c r="KS92" s="5">
        <v>107569</v>
      </c>
      <c r="KT92" s="5">
        <v>90669</v>
      </c>
      <c r="KU92" s="5">
        <v>85512</v>
      </c>
      <c r="KV92" s="5">
        <v>87066</v>
      </c>
      <c r="KW92" s="5">
        <v>71531</v>
      </c>
      <c r="KX92" s="5">
        <v>70220</v>
      </c>
      <c r="KY92" s="5">
        <v>42471</v>
      </c>
      <c r="KZ92" s="5">
        <v>26786</v>
      </c>
      <c r="LA92" s="5">
        <v>24235</v>
      </c>
      <c r="LB92" s="5">
        <v>17748</v>
      </c>
      <c r="LC92" s="5">
        <v>21543</v>
      </c>
      <c r="LD92" s="5">
        <v>22800</v>
      </c>
      <c r="LE92" s="5">
        <v>21259</v>
      </c>
      <c r="LF92" s="5">
        <v>21711</v>
      </c>
      <c r="LG92" s="5">
        <v>26170</v>
      </c>
      <c r="LH92" s="5">
        <v>22143</v>
      </c>
      <c r="LI92" s="5">
        <v>28990</v>
      </c>
      <c r="LJ92" s="5">
        <v>20940</v>
      </c>
      <c r="LK92" s="5">
        <v>18588</v>
      </c>
      <c r="LL92" s="5">
        <v>15359</v>
      </c>
      <c r="LM92" s="5">
        <v>16020</v>
      </c>
      <c r="LN92" s="5">
        <v>10867</v>
      </c>
      <c r="LO92" s="5">
        <v>8863</v>
      </c>
      <c r="LP92" s="5">
        <v>7927</v>
      </c>
      <c r="LQ92" s="5">
        <v>8438</v>
      </c>
      <c r="LR92" s="5">
        <v>9276</v>
      </c>
      <c r="LS92" s="5">
        <v>11984</v>
      </c>
      <c r="LT92" s="5">
        <v>8249</v>
      </c>
      <c r="LU92" s="5">
        <v>5633</v>
      </c>
      <c r="LV92" s="5">
        <v>4776</v>
      </c>
      <c r="LW92" s="5">
        <v>6414</v>
      </c>
      <c r="LX92" s="5">
        <v>4634</v>
      </c>
      <c r="LY92" s="5">
        <v>2670</v>
      </c>
      <c r="LZ92" s="5">
        <v>3933</v>
      </c>
      <c r="MA92" s="5">
        <v>2230</v>
      </c>
      <c r="MB92" s="5">
        <v>3084</v>
      </c>
      <c r="MC92" s="5">
        <v>2575</v>
      </c>
      <c r="MD92" s="5">
        <v>2819</v>
      </c>
      <c r="ME92" s="5">
        <v>4904</v>
      </c>
      <c r="MF92" s="5">
        <v>4075</v>
      </c>
      <c r="MG92" s="5">
        <v>2771</v>
      </c>
      <c r="MH92" s="5">
        <v>2198</v>
      </c>
      <c r="MI92" s="5">
        <v>1769</v>
      </c>
      <c r="MJ92" s="5">
        <v>4692</v>
      </c>
      <c r="MK92" s="5">
        <v>1428</v>
      </c>
      <c r="ML92" s="5">
        <v>1357</v>
      </c>
      <c r="MM92" s="5">
        <v>1960</v>
      </c>
      <c r="MN92" s="5">
        <v>3115</v>
      </c>
      <c r="MO92" s="5">
        <v>3646</v>
      </c>
      <c r="MP92" s="5">
        <v>2496</v>
      </c>
      <c r="MQ92" s="5">
        <v>251</v>
      </c>
      <c r="MR92" s="5">
        <v>279</v>
      </c>
      <c r="MS92" s="5">
        <v>388</v>
      </c>
      <c r="MT92" s="5">
        <v>290</v>
      </c>
      <c r="MU92" s="5">
        <v>296</v>
      </c>
      <c r="MV92" s="5">
        <v>425</v>
      </c>
      <c r="MW92" s="5">
        <v>251</v>
      </c>
      <c r="MX92" s="5">
        <v>192</v>
      </c>
      <c r="MY92" s="5">
        <v>176</v>
      </c>
      <c r="MZ92" s="5">
        <v>150</v>
      </c>
      <c r="NA92" s="5">
        <v>159</v>
      </c>
      <c r="NB92" s="5">
        <v>137</v>
      </c>
      <c r="NC92" s="5">
        <v>155</v>
      </c>
      <c r="ND92" s="5">
        <v>10</v>
      </c>
      <c r="NE92" s="5" t="s">
        <v>33</v>
      </c>
      <c r="NF92" s="5" t="s">
        <v>33</v>
      </c>
      <c r="NG92" s="5" t="s">
        <v>33</v>
      </c>
      <c r="NH92" s="5" t="s">
        <v>33</v>
      </c>
      <c r="NI92" s="5" t="s">
        <v>33</v>
      </c>
      <c r="NJ92" s="5" t="s">
        <v>33</v>
      </c>
      <c r="NK92" s="5" t="s">
        <v>33</v>
      </c>
      <c r="NL92" s="5" t="s">
        <v>33</v>
      </c>
      <c r="NM92" s="5" t="s">
        <v>33</v>
      </c>
      <c r="NN92" s="5" t="s">
        <v>33</v>
      </c>
      <c r="NO92" s="5" t="s">
        <v>33</v>
      </c>
      <c r="NP92" s="5" t="s">
        <v>33</v>
      </c>
      <c r="NQ92" s="5" t="s">
        <v>33</v>
      </c>
      <c r="NR92" s="5" t="s">
        <v>33</v>
      </c>
      <c r="NS92" s="5" t="s">
        <v>33</v>
      </c>
      <c r="NT92" s="5" t="s">
        <v>33</v>
      </c>
      <c r="NU92" s="5" t="s">
        <v>33</v>
      </c>
      <c r="NV92" s="5" t="s">
        <v>33</v>
      </c>
      <c r="NW92" s="5">
        <v>0</v>
      </c>
      <c r="NX92" s="5">
        <v>0</v>
      </c>
      <c r="NY92" s="5">
        <v>0</v>
      </c>
      <c r="NZ92" s="5">
        <v>0</v>
      </c>
      <c r="OA92" s="5">
        <v>0</v>
      </c>
      <c r="OB92" s="5">
        <v>0</v>
      </c>
      <c r="OC92" s="5">
        <v>0</v>
      </c>
      <c r="OD92" s="5">
        <v>0</v>
      </c>
      <c r="OE92" s="5">
        <v>0</v>
      </c>
      <c r="OF92" s="5">
        <v>0</v>
      </c>
      <c r="OG92" s="5">
        <v>0</v>
      </c>
      <c r="OH92" s="5">
        <v>0</v>
      </c>
      <c r="OI92" s="5">
        <v>0</v>
      </c>
      <c r="OJ92" s="5">
        <v>0</v>
      </c>
      <c r="OK92" s="5" t="s">
        <v>33</v>
      </c>
      <c r="OL92" s="5" t="s">
        <v>33</v>
      </c>
      <c r="OM92" s="5" t="s">
        <v>33</v>
      </c>
      <c r="ON92" s="5" t="s">
        <v>33</v>
      </c>
      <c r="OO92" s="5" t="s">
        <v>33</v>
      </c>
      <c r="OP92" s="5" t="s">
        <v>33</v>
      </c>
      <c r="OQ92" s="5" t="s">
        <v>33</v>
      </c>
      <c r="OR92" s="5" t="s">
        <v>33</v>
      </c>
      <c r="OS92" s="5" t="s">
        <v>33</v>
      </c>
      <c r="OT92" s="5" t="s">
        <v>33</v>
      </c>
      <c r="OU92" s="5" t="s">
        <v>33</v>
      </c>
      <c r="OV92" s="5" t="s">
        <v>33</v>
      </c>
      <c r="OW92" s="5" t="s">
        <v>33</v>
      </c>
      <c r="OX92" s="5" t="s">
        <v>33</v>
      </c>
      <c r="OY92" s="5" t="s">
        <v>33</v>
      </c>
      <c r="OZ92" s="5" t="s">
        <v>33</v>
      </c>
      <c r="PA92" s="5" t="s">
        <v>33</v>
      </c>
      <c r="PB92" s="5" t="s">
        <v>33</v>
      </c>
      <c r="PC92" s="5">
        <v>50072</v>
      </c>
      <c r="PD92" s="5">
        <v>62418</v>
      </c>
      <c r="PE92" s="5">
        <v>47359</v>
      </c>
      <c r="PF92" s="5">
        <v>60587</v>
      </c>
      <c r="PG92" s="5">
        <v>67402</v>
      </c>
      <c r="PH92" s="5">
        <v>68744</v>
      </c>
      <c r="PI92" s="5">
        <v>79983</v>
      </c>
      <c r="PJ92" s="5">
        <v>79831</v>
      </c>
      <c r="PK92" s="5">
        <v>81081</v>
      </c>
      <c r="PL92" s="5">
        <v>75076</v>
      </c>
      <c r="PM92" s="5">
        <v>77058</v>
      </c>
      <c r="PN92" s="5">
        <v>84716</v>
      </c>
      <c r="PO92" s="5">
        <v>87953</v>
      </c>
      <c r="PP92" s="5">
        <v>56476</v>
      </c>
      <c r="PQ92" s="5">
        <v>54859</v>
      </c>
      <c r="PR92" s="5">
        <v>50172</v>
      </c>
      <c r="PS92" s="5">
        <v>54914</v>
      </c>
      <c r="PT92" s="5">
        <v>60020</v>
      </c>
      <c r="PU92" s="5">
        <v>59548</v>
      </c>
      <c r="PV92" s="5">
        <v>52899</v>
      </c>
      <c r="PW92" s="5">
        <v>45707</v>
      </c>
      <c r="PX92" s="5">
        <v>54997</v>
      </c>
      <c r="PY92" s="5">
        <v>51675</v>
      </c>
      <c r="PZ92" s="5">
        <v>53531</v>
      </c>
      <c r="QA92" s="5">
        <v>50129</v>
      </c>
      <c r="QB92" s="5">
        <v>47366</v>
      </c>
      <c r="QC92" s="5">
        <v>41712</v>
      </c>
      <c r="QD92" s="5">
        <v>39889</v>
      </c>
      <c r="QE92" s="5">
        <v>41700</v>
      </c>
      <c r="QF92" s="5">
        <v>40015</v>
      </c>
      <c r="QG92" s="5">
        <v>39370</v>
      </c>
      <c r="QH92" s="5">
        <v>36295</v>
      </c>
      <c r="QI92" s="5">
        <v>119084</v>
      </c>
      <c r="QJ92" s="5">
        <v>81754</v>
      </c>
      <c r="QK92" s="5">
        <v>51413</v>
      </c>
      <c r="QL92" s="5">
        <v>51164</v>
      </c>
      <c r="QM92" s="5">
        <v>36651</v>
      </c>
      <c r="QN92" s="5">
        <v>43749</v>
      </c>
      <c r="QO92" s="5">
        <v>46713</v>
      </c>
      <c r="QP92" s="5">
        <v>53390</v>
      </c>
      <c r="QQ92" s="5">
        <v>47056</v>
      </c>
      <c r="QR92" s="5">
        <v>41993</v>
      </c>
      <c r="QS92" s="5">
        <v>39718</v>
      </c>
      <c r="QT92" s="5">
        <v>44268</v>
      </c>
      <c r="QU92" s="5">
        <v>39225</v>
      </c>
      <c r="QV92" s="5">
        <v>30231</v>
      </c>
      <c r="QW92" s="5">
        <v>26893</v>
      </c>
      <c r="QX92" s="5">
        <v>23489</v>
      </c>
      <c r="QY92" s="5">
        <v>18784</v>
      </c>
      <c r="QZ92" s="5">
        <v>23015</v>
      </c>
      <c r="RA92" s="5">
        <v>20519</v>
      </c>
      <c r="RB92" s="5">
        <v>28310</v>
      </c>
      <c r="RC92" s="5">
        <v>25508</v>
      </c>
      <c r="RD92" s="5">
        <v>24373</v>
      </c>
      <c r="RE92" s="5">
        <v>26558</v>
      </c>
      <c r="RF92" s="5">
        <v>20660</v>
      </c>
      <c r="RG92" s="5">
        <v>28418</v>
      </c>
      <c r="RH92" s="5">
        <v>29651</v>
      </c>
      <c r="RI92" s="5">
        <v>31438</v>
      </c>
      <c r="RJ92" s="5">
        <v>29913</v>
      </c>
      <c r="RK92" s="5">
        <v>29695</v>
      </c>
      <c r="RL92" s="5">
        <v>34151</v>
      </c>
      <c r="RM92" s="5">
        <v>31636</v>
      </c>
      <c r="RN92" s="5">
        <v>30507</v>
      </c>
      <c r="RO92" s="5">
        <v>94440</v>
      </c>
      <c r="RP92" s="5">
        <v>92147</v>
      </c>
      <c r="RQ92" s="5">
        <v>76121</v>
      </c>
      <c r="RR92" s="5">
        <v>77547</v>
      </c>
      <c r="RS92" s="5">
        <v>29900</v>
      </c>
      <c r="RT92" s="5">
        <v>51405</v>
      </c>
      <c r="RU92" s="5">
        <v>59449</v>
      </c>
      <c r="RV92" s="5">
        <v>94079</v>
      </c>
      <c r="RW92" s="5">
        <v>57175</v>
      </c>
      <c r="RX92" s="5">
        <v>59259</v>
      </c>
      <c r="RY92" s="5">
        <v>58153</v>
      </c>
      <c r="RZ92" s="5">
        <v>57735</v>
      </c>
      <c r="SA92" s="5">
        <v>55247</v>
      </c>
      <c r="SB92" s="5">
        <v>34909</v>
      </c>
      <c r="SC92" s="5">
        <v>40632</v>
      </c>
      <c r="SD92" s="5">
        <v>41172</v>
      </c>
      <c r="SE92" s="5">
        <v>38061</v>
      </c>
      <c r="SF92" s="5">
        <v>41054</v>
      </c>
      <c r="SG92" s="5">
        <v>42730</v>
      </c>
      <c r="SH92" s="5">
        <v>33667</v>
      </c>
      <c r="SI92" s="5">
        <v>45224</v>
      </c>
      <c r="SJ92" s="5">
        <v>38769</v>
      </c>
      <c r="SK92" s="5">
        <v>37294</v>
      </c>
      <c r="SL92" s="5">
        <v>38583</v>
      </c>
      <c r="SM92" s="5">
        <v>37857</v>
      </c>
      <c r="SN92" s="5">
        <v>39043</v>
      </c>
      <c r="SO92" s="5">
        <v>38946</v>
      </c>
      <c r="SP92" s="5">
        <v>40848</v>
      </c>
      <c r="SQ92" s="5">
        <v>39399</v>
      </c>
      <c r="SR92" s="5">
        <v>36534</v>
      </c>
      <c r="SS92" s="5">
        <v>33615</v>
      </c>
      <c r="ST92" s="5">
        <v>30757</v>
      </c>
      <c r="SU92" s="5">
        <v>307960</v>
      </c>
      <c r="SV92" s="5">
        <v>313252</v>
      </c>
      <c r="SW92" s="5">
        <v>263228</v>
      </c>
      <c r="SX92" s="5">
        <v>268159</v>
      </c>
      <c r="SY92" s="5">
        <v>199400</v>
      </c>
      <c r="SZ92" s="5">
        <v>184100</v>
      </c>
      <c r="TA92" s="5">
        <v>200433</v>
      </c>
      <c r="TB92" s="5">
        <v>193740</v>
      </c>
      <c r="TC92" s="5">
        <v>168942</v>
      </c>
      <c r="TD92" s="5">
        <v>110131</v>
      </c>
      <c r="TE92" s="5">
        <v>74848</v>
      </c>
      <c r="TF92" s="5">
        <v>61912</v>
      </c>
      <c r="TG92" s="5">
        <v>60359</v>
      </c>
      <c r="TH92" s="5">
        <v>41765</v>
      </c>
      <c r="TI92" s="5">
        <v>42536</v>
      </c>
      <c r="TJ92" s="5">
        <v>49033</v>
      </c>
      <c r="TK92" s="5">
        <v>49484</v>
      </c>
      <c r="TL92" s="5">
        <v>52586</v>
      </c>
      <c r="TM92" s="5">
        <v>53075</v>
      </c>
      <c r="TN92" s="5">
        <v>59412</v>
      </c>
      <c r="TO92" s="5">
        <v>61162</v>
      </c>
      <c r="TP92" s="5">
        <v>56893</v>
      </c>
      <c r="TQ92" s="5">
        <v>35261</v>
      </c>
      <c r="TR92" s="5">
        <v>37385</v>
      </c>
      <c r="TS92" s="5">
        <v>47354</v>
      </c>
      <c r="TT92" s="5">
        <v>38315</v>
      </c>
      <c r="TU92" s="5">
        <v>39875</v>
      </c>
      <c r="TV92" s="5">
        <v>9888</v>
      </c>
      <c r="TW92" s="5">
        <v>3114</v>
      </c>
      <c r="TX92" s="5">
        <v>6111</v>
      </c>
      <c r="TY92" s="5">
        <v>5867</v>
      </c>
      <c r="TZ92" s="5">
        <v>3171</v>
      </c>
      <c r="UA92" s="5">
        <v>15</v>
      </c>
      <c r="UB92" s="5">
        <v>39</v>
      </c>
      <c r="UC92" s="5">
        <v>56</v>
      </c>
      <c r="UD92" s="5">
        <v>190</v>
      </c>
      <c r="UE92" s="5">
        <v>1216</v>
      </c>
      <c r="UF92" s="5">
        <v>2241</v>
      </c>
      <c r="UG92" s="5">
        <v>3102</v>
      </c>
      <c r="UH92" s="5">
        <v>2897</v>
      </c>
      <c r="UI92" s="5">
        <v>2465</v>
      </c>
      <c r="UJ92" s="5">
        <v>2405</v>
      </c>
      <c r="UK92" s="5">
        <v>2295</v>
      </c>
      <c r="UL92" s="5">
        <v>2415</v>
      </c>
      <c r="UM92" s="5">
        <v>2519</v>
      </c>
      <c r="UN92" s="5">
        <v>1855</v>
      </c>
      <c r="UO92" s="5">
        <v>1509</v>
      </c>
      <c r="UP92" s="5">
        <v>1424</v>
      </c>
      <c r="UQ92" s="5">
        <v>1571</v>
      </c>
      <c r="UR92" s="5">
        <v>3274</v>
      </c>
      <c r="US92" s="5">
        <v>4983</v>
      </c>
      <c r="UT92" s="5">
        <v>4958</v>
      </c>
      <c r="UU92" s="5">
        <v>6747</v>
      </c>
      <c r="UV92" s="5">
        <v>9690</v>
      </c>
      <c r="UW92" s="5">
        <v>8496</v>
      </c>
      <c r="UX92" s="5">
        <v>11367</v>
      </c>
      <c r="UY92" s="5">
        <v>8341</v>
      </c>
      <c r="UZ92" s="5">
        <v>3060</v>
      </c>
      <c r="VA92" s="5">
        <v>2364</v>
      </c>
      <c r="VB92" s="5">
        <v>2326</v>
      </c>
      <c r="VC92" s="5">
        <v>2140</v>
      </c>
      <c r="VD92" s="5">
        <v>2140</v>
      </c>
      <c r="VE92" s="5">
        <v>2234</v>
      </c>
      <c r="VF92" s="5">
        <v>2483</v>
      </c>
      <c r="VG92" s="5">
        <v>137002</v>
      </c>
      <c r="VH92" s="5">
        <v>142585</v>
      </c>
      <c r="VI92" s="5">
        <v>142167</v>
      </c>
      <c r="VJ92" s="5">
        <v>162571</v>
      </c>
      <c r="VK92" s="5">
        <v>158525</v>
      </c>
      <c r="VL92" s="5">
        <v>145330</v>
      </c>
      <c r="VM92" s="5">
        <v>156881</v>
      </c>
      <c r="VN92" s="5">
        <v>157057</v>
      </c>
      <c r="VO92" s="5">
        <v>151808</v>
      </c>
      <c r="VP92" s="5">
        <v>149338</v>
      </c>
      <c r="VQ92" s="5">
        <v>121074</v>
      </c>
      <c r="VR92" s="5">
        <v>137758</v>
      </c>
      <c r="VS92" s="5">
        <v>131951</v>
      </c>
      <c r="VT92" s="5">
        <v>93306</v>
      </c>
      <c r="VU92" s="5">
        <v>107088</v>
      </c>
      <c r="VV92" s="5">
        <v>93523</v>
      </c>
      <c r="VW92" s="5">
        <v>100364</v>
      </c>
      <c r="VX92" s="5">
        <v>94910</v>
      </c>
      <c r="VY92" s="5">
        <v>68129</v>
      </c>
      <c r="VZ92" s="5">
        <v>77667</v>
      </c>
      <c r="WA92" s="5">
        <v>104119</v>
      </c>
      <c r="WB92" s="5">
        <v>106924</v>
      </c>
      <c r="WC92" s="5">
        <v>125658</v>
      </c>
      <c r="WD92" s="5">
        <v>126868</v>
      </c>
      <c r="WE92" s="5">
        <v>174653</v>
      </c>
      <c r="WF92" s="5">
        <v>152778</v>
      </c>
      <c r="WG92" s="5">
        <v>122839</v>
      </c>
      <c r="WH92" s="5">
        <v>113362</v>
      </c>
      <c r="WI92" s="5">
        <v>104421</v>
      </c>
      <c r="WJ92" s="5">
        <v>105663</v>
      </c>
      <c r="WK92" s="5">
        <v>96777</v>
      </c>
      <c r="WL92" s="5">
        <v>93385</v>
      </c>
      <c r="WM92" s="5">
        <v>44</v>
      </c>
      <c r="WN92" s="5">
        <v>21</v>
      </c>
      <c r="WO92" s="5">
        <v>0</v>
      </c>
      <c r="WP92" s="5">
        <v>-1</v>
      </c>
      <c r="WQ92" s="5">
        <v>3</v>
      </c>
      <c r="WR92" s="5">
        <v>0</v>
      </c>
      <c r="WS92" s="5">
        <v>0</v>
      </c>
      <c r="WT92" s="5">
        <v>0</v>
      </c>
      <c r="WU92" s="5">
        <v>0</v>
      </c>
      <c r="WV92" s="5">
        <v>0</v>
      </c>
      <c r="WW92" s="5">
        <v>0</v>
      </c>
      <c r="WX92" s="5">
        <v>0</v>
      </c>
      <c r="WY92" s="5">
        <v>0</v>
      </c>
      <c r="WZ92" s="5">
        <v>0</v>
      </c>
      <c r="XA92" s="5">
        <v>0</v>
      </c>
      <c r="XB92" s="5">
        <v>0</v>
      </c>
      <c r="XC92" s="5">
        <v>0</v>
      </c>
      <c r="XD92" s="5">
        <v>0</v>
      </c>
      <c r="XE92" s="5">
        <v>-3</v>
      </c>
      <c r="XF92" s="5">
        <v>-9</v>
      </c>
      <c r="XG92" s="5">
        <v>1921</v>
      </c>
      <c r="XH92" s="5">
        <v>0</v>
      </c>
      <c r="XI92" s="5">
        <v>0</v>
      </c>
      <c r="XJ92" s="5">
        <v>0</v>
      </c>
      <c r="XK92" s="5">
        <v>828</v>
      </c>
      <c r="XL92" s="5">
        <v>950</v>
      </c>
      <c r="XM92" s="5">
        <v>1161</v>
      </c>
      <c r="XN92" s="5">
        <v>1043</v>
      </c>
      <c r="XO92" s="5">
        <v>1059</v>
      </c>
      <c r="XP92" s="5">
        <v>1185</v>
      </c>
      <c r="XQ92" s="5">
        <v>1073</v>
      </c>
      <c r="XR92" s="5">
        <v>1054</v>
      </c>
      <c r="XS92" s="1">
        <v>54913</v>
      </c>
      <c r="XT92" s="3" t="s">
        <v>180</v>
      </c>
      <c r="XU92" s="3" t="s">
        <v>180</v>
      </c>
      <c r="XV92" s="3" t="s">
        <v>180</v>
      </c>
      <c r="XW92" s="3" t="s">
        <v>179</v>
      </c>
      <c r="XX92" s="3" t="s">
        <v>180</v>
      </c>
      <c r="XY92" s="3" t="s">
        <v>180</v>
      </c>
      <c r="XZ92" s="3" t="s">
        <v>219</v>
      </c>
    </row>
    <row r="93" spans="1:650" x14ac:dyDescent="0.3">
      <c r="A93" s="6" t="s">
        <v>124</v>
      </c>
      <c r="B93" s="1">
        <v>4014480</v>
      </c>
      <c r="C93" s="5">
        <v>9091</v>
      </c>
      <c r="D93" s="5">
        <v>6020</v>
      </c>
      <c r="E93" s="5">
        <v>8757</v>
      </c>
      <c r="F93" s="5">
        <v>8062</v>
      </c>
      <c r="G93" s="5">
        <v>8545</v>
      </c>
      <c r="H93" s="5">
        <v>2683</v>
      </c>
      <c r="I93" s="5">
        <v>198</v>
      </c>
      <c r="J93" s="5">
        <v>192</v>
      </c>
      <c r="K93" s="5">
        <v>9426</v>
      </c>
      <c r="L93" s="5">
        <v>8036</v>
      </c>
      <c r="M93" s="5">
        <v>5987</v>
      </c>
      <c r="N93" s="5">
        <v>14234</v>
      </c>
      <c r="O93" s="5">
        <v>9825</v>
      </c>
      <c r="P93" s="5">
        <v>2180</v>
      </c>
      <c r="Q93" s="5">
        <v>26</v>
      </c>
      <c r="R93" s="5">
        <v>21027</v>
      </c>
      <c r="S93" s="5">
        <v>0</v>
      </c>
      <c r="T93" s="5">
        <v>138</v>
      </c>
      <c r="U93" s="5">
        <v>2820</v>
      </c>
      <c r="V93" s="5">
        <v>23413</v>
      </c>
      <c r="W93" s="5">
        <v>2</v>
      </c>
      <c r="X93" s="5">
        <v>0</v>
      </c>
      <c r="Y93" s="5">
        <v>0</v>
      </c>
      <c r="Z93" s="5">
        <v>264</v>
      </c>
      <c r="AA93" s="5">
        <v>0</v>
      </c>
      <c r="AB93" s="5">
        <v>1939</v>
      </c>
      <c r="AC93" s="5">
        <v>311762</v>
      </c>
      <c r="AD93" s="5">
        <v>0</v>
      </c>
      <c r="AE93" s="5">
        <v>0</v>
      </c>
      <c r="AF93" s="5">
        <v>0</v>
      </c>
      <c r="AG93" s="5">
        <v>0</v>
      </c>
      <c r="AH93" s="5">
        <v>0</v>
      </c>
      <c r="AI93" s="5">
        <v>0</v>
      </c>
      <c r="AJ93" s="5">
        <v>82</v>
      </c>
      <c r="AK93" s="5">
        <v>0</v>
      </c>
      <c r="AL93" s="5">
        <v>12</v>
      </c>
      <c r="AM93" s="5">
        <v>10307</v>
      </c>
      <c r="AN93" s="5">
        <v>14897</v>
      </c>
      <c r="AO93" s="5">
        <v>18650</v>
      </c>
      <c r="AP93" s="5">
        <v>18453</v>
      </c>
      <c r="AQ93" s="5">
        <v>10065</v>
      </c>
      <c r="AR93" s="5">
        <v>-1480</v>
      </c>
      <c r="AS93" s="5">
        <v>14612</v>
      </c>
      <c r="AT93" s="5">
        <v>6351</v>
      </c>
      <c r="AU93" s="5">
        <v>10153</v>
      </c>
      <c r="AV93" s="5">
        <v>17614</v>
      </c>
      <c r="AW93" s="5">
        <v>25968</v>
      </c>
      <c r="AX93" s="5">
        <v>26335</v>
      </c>
      <c r="AY93" s="5">
        <v>71468</v>
      </c>
      <c r="AZ93" s="5">
        <v>13233</v>
      </c>
      <c r="BA93" s="5">
        <v>5758</v>
      </c>
      <c r="BB93" s="5">
        <v>55529</v>
      </c>
      <c r="BC93" s="5">
        <v>27408</v>
      </c>
      <c r="BD93" s="5">
        <v>37064</v>
      </c>
      <c r="BE93" s="5">
        <v>27979</v>
      </c>
      <c r="BF93" s="5">
        <v>33070</v>
      </c>
      <c r="BG93" s="5">
        <v>73863</v>
      </c>
      <c r="BH93" s="5">
        <v>83149</v>
      </c>
      <c r="BI93" s="5">
        <v>62225</v>
      </c>
      <c r="BJ93" s="5">
        <v>111942</v>
      </c>
      <c r="BK93" s="5">
        <v>93735</v>
      </c>
      <c r="BL93" s="5">
        <v>84824</v>
      </c>
      <c r="BM93" s="5">
        <v>63263</v>
      </c>
      <c r="BN93" s="5">
        <v>64793</v>
      </c>
      <c r="BO93" s="5">
        <v>1542</v>
      </c>
      <c r="BP93" s="5">
        <v>1326</v>
      </c>
      <c r="BQ93" s="5">
        <v>2709</v>
      </c>
      <c r="BR93" s="5">
        <v>3131</v>
      </c>
      <c r="BS93" s="5">
        <v>4510</v>
      </c>
      <c r="BT93" s="5">
        <v>729</v>
      </c>
      <c r="BU93" s="5">
        <v>5736</v>
      </c>
      <c r="BV93" s="5">
        <v>6632</v>
      </c>
      <c r="BW93" s="5">
        <v>7966</v>
      </c>
      <c r="BX93" s="5">
        <v>3045</v>
      </c>
      <c r="BY93" s="5">
        <v>1539</v>
      </c>
      <c r="BZ93" s="5">
        <v>8775</v>
      </c>
      <c r="CA93" s="5">
        <v>11676</v>
      </c>
      <c r="CB93" s="5">
        <v>73</v>
      </c>
      <c r="CC93" s="5">
        <v>2731</v>
      </c>
      <c r="CD93" s="5">
        <v>2658</v>
      </c>
      <c r="CE93" s="5">
        <v>4587</v>
      </c>
      <c r="CF93" s="5">
        <v>4729</v>
      </c>
      <c r="CG93" s="5">
        <v>2730</v>
      </c>
      <c r="CH93" s="5">
        <v>-12761</v>
      </c>
      <c r="CI93" s="5">
        <v>4751</v>
      </c>
      <c r="CJ93" s="5">
        <v>10262</v>
      </c>
      <c r="CK93" s="5">
        <v>8922</v>
      </c>
      <c r="CL93" s="5">
        <v>42638</v>
      </c>
      <c r="CM93" s="5">
        <v>32180</v>
      </c>
      <c r="CN93" s="5">
        <v>26365</v>
      </c>
      <c r="CO93" s="5">
        <v>21625</v>
      </c>
      <c r="CP93" s="5">
        <v>17057</v>
      </c>
      <c r="CQ93" s="5">
        <v>29359</v>
      </c>
      <c r="CR93" s="5">
        <v>22749</v>
      </c>
      <c r="CS93" s="5">
        <v>16762</v>
      </c>
      <c r="CT93" s="5">
        <v>11628</v>
      </c>
      <c r="CU93" s="5">
        <v>135555</v>
      </c>
      <c r="CV93" s="5">
        <v>117959</v>
      </c>
      <c r="CW93" s="5">
        <v>98189</v>
      </c>
      <c r="CX93" s="5">
        <v>109994</v>
      </c>
      <c r="CY93" s="5">
        <v>114984</v>
      </c>
      <c r="CZ93" s="5">
        <v>121864</v>
      </c>
      <c r="DA93" s="5">
        <v>114168</v>
      </c>
      <c r="DB93" s="5">
        <v>172219</v>
      </c>
      <c r="DC93" s="5">
        <v>94088</v>
      </c>
      <c r="DD93" s="5">
        <v>104397</v>
      </c>
      <c r="DE93" s="5">
        <v>102778</v>
      </c>
      <c r="DF93" s="5">
        <v>102767</v>
      </c>
      <c r="DG93" s="5">
        <v>81799</v>
      </c>
      <c r="DH93" s="5">
        <v>87009</v>
      </c>
      <c r="DI93" s="5">
        <v>85768</v>
      </c>
      <c r="DJ93" s="5">
        <v>57347</v>
      </c>
      <c r="DK93" s="5">
        <v>74483</v>
      </c>
      <c r="DL93" s="5">
        <v>46760</v>
      </c>
      <c r="DM93" s="5">
        <v>36985</v>
      </c>
      <c r="DN93" s="5">
        <v>42146</v>
      </c>
      <c r="DO93" s="5">
        <v>46989</v>
      </c>
      <c r="DP93" s="5">
        <v>30063</v>
      </c>
      <c r="DQ93" s="5">
        <v>62547</v>
      </c>
      <c r="DR93" s="5">
        <v>63058</v>
      </c>
      <c r="DS93" s="5">
        <v>56700</v>
      </c>
      <c r="DT93" s="5">
        <v>67814</v>
      </c>
      <c r="DU93" s="5">
        <v>58344</v>
      </c>
      <c r="DV93" s="5">
        <v>76631</v>
      </c>
      <c r="DW93" s="5">
        <v>65084</v>
      </c>
      <c r="DX93" s="5">
        <v>73610</v>
      </c>
      <c r="DY93" s="5">
        <v>49955</v>
      </c>
      <c r="DZ93" s="5">
        <v>57072</v>
      </c>
      <c r="EA93" s="5">
        <v>4329</v>
      </c>
      <c r="EB93" s="5">
        <v>11857</v>
      </c>
      <c r="EC93" s="5">
        <v>13327</v>
      </c>
      <c r="ED93" s="5">
        <v>20947</v>
      </c>
      <c r="EE93" s="5">
        <v>3475</v>
      </c>
      <c r="EF93" s="5">
        <v>2883</v>
      </c>
      <c r="EG93" s="5">
        <v>10446</v>
      </c>
      <c r="EH93" s="5">
        <v>33055</v>
      </c>
      <c r="EI93" s="5">
        <v>16993</v>
      </c>
      <c r="EJ93" s="5">
        <v>1681</v>
      </c>
      <c r="EK93" s="5">
        <v>3267</v>
      </c>
      <c r="EL93" s="5">
        <v>24210</v>
      </c>
      <c r="EM93" s="5">
        <v>25081</v>
      </c>
      <c r="EN93" s="5">
        <v>14698</v>
      </c>
      <c r="EO93" s="5">
        <v>-91</v>
      </c>
      <c r="EP93" s="5">
        <v>4073</v>
      </c>
      <c r="EQ93" s="5">
        <v>-1131</v>
      </c>
      <c r="ER93" s="5">
        <v>-319</v>
      </c>
      <c r="ES93" s="5">
        <v>-455</v>
      </c>
      <c r="ET93" s="5">
        <v>52850</v>
      </c>
      <c r="EU93" s="5">
        <v>51905</v>
      </c>
      <c r="EV93" s="5">
        <v>4613</v>
      </c>
      <c r="EW93" s="5">
        <v>9479</v>
      </c>
      <c r="EX93" s="5">
        <v>3943</v>
      </c>
      <c r="EY93" s="5">
        <v>2935</v>
      </c>
      <c r="EZ93" s="5">
        <v>10889</v>
      </c>
      <c r="FA93" s="5">
        <v>8567</v>
      </c>
      <c r="FB93" s="5">
        <v>12194</v>
      </c>
      <c r="FC93" s="5">
        <v>20089</v>
      </c>
      <c r="FD93" s="5">
        <v>18514</v>
      </c>
      <c r="FE93" s="5">
        <v>13720</v>
      </c>
      <c r="FF93" s="5">
        <v>16066</v>
      </c>
      <c r="FG93" s="5">
        <v>0</v>
      </c>
      <c r="FH93" s="5">
        <v>0</v>
      </c>
      <c r="FI93" s="5">
        <v>0</v>
      </c>
      <c r="FJ93" s="5">
        <v>0</v>
      </c>
      <c r="FK93" s="5">
        <v>0</v>
      </c>
      <c r="FL93" s="5">
        <v>0</v>
      </c>
      <c r="FM93" s="5">
        <v>0</v>
      </c>
      <c r="FN93" s="5">
        <v>0</v>
      </c>
      <c r="FO93" s="5">
        <v>0</v>
      </c>
      <c r="FP93" s="5">
        <v>0</v>
      </c>
      <c r="FQ93" s="5">
        <v>0</v>
      </c>
      <c r="FR93" s="5">
        <v>0</v>
      </c>
      <c r="FS93" s="5">
        <v>0</v>
      </c>
      <c r="FT93" s="5">
        <v>0</v>
      </c>
      <c r="FU93" s="5" t="s">
        <v>33</v>
      </c>
      <c r="FV93" s="5" t="s">
        <v>33</v>
      </c>
      <c r="FW93" s="5" t="s">
        <v>33</v>
      </c>
      <c r="FX93" s="5" t="s">
        <v>33</v>
      </c>
      <c r="FY93" s="5" t="s">
        <v>33</v>
      </c>
      <c r="FZ93" s="5" t="s">
        <v>33</v>
      </c>
      <c r="GA93" s="5" t="s">
        <v>33</v>
      </c>
      <c r="GB93" s="5" t="s">
        <v>33</v>
      </c>
      <c r="GC93" s="5" t="s">
        <v>33</v>
      </c>
      <c r="GD93" s="5" t="s">
        <v>33</v>
      </c>
      <c r="GE93" s="5" t="s">
        <v>33</v>
      </c>
      <c r="GF93" s="5" t="s">
        <v>33</v>
      </c>
      <c r="GG93" s="5" t="s">
        <v>33</v>
      </c>
      <c r="GH93" s="5" t="s">
        <v>33</v>
      </c>
      <c r="GI93" s="5" t="s">
        <v>33</v>
      </c>
      <c r="GJ93" s="5" t="s">
        <v>33</v>
      </c>
      <c r="GK93" s="5" t="s">
        <v>33</v>
      </c>
      <c r="GL93" s="5" t="s">
        <v>33</v>
      </c>
      <c r="GM93" s="5">
        <v>150518</v>
      </c>
      <c r="GN93" s="5">
        <v>137243</v>
      </c>
      <c r="GO93" s="5">
        <v>122982</v>
      </c>
      <c r="GP93" s="5">
        <v>142146</v>
      </c>
      <c r="GQ93" s="5">
        <v>141821</v>
      </c>
      <c r="GR93" s="5">
        <v>143055</v>
      </c>
      <c r="GS93" s="5">
        <v>149198</v>
      </c>
      <c r="GT93" s="5">
        <v>230550</v>
      </c>
      <c r="GU93" s="5">
        <v>138537</v>
      </c>
      <c r="GV93" s="5">
        <v>115680</v>
      </c>
      <c r="GW93" s="5">
        <v>128183</v>
      </c>
      <c r="GX93" s="5">
        <v>156337</v>
      </c>
      <c r="GY93" s="5">
        <v>138534</v>
      </c>
      <c r="GZ93" s="5">
        <v>121574</v>
      </c>
      <c r="HA93" s="5">
        <v>114401</v>
      </c>
      <c r="HB93" s="5">
        <v>111439</v>
      </c>
      <c r="HC93" s="5">
        <v>149407</v>
      </c>
      <c r="HD93" s="5">
        <v>64541</v>
      </c>
      <c r="HE93" s="5">
        <v>47837</v>
      </c>
      <c r="HF93" s="5">
        <v>161176</v>
      </c>
      <c r="HG93" s="5">
        <v>131056</v>
      </c>
      <c r="HH93" s="5">
        <v>82001</v>
      </c>
      <c r="HI93" s="5">
        <v>108927</v>
      </c>
      <c r="HJ93" s="5">
        <v>142973</v>
      </c>
      <c r="HK93" s="5">
        <v>165677</v>
      </c>
      <c r="HL93" s="5">
        <v>190156</v>
      </c>
      <c r="HM93" s="5">
        <v>462523</v>
      </c>
      <c r="HN93" s="5">
        <v>217824</v>
      </c>
      <c r="HO93" s="5">
        <v>208266</v>
      </c>
      <c r="HP93" s="5">
        <v>199697</v>
      </c>
      <c r="HQ93" s="5">
        <v>143701</v>
      </c>
      <c r="HR93" s="5">
        <v>149559</v>
      </c>
      <c r="HS93" s="5">
        <v>208027</v>
      </c>
      <c r="HT93" s="5">
        <v>218352</v>
      </c>
      <c r="HU93" s="5">
        <v>276365</v>
      </c>
      <c r="HV93" s="5">
        <v>417815</v>
      </c>
      <c r="HW93" s="5">
        <v>509371</v>
      </c>
      <c r="HX93" s="5">
        <v>489313</v>
      </c>
      <c r="HY93" s="5">
        <v>485569</v>
      </c>
      <c r="HZ93" s="5">
        <v>523374</v>
      </c>
      <c r="IA93" s="5">
        <v>619135</v>
      </c>
      <c r="IB93" s="5">
        <v>866166</v>
      </c>
      <c r="IC93" s="5">
        <v>1477281</v>
      </c>
      <c r="ID93" s="5">
        <v>1319497</v>
      </c>
      <c r="IE93" s="5">
        <v>1278422</v>
      </c>
      <c r="IF93" s="5">
        <v>1165977</v>
      </c>
      <c r="IG93" s="5">
        <v>991383</v>
      </c>
      <c r="IH93" s="5">
        <v>1023614</v>
      </c>
      <c r="II93" s="5">
        <v>1006217</v>
      </c>
      <c r="IJ93" s="5">
        <v>1011121</v>
      </c>
      <c r="IK93" s="5">
        <v>1127553</v>
      </c>
      <c r="IL93" s="5">
        <v>631752</v>
      </c>
      <c r="IM93" s="5">
        <v>675221</v>
      </c>
      <c r="IN93" s="5">
        <v>705995</v>
      </c>
      <c r="IO93" s="5">
        <v>639082</v>
      </c>
      <c r="IP93" s="5">
        <v>638765</v>
      </c>
      <c r="IQ93" s="5">
        <v>682634</v>
      </c>
      <c r="IR93" s="5">
        <v>675756</v>
      </c>
      <c r="IS93" s="5">
        <v>687299</v>
      </c>
      <c r="IT93" s="5">
        <v>696104</v>
      </c>
      <c r="IU93" s="5">
        <v>720859</v>
      </c>
      <c r="IV93" s="5">
        <v>628820</v>
      </c>
      <c r="IW93" s="5">
        <v>635012</v>
      </c>
      <c r="IX93" s="5">
        <v>675677</v>
      </c>
      <c r="IY93" s="5">
        <v>0</v>
      </c>
      <c r="IZ93" s="5">
        <v>4826</v>
      </c>
      <c r="JA93" s="5">
        <v>9974</v>
      </c>
      <c r="JB93" s="5">
        <v>9924</v>
      </c>
      <c r="JC93" s="5">
        <v>24999</v>
      </c>
      <c r="JD93" s="5">
        <v>17863</v>
      </c>
      <c r="JE93" s="5">
        <v>16894</v>
      </c>
      <c r="JF93" s="5">
        <v>17851</v>
      </c>
      <c r="JG93" s="5">
        <v>21375</v>
      </c>
      <c r="JH93" s="5">
        <v>9368</v>
      </c>
      <c r="JI93" s="5">
        <v>22508</v>
      </c>
      <c r="JJ93" s="5">
        <v>14799</v>
      </c>
      <c r="JK93" s="5">
        <v>13688</v>
      </c>
      <c r="JL93" s="5">
        <v>17306</v>
      </c>
      <c r="JM93" s="5">
        <v>55390</v>
      </c>
      <c r="JN93" s="5">
        <v>38771</v>
      </c>
      <c r="JO93" s="5">
        <v>62751</v>
      </c>
      <c r="JP93" s="5">
        <v>32779</v>
      </c>
      <c r="JQ93" s="5">
        <v>42685</v>
      </c>
      <c r="JR93" s="5">
        <v>102099</v>
      </c>
      <c r="JS93" s="5">
        <v>95265</v>
      </c>
      <c r="JT93" s="5">
        <v>103902</v>
      </c>
      <c r="JU93" s="5">
        <v>78505</v>
      </c>
      <c r="JV93" s="5">
        <v>74615</v>
      </c>
      <c r="JW93" s="5">
        <v>108139</v>
      </c>
      <c r="JX93" s="5">
        <v>107948</v>
      </c>
      <c r="JY93" s="5">
        <v>106307</v>
      </c>
      <c r="JZ93" s="5">
        <v>112679</v>
      </c>
      <c r="KA93" s="5">
        <v>107538</v>
      </c>
      <c r="KB93" s="5">
        <v>124598</v>
      </c>
      <c r="KC93" s="5">
        <v>103359</v>
      </c>
      <c r="KD93" s="5">
        <v>75627</v>
      </c>
      <c r="KE93" s="5">
        <v>308039</v>
      </c>
      <c r="KF93" s="5">
        <v>233742</v>
      </c>
      <c r="KG93" s="5">
        <v>264630</v>
      </c>
      <c r="KH93" s="5">
        <v>246589</v>
      </c>
      <c r="KI93" s="5">
        <v>216160</v>
      </c>
      <c r="KJ93" s="5">
        <v>156931</v>
      </c>
      <c r="KK93" s="5">
        <v>156682</v>
      </c>
      <c r="KL93" s="5">
        <v>121334</v>
      </c>
      <c r="KM93" s="5">
        <v>56695</v>
      </c>
      <c r="KN93" s="5">
        <v>1707</v>
      </c>
      <c r="KO93" s="5">
        <v>49935</v>
      </c>
      <c r="KP93" s="5">
        <v>182186</v>
      </c>
      <c r="KQ93" s="5">
        <v>170821</v>
      </c>
      <c r="KR93" s="5">
        <v>127196</v>
      </c>
      <c r="KS93" s="5">
        <v>137216</v>
      </c>
      <c r="KT93" s="5">
        <v>84884</v>
      </c>
      <c r="KU93" s="5">
        <v>75686</v>
      </c>
      <c r="KV93" s="5">
        <v>73263</v>
      </c>
      <c r="KW93" s="5">
        <v>68037</v>
      </c>
      <c r="KX93" s="5">
        <v>32127</v>
      </c>
      <c r="KY93" s="5">
        <v>9320</v>
      </c>
      <c r="KZ93" s="5">
        <v>7994</v>
      </c>
      <c r="LA93" s="5">
        <v>9790</v>
      </c>
      <c r="LB93" s="5">
        <v>9366</v>
      </c>
      <c r="LC93" s="5">
        <v>9705</v>
      </c>
      <c r="LD93" s="5">
        <v>10281</v>
      </c>
      <c r="LE93" s="5">
        <v>10244</v>
      </c>
      <c r="LF93" s="5">
        <v>12777</v>
      </c>
      <c r="LG93" s="5">
        <v>15390</v>
      </c>
      <c r="LH93" s="5">
        <v>14635</v>
      </c>
      <c r="LI93" s="5">
        <v>13027</v>
      </c>
      <c r="LJ93" s="5">
        <v>12929</v>
      </c>
      <c r="LK93" s="5">
        <v>1140</v>
      </c>
      <c r="LL93" s="5">
        <v>1240</v>
      </c>
      <c r="LM93" s="5">
        <v>1206</v>
      </c>
      <c r="LN93" s="5">
        <v>1241</v>
      </c>
      <c r="LO93" s="5">
        <v>1185</v>
      </c>
      <c r="LP93" s="5">
        <v>659</v>
      </c>
      <c r="LQ93" s="5">
        <v>1670</v>
      </c>
      <c r="LR93" s="5">
        <v>1387</v>
      </c>
      <c r="LS93" s="5">
        <v>982</v>
      </c>
      <c r="LT93" s="5">
        <v>1256</v>
      </c>
      <c r="LU93" s="5">
        <v>1767</v>
      </c>
      <c r="LV93" s="5">
        <v>2324</v>
      </c>
      <c r="LW93" s="5">
        <v>2250</v>
      </c>
      <c r="LX93" s="5">
        <v>1712</v>
      </c>
      <c r="LY93" s="5">
        <v>1662</v>
      </c>
      <c r="LZ93" s="5">
        <v>1670</v>
      </c>
      <c r="MA93" s="5">
        <v>4096</v>
      </c>
      <c r="MB93" s="5">
        <v>4997</v>
      </c>
      <c r="MC93" s="5">
        <v>5848</v>
      </c>
      <c r="MD93" s="5">
        <v>5145</v>
      </c>
      <c r="ME93" s="5">
        <v>6669</v>
      </c>
      <c r="MF93" s="5">
        <v>3770</v>
      </c>
      <c r="MG93" s="5">
        <v>5166</v>
      </c>
      <c r="MH93" s="5">
        <v>6770</v>
      </c>
      <c r="MI93" s="5">
        <v>8566</v>
      </c>
      <c r="MJ93" s="5">
        <v>8586</v>
      </c>
      <c r="MK93" s="5">
        <v>12144</v>
      </c>
      <c r="ML93" s="5">
        <v>10519</v>
      </c>
      <c r="MM93" s="5">
        <v>10226</v>
      </c>
      <c r="MN93" s="5">
        <v>9824</v>
      </c>
      <c r="MO93" s="5">
        <v>10006</v>
      </c>
      <c r="MP93" s="5">
        <v>10271</v>
      </c>
      <c r="MQ93" s="5">
        <v>0</v>
      </c>
      <c r="MR93" s="5">
        <v>0</v>
      </c>
      <c r="MS93" s="5">
        <v>1</v>
      </c>
      <c r="MT93" s="5">
        <v>-1</v>
      </c>
      <c r="MU93" s="5">
        <v>0</v>
      </c>
      <c r="MV93" s="5">
        <v>0</v>
      </c>
      <c r="MW93" s="5">
        <v>0</v>
      </c>
      <c r="MX93" s="5">
        <v>0</v>
      </c>
      <c r="MY93" s="5">
        <v>0</v>
      </c>
      <c r="MZ93" s="5">
        <v>2</v>
      </c>
      <c r="NA93" s="5">
        <v>231</v>
      </c>
      <c r="NB93" s="5">
        <v>389</v>
      </c>
      <c r="NC93" s="5">
        <v>437</v>
      </c>
      <c r="ND93" s="5">
        <v>2962</v>
      </c>
      <c r="NE93" s="5" t="s">
        <v>33</v>
      </c>
      <c r="NF93" s="5" t="s">
        <v>33</v>
      </c>
      <c r="NG93" s="5" t="s">
        <v>33</v>
      </c>
      <c r="NH93" s="5" t="s">
        <v>33</v>
      </c>
      <c r="NI93" s="5" t="s">
        <v>33</v>
      </c>
      <c r="NJ93" s="5" t="s">
        <v>33</v>
      </c>
      <c r="NK93" s="5" t="s">
        <v>33</v>
      </c>
      <c r="NL93" s="5" t="s">
        <v>33</v>
      </c>
      <c r="NM93" s="5" t="s">
        <v>33</v>
      </c>
      <c r="NN93" s="5" t="s">
        <v>33</v>
      </c>
      <c r="NO93" s="5" t="s">
        <v>33</v>
      </c>
      <c r="NP93" s="5" t="s">
        <v>33</v>
      </c>
      <c r="NQ93" s="5" t="s">
        <v>33</v>
      </c>
      <c r="NR93" s="5" t="s">
        <v>33</v>
      </c>
      <c r="NS93" s="5" t="s">
        <v>33</v>
      </c>
      <c r="NT93" s="5" t="s">
        <v>33</v>
      </c>
      <c r="NU93" s="5" t="s">
        <v>33</v>
      </c>
      <c r="NV93" s="5" t="s">
        <v>33</v>
      </c>
      <c r="NW93" s="5">
        <v>0</v>
      </c>
      <c r="NX93" s="5">
        <v>0</v>
      </c>
      <c r="NY93" s="5">
        <v>0</v>
      </c>
      <c r="NZ93" s="5">
        <v>0</v>
      </c>
      <c r="OA93" s="5">
        <v>0</v>
      </c>
      <c r="OB93" s="5">
        <v>0</v>
      </c>
      <c r="OC93" s="5">
        <v>0</v>
      </c>
      <c r="OD93" s="5">
        <v>0</v>
      </c>
      <c r="OE93" s="5">
        <v>0</v>
      </c>
      <c r="OF93" s="5">
        <v>0</v>
      </c>
      <c r="OG93" s="5">
        <v>0</v>
      </c>
      <c r="OH93" s="5">
        <v>0</v>
      </c>
      <c r="OI93" s="5">
        <v>0</v>
      </c>
      <c r="OJ93" s="5">
        <v>0</v>
      </c>
      <c r="OK93" s="5" t="s">
        <v>33</v>
      </c>
      <c r="OL93" s="5" t="s">
        <v>33</v>
      </c>
      <c r="OM93" s="5" t="s">
        <v>33</v>
      </c>
      <c r="ON93" s="5" t="s">
        <v>33</v>
      </c>
      <c r="OO93" s="5" t="s">
        <v>33</v>
      </c>
      <c r="OP93" s="5" t="s">
        <v>33</v>
      </c>
      <c r="OQ93" s="5" t="s">
        <v>33</v>
      </c>
      <c r="OR93" s="5" t="s">
        <v>33</v>
      </c>
      <c r="OS93" s="5" t="s">
        <v>33</v>
      </c>
      <c r="OT93" s="5" t="s">
        <v>33</v>
      </c>
      <c r="OU93" s="5" t="s">
        <v>33</v>
      </c>
      <c r="OV93" s="5" t="s">
        <v>33</v>
      </c>
      <c r="OW93" s="5" t="s">
        <v>33</v>
      </c>
      <c r="OX93" s="5" t="s">
        <v>33</v>
      </c>
      <c r="OY93" s="5" t="s">
        <v>33</v>
      </c>
      <c r="OZ93" s="5" t="s">
        <v>33</v>
      </c>
      <c r="PA93" s="5" t="s">
        <v>33</v>
      </c>
      <c r="PB93" s="5" t="s">
        <v>33</v>
      </c>
      <c r="PC93" s="5">
        <v>15319</v>
      </c>
      <c r="PD93" s="5">
        <v>14934</v>
      </c>
      <c r="PE93" s="5">
        <v>16335</v>
      </c>
      <c r="PF93" s="5">
        <v>15372</v>
      </c>
      <c r="PG93" s="5">
        <v>15118</v>
      </c>
      <c r="PH93" s="5">
        <v>14701</v>
      </c>
      <c r="PI93" s="5">
        <v>12753</v>
      </c>
      <c r="PJ93" s="5">
        <v>12693</v>
      </c>
      <c r="PK93" s="5">
        <v>12738</v>
      </c>
      <c r="PL93" s="5">
        <v>16202</v>
      </c>
      <c r="PM93" s="5">
        <v>17023</v>
      </c>
      <c r="PN93" s="5">
        <v>21312</v>
      </c>
      <c r="PO93" s="5">
        <v>22129</v>
      </c>
      <c r="PP93" s="5">
        <v>20096</v>
      </c>
      <c r="PQ93" s="5">
        <v>20402</v>
      </c>
      <c r="PR93" s="5">
        <v>15515</v>
      </c>
      <c r="PS93" s="5">
        <v>21484</v>
      </c>
      <c r="PT93" s="5">
        <v>28112</v>
      </c>
      <c r="PU93" s="5">
        <v>25563</v>
      </c>
      <c r="PV93" s="5">
        <v>26137</v>
      </c>
      <c r="PW93" s="5">
        <v>33902</v>
      </c>
      <c r="PX93" s="5">
        <v>27977</v>
      </c>
      <c r="PY93" s="5">
        <v>32487</v>
      </c>
      <c r="PZ93" s="5">
        <v>30089</v>
      </c>
      <c r="QA93" s="5">
        <v>25204</v>
      </c>
      <c r="QB93" s="5">
        <v>19293</v>
      </c>
      <c r="QC93" s="5">
        <v>19432</v>
      </c>
      <c r="QD93" s="5">
        <v>23555</v>
      </c>
      <c r="QE93" s="5">
        <v>20590</v>
      </c>
      <c r="QF93" s="5">
        <v>19422</v>
      </c>
      <c r="QG93" s="5">
        <v>19735</v>
      </c>
      <c r="QH93" s="5">
        <v>19770</v>
      </c>
      <c r="QI93" s="5">
        <v>63697</v>
      </c>
      <c r="QJ93" s="5">
        <v>57534</v>
      </c>
      <c r="QK93" s="5">
        <v>58511</v>
      </c>
      <c r="QL93" s="5">
        <v>39056</v>
      </c>
      <c r="QM93" s="5">
        <v>41640</v>
      </c>
      <c r="QN93" s="5">
        <v>40246</v>
      </c>
      <c r="QO93" s="5">
        <v>45715</v>
      </c>
      <c r="QP93" s="5">
        <v>49579</v>
      </c>
      <c r="QQ93" s="5">
        <v>37164</v>
      </c>
      <c r="QR93" s="5">
        <v>32492</v>
      </c>
      <c r="QS93" s="5">
        <v>44626</v>
      </c>
      <c r="QT93" s="5">
        <v>64055</v>
      </c>
      <c r="QU93" s="5">
        <v>57138</v>
      </c>
      <c r="QV93" s="5">
        <v>49824</v>
      </c>
      <c r="QW93" s="5">
        <v>47243</v>
      </c>
      <c r="QX93" s="5">
        <v>41119</v>
      </c>
      <c r="QY93" s="5">
        <v>44291</v>
      </c>
      <c r="QZ93" s="5">
        <v>40682</v>
      </c>
      <c r="RA93" s="5">
        <v>34423</v>
      </c>
      <c r="RB93" s="5">
        <v>39685</v>
      </c>
      <c r="RC93" s="5">
        <v>39357</v>
      </c>
      <c r="RD93" s="5">
        <v>33958</v>
      </c>
      <c r="RE93" s="5">
        <v>36849</v>
      </c>
      <c r="RF93" s="5">
        <v>43279</v>
      </c>
      <c r="RG93" s="5">
        <v>45121</v>
      </c>
      <c r="RH93" s="5">
        <v>40156</v>
      </c>
      <c r="RI93" s="5">
        <v>42991</v>
      </c>
      <c r="RJ93" s="5">
        <v>37427</v>
      </c>
      <c r="RK93" s="5">
        <v>36702</v>
      </c>
      <c r="RL93" s="5">
        <v>33724</v>
      </c>
      <c r="RM93" s="5">
        <v>32932</v>
      </c>
      <c r="RN93" s="5">
        <v>32143</v>
      </c>
      <c r="RO93" s="5">
        <v>34150</v>
      </c>
      <c r="RP93" s="5">
        <v>33671</v>
      </c>
      <c r="RQ93" s="5">
        <v>33895</v>
      </c>
      <c r="RR93" s="5">
        <v>34184</v>
      </c>
      <c r="RS93" s="5">
        <v>33195</v>
      </c>
      <c r="RT93" s="5">
        <v>27397</v>
      </c>
      <c r="RU93" s="5">
        <v>26166</v>
      </c>
      <c r="RV93" s="5">
        <v>28991</v>
      </c>
      <c r="RW93" s="5">
        <v>25880</v>
      </c>
      <c r="RX93" s="5">
        <v>25684</v>
      </c>
      <c r="RY93" s="5">
        <v>37838</v>
      </c>
      <c r="RZ93" s="5">
        <v>39708</v>
      </c>
      <c r="SA93" s="5">
        <v>48784</v>
      </c>
      <c r="SB93" s="5">
        <v>46963</v>
      </c>
      <c r="SC93" s="5">
        <v>38032</v>
      </c>
      <c r="SD93" s="5">
        <v>21881</v>
      </c>
      <c r="SE93" s="5">
        <v>34826</v>
      </c>
      <c r="SF93" s="5">
        <v>27613</v>
      </c>
      <c r="SG93" s="5">
        <v>31760</v>
      </c>
      <c r="SH93" s="5">
        <v>74874</v>
      </c>
      <c r="SI93" s="5">
        <v>61128</v>
      </c>
      <c r="SJ93" s="5">
        <v>48762</v>
      </c>
      <c r="SK93" s="5">
        <v>51240</v>
      </c>
      <c r="SL93" s="5">
        <v>50629</v>
      </c>
      <c r="SM93" s="5">
        <v>44651</v>
      </c>
      <c r="SN93" s="5">
        <v>42028</v>
      </c>
      <c r="SO93" s="5">
        <v>43754</v>
      </c>
      <c r="SP93" s="5">
        <v>42642</v>
      </c>
      <c r="SQ93" s="5">
        <v>44175</v>
      </c>
      <c r="SR93" s="5">
        <v>46140</v>
      </c>
      <c r="SS93" s="5">
        <v>28283</v>
      </c>
      <c r="ST93" s="5">
        <v>24527</v>
      </c>
      <c r="SU93" s="5">
        <v>25456</v>
      </c>
      <c r="SV93" s="5">
        <v>26426</v>
      </c>
      <c r="SW93" s="5">
        <v>22383</v>
      </c>
      <c r="SX93" s="5">
        <v>9420</v>
      </c>
      <c r="SY93" s="5">
        <v>16238</v>
      </c>
      <c r="SZ93" s="5">
        <v>21686</v>
      </c>
      <c r="TA93" s="5">
        <v>24190</v>
      </c>
      <c r="TB93" s="5">
        <v>21784</v>
      </c>
      <c r="TC93" s="5">
        <v>25348</v>
      </c>
      <c r="TD93" s="5">
        <v>4809</v>
      </c>
      <c r="TE93" s="5">
        <v>4449</v>
      </c>
      <c r="TF93" s="5">
        <v>4798</v>
      </c>
      <c r="TG93" s="5">
        <v>4511</v>
      </c>
      <c r="TH93" s="5">
        <v>3700</v>
      </c>
      <c r="TI93" s="5">
        <v>5587</v>
      </c>
      <c r="TJ93" s="5">
        <v>7059</v>
      </c>
      <c r="TK93" s="5">
        <v>2218</v>
      </c>
      <c r="TL93" s="5">
        <v>820</v>
      </c>
      <c r="TM93" s="5">
        <v>-3244</v>
      </c>
      <c r="TN93" s="5">
        <v>1438</v>
      </c>
      <c r="TO93" s="5">
        <v>18321</v>
      </c>
      <c r="TP93" s="5">
        <v>19304</v>
      </c>
      <c r="TQ93" s="5">
        <v>20215</v>
      </c>
      <c r="TR93" s="5">
        <v>17024</v>
      </c>
      <c r="TS93" s="5">
        <v>26945</v>
      </c>
      <c r="TT93" s="5">
        <v>18752</v>
      </c>
      <c r="TU93" s="5">
        <v>16732</v>
      </c>
      <c r="TV93" s="5">
        <v>15266</v>
      </c>
      <c r="TW93" s="5">
        <v>15334</v>
      </c>
      <c r="TX93" s="5">
        <v>14344</v>
      </c>
      <c r="TY93" s="5">
        <v>13818</v>
      </c>
      <c r="TZ93" s="5">
        <v>13831</v>
      </c>
      <c r="UA93" s="5">
        <v>776</v>
      </c>
      <c r="UB93" s="5">
        <v>1544</v>
      </c>
      <c r="UC93" s="5">
        <v>2027</v>
      </c>
      <c r="UD93" s="5">
        <v>1304</v>
      </c>
      <c r="UE93" s="5">
        <v>1192</v>
      </c>
      <c r="UF93" s="5">
        <v>1025</v>
      </c>
      <c r="UG93" s="5">
        <v>1046</v>
      </c>
      <c r="UH93" s="5">
        <v>1775</v>
      </c>
      <c r="UI93" s="5">
        <v>1920</v>
      </c>
      <c r="UJ93" s="5">
        <v>1810</v>
      </c>
      <c r="UK93" s="5">
        <v>1349</v>
      </c>
      <c r="UL93" s="5">
        <v>2222</v>
      </c>
      <c r="UM93" s="5">
        <v>2478</v>
      </c>
      <c r="UN93" s="5">
        <v>2678</v>
      </c>
      <c r="UO93" s="5">
        <v>2436</v>
      </c>
      <c r="UP93" s="5">
        <v>2017</v>
      </c>
      <c r="UQ93" s="5">
        <v>2051</v>
      </c>
      <c r="UR93" s="5">
        <v>1887</v>
      </c>
      <c r="US93" s="5">
        <v>2740</v>
      </c>
      <c r="UT93" s="5">
        <v>25081</v>
      </c>
      <c r="UU93" s="5">
        <v>17112</v>
      </c>
      <c r="UV93" s="5">
        <v>12431</v>
      </c>
      <c r="UW93" s="5">
        <v>3394</v>
      </c>
      <c r="UX93" s="5">
        <v>4173</v>
      </c>
      <c r="UY93" s="5">
        <v>3756</v>
      </c>
      <c r="UZ93" s="5">
        <v>3155</v>
      </c>
      <c r="VA93" s="5">
        <v>4047</v>
      </c>
      <c r="VB93" s="5">
        <v>1503</v>
      </c>
      <c r="VC93" s="5">
        <v>996</v>
      </c>
      <c r="VD93" s="5">
        <v>1401</v>
      </c>
      <c r="VE93" s="5">
        <v>1506</v>
      </c>
      <c r="VF93" s="5">
        <v>1373</v>
      </c>
      <c r="VG93" s="5">
        <v>111378</v>
      </c>
      <c r="VH93" s="5">
        <v>98947</v>
      </c>
      <c r="VI93" s="5">
        <v>73385</v>
      </c>
      <c r="VJ93" s="5">
        <v>97846</v>
      </c>
      <c r="VK93" s="5">
        <v>68774</v>
      </c>
      <c r="VL93" s="5">
        <v>115920</v>
      </c>
      <c r="VM93" s="5">
        <v>-19731</v>
      </c>
      <c r="VN93" s="5">
        <v>84520</v>
      </c>
      <c r="VO93" s="5">
        <v>79181</v>
      </c>
      <c r="VP93" s="5">
        <v>49630</v>
      </c>
      <c r="VQ93" s="5">
        <v>78085</v>
      </c>
      <c r="VR93" s="5">
        <v>26988</v>
      </c>
      <c r="VS93" s="5">
        <v>42375</v>
      </c>
      <c r="VT93" s="5">
        <v>66878</v>
      </c>
      <c r="VU93" s="5">
        <v>79678</v>
      </c>
      <c r="VV93" s="5">
        <v>123721</v>
      </c>
      <c r="VW93" s="5">
        <v>138276</v>
      </c>
      <c r="VX93" s="5">
        <v>159135</v>
      </c>
      <c r="VY93" s="5">
        <v>121820</v>
      </c>
      <c r="VZ93" s="5">
        <v>96978</v>
      </c>
      <c r="WA93" s="5">
        <v>105903</v>
      </c>
      <c r="WB93" s="5">
        <v>103035</v>
      </c>
      <c r="WC93" s="5">
        <v>152970</v>
      </c>
      <c r="WD93" s="5">
        <v>134555</v>
      </c>
      <c r="WE93" s="5">
        <v>134414</v>
      </c>
      <c r="WF93" s="5">
        <v>140538</v>
      </c>
      <c r="WG93" s="5">
        <v>168273</v>
      </c>
      <c r="WH93" s="5">
        <v>115711</v>
      </c>
      <c r="WI93" s="5">
        <v>109672</v>
      </c>
      <c r="WJ93" s="5">
        <v>94480</v>
      </c>
      <c r="WK93" s="5">
        <v>105618</v>
      </c>
      <c r="WL93" s="5">
        <v>93513</v>
      </c>
      <c r="WM93" s="5">
        <v>1898</v>
      </c>
      <c r="WN93" s="5">
        <v>1849</v>
      </c>
      <c r="WO93" s="5">
        <v>1576</v>
      </c>
      <c r="WP93" s="5">
        <v>1899</v>
      </c>
      <c r="WQ93" s="5">
        <v>1452</v>
      </c>
      <c r="WR93" s="5">
        <v>1661</v>
      </c>
      <c r="WS93" s="5">
        <v>2308</v>
      </c>
      <c r="WT93" s="5">
        <v>2443</v>
      </c>
      <c r="WU93" s="5">
        <v>3458</v>
      </c>
      <c r="WV93" s="5">
        <v>2771</v>
      </c>
      <c r="WW93" s="5">
        <v>2444</v>
      </c>
      <c r="WX93" s="5">
        <v>1895</v>
      </c>
      <c r="WY93" s="5">
        <v>2230</v>
      </c>
      <c r="WZ93" s="5">
        <v>2217</v>
      </c>
      <c r="XA93" s="5">
        <v>2167</v>
      </c>
      <c r="XB93" s="5">
        <v>2642</v>
      </c>
      <c r="XC93" s="5">
        <v>2725</v>
      </c>
      <c r="XD93" s="5">
        <v>1390</v>
      </c>
      <c r="XE93" s="5">
        <v>1958</v>
      </c>
      <c r="XF93" s="5">
        <v>2378</v>
      </c>
      <c r="XG93" s="5">
        <v>3490</v>
      </c>
      <c r="XH93" s="5">
        <v>3009</v>
      </c>
      <c r="XI93" s="5">
        <v>2725</v>
      </c>
      <c r="XJ93" s="5">
        <v>2973</v>
      </c>
      <c r="XK93" s="5">
        <v>3044</v>
      </c>
      <c r="XL93" s="5">
        <v>2877</v>
      </c>
      <c r="XM93" s="5">
        <v>3203</v>
      </c>
      <c r="XN93" s="5">
        <v>5006</v>
      </c>
      <c r="XO93" s="5">
        <v>4438</v>
      </c>
      <c r="XP93" s="5">
        <v>4049</v>
      </c>
      <c r="XQ93" s="5">
        <v>3929</v>
      </c>
      <c r="XR93" s="5">
        <v>3939</v>
      </c>
      <c r="XS93" s="1">
        <v>13998</v>
      </c>
      <c r="XT93" s="3" t="s">
        <v>180</v>
      </c>
      <c r="XU93" s="3" t="s">
        <v>180</v>
      </c>
      <c r="XV93" s="3" t="s">
        <v>179</v>
      </c>
      <c r="XW93" s="3" t="s">
        <v>179</v>
      </c>
      <c r="XX93" s="3" t="s">
        <v>180</v>
      </c>
      <c r="XY93" s="3" t="s">
        <v>180</v>
      </c>
      <c r="XZ93" s="3" t="s">
        <v>245</v>
      </c>
    </row>
    <row r="94" spans="1:650" x14ac:dyDescent="0.3">
      <c r="A94" s="6" t="s">
        <v>125</v>
      </c>
      <c r="B94" s="1">
        <v>4057015</v>
      </c>
      <c r="C94" s="5">
        <v>54258</v>
      </c>
      <c r="D94" s="5">
        <v>38648</v>
      </c>
      <c r="E94" s="5">
        <v>39783</v>
      </c>
      <c r="F94" s="5">
        <v>32076</v>
      </c>
      <c r="G94" s="5">
        <v>24801</v>
      </c>
      <c r="H94" s="5">
        <v>24901</v>
      </c>
      <c r="I94" s="5">
        <v>37490</v>
      </c>
      <c r="J94" s="5">
        <v>30815</v>
      </c>
      <c r="K94" s="5">
        <v>17782</v>
      </c>
      <c r="L94" s="5">
        <v>14472</v>
      </c>
      <c r="M94" s="5">
        <v>6555</v>
      </c>
      <c r="N94" s="5">
        <v>13593</v>
      </c>
      <c r="O94" s="5">
        <v>10608</v>
      </c>
      <c r="P94" s="5">
        <v>8724</v>
      </c>
      <c r="Q94" s="5">
        <v>12502</v>
      </c>
      <c r="R94" s="5">
        <v>13915</v>
      </c>
      <c r="S94" s="5">
        <v>22567</v>
      </c>
      <c r="T94" s="5">
        <v>23972</v>
      </c>
      <c r="U94" s="5">
        <v>4576</v>
      </c>
      <c r="V94" s="5">
        <v>9500</v>
      </c>
      <c r="W94" s="5">
        <v>9987</v>
      </c>
      <c r="X94" s="5">
        <v>2701</v>
      </c>
      <c r="Y94" s="5">
        <v>0</v>
      </c>
      <c r="Z94" s="5">
        <v>0</v>
      </c>
      <c r="AA94" s="5">
        <v>155</v>
      </c>
      <c r="AB94" s="5">
        <v>0</v>
      </c>
      <c r="AC94" s="5">
        <v>0</v>
      </c>
      <c r="AD94" s="5">
        <v>0</v>
      </c>
      <c r="AE94" s="5">
        <v>0</v>
      </c>
      <c r="AF94" s="5">
        <v>0</v>
      </c>
      <c r="AG94" s="5">
        <v>0</v>
      </c>
      <c r="AH94" s="5">
        <v>0</v>
      </c>
      <c r="AI94" s="5">
        <v>0</v>
      </c>
      <c r="AJ94" s="5">
        <v>0</v>
      </c>
      <c r="AK94" s="5">
        <v>0</v>
      </c>
      <c r="AL94" s="5">
        <v>0</v>
      </c>
      <c r="AM94" s="5">
        <v>0</v>
      </c>
      <c r="AN94" s="5">
        <v>0</v>
      </c>
      <c r="AO94" s="5">
        <v>256744</v>
      </c>
      <c r="AP94" s="5">
        <v>200845</v>
      </c>
      <c r="AQ94" s="5">
        <v>197379</v>
      </c>
      <c r="AR94" s="5">
        <v>175369</v>
      </c>
      <c r="AS94" s="5">
        <v>1482986</v>
      </c>
      <c r="AT94" s="5">
        <v>439649</v>
      </c>
      <c r="AU94" s="5">
        <v>1297239</v>
      </c>
      <c r="AV94" s="5">
        <v>216309</v>
      </c>
      <c r="AW94" s="5">
        <v>183549</v>
      </c>
      <c r="AX94" s="5">
        <v>113742</v>
      </c>
      <c r="AY94" s="5">
        <v>247078</v>
      </c>
      <c r="AZ94" s="5">
        <v>125873</v>
      </c>
      <c r="BA94" s="5">
        <v>278814</v>
      </c>
      <c r="BB94" s="5">
        <v>79873</v>
      </c>
      <c r="BC94" s="5">
        <v>86077</v>
      </c>
      <c r="BD94" s="5">
        <v>56486</v>
      </c>
      <c r="BE94" s="5">
        <v>57535</v>
      </c>
      <c r="BF94" s="5">
        <v>28144</v>
      </c>
      <c r="BG94" s="5">
        <v>45333</v>
      </c>
      <c r="BH94" s="5">
        <v>109320</v>
      </c>
      <c r="BI94" s="5">
        <v>72987</v>
      </c>
      <c r="BJ94" s="5">
        <v>82521</v>
      </c>
      <c r="BK94" s="5">
        <v>55382</v>
      </c>
      <c r="BL94" s="5">
        <v>75887</v>
      </c>
      <c r="BM94" s="5">
        <v>57991</v>
      </c>
      <c r="BN94" s="5">
        <v>46647</v>
      </c>
      <c r="BO94" s="5">
        <v>170857</v>
      </c>
      <c r="BP94" s="5">
        <v>196266</v>
      </c>
      <c r="BQ94" s="5">
        <v>118181</v>
      </c>
      <c r="BR94" s="5">
        <v>98200</v>
      </c>
      <c r="BS94" s="5">
        <v>152162</v>
      </c>
      <c r="BT94" s="5">
        <v>115183</v>
      </c>
      <c r="BU94" s="5">
        <v>84418</v>
      </c>
      <c r="BV94" s="5">
        <v>75842</v>
      </c>
      <c r="BW94" s="5">
        <v>70080</v>
      </c>
      <c r="BX94" s="5">
        <v>72701</v>
      </c>
      <c r="BY94" s="5">
        <v>56097</v>
      </c>
      <c r="BZ94" s="5">
        <v>52408</v>
      </c>
      <c r="CA94" s="5">
        <v>43654</v>
      </c>
      <c r="CB94" s="5">
        <v>37699</v>
      </c>
      <c r="CC94" s="5">
        <v>30668</v>
      </c>
      <c r="CD94" s="5">
        <v>44396</v>
      </c>
      <c r="CE94" s="5">
        <v>44926</v>
      </c>
      <c r="CF94" s="5">
        <v>25627</v>
      </c>
      <c r="CG94" s="5">
        <v>24827</v>
      </c>
      <c r="CH94" s="5">
        <v>15984</v>
      </c>
      <c r="CI94" s="5">
        <v>16459</v>
      </c>
      <c r="CJ94" s="5">
        <v>13932</v>
      </c>
      <c r="CK94" s="5">
        <v>20825</v>
      </c>
      <c r="CL94" s="5">
        <v>21811</v>
      </c>
      <c r="CM94" s="5">
        <v>14160</v>
      </c>
      <c r="CN94" s="5">
        <v>34224</v>
      </c>
      <c r="CO94" s="5">
        <v>13515</v>
      </c>
      <c r="CP94" s="5">
        <v>19761</v>
      </c>
      <c r="CQ94" s="5">
        <v>19126</v>
      </c>
      <c r="CR94" s="5">
        <v>22755</v>
      </c>
      <c r="CS94" s="5">
        <v>20440</v>
      </c>
      <c r="CT94" s="5">
        <v>9545</v>
      </c>
      <c r="CU94" s="5">
        <v>475966</v>
      </c>
      <c r="CV94" s="5">
        <v>407686</v>
      </c>
      <c r="CW94" s="5">
        <v>224804</v>
      </c>
      <c r="CX94" s="5">
        <v>229541</v>
      </c>
      <c r="CY94" s="5">
        <v>271497</v>
      </c>
      <c r="CZ94" s="5">
        <v>255520</v>
      </c>
      <c r="DA94" s="5">
        <v>210570</v>
      </c>
      <c r="DB94" s="5">
        <v>230563</v>
      </c>
      <c r="DC94" s="5">
        <v>163893</v>
      </c>
      <c r="DD94" s="5">
        <v>83184</v>
      </c>
      <c r="DE94" s="5">
        <v>124380</v>
      </c>
      <c r="DF94" s="5">
        <v>108092</v>
      </c>
      <c r="DG94" s="5">
        <v>101375</v>
      </c>
      <c r="DH94" s="5">
        <v>95491</v>
      </c>
      <c r="DI94" s="5">
        <v>81843</v>
      </c>
      <c r="DJ94" s="5">
        <v>68928</v>
      </c>
      <c r="DK94" s="5">
        <v>61351</v>
      </c>
      <c r="DL94" s="5">
        <v>54295</v>
      </c>
      <c r="DM94" s="5">
        <v>58646</v>
      </c>
      <c r="DN94" s="5">
        <v>67634</v>
      </c>
      <c r="DO94" s="5">
        <v>69896</v>
      </c>
      <c r="DP94" s="5">
        <v>38092</v>
      </c>
      <c r="DQ94" s="5">
        <v>70358</v>
      </c>
      <c r="DR94" s="5">
        <v>53716</v>
      </c>
      <c r="DS94" s="5">
        <v>49390</v>
      </c>
      <c r="DT94" s="5">
        <v>48531</v>
      </c>
      <c r="DU94" s="5">
        <v>47958</v>
      </c>
      <c r="DV94" s="5">
        <v>56441</v>
      </c>
      <c r="DW94" s="5">
        <v>33570</v>
      </c>
      <c r="DX94" s="5">
        <v>46077</v>
      </c>
      <c r="DY94" s="5">
        <v>44031</v>
      </c>
      <c r="DZ94" s="5">
        <v>37109</v>
      </c>
      <c r="EA94" s="5">
        <v>153460</v>
      </c>
      <c r="EB94" s="5">
        <v>60632</v>
      </c>
      <c r="EC94" s="5">
        <v>27780</v>
      </c>
      <c r="ED94" s="5">
        <v>14023</v>
      </c>
      <c r="EE94" s="5">
        <v>40603</v>
      </c>
      <c r="EF94" s="5">
        <v>9576</v>
      </c>
      <c r="EG94" s="5">
        <v>4845</v>
      </c>
      <c r="EH94" s="5">
        <v>12942</v>
      </c>
      <c r="EI94" s="5">
        <v>4918</v>
      </c>
      <c r="EJ94" s="5">
        <v>3233</v>
      </c>
      <c r="EK94" s="5">
        <v>5661</v>
      </c>
      <c r="EL94" s="5">
        <v>22601</v>
      </c>
      <c r="EM94" s="5">
        <v>12980</v>
      </c>
      <c r="EN94" s="5">
        <v>5292</v>
      </c>
      <c r="EO94" s="5">
        <v>3902</v>
      </c>
      <c r="EP94" s="5">
        <v>5965</v>
      </c>
      <c r="EQ94" s="5">
        <v>2385</v>
      </c>
      <c r="ER94" s="5">
        <v>1703</v>
      </c>
      <c r="ES94" s="5">
        <v>9705</v>
      </c>
      <c r="ET94" s="5">
        <v>1227</v>
      </c>
      <c r="EU94" s="5">
        <v>3001</v>
      </c>
      <c r="EV94" s="5">
        <v>6697</v>
      </c>
      <c r="EW94" s="5">
        <v>4970</v>
      </c>
      <c r="EX94" s="5">
        <v>1426</v>
      </c>
      <c r="EY94" s="5">
        <v>1549</v>
      </c>
      <c r="EZ94" s="5">
        <v>4281</v>
      </c>
      <c r="FA94" s="5">
        <v>6126</v>
      </c>
      <c r="FB94" s="5">
        <v>5465</v>
      </c>
      <c r="FC94" s="5">
        <v>3806</v>
      </c>
      <c r="FD94" s="5">
        <v>5471</v>
      </c>
      <c r="FE94" s="5">
        <v>14833</v>
      </c>
      <c r="FF94" s="5">
        <v>4155</v>
      </c>
      <c r="FG94" s="5">
        <v>0</v>
      </c>
      <c r="FH94" s="5">
        <v>0</v>
      </c>
      <c r="FI94" s="5">
        <v>0</v>
      </c>
      <c r="FJ94" s="5">
        <v>0</v>
      </c>
      <c r="FK94" s="5">
        <v>0</v>
      </c>
      <c r="FL94" s="5">
        <v>0</v>
      </c>
      <c r="FM94" s="5">
        <v>0</v>
      </c>
      <c r="FN94" s="5">
        <v>0</v>
      </c>
      <c r="FO94" s="5">
        <v>0</v>
      </c>
      <c r="FP94" s="5">
        <v>0</v>
      </c>
      <c r="FQ94" s="5">
        <v>0</v>
      </c>
      <c r="FR94" s="5">
        <v>0</v>
      </c>
      <c r="FS94" s="5">
        <v>0</v>
      </c>
      <c r="FT94" s="5">
        <v>0</v>
      </c>
      <c r="FU94" s="5" t="s">
        <v>33</v>
      </c>
      <c r="FV94" s="5" t="s">
        <v>33</v>
      </c>
      <c r="FW94" s="5" t="s">
        <v>33</v>
      </c>
      <c r="FX94" s="5" t="s">
        <v>33</v>
      </c>
      <c r="FY94" s="5" t="s">
        <v>33</v>
      </c>
      <c r="FZ94" s="5" t="s">
        <v>33</v>
      </c>
      <c r="GA94" s="5" t="s">
        <v>33</v>
      </c>
      <c r="GB94" s="5" t="s">
        <v>33</v>
      </c>
      <c r="GC94" s="5" t="s">
        <v>33</v>
      </c>
      <c r="GD94" s="5" t="s">
        <v>33</v>
      </c>
      <c r="GE94" s="5" t="s">
        <v>33</v>
      </c>
      <c r="GF94" s="5" t="s">
        <v>33</v>
      </c>
      <c r="GG94" s="5" t="s">
        <v>33</v>
      </c>
      <c r="GH94" s="5" t="s">
        <v>33</v>
      </c>
      <c r="GI94" s="5" t="s">
        <v>33</v>
      </c>
      <c r="GJ94" s="5" t="s">
        <v>33</v>
      </c>
      <c r="GK94" s="5" t="s">
        <v>33</v>
      </c>
      <c r="GL94" s="5" t="s">
        <v>33</v>
      </c>
      <c r="GM94" s="5">
        <v>854541</v>
      </c>
      <c r="GN94" s="5">
        <v>703232</v>
      </c>
      <c r="GO94" s="5">
        <v>410548</v>
      </c>
      <c r="GP94" s="5">
        <v>373840</v>
      </c>
      <c r="GQ94" s="5">
        <v>489063</v>
      </c>
      <c r="GR94" s="5">
        <v>405181</v>
      </c>
      <c r="GS94" s="5">
        <v>594067</v>
      </c>
      <c r="GT94" s="5">
        <v>551007</v>
      </c>
      <c r="GU94" s="5">
        <v>454052</v>
      </c>
      <c r="GV94" s="5">
        <v>348958</v>
      </c>
      <c r="GW94" s="5">
        <v>1675680</v>
      </c>
      <c r="GX94" s="5">
        <v>636343</v>
      </c>
      <c r="GY94" s="5">
        <v>1465856</v>
      </c>
      <c r="GZ94" s="5">
        <v>363515</v>
      </c>
      <c r="HA94" s="5">
        <v>312464</v>
      </c>
      <c r="HB94" s="5">
        <v>246945</v>
      </c>
      <c r="HC94" s="5">
        <v>378307</v>
      </c>
      <c r="HD94" s="5">
        <v>231470</v>
      </c>
      <c r="HE94" s="5">
        <v>376569</v>
      </c>
      <c r="HF94" s="5">
        <v>174218</v>
      </c>
      <c r="HG94" s="5">
        <v>185420</v>
      </c>
      <c r="HH94" s="5">
        <v>117908</v>
      </c>
      <c r="HI94" s="5">
        <v>153688</v>
      </c>
      <c r="HJ94" s="5">
        <v>105097</v>
      </c>
      <c r="HK94" s="5">
        <v>110586</v>
      </c>
      <c r="HL94" s="5">
        <v>196838</v>
      </c>
      <c r="HM94" s="5">
        <v>143427</v>
      </c>
      <c r="HN94" s="5">
        <v>170277</v>
      </c>
      <c r="HO94" s="5">
        <v>156856</v>
      </c>
      <c r="HP94" s="5">
        <v>150190</v>
      </c>
      <c r="HQ94" s="5">
        <v>137296</v>
      </c>
      <c r="HR94" s="5">
        <v>97456</v>
      </c>
      <c r="HS94" s="5">
        <v>771826</v>
      </c>
      <c r="HT94" s="5">
        <v>830505</v>
      </c>
      <c r="HU94" s="5">
        <v>824679</v>
      </c>
      <c r="HV94" s="5">
        <v>814703</v>
      </c>
      <c r="HW94" s="5">
        <v>1143664</v>
      </c>
      <c r="HX94" s="5">
        <v>1474782</v>
      </c>
      <c r="HY94" s="5">
        <v>2156918</v>
      </c>
      <c r="HZ94" s="5">
        <v>2237542</v>
      </c>
      <c r="IA94" s="5">
        <v>2728124</v>
      </c>
      <c r="IB94" s="5">
        <v>1572253</v>
      </c>
      <c r="IC94" s="5">
        <v>1484231</v>
      </c>
      <c r="ID94" s="5">
        <v>1771483</v>
      </c>
      <c r="IE94" s="5">
        <v>1416844</v>
      </c>
      <c r="IF94" s="5">
        <v>1215534</v>
      </c>
      <c r="IG94" s="5">
        <v>1166586</v>
      </c>
      <c r="IH94" s="5">
        <v>1017150</v>
      </c>
      <c r="II94" s="5">
        <v>976498</v>
      </c>
      <c r="IJ94" s="5">
        <v>912777</v>
      </c>
      <c r="IK94" s="5">
        <v>5164052</v>
      </c>
      <c r="IL94" s="5">
        <v>1210840</v>
      </c>
      <c r="IM94" s="5">
        <v>1008191</v>
      </c>
      <c r="IN94" s="5">
        <v>1072924</v>
      </c>
      <c r="IO94" s="5">
        <v>958330</v>
      </c>
      <c r="IP94" s="5">
        <v>886409</v>
      </c>
      <c r="IQ94" s="5">
        <v>847385</v>
      </c>
      <c r="IR94" s="5">
        <v>836719</v>
      </c>
      <c r="IS94" s="5">
        <v>818621</v>
      </c>
      <c r="IT94" s="5">
        <v>834339</v>
      </c>
      <c r="IU94" s="5">
        <v>827939</v>
      </c>
      <c r="IV94" s="5">
        <v>628620</v>
      </c>
      <c r="IW94" s="5">
        <v>588444</v>
      </c>
      <c r="IX94" s="5">
        <v>518730</v>
      </c>
      <c r="IY94" s="5">
        <v>0</v>
      </c>
      <c r="IZ94" s="5">
        <v>0</v>
      </c>
      <c r="JA94" s="5">
        <v>0</v>
      </c>
      <c r="JB94" s="5">
        <v>0</v>
      </c>
      <c r="JC94" s="5">
        <v>0</v>
      </c>
      <c r="JD94" s="5">
        <v>0</v>
      </c>
      <c r="JE94" s="5">
        <v>186431</v>
      </c>
      <c r="JF94" s="5">
        <v>187584</v>
      </c>
      <c r="JG94" s="5">
        <v>276236</v>
      </c>
      <c r="JH94" s="5">
        <v>163306</v>
      </c>
      <c r="JI94" s="5">
        <v>148639</v>
      </c>
      <c r="JJ94" s="5">
        <v>155220</v>
      </c>
      <c r="JK94" s="5">
        <v>148558</v>
      </c>
      <c r="JL94" s="5">
        <v>161353</v>
      </c>
      <c r="JM94" s="5">
        <v>127665</v>
      </c>
      <c r="JN94" s="5">
        <v>110999</v>
      </c>
      <c r="JO94" s="5">
        <v>108294</v>
      </c>
      <c r="JP94" s="5">
        <v>91787</v>
      </c>
      <c r="JQ94" s="5">
        <v>101844</v>
      </c>
      <c r="JR94" s="5">
        <v>83035</v>
      </c>
      <c r="JS94" s="5">
        <v>81262</v>
      </c>
      <c r="JT94" s="5">
        <v>92568</v>
      </c>
      <c r="JU94" s="5">
        <v>100165</v>
      </c>
      <c r="JV94" s="5">
        <v>106217</v>
      </c>
      <c r="JW94" s="5">
        <v>94997</v>
      </c>
      <c r="JX94" s="5">
        <v>99153</v>
      </c>
      <c r="JY94" s="5">
        <v>92031</v>
      </c>
      <c r="JZ94" s="5">
        <v>103579</v>
      </c>
      <c r="KA94" s="5">
        <v>95406</v>
      </c>
      <c r="KB94" s="5">
        <v>96663</v>
      </c>
      <c r="KC94" s="5">
        <v>93021</v>
      </c>
      <c r="KD94" s="5">
        <v>91649</v>
      </c>
      <c r="KE94" s="5">
        <v>338304</v>
      </c>
      <c r="KF94" s="5">
        <v>377137</v>
      </c>
      <c r="KG94" s="5">
        <v>227718</v>
      </c>
      <c r="KH94" s="5">
        <v>187527</v>
      </c>
      <c r="KI94" s="5">
        <v>147968</v>
      </c>
      <c r="KJ94" s="5">
        <v>115597</v>
      </c>
      <c r="KK94" s="5">
        <v>16099</v>
      </c>
      <c r="KL94" s="5">
        <v>31456</v>
      </c>
      <c r="KM94" s="5">
        <v>30924</v>
      </c>
      <c r="KN94" s="5">
        <v>40778</v>
      </c>
      <c r="KO94" s="5">
        <v>31216</v>
      </c>
      <c r="KP94" s="5">
        <v>46349</v>
      </c>
      <c r="KQ94" s="5">
        <v>11511</v>
      </c>
      <c r="KR94" s="5">
        <v>24823</v>
      </c>
      <c r="KS94" s="5">
        <v>19466</v>
      </c>
      <c r="KT94" s="5">
        <v>22262</v>
      </c>
      <c r="KU94" s="5">
        <v>20590</v>
      </c>
      <c r="KV94" s="5">
        <v>24168</v>
      </c>
      <c r="KW94" s="5">
        <v>30790</v>
      </c>
      <c r="KX94" s="5">
        <v>36575</v>
      </c>
      <c r="KY94" s="5">
        <v>32003</v>
      </c>
      <c r="KZ94" s="5">
        <v>34259</v>
      </c>
      <c r="LA94" s="5">
        <v>24366</v>
      </c>
      <c r="LB94" s="5">
        <v>26532</v>
      </c>
      <c r="LC94" s="5">
        <v>24839</v>
      </c>
      <c r="LD94" s="5">
        <v>24874</v>
      </c>
      <c r="LE94" s="5">
        <v>28352</v>
      </c>
      <c r="LF94" s="5">
        <v>24874</v>
      </c>
      <c r="LG94" s="5">
        <v>24257</v>
      </c>
      <c r="LH94" s="5">
        <v>22069</v>
      </c>
      <c r="LI94" s="5">
        <v>23232</v>
      </c>
      <c r="LJ94" s="5">
        <v>21552</v>
      </c>
      <c r="LK94" s="5">
        <v>30459</v>
      </c>
      <c r="LL94" s="5">
        <v>23216</v>
      </c>
      <c r="LM94" s="5">
        <v>17186</v>
      </c>
      <c r="LN94" s="5">
        <v>24754</v>
      </c>
      <c r="LO94" s="5">
        <v>32366</v>
      </c>
      <c r="LP94" s="5">
        <v>32549</v>
      </c>
      <c r="LQ94" s="5">
        <v>23446</v>
      </c>
      <c r="LR94" s="5">
        <v>21384</v>
      </c>
      <c r="LS94" s="5">
        <v>18637</v>
      </c>
      <c r="LT94" s="5">
        <v>14247</v>
      </c>
      <c r="LU94" s="5">
        <v>14614</v>
      </c>
      <c r="LV94" s="5">
        <v>15012</v>
      </c>
      <c r="LW94" s="5">
        <v>13007</v>
      </c>
      <c r="LX94" s="5">
        <v>14687</v>
      </c>
      <c r="LY94" s="5">
        <v>14159</v>
      </c>
      <c r="LZ94" s="5">
        <v>10925</v>
      </c>
      <c r="MA94" s="5">
        <v>11023</v>
      </c>
      <c r="MB94" s="5">
        <v>9718</v>
      </c>
      <c r="MC94" s="5">
        <v>9037</v>
      </c>
      <c r="MD94" s="5">
        <v>9846</v>
      </c>
      <c r="ME94" s="5">
        <v>8797</v>
      </c>
      <c r="MF94" s="5">
        <v>9554</v>
      </c>
      <c r="MG94" s="5">
        <v>9599</v>
      </c>
      <c r="MH94" s="5">
        <v>10361</v>
      </c>
      <c r="MI94" s="5">
        <v>12700</v>
      </c>
      <c r="MJ94" s="5">
        <v>16034</v>
      </c>
      <c r="MK94" s="5">
        <v>16166</v>
      </c>
      <c r="ML94" s="5">
        <v>16619</v>
      </c>
      <c r="MM94" s="5">
        <v>17039</v>
      </c>
      <c r="MN94" s="5">
        <v>15682</v>
      </c>
      <c r="MO94" s="5">
        <v>19881</v>
      </c>
      <c r="MP94" s="5">
        <v>18466</v>
      </c>
      <c r="MQ94" s="5">
        <v>2</v>
      </c>
      <c r="MR94" s="5">
        <v>2</v>
      </c>
      <c r="MS94" s="5">
        <v>171</v>
      </c>
      <c r="MT94" s="5">
        <v>13</v>
      </c>
      <c r="MU94" s="5">
        <v>732</v>
      </c>
      <c r="MV94" s="5">
        <v>2294</v>
      </c>
      <c r="MW94" s="5">
        <v>6697</v>
      </c>
      <c r="MX94" s="5">
        <v>8467</v>
      </c>
      <c r="MY94" s="5">
        <v>7630</v>
      </c>
      <c r="MZ94" s="5">
        <v>4407</v>
      </c>
      <c r="NA94" s="5">
        <v>3629</v>
      </c>
      <c r="NB94" s="5">
        <v>3356</v>
      </c>
      <c r="NC94" s="5">
        <v>4460</v>
      </c>
      <c r="ND94" s="5">
        <v>3803</v>
      </c>
      <c r="NE94" s="5" t="s">
        <v>33</v>
      </c>
      <c r="NF94" s="5" t="s">
        <v>33</v>
      </c>
      <c r="NG94" s="5" t="s">
        <v>33</v>
      </c>
      <c r="NH94" s="5" t="s">
        <v>33</v>
      </c>
      <c r="NI94" s="5" t="s">
        <v>33</v>
      </c>
      <c r="NJ94" s="5" t="s">
        <v>33</v>
      </c>
      <c r="NK94" s="5" t="s">
        <v>33</v>
      </c>
      <c r="NL94" s="5" t="s">
        <v>33</v>
      </c>
      <c r="NM94" s="5" t="s">
        <v>33</v>
      </c>
      <c r="NN94" s="5" t="s">
        <v>33</v>
      </c>
      <c r="NO94" s="5" t="s">
        <v>33</v>
      </c>
      <c r="NP94" s="5" t="s">
        <v>33</v>
      </c>
      <c r="NQ94" s="5" t="s">
        <v>33</v>
      </c>
      <c r="NR94" s="5" t="s">
        <v>33</v>
      </c>
      <c r="NS94" s="5" t="s">
        <v>33</v>
      </c>
      <c r="NT94" s="5" t="s">
        <v>33</v>
      </c>
      <c r="NU94" s="5" t="s">
        <v>33</v>
      </c>
      <c r="NV94" s="5" t="s">
        <v>33</v>
      </c>
      <c r="NW94" s="5">
        <v>0</v>
      </c>
      <c r="NX94" s="5">
        <v>0</v>
      </c>
      <c r="NY94" s="5">
        <v>0</v>
      </c>
      <c r="NZ94" s="5">
        <v>0</v>
      </c>
      <c r="OA94" s="5">
        <v>0</v>
      </c>
      <c r="OB94" s="5">
        <v>0</v>
      </c>
      <c r="OC94" s="5">
        <v>0</v>
      </c>
      <c r="OD94" s="5">
        <v>0</v>
      </c>
      <c r="OE94" s="5">
        <v>0</v>
      </c>
      <c r="OF94" s="5">
        <v>0</v>
      </c>
      <c r="OG94" s="5">
        <v>0</v>
      </c>
      <c r="OH94" s="5">
        <v>0</v>
      </c>
      <c r="OI94" s="5">
        <v>0</v>
      </c>
      <c r="OJ94" s="5">
        <v>0</v>
      </c>
      <c r="OK94" s="5" t="s">
        <v>33</v>
      </c>
      <c r="OL94" s="5" t="s">
        <v>33</v>
      </c>
      <c r="OM94" s="5" t="s">
        <v>33</v>
      </c>
      <c r="ON94" s="5" t="s">
        <v>33</v>
      </c>
      <c r="OO94" s="5" t="s">
        <v>33</v>
      </c>
      <c r="OP94" s="5" t="s">
        <v>33</v>
      </c>
      <c r="OQ94" s="5" t="s">
        <v>33</v>
      </c>
      <c r="OR94" s="5" t="s">
        <v>33</v>
      </c>
      <c r="OS94" s="5" t="s">
        <v>33</v>
      </c>
      <c r="OT94" s="5" t="s">
        <v>33</v>
      </c>
      <c r="OU94" s="5" t="s">
        <v>33</v>
      </c>
      <c r="OV94" s="5" t="s">
        <v>33</v>
      </c>
      <c r="OW94" s="5" t="s">
        <v>33</v>
      </c>
      <c r="OX94" s="5" t="s">
        <v>33</v>
      </c>
      <c r="OY94" s="5" t="s">
        <v>33</v>
      </c>
      <c r="OZ94" s="5" t="s">
        <v>33</v>
      </c>
      <c r="PA94" s="5" t="s">
        <v>33</v>
      </c>
      <c r="PB94" s="5" t="s">
        <v>33</v>
      </c>
      <c r="PC94" s="5">
        <v>75149</v>
      </c>
      <c r="PD94" s="5">
        <v>76247</v>
      </c>
      <c r="PE94" s="5">
        <v>67528</v>
      </c>
      <c r="PF94" s="5">
        <v>81681</v>
      </c>
      <c r="PG94" s="5">
        <v>67830</v>
      </c>
      <c r="PH94" s="5">
        <v>38166</v>
      </c>
      <c r="PI94" s="5">
        <v>36706</v>
      </c>
      <c r="PJ94" s="5">
        <v>52965</v>
      </c>
      <c r="PK94" s="5">
        <v>50518</v>
      </c>
      <c r="PL94" s="5">
        <v>40494</v>
      </c>
      <c r="PM94" s="5">
        <v>25488</v>
      </c>
      <c r="PN94" s="5">
        <v>30644</v>
      </c>
      <c r="PO94" s="5">
        <v>25922</v>
      </c>
      <c r="PP94" s="5">
        <v>25594</v>
      </c>
      <c r="PQ94" s="5">
        <v>28121</v>
      </c>
      <c r="PR94" s="5">
        <v>25183</v>
      </c>
      <c r="PS94" s="5">
        <v>24437</v>
      </c>
      <c r="PT94" s="5">
        <v>26436</v>
      </c>
      <c r="PU94" s="5">
        <v>32644</v>
      </c>
      <c r="PV94" s="5">
        <v>24995</v>
      </c>
      <c r="PW94" s="5">
        <v>25377</v>
      </c>
      <c r="PX94" s="5">
        <v>25009</v>
      </c>
      <c r="PY94" s="5">
        <v>22184</v>
      </c>
      <c r="PZ94" s="5">
        <v>21545</v>
      </c>
      <c r="QA94" s="5">
        <v>19614</v>
      </c>
      <c r="QB94" s="5">
        <v>19067</v>
      </c>
      <c r="QC94" s="5">
        <v>20568</v>
      </c>
      <c r="QD94" s="5">
        <v>20121</v>
      </c>
      <c r="QE94" s="5">
        <v>19479</v>
      </c>
      <c r="QF94" s="5">
        <v>18273</v>
      </c>
      <c r="QG94" s="5">
        <v>16216</v>
      </c>
      <c r="QH94" s="5">
        <v>16194</v>
      </c>
      <c r="QI94" s="5">
        <v>104394</v>
      </c>
      <c r="QJ94" s="5">
        <v>117836</v>
      </c>
      <c r="QK94" s="5">
        <v>110401</v>
      </c>
      <c r="QL94" s="5">
        <v>110833</v>
      </c>
      <c r="QM94" s="5">
        <v>121875</v>
      </c>
      <c r="QN94" s="5">
        <v>149814</v>
      </c>
      <c r="QO94" s="5">
        <v>99889</v>
      </c>
      <c r="QP94" s="5">
        <v>102599</v>
      </c>
      <c r="QQ94" s="5">
        <v>91227</v>
      </c>
      <c r="QR94" s="5">
        <v>55268</v>
      </c>
      <c r="QS94" s="5">
        <v>56037</v>
      </c>
      <c r="QT94" s="5">
        <v>38705</v>
      </c>
      <c r="QU94" s="5">
        <v>42324</v>
      </c>
      <c r="QV94" s="5">
        <v>36568</v>
      </c>
      <c r="QW94" s="5">
        <v>53287</v>
      </c>
      <c r="QX94" s="5">
        <v>50595</v>
      </c>
      <c r="QY94" s="5">
        <v>39460</v>
      </c>
      <c r="QZ94" s="5">
        <v>27965</v>
      </c>
      <c r="RA94" s="5">
        <v>26885</v>
      </c>
      <c r="RB94" s="5">
        <v>26405</v>
      </c>
      <c r="RC94" s="5">
        <v>26124</v>
      </c>
      <c r="RD94" s="5">
        <v>30882</v>
      </c>
      <c r="RE94" s="5">
        <v>28368</v>
      </c>
      <c r="RF94" s="5">
        <v>30223</v>
      </c>
      <c r="RG94" s="5">
        <v>32002</v>
      </c>
      <c r="RH94" s="5">
        <v>31419</v>
      </c>
      <c r="RI94" s="5">
        <v>29532</v>
      </c>
      <c r="RJ94" s="5">
        <v>31933</v>
      </c>
      <c r="RK94" s="5">
        <v>33375</v>
      </c>
      <c r="RL94" s="5">
        <v>33963</v>
      </c>
      <c r="RM94" s="5">
        <v>32991</v>
      </c>
      <c r="RN94" s="5">
        <v>33766</v>
      </c>
      <c r="RO94" s="5">
        <v>145445</v>
      </c>
      <c r="RP94" s="5">
        <v>147283</v>
      </c>
      <c r="RQ94" s="5">
        <v>71152</v>
      </c>
      <c r="RR94" s="5">
        <v>249681</v>
      </c>
      <c r="RS94" s="5">
        <v>229629</v>
      </c>
      <c r="RT94" s="5">
        <v>239732</v>
      </c>
      <c r="RU94" s="5">
        <v>235451</v>
      </c>
      <c r="RV94" s="5">
        <v>147804</v>
      </c>
      <c r="RW94" s="5">
        <v>140199</v>
      </c>
      <c r="RX94" s="5">
        <v>54509</v>
      </c>
      <c r="RY94" s="5">
        <v>45401</v>
      </c>
      <c r="RZ94" s="5">
        <v>55134</v>
      </c>
      <c r="SA94" s="5">
        <v>41497</v>
      </c>
      <c r="SB94" s="5">
        <v>43059</v>
      </c>
      <c r="SC94" s="5">
        <v>39998</v>
      </c>
      <c r="SD94" s="5">
        <v>42304</v>
      </c>
      <c r="SE94" s="5">
        <v>36576</v>
      </c>
      <c r="SF94" s="5">
        <v>38392</v>
      </c>
      <c r="SG94" s="5">
        <v>37841</v>
      </c>
      <c r="SH94" s="5">
        <v>33893</v>
      </c>
      <c r="SI94" s="5">
        <v>34893</v>
      </c>
      <c r="SJ94" s="5">
        <v>27419</v>
      </c>
      <c r="SK94" s="5">
        <v>31600</v>
      </c>
      <c r="SL94" s="5">
        <v>37531</v>
      </c>
      <c r="SM94" s="5">
        <v>32971</v>
      </c>
      <c r="SN94" s="5">
        <v>25643</v>
      </c>
      <c r="SO94" s="5">
        <v>19621</v>
      </c>
      <c r="SP94" s="5">
        <v>20957</v>
      </c>
      <c r="SQ94" s="5">
        <v>22002</v>
      </c>
      <c r="SR94" s="5">
        <v>22770</v>
      </c>
      <c r="SS94" s="5">
        <v>19045</v>
      </c>
      <c r="ST94" s="5">
        <v>19979</v>
      </c>
      <c r="SU94" s="5">
        <v>65430</v>
      </c>
      <c r="SV94" s="5">
        <v>53346</v>
      </c>
      <c r="SW94" s="5">
        <v>52814</v>
      </c>
      <c r="SX94" s="5">
        <v>63769</v>
      </c>
      <c r="SY94" s="5">
        <v>63565</v>
      </c>
      <c r="SZ94" s="5">
        <v>80889</v>
      </c>
      <c r="TA94" s="5">
        <v>91566</v>
      </c>
      <c r="TB94" s="5">
        <v>90060</v>
      </c>
      <c r="TC94" s="5">
        <v>95988</v>
      </c>
      <c r="TD94" s="5">
        <v>32135</v>
      </c>
      <c r="TE94" s="5">
        <v>3908</v>
      </c>
      <c r="TF94" s="5">
        <v>4830</v>
      </c>
      <c r="TG94" s="5">
        <v>4872</v>
      </c>
      <c r="TH94" s="5">
        <v>4390</v>
      </c>
      <c r="TI94" s="5">
        <v>6397</v>
      </c>
      <c r="TJ94" s="5">
        <v>6105</v>
      </c>
      <c r="TK94" s="5">
        <v>6157</v>
      </c>
      <c r="TL94" s="5">
        <v>5374</v>
      </c>
      <c r="TM94" s="5">
        <v>7495</v>
      </c>
      <c r="TN94" s="5">
        <v>5562</v>
      </c>
      <c r="TO94" s="5">
        <v>9953</v>
      </c>
      <c r="TP94" s="5">
        <v>22122</v>
      </c>
      <c r="TQ94" s="5">
        <v>16712</v>
      </c>
      <c r="TR94" s="5">
        <v>15026</v>
      </c>
      <c r="TS94" s="5">
        <v>13879</v>
      </c>
      <c r="TT94" s="5">
        <v>7435</v>
      </c>
      <c r="TU94" s="5">
        <v>5256</v>
      </c>
      <c r="TV94" s="5">
        <v>4855</v>
      </c>
      <c r="TW94" s="5">
        <v>5554</v>
      </c>
      <c r="TX94" s="5">
        <v>5736</v>
      </c>
      <c r="TY94" s="5">
        <v>5502</v>
      </c>
      <c r="TZ94" s="5">
        <v>4555</v>
      </c>
      <c r="UA94" s="5">
        <v>2583</v>
      </c>
      <c r="UB94" s="5">
        <v>2024</v>
      </c>
      <c r="UC94" s="5">
        <v>2531</v>
      </c>
      <c r="UD94" s="5">
        <v>2532</v>
      </c>
      <c r="UE94" s="5">
        <v>2138</v>
      </c>
      <c r="UF94" s="5">
        <v>2236</v>
      </c>
      <c r="UG94" s="5">
        <v>1913</v>
      </c>
      <c r="UH94" s="5">
        <v>1603</v>
      </c>
      <c r="UI94" s="5">
        <v>552</v>
      </c>
      <c r="UJ94" s="5">
        <v>220</v>
      </c>
      <c r="UK94" s="5">
        <v>26</v>
      </c>
      <c r="UL94" s="5">
        <v>72</v>
      </c>
      <c r="UM94" s="5">
        <v>24</v>
      </c>
      <c r="UN94" s="5">
        <v>63</v>
      </c>
      <c r="UO94" s="5">
        <v>40</v>
      </c>
      <c r="UP94" s="5">
        <v>23</v>
      </c>
      <c r="UQ94" s="5">
        <v>85</v>
      </c>
      <c r="UR94" s="5">
        <v>2366</v>
      </c>
      <c r="US94" s="5">
        <v>85</v>
      </c>
      <c r="UT94" s="5">
        <v>825</v>
      </c>
      <c r="UU94" s="5">
        <v>3293</v>
      </c>
      <c r="UV94" s="5">
        <v>894</v>
      </c>
      <c r="UW94" s="5">
        <v>1346</v>
      </c>
      <c r="UX94" s="5">
        <v>1894</v>
      </c>
      <c r="UY94" s="5">
        <v>2309</v>
      </c>
      <c r="UZ94" s="5">
        <v>2118</v>
      </c>
      <c r="VA94" s="5">
        <v>1447</v>
      </c>
      <c r="VB94" s="5">
        <v>1538</v>
      </c>
      <c r="VC94" s="5">
        <v>1196</v>
      </c>
      <c r="VD94" s="5">
        <v>1197</v>
      </c>
      <c r="VE94" s="5">
        <v>784</v>
      </c>
      <c r="VF94" s="5">
        <v>312</v>
      </c>
      <c r="VG94" s="5">
        <v>60143</v>
      </c>
      <c r="VH94" s="5">
        <v>61965</v>
      </c>
      <c r="VI94" s="5">
        <v>65072</v>
      </c>
      <c r="VJ94" s="5">
        <v>66909</v>
      </c>
      <c r="VK94" s="5">
        <v>66741</v>
      </c>
      <c r="VL94" s="5">
        <v>70834</v>
      </c>
      <c r="VM94" s="5">
        <v>127972</v>
      </c>
      <c r="VN94" s="5">
        <v>151418</v>
      </c>
      <c r="VO94" s="5">
        <v>156072</v>
      </c>
      <c r="VP94" s="5">
        <v>103853</v>
      </c>
      <c r="VQ94" s="5">
        <v>100884</v>
      </c>
      <c r="VR94" s="5">
        <v>91192</v>
      </c>
      <c r="VS94" s="5">
        <v>92684</v>
      </c>
      <c r="VT94" s="5">
        <v>83677</v>
      </c>
      <c r="VU94" s="5">
        <v>83060</v>
      </c>
      <c r="VV94" s="5">
        <v>97252</v>
      </c>
      <c r="VW94" s="5">
        <v>73777</v>
      </c>
      <c r="VX94" s="5">
        <v>111952</v>
      </c>
      <c r="VY94" s="5">
        <v>85681</v>
      </c>
      <c r="VZ94" s="5">
        <v>105170</v>
      </c>
      <c r="WA94" s="5">
        <v>88156</v>
      </c>
      <c r="WB94" s="5">
        <v>75330</v>
      </c>
      <c r="WC94" s="5">
        <v>91063</v>
      </c>
      <c r="WD94" s="5">
        <v>94819</v>
      </c>
      <c r="WE94" s="5">
        <v>98800</v>
      </c>
      <c r="WF94" s="5">
        <v>72344</v>
      </c>
      <c r="WG94" s="5">
        <v>74001</v>
      </c>
      <c r="WH94" s="5">
        <v>66398</v>
      </c>
      <c r="WI94" s="5">
        <v>62924</v>
      </c>
      <c r="WJ94" s="5">
        <v>55127</v>
      </c>
      <c r="WK94" s="5">
        <v>49073</v>
      </c>
      <c r="WL94" s="5">
        <v>48847</v>
      </c>
      <c r="WM94" s="5">
        <v>15237</v>
      </c>
      <c r="WN94" s="5">
        <v>14924</v>
      </c>
      <c r="WO94" s="5">
        <v>13610</v>
      </c>
      <c r="WP94" s="5">
        <v>12375</v>
      </c>
      <c r="WQ94" s="5">
        <v>12566</v>
      </c>
      <c r="WR94" s="5">
        <v>13602</v>
      </c>
      <c r="WS94" s="5">
        <v>9858</v>
      </c>
      <c r="WT94" s="5">
        <v>7758</v>
      </c>
      <c r="WU94" s="5">
        <v>7844</v>
      </c>
      <c r="WV94" s="5">
        <v>5535</v>
      </c>
      <c r="WW94" s="5">
        <v>5149</v>
      </c>
      <c r="WX94" s="5">
        <v>4494</v>
      </c>
      <c r="WY94" s="5">
        <v>5129</v>
      </c>
      <c r="WZ94" s="5">
        <v>5246</v>
      </c>
      <c r="XA94" s="5">
        <v>5365</v>
      </c>
      <c r="XB94" s="5">
        <v>5065</v>
      </c>
      <c r="XC94" s="5">
        <v>7661</v>
      </c>
      <c r="XD94" s="5">
        <v>7139</v>
      </c>
      <c r="XE94" s="5">
        <v>5111</v>
      </c>
      <c r="XF94" s="5">
        <v>5448</v>
      </c>
      <c r="XG94" s="5">
        <v>5116</v>
      </c>
      <c r="XH94" s="5">
        <v>6606</v>
      </c>
      <c r="XI94" s="5">
        <v>5699</v>
      </c>
      <c r="XJ94" s="5">
        <v>5696</v>
      </c>
      <c r="XK94" s="5">
        <v>4504</v>
      </c>
      <c r="XL94" s="5">
        <v>3961</v>
      </c>
      <c r="XM94" s="5">
        <v>3026</v>
      </c>
      <c r="XN94" s="5">
        <v>3008</v>
      </c>
      <c r="XO94" s="5">
        <v>3563</v>
      </c>
      <c r="XP94" s="5">
        <v>3173</v>
      </c>
      <c r="XQ94" s="5">
        <v>3239</v>
      </c>
      <c r="XR94" s="5">
        <v>4564</v>
      </c>
      <c r="XS94" s="1">
        <v>14006</v>
      </c>
      <c r="XT94" s="3" t="s">
        <v>180</v>
      </c>
      <c r="XU94" s="3" t="s">
        <v>180</v>
      </c>
      <c r="XV94" s="3" t="s">
        <v>180</v>
      </c>
      <c r="XW94" s="3" t="s">
        <v>179</v>
      </c>
      <c r="XX94" s="3" t="s">
        <v>180</v>
      </c>
      <c r="XY94" s="3" t="s">
        <v>180</v>
      </c>
      <c r="XZ94" s="3" t="s">
        <v>202</v>
      </c>
    </row>
    <row r="95" spans="1:650" x14ac:dyDescent="0.3">
      <c r="A95" s="6" t="s">
        <v>126</v>
      </c>
      <c r="B95" s="1">
        <v>4057016</v>
      </c>
      <c r="C95" s="5">
        <v>39743</v>
      </c>
      <c r="D95" s="5">
        <v>16512</v>
      </c>
      <c r="E95" s="5">
        <v>8434</v>
      </c>
      <c r="F95" s="5">
        <v>10263</v>
      </c>
      <c r="G95" s="5">
        <v>7623</v>
      </c>
      <c r="H95" s="5">
        <v>22130</v>
      </c>
      <c r="I95" s="5">
        <v>1199</v>
      </c>
      <c r="J95" s="5">
        <v>14593</v>
      </c>
      <c r="K95" s="5">
        <v>5391</v>
      </c>
      <c r="L95" s="5">
        <v>2800</v>
      </c>
      <c r="M95" s="5">
        <v>3656</v>
      </c>
      <c r="N95" s="5">
        <v>4998</v>
      </c>
      <c r="O95" s="5">
        <v>3127</v>
      </c>
      <c r="P95" s="5">
        <v>2553</v>
      </c>
      <c r="Q95" s="5">
        <v>2295</v>
      </c>
      <c r="R95" s="5">
        <v>1012</v>
      </c>
      <c r="S95" s="5">
        <v>481</v>
      </c>
      <c r="T95" s="5">
        <v>541</v>
      </c>
      <c r="U95" s="5">
        <v>488</v>
      </c>
      <c r="V95" s="5">
        <v>794</v>
      </c>
      <c r="W95" s="5">
        <v>690</v>
      </c>
      <c r="X95" s="5">
        <v>567</v>
      </c>
      <c r="Y95" s="5">
        <v>998</v>
      </c>
      <c r="Z95" s="5">
        <v>5</v>
      </c>
      <c r="AA95" s="5">
        <v>39</v>
      </c>
      <c r="AB95" s="5">
        <v>6</v>
      </c>
      <c r="AC95" s="5">
        <v>20</v>
      </c>
      <c r="AD95" s="5">
        <v>274</v>
      </c>
      <c r="AE95" s="5">
        <v>20</v>
      </c>
      <c r="AF95" s="5">
        <v>41</v>
      </c>
      <c r="AG95" s="5">
        <v>28</v>
      </c>
      <c r="AH95" s="5">
        <v>8</v>
      </c>
      <c r="AI95" s="5">
        <v>1037573</v>
      </c>
      <c r="AJ95" s="5">
        <v>651104</v>
      </c>
      <c r="AK95" s="5">
        <v>148911</v>
      </c>
      <c r="AL95" s="5">
        <v>95473</v>
      </c>
      <c r="AM95" s="5">
        <v>143451</v>
      </c>
      <c r="AN95" s="5">
        <v>150925</v>
      </c>
      <c r="AO95" s="5">
        <v>101054</v>
      </c>
      <c r="AP95" s="5">
        <v>175667</v>
      </c>
      <c r="AQ95" s="5">
        <v>498409</v>
      </c>
      <c r="AR95" s="5">
        <v>52638</v>
      </c>
      <c r="AS95" s="5">
        <v>314570</v>
      </c>
      <c r="AT95" s="5">
        <v>48855</v>
      </c>
      <c r="AU95" s="5">
        <v>185022</v>
      </c>
      <c r="AV95" s="5">
        <v>112393</v>
      </c>
      <c r="AW95" s="5">
        <v>68061</v>
      </c>
      <c r="AX95" s="5">
        <v>49283</v>
      </c>
      <c r="AY95" s="5">
        <v>12956</v>
      </c>
      <c r="AZ95" s="5">
        <v>13629</v>
      </c>
      <c r="BA95" s="5">
        <v>12477</v>
      </c>
      <c r="BB95" s="5">
        <v>58918</v>
      </c>
      <c r="BC95" s="5">
        <v>4298</v>
      </c>
      <c r="BD95" s="5">
        <v>3362</v>
      </c>
      <c r="BE95" s="5">
        <v>9924</v>
      </c>
      <c r="BF95" s="5">
        <v>7385</v>
      </c>
      <c r="BG95" s="5">
        <v>23004</v>
      </c>
      <c r="BH95" s="5">
        <v>5810</v>
      </c>
      <c r="BI95" s="5">
        <v>9891</v>
      </c>
      <c r="BJ95" s="5">
        <v>13483</v>
      </c>
      <c r="BK95" s="5">
        <v>49859</v>
      </c>
      <c r="BL95" s="5">
        <v>13377</v>
      </c>
      <c r="BM95" s="5">
        <v>11670</v>
      </c>
      <c r="BN95" s="5">
        <v>9030</v>
      </c>
      <c r="BO95" s="5">
        <v>94356</v>
      </c>
      <c r="BP95" s="5">
        <v>180682</v>
      </c>
      <c r="BQ95" s="5">
        <v>122311</v>
      </c>
      <c r="BR95" s="5">
        <v>123134</v>
      </c>
      <c r="BS95" s="5">
        <v>62264</v>
      </c>
      <c r="BT95" s="5">
        <v>542641</v>
      </c>
      <c r="BU95" s="5">
        <v>280944</v>
      </c>
      <c r="BV95" s="5">
        <v>276101</v>
      </c>
      <c r="BW95" s="5">
        <v>119422</v>
      </c>
      <c r="BX95" s="5">
        <v>271183</v>
      </c>
      <c r="BY95" s="5">
        <v>72672</v>
      </c>
      <c r="BZ95" s="5">
        <v>62738</v>
      </c>
      <c r="CA95" s="5">
        <v>47565</v>
      </c>
      <c r="CB95" s="5">
        <v>44284</v>
      </c>
      <c r="CC95" s="5">
        <v>45352</v>
      </c>
      <c r="CD95" s="5">
        <v>14500</v>
      </c>
      <c r="CE95" s="5">
        <v>18929</v>
      </c>
      <c r="CF95" s="5">
        <v>65748</v>
      </c>
      <c r="CG95" s="5">
        <v>9667</v>
      </c>
      <c r="CH95" s="5">
        <v>8183</v>
      </c>
      <c r="CI95" s="5">
        <v>17769</v>
      </c>
      <c r="CJ95" s="5">
        <v>5349</v>
      </c>
      <c r="CK95" s="5">
        <v>8734</v>
      </c>
      <c r="CL95" s="5">
        <v>15025</v>
      </c>
      <c r="CM95" s="5">
        <v>14470</v>
      </c>
      <c r="CN95" s="5">
        <v>9266</v>
      </c>
      <c r="CO95" s="5">
        <v>14935</v>
      </c>
      <c r="CP95" s="5">
        <v>25313</v>
      </c>
      <c r="CQ95" s="5">
        <v>8495</v>
      </c>
      <c r="CR95" s="5">
        <v>9365</v>
      </c>
      <c r="CS95" s="5">
        <v>37707</v>
      </c>
      <c r="CT95" s="5">
        <v>11276</v>
      </c>
      <c r="CU95" s="5">
        <v>246392</v>
      </c>
      <c r="CV95" s="5">
        <v>168471</v>
      </c>
      <c r="CW95" s="5">
        <v>184907</v>
      </c>
      <c r="CX95" s="5">
        <v>184692</v>
      </c>
      <c r="CY95" s="5">
        <v>194277</v>
      </c>
      <c r="CZ95" s="5">
        <v>187793</v>
      </c>
      <c r="DA95" s="5">
        <v>198520</v>
      </c>
      <c r="DB95" s="5">
        <v>268310</v>
      </c>
      <c r="DC95" s="5">
        <v>209031</v>
      </c>
      <c r="DD95" s="5">
        <v>184558</v>
      </c>
      <c r="DE95" s="5">
        <v>153249</v>
      </c>
      <c r="DF95" s="5">
        <v>218329</v>
      </c>
      <c r="DG95" s="5">
        <v>174345</v>
      </c>
      <c r="DH95" s="5">
        <v>152471</v>
      </c>
      <c r="DI95" s="5">
        <v>136826</v>
      </c>
      <c r="DJ95" s="5">
        <v>113495</v>
      </c>
      <c r="DK95" s="5">
        <v>99605</v>
      </c>
      <c r="DL95" s="5">
        <v>99119</v>
      </c>
      <c r="DM95" s="5">
        <v>94346</v>
      </c>
      <c r="DN95" s="5">
        <v>74596</v>
      </c>
      <c r="DO95" s="5">
        <v>78246</v>
      </c>
      <c r="DP95" s="5">
        <v>52212</v>
      </c>
      <c r="DQ95" s="5">
        <v>51950</v>
      </c>
      <c r="DR95" s="5">
        <v>62763</v>
      </c>
      <c r="DS95" s="5">
        <v>73517</v>
      </c>
      <c r="DT95" s="5">
        <v>71643</v>
      </c>
      <c r="DU95" s="5">
        <v>71881</v>
      </c>
      <c r="DV95" s="5">
        <v>72273</v>
      </c>
      <c r="DW95" s="5">
        <v>58527</v>
      </c>
      <c r="DX95" s="5">
        <v>51207</v>
      </c>
      <c r="DY95" s="5">
        <v>57760</v>
      </c>
      <c r="DZ95" s="5">
        <v>43317</v>
      </c>
      <c r="EA95" s="5">
        <v>38583</v>
      </c>
      <c r="EB95" s="5">
        <v>42981</v>
      </c>
      <c r="EC95" s="5">
        <v>23563</v>
      </c>
      <c r="ED95" s="5">
        <v>22115</v>
      </c>
      <c r="EE95" s="5">
        <v>40904</v>
      </c>
      <c r="EF95" s="5">
        <v>15454</v>
      </c>
      <c r="EG95" s="5">
        <v>23755</v>
      </c>
      <c r="EH95" s="5">
        <v>38197</v>
      </c>
      <c r="EI95" s="5">
        <v>46440</v>
      </c>
      <c r="EJ95" s="5">
        <v>18341</v>
      </c>
      <c r="EK95" s="5">
        <v>21562</v>
      </c>
      <c r="EL95" s="5">
        <v>15438</v>
      </c>
      <c r="EM95" s="5">
        <v>16882</v>
      </c>
      <c r="EN95" s="5">
        <v>8853</v>
      </c>
      <c r="EO95" s="5">
        <v>10297</v>
      </c>
      <c r="EP95" s="5">
        <v>9406</v>
      </c>
      <c r="EQ95" s="5">
        <v>10883</v>
      </c>
      <c r="ER95" s="5">
        <v>3624</v>
      </c>
      <c r="ES95" s="5">
        <v>9651</v>
      </c>
      <c r="ET95" s="5">
        <v>9127</v>
      </c>
      <c r="EU95" s="5">
        <v>11906</v>
      </c>
      <c r="EV95" s="5">
        <v>20297</v>
      </c>
      <c r="EW95" s="5">
        <v>36036</v>
      </c>
      <c r="EX95" s="5">
        <v>9795</v>
      </c>
      <c r="EY95" s="5">
        <v>4579</v>
      </c>
      <c r="EZ95" s="5">
        <v>8063</v>
      </c>
      <c r="FA95" s="5">
        <v>13302</v>
      </c>
      <c r="FB95" s="5">
        <v>12217</v>
      </c>
      <c r="FC95" s="5">
        <v>14268</v>
      </c>
      <c r="FD95" s="5">
        <v>13504</v>
      </c>
      <c r="FE95" s="5">
        <v>7784</v>
      </c>
      <c r="FF95" s="5">
        <v>14223</v>
      </c>
      <c r="FG95" s="5">
        <v>0</v>
      </c>
      <c r="FH95" s="5">
        <v>0</v>
      </c>
      <c r="FI95" s="5">
        <v>0</v>
      </c>
      <c r="FJ95" s="5">
        <v>0</v>
      </c>
      <c r="FK95" s="5">
        <v>0</v>
      </c>
      <c r="FL95" s="5">
        <v>0</v>
      </c>
      <c r="FM95" s="5">
        <v>0</v>
      </c>
      <c r="FN95" s="5">
        <v>0</v>
      </c>
      <c r="FO95" s="5">
        <v>0</v>
      </c>
      <c r="FP95" s="5">
        <v>0</v>
      </c>
      <c r="FQ95" s="5">
        <v>0</v>
      </c>
      <c r="FR95" s="5">
        <v>0</v>
      </c>
      <c r="FS95" s="5">
        <v>0</v>
      </c>
      <c r="FT95" s="5">
        <v>0</v>
      </c>
      <c r="FU95" s="5" t="s">
        <v>33</v>
      </c>
      <c r="FV95" s="5" t="s">
        <v>33</v>
      </c>
      <c r="FW95" s="5" t="s">
        <v>33</v>
      </c>
      <c r="FX95" s="5" t="s">
        <v>33</v>
      </c>
      <c r="FY95" s="5" t="s">
        <v>33</v>
      </c>
      <c r="FZ95" s="5" t="s">
        <v>33</v>
      </c>
      <c r="GA95" s="5" t="s">
        <v>33</v>
      </c>
      <c r="GB95" s="5" t="s">
        <v>33</v>
      </c>
      <c r="GC95" s="5" t="s">
        <v>33</v>
      </c>
      <c r="GD95" s="5" t="s">
        <v>33</v>
      </c>
      <c r="GE95" s="5" t="s">
        <v>33</v>
      </c>
      <c r="GF95" s="5" t="s">
        <v>33</v>
      </c>
      <c r="GG95" s="5" t="s">
        <v>33</v>
      </c>
      <c r="GH95" s="5" t="s">
        <v>33</v>
      </c>
      <c r="GI95" s="5" t="s">
        <v>33</v>
      </c>
      <c r="GJ95" s="5" t="s">
        <v>33</v>
      </c>
      <c r="GK95" s="5" t="s">
        <v>33</v>
      </c>
      <c r="GL95" s="5" t="s">
        <v>33</v>
      </c>
      <c r="GM95" s="5">
        <v>1456647</v>
      </c>
      <c r="GN95" s="5">
        <v>1059750</v>
      </c>
      <c r="GO95" s="5">
        <v>488126</v>
      </c>
      <c r="GP95" s="5">
        <v>435677</v>
      </c>
      <c r="GQ95" s="5">
        <v>448519</v>
      </c>
      <c r="GR95" s="5">
        <v>918944</v>
      </c>
      <c r="GS95" s="5">
        <v>605473</v>
      </c>
      <c r="GT95" s="5">
        <v>782987</v>
      </c>
      <c r="GU95" s="5">
        <v>878692</v>
      </c>
      <c r="GV95" s="5">
        <v>529520</v>
      </c>
      <c r="GW95" s="5">
        <v>570291</v>
      </c>
      <c r="GX95" s="5">
        <v>1203277</v>
      </c>
      <c r="GY95" s="5">
        <v>428363</v>
      </c>
      <c r="GZ95" s="5">
        <v>320553</v>
      </c>
      <c r="HA95" s="5">
        <v>262831</v>
      </c>
      <c r="HB95" s="5">
        <v>461166</v>
      </c>
      <c r="HC95" s="5">
        <v>142853</v>
      </c>
      <c r="HD95" s="5">
        <v>182661</v>
      </c>
      <c r="HE95" s="5">
        <v>126630</v>
      </c>
      <c r="HF95" s="5">
        <v>151619</v>
      </c>
      <c r="HG95" s="5">
        <v>112910</v>
      </c>
      <c r="HH95" s="5">
        <v>81787</v>
      </c>
      <c r="HI95" s="5">
        <v>107643</v>
      </c>
      <c r="HJ95" s="5">
        <v>94974</v>
      </c>
      <c r="HK95" s="5">
        <v>115610</v>
      </c>
      <c r="HL95" s="5">
        <v>94788</v>
      </c>
      <c r="HM95" s="5">
        <v>110029</v>
      </c>
      <c r="HN95" s="5">
        <v>123560</v>
      </c>
      <c r="HO95" s="5">
        <v>131170</v>
      </c>
      <c r="HP95" s="5">
        <v>87976</v>
      </c>
      <c r="HQ95" s="5">
        <v>114950</v>
      </c>
      <c r="HR95" s="5">
        <v>77855</v>
      </c>
      <c r="HS95" s="5">
        <v>847687</v>
      </c>
      <c r="HT95" s="5">
        <v>978229</v>
      </c>
      <c r="HU95" s="5">
        <v>970785</v>
      </c>
      <c r="HV95" s="5">
        <v>961066</v>
      </c>
      <c r="HW95" s="5">
        <v>948070</v>
      </c>
      <c r="HX95" s="5">
        <v>1195300</v>
      </c>
      <c r="HY95" s="5">
        <v>1071783</v>
      </c>
      <c r="HZ95" s="5">
        <v>1006396</v>
      </c>
      <c r="IA95" s="5">
        <v>1140065</v>
      </c>
      <c r="IB95" s="5">
        <v>1129341</v>
      </c>
      <c r="IC95" s="5">
        <v>939167</v>
      </c>
      <c r="ID95" s="5">
        <v>1248716</v>
      </c>
      <c r="IE95" s="5">
        <v>1138717</v>
      </c>
      <c r="IF95" s="5">
        <v>1005244</v>
      </c>
      <c r="IG95" s="5">
        <v>1039726</v>
      </c>
      <c r="IH95" s="5">
        <v>942885</v>
      </c>
      <c r="II95" s="5">
        <v>863523</v>
      </c>
      <c r="IJ95" s="5">
        <v>728171</v>
      </c>
      <c r="IK95" s="5">
        <v>794001</v>
      </c>
      <c r="IL95" s="5">
        <v>774368</v>
      </c>
      <c r="IM95" s="5">
        <v>621853</v>
      </c>
      <c r="IN95" s="5">
        <v>619429</v>
      </c>
      <c r="IO95" s="5">
        <v>563054</v>
      </c>
      <c r="IP95" s="5">
        <v>561511</v>
      </c>
      <c r="IQ95" s="5">
        <v>536300</v>
      </c>
      <c r="IR95" s="5">
        <v>556937</v>
      </c>
      <c r="IS95" s="5">
        <v>680347</v>
      </c>
      <c r="IT95" s="5">
        <v>637275</v>
      </c>
      <c r="IU95" s="5">
        <v>618752</v>
      </c>
      <c r="IV95" s="5">
        <v>522404</v>
      </c>
      <c r="IW95" s="5">
        <v>493368</v>
      </c>
      <c r="IX95" s="5">
        <v>476849</v>
      </c>
      <c r="IY95" s="5">
        <v>74243</v>
      </c>
      <c r="IZ95" s="5">
        <v>63635</v>
      </c>
      <c r="JA95" s="5">
        <v>72021</v>
      </c>
      <c r="JB95" s="5">
        <v>70556</v>
      </c>
      <c r="JC95" s="5">
        <v>71635</v>
      </c>
      <c r="JD95" s="5">
        <v>79617</v>
      </c>
      <c r="JE95" s="5">
        <v>73902</v>
      </c>
      <c r="JF95" s="5">
        <v>66900</v>
      </c>
      <c r="JG95" s="5">
        <v>71240</v>
      </c>
      <c r="JH95" s="5">
        <v>78847</v>
      </c>
      <c r="JI95" s="5">
        <v>62158</v>
      </c>
      <c r="JJ95" s="5">
        <v>61072</v>
      </c>
      <c r="JK95" s="5">
        <v>58285</v>
      </c>
      <c r="JL95" s="5">
        <v>46664</v>
      </c>
      <c r="JM95" s="5">
        <v>48463</v>
      </c>
      <c r="JN95" s="5">
        <v>53099</v>
      </c>
      <c r="JO95" s="5">
        <v>49741</v>
      </c>
      <c r="JP95" s="5">
        <v>38998</v>
      </c>
      <c r="JQ95" s="5">
        <v>39653</v>
      </c>
      <c r="JR95" s="5">
        <v>38216</v>
      </c>
      <c r="JS95" s="5">
        <v>38097</v>
      </c>
      <c r="JT95" s="5">
        <v>31669</v>
      </c>
      <c r="JU95" s="5">
        <v>28230</v>
      </c>
      <c r="JV95" s="5">
        <v>26085</v>
      </c>
      <c r="JW95" s="5">
        <v>18035</v>
      </c>
      <c r="JX95" s="5">
        <v>28217</v>
      </c>
      <c r="JY95" s="5">
        <v>38066</v>
      </c>
      <c r="JZ95" s="5">
        <v>33892</v>
      </c>
      <c r="KA95" s="5">
        <v>33914</v>
      </c>
      <c r="KB95" s="5">
        <v>33541</v>
      </c>
      <c r="KC95" s="5">
        <v>37495</v>
      </c>
      <c r="KD95" s="5">
        <v>34856</v>
      </c>
      <c r="KE95" s="5">
        <v>164775</v>
      </c>
      <c r="KF95" s="5">
        <v>168360</v>
      </c>
      <c r="KG95" s="5">
        <v>158166</v>
      </c>
      <c r="KH95" s="5">
        <v>157600</v>
      </c>
      <c r="KI95" s="5">
        <v>123307</v>
      </c>
      <c r="KJ95" s="5">
        <v>112460</v>
      </c>
      <c r="KK95" s="5">
        <v>96779</v>
      </c>
      <c r="KL95" s="5">
        <v>81238</v>
      </c>
      <c r="KM95" s="5">
        <v>64869</v>
      </c>
      <c r="KN95" s="5">
        <v>39863</v>
      </c>
      <c r="KO95" s="5">
        <v>18803</v>
      </c>
      <c r="KP95" s="5">
        <v>14473</v>
      </c>
      <c r="KQ95" s="5">
        <v>13883</v>
      </c>
      <c r="KR95" s="5">
        <v>7053</v>
      </c>
      <c r="KS95" s="5">
        <v>15757</v>
      </c>
      <c r="KT95" s="5">
        <v>13751</v>
      </c>
      <c r="KU95" s="5">
        <v>7528</v>
      </c>
      <c r="KV95" s="5">
        <v>7386</v>
      </c>
      <c r="KW95" s="5">
        <v>8362</v>
      </c>
      <c r="KX95" s="5">
        <v>9427</v>
      </c>
      <c r="KY95" s="5">
        <v>6558</v>
      </c>
      <c r="KZ95" s="5">
        <v>6247</v>
      </c>
      <c r="LA95" s="5">
        <v>4459</v>
      </c>
      <c r="LB95" s="5">
        <v>5006</v>
      </c>
      <c r="LC95" s="5">
        <v>5119</v>
      </c>
      <c r="LD95" s="5">
        <v>5142</v>
      </c>
      <c r="LE95" s="5">
        <v>5005</v>
      </c>
      <c r="LF95" s="5">
        <v>4429</v>
      </c>
      <c r="LG95" s="5">
        <v>4155</v>
      </c>
      <c r="LH95" s="5">
        <v>4454</v>
      </c>
      <c r="LI95" s="5">
        <v>4188</v>
      </c>
      <c r="LJ95" s="5">
        <v>4122</v>
      </c>
      <c r="LK95" s="5">
        <v>12874</v>
      </c>
      <c r="LL95" s="5">
        <v>11914</v>
      </c>
      <c r="LM95" s="5">
        <v>10724</v>
      </c>
      <c r="LN95" s="5">
        <v>10602</v>
      </c>
      <c r="LO95" s="5">
        <v>10478</v>
      </c>
      <c r="LP95" s="5">
        <v>10265</v>
      </c>
      <c r="LQ95" s="5">
        <v>12382</v>
      </c>
      <c r="LR95" s="5">
        <v>5760</v>
      </c>
      <c r="LS95" s="5">
        <v>7488</v>
      </c>
      <c r="LT95" s="5">
        <v>9166</v>
      </c>
      <c r="LU95" s="5">
        <v>10882</v>
      </c>
      <c r="LV95" s="5">
        <v>13242</v>
      </c>
      <c r="LW95" s="5">
        <v>9922</v>
      </c>
      <c r="LX95" s="5">
        <v>10629</v>
      </c>
      <c r="LY95" s="5">
        <v>9419</v>
      </c>
      <c r="LZ95" s="5">
        <v>4736</v>
      </c>
      <c r="MA95" s="5">
        <v>5961</v>
      </c>
      <c r="MB95" s="5">
        <v>5548</v>
      </c>
      <c r="MC95" s="5">
        <v>6731</v>
      </c>
      <c r="MD95" s="5">
        <v>5036</v>
      </c>
      <c r="ME95" s="5">
        <v>5287</v>
      </c>
      <c r="MF95" s="5">
        <v>5259</v>
      </c>
      <c r="MG95" s="5">
        <v>5312</v>
      </c>
      <c r="MH95" s="5">
        <v>5947</v>
      </c>
      <c r="MI95" s="5">
        <v>9419</v>
      </c>
      <c r="MJ95" s="5">
        <v>7416</v>
      </c>
      <c r="MK95" s="5">
        <v>8491</v>
      </c>
      <c r="ML95" s="5">
        <v>8274</v>
      </c>
      <c r="MM95" s="5">
        <v>7157</v>
      </c>
      <c r="MN95" s="5">
        <v>7903</v>
      </c>
      <c r="MO95" s="5">
        <v>6185</v>
      </c>
      <c r="MP95" s="5">
        <v>5014</v>
      </c>
      <c r="MQ95" s="5">
        <v>9537</v>
      </c>
      <c r="MR95" s="5">
        <v>9799</v>
      </c>
      <c r="MS95" s="5">
        <v>9715</v>
      </c>
      <c r="MT95" s="5">
        <v>8427</v>
      </c>
      <c r="MU95" s="5">
        <v>8337</v>
      </c>
      <c r="MV95" s="5">
        <v>7622</v>
      </c>
      <c r="MW95" s="5">
        <v>6505</v>
      </c>
      <c r="MX95" s="5">
        <v>4472</v>
      </c>
      <c r="MY95" s="5">
        <v>3549</v>
      </c>
      <c r="MZ95" s="5">
        <v>3176</v>
      </c>
      <c r="NA95" s="5">
        <v>3421</v>
      </c>
      <c r="NB95" s="5">
        <v>3513</v>
      </c>
      <c r="NC95" s="5">
        <v>3922</v>
      </c>
      <c r="ND95" s="5">
        <v>1843</v>
      </c>
      <c r="NE95" s="5" t="s">
        <v>33</v>
      </c>
      <c r="NF95" s="5" t="s">
        <v>33</v>
      </c>
      <c r="NG95" s="5" t="s">
        <v>33</v>
      </c>
      <c r="NH95" s="5" t="s">
        <v>33</v>
      </c>
      <c r="NI95" s="5" t="s">
        <v>33</v>
      </c>
      <c r="NJ95" s="5" t="s">
        <v>33</v>
      </c>
      <c r="NK95" s="5" t="s">
        <v>33</v>
      </c>
      <c r="NL95" s="5" t="s">
        <v>33</v>
      </c>
      <c r="NM95" s="5" t="s">
        <v>33</v>
      </c>
      <c r="NN95" s="5" t="s">
        <v>33</v>
      </c>
      <c r="NO95" s="5" t="s">
        <v>33</v>
      </c>
      <c r="NP95" s="5" t="s">
        <v>33</v>
      </c>
      <c r="NQ95" s="5" t="s">
        <v>33</v>
      </c>
      <c r="NR95" s="5" t="s">
        <v>33</v>
      </c>
      <c r="NS95" s="5" t="s">
        <v>33</v>
      </c>
      <c r="NT95" s="5" t="s">
        <v>33</v>
      </c>
      <c r="NU95" s="5" t="s">
        <v>33</v>
      </c>
      <c r="NV95" s="5" t="s">
        <v>33</v>
      </c>
      <c r="NW95" s="5">
        <v>0</v>
      </c>
      <c r="NX95" s="5">
        <v>0</v>
      </c>
      <c r="NY95" s="5">
        <v>0</v>
      </c>
      <c r="NZ95" s="5">
        <v>0</v>
      </c>
      <c r="OA95" s="5">
        <v>0</v>
      </c>
      <c r="OB95" s="5">
        <v>0</v>
      </c>
      <c r="OC95" s="5">
        <v>0</v>
      </c>
      <c r="OD95" s="5">
        <v>0</v>
      </c>
      <c r="OE95" s="5">
        <v>0</v>
      </c>
      <c r="OF95" s="5">
        <v>0</v>
      </c>
      <c r="OG95" s="5">
        <v>0</v>
      </c>
      <c r="OH95" s="5">
        <v>0</v>
      </c>
      <c r="OI95" s="5">
        <v>0</v>
      </c>
      <c r="OJ95" s="5">
        <v>0</v>
      </c>
      <c r="OK95" s="5" t="s">
        <v>33</v>
      </c>
      <c r="OL95" s="5" t="s">
        <v>33</v>
      </c>
      <c r="OM95" s="5" t="s">
        <v>33</v>
      </c>
      <c r="ON95" s="5" t="s">
        <v>33</v>
      </c>
      <c r="OO95" s="5" t="s">
        <v>33</v>
      </c>
      <c r="OP95" s="5" t="s">
        <v>33</v>
      </c>
      <c r="OQ95" s="5" t="s">
        <v>33</v>
      </c>
      <c r="OR95" s="5" t="s">
        <v>33</v>
      </c>
      <c r="OS95" s="5" t="s">
        <v>33</v>
      </c>
      <c r="OT95" s="5" t="s">
        <v>33</v>
      </c>
      <c r="OU95" s="5" t="s">
        <v>33</v>
      </c>
      <c r="OV95" s="5" t="s">
        <v>33</v>
      </c>
      <c r="OW95" s="5" t="s">
        <v>33</v>
      </c>
      <c r="OX95" s="5" t="s">
        <v>33</v>
      </c>
      <c r="OY95" s="5" t="s">
        <v>33</v>
      </c>
      <c r="OZ95" s="5" t="s">
        <v>33</v>
      </c>
      <c r="PA95" s="5" t="s">
        <v>33</v>
      </c>
      <c r="PB95" s="5" t="s">
        <v>33</v>
      </c>
      <c r="PC95" s="5">
        <v>24317</v>
      </c>
      <c r="PD95" s="5">
        <v>24827</v>
      </c>
      <c r="PE95" s="5">
        <v>23518</v>
      </c>
      <c r="PF95" s="5">
        <v>20613</v>
      </c>
      <c r="PG95" s="5">
        <v>19988</v>
      </c>
      <c r="PH95" s="5">
        <v>23036</v>
      </c>
      <c r="PI95" s="5">
        <v>26320</v>
      </c>
      <c r="PJ95" s="5">
        <v>32888</v>
      </c>
      <c r="PK95" s="5">
        <v>22779</v>
      </c>
      <c r="PL95" s="5">
        <v>13084</v>
      </c>
      <c r="PM95" s="5">
        <v>10331</v>
      </c>
      <c r="PN95" s="5">
        <v>11767</v>
      </c>
      <c r="PO95" s="5">
        <v>6971</v>
      </c>
      <c r="PP95" s="5">
        <v>11563</v>
      </c>
      <c r="PQ95" s="5">
        <v>16728</v>
      </c>
      <c r="PR95" s="5">
        <v>19598</v>
      </c>
      <c r="PS95" s="5">
        <v>18233</v>
      </c>
      <c r="PT95" s="5">
        <v>19405</v>
      </c>
      <c r="PU95" s="5">
        <v>20899</v>
      </c>
      <c r="PV95" s="5">
        <v>20457</v>
      </c>
      <c r="PW95" s="5">
        <v>20213</v>
      </c>
      <c r="PX95" s="5">
        <v>19623</v>
      </c>
      <c r="PY95" s="5">
        <v>24507</v>
      </c>
      <c r="PZ95" s="5">
        <v>22918</v>
      </c>
      <c r="QA95" s="5">
        <v>20285</v>
      </c>
      <c r="QB95" s="5">
        <v>21752</v>
      </c>
      <c r="QC95" s="5">
        <v>24643</v>
      </c>
      <c r="QD95" s="5">
        <v>22831</v>
      </c>
      <c r="QE95" s="5">
        <v>22526</v>
      </c>
      <c r="QF95" s="5">
        <v>21097</v>
      </c>
      <c r="QG95" s="5">
        <v>21727</v>
      </c>
      <c r="QH95" s="5">
        <v>18805</v>
      </c>
      <c r="QI95" s="5">
        <v>74931</v>
      </c>
      <c r="QJ95" s="5">
        <v>81314</v>
      </c>
      <c r="QK95" s="5">
        <v>73046</v>
      </c>
      <c r="QL95" s="5">
        <v>59429</v>
      </c>
      <c r="QM95" s="5">
        <v>54162</v>
      </c>
      <c r="QN95" s="5">
        <v>57822</v>
      </c>
      <c r="QO95" s="5">
        <v>53889</v>
      </c>
      <c r="QP95" s="5">
        <v>63748</v>
      </c>
      <c r="QQ95" s="5">
        <v>65140</v>
      </c>
      <c r="QR95" s="5">
        <v>69647</v>
      </c>
      <c r="QS95" s="5">
        <v>66536</v>
      </c>
      <c r="QT95" s="5">
        <v>47847</v>
      </c>
      <c r="QU95" s="5">
        <v>38227</v>
      </c>
      <c r="QV95" s="5">
        <v>26166</v>
      </c>
      <c r="QW95" s="5">
        <v>31002</v>
      </c>
      <c r="QX95" s="5">
        <v>27671</v>
      </c>
      <c r="QY95" s="5">
        <v>26091</v>
      </c>
      <c r="QZ95" s="5">
        <v>23926</v>
      </c>
      <c r="RA95" s="5">
        <v>28891</v>
      </c>
      <c r="RB95" s="5">
        <v>25907</v>
      </c>
      <c r="RC95" s="5">
        <v>20436</v>
      </c>
      <c r="RD95" s="5">
        <v>19620</v>
      </c>
      <c r="RE95" s="5">
        <v>21039</v>
      </c>
      <c r="RF95" s="5">
        <v>23024</v>
      </c>
      <c r="RG95" s="5">
        <v>26022</v>
      </c>
      <c r="RH95" s="5">
        <v>26155</v>
      </c>
      <c r="RI95" s="5">
        <v>27388</v>
      </c>
      <c r="RJ95" s="5">
        <v>25736</v>
      </c>
      <c r="RK95" s="5">
        <v>24156</v>
      </c>
      <c r="RL95" s="5">
        <v>24165</v>
      </c>
      <c r="RM95" s="5">
        <v>22943</v>
      </c>
      <c r="RN95" s="5">
        <v>22200</v>
      </c>
      <c r="RO95" s="5">
        <v>23378</v>
      </c>
      <c r="RP95" s="5">
        <v>24329</v>
      </c>
      <c r="RQ95" s="5">
        <v>23292</v>
      </c>
      <c r="RR95" s="5">
        <v>21973</v>
      </c>
      <c r="RS95" s="5">
        <v>20171</v>
      </c>
      <c r="RT95" s="5">
        <v>21054</v>
      </c>
      <c r="RU95" s="5">
        <v>22210</v>
      </c>
      <c r="RV95" s="5">
        <v>27549</v>
      </c>
      <c r="RW95" s="5">
        <v>28258</v>
      </c>
      <c r="RX95" s="5">
        <v>26418</v>
      </c>
      <c r="RY95" s="5">
        <v>25823</v>
      </c>
      <c r="RZ95" s="5">
        <v>28218</v>
      </c>
      <c r="SA95" s="5">
        <v>27436</v>
      </c>
      <c r="SB95" s="5">
        <v>28012</v>
      </c>
      <c r="SC95" s="5">
        <v>24962</v>
      </c>
      <c r="SD95" s="5">
        <v>20743</v>
      </c>
      <c r="SE95" s="5">
        <v>22363</v>
      </c>
      <c r="SF95" s="5">
        <v>24187</v>
      </c>
      <c r="SG95" s="5">
        <v>37573</v>
      </c>
      <c r="SH95" s="5">
        <v>24710</v>
      </c>
      <c r="SI95" s="5">
        <v>26502</v>
      </c>
      <c r="SJ95" s="5">
        <v>19498</v>
      </c>
      <c r="SK95" s="5">
        <v>24340</v>
      </c>
      <c r="SL95" s="5">
        <v>27787</v>
      </c>
      <c r="SM95" s="5">
        <v>28639</v>
      </c>
      <c r="SN95" s="5">
        <v>27230</v>
      </c>
      <c r="SO95" s="5">
        <v>27943</v>
      </c>
      <c r="SP95" s="5">
        <v>28065</v>
      </c>
      <c r="SQ95" s="5">
        <v>28874</v>
      </c>
      <c r="SR95" s="5">
        <v>26562</v>
      </c>
      <c r="SS95" s="5">
        <v>27199</v>
      </c>
      <c r="ST95" s="5">
        <v>25691</v>
      </c>
      <c r="SU95" s="5">
        <v>47297</v>
      </c>
      <c r="SV95" s="5">
        <v>48299</v>
      </c>
      <c r="SW95" s="5">
        <v>50967</v>
      </c>
      <c r="SX95" s="5">
        <v>50081</v>
      </c>
      <c r="SY95" s="5">
        <v>39927</v>
      </c>
      <c r="SZ95" s="5">
        <v>35892</v>
      </c>
      <c r="TA95" s="5">
        <v>31269</v>
      </c>
      <c r="TB95" s="5">
        <v>24618</v>
      </c>
      <c r="TC95" s="5">
        <v>25292</v>
      </c>
      <c r="TD95" s="5">
        <v>19873</v>
      </c>
      <c r="TE95" s="5">
        <v>11227</v>
      </c>
      <c r="TF95" s="5">
        <v>8151</v>
      </c>
      <c r="TG95" s="5">
        <v>7650</v>
      </c>
      <c r="TH95" s="5">
        <v>8317</v>
      </c>
      <c r="TI95" s="5">
        <v>9800</v>
      </c>
      <c r="TJ95" s="5">
        <v>7342</v>
      </c>
      <c r="TK95" s="5">
        <v>8246</v>
      </c>
      <c r="TL95" s="5">
        <v>10493</v>
      </c>
      <c r="TM95" s="5">
        <v>10299</v>
      </c>
      <c r="TN95" s="5">
        <v>10694</v>
      </c>
      <c r="TO95" s="5">
        <v>13811</v>
      </c>
      <c r="TP95" s="5">
        <v>9611</v>
      </c>
      <c r="TQ95" s="5">
        <v>15825</v>
      </c>
      <c r="TR95" s="5">
        <v>16116</v>
      </c>
      <c r="TS95" s="5">
        <v>17866</v>
      </c>
      <c r="TT95" s="5">
        <v>16805</v>
      </c>
      <c r="TU95" s="5">
        <v>17225</v>
      </c>
      <c r="TV95" s="5">
        <v>15798</v>
      </c>
      <c r="TW95" s="5">
        <v>15003</v>
      </c>
      <c r="TX95" s="5">
        <v>13102</v>
      </c>
      <c r="TY95" s="5">
        <v>10938</v>
      </c>
      <c r="TZ95" s="5">
        <v>9545</v>
      </c>
      <c r="UA95" s="5">
        <v>5117</v>
      </c>
      <c r="UB95" s="5">
        <v>5047</v>
      </c>
      <c r="UC95" s="5">
        <v>4749</v>
      </c>
      <c r="UD95" s="5">
        <v>4713</v>
      </c>
      <c r="UE95" s="5">
        <v>4682</v>
      </c>
      <c r="UF95" s="5">
        <v>8242</v>
      </c>
      <c r="UG95" s="5">
        <v>6107</v>
      </c>
      <c r="UH95" s="5">
        <v>5817</v>
      </c>
      <c r="UI95" s="5">
        <v>4186</v>
      </c>
      <c r="UJ95" s="5">
        <v>2222</v>
      </c>
      <c r="UK95" s="5">
        <v>4793</v>
      </c>
      <c r="UL95" s="5">
        <v>5391</v>
      </c>
      <c r="UM95" s="5">
        <v>4717</v>
      </c>
      <c r="UN95" s="5">
        <v>2250</v>
      </c>
      <c r="UO95" s="5">
        <v>2112</v>
      </c>
      <c r="UP95" s="5">
        <v>1750</v>
      </c>
      <c r="UQ95" s="5">
        <v>2947</v>
      </c>
      <c r="UR95" s="5">
        <v>2751</v>
      </c>
      <c r="US95" s="5">
        <v>3146</v>
      </c>
      <c r="UT95" s="5">
        <v>3690</v>
      </c>
      <c r="UU95" s="5">
        <v>4106</v>
      </c>
      <c r="UV95" s="5">
        <v>2438</v>
      </c>
      <c r="UW95" s="5">
        <v>4055</v>
      </c>
      <c r="UX95" s="5">
        <v>3471</v>
      </c>
      <c r="UY95" s="5">
        <v>3218</v>
      </c>
      <c r="UZ95" s="5">
        <v>0</v>
      </c>
      <c r="VA95" s="5">
        <v>0</v>
      </c>
      <c r="VB95" s="5">
        <v>0</v>
      </c>
      <c r="VC95" s="5">
        <v>0</v>
      </c>
      <c r="VD95" s="5">
        <v>0</v>
      </c>
      <c r="VE95" s="5">
        <v>0</v>
      </c>
      <c r="VF95" s="5">
        <v>0</v>
      </c>
      <c r="VG95" s="5">
        <v>124378</v>
      </c>
      <c r="VH95" s="5">
        <v>129964</v>
      </c>
      <c r="VI95" s="5">
        <v>134064</v>
      </c>
      <c r="VJ95" s="5">
        <v>138257</v>
      </c>
      <c r="VK95" s="5">
        <v>131246</v>
      </c>
      <c r="VL95" s="5">
        <v>116628</v>
      </c>
      <c r="VM95" s="5">
        <v>110246</v>
      </c>
      <c r="VN95" s="5">
        <v>122413</v>
      </c>
      <c r="VO95" s="5">
        <v>133259</v>
      </c>
      <c r="VP95" s="5">
        <v>133460</v>
      </c>
      <c r="VQ95" s="5">
        <v>90791</v>
      </c>
      <c r="VR95" s="5">
        <v>103942</v>
      </c>
      <c r="VS95" s="5">
        <v>105208</v>
      </c>
      <c r="VT95" s="5">
        <v>133722</v>
      </c>
      <c r="VU95" s="5">
        <v>113630</v>
      </c>
      <c r="VV95" s="5">
        <v>126709</v>
      </c>
      <c r="VW95" s="5">
        <v>129126</v>
      </c>
      <c r="VX95" s="5">
        <v>117929</v>
      </c>
      <c r="VY95" s="5">
        <v>104200</v>
      </c>
      <c r="VZ95" s="5">
        <v>107224</v>
      </c>
      <c r="WA95" s="5">
        <v>82153</v>
      </c>
      <c r="WB95" s="5">
        <v>99165</v>
      </c>
      <c r="WC95" s="5">
        <v>94400</v>
      </c>
      <c r="WD95" s="5">
        <v>104681</v>
      </c>
      <c r="WE95" s="5">
        <v>104178</v>
      </c>
      <c r="WF95" s="5">
        <v>106772</v>
      </c>
      <c r="WG95" s="5">
        <v>68299</v>
      </c>
      <c r="WH95" s="5">
        <v>67425</v>
      </c>
      <c r="WI95" s="5">
        <v>63104</v>
      </c>
      <c r="WJ95" s="5">
        <v>62505</v>
      </c>
      <c r="WK95" s="5">
        <v>59594</v>
      </c>
      <c r="WL95" s="5">
        <v>54100</v>
      </c>
      <c r="WM95" s="5">
        <v>2875</v>
      </c>
      <c r="WN95" s="5">
        <v>2919</v>
      </c>
      <c r="WO95" s="5">
        <v>3495</v>
      </c>
      <c r="WP95" s="5">
        <v>3064</v>
      </c>
      <c r="WQ95" s="5">
        <v>2103</v>
      </c>
      <c r="WR95" s="5">
        <v>1699</v>
      </c>
      <c r="WS95" s="5">
        <v>1513</v>
      </c>
      <c r="WT95" s="5">
        <v>2062</v>
      </c>
      <c r="WU95" s="5">
        <v>995</v>
      </c>
      <c r="WV95" s="5">
        <v>62</v>
      </c>
      <c r="WW95" s="5">
        <v>0</v>
      </c>
      <c r="WX95" s="5">
        <v>0</v>
      </c>
      <c r="WY95" s="5">
        <v>10</v>
      </c>
      <c r="WZ95" s="5">
        <v>24</v>
      </c>
      <c r="XA95" s="5">
        <v>31</v>
      </c>
      <c r="XB95" s="5">
        <v>28</v>
      </c>
      <c r="XC95" s="5">
        <v>247</v>
      </c>
      <c r="XD95" s="5">
        <v>0</v>
      </c>
      <c r="XE95" s="5">
        <v>0</v>
      </c>
      <c r="XF95" s="5">
        <v>0</v>
      </c>
      <c r="XG95" s="5">
        <v>14313</v>
      </c>
      <c r="XH95" s="5">
        <v>4383</v>
      </c>
      <c r="XI95" s="5">
        <v>2116</v>
      </c>
      <c r="XJ95" s="5">
        <v>2112</v>
      </c>
      <c r="XK95" s="5">
        <v>2162</v>
      </c>
      <c r="XL95" s="5">
        <v>3466</v>
      </c>
      <c r="XM95" s="5">
        <v>2842</v>
      </c>
      <c r="XN95" s="5">
        <v>3179</v>
      </c>
      <c r="XO95" s="5">
        <v>5432</v>
      </c>
      <c r="XP95" s="5">
        <v>5541</v>
      </c>
      <c r="XQ95" s="5">
        <v>2839</v>
      </c>
      <c r="XR95" s="5">
        <v>3630</v>
      </c>
      <c r="XS95" s="1">
        <v>14063</v>
      </c>
      <c r="XT95" s="3" t="s">
        <v>180</v>
      </c>
      <c r="XU95" s="3" t="s">
        <v>180</v>
      </c>
      <c r="XV95" s="3" t="s">
        <v>180</v>
      </c>
      <c r="XW95" s="3" t="s">
        <v>179</v>
      </c>
      <c r="XX95" s="3" t="s">
        <v>180</v>
      </c>
      <c r="XY95" s="3" t="s">
        <v>180</v>
      </c>
      <c r="XZ95" s="3" t="s">
        <v>246</v>
      </c>
    </row>
    <row r="96" spans="1:650" x14ac:dyDescent="0.3">
      <c r="A96" s="6" t="s">
        <v>127</v>
      </c>
      <c r="B96" s="1">
        <v>4080589</v>
      </c>
      <c r="C96" s="5">
        <v>146814</v>
      </c>
      <c r="D96" s="5">
        <v>88284</v>
      </c>
      <c r="E96" s="5">
        <v>244744</v>
      </c>
      <c r="F96" s="5">
        <v>35090</v>
      </c>
      <c r="G96" s="5">
        <v>35001</v>
      </c>
      <c r="H96" s="5">
        <v>48595</v>
      </c>
      <c r="I96" s="5">
        <v>51310</v>
      </c>
      <c r="J96" s="5">
        <v>40611</v>
      </c>
      <c r="K96" s="5">
        <v>45361</v>
      </c>
      <c r="L96" s="5">
        <v>97337</v>
      </c>
      <c r="M96" s="5">
        <v>95515</v>
      </c>
      <c r="N96" s="5">
        <v>23022</v>
      </c>
      <c r="O96" s="5">
        <v>22275</v>
      </c>
      <c r="P96" s="5">
        <v>11494</v>
      </c>
      <c r="Q96" s="5">
        <v>12995</v>
      </c>
      <c r="R96" s="5">
        <v>7832</v>
      </c>
      <c r="S96" s="5">
        <v>11731</v>
      </c>
      <c r="T96" s="5">
        <v>17029</v>
      </c>
      <c r="U96" s="5" t="s">
        <v>33</v>
      </c>
      <c r="V96" s="5" t="s">
        <v>33</v>
      </c>
      <c r="W96" s="5" t="s">
        <v>33</v>
      </c>
      <c r="X96" s="5" t="s">
        <v>33</v>
      </c>
      <c r="Y96" s="5" t="s">
        <v>33</v>
      </c>
      <c r="Z96" s="5" t="s">
        <v>33</v>
      </c>
      <c r="AA96" s="5" t="s">
        <v>33</v>
      </c>
      <c r="AB96" s="5" t="s">
        <v>33</v>
      </c>
      <c r="AC96" s="5" t="s">
        <v>33</v>
      </c>
      <c r="AD96" s="5" t="s">
        <v>33</v>
      </c>
      <c r="AE96" s="5" t="s">
        <v>33</v>
      </c>
      <c r="AF96" s="5" t="s">
        <v>33</v>
      </c>
      <c r="AG96" s="5" t="s">
        <v>33</v>
      </c>
      <c r="AH96" s="5" t="s">
        <v>33</v>
      </c>
      <c r="AI96" s="5">
        <v>0</v>
      </c>
      <c r="AJ96" s="5">
        <v>0</v>
      </c>
      <c r="AK96" s="5">
        <v>0</v>
      </c>
      <c r="AL96" s="5">
        <v>0</v>
      </c>
      <c r="AM96" s="5">
        <v>0</v>
      </c>
      <c r="AN96" s="5">
        <v>0</v>
      </c>
      <c r="AO96" s="5">
        <v>0</v>
      </c>
      <c r="AP96" s="5">
        <v>0</v>
      </c>
      <c r="AQ96" s="5">
        <v>0</v>
      </c>
      <c r="AR96" s="5">
        <v>0</v>
      </c>
      <c r="AS96" s="5">
        <v>0</v>
      </c>
      <c r="AT96" s="5">
        <v>0</v>
      </c>
      <c r="AU96" s="5">
        <v>0</v>
      </c>
      <c r="AV96" s="5">
        <v>0</v>
      </c>
      <c r="AW96" s="5">
        <v>0</v>
      </c>
      <c r="AX96" s="5">
        <v>0</v>
      </c>
      <c r="AY96" s="5">
        <v>0</v>
      </c>
      <c r="AZ96" s="5">
        <v>0</v>
      </c>
      <c r="BA96" s="5" t="s">
        <v>33</v>
      </c>
      <c r="BB96" s="5" t="s">
        <v>33</v>
      </c>
      <c r="BC96" s="5" t="s">
        <v>33</v>
      </c>
      <c r="BD96" s="5" t="s">
        <v>33</v>
      </c>
      <c r="BE96" s="5" t="s">
        <v>33</v>
      </c>
      <c r="BF96" s="5" t="s">
        <v>33</v>
      </c>
      <c r="BG96" s="5" t="s">
        <v>33</v>
      </c>
      <c r="BH96" s="5" t="s">
        <v>33</v>
      </c>
      <c r="BI96" s="5" t="s">
        <v>33</v>
      </c>
      <c r="BJ96" s="5" t="s">
        <v>33</v>
      </c>
      <c r="BK96" s="5" t="s">
        <v>33</v>
      </c>
      <c r="BL96" s="5" t="s">
        <v>33</v>
      </c>
      <c r="BM96" s="5" t="s">
        <v>33</v>
      </c>
      <c r="BN96" s="5" t="s">
        <v>33</v>
      </c>
      <c r="BO96" s="5">
        <v>848828</v>
      </c>
      <c r="BP96" s="5">
        <v>762052</v>
      </c>
      <c r="BQ96" s="5">
        <v>610460</v>
      </c>
      <c r="BR96" s="5">
        <v>580164</v>
      </c>
      <c r="BS96" s="5">
        <v>379200</v>
      </c>
      <c r="BT96" s="5">
        <v>749086</v>
      </c>
      <c r="BU96" s="5">
        <v>663088</v>
      </c>
      <c r="BV96" s="5">
        <v>582324</v>
      </c>
      <c r="BW96" s="5">
        <v>562116</v>
      </c>
      <c r="BX96" s="5">
        <v>492057</v>
      </c>
      <c r="BY96" s="5">
        <v>313463</v>
      </c>
      <c r="BZ96" s="5">
        <v>261835</v>
      </c>
      <c r="CA96" s="5">
        <v>263936</v>
      </c>
      <c r="CB96" s="5">
        <v>345774</v>
      </c>
      <c r="CC96" s="5">
        <v>276087</v>
      </c>
      <c r="CD96" s="5">
        <v>228310</v>
      </c>
      <c r="CE96" s="5">
        <v>177963</v>
      </c>
      <c r="CF96" s="5">
        <v>222017</v>
      </c>
      <c r="CG96" s="5" t="s">
        <v>33</v>
      </c>
      <c r="CH96" s="5" t="s">
        <v>33</v>
      </c>
      <c r="CI96" s="5" t="s">
        <v>33</v>
      </c>
      <c r="CJ96" s="5" t="s">
        <v>33</v>
      </c>
      <c r="CK96" s="5" t="s">
        <v>33</v>
      </c>
      <c r="CL96" s="5" t="s">
        <v>33</v>
      </c>
      <c r="CM96" s="5" t="s">
        <v>33</v>
      </c>
      <c r="CN96" s="5" t="s">
        <v>33</v>
      </c>
      <c r="CO96" s="5" t="s">
        <v>33</v>
      </c>
      <c r="CP96" s="5" t="s">
        <v>33</v>
      </c>
      <c r="CQ96" s="5" t="s">
        <v>33</v>
      </c>
      <c r="CR96" s="5" t="s">
        <v>33</v>
      </c>
      <c r="CS96" s="5" t="s">
        <v>33</v>
      </c>
      <c r="CT96" s="5" t="s">
        <v>33</v>
      </c>
      <c r="CU96" s="5">
        <v>939089</v>
      </c>
      <c r="CV96" s="5">
        <v>820768</v>
      </c>
      <c r="CW96" s="5">
        <v>705889</v>
      </c>
      <c r="CX96" s="5">
        <v>621144</v>
      </c>
      <c r="CY96" s="5">
        <v>537277</v>
      </c>
      <c r="CZ96" s="5">
        <v>436384</v>
      </c>
      <c r="DA96" s="5">
        <v>394462</v>
      </c>
      <c r="DB96" s="5">
        <v>510252</v>
      </c>
      <c r="DC96" s="5">
        <v>483275</v>
      </c>
      <c r="DD96" s="5">
        <v>457568</v>
      </c>
      <c r="DE96" s="5">
        <v>447966</v>
      </c>
      <c r="DF96" s="5">
        <v>470482</v>
      </c>
      <c r="DG96" s="5">
        <v>434518</v>
      </c>
      <c r="DH96" s="5">
        <v>480906</v>
      </c>
      <c r="DI96" s="5">
        <v>478351</v>
      </c>
      <c r="DJ96" s="5">
        <v>322093</v>
      </c>
      <c r="DK96" s="5">
        <v>309323</v>
      </c>
      <c r="DL96" s="5">
        <v>322299</v>
      </c>
      <c r="DM96" s="5" t="s">
        <v>33</v>
      </c>
      <c r="DN96" s="5" t="s">
        <v>33</v>
      </c>
      <c r="DO96" s="5" t="s">
        <v>33</v>
      </c>
      <c r="DP96" s="5" t="s">
        <v>33</v>
      </c>
      <c r="DQ96" s="5" t="s">
        <v>33</v>
      </c>
      <c r="DR96" s="5" t="s">
        <v>33</v>
      </c>
      <c r="DS96" s="5" t="s">
        <v>33</v>
      </c>
      <c r="DT96" s="5" t="s">
        <v>33</v>
      </c>
      <c r="DU96" s="5" t="s">
        <v>33</v>
      </c>
      <c r="DV96" s="5" t="s">
        <v>33</v>
      </c>
      <c r="DW96" s="5" t="s">
        <v>33</v>
      </c>
      <c r="DX96" s="5" t="s">
        <v>33</v>
      </c>
      <c r="DY96" s="5" t="s">
        <v>33</v>
      </c>
      <c r="DZ96" s="5" t="s">
        <v>33</v>
      </c>
      <c r="EA96" s="5">
        <v>34858</v>
      </c>
      <c r="EB96" s="5">
        <v>77738</v>
      </c>
      <c r="EC96" s="5">
        <v>45310</v>
      </c>
      <c r="ED96" s="5">
        <v>101771</v>
      </c>
      <c r="EE96" s="5">
        <v>51196</v>
      </c>
      <c r="EF96" s="5">
        <v>45367</v>
      </c>
      <c r="EG96" s="5">
        <v>30829</v>
      </c>
      <c r="EH96" s="5">
        <v>68590</v>
      </c>
      <c r="EI96" s="5">
        <v>58256</v>
      </c>
      <c r="EJ96" s="5">
        <v>46818</v>
      </c>
      <c r="EK96" s="5">
        <v>22862</v>
      </c>
      <c r="EL96" s="5">
        <v>92653</v>
      </c>
      <c r="EM96" s="5">
        <v>2508</v>
      </c>
      <c r="EN96" s="5">
        <v>4338</v>
      </c>
      <c r="EO96" s="5">
        <v>40101</v>
      </c>
      <c r="EP96" s="5">
        <v>8206</v>
      </c>
      <c r="EQ96" s="5">
        <v>7916</v>
      </c>
      <c r="ER96" s="5">
        <v>12183</v>
      </c>
      <c r="ES96" s="5" t="s">
        <v>33</v>
      </c>
      <c r="ET96" s="5" t="s">
        <v>33</v>
      </c>
      <c r="EU96" s="5" t="s">
        <v>33</v>
      </c>
      <c r="EV96" s="5" t="s">
        <v>33</v>
      </c>
      <c r="EW96" s="5" t="s">
        <v>33</v>
      </c>
      <c r="EX96" s="5" t="s">
        <v>33</v>
      </c>
      <c r="EY96" s="5" t="s">
        <v>33</v>
      </c>
      <c r="EZ96" s="5" t="s">
        <v>33</v>
      </c>
      <c r="FA96" s="5" t="s">
        <v>33</v>
      </c>
      <c r="FB96" s="5" t="s">
        <v>33</v>
      </c>
      <c r="FC96" s="5" t="s">
        <v>33</v>
      </c>
      <c r="FD96" s="5" t="s">
        <v>33</v>
      </c>
      <c r="FE96" s="5" t="s">
        <v>33</v>
      </c>
      <c r="FF96" s="5" t="s">
        <v>33</v>
      </c>
      <c r="FG96" s="5">
        <v>0</v>
      </c>
      <c r="FH96" s="5">
        <v>0</v>
      </c>
      <c r="FI96" s="5">
        <v>0</v>
      </c>
      <c r="FJ96" s="5">
        <v>0</v>
      </c>
      <c r="FK96" s="5">
        <v>0</v>
      </c>
      <c r="FL96" s="5">
        <v>0</v>
      </c>
      <c r="FM96" s="5">
        <v>0</v>
      </c>
      <c r="FN96" s="5">
        <v>0</v>
      </c>
      <c r="FO96" s="5">
        <v>0</v>
      </c>
      <c r="FP96" s="5">
        <v>0</v>
      </c>
      <c r="FQ96" s="5">
        <v>0</v>
      </c>
      <c r="FR96" s="5">
        <v>0</v>
      </c>
      <c r="FS96" s="5">
        <v>0</v>
      </c>
      <c r="FT96" s="5">
        <v>0</v>
      </c>
      <c r="FU96" s="5" t="s">
        <v>33</v>
      </c>
      <c r="FV96" s="5" t="s">
        <v>33</v>
      </c>
      <c r="FW96" s="5" t="s">
        <v>33</v>
      </c>
      <c r="FX96" s="5" t="s">
        <v>33</v>
      </c>
      <c r="FY96" s="5" t="s">
        <v>33</v>
      </c>
      <c r="FZ96" s="5" t="s">
        <v>33</v>
      </c>
      <c r="GA96" s="5" t="s">
        <v>33</v>
      </c>
      <c r="GB96" s="5" t="s">
        <v>33</v>
      </c>
      <c r="GC96" s="5" t="s">
        <v>33</v>
      </c>
      <c r="GD96" s="5" t="s">
        <v>33</v>
      </c>
      <c r="GE96" s="5" t="s">
        <v>33</v>
      </c>
      <c r="GF96" s="5" t="s">
        <v>33</v>
      </c>
      <c r="GG96" s="5" t="s">
        <v>33</v>
      </c>
      <c r="GH96" s="5" t="s">
        <v>33</v>
      </c>
      <c r="GI96" s="5" t="s">
        <v>33</v>
      </c>
      <c r="GJ96" s="5" t="s">
        <v>33</v>
      </c>
      <c r="GK96" s="5" t="s">
        <v>33</v>
      </c>
      <c r="GL96" s="5" t="s">
        <v>33</v>
      </c>
      <c r="GM96" s="5">
        <v>1969589</v>
      </c>
      <c r="GN96" s="5">
        <v>1748842</v>
      </c>
      <c r="GO96" s="5">
        <v>1606402</v>
      </c>
      <c r="GP96" s="5">
        <v>1338170</v>
      </c>
      <c r="GQ96" s="5">
        <v>1002674</v>
      </c>
      <c r="GR96" s="5">
        <v>1279432</v>
      </c>
      <c r="GS96" s="5">
        <v>1139688</v>
      </c>
      <c r="GT96" s="5">
        <v>1201777</v>
      </c>
      <c r="GU96" s="5">
        <v>1149009</v>
      </c>
      <c r="GV96" s="5">
        <v>1093780</v>
      </c>
      <c r="GW96" s="5">
        <v>879806</v>
      </c>
      <c r="GX96" s="5">
        <v>847992</v>
      </c>
      <c r="GY96" s="5">
        <v>723237</v>
      </c>
      <c r="GZ96" s="5">
        <v>842513</v>
      </c>
      <c r="HA96" s="5">
        <v>807534</v>
      </c>
      <c r="HB96" s="5">
        <v>566441</v>
      </c>
      <c r="HC96" s="5">
        <v>506933</v>
      </c>
      <c r="HD96" s="5">
        <v>573527</v>
      </c>
      <c r="HE96" s="5" t="s">
        <v>33</v>
      </c>
      <c r="HF96" s="5" t="s">
        <v>33</v>
      </c>
      <c r="HG96" s="5" t="s">
        <v>33</v>
      </c>
      <c r="HH96" s="5" t="s">
        <v>33</v>
      </c>
      <c r="HI96" s="5" t="s">
        <v>33</v>
      </c>
      <c r="HJ96" s="5" t="s">
        <v>33</v>
      </c>
      <c r="HK96" s="5" t="s">
        <v>33</v>
      </c>
      <c r="HL96" s="5" t="s">
        <v>33</v>
      </c>
      <c r="HM96" s="5" t="s">
        <v>33</v>
      </c>
      <c r="HN96" s="5" t="s">
        <v>33</v>
      </c>
      <c r="HO96" s="5" t="s">
        <v>33</v>
      </c>
      <c r="HP96" s="5" t="s">
        <v>33</v>
      </c>
      <c r="HQ96" s="5" t="s">
        <v>33</v>
      </c>
      <c r="HR96" s="5" t="s">
        <v>33</v>
      </c>
      <c r="HS96" s="5">
        <v>0</v>
      </c>
      <c r="HT96" s="5">
        <v>0</v>
      </c>
      <c r="HU96" s="5">
        <v>0</v>
      </c>
      <c r="HV96" s="5">
        <v>0</v>
      </c>
      <c r="HW96" s="5">
        <v>0</v>
      </c>
      <c r="HX96" s="5">
        <v>0</v>
      </c>
      <c r="HY96" s="5">
        <v>0</v>
      </c>
      <c r="HZ96" s="5">
        <v>0</v>
      </c>
      <c r="IA96" s="5">
        <v>0</v>
      </c>
      <c r="IB96" s="5">
        <v>0</v>
      </c>
      <c r="IC96" s="5">
        <v>0</v>
      </c>
      <c r="ID96" s="5">
        <v>0</v>
      </c>
      <c r="IE96" s="5">
        <v>0</v>
      </c>
      <c r="IF96" s="5">
        <v>0</v>
      </c>
      <c r="IG96" s="5">
        <v>0</v>
      </c>
      <c r="IH96" s="5">
        <v>0</v>
      </c>
      <c r="II96" s="5">
        <v>0</v>
      </c>
      <c r="IJ96" s="5">
        <v>0</v>
      </c>
      <c r="IK96" s="5" t="s">
        <v>33</v>
      </c>
      <c r="IL96" s="5" t="s">
        <v>33</v>
      </c>
      <c r="IM96" s="5" t="s">
        <v>33</v>
      </c>
      <c r="IN96" s="5" t="s">
        <v>33</v>
      </c>
      <c r="IO96" s="5" t="s">
        <v>33</v>
      </c>
      <c r="IP96" s="5" t="s">
        <v>33</v>
      </c>
      <c r="IQ96" s="5" t="s">
        <v>33</v>
      </c>
      <c r="IR96" s="5" t="s">
        <v>33</v>
      </c>
      <c r="IS96" s="5" t="s">
        <v>33</v>
      </c>
      <c r="IT96" s="5" t="s">
        <v>33</v>
      </c>
      <c r="IU96" s="5" t="s">
        <v>33</v>
      </c>
      <c r="IV96" s="5" t="s">
        <v>33</v>
      </c>
      <c r="IW96" s="5" t="s">
        <v>33</v>
      </c>
      <c r="IX96" s="5" t="s">
        <v>33</v>
      </c>
      <c r="IY96" s="5">
        <v>0</v>
      </c>
      <c r="IZ96" s="5">
        <v>0</v>
      </c>
      <c r="JA96" s="5">
        <v>0</v>
      </c>
      <c r="JB96" s="5">
        <v>0</v>
      </c>
      <c r="JC96" s="5">
        <v>0</v>
      </c>
      <c r="JD96" s="5">
        <v>0</v>
      </c>
      <c r="JE96" s="5">
        <v>0</v>
      </c>
      <c r="JF96" s="5">
        <v>0</v>
      </c>
      <c r="JG96" s="5">
        <v>0</v>
      </c>
      <c r="JH96" s="5">
        <v>0</v>
      </c>
      <c r="JI96" s="5">
        <v>0</v>
      </c>
      <c r="JJ96" s="5">
        <v>0</v>
      </c>
      <c r="JK96" s="5">
        <v>0</v>
      </c>
      <c r="JL96" s="5">
        <v>0</v>
      </c>
      <c r="JM96" s="5">
        <v>0</v>
      </c>
      <c r="JN96" s="5">
        <v>0</v>
      </c>
      <c r="JO96" s="5">
        <v>0</v>
      </c>
      <c r="JP96" s="5">
        <v>0</v>
      </c>
      <c r="JQ96" s="5" t="s">
        <v>33</v>
      </c>
      <c r="JR96" s="5" t="s">
        <v>33</v>
      </c>
      <c r="JS96" s="5" t="s">
        <v>33</v>
      </c>
      <c r="JT96" s="5" t="s">
        <v>33</v>
      </c>
      <c r="JU96" s="5" t="s">
        <v>33</v>
      </c>
      <c r="JV96" s="5" t="s">
        <v>33</v>
      </c>
      <c r="JW96" s="5" t="s">
        <v>33</v>
      </c>
      <c r="JX96" s="5" t="s">
        <v>33</v>
      </c>
      <c r="JY96" s="5" t="s">
        <v>33</v>
      </c>
      <c r="JZ96" s="5" t="s">
        <v>33</v>
      </c>
      <c r="KA96" s="5" t="s">
        <v>33</v>
      </c>
      <c r="KB96" s="5" t="s">
        <v>33</v>
      </c>
      <c r="KC96" s="5" t="s">
        <v>33</v>
      </c>
      <c r="KD96" s="5" t="s">
        <v>33</v>
      </c>
      <c r="KE96" s="5">
        <v>1122134</v>
      </c>
      <c r="KF96" s="5">
        <v>1018526</v>
      </c>
      <c r="KG96" s="5">
        <v>979078</v>
      </c>
      <c r="KH96" s="5">
        <v>943973</v>
      </c>
      <c r="KI96" s="5">
        <v>847000</v>
      </c>
      <c r="KJ96" s="5">
        <v>798847</v>
      </c>
      <c r="KK96" s="5">
        <v>631518</v>
      </c>
      <c r="KL96" s="5">
        <v>541964</v>
      </c>
      <c r="KM96" s="5">
        <v>477057</v>
      </c>
      <c r="KN96" s="5">
        <v>429177</v>
      </c>
      <c r="KO96" s="5">
        <v>425350</v>
      </c>
      <c r="KP96" s="5">
        <v>379798</v>
      </c>
      <c r="KQ96" s="5">
        <v>374027</v>
      </c>
      <c r="KR96" s="5">
        <v>344599</v>
      </c>
      <c r="KS96" s="5">
        <v>327449</v>
      </c>
      <c r="KT96" s="5">
        <v>318475</v>
      </c>
      <c r="KU96" s="5">
        <v>308633</v>
      </c>
      <c r="KV96" s="5">
        <v>289522</v>
      </c>
      <c r="KW96" s="5" t="s">
        <v>33</v>
      </c>
      <c r="KX96" s="5" t="s">
        <v>33</v>
      </c>
      <c r="KY96" s="5" t="s">
        <v>33</v>
      </c>
      <c r="KZ96" s="5" t="s">
        <v>33</v>
      </c>
      <c r="LA96" s="5" t="s">
        <v>33</v>
      </c>
      <c r="LB96" s="5" t="s">
        <v>33</v>
      </c>
      <c r="LC96" s="5" t="s">
        <v>33</v>
      </c>
      <c r="LD96" s="5" t="s">
        <v>33</v>
      </c>
      <c r="LE96" s="5" t="s">
        <v>33</v>
      </c>
      <c r="LF96" s="5" t="s">
        <v>33</v>
      </c>
      <c r="LG96" s="5" t="s">
        <v>33</v>
      </c>
      <c r="LH96" s="5" t="s">
        <v>33</v>
      </c>
      <c r="LI96" s="5" t="s">
        <v>33</v>
      </c>
      <c r="LJ96" s="5" t="s">
        <v>33</v>
      </c>
      <c r="LK96" s="5">
        <v>24581</v>
      </c>
      <c r="LL96" s="5">
        <v>23943</v>
      </c>
      <c r="LM96" s="5">
        <v>18125</v>
      </c>
      <c r="LN96" s="5">
        <v>19328</v>
      </c>
      <c r="LO96" s="5">
        <v>17379</v>
      </c>
      <c r="LP96" s="5">
        <v>16915</v>
      </c>
      <c r="LQ96" s="5">
        <v>17212</v>
      </c>
      <c r="LR96" s="5">
        <v>16402</v>
      </c>
      <c r="LS96" s="5">
        <v>16664</v>
      </c>
      <c r="LT96" s="5">
        <v>15325</v>
      </c>
      <c r="LU96" s="5">
        <v>15627</v>
      </c>
      <c r="LV96" s="5">
        <v>14907</v>
      </c>
      <c r="LW96" s="5">
        <v>14238</v>
      </c>
      <c r="LX96" s="5">
        <v>12558</v>
      </c>
      <c r="LY96" s="5">
        <v>19503</v>
      </c>
      <c r="LZ96" s="5">
        <v>15634</v>
      </c>
      <c r="MA96" s="5">
        <v>14856</v>
      </c>
      <c r="MB96" s="5">
        <v>14662</v>
      </c>
      <c r="MC96" s="5" t="s">
        <v>33</v>
      </c>
      <c r="MD96" s="5" t="s">
        <v>33</v>
      </c>
      <c r="ME96" s="5" t="s">
        <v>33</v>
      </c>
      <c r="MF96" s="5" t="s">
        <v>33</v>
      </c>
      <c r="MG96" s="5" t="s">
        <v>33</v>
      </c>
      <c r="MH96" s="5" t="s">
        <v>33</v>
      </c>
      <c r="MI96" s="5" t="s">
        <v>33</v>
      </c>
      <c r="MJ96" s="5" t="s">
        <v>33</v>
      </c>
      <c r="MK96" s="5" t="s">
        <v>33</v>
      </c>
      <c r="ML96" s="5" t="s">
        <v>33</v>
      </c>
      <c r="MM96" s="5" t="s">
        <v>33</v>
      </c>
      <c r="MN96" s="5" t="s">
        <v>33</v>
      </c>
      <c r="MO96" s="5" t="s">
        <v>33</v>
      </c>
      <c r="MP96" s="5" t="s">
        <v>33</v>
      </c>
      <c r="MQ96" s="5">
        <v>0</v>
      </c>
      <c r="MR96" s="5">
        <v>0</v>
      </c>
      <c r="MS96" s="5">
        <v>0</v>
      </c>
      <c r="MT96" s="5">
        <v>0</v>
      </c>
      <c r="MU96" s="5">
        <v>0</v>
      </c>
      <c r="MV96" s="5">
        <v>0</v>
      </c>
      <c r="MW96" s="5">
        <v>0</v>
      </c>
      <c r="MX96" s="5">
        <v>0</v>
      </c>
      <c r="MY96" s="5">
        <v>0</v>
      </c>
      <c r="MZ96" s="5">
        <v>0</v>
      </c>
      <c r="NA96" s="5">
        <v>0</v>
      </c>
      <c r="NB96" s="5">
        <v>0</v>
      </c>
      <c r="NC96" s="5">
        <v>0</v>
      </c>
      <c r="ND96" s="5">
        <v>0</v>
      </c>
      <c r="NE96" s="5" t="s">
        <v>33</v>
      </c>
      <c r="NF96" s="5" t="s">
        <v>33</v>
      </c>
      <c r="NG96" s="5" t="s">
        <v>33</v>
      </c>
      <c r="NH96" s="5" t="s">
        <v>33</v>
      </c>
      <c r="NI96" s="5" t="s">
        <v>33</v>
      </c>
      <c r="NJ96" s="5" t="s">
        <v>33</v>
      </c>
      <c r="NK96" s="5" t="s">
        <v>33</v>
      </c>
      <c r="NL96" s="5" t="s">
        <v>33</v>
      </c>
      <c r="NM96" s="5" t="s">
        <v>33</v>
      </c>
      <c r="NN96" s="5" t="s">
        <v>33</v>
      </c>
      <c r="NO96" s="5" t="s">
        <v>33</v>
      </c>
      <c r="NP96" s="5" t="s">
        <v>33</v>
      </c>
      <c r="NQ96" s="5" t="s">
        <v>33</v>
      </c>
      <c r="NR96" s="5" t="s">
        <v>33</v>
      </c>
      <c r="NS96" s="5" t="s">
        <v>33</v>
      </c>
      <c r="NT96" s="5" t="s">
        <v>33</v>
      </c>
      <c r="NU96" s="5" t="s">
        <v>33</v>
      </c>
      <c r="NV96" s="5" t="s">
        <v>33</v>
      </c>
      <c r="NW96" s="5">
        <v>0</v>
      </c>
      <c r="NX96" s="5">
        <v>0</v>
      </c>
      <c r="NY96" s="5">
        <v>0</v>
      </c>
      <c r="NZ96" s="5">
        <v>0</v>
      </c>
      <c r="OA96" s="5">
        <v>0</v>
      </c>
      <c r="OB96" s="5">
        <v>0</v>
      </c>
      <c r="OC96" s="5">
        <v>0</v>
      </c>
      <c r="OD96" s="5">
        <v>0</v>
      </c>
      <c r="OE96" s="5">
        <v>0</v>
      </c>
      <c r="OF96" s="5">
        <v>0</v>
      </c>
      <c r="OG96" s="5">
        <v>0</v>
      </c>
      <c r="OH96" s="5">
        <v>0</v>
      </c>
      <c r="OI96" s="5">
        <v>0</v>
      </c>
      <c r="OJ96" s="5">
        <v>0</v>
      </c>
      <c r="OK96" s="5" t="s">
        <v>33</v>
      </c>
      <c r="OL96" s="5" t="s">
        <v>33</v>
      </c>
      <c r="OM96" s="5" t="s">
        <v>33</v>
      </c>
      <c r="ON96" s="5" t="s">
        <v>33</v>
      </c>
      <c r="OO96" s="5" t="s">
        <v>33</v>
      </c>
      <c r="OP96" s="5" t="s">
        <v>33</v>
      </c>
      <c r="OQ96" s="5" t="s">
        <v>33</v>
      </c>
      <c r="OR96" s="5" t="s">
        <v>33</v>
      </c>
      <c r="OS96" s="5" t="s">
        <v>33</v>
      </c>
      <c r="OT96" s="5" t="s">
        <v>33</v>
      </c>
      <c r="OU96" s="5" t="s">
        <v>33</v>
      </c>
      <c r="OV96" s="5" t="s">
        <v>33</v>
      </c>
      <c r="OW96" s="5" t="s">
        <v>33</v>
      </c>
      <c r="OX96" s="5" t="s">
        <v>33</v>
      </c>
      <c r="OY96" s="5" t="s">
        <v>33</v>
      </c>
      <c r="OZ96" s="5" t="s">
        <v>33</v>
      </c>
      <c r="PA96" s="5" t="s">
        <v>33</v>
      </c>
      <c r="PB96" s="5" t="s">
        <v>33</v>
      </c>
      <c r="PC96" s="5">
        <v>140305</v>
      </c>
      <c r="PD96" s="5">
        <v>147088</v>
      </c>
      <c r="PE96" s="5">
        <v>131467</v>
      </c>
      <c r="PF96" s="5">
        <v>126450</v>
      </c>
      <c r="PG96" s="5">
        <v>121695</v>
      </c>
      <c r="PH96" s="5">
        <v>119297</v>
      </c>
      <c r="PI96" s="5">
        <v>120348</v>
      </c>
      <c r="PJ96" s="5">
        <v>110111</v>
      </c>
      <c r="PK96" s="5">
        <v>124780</v>
      </c>
      <c r="PL96" s="5">
        <v>123254</v>
      </c>
      <c r="PM96" s="5">
        <v>140533</v>
      </c>
      <c r="PN96" s="5">
        <v>137637</v>
      </c>
      <c r="PO96" s="5">
        <v>123798</v>
      </c>
      <c r="PP96" s="5">
        <v>113713</v>
      </c>
      <c r="PQ96" s="5">
        <v>115222</v>
      </c>
      <c r="PR96" s="5">
        <v>100538</v>
      </c>
      <c r="PS96" s="5">
        <v>96604</v>
      </c>
      <c r="PT96" s="5">
        <v>92482</v>
      </c>
      <c r="PU96" s="5" t="s">
        <v>33</v>
      </c>
      <c r="PV96" s="5" t="s">
        <v>33</v>
      </c>
      <c r="PW96" s="5" t="s">
        <v>33</v>
      </c>
      <c r="PX96" s="5" t="s">
        <v>33</v>
      </c>
      <c r="PY96" s="5" t="s">
        <v>33</v>
      </c>
      <c r="PZ96" s="5" t="s">
        <v>33</v>
      </c>
      <c r="QA96" s="5" t="s">
        <v>33</v>
      </c>
      <c r="QB96" s="5" t="s">
        <v>33</v>
      </c>
      <c r="QC96" s="5" t="s">
        <v>33</v>
      </c>
      <c r="QD96" s="5" t="s">
        <v>33</v>
      </c>
      <c r="QE96" s="5" t="s">
        <v>33</v>
      </c>
      <c r="QF96" s="5" t="s">
        <v>33</v>
      </c>
      <c r="QG96" s="5" t="s">
        <v>33</v>
      </c>
      <c r="QH96" s="5" t="s">
        <v>33</v>
      </c>
      <c r="QI96" s="5">
        <v>153200</v>
      </c>
      <c r="QJ96" s="5">
        <v>137817</v>
      </c>
      <c r="QK96" s="5">
        <v>120944</v>
      </c>
      <c r="QL96" s="5">
        <v>124105</v>
      </c>
      <c r="QM96" s="5">
        <v>114746</v>
      </c>
      <c r="QN96" s="5">
        <v>81260</v>
      </c>
      <c r="QO96" s="5">
        <v>71490</v>
      </c>
      <c r="QP96" s="5">
        <v>82390</v>
      </c>
      <c r="QQ96" s="5">
        <v>79554</v>
      </c>
      <c r="QR96" s="5">
        <v>69683</v>
      </c>
      <c r="QS96" s="5">
        <v>78947</v>
      </c>
      <c r="QT96" s="5">
        <v>76506</v>
      </c>
      <c r="QU96" s="5">
        <v>82353</v>
      </c>
      <c r="QV96" s="5">
        <v>84247</v>
      </c>
      <c r="QW96" s="5">
        <v>85483</v>
      </c>
      <c r="QX96" s="5">
        <v>80038</v>
      </c>
      <c r="QY96" s="5">
        <v>79095</v>
      </c>
      <c r="QZ96" s="5">
        <v>82657</v>
      </c>
      <c r="RA96" s="5" t="s">
        <v>33</v>
      </c>
      <c r="RB96" s="5" t="s">
        <v>33</v>
      </c>
      <c r="RC96" s="5" t="s">
        <v>33</v>
      </c>
      <c r="RD96" s="5" t="s">
        <v>33</v>
      </c>
      <c r="RE96" s="5" t="s">
        <v>33</v>
      </c>
      <c r="RF96" s="5" t="s">
        <v>33</v>
      </c>
      <c r="RG96" s="5" t="s">
        <v>33</v>
      </c>
      <c r="RH96" s="5" t="s">
        <v>33</v>
      </c>
      <c r="RI96" s="5" t="s">
        <v>33</v>
      </c>
      <c r="RJ96" s="5" t="s">
        <v>33</v>
      </c>
      <c r="RK96" s="5" t="s">
        <v>33</v>
      </c>
      <c r="RL96" s="5" t="s">
        <v>33</v>
      </c>
      <c r="RM96" s="5" t="s">
        <v>33</v>
      </c>
      <c r="RN96" s="5" t="s">
        <v>33</v>
      </c>
      <c r="RO96" s="5">
        <v>19364</v>
      </c>
      <c r="RP96" s="5">
        <v>22855</v>
      </c>
      <c r="RQ96" s="5">
        <v>18882</v>
      </c>
      <c r="RR96" s="5">
        <v>17798</v>
      </c>
      <c r="RS96" s="5">
        <v>18574</v>
      </c>
      <c r="RT96" s="5">
        <v>21234</v>
      </c>
      <c r="RU96" s="5">
        <v>19606</v>
      </c>
      <c r="RV96" s="5">
        <v>29183</v>
      </c>
      <c r="RW96" s="5">
        <v>32577</v>
      </c>
      <c r="RX96" s="5">
        <v>31992</v>
      </c>
      <c r="RY96" s="5">
        <v>34026</v>
      </c>
      <c r="RZ96" s="5">
        <v>37786</v>
      </c>
      <c r="SA96" s="5">
        <v>42229</v>
      </c>
      <c r="SB96" s="5">
        <v>42970</v>
      </c>
      <c r="SC96" s="5">
        <v>44591</v>
      </c>
      <c r="SD96" s="5">
        <v>37745</v>
      </c>
      <c r="SE96" s="5">
        <v>32599</v>
      </c>
      <c r="SF96" s="5">
        <v>32998</v>
      </c>
      <c r="SG96" s="5" t="s">
        <v>33</v>
      </c>
      <c r="SH96" s="5" t="s">
        <v>33</v>
      </c>
      <c r="SI96" s="5" t="s">
        <v>33</v>
      </c>
      <c r="SJ96" s="5" t="s">
        <v>33</v>
      </c>
      <c r="SK96" s="5" t="s">
        <v>33</v>
      </c>
      <c r="SL96" s="5" t="s">
        <v>33</v>
      </c>
      <c r="SM96" s="5" t="s">
        <v>33</v>
      </c>
      <c r="SN96" s="5" t="s">
        <v>33</v>
      </c>
      <c r="SO96" s="5" t="s">
        <v>33</v>
      </c>
      <c r="SP96" s="5" t="s">
        <v>33</v>
      </c>
      <c r="SQ96" s="5" t="s">
        <v>33</v>
      </c>
      <c r="SR96" s="5" t="s">
        <v>33</v>
      </c>
      <c r="SS96" s="5" t="s">
        <v>33</v>
      </c>
      <c r="ST96" s="5" t="s">
        <v>33</v>
      </c>
      <c r="SU96" s="5">
        <v>51957</v>
      </c>
      <c r="SV96" s="5">
        <v>47385</v>
      </c>
      <c r="SW96" s="5">
        <v>46298</v>
      </c>
      <c r="SX96" s="5">
        <v>57611</v>
      </c>
      <c r="SY96" s="5">
        <v>49259</v>
      </c>
      <c r="SZ96" s="5">
        <v>63760</v>
      </c>
      <c r="TA96" s="5">
        <v>64952</v>
      </c>
      <c r="TB96" s="5">
        <v>48100</v>
      </c>
      <c r="TC96" s="5">
        <v>42109</v>
      </c>
      <c r="TD96" s="5">
        <v>45992</v>
      </c>
      <c r="TE96" s="5">
        <v>54414</v>
      </c>
      <c r="TF96" s="5">
        <v>44205</v>
      </c>
      <c r="TG96" s="5">
        <v>42161</v>
      </c>
      <c r="TH96" s="5">
        <v>45291</v>
      </c>
      <c r="TI96" s="5">
        <v>49057</v>
      </c>
      <c r="TJ96" s="5">
        <v>54629</v>
      </c>
      <c r="TK96" s="5">
        <v>57154</v>
      </c>
      <c r="TL96" s="5">
        <v>60311</v>
      </c>
      <c r="TM96" s="5" t="s">
        <v>33</v>
      </c>
      <c r="TN96" s="5" t="s">
        <v>33</v>
      </c>
      <c r="TO96" s="5" t="s">
        <v>33</v>
      </c>
      <c r="TP96" s="5" t="s">
        <v>33</v>
      </c>
      <c r="TQ96" s="5" t="s">
        <v>33</v>
      </c>
      <c r="TR96" s="5" t="s">
        <v>33</v>
      </c>
      <c r="TS96" s="5" t="s">
        <v>33</v>
      </c>
      <c r="TT96" s="5" t="s">
        <v>33</v>
      </c>
      <c r="TU96" s="5" t="s">
        <v>33</v>
      </c>
      <c r="TV96" s="5" t="s">
        <v>33</v>
      </c>
      <c r="TW96" s="5" t="s">
        <v>33</v>
      </c>
      <c r="TX96" s="5" t="s">
        <v>33</v>
      </c>
      <c r="TY96" s="5" t="s">
        <v>33</v>
      </c>
      <c r="TZ96" s="5" t="s">
        <v>33</v>
      </c>
      <c r="UA96" s="5">
        <v>0</v>
      </c>
      <c r="UB96" s="5">
        <v>-2</v>
      </c>
      <c r="UC96" s="5">
        <v>2</v>
      </c>
      <c r="UD96" s="5">
        <v>0</v>
      </c>
      <c r="UE96" s="5">
        <v>28</v>
      </c>
      <c r="UF96" s="5">
        <v>87</v>
      </c>
      <c r="UG96" s="5">
        <v>1</v>
      </c>
      <c r="UH96" s="5">
        <v>0</v>
      </c>
      <c r="UI96" s="5">
        <v>0</v>
      </c>
      <c r="UJ96" s="5">
        <v>0</v>
      </c>
      <c r="UK96" s="5">
        <v>241</v>
      </c>
      <c r="UL96" s="5">
        <v>178</v>
      </c>
      <c r="UM96" s="5">
        <v>56</v>
      </c>
      <c r="UN96" s="5">
        <v>259</v>
      </c>
      <c r="UO96" s="5">
        <v>1030</v>
      </c>
      <c r="UP96" s="5">
        <v>171</v>
      </c>
      <c r="UQ96" s="5">
        <v>600</v>
      </c>
      <c r="UR96" s="5">
        <v>1728</v>
      </c>
      <c r="US96" s="5" t="s">
        <v>33</v>
      </c>
      <c r="UT96" s="5" t="s">
        <v>33</v>
      </c>
      <c r="UU96" s="5" t="s">
        <v>33</v>
      </c>
      <c r="UV96" s="5" t="s">
        <v>33</v>
      </c>
      <c r="UW96" s="5" t="s">
        <v>33</v>
      </c>
      <c r="UX96" s="5" t="s">
        <v>33</v>
      </c>
      <c r="UY96" s="5" t="s">
        <v>33</v>
      </c>
      <c r="UZ96" s="5" t="s">
        <v>33</v>
      </c>
      <c r="VA96" s="5" t="s">
        <v>33</v>
      </c>
      <c r="VB96" s="5" t="s">
        <v>33</v>
      </c>
      <c r="VC96" s="5" t="s">
        <v>33</v>
      </c>
      <c r="VD96" s="5" t="s">
        <v>33</v>
      </c>
      <c r="VE96" s="5" t="s">
        <v>33</v>
      </c>
      <c r="VF96" s="5" t="s">
        <v>33</v>
      </c>
      <c r="VG96" s="5">
        <v>493321</v>
      </c>
      <c r="VH96" s="5">
        <v>488402</v>
      </c>
      <c r="VI96" s="5">
        <v>370873</v>
      </c>
      <c r="VJ96" s="5">
        <v>346538</v>
      </c>
      <c r="VK96" s="5">
        <v>351553</v>
      </c>
      <c r="VL96" s="5">
        <v>346973</v>
      </c>
      <c r="VM96" s="5">
        <v>340425</v>
      </c>
      <c r="VN96" s="5">
        <v>338041</v>
      </c>
      <c r="VO96" s="5">
        <v>309308</v>
      </c>
      <c r="VP96" s="5">
        <v>290554</v>
      </c>
      <c r="VQ96" s="5">
        <v>236956</v>
      </c>
      <c r="VR96" s="5">
        <v>159972</v>
      </c>
      <c r="VS96" s="5">
        <v>171092</v>
      </c>
      <c r="VT96" s="5">
        <v>160649</v>
      </c>
      <c r="VU96" s="5">
        <v>170762</v>
      </c>
      <c r="VV96" s="5">
        <v>207360</v>
      </c>
      <c r="VW96" s="5">
        <v>196600</v>
      </c>
      <c r="VX96" s="5">
        <v>187022</v>
      </c>
      <c r="VY96" s="5" t="s">
        <v>33</v>
      </c>
      <c r="VZ96" s="5" t="s">
        <v>33</v>
      </c>
      <c r="WA96" s="5" t="s">
        <v>33</v>
      </c>
      <c r="WB96" s="5" t="s">
        <v>33</v>
      </c>
      <c r="WC96" s="5" t="s">
        <v>33</v>
      </c>
      <c r="WD96" s="5" t="s">
        <v>33</v>
      </c>
      <c r="WE96" s="5" t="s">
        <v>33</v>
      </c>
      <c r="WF96" s="5" t="s">
        <v>33</v>
      </c>
      <c r="WG96" s="5" t="s">
        <v>33</v>
      </c>
      <c r="WH96" s="5" t="s">
        <v>33</v>
      </c>
      <c r="WI96" s="5" t="s">
        <v>33</v>
      </c>
      <c r="WJ96" s="5" t="s">
        <v>33</v>
      </c>
      <c r="WK96" s="5" t="s">
        <v>33</v>
      </c>
      <c r="WL96" s="5" t="s">
        <v>33</v>
      </c>
      <c r="WM96" s="5">
        <v>3571</v>
      </c>
      <c r="WN96" s="5">
        <v>3400</v>
      </c>
      <c r="WO96" s="5">
        <v>5207</v>
      </c>
      <c r="WP96" s="5">
        <v>12528</v>
      </c>
      <c r="WQ96" s="5">
        <v>6198</v>
      </c>
      <c r="WR96" s="5">
        <v>4584</v>
      </c>
      <c r="WS96" s="5">
        <v>4118</v>
      </c>
      <c r="WT96" s="5">
        <v>4301</v>
      </c>
      <c r="WU96" s="5">
        <v>15441</v>
      </c>
      <c r="WV96" s="5">
        <v>2854</v>
      </c>
      <c r="WW96" s="5">
        <v>535</v>
      </c>
      <c r="WX96" s="5">
        <v>0</v>
      </c>
      <c r="WY96" s="5">
        <v>-14</v>
      </c>
      <c r="WZ96" s="5">
        <v>-2</v>
      </c>
      <c r="XA96" s="5">
        <v>0</v>
      </c>
      <c r="XB96" s="5">
        <v>-17</v>
      </c>
      <c r="XC96" s="5">
        <v>141</v>
      </c>
      <c r="XD96" s="5">
        <v>528</v>
      </c>
      <c r="XE96" s="5" t="s">
        <v>33</v>
      </c>
      <c r="XF96" s="5" t="s">
        <v>33</v>
      </c>
      <c r="XG96" s="5" t="s">
        <v>33</v>
      </c>
      <c r="XH96" s="5" t="s">
        <v>33</v>
      </c>
      <c r="XI96" s="5" t="s">
        <v>33</v>
      </c>
      <c r="XJ96" s="5" t="s">
        <v>33</v>
      </c>
      <c r="XK96" s="5" t="s">
        <v>33</v>
      </c>
      <c r="XL96" s="5" t="s">
        <v>33</v>
      </c>
      <c r="XM96" s="5" t="s">
        <v>33</v>
      </c>
      <c r="XN96" s="5" t="s">
        <v>33</v>
      </c>
      <c r="XO96" s="5" t="s">
        <v>33</v>
      </c>
      <c r="XP96" s="5" t="s">
        <v>33</v>
      </c>
      <c r="XQ96" s="5" t="s">
        <v>33</v>
      </c>
      <c r="XR96" s="5" t="s">
        <v>33</v>
      </c>
      <c r="XS96" s="1">
        <v>44372</v>
      </c>
      <c r="XT96" s="3" t="s">
        <v>180</v>
      </c>
      <c r="XU96" s="3" t="s">
        <v>179</v>
      </c>
      <c r="XV96" s="3" t="s">
        <v>179</v>
      </c>
      <c r="XW96" s="3" t="s">
        <v>179</v>
      </c>
      <c r="XX96" s="3" t="s">
        <v>180</v>
      </c>
      <c r="XY96" s="3" t="s">
        <v>179</v>
      </c>
      <c r="XZ96" s="3"/>
    </row>
    <row r="97" spans="1:650" x14ac:dyDescent="0.3">
      <c r="A97" s="6" t="s">
        <v>128</v>
      </c>
      <c r="B97" s="1">
        <v>4057093</v>
      </c>
      <c r="C97" s="5">
        <v>12054</v>
      </c>
      <c r="D97" s="5">
        <v>1863</v>
      </c>
      <c r="E97" s="5">
        <v>7899</v>
      </c>
      <c r="F97" s="5">
        <v>3287</v>
      </c>
      <c r="G97" s="5">
        <v>3313</v>
      </c>
      <c r="H97" s="5">
        <v>5757</v>
      </c>
      <c r="I97" s="5">
        <v>775</v>
      </c>
      <c r="J97" s="5">
        <v>0</v>
      </c>
      <c r="K97" s="5">
        <v>2115</v>
      </c>
      <c r="L97" s="5">
        <v>0</v>
      </c>
      <c r="M97" s="5">
        <v>1416</v>
      </c>
      <c r="N97" s="5">
        <v>2081</v>
      </c>
      <c r="O97" s="5">
        <v>2801</v>
      </c>
      <c r="P97" s="5">
        <v>0</v>
      </c>
      <c r="Q97" s="5">
        <v>0</v>
      </c>
      <c r="R97" s="5">
        <v>0</v>
      </c>
      <c r="S97" s="5">
        <v>385</v>
      </c>
      <c r="T97" s="5">
        <v>0</v>
      </c>
      <c r="U97" s="5">
        <v>0</v>
      </c>
      <c r="V97" s="5">
        <v>0</v>
      </c>
      <c r="W97" s="5">
        <v>0</v>
      </c>
      <c r="X97" s="5">
        <v>0</v>
      </c>
      <c r="Y97" s="5">
        <v>0</v>
      </c>
      <c r="Z97" s="5">
        <v>0</v>
      </c>
      <c r="AA97" s="5">
        <v>0</v>
      </c>
      <c r="AB97" s="5">
        <v>0</v>
      </c>
      <c r="AC97" s="5">
        <v>0</v>
      </c>
      <c r="AD97" s="5">
        <v>3642</v>
      </c>
      <c r="AE97" s="5">
        <v>846</v>
      </c>
      <c r="AF97" s="5">
        <v>0</v>
      </c>
      <c r="AG97" s="5">
        <v>0</v>
      </c>
      <c r="AH97" s="5">
        <v>0</v>
      </c>
      <c r="AI97" s="5">
        <v>0</v>
      </c>
      <c r="AJ97" s="5">
        <v>0</v>
      </c>
      <c r="AK97" s="5">
        <v>0</v>
      </c>
      <c r="AL97" s="5">
        <v>0</v>
      </c>
      <c r="AM97" s="5">
        <v>0</v>
      </c>
      <c r="AN97" s="5">
        <v>0</v>
      </c>
      <c r="AO97" s="5">
        <v>0</v>
      </c>
      <c r="AP97" s="5">
        <v>0</v>
      </c>
      <c r="AQ97" s="5">
        <v>0</v>
      </c>
      <c r="AR97" s="5">
        <v>0</v>
      </c>
      <c r="AS97" s="5">
        <v>0</v>
      </c>
      <c r="AT97" s="5">
        <v>0</v>
      </c>
      <c r="AU97" s="5">
        <v>0</v>
      </c>
      <c r="AV97" s="5">
        <v>0</v>
      </c>
      <c r="AW97" s="5">
        <v>0</v>
      </c>
      <c r="AX97" s="5">
        <v>0</v>
      </c>
      <c r="AY97" s="5">
        <v>0</v>
      </c>
      <c r="AZ97" s="5">
        <v>0</v>
      </c>
      <c r="BA97" s="5">
        <v>0</v>
      </c>
      <c r="BB97" s="5">
        <v>0</v>
      </c>
      <c r="BC97" s="5">
        <v>0</v>
      </c>
      <c r="BD97" s="5">
        <v>7170</v>
      </c>
      <c r="BE97" s="5">
        <v>8072</v>
      </c>
      <c r="BF97" s="5">
        <v>14135</v>
      </c>
      <c r="BG97" s="5">
        <v>27865</v>
      </c>
      <c r="BH97" s="5">
        <v>4557</v>
      </c>
      <c r="BI97" s="5">
        <v>11898</v>
      </c>
      <c r="BJ97" s="5">
        <v>10316</v>
      </c>
      <c r="BK97" s="5">
        <v>8575</v>
      </c>
      <c r="BL97" s="5">
        <v>13108</v>
      </c>
      <c r="BM97" s="5">
        <v>9111</v>
      </c>
      <c r="BN97" s="5">
        <v>3311</v>
      </c>
      <c r="BO97" s="5">
        <v>27426</v>
      </c>
      <c r="BP97" s="5">
        <v>12214</v>
      </c>
      <c r="BQ97" s="5">
        <v>5969</v>
      </c>
      <c r="BR97" s="5">
        <v>13643</v>
      </c>
      <c r="BS97" s="5">
        <v>6390</v>
      </c>
      <c r="BT97" s="5">
        <v>35846</v>
      </c>
      <c r="BU97" s="5">
        <v>4061</v>
      </c>
      <c r="BV97" s="5">
        <v>6731</v>
      </c>
      <c r="BW97" s="5">
        <v>48188</v>
      </c>
      <c r="BX97" s="5">
        <v>900</v>
      </c>
      <c r="BY97" s="5">
        <v>2505</v>
      </c>
      <c r="BZ97" s="5">
        <v>15371</v>
      </c>
      <c r="CA97" s="5">
        <v>14669</v>
      </c>
      <c r="CB97" s="5">
        <v>18502</v>
      </c>
      <c r="CC97" s="5">
        <v>2267</v>
      </c>
      <c r="CD97" s="5">
        <v>1259</v>
      </c>
      <c r="CE97" s="5">
        <v>2178</v>
      </c>
      <c r="CF97" s="5">
        <v>6842</v>
      </c>
      <c r="CG97" s="5">
        <v>17807</v>
      </c>
      <c r="CH97" s="5">
        <v>2286</v>
      </c>
      <c r="CI97" s="5">
        <v>2429</v>
      </c>
      <c r="CJ97" s="5">
        <v>674</v>
      </c>
      <c r="CK97" s="5">
        <v>742</v>
      </c>
      <c r="CL97" s="5">
        <v>1214</v>
      </c>
      <c r="CM97" s="5">
        <v>2808</v>
      </c>
      <c r="CN97" s="5">
        <v>414</v>
      </c>
      <c r="CO97" s="5">
        <v>1174</v>
      </c>
      <c r="CP97" s="5">
        <v>3431</v>
      </c>
      <c r="CQ97" s="5">
        <v>1701</v>
      </c>
      <c r="CR97" s="5">
        <v>3921</v>
      </c>
      <c r="CS97" s="5">
        <v>2706</v>
      </c>
      <c r="CT97" s="5">
        <v>740</v>
      </c>
      <c r="CU97" s="5">
        <v>47339</v>
      </c>
      <c r="CV97" s="5">
        <v>66170</v>
      </c>
      <c r="CW97" s="5">
        <v>45382</v>
      </c>
      <c r="CX97" s="5">
        <v>52382</v>
      </c>
      <c r="CY97" s="5">
        <v>46401</v>
      </c>
      <c r="CZ97" s="5">
        <v>59950</v>
      </c>
      <c r="DA97" s="5">
        <v>50381</v>
      </c>
      <c r="DB97" s="5">
        <v>57432</v>
      </c>
      <c r="DC97" s="5">
        <v>44325</v>
      </c>
      <c r="DD97" s="5">
        <v>32536</v>
      </c>
      <c r="DE97" s="5">
        <v>34863</v>
      </c>
      <c r="DF97" s="5">
        <v>41081</v>
      </c>
      <c r="DG97" s="5">
        <v>31255</v>
      </c>
      <c r="DH97" s="5">
        <v>32339</v>
      </c>
      <c r="DI97" s="5">
        <v>33993</v>
      </c>
      <c r="DJ97" s="5">
        <v>25568</v>
      </c>
      <c r="DK97" s="5">
        <v>20994</v>
      </c>
      <c r="DL97" s="5">
        <v>25466</v>
      </c>
      <c r="DM97" s="5">
        <v>14899</v>
      </c>
      <c r="DN97" s="5">
        <v>16859</v>
      </c>
      <c r="DO97" s="5">
        <v>18966</v>
      </c>
      <c r="DP97" s="5">
        <v>14673</v>
      </c>
      <c r="DQ97" s="5">
        <v>12378</v>
      </c>
      <c r="DR97" s="5">
        <v>11202</v>
      </c>
      <c r="DS97" s="5">
        <v>19833</v>
      </c>
      <c r="DT97" s="5">
        <v>14651</v>
      </c>
      <c r="DU97" s="5">
        <v>11537</v>
      </c>
      <c r="DV97" s="5">
        <v>19866</v>
      </c>
      <c r="DW97" s="5">
        <v>17650</v>
      </c>
      <c r="DX97" s="5">
        <v>21613</v>
      </c>
      <c r="DY97" s="5">
        <v>23485</v>
      </c>
      <c r="DZ97" s="5">
        <v>13628</v>
      </c>
      <c r="EA97" s="5">
        <v>7502</v>
      </c>
      <c r="EB97" s="5">
        <v>2099</v>
      </c>
      <c r="EC97" s="5">
        <v>4399</v>
      </c>
      <c r="ED97" s="5">
        <v>3203</v>
      </c>
      <c r="EE97" s="5">
        <v>9172</v>
      </c>
      <c r="EF97" s="5">
        <v>13389</v>
      </c>
      <c r="EG97" s="5">
        <v>4219</v>
      </c>
      <c r="EH97" s="5">
        <v>4144</v>
      </c>
      <c r="EI97" s="5">
        <v>3673</v>
      </c>
      <c r="EJ97" s="5">
        <v>5450</v>
      </c>
      <c r="EK97" s="5">
        <v>2767</v>
      </c>
      <c r="EL97" s="5">
        <v>3885</v>
      </c>
      <c r="EM97" s="5">
        <v>4136</v>
      </c>
      <c r="EN97" s="5">
        <v>3193</v>
      </c>
      <c r="EO97" s="5">
        <v>4616</v>
      </c>
      <c r="EP97" s="5">
        <v>2420</v>
      </c>
      <c r="EQ97" s="5">
        <v>1005</v>
      </c>
      <c r="ER97" s="5">
        <v>1397</v>
      </c>
      <c r="ES97" s="5">
        <v>8</v>
      </c>
      <c r="ET97" s="5">
        <v>1466</v>
      </c>
      <c r="EU97" s="5">
        <v>207</v>
      </c>
      <c r="EV97" s="5">
        <v>473</v>
      </c>
      <c r="EW97" s="5">
        <v>1296</v>
      </c>
      <c r="EX97" s="5">
        <v>9055</v>
      </c>
      <c r="EY97" s="5">
        <v>1850</v>
      </c>
      <c r="EZ97" s="5">
        <v>2218</v>
      </c>
      <c r="FA97" s="5">
        <v>2265</v>
      </c>
      <c r="FB97" s="5">
        <v>2405</v>
      </c>
      <c r="FC97" s="5">
        <v>2972</v>
      </c>
      <c r="FD97" s="5">
        <v>1679</v>
      </c>
      <c r="FE97" s="5">
        <v>2172</v>
      </c>
      <c r="FF97" s="5">
        <v>1797</v>
      </c>
      <c r="FG97" s="5">
        <v>0</v>
      </c>
      <c r="FH97" s="5">
        <v>0</v>
      </c>
      <c r="FI97" s="5">
        <v>0</v>
      </c>
      <c r="FJ97" s="5">
        <v>0</v>
      </c>
      <c r="FK97" s="5">
        <v>0</v>
      </c>
      <c r="FL97" s="5">
        <v>0</v>
      </c>
      <c r="FM97" s="5">
        <v>0</v>
      </c>
      <c r="FN97" s="5">
        <v>0</v>
      </c>
      <c r="FO97" s="5">
        <v>0</v>
      </c>
      <c r="FP97" s="5">
        <v>0</v>
      </c>
      <c r="FQ97" s="5">
        <v>0</v>
      </c>
      <c r="FR97" s="5">
        <v>0</v>
      </c>
      <c r="FS97" s="5">
        <v>0</v>
      </c>
      <c r="FT97" s="5">
        <v>0</v>
      </c>
      <c r="FU97" s="5" t="s">
        <v>33</v>
      </c>
      <c r="FV97" s="5" t="s">
        <v>33</v>
      </c>
      <c r="FW97" s="5" t="s">
        <v>33</v>
      </c>
      <c r="FX97" s="5" t="s">
        <v>33</v>
      </c>
      <c r="FY97" s="5" t="s">
        <v>33</v>
      </c>
      <c r="FZ97" s="5" t="s">
        <v>33</v>
      </c>
      <c r="GA97" s="5" t="s">
        <v>33</v>
      </c>
      <c r="GB97" s="5" t="s">
        <v>33</v>
      </c>
      <c r="GC97" s="5" t="s">
        <v>33</v>
      </c>
      <c r="GD97" s="5" t="s">
        <v>33</v>
      </c>
      <c r="GE97" s="5" t="s">
        <v>33</v>
      </c>
      <c r="GF97" s="5" t="s">
        <v>33</v>
      </c>
      <c r="GG97" s="5" t="s">
        <v>33</v>
      </c>
      <c r="GH97" s="5" t="s">
        <v>33</v>
      </c>
      <c r="GI97" s="5" t="s">
        <v>33</v>
      </c>
      <c r="GJ97" s="5" t="s">
        <v>33</v>
      </c>
      <c r="GK97" s="5" t="s">
        <v>33</v>
      </c>
      <c r="GL97" s="5" t="s">
        <v>33</v>
      </c>
      <c r="GM97" s="5">
        <v>94321</v>
      </c>
      <c r="GN97" s="5">
        <v>82345</v>
      </c>
      <c r="GO97" s="5">
        <v>63650</v>
      </c>
      <c r="GP97" s="5">
        <v>72515</v>
      </c>
      <c r="GQ97" s="5">
        <v>65276</v>
      </c>
      <c r="GR97" s="5">
        <v>114942</v>
      </c>
      <c r="GS97" s="5">
        <v>59435</v>
      </c>
      <c r="GT97" s="5">
        <v>68308</v>
      </c>
      <c r="GU97" s="5">
        <v>98302</v>
      </c>
      <c r="GV97" s="5">
        <v>38886</v>
      </c>
      <c r="GW97" s="5">
        <v>41550</v>
      </c>
      <c r="GX97" s="5">
        <v>62419</v>
      </c>
      <c r="GY97" s="5">
        <v>52860</v>
      </c>
      <c r="GZ97" s="5">
        <v>54034</v>
      </c>
      <c r="HA97" s="5">
        <v>40876</v>
      </c>
      <c r="HB97" s="5">
        <v>29247</v>
      </c>
      <c r="HC97" s="5">
        <v>24562</v>
      </c>
      <c r="HD97" s="5">
        <v>33706</v>
      </c>
      <c r="HE97" s="5">
        <v>32714</v>
      </c>
      <c r="HF97" s="5">
        <v>20611</v>
      </c>
      <c r="HG97" s="5">
        <v>-222232</v>
      </c>
      <c r="HH97" s="5">
        <v>22990</v>
      </c>
      <c r="HI97" s="5">
        <v>22488</v>
      </c>
      <c r="HJ97" s="5">
        <v>35606</v>
      </c>
      <c r="HK97" s="5">
        <v>52357</v>
      </c>
      <c r="HL97" s="5">
        <v>21840</v>
      </c>
      <c r="HM97" s="5">
        <v>26875</v>
      </c>
      <c r="HN97" s="5">
        <v>39661</v>
      </c>
      <c r="HO97" s="5">
        <v>31744</v>
      </c>
      <c r="HP97" s="5">
        <v>40322</v>
      </c>
      <c r="HQ97" s="5">
        <v>37474</v>
      </c>
      <c r="HR97" s="5">
        <v>19476</v>
      </c>
      <c r="HS97" s="5">
        <v>105134</v>
      </c>
      <c r="HT97" s="5">
        <v>135910</v>
      </c>
      <c r="HU97" s="5">
        <v>123714</v>
      </c>
      <c r="HV97" s="5">
        <v>115898</v>
      </c>
      <c r="HW97" s="5">
        <v>136787</v>
      </c>
      <c r="HX97" s="5">
        <v>167704</v>
      </c>
      <c r="HY97" s="5">
        <v>139564</v>
      </c>
      <c r="HZ97" s="5">
        <v>114099</v>
      </c>
      <c r="IA97" s="5">
        <v>175755</v>
      </c>
      <c r="IB97" s="5">
        <v>214801</v>
      </c>
      <c r="IC97" s="5">
        <v>201790</v>
      </c>
      <c r="ID97" s="5">
        <v>300055</v>
      </c>
      <c r="IE97" s="5">
        <v>274436</v>
      </c>
      <c r="IF97" s="5">
        <v>229695</v>
      </c>
      <c r="IG97" s="5">
        <v>252583</v>
      </c>
      <c r="IH97" s="5">
        <v>182638</v>
      </c>
      <c r="II97" s="5">
        <v>199137</v>
      </c>
      <c r="IJ97" s="5">
        <v>166697</v>
      </c>
      <c r="IK97" s="5">
        <v>329829</v>
      </c>
      <c r="IL97" s="5">
        <v>306293</v>
      </c>
      <c r="IM97" s="5">
        <v>200697</v>
      </c>
      <c r="IN97" s="5">
        <v>160877</v>
      </c>
      <c r="IO97" s="5">
        <v>153852</v>
      </c>
      <c r="IP97" s="5">
        <v>157018</v>
      </c>
      <c r="IQ97" s="5">
        <v>137742</v>
      </c>
      <c r="IR97" s="5">
        <v>143900</v>
      </c>
      <c r="IS97" s="5">
        <v>148897</v>
      </c>
      <c r="IT97" s="5">
        <v>144296</v>
      </c>
      <c r="IU97" s="5">
        <v>149006</v>
      </c>
      <c r="IV97" s="5">
        <v>157509</v>
      </c>
      <c r="IW97" s="5">
        <v>148257</v>
      </c>
      <c r="IX97" s="5">
        <v>126476</v>
      </c>
      <c r="IY97" s="5">
        <v>0</v>
      </c>
      <c r="IZ97" s="5">
        <v>0</v>
      </c>
      <c r="JA97" s="5">
        <v>0</v>
      </c>
      <c r="JB97" s="5">
        <v>0</v>
      </c>
      <c r="JC97" s="5">
        <v>0</v>
      </c>
      <c r="JD97" s="5">
        <v>0</v>
      </c>
      <c r="JE97" s="5">
        <v>0</v>
      </c>
      <c r="JF97" s="5">
        <v>0</v>
      </c>
      <c r="JG97" s="5">
        <v>0</v>
      </c>
      <c r="JH97" s="5">
        <v>0</v>
      </c>
      <c r="JI97" s="5">
        <v>0</v>
      </c>
      <c r="JJ97" s="5">
        <v>0</v>
      </c>
      <c r="JK97" s="5">
        <v>0</v>
      </c>
      <c r="JL97" s="5">
        <v>0</v>
      </c>
      <c r="JM97" s="5">
        <v>0</v>
      </c>
      <c r="JN97" s="5">
        <v>0</v>
      </c>
      <c r="JO97" s="5">
        <v>0</v>
      </c>
      <c r="JP97" s="5">
        <v>0</v>
      </c>
      <c r="JQ97" s="5">
        <v>0</v>
      </c>
      <c r="JR97" s="5">
        <v>12</v>
      </c>
      <c r="JS97" s="5">
        <v>6917</v>
      </c>
      <c r="JT97" s="5">
        <v>11431</v>
      </c>
      <c r="JU97" s="5">
        <v>9411</v>
      </c>
      <c r="JV97" s="5">
        <v>11012</v>
      </c>
      <c r="JW97" s="5">
        <v>13389</v>
      </c>
      <c r="JX97" s="5">
        <v>14752</v>
      </c>
      <c r="JY97" s="5">
        <v>14738</v>
      </c>
      <c r="JZ97" s="5">
        <v>14366</v>
      </c>
      <c r="KA97" s="5">
        <v>14622</v>
      </c>
      <c r="KB97" s="5">
        <v>14962</v>
      </c>
      <c r="KC97" s="5">
        <v>11169</v>
      </c>
      <c r="KD97" s="5">
        <v>10123</v>
      </c>
      <c r="KE97" s="5">
        <v>11534</v>
      </c>
      <c r="KF97" s="5">
        <v>10489</v>
      </c>
      <c r="KG97" s="5">
        <v>12187</v>
      </c>
      <c r="KH97" s="5">
        <v>11107</v>
      </c>
      <c r="KI97" s="5">
        <v>10438</v>
      </c>
      <c r="KJ97" s="5">
        <v>10357</v>
      </c>
      <c r="KK97" s="5">
        <v>8838</v>
      </c>
      <c r="KL97" s="5">
        <v>7632</v>
      </c>
      <c r="KM97" s="5">
        <v>8097</v>
      </c>
      <c r="KN97" s="5">
        <v>7445</v>
      </c>
      <c r="KO97" s="5">
        <v>6960</v>
      </c>
      <c r="KP97" s="5">
        <v>6647</v>
      </c>
      <c r="KQ97" s="5">
        <v>6231</v>
      </c>
      <c r="KR97" s="5">
        <v>5871</v>
      </c>
      <c r="KS97" s="5">
        <v>5749</v>
      </c>
      <c r="KT97" s="5">
        <v>4535</v>
      </c>
      <c r="KU97" s="5">
        <v>5503</v>
      </c>
      <c r="KV97" s="5">
        <v>7095</v>
      </c>
      <c r="KW97" s="5">
        <v>5377</v>
      </c>
      <c r="KX97" s="5">
        <v>5367</v>
      </c>
      <c r="KY97" s="5">
        <v>5691</v>
      </c>
      <c r="KZ97" s="5">
        <v>7469</v>
      </c>
      <c r="LA97" s="5">
        <v>6010</v>
      </c>
      <c r="LB97" s="5">
        <v>8441</v>
      </c>
      <c r="LC97" s="5">
        <v>5806</v>
      </c>
      <c r="LD97" s="5">
        <v>7191</v>
      </c>
      <c r="LE97" s="5">
        <v>7078</v>
      </c>
      <c r="LF97" s="5">
        <v>5459</v>
      </c>
      <c r="LG97" s="5">
        <v>4897</v>
      </c>
      <c r="LH97" s="5">
        <v>4808</v>
      </c>
      <c r="LI97" s="5">
        <v>4026</v>
      </c>
      <c r="LJ97" s="5">
        <v>3591</v>
      </c>
      <c r="LK97" s="5">
        <v>3115</v>
      </c>
      <c r="LL97" s="5">
        <v>2566</v>
      </c>
      <c r="LM97" s="5">
        <v>3480</v>
      </c>
      <c r="LN97" s="5">
        <v>4108</v>
      </c>
      <c r="LO97" s="5">
        <v>3512</v>
      </c>
      <c r="LP97" s="5">
        <v>4394</v>
      </c>
      <c r="LQ97" s="5">
        <v>4077</v>
      </c>
      <c r="LR97" s="5">
        <v>3880</v>
      </c>
      <c r="LS97" s="5">
        <v>2860</v>
      </c>
      <c r="LT97" s="5">
        <v>2199</v>
      </c>
      <c r="LU97" s="5">
        <v>3979</v>
      </c>
      <c r="LV97" s="5">
        <v>2778</v>
      </c>
      <c r="LW97" s="5">
        <v>1584</v>
      </c>
      <c r="LX97" s="5">
        <v>1060</v>
      </c>
      <c r="LY97" s="5">
        <v>2066</v>
      </c>
      <c r="LZ97" s="5">
        <v>2343</v>
      </c>
      <c r="MA97" s="5">
        <v>2110</v>
      </c>
      <c r="MB97" s="5">
        <v>2291</v>
      </c>
      <c r="MC97" s="5">
        <v>2705</v>
      </c>
      <c r="MD97" s="5">
        <v>3912</v>
      </c>
      <c r="ME97" s="5">
        <v>2205</v>
      </c>
      <c r="MF97" s="5">
        <v>3023</v>
      </c>
      <c r="MG97" s="5">
        <v>2531</v>
      </c>
      <c r="MH97" s="5">
        <v>2608</v>
      </c>
      <c r="MI97" s="5">
        <v>3282</v>
      </c>
      <c r="MJ97" s="5">
        <v>3598</v>
      </c>
      <c r="MK97" s="5">
        <v>3260</v>
      </c>
      <c r="ML97" s="5">
        <v>3385</v>
      </c>
      <c r="MM97" s="5">
        <v>2959</v>
      </c>
      <c r="MN97" s="5">
        <v>2343</v>
      </c>
      <c r="MO97" s="5">
        <v>2640</v>
      </c>
      <c r="MP97" s="5">
        <v>3222</v>
      </c>
      <c r="MQ97" s="5">
        <v>807</v>
      </c>
      <c r="MR97" s="5">
        <v>780</v>
      </c>
      <c r="MS97" s="5">
        <v>689</v>
      </c>
      <c r="MT97" s="5">
        <v>689</v>
      </c>
      <c r="MU97" s="5">
        <v>606</v>
      </c>
      <c r="MV97" s="5">
        <v>567</v>
      </c>
      <c r="MW97" s="5">
        <v>0</v>
      </c>
      <c r="MX97" s="5">
        <v>0</v>
      </c>
      <c r="MY97" s="5">
        <v>0</v>
      </c>
      <c r="MZ97" s="5">
        <v>0</v>
      </c>
      <c r="NA97" s="5">
        <v>0</v>
      </c>
      <c r="NB97" s="5">
        <v>0</v>
      </c>
      <c r="NC97" s="5">
        <v>0</v>
      </c>
      <c r="ND97" s="5">
        <v>0</v>
      </c>
      <c r="NE97" s="5" t="s">
        <v>33</v>
      </c>
      <c r="NF97" s="5" t="s">
        <v>33</v>
      </c>
      <c r="NG97" s="5" t="s">
        <v>33</v>
      </c>
      <c r="NH97" s="5" t="s">
        <v>33</v>
      </c>
      <c r="NI97" s="5" t="s">
        <v>33</v>
      </c>
      <c r="NJ97" s="5" t="s">
        <v>33</v>
      </c>
      <c r="NK97" s="5" t="s">
        <v>33</v>
      </c>
      <c r="NL97" s="5" t="s">
        <v>33</v>
      </c>
      <c r="NM97" s="5" t="s">
        <v>33</v>
      </c>
      <c r="NN97" s="5" t="s">
        <v>33</v>
      </c>
      <c r="NO97" s="5" t="s">
        <v>33</v>
      </c>
      <c r="NP97" s="5" t="s">
        <v>33</v>
      </c>
      <c r="NQ97" s="5" t="s">
        <v>33</v>
      </c>
      <c r="NR97" s="5" t="s">
        <v>33</v>
      </c>
      <c r="NS97" s="5" t="s">
        <v>33</v>
      </c>
      <c r="NT97" s="5" t="s">
        <v>33</v>
      </c>
      <c r="NU97" s="5" t="s">
        <v>33</v>
      </c>
      <c r="NV97" s="5" t="s">
        <v>33</v>
      </c>
      <c r="NW97" s="5">
        <v>0</v>
      </c>
      <c r="NX97" s="5">
        <v>0</v>
      </c>
      <c r="NY97" s="5">
        <v>0</v>
      </c>
      <c r="NZ97" s="5">
        <v>0</v>
      </c>
      <c r="OA97" s="5">
        <v>0</v>
      </c>
      <c r="OB97" s="5">
        <v>0</v>
      </c>
      <c r="OC97" s="5">
        <v>0</v>
      </c>
      <c r="OD97" s="5">
        <v>0</v>
      </c>
      <c r="OE97" s="5">
        <v>0</v>
      </c>
      <c r="OF97" s="5">
        <v>0</v>
      </c>
      <c r="OG97" s="5">
        <v>0</v>
      </c>
      <c r="OH97" s="5">
        <v>0</v>
      </c>
      <c r="OI97" s="5">
        <v>0</v>
      </c>
      <c r="OJ97" s="5">
        <v>0</v>
      </c>
      <c r="OK97" s="5" t="s">
        <v>33</v>
      </c>
      <c r="OL97" s="5" t="s">
        <v>33</v>
      </c>
      <c r="OM97" s="5" t="s">
        <v>33</v>
      </c>
      <c r="ON97" s="5" t="s">
        <v>33</v>
      </c>
      <c r="OO97" s="5" t="s">
        <v>33</v>
      </c>
      <c r="OP97" s="5" t="s">
        <v>33</v>
      </c>
      <c r="OQ97" s="5" t="s">
        <v>33</v>
      </c>
      <c r="OR97" s="5" t="s">
        <v>33</v>
      </c>
      <c r="OS97" s="5" t="s">
        <v>33</v>
      </c>
      <c r="OT97" s="5" t="s">
        <v>33</v>
      </c>
      <c r="OU97" s="5" t="s">
        <v>33</v>
      </c>
      <c r="OV97" s="5" t="s">
        <v>33</v>
      </c>
      <c r="OW97" s="5" t="s">
        <v>33</v>
      </c>
      <c r="OX97" s="5" t="s">
        <v>33</v>
      </c>
      <c r="OY97" s="5" t="s">
        <v>33</v>
      </c>
      <c r="OZ97" s="5" t="s">
        <v>33</v>
      </c>
      <c r="PA97" s="5" t="s">
        <v>33</v>
      </c>
      <c r="PB97" s="5" t="s">
        <v>33</v>
      </c>
      <c r="PC97" s="5">
        <v>19087</v>
      </c>
      <c r="PD97" s="5">
        <v>19768</v>
      </c>
      <c r="PE97" s="5">
        <v>20596</v>
      </c>
      <c r="PF97" s="5">
        <v>18995</v>
      </c>
      <c r="PG97" s="5">
        <v>18282</v>
      </c>
      <c r="PH97" s="5">
        <v>16452</v>
      </c>
      <c r="PI97" s="5">
        <v>15457</v>
      </c>
      <c r="PJ97" s="5">
        <v>13212</v>
      </c>
      <c r="PK97" s="5">
        <v>13024</v>
      </c>
      <c r="PL97" s="5">
        <v>13590</v>
      </c>
      <c r="PM97" s="5">
        <v>12558</v>
      </c>
      <c r="PN97" s="5">
        <v>13702</v>
      </c>
      <c r="PO97" s="5">
        <v>13935</v>
      </c>
      <c r="PP97" s="5">
        <v>9755</v>
      </c>
      <c r="PQ97" s="5">
        <v>10648</v>
      </c>
      <c r="PR97" s="5">
        <v>11021</v>
      </c>
      <c r="PS97" s="5">
        <v>12448</v>
      </c>
      <c r="PT97" s="5">
        <v>10685</v>
      </c>
      <c r="PU97" s="5">
        <v>8994</v>
      </c>
      <c r="PV97" s="5">
        <v>8151</v>
      </c>
      <c r="PW97" s="5">
        <v>8200</v>
      </c>
      <c r="PX97" s="5">
        <v>7428</v>
      </c>
      <c r="PY97" s="5">
        <v>6899</v>
      </c>
      <c r="PZ97" s="5">
        <v>6016</v>
      </c>
      <c r="QA97" s="5">
        <v>5401</v>
      </c>
      <c r="QB97" s="5">
        <v>5300</v>
      </c>
      <c r="QC97" s="5">
        <v>5595</v>
      </c>
      <c r="QD97" s="5">
        <v>4920</v>
      </c>
      <c r="QE97" s="5">
        <v>6196</v>
      </c>
      <c r="QF97" s="5">
        <v>6210</v>
      </c>
      <c r="QG97" s="5">
        <v>6329</v>
      </c>
      <c r="QH97" s="5">
        <v>5516</v>
      </c>
      <c r="QI97" s="5">
        <v>33382</v>
      </c>
      <c r="QJ97" s="5">
        <v>30676</v>
      </c>
      <c r="QK97" s="5">
        <v>29970</v>
      </c>
      <c r="QL97" s="5">
        <v>30103</v>
      </c>
      <c r="QM97" s="5">
        <v>36017</v>
      </c>
      <c r="QN97" s="5">
        <v>36415</v>
      </c>
      <c r="QO97" s="5">
        <v>35376</v>
      </c>
      <c r="QP97" s="5">
        <v>28901</v>
      </c>
      <c r="QQ97" s="5">
        <v>25863</v>
      </c>
      <c r="QR97" s="5">
        <v>23891</v>
      </c>
      <c r="QS97" s="5">
        <v>21022</v>
      </c>
      <c r="QT97" s="5">
        <v>22426</v>
      </c>
      <c r="QU97" s="5">
        <v>18432</v>
      </c>
      <c r="QV97" s="5">
        <v>18044</v>
      </c>
      <c r="QW97" s="5">
        <v>17623</v>
      </c>
      <c r="QX97" s="5">
        <v>14166</v>
      </c>
      <c r="QY97" s="5">
        <v>18873</v>
      </c>
      <c r="QZ97" s="5">
        <v>14004</v>
      </c>
      <c r="RA97" s="5">
        <v>12451</v>
      </c>
      <c r="RB97" s="5">
        <v>13193</v>
      </c>
      <c r="RC97" s="5">
        <v>12728</v>
      </c>
      <c r="RD97" s="5">
        <v>12043</v>
      </c>
      <c r="RE97" s="5">
        <v>14501</v>
      </c>
      <c r="RF97" s="5">
        <v>13078</v>
      </c>
      <c r="RG97" s="5">
        <v>13264</v>
      </c>
      <c r="RH97" s="5">
        <v>14810</v>
      </c>
      <c r="RI97" s="5">
        <v>14159</v>
      </c>
      <c r="RJ97" s="5">
        <v>14357</v>
      </c>
      <c r="RK97" s="5">
        <v>13362</v>
      </c>
      <c r="RL97" s="5">
        <v>11804</v>
      </c>
      <c r="RM97" s="5">
        <v>10855</v>
      </c>
      <c r="RN97" s="5">
        <v>10601</v>
      </c>
      <c r="RO97" s="5">
        <v>20009</v>
      </c>
      <c r="RP97" s="5">
        <v>19779</v>
      </c>
      <c r="RQ97" s="5">
        <v>18248</v>
      </c>
      <c r="RR97" s="5">
        <v>18010</v>
      </c>
      <c r="RS97" s="5">
        <v>17271</v>
      </c>
      <c r="RT97" s="5">
        <v>18444</v>
      </c>
      <c r="RU97" s="5">
        <v>14564</v>
      </c>
      <c r="RV97" s="5">
        <v>14812</v>
      </c>
      <c r="RW97" s="5">
        <v>15010</v>
      </c>
      <c r="RX97" s="5">
        <v>15203</v>
      </c>
      <c r="RY97" s="5">
        <v>15191</v>
      </c>
      <c r="RZ97" s="5">
        <v>14545</v>
      </c>
      <c r="SA97" s="5">
        <v>14057</v>
      </c>
      <c r="SB97" s="5">
        <v>12501</v>
      </c>
      <c r="SC97" s="5">
        <v>12921</v>
      </c>
      <c r="SD97" s="5">
        <v>13590</v>
      </c>
      <c r="SE97" s="5">
        <v>13465</v>
      </c>
      <c r="SF97" s="5">
        <v>12671</v>
      </c>
      <c r="SG97" s="5">
        <v>13923</v>
      </c>
      <c r="SH97" s="5">
        <v>13053</v>
      </c>
      <c r="SI97" s="5">
        <v>21278</v>
      </c>
      <c r="SJ97" s="5">
        <v>14601</v>
      </c>
      <c r="SK97" s="5">
        <v>11518</v>
      </c>
      <c r="SL97" s="5">
        <v>9622</v>
      </c>
      <c r="SM97" s="5">
        <v>10073</v>
      </c>
      <c r="SN97" s="5">
        <v>10541</v>
      </c>
      <c r="SO97" s="5">
        <v>10761</v>
      </c>
      <c r="SP97" s="5">
        <v>10058</v>
      </c>
      <c r="SQ97" s="5">
        <v>9356</v>
      </c>
      <c r="SR97" s="5">
        <v>8423</v>
      </c>
      <c r="SS97" s="5">
        <v>8055</v>
      </c>
      <c r="ST97" s="5">
        <v>7650</v>
      </c>
      <c r="SU97" s="5">
        <v>42617</v>
      </c>
      <c r="SV97" s="5">
        <v>34766</v>
      </c>
      <c r="SW97" s="5">
        <v>34674</v>
      </c>
      <c r="SX97" s="5">
        <v>32295</v>
      </c>
      <c r="SY97" s="5">
        <v>35243</v>
      </c>
      <c r="SZ97" s="5">
        <v>32499</v>
      </c>
      <c r="TA97" s="5">
        <v>27905</v>
      </c>
      <c r="TB97" s="5">
        <v>20594</v>
      </c>
      <c r="TC97" s="5">
        <v>18924</v>
      </c>
      <c r="TD97" s="5">
        <v>22958</v>
      </c>
      <c r="TE97" s="5">
        <v>18905</v>
      </c>
      <c r="TF97" s="5">
        <v>11673</v>
      </c>
      <c r="TG97" s="5">
        <v>9809</v>
      </c>
      <c r="TH97" s="5">
        <v>8205</v>
      </c>
      <c r="TI97" s="5">
        <v>7501</v>
      </c>
      <c r="TJ97" s="5">
        <v>7264</v>
      </c>
      <c r="TK97" s="5">
        <v>8099</v>
      </c>
      <c r="TL97" s="5">
        <v>6377</v>
      </c>
      <c r="TM97" s="5">
        <v>7627</v>
      </c>
      <c r="TN97" s="5">
        <v>5291</v>
      </c>
      <c r="TO97" s="5">
        <v>5712</v>
      </c>
      <c r="TP97" s="5">
        <v>6550</v>
      </c>
      <c r="TQ97" s="5">
        <v>6129</v>
      </c>
      <c r="TR97" s="5">
        <v>1114</v>
      </c>
      <c r="TS97" s="5">
        <v>1133</v>
      </c>
      <c r="TT97" s="5">
        <v>1253</v>
      </c>
      <c r="TU97" s="5">
        <v>1351</v>
      </c>
      <c r="TV97" s="5">
        <v>1304</v>
      </c>
      <c r="TW97" s="5">
        <v>1247</v>
      </c>
      <c r="TX97" s="5">
        <v>1279</v>
      </c>
      <c r="TY97" s="5">
        <v>1203</v>
      </c>
      <c r="TZ97" s="5">
        <v>1254</v>
      </c>
      <c r="UA97" s="5">
        <v>12</v>
      </c>
      <c r="UB97" s="5">
        <v>7</v>
      </c>
      <c r="UC97" s="5">
        <v>15</v>
      </c>
      <c r="UD97" s="5">
        <v>19</v>
      </c>
      <c r="UE97" s="5">
        <v>26</v>
      </c>
      <c r="UF97" s="5">
        <v>13</v>
      </c>
      <c r="UG97" s="5">
        <v>9</v>
      </c>
      <c r="UH97" s="5">
        <v>19</v>
      </c>
      <c r="UI97" s="5">
        <v>58</v>
      </c>
      <c r="UJ97" s="5">
        <v>112</v>
      </c>
      <c r="UK97" s="5">
        <v>50</v>
      </c>
      <c r="UL97" s="5">
        <v>23</v>
      </c>
      <c r="UM97" s="5">
        <v>22</v>
      </c>
      <c r="UN97" s="5">
        <v>154</v>
      </c>
      <c r="UO97" s="5">
        <v>30</v>
      </c>
      <c r="UP97" s="5">
        <v>25</v>
      </c>
      <c r="UQ97" s="5">
        <v>24</v>
      </c>
      <c r="UR97" s="5">
        <v>36</v>
      </c>
      <c r="US97" s="5">
        <v>24</v>
      </c>
      <c r="UT97" s="5">
        <v>8</v>
      </c>
      <c r="UU97" s="5">
        <v>12</v>
      </c>
      <c r="UV97" s="5">
        <v>28</v>
      </c>
      <c r="UW97" s="5">
        <v>90</v>
      </c>
      <c r="UX97" s="5">
        <v>144</v>
      </c>
      <c r="UY97" s="5">
        <v>281</v>
      </c>
      <c r="UZ97" s="5">
        <v>360</v>
      </c>
      <c r="VA97" s="5">
        <v>275</v>
      </c>
      <c r="VB97" s="5">
        <v>311</v>
      </c>
      <c r="VC97" s="5">
        <v>261</v>
      </c>
      <c r="VD97" s="5">
        <v>363</v>
      </c>
      <c r="VE97" s="5">
        <v>339</v>
      </c>
      <c r="VF97" s="5">
        <v>283</v>
      </c>
      <c r="VG97" s="5">
        <v>60924</v>
      </c>
      <c r="VH97" s="5">
        <v>65415</v>
      </c>
      <c r="VI97" s="5">
        <v>62147</v>
      </c>
      <c r="VJ97" s="5">
        <v>64733</v>
      </c>
      <c r="VK97" s="5">
        <v>76984</v>
      </c>
      <c r="VL97" s="5">
        <v>78324</v>
      </c>
      <c r="VM97" s="5">
        <v>76535</v>
      </c>
      <c r="VN97" s="5">
        <v>83586</v>
      </c>
      <c r="VO97" s="5">
        <v>79368</v>
      </c>
      <c r="VP97" s="5">
        <v>78978</v>
      </c>
      <c r="VQ97" s="5">
        <v>63276</v>
      </c>
      <c r="VR97" s="5">
        <v>49941</v>
      </c>
      <c r="VS97" s="5">
        <v>44156</v>
      </c>
      <c r="VT97" s="5">
        <v>41109</v>
      </c>
      <c r="VU97" s="5">
        <v>34395</v>
      </c>
      <c r="VV97" s="5">
        <v>40599</v>
      </c>
      <c r="VW97" s="5">
        <v>43227</v>
      </c>
      <c r="VX97" s="5">
        <v>30184</v>
      </c>
      <c r="VY97" s="5">
        <v>29740</v>
      </c>
      <c r="VZ97" s="5">
        <v>28550</v>
      </c>
      <c r="WA97" s="5">
        <v>48644</v>
      </c>
      <c r="WB97" s="5">
        <v>38093</v>
      </c>
      <c r="WC97" s="5">
        <v>41325</v>
      </c>
      <c r="WD97" s="5">
        <v>44065</v>
      </c>
      <c r="WE97" s="5">
        <v>41378</v>
      </c>
      <c r="WF97" s="5">
        <v>48958</v>
      </c>
      <c r="WG97" s="5">
        <v>50235</v>
      </c>
      <c r="WH97" s="5">
        <v>45610</v>
      </c>
      <c r="WI97" s="5">
        <v>41793</v>
      </c>
      <c r="WJ97" s="5">
        <v>35784</v>
      </c>
      <c r="WK97" s="5">
        <v>27231</v>
      </c>
      <c r="WL97" s="5">
        <v>25536</v>
      </c>
      <c r="WM97" s="5">
        <v>1151</v>
      </c>
      <c r="WN97" s="5">
        <v>660</v>
      </c>
      <c r="WO97" s="5">
        <v>1120</v>
      </c>
      <c r="WP97" s="5">
        <v>1152</v>
      </c>
      <c r="WQ97" s="5">
        <v>754</v>
      </c>
      <c r="WR97" s="5">
        <v>803</v>
      </c>
      <c r="WS97" s="5">
        <v>787</v>
      </c>
      <c r="WT97" s="5">
        <v>0</v>
      </c>
      <c r="WU97" s="5">
        <v>0</v>
      </c>
      <c r="WV97" s="5">
        <v>0</v>
      </c>
      <c r="WW97" s="5">
        <v>0</v>
      </c>
      <c r="WX97" s="5">
        <v>260</v>
      </c>
      <c r="WY97" s="5">
        <v>246</v>
      </c>
      <c r="WZ97" s="5">
        <v>217</v>
      </c>
      <c r="XA97" s="5">
        <v>278</v>
      </c>
      <c r="XB97" s="5">
        <v>301</v>
      </c>
      <c r="XC97" s="5">
        <v>293</v>
      </c>
      <c r="XD97" s="5">
        <v>192</v>
      </c>
      <c r="XE97" s="5">
        <v>97</v>
      </c>
      <c r="XF97" s="5">
        <v>85</v>
      </c>
      <c r="XG97" s="5">
        <v>251</v>
      </c>
      <c r="XH97" s="5">
        <v>144</v>
      </c>
      <c r="XI97" s="5">
        <v>140</v>
      </c>
      <c r="XJ97" s="5">
        <v>122</v>
      </c>
      <c r="XK97" s="5">
        <v>527</v>
      </c>
      <c r="XL97" s="5">
        <v>164</v>
      </c>
      <c r="XM97" s="5">
        <v>191</v>
      </c>
      <c r="XN97" s="5">
        <v>178</v>
      </c>
      <c r="XO97" s="5">
        <v>119</v>
      </c>
      <c r="XP97" s="5">
        <v>216</v>
      </c>
      <c r="XQ97" s="5">
        <v>193</v>
      </c>
      <c r="XR97" s="5">
        <v>-113</v>
      </c>
      <c r="XS97" s="1">
        <v>14154</v>
      </c>
      <c r="XT97" s="3" t="s">
        <v>180</v>
      </c>
      <c r="XU97" s="3" t="s">
        <v>179</v>
      </c>
      <c r="XV97" s="3" t="s">
        <v>179</v>
      </c>
      <c r="XW97" s="3" t="s">
        <v>179</v>
      </c>
      <c r="XX97" s="3" t="s">
        <v>180</v>
      </c>
      <c r="XY97" s="3" t="s">
        <v>180</v>
      </c>
      <c r="XZ97" s="3" t="s">
        <v>247</v>
      </c>
    </row>
    <row r="98" spans="1:650" x14ac:dyDescent="0.3">
      <c r="A98" s="6" t="s">
        <v>129</v>
      </c>
      <c r="B98" s="1">
        <v>4147257</v>
      </c>
      <c r="C98" s="5">
        <v>21353</v>
      </c>
      <c r="D98" s="5">
        <v>3135</v>
      </c>
      <c r="E98" s="5">
        <v>2698</v>
      </c>
      <c r="F98" s="5">
        <v>299</v>
      </c>
      <c r="G98" s="5">
        <v>2001</v>
      </c>
      <c r="H98" s="5">
        <v>883</v>
      </c>
      <c r="I98" s="5">
        <v>3480</v>
      </c>
      <c r="J98" s="5">
        <v>814</v>
      </c>
      <c r="K98" s="5">
        <v>903</v>
      </c>
      <c r="L98" s="5">
        <v>401</v>
      </c>
      <c r="M98" s="5">
        <v>490</v>
      </c>
      <c r="N98" s="5" t="s">
        <v>33</v>
      </c>
      <c r="O98" s="5" t="s">
        <v>33</v>
      </c>
      <c r="P98" s="5" t="s">
        <v>33</v>
      </c>
      <c r="Q98" s="5" t="s">
        <v>33</v>
      </c>
      <c r="R98" s="5" t="s">
        <v>33</v>
      </c>
      <c r="S98" s="5" t="s">
        <v>33</v>
      </c>
      <c r="T98" s="5" t="s">
        <v>33</v>
      </c>
      <c r="U98" s="5" t="s">
        <v>33</v>
      </c>
      <c r="V98" s="5" t="s">
        <v>33</v>
      </c>
      <c r="W98" s="5" t="s">
        <v>33</v>
      </c>
      <c r="X98" s="5" t="s">
        <v>33</v>
      </c>
      <c r="Y98" s="5" t="s">
        <v>33</v>
      </c>
      <c r="Z98" s="5" t="s">
        <v>33</v>
      </c>
      <c r="AA98" s="5" t="s">
        <v>33</v>
      </c>
      <c r="AB98" s="5" t="s">
        <v>33</v>
      </c>
      <c r="AC98" s="5" t="s">
        <v>33</v>
      </c>
      <c r="AD98" s="5" t="s">
        <v>33</v>
      </c>
      <c r="AE98" s="5" t="s">
        <v>33</v>
      </c>
      <c r="AF98" s="5" t="s">
        <v>33</v>
      </c>
      <c r="AG98" s="5" t="s">
        <v>33</v>
      </c>
      <c r="AH98" s="5" t="s">
        <v>33</v>
      </c>
      <c r="AI98" s="5">
        <v>16898</v>
      </c>
      <c r="AJ98" s="5">
        <v>9697</v>
      </c>
      <c r="AK98" s="5">
        <v>7872</v>
      </c>
      <c r="AL98" s="5">
        <v>18075</v>
      </c>
      <c r="AM98" s="5">
        <v>216039</v>
      </c>
      <c r="AN98" s="5">
        <v>13795</v>
      </c>
      <c r="AO98" s="5">
        <v>11586</v>
      </c>
      <c r="AP98" s="5">
        <v>9252</v>
      </c>
      <c r="AQ98" s="5">
        <v>14594</v>
      </c>
      <c r="AR98" s="5">
        <v>1831</v>
      </c>
      <c r="AS98" s="5">
        <v>86616</v>
      </c>
      <c r="AT98" s="5" t="s">
        <v>33</v>
      </c>
      <c r="AU98" s="5" t="s">
        <v>33</v>
      </c>
      <c r="AV98" s="5" t="s">
        <v>33</v>
      </c>
      <c r="AW98" s="5" t="s">
        <v>33</v>
      </c>
      <c r="AX98" s="5" t="s">
        <v>33</v>
      </c>
      <c r="AY98" s="5" t="s">
        <v>33</v>
      </c>
      <c r="AZ98" s="5" t="s">
        <v>33</v>
      </c>
      <c r="BA98" s="5" t="s">
        <v>33</v>
      </c>
      <c r="BB98" s="5" t="s">
        <v>33</v>
      </c>
      <c r="BC98" s="5" t="s">
        <v>33</v>
      </c>
      <c r="BD98" s="5" t="s">
        <v>33</v>
      </c>
      <c r="BE98" s="5" t="s">
        <v>33</v>
      </c>
      <c r="BF98" s="5" t="s">
        <v>33</v>
      </c>
      <c r="BG98" s="5" t="s">
        <v>33</v>
      </c>
      <c r="BH98" s="5" t="s">
        <v>33</v>
      </c>
      <c r="BI98" s="5" t="s">
        <v>33</v>
      </c>
      <c r="BJ98" s="5" t="s">
        <v>33</v>
      </c>
      <c r="BK98" s="5" t="s">
        <v>33</v>
      </c>
      <c r="BL98" s="5" t="s">
        <v>33</v>
      </c>
      <c r="BM98" s="5" t="s">
        <v>33</v>
      </c>
      <c r="BN98" s="5" t="s">
        <v>33</v>
      </c>
      <c r="BO98" s="5">
        <v>135282</v>
      </c>
      <c r="BP98" s="5">
        <v>12992</v>
      </c>
      <c r="BQ98" s="5">
        <v>91651</v>
      </c>
      <c r="BR98" s="5">
        <v>19206</v>
      </c>
      <c r="BS98" s="5">
        <v>70054</v>
      </c>
      <c r="BT98" s="5">
        <v>54661</v>
      </c>
      <c r="BU98" s="5">
        <v>9559</v>
      </c>
      <c r="BV98" s="5">
        <v>32785</v>
      </c>
      <c r="BW98" s="5">
        <v>11389</v>
      </c>
      <c r="BX98" s="5">
        <v>3707</v>
      </c>
      <c r="BY98" s="5">
        <v>11324</v>
      </c>
      <c r="BZ98" s="5" t="s">
        <v>33</v>
      </c>
      <c r="CA98" s="5" t="s">
        <v>33</v>
      </c>
      <c r="CB98" s="5" t="s">
        <v>33</v>
      </c>
      <c r="CC98" s="5" t="s">
        <v>33</v>
      </c>
      <c r="CD98" s="5" t="s">
        <v>33</v>
      </c>
      <c r="CE98" s="5" t="s">
        <v>33</v>
      </c>
      <c r="CF98" s="5" t="s">
        <v>33</v>
      </c>
      <c r="CG98" s="5" t="s">
        <v>33</v>
      </c>
      <c r="CH98" s="5" t="s">
        <v>33</v>
      </c>
      <c r="CI98" s="5" t="s">
        <v>33</v>
      </c>
      <c r="CJ98" s="5" t="s">
        <v>33</v>
      </c>
      <c r="CK98" s="5" t="s">
        <v>33</v>
      </c>
      <c r="CL98" s="5" t="s">
        <v>33</v>
      </c>
      <c r="CM98" s="5" t="s">
        <v>33</v>
      </c>
      <c r="CN98" s="5" t="s">
        <v>33</v>
      </c>
      <c r="CO98" s="5" t="s">
        <v>33</v>
      </c>
      <c r="CP98" s="5" t="s">
        <v>33</v>
      </c>
      <c r="CQ98" s="5" t="s">
        <v>33</v>
      </c>
      <c r="CR98" s="5" t="s">
        <v>33</v>
      </c>
      <c r="CS98" s="5" t="s">
        <v>33</v>
      </c>
      <c r="CT98" s="5" t="s">
        <v>33</v>
      </c>
      <c r="CU98" s="5">
        <v>27826</v>
      </c>
      <c r="CV98" s="5">
        <v>24285</v>
      </c>
      <c r="CW98" s="5">
        <v>19433</v>
      </c>
      <c r="CX98" s="5">
        <v>17137</v>
      </c>
      <c r="CY98" s="5">
        <v>16797</v>
      </c>
      <c r="CZ98" s="5">
        <v>20041</v>
      </c>
      <c r="DA98" s="5">
        <v>18910</v>
      </c>
      <c r="DB98" s="5">
        <v>17789</v>
      </c>
      <c r="DC98" s="5">
        <v>20642</v>
      </c>
      <c r="DD98" s="5">
        <v>16934</v>
      </c>
      <c r="DE98" s="5">
        <v>15864</v>
      </c>
      <c r="DF98" s="5" t="s">
        <v>33</v>
      </c>
      <c r="DG98" s="5" t="s">
        <v>33</v>
      </c>
      <c r="DH98" s="5" t="s">
        <v>33</v>
      </c>
      <c r="DI98" s="5" t="s">
        <v>33</v>
      </c>
      <c r="DJ98" s="5" t="s">
        <v>33</v>
      </c>
      <c r="DK98" s="5" t="s">
        <v>33</v>
      </c>
      <c r="DL98" s="5" t="s">
        <v>33</v>
      </c>
      <c r="DM98" s="5" t="s">
        <v>33</v>
      </c>
      <c r="DN98" s="5" t="s">
        <v>33</v>
      </c>
      <c r="DO98" s="5" t="s">
        <v>33</v>
      </c>
      <c r="DP98" s="5" t="s">
        <v>33</v>
      </c>
      <c r="DQ98" s="5" t="s">
        <v>33</v>
      </c>
      <c r="DR98" s="5" t="s">
        <v>33</v>
      </c>
      <c r="DS98" s="5" t="s">
        <v>33</v>
      </c>
      <c r="DT98" s="5" t="s">
        <v>33</v>
      </c>
      <c r="DU98" s="5" t="s">
        <v>33</v>
      </c>
      <c r="DV98" s="5" t="s">
        <v>33</v>
      </c>
      <c r="DW98" s="5" t="s">
        <v>33</v>
      </c>
      <c r="DX98" s="5" t="s">
        <v>33</v>
      </c>
      <c r="DY98" s="5" t="s">
        <v>33</v>
      </c>
      <c r="DZ98" s="5" t="s">
        <v>33</v>
      </c>
      <c r="EA98" s="5">
        <v>6688</v>
      </c>
      <c r="EB98" s="5">
        <v>7677</v>
      </c>
      <c r="EC98" s="5">
        <v>8468</v>
      </c>
      <c r="ED98" s="5">
        <v>2333</v>
      </c>
      <c r="EE98" s="5">
        <v>4634</v>
      </c>
      <c r="EF98" s="5">
        <v>5704</v>
      </c>
      <c r="EG98" s="5">
        <v>6613</v>
      </c>
      <c r="EH98" s="5">
        <v>3931</v>
      </c>
      <c r="EI98" s="5">
        <v>6545</v>
      </c>
      <c r="EJ98" s="5">
        <v>5267</v>
      </c>
      <c r="EK98" s="5">
        <v>3560</v>
      </c>
      <c r="EL98" s="5" t="s">
        <v>33</v>
      </c>
      <c r="EM98" s="5" t="s">
        <v>33</v>
      </c>
      <c r="EN98" s="5" t="s">
        <v>33</v>
      </c>
      <c r="EO98" s="5" t="s">
        <v>33</v>
      </c>
      <c r="EP98" s="5" t="s">
        <v>33</v>
      </c>
      <c r="EQ98" s="5" t="s">
        <v>33</v>
      </c>
      <c r="ER98" s="5" t="s">
        <v>33</v>
      </c>
      <c r="ES98" s="5" t="s">
        <v>33</v>
      </c>
      <c r="ET98" s="5" t="s">
        <v>33</v>
      </c>
      <c r="EU98" s="5" t="s">
        <v>33</v>
      </c>
      <c r="EV98" s="5" t="s">
        <v>33</v>
      </c>
      <c r="EW98" s="5" t="s">
        <v>33</v>
      </c>
      <c r="EX98" s="5" t="s">
        <v>33</v>
      </c>
      <c r="EY98" s="5" t="s">
        <v>33</v>
      </c>
      <c r="EZ98" s="5" t="s">
        <v>33</v>
      </c>
      <c r="FA98" s="5" t="s">
        <v>33</v>
      </c>
      <c r="FB98" s="5" t="s">
        <v>33</v>
      </c>
      <c r="FC98" s="5" t="s">
        <v>33</v>
      </c>
      <c r="FD98" s="5" t="s">
        <v>33</v>
      </c>
      <c r="FE98" s="5" t="s">
        <v>33</v>
      </c>
      <c r="FF98" s="5" t="s">
        <v>33</v>
      </c>
      <c r="FG98" s="5">
        <v>0</v>
      </c>
      <c r="FH98" s="5">
        <v>0</v>
      </c>
      <c r="FI98" s="5">
        <v>0</v>
      </c>
      <c r="FJ98" s="5">
        <v>0</v>
      </c>
      <c r="FK98" s="5">
        <v>0</v>
      </c>
      <c r="FL98" s="5">
        <v>0</v>
      </c>
      <c r="FM98" s="5">
        <v>0</v>
      </c>
      <c r="FN98" s="5">
        <v>0</v>
      </c>
      <c r="FO98" s="5">
        <v>0</v>
      </c>
      <c r="FP98" s="5">
        <v>0</v>
      </c>
      <c r="FQ98" s="5">
        <v>0</v>
      </c>
      <c r="FR98" s="5" t="s">
        <v>33</v>
      </c>
      <c r="FS98" s="5" t="s">
        <v>33</v>
      </c>
      <c r="FT98" s="5" t="s">
        <v>33</v>
      </c>
      <c r="FU98" s="5" t="s">
        <v>33</v>
      </c>
      <c r="FV98" s="5" t="s">
        <v>33</v>
      </c>
      <c r="FW98" s="5" t="s">
        <v>33</v>
      </c>
      <c r="FX98" s="5" t="s">
        <v>33</v>
      </c>
      <c r="FY98" s="5" t="s">
        <v>33</v>
      </c>
      <c r="FZ98" s="5" t="s">
        <v>33</v>
      </c>
      <c r="GA98" s="5" t="s">
        <v>33</v>
      </c>
      <c r="GB98" s="5" t="s">
        <v>33</v>
      </c>
      <c r="GC98" s="5" t="s">
        <v>33</v>
      </c>
      <c r="GD98" s="5" t="s">
        <v>33</v>
      </c>
      <c r="GE98" s="5" t="s">
        <v>33</v>
      </c>
      <c r="GF98" s="5" t="s">
        <v>33</v>
      </c>
      <c r="GG98" s="5" t="s">
        <v>33</v>
      </c>
      <c r="GH98" s="5" t="s">
        <v>33</v>
      </c>
      <c r="GI98" s="5" t="s">
        <v>33</v>
      </c>
      <c r="GJ98" s="5" t="s">
        <v>33</v>
      </c>
      <c r="GK98" s="5" t="s">
        <v>33</v>
      </c>
      <c r="GL98" s="5" t="s">
        <v>33</v>
      </c>
      <c r="GM98" s="5">
        <v>208048</v>
      </c>
      <c r="GN98" s="5">
        <v>57786</v>
      </c>
      <c r="GO98" s="5">
        <v>130121</v>
      </c>
      <c r="GP98" s="5">
        <v>57049</v>
      </c>
      <c r="GQ98" s="5">
        <v>309525</v>
      </c>
      <c r="GR98" s="5">
        <v>95084</v>
      </c>
      <c r="GS98" s="5">
        <v>50147</v>
      </c>
      <c r="GT98" s="5">
        <v>64571</v>
      </c>
      <c r="GU98" s="5">
        <v>54072</v>
      </c>
      <c r="GV98" s="5">
        <v>28141</v>
      </c>
      <c r="GW98" s="5">
        <v>117854</v>
      </c>
      <c r="GX98" s="5" t="s">
        <v>33</v>
      </c>
      <c r="GY98" s="5" t="s">
        <v>33</v>
      </c>
      <c r="GZ98" s="5" t="s">
        <v>33</v>
      </c>
      <c r="HA98" s="5" t="s">
        <v>33</v>
      </c>
      <c r="HB98" s="5" t="s">
        <v>33</v>
      </c>
      <c r="HC98" s="5" t="s">
        <v>33</v>
      </c>
      <c r="HD98" s="5" t="s">
        <v>33</v>
      </c>
      <c r="HE98" s="5" t="s">
        <v>33</v>
      </c>
      <c r="HF98" s="5" t="s">
        <v>33</v>
      </c>
      <c r="HG98" s="5" t="s">
        <v>33</v>
      </c>
      <c r="HH98" s="5" t="s">
        <v>33</v>
      </c>
      <c r="HI98" s="5" t="s">
        <v>33</v>
      </c>
      <c r="HJ98" s="5" t="s">
        <v>33</v>
      </c>
      <c r="HK98" s="5" t="s">
        <v>33</v>
      </c>
      <c r="HL98" s="5" t="s">
        <v>33</v>
      </c>
      <c r="HM98" s="5" t="s">
        <v>33</v>
      </c>
      <c r="HN98" s="5" t="s">
        <v>33</v>
      </c>
      <c r="HO98" s="5" t="s">
        <v>33</v>
      </c>
      <c r="HP98" s="5" t="s">
        <v>33</v>
      </c>
      <c r="HQ98" s="5" t="s">
        <v>33</v>
      </c>
      <c r="HR98" s="5" t="s">
        <v>33</v>
      </c>
      <c r="HS98" s="5">
        <v>150793</v>
      </c>
      <c r="HT98" s="5">
        <v>156583</v>
      </c>
      <c r="HU98" s="5">
        <v>144278</v>
      </c>
      <c r="HV98" s="5">
        <v>137279</v>
      </c>
      <c r="HW98" s="5">
        <v>138065</v>
      </c>
      <c r="HX98" s="5">
        <v>151060</v>
      </c>
      <c r="HY98" s="5">
        <v>140804</v>
      </c>
      <c r="HZ98" s="5">
        <v>132934</v>
      </c>
      <c r="IA98" s="5">
        <v>130281</v>
      </c>
      <c r="IB98" s="5">
        <v>134556</v>
      </c>
      <c r="IC98" s="5">
        <v>127501</v>
      </c>
      <c r="ID98" s="5" t="s">
        <v>33</v>
      </c>
      <c r="IE98" s="5" t="s">
        <v>33</v>
      </c>
      <c r="IF98" s="5" t="s">
        <v>33</v>
      </c>
      <c r="IG98" s="5" t="s">
        <v>33</v>
      </c>
      <c r="IH98" s="5" t="s">
        <v>33</v>
      </c>
      <c r="II98" s="5" t="s">
        <v>33</v>
      </c>
      <c r="IJ98" s="5" t="s">
        <v>33</v>
      </c>
      <c r="IK98" s="5" t="s">
        <v>33</v>
      </c>
      <c r="IL98" s="5" t="s">
        <v>33</v>
      </c>
      <c r="IM98" s="5" t="s">
        <v>33</v>
      </c>
      <c r="IN98" s="5" t="s">
        <v>33</v>
      </c>
      <c r="IO98" s="5" t="s">
        <v>33</v>
      </c>
      <c r="IP98" s="5" t="s">
        <v>33</v>
      </c>
      <c r="IQ98" s="5" t="s">
        <v>33</v>
      </c>
      <c r="IR98" s="5" t="s">
        <v>33</v>
      </c>
      <c r="IS98" s="5" t="s">
        <v>33</v>
      </c>
      <c r="IT98" s="5" t="s">
        <v>33</v>
      </c>
      <c r="IU98" s="5" t="s">
        <v>33</v>
      </c>
      <c r="IV98" s="5" t="s">
        <v>33</v>
      </c>
      <c r="IW98" s="5" t="s">
        <v>33</v>
      </c>
      <c r="IX98" s="5" t="s">
        <v>33</v>
      </c>
      <c r="IY98" s="5">
        <v>15466</v>
      </c>
      <c r="IZ98" s="5">
        <v>15268</v>
      </c>
      <c r="JA98" s="5">
        <v>12361</v>
      </c>
      <c r="JB98" s="5">
        <v>13244</v>
      </c>
      <c r="JC98" s="5">
        <v>14349</v>
      </c>
      <c r="JD98" s="5">
        <v>16270</v>
      </c>
      <c r="JE98" s="5">
        <v>10968</v>
      </c>
      <c r="JF98" s="5">
        <v>11654</v>
      </c>
      <c r="JG98" s="5">
        <v>11725</v>
      </c>
      <c r="JH98" s="5">
        <v>10255</v>
      </c>
      <c r="JI98" s="5">
        <v>12912</v>
      </c>
      <c r="JJ98" s="5" t="s">
        <v>33</v>
      </c>
      <c r="JK98" s="5" t="s">
        <v>33</v>
      </c>
      <c r="JL98" s="5" t="s">
        <v>33</v>
      </c>
      <c r="JM98" s="5" t="s">
        <v>33</v>
      </c>
      <c r="JN98" s="5" t="s">
        <v>33</v>
      </c>
      <c r="JO98" s="5" t="s">
        <v>33</v>
      </c>
      <c r="JP98" s="5" t="s">
        <v>33</v>
      </c>
      <c r="JQ98" s="5" t="s">
        <v>33</v>
      </c>
      <c r="JR98" s="5" t="s">
        <v>33</v>
      </c>
      <c r="JS98" s="5" t="s">
        <v>33</v>
      </c>
      <c r="JT98" s="5" t="s">
        <v>33</v>
      </c>
      <c r="JU98" s="5" t="s">
        <v>33</v>
      </c>
      <c r="JV98" s="5" t="s">
        <v>33</v>
      </c>
      <c r="JW98" s="5" t="s">
        <v>33</v>
      </c>
      <c r="JX98" s="5" t="s">
        <v>33</v>
      </c>
      <c r="JY98" s="5" t="s">
        <v>33</v>
      </c>
      <c r="JZ98" s="5" t="s">
        <v>33</v>
      </c>
      <c r="KA98" s="5" t="s">
        <v>33</v>
      </c>
      <c r="KB98" s="5" t="s">
        <v>33</v>
      </c>
      <c r="KC98" s="5" t="s">
        <v>33</v>
      </c>
      <c r="KD98" s="5" t="s">
        <v>33</v>
      </c>
      <c r="KE98" s="5">
        <v>26974</v>
      </c>
      <c r="KF98" s="5">
        <v>25053</v>
      </c>
      <c r="KG98" s="5">
        <v>26890</v>
      </c>
      <c r="KH98" s="5">
        <v>28550</v>
      </c>
      <c r="KI98" s="5">
        <v>23299</v>
      </c>
      <c r="KJ98" s="5">
        <v>19009</v>
      </c>
      <c r="KK98" s="5">
        <v>15324</v>
      </c>
      <c r="KL98" s="5">
        <v>11462</v>
      </c>
      <c r="KM98" s="5">
        <v>7666</v>
      </c>
      <c r="KN98" s="5">
        <v>6083</v>
      </c>
      <c r="KO98" s="5">
        <v>5343</v>
      </c>
      <c r="KP98" s="5" t="s">
        <v>33</v>
      </c>
      <c r="KQ98" s="5" t="s">
        <v>33</v>
      </c>
      <c r="KR98" s="5" t="s">
        <v>33</v>
      </c>
      <c r="KS98" s="5" t="s">
        <v>33</v>
      </c>
      <c r="KT98" s="5" t="s">
        <v>33</v>
      </c>
      <c r="KU98" s="5" t="s">
        <v>33</v>
      </c>
      <c r="KV98" s="5" t="s">
        <v>33</v>
      </c>
      <c r="KW98" s="5" t="s">
        <v>33</v>
      </c>
      <c r="KX98" s="5" t="s">
        <v>33</v>
      </c>
      <c r="KY98" s="5" t="s">
        <v>33</v>
      </c>
      <c r="KZ98" s="5" t="s">
        <v>33</v>
      </c>
      <c r="LA98" s="5" t="s">
        <v>33</v>
      </c>
      <c r="LB98" s="5" t="s">
        <v>33</v>
      </c>
      <c r="LC98" s="5" t="s">
        <v>33</v>
      </c>
      <c r="LD98" s="5" t="s">
        <v>33</v>
      </c>
      <c r="LE98" s="5" t="s">
        <v>33</v>
      </c>
      <c r="LF98" s="5" t="s">
        <v>33</v>
      </c>
      <c r="LG98" s="5" t="s">
        <v>33</v>
      </c>
      <c r="LH98" s="5" t="s">
        <v>33</v>
      </c>
      <c r="LI98" s="5" t="s">
        <v>33</v>
      </c>
      <c r="LJ98" s="5" t="s">
        <v>33</v>
      </c>
      <c r="LK98" s="5">
        <v>3404</v>
      </c>
      <c r="LL98" s="5">
        <v>4356</v>
      </c>
      <c r="LM98" s="5">
        <v>4240</v>
      </c>
      <c r="LN98" s="5">
        <v>4031</v>
      </c>
      <c r="LO98" s="5">
        <v>3782</v>
      </c>
      <c r="LP98" s="5">
        <v>4808</v>
      </c>
      <c r="LQ98" s="5">
        <v>3962</v>
      </c>
      <c r="LR98" s="5">
        <v>3941</v>
      </c>
      <c r="LS98" s="5">
        <v>4012</v>
      </c>
      <c r="LT98" s="5">
        <v>4026</v>
      </c>
      <c r="LU98" s="5">
        <v>3629</v>
      </c>
      <c r="LV98" s="5" t="s">
        <v>33</v>
      </c>
      <c r="LW98" s="5" t="s">
        <v>33</v>
      </c>
      <c r="LX98" s="5" t="s">
        <v>33</v>
      </c>
      <c r="LY98" s="5" t="s">
        <v>33</v>
      </c>
      <c r="LZ98" s="5" t="s">
        <v>33</v>
      </c>
      <c r="MA98" s="5" t="s">
        <v>33</v>
      </c>
      <c r="MB98" s="5" t="s">
        <v>33</v>
      </c>
      <c r="MC98" s="5" t="s">
        <v>33</v>
      </c>
      <c r="MD98" s="5" t="s">
        <v>33</v>
      </c>
      <c r="ME98" s="5" t="s">
        <v>33</v>
      </c>
      <c r="MF98" s="5" t="s">
        <v>33</v>
      </c>
      <c r="MG98" s="5" t="s">
        <v>33</v>
      </c>
      <c r="MH98" s="5" t="s">
        <v>33</v>
      </c>
      <c r="MI98" s="5" t="s">
        <v>33</v>
      </c>
      <c r="MJ98" s="5" t="s">
        <v>33</v>
      </c>
      <c r="MK98" s="5" t="s">
        <v>33</v>
      </c>
      <c r="ML98" s="5" t="s">
        <v>33</v>
      </c>
      <c r="MM98" s="5" t="s">
        <v>33</v>
      </c>
      <c r="MN98" s="5" t="s">
        <v>33</v>
      </c>
      <c r="MO98" s="5" t="s">
        <v>33</v>
      </c>
      <c r="MP98" s="5" t="s">
        <v>33</v>
      </c>
      <c r="MQ98" s="5">
        <v>726</v>
      </c>
      <c r="MR98" s="5">
        <v>819</v>
      </c>
      <c r="MS98" s="5">
        <v>793</v>
      </c>
      <c r="MT98" s="5">
        <v>814</v>
      </c>
      <c r="MU98" s="5">
        <v>759</v>
      </c>
      <c r="MV98" s="5">
        <v>1202</v>
      </c>
      <c r="MW98" s="5">
        <v>1404</v>
      </c>
      <c r="MX98" s="5">
        <v>1551</v>
      </c>
      <c r="MY98" s="5">
        <v>1404</v>
      </c>
      <c r="MZ98" s="5">
        <v>1429</v>
      </c>
      <c r="NA98" s="5">
        <v>1429</v>
      </c>
      <c r="NB98" s="5" t="s">
        <v>33</v>
      </c>
      <c r="NC98" s="5" t="s">
        <v>33</v>
      </c>
      <c r="ND98" s="5" t="s">
        <v>33</v>
      </c>
      <c r="NE98" s="5" t="s">
        <v>33</v>
      </c>
      <c r="NF98" s="5" t="s">
        <v>33</v>
      </c>
      <c r="NG98" s="5" t="s">
        <v>33</v>
      </c>
      <c r="NH98" s="5" t="s">
        <v>33</v>
      </c>
      <c r="NI98" s="5" t="s">
        <v>33</v>
      </c>
      <c r="NJ98" s="5" t="s">
        <v>33</v>
      </c>
      <c r="NK98" s="5" t="s">
        <v>33</v>
      </c>
      <c r="NL98" s="5" t="s">
        <v>33</v>
      </c>
      <c r="NM98" s="5" t="s">
        <v>33</v>
      </c>
      <c r="NN98" s="5" t="s">
        <v>33</v>
      </c>
      <c r="NO98" s="5" t="s">
        <v>33</v>
      </c>
      <c r="NP98" s="5" t="s">
        <v>33</v>
      </c>
      <c r="NQ98" s="5" t="s">
        <v>33</v>
      </c>
      <c r="NR98" s="5" t="s">
        <v>33</v>
      </c>
      <c r="NS98" s="5" t="s">
        <v>33</v>
      </c>
      <c r="NT98" s="5" t="s">
        <v>33</v>
      </c>
      <c r="NU98" s="5" t="s">
        <v>33</v>
      </c>
      <c r="NV98" s="5" t="s">
        <v>33</v>
      </c>
      <c r="NW98" s="5">
        <v>240</v>
      </c>
      <c r="NX98" s="5">
        <v>280</v>
      </c>
      <c r="NY98" s="5">
        <v>213</v>
      </c>
      <c r="NZ98" s="5">
        <v>217</v>
      </c>
      <c r="OA98" s="5">
        <v>266</v>
      </c>
      <c r="OB98" s="5">
        <v>281</v>
      </c>
      <c r="OC98" s="5">
        <v>355</v>
      </c>
      <c r="OD98" s="5">
        <v>317</v>
      </c>
      <c r="OE98" s="5">
        <v>332</v>
      </c>
      <c r="OF98" s="5">
        <v>301</v>
      </c>
      <c r="OG98" s="5">
        <v>285</v>
      </c>
      <c r="OH98" s="5" t="s">
        <v>33</v>
      </c>
      <c r="OI98" s="5" t="s">
        <v>33</v>
      </c>
      <c r="OJ98" s="5" t="s">
        <v>33</v>
      </c>
      <c r="OK98" s="5" t="s">
        <v>33</v>
      </c>
      <c r="OL98" s="5" t="s">
        <v>33</v>
      </c>
      <c r="OM98" s="5" t="s">
        <v>33</v>
      </c>
      <c r="ON98" s="5" t="s">
        <v>33</v>
      </c>
      <c r="OO98" s="5" t="s">
        <v>33</v>
      </c>
      <c r="OP98" s="5" t="s">
        <v>33</v>
      </c>
      <c r="OQ98" s="5" t="s">
        <v>33</v>
      </c>
      <c r="OR98" s="5" t="s">
        <v>33</v>
      </c>
      <c r="OS98" s="5" t="s">
        <v>33</v>
      </c>
      <c r="OT98" s="5" t="s">
        <v>33</v>
      </c>
      <c r="OU98" s="5" t="s">
        <v>33</v>
      </c>
      <c r="OV98" s="5" t="s">
        <v>33</v>
      </c>
      <c r="OW98" s="5" t="s">
        <v>33</v>
      </c>
      <c r="OX98" s="5" t="s">
        <v>33</v>
      </c>
      <c r="OY98" s="5" t="s">
        <v>33</v>
      </c>
      <c r="OZ98" s="5" t="s">
        <v>33</v>
      </c>
      <c r="PA98" s="5" t="s">
        <v>33</v>
      </c>
      <c r="PB98" s="5" t="s">
        <v>33</v>
      </c>
      <c r="PC98" s="5">
        <v>8523</v>
      </c>
      <c r="PD98" s="5">
        <v>8009</v>
      </c>
      <c r="PE98" s="5">
        <v>8034</v>
      </c>
      <c r="PF98" s="5">
        <v>7997</v>
      </c>
      <c r="PG98" s="5">
        <v>7625</v>
      </c>
      <c r="PH98" s="5">
        <v>7616</v>
      </c>
      <c r="PI98" s="5">
        <v>7148</v>
      </c>
      <c r="PJ98" s="5">
        <v>7297</v>
      </c>
      <c r="PK98" s="5">
        <v>6826</v>
      </c>
      <c r="PL98" s="5">
        <v>7175</v>
      </c>
      <c r="PM98" s="5">
        <v>6497</v>
      </c>
      <c r="PN98" s="5" t="s">
        <v>33</v>
      </c>
      <c r="PO98" s="5" t="s">
        <v>33</v>
      </c>
      <c r="PP98" s="5" t="s">
        <v>33</v>
      </c>
      <c r="PQ98" s="5" t="s">
        <v>33</v>
      </c>
      <c r="PR98" s="5" t="s">
        <v>33</v>
      </c>
      <c r="PS98" s="5" t="s">
        <v>33</v>
      </c>
      <c r="PT98" s="5" t="s">
        <v>33</v>
      </c>
      <c r="PU98" s="5" t="s">
        <v>33</v>
      </c>
      <c r="PV98" s="5" t="s">
        <v>33</v>
      </c>
      <c r="PW98" s="5" t="s">
        <v>33</v>
      </c>
      <c r="PX98" s="5" t="s">
        <v>33</v>
      </c>
      <c r="PY98" s="5" t="s">
        <v>33</v>
      </c>
      <c r="PZ98" s="5" t="s">
        <v>33</v>
      </c>
      <c r="QA98" s="5" t="s">
        <v>33</v>
      </c>
      <c r="QB98" s="5" t="s">
        <v>33</v>
      </c>
      <c r="QC98" s="5" t="s">
        <v>33</v>
      </c>
      <c r="QD98" s="5" t="s">
        <v>33</v>
      </c>
      <c r="QE98" s="5" t="s">
        <v>33</v>
      </c>
      <c r="QF98" s="5" t="s">
        <v>33</v>
      </c>
      <c r="QG98" s="5" t="s">
        <v>33</v>
      </c>
      <c r="QH98" s="5" t="s">
        <v>33</v>
      </c>
      <c r="QI98" s="5">
        <v>9807</v>
      </c>
      <c r="QJ98" s="5">
        <v>10259</v>
      </c>
      <c r="QK98" s="5">
        <v>9728</v>
      </c>
      <c r="QL98" s="5">
        <v>8794</v>
      </c>
      <c r="QM98" s="5">
        <v>7889</v>
      </c>
      <c r="QN98" s="5">
        <v>8895</v>
      </c>
      <c r="QO98" s="5">
        <v>9550</v>
      </c>
      <c r="QP98" s="5">
        <v>8571</v>
      </c>
      <c r="QQ98" s="5">
        <v>8260</v>
      </c>
      <c r="QR98" s="5">
        <v>8513</v>
      </c>
      <c r="QS98" s="5">
        <v>7837</v>
      </c>
      <c r="QT98" s="5" t="s">
        <v>33</v>
      </c>
      <c r="QU98" s="5" t="s">
        <v>33</v>
      </c>
      <c r="QV98" s="5" t="s">
        <v>33</v>
      </c>
      <c r="QW98" s="5" t="s">
        <v>33</v>
      </c>
      <c r="QX98" s="5" t="s">
        <v>33</v>
      </c>
      <c r="QY98" s="5" t="s">
        <v>33</v>
      </c>
      <c r="QZ98" s="5" t="s">
        <v>33</v>
      </c>
      <c r="RA98" s="5" t="s">
        <v>33</v>
      </c>
      <c r="RB98" s="5" t="s">
        <v>33</v>
      </c>
      <c r="RC98" s="5" t="s">
        <v>33</v>
      </c>
      <c r="RD98" s="5" t="s">
        <v>33</v>
      </c>
      <c r="RE98" s="5" t="s">
        <v>33</v>
      </c>
      <c r="RF98" s="5" t="s">
        <v>33</v>
      </c>
      <c r="RG98" s="5" t="s">
        <v>33</v>
      </c>
      <c r="RH98" s="5" t="s">
        <v>33</v>
      </c>
      <c r="RI98" s="5" t="s">
        <v>33</v>
      </c>
      <c r="RJ98" s="5" t="s">
        <v>33</v>
      </c>
      <c r="RK98" s="5" t="s">
        <v>33</v>
      </c>
      <c r="RL98" s="5" t="s">
        <v>33</v>
      </c>
      <c r="RM98" s="5" t="s">
        <v>33</v>
      </c>
      <c r="RN98" s="5" t="s">
        <v>33</v>
      </c>
      <c r="RO98" s="5">
        <v>13387</v>
      </c>
      <c r="RP98" s="5">
        <v>13135</v>
      </c>
      <c r="RQ98" s="5">
        <v>12912</v>
      </c>
      <c r="RR98" s="5">
        <v>12476</v>
      </c>
      <c r="RS98" s="5">
        <v>12791</v>
      </c>
      <c r="RT98" s="5">
        <v>13358</v>
      </c>
      <c r="RU98" s="5">
        <v>13422</v>
      </c>
      <c r="RV98" s="5">
        <v>12502</v>
      </c>
      <c r="RW98" s="5">
        <v>11743</v>
      </c>
      <c r="RX98" s="5">
        <v>11745</v>
      </c>
      <c r="RY98" s="5">
        <v>11150</v>
      </c>
      <c r="RZ98" s="5" t="s">
        <v>33</v>
      </c>
      <c r="SA98" s="5" t="s">
        <v>33</v>
      </c>
      <c r="SB98" s="5" t="s">
        <v>33</v>
      </c>
      <c r="SC98" s="5" t="s">
        <v>33</v>
      </c>
      <c r="SD98" s="5" t="s">
        <v>33</v>
      </c>
      <c r="SE98" s="5" t="s">
        <v>33</v>
      </c>
      <c r="SF98" s="5" t="s">
        <v>33</v>
      </c>
      <c r="SG98" s="5" t="s">
        <v>33</v>
      </c>
      <c r="SH98" s="5" t="s">
        <v>33</v>
      </c>
      <c r="SI98" s="5" t="s">
        <v>33</v>
      </c>
      <c r="SJ98" s="5" t="s">
        <v>33</v>
      </c>
      <c r="SK98" s="5" t="s">
        <v>33</v>
      </c>
      <c r="SL98" s="5" t="s">
        <v>33</v>
      </c>
      <c r="SM98" s="5" t="s">
        <v>33</v>
      </c>
      <c r="SN98" s="5" t="s">
        <v>33</v>
      </c>
      <c r="SO98" s="5" t="s">
        <v>33</v>
      </c>
      <c r="SP98" s="5" t="s">
        <v>33</v>
      </c>
      <c r="SQ98" s="5" t="s">
        <v>33</v>
      </c>
      <c r="SR98" s="5" t="s">
        <v>33</v>
      </c>
      <c r="SS98" s="5" t="s">
        <v>33</v>
      </c>
      <c r="ST98" s="5" t="s">
        <v>33</v>
      </c>
      <c r="SU98" s="5">
        <v>11781</v>
      </c>
      <c r="SV98" s="5">
        <v>11489</v>
      </c>
      <c r="SW98" s="5">
        <v>9358</v>
      </c>
      <c r="SX98" s="5">
        <v>10781</v>
      </c>
      <c r="SY98" s="5">
        <v>8864</v>
      </c>
      <c r="SZ98" s="5">
        <v>8029</v>
      </c>
      <c r="TA98" s="5">
        <v>8132</v>
      </c>
      <c r="TB98" s="5">
        <v>7818</v>
      </c>
      <c r="TC98" s="5">
        <v>8063</v>
      </c>
      <c r="TD98" s="5">
        <v>7062</v>
      </c>
      <c r="TE98" s="5">
        <v>5199</v>
      </c>
      <c r="TF98" s="5" t="s">
        <v>33</v>
      </c>
      <c r="TG98" s="5" t="s">
        <v>33</v>
      </c>
      <c r="TH98" s="5" t="s">
        <v>33</v>
      </c>
      <c r="TI98" s="5" t="s">
        <v>33</v>
      </c>
      <c r="TJ98" s="5" t="s">
        <v>33</v>
      </c>
      <c r="TK98" s="5" t="s">
        <v>33</v>
      </c>
      <c r="TL98" s="5" t="s">
        <v>33</v>
      </c>
      <c r="TM98" s="5" t="s">
        <v>33</v>
      </c>
      <c r="TN98" s="5" t="s">
        <v>33</v>
      </c>
      <c r="TO98" s="5" t="s">
        <v>33</v>
      </c>
      <c r="TP98" s="5" t="s">
        <v>33</v>
      </c>
      <c r="TQ98" s="5" t="s">
        <v>33</v>
      </c>
      <c r="TR98" s="5" t="s">
        <v>33</v>
      </c>
      <c r="TS98" s="5" t="s">
        <v>33</v>
      </c>
      <c r="TT98" s="5" t="s">
        <v>33</v>
      </c>
      <c r="TU98" s="5" t="s">
        <v>33</v>
      </c>
      <c r="TV98" s="5" t="s">
        <v>33</v>
      </c>
      <c r="TW98" s="5" t="s">
        <v>33</v>
      </c>
      <c r="TX98" s="5" t="s">
        <v>33</v>
      </c>
      <c r="TY98" s="5" t="s">
        <v>33</v>
      </c>
      <c r="TZ98" s="5" t="s">
        <v>33</v>
      </c>
      <c r="UA98" s="5">
        <v>198</v>
      </c>
      <c r="UB98" s="5">
        <v>331</v>
      </c>
      <c r="UC98" s="5">
        <v>339</v>
      </c>
      <c r="UD98" s="5">
        <v>345</v>
      </c>
      <c r="UE98" s="5">
        <v>313</v>
      </c>
      <c r="UF98" s="5">
        <v>493</v>
      </c>
      <c r="UG98" s="5">
        <v>623</v>
      </c>
      <c r="UH98" s="5">
        <v>541</v>
      </c>
      <c r="UI98" s="5">
        <v>753</v>
      </c>
      <c r="UJ98" s="5">
        <v>1044</v>
      </c>
      <c r="UK98" s="5">
        <v>925</v>
      </c>
      <c r="UL98" s="5" t="s">
        <v>33</v>
      </c>
      <c r="UM98" s="5" t="s">
        <v>33</v>
      </c>
      <c r="UN98" s="5" t="s">
        <v>33</v>
      </c>
      <c r="UO98" s="5" t="s">
        <v>33</v>
      </c>
      <c r="UP98" s="5" t="s">
        <v>33</v>
      </c>
      <c r="UQ98" s="5" t="s">
        <v>33</v>
      </c>
      <c r="UR98" s="5" t="s">
        <v>33</v>
      </c>
      <c r="US98" s="5" t="s">
        <v>33</v>
      </c>
      <c r="UT98" s="5" t="s">
        <v>33</v>
      </c>
      <c r="UU98" s="5" t="s">
        <v>33</v>
      </c>
      <c r="UV98" s="5" t="s">
        <v>33</v>
      </c>
      <c r="UW98" s="5" t="s">
        <v>33</v>
      </c>
      <c r="UX98" s="5" t="s">
        <v>33</v>
      </c>
      <c r="UY98" s="5" t="s">
        <v>33</v>
      </c>
      <c r="UZ98" s="5" t="s">
        <v>33</v>
      </c>
      <c r="VA98" s="5" t="s">
        <v>33</v>
      </c>
      <c r="VB98" s="5" t="s">
        <v>33</v>
      </c>
      <c r="VC98" s="5" t="s">
        <v>33</v>
      </c>
      <c r="VD98" s="5" t="s">
        <v>33</v>
      </c>
      <c r="VE98" s="5" t="s">
        <v>33</v>
      </c>
      <c r="VF98" s="5" t="s">
        <v>33</v>
      </c>
      <c r="VG98" s="5">
        <v>44067</v>
      </c>
      <c r="VH98" s="5">
        <v>45954</v>
      </c>
      <c r="VI98" s="5">
        <v>44072</v>
      </c>
      <c r="VJ98" s="5">
        <v>43557</v>
      </c>
      <c r="VK98" s="5">
        <v>40134</v>
      </c>
      <c r="VL98" s="5">
        <v>38817</v>
      </c>
      <c r="VM98" s="5">
        <v>36945</v>
      </c>
      <c r="VN98" s="5">
        <v>30494</v>
      </c>
      <c r="VO98" s="5">
        <v>30407</v>
      </c>
      <c r="VP98" s="5">
        <v>32423</v>
      </c>
      <c r="VQ98" s="5">
        <v>32058</v>
      </c>
      <c r="VR98" s="5" t="s">
        <v>33</v>
      </c>
      <c r="VS98" s="5" t="s">
        <v>33</v>
      </c>
      <c r="VT98" s="5" t="s">
        <v>33</v>
      </c>
      <c r="VU98" s="5" t="s">
        <v>33</v>
      </c>
      <c r="VV98" s="5" t="s">
        <v>33</v>
      </c>
      <c r="VW98" s="5" t="s">
        <v>33</v>
      </c>
      <c r="VX98" s="5" t="s">
        <v>33</v>
      </c>
      <c r="VY98" s="5" t="s">
        <v>33</v>
      </c>
      <c r="VZ98" s="5" t="s">
        <v>33</v>
      </c>
      <c r="WA98" s="5" t="s">
        <v>33</v>
      </c>
      <c r="WB98" s="5" t="s">
        <v>33</v>
      </c>
      <c r="WC98" s="5" t="s">
        <v>33</v>
      </c>
      <c r="WD98" s="5" t="s">
        <v>33</v>
      </c>
      <c r="WE98" s="5" t="s">
        <v>33</v>
      </c>
      <c r="WF98" s="5" t="s">
        <v>33</v>
      </c>
      <c r="WG98" s="5" t="s">
        <v>33</v>
      </c>
      <c r="WH98" s="5" t="s">
        <v>33</v>
      </c>
      <c r="WI98" s="5" t="s">
        <v>33</v>
      </c>
      <c r="WJ98" s="5" t="s">
        <v>33</v>
      </c>
      <c r="WK98" s="5" t="s">
        <v>33</v>
      </c>
      <c r="WL98" s="5" t="s">
        <v>33</v>
      </c>
      <c r="WM98" s="5">
        <v>1367</v>
      </c>
      <c r="WN98" s="5">
        <v>1339</v>
      </c>
      <c r="WO98" s="5">
        <v>1505</v>
      </c>
      <c r="WP98" s="5">
        <v>1138</v>
      </c>
      <c r="WQ98" s="5">
        <v>1891</v>
      </c>
      <c r="WR98" s="5">
        <v>2970</v>
      </c>
      <c r="WS98" s="5">
        <v>2578</v>
      </c>
      <c r="WT98" s="5">
        <v>1794</v>
      </c>
      <c r="WU98" s="5">
        <v>2866</v>
      </c>
      <c r="WV98" s="5">
        <v>2208</v>
      </c>
      <c r="WW98" s="5">
        <v>1282</v>
      </c>
      <c r="WX98" s="5" t="s">
        <v>33</v>
      </c>
      <c r="WY98" s="5" t="s">
        <v>33</v>
      </c>
      <c r="WZ98" s="5" t="s">
        <v>33</v>
      </c>
      <c r="XA98" s="5" t="s">
        <v>33</v>
      </c>
      <c r="XB98" s="5" t="s">
        <v>33</v>
      </c>
      <c r="XC98" s="5" t="s">
        <v>33</v>
      </c>
      <c r="XD98" s="5" t="s">
        <v>33</v>
      </c>
      <c r="XE98" s="5" t="s">
        <v>33</v>
      </c>
      <c r="XF98" s="5" t="s">
        <v>33</v>
      </c>
      <c r="XG98" s="5" t="s">
        <v>33</v>
      </c>
      <c r="XH98" s="5" t="s">
        <v>33</v>
      </c>
      <c r="XI98" s="5" t="s">
        <v>33</v>
      </c>
      <c r="XJ98" s="5" t="s">
        <v>33</v>
      </c>
      <c r="XK98" s="5" t="s">
        <v>33</v>
      </c>
      <c r="XL98" s="5" t="s">
        <v>33</v>
      </c>
      <c r="XM98" s="5" t="s">
        <v>33</v>
      </c>
      <c r="XN98" s="5" t="s">
        <v>33</v>
      </c>
      <c r="XO98" s="5" t="s">
        <v>33</v>
      </c>
      <c r="XP98" s="5" t="s">
        <v>33</v>
      </c>
      <c r="XQ98" s="5" t="s">
        <v>33</v>
      </c>
      <c r="XR98" s="5" t="s">
        <v>33</v>
      </c>
      <c r="XS98" s="1">
        <v>14232</v>
      </c>
      <c r="XT98" s="3" t="s">
        <v>180</v>
      </c>
      <c r="XU98" s="3" t="s">
        <v>180</v>
      </c>
      <c r="XV98" s="3" t="s">
        <v>180</v>
      </c>
      <c r="XW98" s="3" t="s">
        <v>179</v>
      </c>
      <c r="XX98" s="3" t="s">
        <v>180</v>
      </c>
      <c r="XY98" s="3" t="s">
        <v>180</v>
      </c>
      <c r="XZ98" s="3" t="s">
        <v>241</v>
      </c>
    </row>
    <row r="99" spans="1:650" x14ac:dyDescent="0.3">
      <c r="A99" s="6" t="s">
        <v>130</v>
      </c>
      <c r="B99" s="1">
        <v>4004218</v>
      </c>
      <c r="C99" s="5">
        <v>3569</v>
      </c>
      <c r="D99" s="5">
        <v>25989</v>
      </c>
      <c r="E99" s="5">
        <v>1462</v>
      </c>
      <c r="F99" s="5">
        <v>374</v>
      </c>
      <c r="G99" s="5">
        <v>1846</v>
      </c>
      <c r="H99" s="5">
        <v>7799</v>
      </c>
      <c r="I99" s="5">
        <v>14928</v>
      </c>
      <c r="J99" s="5">
        <v>9518</v>
      </c>
      <c r="K99" s="5">
        <v>5927</v>
      </c>
      <c r="L99" s="5">
        <v>1847</v>
      </c>
      <c r="M99" s="5">
        <v>15281</v>
      </c>
      <c r="N99" s="5">
        <v>0</v>
      </c>
      <c r="O99" s="5">
        <v>23450</v>
      </c>
      <c r="P99" s="5">
        <v>3</v>
      </c>
      <c r="Q99" s="5">
        <v>190</v>
      </c>
      <c r="R99" s="5">
        <v>107</v>
      </c>
      <c r="S99" s="5">
        <v>6086</v>
      </c>
      <c r="T99" s="5">
        <v>3424</v>
      </c>
      <c r="U99" s="5">
        <v>15909</v>
      </c>
      <c r="V99" s="5">
        <v>-400</v>
      </c>
      <c r="W99" s="5">
        <v>733</v>
      </c>
      <c r="X99" s="5">
        <v>8323</v>
      </c>
      <c r="Y99" s="5">
        <v>19</v>
      </c>
      <c r="Z99" s="5">
        <v>-518</v>
      </c>
      <c r="AA99" s="5">
        <v>2137</v>
      </c>
      <c r="AB99" s="5">
        <v>389</v>
      </c>
      <c r="AC99" s="5">
        <v>1127</v>
      </c>
      <c r="AD99" s="5">
        <v>-4469</v>
      </c>
      <c r="AE99" s="5">
        <v>6442</v>
      </c>
      <c r="AF99" s="5">
        <v>6417</v>
      </c>
      <c r="AG99" s="5">
        <v>9895</v>
      </c>
      <c r="AH99" s="5">
        <v>23889</v>
      </c>
      <c r="AI99" s="5">
        <v>266854</v>
      </c>
      <c r="AJ99" s="5">
        <v>338063</v>
      </c>
      <c r="AK99" s="5">
        <v>405807</v>
      </c>
      <c r="AL99" s="5">
        <v>427301</v>
      </c>
      <c r="AM99" s="5">
        <v>485845</v>
      </c>
      <c r="AN99" s="5">
        <v>283787</v>
      </c>
      <c r="AO99" s="5">
        <v>661055</v>
      </c>
      <c r="AP99" s="5">
        <v>658368</v>
      </c>
      <c r="AQ99" s="5">
        <v>515279</v>
      </c>
      <c r="AR99" s="5">
        <v>1121455</v>
      </c>
      <c r="AS99" s="5">
        <v>973433</v>
      </c>
      <c r="AT99" s="5">
        <v>583164</v>
      </c>
      <c r="AU99" s="5">
        <v>98868</v>
      </c>
      <c r="AV99" s="5">
        <v>117448</v>
      </c>
      <c r="AW99" s="5">
        <v>157383</v>
      </c>
      <c r="AX99" s="5">
        <v>112044</v>
      </c>
      <c r="AY99" s="5">
        <v>473408</v>
      </c>
      <c r="AZ99" s="5">
        <v>39324</v>
      </c>
      <c r="BA99" s="5">
        <v>32086</v>
      </c>
      <c r="BB99" s="5">
        <v>29430</v>
      </c>
      <c r="BC99" s="5">
        <v>20115</v>
      </c>
      <c r="BD99" s="5">
        <v>27089</v>
      </c>
      <c r="BE99" s="5">
        <v>134722</v>
      </c>
      <c r="BF99" s="5">
        <v>74785</v>
      </c>
      <c r="BG99" s="5">
        <v>112963</v>
      </c>
      <c r="BH99" s="5">
        <v>212507</v>
      </c>
      <c r="BI99" s="5">
        <v>219593</v>
      </c>
      <c r="BJ99" s="5">
        <v>227369</v>
      </c>
      <c r="BK99" s="5">
        <v>220563</v>
      </c>
      <c r="BL99" s="5">
        <v>205183</v>
      </c>
      <c r="BM99" s="5">
        <v>209876</v>
      </c>
      <c r="BN99" s="5">
        <v>229556</v>
      </c>
      <c r="BO99" s="5">
        <v>1040883</v>
      </c>
      <c r="BP99" s="5">
        <v>976567</v>
      </c>
      <c r="BQ99" s="5">
        <v>696359</v>
      </c>
      <c r="BR99" s="5">
        <v>1056052</v>
      </c>
      <c r="BS99" s="5">
        <v>898809</v>
      </c>
      <c r="BT99" s="5">
        <v>727387</v>
      </c>
      <c r="BU99" s="5">
        <v>818308</v>
      </c>
      <c r="BV99" s="5">
        <v>677661</v>
      </c>
      <c r="BW99" s="5">
        <v>428311</v>
      </c>
      <c r="BX99" s="5">
        <v>679479</v>
      </c>
      <c r="BY99" s="5">
        <v>664791</v>
      </c>
      <c r="BZ99" s="5">
        <v>318417</v>
      </c>
      <c r="CA99" s="5">
        <v>316114</v>
      </c>
      <c r="CB99" s="5">
        <v>530543</v>
      </c>
      <c r="CC99" s="5">
        <v>267654</v>
      </c>
      <c r="CD99" s="5">
        <v>304884</v>
      </c>
      <c r="CE99" s="5">
        <v>493840</v>
      </c>
      <c r="CF99" s="5">
        <v>186529</v>
      </c>
      <c r="CG99" s="5">
        <v>140166</v>
      </c>
      <c r="CH99" s="5">
        <v>116435</v>
      </c>
      <c r="CI99" s="5">
        <v>158770</v>
      </c>
      <c r="CJ99" s="5">
        <v>219300</v>
      </c>
      <c r="CK99" s="5">
        <v>82056</v>
      </c>
      <c r="CL99" s="5">
        <v>70189</v>
      </c>
      <c r="CM99" s="5">
        <v>65533</v>
      </c>
      <c r="CN99" s="5">
        <v>60233</v>
      </c>
      <c r="CO99" s="5">
        <v>62429</v>
      </c>
      <c r="CP99" s="5">
        <v>94008</v>
      </c>
      <c r="CQ99" s="5">
        <v>93264</v>
      </c>
      <c r="CR99" s="5">
        <v>55380</v>
      </c>
      <c r="CS99" s="5">
        <v>120358</v>
      </c>
      <c r="CT99" s="5">
        <v>99064</v>
      </c>
      <c r="CU99" s="5">
        <v>2208831</v>
      </c>
      <c r="CV99" s="5">
        <v>1997561</v>
      </c>
      <c r="CW99" s="5">
        <v>1664690</v>
      </c>
      <c r="CX99" s="5">
        <v>1508269</v>
      </c>
      <c r="CY99" s="5">
        <v>1504948</v>
      </c>
      <c r="CZ99" s="5">
        <v>1277867</v>
      </c>
      <c r="DA99" s="5">
        <v>1483663</v>
      </c>
      <c r="DB99" s="5">
        <v>1461791</v>
      </c>
      <c r="DC99" s="5">
        <v>1359250</v>
      </c>
      <c r="DD99" s="5">
        <v>1245630</v>
      </c>
      <c r="DE99" s="5">
        <v>1265227</v>
      </c>
      <c r="DF99" s="5">
        <v>1011234</v>
      </c>
      <c r="DG99" s="5">
        <v>850881</v>
      </c>
      <c r="DH99" s="5">
        <v>819982</v>
      </c>
      <c r="DI99" s="5">
        <v>667958</v>
      </c>
      <c r="DJ99" s="5">
        <v>578313</v>
      </c>
      <c r="DK99" s="5">
        <v>650189</v>
      </c>
      <c r="DL99" s="5">
        <v>540307</v>
      </c>
      <c r="DM99" s="5">
        <v>580473</v>
      </c>
      <c r="DN99" s="5">
        <v>623549</v>
      </c>
      <c r="DO99" s="5">
        <v>644713</v>
      </c>
      <c r="DP99" s="5">
        <v>719314</v>
      </c>
      <c r="DQ99" s="5">
        <v>744979</v>
      </c>
      <c r="DR99" s="5">
        <v>484805</v>
      </c>
      <c r="DS99" s="5">
        <v>420588</v>
      </c>
      <c r="DT99" s="5">
        <v>421502</v>
      </c>
      <c r="DU99" s="5">
        <v>416561</v>
      </c>
      <c r="DV99" s="5">
        <v>515574</v>
      </c>
      <c r="DW99" s="5">
        <v>606149</v>
      </c>
      <c r="DX99" s="5">
        <v>552620</v>
      </c>
      <c r="DY99" s="5">
        <v>594557</v>
      </c>
      <c r="DZ99" s="5">
        <v>462729</v>
      </c>
      <c r="EA99" s="5">
        <v>153066</v>
      </c>
      <c r="EB99" s="5">
        <v>111484</v>
      </c>
      <c r="EC99" s="5">
        <v>102169</v>
      </c>
      <c r="ED99" s="5">
        <v>106182</v>
      </c>
      <c r="EE99" s="5">
        <v>141680</v>
      </c>
      <c r="EF99" s="5">
        <v>45867</v>
      </c>
      <c r="EG99" s="5">
        <v>19645</v>
      </c>
      <c r="EH99" s="5">
        <v>23855</v>
      </c>
      <c r="EI99" s="5">
        <v>12940</v>
      </c>
      <c r="EJ99" s="5">
        <v>8723</v>
      </c>
      <c r="EK99" s="5">
        <v>8126</v>
      </c>
      <c r="EL99" s="5">
        <v>7880</v>
      </c>
      <c r="EM99" s="5">
        <v>4878</v>
      </c>
      <c r="EN99" s="5">
        <v>5184</v>
      </c>
      <c r="EO99" s="5">
        <v>4240</v>
      </c>
      <c r="EP99" s="5">
        <v>2706</v>
      </c>
      <c r="EQ99" s="5">
        <v>4201</v>
      </c>
      <c r="ER99" s="5">
        <v>2355</v>
      </c>
      <c r="ES99" s="5">
        <v>3911</v>
      </c>
      <c r="ET99" s="5">
        <v>3285</v>
      </c>
      <c r="EU99" s="5">
        <v>3526</v>
      </c>
      <c r="EV99" s="5">
        <v>7341</v>
      </c>
      <c r="EW99" s="5">
        <v>9354</v>
      </c>
      <c r="EX99" s="5">
        <v>9745</v>
      </c>
      <c r="EY99" s="5">
        <v>6417</v>
      </c>
      <c r="EZ99" s="5">
        <v>5589</v>
      </c>
      <c r="FA99" s="5">
        <v>478320</v>
      </c>
      <c r="FB99" s="5">
        <v>-3350</v>
      </c>
      <c r="FC99" s="5">
        <v>16298</v>
      </c>
      <c r="FD99" s="5">
        <v>46471</v>
      </c>
      <c r="FE99" s="5">
        <v>6978</v>
      </c>
      <c r="FF99" s="5">
        <v>5283</v>
      </c>
      <c r="FG99" s="5">
        <v>0</v>
      </c>
      <c r="FH99" s="5">
        <v>0</v>
      </c>
      <c r="FI99" s="5">
        <v>0</v>
      </c>
      <c r="FJ99" s="5">
        <v>0</v>
      </c>
      <c r="FK99" s="5">
        <v>0</v>
      </c>
      <c r="FL99" s="5">
        <v>0</v>
      </c>
      <c r="FM99" s="5">
        <v>0</v>
      </c>
      <c r="FN99" s="5">
        <v>0</v>
      </c>
      <c r="FO99" s="5">
        <v>0</v>
      </c>
      <c r="FP99" s="5">
        <v>0</v>
      </c>
      <c r="FQ99" s="5">
        <v>0</v>
      </c>
      <c r="FR99" s="5">
        <v>0</v>
      </c>
      <c r="FS99" s="5">
        <v>0</v>
      </c>
      <c r="FT99" s="5">
        <v>0</v>
      </c>
      <c r="FU99" s="5" t="s">
        <v>33</v>
      </c>
      <c r="FV99" s="5" t="s">
        <v>33</v>
      </c>
      <c r="FW99" s="5" t="s">
        <v>33</v>
      </c>
      <c r="FX99" s="5" t="s">
        <v>33</v>
      </c>
      <c r="FY99" s="5" t="s">
        <v>33</v>
      </c>
      <c r="FZ99" s="5" t="s">
        <v>33</v>
      </c>
      <c r="GA99" s="5" t="s">
        <v>33</v>
      </c>
      <c r="GB99" s="5" t="s">
        <v>33</v>
      </c>
      <c r="GC99" s="5" t="s">
        <v>33</v>
      </c>
      <c r="GD99" s="5" t="s">
        <v>33</v>
      </c>
      <c r="GE99" s="5" t="s">
        <v>33</v>
      </c>
      <c r="GF99" s="5" t="s">
        <v>33</v>
      </c>
      <c r="GG99" s="5" t="s">
        <v>33</v>
      </c>
      <c r="GH99" s="5" t="s">
        <v>33</v>
      </c>
      <c r="GI99" s="5" t="s">
        <v>33</v>
      </c>
      <c r="GJ99" s="5" t="s">
        <v>33</v>
      </c>
      <c r="GK99" s="5" t="s">
        <v>33</v>
      </c>
      <c r="GL99" s="5" t="s">
        <v>33</v>
      </c>
      <c r="GM99" s="5">
        <v>3673203</v>
      </c>
      <c r="GN99" s="5">
        <v>3449664</v>
      </c>
      <c r="GO99" s="5">
        <v>2870488</v>
      </c>
      <c r="GP99" s="5">
        <v>3098179</v>
      </c>
      <c r="GQ99" s="5">
        <v>3033494</v>
      </c>
      <c r="GR99" s="5">
        <v>2342707</v>
      </c>
      <c r="GS99" s="5">
        <v>2997599</v>
      </c>
      <c r="GT99" s="5">
        <v>2831193</v>
      </c>
      <c r="GU99" s="5">
        <v>2321706</v>
      </c>
      <c r="GV99" s="5">
        <v>3057134</v>
      </c>
      <c r="GW99" s="5">
        <v>2926858</v>
      </c>
      <c r="GX99" s="5">
        <v>1920694</v>
      </c>
      <c r="GY99" s="5">
        <v>1294190</v>
      </c>
      <c r="GZ99" s="5">
        <v>1473159</v>
      </c>
      <c r="HA99" s="5">
        <v>1097426</v>
      </c>
      <c r="HB99" s="5">
        <v>998053</v>
      </c>
      <c r="HC99" s="5">
        <v>1627725</v>
      </c>
      <c r="HD99" s="5">
        <v>771940</v>
      </c>
      <c r="HE99" s="5">
        <v>772546</v>
      </c>
      <c r="HF99" s="5">
        <v>772299</v>
      </c>
      <c r="HG99" s="5">
        <v>827857</v>
      </c>
      <c r="HH99" s="5">
        <v>981366</v>
      </c>
      <c r="HI99" s="5">
        <v>971129</v>
      </c>
      <c r="HJ99" s="5">
        <v>643907</v>
      </c>
      <c r="HK99" s="5">
        <v>607684</v>
      </c>
      <c r="HL99" s="5">
        <v>700221</v>
      </c>
      <c r="HM99" s="5">
        <v>1185911</v>
      </c>
      <c r="HN99" s="5">
        <v>829283</v>
      </c>
      <c r="HO99" s="5">
        <v>950970</v>
      </c>
      <c r="HP99" s="5">
        <v>889672</v>
      </c>
      <c r="HQ99" s="5">
        <v>941664</v>
      </c>
      <c r="HR99" s="5">
        <v>825089</v>
      </c>
      <c r="HS99" s="5">
        <v>5006599</v>
      </c>
      <c r="HT99" s="5">
        <v>4709072</v>
      </c>
      <c r="HU99" s="5">
        <v>4810285</v>
      </c>
      <c r="HV99" s="5">
        <v>5219702</v>
      </c>
      <c r="HW99" s="5">
        <v>5481897</v>
      </c>
      <c r="HX99" s="5">
        <v>6039257</v>
      </c>
      <c r="HY99" s="5">
        <v>5320974</v>
      </c>
      <c r="HZ99" s="5">
        <v>4566152</v>
      </c>
      <c r="IA99" s="5">
        <v>4359085</v>
      </c>
      <c r="IB99" s="5">
        <v>4175144</v>
      </c>
      <c r="IC99" s="5">
        <v>4001195</v>
      </c>
      <c r="ID99" s="5">
        <v>4742428</v>
      </c>
      <c r="IE99" s="5">
        <v>3713104</v>
      </c>
      <c r="IF99" s="5">
        <v>3169790</v>
      </c>
      <c r="IG99" s="5">
        <v>2686127</v>
      </c>
      <c r="IH99" s="5">
        <v>2972661</v>
      </c>
      <c r="II99" s="5">
        <v>2627923</v>
      </c>
      <c r="IJ99" s="5">
        <v>1602302</v>
      </c>
      <c r="IK99" s="5">
        <v>3488211</v>
      </c>
      <c r="IL99" s="5">
        <v>6990560</v>
      </c>
      <c r="IM99" s="5">
        <v>2745160</v>
      </c>
      <c r="IN99" s="5">
        <v>2714742</v>
      </c>
      <c r="IO99" s="5">
        <v>2800282</v>
      </c>
      <c r="IP99" s="5">
        <v>2558262</v>
      </c>
      <c r="IQ99" s="5">
        <v>2418867</v>
      </c>
      <c r="IR99" s="5">
        <v>2930479</v>
      </c>
      <c r="IS99" s="5">
        <v>2601514</v>
      </c>
      <c r="IT99" s="5">
        <v>2815315</v>
      </c>
      <c r="IU99" s="5">
        <v>2721417</v>
      </c>
      <c r="IV99" s="5">
        <v>2613357</v>
      </c>
      <c r="IW99" s="5">
        <v>2097926</v>
      </c>
      <c r="IX99" s="5">
        <v>2050647</v>
      </c>
      <c r="IY99" s="5">
        <v>285687</v>
      </c>
      <c r="IZ99" s="5">
        <v>76901</v>
      </c>
      <c r="JA99" s="5">
        <v>213405</v>
      </c>
      <c r="JB99" s="5">
        <v>243755</v>
      </c>
      <c r="JC99" s="5">
        <v>261251</v>
      </c>
      <c r="JD99" s="5">
        <v>202770</v>
      </c>
      <c r="JE99" s="5">
        <v>253622</v>
      </c>
      <c r="JF99" s="5">
        <v>239618</v>
      </c>
      <c r="JG99" s="5">
        <v>179067</v>
      </c>
      <c r="JH99" s="5">
        <v>174138</v>
      </c>
      <c r="JI99" s="5">
        <v>210849</v>
      </c>
      <c r="JJ99" s="5">
        <v>202855</v>
      </c>
      <c r="JK99" s="5">
        <v>189031</v>
      </c>
      <c r="JL99" s="5">
        <v>188490</v>
      </c>
      <c r="JM99" s="5">
        <v>158594</v>
      </c>
      <c r="JN99" s="5">
        <v>257614</v>
      </c>
      <c r="JO99" s="5">
        <v>141263</v>
      </c>
      <c r="JP99" s="5">
        <v>147075</v>
      </c>
      <c r="JQ99" s="5">
        <v>128508</v>
      </c>
      <c r="JR99" s="5">
        <v>161057</v>
      </c>
      <c r="JS99" s="5">
        <v>163261</v>
      </c>
      <c r="JT99" s="5">
        <v>150382</v>
      </c>
      <c r="JU99" s="5">
        <v>254803</v>
      </c>
      <c r="JV99" s="5">
        <v>188434</v>
      </c>
      <c r="JW99" s="5">
        <v>168218</v>
      </c>
      <c r="JX99" s="5">
        <v>223816</v>
      </c>
      <c r="JY99" s="5">
        <v>214667</v>
      </c>
      <c r="JZ99" s="5">
        <v>257019</v>
      </c>
      <c r="KA99" s="5">
        <v>250362</v>
      </c>
      <c r="KB99" s="5">
        <v>202429</v>
      </c>
      <c r="KC99" s="5">
        <v>188897</v>
      </c>
      <c r="KD99" s="5">
        <v>183838</v>
      </c>
      <c r="KE99" s="5">
        <v>340197</v>
      </c>
      <c r="KF99" s="5">
        <v>192432</v>
      </c>
      <c r="KG99" s="5">
        <v>180012</v>
      </c>
      <c r="KH99" s="5">
        <v>187955</v>
      </c>
      <c r="KI99" s="5">
        <v>175889</v>
      </c>
      <c r="KJ99" s="5">
        <v>155889</v>
      </c>
      <c r="KK99" s="5">
        <v>138155</v>
      </c>
      <c r="KL99" s="5">
        <v>135355</v>
      </c>
      <c r="KM99" s="5">
        <v>135762</v>
      </c>
      <c r="KN99" s="5">
        <v>145553</v>
      </c>
      <c r="KO99" s="5">
        <v>142913</v>
      </c>
      <c r="KP99" s="5">
        <v>138940</v>
      </c>
      <c r="KQ99" s="5">
        <v>116987</v>
      </c>
      <c r="KR99" s="5">
        <v>109007</v>
      </c>
      <c r="KS99" s="5">
        <v>73330</v>
      </c>
      <c r="KT99" s="5">
        <v>62652</v>
      </c>
      <c r="KU99" s="5">
        <v>58914</v>
      </c>
      <c r="KV99" s="5">
        <v>65698</v>
      </c>
      <c r="KW99" s="5">
        <v>60763</v>
      </c>
      <c r="KX99" s="5">
        <v>58765</v>
      </c>
      <c r="KY99" s="5">
        <v>66227</v>
      </c>
      <c r="KZ99" s="5">
        <v>58463</v>
      </c>
      <c r="LA99" s="5">
        <v>53330</v>
      </c>
      <c r="LB99" s="5">
        <v>49255</v>
      </c>
      <c r="LC99" s="5">
        <v>48257</v>
      </c>
      <c r="LD99" s="5">
        <v>38672</v>
      </c>
      <c r="LE99" s="5">
        <v>31507</v>
      </c>
      <c r="LF99" s="5">
        <v>34910</v>
      </c>
      <c r="LG99" s="5">
        <v>35706</v>
      </c>
      <c r="LH99" s="5">
        <v>31967</v>
      </c>
      <c r="LI99" s="5">
        <v>27867</v>
      </c>
      <c r="LJ99" s="5">
        <v>26708</v>
      </c>
      <c r="LK99" s="5">
        <v>654679</v>
      </c>
      <c r="LL99" s="5">
        <v>156657</v>
      </c>
      <c r="LM99" s="5">
        <v>120964</v>
      </c>
      <c r="LN99" s="5">
        <v>108160</v>
      </c>
      <c r="LO99" s="5">
        <v>110823</v>
      </c>
      <c r="LP99" s="5">
        <v>87158</v>
      </c>
      <c r="LQ99" s="5">
        <v>89090</v>
      </c>
      <c r="LR99" s="5">
        <v>75803</v>
      </c>
      <c r="LS99" s="5">
        <v>69096</v>
      </c>
      <c r="LT99" s="5">
        <v>62582</v>
      </c>
      <c r="LU99" s="5">
        <v>58538</v>
      </c>
      <c r="LV99" s="5">
        <v>69902</v>
      </c>
      <c r="LW99" s="5">
        <v>59069</v>
      </c>
      <c r="LX99" s="5">
        <v>61131</v>
      </c>
      <c r="LY99" s="5">
        <v>54395</v>
      </c>
      <c r="LZ99" s="5">
        <v>47770</v>
      </c>
      <c r="MA99" s="5">
        <v>41857</v>
      </c>
      <c r="MB99" s="5">
        <v>40820</v>
      </c>
      <c r="MC99" s="5">
        <v>44579</v>
      </c>
      <c r="MD99" s="5">
        <v>36980</v>
      </c>
      <c r="ME99" s="5">
        <v>34319</v>
      </c>
      <c r="MF99" s="5">
        <v>31434</v>
      </c>
      <c r="MG99" s="5">
        <v>29410</v>
      </c>
      <c r="MH99" s="5">
        <v>30281</v>
      </c>
      <c r="MI99" s="5">
        <v>25994</v>
      </c>
      <c r="MJ99" s="5">
        <v>21056</v>
      </c>
      <c r="MK99" s="5">
        <v>27939</v>
      </c>
      <c r="ML99" s="5">
        <v>30732</v>
      </c>
      <c r="MM99" s="5">
        <v>30340</v>
      </c>
      <c r="MN99" s="5">
        <v>23898</v>
      </c>
      <c r="MO99" s="5">
        <v>22185</v>
      </c>
      <c r="MP99" s="5">
        <v>17909</v>
      </c>
      <c r="MQ99" s="5">
        <v>13724</v>
      </c>
      <c r="MR99" s="5">
        <v>13833</v>
      </c>
      <c r="MS99" s="5">
        <v>14651</v>
      </c>
      <c r="MT99" s="5">
        <v>15270</v>
      </c>
      <c r="MU99" s="5">
        <v>15719</v>
      </c>
      <c r="MV99" s="5">
        <v>15997</v>
      </c>
      <c r="MW99" s="5">
        <v>16419</v>
      </c>
      <c r="MX99" s="5">
        <v>16799</v>
      </c>
      <c r="MY99" s="5">
        <v>11305</v>
      </c>
      <c r="MZ99" s="5">
        <v>9039</v>
      </c>
      <c r="NA99" s="5">
        <v>11663</v>
      </c>
      <c r="NB99" s="5">
        <v>6981</v>
      </c>
      <c r="NC99" s="5">
        <v>5134</v>
      </c>
      <c r="ND99" s="5">
        <v>4224</v>
      </c>
      <c r="NE99" s="5" t="s">
        <v>33</v>
      </c>
      <c r="NF99" s="5" t="s">
        <v>33</v>
      </c>
      <c r="NG99" s="5" t="s">
        <v>33</v>
      </c>
      <c r="NH99" s="5" t="s">
        <v>33</v>
      </c>
      <c r="NI99" s="5" t="s">
        <v>33</v>
      </c>
      <c r="NJ99" s="5" t="s">
        <v>33</v>
      </c>
      <c r="NK99" s="5" t="s">
        <v>33</v>
      </c>
      <c r="NL99" s="5" t="s">
        <v>33</v>
      </c>
      <c r="NM99" s="5" t="s">
        <v>33</v>
      </c>
      <c r="NN99" s="5" t="s">
        <v>33</v>
      </c>
      <c r="NO99" s="5" t="s">
        <v>33</v>
      </c>
      <c r="NP99" s="5" t="s">
        <v>33</v>
      </c>
      <c r="NQ99" s="5" t="s">
        <v>33</v>
      </c>
      <c r="NR99" s="5" t="s">
        <v>33</v>
      </c>
      <c r="NS99" s="5" t="s">
        <v>33</v>
      </c>
      <c r="NT99" s="5" t="s">
        <v>33</v>
      </c>
      <c r="NU99" s="5" t="s">
        <v>33</v>
      </c>
      <c r="NV99" s="5" t="s">
        <v>33</v>
      </c>
      <c r="NW99" s="5">
        <v>0</v>
      </c>
      <c r="NX99" s="5">
        <v>0</v>
      </c>
      <c r="NY99" s="5">
        <v>0</v>
      </c>
      <c r="NZ99" s="5">
        <v>0</v>
      </c>
      <c r="OA99" s="5">
        <v>0</v>
      </c>
      <c r="OB99" s="5">
        <v>0</v>
      </c>
      <c r="OC99" s="5">
        <v>0</v>
      </c>
      <c r="OD99" s="5">
        <v>0</v>
      </c>
      <c r="OE99" s="5">
        <v>0</v>
      </c>
      <c r="OF99" s="5">
        <v>0</v>
      </c>
      <c r="OG99" s="5">
        <v>0</v>
      </c>
      <c r="OH99" s="5">
        <v>0</v>
      </c>
      <c r="OI99" s="5">
        <v>0</v>
      </c>
      <c r="OJ99" s="5">
        <v>0</v>
      </c>
      <c r="OK99" s="5" t="s">
        <v>33</v>
      </c>
      <c r="OL99" s="5" t="s">
        <v>33</v>
      </c>
      <c r="OM99" s="5" t="s">
        <v>33</v>
      </c>
      <c r="ON99" s="5" t="s">
        <v>33</v>
      </c>
      <c r="OO99" s="5" t="s">
        <v>33</v>
      </c>
      <c r="OP99" s="5" t="s">
        <v>33</v>
      </c>
      <c r="OQ99" s="5" t="s">
        <v>33</v>
      </c>
      <c r="OR99" s="5" t="s">
        <v>33</v>
      </c>
      <c r="OS99" s="5" t="s">
        <v>33</v>
      </c>
      <c r="OT99" s="5" t="s">
        <v>33</v>
      </c>
      <c r="OU99" s="5" t="s">
        <v>33</v>
      </c>
      <c r="OV99" s="5" t="s">
        <v>33</v>
      </c>
      <c r="OW99" s="5" t="s">
        <v>33</v>
      </c>
      <c r="OX99" s="5" t="s">
        <v>33</v>
      </c>
      <c r="OY99" s="5" t="s">
        <v>33</v>
      </c>
      <c r="OZ99" s="5" t="s">
        <v>33</v>
      </c>
      <c r="PA99" s="5" t="s">
        <v>33</v>
      </c>
      <c r="PB99" s="5" t="s">
        <v>33</v>
      </c>
      <c r="PC99" s="5">
        <v>529274</v>
      </c>
      <c r="PD99" s="5">
        <v>324196</v>
      </c>
      <c r="PE99" s="5">
        <v>109916</v>
      </c>
      <c r="PF99" s="5">
        <v>443536</v>
      </c>
      <c r="PG99" s="5">
        <v>296615</v>
      </c>
      <c r="PH99" s="5">
        <v>229884</v>
      </c>
      <c r="PI99" s="5">
        <v>239997</v>
      </c>
      <c r="PJ99" s="5">
        <v>250023</v>
      </c>
      <c r="PK99" s="5">
        <v>186790</v>
      </c>
      <c r="PL99" s="5">
        <v>153802</v>
      </c>
      <c r="PM99" s="5">
        <v>159199</v>
      </c>
      <c r="PN99" s="5">
        <v>182746</v>
      </c>
      <c r="PO99" s="5">
        <v>187347</v>
      </c>
      <c r="PP99" s="5">
        <v>163298</v>
      </c>
      <c r="PQ99" s="5">
        <v>160206</v>
      </c>
      <c r="PR99" s="5">
        <v>139511</v>
      </c>
      <c r="PS99" s="5">
        <v>147909</v>
      </c>
      <c r="PT99" s="5">
        <v>116791</v>
      </c>
      <c r="PU99" s="5">
        <v>122494</v>
      </c>
      <c r="PV99" s="5">
        <v>130026</v>
      </c>
      <c r="PW99" s="5">
        <v>137877</v>
      </c>
      <c r="PX99" s="5">
        <v>137880</v>
      </c>
      <c r="PY99" s="5">
        <v>125532</v>
      </c>
      <c r="PZ99" s="5">
        <v>116806</v>
      </c>
      <c r="QA99" s="5">
        <v>106211</v>
      </c>
      <c r="QB99" s="5">
        <v>140678</v>
      </c>
      <c r="QC99" s="5">
        <v>141494</v>
      </c>
      <c r="QD99" s="5">
        <v>130213</v>
      </c>
      <c r="QE99" s="5">
        <v>126376</v>
      </c>
      <c r="QF99" s="5">
        <v>121363</v>
      </c>
      <c r="QG99" s="5">
        <v>124148</v>
      </c>
      <c r="QH99" s="5">
        <v>126326</v>
      </c>
      <c r="QI99" s="5">
        <v>894482</v>
      </c>
      <c r="QJ99" s="5">
        <v>832773</v>
      </c>
      <c r="QK99" s="5">
        <v>616407</v>
      </c>
      <c r="QL99" s="5">
        <v>489795</v>
      </c>
      <c r="QM99" s="5">
        <v>533080</v>
      </c>
      <c r="QN99" s="5">
        <v>445210</v>
      </c>
      <c r="QO99" s="5">
        <v>389022</v>
      </c>
      <c r="QP99" s="5">
        <v>398470</v>
      </c>
      <c r="QQ99" s="5">
        <v>414046</v>
      </c>
      <c r="QR99" s="5">
        <v>352417</v>
      </c>
      <c r="QS99" s="5">
        <v>326105</v>
      </c>
      <c r="QT99" s="5">
        <v>350223</v>
      </c>
      <c r="QU99" s="5">
        <v>311041</v>
      </c>
      <c r="QV99" s="5">
        <v>307212</v>
      </c>
      <c r="QW99" s="5">
        <v>289894</v>
      </c>
      <c r="QX99" s="5">
        <v>294723</v>
      </c>
      <c r="QY99" s="5">
        <v>278826</v>
      </c>
      <c r="QZ99" s="5">
        <v>278900</v>
      </c>
      <c r="RA99" s="5">
        <v>239977</v>
      </c>
      <c r="RB99" s="5">
        <v>238911</v>
      </c>
      <c r="RC99" s="5">
        <v>228473</v>
      </c>
      <c r="RD99" s="5">
        <v>272868</v>
      </c>
      <c r="RE99" s="5">
        <v>259275</v>
      </c>
      <c r="RF99" s="5">
        <v>246985</v>
      </c>
      <c r="RG99" s="5">
        <v>175720</v>
      </c>
      <c r="RH99" s="5">
        <v>120423</v>
      </c>
      <c r="RI99" s="5">
        <v>127733</v>
      </c>
      <c r="RJ99" s="5">
        <v>117309</v>
      </c>
      <c r="RK99" s="5">
        <v>119447</v>
      </c>
      <c r="RL99" s="5">
        <v>116085</v>
      </c>
      <c r="RM99" s="5">
        <v>106437</v>
      </c>
      <c r="RN99" s="5">
        <v>116151</v>
      </c>
      <c r="RO99" s="5">
        <v>253732</v>
      </c>
      <c r="RP99" s="5">
        <v>202279</v>
      </c>
      <c r="RQ99" s="5">
        <v>215958</v>
      </c>
      <c r="RR99" s="5">
        <v>212307</v>
      </c>
      <c r="RS99" s="5">
        <v>222794</v>
      </c>
      <c r="RT99" s="5">
        <v>216187</v>
      </c>
      <c r="RU99" s="5">
        <v>248874</v>
      </c>
      <c r="RV99" s="5">
        <v>251348</v>
      </c>
      <c r="RW99" s="5">
        <v>240599</v>
      </c>
      <c r="RX99" s="5">
        <v>219693</v>
      </c>
      <c r="RY99" s="5">
        <v>242671</v>
      </c>
      <c r="RZ99" s="5">
        <v>269714</v>
      </c>
      <c r="SA99" s="5">
        <v>285996</v>
      </c>
      <c r="SB99" s="5">
        <v>256019</v>
      </c>
      <c r="SC99" s="5">
        <v>251080</v>
      </c>
      <c r="SD99" s="5">
        <v>251136</v>
      </c>
      <c r="SE99" s="5">
        <v>286273</v>
      </c>
      <c r="SF99" s="5">
        <v>238262</v>
      </c>
      <c r="SG99" s="5">
        <v>221320</v>
      </c>
      <c r="SH99" s="5">
        <v>197857</v>
      </c>
      <c r="SI99" s="5">
        <v>191062</v>
      </c>
      <c r="SJ99" s="5">
        <v>187106</v>
      </c>
      <c r="SK99" s="5">
        <v>215171</v>
      </c>
      <c r="SL99" s="5">
        <v>220430</v>
      </c>
      <c r="SM99" s="5">
        <v>174727</v>
      </c>
      <c r="SN99" s="5">
        <v>139046</v>
      </c>
      <c r="SO99" s="5">
        <v>124004</v>
      </c>
      <c r="SP99" s="5">
        <v>123172</v>
      </c>
      <c r="SQ99" s="5">
        <v>107660</v>
      </c>
      <c r="SR99" s="5">
        <v>119110</v>
      </c>
      <c r="SS99" s="5">
        <v>117033</v>
      </c>
      <c r="ST99" s="5">
        <v>114734</v>
      </c>
      <c r="SU99" s="5">
        <v>462892</v>
      </c>
      <c r="SV99" s="5">
        <v>442944</v>
      </c>
      <c r="SW99" s="5">
        <v>512904</v>
      </c>
      <c r="SX99" s="5">
        <v>611149</v>
      </c>
      <c r="SY99" s="5">
        <v>631523</v>
      </c>
      <c r="SZ99" s="5">
        <v>614606</v>
      </c>
      <c r="TA99" s="5">
        <v>616738</v>
      </c>
      <c r="TB99" s="5">
        <v>677534</v>
      </c>
      <c r="TC99" s="5">
        <v>700840</v>
      </c>
      <c r="TD99" s="5">
        <v>686933</v>
      </c>
      <c r="TE99" s="5">
        <v>692487</v>
      </c>
      <c r="TF99" s="5">
        <v>729450</v>
      </c>
      <c r="TG99" s="5">
        <v>457708</v>
      </c>
      <c r="TH99" s="5">
        <v>368142</v>
      </c>
      <c r="TI99" s="5">
        <v>268276</v>
      </c>
      <c r="TJ99" s="5">
        <v>206235</v>
      </c>
      <c r="TK99" s="5">
        <v>169246</v>
      </c>
      <c r="TL99" s="5">
        <v>165882</v>
      </c>
      <c r="TM99" s="5">
        <v>169422</v>
      </c>
      <c r="TN99" s="5">
        <v>108288</v>
      </c>
      <c r="TO99" s="5">
        <v>98221</v>
      </c>
      <c r="TP99" s="5">
        <v>113788</v>
      </c>
      <c r="TQ99" s="5">
        <v>111854</v>
      </c>
      <c r="TR99" s="5">
        <v>102116</v>
      </c>
      <c r="TS99" s="5">
        <v>121617</v>
      </c>
      <c r="TT99" s="5">
        <v>146394</v>
      </c>
      <c r="TU99" s="5">
        <v>130760</v>
      </c>
      <c r="TV99" s="5">
        <v>153191</v>
      </c>
      <c r="TW99" s="5">
        <v>130292</v>
      </c>
      <c r="TX99" s="5">
        <v>89246</v>
      </c>
      <c r="TY99" s="5">
        <v>70778</v>
      </c>
      <c r="TZ99" s="5">
        <v>54580</v>
      </c>
      <c r="UA99" s="5">
        <v>1040</v>
      </c>
      <c r="UB99" s="5">
        <v>962</v>
      </c>
      <c r="UC99" s="5">
        <v>1195</v>
      </c>
      <c r="UD99" s="5">
        <v>2273</v>
      </c>
      <c r="UE99" s="5">
        <v>2979</v>
      </c>
      <c r="UF99" s="5">
        <v>10382</v>
      </c>
      <c r="UG99" s="5">
        <v>13922</v>
      </c>
      <c r="UH99" s="5">
        <v>14398</v>
      </c>
      <c r="UI99" s="5">
        <v>6748</v>
      </c>
      <c r="UJ99" s="5">
        <v>8649</v>
      </c>
      <c r="UK99" s="5">
        <v>5541</v>
      </c>
      <c r="UL99" s="5">
        <v>3902</v>
      </c>
      <c r="UM99" s="5">
        <v>5672</v>
      </c>
      <c r="UN99" s="5">
        <v>3891</v>
      </c>
      <c r="UO99" s="5">
        <v>3712</v>
      </c>
      <c r="UP99" s="5">
        <v>2904</v>
      </c>
      <c r="UQ99" s="5">
        <v>2764</v>
      </c>
      <c r="UR99" s="5">
        <v>2431</v>
      </c>
      <c r="US99" s="5">
        <v>2532</v>
      </c>
      <c r="UT99" s="5">
        <v>3677</v>
      </c>
      <c r="UU99" s="5">
        <v>2746</v>
      </c>
      <c r="UV99" s="5">
        <v>2637</v>
      </c>
      <c r="UW99" s="5">
        <v>5074</v>
      </c>
      <c r="UX99" s="5">
        <v>11423</v>
      </c>
      <c r="UY99" s="5">
        <v>10643</v>
      </c>
      <c r="UZ99" s="5">
        <v>9183</v>
      </c>
      <c r="VA99" s="5">
        <v>6126</v>
      </c>
      <c r="VB99" s="5">
        <v>7508</v>
      </c>
      <c r="VC99" s="5">
        <v>7442</v>
      </c>
      <c r="VD99" s="5">
        <v>6304</v>
      </c>
      <c r="VE99" s="5">
        <v>4278</v>
      </c>
      <c r="VF99" s="5">
        <v>4086</v>
      </c>
      <c r="VG99" s="5">
        <v>12792390</v>
      </c>
      <c r="VH99" s="5">
        <v>13033671</v>
      </c>
      <c r="VI99" s="5">
        <v>1170047</v>
      </c>
      <c r="VJ99" s="5">
        <v>1318306</v>
      </c>
      <c r="VK99" s="5">
        <v>1042961</v>
      </c>
      <c r="VL99" s="5">
        <v>1008279</v>
      </c>
      <c r="VM99" s="5">
        <v>962889</v>
      </c>
      <c r="VN99" s="5">
        <v>954738</v>
      </c>
      <c r="VO99" s="5">
        <v>917382</v>
      </c>
      <c r="VP99" s="5">
        <v>784332</v>
      </c>
      <c r="VQ99" s="5">
        <v>865364</v>
      </c>
      <c r="VR99" s="5">
        <v>765715</v>
      </c>
      <c r="VS99" s="5">
        <v>738603</v>
      </c>
      <c r="VT99" s="5">
        <v>758995</v>
      </c>
      <c r="VU99" s="5">
        <v>596381</v>
      </c>
      <c r="VV99" s="5">
        <v>619976</v>
      </c>
      <c r="VW99" s="5">
        <v>693001</v>
      </c>
      <c r="VX99" s="5">
        <v>657351</v>
      </c>
      <c r="VY99" s="5">
        <v>507358</v>
      </c>
      <c r="VZ99" s="5">
        <v>742898</v>
      </c>
      <c r="WA99" s="5">
        <v>533774</v>
      </c>
      <c r="WB99" s="5">
        <v>531562</v>
      </c>
      <c r="WC99" s="5">
        <v>496637</v>
      </c>
      <c r="WD99" s="5">
        <v>595116</v>
      </c>
      <c r="WE99" s="5">
        <v>569165</v>
      </c>
      <c r="WF99" s="5">
        <v>811441</v>
      </c>
      <c r="WG99" s="5">
        <v>935611</v>
      </c>
      <c r="WH99" s="5">
        <v>664298</v>
      </c>
      <c r="WI99" s="5">
        <v>633503</v>
      </c>
      <c r="WJ99" s="5">
        <v>567279</v>
      </c>
      <c r="WK99" s="5">
        <v>482881</v>
      </c>
      <c r="WL99" s="5">
        <v>442140</v>
      </c>
      <c r="WM99" s="5">
        <v>4229</v>
      </c>
      <c r="WN99" s="5">
        <v>4725</v>
      </c>
      <c r="WO99" s="5">
        <v>8483</v>
      </c>
      <c r="WP99" s="5">
        <v>10959</v>
      </c>
      <c r="WQ99" s="5">
        <v>9775</v>
      </c>
      <c r="WR99" s="5">
        <v>9826</v>
      </c>
      <c r="WS99" s="5">
        <v>15776</v>
      </c>
      <c r="WT99" s="5">
        <v>13033</v>
      </c>
      <c r="WU99" s="5">
        <v>7192</v>
      </c>
      <c r="WV99" s="5">
        <v>11056</v>
      </c>
      <c r="WW99" s="5">
        <v>15937</v>
      </c>
      <c r="WX99" s="5">
        <v>15752</v>
      </c>
      <c r="WY99" s="5">
        <v>15972</v>
      </c>
      <c r="WZ99" s="5">
        <v>9994</v>
      </c>
      <c r="XA99" s="5">
        <v>3113</v>
      </c>
      <c r="XB99" s="5">
        <v>2488</v>
      </c>
      <c r="XC99" s="5">
        <v>6550</v>
      </c>
      <c r="XD99" s="5">
        <v>4494</v>
      </c>
      <c r="XE99" s="5">
        <v>2962</v>
      </c>
      <c r="XF99" s="5">
        <v>5813</v>
      </c>
      <c r="XG99" s="5">
        <v>7079</v>
      </c>
      <c r="XH99" s="5">
        <v>10747</v>
      </c>
      <c r="XI99" s="5">
        <v>7179</v>
      </c>
      <c r="XJ99" s="5">
        <v>10735</v>
      </c>
      <c r="XK99" s="5">
        <v>3776</v>
      </c>
      <c r="XL99" s="5">
        <v>3821</v>
      </c>
      <c r="XM99" s="5">
        <v>5305</v>
      </c>
      <c r="XN99" s="5">
        <v>6632</v>
      </c>
      <c r="XO99" s="5">
        <v>4272</v>
      </c>
      <c r="XP99" s="5">
        <v>3962</v>
      </c>
      <c r="XQ99" s="5">
        <v>3672</v>
      </c>
      <c r="XR99" s="5">
        <v>3181</v>
      </c>
      <c r="XS99" s="1">
        <v>14328</v>
      </c>
      <c r="XT99" s="3" t="s">
        <v>180</v>
      </c>
      <c r="XU99" s="3" t="s">
        <v>180</v>
      </c>
      <c r="XV99" s="3" t="s">
        <v>180</v>
      </c>
      <c r="XW99" s="3" t="s">
        <v>179</v>
      </c>
      <c r="XX99" s="3" t="s">
        <v>180</v>
      </c>
      <c r="XY99" s="3" t="s">
        <v>180</v>
      </c>
      <c r="XZ99" s="3" t="s">
        <v>222</v>
      </c>
    </row>
    <row r="100" spans="1:650" x14ac:dyDescent="0.3">
      <c r="A100" s="6" t="s">
        <v>131</v>
      </c>
      <c r="B100" s="1">
        <v>4001587</v>
      </c>
      <c r="C100" s="5">
        <v>54132</v>
      </c>
      <c r="D100" s="5">
        <v>40208</v>
      </c>
      <c r="E100" s="5">
        <v>58851</v>
      </c>
      <c r="F100" s="5">
        <v>51814</v>
      </c>
      <c r="G100" s="5">
        <v>24261</v>
      </c>
      <c r="H100" s="5">
        <v>33045</v>
      </c>
      <c r="I100" s="5">
        <v>10032</v>
      </c>
      <c r="J100" s="5">
        <v>27458</v>
      </c>
      <c r="K100" s="5">
        <v>50942</v>
      </c>
      <c r="L100" s="5">
        <v>101207</v>
      </c>
      <c r="M100" s="5">
        <v>33368</v>
      </c>
      <c r="N100" s="5">
        <v>81105</v>
      </c>
      <c r="O100" s="5">
        <v>17749</v>
      </c>
      <c r="P100" s="5">
        <v>33591</v>
      </c>
      <c r="Q100" s="5">
        <v>71602</v>
      </c>
      <c r="R100" s="5">
        <v>121480</v>
      </c>
      <c r="S100" s="5">
        <v>59783</v>
      </c>
      <c r="T100" s="5">
        <v>44498</v>
      </c>
      <c r="U100" s="5">
        <v>26471</v>
      </c>
      <c r="V100" s="5">
        <v>41320</v>
      </c>
      <c r="W100" s="5">
        <v>74089</v>
      </c>
      <c r="X100" s="5">
        <v>80206</v>
      </c>
      <c r="Y100" s="5">
        <v>42894</v>
      </c>
      <c r="Z100" s="5">
        <v>83895</v>
      </c>
      <c r="AA100" s="5">
        <v>21502</v>
      </c>
      <c r="AB100" s="5">
        <v>40495</v>
      </c>
      <c r="AC100" s="5">
        <v>6896</v>
      </c>
      <c r="AD100" s="5">
        <v>3425</v>
      </c>
      <c r="AE100" s="5">
        <v>20807</v>
      </c>
      <c r="AF100" s="5">
        <v>9252</v>
      </c>
      <c r="AG100" s="5">
        <v>27992</v>
      </c>
      <c r="AH100" s="5">
        <v>0</v>
      </c>
      <c r="AI100" s="5">
        <v>907901</v>
      </c>
      <c r="AJ100" s="5">
        <v>200585</v>
      </c>
      <c r="AK100" s="5">
        <v>206660</v>
      </c>
      <c r="AL100" s="5">
        <v>370251</v>
      </c>
      <c r="AM100" s="5">
        <v>500641</v>
      </c>
      <c r="AN100" s="5">
        <v>961640</v>
      </c>
      <c r="AO100" s="5">
        <v>174917</v>
      </c>
      <c r="AP100" s="5">
        <v>641825</v>
      </c>
      <c r="AQ100" s="5">
        <v>721974</v>
      </c>
      <c r="AR100" s="5">
        <v>971300</v>
      </c>
      <c r="AS100" s="5">
        <v>918176</v>
      </c>
      <c r="AT100" s="5">
        <v>1153927</v>
      </c>
      <c r="AU100" s="5">
        <v>790018</v>
      </c>
      <c r="AV100" s="5">
        <v>697504</v>
      </c>
      <c r="AW100" s="5">
        <v>343538</v>
      </c>
      <c r="AX100" s="5">
        <v>144930</v>
      </c>
      <c r="AY100" s="5">
        <v>189387</v>
      </c>
      <c r="AZ100" s="5">
        <v>169922</v>
      </c>
      <c r="BA100" s="5">
        <v>94684</v>
      </c>
      <c r="BB100" s="5">
        <v>51306</v>
      </c>
      <c r="BC100" s="5">
        <v>132802</v>
      </c>
      <c r="BD100" s="5">
        <v>135472</v>
      </c>
      <c r="BE100" s="5">
        <v>81818</v>
      </c>
      <c r="BF100" s="5">
        <v>253536</v>
      </c>
      <c r="BG100" s="5">
        <v>70900</v>
      </c>
      <c r="BH100" s="5">
        <v>139658</v>
      </c>
      <c r="BI100" s="5">
        <v>105352</v>
      </c>
      <c r="BJ100" s="5">
        <v>93486</v>
      </c>
      <c r="BK100" s="5">
        <v>89816</v>
      </c>
      <c r="BL100" s="5">
        <v>106775</v>
      </c>
      <c r="BM100" s="5">
        <v>30036</v>
      </c>
      <c r="BN100" s="5">
        <v>0</v>
      </c>
      <c r="BO100" s="5">
        <v>139461</v>
      </c>
      <c r="BP100" s="5">
        <v>147229</v>
      </c>
      <c r="BQ100" s="5">
        <v>192361</v>
      </c>
      <c r="BR100" s="5">
        <v>153285</v>
      </c>
      <c r="BS100" s="5">
        <v>528249</v>
      </c>
      <c r="BT100" s="5">
        <v>178957</v>
      </c>
      <c r="BU100" s="5">
        <v>521412</v>
      </c>
      <c r="BV100" s="5">
        <v>247904</v>
      </c>
      <c r="BW100" s="5">
        <v>204126</v>
      </c>
      <c r="BX100" s="5">
        <v>1029520</v>
      </c>
      <c r="BY100" s="5">
        <v>290605</v>
      </c>
      <c r="BZ100" s="5">
        <v>216510</v>
      </c>
      <c r="CA100" s="5">
        <v>183570</v>
      </c>
      <c r="CB100" s="5">
        <v>121301</v>
      </c>
      <c r="CC100" s="5">
        <v>92287</v>
      </c>
      <c r="CD100" s="5">
        <v>101776</v>
      </c>
      <c r="CE100" s="5">
        <v>101098</v>
      </c>
      <c r="CF100" s="5">
        <v>70827</v>
      </c>
      <c r="CG100" s="5">
        <v>65866</v>
      </c>
      <c r="CH100" s="5">
        <v>44373</v>
      </c>
      <c r="CI100" s="5">
        <v>33822</v>
      </c>
      <c r="CJ100" s="5">
        <v>32514</v>
      </c>
      <c r="CK100" s="5">
        <v>28396</v>
      </c>
      <c r="CL100" s="5">
        <v>35254</v>
      </c>
      <c r="CM100" s="5">
        <v>74290</v>
      </c>
      <c r="CN100" s="5">
        <v>88321</v>
      </c>
      <c r="CO100" s="5">
        <v>164572</v>
      </c>
      <c r="CP100" s="5">
        <v>120551</v>
      </c>
      <c r="CQ100" s="5">
        <v>99770</v>
      </c>
      <c r="CR100" s="5">
        <v>117531</v>
      </c>
      <c r="CS100" s="5">
        <v>50446</v>
      </c>
      <c r="CT100" s="5">
        <v>0</v>
      </c>
      <c r="CU100" s="5">
        <v>337558</v>
      </c>
      <c r="CV100" s="5">
        <v>312549</v>
      </c>
      <c r="CW100" s="5">
        <v>230721</v>
      </c>
      <c r="CX100" s="5">
        <v>219708</v>
      </c>
      <c r="CY100" s="5">
        <v>223383</v>
      </c>
      <c r="CZ100" s="5">
        <v>197377</v>
      </c>
      <c r="DA100" s="5">
        <v>199692</v>
      </c>
      <c r="DB100" s="5">
        <v>209322</v>
      </c>
      <c r="DC100" s="5">
        <v>243144</v>
      </c>
      <c r="DD100" s="5">
        <v>222421</v>
      </c>
      <c r="DE100" s="5">
        <v>256818</v>
      </c>
      <c r="DF100" s="5">
        <v>281815</v>
      </c>
      <c r="DG100" s="5">
        <v>282888</v>
      </c>
      <c r="DH100" s="5">
        <v>238519</v>
      </c>
      <c r="DI100" s="5">
        <v>228201</v>
      </c>
      <c r="DJ100" s="5">
        <v>219593</v>
      </c>
      <c r="DK100" s="5">
        <v>211942</v>
      </c>
      <c r="DL100" s="5">
        <v>173530</v>
      </c>
      <c r="DM100" s="5">
        <v>191171</v>
      </c>
      <c r="DN100" s="5">
        <v>185939</v>
      </c>
      <c r="DO100" s="5">
        <v>139634</v>
      </c>
      <c r="DP100" s="5">
        <v>180225</v>
      </c>
      <c r="DQ100" s="5">
        <v>228074</v>
      </c>
      <c r="DR100" s="5">
        <v>217493</v>
      </c>
      <c r="DS100" s="5">
        <v>205453</v>
      </c>
      <c r="DT100" s="5">
        <v>220331</v>
      </c>
      <c r="DU100" s="5">
        <v>205189</v>
      </c>
      <c r="DV100" s="5">
        <v>206850</v>
      </c>
      <c r="DW100" s="5">
        <v>130943</v>
      </c>
      <c r="DX100" s="5">
        <v>115968</v>
      </c>
      <c r="DY100" s="5">
        <v>125477</v>
      </c>
      <c r="DZ100" s="5">
        <v>0</v>
      </c>
      <c r="EA100" s="5">
        <v>60655</v>
      </c>
      <c r="EB100" s="5">
        <v>86832</v>
      </c>
      <c r="EC100" s="5">
        <v>83010</v>
      </c>
      <c r="ED100" s="5">
        <v>45550</v>
      </c>
      <c r="EE100" s="5">
        <v>56565</v>
      </c>
      <c r="EF100" s="5">
        <v>62225</v>
      </c>
      <c r="EG100" s="5">
        <v>91784</v>
      </c>
      <c r="EH100" s="5">
        <v>87321</v>
      </c>
      <c r="EI100" s="5">
        <v>130552</v>
      </c>
      <c r="EJ100" s="5">
        <v>89386</v>
      </c>
      <c r="EK100" s="5">
        <v>75858</v>
      </c>
      <c r="EL100" s="5">
        <v>75268</v>
      </c>
      <c r="EM100" s="5">
        <v>71732</v>
      </c>
      <c r="EN100" s="5">
        <v>81460</v>
      </c>
      <c r="EO100" s="5">
        <v>94198</v>
      </c>
      <c r="EP100" s="5">
        <v>91309</v>
      </c>
      <c r="EQ100" s="5">
        <v>92723</v>
      </c>
      <c r="ER100" s="5">
        <v>72348</v>
      </c>
      <c r="ES100" s="5">
        <v>43044</v>
      </c>
      <c r="ET100" s="5">
        <v>42118</v>
      </c>
      <c r="EU100" s="5">
        <v>29596</v>
      </c>
      <c r="EV100" s="5">
        <v>127623</v>
      </c>
      <c r="EW100" s="5">
        <v>84825</v>
      </c>
      <c r="EX100" s="5">
        <v>64164</v>
      </c>
      <c r="EY100" s="5">
        <v>77789</v>
      </c>
      <c r="EZ100" s="5">
        <v>193917</v>
      </c>
      <c r="FA100" s="5">
        <v>107640</v>
      </c>
      <c r="FB100" s="5">
        <v>96563</v>
      </c>
      <c r="FC100" s="5">
        <v>149649</v>
      </c>
      <c r="FD100" s="5">
        <v>89702</v>
      </c>
      <c r="FE100" s="5">
        <v>60410</v>
      </c>
      <c r="FF100" s="5">
        <v>0</v>
      </c>
      <c r="FG100" s="5">
        <v>0</v>
      </c>
      <c r="FH100" s="5">
        <v>0</v>
      </c>
      <c r="FI100" s="5">
        <v>0</v>
      </c>
      <c r="FJ100" s="5">
        <v>0</v>
      </c>
      <c r="FK100" s="5">
        <v>0</v>
      </c>
      <c r="FL100" s="5">
        <v>0</v>
      </c>
      <c r="FM100" s="5">
        <v>0</v>
      </c>
      <c r="FN100" s="5">
        <v>0</v>
      </c>
      <c r="FO100" s="5">
        <v>0</v>
      </c>
      <c r="FP100" s="5">
        <v>0</v>
      </c>
      <c r="FQ100" s="5">
        <v>0</v>
      </c>
      <c r="FR100" s="5">
        <v>0</v>
      </c>
      <c r="FS100" s="5">
        <v>0</v>
      </c>
      <c r="FT100" s="5">
        <v>0</v>
      </c>
      <c r="FU100" s="5" t="s">
        <v>33</v>
      </c>
      <c r="FV100" s="5" t="s">
        <v>33</v>
      </c>
      <c r="FW100" s="5" t="s">
        <v>33</v>
      </c>
      <c r="FX100" s="5" t="s">
        <v>33</v>
      </c>
      <c r="FY100" s="5" t="s">
        <v>33</v>
      </c>
      <c r="FZ100" s="5" t="s">
        <v>33</v>
      </c>
      <c r="GA100" s="5" t="s">
        <v>33</v>
      </c>
      <c r="GB100" s="5" t="s">
        <v>33</v>
      </c>
      <c r="GC100" s="5" t="s">
        <v>33</v>
      </c>
      <c r="GD100" s="5" t="s">
        <v>33</v>
      </c>
      <c r="GE100" s="5" t="s">
        <v>33</v>
      </c>
      <c r="GF100" s="5" t="s">
        <v>33</v>
      </c>
      <c r="GG100" s="5" t="s">
        <v>33</v>
      </c>
      <c r="GH100" s="5" t="s">
        <v>33</v>
      </c>
      <c r="GI100" s="5" t="s">
        <v>33</v>
      </c>
      <c r="GJ100" s="5" t="s">
        <v>33</v>
      </c>
      <c r="GK100" s="5" t="s">
        <v>33</v>
      </c>
      <c r="GL100" s="5" t="s">
        <v>33</v>
      </c>
      <c r="GM100" s="5">
        <v>1499706</v>
      </c>
      <c r="GN100" s="5">
        <v>787402</v>
      </c>
      <c r="GO100" s="5">
        <v>771604</v>
      </c>
      <c r="GP100" s="5">
        <v>846706</v>
      </c>
      <c r="GQ100" s="5">
        <v>1368159</v>
      </c>
      <c r="GR100" s="5">
        <v>1433245</v>
      </c>
      <c r="GS100" s="5">
        <v>997832</v>
      </c>
      <c r="GT100" s="5">
        <v>1213953</v>
      </c>
      <c r="GU100" s="5">
        <v>1349958</v>
      </c>
      <c r="GV100" s="5">
        <v>2415883</v>
      </c>
      <c r="GW100" s="5">
        <v>1577829</v>
      </c>
      <c r="GX100" s="5">
        <v>2111444</v>
      </c>
      <c r="GY100" s="5">
        <v>1345978</v>
      </c>
      <c r="GZ100" s="5">
        <v>1172249</v>
      </c>
      <c r="HA100" s="5">
        <v>829825</v>
      </c>
      <c r="HB100" s="5">
        <v>679087</v>
      </c>
      <c r="HC100" s="5">
        <v>654933</v>
      </c>
      <c r="HD100" s="5">
        <v>531124</v>
      </c>
      <c r="HE100" s="5">
        <v>421236</v>
      </c>
      <c r="HF100" s="5">
        <v>387348</v>
      </c>
      <c r="HG100" s="5">
        <v>409998</v>
      </c>
      <c r="HH100" s="5">
        <v>556040</v>
      </c>
      <c r="HI100" s="5">
        <v>466007</v>
      </c>
      <c r="HJ100" s="5">
        <v>654342</v>
      </c>
      <c r="HK100" s="5">
        <v>450031</v>
      </c>
      <c r="HL100" s="5">
        <v>685686</v>
      </c>
      <c r="HM100" s="5">
        <v>589964</v>
      </c>
      <c r="HN100" s="5">
        <v>780975</v>
      </c>
      <c r="HO100" s="5">
        <v>729212</v>
      </c>
      <c r="HP100" s="5">
        <v>488021</v>
      </c>
      <c r="HQ100" s="5">
        <v>294361</v>
      </c>
      <c r="HR100" s="5">
        <v>0</v>
      </c>
      <c r="HS100" s="5">
        <v>1909778</v>
      </c>
      <c r="HT100" s="5">
        <v>1952961</v>
      </c>
      <c r="HU100" s="5">
        <v>1903359</v>
      </c>
      <c r="HV100" s="5">
        <v>1878408</v>
      </c>
      <c r="HW100" s="5">
        <v>1992697</v>
      </c>
      <c r="HX100" s="5">
        <v>2088213</v>
      </c>
      <c r="HY100" s="5">
        <v>2076042</v>
      </c>
      <c r="HZ100" s="5">
        <v>1918153</v>
      </c>
      <c r="IA100" s="5">
        <v>1739498</v>
      </c>
      <c r="IB100" s="5">
        <v>1727076</v>
      </c>
      <c r="IC100" s="5">
        <v>1763268</v>
      </c>
      <c r="ID100" s="5">
        <v>2080098</v>
      </c>
      <c r="IE100" s="5">
        <v>1909134</v>
      </c>
      <c r="IF100" s="5">
        <v>1531740</v>
      </c>
      <c r="IG100" s="5">
        <v>1385584</v>
      </c>
      <c r="IH100" s="5">
        <v>1052055</v>
      </c>
      <c r="II100" s="5">
        <v>1606068</v>
      </c>
      <c r="IJ100" s="5">
        <v>1548883</v>
      </c>
      <c r="IK100" s="5">
        <v>2835085</v>
      </c>
      <c r="IL100" s="5">
        <v>2595649</v>
      </c>
      <c r="IM100" s="5">
        <v>1525619</v>
      </c>
      <c r="IN100" s="5">
        <v>3061717</v>
      </c>
      <c r="IO100" s="5">
        <v>1816174</v>
      </c>
      <c r="IP100" s="5">
        <v>1134200</v>
      </c>
      <c r="IQ100" s="5">
        <v>899185</v>
      </c>
      <c r="IR100" s="5">
        <v>943265</v>
      </c>
      <c r="IS100" s="5">
        <v>876882</v>
      </c>
      <c r="IT100" s="5">
        <v>836635</v>
      </c>
      <c r="IU100" s="5">
        <v>721339</v>
      </c>
      <c r="IV100" s="5">
        <v>673393</v>
      </c>
      <c r="IW100" s="5">
        <v>655316</v>
      </c>
      <c r="IX100" s="5">
        <v>343672</v>
      </c>
      <c r="IY100" s="5">
        <v>200319</v>
      </c>
      <c r="IZ100" s="5">
        <v>212395</v>
      </c>
      <c r="JA100" s="5">
        <v>199628</v>
      </c>
      <c r="JB100" s="5">
        <v>207095</v>
      </c>
      <c r="JC100" s="5">
        <v>220551</v>
      </c>
      <c r="JD100" s="5">
        <v>238159</v>
      </c>
      <c r="JE100" s="5">
        <v>220808</v>
      </c>
      <c r="JF100" s="5">
        <v>224790</v>
      </c>
      <c r="JG100" s="5">
        <v>219927</v>
      </c>
      <c r="JH100" s="5">
        <v>215982</v>
      </c>
      <c r="JI100" s="5">
        <v>194438</v>
      </c>
      <c r="JJ100" s="5">
        <v>173211</v>
      </c>
      <c r="JK100" s="5">
        <v>178442</v>
      </c>
      <c r="JL100" s="5">
        <v>170687</v>
      </c>
      <c r="JM100" s="5">
        <v>162589</v>
      </c>
      <c r="JN100" s="5">
        <v>159676</v>
      </c>
      <c r="JO100" s="5">
        <v>154066</v>
      </c>
      <c r="JP100" s="5">
        <v>147814</v>
      </c>
      <c r="JQ100" s="5">
        <v>128494</v>
      </c>
      <c r="JR100" s="5">
        <v>97048</v>
      </c>
      <c r="JS100" s="5">
        <v>92641</v>
      </c>
      <c r="JT100" s="5">
        <v>102427</v>
      </c>
      <c r="JU100" s="5">
        <v>112249</v>
      </c>
      <c r="JV100" s="5">
        <v>107164</v>
      </c>
      <c r="JW100" s="5">
        <v>109774</v>
      </c>
      <c r="JX100" s="5">
        <v>116304</v>
      </c>
      <c r="JY100" s="5">
        <v>115293</v>
      </c>
      <c r="JZ100" s="5">
        <v>110802</v>
      </c>
      <c r="KA100" s="5">
        <v>94673</v>
      </c>
      <c r="KB100" s="5">
        <v>93459</v>
      </c>
      <c r="KC100" s="5">
        <v>100674</v>
      </c>
      <c r="KD100" s="5">
        <v>63324</v>
      </c>
      <c r="KE100" s="5">
        <v>183065</v>
      </c>
      <c r="KF100" s="5">
        <v>170452</v>
      </c>
      <c r="KG100" s="5">
        <v>169141</v>
      </c>
      <c r="KH100" s="5">
        <v>168365</v>
      </c>
      <c r="KI100" s="5">
        <v>184597</v>
      </c>
      <c r="KJ100" s="5">
        <v>183337</v>
      </c>
      <c r="KK100" s="5">
        <v>163292</v>
      </c>
      <c r="KL100" s="5">
        <v>164690</v>
      </c>
      <c r="KM100" s="5">
        <v>162698</v>
      </c>
      <c r="KN100" s="5">
        <v>160048</v>
      </c>
      <c r="KO100" s="5">
        <v>138375</v>
      </c>
      <c r="KP100" s="5">
        <v>142093</v>
      </c>
      <c r="KQ100" s="5">
        <v>127928</v>
      </c>
      <c r="KR100" s="5">
        <v>113354</v>
      </c>
      <c r="KS100" s="5">
        <v>99309</v>
      </c>
      <c r="KT100" s="5">
        <v>90100</v>
      </c>
      <c r="KU100" s="5">
        <v>91564</v>
      </c>
      <c r="KV100" s="5">
        <v>89522</v>
      </c>
      <c r="KW100" s="5">
        <v>106679</v>
      </c>
      <c r="KX100" s="5">
        <v>95739</v>
      </c>
      <c r="KY100" s="5">
        <v>77777</v>
      </c>
      <c r="KZ100" s="5">
        <v>87328</v>
      </c>
      <c r="LA100" s="5">
        <v>81603</v>
      </c>
      <c r="LB100" s="5">
        <v>67999</v>
      </c>
      <c r="LC100" s="5">
        <v>57537</v>
      </c>
      <c r="LD100" s="5">
        <v>58194</v>
      </c>
      <c r="LE100" s="5">
        <v>51217</v>
      </c>
      <c r="LF100" s="5">
        <v>53261</v>
      </c>
      <c r="LG100" s="5">
        <v>42749</v>
      </c>
      <c r="LH100" s="5">
        <v>42315</v>
      </c>
      <c r="LI100" s="5">
        <v>43168</v>
      </c>
      <c r="LJ100" s="5">
        <v>35611</v>
      </c>
      <c r="LK100" s="5">
        <v>35302</v>
      </c>
      <c r="LL100" s="5">
        <v>36054</v>
      </c>
      <c r="LM100" s="5">
        <v>35665</v>
      </c>
      <c r="LN100" s="5">
        <v>34896</v>
      </c>
      <c r="LO100" s="5">
        <v>31068</v>
      </c>
      <c r="LP100" s="5">
        <v>27720</v>
      </c>
      <c r="LQ100" s="5">
        <v>35378</v>
      </c>
      <c r="LR100" s="5">
        <v>41794</v>
      </c>
      <c r="LS100" s="5">
        <v>42018</v>
      </c>
      <c r="LT100" s="5">
        <v>35580</v>
      </c>
      <c r="LU100" s="5">
        <v>34499</v>
      </c>
      <c r="LV100" s="5">
        <v>31917</v>
      </c>
      <c r="LW100" s="5">
        <v>26267</v>
      </c>
      <c r="LX100" s="5">
        <v>23577</v>
      </c>
      <c r="LY100" s="5">
        <v>15974</v>
      </c>
      <c r="LZ100" s="5">
        <v>15224</v>
      </c>
      <c r="MA100" s="5">
        <v>14398</v>
      </c>
      <c r="MB100" s="5">
        <v>12897</v>
      </c>
      <c r="MC100" s="5">
        <v>16534</v>
      </c>
      <c r="MD100" s="5">
        <v>8229</v>
      </c>
      <c r="ME100" s="5">
        <v>6098</v>
      </c>
      <c r="MF100" s="5">
        <v>9706</v>
      </c>
      <c r="MG100" s="5">
        <v>12226</v>
      </c>
      <c r="MH100" s="5">
        <v>10626</v>
      </c>
      <c r="MI100" s="5">
        <v>10191</v>
      </c>
      <c r="MJ100" s="5">
        <v>10148</v>
      </c>
      <c r="MK100" s="5">
        <v>10427</v>
      </c>
      <c r="ML100" s="5">
        <v>11102</v>
      </c>
      <c r="MM100" s="5">
        <v>7806</v>
      </c>
      <c r="MN100" s="5">
        <v>10226</v>
      </c>
      <c r="MO100" s="5">
        <v>10900</v>
      </c>
      <c r="MP100" s="5">
        <v>3911</v>
      </c>
      <c r="MQ100" s="5">
        <v>0</v>
      </c>
      <c r="MR100" s="5">
        <v>0</v>
      </c>
      <c r="MS100" s="5">
        <v>0</v>
      </c>
      <c r="MT100" s="5">
        <v>0</v>
      </c>
      <c r="MU100" s="5">
        <v>0</v>
      </c>
      <c r="MV100" s="5">
        <v>0</v>
      </c>
      <c r="MW100" s="5">
        <v>0</v>
      </c>
      <c r="MX100" s="5">
        <v>0</v>
      </c>
      <c r="MY100" s="5">
        <v>0</v>
      </c>
      <c r="MZ100" s="5">
        <v>0</v>
      </c>
      <c r="NA100" s="5">
        <v>0</v>
      </c>
      <c r="NB100" s="5">
        <v>0</v>
      </c>
      <c r="NC100" s="5">
        <v>0</v>
      </c>
      <c r="ND100" s="5">
        <v>0</v>
      </c>
      <c r="NE100" s="5" t="s">
        <v>33</v>
      </c>
      <c r="NF100" s="5" t="s">
        <v>33</v>
      </c>
      <c r="NG100" s="5" t="s">
        <v>33</v>
      </c>
      <c r="NH100" s="5" t="s">
        <v>33</v>
      </c>
      <c r="NI100" s="5" t="s">
        <v>33</v>
      </c>
      <c r="NJ100" s="5" t="s">
        <v>33</v>
      </c>
      <c r="NK100" s="5" t="s">
        <v>33</v>
      </c>
      <c r="NL100" s="5" t="s">
        <v>33</v>
      </c>
      <c r="NM100" s="5" t="s">
        <v>33</v>
      </c>
      <c r="NN100" s="5" t="s">
        <v>33</v>
      </c>
      <c r="NO100" s="5" t="s">
        <v>33</v>
      </c>
      <c r="NP100" s="5" t="s">
        <v>33</v>
      </c>
      <c r="NQ100" s="5" t="s">
        <v>33</v>
      </c>
      <c r="NR100" s="5" t="s">
        <v>33</v>
      </c>
      <c r="NS100" s="5" t="s">
        <v>33</v>
      </c>
      <c r="NT100" s="5" t="s">
        <v>33</v>
      </c>
      <c r="NU100" s="5" t="s">
        <v>33</v>
      </c>
      <c r="NV100" s="5" t="s">
        <v>33</v>
      </c>
      <c r="NW100" s="5">
        <v>0</v>
      </c>
      <c r="NX100" s="5">
        <v>0</v>
      </c>
      <c r="NY100" s="5">
        <v>0</v>
      </c>
      <c r="NZ100" s="5">
        <v>0</v>
      </c>
      <c r="OA100" s="5">
        <v>0</v>
      </c>
      <c r="OB100" s="5">
        <v>0</v>
      </c>
      <c r="OC100" s="5">
        <v>0</v>
      </c>
      <c r="OD100" s="5">
        <v>0</v>
      </c>
      <c r="OE100" s="5">
        <v>0</v>
      </c>
      <c r="OF100" s="5">
        <v>0</v>
      </c>
      <c r="OG100" s="5">
        <v>0</v>
      </c>
      <c r="OH100" s="5">
        <v>0</v>
      </c>
      <c r="OI100" s="5">
        <v>0</v>
      </c>
      <c r="OJ100" s="5">
        <v>0</v>
      </c>
      <c r="OK100" s="5" t="s">
        <v>33</v>
      </c>
      <c r="OL100" s="5" t="s">
        <v>33</v>
      </c>
      <c r="OM100" s="5" t="s">
        <v>33</v>
      </c>
      <c r="ON100" s="5" t="s">
        <v>33</v>
      </c>
      <c r="OO100" s="5" t="s">
        <v>33</v>
      </c>
      <c r="OP100" s="5" t="s">
        <v>33</v>
      </c>
      <c r="OQ100" s="5" t="s">
        <v>33</v>
      </c>
      <c r="OR100" s="5" t="s">
        <v>33</v>
      </c>
      <c r="OS100" s="5" t="s">
        <v>33</v>
      </c>
      <c r="OT100" s="5" t="s">
        <v>33</v>
      </c>
      <c r="OU100" s="5" t="s">
        <v>33</v>
      </c>
      <c r="OV100" s="5" t="s">
        <v>33</v>
      </c>
      <c r="OW100" s="5" t="s">
        <v>33</v>
      </c>
      <c r="OX100" s="5" t="s">
        <v>33</v>
      </c>
      <c r="OY100" s="5" t="s">
        <v>33</v>
      </c>
      <c r="OZ100" s="5" t="s">
        <v>33</v>
      </c>
      <c r="PA100" s="5" t="s">
        <v>33</v>
      </c>
      <c r="PB100" s="5" t="s">
        <v>33</v>
      </c>
      <c r="PC100" s="5">
        <v>57888</v>
      </c>
      <c r="PD100" s="5">
        <v>55302</v>
      </c>
      <c r="PE100" s="5">
        <v>54509</v>
      </c>
      <c r="PF100" s="5">
        <v>61573</v>
      </c>
      <c r="PG100" s="5">
        <v>59432</v>
      </c>
      <c r="PH100" s="5">
        <v>58040</v>
      </c>
      <c r="PI100" s="5">
        <v>62644</v>
      </c>
      <c r="PJ100" s="5">
        <v>64431</v>
      </c>
      <c r="PK100" s="5">
        <v>68923</v>
      </c>
      <c r="PL100" s="5">
        <v>67486</v>
      </c>
      <c r="PM100" s="5">
        <v>72787</v>
      </c>
      <c r="PN100" s="5">
        <v>72964</v>
      </c>
      <c r="PO100" s="5">
        <v>72379</v>
      </c>
      <c r="PP100" s="5">
        <v>83354</v>
      </c>
      <c r="PQ100" s="5">
        <v>87217</v>
      </c>
      <c r="PR100" s="5">
        <v>88846</v>
      </c>
      <c r="PS100" s="5">
        <v>71191</v>
      </c>
      <c r="PT100" s="5">
        <v>41161</v>
      </c>
      <c r="PU100" s="5">
        <v>54006</v>
      </c>
      <c r="PV100" s="5">
        <v>74543</v>
      </c>
      <c r="PW100" s="5">
        <v>78345</v>
      </c>
      <c r="PX100" s="5">
        <v>46741</v>
      </c>
      <c r="PY100" s="5">
        <v>42611</v>
      </c>
      <c r="PZ100" s="5">
        <v>45987</v>
      </c>
      <c r="QA100" s="5">
        <v>46941</v>
      </c>
      <c r="QB100" s="5">
        <v>44812</v>
      </c>
      <c r="QC100" s="5">
        <v>42654</v>
      </c>
      <c r="QD100" s="5">
        <v>38184</v>
      </c>
      <c r="QE100" s="5">
        <v>39663</v>
      </c>
      <c r="QF100" s="5">
        <v>42643</v>
      </c>
      <c r="QG100" s="5">
        <v>43145</v>
      </c>
      <c r="QH100" s="5">
        <v>17295</v>
      </c>
      <c r="QI100" s="5">
        <v>144915</v>
      </c>
      <c r="QJ100" s="5">
        <v>141957</v>
      </c>
      <c r="QK100" s="5">
        <v>143140</v>
      </c>
      <c r="QL100" s="5">
        <v>134925</v>
      </c>
      <c r="QM100" s="5">
        <v>147604</v>
      </c>
      <c r="QN100" s="5">
        <v>149523</v>
      </c>
      <c r="QO100" s="5">
        <v>145795</v>
      </c>
      <c r="QP100" s="5">
        <v>139247</v>
      </c>
      <c r="QQ100" s="5">
        <v>146177</v>
      </c>
      <c r="QR100" s="5">
        <v>141065</v>
      </c>
      <c r="QS100" s="5">
        <v>142682</v>
      </c>
      <c r="QT100" s="5">
        <v>142400</v>
      </c>
      <c r="QU100" s="5">
        <v>148962</v>
      </c>
      <c r="QV100" s="5">
        <v>135466</v>
      </c>
      <c r="QW100" s="5">
        <v>114382</v>
      </c>
      <c r="QX100" s="5">
        <v>120036</v>
      </c>
      <c r="QY100" s="5">
        <v>63941</v>
      </c>
      <c r="QZ100" s="5">
        <v>80520</v>
      </c>
      <c r="RA100" s="5">
        <v>68519</v>
      </c>
      <c r="RB100" s="5">
        <v>57504</v>
      </c>
      <c r="RC100" s="5">
        <v>62959</v>
      </c>
      <c r="RD100" s="5">
        <v>50376</v>
      </c>
      <c r="RE100" s="5">
        <v>47384</v>
      </c>
      <c r="RF100" s="5">
        <v>45177</v>
      </c>
      <c r="RG100" s="5">
        <v>43340</v>
      </c>
      <c r="RH100" s="5">
        <v>42735</v>
      </c>
      <c r="RI100" s="5">
        <v>41387</v>
      </c>
      <c r="RJ100" s="5">
        <v>39525</v>
      </c>
      <c r="RK100" s="5">
        <v>37874</v>
      </c>
      <c r="RL100" s="5">
        <v>41165</v>
      </c>
      <c r="RM100" s="5">
        <v>43649</v>
      </c>
      <c r="RN100" s="5">
        <v>19155</v>
      </c>
      <c r="RO100" s="5">
        <v>76860</v>
      </c>
      <c r="RP100" s="5">
        <v>83662</v>
      </c>
      <c r="RQ100" s="5">
        <v>86106</v>
      </c>
      <c r="RR100" s="5">
        <v>83187</v>
      </c>
      <c r="RS100" s="5">
        <v>81366</v>
      </c>
      <c r="RT100" s="5">
        <v>85292</v>
      </c>
      <c r="RU100" s="5">
        <v>87534</v>
      </c>
      <c r="RV100" s="5">
        <v>91533</v>
      </c>
      <c r="RW100" s="5">
        <v>95944</v>
      </c>
      <c r="RX100" s="5">
        <v>92751</v>
      </c>
      <c r="RY100" s="5">
        <v>93785</v>
      </c>
      <c r="RZ100" s="5">
        <v>99309</v>
      </c>
      <c r="SA100" s="5">
        <v>95458</v>
      </c>
      <c r="SB100" s="5">
        <v>107864</v>
      </c>
      <c r="SC100" s="5">
        <v>91225</v>
      </c>
      <c r="SD100" s="5">
        <v>86823</v>
      </c>
      <c r="SE100" s="5">
        <v>96416</v>
      </c>
      <c r="SF100" s="5">
        <v>84099</v>
      </c>
      <c r="SG100" s="5">
        <v>85769</v>
      </c>
      <c r="SH100" s="5">
        <v>73953</v>
      </c>
      <c r="SI100" s="5">
        <v>84340</v>
      </c>
      <c r="SJ100" s="5">
        <v>72030</v>
      </c>
      <c r="SK100" s="5">
        <v>72777</v>
      </c>
      <c r="SL100" s="5">
        <v>58732</v>
      </c>
      <c r="SM100" s="5">
        <v>56202</v>
      </c>
      <c r="SN100" s="5">
        <v>54939</v>
      </c>
      <c r="SO100" s="5">
        <v>54716</v>
      </c>
      <c r="SP100" s="5">
        <v>52455</v>
      </c>
      <c r="SQ100" s="5">
        <v>48497</v>
      </c>
      <c r="SR100" s="5">
        <v>52042</v>
      </c>
      <c r="SS100" s="5">
        <v>53396</v>
      </c>
      <c r="ST100" s="5">
        <v>28166</v>
      </c>
      <c r="SU100" s="5">
        <v>101543</v>
      </c>
      <c r="SV100" s="5">
        <v>96100</v>
      </c>
      <c r="SW100" s="5">
        <v>91522</v>
      </c>
      <c r="SX100" s="5">
        <v>147415</v>
      </c>
      <c r="SY100" s="5">
        <v>135712</v>
      </c>
      <c r="SZ100" s="5">
        <v>136012</v>
      </c>
      <c r="TA100" s="5">
        <v>116605</v>
      </c>
      <c r="TB100" s="5">
        <v>106957</v>
      </c>
      <c r="TC100" s="5">
        <v>109512</v>
      </c>
      <c r="TD100" s="5">
        <v>128945</v>
      </c>
      <c r="TE100" s="5">
        <v>71463</v>
      </c>
      <c r="TF100" s="5">
        <v>56243</v>
      </c>
      <c r="TG100" s="5">
        <v>46969</v>
      </c>
      <c r="TH100" s="5">
        <v>52739</v>
      </c>
      <c r="TI100" s="5">
        <v>48299</v>
      </c>
      <c r="TJ100" s="5">
        <v>37823</v>
      </c>
      <c r="TK100" s="5">
        <v>12581</v>
      </c>
      <c r="TL100" s="5">
        <v>9060</v>
      </c>
      <c r="TM100" s="5">
        <v>25952</v>
      </c>
      <c r="TN100" s="5">
        <v>27708</v>
      </c>
      <c r="TO100" s="5">
        <v>27710</v>
      </c>
      <c r="TP100" s="5">
        <v>32905</v>
      </c>
      <c r="TQ100" s="5">
        <v>29850</v>
      </c>
      <c r="TR100" s="5">
        <v>20527</v>
      </c>
      <c r="TS100" s="5">
        <v>20445</v>
      </c>
      <c r="TT100" s="5">
        <v>22334</v>
      </c>
      <c r="TU100" s="5">
        <v>19386</v>
      </c>
      <c r="TV100" s="5">
        <v>12940</v>
      </c>
      <c r="TW100" s="5">
        <v>11095</v>
      </c>
      <c r="TX100" s="5">
        <v>13719</v>
      </c>
      <c r="TY100" s="5">
        <v>13588</v>
      </c>
      <c r="TZ100" s="5">
        <v>4433</v>
      </c>
      <c r="UA100" s="5">
        <v>0</v>
      </c>
      <c r="UB100" s="5">
        <v>0</v>
      </c>
      <c r="UC100" s="5">
        <v>0</v>
      </c>
      <c r="UD100" s="5">
        <v>0</v>
      </c>
      <c r="UE100" s="5">
        <v>0</v>
      </c>
      <c r="UF100" s="5">
        <v>0</v>
      </c>
      <c r="UG100" s="5">
        <v>0</v>
      </c>
      <c r="UH100" s="5">
        <v>0</v>
      </c>
      <c r="UI100" s="5">
        <v>0</v>
      </c>
      <c r="UJ100" s="5">
        <v>0</v>
      </c>
      <c r="UK100" s="5">
        <v>0</v>
      </c>
      <c r="UL100" s="5">
        <v>0</v>
      </c>
      <c r="UM100" s="5">
        <v>0</v>
      </c>
      <c r="UN100" s="5">
        <v>0</v>
      </c>
      <c r="UO100" s="5">
        <v>0</v>
      </c>
      <c r="UP100" s="5">
        <v>0</v>
      </c>
      <c r="UQ100" s="5">
        <v>196</v>
      </c>
      <c r="UR100" s="5">
        <v>513</v>
      </c>
      <c r="US100" s="5">
        <v>991</v>
      </c>
      <c r="UT100" s="5">
        <v>5154</v>
      </c>
      <c r="UU100" s="5">
        <v>32</v>
      </c>
      <c r="UV100" s="5">
        <v>9226</v>
      </c>
      <c r="UW100" s="5">
        <v>11839</v>
      </c>
      <c r="UX100" s="5">
        <v>12163</v>
      </c>
      <c r="UY100" s="5">
        <v>9981</v>
      </c>
      <c r="UZ100" s="5">
        <v>5107</v>
      </c>
      <c r="VA100" s="5">
        <v>5999</v>
      </c>
      <c r="VB100" s="5">
        <v>7274</v>
      </c>
      <c r="VC100" s="5">
        <v>8403</v>
      </c>
      <c r="VD100" s="5">
        <v>7903</v>
      </c>
      <c r="VE100" s="5">
        <v>12315</v>
      </c>
      <c r="VF100" s="5">
        <v>9422</v>
      </c>
      <c r="VG100" s="5">
        <v>98686</v>
      </c>
      <c r="VH100" s="5">
        <v>111837</v>
      </c>
      <c r="VI100" s="5">
        <v>120473</v>
      </c>
      <c r="VJ100" s="5">
        <v>107417</v>
      </c>
      <c r="VK100" s="5">
        <v>111242</v>
      </c>
      <c r="VL100" s="5">
        <v>81724</v>
      </c>
      <c r="VM100" s="5">
        <v>154598</v>
      </c>
      <c r="VN100" s="5">
        <v>166722</v>
      </c>
      <c r="VO100" s="5">
        <v>128297</v>
      </c>
      <c r="VP100" s="5">
        <v>123742</v>
      </c>
      <c r="VQ100" s="5">
        <v>139422</v>
      </c>
      <c r="VR100" s="5">
        <v>142919</v>
      </c>
      <c r="VS100" s="5">
        <v>156018</v>
      </c>
      <c r="VT100" s="5">
        <v>215968</v>
      </c>
      <c r="VU100" s="5">
        <v>217740</v>
      </c>
      <c r="VV100" s="5">
        <v>225170</v>
      </c>
      <c r="VW100" s="5">
        <v>221571</v>
      </c>
      <c r="VX100" s="5">
        <v>249700</v>
      </c>
      <c r="VY100" s="5">
        <v>177697</v>
      </c>
      <c r="VZ100" s="5">
        <v>99937</v>
      </c>
      <c r="WA100" s="5">
        <v>209710</v>
      </c>
      <c r="WB100" s="5">
        <v>336044</v>
      </c>
      <c r="WC100" s="5">
        <v>400912</v>
      </c>
      <c r="WD100" s="5">
        <v>176274</v>
      </c>
      <c r="WE100" s="5">
        <v>160442</v>
      </c>
      <c r="WF100" s="5">
        <v>142678</v>
      </c>
      <c r="WG100" s="5">
        <v>138242</v>
      </c>
      <c r="WH100" s="5">
        <v>144532</v>
      </c>
      <c r="WI100" s="5">
        <v>119137</v>
      </c>
      <c r="WJ100" s="5">
        <v>139474</v>
      </c>
      <c r="WK100" s="5">
        <v>135669</v>
      </c>
      <c r="WL100" s="5">
        <v>67708</v>
      </c>
      <c r="WM100" s="5">
        <v>24451</v>
      </c>
      <c r="WN100" s="5">
        <v>23526</v>
      </c>
      <c r="WO100" s="5">
        <v>21637</v>
      </c>
      <c r="WP100" s="5">
        <v>22216</v>
      </c>
      <c r="WQ100" s="5">
        <v>22975</v>
      </c>
      <c r="WR100" s="5">
        <v>22163</v>
      </c>
      <c r="WS100" s="5">
        <v>21202</v>
      </c>
      <c r="WT100" s="5">
        <v>21518</v>
      </c>
      <c r="WU100" s="5">
        <v>24360</v>
      </c>
      <c r="WV100" s="5">
        <v>22335</v>
      </c>
      <c r="WW100" s="5">
        <v>23198</v>
      </c>
      <c r="WX100" s="5">
        <v>27125</v>
      </c>
      <c r="WY100" s="5">
        <v>24338</v>
      </c>
      <c r="WZ100" s="5">
        <v>22676</v>
      </c>
      <c r="XA100" s="5">
        <v>18969</v>
      </c>
      <c r="XB100" s="5">
        <v>19723</v>
      </c>
      <c r="XC100" s="5">
        <v>29786</v>
      </c>
      <c r="XD100" s="5">
        <v>17225</v>
      </c>
      <c r="XE100" s="5">
        <v>2931</v>
      </c>
      <c r="XF100" s="5">
        <v>423</v>
      </c>
      <c r="XG100" s="5">
        <v>0</v>
      </c>
      <c r="XH100" s="5">
        <v>2358</v>
      </c>
      <c r="XI100" s="5">
        <v>3086</v>
      </c>
      <c r="XJ100" s="5">
        <v>4346</v>
      </c>
      <c r="XK100" s="5">
        <v>5085</v>
      </c>
      <c r="XL100" s="5">
        <v>5373</v>
      </c>
      <c r="XM100" s="5">
        <v>4950</v>
      </c>
      <c r="XN100" s="5">
        <v>6233</v>
      </c>
      <c r="XO100" s="5">
        <v>6208</v>
      </c>
      <c r="XP100" s="5">
        <v>6239</v>
      </c>
      <c r="XQ100" s="5">
        <v>3461</v>
      </c>
      <c r="XR100" s="5">
        <v>180</v>
      </c>
      <c r="XS100" s="1">
        <v>14354</v>
      </c>
      <c r="XT100" s="3" t="s">
        <v>180</v>
      </c>
      <c r="XU100" s="3" t="s">
        <v>180</v>
      </c>
      <c r="XV100" s="3" t="s">
        <v>180</v>
      </c>
      <c r="XW100" s="3" t="s">
        <v>179</v>
      </c>
      <c r="XX100" s="3" t="s">
        <v>180</v>
      </c>
      <c r="XY100" s="3" t="s">
        <v>180</v>
      </c>
      <c r="XZ100" s="3" t="s">
        <v>248</v>
      </c>
    </row>
    <row r="101" spans="1:650" x14ac:dyDescent="0.3">
      <c r="A101" s="6" t="s">
        <v>132</v>
      </c>
      <c r="B101" s="1">
        <v>4062222</v>
      </c>
      <c r="C101" s="5">
        <v>20753</v>
      </c>
      <c r="D101" s="5">
        <v>11219</v>
      </c>
      <c r="E101" s="5">
        <v>24967</v>
      </c>
      <c r="F101" s="5">
        <v>26547</v>
      </c>
      <c r="G101" s="5">
        <v>14539</v>
      </c>
      <c r="H101" s="5">
        <v>19984</v>
      </c>
      <c r="I101" s="5">
        <v>21970</v>
      </c>
      <c r="J101" s="5">
        <v>20998</v>
      </c>
      <c r="K101" s="5">
        <v>12247</v>
      </c>
      <c r="L101" s="5">
        <v>300</v>
      </c>
      <c r="M101" s="5">
        <v>1985</v>
      </c>
      <c r="N101" s="5">
        <v>235</v>
      </c>
      <c r="O101" s="5">
        <v>0</v>
      </c>
      <c r="P101" s="5">
        <v>0</v>
      </c>
      <c r="Q101" s="5">
        <v>0</v>
      </c>
      <c r="R101" s="5">
        <v>0</v>
      </c>
      <c r="S101" s="5">
        <v>0</v>
      </c>
      <c r="T101" s="5">
        <v>0</v>
      </c>
      <c r="U101" s="5">
        <v>0</v>
      </c>
      <c r="V101" s="5">
        <v>0</v>
      </c>
      <c r="W101" s="5">
        <v>386</v>
      </c>
      <c r="X101" s="5">
        <v>4793</v>
      </c>
      <c r="Y101" s="5">
        <v>19119</v>
      </c>
      <c r="Z101" s="5">
        <v>30051</v>
      </c>
      <c r="AA101" s="5">
        <v>27046</v>
      </c>
      <c r="AB101" s="5">
        <v>763</v>
      </c>
      <c r="AC101" s="5">
        <v>27416</v>
      </c>
      <c r="AD101" s="5">
        <v>0</v>
      </c>
      <c r="AE101" s="5">
        <v>0</v>
      </c>
      <c r="AF101" s="5">
        <v>0</v>
      </c>
      <c r="AG101" s="5">
        <v>0</v>
      </c>
      <c r="AH101" s="5">
        <v>0</v>
      </c>
      <c r="AI101" s="5">
        <v>0</v>
      </c>
      <c r="AJ101" s="5">
        <v>0</v>
      </c>
      <c r="AK101" s="5">
        <v>0</v>
      </c>
      <c r="AL101" s="5">
        <v>0</v>
      </c>
      <c r="AM101" s="5">
        <v>0</v>
      </c>
      <c r="AN101" s="5">
        <v>0</v>
      </c>
      <c r="AO101" s="5">
        <v>0</v>
      </c>
      <c r="AP101" s="5">
        <v>0</v>
      </c>
      <c r="AQ101" s="5">
        <v>0</v>
      </c>
      <c r="AR101" s="5">
        <v>0</v>
      </c>
      <c r="AS101" s="5">
        <v>0</v>
      </c>
      <c r="AT101" s="5">
        <v>0</v>
      </c>
      <c r="AU101" s="5">
        <v>0</v>
      </c>
      <c r="AV101" s="5">
        <v>0</v>
      </c>
      <c r="AW101" s="5">
        <v>0</v>
      </c>
      <c r="AX101" s="5">
        <v>0</v>
      </c>
      <c r="AY101" s="5">
        <v>0</v>
      </c>
      <c r="AZ101" s="5">
        <v>0</v>
      </c>
      <c r="BA101" s="5">
        <v>0</v>
      </c>
      <c r="BB101" s="5">
        <v>747</v>
      </c>
      <c r="BC101" s="5">
        <v>190727</v>
      </c>
      <c r="BD101" s="5">
        <v>328630</v>
      </c>
      <c r="BE101" s="5">
        <v>228544</v>
      </c>
      <c r="BF101" s="5">
        <v>48570</v>
      </c>
      <c r="BG101" s="5">
        <v>165980</v>
      </c>
      <c r="BH101" s="5">
        <v>154703</v>
      </c>
      <c r="BI101" s="5">
        <v>153045</v>
      </c>
      <c r="BJ101" s="5">
        <v>182502</v>
      </c>
      <c r="BK101" s="5">
        <v>100624</v>
      </c>
      <c r="BL101" s="5">
        <v>2965237</v>
      </c>
      <c r="BM101" s="5">
        <v>134321</v>
      </c>
      <c r="BN101" s="5">
        <v>136874</v>
      </c>
      <c r="BO101" s="5">
        <v>87651</v>
      </c>
      <c r="BP101" s="5">
        <v>75162</v>
      </c>
      <c r="BQ101" s="5">
        <v>97154</v>
      </c>
      <c r="BR101" s="5">
        <v>90138</v>
      </c>
      <c r="BS101" s="5">
        <v>72513</v>
      </c>
      <c r="BT101" s="5">
        <v>21427</v>
      </c>
      <c r="BU101" s="5">
        <v>46587</v>
      </c>
      <c r="BV101" s="5">
        <v>66491</v>
      </c>
      <c r="BW101" s="5">
        <v>129222</v>
      </c>
      <c r="BX101" s="5">
        <v>37303</v>
      </c>
      <c r="BY101" s="5">
        <v>66820</v>
      </c>
      <c r="BZ101" s="5">
        <v>36905</v>
      </c>
      <c r="CA101" s="5">
        <v>23867</v>
      </c>
      <c r="CB101" s="5">
        <v>10544</v>
      </c>
      <c r="CC101" s="5">
        <v>17999</v>
      </c>
      <c r="CD101" s="5">
        <v>23152</v>
      </c>
      <c r="CE101" s="5">
        <v>24262</v>
      </c>
      <c r="CF101" s="5">
        <v>17253</v>
      </c>
      <c r="CG101" s="5">
        <v>23125</v>
      </c>
      <c r="CH101" s="5">
        <v>7624</v>
      </c>
      <c r="CI101" s="5">
        <v>22061</v>
      </c>
      <c r="CJ101" s="5">
        <v>26033</v>
      </c>
      <c r="CK101" s="5">
        <v>9208</v>
      </c>
      <c r="CL101" s="5">
        <v>17181</v>
      </c>
      <c r="CM101" s="5">
        <v>14605</v>
      </c>
      <c r="CN101" s="5">
        <v>1604</v>
      </c>
      <c r="CO101" s="5">
        <v>6512</v>
      </c>
      <c r="CP101" s="5">
        <v>38993</v>
      </c>
      <c r="CQ101" s="5">
        <v>6518</v>
      </c>
      <c r="CR101" s="5">
        <v>31848</v>
      </c>
      <c r="CS101" s="5">
        <v>22617</v>
      </c>
      <c r="CT101" s="5">
        <v>2909</v>
      </c>
      <c r="CU101" s="5">
        <v>518700</v>
      </c>
      <c r="CV101" s="5">
        <v>340862</v>
      </c>
      <c r="CW101" s="5">
        <v>281032</v>
      </c>
      <c r="CX101" s="5">
        <v>261061</v>
      </c>
      <c r="CY101" s="5">
        <v>272951</v>
      </c>
      <c r="CZ101" s="5">
        <v>329379</v>
      </c>
      <c r="DA101" s="5">
        <v>306220</v>
      </c>
      <c r="DB101" s="5">
        <v>223783</v>
      </c>
      <c r="DC101" s="5">
        <v>255266</v>
      </c>
      <c r="DD101" s="5">
        <v>186648</v>
      </c>
      <c r="DE101" s="5">
        <v>190058</v>
      </c>
      <c r="DF101" s="5">
        <v>221698</v>
      </c>
      <c r="DG101" s="5">
        <v>211057</v>
      </c>
      <c r="DH101" s="5">
        <v>191168</v>
      </c>
      <c r="DI101" s="5">
        <v>147158</v>
      </c>
      <c r="DJ101" s="5">
        <v>135798</v>
      </c>
      <c r="DK101" s="5">
        <v>133697</v>
      </c>
      <c r="DL101" s="5">
        <v>134313</v>
      </c>
      <c r="DM101" s="5">
        <v>213431</v>
      </c>
      <c r="DN101" s="5">
        <v>41831</v>
      </c>
      <c r="DO101" s="5">
        <v>137294</v>
      </c>
      <c r="DP101" s="5">
        <v>126070</v>
      </c>
      <c r="DQ101" s="5">
        <v>122884</v>
      </c>
      <c r="DR101" s="5">
        <v>110109</v>
      </c>
      <c r="DS101" s="5">
        <v>69751</v>
      </c>
      <c r="DT101" s="5">
        <v>108285</v>
      </c>
      <c r="DU101" s="5">
        <v>123392</v>
      </c>
      <c r="DV101" s="5">
        <v>132110</v>
      </c>
      <c r="DW101" s="5">
        <v>103863</v>
      </c>
      <c r="DX101" s="5">
        <v>180052</v>
      </c>
      <c r="DY101" s="5">
        <v>146761</v>
      </c>
      <c r="DZ101" s="5">
        <v>131145</v>
      </c>
      <c r="EA101" s="5">
        <v>18377</v>
      </c>
      <c r="EB101" s="5">
        <v>23797</v>
      </c>
      <c r="EC101" s="5">
        <v>26302</v>
      </c>
      <c r="ED101" s="5">
        <v>21064</v>
      </c>
      <c r="EE101" s="5">
        <v>17540</v>
      </c>
      <c r="EF101" s="5">
        <v>31731</v>
      </c>
      <c r="EG101" s="5">
        <v>8653</v>
      </c>
      <c r="EH101" s="5">
        <v>14079</v>
      </c>
      <c r="EI101" s="5">
        <v>70464</v>
      </c>
      <c r="EJ101" s="5">
        <v>27963</v>
      </c>
      <c r="EK101" s="5">
        <v>3851</v>
      </c>
      <c r="EL101" s="5">
        <v>1772</v>
      </c>
      <c r="EM101" s="5">
        <v>1532</v>
      </c>
      <c r="EN101" s="5">
        <v>2749</v>
      </c>
      <c r="EO101" s="5">
        <v>2401</v>
      </c>
      <c r="EP101" s="5">
        <v>2258</v>
      </c>
      <c r="EQ101" s="5">
        <v>11495</v>
      </c>
      <c r="ER101" s="5">
        <v>3101</v>
      </c>
      <c r="ES101" s="5">
        <v>21510</v>
      </c>
      <c r="ET101" s="5">
        <v>658</v>
      </c>
      <c r="EU101" s="5">
        <v>33218</v>
      </c>
      <c r="EV101" s="5">
        <v>11572</v>
      </c>
      <c r="EW101" s="5">
        <v>2773</v>
      </c>
      <c r="EX101" s="5">
        <v>2823</v>
      </c>
      <c r="EY101" s="5">
        <v>2507</v>
      </c>
      <c r="EZ101" s="5">
        <v>940</v>
      </c>
      <c r="FA101" s="5">
        <v>16105</v>
      </c>
      <c r="FB101" s="5">
        <v>12818</v>
      </c>
      <c r="FC101" s="5">
        <v>4138</v>
      </c>
      <c r="FD101" s="5">
        <v>7647</v>
      </c>
      <c r="FE101" s="5">
        <v>2846</v>
      </c>
      <c r="FF101" s="5">
        <v>4215</v>
      </c>
      <c r="FG101" s="5">
        <v>0</v>
      </c>
      <c r="FH101" s="5">
        <v>0</v>
      </c>
      <c r="FI101" s="5">
        <v>0</v>
      </c>
      <c r="FJ101" s="5">
        <v>0</v>
      </c>
      <c r="FK101" s="5">
        <v>0</v>
      </c>
      <c r="FL101" s="5">
        <v>0</v>
      </c>
      <c r="FM101" s="5">
        <v>0</v>
      </c>
      <c r="FN101" s="5">
        <v>0</v>
      </c>
      <c r="FO101" s="5">
        <v>0</v>
      </c>
      <c r="FP101" s="5">
        <v>0</v>
      </c>
      <c r="FQ101" s="5">
        <v>0</v>
      </c>
      <c r="FR101" s="5">
        <v>0</v>
      </c>
      <c r="FS101" s="5">
        <v>0</v>
      </c>
      <c r="FT101" s="5">
        <v>0</v>
      </c>
      <c r="FU101" s="5" t="s">
        <v>33</v>
      </c>
      <c r="FV101" s="5" t="s">
        <v>33</v>
      </c>
      <c r="FW101" s="5" t="s">
        <v>33</v>
      </c>
      <c r="FX101" s="5" t="s">
        <v>33</v>
      </c>
      <c r="FY101" s="5" t="s">
        <v>33</v>
      </c>
      <c r="FZ101" s="5" t="s">
        <v>33</v>
      </c>
      <c r="GA101" s="5" t="s">
        <v>33</v>
      </c>
      <c r="GB101" s="5" t="s">
        <v>33</v>
      </c>
      <c r="GC101" s="5" t="s">
        <v>33</v>
      </c>
      <c r="GD101" s="5" t="s">
        <v>33</v>
      </c>
      <c r="GE101" s="5" t="s">
        <v>33</v>
      </c>
      <c r="GF101" s="5" t="s">
        <v>33</v>
      </c>
      <c r="GG101" s="5" t="s">
        <v>33</v>
      </c>
      <c r="GH101" s="5" t="s">
        <v>33</v>
      </c>
      <c r="GI101" s="5" t="s">
        <v>33</v>
      </c>
      <c r="GJ101" s="5" t="s">
        <v>33</v>
      </c>
      <c r="GK101" s="5" t="s">
        <v>33</v>
      </c>
      <c r="GL101" s="5" t="s">
        <v>33</v>
      </c>
      <c r="GM101" s="5">
        <v>645481</v>
      </c>
      <c r="GN101" s="5">
        <v>451040</v>
      </c>
      <c r="GO101" s="5">
        <v>429455</v>
      </c>
      <c r="GP101" s="5">
        <v>398810</v>
      </c>
      <c r="GQ101" s="5">
        <v>377543</v>
      </c>
      <c r="GR101" s="5">
        <v>402520</v>
      </c>
      <c r="GS101" s="5">
        <v>383430</v>
      </c>
      <c r="GT101" s="5">
        <v>325351</v>
      </c>
      <c r="GU101" s="5">
        <v>467199</v>
      </c>
      <c r="GV101" s="5">
        <v>252213</v>
      </c>
      <c r="GW101" s="5">
        <v>262714</v>
      </c>
      <c r="GX101" s="5">
        <v>260610</v>
      </c>
      <c r="GY101" s="5">
        <v>236456</v>
      </c>
      <c r="GZ101" s="5">
        <v>204461</v>
      </c>
      <c r="HA101" s="5">
        <v>167558</v>
      </c>
      <c r="HB101" s="5">
        <v>161209</v>
      </c>
      <c r="HC101" s="5">
        <v>169454</v>
      </c>
      <c r="HD101" s="5">
        <v>154666</v>
      </c>
      <c r="HE101" s="5">
        <v>258065</v>
      </c>
      <c r="HF101" s="5">
        <v>50860</v>
      </c>
      <c r="HG101" s="5">
        <v>383686</v>
      </c>
      <c r="HH101" s="5">
        <v>497098</v>
      </c>
      <c r="HI101" s="5">
        <v>382528</v>
      </c>
      <c r="HJ101" s="5">
        <v>208734</v>
      </c>
      <c r="HK101" s="5">
        <v>279890</v>
      </c>
      <c r="HL101" s="5">
        <v>266294</v>
      </c>
      <c r="HM101" s="5">
        <v>326469</v>
      </c>
      <c r="HN101" s="5">
        <v>366424</v>
      </c>
      <c r="HO101" s="5">
        <v>215143</v>
      </c>
      <c r="HP101" s="5">
        <v>3184785</v>
      </c>
      <c r="HQ101" s="5">
        <v>306545</v>
      </c>
      <c r="HR101" s="5">
        <v>275143</v>
      </c>
      <c r="HS101" s="5">
        <v>701547</v>
      </c>
      <c r="HT101" s="5">
        <v>717398</v>
      </c>
      <c r="HU101" s="5">
        <v>648888</v>
      </c>
      <c r="HV101" s="5">
        <v>741569</v>
      </c>
      <c r="HW101" s="5">
        <v>843374</v>
      </c>
      <c r="HX101" s="5">
        <v>855289</v>
      </c>
      <c r="HY101" s="5">
        <v>915868</v>
      </c>
      <c r="HZ101" s="5">
        <v>1025098</v>
      </c>
      <c r="IA101" s="5">
        <v>1443512</v>
      </c>
      <c r="IB101" s="5">
        <v>2112687</v>
      </c>
      <c r="IC101" s="5">
        <v>2030923</v>
      </c>
      <c r="ID101" s="5">
        <v>2134910</v>
      </c>
      <c r="IE101" s="5">
        <v>2110172</v>
      </c>
      <c r="IF101" s="5">
        <v>1855982</v>
      </c>
      <c r="IG101" s="5">
        <v>1681573</v>
      </c>
      <c r="IH101" s="5">
        <v>1509110</v>
      </c>
      <c r="II101" s="5">
        <v>1676910</v>
      </c>
      <c r="IJ101" s="5">
        <v>1668891</v>
      </c>
      <c r="IK101" s="5">
        <v>1351406</v>
      </c>
      <c r="IL101" s="5">
        <v>1787205</v>
      </c>
      <c r="IM101" s="5">
        <v>1805854</v>
      </c>
      <c r="IN101" s="5">
        <v>1903406</v>
      </c>
      <c r="IO101" s="5">
        <v>1427146</v>
      </c>
      <c r="IP101" s="5">
        <v>1126141</v>
      </c>
      <c r="IQ101" s="5">
        <v>919398</v>
      </c>
      <c r="IR101" s="5">
        <v>887876</v>
      </c>
      <c r="IS101" s="5">
        <v>855701</v>
      </c>
      <c r="IT101" s="5">
        <v>911541</v>
      </c>
      <c r="IU101" s="5">
        <v>914026</v>
      </c>
      <c r="IV101" s="5">
        <v>864773</v>
      </c>
      <c r="IW101" s="5">
        <v>1003243</v>
      </c>
      <c r="IX101" s="5">
        <v>885981</v>
      </c>
      <c r="IY101" s="5">
        <v>0</v>
      </c>
      <c r="IZ101" s="5">
        <v>0</v>
      </c>
      <c r="JA101" s="5">
        <v>25</v>
      </c>
      <c r="JB101" s="5">
        <v>0</v>
      </c>
      <c r="JC101" s="5">
        <v>0</v>
      </c>
      <c r="JD101" s="5">
        <v>0</v>
      </c>
      <c r="JE101" s="5">
        <v>0</v>
      </c>
      <c r="JF101" s="5">
        <v>0</v>
      </c>
      <c r="JG101" s="5">
        <v>0</v>
      </c>
      <c r="JH101" s="5">
        <v>0</v>
      </c>
      <c r="JI101" s="5">
        <v>0</v>
      </c>
      <c r="JJ101" s="5">
        <v>0</v>
      </c>
      <c r="JK101" s="5">
        <v>0</v>
      </c>
      <c r="JL101" s="5">
        <v>0</v>
      </c>
      <c r="JM101" s="5">
        <v>0</v>
      </c>
      <c r="JN101" s="5">
        <v>0</v>
      </c>
      <c r="JO101" s="5">
        <v>0</v>
      </c>
      <c r="JP101" s="5">
        <v>0</v>
      </c>
      <c r="JQ101" s="5">
        <v>0</v>
      </c>
      <c r="JR101" s="5">
        <v>158454</v>
      </c>
      <c r="JS101" s="5">
        <v>160243</v>
      </c>
      <c r="JT101" s="5">
        <v>159460</v>
      </c>
      <c r="JU101" s="5">
        <v>205326</v>
      </c>
      <c r="JV101" s="5">
        <v>212117</v>
      </c>
      <c r="JW101" s="5">
        <v>200138</v>
      </c>
      <c r="JX101" s="5">
        <v>204838</v>
      </c>
      <c r="JY101" s="5">
        <v>249411</v>
      </c>
      <c r="JZ101" s="5">
        <v>246056</v>
      </c>
      <c r="KA101" s="5">
        <v>227431</v>
      </c>
      <c r="KB101" s="5">
        <v>242047</v>
      </c>
      <c r="KC101" s="5">
        <v>193547</v>
      </c>
      <c r="KD101" s="5">
        <v>211096</v>
      </c>
      <c r="KE101" s="5">
        <v>95787</v>
      </c>
      <c r="KF101" s="5">
        <v>167514</v>
      </c>
      <c r="KG101" s="5">
        <v>162096</v>
      </c>
      <c r="KH101" s="5">
        <v>173669</v>
      </c>
      <c r="KI101" s="5">
        <v>141925</v>
      </c>
      <c r="KJ101" s="5">
        <v>103721</v>
      </c>
      <c r="KK101" s="5">
        <v>111471</v>
      </c>
      <c r="KL101" s="5">
        <v>119321</v>
      </c>
      <c r="KM101" s="5">
        <v>128043</v>
      </c>
      <c r="KN101" s="5">
        <v>260874</v>
      </c>
      <c r="KO101" s="5">
        <v>257481</v>
      </c>
      <c r="KP101" s="5">
        <v>286157</v>
      </c>
      <c r="KQ101" s="5">
        <v>268715</v>
      </c>
      <c r="KR101" s="5">
        <v>259720</v>
      </c>
      <c r="KS101" s="5">
        <v>248543</v>
      </c>
      <c r="KT101" s="5">
        <v>147660</v>
      </c>
      <c r="KU101" s="5">
        <v>11437</v>
      </c>
      <c r="KV101" s="5">
        <v>12959</v>
      </c>
      <c r="KW101" s="5">
        <v>15645</v>
      </c>
      <c r="KX101" s="5">
        <v>14851</v>
      </c>
      <c r="KY101" s="5">
        <v>16821</v>
      </c>
      <c r="KZ101" s="5">
        <v>19875</v>
      </c>
      <c r="LA101" s="5">
        <v>29100</v>
      </c>
      <c r="LB101" s="5">
        <v>25160</v>
      </c>
      <c r="LC101" s="5">
        <v>16107</v>
      </c>
      <c r="LD101" s="5">
        <v>14267</v>
      </c>
      <c r="LE101" s="5">
        <v>13669</v>
      </c>
      <c r="LF101" s="5">
        <v>13944</v>
      </c>
      <c r="LG101" s="5">
        <v>16566</v>
      </c>
      <c r="LH101" s="5">
        <v>16824</v>
      </c>
      <c r="LI101" s="5">
        <v>15414</v>
      </c>
      <c r="LJ101" s="5">
        <v>16244</v>
      </c>
      <c r="LK101" s="5">
        <v>20294</v>
      </c>
      <c r="LL101" s="5">
        <v>21069</v>
      </c>
      <c r="LM101" s="5">
        <v>22834</v>
      </c>
      <c r="LN101" s="5">
        <v>21893</v>
      </c>
      <c r="LO101" s="5">
        <v>23395</v>
      </c>
      <c r="LP101" s="5">
        <v>24207</v>
      </c>
      <c r="LQ101" s="5">
        <v>26421</v>
      </c>
      <c r="LR101" s="5">
        <v>21550</v>
      </c>
      <c r="LS101" s="5">
        <v>28450</v>
      </c>
      <c r="LT101" s="5">
        <v>27680</v>
      </c>
      <c r="LU101" s="5">
        <v>26130</v>
      </c>
      <c r="LV101" s="5">
        <v>25490</v>
      </c>
      <c r="LW101" s="5">
        <v>22420</v>
      </c>
      <c r="LX101" s="5">
        <v>20093</v>
      </c>
      <c r="LY101" s="5">
        <v>20241</v>
      </c>
      <c r="LZ101" s="5">
        <v>11845</v>
      </c>
      <c r="MA101" s="5">
        <v>8371</v>
      </c>
      <c r="MB101" s="5">
        <v>10866</v>
      </c>
      <c r="MC101" s="5">
        <v>10748</v>
      </c>
      <c r="MD101" s="5">
        <v>11875</v>
      </c>
      <c r="ME101" s="5">
        <v>11152</v>
      </c>
      <c r="MF101" s="5">
        <v>14357</v>
      </c>
      <c r="MG101" s="5">
        <v>21380</v>
      </c>
      <c r="MH101" s="5">
        <v>14374</v>
      </c>
      <c r="MI101" s="5">
        <v>16357</v>
      </c>
      <c r="MJ101" s="5">
        <v>17398</v>
      </c>
      <c r="MK101" s="5">
        <v>15602</v>
      </c>
      <c r="ML101" s="5">
        <v>15712</v>
      </c>
      <c r="MM101" s="5">
        <v>12175</v>
      </c>
      <c r="MN101" s="5">
        <v>11131</v>
      </c>
      <c r="MO101" s="5">
        <v>9874</v>
      </c>
      <c r="MP101" s="5">
        <v>10068</v>
      </c>
      <c r="MQ101" s="5">
        <v>26</v>
      </c>
      <c r="MR101" s="5">
        <v>26</v>
      </c>
      <c r="MS101" s="5">
        <v>25</v>
      </c>
      <c r="MT101" s="5">
        <v>20</v>
      </c>
      <c r="MU101" s="5">
        <v>64</v>
      </c>
      <c r="MV101" s="5">
        <v>243</v>
      </c>
      <c r="MW101" s="5">
        <v>313</v>
      </c>
      <c r="MX101" s="5">
        <v>372</v>
      </c>
      <c r="MY101" s="5">
        <v>399</v>
      </c>
      <c r="MZ101" s="5">
        <v>1392</v>
      </c>
      <c r="NA101" s="5">
        <v>1262</v>
      </c>
      <c r="NB101" s="5">
        <v>1253</v>
      </c>
      <c r="NC101" s="5">
        <v>1950</v>
      </c>
      <c r="ND101" s="5">
        <v>1388</v>
      </c>
      <c r="NE101" s="5" t="s">
        <v>33</v>
      </c>
      <c r="NF101" s="5" t="s">
        <v>33</v>
      </c>
      <c r="NG101" s="5" t="s">
        <v>33</v>
      </c>
      <c r="NH101" s="5" t="s">
        <v>33</v>
      </c>
      <c r="NI101" s="5" t="s">
        <v>33</v>
      </c>
      <c r="NJ101" s="5" t="s">
        <v>33</v>
      </c>
      <c r="NK101" s="5" t="s">
        <v>33</v>
      </c>
      <c r="NL101" s="5" t="s">
        <v>33</v>
      </c>
      <c r="NM101" s="5" t="s">
        <v>33</v>
      </c>
      <c r="NN101" s="5" t="s">
        <v>33</v>
      </c>
      <c r="NO101" s="5" t="s">
        <v>33</v>
      </c>
      <c r="NP101" s="5" t="s">
        <v>33</v>
      </c>
      <c r="NQ101" s="5" t="s">
        <v>33</v>
      </c>
      <c r="NR101" s="5" t="s">
        <v>33</v>
      </c>
      <c r="NS101" s="5" t="s">
        <v>33</v>
      </c>
      <c r="NT101" s="5" t="s">
        <v>33</v>
      </c>
      <c r="NU101" s="5" t="s">
        <v>33</v>
      </c>
      <c r="NV101" s="5" t="s">
        <v>33</v>
      </c>
      <c r="NW101" s="5">
        <v>0</v>
      </c>
      <c r="NX101" s="5">
        <v>0</v>
      </c>
      <c r="NY101" s="5">
        <v>0</v>
      </c>
      <c r="NZ101" s="5">
        <v>0</v>
      </c>
      <c r="OA101" s="5">
        <v>0</v>
      </c>
      <c r="OB101" s="5">
        <v>0</v>
      </c>
      <c r="OC101" s="5">
        <v>0</v>
      </c>
      <c r="OD101" s="5">
        <v>0</v>
      </c>
      <c r="OE101" s="5">
        <v>0</v>
      </c>
      <c r="OF101" s="5">
        <v>0</v>
      </c>
      <c r="OG101" s="5">
        <v>0</v>
      </c>
      <c r="OH101" s="5">
        <v>0</v>
      </c>
      <c r="OI101" s="5">
        <v>0</v>
      </c>
      <c r="OJ101" s="5">
        <v>0</v>
      </c>
      <c r="OK101" s="5" t="s">
        <v>33</v>
      </c>
      <c r="OL101" s="5" t="s">
        <v>33</v>
      </c>
      <c r="OM101" s="5" t="s">
        <v>33</v>
      </c>
      <c r="ON101" s="5" t="s">
        <v>33</v>
      </c>
      <c r="OO101" s="5" t="s">
        <v>33</v>
      </c>
      <c r="OP101" s="5" t="s">
        <v>33</v>
      </c>
      <c r="OQ101" s="5" t="s">
        <v>33</v>
      </c>
      <c r="OR101" s="5" t="s">
        <v>33</v>
      </c>
      <c r="OS101" s="5" t="s">
        <v>33</v>
      </c>
      <c r="OT101" s="5" t="s">
        <v>33</v>
      </c>
      <c r="OU101" s="5" t="s">
        <v>33</v>
      </c>
      <c r="OV101" s="5" t="s">
        <v>33</v>
      </c>
      <c r="OW101" s="5" t="s">
        <v>33</v>
      </c>
      <c r="OX101" s="5" t="s">
        <v>33</v>
      </c>
      <c r="OY101" s="5" t="s">
        <v>33</v>
      </c>
      <c r="OZ101" s="5" t="s">
        <v>33</v>
      </c>
      <c r="PA101" s="5" t="s">
        <v>33</v>
      </c>
      <c r="PB101" s="5" t="s">
        <v>33</v>
      </c>
      <c r="PC101" s="5">
        <v>105697</v>
      </c>
      <c r="PD101" s="5">
        <v>98502</v>
      </c>
      <c r="PE101" s="5">
        <v>86177</v>
      </c>
      <c r="PF101" s="5">
        <v>86161</v>
      </c>
      <c r="PG101" s="5">
        <v>73710</v>
      </c>
      <c r="PH101" s="5">
        <v>78497</v>
      </c>
      <c r="PI101" s="5">
        <v>56379</v>
      </c>
      <c r="PJ101" s="5">
        <v>57962</v>
      </c>
      <c r="PK101" s="5">
        <v>51899</v>
      </c>
      <c r="PL101" s="5">
        <v>55539</v>
      </c>
      <c r="PM101" s="5">
        <v>50198</v>
      </c>
      <c r="PN101" s="5">
        <v>45947</v>
      </c>
      <c r="PO101" s="5">
        <v>40454</v>
      </c>
      <c r="PP101" s="5">
        <v>39881</v>
      </c>
      <c r="PQ101" s="5">
        <v>28548</v>
      </c>
      <c r="PR101" s="5">
        <v>40025</v>
      </c>
      <c r="PS101" s="5">
        <v>44967</v>
      </c>
      <c r="PT101" s="5">
        <v>43474</v>
      </c>
      <c r="PU101" s="5">
        <v>43221</v>
      </c>
      <c r="PV101" s="5">
        <v>23989</v>
      </c>
      <c r="PW101" s="5">
        <v>27572</v>
      </c>
      <c r="PX101" s="5">
        <v>26870</v>
      </c>
      <c r="PY101" s="5">
        <v>98233</v>
      </c>
      <c r="PZ101" s="5">
        <v>52840</v>
      </c>
      <c r="QA101" s="5">
        <v>59827</v>
      </c>
      <c r="QB101" s="5">
        <v>50368</v>
      </c>
      <c r="QC101" s="5">
        <v>59685</v>
      </c>
      <c r="QD101" s="5">
        <v>65651</v>
      </c>
      <c r="QE101" s="5">
        <v>52647</v>
      </c>
      <c r="QF101" s="5">
        <v>53443</v>
      </c>
      <c r="QG101" s="5">
        <v>52000</v>
      </c>
      <c r="QH101" s="5">
        <v>51900</v>
      </c>
      <c r="QI101" s="5">
        <v>210045</v>
      </c>
      <c r="QJ101" s="5">
        <v>235960</v>
      </c>
      <c r="QK101" s="5">
        <v>176157</v>
      </c>
      <c r="QL101" s="5">
        <v>175570</v>
      </c>
      <c r="QM101" s="5">
        <v>174746</v>
      </c>
      <c r="QN101" s="5">
        <v>236915</v>
      </c>
      <c r="QO101" s="5">
        <v>143975</v>
      </c>
      <c r="QP101" s="5">
        <v>175120</v>
      </c>
      <c r="QQ101" s="5">
        <v>170428</v>
      </c>
      <c r="QR101" s="5">
        <v>148611</v>
      </c>
      <c r="QS101" s="5">
        <v>120836</v>
      </c>
      <c r="QT101" s="5">
        <v>122549</v>
      </c>
      <c r="QU101" s="5">
        <v>118076</v>
      </c>
      <c r="QV101" s="5">
        <v>146459</v>
      </c>
      <c r="QW101" s="5">
        <v>101248</v>
      </c>
      <c r="QX101" s="5">
        <v>91481</v>
      </c>
      <c r="QY101" s="5">
        <v>113430</v>
      </c>
      <c r="QZ101" s="5">
        <v>107243</v>
      </c>
      <c r="RA101" s="5">
        <v>114550</v>
      </c>
      <c r="RB101" s="5">
        <v>90086</v>
      </c>
      <c r="RC101" s="5">
        <v>98388</v>
      </c>
      <c r="RD101" s="5">
        <v>78577</v>
      </c>
      <c r="RE101" s="5">
        <v>87359</v>
      </c>
      <c r="RF101" s="5">
        <v>79794</v>
      </c>
      <c r="RG101" s="5">
        <v>70082</v>
      </c>
      <c r="RH101" s="5">
        <v>82787</v>
      </c>
      <c r="RI101" s="5">
        <v>74688</v>
      </c>
      <c r="RJ101" s="5">
        <v>64700</v>
      </c>
      <c r="RK101" s="5">
        <v>68541</v>
      </c>
      <c r="RL101" s="5">
        <v>62511</v>
      </c>
      <c r="RM101" s="5">
        <v>60220</v>
      </c>
      <c r="RN101" s="5">
        <v>61529</v>
      </c>
      <c r="RO101" s="5">
        <v>103766</v>
      </c>
      <c r="RP101" s="5">
        <v>102772</v>
      </c>
      <c r="RQ101" s="5">
        <v>98209</v>
      </c>
      <c r="RR101" s="5">
        <v>102080</v>
      </c>
      <c r="RS101" s="5">
        <v>104607</v>
      </c>
      <c r="RT101" s="5">
        <v>135516</v>
      </c>
      <c r="RU101" s="5">
        <v>153767</v>
      </c>
      <c r="RV101" s="5">
        <v>158825</v>
      </c>
      <c r="RW101" s="5">
        <v>164693</v>
      </c>
      <c r="RX101" s="5">
        <v>155454</v>
      </c>
      <c r="RY101" s="5">
        <v>155165</v>
      </c>
      <c r="RZ101" s="5">
        <v>237619</v>
      </c>
      <c r="SA101" s="5">
        <v>153904</v>
      </c>
      <c r="SB101" s="5">
        <v>132724</v>
      </c>
      <c r="SC101" s="5">
        <v>121795</v>
      </c>
      <c r="SD101" s="5">
        <v>119134</v>
      </c>
      <c r="SE101" s="5">
        <v>124329</v>
      </c>
      <c r="SF101" s="5">
        <v>127072</v>
      </c>
      <c r="SG101" s="5">
        <v>143749</v>
      </c>
      <c r="SH101" s="5">
        <v>130047</v>
      </c>
      <c r="SI101" s="5">
        <v>144941</v>
      </c>
      <c r="SJ101" s="5">
        <v>146250</v>
      </c>
      <c r="SK101" s="5">
        <v>142770</v>
      </c>
      <c r="SL101" s="5">
        <v>137489</v>
      </c>
      <c r="SM101" s="5">
        <v>119594</v>
      </c>
      <c r="SN101" s="5">
        <v>133937</v>
      </c>
      <c r="SO101" s="5">
        <v>126021</v>
      </c>
      <c r="SP101" s="5">
        <v>150523</v>
      </c>
      <c r="SQ101" s="5">
        <v>130437</v>
      </c>
      <c r="SR101" s="5">
        <v>176522</v>
      </c>
      <c r="SS101" s="5">
        <v>89136</v>
      </c>
      <c r="ST101" s="5">
        <v>86455</v>
      </c>
      <c r="SU101" s="5">
        <v>85325</v>
      </c>
      <c r="SV101" s="5">
        <v>77255</v>
      </c>
      <c r="SW101" s="5">
        <v>68108</v>
      </c>
      <c r="SX101" s="5">
        <v>79400</v>
      </c>
      <c r="SY101" s="5">
        <v>86565</v>
      </c>
      <c r="SZ101" s="5">
        <v>77724</v>
      </c>
      <c r="TA101" s="5">
        <v>60870</v>
      </c>
      <c r="TB101" s="5">
        <v>71139</v>
      </c>
      <c r="TC101" s="5">
        <v>65657</v>
      </c>
      <c r="TD101" s="5">
        <v>64356</v>
      </c>
      <c r="TE101" s="5">
        <v>12525</v>
      </c>
      <c r="TF101" s="5">
        <v>11342</v>
      </c>
      <c r="TG101" s="5">
        <v>10370</v>
      </c>
      <c r="TH101" s="5">
        <v>8863</v>
      </c>
      <c r="TI101" s="5">
        <v>1095</v>
      </c>
      <c r="TJ101" s="5">
        <v>579</v>
      </c>
      <c r="TK101" s="5">
        <v>1140</v>
      </c>
      <c r="TL101" s="5">
        <v>1641</v>
      </c>
      <c r="TM101" s="5">
        <v>2628</v>
      </c>
      <c r="TN101" s="5">
        <v>36257</v>
      </c>
      <c r="TO101" s="5">
        <v>1561</v>
      </c>
      <c r="TP101" s="5">
        <v>13162</v>
      </c>
      <c r="TQ101" s="5">
        <v>34739</v>
      </c>
      <c r="TR101" s="5">
        <v>24844</v>
      </c>
      <c r="TS101" s="5">
        <v>8417</v>
      </c>
      <c r="TT101" s="5">
        <v>13287</v>
      </c>
      <c r="TU101" s="5">
        <v>10593</v>
      </c>
      <c r="TV101" s="5">
        <v>10681</v>
      </c>
      <c r="TW101" s="5">
        <v>11555</v>
      </c>
      <c r="TX101" s="5">
        <v>12449</v>
      </c>
      <c r="TY101" s="5">
        <v>9281</v>
      </c>
      <c r="TZ101" s="5">
        <v>8873</v>
      </c>
      <c r="UA101" s="5">
        <v>709</v>
      </c>
      <c r="UB101" s="5">
        <v>724</v>
      </c>
      <c r="UC101" s="5">
        <v>737</v>
      </c>
      <c r="UD101" s="5">
        <v>616</v>
      </c>
      <c r="UE101" s="5">
        <v>766</v>
      </c>
      <c r="UF101" s="5">
        <v>1006</v>
      </c>
      <c r="UG101" s="5">
        <v>899</v>
      </c>
      <c r="UH101" s="5">
        <v>545</v>
      </c>
      <c r="UI101" s="5">
        <v>1271</v>
      </c>
      <c r="UJ101" s="5">
        <v>872</v>
      </c>
      <c r="UK101" s="5">
        <v>1010</v>
      </c>
      <c r="UL101" s="5">
        <v>1020</v>
      </c>
      <c r="UM101" s="5">
        <v>1472</v>
      </c>
      <c r="UN101" s="5">
        <v>1941</v>
      </c>
      <c r="UO101" s="5">
        <v>3908</v>
      </c>
      <c r="UP101" s="5">
        <v>4255</v>
      </c>
      <c r="UQ101" s="5">
        <v>5407</v>
      </c>
      <c r="UR101" s="5">
        <v>5837</v>
      </c>
      <c r="US101" s="5">
        <v>6313</v>
      </c>
      <c r="UT101" s="5">
        <v>13334</v>
      </c>
      <c r="UU101" s="5">
        <v>22158</v>
      </c>
      <c r="UV101" s="5">
        <v>11743</v>
      </c>
      <c r="UW101" s="5">
        <v>24528</v>
      </c>
      <c r="UX101" s="5">
        <v>12269</v>
      </c>
      <c r="UY101" s="5">
        <v>6541</v>
      </c>
      <c r="UZ101" s="5">
        <v>5797</v>
      </c>
      <c r="VA101" s="5">
        <v>7090</v>
      </c>
      <c r="VB101" s="5">
        <v>6200</v>
      </c>
      <c r="VC101" s="5">
        <v>5469</v>
      </c>
      <c r="VD101" s="5">
        <v>6727</v>
      </c>
      <c r="VE101" s="5">
        <v>6590</v>
      </c>
      <c r="VF101" s="5">
        <v>5435</v>
      </c>
      <c r="VG101" s="5">
        <v>164393</v>
      </c>
      <c r="VH101" s="5">
        <v>189914</v>
      </c>
      <c r="VI101" s="5">
        <v>187263</v>
      </c>
      <c r="VJ101" s="5">
        <v>182737</v>
      </c>
      <c r="VK101" s="5">
        <v>167774</v>
      </c>
      <c r="VL101" s="5">
        <v>163047</v>
      </c>
      <c r="VM101" s="5">
        <v>164408</v>
      </c>
      <c r="VN101" s="5">
        <v>185726</v>
      </c>
      <c r="VO101" s="5">
        <v>163132</v>
      </c>
      <c r="VP101" s="5">
        <v>144762</v>
      </c>
      <c r="VQ101" s="5">
        <v>140782</v>
      </c>
      <c r="VR101" s="5">
        <v>131090</v>
      </c>
      <c r="VS101" s="5">
        <v>145947</v>
      </c>
      <c r="VT101" s="5">
        <v>155332</v>
      </c>
      <c r="VU101" s="5">
        <v>151376</v>
      </c>
      <c r="VV101" s="5">
        <v>167413</v>
      </c>
      <c r="VW101" s="5">
        <v>165530</v>
      </c>
      <c r="VX101" s="5">
        <v>113696</v>
      </c>
      <c r="VY101" s="5">
        <v>148044</v>
      </c>
      <c r="VZ101" s="5">
        <v>476197</v>
      </c>
      <c r="WA101" s="5">
        <v>332758</v>
      </c>
      <c r="WB101" s="5">
        <v>392649</v>
      </c>
      <c r="WC101" s="5">
        <v>361062</v>
      </c>
      <c r="WD101" s="5">
        <v>300223</v>
      </c>
      <c r="WE101" s="5">
        <v>324192</v>
      </c>
      <c r="WF101" s="5">
        <v>510155</v>
      </c>
      <c r="WG101" s="5">
        <v>204100</v>
      </c>
      <c r="WH101" s="5">
        <v>244193</v>
      </c>
      <c r="WI101" s="5">
        <v>220236</v>
      </c>
      <c r="WJ101" s="5">
        <v>401774</v>
      </c>
      <c r="WK101" s="5">
        <v>180367</v>
      </c>
      <c r="WL101" s="5">
        <v>172461</v>
      </c>
      <c r="WM101" s="5">
        <v>5961</v>
      </c>
      <c r="WN101" s="5">
        <v>5741</v>
      </c>
      <c r="WO101" s="5">
        <v>5194</v>
      </c>
      <c r="WP101" s="5">
        <v>5205</v>
      </c>
      <c r="WQ101" s="5">
        <v>5500</v>
      </c>
      <c r="WR101" s="5">
        <v>5734</v>
      </c>
      <c r="WS101" s="5">
        <v>5911</v>
      </c>
      <c r="WT101" s="5">
        <v>4585</v>
      </c>
      <c r="WU101" s="5">
        <v>5284</v>
      </c>
      <c r="WV101" s="5">
        <v>5120</v>
      </c>
      <c r="WW101" s="5">
        <v>4104</v>
      </c>
      <c r="WX101" s="5">
        <v>4204</v>
      </c>
      <c r="WY101" s="5">
        <v>3387</v>
      </c>
      <c r="WZ101" s="5">
        <v>181</v>
      </c>
      <c r="XA101" s="5">
        <v>186</v>
      </c>
      <c r="XB101" s="5">
        <v>-2184</v>
      </c>
      <c r="XC101" s="5">
        <v>-1890</v>
      </c>
      <c r="XD101" s="5">
        <v>220</v>
      </c>
      <c r="XE101" s="5">
        <v>155</v>
      </c>
      <c r="XF101" s="5">
        <v>96</v>
      </c>
      <c r="XG101" s="5">
        <v>161</v>
      </c>
      <c r="XH101" s="5">
        <v>323</v>
      </c>
      <c r="XI101" s="5">
        <v>312</v>
      </c>
      <c r="XJ101" s="5">
        <v>875</v>
      </c>
      <c r="XK101" s="5">
        <v>242</v>
      </c>
      <c r="XL101" s="5">
        <v>1250</v>
      </c>
      <c r="XM101" s="5">
        <v>1105</v>
      </c>
      <c r="XN101" s="5">
        <v>621</v>
      </c>
      <c r="XO101" s="5">
        <v>1294</v>
      </c>
      <c r="XP101" s="5">
        <v>1496</v>
      </c>
      <c r="XQ101" s="5">
        <v>1438</v>
      </c>
      <c r="XR101" s="5">
        <v>2053</v>
      </c>
      <c r="XS101" s="1">
        <v>14940</v>
      </c>
      <c r="XT101" s="3" t="s">
        <v>180</v>
      </c>
      <c r="XU101" s="3" t="s">
        <v>179</v>
      </c>
      <c r="XV101" s="3" t="s">
        <v>179</v>
      </c>
      <c r="XW101" s="3" t="s">
        <v>179</v>
      </c>
      <c r="XX101" s="3" t="s">
        <v>180</v>
      </c>
      <c r="XY101" s="3" t="s">
        <v>180</v>
      </c>
      <c r="XZ101" s="3" t="s">
        <v>209</v>
      </c>
    </row>
    <row r="102" spans="1:650" x14ac:dyDescent="0.3">
      <c r="A102" s="6" t="s">
        <v>133</v>
      </c>
      <c r="B102" s="1">
        <v>4057018</v>
      </c>
      <c r="C102" s="5">
        <v>6203</v>
      </c>
      <c r="D102" s="5">
        <v>3553</v>
      </c>
      <c r="E102" s="5">
        <v>13587</v>
      </c>
      <c r="F102" s="5">
        <v>6258</v>
      </c>
      <c r="G102" s="5">
        <v>15093</v>
      </c>
      <c r="H102" s="5">
        <v>8969</v>
      </c>
      <c r="I102" s="5">
        <v>1137</v>
      </c>
      <c r="J102" s="5">
        <v>304</v>
      </c>
      <c r="K102" s="5">
        <v>6988</v>
      </c>
      <c r="L102" s="5">
        <v>1384</v>
      </c>
      <c r="M102" s="5">
        <v>1585</v>
      </c>
      <c r="N102" s="5">
        <v>3213</v>
      </c>
      <c r="O102" s="5">
        <v>8491</v>
      </c>
      <c r="P102" s="5">
        <v>1220</v>
      </c>
      <c r="Q102" s="5">
        <v>12</v>
      </c>
      <c r="R102" s="5">
        <v>11254</v>
      </c>
      <c r="S102" s="5">
        <v>106</v>
      </c>
      <c r="T102" s="5">
        <v>2334</v>
      </c>
      <c r="U102" s="5">
        <v>3691</v>
      </c>
      <c r="V102" s="5">
        <v>849</v>
      </c>
      <c r="W102" s="5">
        <v>8907</v>
      </c>
      <c r="X102" s="5">
        <v>777</v>
      </c>
      <c r="Y102" s="5">
        <v>3629</v>
      </c>
      <c r="Z102" s="5">
        <v>4495</v>
      </c>
      <c r="AA102" s="5">
        <v>4495</v>
      </c>
      <c r="AB102" s="5">
        <v>4495</v>
      </c>
      <c r="AC102" s="5">
        <v>0</v>
      </c>
      <c r="AD102" s="5">
        <v>0</v>
      </c>
      <c r="AE102" s="5">
        <v>0</v>
      </c>
      <c r="AF102" s="5">
        <v>0</v>
      </c>
      <c r="AG102" s="5">
        <v>0</v>
      </c>
      <c r="AH102" s="5">
        <v>2</v>
      </c>
      <c r="AI102" s="5">
        <v>0</v>
      </c>
      <c r="AJ102" s="5">
        <v>43743</v>
      </c>
      <c r="AK102" s="5">
        <v>0</v>
      </c>
      <c r="AL102" s="5">
        <v>0</v>
      </c>
      <c r="AM102" s="5">
        <v>0</v>
      </c>
      <c r="AN102" s="5">
        <v>0</v>
      </c>
      <c r="AO102" s="5">
        <v>0</v>
      </c>
      <c r="AP102" s="5">
        <v>0</v>
      </c>
      <c r="AQ102" s="5">
        <v>0</v>
      </c>
      <c r="AR102" s="5">
        <v>0</v>
      </c>
      <c r="AS102" s="5">
        <v>0</v>
      </c>
      <c r="AT102" s="5">
        <v>0</v>
      </c>
      <c r="AU102" s="5">
        <v>0</v>
      </c>
      <c r="AV102" s="5">
        <v>0</v>
      </c>
      <c r="AW102" s="5">
        <v>0</v>
      </c>
      <c r="AX102" s="5">
        <v>0</v>
      </c>
      <c r="AY102" s="5">
        <v>93078</v>
      </c>
      <c r="AZ102" s="5">
        <v>0</v>
      </c>
      <c r="BA102" s="5">
        <v>0</v>
      </c>
      <c r="BB102" s="5">
        <v>0</v>
      </c>
      <c r="BC102" s="5">
        <v>4348</v>
      </c>
      <c r="BD102" s="5">
        <v>12147</v>
      </c>
      <c r="BE102" s="5">
        <v>20203</v>
      </c>
      <c r="BF102" s="5">
        <v>85141</v>
      </c>
      <c r="BG102" s="5">
        <v>85141</v>
      </c>
      <c r="BH102" s="5">
        <v>85141</v>
      </c>
      <c r="BI102" s="5">
        <v>52164</v>
      </c>
      <c r="BJ102" s="5">
        <v>47488</v>
      </c>
      <c r="BK102" s="5">
        <v>28939</v>
      </c>
      <c r="BL102" s="5">
        <v>30638</v>
      </c>
      <c r="BM102" s="5">
        <v>39448</v>
      </c>
      <c r="BN102" s="5">
        <v>30462</v>
      </c>
      <c r="BO102" s="5">
        <v>1415</v>
      </c>
      <c r="BP102" s="5">
        <v>1387</v>
      </c>
      <c r="BQ102" s="5">
        <v>220</v>
      </c>
      <c r="BR102" s="5">
        <v>20200</v>
      </c>
      <c r="BS102" s="5">
        <v>50797</v>
      </c>
      <c r="BT102" s="5">
        <v>31076</v>
      </c>
      <c r="BU102" s="5">
        <v>30943</v>
      </c>
      <c r="BV102" s="5">
        <v>29734</v>
      </c>
      <c r="BW102" s="5">
        <v>39137</v>
      </c>
      <c r="BX102" s="5">
        <v>18472</v>
      </c>
      <c r="BY102" s="5">
        <v>18795</v>
      </c>
      <c r="BZ102" s="5">
        <v>5059</v>
      </c>
      <c r="CA102" s="5">
        <v>16648</v>
      </c>
      <c r="CB102" s="5">
        <v>13084</v>
      </c>
      <c r="CC102" s="5">
        <v>7438</v>
      </c>
      <c r="CD102" s="5">
        <v>7758</v>
      </c>
      <c r="CE102" s="5">
        <v>3723</v>
      </c>
      <c r="CF102" s="5">
        <v>5792</v>
      </c>
      <c r="CG102" s="5">
        <v>10330</v>
      </c>
      <c r="CH102" s="5">
        <v>5068</v>
      </c>
      <c r="CI102" s="5">
        <v>336</v>
      </c>
      <c r="CJ102" s="5">
        <v>9938</v>
      </c>
      <c r="CK102" s="5">
        <v>9015</v>
      </c>
      <c r="CL102" s="5">
        <v>21694</v>
      </c>
      <c r="CM102" s="5">
        <v>21694</v>
      </c>
      <c r="CN102" s="5">
        <v>21694</v>
      </c>
      <c r="CO102" s="5">
        <v>4607</v>
      </c>
      <c r="CP102" s="5">
        <v>2211</v>
      </c>
      <c r="CQ102" s="5">
        <v>3972</v>
      </c>
      <c r="CR102" s="5">
        <v>6254</v>
      </c>
      <c r="CS102" s="5">
        <v>3908</v>
      </c>
      <c r="CT102" s="5">
        <v>4000</v>
      </c>
      <c r="CU102" s="5">
        <v>130367</v>
      </c>
      <c r="CV102" s="5">
        <v>160387</v>
      </c>
      <c r="CW102" s="5">
        <v>124714</v>
      </c>
      <c r="CX102" s="5">
        <v>137435</v>
      </c>
      <c r="CY102" s="5">
        <v>92701</v>
      </c>
      <c r="CZ102" s="5">
        <v>103508</v>
      </c>
      <c r="DA102" s="5">
        <v>95006</v>
      </c>
      <c r="DB102" s="5">
        <v>120818</v>
      </c>
      <c r="DC102" s="5">
        <v>78315</v>
      </c>
      <c r="DD102" s="5">
        <v>98107</v>
      </c>
      <c r="DE102" s="5">
        <v>101045</v>
      </c>
      <c r="DF102" s="5">
        <v>103210</v>
      </c>
      <c r="DG102" s="5">
        <v>66634</v>
      </c>
      <c r="DH102" s="5">
        <v>95374</v>
      </c>
      <c r="DI102" s="5">
        <v>86455</v>
      </c>
      <c r="DJ102" s="5">
        <v>50419</v>
      </c>
      <c r="DK102" s="5">
        <v>31492</v>
      </c>
      <c r="DL102" s="5">
        <v>34845</v>
      </c>
      <c r="DM102" s="5">
        <v>51945</v>
      </c>
      <c r="DN102" s="5">
        <v>61999</v>
      </c>
      <c r="DO102" s="5">
        <v>39717</v>
      </c>
      <c r="DP102" s="5">
        <v>98813</v>
      </c>
      <c r="DQ102" s="5">
        <v>61692</v>
      </c>
      <c r="DR102" s="5">
        <v>95776</v>
      </c>
      <c r="DS102" s="5">
        <v>95776</v>
      </c>
      <c r="DT102" s="5">
        <v>95776</v>
      </c>
      <c r="DU102" s="5">
        <v>62731</v>
      </c>
      <c r="DV102" s="5">
        <v>57017</v>
      </c>
      <c r="DW102" s="5">
        <v>54614</v>
      </c>
      <c r="DX102" s="5">
        <v>53627</v>
      </c>
      <c r="DY102" s="5">
        <v>50844</v>
      </c>
      <c r="DZ102" s="5">
        <v>49654</v>
      </c>
      <c r="EA102" s="5">
        <v>6058</v>
      </c>
      <c r="EB102" s="5">
        <v>11253</v>
      </c>
      <c r="EC102" s="5">
        <v>10156</v>
      </c>
      <c r="ED102" s="5">
        <v>15385</v>
      </c>
      <c r="EE102" s="5">
        <v>10301</v>
      </c>
      <c r="EF102" s="5">
        <v>7232</v>
      </c>
      <c r="EG102" s="5">
        <v>22915</v>
      </c>
      <c r="EH102" s="5">
        <v>21713</v>
      </c>
      <c r="EI102" s="5">
        <v>1684</v>
      </c>
      <c r="EJ102" s="5">
        <v>2079</v>
      </c>
      <c r="EK102" s="5">
        <v>3784</v>
      </c>
      <c r="EL102" s="5">
        <v>14489</v>
      </c>
      <c r="EM102" s="5">
        <v>6597</v>
      </c>
      <c r="EN102" s="5">
        <v>6066</v>
      </c>
      <c r="EO102" s="5">
        <v>5889</v>
      </c>
      <c r="EP102" s="5">
        <v>534</v>
      </c>
      <c r="EQ102" s="5">
        <v>845</v>
      </c>
      <c r="ER102" s="5">
        <v>1410</v>
      </c>
      <c r="ES102" s="5">
        <v>7336</v>
      </c>
      <c r="ET102" s="5">
        <v>4295</v>
      </c>
      <c r="EU102" s="5">
        <v>4862</v>
      </c>
      <c r="EV102" s="5">
        <v>15126</v>
      </c>
      <c r="EW102" s="5">
        <v>9845</v>
      </c>
      <c r="EX102" s="5">
        <v>8231</v>
      </c>
      <c r="EY102" s="5">
        <v>8231</v>
      </c>
      <c r="EZ102" s="5">
        <v>8231</v>
      </c>
      <c r="FA102" s="5">
        <v>15087</v>
      </c>
      <c r="FB102" s="5">
        <v>11659</v>
      </c>
      <c r="FC102" s="5">
        <v>7542</v>
      </c>
      <c r="FD102" s="5">
        <v>30166</v>
      </c>
      <c r="FE102" s="5">
        <v>3718</v>
      </c>
      <c r="FF102" s="5">
        <v>8547</v>
      </c>
      <c r="FG102" s="5">
        <v>0</v>
      </c>
      <c r="FH102" s="5">
        <v>0</v>
      </c>
      <c r="FI102" s="5">
        <v>0</v>
      </c>
      <c r="FJ102" s="5">
        <v>0</v>
      </c>
      <c r="FK102" s="5">
        <v>0</v>
      </c>
      <c r="FL102" s="5">
        <v>0</v>
      </c>
      <c r="FM102" s="5">
        <v>0</v>
      </c>
      <c r="FN102" s="5">
        <v>0</v>
      </c>
      <c r="FO102" s="5">
        <v>0</v>
      </c>
      <c r="FP102" s="5">
        <v>0</v>
      </c>
      <c r="FQ102" s="5">
        <v>0</v>
      </c>
      <c r="FR102" s="5">
        <v>0</v>
      </c>
      <c r="FS102" s="5">
        <v>0</v>
      </c>
      <c r="FT102" s="5">
        <v>0</v>
      </c>
      <c r="FU102" s="5" t="s">
        <v>33</v>
      </c>
      <c r="FV102" s="5" t="s">
        <v>33</v>
      </c>
      <c r="FW102" s="5" t="s">
        <v>33</v>
      </c>
      <c r="FX102" s="5" t="s">
        <v>33</v>
      </c>
      <c r="FY102" s="5" t="s">
        <v>33</v>
      </c>
      <c r="FZ102" s="5" t="s">
        <v>33</v>
      </c>
      <c r="GA102" s="5" t="s">
        <v>33</v>
      </c>
      <c r="GB102" s="5" t="s">
        <v>33</v>
      </c>
      <c r="GC102" s="5" t="s">
        <v>33</v>
      </c>
      <c r="GD102" s="5" t="s">
        <v>33</v>
      </c>
      <c r="GE102" s="5" t="s">
        <v>33</v>
      </c>
      <c r="GF102" s="5" t="s">
        <v>33</v>
      </c>
      <c r="GG102" s="5" t="s">
        <v>33</v>
      </c>
      <c r="GH102" s="5" t="s">
        <v>33</v>
      </c>
      <c r="GI102" s="5" t="s">
        <v>33</v>
      </c>
      <c r="GJ102" s="5" t="s">
        <v>33</v>
      </c>
      <c r="GK102" s="5" t="s">
        <v>33</v>
      </c>
      <c r="GL102" s="5" t="s">
        <v>33</v>
      </c>
      <c r="GM102" s="5">
        <v>144042</v>
      </c>
      <c r="GN102" s="5">
        <v>220323</v>
      </c>
      <c r="GO102" s="5">
        <v>148676</v>
      </c>
      <c r="GP102" s="5">
        <v>179278</v>
      </c>
      <c r="GQ102" s="5">
        <v>168891</v>
      </c>
      <c r="GR102" s="5">
        <v>150786</v>
      </c>
      <c r="GS102" s="5">
        <v>150000</v>
      </c>
      <c r="GT102" s="5">
        <v>172569</v>
      </c>
      <c r="GU102" s="5">
        <v>126123</v>
      </c>
      <c r="GV102" s="5">
        <v>120043</v>
      </c>
      <c r="GW102" s="5">
        <v>125209</v>
      </c>
      <c r="GX102" s="5">
        <v>125971</v>
      </c>
      <c r="GY102" s="5">
        <v>98370</v>
      </c>
      <c r="GZ102" s="5">
        <v>115744</v>
      </c>
      <c r="HA102" s="5">
        <v>99794</v>
      </c>
      <c r="HB102" s="5">
        <v>69964</v>
      </c>
      <c r="HC102" s="5">
        <v>129243</v>
      </c>
      <c r="HD102" s="5">
        <v>44381</v>
      </c>
      <c r="HE102" s="5">
        <v>73302</v>
      </c>
      <c r="HF102" s="5">
        <v>72211</v>
      </c>
      <c r="HG102" s="5">
        <v>58170</v>
      </c>
      <c r="HH102" s="5">
        <v>136801</v>
      </c>
      <c r="HI102" s="5">
        <v>104383</v>
      </c>
      <c r="HJ102" s="5">
        <v>215337</v>
      </c>
      <c r="HK102" s="5">
        <v>215337</v>
      </c>
      <c r="HL102" s="5">
        <v>215337</v>
      </c>
      <c r="HM102" s="5">
        <v>134589</v>
      </c>
      <c r="HN102" s="5">
        <v>118375</v>
      </c>
      <c r="HO102" s="5">
        <v>95067</v>
      </c>
      <c r="HP102" s="5">
        <v>120685</v>
      </c>
      <c r="HQ102" s="5">
        <v>97919</v>
      </c>
      <c r="HR102" s="5">
        <v>92664</v>
      </c>
      <c r="HS102" s="5">
        <v>265153</v>
      </c>
      <c r="HT102" s="5">
        <v>287427</v>
      </c>
      <c r="HU102" s="5">
        <v>266526</v>
      </c>
      <c r="HV102" s="5">
        <v>312187</v>
      </c>
      <c r="HW102" s="5">
        <v>330061</v>
      </c>
      <c r="HX102" s="5">
        <v>356526</v>
      </c>
      <c r="HY102" s="5">
        <v>362645</v>
      </c>
      <c r="HZ102" s="5">
        <v>376771</v>
      </c>
      <c r="IA102" s="5">
        <v>540557</v>
      </c>
      <c r="IB102" s="5">
        <v>1007925</v>
      </c>
      <c r="IC102" s="5">
        <v>886253</v>
      </c>
      <c r="ID102" s="5">
        <v>875700</v>
      </c>
      <c r="IE102" s="5">
        <v>790418</v>
      </c>
      <c r="IF102" s="5">
        <v>626375</v>
      </c>
      <c r="IG102" s="5">
        <v>620570</v>
      </c>
      <c r="IH102" s="5">
        <v>570371</v>
      </c>
      <c r="II102" s="5">
        <v>610986</v>
      </c>
      <c r="IJ102" s="5">
        <v>654577</v>
      </c>
      <c r="IK102" s="5">
        <v>606226</v>
      </c>
      <c r="IL102" s="5">
        <v>549769</v>
      </c>
      <c r="IM102" s="5">
        <v>402466</v>
      </c>
      <c r="IN102" s="5">
        <v>461051</v>
      </c>
      <c r="IO102" s="5">
        <v>439633</v>
      </c>
      <c r="IP102" s="5">
        <v>435369</v>
      </c>
      <c r="IQ102" s="5">
        <v>431993</v>
      </c>
      <c r="IR102" s="5">
        <v>384449</v>
      </c>
      <c r="IS102" s="5">
        <v>336331</v>
      </c>
      <c r="IT102" s="5">
        <v>346615</v>
      </c>
      <c r="IU102" s="5">
        <v>330778</v>
      </c>
      <c r="IV102" s="5">
        <v>247353</v>
      </c>
      <c r="IW102" s="5">
        <v>229358</v>
      </c>
      <c r="IX102" s="5">
        <v>247058</v>
      </c>
      <c r="IY102" s="5">
        <v>0</v>
      </c>
      <c r="IZ102" s="5">
        <v>198</v>
      </c>
      <c r="JA102" s="5">
        <v>177</v>
      </c>
      <c r="JB102" s="5">
        <v>180</v>
      </c>
      <c r="JC102" s="5">
        <v>205</v>
      </c>
      <c r="JD102" s="5">
        <v>206</v>
      </c>
      <c r="JE102" s="5">
        <v>219</v>
      </c>
      <c r="JF102" s="5">
        <v>209</v>
      </c>
      <c r="JG102" s="5">
        <v>228</v>
      </c>
      <c r="JH102" s="5">
        <v>175</v>
      </c>
      <c r="JI102" s="5">
        <v>355</v>
      </c>
      <c r="JJ102" s="5">
        <v>306</v>
      </c>
      <c r="JK102" s="5">
        <v>478</v>
      </c>
      <c r="JL102" s="5">
        <v>167</v>
      </c>
      <c r="JM102" s="5">
        <v>0</v>
      </c>
      <c r="JN102" s="5">
        <v>0</v>
      </c>
      <c r="JO102" s="5">
        <v>0</v>
      </c>
      <c r="JP102" s="5">
        <v>0</v>
      </c>
      <c r="JQ102" s="5">
        <v>2</v>
      </c>
      <c r="JR102" s="5">
        <v>-80</v>
      </c>
      <c r="JS102" s="5">
        <v>25823</v>
      </c>
      <c r="JT102" s="5">
        <v>32060</v>
      </c>
      <c r="JU102" s="5">
        <v>36979</v>
      </c>
      <c r="JV102" s="5">
        <v>34641</v>
      </c>
      <c r="JW102" s="5">
        <v>41401</v>
      </c>
      <c r="JX102" s="5">
        <v>44047</v>
      </c>
      <c r="JY102" s="5">
        <v>47457</v>
      </c>
      <c r="JZ102" s="5">
        <v>41936</v>
      </c>
      <c r="KA102" s="5">
        <v>41526</v>
      </c>
      <c r="KB102" s="5">
        <v>42474</v>
      </c>
      <c r="KC102" s="5">
        <v>44562</v>
      </c>
      <c r="KD102" s="5">
        <v>48228</v>
      </c>
      <c r="KE102" s="5">
        <v>33036</v>
      </c>
      <c r="KF102" s="5">
        <v>2532</v>
      </c>
      <c r="KG102" s="5">
        <v>32176</v>
      </c>
      <c r="KH102" s="5">
        <v>27894</v>
      </c>
      <c r="KI102" s="5">
        <v>20935</v>
      </c>
      <c r="KJ102" s="5">
        <v>17080</v>
      </c>
      <c r="KK102" s="5">
        <v>11371</v>
      </c>
      <c r="KL102" s="5">
        <v>5561</v>
      </c>
      <c r="KM102" s="5">
        <v>3932</v>
      </c>
      <c r="KN102" s="5">
        <v>132093</v>
      </c>
      <c r="KO102" s="5">
        <v>86082</v>
      </c>
      <c r="KP102" s="5">
        <v>117949</v>
      </c>
      <c r="KQ102" s="5">
        <v>118061</v>
      </c>
      <c r="KR102" s="5">
        <v>89329</v>
      </c>
      <c r="KS102" s="5">
        <v>138625</v>
      </c>
      <c r="KT102" s="5">
        <v>76391</v>
      </c>
      <c r="KU102" s="5">
        <v>4222</v>
      </c>
      <c r="KV102" s="5">
        <v>5034</v>
      </c>
      <c r="KW102" s="5">
        <v>6720</v>
      </c>
      <c r="KX102" s="5">
        <v>6210</v>
      </c>
      <c r="KY102" s="5">
        <v>6924</v>
      </c>
      <c r="KZ102" s="5">
        <v>5452</v>
      </c>
      <c r="LA102" s="5">
        <v>6825</v>
      </c>
      <c r="LB102" s="5">
        <v>6115</v>
      </c>
      <c r="LC102" s="5">
        <v>6115</v>
      </c>
      <c r="LD102" s="5">
        <v>7029</v>
      </c>
      <c r="LE102" s="5">
        <v>7487</v>
      </c>
      <c r="LF102" s="5">
        <v>6547</v>
      </c>
      <c r="LG102" s="5">
        <v>6878</v>
      </c>
      <c r="LH102" s="5">
        <v>7396</v>
      </c>
      <c r="LI102" s="5">
        <v>7393</v>
      </c>
      <c r="LJ102" s="5">
        <v>7138</v>
      </c>
      <c r="LK102" s="5">
        <v>1024</v>
      </c>
      <c r="LL102" s="5">
        <v>597</v>
      </c>
      <c r="LM102" s="5">
        <v>1720</v>
      </c>
      <c r="LN102" s="5">
        <v>12554</v>
      </c>
      <c r="LO102" s="5">
        <v>13992</v>
      </c>
      <c r="LP102" s="5">
        <v>12626</v>
      </c>
      <c r="LQ102" s="5">
        <v>9347</v>
      </c>
      <c r="LR102" s="5">
        <v>10057</v>
      </c>
      <c r="LS102" s="5">
        <v>6302</v>
      </c>
      <c r="LT102" s="5">
        <v>5071</v>
      </c>
      <c r="LU102" s="5">
        <v>5525</v>
      </c>
      <c r="LV102" s="5">
        <v>9011</v>
      </c>
      <c r="LW102" s="5">
        <v>9525</v>
      </c>
      <c r="LX102" s="5">
        <v>6525</v>
      </c>
      <c r="LY102" s="5">
        <v>5140</v>
      </c>
      <c r="LZ102" s="5">
        <v>6108</v>
      </c>
      <c r="MA102" s="5">
        <v>4823</v>
      </c>
      <c r="MB102" s="5">
        <v>4300</v>
      </c>
      <c r="MC102" s="5">
        <v>4995</v>
      </c>
      <c r="MD102" s="5">
        <v>4997</v>
      </c>
      <c r="ME102" s="5">
        <v>4740</v>
      </c>
      <c r="MF102" s="5">
        <v>2344</v>
      </c>
      <c r="MG102" s="5">
        <v>3970</v>
      </c>
      <c r="MH102" s="5">
        <v>2045</v>
      </c>
      <c r="MI102" s="5">
        <v>2115</v>
      </c>
      <c r="MJ102" s="5">
        <v>2471</v>
      </c>
      <c r="MK102" s="5">
        <v>3893</v>
      </c>
      <c r="ML102" s="5">
        <v>2358</v>
      </c>
      <c r="MM102" s="5">
        <v>2474</v>
      </c>
      <c r="MN102" s="5">
        <v>2845</v>
      </c>
      <c r="MO102" s="5">
        <v>4386</v>
      </c>
      <c r="MP102" s="5">
        <v>4072</v>
      </c>
      <c r="MQ102" s="5">
        <v>0</v>
      </c>
      <c r="MR102" s="5">
        <v>0</v>
      </c>
      <c r="MS102" s="5">
        <v>0</v>
      </c>
      <c r="MT102" s="5">
        <v>0</v>
      </c>
      <c r="MU102" s="5">
        <v>17</v>
      </c>
      <c r="MV102" s="5">
        <v>30</v>
      </c>
      <c r="MW102" s="5">
        <v>48</v>
      </c>
      <c r="MX102" s="5">
        <v>56</v>
      </c>
      <c r="MY102" s="5">
        <v>53</v>
      </c>
      <c r="MZ102" s="5">
        <v>939</v>
      </c>
      <c r="NA102" s="5">
        <v>864</v>
      </c>
      <c r="NB102" s="5">
        <v>906</v>
      </c>
      <c r="NC102" s="5">
        <v>1534</v>
      </c>
      <c r="ND102" s="5">
        <v>1765</v>
      </c>
      <c r="NE102" s="5" t="s">
        <v>33</v>
      </c>
      <c r="NF102" s="5" t="s">
        <v>33</v>
      </c>
      <c r="NG102" s="5" t="s">
        <v>33</v>
      </c>
      <c r="NH102" s="5" t="s">
        <v>33</v>
      </c>
      <c r="NI102" s="5" t="s">
        <v>33</v>
      </c>
      <c r="NJ102" s="5" t="s">
        <v>33</v>
      </c>
      <c r="NK102" s="5" t="s">
        <v>33</v>
      </c>
      <c r="NL102" s="5" t="s">
        <v>33</v>
      </c>
      <c r="NM102" s="5" t="s">
        <v>33</v>
      </c>
      <c r="NN102" s="5" t="s">
        <v>33</v>
      </c>
      <c r="NO102" s="5" t="s">
        <v>33</v>
      </c>
      <c r="NP102" s="5" t="s">
        <v>33</v>
      </c>
      <c r="NQ102" s="5" t="s">
        <v>33</v>
      </c>
      <c r="NR102" s="5" t="s">
        <v>33</v>
      </c>
      <c r="NS102" s="5" t="s">
        <v>33</v>
      </c>
      <c r="NT102" s="5" t="s">
        <v>33</v>
      </c>
      <c r="NU102" s="5" t="s">
        <v>33</v>
      </c>
      <c r="NV102" s="5" t="s">
        <v>33</v>
      </c>
      <c r="NW102" s="5">
        <v>0</v>
      </c>
      <c r="NX102" s="5">
        <v>0</v>
      </c>
      <c r="NY102" s="5">
        <v>0</v>
      </c>
      <c r="NZ102" s="5">
        <v>0</v>
      </c>
      <c r="OA102" s="5">
        <v>0</v>
      </c>
      <c r="OB102" s="5">
        <v>0</v>
      </c>
      <c r="OC102" s="5">
        <v>0</v>
      </c>
      <c r="OD102" s="5">
        <v>0</v>
      </c>
      <c r="OE102" s="5">
        <v>0</v>
      </c>
      <c r="OF102" s="5">
        <v>0</v>
      </c>
      <c r="OG102" s="5">
        <v>0</v>
      </c>
      <c r="OH102" s="5">
        <v>0</v>
      </c>
      <c r="OI102" s="5">
        <v>0</v>
      </c>
      <c r="OJ102" s="5">
        <v>0</v>
      </c>
      <c r="OK102" s="5" t="s">
        <v>33</v>
      </c>
      <c r="OL102" s="5" t="s">
        <v>33</v>
      </c>
      <c r="OM102" s="5" t="s">
        <v>33</v>
      </c>
      <c r="ON102" s="5" t="s">
        <v>33</v>
      </c>
      <c r="OO102" s="5" t="s">
        <v>33</v>
      </c>
      <c r="OP102" s="5" t="s">
        <v>33</v>
      </c>
      <c r="OQ102" s="5" t="s">
        <v>33</v>
      </c>
      <c r="OR102" s="5" t="s">
        <v>33</v>
      </c>
      <c r="OS102" s="5" t="s">
        <v>33</v>
      </c>
      <c r="OT102" s="5" t="s">
        <v>33</v>
      </c>
      <c r="OU102" s="5" t="s">
        <v>33</v>
      </c>
      <c r="OV102" s="5" t="s">
        <v>33</v>
      </c>
      <c r="OW102" s="5" t="s">
        <v>33</v>
      </c>
      <c r="OX102" s="5" t="s">
        <v>33</v>
      </c>
      <c r="OY102" s="5" t="s">
        <v>33</v>
      </c>
      <c r="OZ102" s="5" t="s">
        <v>33</v>
      </c>
      <c r="PA102" s="5" t="s">
        <v>33</v>
      </c>
      <c r="PB102" s="5" t="s">
        <v>33</v>
      </c>
      <c r="PC102" s="5">
        <v>15316</v>
      </c>
      <c r="PD102" s="5">
        <v>17820</v>
      </c>
      <c r="PE102" s="5">
        <v>15509</v>
      </c>
      <c r="PF102" s="5">
        <v>12674</v>
      </c>
      <c r="PG102" s="5">
        <v>12771</v>
      </c>
      <c r="PH102" s="5">
        <v>12445</v>
      </c>
      <c r="PI102" s="5">
        <v>10053</v>
      </c>
      <c r="PJ102" s="5">
        <v>10630</v>
      </c>
      <c r="PK102" s="5">
        <v>10784</v>
      </c>
      <c r="PL102" s="5">
        <v>11689</v>
      </c>
      <c r="PM102" s="5">
        <v>14371</v>
      </c>
      <c r="PN102" s="5">
        <v>16859</v>
      </c>
      <c r="PO102" s="5">
        <v>19474</v>
      </c>
      <c r="PP102" s="5">
        <v>16428</v>
      </c>
      <c r="PQ102" s="5">
        <v>15970</v>
      </c>
      <c r="PR102" s="5">
        <v>18816</v>
      </c>
      <c r="PS102" s="5">
        <v>26901</v>
      </c>
      <c r="PT102" s="5">
        <v>20750</v>
      </c>
      <c r="PU102" s="5">
        <v>27371</v>
      </c>
      <c r="PV102" s="5">
        <v>23896</v>
      </c>
      <c r="PW102" s="5">
        <v>28219</v>
      </c>
      <c r="PX102" s="5">
        <v>31482</v>
      </c>
      <c r="PY102" s="5">
        <v>27982</v>
      </c>
      <c r="PZ102" s="5">
        <v>23649</v>
      </c>
      <c r="QA102" s="5">
        <v>22029</v>
      </c>
      <c r="QB102" s="5">
        <v>25742</v>
      </c>
      <c r="QC102" s="5">
        <v>27641</v>
      </c>
      <c r="QD102" s="5">
        <v>27192</v>
      </c>
      <c r="QE102" s="5">
        <v>28423</v>
      </c>
      <c r="QF102" s="5">
        <v>30330</v>
      </c>
      <c r="QG102" s="5">
        <v>29570</v>
      </c>
      <c r="QH102" s="5">
        <v>28481</v>
      </c>
      <c r="QI102" s="5">
        <v>52175</v>
      </c>
      <c r="QJ102" s="5">
        <v>67193</v>
      </c>
      <c r="QK102" s="5">
        <v>49665</v>
      </c>
      <c r="QL102" s="5">
        <v>31926</v>
      </c>
      <c r="QM102" s="5">
        <v>30649</v>
      </c>
      <c r="QN102" s="5">
        <v>29790</v>
      </c>
      <c r="QO102" s="5">
        <v>31821</v>
      </c>
      <c r="QP102" s="5">
        <v>41237</v>
      </c>
      <c r="QQ102" s="5">
        <v>25170</v>
      </c>
      <c r="QR102" s="5">
        <v>21271</v>
      </c>
      <c r="QS102" s="5">
        <v>26896</v>
      </c>
      <c r="QT102" s="5">
        <v>35354</v>
      </c>
      <c r="QU102" s="5">
        <v>36765</v>
      </c>
      <c r="QV102" s="5">
        <v>30965</v>
      </c>
      <c r="QW102" s="5">
        <v>29572</v>
      </c>
      <c r="QX102" s="5">
        <v>31840</v>
      </c>
      <c r="QY102" s="5">
        <v>35826</v>
      </c>
      <c r="QZ102" s="5">
        <v>28151</v>
      </c>
      <c r="RA102" s="5">
        <v>24452</v>
      </c>
      <c r="RB102" s="5">
        <v>25907</v>
      </c>
      <c r="RC102" s="5">
        <v>28099</v>
      </c>
      <c r="RD102" s="5">
        <v>26479</v>
      </c>
      <c r="RE102" s="5">
        <v>25536</v>
      </c>
      <c r="RF102" s="5">
        <v>27001</v>
      </c>
      <c r="RG102" s="5">
        <v>26297</v>
      </c>
      <c r="RH102" s="5">
        <v>32089</v>
      </c>
      <c r="RI102" s="5">
        <v>27566</v>
      </c>
      <c r="RJ102" s="5">
        <v>23530</v>
      </c>
      <c r="RK102" s="5">
        <v>19277</v>
      </c>
      <c r="RL102" s="5">
        <v>20968</v>
      </c>
      <c r="RM102" s="5">
        <v>24393</v>
      </c>
      <c r="RN102" s="5">
        <v>22925</v>
      </c>
      <c r="RO102" s="5">
        <v>21853</v>
      </c>
      <c r="RP102" s="5">
        <v>24189</v>
      </c>
      <c r="RQ102" s="5">
        <v>23792</v>
      </c>
      <c r="RR102" s="5">
        <v>27031</v>
      </c>
      <c r="RS102" s="5">
        <v>28658</v>
      </c>
      <c r="RT102" s="5">
        <v>22106</v>
      </c>
      <c r="RU102" s="5">
        <v>22777</v>
      </c>
      <c r="RV102" s="5">
        <v>21124</v>
      </c>
      <c r="RW102" s="5">
        <v>19904</v>
      </c>
      <c r="RX102" s="5">
        <v>19243</v>
      </c>
      <c r="RY102" s="5">
        <v>21734</v>
      </c>
      <c r="RZ102" s="5">
        <v>24518</v>
      </c>
      <c r="SA102" s="5">
        <v>26677</v>
      </c>
      <c r="SB102" s="5">
        <v>23664</v>
      </c>
      <c r="SC102" s="5">
        <v>25136</v>
      </c>
      <c r="SD102" s="5">
        <v>17973</v>
      </c>
      <c r="SE102" s="5">
        <v>31914</v>
      </c>
      <c r="SF102" s="5">
        <v>20483</v>
      </c>
      <c r="SG102" s="5">
        <v>36823</v>
      </c>
      <c r="SH102" s="5">
        <v>42406</v>
      </c>
      <c r="SI102" s="5">
        <v>29511</v>
      </c>
      <c r="SJ102" s="5">
        <v>27066</v>
      </c>
      <c r="SK102" s="5">
        <v>28379</v>
      </c>
      <c r="SL102" s="5">
        <v>26729</v>
      </c>
      <c r="SM102" s="5">
        <v>27103</v>
      </c>
      <c r="SN102" s="5">
        <v>24140</v>
      </c>
      <c r="SO102" s="5">
        <v>24888</v>
      </c>
      <c r="SP102" s="5">
        <v>23767</v>
      </c>
      <c r="SQ102" s="5">
        <v>22899</v>
      </c>
      <c r="SR102" s="5">
        <v>22267</v>
      </c>
      <c r="SS102" s="5">
        <v>22560</v>
      </c>
      <c r="ST102" s="5">
        <v>22498</v>
      </c>
      <c r="SU102" s="5">
        <v>40394</v>
      </c>
      <c r="SV102" s="5">
        <v>41596</v>
      </c>
      <c r="SW102" s="5">
        <v>37889</v>
      </c>
      <c r="SX102" s="5">
        <v>36753</v>
      </c>
      <c r="SY102" s="5">
        <v>35996</v>
      </c>
      <c r="SZ102" s="5">
        <v>37630</v>
      </c>
      <c r="TA102" s="5">
        <v>44947</v>
      </c>
      <c r="TB102" s="5">
        <v>52361</v>
      </c>
      <c r="TC102" s="5">
        <v>52720</v>
      </c>
      <c r="TD102" s="5">
        <v>38588</v>
      </c>
      <c r="TE102" s="5">
        <v>31765</v>
      </c>
      <c r="TF102" s="5">
        <v>27258</v>
      </c>
      <c r="TG102" s="5">
        <v>17960</v>
      </c>
      <c r="TH102" s="5">
        <v>11445</v>
      </c>
      <c r="TI102" s="5">
        <v>13328</v>
      </c>
      <c r="TJ102" s="5">
        <v>13982</v>
      </c>
      <c r="TK102" s="5">
        <v>10834</v>
      </c>
      <c r="TL102" s="5">
        <v>15209</v>
      </c>
      <c r="TM102" s="5">
        <v>12596</v>
      </c>
      <c r="TN102" s="5">
        <v>11291</v>
      </c>
      <c r="TO102" s="5">
        <v>7905</v>
      </c>
      <c r="TP102" s="5">
        <v>3398</v>
      </c>
      <c r="TQ102" s="5">
        <v>4679</v>
      </c>
      <c r="TR102" s="5">
        <v>6539</v>
      </c>
      <c r="TS102" s="5">
        <v>8173</v>
      </c>
      <c r="TT102" s="5">
        <v>8608</v>
      </c>
      <c r="TU102" s="5">
        <v>7244</v>
      </c>
      <c r="TV102" s="5">
        <v>7289</v>
      </c>
      <c r="TW102" s="5">
        <v>6836</v>
      </c>
      <c r="TX102" s="5">
        <v>8299</v>
      </c>
      <c r="TY102" s="5">
        <v>7206</v>
      </c>
      <c r="TZ102" s="5">
        <v>6111</v>
      </c>
      <c r="UA102" s="5">
        <v>18</v>
      </c>
      <c r="UB102" s="5">
        <v>115</v>
      </c>
      <c r="UC102" s="5">
        <v>138</v>
      </c>
      <c r="UD102" s="5">
        <v>81</v>
      </c>
      <c r="UE102" s="5">
        <v>41</v>
      </c>
      <c r="UF102" s="5">
        <v>31</v>
      </c>
      <c r="UG102" s="5">
        <v>14</v>
      </c>
      <c r="UH102" s="5">
        <v>15</v>
      </c>
      <c r="UI102" s="5">
        <v>24</v>
      </c>
      <c r="UJ102" s="5">
        <v>10</v>
      </c>
      <c r="UK102" s="5">
        <v>12</v>
      </c>
      <c r="UL102" s="5">
        <v>25</v>
      </c>
      <c r="UM102" s="5">
        <v>14</v>
      </c>
      <c r="UN102" s="5">
        <v>19</v>
      </c>
      <c r="UO102" s="5">
        <v>0</v>
      </c>
      <c r="UP102" s="5">
        <v>0</v>
      </c>
      <c r="UQ102" s="5">
        <v>0</v>
      </c>
      <c r="UR102" s="5">
        <v>0</v>
      </c>
      <c r="US102" s="5">
        <v>0</v>
      </c>
      <c r="UT102" s="5">
        <v>0</v>
      </c>
      <c r="UU102" s="5">
        <v>0</v>
      </c>
      <c r="UV102" s="5">
        <v>287</v>
      </c>
      <c r="UW102" s="5">
        <v>1816</v>
      </c>
      <c r="UX102" s="5">
        <v>969</v>
      </c>
      <c r="UY102" s="5">
        <v>1290</v>
      </c>
      <c r="UZ102" s="5">
        <v>1148</v>
      </c>
      <c r="VA102" s="5">
        <v>1555</v>
      </c>
      <c r="VB102" s="5">
        <v>1158</v>
      </c>
      <c r="VC102" s="5">
        <v>688</v>
      </c>
      <c r="VD102" s="5">
        <v>924</v>
      </c>
      <c r="VE102" s="5">
        <v>240</v>
      </c>
      <c r="VF102" s="5">
        <v>102</v>
      </c>
      <c r="VG102" s="5">
        <v>73000</v>
      </c>
      <c r="VH102" s="5">
        <v>39419</v>
      </c>
      <c r="VI102" s="5">
        <v>47999</v>
      </c>
      <c r="VJ102" s="5">
        <v>60836</v>
      </c>
      <c r="VK102" s="5">
        <v>57456</v>
      </c>
      <c r="VL102" s="5">
        <v>82721</v>
      </c>
      <c r="VM102" s="5">
        <v>-4955</v>
      </c>
      <c r="VN102" s="5">
        <v>53023</v>
      </c>
      <c r="VO102" s="5">
        <v>65519</v>
      </c>
      <c r="VP102" s="5">
        <v>32411</v>
      </c>
      <c r="VQ102" s="5">
        <v>19873</v>
      </c>
      <c r="VR102" s="5">
        <v>-5435</v>
      </c>
      <c r="VS102" s="5">
        <v>3033</v>
      </c>
      <c r="VT102" s="5">
        <v>16316</v>
      </c>
      <c r="VU102" s="5">
        <v>20399</v>
      </c>
      <c r="VV102" s="5">
        <v>26961</v>
      </c>
      <c r="VW102" s="5">
        <v>47267</v>
      </c>
      <c r="VX102" s="5">
        <v>34057</v>
      </c>
      <c r="VY102" s="5">
        <v>39616</v>
      </c>
      <c r="VZ102" s="5">
        <v>32967</v>
      </c>
      <c r="WA102" s="5">
        <v>69685</v>
      </c>
      <c r="WB102" s="5">
        <v>97512</v>
      </c>
      <c r="WC102" s="5">
        <v>74375</v>
      </c>
      <c r="WD102" s="5">
        <v>116333</v>
      </c>
      <c r="WE102" s="5">
        <v>75330</v>
      </c>
      <c r="WF102" s="5">
        <v>102370</v>
      </c>
      <c r="WG102" s="5">
        <v>50778</v>
      </c>
      <c r="WH102" s="5">
        <v>49860</v>
      </c>
      <c r="WI102" s="5">
        <v>53243</v>
      </c>
      <c r="WJ102" s="5">
        <v>49924</v>
      </c>
      <c r="WK102" s="5">
        <v>48788</v>
      </c>
      <c r="WL102" s="5">
        <v>50384</v>
      </c>
      <c r="WM102" s="5">
        <v>424</v>
      </c>
      <c r="WN102" s="5">
        <v>924</v>
      </c>
      <c r="WO102" s="5">
        <v>742</v>
      </c>
      <c r="WP102" s="5">
        <v>90</v>
      </c>
      <c r="WQ102" s="5">
        <v>191</v>
      </c>
      <c r="WR102" s="5">
        <v>-285</v>
      </c>
      <c r="WS102" s="5">
        <v>1209</v>
      </c>
      <c r="WT102" s="5">
        <v>1152</v>
      </c>
      <c r="WU102" s="5">
        <v>690</v>
      </c>
      <c r="WV102" s="5">
        <v>1343</v>
      </c>
      <c r="WW102" s="5">
        <v>881</v>
      </c>
      <c r="WX102" s="5">
        <v>930</v>
      </c>
      <c r="WY102" s="5">
        <v>1121</v>
      </c>
      <c r="WZ102" s="5">
        <v>676</v>
      </c>
      <c r="XA102" s="5">
        <v>798</v>
      </c>
      <c r="XB102" s="5">
        <v>663</v>
      </c>
      <c r="XC102" s="5">
        <v>635</v>
      </c>
      <c r="XD102" s="5">
        <v>173</v>
      </c>
      <c r="XE102" s="5">
        <v>308</v>
      </c>
      <c r="XF102" s="5">
        <v>299</v>
      </c>
      <c r="XG102" s="5">
        <v>320</v>
      </c>
      <c r="XH102" s="5">
        <v>908</v>
      </c>
      <c r="XI102" s="5">
        <v>1174</v>
      </c>
      <c r="XJ102" s="5">
        <v>1741</v>
      </c>
      <c r="XK102" s="5">
        <v>1521</v>
      </c>
      <c r="XL102" s="5">
        <v>1483</v>
      </c>
      <c r="XM102" s="5">
        <v>1588</v>
      </c>
      <c r="XN102" s="5">
        <v>2821</v>
      </c>
      <c r="XO102" s="5">
        <v>2683</v>
      </c>
      <c r="XP102" s="5">
        <v>438</v>
      </c>
      <c r="XQ102" s="5">
        <v>466</v>
      </c>
      <c r="XR102" s="5">
        <v>374</v>
      </c>
      <c r="XS102" s="1">
        <v>14711</v>
      </c>
      <c r="XT102" s="3" t="s">
        <v>180</v>
      </c>
      <c r="XU102" s="3" t="s">
        <v>180</v>
      </c>
      <c r="XV102" s="3" t="s">
        <v>179</v>
      </c>
      <c r="XW102" s="3" t="s">
        <v>179</v>
      </c>
      <c r="XX102" s="3" t="s">
        <v>180</v>
      </c>
      <c r="XY102" s="3" t="s">
        <v>180</v>
      </c>
      <c r="XZ102" s="3" t="s">
        <v>249</v>
      </c>
    </row>
    <row r="103" spans="1:650" x14ac:dyDescent="0.3">
      <c r="A103" s="6" t="s">
        <v>134</v>
      </c>
      <c r="B103" s="1">
        <v>4018463</v>
      </c>
      <c r="C103" s="5">
        <v>1413</v>
      </c>
      <c r="D103" s="5">
        <v>902</v>
      </c>
      <c r="E103" s="5">
        <v>3572</v>
      </c>
      <c r="F103" s="5">
        <v>1333</v>
      </c>
      <c r="G103" s="5">
        <v>4002</v>
      </c>
      <c r="H103" s="5">
        <v>897</v>
      </c>
      <c r="I103" s="5">
        <v>-415</v>
      </c>
      <c r="J103" s="5">
        <v>134</v>
      </c>
      <c r="K103" s="5">
        <v>1117</v>
      </c>
      <c r="L103" s="5">
        <v>400</v>
      </c>
      <c r="M103" s="5">
        <v>509</v>
      </c>
      <c r="N103" s="5">
        <v>1364</v>
      </c>
      <c r="O103" s="5">
        <v>1702</v>
      </c>
      <c r="P103" s="5">
        <v>290</v>
      </c>
      <c r="Q103" s="5">
        <v>4</v>
      </c>
      <c r="R103" s="5">
        <v>4298</v>
      </c>
      <c r="S103" s="5">
        <v>0</v>
      </c>
      <c r="T103" s="5">
        <v>0</v>
      </c>
      <c r="U103" s="5">
        <v>0</v>
      </c>
      <c r="V103" s="5">
        <v>1036</v>
      </c>
      <c r="W103" s="5">
        <v>0</v>
      </c>
      <c r="X103" s="5">
        <v>0</v>
      </c>
      <c r="Y103" s="5">
        <v>0</v>
      </c>
      <c r="Z103" s="5">
        <v>197</v>
      </c>
      <c r="AA103" s="5">
        <v>0</v>
      </c>
      <c r="AB103" s="5">
        <v>0</v>
      </c>
      <c r="AC103" s="5">
        <v>42557</v>
      </c>
      <c r="AD103" s="5">
        <v>0</v>
      </c>
      <c r="AE103" s="5">
        <v>0</v>
      </c>
      <c r="AF103" s="5">
        <v>0</v>
      </c>
      <c r="AG103" s="5">
        <v>0</v>
      </c>
      <c r="AH103" s="5">
        <v>0</v>
      </c>
      <c r="AI103" s="5">
        <v>0</v>
      </c>
      <c r="AJ103" s="5">
        <v>0</v>
      </c>
      <c r="AK103" s="5">
        <v>0</v>
      </c>
      <c r="AL103" s="5">
        <v>0</v>
      </c>
      <c r="AM103" s="5">
        <v>0</v>
      </c>
      <c r="AN103" s="5">
        <v>0</v>
      </c>
      <c r="AO103" s="5">
        <v>0</v>
      </c>
      <c r="AP103" s="5">
        <v>0</v>
      </c>
      <c r="AQ103" s="5">
        <v>0</v>
      </c>
      <c r="AR103" s="5">
        <v>0</v>
      </c>
      <c r="AS103" s="5">
        <v>0</v>
      </c>
      <c r="AT103" s="5">
        <v>0</v>
      </c>
      <c r="AU103" s="5">
        <v>0</v>
      </c>
      <c r="AV103" s="5">
        <v>0</v>
      </c>
      <c r="AW103" s="5">
        <v>17189</v>
      </c>
      <c r="AX103" s="5">
        <v>20526</v>
      </c>
      <c r="AY103" s="5">
        <v>92904</v>
      </c>
      <c r="AZ103" s="5">
        <v>8232</v>
      </c>
      <c r="BA103" s="5">
        <v>14412</v>
      </c>
      <c r="BB103" s="5">
        <v>18175</v>
      </c>
      <c r="BC103" s="5">
        <v>4756</v>
      </c>
      <c r="BD103" s="5">
        <v>588</v>
      </c>
      <c r="BE103" s="5">
        <v>4337</v>
      </c>
      <c r="BF103" s="5">
        <v>8812</v>
      </c>
      <c r="BG103" s="5">
        <v>10936</v>
      </c>
      <c r="BH103" s="5">
        <v>8555</v>
      </c>
      <c r="BI103" s="5">
        <v>11906</v>
      </c>
      <c r="BJ103" s="5">
        <v>8686</v>
      </c>
      <c r="BK103" s="5">
        <v>12046</v>
      </c>
      <c r="BL103" s="5">
        <v>17557</v>
      </c>
      <c r="BM103" s="5">
        <v>12695</v>
      </c>
      <c r="BN103" s="5">
        <v>7919</v>
      </c>
      <c r="BO103" s="5">
        <v>281</v>
      </c>
      <c r="BP103" s="5">
        <v>1117</v>
      </c>
      <c r="BQ103" s="5">
        <v>874</v>
      </c>
      <c r="BR103" s="5">
        <v>741</v>
      </c>
      <c r="BS103" s="5">
        <v>661</v>
      </c>
      <c r="BT103" s="5">
        <v>262</v>
      </c>
      <c r="BU103" s="5">
        <v>839</v>
      </c>
      <c r="BV103" s="5">
        <v>283</v>
      </c>
      <c r="BW103" s="5">
        <v>233</v>
      </c>
      <c r="BX103" s="5">
        <v>193</v>
      </c>
      <c r="BY103" s="5">
        <v>-16</v>
      </c>
      <c r="BZ103" s="5">
        <v>491</v>
      </c>
      <c r="CA103" s="5">
        <v>294</v>
      </c>
      <c r="CB103" s="5">
        <v>921</v>
      </c>
      <c r="CC103" s="5">
        <v>154</v>
      </c>
      <c r="CD103" s="5">
        <v>1241</v>
      </c>
      <c r="CE103" s="5">
        <v>243</v>
      </c>
      <c r="CF103" s="5">
        <v>-373</v>
      </c>
      <c r="CG103" s="5">
        <v>64</v>
      </c>
      <c r="CH103" s="5">
        <v>-3699</v>
      </c>
      <c r="CI103" s="5">
        <v>171</v>
      </c>
      <c r="CJ103" s="5">
        <v>218</v>
      </c>
      <c r="CK103" s="5">
        <v>988</v>
      </c>
      <c r="CL103" s="5">
        <v>2085</v>
      </c>
      <c r="CM103" s="5">
        <v>2815</v>
      </c>
      <c r="CN103" s="5">
        <v>1607</v>
      </c>
      <c r="CO103" s="5">
        <v>8008</v>
      </c>
      <c r="CP103" s="5">
        <v>4032</v>
      </c>
      <c r="CQ103" s="5">
        <v>2083</v>
      </c>
      <c r="CR103" s="5">
        <v>4733</v>
      </c>
      <c r="CS103" s="5">
        <v>1583</v>
      </c>
      <c r="CT103" s="5">
        <v>652</v>
      </c>
      <c r="CU103" s="5">
        <v>44395</v>
      </c>
      <c r="CV103" s="5">
        <v>42195</v>
      </c>
      <c r="CW103" s="5">
        <v>49940</v>
      </c>
      <c r="CX103" s="5">
        <v>48083</v>
      </c>
      <c r="CY103" s="5">
        <v>53076</v>
      </c>
      <c r="CZ103" s="5">
        <v>35005</v>
      </c>
      <c r="DA103" s="5">
        <v>22620</v>
      </c>
      <c r="DB103" s="5">
        <v>30196</v>
      </c>
      <c r="DC103" s="5">
        <v>19711</v>
      </c>
      <c r="DD103" s="5">
        <v>22298</v>
      </c>
      <c r="DE103" s="5">
        <v>25438</v>
      </c>
      <c r="DF103" s="5">
        <v>30590</v>
      </c>
      <c r="DG103" s="5">
        <v>20318</v>
      </c>
      <c r="DH103" s="5">
        <v>16086</v>
      </c>
      <c r="DI103" s="5">
        <v>23287</v>
      </c>
      <c r="DJ103" s="5">
        <v>15135</v>
      </c>
      <c r="DK103" s="5">
        <v>15266</v>
      </c>
      <c r="DL103" s="5">
        <v>11934</v>
      </c>
      <c r="DM103" s="5">
        <v>11030</v>
      </c>
      <c r="DN103" s="5">
        <v>9280</v>
      </c>
      <c r="DO103" s="5">
        <v>14349</v>
      </c>
      <c r="DP103" s="5">
        <v>4382</v>
      </c>
      <c r="DQ103" s="5">
        <v>8979</v>
      </c>
      <c r="DR103" s="5">
        <v>14275</v>
      </c>
      <c r="DS103" s="5">
        <v>10269</v>
      </c>
      <c r="DT103" s="5">
        <v>14707</v>
      </c>
      <c r="DU103" s="5">
        <v>14675</v>
      </c>
      <c r="DV103" s="5">
        <v>13297</v>
      </c>
      <c r="DW103" s="5">
        <v>12863</v>
      </c>
      <c r="DX103" s="5">
        <v>12591</v>
      </c>
      <c r="DY103" s="5">
        <v>9237</v>
      </c>
      <c r="DZ103" s="5">
        <v>9812</v>
      </c>
      <c r="EA103" s="5">
        <v>1234</v>
      </c>
      <c r="EB103" s="5">
        <v>1971</v>
      </c>
      <c r="EC103" s="5">
        <v>1959</v>
      </c>
      <c r="ED103" s="5">
        <v>2569</v>
      </c>
      <c r="EE103" s="5">
        <v>2304</v>
      </c>
      <c r="EF103" s="5">
        <v>1682</v>
      </c>
      <c r="EG103" s="5">
        <v>3442</v>
      </c>
      <c r="EH103" s="5">
        <v>4647</v>
      </c>
      <c r="EI103" s="5">
        <v>614</v>
      </c>
      <c r="EJ103" s="5">
        <v>761</v>
      </c>
      <c r="EK103" s="5">
        <v>-2949</v>
      </c>
      <c r="EL103" s="5">
        <v>6202</v>
      </c>
      <c r="EM103" s="5">
        <v>1658</v>
      </c>
      <c r="EN103" s="5">
        <v>402</v>
      </c>
      <c r="EO103" s="5">
        <v>402</v>
      </c>
      <c r="EP103" s="5">
        <v>2210</v>
      </c>
      <c r="EQ103" s="5">
        <v>194</v>
      </c>
      <c r="ER103" s="5">
        <v>-52</v>
      </c>
      <c r="ES103" s="5">
        <v>-52</v>
      </c>
      <c r="ET103" s="5">
        <v>-1183</v>
      </c>
      <c r="EU103" s="5">
        <v>761</v>
      </c>
      <c r="EV103" s="5">
        <v>10</v>
      </c>
      <c r="EW103" s="5">
        <v>-90</v>
      </c>
      <c r="EX103" s="5">
        <v>548</v>
      </c>
      <c r="EY103" s="5">
        <v>844</v>
      </c>
      <c r="EZ103" s="5">
        <v>1184</v>
      </c>
      <c r="FA103" s="5">
        <v>761</v>
      </c>
      <c r="FB103" s="5">
        <v>1790</v>
      </c>
      <c r="FC103" s="5">
        <v>1531</v>
      </c>
      <c r="FD103" s="5">
        <v>1758</v>
      </c>
      <c r="FE103" s="5">
        <v>1020</v>
      </c>
      <c r="FF103" s="5">
        <v>517</v>
      </c>
      <c r="FG103" s="5">
        <v>0</v>
      </c>
      <c r="FH103" s="5">
        <v>0</v>
      </c>
      <c r="FI103" s="5">
        <v>0</v>
      </c>
      <c r="FJ103" s="5">
        <v>0</v>
      </c>
      <c r="FK103" s="5">
        <v>0</v>
      </c>
      <c r="FL103" s="5">
        <v>0</v>
      </c>
      <c r="FM103" s="5">
        <v>0</v>
      </c>
      <c r="FN103" s="5">
        <v>0</v>
      </c>
      <c r="FO103" s="5">
        <v>0</v>
      </c>
      <c r="FP103" s="5">
        <v>0</v>
      </c>
      <c r="FQ103" s="5">
        <v>0</v>
      </c>
      <c r="FR103" s="5">
        <v>0</v>
      </c>
      <c r="FS103" s="5">
        <v>0</v>
      </c>
      <c r="FT103" s="5">
        <v>0</v>
      </c>
      <c r="FU103" s="5" t="s">
        <v>33</v>
      </c>
      <c r="FV103" s="5" t="s">
        <v>33</v>
      </c>
      <c r="FW103" s="5" t="s">
        <v>33</v>
      </c>
      <c r="FX103" s="5" t="s">
        <v>33</v>
      </c>
      <c r="FY103" s="5" t="s">
        <v>33</v>
      </c>
      <c r="FZ103" s="5" t="s">
        <v>33</v>
      </c>
      <c r="GA103" s="5" t="s">
        <v>33</v>
      </c>
      <c r="GB103" s="5" t="s">
        <v>33</v>
      </c>
      <c r="GC103" s="5" t="s">
        <v>33</v>
      </c>
      <c r="GD103" s="5" t="s">
        <v>33</v>
      </c>
      <c r="GE103" s="5" t="s">
        <v>33</v>
      </c>
      <c r="GF103" s="5" t="s">
        <v>33</v>
      </c>
      <c r="GG103" s="5" t="s">
        <v>33</v>
      </c>
      <c r="GH103" s="5" t="s">
        <v>33</v>
      </c>
      <c r="GI103" s="5" t="s">
        <v>33</v>
      </c>
      <c r="GJ103" s="5" t="s">
        <v>33</v>
      </c>
      <c r="GK103" s="5" t="s">
        <v>33</v>
      </c>
      <c r="GL103" s="5" t="s">
        <v>33</v>
      </c>
      <c r="GM103" s="5">
        <v>47323</v>
      </c>
      <c r="GN103" s="5">
        <v>46186</v>
      </c>
      <c r="GO103" s="5">
        <v>56346</v>
      </c>
      <c r="GP103" s="5">
        <v>52727</v>
      </c>
      <c r="GQ103" s="5">
        <v>60043</v>
      </c>
      <c r="GR103" s="5">
        <v>37846</v>
      </c>
      <c r="GS103" s="5">
        <v>26487</v>
      </c>
      <c r="GT103" s="5">
        <v>35260</v>
      </c>
      <c r="GU103" s="5">
        <v>21676</v>
      </c>
      <c r="GV103" s="5">
        <v>23653</v>
      </c>
      <c r="GW103" s="5">
        <v>22982</v>
      </c>
      <c r="GX103" s="5">
        <v>38648</v>
      </c>
      <c r="GY103" s="5">
        <v>23971</v>
      </c>
      <c r="GZ103" s="5">
        <v>17699</v>
      </c>
      <c r="HA103" s="5">
        <v>41037</v>
      </c>
      <c r="HB103" s="5">
        <v>43410</v>
      </c>
      <c r="HC103" s="5">
        <v>108606</v>
      </c>
      <c r="HD103" s="5">
        <v>19740</v>
      </c>
      <c r="HE103" s="5">
        <v>25454</v>
      </c>
      <c r="HF103" s="5">
        <v>23609</v>
      </c>
      <c r="HG103" s="5">
        <v>20037</v>
      </c>
      <c r="HH103" s="5">
        <v>5199</v>
      </c>
      <c r="HI103" s="5">
        <v>14214</v>
      </c>
      <c r="HJ103" s="5">
        <v>25917</v>
      </c>
      <c r="HK103" s="5">
        <v>24864</v>
      </c>
      <c r="HL103" s="5">
        <v>26053</v>
      </c>
      <c r="HM103" s="5">
        <v>77906</v>
      </c>
      <c r="HN103" s="5">
        <v>27805</v>
      </c>
      <c r="HO103" s="5">
        <v>28523</v>
      </c>
      <c r="HP103" s="5">
        <v>36640</v>
      </c>
      <c r="HQ103" s="5">
        <v>24535</v>
      </c>
      <c r="HR103" s="5">
        <v>18900</v>
      </c>
      <c r="HS103" s="5">
        <v>102467</v>
      </c>
      <c r="HT103" s="5">
        <v>105038</v>
      </c>
      <c r="HU103" s="5">
        <v>99938</v>
      </c>
      <c r="HV103" s="5">
        <v>126804</v>
      </c>
      <c r="HW103" s="5">
        <v>131944</v>
      </c>
      <c r="HX103" s="5">
        <v>96791</v>
      </c>
      <c r="HY103" s="5">
        <v>84101</v>
      </c>
      <c r="HZ103" s="5">
        <v>86681</v>
      </c>
      <c r="IA103" s="5">
        <v>112642</v>
      </c>
      <c r="IB103" s="5">
        <v>144642</v>
      </c>
      <c r="IC103" s="5">
        <v>163034</v>
      </c>
      <c r="ID103" s="5">
        <v>182566</v>
      </c>
      <c r="IE103" s="5">
        <v>200649</v>
      </c>
      <c r="IF103" s="5">
        <v>227454</v>
      </c>
      <c r="IG103" s="5">
        <v>239661</v>
      </c>
      <c r="IH103" s="5">
        <v>247341</v>
      </c>
      <c r="II103" s="5">
        <v>252586</v>
      </c>
      <c r="IJ103" s="5">
        <v>228869</v>
      </c>
      <c r="IK103" s="5">
        <v>225252</v>
      </c>
      <c r="IL103" s="5">
        <v>132643</v>
      </c>
      <c r="IM103" s="5">
        <v>102458</v>
      </c>
      <c r="IN103" s="5">
        <v>98804</v>
      </c>
      <c r="IO103" s="5">
        <v>89663</v>
      </c>
      <c r="IP103" s="5">
        <v>86602</v>
      </c>
      <c r="IQ103" s="5">
        <v>89129</v>
      </c>
      <c r="IR103" s="5">
        <v>86264</v>
      </c>
      <c r="IS103" s="5">
        <v>93434</v>
      </c>
      <c r="IT103" s="5">
        <v>104278</v>
      </c>
      <c r="IU103" s="5">
        <v>110477</v>
      </c>
      <c r="IV103" s="5">
        <v>106460</v>
      </c>
      <c r="IW103" s="5">
        <v>96301</v>
      </c>
      <c r="IX103" s="5">
        <v>95183</v>
      </c>
      <c r="IY103" s="5">
        <v>0</v>
      </c>
      <c r="IZ103" s="5">
        <v>0</v>
      </c>
      <c r="JA103" s="5">
        <v>0</v>
      </c>
      <c r="JB103" s="5">
        <v>0</v>
      </c>
      <c r="JC103" s="5">
        <v>0</v>
      </c>
      <c r="JD103" s="5">
        <v>0</v>
      </c>
      <c r="JE103" s="5">
        <v>0</v>
      </c>
      <c r="JF103" s="5">
        <v>0</v>
      </c>
      <c r="JG103" s="5">
        <v>0</v>
      </c>
      <c r="JH103" s="5">
        <v>0</v>
      </c>
      <c r="JI103" s="5">
        <v>0</v>
      </c>
      <c r="JJ103" s="5">
        <v>0</v>
      </c>
      <c r="JK103" s="5">
        <v>-10</v>
      </c>
      <c r="JL103" s="5">
        <v>-74</v>
      </c>
      <c r="JM103" s="5">
        <v>20839</v>
      </c>
      <c r="JN103" s="5">
        <v>39157</v>
      </c>
      <c r="JO103" s="5">
        <v>44944</v>
      </c>
      <c r="JP103" s="5">
        <v>22914</v>
      </c>
      <c r="JQ103" s="5">
        <v>46013</v>
      </c>
      <c r="JR103" s="5">
        <v>54428</v>
      </c>
      <c r="JS103" s="5">
        <v>16157</v>
      </c>
      <c r="JT103" s="5">
        <v>12388</v>
      </c>
      <c r="JU103" s="5">
        <v>14254</v>
      </c>
      <c r="JV103" s="5">
        <v>12498</v>
      </c>
      <c r="JW103" s="5">
        <v>17607</v>
      </c>
      <c r="JX103" s="5">
        <v>17728</v>
      </c>
      <c r="JY103" s="5">
        <v>18579</v>
      </c>
      <c r="JZ103" s="5">
        <v>14384</v>
      </c>
      <c r="KA103" s="5">
        <v>20953</v>
      </c>
      <c r="KB103" s="5">
        <v>21725</v>
      </c>
      <c r="KC103" s="5">
        <v>22117</v>
      </c>
      <c r="KD103" s="5">
        <v>14870</v>
      </c>
      <c r="KE103" s="5">
        <v>4313</v>
      </c>
      <c r="KF103" s="5">
        <v>-5945</v>
      </c>
      <c r="KG103" s="5">
        <v>5044</v>
      </c>
      <c r="KH103" s="5">
        <v>4784</v>
      </c>
      <c r="KI103" s="5">
        <v>4867</v>
      </c>
      <c r="KJ103" s="5">
        <v>7121</v>
      </c>
      <c r="KK103" s="5">
        <v>7136</v>
      </c>
      <c r="KL103" s="5">
        <v>9528</v>
      </c>
      <c r="KM103" s="5">
        <v>5471</v>
      </c>
      <c r="KN103" s="5">
        <v>291</v>
      </c>
      <c r="KO103" s="5">
        <v>176</v>
      </c>
      <c r="KP103" s="5">
        <v>85</v>
      </c>
      <c r="KQ103" s="5">
        <v>2854</v>
      </c>
      <c r="KR103" s="5">
        <v>29219</v>
      </c>
      <c r="KS103" s="5">
        <v>30202</v>
      </c>
      <c r="KT103" s="5">
        <v>16280</v>
      </c>
      <c r="KU103" s="5">
        <v>14016</v>
      </c>
      <c r="KV103" s="5">
        <v>13491</v>
      </c>
      <c r="KW103" s="5">
        <v>13260</v>
      </c>
      <c r="KX103" s="5">
        <v>6334</v>
      </c>
      <c r="KY103" s="5">
        <v>2909</v>
      </c>
      <c r="KZ103" s="5">
        <v>2842</v>
      </c>
      <c r="LA103" s="5">
        <v>3339</v>
      </c>
      <c r="LB103" s="5">
        <v>3031</v>
      </c>
      <c r="LC103" s="5">
        <v>3341</v>
      </c>
      <c r="LD103" s="5">
        <v>3013</v>
      </c>
      <c r="LE103" s="5">
        <v>2045</v>
      </c>
      <c r="LF103" s="5">
        <v>3581</v>
      </c>
      <c r="LG103" s="5">
        <v>4392</v>
      </c>
      <c r="LH103" s="5">
        <v>4233</v>
      </c>
      <c r="LI103" s="5">
        <v>3385</v>
      </c>
      <c r="LJ103" s="5">
        <v>3301</v>
      </c>
      <c r="LK103" s="5">
        <v>81</v>
      </c>
      <c r="LL103" s="5">
        <v>84</v>
      </c>
      <c r="LM103" s="5">
        <v>81</v>
      </c>
      <c r="LN103" s="5">
        <v>104</v>
      </c>
      <c r="LO103" s="5">
        <v>157</v>
      </c>
      <c r="LP103" s="5">
        <v>79</v>
      </c>
      <c r="LQ103" s="5">
        <v>270</v>
      </c>
      <c r="LR103" s="5">
        <v>75</v>
      </c>
      <c r="LS103" s="5">
        <v>119</v>
      </c>
      <c r="LT103" s="5">
        <v>140</v>
      </c>
      <c r="LU103" s="5">
        <v>199</v>
      </c>
      <c r="LV103" s="5">
        <v>216</v>
      </c>
      <c r="LW103" s="5">
        <v>349</v>
      </c>
      <c r="LX103" s="5">
        <v>387</v>
      </c>
      <c r="LY103" s="5">
        <v>196</v>
      </c>
      <c r="LZ103" s="5">
        <v>526</v>
      </c>
      <c r="MA103" s="5">
        <v>1000</v>
      </c>
      <c r="MB103" s="5">
        <v>1086</v>
      </c>
      <c r="MC103" s="5">
        <v>517</v>
      </c>
      <c r="MD103" s="5">
        <v>605</v>
      </c>
      <c r="ME103" s="5">
        <v>704</v>
      </c>
      <c r="MF103" s="5">
        <v>874</v>
      </c>
      <c r="MG103" s="5">
        <v>1512</v>
      </c>
      <c r="MH103" s="5">
        <v>1304</v>
      </c>
      <c r="MI103" s="5">
        <v>1826</v>
      </c>
      <c r="MJ103" s="5">
        <v>1056</v>
      </c>
      <c r="MK103" s="5">
        <v>969</v>
      </c>
      <c r="ML103" s="5">
        <v>1106</v>
      </c>
      <c r="MM103" s="5">
        <v>1331</v>
      </c>
      <c r="MN103" s="5">
        <v>1357</v>
      </c>
      <c r="MO103" s="5">
        <v>996</v>
      </c>
      <c r="MP103" s="5">
        <v>1282</v>
      </c>
      <c r="MQ103" s="5">
        <v>0</v>
      </c>
      <c r="MR103" s="5">
        <v>0</v>
      </c>
      <c r="MS103" s="5">
        <v>0</v>
      </c>
      <c r="MT103" s="5">
        <v>0</v>
      </c>
      <c r="MU103" s="5">
        <v>12</v>
      </c>
      <c r="MV103" s="5">
        <v>19</v>
      </c>
      <c r="MW103" s="5">
        <v>22</v>
      </c>
      <c r="MX103" s="5">
        <v>22</v>
      </c>
      <c r="MY103" s="5">
        <v>9</v>
      </c>
      <c r="MZ103" s="5">
        <v>2</v>
      </c>
      <c r="NA103" s="5">
        <v>0</v>
      </c>
      <c r="NB103" s="5">
        <v>0</v>
      </c>
      <c r="NC103" s="5">
        <v>1</v>
      </c>
      <c r="ND103" s="5">
        <v>665</v>
      </c>
      <c r="NE103" s="5" t="s">
        <v>33</v>
      </c>
      <c r="NF103" s="5" t="s">
        <v>33</v>
      </c>
      <c r="NG103" s="5" t="s">
        <v>33</v>
      </c>
      <c r="NH103" s="5" t="s">
        <v>33</v>
      </c>
      <c r="NI103" s="5" t="s">
        <v>33</v>
      </c>
      <c r="NJ103" s="5" t="s">
        <v>33</v>
      </c>
      <c r="NK103" s="5" t="s">
        <v>33</v>
      </c>
      <c r="NL103" s="5" t="s">
        <v>33</v>
      </c>
      <c r="NM103" s="5" t="s">
        <v>33</v>
      </c>
      <c r="NN103" s="5" t="s">
        <v>33</v>
      </c>
      <c r="NO103" s="5" t="s">
        <v>33</v>
      </c>
      <c r="NP103" s="5" t="s">
        <v>33</v>
      </c>
      <c r="NQ103" s="5" t="s">
        <v>33</v>
      </c>
      <c r="NR103" s="5" t="s">
        <v>33</v>
      </c>
      <c r="NS103" s="5" t="s">
        <v>33</v>
      </c>
      <c r="NT103" s="5" t="s">
        <v>33</v>
      </c>
      <c r="NU103" s="5" t="s">
        <v>33</v>
      </c>
      <c r="NV103" s="5" t="s">
        <v>33</v>
      </c>
      <c r="NW103" s="5">
        <v>0</v>
      </c>
      <c r="NX103" s="5">
        <v>0</v>
      </c>
      <c r="NY103" s="5">
        <v>0</v>
      </c>
      <c r="NZ103" s="5">
        <v>0</v>
      </c>
      <c r="OA103" s="5">
        <v>0</v>
      </c>
      <c r="OB103" s="5">
        <v>0</v>
      </c>
      <c r="OC103" s="5">
        <v>0</v>
      </c>
      <c r="OD103" s="5">
        <v>0</v>
      </c>
      <c r="OE103" s="5">
        <v>0</v>
      </c>
      <c r="OF103" s="5">
        <v>0</v>
      </c>
      <c r="OG103" s="5">
        <v>0</v>
      </c>
      <c r="OH103" s="5">
        <v>0</v>
      </c>
      <c r="OI103" s="5">
        <v>0</v>
      </c>
      <c r="OJ103" s="5">
        <v>0</v>
      </c>
      <c r="OK103" s="5" t="s">
        <v>33</v>
      </c>
      <c r="OL103" s="5" t="s">
        <v>33</v>
      </c>
      <c r="OM103" s="5" t="s">
        <v>33</v>
      </c>
      <c r="ON103" s="5" t="s">
        <v>33</v>
      </c>
      <c r="OO103" s="5" t="s">
        <v>33</v>
      </c>
      <c r="OP103" s="5" t="s">
        <v>33</v>
      </c>
      <c r="OQ103" s="5" t="s">
        <v>33</v>
      </c>
      <c r="OR103" s="5" t="s">
        <v>33</v>
      </c>
      <c r="OS103" s="5" t="s">
        <v>33</v>
      </c>
      <c r="OT103" s="5" t="s">
        <v>33</v>
      </c>
      <c r="OU103" s="5" t="s">
        <v>33</v>
      </c>
      <c r="OV103" s="5" t="s">
        <v>33</v>
      </c>
      <c r="OW103" s="5" t="s">
        <v>33</v>
      </c>
      <c r="OX103" s="5" t="s">
        <v>33</v>
      </c>
      <c r="OY103" s="5" t="s">
        <v>33</v>
      </c>
      <c r="OZ103" s="5" t="s">
        <v>33</v>
      </c>
      <c r="PA103" s="5" t="s">
        <v>33</v>
      </c>
      <c r="PB103" s="5" t="s">
        <v>33</v>
      </c>
      <c r="PC103" s="5">
        <v>1647</v>
      </c>
      <c r="PD103" s="5">
        <v>1409</v>
      </c>
      <c r="PE103" s="5">
        <v>2502</v>
      </c>
      <c r="PF103" s="5">
        <v>409</v>
      </c>
      <c r="PG103" s="5">
        <v>47</v>
      </c>
      <c r="PH103" s="5">
        <v>2171</v>
      </c>
      <c r="PI103" s="5">
        <v>1827</v>
      </c>
      <c r="PJ103" s="5">
        <v>1587</v>
      </c>
      <c r="PK103" s="5">
        <v>1534</v>
      </c>
      <c r="PL103" s="5">
        <v>1858</v>
      </c>
      <c r="PM103" s="5">
        <v>1956</v>
      </c>
      <c r="PN103" s="5">
        <v>2096</v>
      </c>
      <c r="PO103" s="5">
        <v>2112</v>
      </c>
      <c r="PP103" s="5">
        <v>2160</v>
      </c>
      <c r="PQ103" s="5">
        <v>2039</v>
      </c>
      <c r="PR103" s="5">
        <v>1878</v>
      </c>
      <c r="PS103" s="5">
        <v>3320</v>
      </c>
      <c r="PT103" s="5">
        <v>1905</v>
      </c>
      <c r="PU103" s="5">
        <v>2832</v>
      </c>
      <c r="PV103" s="5">
        <v>3100</v>
      </c>
      <c r="PW103" s="5">
        <v>6117</v>
      </c>
      <c r="PX103" s="5">
        <v>5465</v>
      </c>
      <c r="PY103" s="5">
        <v>6966</v>
      </c>
      <c r="PZ103" s="5">
        <v>6549</v>
      </c>
      <c r="QA103" s="5">
        <v>4229</v>
      </c>
      <c r="QB103" s="5">
        <v>4011</v>
      </c>
      <c r="QC103" s="5">
        <v>3991</v>
      </c>
      <c r="QD103" s="5">
        <v>3973</v>
      </c>
      <c r="QE103" s="5">
        <v>3955</v>
      </c>
      <c r="QF103" s="5">
        <v>3437</v>
      </c>
      <c r="QG103" s="5">
        <v>3396</v>
      </c>
      <c r="QH103" s="5">
        <v>3492</v>
      </c>
      <c r="QI103" s="5">
        <v>16459</v>
      </c>
      <c r="QJ103" s="5">
        <v>19313</v>
      </c>
      <c r="QK103" s="5">
        <v>13635</v>
      </c>
      <c r="QL103" s="5">
        <v>11644</v>
      </c>
      <c r="QM103" s="5">
        <v>12396</v>
      </c>
      <c r="QN103" s="5">
        <v>9892</v>
      </c>
      <c r="QO103" s="5">
        <v>11418</v>
      </c>
      <c r="QP103" s="5">
        <v>10339</v>
      </c>
      <c r="QQ103" s="5">
        <v>6383</v>
      </c>
      <c r="QR103" s="5">
        <v>6219</v>
      </c>
      <c r="QS103" s="5">
        <v>6437</v>
      </c>
      <c r="QT103" s="5">
        <v>15518</v>
      </c>
      <c r="QU103" s="5">
        <v>12289</v>
      </c>
      <c r="QV103" s="5">
        <v>9661</v>
      </c>
      <c r="QW103" s="5">
        <v>7863</v>
      </c>
      <c r="QX103" s="5">
        <v>6852</v>
      </c>
      <c r="QY103" s="5">
        <v>9680</v>
      </c>
      <c r="QZ103" s="5">
        <v>7382</v>
      </c>
      <c r="RA103" s="5">
        <v>5723</v>
      </c>
      <c r="RB103" s="5">
        <v>7860</v>
      </c>
      <c r="RC103" s="5">
        <v>7348</v>
      </c>
      <c r="RD103" s="5">
        <v>5551</v>
      </c>
      <c r="RE103" s="5">
        <v>6674</v>
      </c>
      <c r="RF103" s="5">
        <v>8144</v>
      </c>
      <c r="RG103" s="5">
        <v>7156</v>
      </c>
      <c r="RH103" s="5">
        <v>6092</v>
      </c>
      <c r="RI103" s="5">
        <v>5388</v>
      </c>
      <c r="RJ103" s="5">
        <v>6498</v>
      </c>
      <c r="RK103" s="5">
        <v>5864</v>
      </c>
      <c r="RL103" s="5">
        <v>5571</v>
      </c>
      <c r="RM103" s="5">
        <v>5273</v>
      </c>
      <c r="RN103" s="5">
        <v>4672</v>
      </c>
      <c r="RO103" s="5">
        <v>5488</v>
      </c>
      <c r="RP103" s="5">
        <v>5143</v>
      </c>
      <c r="RQ103" s="5">
        <v>5589</v>
      </c>
      <c r="RR103" s="5">
        <v>6134</v>
      </c>
      <c r="RS103" s="5">
        <v>6639</v>
      </c>
      <c r="RT103" s="5">
        <v>4833</v>
      </c>
      <c r="RU103" s="5">
        <v>4882</v>
      </c>
      <c r="RV103" s="5">
        <v>4945</v>
      </c>
      <c r="RW103" s="5">
        <v>5895</v>
      </c>
      <c r="RX103" s="5">
        <v>5949</v>
      </c>
      <c r="RY103" s="5">
        <v>6762</v>
      </c>
      <c r="RZ103" s="5">
        <v>7449</v>
      </c>
      <c r="SA103" s="5">
        <v>7178</v>
      </c>
      <c r="SB103" s="5">
        <v>6400</v>
      </c>
      <c r="SC103" s="5">
        <v>7132</v>
      </c>
      <c r="SD103" s="5">
        <v>4430</v>
      </c>
      <c r="SE103" s="5">
        <v>12564</v>
      </c>
      <c r="SF103" s="5">
        <v>4722</v>
      </c>
      <c r="SG103" s="5">
        <v>6103</v>
      </c>
      <c r="SH103" s="5">
        <v>7578</v>
      </c>
      <c r="SI103" s="5">
        <v>10039</v>
      </c>
      <c r="SJ103" s="5">
        <v>5650</v>
      </c>
      <c r="SK103" s="5">
        <v>8463</v>
      </c>
      <c r="SL103" s="5">
        <v>4670</v>
      </c>
      <c r="SM103" s="5">
        <v>4680</v>
      </c>
      <c r="SN103" s="5">
        <v>4513</v>
      </c>
      <c r="SO103" s="5">
        <v>4269</v>
      </c>
      <c r="SP103" s="5">
        <v>18484</v>
      </c>
      <c r="SQ103" s="5">
        <v>5227</v>
      </c>
      <c r="SR103" s="5">
        <v>4650</v>
      </c>
      <c r="SS103" s="5">
        <v>4140</v>
      </c>
      <c r="ST103" s="5">
        <v>4250</v>
      </c>
      <c r="SU103" s="5">
        <v>12250</v>
      </c>
      <c r="SV103" s="5">
        <v>12589</v>
      </c>
      <c r="SW103" s="5">
        <v>10829</v>
      </c>
      <c r="SX103" s="5">
        <v>10294</v>
      </c>
      <c r="SY103" s="5">
        <v>9557</v>
      </c>
      <c r="SZ103" s="5">
        <v>10693</v>
      </c>
      <c r="TA103" s="5">
        <v>12042</v>
      </c>
      <c r="TB103" s="5">
        <v>17530</v>
      </c>
      <c r="TC103" s="5">
        <v>17348</v>
      </c>
      <c r="TD103" s="5">
        <v>13756</v>
      </c>
      <c r="TE103" s="5">
        <v>10911</v>
      </c>
      <c r="TF103" s="5">
        <v>6635</v>
      </c>
      <c r="TG103" s="5">
        <v>2332</v>
      </c>
      <c r="TH103" s="5">
        <v>2423</v>
      </c>
      <c r="TI103" s="5">
        <v>2097</v>
      </c>
      <c r="TJ103" s="5">
        <v>2008</v>
      </c>
      <c r="TK103" s="5">
        <v>602</v>
      </c>
      <c r="TL103" s="5">
        <v>453</v>
      </c>
      <c r="TM103" s="5">
        <v>730</v>
      </c>
      <c r="TN103" s="5">
        <v>648</v>
      </c>
      <c r="TO103" s="5">
        <v>3065</v>
      </c>
      <c r="TP103" s="5">
        <v>6458</v>
      </c>
      <c r="TQ103" s="5">
        <v>3587</v>
      </c>
      <c r="TR103" s="5">
        <v>3111</v>
      </c>
      <c r="TS103" s="5">
        <v>3094</v>
      </c>
      <c r="TT103" s="5">
        <v>2700</v>
      </c>
      <c r="TU103" s="5">
        <v>3037</v>
      </c>
      <c r="TV103" s="5">
        <v>3144</v>
      </c>
      <c r="TW103" s="5">
        <v>3223</v>
      </c>
      <c r="TX103" s="5">
        <v>2964</v>
      </c>
      <c r="TY103" s="5">
        <v>2675</v>
      </c>
      <c r="TZ103" s="5">
        <v>2355</v>
      </c>
      <c r="UA103" s="5">
        <v>5</v>
      </c>
      <c r="UB103" s="5">
        <v>28</v>
      </c>
      <c r="UC103" s="5">
        <v>35</v>
      </c>
      <c r="UD103" s="5">
        <v>20</v>
      </c>
      <c r="UE103" s="5">
        <v>11</v>
      </c>
      <c r="UF103" s="5">
        <v>9</v>
      </c>
      <c r="UG103" s="5">
        <v>4</v>
      </c>
      <c r="UH103" s="5">
        <v>90</v>
      </c>
      <c r="UI103" s="5">
        <v>99</v>
      </c>
      <c r="UJ103" s="5">
        <v>64</v>
      </c>
      <c r="UK103" s="5">
        <v>80</v>
      </c>
      <c r="UL103" s="5">
        <v>104</v>
      </c>
      <c r="UM103" s="5">
        <v>90</v>
      </c>
      <c r="UN103" s="5">
        <v>136</v>
      </c>
      <c r="UO103" s="5">
        <v>91</v>
      </c>
      <c r="UP103" s="5">
        <v>157</v>
      </c>
      <c r="UQ103" s="5">
        <v>39</v>
      </c>
      <c r="UR103" s="5">
        <v>28</v>
      </c>
      <c r="US103" s="5">
        <v>107</v>
      </c>
      <c r="UT103" s="5">
        <v>1023</v>
      </c>
      <c r="UU103" s="5">
        <v>712</v>
      </c>
      <c r="UV103" s="5">
        <v>116</v>
      </c>
      <c r="UW103" s="5">
        <v>198</v>
      </c>
      <c r="UX103" s="5">
        <v>123</v>
      </c>
      <c r="UY103" s="5">
        <v>135</v>
      </c>
      <c r="UZ103" s="5">
        <v>146</v>
      </c>
      <c r="VA103" s="5">
        <v>156</v>
      </c>
      <c r="VB103" s="5">
        <v>0</v>
      </c>
      <c r="VC103" s="5">
        <v>0</v>
      </c>
      <c r="VD103" s="5">
        <v>0</v>
      </c>
      <c r="VE103" s="5">
        <v>0</v>
      </c>
      <c r="VF103" s="5">
        <v>0</v>
      </c>
      <c r="VG103" s="5">
        <v>23172</v>
      </c>
      <c r="VH103" s="5">
        <v>21365</v>
      </c>
      <c r="VI103" s="5">
        <v>15276</v>
      </c>
      <c r="VJ103" s="5">
        <v>16749</v>
      </c>
      <c r="VK103" s="5">
        <v>12805</v>
      </c>
      <c r="VL103" s="5">
        <v>19935</v>
      </c>
      <c r="VM103" s="5">
        <v>-2666</v>
      </c>
      <c r="VN103" s="5">
        <v>10037</v>
      </c>
      <c r="VO103" s="5">
        <v>13418</v>
      </c>
      <c r="VP103" s="5">
        <v>5529</v>
      </c>
      <c r="VQ103" s="5">
        <v>4505</v>
      </c>
      <c r="VR103" s="5">
        <v>-1143</v>
      </c>
      <c r="VS103" s="5">
        <v>4342</v>
      </c>
      <c r="VT103" s="5">
        <v>7031</v>
      </c>
      <c r="VU103" s="5">
        <v>25089</v>
      </c>
      <c r="VV103" s="5">
        <v>40584</v>
      </c>
      <c r="VW103" s="5">
        <v>29804</v>
      </c>
      <c r="VX103" s="5">
        <v>41391</v>
      </c>
      <c r="VY103" s="5">
        <v>34136</v>
      </c>
      <c r="VZ103" s="5">
        <v>31936</v>
      </c>
      <c r="WA103" s="5">
        <v>20755</v>
      </c>
      <c r="WB103" s="5">
        <v>13586</v>
      </c>
      <c r="WC103" s="5">
        <v>25114</v>
      </c>
      <c r="WD103" s="5">
        <v>22892</v>
      </c>
      <c r="WE103" s="5">
        <v>23291</v>
      </c>
      <c r="WF103" s="5">
        <v>32761</v>
      </c>
      <c r="WG103" s="5">
        <v>26505</v>
      </c>
      <c r="WH103" s="5">
        <v>16630</v>
      </c>
      <c r="WI103" s="5">
        <v>11697</v>
      </c>
      <c r="WJ103" s="5">
        <v>18083</v>
      </c>
      <c r="WK103" s="5">
        <v>22185</v>
      </c>
      <c r="WL103" s="5">
        <v>17705</v>
      </c>
      <c r="WM103" s="5">
        <v>197</v>
      </c>
      <c r="WN103" s="5">
        <v>266</v>
      </c>
      <c r="WO103" s="5">
        <v>190</v>
      </c>
      <c r="WP103" s="5">
        <v>200</v>
      </c>
      <c r="WQ103" s="5">
        <v>228</v>
      </c>
      <c r="WR103" s="5">
        <v>303</v>
      </c>
      <c r="WS103" s="5">
        <v>314</v>
      </c>
      <c r="WT103" s="5">
        <v>300</v>
      </c>
      <c r="WU103" s="5">
        <v>215</v>
      </c>
      <c r="WV103" s="5">
        <v>179</v>
      </c>
      <c r="WW103" s="5">
        <v>91</v>
      </c>
      <c r="WX103" s="5">
        <v>57</v>
      </c>
      <c r="WY103" s="5">
        <v>61</v>
      </c>
      <c r="WZ103" s="5">
        <v>79</v>
      </c>
      <c r="XA103" s="5">
        <v>187</v>
      </c>
      <c r="XB103" s="5">
        <v>449</v>
      </c>
      <c r="XC103" s="5">
        <v>564</v>
      </c>
      <c r="XD103" s="5">
        <v>273</v>
      </c>
      <c r="XE103" s="5">
        <v>341</v>
      </c>
      <c r="XF103" s="5">
        <v>461</v>
      </c>
      <c r="XG103" s="5">
        <v>715</v>
      </c>
      <c r="XH103" s="5">
        <v>443</v>
      </c>
      <c r="XI103" s="5">
        <v>374</v>
      </c>
      <c r="XJ103" s="5">
        <v>370</v>
      </c>
      <c r="XK103" s="5">
        <v>336</v>
      </c>
      <c r="XL103" s="5">
        <v>204</v>
      </c>
      <c r="XM103" s="5">
        <v>225</v>
      </c>
      <c r="XN103" s="5">
        <v>389</v>
      </c>
      <c r="XO103" s="5">
        <v>379</v>
      </c>
      <c r="XP103" s="5">
        <v>361</v>
      </c>
      <c r="XQ103" s="5">
        <v>483</v>
      </c>
      <c r="XR103" s="5">
        <v>397</v>
      </c>
      <c r="XS103" s="1">
        <v>14716</v>
      </c>
      <c r="XT103" s="3" t="s">
        <v>180</v>
      </c>
      <c r="XU103" s="3" t="s">
        <v>179</v>
      </c>
      <c r="XV103" s="3" t="s">
        <v>179</v>
      </c>
      <c r="XW103" s="3" t="s">
        <v>179</v>
      </c>
      <c r="XX103" s="3" t="s">
        <v>180</v>
      </c>
      <c r="XY103" s="3" t="s">
        <v>180</v>
      </c>
      <c r="XZ103" s="3" t="s">
        <v>209</v>
      </c>
    </row>
    <row r="104" spans="1:650" x14ac:dyDescent="0.3">
      <c r="A104" s="6" t="s">
        <v>135</v>
      </c>
      <c r="B104" s="1">
        <v>4062303</v>
      </c>
      <c r="C104" s="5" t="s">
        <v>33</v>
      </c>
      <c r="D104" s="5" t="s">
        <v>33</v>
      </c>
      <c r="E104" s="5">
        <v>314</v>
      </c>
      <c r="F104" s="5" t="s">
        <v>33</v>
      </c>
      <c r="G104" s="5">
        <v>0</v>
      </c>
      <c r="H104" s="5">
        <v>0</v>
      </c>
      <c r="I104" s="5">
        <v>0</v>
      </c>
      <c r="J104" s="5">
        <v>0</v>
      </c>
      <c r="K104" s="5">
        <v>0</v>
      </c>
      <c r="L104" s="5">
        <v>0</v>
      </c>
      <c r="M104" s="5">
        <v>0</v>
      </c>
      <c r="N104" s="5">
        <v>0</v>
      </c>
      <c r="O104" s="5">
        <v>0</v>
      </c>
      <c r="P104" s="5">
        <v>0</v>
      </c>
      <c r="Q104" s="5">
        <v>0</v>
      </c>
      <c r="R104" s="5">
        <v>0</v>
      </c>
      <c r="S104" s="5" t="s">
        <v>33</v>
      </c>
      <c r="T104" s="5" t="s">
        <v>33</v>
      </c>
      <c r="U104" s="5" t="s">
        <v>33</v>
      </c>
      <c r="V104" s="5" t="s">
        <v>33</v>
      </c>
      <c r="W104" s="5" t="s">
        <v>33</v>
      </c>
      <c r="X104" s="5" t="s">
        <v>33</v>
      </c>
      <c r="Y104" s="5" t="s">
        <v>33</v>
      </c>
      <c r="Z104" s="5" t="s">
        <v>33</v>
      </c>
      <c r="AA104" s="5" t="s">
        <v>33</v>
      </c>
      <c r="AB104" s="5" t="s">
        <v>33</v>
      </c>
      <c r="AC104" s="5" t="s">
        <v>33</v>
      </c>
      <c r="AD104" s="5" t="s">
        <v>33</v>
      </c>
      <c r="AE104" s="5" t="s">
        <v>33</v>
      </c>
      <c r="AF104" s="5" t="s">
        <v>33</v>
      </c>
      <c r="AG104" s="5" t="s">
        <v>33</v>
      </c>
      <c r="AH104" s="5" t="s">
        <v>33</v>
      </c>
      <c r="AI104" s="5" t="s">
        <v>33</v>
      </c>
      <c r="AJ104" s="5" t="s">
        <v>33</v>
      </c>
      <c r="AK104" s="5">
        <v>0</v>
      </c>
      <c r="AL104" s="5">
        <v>0</v>
      </c>
      <c r="AM104" s="5">
        <v>0</v>
      </c>
      <c r="AN104" s="5">
        <v>0</v>
      </c>
      <c r="AO104" s="5">
        <v>0</v>
      </c>
      <c r="AP104" s="5">
        <v>0</v>
      </c>
      <c r="AQ104" s="5">
        <v>0</v>
      </c>
      <c r="AR104" s="5">
        <v>0</v>
      </c>
      <c r="AS104" s="5">
        <v>0</v>
      </c>
      <c r="AT104" s="5">
        <v>0</v>
      </c>
      <c r="AU104" s="5">
        <v>0</v>
      </c>
      <c r="AV104" s="5">
        <v>0</v>
      </c>
      <c r="AW104" s="5">
        <v>0</v>
      </c>
      <c r="AX104" s="5">
        <v>0</v>
      </c>
      <c r="AY104" s="5" t="s">
        <v>33</v>
      </c>
      <c r="AZ104" s="5" t="s">
        <v>33</v>
      </c>
      <c r="BA104" s="5" t="s">
        <v>33</v>
      </c>
      <c r="BB104" s="5" t="s">
        <v>33</v>
      </c>
      <c r="BC104" s="5" t="s">
        <v>33</v>
      </c>
      <c r="BD104" s="5" t="s">
        <v>33</v>
      </c>
      <c r="BE104" s="5" t="s">
        <v>33</v>
      </c>
      <c r="BF104" s="5" t="s">
        <v>33</v>
      </c>
      <c r="BG104" s="5" t="s">
        <v>33</v>
      </c>
      <c r="BH104" s="5" t="s">
        <v>33</v>
      </c>
      <c r="BI104" s="5" t="s">
        <v>33</v>
      </c>
      <c r="BJ104" s="5" t="s">
        <v>33</v>
      </c>
      <c r="BK104" s="5" t="s">
        <v>33</v>
      </c>
      <c r="BL104" s="5" t="s">
        <v>33</v>
      </c>
      <c r="BM104" s="5" t="s">
        <v>33</v>
      </c>
      <c r="BN104" s="5" t="s">
        <v>33</v>
      </c>
      <c r="BO104" s="5" t="s">
        <v>33</v>
      </c>
      <c r="BP104" s="5" t="s">
        <v>33</v>
      </c>
      <c r="BQ104" s="5">
        <v>0</v>
      </c>
      <c r="BR104" s="5">
        <v>0</v>
      </c>
      <c r="BS104" s="5">
        <v>0</v>
      </c>
      <c r="BT104" s="5">
        <v>0</v>
      </c>
      <c r="BU104" s="5">
        <v>0</v>
      </c>
      <c r="BV104" s="5">
        <v>0</v>
      </c>
      <c r="BW104" s="5">
        <v>0</v>
      </c>
      <c r="BX104" s="5">
        <v>0</v>
      </c>
      <c r="BY104" s="5">
        <v>0</v>
      </c>
      <c r="BZ104" s="5">
        <v>0</v>
      </c>
      <c r="CA104" s="5">
        <v>0</v>
      </c>
      <c r="CB104" s="5">
        <v>0</v>
      </c>
      <c r="CC104" s="5">
        <v>0</v>
      </c>
      <c r="CD104" s="5">
        <v>0</v>
      </c>
      <c r="CE104" s="5" t="s">
        <v>33</v>
      </c>
      <c r="CF104" s="5" t="s">
        <v>33</v>
      </c>
      <c r="CG104" s="5" t="s">
        <v>33</v>
      </c>
      <c r="CH104" s="5" t="s">
        <v>33</v>
      </c>
      <c r="CI104" s="5" t="s">
        <v>33</v>
      </c>
      <c r="CJ104" s="5" t="s">
        <v>33</v>
      </c>
      <c r="CK104" s="5" t="s">
        <v>33</v>
      </c>
      <c r="CL104" s="5" t="s">
        <v>33</v>
      </c>
      <c r="CM104" s="5" t="s">
        <v>33</v>
      </c>
      <c r="CN104" s="5" t="s">
        <v>33</v>
      </c>
      <c r="CO104" s="5" t="s">
        <v>33</v>
      </c>
      <c r="CP104" s="5" t="s">
        <v>33</v>
      </c>
      <c r="CQ104" s="5" t="s">
        <v>33</v>
      </c>
      <c r="CR104" s="5" t="s">
        <v>33</v>
      </c>
      <c r="CS104" s="5" t="s">
        <v>33</v>
      </c>
      <c r="CT104" s="5" t="s">
        <v>33</v>
      </c>
      <c r="CU104" s="5" t="s">
        <v>33</v>
      </c>
      <c r="CV104" s="5" t="s">
        <v>33</v>
      </c>
      <c r="CW104" s="5">
        <v>5546</v>
      </c>
      <c r="CX104" s="5" t="s">
        <v>33</v>
      </c>
      <c r="CY104" s="5">
        <v>922</v>
      </c>
      <c r="CZ104" s="5">
        <v>1226</v>
      </c>
      <c r="DA104" s="5">
        <v>762</v>
      </c>
      <c r="DB104" s="5">
        <v>420</v>
      </c>
      <c r="DC104" s="5">
        <v>1441</v>
      </c>
      <c r="DD104" s="5">
        <v>498</v>
      </c>
      <c r="DE104" s="5">
        <v>605</v>
      </c>
      <c r="DF104" s="5">
        <v>945</v>
      </c>
      <c r="DG104" s="5">
        <v>583</v>
      </c>
      <c r="DH104" s="5">
        <v>866</v>
      </c>
      <c r="DI104" s="5">
        <v>962</v>
      </c>
      <c r="DJ104" s="5">
        <v>1982</v>
      </c>
      <c r="DK104" s="5" t="s">
        <v>33</v>
      </c>
      <c r="DL104" s="5" t="s">
        <v>33</v>
      </c>
      <c r="DM104" s="5" t="s">
        <v>33</v>
      </c>
      <c r="DN104" s="5" t="s">
        <v>33</v>
      </c>
      <c r="DO104" s="5" t="s">
        <v>33</v>
      </c>
      <c r="DP104" s="5" t="s">
        <v>33</v>
      </c>
      <c r="DQ104" s="5" t="s">
        <v>33</v>
      </c>
      <c r="DR104" s="5" t="s">
        <v>33</v>
      </c>
      <c r="DS104" s="5" t="s">
        <v>33</v>
      </c>
      <c r="DT104" s="5" t="s">
        <v>33</v>
      </c>
      <c r="DU104" s="5" t="s">
        <v>33</v>
      </c>
      <c r="DV104" s="5" t="s">
        <v>33</v>
      </c>
      <c r="DW104" s="5" t="s">
        <v>33</v>
      </c>
      <c r="DX104" s="5" t="s">
        <v>33</v>
      </c>
      <c r="DY104" s="5" t="s">
        <v>33</v>
      </c>
      <c r="DZ104" s="5" t="s">
        <v>33</v>
      </c>
      <c r="EA104" s="5" t="s">
        <v>33</v>
      </c>
      <c r="EB104" s="5" t="s">
        <v>33</v>
      </c>
      <c r="EC104" s="5">
        <v>1245</v>
      </c>
      <c r="ED104" s="5" t="s">
        <v>33</v>
      </c>
      <c r="EE104" s="5">
        <v>-1</v>
      </c>
      <c r="EF104" s="5">
        <v>109</v>
      </c>
      <c r="EG104" s="5">
        <v>30</v>
      </c>
      <c r="EH104" s="5">
        <v>0</v>
      </c>
      <c r="EI104" s="5">
        <v>0</v>
      </c>
      <c r="EJ104" s="5">
        <v>0</v>
      </c>
      <c r="EK104" s="5">
        <v>0</v>
      </c>
      <c r="EL104" s="5">
        <v>0</v>
      </c>
      <c r="EM104" s="5">
        <v>0</v>
      </c>
      <c r="EN104" s="5">
        <v>1733</v>
      </c>
      <c r="EO104" s="5">
        <v>0</v>
      </c>
      <c r="EP104" s="5">
        <v>0</v>
      </c>
      <c r="EQ104" s="5" t="s">
        <v>33</v>
      </c>
      <c r="ER104" s="5" t="s">
        <v>33</v>
      </c>
      <c r="ES104" s="5" t="s">
        <v>33</v>
      </c>
      <c r="ET104" s="5" t="s">
        <v>33</v>
      </c>
      <c r="EU104" s="5" t="s">
        <v>33</v>
      </c>
      <c r="EV104" s="5" t="s">
        <v>33</v>
      </c>
      <c r="EW104" s="5" t="s">
        <v>33</v>
      </c>
      <c r="EX104" s="5" t="s">
        <v>33</v>
      </c>
      <c r="EY104" s="5" t="s">
        <v>33</v>
      </c>
      <c r="EZ104" s="5" t="s">
        <v>33</v>
      </c>
      <c r="FA104" s="5" t="s">
        <v>33</v>
      </c>
      <c r="FB104" s="5" t="s">
        <v>33</v>
      </c>
      <c r="FC104" s="5" t="s">
        <v>33</v>
      </c>
      <c r="FD104" s="5" t="s">
        <v>33</v>
      </c>
      <c r="FE104" s="5" t="s">
        <v>33</v>
      </c>
      <c r="FF104" s="5" t="s">
        <v>33</v>
      </c>
      <c r="FG104" s="5" t="s">
        <v>33</v>
      </c>
      <c r="FH104" s="5" t="s">
        <v>33</v>
      </c>
      <c r="FI104" s="5">
        <v>0</v>
      </c>
      <c r="FJ104" s="5">
        <v>0</v>
      </c>
      <c r="FK104" s="5">
        <v>0</v>
      </c>
      <c r="FL104" s="5">
        <v>0</v>
      </c>
      <c r="FM104" s="5">
        <v>0</v>
      </c>
      <c r="FN104" s="5">
        <v>0</v>
      </c>
      <c r="FO104" s="5">
        <v>0</v>
      </c>
      <c r="FP104" s="5">
        <v>0</v>
      </c>
      <c r="FQ104" s="5">
        <v>0</v>
      </c>
      <c r="FR104" s="5">
        <v>0</v>
      </c>
      <c r="FS104" s="5">
        <v>0</v>
      </c>
      <c r="FT104" s="5">
        <v>0</v>
      </c>
      <c r="FU104" s="5" t="s">
        <v>33</v>
      </c>
      <c r="FV104" s="5" t="s">
        <v>33</v>
      </c>
      <c r="FW104" s="5" t="s">
        <v>33</v>
      </c>
      <c r="FX104" s="5" t="s">
        <v>33</v>
      </c>
      <c r="FY104" s="5" t="s">
        <v>33</v>
      </c>
      <c r="FZ104" s="5" t="s">
        <v>33</v>
      </c>
      <c r="GA104" s="5" t="s">
        <v>33</v>
      </c>
      <c r="GB104" s="5" t="s">
        <v>33</v>
      </c>
      <c r="GC104" s="5" t="s">
        <v>33</v>
      </c>
      <c r="GD104" s="5" t="s">
        <v>33</v>
      </c>
      <c r="GE104" s="5" t="s">
        <v>33</v>
      </c>
      <c r="GF104" s="5" t="s">
        <v>33</v>
      </c>
      <c r="GG104" s="5" t="s">
        <v>33</v>
      </c>
      <c r="GH104" s="5" t="s">
        <v>33</v>
      </c>
      <c r="GI104" s="5" t="s">
        <v>33</v>
      </c>
      <c r="GJ104" s="5" t="s">
        <v>33</v>
      </c>
      <c r="GK104" s="5" t="s">
        <v>33</v>
      </c>
      <c r="GL104" s="5" t="s">
        <v>33</v>
      </c>
      <c r="GM104" s="5" t="s">
        <v>33</v>
      </c>
      <c r="GN104" s="5" t="s">
        <v>33</v>
      </c>
      <c r="GO104" s="5">
        <v>7105</v>
      </c>
      <c r="GP104" s="5" t="s">
        <v>33</v>
      </c>
      <c r="GQ104" s="5">
        <v>920</v>
      </c>
      <c r="GR104" s="5">
        <v>1335</v>
      </c>
      <c r="GS104" s="5">
        <v>792</v>
      </c>
      <c r="GT104" s="5">
        <v>420</v>
      </c>
      <c r="GU104" s="5">
        <v>1441</v>
      </c>
      <c r="GV104" s="5">
        <v>498</v>
      </c>
      <c r="GW104" s="5">
        <v>605</v>
      </c>
      <c r="GX104" s="5">
        <v>945</v>
      </c>
      <c r="GY104" s="5">
        <v>583</v>
      </c>
      <c r="GZ104" s="5">
        <v>2599</v>
      </c>
      <c r="HA104" s="5">
        <v>962</v>
      </c>
      <c r="HB104" s="5">
        <v>1982</v>
      </c>
      <c r="HC104" s="5" t="s">
        <v>33</v>
      </c>
      <c r="HD104" s="5" t="s">
        <v>33</v>
      </c>
      <c r="HE104" s="5" t="s">
        <v>33</v>
      </c>
      <c r="HF104" s="5" t="s">
        <v>33</v>
      </c>
      <c r="HG104" s="5" t="s">
        <v>33</v>
      </c>
      <c r="HH104" s="5" t="s">
        <v>33</v>
      </c>
      <c r="HI104" s="5" t="s">
        <v>33</v>
      </c>
      <c r="HJ104" s="5" t="s">
        <v>33</v>
      </c>
      <c r="HK104" s="5" t="s">
        <v>33</v>
      </c>
      <c r="HL104" s="5" t="s">
        <v>33</v>
      </c>
      <c r="HM104" s="5" t="s">
        <v>33</v>
      </c>
      <c r="HN104" s="5" t="s">
        <v>33</v>
      </c>
      <c r="HO104" s="5" t="s">
        <v>33</v>
      </c>
      <c r="HP104" s="5" t="s">
        <v>33</v>
      </c>
      <c r="HQ104" s="5" t="s">
        <v>33</v>
      </c>
      <c r="HR104" s="5" t="s">
        <v>33</v>
      </c>
      <c r="HS104" s="5" t="s">
        <v>33</v>
      </c>
      <c r="HT104" s="5" t="s">
        <v>33</v>
      </c>
      <c r="HU104" s="5">
        <v>3403</v>
      </c>
      <c r="HV104" s="5">
        <v>0</v>
      </c>
      <c r="HW104" s="5">
        <v>3432</v>
      </c>
      <c r="HX104" s="5">
        <v>4522</v>
      </c>
      <c r="HY104" s="5">
        <v>3090</v>
      </c>
      <c r="HZ104" s="5">
        <v>1909</v>
      </c>
      <c r="IA104" s="5">
        <v>2222</v>
      </c>
      <c r="IB104" s="5">
        <v>2369</v>
      </c>
      <c r="IC104" s="5">
        <v>1599</v>
      </c>
      <c r="ID104" s="5">
        <v>2728</v>
      </c>
      <c r="IE104" s="5">
        <v>2118</v>
      </c>
      <c r="IF104" s="5">
        <v>3963</v>
      </c>
      <c r="IG104" s="5">
        <v>4469</v>
      </c>
      <c r="IH104" s="5">
        <v>4093</v>
      </c>
      <c r="II104" s="5" t="s">
        <v>33</v>
      </c>
      <c r="IJ104" s="5" t="s">
        <v>33</v>
      </c>
      <c r="IK104" s="5" t="s">
        <v>33</v>
      </c>
      <c r="IL104" s="5" t="s">
        <v>33</v>
      </c>
      <c r="IM104" s="5" t="s">
        <v>33</v>
      </c>
      <c r="IN104" s="5" t="s">
        <v>33</v>
      </c>
      <c r="IO104" s="5" t="s">
        <v>33</v>
      </c>
      <c r="IP104" s="5" t="s">
        <v>33</v>
      </c>
      <c r="IQ104" s="5" t="s">
        <v>33</v>
      </c>
      <c r="IR104" s="5" t="s">
        <v>33</v>
      </c>
      <c r="IS104" s="5" t="s">
        <v>33</v>
      </c>
      <c r="IT104" s="5" t="s">
        <v>33</v>
      </c>
      <c r="IU104" s="5" t="s">
        <v>33</v>
      </c>
      <c r="IV104" s="5" t="s">
        <v>33</v>
      </c>
      <c r="IW104" s="5" t="s">
        <v>33</v>
      </c>
      <c r="IX104" s="5" t="s">
        <v>33</v>
      </c>
      <c r="IY104" s="5" t="s">
        <v>33</v>
      </c>
      <c r="IZ104" s="5" t="s">
        <v>33</v>
      </c>
      <c r="JA104" s="5">
        <v>0</v>
      </c>
      <c r="JB104" s="5">
        <v>0</v>
      </c>
      <c r="JC104" s="5">
        <v>0</v>
      </c>
      <c r="JD104" s="5">
        <v>0</v>
      </c>
      <c r="JE104" s="5">
        <v>0</v>
      </c>
      <c r="JF104" s="5">
        <v>0</v>
      </c>
      <c r="JG104" s="5">
        <v>0</v>
      </c>
      <c r="JH104" s="5">
        <v>0</v>
      </c>
      <c r="JI104" s="5">
        <v>0</v>
      </c>
      <c r="JJ104" s="5">
        <v>0</v>
      </c>
      <c r="JK104" s="5">
        <v>0</v>
      </c>
      <c r="JL104" s="5">
        <v>0</v>
      </c>
      <c r="JM104" s="5">
        <v>0</v>
      </c>
      <c r="JN104" s="5">
        <v>0</v>
      </c>
      <c r="JO104" s="5" t="s">
        <v>33</v>
      </c>
      <c r="JP104" s="5" t="s">
        <v>33</v>
      </c>
      <c r="JQ104" s="5" t="s">
        <v>33</v>
      </c>
      <c r="JR104" s="5" t="s">
        <v>33</v>
      </c>
      <c r="JS104" s="5" t="s">
        <v>33</v>
      </c>
      <c r="JT104" s="5" t="s">
        <v>33</v>
      </c>
      <c r="JU104" s="5" t="s">
        <v>33</v>
      </c>
      <c r="JV104" s="5" t="s">
        <v>33</v>
      </c>
      <c r="JW104" s="5" t="s">
        <v>33</v>
      </c>
      <c r="JX104" s="5" t="s">
        <v>33</v>
      </c>
      <c r="JY104" s="5" t="s">
        <v>33</v>
      </c>
      <c r="JZ104" s="5" t="s">
        <v>33</v>
      </c>
      <c r="KA104" s="5" t="s">
        <v>33</v>
      </c>
      <c r="KB104" s="5" t="s">
        <v>33</v>
      </c>
      <c r="KC104" s="5" t="s">
        <v>33</v>
      </c>
      <c r="KD104" s="5" t="s">
        <v>33</v>
      </c>
      <c r="KE104" s="5" t="s">
        <v>33</v>
      </c>
      <c r="KF104" s="5" t="s">
        <v>33</v>
      </c>
      <c r="KG104" s="5">
        <v>0</v>
      </c>
      <c r="KH104" s="5">
        <v>0</v>
      </c>
      <c r="KI104" s="5">
        <v>44</v>
      </c>
      <c r="KJ104" s="5">
        <v>88</v>
      </c>
      <c r="KK104" s="5">
        <v>6</v>
      </c>
      <c r="KL104" s="5">
        <v>10</v>
      </c>
      <c r="KM104" s="5">
        <v>20</v>
      </c>
      <c r="KN104" s="5">
        <v>11</v>
      </c>
      <c r="KO104" s="5">
        <v>16</v>
      </c>
      <c r="KP104" s="5">
        <v>9</v>
      </c>
      <c r="KQ104" s="5">
        <v>6</v>
      </c>
      <c r="KR104" s="5">
        <v>3</v>
      </c>
      <c r="KS104" s="5">
        <v>5</v>
      </c>
      <c r="KT104" s="5">
        <v>5</v>
      </c>
      <c r="KU104" s="5" t="s">
        <v>33</v>
      </c>
      <c r="KV104" s="5" t="s">
        <v>33</v>
      </c>
      <c r="KW104" s="5" t="s">
        <v>33</v>
      </c>
      <c r="KX104" s="5" t="s">
        <v>33</v>
      </c>
      <c r="KY104" s="5" t="s">
        <v>33</v>
      </c>
      <c r="KZ104" s="5" t="s">
        <v>33</v>
      </c>
      <c r="LA104" s="5" t="s">
        <v>33</v>
      </c>
      <c r="LB104" s="5" t="s">
        <v>33</v>
      </c>
      <c r="LC104" s="5" t="s">
        <v>33</v>
      </c>
      <c r="LD104" s="5" t="s">
        <v>33</v>
      </c>
      <c r="LE104" s="5" t="s">
        <v>33</v>
      </c>
      <c r="LF104" s="5" t="s">
        <v>33</v>
      </c>
      <c r="LG104" s="5" t="s">
        <v>33</v>
      </c>
      <c r="LH104" s="5" t="s">
        <v>33</v>
      </c>
      <c r="LI104" s="5" t="s">
        <v>33</v>
      </c>
      <c r="LJ104" s="5" t="s">
        <v>33</v>
      </c>
      <c r="LK104" s="5" t="s">
        <v>33</v>
      </c>
      <c r="LL104" s="5" t="s">
        <v>33</v>
      </c>
      <c r="LM104" s="5">
        <v>0</v>
      </c>
      <c r="LN104" s="5">
        <v>0</v>
      </c>
      <c r="LO104" s="5">
        <v>0</v>
      </c>
      <c r="LP104" s="5">
        <v>0</v>
      </c>
      <c r="LQ104" s="5">
        <v>1</v>
      </c>
      <c r="LR104" s="5">
        <v>0</v>
      </c>
      <c r="LS104" s="5">
        <v>0</v>
      </c>
      <c r="LT104" s="5">
        <v>2</v>
      </c>
      <c r="LU104" s="5">
        <v>0</v>
      </c>
      <c r="LV104" s="5">
        <v>0</v>
      </c>
      <c r="LW104" s="5">
        <v>0</v>
      </c>
      <c r="LX104" s="5">
        <v>0</v>
      </c>
      <c r="LY104" s="5">
        <v>0</v>
      </c>
      <c r="LZ104" s="5">
        <v>0</v>
      </c>
      <c r="MA104" s="5" t="s">
        <v>33</v>
      </c>
      <c r="MB104" s="5" t="s">
        <v>33</v>
      </c>
      <c r="MC104" s="5" t="s">
        <v>33</v>
      </c>
      <c r="MD104" s="5" t="s">
        <v>33</v>
      </c>
      <c r="ME104" s="5" t="s">
        <v>33</v>
      </c>
      <c r="MF104" s="5" t="s">
        <v>33</v>
      </c>
      <c r="MG104" s="5" t="s">
        <v>33</v>
      </c>
      <c r="MH104" s="5" t="s">
        <v>33</v>
      </c>
      <c r="MI104" s="5" t="s">
        <v>33</v>
      </c>
      <c r="MJ104" s="5" t="s">
        <v>33</v>
      </c>
      <c r="MK104" s="5" t="s">
        <v>33</v>
      </c>
      <c r="ML104" s="5" t="s">
        <v>33</v>
      </c>
      <c r="MM104" s="5" t="s">
        <v>33</v>
      </c>
      <c r="MN104" s="5" t="s">
        <v>33</v>
      </c>
      <c r="MO104" s="5" t="s">
        <v>33</v>
      </c>
      <c r="MP104" s="5" t="s">
        <v>33</v>
      </c>
      <c r="MQ104" s="5" t="s">
        <v>33</v>
      </c>
      <c r="MR104" s="5" t="s">
        <v>33</v>
      </c>
      <c r="MS104" s="5">
        <v>0</v>
      </c>
      <c r="MT104" s="5">
        <v>0</v>
      </c>
      <c r="MU104" s="5">
        <v>0</v>
      </c>
      <c r="MV104" s="5">
        <v>0</v>
      </c>
      <c r="MW104" s="5">
        <v>0</v>
      </c>
      <c r="MX104" s="5">
        <v>0</v>
      </c>
      <c r="MY104" s="5">
        <v>0</v>
      </c>
      <c r="MZ104" s="5">
        <v>0</v>
      </c>
      <c r="NA104" s="5">
        <v>0</v>
      </c>
      <c r="NB104" s="5">
        <v>0</v>
      </c>
      <c r="NC104" s="5">
        <v>0</v>
      </c>
      <c r="ND104" s="5">
        <v>0</v>
      </c>
      <c r="NE104" s="5" t="s">
        <v>33</v>
      </c>
      <c r="NF104" s="5" t="s">
        <v>33</v>
      </c>
      <c r="NG104" s="5" t="s">
        <v>33</v>
      </c>
      <c r="NH104" s="5" t="s">
        <v>33</v>
      </c>
      <c r="NI104" s="5" t="s">
        <v>33</v>
      </c>
      <c r="NJ104" s="5" t="s">
        <v>33</v>
      </c>
      <c r="NK104" s="5" t="s">
        <v>33</v>
      </c>
      <c r="NL104" s="5" t="s">
        <v>33</v>
      </c>
      <c r="NM104" s="5" t="s">
        <v>33</v>
      </c>
      <c r="NN104" s="5" t="s">
        <v>33</v>
      </c>
      <c r="NO104" s="5" t="s">
        <v>33</v>
      </c>
      <c r="NP104" s="5" t="s">
        <v>33</v>
      </c>
      <c r="NQ104" s="5" t="s">
        <v>33</v>
      </c>
      <c r="NR104" s="5" t="s">
        <v>33</v>
      </c>
      <c r="NS104" s="5" t="s">
        <v>33</v>
      </c>
      <c r="NT104" s="5" t="s">
        <v>33</v>
      </c>
      <c r="NU104" s="5" t="s">
        <v>33</v>
      </c>
      <c r="NV104" s="5" t="s">
        <v>33</v>
      </c>
      <c r="NW104" s="5" t="s">
        <v>33</v>
      </c>
      <c r="NX104" s="5" t="s">
        <v>33</v>
      </c>
      <c r="NY104" s="5">
        <v>0</v>
      </c>
      <c r="NZ104" s="5">
        <v>0</v>
      </c>
      <c r="OA104" s="5">
        <v>0</v>
      </c>
      <c r="OB104" s="5">
        <v>0</v>
      </c>
      <c r="OC104" s="5">
        <v>0</v>
      </c>
      <c r="OD104" s="5">
        <v>0</v>
      </c>
      <c r="OE104" s="5">
        <v>0</v>
      </c>
      <c r="OF104" s="5">
        <v>0</v>
      </c>
      <c r="OG104" s="5">
        <v>0</v>
      </c>
      <c r="OH104" s="5">
        <v>0</v>
      </c>
      <c r="OI104" s="5">
        <v>0</v>
      </c>
      <c r="OJ104" s="5">
        <v>0</v>
      </c>
      <c r="OK104" s="5" t="s">
        <v>33</v>
      </c>
      <c r="OL104" s="5" t="s">
        <v>33</v>
      </c>
      <c r="OM104" s="5" t="s">
        <v>33</v>
      </c>
      <c r="ON104" s="5" t="s">
        <v>33</v>
      </c>
      <c r="OO104" s="5" t="s">
        <v>33</v>
      </c>
      <c r="OP104" s="5" t="s">
        <v>33</v>
      </c>
      <c r="OQ104" s="5" t="s">
        <v>33</v>
      </c>
      <c r="OR104" s="5" t="s">
        <v>33</v>
      </c>
      <c r="OS104" s="5" t="s">
        <v>33</v>
      </c>
      <c r="OT104" s="5" t="s">
        <v>33</v>
      </c>
      <c r="OU104" s="5" t="s">
        <v>33</v>
      </c>
      <c r="OV104" s="5" t="s">
        <v>33</v>
      </c>
      <c r="OW104" s="5" t="s">
        <v>33</v>
      </c>
      <c r="OX104" s="5" t="s">
        <v>33</v>
      </c>
      <c r="OY104" s="5" t="s">
        <v>33</v>
      </c>
      <c r="OZ104" s="5" t="s">
        <v>33</v>
      </c>
      <c r="PA104" s="5" t="s">
        <v>33</v>
      </c>
      <c r="PB104" s="5" t="s">
        <v>33</v>
      </c>
      <c r="PC104" s="5" t="s">
        <v>33</v>
      </c>
      <c r="PD104" s="5" t="s">
        <v>33</v>
      </c>
      <c r="PE104" s="5">
        <v>0</v>
      </c>
      <c r="PF104" s="5">
        <v>0</v>
      </c>
      <c r="PG104" s="5">
        <v>436</v>
      </c>
      <c r="PH104" s="5">
        <v>558</v>
      </c>
      <c r="PI104" s="5">
        <v>672</v>
      </c>
      <c r="PJ104" s="5">
        <v>516</v>
      </c>
      <c r="PK104" s="5">
        <v>331</v>
      </c>
      <c r="PL104" s="5">
        <v>299</v>
      </c>
      <c r="PM104" s="5">
        <v>346</v>
      </c>
      <c r="PN104" s="5">
        <v>262</v>
      </c>
      <c r="PO104" s="5">
        <v>262</v>
      </c>
      <c r="PP104" s="5">
        <v>177</v>
      </c>
      <c r="PQ104" s="5">
        <v>380</v>
      </c>
      <c r="PR104" s="5">
        <v>302</v>
      </c>
      <c r="PS104" s="5" t="s">
        <v>33</v>
      </c>
      <c r="PT104" s="5" t="s">
        <v>33</v>
      </c>
      <c r="PU104" s="5" t="s">
        <v>33</v>
      </c>
      <c r="PV104" s="5" t="s">
        <v>33</v>
      </c>
      <c r="PW104" s="5" t="s">
        <v>33</v>
      </c>
      <c r="PX104" s="5" t="s">
        <v>33</v>
      </c>
      <c r="PY104" s="5" t="s">
        <v>33</v>
      </c>
      <c r="PZ104" s="5" t="s">
        <v>33</v>
      </c>
      <c r="QA104" s="5" t="s">
        <v>33</v>
      </c>
      <c r="QB104" s="5" t="s">
        <v>33</v>
      </c>
      <c r="QC104" s="5" t="s">
        <v>33</v>
      </c>
      <c r="QD104" s="5" t="s">
        <v>33</v>
      </c>
      <c r="QE104" s="5" t="s">
        <v>33</v>
      </c>
      <c r="QF104" s="5" t="s">
        <v>33</v>
      </c>
      <c r="QG104" s="5" t="s">
        <v>33</v>
      </c>
      <c r="QH104" s="5" t="s">
        <v>33</v>
      </c>
      <c r="QI104" s="5" t="s">
        <v>33</v>
      </c>
      <c r="QJ104" s="5" t="s">
        <v>33</v>
      </c>
      <c r="QK104" s="5">
        <v>792</v>
      </c>
      <c r="QL104" s="5">
        <v>0</v>
      </c>
      <c r="QM104" s="5">
        <v>753</v>
      </c>
      <c r="QN104" s="5">
        <v>719</v>
      </c>
      <c r="QO104" s="5">
        <v>779</v>
      </c>
      <c r="QP104" s="5">
        <v>594</v>
      </c>
      <c r="QQ104" s="5">
        <v>461</v>
      </c>
      <c r="QR104" s="5">
        <v>211</v>
      </c>
      <c r="QS104" s="5">
        <v>805</v>
      </c>
      <c r="QT104" s="5">
        <v>194</v>
      </c>
      <c r="QU104" s="5">
        <v>152</v>
      </c>
      <c r="QV104" s="5">
        <v>170</v>
      </c>
      <c r="QW104" s="5">
        <v>267</v>
      </c>
      <c r="QX104" s="5">
        <v>240</v>
      </c>
      <c r="QY104" s="5" t="s">
        <v>33</v>
      </c>
      <c r="QZ104" s="5" t="s">
        <v>33</v>
      </c>
      <c r="RA104" s="5" t="s">
        <v>33</v>
      </c>
      <c r="RB104" s="5" t="s">
        <v>33</v>
      </c>
      <c r="RC104" s="5" t="s">
        <v>33</v>
      </c>
      <c r="RD104" s="5" t="s">
        <v>33</v>
      </c>
      <c r="RE104" s="5" t="s">
        <v>33</v>
      </c>
      <c r="RF104" s="5" t="s">
        <v>33</v>
      </c>
      <c r="RG104" s="5" t="s">
        <v>33</v>
      </c>
      <c r="RH104" s="5" t="s">
        <v>33</v>
      </c>
      <c r="RI104" s="5" t="s">
        <v>33</v>
      </c>
      <c r="RJ104" s="5" t="s">
        <v>33</v>
      </c>
      <c r="RK104" s="5" t="s">
        <v>33</v>
      </c>
      <c r="RL104" s="5" t="s">
        <v>33</v>
      </c>
      <c r="RM104" s="5" t="s">
        <v>33</v>
      </c>
      <c r="RN104" s="5" t="s">
        <v>33</v>
      </c>
      <c r="RO104" s="5" t="s">
        <v>33</v>
      </c>
      <c r="RP104" s="5" t="s">
        <v>33</v>
      </c>
      <c r="RQ104" s="5">
        <v>569</v>
      </c>
      <c r="RR104" s="5">
        <v>177</v>
      </c>
      <c r="RS104" s="5">
        <v>428</v>
      </c>
      <c r="RT104" s="5">
        <v>463</v>
      </c>
      <c r="RU104" s="5">
        <v>366</v>
      </c>
      <c r="RV104" s="5">
        <v>338</v>
      </c>
      <c r="RW104" s="5">
        <v>419</v>
      </c>
      <c r="RX104" s="5">
        <v>409</v>
      </c>
      <c r="RY104" s="5">
        <v>474</v>
      </c>
      <c r="RZ104" s="5">
        <v>350</v>
      </c>
      <c r="SA104" s="5">
        <v>332</v>
      </c>
      <c r="SB104" s="5">
        <v>436</v>
      </c>
      <c r="SC104" s="5">
        <v>302</v>
      </c>
      <c r="SD104" s="5">
        <v>363</v>
      </c>
      <c r="SE104" s="5" t="s">
        <v>33</v>
      </c>
      <c r="SF104" s="5" t="s">
        <v>33</v>
      </c>
      <c r="SG104" s="5" t="s">
        <v>33</v>
      </c>
      <c r="SH104" s="5" t="s">
        <v>33</v>
      </c>
      <c r="SI104" s="5" t="s">
        <v>33</v>
      </c>
      <c r="SJ104" s="5" t="s">
        <v>33</v>
      </c>
      <c r="SK104" s="5" t="s">
        <v>33</v>
      </c>
      <c r="SL104" s="5" t="s">
        <v>33</v>
      </c>
      <c r="SM104" s="5" t="s">
        <v>33</v>
      </c>
      <c r="SN104" s="5" t="s">
        <v>33</v>
      </c>
      <c r="SO104" s="5" t="s">
        <v>33</v>
      </c>
      <c r="SP104" s="5" t="s">
        <v>33</v>
      </c>
      <c r="SQ104" s="5" t="s">
        <v>33</v>
      </c>
      <c r="SR104" s="5" t="s">
        <v>33</v>
      </c>
      <c r="SS104" s="5" t="s">
        <v>33</v>
      </c>
      <c r="ST104" s="5" t="s">
        <v>33</v>
      </c>
      <c r="SU104" s="5" t="s">
        <v>33</v>
      </c>
      <c r="SV104" s="5" t="s">
        <v>33</v>
      </c>
      <c r="SW104" s="5">
        <v>0</v>
      </c>
      <c r="SX104" s="5">
        <v>0</v>
      </c>
      <c r="SY104" s="5">
        <v>17</v>
      </c>
      <c r="SZ104" s="5">
        <v>25</v>
      </c>
      <c r="TA104" s="5">
        <v>33</v>
      </c>
      <c r="TB104" s="5">
        <v>0</v>
      </c>
      <c r="TC104" s="5">
        <v>42</v>
      </c>
      <c r="TD104" s="5">
        <v>36</v>
      </c>
      <c r="TE104" s="5">
        <v>30</v>
      </c>
      <c r="TF104" s="5">
        <v>42</v>
      </c>
      <c r="TG104" s="5">
        <v>26</v>
      </c>
      <c r="TH104" s="5">
        <v>22</v>
      </c>
      <c r="TI104" s="5">
        <v>11</v>
      </c>
      <c r="TJ104" s="5">
        <v>22</v>
      </c>
      <c r="TK104" s="5" t="s">
        <v>33</v>
      </c>
      <c r="TL104" s="5" t="s">
        <v>33</v>
      </c>
      <c r="TM104" s="5" t="s">
        <v>33</v>
      </c>
      <c r="TN104" s="5" t="s">
        <v>33</v>
      </c>
      <c r="TO104" s="5" t="s">
        <v>33</v>
      </c>
      <c r="TP104" s="5" t="s">
        <v>33</v>
      </c>
      <c r="TQ104" s="5" t="s">
        <v>33</v>
      </c>
      <c r="TR104" s="5" t="s">
        <v>33</v>
      </c>
      <c r="TS104" s="5" t="s">
        <v>33</v>
      </c>
      <c r="TT104" s="5" t="s">
        <v>33</v>
      </c>
      <c r="TU104" s="5" t="s">
        <v>33</v>
      </c>
      <c r="TV104" s="5" t="s">
        <v>33</v>
      </c>
      <c r="TW104" s="5" t="s">
        <v>33</v>
      </c>
      <c r="TX104" s="5" t="s">
        <v>33</v>
      </c>
      <c r="TY104" s="5" t="s">
        <v>33</v>
      </c>
      <c r="TZ104" s="5" t="s">
        <v>33</v>
      </c>
      <c r="UA104" s="5" t="s">
        <v>33</v>
      </c>
      <c r="UB104" s="5" t="s">
        <v>33</v>
      </c>
      <c r="UC104" s="5">
        <v>12</v>
      </c>
      <c r="UD104" s="5">
        <v>0</v>
      </c>
      <c r="UE104" s="5">
        <v>7</v>
      </c>
      <c r="UF104" s="5">
        <v>0</v>
      </c>
      <c r="UG104" s="5">
        <v>0</v>
      </c>
      <c r="UH104" s="5">
        <v>0</v>
      </c>
      <c r="UI104" s="5">
        <v>2</v>
      </c>
      <c r="UJ104" s="5">
        <v>2</v>
      </c>
      <c r="UK104" s="5">
        <v>0</v>
      </c>
      <c r="UL104" s="5">
        <v>1</v>
      </c>
      <c r="UM104" s="5">
        <v>0</v>
      </c>
      <c r="UN104" s="5">
        <v>3</v>
      </c>
      <c r="UO104" s="5">
        <v>0</v>
      </c>
      <c r="UP104" s="5">
        <v>0</v>
      </c>
      <c r="UQ104" s="5" t="s">
        <v>33</v>
      </c>
      <c r="UR104" s="5" t="s">
        <v>33</v>
      </c>
      <c r="US104" s="5" t="s">
        <v>33</v>
      </c>
      <c r="UT104" s="5" t="s">
        <v>33</v>
      </c>
      <c r="UU104" s="5" t="s">
        <v>33</v>
      </c>
      <c r="UV104" s="5" t="s">
        <v>33</v>
      </c>
      <c r="UW104" s="5" t="s">
        <v>33</v>
      </c>
      <c r="UX104" s="5" t="s">
        <v>33</v>
      </c>
      <c r="UY104" s="5" t="s">
        <v>33</v>
      </c>
      <c r="UZ104" s="5" t="s">
        <v>33</v>
      </c>
      <c r="VA104" s="5" t="s">
        <v>33</v>
      </c>
      <c r="VB104" s="5" t="s">
        <v>33</v>
      </c>
      <c r="VC104" s="5" t="s">
        <v>33</v>
      </c>
      <c r="VD104" s="5" t="s">
        <v>33</v>
      </c>
      <c r="VE104" s="5" t="s">
        <v>33</v>
      </c>
      <c r="VF104" s="5" t="s">
        <v>33</v>
      </c>
      <c r="VG104" s="5" t="s">
        <v>33</v>
      </c>
      <c r="VH104" s="5" t="s">
        <v>33</v>
      </c>
      <c r="VI104" s="5">
        <v>1414</v>
      </c>
      <c r="VJ104" s="5">
        <v>322</v>
      </c>
      <c r="VK104" s="5">
        <v>1116</v>
      </c>
      <c r="VL104" s="5">
        <v>1124</v>
      </c>
      <c r="VM104" s="5">
        <v>887</v>
      </c>
      <c r="VN104" s="5">
        <v>1022</v>
      </c>
      <c r="VO104" s="5">
        <v>1135</v>
      </c>
      <c r="VP104" s="5">
        <v>938</v>
      </c>
      <c r="VQ104" s="5">
        <v>882</v>
      </c>
      <c r="VR104" s="5">
        <v>1092</v>
      </c>
      <c r="VS104" s="5">
        <v>1174</v>
      </c>
      <c r="VT104" s="5">
        <v>1246</v>
      </c>
      <c r="VU104" s="5">
        <v>673</v>
      </c>
      <c r="VV104" s="5">
        <v>400</v>
      </c>
      <c r="VW104" s="5" t="s">
        <v>33</v>
      </c>
      <c r="VX104" s="5" t="s">
        <v>33</v>
      </c>
      <c r="VY104" s="5" t="s">
        <v>33</v>
      </c>
      <c r="VZ104" s="5" t="s">
        <v>33</v>
      </c>
      <c r="WA104" s="5" t="s">
        <v>33</v>
      </c>
      <c r="WB104" s="5" t="s">
        <v>33</v>
      </c>
      <c r="WC104" s="5" t="s">
        <v>33</v>
      </c>
      <c r="WD104" s="5" t="s">
        <v>33</v>
      </c>
      <c r="WE104" s="5" t="s">
        <v>33</v>
      </c>
      <c r="WF104" s="5" t="s">
        <v>33</v>
      </c>
      <c r="WG104" s="5" t="s">
        <v>33</v>
      </c>
      <c r="WH104" s="5" t="s">
        <v>33</v>
      </c>
      <c r="WI104" s="5" t="s">
        <v>33</v>
      </c>
      <c r="WJ104" s="5" t="s">
        <v>33</v>
      </c>
      <c r="WK104" s="5" t="s">
        <v>33</v>
      </c>
      <c r="WL104" s="5" t="s">
        <v>33</v>
      </c>
      <c r="WM104" s="5" t="s">
        <v>33</v>
      </c>
      <c r="WN104" s="5" t="s">
        <v>33</v>
      </c>
      <c r="WO104" s="5">
        <v>15</v>
      </c>
      <c r="WP104" s="5">
        <v>0</v>
      </c>
      <c r="WQ104" s="5">
        <v>10</v>
      </c>
      <c r="WR104" s="5">
        <v>11</v>
      </c>
      <c r="WS104" s="5">
        <v>11</v>
      </c>
      <c r="WT104" s="5">
        <v>5</v>
      </c>
      <c r="WU104" s="5">
        <v>8</v>
      </c>
      <c r="WV104" s="5">
        <v>10</v>
      </c>
      <c r="WW104" s="5">
        <v>9</v>
      </c>
      <c r="WX104" s="5">
        <v>9</v>
      </c>
      <c r="WY104" s="5">
        <v>2</v>
      </c>
      <c r="WZ104" s="5">
        <v>2</v>
      </c>
      <c r="XA104" s="5">
        <v>4</v>
      </c>
      <c r="XB104" s="5">
        <v>8</v>
      </c>
      <c r="XC104" s="5" t="s">
        <v>33</v>
      </c>
      <c r="XD104" s="5" t="s">
        <v>33</v>
      </c>
      <c r="XE104" s="5" t="s">
        <v>33</v>
      </c>
      <c r="XF104" s="5" t="s">
        <v>33</v>
      </c>
      <c r="XG104" s="5" t="s">
        <v>33</v>
      </c>
      <c r="XH104" s="5" t="s">
        <v>33</v>
      </c>
      <c r="XI104" s="5" t="s">
        <v>33</v>
      </c>
      <c r="XJ104" s="5" t="s">
        <v>33</v>
      </c>
      <c r="XK104" s="5" t="s">
        <v>33</v>
      </c>
      <c r="XL104" s="5" t="s">
        <v>33</v>
      </c>
      <c r="XM104" s="5" t="s">
        <v>33</v>
      </c>
      <c r="XN104" s="5" t="s">
        <v>33</v>
      </c>
      <c r="XO104" s="5" t="s">
        <v>33</v>
      </c>
      <c r="XP104" s="5" t="s">
        <v>33</v>
      </c>
      <c r="XQ104" s="5" t="s">
        <v>33</v>
      </c>
      <c r="XR104" s="5" t="s">
        <v>33</v>
      </c>
      <c r="XS104" s="1">
        <v>15045</v>
      </c>
      <c r="XT104" s="3" t="s">
        <v>180</v>
      </c>
      <c r="XU104" s="3" t="s">
        <v>179</v>
      </c>
      <c r="XV104" s="3" t="s">
        <v>179</v>
      </c>
      <c r="XW104" s="3" t="s">
        <v>179</v>
      </c>
      <c r="XX104" s="3" t="s">
        <v>179</v>
      </c>
      <c r="XY104" s="3" t="s">
        <v>180</v>
      </c>
      <c r="XZ104" s="3" t="s">
        <v>209</v>
      </c>
    </row>
    <row r="105" spans="1:650" x14ac:dyDescent="0.3">
      <c r="A105" s="6" t="s">
        <v>136</v>
      </c>
      <c r="B105" s="1">
        <v>4062320</v>
      </c>
      <c r="C105" s="5" t="s">
        <v>33</v>
      </c>
      <c r="D105" s="5">
        <v>0</v>
      </c>
      <c r="E105" s="5">
        <v>0</v>
      </c>
      <c r="F105" s="5">
        <v>0</v>
      </c>
      <c r="G105" s="5">
        <v>0</v>
      </c>
      <c r="H105" s="5">
        <v>0</v>
      </c>
      <c r="I105" s="5">
        <v>0</v>
      </c>
      <c r="J105" s="5">
        <v>0</v>
      </c>
      <c r="K105" s="5">
        <v>0</v>
      </c>
      <c r="L105" s="5">
        <v>0</v>
      </c>
      <c r="M105" s="5">
        <v>0</v>
      </c>
      <c r="N105" s="5">
        <v>0</v>
      </c>
      <c r="O105" s="5">
        <v>0</v>
      </c>
      <c r="P105" s="5">
        <v>0</v>
      </c>
      <c r="Q105" s="5">
        <v>0</v>
      </c>
      <c r="R105" s="5">
        <v>0</v>
      </c>
      <c r="S105" s="5">
        <v>0</v>
      </c>
      <c r="T105" s="5">
        <v>0</v>
      </c>
      <c r="U105" s="5">
        <v>0</v>
      </c>
      <c r="V105" s="5">
        <v>0</v>
      </c>
      <c r="W105" s="5">
        <v>0</v>
      </c>
      <c r="X105" s="5">
        <v>0</v>
      </c>
      <c r="Y105" s="5">
        <v>0</v>
      </c>
      <c r="Z105" s="5">
        <v>0</v>
      </c>
      <c r="AA105" s="5" t="s">
        <v>33</v>
      </c>
      <c r="AB105" s="5" t="s">
        <v>33</v>
      </c>
      <c r="AC105" s="5" t="s">
        <v>33</v>
      </c>
      <c r="AD105" s="5" t="s">
        <v>33</v>
      </c>
      <c r="AE105" s="5" t="s">
        <v>33</v>
      </c>
      <c r="AF105" s="5" t="s">
        <v>33</v>
      </c>
      <c r="AG105" s="5" t="s">
        <v>33</v>
      </c>
      <c r="AH105" s="5" t="s">
        <v>33</v>
      </c>
      <c r="AI105" s="5" t="s">
        <v>33</v>
      </c>
      <c r="AJ105" s="5">
        <v>0</v>
      </c>
      <c r="AK105" s="5">
        <v>0</v>
      </c>
      <c r="AL105" s="5">
        <v>0</v>
      </c>
      <c r="AM105" s="5">
        <v>0</v>
      </c>
      <c r="AN105" s="5">
        <v>0</v>
      </c>
      <c r="AO105" s="5">
        <v>0</v>
      </c>
      <c r="AP105" s="5">
        <v>0</v>
      </c>
      <c r="AQ105" s="5">
        <v>0</v>
      </c>
      <c r="AR105" s="5">
        <v>0</v>
      </c>
      <c r="AS105" s="5">
        <v>0</v>
      </c>
      <c r="AT105" s="5">
        <v>0</v>
      </c>
      <c r="AU105" s="5">
        <v>0</v>
      </c>
      <c r="AV105" s="5">
        <v>0</v>
      </c>
      <c r="AW105" s="5">
        <v>0</v>
      </c>
      <c r="AX105" s="5">
        <v>0</v>
      </c>
      <c r="AY105" s="5">
        <v>0</v>
      </c>
      <c r="AZ105" s="5">
        <v>0</v>
      </c>
      <c r="BA105" s="5">
        <v>0</v>
      </c>
      <c r="BB105" s="5">
        <v>0</v>
      </c>
      <c r="BC105" s="5">
        <v>0</v>
      </c>
      <c r="BD105" s="5">
        <v>0</v>
      </c>
      <c r="BE105" s="5">
        <v>0</v>
      </c>
      <c r="BF105" s="5">
        <v>0</v>
      </c>
      <c r="BG105" s="5" t="s">
        <v>33</v>
      </c>
      <c r="BH105" s="5" t="s">
        <v>33</v>
      </c>
      <c r="BI105" s="5" t="s">
        <v>33</v>
      </c>
      <c r="BJ105" s="5" t="s">
        <v>33</v>
      </c>
      <c r="BK105" s="5" t="s">
        <v>33</v>
      </c>
      <c r="BL105" s="5" t="s">
        <v>33</v>
      </c>
      <c r="BM105" s="5" t="s">
        <v>33</v>
      </c>
      <c r="BN105" s="5" t="s">
        <v>33</v>
      </c>
      <c r="BO105" s="5" t="s">
        <v>33</v>
      </c>
      <c r="BP105" s="5">
        <v>0</v>
      </c>
      <c r="BQ105" s="5">
        <v>0</v>
      </c>
      <c r="BR105" s="5">
        <v>0</v>
      </c>
      <c r="BS105" s="5">
        <v>0</v>
      </c>
      <c r="BT105" s="5">
        <v>0</v>
      </c>
      <c r="BU105" s="5">
        <v>0</v>
      </c>
      <c r="BV105" s="5">
        <v>0</v>
      </c>
      <c r="BW105" s="5">
        <v>0</v>
      </c>
      <c r="BX105" s="5">
        <v>0</v>
      </c>
      <c r="BY105" s="5">
        <v>0</v>
      </c>
      <c r="BZ105" s="5">
        <v>0</v>
      </c>
      <c r="CA105" s="5">
        <v>0</v>
      </c>
      <c r="CB105" s="5">
        <v>0</v>
      </c>
      <c r="CC105" s="5">
        <v>0</v>
      </c>
      <c r="CD105" s="5">
        <v>0</v>
      </c>
      <c r="CE105" s="5">
        <v>0</v>
      </c>
      <c r="CF105" s="5">
        <v>0</v>
      </c>
      <c r="CG105" s="5">
        <v>0</v>
      </c>
      <c r="CH105" s="5">
        <v>0</v>
      </c>
      <c r="CI105" s="5">
        <v>0</v>
      </c>
      <c r="CJ105" s="5">
        <v>0</v>
      </c>
      <c r="CK105" s="5">
        <v>0</v>
      </c>
      <c r="CL105" s="5">
        <v>0</v>
      </c>
      <c r="CM105" s="5" t="s">
        <v>33</v>
      </c>
      <c r="CN105" s="5" t="s">
        <v>33</v>
      </c>
      <c r="CO105" s="5" t="s">
        <v>33</v>
      </c>
      <c r="CP105" s="5" t="s">
        <v>33</v>
      </c>
      <c r="CQ105" s="5" t="s">
        <v>33</v>
      </c>
      <c r="CR105" s="5" t="s">
        <v>33</v>
      </c>
      <c r="CS105" s="5" t="s">
        <v>33</v>
      </c>
      <c r="CT105" s="5" t="s">
        <v>33</v>
      </c>
      <c r="CU105" s="5" t="s">
        <v>33</v>
      </c>
      <c r="CV105" s="5">
        <v>269</v>
      </c>
      <c r="CW105" s="5">
        <v>129</v>
      </c>
      <c r="CX105" s="5">
        <v>340</v>
      </c>
      <c r="CY105" s="5">
        <v>115</v>
      </c>
      <c r="CZ105" s="5">
        <v>46</v>
      </c>
      <c r="DA105" s="5">
        <v>288</v>
      </c>
      <c r="DB105" s="5">
        <v>612</v>
      </c>
      <c r="DC105" s="5">
        <v>22</v>
      </c>
      <c r="DD105" s="5">
        <v>151</v>
      </c>
      <c r="DE105" s="5">
        <v>47</v>
      </c>
      <c r="DF105" s="5">
        <v>37</v>
      </c>
      <c r="DG105" s="5">
        <v>8</v>
      </c>
      <c r="DH105" s="5">
        <v>38</v>
      </c>
      <c r="DI105" s="5">
        <v>280</v>
      </c>
      <c r="DJ105" s="5">
        <v>130</v>
      </c>
      <c r="DK105" s="5">
        <v>82</v>
      </c>
      <c r="DL105" s="5">
        <v>117</v>
      </c>
      <c r="DM105" s="5">
        <v>95</v>
      </c>
      <c r="DN105" s="5">
        <v>123</v>
      </c>
      <c r="DO105" s="5">
        <v>114</v>
      </c>
      <c r="DP105" s="5">
        <v>79</v>
      </c>
      <c r="DQ105" s="5">
        <v>133</v>
      </c>
      <c r="DR105" s="5">
        <v>93</v>
      </c>
      <c r="DS105" s="5" t="s">
        <v>33</v>
      </c>
      <c r="DT105" s="5" t="s">
        <v>33</v>
      </c>
      <c r="DU105" s="5" t="s">
        <v>33</v>
      </c>
      <c r="DV105" s="5" t="s">
        <v>33</v>
      </c>
      <c r="DW105" s="5" t="s">
        <v>33</v>
      </c>
      <c r="DX105" s="5" t="s">
        <v>33</v>
      </c>
      <c r="DY105" s="5" t="s">
        <v>33</v>
      </c>
      <c r="DZ105" s="5" t="s">
        <v>33</v>
      </c>
      <c r="EA105" s="5" t="s">
        <v>33</v>
      </c>
      <c r="EB105" s="5">
        <v>10</v>
      </c>
      <c r="EC105" s="5">
        <v>50</v>
      </c>
      <c r="ED105" s="5">
        <v>0</v>
      </c>
      <c r="EE105" s="5">
        <v>14</v>
      </c>
      <c r="EF105" s="5">
        <v>63</v>
      </c>
      <c r="EG105" s="5">
        <v>56</v>
      </c>
      <c r="EH105" s="5">
        <v>27</v>
      </c>
      <c r="EI105" s="5">
        <v>91</v>
      </c>
      <c r="EJ105" s="5">
        <v>121</v>
      </c>
      <c r="EK105" s="5">
        <v>89</v>
      </c>
      <c r="EL105" s="5">
        <v>23</v>
      </c>
      <c r="EM105" s="5">
        <v>1</v>
      </c>
      <c r="EN105" s="5">
        <v>2</v>
      </c>
      <c r="EO105" s="5">
        <v>36</v>
      </c>
      <c r="EP105" s="5">
        <v>3</v>
      </c>
      <c r="EQ105" s="5">
        <v>25</v>
      </c>
      <c r="ER105" s="5">
        <v>40</v>
      </c>
      <c r="ES105" s="5">
        <v>31</v>
      </c>
      <c r="ET105" s="5">
        <v>133</v>
      </c>
      <c r="EU105" s="5">
        <v>20</v>
      </c>
      <c r="EV105" s="5">
        <v>4</v>
      </c>
      <c r="EW105" s="5">
        <v>35</v>
      </c>
      <c r="EX105" s="5">
        <v>19</v>
      </c>
      <c r="EY105" s="5" t="s">
        <v>33</v>
      </c>
      <c r="EZ105" s="5" t="s">
        <v>33</v>
      </c>
      <c r="FA105" s="5" t="s">
        <v>33</v>
      </c>
      <c r="FB105" s="5" t="s">
        <v>33</v>
      </c>
      <c r="FC105" s="5" t="s">
        <v>33</v>
      </c>
      <c r="FD105" s="5" t="s">
        <v>33</v>
      </c>
      <c r="FE105" s="5" t="s">
        <v>33</v>
      </c>
      <c r="FF105" s="5" t="s">
        <v>33</v>
      </c>
      <c r="FG105" s="5" t="s">
        <v>33</v>
      </c>
      <c r="FH105" s="5">
        <v>0</v>
      </c>
      <c r="FI105" s="5">
        <v>0</v>
      </c>
      <c r="FJ105" s="5">
        <v>0</v>
      </c>
      <c r="FK105" s="5">
        <v>0</v>
      </c>
      <c r="FL105" s="5">
        <v>0</v>
      </c>
      <c r="FM105" s="5">
        <v>0</v>
      </c>
      <c r="FN105" s="5">
        <v>0</v>
      </c>
      <c r="FO105" s="5">
        <v>0</v>
      </c>
      <c r="FP105" s="5">
        <v>0</v>
      </c>
      <c r="FQ105" s="5">
        <v>0</v>
      </c>
      <c r="FR105" s="5">
        <v>0</v>
      </c>
      <c r="FS105" s="5">
        <v>0</v>
      </c>
      <c r="FT105" s="5">
        <v>0</v>
      </c>
      <c r="FU105" s="5" t="s">
        <v>33</v>
      </c>
      <c r="FV105" s="5" t="s">
        <v>33</v>
      </c>
      <c r="FW105" s="5" t="s">
        <v>33</v>
      </c>
      <c r="FX105" s="5" t="s">
        <v>33</v>
      </c>
      <c r="FY105" s="5" t="s">
        <v>33</v>
      </c>
      <c r="FZ105" s="5" t="s">
        <v>33</v>
      </c>
      <c r="GA105" s="5" t="s">
        <v>33</v>
      </c>
      <c r="GB105" s="5" t="s">
        <v>33</v>
      </c>
      <c r="GC105" s="5" t="s">
        <v>33</v>
      </c>
      <c r="GD105" s="5" t="s">
        <v>33</v>
      </c>
      <c r="GE105" s="5" t="s">
        <v>33</v>
      </c>
      <c r="GF105" s="5" t="s">
        <v>33</v>
      </c>
      <c r="GG105" s="5" t="s">
        <v>33</v>
      </c>
      <c r="GH105" s="5" t="s">
        <v>33</v>
      </c>
      <c r="GI105" s="5" t="s">
        <v>33</v>
      </c>
      <c r="GJ105" s="5" t="s">
        <v>33</v>
      </c>
      <c r="GK105" s="5" t="s">
        <v>33</v>
      </c>
      <c r="GL105" s="5" t="s">
        <v>33</v>
      </c>
      <c r="GM105" s="5" t="s">
        <v>33</v>
      </c>
      <c r="GN105" s="5">
        <v>279</v>
      </c>
      <c r="GO105" s="5">
        <v>179</v>
      </c>
      <c r="GP105" s="5">
        <v>340</v>
      </c>
      <c r="GQ105" s="5">
        <v>129</v>
      </c>
      <c r="GR105" s="5">
        <v>109</v>
      </c>
      <c r="GS105" s="5">
        <v>343</v>
      </c>
      <c r="GT105" s="5">
        <v>639</v>
      </c>
      <c r="GU105" s="5">
        <v>114</v>
      </c>
      <c r="GV105" s="5">
        <v>272</v>
      </c>
      <c r="GW105" s="5">
        <v>136</v>
      </c>
      <c r="GX105" s="5">
        <v>60</v>
      </c>
      <c r="GY105" s="5">
        <v>9</v>
      </c>
      <c r="GZ105" s="5">
        <v>40</v>
      </c>
      <c r="HA105" s="5">
        <v>316</v>
      </c>
      <c r="HB105" s="5">
        <v>134</v>
      </c>
      <c r="HC105" s="5">
        <v>108</v>
      </c>
      <c r="HD105" s="5">
        <v>157</v>
      </c>
      <c r="HE105" s="5">
        <v>125</v>
      </c>
      <c r="HF105" s="5">
        <v>256</v>
      </c>
      <c r="HG105" s="5">
        <v>135</v>
      </c>
      <c r="HH105" s="5">
        <v>83</v>
      </c>
      <c r="HI105" s="5">
        <v>168</v>
      </c>
      <c r="HJ105" s="5">
        <v>112</v>
      </c>
      <c r="HK105" s="5" t="s">
        <v>33</v>
      </c>
      <c r="HL105" s="5" t="s">
        <v>33</v>
      </c>
      <c r="HM105" s="5" t="s">
        <v>33</v>
      </c>
      <c r="HN105" s="5" t="s">
        <v>33</v>
      </c>
      <c r="HO105" s="5" t="s">
        <v>33</v>
      </c>
      <c r="HP105" s="5" t="s">
        <v>33</v>
      </c>
      <c r="HQ105" s="5" t="s">
        <v>33</v>
      </c>
      <c r="HR105" s="5" t="s">
        <v>33</v>
      </c>
      <c r="HS105" s="5" t="s">
        <v>33</v>
      </c>
      <c r="HT105" s="5">
        <v>2336</v>
      </c>
      <c r="HU105" s="5">
        <v>2386</v>
      </c>
      <c r="HV105" s="5">
        <v>2547</v>
      </c>
      <c r="HW105" s="5">
        <v>2351</v>
      </c>
      <c r="HX105" s="5">
        <v>2450</v>
      </c>
      <c r="HY105" s="5">
        <v>2233</v>
      </c>
      <c r="HZ105" s="5">
        <v>2215</v>
      </c>
      <c r="IA105" s="5">
        <v>2272</v>
      </c>
      <c r="IB105" s="5">
        <v>2181</v>
      </c>
      <c r="IC105" s="5">
        <v>2125</v>
      </c>
      <c r="ID105" s="5">
        <v>2140</v>
      </c>
      <c r="IE105" s="5">
        <v>2116</v>
      </c>
      <c r="IF105" s="5">
        <v>1903</v>
      </c>
      <c r="IG105" s="5">
        <v>1811</v>
      </c>
      <c r="IH105" s="5">
        <v>1320</v>
      </c>
      <c r="II105" s="5">
        <v>1270</v>
      </c>
      <c r="IJ105" s="5">
        <v>1148</v>
      </c>
      <c r="IK105" s="5">
        <v>1159</v>
      </c>
      <c r="IL105" s="5">
        <v>1027</v>
      </c>
      <c r="IM105" s="5">
        <v>976</v>
      </c>
      <c r="IN105" s="5">
        <v>943</v>
      </c>
      <c r="IO105" s="5">
        <v>908</v>
      </c>
      <c r="IP105" s="5">
        <v>854</v>
      </c>
      <c r="IQ105" s="5" t="s">
        <v>33</v>
      </c>
      <c r="IR105" s="5" t="s">
        <v>33</v>
      </c>
      <c r="IS105" s="5" t="s">
        <v>33</v>
      </c>
      <c r="IT105" s="5" t="s">
        <v>33</v>
      </c>
      <c r="IU105" s="5" t="s">
        <v>33</v>
      </c>
      <c r="IV105" s="5" t="s">
        <v>33</v>
      </c>
      <c r="IW105" s="5" t="s">
        <v>33</v>
      </c>
      <c r="IX105" s="5" t="s">
        <v>33</v>
      </c>
      <c r="IY105" s="5" t="s">
        <v>33</v>
      </c>
      <c r="IZ105" s="5">
        <v>0</v>
      </c>
      <c r="JA105" s="5">
        <v>0</v>
      </c>
      <c r="JB105" s="5">
        <v>0</v>
      </c>
      <c r="JC105" s="5">
        <v>0</v>
      </c>
      <c r="JD105" s="5">
        <v>0</v>
      </c>
      <c r="JE105" s="5">
        <v>0</v>
      </c>
      <c r="JF105" s="5">
        <v>0</v>
      </c>
      <c r="JG105" s="5">
        <v>0</v>
      </c>
      <c r="JH105" s="5">
        <v>0</v>
      </c>
      <c r="JI105" s="5">
        <v>0</v>
      </c>
      <c r="JJ105" s="5">
        <v>0</v>
      </c>
      <c r="JK105" s="5">
        <v>0</v>
      </c>
      <c r="JL105" s="5">
        <v>0</v>
      </c>
      <c r="JM105" s="5">
        <v>0</v>
      </c>
      <c r="JN105" s="5">
        <v>0</v>
      </c>
      <c r="JO105" s="5">
        <v>0</v>
      </c>
      <c r="JP105" s="5">
        <v>0</v>
      </c>
      <c r="JQ105" s="5">
        <v>0</v>
      </c>
      <c r="JR105" s="5">
        <v>0</v>
      </c>
      <c r="JS105" s="5">
        <v>0</v>
      </c>
      <c r="JT105" s="5">
        <v>0</v>
      </c>
      <c r="JU105" s="5">
        <v>0</v>
      </c>
      <c r="JV105" s="5">
        <v>0</v>
      </c>
      <c r="JW105" s="5" t="s">
        <v>33</v>
      </c>
      <c r="JX105" s="5" t="s">
        <v>33</v>
      </c>
      <c r="JY105" s="5" t="s">
        <v>33</v>
      </c>
      <c r="JZ105" s="5" t="s">
        <v>33</v>
      </c>
      <c r="KA105" s="5" t="s">
        <v>33</v>
      </c>
      <c r="KB105" s="5" t="s">
        <v>33</v>
      </c>
      <c r="KC105" s="5" t="s">
        <v>33</v>
      </c>
      <c r="KD105" s="5" t="s">
        <v>33</v>
      </c>
      <c r="KE105" s="5" t="s">
        <v>33</v>
      </c>
      <c r="KF105" s="5">
        <v>0</v>
      </c>
      <c r="KG105" s="5">
        <v>0</v>
      </c>
      <c r="KH105" s="5">
        <v>0</v>
      </c>
      <c r="KI105" s="5">
        <v>0</v>
      </c>
      <c r="KJ105" s="5">
        <v>0</v>
      </c>
      <c r="KK105" s="5">
        <v>0</v>
      </c>
      <c r="KL105" s="5">
        <v>0</v>
      </c>
      <c r="KM105" s="5">
        <v>0</v>
      </c>
      <c r="KN105" s="5">
        <v>0</v>
      </c>
      <c r="KO105" s="5">
        <v>0</v>
      </c>
      <c r="KP105" s="5">
        <v>0</v>
      </c>
      <c r="KQ105" s="5">
        <v>0</v>
      </c>
      <c r="KR105" s="5">
        <v>0</v>
      </c>
      <c r="KS105" s="5">
        <v>0</v>
      </c>
      <c r="KT105" s="5">
        <v>0</v>
      </c>
      <c r="KU105" s="5">
        <v>0</v>
      </c>
      <c r="KV105" s="5">
        <v>0</v>
      </c>
      <c r="KW105" s="5">
        <v>0</v>
      </c>
      <c r="KX105" s="5">
        <v>0</v>
      </c>
      <c r="KY105" s="5">
        <v>0</v>
      </c>
      <c r="KZ105" s="5">
        <v>0</v>
      </c>
      <c r="LA105" s="5">
        <v>0</v>
      </c>
      <c r="LB105" s="5">
        <v>0</v>
      </c>
      <c r="LC105" s="5" t="s">
        <v>33</v>
      </c>
      <c r="LD105" s="5" t="s">
        <v>33</v>
      </c>
      <c r="LE105" s="5" t="s">
        <v>33</v>
      </c>
      <c r="LF105" s="5" t="s">
        <v>33</v>
      </c>
      <c r="LG105" s="5" t="s">
        <v>33</v>
      </c>
      <c r="LH105" s="5" t="s">
        <v>33</v>
      </c>
      <c r="LI105" s="5" t="s">
        <v>33</v>
      </c>
      <c r="LJ105" s="5" t="s">
        <v>33</v>
      </c>
      <c r="LK105" s="5" t="s">
        <v>33</v>
      </c>
      <c r="LL105" s="5">
        <v>0</v>
      </c>
      <c r="LM105" s="5">
        <v>0</v>
      </c>
      <c r="LN105" s="5">
        <v>0</v>
      </c>
      <c r="LO105" s="5">
        <v>0</v>
      </c>
      <c r="LP105" s="5">
        <v>0</v>
      </c>
      <c r="LQ105" s="5">
        <v>0</v>
      </c>
      <c r="LR105" s="5">
        <v>0</v>
      </c>
      <c r="LS105" s="5">
        <v>0</v>
      </c>
      <c r="LT105" s="5">
        <v>0</v>
      </c>
      <c r="LU105" s="5">
        <v>0</v>
      </c>
      <c r="LV105" s="5">
        <v>0</v>
      </c>
      <c r="LW105" s="5">
        <v>0</v>
      </c>
      <c r="LX105" s="5">
        <v>0</v>
      </c>
      <c r="LY105" s="5">
        <v>0</v>
      </c>
      <c r="LZ105" s="5">
        <v>0</v>
      </c>
      <c r="MA105" s="5">
        <v>0</v>
      </c>
      <c r="MB105" s="5">
        <v>0</v>
      </c>
      <c r="MC105" s="5">
        <v>0</v>
      </c>
      <c r="MD105" s="5">
        <v>0</v>
      </c>
      <c r="ME105" s="5">
        <v>0</v>
      </c>
      <c r="MF105" s="5">
        <v>0</v>
      </c>
      <c r="MG105" s="5">
        <v>0</v>
      </c>
      <c r="MH105" s="5">
        <v>0</v>
      </c>
      <c r="MI105" s="5" t="s">
        <v>33</v>
      </c>
      <c r="MJ105" s="5" t="s">
        <v>33</v>
      </c>
      <c r="MK105" s="5" t="s">
        <v>33</v>
      </c>
      <c r="ML105" s="5" t="s">
        <v>33</v>
      </c>
      <c r="MM105" s="5" t="s">
        <v>33</v>
      </c>
      <c r="MN105" s="5" t="s">
        <v>33</v>
      </c>
      <c r="MO105" s="5" t="s">
        <v>33</v>
      </c>
      <c r="MP105" s="5" t="s">
        <v>33</v>
      </c>
      <c r="MQ105" s="5" t="s">
        <v>33</v>
      </c>
      <c r="MR105" s="5">
        <v>0</v>
      </c>
      <c r="MS105" s="5">
        <v>0</v>
      </c>
      <c r="MT105" s="5">
        <v>0</v>
      </c>
      <c r="MU105" s="5">
        <v>0</v>
      </c>
      <c r="MV105" s="5">
        <v>0</v>
      </c>
      <c r="MW105" s="5">
        <v>0</v>
      </c>
      <c r="MX105" s="5">
        <v>0</v>
      </c>
      <c r="MY105" s="5">
        <v>0</v>
      </c>
      <c r="MZ105" s="5">
        <v>0</v>
      </c>
      <c r="NA105" s="5">
        <v>0</v>
      </c>
      <c r="NB105" s="5">
        <v>0</v>
      </c>
      <c r="NC105" s="5">
        <v>0</v>
      </c>
      <c r="ND105" s="5">
        <v>0</v>
      </c>
      <c r="NE105" s="5" t="s">
        <v>33</v>
      </c>
      <c r="NF105" s="5" t="s">
        <v>33</v>
      </c>
      <c r="NG105" s="5" t="s">
        <v>33</v>
      </c>
      <c r="NH105" s="5" t="s">
        <v>33</v>
      </c>
      <c r="NI105" s="5" t="s">
        <v>33</v>
      </c>
      <c r="NJ105" s="5" t="s">
        <v>33</v>
      </c>
      <c r="NK105" s="5" t="s">
        <v>33</v>
      </c>
      <c r="NL105" s="5" t="s">
        <v>33</v>
      </c>
      <c r="NM105" s="5" t="s">
        <v>33</v>
      </c>
      <c r="NN105" s="5" t="s">
        <v>33</v>
      </c>
      <c r="NO105" s="5" t="s">
        <v>33</v>
      </c>
      <c r="NP105" s="5" t="s">
        <v>33</v>
      </c>
      <c r="NQ105" s="5" t="s">
        <v>33</v>
      </c>
      <c r="NR105" s="5" t="s">
        <v>33</v>
      </c>
      <c r="NS105" s="5" t="s">
        <v>33</v>
      </c>
      <c r="NT105" s="5" t="s">
        <v>33</v>
      </c>
      <c r="NU105" s="5" t="s">
        <v>33</v>
      </c>
      <c r="NV105" s="5" t="s">
        <v>33</v>
      </c>
      <c r="NW105" s="5" t="s">
        <v>33</v>
      </c>
      <c r="NX105" s="5">
        <v>0</v>
      </c>
      <c r="NY105" s="5">
        <v>0</v>
      </c>
      <c r="NZ105" s="5">
        <v>0</v>
      </c>
      <c r="OA105" s="5">
        <v>0</v>
      </c>
      <c r="OB105" s="5">
        <v>0</v>
      </c>
      <c r="OC105" s="5">
        <v>0</v>
      </c>
      <c r="OD105" s="5">
        <v>0</v>
      </c>
      <c r="OE105" s="5">
        <v>0</v>
      </c>
      <c r="OF105" s="5">
        <v>0</v>
      </c>
      <c r="OG105" s="5">
        <v>0</v>
      </c>
      <c r="OH105" s="5">
        <v>0</v>
      </c>
      <c r="OI105" s="5">
        <v>0</v>
      </c>
      <c r="OJ105" s="5">
        <v>0</v>
      </c>
      <c r="OK105" s="5" t="s">
        <v>33</v>
      </c>
      <c r="OL105" s="5" t="s">
        <v>33</v>
      </c>
      <c r="OM105" s="5" t="s">
        <v>33</v>
      </c>
      <c r="ON105" s="5" t="s">
        <v>33</v>
      </c>
      <c r="OO105" s="5" t="s">
        <v>33</v>
      </c>
      <c r="OP105" s="5" t="s">
        <v>33</v>
      </c>
      <c r="OQ105" s="5" t="s">
        <v>33</v>
      </c>
      <c r="OR105" s="5" t="s">
        <v>33</v>
      </c>
      <c r="OS105" s="5" t="s">
        <v>33</v>
      </c>
      <c r="OT105" s="5" t="s">
        <v>33</v>
      </c>
      <c r="OU105" s="5" t="s">
        <v>33</v>
      </c>
      <c r="OV105" s="5" t="s">
        <v>33</v>
      </c>
      <c r="OW105" s="5" t="s">
        <v>33</v>
      </c>
      <c r="OX105" s="5" t="s">
        <v>33</v>
      </c>
      <c r="OY105" s="5" t="s">
        <v>33</v>
      </c>
      <c r="OZ105" s="5" t="s">
        <v>33</v>
      </c>
      <c r="PA105" s="5" t="s">
        <v>33</v>
      </c>
      <c r="PB105" s="5" t="s">
        <v>33</v>
      </c>
      <c r="PC105" s="5" t="s">
        <v>33</v>
      </c>
      <c r="PD105" s="5">
        <v>173</v>
      </c>
      <c r="PE105" s="5">
        <v>94</v>
      </c>
      <c r="PF105" s="5">
        <v>80</v>
      </c>
      <c r="PG105" s="5">
        <v>82</v>
      </c>
      <c r="PH105" s="5">
        <v>75</v>
      </c>
      <c r="PI105" s="5">
        <v>75</v>
      </c>
      <c r="PJ105" s="5">
        <v>135</v>
      </c>
      <c r="PK105" s="5">
        <v>124</v>
      </c>
      <c r="PL105" s="5">
        <v>146</v>
      </c>
      <c r="PM105" s="5">
        <v>2</v>
      </c>
      <c r="PN105" s="5">
        <v>0</v>
      </c>
      <c r="PO105" s="5">
        <v>21</v>
      </c>
      <c r="PP105" s="5">
        <v>7</v>
      </c>
      <c r="PQ105" s="5">
        <v>8</v>
      </c>
      <c r="PR105" s="5">
        <v>7</v>
      </c>
      <c r="PS105" s="5">
        <v>7</v>
      </c>
      <c r="PT105" s="5">
        <v>9</v>
      </c>
      <c r="PU105" s="5">
        <v>6</v>
      </c>
      <c r="PV105" s="5">
        <v>12</v>
      </c>
      <c r="PW105" s="5">
        <v>11</v>
      </c>
      <c r="PX105" s="5">
        <v>8</v>
      </c>
      <c r="PY105" s="5">
        <v>11</v>
      </c>
      <c r="PZ105" s="5">
        <v>23</v>
      </c>
      <c r="QA105" s="5" t="s">
        <v>33</v>
      </c>
      <c r="QB105" s="5" t="s">
        <v>33</v>
      </c>
      <c r="QC105" s="5" t="s">
        <v>33</v>
      </c>
      <c r="QD105" s="5" t="s">
        <v>33</v>
      </c>
      <c r="QE105" s="5" t="s">
        <v>33</v>
      </c>
      <c r="QF105" s="5" t="s">
        <v>33</v>
      </c>
      <c r="QG105" s="5" t="s">
        <v>33</v>
      </c>
      <c r="QH105" s="5" t="s">
        <v>33</v>
      </c>
      <c r="QI105" s="5" t="s">
        <v>33</v>
      </c>
      <c r="QJ105" s="5">
        <v>226</v>
      </c>
      <c r="QK105" s="5">
        <v>322</v>
      </c>
      <c r="QL105" s="5">
        <v>171</v>
      </c>
      <c r="QM105" s="5">
        <v>215</v>
      </c>
      <c r="QN105" s="5">
        <v>269</v>
      </c>
      <c r="QO105" s="5">
        <v>235</v>
      </c>
      <c r="QP105" s="5">
        <v>278</v>
      </c>
      <c r="QQ105" s="5">
        <v>284</v>
      </c>
      <c r="QR105" s="5">
        <v>199</v>
      </c>
      <c r="QS105" s="5">
        <v>295</v>
      </c>
      <c r="QT105" s="5">
        <v>396</v>
      </c>
      <c r="QU105" s="5">
        <v>261</v>
      </c>
      <c r="QV105" s="5">
        <v>310</v>
      </c>
      <c r="QW105" s="5">
        <v>260</v>
      </c>
      <c r="QX105" s="5">
        <v>225</v>
      </c>
      <c r="QY105" s="5">
        <v>232</v>
      </c>
      <c r="QZ105" s="5">
        <v>207</v>
      </c>
      <c r="RA105" s="5">
        <v>269</v>
      </c>
      <c r="RB105" s="5">
        <v>216</v>
      </c>
      <c r="RC105" s="5">
        <v>213</v>
      </c>
      <c r="RD105" s="5">
        <v>176</v>
      </c>
      <c r="RE105" s="5">
        <v>143</v>
      </c>
      <c r="RF105" s="5">
        <v>111</v>
      </c>
      <c r="RG105" s="5" t="s">
        <v>33</v>
      </c>
      <c r="RH105" s="5" t="s">
        <v>33</v>
      </c>
      <c r="RI105" s="5" t="s">
        <v>33</v>
      </c>
      <c r="RJ105" s="5" t="s">
        <v>33</v>
      </c>
      <c r="RK105" s="5" t="s">
        <v>33</v>
      </c>
      <c r="RL105" s="5" t="s">
        <v>33</v>
      </c>
      <c r="RM105" s="5" t="s">
        <v>33</v>
      </c>
      <c r="RN105" s="5" t="s">
        <v>33</v>
      </c>
      <c r="RO105" s="5" t="s">
        <v>33</v>
      </c>
      <c r="RP105" s="5">
        <v>39</v>
      </c>
      <c r="RQ105" s="5">
        <v>52</v>
      </c>
      <c r="RR105" s="5">
        <v>37</v>
      </c>
      <c r="RS105" s="5">
        <v>39</v>
      </c>
      <c r="RT105" s="5">
        <v>31</v>
      </c>
      <c r="RU105" s="5">
        <v>37</v>
      </c>
      <c r="RV105" s="5">
        <v>88</v>
      </c>
      <c r="RW105" s="5">
        <v>95</v>
      </c>
      <c r="RX105" s="5">
        <v>81</v>
      </c>
      <c r="RY105" s="5">
        <v>141</v>
      </c>
      <c r="RZ105" s="5">
        <v>118</v>
      </c>
      <c r="SA105" s="5">
        <v>91</v>
      </c>
      <c r="SB105" s="5">
        <v>153</v>
      </c>
      <c r="SC105" s="5">
        <v>119</v>
      </c>
      <c r="SD105" s="5">
        <v>128</v>
      </c>
      <c r="SE105" s="5">
        <v>126</v>
      </c>
      <c r="SF105" s="5">
        <v>125</v>
      </c>
      <c r="SG105" s="5">
        <v>111</v>
      </c>
      <c r="SH105" s="5">
        <v>132</v>
      </c>
      <c r="SI105" s="5">
        <v>121</v>
      </c>
      <c r="SJ105" s="5">
        <v>99</v>
      </c>
      <c r="SK105" s="5">
        <v>78</v>
      </c>
      <c r="SL105" s="5">
        <v>70</v>
      </c>
      <c r="SM105" s="5" t="s">
        <v>33</v>
      </c>
      <c r="SN105" s="5" t="s">
        <v>33</v>
      </c>
      <c r="SO105" s="5" t="s">
        <v>33</v>
      </c>
      <c r="SP105" s="5" t="s">
        <v>33</v>
      </c>
      <c r="SQ105" s="5" t="s">
        <v>33</v>
      </c>
      <c r="SR105" s="5" t="s">
        <v>33</v>
      </c>
      <c r="SS105" s="5" t="s">
        <v>33</v>
      </c>
      <c r="ST105" s="5" t="s">
        <v>33</v>
      </c>
      <c r="SU105" s="5" t="s">
        <v>33</v>
      </c>
      <c r="SV105" s="5">
        <v>2</v>
      </c>
      <c r="SW105" s="5">
        <v>27</v>
      </c>
      <c r="SX105" s="5">
        <v>35</v>
      </c>
      <c r="SY105" s="5">
        <v>37</v>
      </c>
      <c r="SZ105" s="5">
        <v>40</v>
      </c>
      <c r="TA105" s="5">
        <v>42</v>
      </c>
      <c r="TB105" s="5">
        <v>33</v>
      </c>
      <c r="TC105" s="5">
        <v>41</v>
      </c>
      <c r="TD105" s="5">
        <v>35</v>
      </c>
      <c r="TE105" s="5">
        <v>32</v>
      </c>
      <c r="TF105" s="5">
        <v>26</v>
      </c>
      <c r="TG105" s="5">
        <v>0</v>
      </c>
      <c r="TH105" s="5">
        <v>0</v>
      </c>
      <c r="TI105" s="5">
        <v>0</v>
      </c>
      <c r="TJ105" s="5">
        <v>0</v>
      </c>
      <c r="TK105" s="5">
        <v>0</v>
      </c>
      <c r="TL105" s="5">
        <v>0</v>
      </c>
      <c r="TM105" s="5">
        <v>0</v>
      </c>
      <c r="TN105" s="5">
        <v>0</v>
      </c>
      <c r="TO105" s="5">
        <v>0</v>
      </c>
      <c r="TP105" s="5">
        <v>0</v>
      </c>
      <c r="TQ105" s="5">
        <v>0</v>
      </c>
      <c r="TR105" s="5">
        <v>0</v>
      </c>
      <c r="TS105" s="5" t="s">
        <v>33</v>
      </c>
      <c r="TT105" s="5" t="s">
        <v>33</v>
      </c>
      <c r="TU105" s="5" t="s">
        <v>33</v>
      </c>
      <c r="TV105" s="5" t="s">
        <v>33</v>
      </c>
      <c r="TW105" s="5" t="s">
        <v>33</v>
      </c>
      <c r="TX105" s="5" t="s">
        <v>33</v>
      </c>
      <c r="TY105" s="5" t="s">
        <v>33</v>
      </c>
      <c r="TZ105" s="5" t="s">
        <v>33</v>
      </c>
      <c r="UA105" s="5" t="s">
        <v>33</v>
      </c>
      <c r="UB105" s="5">
        <v>0</v>
      </c>
      <c r="UC105" s="5">
        <v>0</v>
      </c>
      <c r="UD105" s="5">
        <v>0</v>
      </c>
      <c r="UE105" s="5">
        <v>0</v>
      </c>
      <c r="UF105" s="5">
        <v>0</v>
      </c>
      <c r="UG105" s="5">
        <v>0</v>
      </c>
      <c r="UH105" s="5">
        <v>0</v>
      </c>
      <c r="UI105" s="5">
        <v>0</v>
      </c>
      <c r="UJ105" s="5">
        <v>0</v>
      </c>
      <c r="UK105" s="5">
        <v>0</v>
      </c>
      <c r="UL105" s="5">
        <v>0</v>
      </c>
      <c r="UM105" s="5">
        <v>0</v>
      </c>
      <c r="UN105" s="5">
        <v>0</v>
      </c>
      <c r="UO105" s="5">
        <v>0</v>
      </c>
      <c r="UP105" s="5">
        <v>0</v>
      </c>
      <c r="UQ105" s="5">
        <v>0</v>
      </c>
      <c r="UR105" s="5">
        <v>0</v>
      </c>
      <c r="US105" s="5">
        <v>0</v>
      </c>
      <c r="UT105" s="5">
        <v>0</v>
      </c>
      <c r="UU105" s="5">
        <v>0</v>
      </c>
      <c r="UV105" s="5">
        <v>0</v>
      </c>
      <c r="UW105" s="5">
        <v>0</v>
      </c>
      <c r="UX105" s="5">
        <v>0</v>
      </c>
      <c r="UY105" s="5" t="s">
        <v>33</v>
      </c>
      <c r="UZ105" s="5" t="s">
        <v>33</v>
      </c>
      <c r="VA105" s="5" t="s">
        <v>33</v>
      </c>
      <c r="VB105" s="5" t="s">
        <v>33</v>
      </c>
      <c r="VC105" s="5" t="s">
        <v>33</v>
      </c>
      <c r="VD105" s="5" t="s">
        <v>33</v>
      </c>
      <c r="VE105" s="5" t="s">
        <v>33</v>
      </c>
      <c r="VF105" s="5" t="s">
        <v>33</v>
      </c>
      <c r="VG105" s="5" t="s">
        <v>33</v>
      </c>
      <c r="VH105" s="5">
        <v>675</v>
      </c>
      <c r="VI105" s="5">
        <v>625</v>
      </c>
      <c r="VJ105" s="5">
        <v>584</v>
      </c>
      <c r="VK105" s="5">
        <v>553</v>
      </c>
      <c r="VL105" s="5">
        <v>499</v>
      </c>
      <c r="VM105" s="5">
        <v>452</v>
      </c>
      <c r="VN105" s="5">
        <v>458</v>
      </c>
      <c r="VO105" s="5">
        <v>391</v>
      </c>
      <c r="VP105" s="5">
        <v>358</v>
      </c>
      <c r="VQ105" s="5">
        <v>352</v>
      </c>
      <c r="VR105" s="5">
        <v>350</v>
      </c>
      <c r="VS105" s="5">
        <v>212</v>
      </c>
      <c r="VT105" s="5">
        <v>182</v>
      </c>
      <c r="VU105" s="5">
        <v>239</v>
      </c>
      <c r="VV105" s="5">
        <v>155</v>
      </c>
      <c r="VW105" s="5">
        <v>156</v>
      </c>
      <c r="VX105" s="5">
        <v>177</v>
      </c>
      <c r="VY105" s="5">
        <v>115</v>
      </c>
      <c r="VZ105" s="5">
        <v>140</v>
      </c>
      <c r="WA105" s="5">
        <v>117</v>
      </c>
      <c r="WB105" s="5">
        <v>129</v>
      </c>
      <c r="WC105" s="5">
        <v>125</v>
      </c>
      <c r="WD105" s="5">
        <v>110</v>
      </c>
      <c r="WE105" s="5" t="s">
        <v>33</v>
      </c>
      <c r="WF105" s="5" t="s">
        <v>33</v>
      </c>
      <c r="WG105" s="5" t="s">
        <v>33</v>
      </c>
      <c r="WH105" s="5" t="s">
        <v>33</v>
      </c>
      <c r="WI105" s="5" t="s">
        <v>33</v>
      </c>
      <c r="WJ105" s="5" t="s">
        <v>33</v>
      </c>
      <c r="WK105" s="5" t="s">
        <v>33</v>
      </c>
      <c r="WL105" s="5" t="s">
        <v>33</v>
      </c>
      <c r="WM105" s="5" t="s">
        <v>33</v>
      </c>
      <c r="WN105" s="5">
        <v>21</v>
      </c>
      <c r="WO105" s="5">
        <v>0</v>
      </c>
      <c r="WP105" s="5">
        <v>1</v>
      </c>
      <c r="WQ105" s="5">
        <v>1</v>
      </c>
      <c r="WR105" s="5">
        <v>4</v>
      </c>
      <c r="WS105" s="5">
        <v>1</v>
      </c>
      <c r="WT105" s="5">
        <v>1</v>
      </c>
      <c r="WU105" s="5">
        <v>2</v>
      </c>
      <c r="WV105" s="5">
        <v>5</v>
      </c>
      <c r="WW105" s="5">
        <v>4</v>
      </c>
      <c r="WX105" s="5">
        <v>2</v>
      </c>
      <c r="WY105" s="5">
        <v>86</v>
      </c>
      <c r="WZ105" s="5">
        <v>5</v>
      </c>
      <c r="XA105" s="5">
        <v>8</v>
      </c>
      <c r="XB105" s="5">
        <v>7</v>
      </c>
      <c r="XC105" s="5">
        <v>15</v>
      </c>
      <c r="XD105" s="5">
        <v>12</v>
      </c>
      <c r="XE105" s="5">
        <v>3</v>
      </c>
      <c r="XF105" s="5">
        <v>7</v>
      </c>
      <c r="XG105" s="5">
        <v>10</v>
      </c>
      <c r="XH105" s="5">
        <v>6</v>
      </c>
      <c r="XI105" s="5">
        <v>1</v>
      </c>
      <c r="XJ105" s="5">
        <v>2</v>
      </c>
      <c r="XK105" s="5" t="s">
        <v>33</v>
      </c>
      <c r="XL105" s="5" t="s">
        <v>33</v>
      </c>
      <c r="XM105" s="5" t="s">
        <v>33</v>
      </c>
      <c r="XN105" s="5" t="s">
        <v>33</v>
      </c>
      <c r="XO105" s="5" t="s">
        <v>33</v>
      </c>
      <c r="XP105" s="5" t="s">
        <v>33</v>
      </c>
      <c r="XQ105" s="5" t="s">
        <v>33</v>
      </c>
      <c r="XR105" s="5" t="s">
        <v>33</v>
      </c>
      <c r="XS105" s="1">
        <v>15086</v>
      </c>
      <c r="XT105" s="3" t="s">
        <v>180</v>
      </c>
      <c r="XU105" s="3" t="s">
        <v>179</v>
      </c>
      <c r="XV105" s="3" t="s">
        <v>179</v>
      </c>
      <c r="XW105" s="3" t="s">
        <v>179</v>
      </c>
      <c r="XX105" s="3" t="s">
        <v>179</v>
      </c>
      <c r="XY105" s="3" t="s">
        <v>180</v>
      </c>
      <c r="XZ105" s="3" t="s">
        <v>200</v>
      </c>
    </row>
    <row r="106" spans="1:650" x14ac:dyDescent="0.3">
      <c r="A106" s="6" t="s">
        <v>137</v>
      </c>
      <c r="B106" s="1">
        <v>4057019</v>
      </c>
      <c r="C106" s="5">
        <v>44077</v>
      </c>
      <c r="D106" s="5">
        <v>155238</v>
      </c>
      <c r="E106" s="5">
        <v>44651</v>
      </c>
      <c r="F106" s="5">
        <v>32937</v>
      </c>
      <c r="G106" s="5">
        <v>81559</v>
      </c>
      <c r="H106" s="5">
        <v>95647</v>
      </c>
      <c r="I106" s="5">
        <v>31992</v>
      </c>
      <c r="J106" s="5">
        <v>48814</v>
      </c>
      <c r="K106" s="5">
        <v>45634</v>
      </c>
      <c r="L106" s="5">
        <v>77511</v>
      </c>
      <c r="M106" s="5">
        <v>11297</v>
      </c>
      <c r="N106" s="5">
        <v>17944</v>
      </c>
      <c r="O106" s="5">
        <v>18018</v>
      </c>
      <c r="P106" s="5">
        <v>4860</v>
      </c>
      <c r="Q106" s="5">
        <v>60488</v>
      </c>
      <c r="R106" s="5">
        <v>4571</v>
      </c>
      <c r="S106" s="5">
        <v>5672</v>
      </c>
      <c r="T106" s="5">
        <v>51195</v>
      </c>
      <c r="U106" s="5">
        <v>5964</v>
      </c>
      <c r="V106" s="5">
        <v>2776</v>
      </c>
      <c r="W106" s="5">
        <v>11667</v>
      </c>
      <c r="X106" s="5">
        <v>63</v>
      </c>
      <c r="Y106" s="5">
        <v>22370</v>
      </c>
      <c r="Z106" s="5">
        <v>537</v>
      </c>
      <c r="AA106" s="5">
        <v>3046</v>
      </c>
      <c r="AB106" s="5">
        <v>3091</v>
      </c>
      <c r="AC106" s="5">
        <v>254</v>
      </c>
      <c r="AD106" s="5">
        <v>5290</v>
      </c>
      <c r="AE106" s="5">
        <v>5918</v>
      </c>
      <c r="AF106" s="5">
        <v>2163</v>
      </c>
      <c r="AG106" s="5">
        <v>3510</v>
      </c>
      <c r="AH106" s="5">
        <v>4760</v>
      </c>
      <c r="AI106" s="5">
        <v>273840</v>
      </c>
      <c r="AJ106" s="5">
        <v>56214</v>
      </c>
      <c r="AK106" s="5">
        <v>77128</v>
      </c>
      <c r="AL106" s="5">
        <v>715305</v>
      </c>
      <c r="AM106" s="5">
        <v>166551</v>
      </c>
      <c r="AN106" s="5">
        <v>782404</v>
      </c>
      <c r="AO106" s="5">
        <v>73289</v>
      </c>
      <c r="AP106" s="5">
        <v>65309</v>
      </c>
      <c r="AQ106" s="5">
        <v>114488</v>
      </c>
      <c r="AR106" s="5">
        <v>474639</v>
      </c>
      <c r="AS106" s="5">
        <v>345321</v>
      </c>
      <c r="AT106" s="5">
        <v>17497</v>
      </c>
      <c r="AU106" s="5">
        <v>545132</v>
      </c>
      <c r="AV106" s="5">
        <v>24930</v>
      </c>
      <c r="AW106" s="5">
        <v>25921</v>
      </c>
      <c r="AX106" s="5">
        <v>32012</v>
      </c>
      <c r="AY106" s="5">
        <v>31207</v>
      </c>
      <c r="AZ106" s="5">
        <v>14130</v>
      </c>
      <c r="BA106" s="5">
        <v>40444</v>
      </c>
      <c r="BB106" s="5">
        <v>20939</v>
      </c>
      <c r="BC106" s="5">
        <v>45998</v>
      </c>
      <c r="BD106" s="5">
        <v>13276</v>
      </c>
      <c r="BE106" s="5">
        <v>12183</v>
      </c>
      <c r="BF106" s="5">
        <v>20645</v>
      </c>
      <c r="BG106" s="5">
        <v>170715</v>
      </c>
      <c r="BH106" s="5">
        <v>13554</v>
      </c>
      <c r="BI106" s="5">
        <v>12244</v>
      </c>
      <c r="BJ106" s="5">
        <v>67321</v>
      </c>
      <c r="BK106" s="5">
        <v>19448</v>
      </c>
      <c r="BL106" s="5">
        <v>27055</v>
      </c>
      <c r="BM106" s="5">
        <v>39592</v>
      </c>
      <c r="BN106" s="5">
        <v>26924</v>
      </c>
      <c r="BO106" s="5">
        <v>31539</v>
      </c>
      <c r="BP106" s="5">
        <v>33250</v>
      </c>
      <c r="BQ106" s="5">
        <v>27179</v>
      </c>
      <c r="BR106" s="5">
        <v>61689</v>
      </c>
      <c r="BS106" s="5">
        <v>10788</v>
      </c>
      <c r="BT106" s="5">
        <v>24571</v>
      </c>
      <c r="BU106" s="5">
        <v>6145</v>
      </c>
      <c r="BV106" s="5">
        <v>19626</v>
      </c>
      <c r="BW106" s="5">
        <v>20934</v>
      </c>
      <c r="BX106" s="5">
        <v>10937</v>
      </c>
      <c r="BY106" s="5">
        <v>20716</v>
      </c>
      <c r="BZ106" s="5">
        <v>27052</v>
      </c>
      <c r="CA106" s="5">
        <v>49995</v>
      </c>
      <c r="CB106" s="5">
        <v>6748</v>
      </c>
      <c r="CC106" s="5">
        <v>2458</v>
      </c>
      <c r="CD106" s="5">
        <v>9838</v>
      </c>
      <c r="CE106" s="5">
        <v>4284</v>
      </c>
      <c r="CF106" s="5">
        <v>4243</v>
      </c>
      <c r="CG106" s="5">
        <v>23154</v>
      </c>
      <c r="CH106" s="5">
        <v>8141</v>
      </c>
      <c r="CI106" s="5">
        <v>15781</v>
      </c>
      <c r="CJ106" s="5">
        <v>10067</v>
      </c>
      <c r="CK106" s="5">
        <v>8498</v>
      </c>
      <c r="CL106" s="5">
        <v>21074</v>
      </c>
      <c r="CM106" s="5">
        <v>31284</v>
      </c>
      <c r="CN106" s="5">
        <v>6162</v>
      </c>
      <c r="CO106" s="5">
        <v>3986</v>
      </c>
      <c r="CP106" s="5">
        <v>15962</v>
      </c>
      <c r="CQ106" s="5">
        <v>6852</v>
      </c>
      <c r="CR106" s="5">
        <v>6155</v>
      </c>
      <c r="CS106" s="5">
        <v>6889</v>
      </c>
      <c r="CT106" s="5">
        <v>5767</v>
      </c>
      <c r="CU106" s="5">
        <v>322797</v>
      </c>
      <c r="CV106" s="5">
        <v>313273</v>
      </c>
      <c r="CW106" s="5">
        <v>218102</v>
      </c>
      <c r="CX106" s="5">
        <v>164649</v>
      </c>
      <c r="CY106" s="5">
        <v>154813</v>
      </c>
      <c r="CZ106" s="5">
        <v>144332</v>
      </c>
      <c r="DA106" s="5">
        <v>139424</v>
      </c>
      <c r="DB106" s="5">
        <v>118369</v>
      </c>
      <c r="DC106" s="5">
        <v>127856</v>
      </c>
      <c r="DD106" s="5">
        <v>142495</v>
      </c>
      <c r="DE106" s="5">
        <v>177181</v>
      </c>
      <c r="DF106" s="5">
        <v>126210</v>
      </c>
      <c r="DG106" s="5">
        <v>127689</v>
      </c>
      <c r="DH106" s="5">
        <v>107359</v>
      </c>
      <c r="DI106" s="5">
        <v>101905</v>
      </c>
      <c r="DJ106" s="5">
        <v>111049</v>
      </c>
      <c r="DK106" s="5">
        <v>102483</v>
      </c>
      <c r="DL106" s="5">
        <v>91750</v>
      </c>
      <c r="DM106" s="5">
        <v>96611</v>
      </c>
      <c r="DN106" s="5">
        <v>83676</v>
      </c>
      <c r="DO106" s="5">
        <v>79507</v>
      </c>
      <c r="DP106" s="5">
        <v>84130</v>
      </c>
      <c r="DQ106" s="5">
        <v>103397</v>
      </c>
      <c r="DR106" s="5">
        <v>112964</v>
      </c>
      <c r="DS106" s="5">
        <v>92881</v>
      </c>
      <c r="DT106" s="5">
        <v>76615</v>
      </c>
      <c r="DU106" s="5">
        <v>61368</v>
      </c>
      <c r="DV106" s="5">
        <v>56438</v>
      </c>
      <c r="DW106" s="5">
        <v>56571</v>
      </c>
      <c r="DX106" s="5">
        <v>57364</v>
      </c>
      <c r="DY106" s="5">
        <v>51338</v>
      </c>
      <c r="DZ106" s="5">
        <v>28450</v>
      </c>
      <c r="EA106" s="5">
        <v>74526</v>
      </c>
      <c r="EB106" s="5">
        <v>81180</v>
      </c>
      <c r="EC106" s="5">
        <v>68418</v>
      </c>
      <c r="ED106" s="5">
        <v>58400</v>
      </c>
      <c r="EE106" s="5">
        <v>60275</v>
      </c>
      <c r="EF106" s="5">
        <v>58729</v>
      </c>
      <c r="EG106" s="5">
        <v>72873</v>
      </c>
      <c r="EH106" s="5">
        <v>27534</v>
      </c>
      <c r="EI106" s="5">
        <v>33892</v>
      </c>
      <c r="EJ106" s="5">
        <v>25815</v>
      </c>
      <c r="EK106" s="5">
        <v>29815</v>
      </c>
      <c r="EL106" s="5">
        <v>27800</v>
      </c>
      <c r="EM106" s="5">
        <v>21648</v>
      </c>
      <c r="EN106" s="5">
        <v>14821</v>
      </c>
      <c r="EO106" s="5">
        <v>9763</v>
      </c>
      <c r="EP106" s="5">
        <v>17974</v>
      </c>
      <c r="EQ106" s="5">
        <v>18468</v>
      </c>
      <c r="ER106" s="5">
        <v>19377</v>
      </c>
      <c r="ES106" s="5">
        <v>19834</v>
      </c>
      <c r="ET106" s="5">
        <v>19359</v>
      </c>
      <c r="EU106" s="5">
        <v>16264</v>
      </c>
      <c r="EV106" s="5">
        <v>20541</v>
      </c>
      <c r="EW106" s="5">
        <v>22352</v>
      </c>
      <c r="EX106" s="5">
        <v>17164</v>
      </c>
      <c r="EY106" s="5">
        <v>25506</v>
      </c>
      <c r="EZ106" s="5">
        <v>14612</v>
      </c>
      <c r="FA106" s="5">
        <v>15167</v>
      </c>
      <c r="FB106" s="5">
        <v>14860</v>
      </c>
      <c r="FC106" s="5">
        <v>8468</v>
      </c>
      <c r="FD106" s="5">
        <v>11694</v>
      </c>
      <c r="FE106" s="5">
        <v>10773</v>
      </c>
      <c r="FF106" s="5">
        <v>30112</v>
      </c>
      <c r="FG106" s="5">
        <v>0</v>
      </c>
      <c r="FH106" s="5">
        <v>0</v>
      </c>
      <c r="FI106" s="5">
        <v>0</v>
      </c>
      <c r="FJ106" s="5">
        <v>0</v>
      </c>
      <c r="FK106" s="5">
        <v>0</v>
      </c>
      <c r="FL106" s="5">
        <v>0</v>
      </c>
      <c r="FM106" s="5">
        <v>0</v>
      </c>
      <c r="FN106" s="5">
        <v>0</v>
      </c>
      <c r="FO106" s="5">
        <v>0</v>
      </c>
      <c r="FP106" s="5">
        <v>0</v>
      </c>
      <c r="FQ106" s="5">
        <v>0</v>
      </c>
      <c r="FR106" s="5">
        <v>0</v>
      </c>
      <c r="FS106" s="5">
        <v>0</v>
      </c>
      <c r="FT106" s="5">
        <v>0</v>
      </c>
      <c r="FU106" s="5" t="s">
        <v>33</v>
      </c>
      <c r="FV106" s="5" t="s">
        <v>33</v>
      </c>
      <c r="FW106" s="5" t="s">
        <v>33</v>
      </c>
      <c r="FX106" s="5" t="s">
        <v>33</v>
      </c>
      <c r="FY106" s="5" t="s">
        <v>33</v>
      </c>
      <c r="FZ106" s="5" t="s">
        <v>33</v>
      </c>
      <c r="GA106" s="5" t="s">
        <v>33</v>
      </c>
      <c r="GB106" s="5" t="s">
        <v>33</v>
      </c>
      <c r="GC106" s="5" t="s">
        <v>33</v>
      </c>
      <c r="GD106" s="5" t="s">
        <v>33</v>
      </c>
      <c r="GE106" s="5" t="s">
        <v>33</v>
      </c>
      <c r="GF106" s="5" t="s">
        <v>33</v>
      </c>
      <c r="GG106" s="5" t="s">
        <v>33</v>
      </c>
      <c r="GH106" s="5" t="s">
        <v>33</v>
      </c>
      <c r="GI106" s="5" t="s">
        <v>33</v>
      </c>
      <c r="GJ106" s="5" t="s">
        <v>33</v>
      </c>
      <c r="GK106" s="5" t="s">
        <v>33</v>
      </c>
      <c r="GL106" s="5" t="s">
        <v>33</v>
      </c>
      <c r="GM106" s="5">
        <v>746779</v>
      </c>
      <c r="GN106" s="5">
        <v>639154</v>
      </c>
      <c r="GO106" s="5">
        <v>435478</v>
      </c>
      <c r="GP106" s="5">
        <v>1032981</v>
      </c>
      <c r="GQ106" s="5">
        <v>473985</v>
      </c>
      <c r="GR106" s="5">
        <v>1105683</v>
      </c>
      <c r="GS106" s="5">
        <v>323724</v>
      </c>
      <c r="GT106" s="5">
        <v>279652</v>
      </c>
      <c r="GU106" s="5">
        <v>342805</v>
      </c>
      <c r="GV106" s="5">
        <v>731397</v>
      </c>
      <c r="GW106" s="5">
        <v>584329</v>
      </c>
      <c r="GX106" s="5">
        <v>216503</v>
      </c>
      <c r="GY106" s="5">
        <v>762482</v>
      </c>
      <c r="GZ106" s="5">
        <v>158718</v>
      </c>
      <c r="HA106" s="5">
        <v>200535</v>
      </c>
      <c r="HB106" s="5">
        <v>175443</v>
      </c>
      <c r="HC106" s="5">
        <v>162115</v>
      </c>
      <c r="HD106" s="5">
        <v>180696</v>
      </c>
      <c r="HE106" s="5">
        <v>186007</v>
      </c>
      <c r="HF106" s="5">
        <v>134891</v>
      </c>
      <c r="HG106" s="5">
        <v>169217</v>
      </c>
      <c r="HH106" s="5">
        <v>128076</v>
      </c>
      <c r="HI106" s="5">
        <v>168799</v>
      </c>
      <c r="HJ106" s="5">
        <v>172383</v>
      </c>
      <c r="HK106" s="5">
        <v>323433</v>
      </c>
      <c r="HL106" s="5">
        <v>114034</v>
      </c>
      <c r="HM106" s="5">
        <v>93018</v>
      </c>
      <c r="HN106" s="5">
        <v>159872</v>
      </c>
      <c r="HO106" s="5">
        <v>97257</v>
      </c>
      <c r="HP106" s="5">
        <v>104430</v>
      </c>
      <c r="HQ106" s="5">
        <v>112103</v>
      </c>
      <c r="HR106" s="5">
        <v>96013</v>
      </c>
      <c r="HS106" s="5">
        <v>662680</v>
      </c>
      <c r="HT106" s="5">
        <v>591895</v>
      </c>
      <c r="HU106" s="5">
        <v>601060</v>
      </c>
      <c r="HV106" s="5">
        <v>633940</v>
      </c>
      <c r="HW106" s="5">
        <v>667160</v>
      </c>
      <c r="HX106" s="5">
        <v>727045</v>
      </c>
      <c r="HY106" s="5">
        <v>774770</v>
      </c>
      <c r="HZ106" s="5">
        <v>730699</v>
      </c>
      <c r="IA106" s="5">
        <v>768796</v>
      </c>
      <c r="IB106" s="5">
        <v>960887</v>
      </c>
      <c r="IC106" s="5">
        <v>1071881</v>
      </c>
      <c r="ID106" s="5">
        <v>1195255</v>
      </c>
      <c r="IE106" s="5">
        <v>1343748</v>
      </c>
      <c r="IF106" s="5">
        <v>1246342</v>
      </c>
      <c r="IG106" s="5">
        <v>1185907</v>
      </c>
      <c r="IH106" s="5">
        <v>943010</v>
      </c>
      <c r="II106" s="5">
        <v>1093391</v>
      </c>
      <c r="IJ106" s="5">
        <v>1135635</v>
      </c>
      <c r="IK106" s="5">
        <v>1767385</v>
      </c>
      <c r="IL106" s="5">
        <v>1471214</v>
      </c>
      <c r="IM106" s="5">
        <v>667141</v>
      </c>
      <c r="IN106" s="5">
        <v>471409</v>
      </c>
      <c r="IO106" s="5">
        <v>705796</v>
      </c>
      <c r="IP106" s="5">
        <v>350644</v>
      </c>
      <c r="IQ106" s="5">
        <v>309551</v>
      </c>
      <c r="IR106" s="5">
        <v>356437</v>
      </c>
      <c r="IS106" s="5">
        <v>340497</v>
      </c>
      <c r="IT106" s="5">
        <v>274867</v>
      </c>
      <c r="IU106" s="5">
        <v>283921</v>
      </c>
      <c r="IV106" s="5">
        <v>254769</v>
      </c>
      <c r="IW106" s="5">
        <v>234641</v>
      </c>
      <c r="IX106" s="5">
        <v>201568</v>
      </c>
      <c r="IY106" s="5">
        <v>69605</v>
      </c>
      <c r="IZ106" s="5">
        <v>68219</v>
      </c>
      <c r="JA106" s="5">
        <v>77894</v>
      </c>
      <c r="JB106" s="5">
        <v>71437</v>
      </c>
      <c r="JC106" s="5">
        <v>74019</v>
      </c>
      <c r="JD106" s="5">
        <v>71015</v>
      </c>
      <c r="JE106" s="5">
        <v>62844</v>
      </c>
      <c r="JF106" s="5">
        <v>54396</v>
      </c>
      <c r="JG106" s="5">
        <v>52601</v>
      </c>
      <c r="JH106" s="5">
        <v>42888</v>
      </c>
      <c r="JI106" s="5">
        <v>40186</v>
      </c>
      <c r="JJ106" s="5">
        <v>38194</v>
      </c>
      <c r="JK106" s="5">
        <v>34264</v>
      </c>
      <c r="JL106" s="5">
        <v>30649</v>
      </c>
      <c r="JM106" s="5">
        <v>27405</v>
      </c>
      <c r="JN106" s="5">
        <v>30078</v>
      </c>
      <c r="JO106" s="5">
        <v>28307</v>
      </c>
      <c r="JP106" s="5">
        <v>27517</v>
      </c>
      <c r="JQ106" s="5">
        <v>27681</v>
      </c>
      <c r="JR106" s="5">
        <v>25227</v>
      </c>
      <c r="JS106" s="5">
        <v>21069</v>
      </c>
      <c r="JT106" s="5">
        <v>21392</v>
      </c>
      <c r="JU106" s="5">
        <v>18808</v>
      </c>
      <c r="JV106" s="5">
        <v>18626</v>
      </c>
      <c r="JW106" s="5">
        <v>18448</v>
      </c>
      <c r="JX106" s="5">
        <v>21669</v>
      </c>
      <c r="JY106" s="5">
        <v>32380</v>
      </c>
      <c r="JZ106" s="5">
        <v>48668</v>
      </c>
      <c r="KA106" s="5">
        <v>71524</v>
      </c>
      <c r="KB106" s="5">
        <v>36296</v>
      </c>
      <c r="KC106" s="5">
        <v>37937</v>
      </c>
      <c r="KD106" s="5">
        <v>23886</v>
      </c>
      <c r="KE106" s="5">
        <v>104975</v>
      </c>
      <c r="KF106" s="5">
        <v>100570</v>
      </c>
      <c r="KG106" s="5">
        <v>101447</v>
      </c>
      <c r="KH106" s="5">
        <v>92243</v>
      </c>
      <c r="KI106" s="5">
        <v>95722</v>
      </c>
      <c r="KJ106" s="5">
        <v>93762</v>
      </c>
      <c r="KK106" s="5">
        <v>86207</v>
      </c>
      <c r="KL106" s="5">
        <v>78625</v>
      </c>
      <c r="KM106" s="5">
        <v>79420</v>
      </c>
      <c r="KN106" s="5">
        <v>78675</v>
      </c>
      <c r="KO106" s="5">
        <v>74600</v>
      </c>
      <c r="KP106" s="5">
        <v>73468</v>
      </c>
      <c r="KQ106" s="5">
        <v>73291</v>
      </c>
      <c r="KR106" s="5">
        <v>73168</v>
      </c>
      <c r="KS106" s="5">
        <v>62359</v>
      </c>
      <c r="KT106" s="5">
        <v>62049</v>
      </c>
      <c r="KU106" s="5">
        <v>65063</v>
      </c>
      <c r="KV106" s="5">
        <v>65353</v>
      </c>
      <c r="KW106" s="5">
        <v>50156</v>
      </c>
      <c r="KX106" s="5">
        <v>40071</v>
      </c>
      <c r="KY106" s="5">
        <v>37408</v>
      </c>
      <c r="KZ106" s="5">
        <v>35799</v>
      </c>
      <c r="LA106" s="5">
        <v>37923</v>
      </c>
      <c r="LB106" s="5">
        <v>34270</v>
      </c>
      <c r="LC106" s="5">
        <v>31469</v>
      </c>
      <c r="LD106" s="5">
        <v>36215</v>
      </c>
      <c r="LE106" s="5">
        <v>30507</v>
      </c>
      <c r="LF106" s="5">
        <v>25365</v>
      </c>
      <c r="LG106" s="5">
        <v>25574</v>
      </c>
      <c r="LH106" s="5">
        <v>22199</v>
      </c>
      <c r="LI106" s="5">
        <v>21083</v>
      </c>
      <c r="LJ106" s="5">
        <v>24251</v>
      </c>
      <c r="LK106" s="5">
        <v>3581</v>
      </c>
      <c r="LL106" s="5">
        <v>2767</v>
      </c>
      <c r="LM106" s="5">
        <v>2835</v>
      </c>
      <c r="LN106" s="5">
        <v>3122</v>
      </c>
      <c r="LO106" s="5">
        <v>2370</v>
      </c>
      <c r="LP106" s="5">
        <v>2805</v>
      </c>
      <c r="LQ106" s="5">
        <v>2356</v>
      </c>
      <c r="LR106" s="5">
        <v>2917</v>
      </c>
      <c r="LS106" s="5">
        <v>3195</v>
      </c>
      <c r="LT106" s="5">
        <v>4249</v>
      </c>
      <c r="LU106" s="5">
        <v>4132</v>
      </c>
      <c r="LV106" s="5">
        <v>4592</v>
      </c>
      <c r="LW106" s="5">
        <v>3801</v>
      </c>
      <c r="LX106" s="5">
        <v>3652</v>
      </c>
      <c r="LY106" s="5">
        <v>3211</v>
      </c>
      <c r="LZ106" s="5">
        <v>4134</v>
      </c>
      <c r="MA106" s="5">
        <v>2543</v>
      </c>
      <c r="MB106" s="5">
        <v>3071</v>
      </c>
      <c r="MC106" s="5">
        <v>3315</v>
      </c>
      <c r="MD106" s="5">
        <v>2875</v>
      </c>
      <c r="ME106" s="5">
        <v>1941</v>
      </c>
      <c r="MF106" s="5">
        <v>987</v>
      </c>
      <c r="MG106" s="5">
        <v>1308</v>
      </c>
      <c r="MH106" s="5">
        <v>1457</v>
      </c>
      <c r="MI106" s="5">
        <v>2433</v>
      </c>
      <c r="MJ106" s="5">
        <v>1713</v>
      </c>
      <c r="MK106" s="5">
        <v>1980</v>
      </c>
      <c r="ML106" s="5">
        <v>2312</v>
      </c>
      <c r="MM106" s="5">
        <v>2262</v>
      </c>
      <c r="MN106" s="5">
        <v>1646</v>
      </c>
      <c r="MO106" s="5">
        <v>1943</v>
      </c>
      <c r="MP106" s="5">
        <v>1728</v>
      </c>
      <c r="MQ106" s="5">
        <v>0</v>
      </c>
      <c r="MR106" s="5">
        <v>0</v>
      </c>
      <c r="MS106" s="5">
        <v>0</v>
      </c>
      <c r="MT106" s="5">
        <v>0</v>
      </c>
      <c r="MU106" s="5">
        <v>0</v>
      </c>
      <c r="MV106" s="5">
        <v>0</v>
      </c>
      <c r="MW106" s="5">
        <v>0</v>
      </c>
      <c r="MX106" s="5">
        <v>0</v>
      </c>
      <c r="MY106" s="5">
        <v>0</v>
      </c>
      <c r="MZ106" s="5">
        <v>0</v>
      </c>
      <c r="NA106" s="5">
        <v>0</v>
      </c>
      <c r="NB106" s="5">
        <v>0</v>
      </c>
      <c r="NC106" s="5">
        <v>0</v>
      </c>
      <c r="ND106" s="5">
        <v>0</v>
      </c>
      <c r="NE106" s="5" t="s">
        <v>33</v>
      </c>
      <c r="NF106" s="5" t="s">
        <v>33</v>
      </c>
      <c r="NG106" s="5" t="s">
        <v>33</v>
      </c>
      <c r="NH106" s="5" t="s">
        <v>33</v>
      </c>
      <c r="NI106" s="5" t="s">
        <v>33</v>
      </c>
      <c r="NJ106" s="5" t="s">
        <v>33</v>
      </c>
      <c r="NK106" s="5" t="s">
        <v>33</v>
      </c>
      <c r="NL106" s="5" t="s">
        <v>33</v>
      </c>
      <c r="NM106" s="5" t="s">
        <v>33</v>
      </c>
      <c r="NN106" s="5" t="s">
        <v>33</v>
      </c>
      <c r="NO106" s="5" t="s">
        <v>33</v>
      </c>
      <c r="NP106" s="5" t="s">
        <v>33</v>
      </c>
      <c r="NQ106" s="5" t="s">
        <v>33</v>
      </c>
      <c r="NR106" s="5" t="s">
        <v>33</v>
      </c>
      <c r="NS106" s="5" t="s">
        <v>33</v>
      </c>
      <c r="NT106" s="5" t="s">
        <v>33</v>
      </c>
      <c r="NU106" s="5" t="s">
        <v>33</v>
      </c>
      <c r="NV106" s="5" t="s">
        <v>33</v>
      </c>
      <c r="NW106" s="5">
        <v>0</v>
      </c>
      <c r="NX106" s="5">
        <v>0</v>
      </c>
      <c r="NY106" s="5">
        <v>0</v>
      </c>
      <c r="NZ106" s="5">
        <v>0</v>
      </c>
      <c r="OA106" s="5">
        <v>0</v>
      </c>
      <c r="OB106" s="5">
        <v>0</v>
      </c>
      <c r="OC106" s="5">
        <v>0</v>
      </c>
      <c r="OD106" s="5">
        <v>0</v>
      </c>
      <c r="OE106" s="5">
        <v>0</v>
      </c>
      <c r="OF106" s="5">
        <v>0</v>
      </c>
      <c r="OG106" s="5">
        <v>0</v>
      </c>
      <c r="OH106" s="5">
        <v>0</v>
      </c>
      <c r="OI106" s="5">
        <v>0</v>
      </c>
      <c r="OJ106" s="5">
        <v>0</v>
      </c>
      <c r="OK106" s="5" t="s">
        <v>33</v>
      </c>
      <c r="OL106" s="5" t="s">
        <v>33</v>
      </c>
      <c r="OM106" s="5" t="s">
        <v>33</v>
      </c>
      <c r="ON106" s="5" t="s">
        <v>33</v>
      </c>
      <c r="OO106" s="5" t="s">
        <v>33</v>
      </c>
      <c r="OP106" s="5" t="s">
        <v>33</v>
      </c>
      <c r="OQ106" s="5" t="s">
        <v>33</v>
      </c>
      <c r="OR106" s="5" t="s">
        <v>33</v>
      </c>
      <c r="OS106" s="5" t="s">
        <v>33</v>
      </c>
      <c r="OT106" s="5" t="s">
        <v>33</v>
      </c>
      <c r="OU106" s="5" t="s">
        <v>33</v>
      </c>
      <c r="OV106" s="5" t="s">
        <v>33</v>
      </c>
      <c r="OW106" s="5" t="s">
        <v>33</v>
      </c>
      <c r="OX106" s="5" t="s">
        <v>33</v>
      </c>
      <c r="OY106" s="5" t="s">
        <v>33</v>
      </c>
      <c r="OZ106" s="5" t="s">
        <v>33</v>
      </c>
      <c r="PA106" s="5" t="s">
        <v>33</v>
      </c>
      <c r="PB106" s="5" t="s">
        <v>33</v>
      </c>
      <c r="PC106" s="5">
        <v>54606</v>
      </c>
      <c r="PD106" s="5">
        <v>47056</v>
      </c>
      <c r="PE106" s="5">
        <v>49641</v>
      </c>
      <c r="PF106" s="5">
        <v>49634</v>
      </c>
      <c r="PG106" s="5">
        <v>41984</v>
      </c>
      <c r="PH106" s="5">
        <v>45682</v>
      </c>
      <c r="PI106" s="5">
        <v>41784</v>
      </c>
      <c r="PJ106" s="5">
        <v>28583</v>
      </c>
      <c r="PK106" s="5">
        <v>24923</v>
      </c>
      <c r="PL106" s="5">
        <v>18952</v>
      </c>
      <c r="PM106" s="5">
        <v>19124</v>
      </c>
      <c r="PN106" s="5">
        <v>20110</v>
      </c>
      <c r="PO106" s="5">
        <v>16570</v>
      </c>
      <c r="PP106" s="5">
        <v>16813</v>
      </c>
      <c r="PQ106" s="5">
        <v>16355</v>
      </c>
      <c r="PR106" s="5">
        <v>14914</v>
      </c>
      <c r="PS106" s="5">
        <v>13309</v>
      </c>
      <c r="PT106" s="5">
        <v>13024</v>
      </c>
      <c r="PU106" s="5">
        <v>11296</v>
      </c>
      <c r="PV106" s="5">
        <v>16067</v>
      </c>
      <c r="PW106" s="5">
        <v>17841</v>
      </c>
      <c r="PX106" s="5">
        <v>16966</v>
      </c>
      <c r="PY106" s="5">
        <v>16219</v>
      </c>
      <c r="PZ106" s="5">
        <v>14616</v>
      </c>
      <c r="QA106" s="5">
        <v>16408</v>
      </c>
      <c r="QB106" s="5">
        <v>16364</v>
      </c>
      <c r="QC106" s="5">
        <v>14285</v>
      </c>
      <c r="QD106" s="5">
        <v>15572</v>
      </c>
      <c r="QE106" s="5">
        <v>12943</v>
      </c>
      <c r="QF106" s="5">
        <v>14337</v>
      </c>
      <c r="QG106" s="5">
        <v>14007</v>
      </c>
      <c r="QH106" s="5">
        <v>13700</v>
      </c>
      <c r="QI106" s="5">
        <v>80012</v>
      </c>
      <c r="QJ106" s="5">
        <v>66532</v>
      </c>
      <c r="QK106" s="5">
        <v>77996</v>
      </c>
      <c r="QL106" s="5">
        <v>66978</v>
      </c>
      <c r="QM106" s="5">
        <v>59433</v>
      </c>
      <c r="QN106" s="5">
        <v>54157</v>
      </c>
      <c r="QO106" s="5">
        <v>44633</v>
      </c>
      <c r="QP106" s="5">
        <v>55899</v>
      </c>
      <c r="QQ106" s="5">
        <v>54681</v>
      </c>
      <c r="QR106" s="5">
        <v>48688</v>
      </c>
      <c r="QS106" s="5">
        <v>49199</v>
      </c>
      <c r="QT106" s="5">
        <v>49532</v>
      </c>
      <c r="QU106" s="5">
        <v>46827</v>
      </c>
      <c r="QV106" s="5">
        <v>46565</v>
      </c>
      <c r="QW106" s="5">
        <v>39833</v>
      </c>
      <c r="QX106" s="5">
        <v>35716</v>
      </c>
      <c r="QY106" s="5">
        <v>32412</v>
      </c>
      <c r="QZ106" s="5">
        <v>30584</v>
      </c>
      <c r="RA106" s="5">
        <v>26381</v>
      </c>
      <c r="RB106" s="5">
        <v>30738</v>
      </c>
      <c r="RC106" s="5">
        <v>27402</v>
      </c>
      <c r="RD106" s="5">
        <v>28062</v>
      </c>
      <c r="RE106" s="5">
        <v>27207</v>
      </c>
      <c r="RF106" s="5">
        <v>33460</v>
      </c>
      <c r="RG106" s="5">
        <v>24448</v>
      </c>
      <c r="RH106" s="5">
        <v>20862</v>
      </c>
      <c r="RI106" s="5">
        <v>18801</v>
      </c>
      <c r="RJ106" s="5">
        <v>18755</v>
      </c>
      <c r="RK106" s="5">
        <v>16725</v>
      </c>
      <c r="RL106" s="5">
        <v>16812</v>
      </c>
      <c r="RM106" s="5">
        <v>15454</v>
      </c>
      <c r="RN106" s="5">
        <v>13278</v>
      </c>
      <c r="RO106" s="5">
        <v>65271</v>
      </c>
      <c r="RP106" s="5">
        <v>70279</v>
      </c>
      <c r="RQ106" s="5">
        <v>58493</v>
      </c>
      <c r="RR106" s="5">
        <v>56434</v>
      </c>
      <c r="RS106" s="5">
        <v>54700</v>
      </c>
      <c r="RT106" s="5">
        <v>51831</v>
      </c>
      <c r="RU106" s="5">
        <v>48824</v>
      </c>
      <c r="RV106" s="5">
        <v>52044</v>
      </c>
      <c r="RW106" s="5">
        <v>55279</v>
      </c>
      <c r="RX106" s="5">
        <v>48355</v>
      </c>
      <c r="RY106" s="5">
        <v>56778</v>
      </c>
      <c r="RZ106" s="5">
        <v>59180</v>
      </c>
      <c r="SA106" s="5">
        <v>55868</v>
      </c>
      <c r="SB106" s="5">
        <v>53204</v>
      </c>
      <c r="SC106" s="5">
        <v>51956</v>
      </c>
      <c r="SD106" s="5">
        <v>51387</v>
      </c>
      <c r="SE106" s="5">
        <v>48951</v>
      </c>
      <c r="SF106" s="5">
        <v>43729</v>
      </c>
      <c r="SG106" s="5">
        <v>34292</v>
      </c>
      <c r="SH106" s="5">
        <v>28511</v>
      </c>
      <c r="SI106" s="5">
        <v>27244</v>
      </c>
      <c r="SJ106" s="5">
        <v>26843</v>
      </c>
      <c r="SK106" s="5">
        <v>28110</v>
      </c>
      <c r="SL106" s="5">
        <v>25747</v>
      </c>
      <c r="SM106" s="5">
        <v>21496</v>
      </c>
      <c r="SN106" s="5">
        <v>20771</v>
      </c>
      <c r="SO106" s="5">
        <v>18360</v>
      </c>
      <c r="SP106" s="5">
        <v>18696</v>
      </c>
      <c r="SQ106" s="5">
        <v>18192</v>
      </c>
      <c r="SR106" s="5">
        <v>18627</v>
      </c>
      <c r="SS106" s="5">
        <v>18898</v>
      </c>
      <c r="ST106" s="5">
        <v>17798</v>
      </c>
      <c r="SU106" s="5">
        <v>14717</v>
      </c>
      <c r="SV106" s="5">
        <v>15808</v>
      </c>
      <c r="SW106" s="5">
        <v>15696</v>
      </c>
      <c r="SX106" s="5">
        <v>14192</v>
      </c>
      <c r="SY106" s="5">
        <v>15058</v>
      </c>
      <c r="SZ106" s="5">
        <v>14179</v>
      </c>
      <c r="TA106" s="5">
        <v>13288</v>
      </c>
      <c r="TB106" s="5">
        <v>12207</v>
      </c>
      <c r="TC106" s="5">
        <v>12810</v>
      </c>
      <c r="TD106" s="5">
        <v>10573</v>
      </c>
      <c r="TE106" s="5">
        <v>9311</v>
      </c>
      <c r="TF106" s="5">
        <v>9480</v>
      </c>
      <c r="TG106" s="5">
        <v>9832</v>
      </c>
      <c r="TH106" s="5">
        <v>8640</v>
      </c>
      <c r="TI106" s="5">
        <v>8830</v>
      </c>
      <c r="TJ106" s="5">
        <v>8525</v>
      </c>
      <c r="TK106" s="5">
        <v>8561</v>
      </c>
      <c r="TL106" s="5">
        <v>16061</v>
      </c>
      <c r="TM106" s="5">
        <v>35332</v>
      </c>
      <c r="TN106" s="5">
        <v>10748</v>
      </c>
      <c r="TO106" s="5">
        <v>4715</v>
      </c>
      <c r="TP106" s="5">
        <v>5294</v>
      </c>
      <c r="TQ106" s="5">
        <v>7058</v>
      </c>
      <c r="TR106" s="5">
        <v>13549</v>
      </c>
      <c r="TS106" s="5">
        <v>12976</v>
      </c>
      <c r="TT106" s="5">
        <v>9578</v>
      </c>
      <c r="TU106" s="5">
        <v>6270</v>
      </c>
      <c r="TV106" s="5">
        <v>8579</v>
      </c>
      <c r="TW106" s="5">
        <v>10991</v>
      </c>
      <c r="TX106" s="5">
        <v>10193</v>
      </c>
      <c r="TY106" s="5">
        <v>3031</v>
      </c>
      <c r="TZ106" s="5">
        <v>2689</v>
      </c>
      <c r="UA106" s="5">
        <v>0</v>
      </c>
      <c r="UB106" s="5">
        <v>0</v>
      </c>
      <c r="UC106" s="5">
        <v>0</v>
      </c>
      <c r="UD106" s="5">
        <v>0</v>
      </c>
      <c r="UE106" s="5">
        <v>0</v>
      </c>
      <c r="UF106" s="5">
        <v>0</v>
      </c>
      <c r="UG106" s="5">
        <v>0</v>
      </c>
      <c r="UH106" s="5">
        <v>0</v>
      </c>
      <c r="UI106" s="5">
        <v>0</v>
      </c>
      <c r="UJ106" s="5">
        <v>0</v>
      </c>
      <c r="UK106" s="5">
        <v>0</v>
      </c>
      <c r="UL106" s="5">
        <v>0</v>
      </c>
      <c r="UM106" s="5">
        <v>-2</v>
      </c>
      <c r="UN106" s="5">
        <v>1</v>
      </c>
      <c r="UO106" s="5">
        <v>1</v>
      </c>
      <c r="UP106" s="5">
        <v>12</v>
      </c>
      <c r="UQ106" s="5">
        <v>36</v>
      </c>
      <c r="UR106" s="5">
        <v>16</v>
      </c>
      <c r="US106" s="5">
        <v>57</v>
      </c>
      <c r="UT106" s="5">
        <v>87</v>
      </c>
      <c r="UU106" s="5">
        <v>162</v>
      </c>
      <c r="UV106" s="5">
        <v>914</v>
      </c>
      <c r="UW106" s="5">
        <v>2534</v>
      </c>
      <c r="UX106" s="5">
        <v>4659</v>
      </c>
      <c r="UY106" s="5">
        <v>454</v>
      </c>
      <c r="UZ106" s="5">
        <v>71</v>
      </c>
      <c r="VA106" s="5">
        <v>277</v>
      </c>
      <c r="VB106" s="5">
        <v>662</v>
      </c>
      <c r="VC106" s="5">
        <v>682</v>
      </c>
      <c r="VD106" s="5">
        <v>1221</v>
      </c>
      <c r="VE106" s="5">
        <v>9439</v>
      </c>
      <c r="VF106" s="5">
        <v>9631</v>
      </c>
      <c r="VG106" s="5">
        <v>206954</v>
      </c>
      <c r="VH106" s="5">
        <v>187524</v>
      </c>
      <c r="VI106" s="5">
        <v>188227</v>
      </c>
      <c r="VJ106" s="5">
        <v>173764</v>
      </c>
      <c r="VK106" s="5">
        <v>169055</v>
      </c>
      <c r="VL106" s="5">
        <v>159298</v>
      </c>
      <c r="VM106" s="5">
        <v>154988</v>
      </c>
      <c r="VN106" s="5">
        <v>148214</v>
      </c>
      <c r="VO106" s="5">
        <v>145899</v>
      </c>
      <c r="VP106" s="5">
        <v>127890</v>
      </c>
      <c r="VQ106" s="5">
        <v>113472</v>
      </c>
      <c r="VR106" s="5">
        <v>121974</v>
      </c>
      <c r="VS106" s="5">
        <v>118445</v>
      </c>
      <c r="VT106" s="5">
        <v>102378</v>
      </c>
      <c r="VU106" s="5">
        <v>107498</v>
      </c>
      <c r="VV106" s="5">
        <v>87154</v>
      </c>
      <c r="VW106" s="5">
        <v>91072</v>
      </c>
      <c r="VX106" s="5">
        <v>87124</v>
      </c>
      <c r="VY106" s="5">
        <v>81440</v>
      </c>
      <c r="VZ106" s="5">
        <v>98792</v>
      </c>
      <c r="WA106" s="5">
        <v>82768</v>
      </c>
      <c r="WB106" s="5">
        <v>81182</v>
      </c>
      <c r="WC106" s="5">
        <v>69565</v>
      </c>
      <c r="WD106" s="5">
        <v>67352</v>
      </c>
      <c r="WE106" s="5">
        <v>71202</v>
      </c>
      <c r="WF106" s="5">
        <v>67567</v>
      </c>
      <c r="WG106" s="5">
        <v>73501</v>
      </c>
      <c r="WH106" s="5">
        <v>79720</v>
      </c>
      <c r="WI106" s="5">
        <v>85578</v>
      </c>
      <c r="WJ106" s="5">
        <v>64843</v>
      </c>
      <c r="WK106" s="5">
        <v>57721</v>
      </c>
      <c r="WL106" s="5">
        <v>55831</v>
      </c>
      <c r="WM106" s="5">
        <v>3295</v>
      </c>
      <c r="WN106" s="5">
        <v>3028</v>
      </c>
      <c r="WO106" s="5">
        <v>2536</v>
      </c>
      <c r="WP106" s="5">
        <v>2707</v>
      </c>
      <c r="WQ106" s="5">
        <v>2744</v>
      </c>
      <c r="WR106" s="5">
        <v>2474</v>
      </c>
      <c r="WS106" s="5">
        <v>2730</v>
      </c>
      <c r="WT106" s="5">
        <v>3071</v>
      </c>
      <c r="WU106" s="5">
        <v>1754</v>
      </c>
      <c r="WV106" s="5">
        <v>1426</v>
      </c>
      <c r="WW106" s="5">
        <v>1608</v>
      </c>
      <c r="WX106" s="5">
        <v>1690</v>
      </c>
      <c r="WY106" s="5">
        <v>1639</v>
      </c>
      <c r="WZ106" s="5">
        <v>1923</v>
      </c>
      <c r="XA106" s="5">
        <v>1827</v>
      </c>
      <c r="XB106" s="5">
        <v>1741</v>
      </c>
      <c r="XC106" s="5">
        <v>1703</v>
      </c>
      <c r="XD106" s="5">
        <v>1790</v>
      </c>
      <c r="XE106" s="5">
        <v>2623</v>
      </c>
      <c r="XF106" s="5">
        <v>1934</v>
      </c>
      <c r="XG106" s="5">
        <v>1949</v>
      </c>
      <c r="XH106" s="5">
        <v>1902</v>
      </c>
      <c r="XI106" s="5">
        <v>1754</v>
      </c>
      <c r="XJ106" s="5">
        <v>1965</v>
      </c>
      <c r="XK106" s="5">
        <v>2202</v>
      </c>
      <c r="XL106" s="5">
        <v>3145</v>
      </c>
      <c r="XM106" s="5">
        <v>2158</v>
      </c>
      <c r="XN106" s="5">
        <v>740</v>
      </c>
      <c r="XO106" s="5">
        <v>761</v>
      </c>
      <c r="XP106" s="5">
        <v>676</v>
      </c>
      <c r="XQ106" s="5">
        <v>1749</v>
      </c>
      <c r="XR106" s="5">
        <v>613</v>
      </c>
      <c r="XS106" s="1">
        <v>15248</v>
      </c>
      <c r="XT106" s="3" t="s">
        <v>180</v>
      </c>
      <c r="XU106" s="3" t="s">
        <v>180</v>
      </c>
      <c r="XV106" s="3" t="s">
        <v>180</v>
      </c>
      <c r="XW106" s="3" t="s">
        <v>179</v>
      </c>
      <c r="XX106" s="3" t="s">
        <v>180</v>
      </c>
      <c r="XY106" s="3" t="s">
        <v>180</v>
      </c>
      <c r="XZ106" s="3" t="s">
        <v>250</v>
      </c>
    </row>
    <row r="107" spans="1:650" x14ac:dyDescent="0.3">
      <c r="A107" s="6" t="s">
        <v>138</v>
      </c>
      <c r="B107" s="1">
        <v>4057020</v>
      </c>
      <c r="C107" s="5">
        <v>5588</v>
      </c>
      <c r="D107" s="5">
        <v>8045</v>
      </c>
      <c r="E107" s="5">
        <v>2556</v>
      </c>
      <c r="F107" s="5">
        <v>2404</v>
      </c>
      <c r="G107" s="5">
        <v>1717</v>
      </c>
      <c r="H107" s="5">
        <v>1568</v>
      </c>
      <c r="I107" s="5">
        <v>9605</v>
      </c>
      <c r="J107" s="5">
        <v>55</v>
      </c>
      <c r="K107" s="5">
        <v>274</v>
      </c>
      <c r="L107" s="5">
        <v>0</v>
      </c>
      <c r="M107" s="5">
        <v>0</v>
      </c>
      <c r="N107" s="5">
        <v>0</v>
      </c>
      <c r="O107" s="5">
        <v>15</v>
      </c>
      <c r="P107" s="5">
        <v>0</v>
      </c>
      <c r="Q107" s="5">
        <v>0</v>
      </c>
      <c r="R107" s="5">
        <v>0</v>
      </c>
      <c r="S107" s="5">
        <v>271</v>
      </c>
      <c r="T107" s="5">
        <v>0</v>
      </c>
      <c r="U107" s="5">
        <v>27</v>
      </c>
      <c r="V107" s="5">
        <v>1753</v>
      </c>
      <c r="W107" s="5">
        <v>143</v>
      </c>
      <c r="X107" s="5">
        <v>308</v>
      </c>
      <c r="Y107" s="5">
        <v>626</v>
      </c>
      <c r="Z107" s="5">
        <v>0</v>
      </c>
      <c r="AA107" s="5">
        <v>3</v>
      </c>
      <c r="AB107" s="5">
        <v>0</v>
      </c>
      <c r="AC107" s="5">
        <v>10</v>
      </c>
      <c r="AD107" s="5">
        <v>0</v>
      </c>
      <c r="AE107" s="5">
        <v>92</v>
      </c>
      <c r="AF107" s="5">
        <v>0</v>
      </c>
      <c r="AG107" s="5">
        <v>0</v>
      </c>
      <c r="AH107" s="5">
        <v>0</v>
      </c>
      <c r="AI107" s="5">
        <v>0</v>
      </c>
      <c r="AJ107" s="5">
        <v>0</v>
      </c>
      <c r="AK107" s="5">
        <v>0</v>
      </c>
      <c r="AL107" s="5">
        <v>0</v>
      </c>
      <c r="AM107" s="5">
        <v>0</v>
      </c>
      <c r="AN107" s="5">
        <v>0</v>
      </c>
      <c r="AO107" s="5">
        <v>0</v>
      </c>
      <c r="AP107" s="5">
        <v>0</v>
      </c>
      <c r="AQ107" s="5">
        <v>0</v>
      </c>
      <c r="AR107" s="5">
        <v>0</v>
      </c>
      <c r="AS107" s="5">
        <v>0</v>
      </c>
      <c r="AT107" s="5">
        <v>0</v>
      </c>
      <c r="AU107" s="5">
        <v>0</v>
      </c>
      <c r="AV107" s="5">
        <v>0</v>
      </c>
      <c r="AW107" s="5">
        <v>0</v>
      </c>
      <c r="AX107" s="5">
        <v>0</v>
      </c>
      <c r="AY107" s="5">
        <v>0</v>
      </c>
      <c r="AZ107" s="5">
        <v>0</v>
      </c>
      <c r="BA107" s="5">
        <v>7</v>
      </c>
      <c r="BB107" s="5">
        <v>14887</v>
      </c>
      <c r="BC107" s="5">
        <v>26487</v>
      </c>
      <c r="BD107" s="5">
        <v>12506</v>
      </c>
      <c r="BE107" s="5">
        <v>16894</v>
      </c>
      <c r="BF107" s="5">
        <v>23194</v>
      </c>
      <c r="BG107" s="5">
        <v>22510</v>
      </c>
      <c r="BH107" s="5">
        <v>199710</v>
      </c>
      <c r="BI107" s="5">
        <v>41718</v>
      </c>
      <c r="BJ107" s="5">
        <v>19950</v>
      </c>
      <c r="BK107" s="5">
        <v>11103</v>
      </c>
      <c r="BL107" s="5">
        <v>22790</v>
      </c>
      <c r="BM107" s="5">
        <v>19179</v>
      </c>
      <c r="BN107" s="5">
        <v>8775</v>
      </c>
      <c r="BO107" s="5">
        <v>7683</v>
      </c>
      <c r="BP107" s="5">
        <v>14292</v>
      </c>
      <c r="BQ107" s="5">
        <v>13181</v>
      </c>
      <c r="BR107" s="5">
        <v>22336</v>
      </c>
      <c r="BS107" s="5">
        <v>12716</v>
      </c>
      <c r="BT107" s="5">
        <v>41864</v>
      </c>
      <c r="BU107" s="5">
        <v>9214</v>
      </c>
      <c r="BV107" s="5">
        <v>7398</v>
      </c>
      <c r="BW107" s="5">
        <v>10565</v>
      </c>
      <c r="BX107" s="5">
        <v>7498</v>
      </c>
      <c r="BY107" s="5">
        <v>25888</v>
      </c>
      <c r="BZ107" s="5">
        <v>10987</v>
      </c>
      <c r="CA107" s="5">
        <v>5314</v>
      </c>
      <c r="CB107" s="5">
        <v>7707</v>
      </c>
      <c r="CC107" s="5">
        <v>10828</v>
      </c>
      <c r="CD107" s="5">
        <v>8238</v>
      </c>
      <c r="CE107" s="5">
        <v>1660</v>
      </c>
      <c r="CF107" s="5">
        <v>1835</v>
      </c>
      <c r="CG107" s="5">
        <v>3853</v>
      </c>
      <c r="CH107" s="5">
        <v>2013</v>
      </c>
      <c r="CI107" s="5">
        <v>10642</v>
      </c>
      <c r="CJ107" s="5">
        <v>8358</v>
      </c>
      <c r="CK107" s="5">
        <v>7835</v>
      </c>
      <c r="CL107" s="5">
        <v>892</v>
      </c>
      <c r="CM107" s="5">
        <v>34064</v>
      </c>
      <c r="CN107" s="5">
        <v>5021</v>
      </c>
      <c r="CO107" s="5">
        <v>7967</v>
      </c>
      <c r="CP107" s="5">
        <v>5882</v>
      </c>
      <c r="CQ107" s="5">
        <v>27064</v>
      </c>
      <c r="CR107" s="5">
        <v>25394</v>
      </c>
      <c r="CS107" s="5">
        <v>5622</v>
      </c>
      <c r="CT107" s="5">
        <v>5696</v>
      </c>
      <c r="CU107" s="5">
        <v>93837</v>
      </c>
      <c r="CV107" s="5">
        <v>99401</v>
      </c>
      <c r="CW107" s="5">
        <v>72714</v>
      </c>
      <c r="CX107" s="5">
        <v>73657</v>
      </c>
      <c r="CY107" s="5">
        <v>60897</v>
      </c>
      <c r="CZ107" s="5">
        <v>60676</v>
      </c>
      <c r="DA107" s="5">
        <v>71187</v>
      </c>
      <c r="DB107" s="5">
        <v>89481</v>
      </c>
      <c r="DC107" s="5">
        <v>56809</v>
      </c>
      <c r="DD107" s="5">
        <v>65520</v>
      </c>
      <c r="DE107" s="5">
        <v>59783</v>
      </c>
      <c r="DF107" s="5">
        <v>90214</v>
      </c>
      <c r="DG107" s="5">
        <v>71667</v>
      </c>
      <c r="DH107" s="5">
        <v>71694</v>
      </c>
      <c r="DI107" s="5">
        <v>59197</v>
      </c>
      <c r="DJ107" s="5">
        <v>64869</v>
      </c>
      <c r="DK107" s="5">
        <v>41199</v>
      </c>
      <c r="DL107" s="5">
        <v>46826</v>
      </c>
      <c r="DM107" s="5">
        <v>44943</v>
      </c>
      <c r="DN107" s="5">
        <v>53982</v>
      </c>
      <c r="DO107" s="5">
        <v>38501</v>
      </c>
      <c r="DP107" s="5">
        <v>47250</v>
      </c>
      <c r="DQ107" s="5">
        <v>54004</v>
      </c>
      <c r="DR107" s="5">
        <v>45454</v>
      </c>
      <c r="DS107" s="5">
        <v>53695</v>
      </c>
      <c r="DT107" s="5">
        <v>61336</v>
      </c>
      <c r="DU107" s="5">
        <v>49904</v>
      </c>
      <c r="DV107" s="5">
        <v>46316</v>
      </c>
      <c r="DW107" s="5">
        <v>45742</v>
      </c>
      <c r="DX107" s="5">
        <v>49278</v>
      </c>
      <c r="DY107" s="5">
        <v>45748</v>
      </c>
      <c r="DZ107" s="5">
        <v>37024</v>
      </c>
      <c r="EA107" s="5">
        <v>6485</v>
      </c>
      <c r="EB107" s="5">
        <v>4907</v>
      </c>
      <c r="EC107" s="5">
        <v>1142</v>
      </c>
      <c r="ED107" s="5">
        <v>4603</v>
      </c>
      <c r="EE107" s="5">
        <v>2849</v>
      </c>
      <c r="EF107" s="5">
        <v>10142</v>
      </c>
      <c r="EG107" s="5">
        <v>1236</v>
      </c>
      <c r="EH107" s="5">
        <v>6432</v>
      </c>
      <c r="EI107" s="5">
        <v>3738</v>
      </c>
      <c r="EJ107" s="5">
        <v>4970</v>
      </c>
      <c r="EK107" s="5">
        <v>2057</v>
      </c>
      <c r="EL107" s="5">
        <v>5005</v>
      </c>
      <c r="EM107" s="5">
        <v>1847</v>
      </c>
      <c r="EN107" s="5">
        <v>1510</v>
      </c>
      <c r="EO107" s="5">
        <v>1083</v>
      </c>
      <c r="EP107" s="5">
        <v>2425</v>
      </c>
      <c r="EQ107" s="5">
        <v>4</v>
      </c>
      <c r="ER107" s="5">
        <v>4716</v>
      </c>
      <c r="ES107" s="5">
        <v>2627</v>
      </c>
      <c r="ET107" s="5">
        <v>15321</v>
      </c>
      <c r="EU107" s="5">
        <v>553</v>
      </c>
      <c r="EV107" s="5">
        <v>2913</v>
      </c>
      <c r="EW107" s="5">
        <v>1282</v>
      </c>
      <c r="EX107" s="5">
        <v>1170</v>
      </c>
      <c r="EY107" s="5">
        <v>4934</v>
      </c>
      <c r="EZ107" s="5">
        <v>3757</v>
      </c>
      <c r="FA107" s="5">
        <v>5167</v>
      </c>
      <c r="FB107" s="5">
        <v>8071</v>
      </c>
      <c r="FC107" s="5">
        <v>7824</v>
      </c>
      <c r="FD107" s="5">
        <v>17924</v>
      </c>
      <c r="FE107" s="5">
        <v>6285</v>
      </c>
      <c r="FF107" s="5">
        <v>3384</v>
      </c>
      <c r="FG107" s="5">
        <v>0</v>
      </c>
      <c r="FH107" s="5">
        <v>0</v>
      </c>
      <c r="FI107" s="5">
        <v>0</v>
      </c>
      <c r="FJ107" s="5">
        <v>0</v>
      </c>
      <c r="FK107" s="5">
        <v>0</v>
      </c>
      <c r="FL107" s="5">
        <v>0</v>
      </c>
      <c r="FM107" s="5">
        <v>0</v>
      </c>
      <c r="FN107" s="5">
        <v>0</v>
      </c>
      <c r="FO107" s="5">
        <v>0</v>
      </c>
      <c r="FP107" s="5">
        <v>0</v>
      </c>
      <c r="FQ107" s="5">
        <v>0</v>
      </c>
      <c r="FR107" s="5">
        <v>0</v>
      </c>
      <c r="FS107" s="5">
        <v>0</v>
      </c>
      <c r="FT107" s="5">
        <v>0</v>
      </c>
      <c r="FU107" s="5" t="s">
        <v>33</v>
      </c>
      <c r="FV107" s="5" t="s">
        <v>33</v>
      </c>
      <c r="FW107" s="5" t="s">
        <v>33</v>
      </c>
      <c r="FX107" s="5" t="s">
        <v>33</v>
      </c>
      <c r="FY107" s="5" t="s">
        <v>33</v>
      </c>
      <c r="FZ107" s="5" t="s">
        <v>33</v>
      </c>
      <c r="GA107" s="5" t="s">
        <v>33</v>
      </c>
      <c r="GB107" s="5" t="s">
        <v>33</v>
      </c>
      <c r="GC107" s="5" t="s">
        <v>33</v>
      </c>
      <c r="GD107" s="5" t="s">
        <v>33</v>
      </c>
      <c r="GE107" s="5" t="s">
        <v>33</v>
      </c>
      <c r="GF107" s="5" t="s">
        <v>33</v>
      </c>
      <c r="GG107" s="5" t="s">
        <v>33</v>
      </c>
      <c r="GH107" s="5" t="s">
        <v>33</v>
      </c>
      <c r="GI107" s="5" t="s">
        <v>33</v>
      </c>
      <c r="GJ107" s="5" t="s">
        <v>33</v>
      </c>
      <c r="GK107" s="5" t="s">
        <v>33</v>
      </c>
      <c r="GL107" s="5" t="s">
        <v>33</v>
      </c>
      <c r="GM107" s="5">
        <v>113593</v>
      </c>
      <c r="GN107" s="5">
        <v>126645</v>
      </c>
      <c r="GO107" s="5">
        <v>89593</v>
      </c>
      <c r="GP107" s="5">
        <v>103000</v>
      </c>
      <c r="GQ107" s="5">
        <v>78179</v>
      </c>
      <c r="GR107" s="5">
        <v>114250</v>
      </c>
      <c r="GS107" s="5">
        <v>91242</v>
      </c>
      <c r="GT107" s="5">
        <v>103366</v>
      </c>
      <c r="GU107" s="5">
        <v>71386</v>
      </c>
      <c r="GV107" s="5">
        <v>77988</v>
      </c>
      <c r="GW107" s="5">
        <v>87728</v>
      </c>
      <c r="GX107" s="5">
        <v>106206</v>
      </c>
      <c r="GY107" s="5">
        <v>78843</v>
      </c>
      <c r="GZ107" s="5">
        <v>80912</v>
      </c>
      <c r="HA107" s="5">
        <v>71108</v>
      </c>
      <c r="HB107" s="5">
        <v>75532</v>
      </c>
      <c r="HC107" s="5">
        <v>43134</v>
      </c>
      <c r="HD107" s="5">
        <v>53377</v>
      </c>
      <c r="HE107" s="5">
        <v>51457</v>
      </c>
      <c r="HF107" s="5">
        <v>87955</v>
      </c>
      <c r="HG107" s="5">
        <v>76326</v>
      </c>
      <c r="HH107" s="5">
        <v>71335</v>
      </c>
      <c r="HI107" s="5">
        <v>80640</v>
      </c>
      <c r="HJ107" s="5">
        <v>70710</v>
      </c>
      <c r="HK107" s="5">
        <v>115204</v>
      </c>
      <c r="HL107" s="5">
        <v>269824</v>
      </c>
      <c r="HM107" s="5">
        <v>104765</v>
      </c>
      <c r="HN107" s="5">
        <v>80219</v>
      </c>
      <c r="HO107" s="5">
        <v>91824</v>
      </c>
      <c r="HP107" s="5">
        <v>115386</v>
      </c>
      <c r="HQ107" s="5">
        <v>76833</v>
      </c>
      <c r="HR107" s="5">
        <v>54879</v>
      </c>
      <c r="HS107" s="5">
        <v>485172</v>
      </c>
      <c r="HT107" s="5">
        <v>546457</v>
      </c>
      <c r="HU107" s="5">
        <v>526081</v>
      </c>
      <c r="HV107" s="5">
        <v>514889</v>
      </c>
      <c r="HW107" s="5">
        <v>497140</v>
      </c>
      <c r="HX107" s="5">
        <v>530335</v>
      </c>
      <c r="HY107" s="5">
        <v>502247</v>
      </c>
      <c r="HZ107" s="5">
        <v>529324</v>
      </c>
      <c r="IA107" s="5">
        <v>598731</v>
      </c>
      <c r="IB107" s="5">
        <v>726901</v>
      </c>
      <c r="IC107" s="5">
        <v>783864</v>
      </c>
      <c r="ID107" s="5">
        <v>708226</v>
      </c>
      <c r="IE107" s="5">
        <v>645025</v>
      </c>
      <c r="IF107" s="5">
        <v>566145</v>
      </c>
      <c r="IG107" s="5">
        <v>722786</v>
      </c>
      <c r="IH107" s="5">
        <v>690965</v>
      </c>
      <c r="II107" s="5">
        <v>691554</v>
      </c>
      <c r="IJ107" s="5">
        <v>661068</v>
      </c>
      <c r="IK107" s="5">
        <v>646595</v>
      </c>
      <c r="IL107" s="5">
        <v>508633</v>
      </c>
      <c r="IM107" s="5">
        <v>400396</v>
      </c>
      <c r="IN107" s="5">
        <v>348918</v>
      </c>
      <c r="IO107" s="5">
        <v>345607</v>
      </c>
      <c r="IP107" s="5">
        <v>355809</v>
      </c>
      <c r="IQ107" s="5">
        <v>412699</v>
      </c>
      <c r="IR107" s="5">
        <v>381231</v>
      </c>
      <c r="IS107" s="5">
        <v>353784</v>
      </c>
      <c r="IT107" s="5">
        <v>361583</v>
      </c>
      <c r="IU107" s="5">
        <v>371776</v>
      </c>
      <c r="IV107" s="5">
        <v>407370</v>
      </c>
      <c r="IW107" s="5">
        <v>401909</v>
      </c>
      <c r="IX107" s="5">
        <v>374958</v>
      </c>
      <c r="IY107" s="5">
        <v>0</v>
      </c>
      <c r="IZ107" s="5">
        <v>0</v>
      </c>
      <c r="JA107" s="5">
        <v>0</v>
      </c>
      <c r="JB107" s="5">
        <v>0</v>
      </c>
      <c r="JC107" s="5">
        <v>0</v>
      </c>
      <c r="JD107" s="5">
        <v>0</v>
      </c>
      <c r="JE107" s="5">
        <v>0</v>
      </c>
      <c r="JF107" s="5">
        <v>0</v>
      </c>
      <c r="JG107" s="5">
        <v>0</v>
      </c>
      <c r="JH107" s="5">
        <v>0</v>
      </c>
      <c r="JI107" s="5">
        <v>0</v>
      </c>
      <c r="JJ107" s="5">
        <v>0</v>
      </c>
      <c r="JK107" s="5">
        <v>0</v>
      </c>
      <c r="JL107" s="5">
        <v>0</v>
      </c>
      <c r="JM107" s="5">
        <v>0</v>
      </c>
      <c r="JN107" s="5">
        <v>1</v>
      </c>
      <c r="JO107" s="5">
        <v>3</v>
      </c>
      <c r="JP107" s="5">
        <v>4</v>
      </c>
      <c r="JQ107" s="5">
        <v>67</v>
      </c>
      <c r="JR107" s="5">
        <v>16334</v>
      </c>
      <c r="JS107" s="5">
        <v>30207</v>
      </c>
      <c r="JT107" s="5">
        <v>27364</v>
      </c>
      <c r="JU107" s="5">
        <v>32873</v>
      </c>
      <c r="JV107" s="5">
        <v>34923</v>
      </c>
      <c r="JW107" s="5">
        <v>36884</v>
      </c>
      <c r="JX107" s="5">
        <v>33600</v>
      </c>
      <c r="JY107" s="5">
        <v>41338</v>
      </c>
      <c r="JZ107" s="5">
        <v>31558</v>
      </c>
      <c r="KA107" s="5">
        <v>27667</v>
      </c>
      <c r="KB107" s="5">
        <v>25865</v>
      </c>
      <c r="KC107" s="5">
        <v>27001</v>
      </c>
      <c r="KD107" s="5">
        <v>26817</v>
      </c>
      <c r="KE107" s="5">
        <v>39282</v>
      </c>
      <c r="KF107" s="5">
        <v>56767</v>
      </c>
      <c r="KG107" s="5">
        <v>17398</v>
      </c>
      <c r="KH107" s="5">
        <v>23593</v>
      </c>
      <c r="KI107" s="5">
        <v>16026</v>
      </c>
      <c r="KJ107" s="5">
        <v>10167</v>
      </c>
      <c r="KK107" s="5">
        <v>6262</v>
      </c>
      <c r="KL107" s="5">
        <v>6582</v>
      </c>
      <c r="KM107" s="5">
        <v>5978</v>
      </c>
      <c r="KN107" s="5">
        <v>6324</v>
      </c>
      <c r="KO107" s="5">
        <v>4651</v>
      </c>
      <c r="KP107" s="5">
        <v>8779</v>
      </c>
      <c r="KQ107" s="5">
        <v>10104</v>
      </c>
      <c r="KR107" s="5">
        <v>11896</v>
      </c>
      <c r="KS107" s="5">
        <v>17167</v>
      </c>
      <c r="KT107" s="5">
        <v>22061</v>
      </c>
      <c r="KU107" s="5">
        <v>18497</v>
      </c>
      <c r="KV107" s="5">
        <v>16294</v>
      </c>
      <c r="KW107" s="5">
        <v>11630</v>
      </c>
      <c r="KX107" s="5">
        <v>6700</v>
      </c>
      <c r="KY107" s="5">
        <v>1358</v>
      </c>
      <c r="KZ107" s="5">
        <v>1122</v>
      </c>
      <c r="LA107" s="5">
        <v>1749</v>
      </c>
      <c r="LB107" s="5">
        <v>2867</v>
      </c>
      <c r="LC107" s="5">
        <v>3638</v>
      </c>
      <c r="LD107" s="5">
        <v>3701</v>
      </c>
      <c r="LE107" s="5">
        <v>1750</v>
      </c>
      <c r="LF107" s="5">
        <v>2085</v>
      </c>
      <c r="LG107" s="5">
        <v>2804</v>
      </c>
      <c r="LH107" s="5">
        <v>3414</v>
      </c>
      <c r="LI107" s="5">
        <v>2552</v>
      </c>
      <c r="LJ107" s="5">
        <v>2593</v>
      </c>
      <c r="LK107" s="5">
        <v>9423</v>
      </c>
      <c r="LL107" s="5">
        <v>7481</v>
      </c>
      <c r="LM107" s="5">
        <v>8590</v>
      </c>
      <c r="LN107" s="5">
        <v>8001</v>
      </c>
      <c r="LO107" s="5">
        <v>6986</v>
      </c>
      <c r="LP107" s="5">
        <v>8752</v>
      </c>
      <c r="LQ107" s="5">
        <v>6258</v>
      </c>
      <c r="LR107" s="5">
        <v>4320</v>
      </c>
      <c r="LS107" s="5">
        <v>4774</v>
      </c>
      <c r="LT107" s="5">
        <v>4818</v>
      </c>
      <c r="LU107" s="5">
        <v>5290</v>
      </c>
      <c r="LV107" s="5">
        <v>5496</v>
      </c>
      <c r="LW107" s="5">
        <v>4393</v>
      </c>
      <c r="LX107" s="5">
        <v>4177</v>
      </c>
      <c r="LY107" s="5">
        <v>3054</v>
      </c>
      <c r="LZ107" s="5">
        <v>3674</v>
      </c>
      <c r="MA107" s="5">
        <v>3559</v>
      </c>
      <c r="MB107" s="5">
        <v>3855</v>
      </c>
      <c r="MC107" s="5">
        <v>4124</v>
      </c>
      <c r="MD107" s="5">
        <v>4091</v>
      </c>
      <c r="ME107" s="5">
        <v>3366</v>
      </c>
      <c r="MF107" s="5">
        <v>3913</v>
      </c>
      <c r="MG107" s="5">
        <v>4075</v>
      </c>
      <c r="MH107" s="5">
        <v>3195</v>
      </c>
      <c r="MI107" s="5">
        <v>3518</v>
      </c>
      <c r="MJ107" s="5">
        <v>3507</v>
      </c>
      <c r="MK107" s="5">
        <v>2494</v>
      </c>
      <c r="ML107" s="5">
        <v>2756</v>
      </c>
      <c r="MM107" s="5">
        <v>2832</v>
      </c>
      <c r="MN107" s="5">
        <v>2421</v>
      </c>
      <c r="MO107" s="5">
        <v>3909</v>
      </c>
      <c r="MP107" s="5">
        <v>2352</v>
      </c>
      <c r="MQ107" s="5">
        <v>159</v>
      </c>
      <c r="MR107" s="5">
        <v>154</v>
      </c>
      <c r="MS107" s="5">
        <v>131</v>
      </c>
      <c r="MT107" s="5">
        <v>138</v>
      </c>
      <c r="MU107" s="5">
        <v>133</v>
      </c>
      <c r="MV107" s="5">
        <v>117</v>
      </c>
      <c r="MW107" s="5">
        <v>111</v>
      </c>
      <c r="MX107" s="5">
        <v>102</v>
      </c>
      <c r="MY107" s="5">
        <v>59</v>
      </c>
      <c r="MZ107" s="5">
        <v>0</v>
      </c>
      <c r="NA107" s="5">
        <v>11</v>
      </c>
      <c r="NB107" s="5">
        <v>159</v>
      </c>
      <c r="NC107" s="5">
        <v>317</v>
      </c>
      <c r="ND107" s="5">
        <v>327</v>
      </c>
      <c r="NE107" s="5" t="s">
        <v>33</v>
      </c>
      <c r="NF107" s="5" t="s">
        <v>33</v>
      </c>
      <c r="NG107" s="5" t="s">
        <v>33</v>
      </c>
      <c r="NH107" s="5" t="s">
        <v>33</v>
      </c>
      <c r="NI107" s="5" t="s">
        <v>33</v>
      </c>
      <c r="NJ107" s="5" t="s">
        <v>33</v>
      </c>
      <c r="NK107" s="5" t="s">
        <v>33</v>
      </c>
      <c r="NL107" s="5" t="s">
        <v>33</v>
      </c>
      <c r="NM107" s="5" t="s">
        <v>33</v>
      </c>
      <c r="NN107" s="5" t="s">
        <v>33</v>
      </c>
      <c r="NO107" s="5" t="s">
        <v>33</v>
      </c>
      <c r="NP107" s="5" t="s">
        <v>33</v>
      </c>
      <c r="NQ107" s="5" t="s">
        <v>33</v>
      </c>
      <c r="NR107" s="5" t="s">
        <v>33</v>
      </c>
      <c r="NS107" s="5" t="s">
        <v>33</v>
      </c>
      <c r="NT107" s="5" t="s">
        <v>33</v>
      </c>
      <c r="NU107" s="5" t="s">
        <v>33</v>
      </c>
      <c r="NV107" s="5" t="s">
        <v>33</v>
      </c>
      <c r="NW107" s="5">
        <v>0</v>
      </c>
      <c r="NX107" s="5">
        <v>0</v>
      </c>
      <c r="NY107" s="5">
        <v>0</v>
      </c>
      <c r="NZ107" s="5">
        <v>0</v>
      </c>
      <c r="OA107" s="5">
        <v>0</v>
      </c>
      <c r="OB107" s="5">
        <v>0</v>
      </c>
      <c r="OC107" s="5">
        <v>0</v>
      </c>
      <c r="OD107" s="5">
        <v>0</v>
      </c>
      <c r="OE107" s="5">
        <v>0</v>
      </c>
      <c r="OF107" s="5">
        <v>0</v>
      </c>
      <c r="OG107" s="5">
        <v>0</v>
      </c>
      <c r="OH107" s="5">
        <v>0</v>
      </c>
      <c r="OI107" s="5">
        <v>0</v>
      </c>
      <c r="OJ107" s="5">
        <v>0</v>
      </c>
      <c r="OK107" s="5" t="s">
        <v>33</v>
      </c>
      <c r="OL107" s="5" t="s">
        <v>33</v>
      </c>
      <c r="OM107" s="5" t="s">
        <v>33</v>
      </c>
      <c r="ON107" s="5" t="s">
        <v>33</v>
      </c>
      <c r="OO107" s="5" t="s">
        <v>33</v>
      </c>
      <c r="OP107" s="5" t="s">
        <v>33</v>
      </c>
      <c r="OQ107" s="5" t="s">
        <v>33</v>
      </c>
      <c r="OR107" s="5" t="s">
        <v>33</v>
      </c>
      <c r="OS107" s="5" t="s">
        <v>33</v>
      </c>
      <c r="OT107" s="5" t="s">
        <v>33</v>
      </c>
      <c r="OU107" s="5" t="s">
        <v>33</v>
      </c>
      <c r="OV107" s="5" t="s">
        <v>33</v>
      </c>
      <c r="OW107" s="5" t="s">
        <v>33</v>
      </c>
      <c r="OX107" s="5" t="s">
        <v>33</v>
      </c>
      <c r="OY107" s="5" t="s">
        <v>33</v>
      </c>
      <c r="OZ107" s="5" t="s">
        <v>33</v>
      </c>
      <c r="PA107" s="5" t="s">
        <v>33</v>
      </c>
      <c r="PB107" s="5" t="s">
        <v>33</v>
      </c>
      <c r="PC107" s="5">
        <v>10290</v>
      </c>
      <c r="PD107" s="5">
        <v>10679</v>
      </c>
      <c r="PE107" s="5">
        <v>10701</v>
      </c>
      <c r="PF107" s="5">
        <v>10250</v>
      </c>
      <c r="PG107" s="5">
        <v>11695</v>
      </c>
      <c r="PH107" s="5">
        <v>9370</v>
      </c>
      <c r="PI107" s="5">
        <v>7660</v>
      </c>
      <c r="PJ107" s="5">
        <v>8943</v>
      </c>
      <c r="PK107" s="5">
        <v>6978</v>
      </c>
      <c r="PL107" s="5">
        <v>8615</v>
      </c>
      <c r="PM107" s="5">
        <v>8858</v>
      </c>
      <c r="PN107" s="5">
        <v>9365</v>
      </c>
      <c r="PO107" s="5">
        <v>9465</v>
      </c>
      <c r="PP107" s="5">
        <v>9379</v>
      </c>
      <c r="PQ107" s="5">
        <v>7192</v>
      </c>
      <c r="PR107" s="5">
        <v>6939</v>
      </c>
      <c r="PS107" s="5">
        <v>7601</v>
      </c>
      <c r="PT107" s="5">
        <v>9379</v>
      </c>
      <c r="PU107" s="5">
        <v>7220</v>
      </c>
      <c r="PV107" s="5">
        <v>8067</v>
      </c>
      <c r="PW107" s="5">
        <v>7061</v>
      </c>
      <c r="PX107" s="5">
        <v>7576</v>
      </c>
      <c r="PY107" s="5">
        <v>6099</v>
      </c>
      <c r="PZ107" s="5">
        <v>9325</v>
      </c>
      <c r="QA107" s="5">
        <v>10948</v>
      </c>
      <c r="QB107" s="5">
        <v>9896</v>
      </c>
      <c r="QC107" s="5">
        <v>10511</v>
      </c>
      <c r="QD107" s="5">
        <v>9745</v>
      </c>
      <c r="QE107" s="5">
        <v>8955</v>
      </c>
      <c r="QF107" s="5">
        <v>9048</v>
      </c>
      <c r="QG107" s="5">
        <v>8318</v>
      </c>
      <c r="QH107" s="5">
        <v>7906</v>
      </c>
      <c r="QI107" s="5">
        <v>37067</v>
      </c>
      <c r="QJ107" s="5">
        <v>26295</v>
      </c>
      <c r="QK107" s="5">
        <v>20696</v>
      </c>
      <c r="QL107" s="5">
        <v>22363</v>
      </c>
      <c r="QM107" s="5">
        <v>21708</v>
      </c>
      <c r="QN107" s="5">
        <v>33293</v>
      </c>
      <c r="QO107" s="5">
        <v>18475</v>
      </c>
      <c r="QP107" s="5">
        <v>13201</v>
      </c>
      <c r="QQ107" s="5">
        <v>18237</v>
      </c>
      <c r="QR107" s="5">
        <v>21956</v>
      </c>
      <c r="QS107" s="5">
        <v>25657</v>
      </c>
      <c r="QT107" s="5">
        <v>27373</v>
      </c>
      <c r="QU107" s="5">
        <v>26510</v>
      </c>
      <c r="QV107" s="5">
        <v>28010</v>
      </c>
      <c r="QW107" s="5">
        <v>28183</v>
      </c>
      <c r="QX107" s="5">
        <v>25190</v>
      </c>
      <c r="QY107" s="5">
        <v>28850</v>
      </c>
      <c r="QZ107" s="5">
        <v>23689</v>
      </c>
      <c r="RA107" s="5">
        <v>23221</v>
      </c>
      <c r="RB107" s="5">
        <v>18281</v>
      </c>
      <c r="RC107" s="5">
        <v>20146</v>
      </c>
      <c r="RD107" s="5">
        <v>18237</v>
      </c>
      <c r="RE107" s="5">
        <v>17368</v>
      </c>
      <c r="RF107" s="5">
        <v>22374</v>
      </c>
      <c r="RG107" s="5">
        <v>20234</v>
      </c>
      <c r="RH107" s="5">
        <v>19966</v>
      </c>
      <c r="RI107" s="5">
        <v>19166</v>
      </c>
      <c r="RJ107" s="5">
        <v>17573</v>
      </c>
      <c r="RK107" s="5">
        <v>17816</v>
      </c>
      <c r="RL107" s="5">
        <v>15312</v>
      </c>
      <c r="RM107" s="5">
        <v>14735</v>
      </c>
      <c r="RN107" s="5">
        <v>13881</v>
      </c>
      <c r="RO107" s="5">
        <v>13273</v>
      </c>
      <c r="RP107" s="5">
        <v>12020</v>
      </c>
      <c r="RQ107" s="5">
        <v>12009</v>
      </c>
      <c r="RR107" s="5">
        <v>13916</v>
      </c>
      <c r="RS107" s="5">
        <v>13703</v>
      </c>
      <c r="RT107" s="5">
        <v>12364</v>
      </c>
      <c r="RU107" s="5">
        <v>13425</v>
      </c>
      <c r="RV107" s="5">
        <v>10276</v>
      </c>
      <c r="RW107" s="5">
        <v>9662</v>
      </c>
      <c r="RX107" s="5">
        <v>13430</v>
      </c>
      <c r="RY107" s="5">
        <v>15824</v>
      </c>
      <c r="RZ107" s="5">
        <v>12935</v>
      </c>
      <c r="SA107" s="5">
        <v>11936</v>
      </c>
      <c r="SB107" s="5">
        <v>11088</v>
      </c>
      <c r="SC107" s="5">
        <v>10809</v>
      </c>
      <c r="SD107" s="5">
        <v>12122</v>
      </c>
      <c r="SE107" s="5">
        <v>12268</v>
      </c>
      <c r="SF107" s="5">
        <v>10736</v>
      </c>
      <c r="SG107" s="5">
        <v>14404</v>
      </c>
      <c r="SH107" s="5">
        <v>14404</v>
      </c>
      <c r="SI107" s="5">
        <v>14704</v>
      </c>
      <c r="SJ107" s="5">
        <v>13820</v>
      </c>
      <c r="SK107" s="5">
        <v>14082</v>
      </c>
      <c r="SL107" s="5">
        <v>11178</v>
      </c>
      <c r="SM107" s="5">
        <v>11169</v>
      </c>
      <c r="SN107" s="5">
        <v>10493</v>
      </c>
      <c r="SO107" s="5">
        <v>10113</v>
      </c>
      <c r="SP107" s="5">
        <v>9598</v>
      </c>
      <c r="SQ107" s="5">
        <v>8895</v>
      </c>
      <c r="SR107" s="5">
        <v>7739</v>
      </c>
      <c r="SS107" s="5">
        <v>7556</v>
      </c>
      <c r="ST107" s="5">
        <v>7708</v>
      </c>
      <c r="SU107" s="5">
        <v>23609</v>
      </c>
      <c r="SV107" s="5">
        <v>18962</v>
      </c>
      <c r="SW107" s="5">
        <v>14060</v>
      </c>
      <c r="SX107" s="5">
        <v>19682</v>
      </c>
      <c r="SY107" s="5">
        <v>15701</v>
      </c>
      <c r="SZ107" s="5">
        <v>23321</v>
      </c>
      <c r="TA107" s="5">
        <v>14287</v>
      </c>
      <c r="TB107" s="5">
        <v>9144</v>
      </c>
      <c r="TC107" s="5">
        <v>13346</v>
      </c>
      <c r="TD107" s="5">
        <v>6975</v>
      </c>
      <c r="TE107" s="5">
        <v>4223</v>
      </c>
      <c r="TF107" s="5">
        <v>2314</v>
      </c>
      <c r="TG107" s="5">
        <v>1336</v>
      </c>
      <c r="TH107" s="5">
        <v>1175</v>
      </c>
      <c r="TI107" s="5">
        <v>1058</v>
      </c>
      <c r="TJ107" s="5">
        <v>1004</v>
      </c>
      <c r="TK107" s="5">
        <v>919</v>
      </c>
      <c r="TL107" s="5">
        <v>1578</v>
      </c>
      <c r="TM107" s="5">
        <v>1071</v>
      </c>
      <c r="TN107" s="5">
        <v>2917</v>
      </c>
      <c r="TO107" s="5">
        <v>4609</v>
      </c>
      <c r="TP107" s="5">
        <v>3708</v>
      </c>
      <c r="TQ107" s="5">
        <v>3978</v>
      </c>
      <c r="TR107" s="5">
        <v>5896</v>
      </c>
      <c r="TS107" s="5">
        <v>6191</v>
      </c>
      <c r="TT107" s="5">
        <v>5633</v>
      </c>
      <c r="TU107" s="5">
        <v>4046</v>
      </c>
      <c r="TV107" s="5">
        <v>3727</v>
      </c>
      <c r="TW107" s="5">
        <v>4152</v>
      </c>
      <c r="TX107" s="5">
        <v>6373</v>
      </c>
      <c r="TY107" s="5">
        <v>5934</v>
      </c>
      <c r="TZ107" s="5">
        <v>4718</v>
      </c>
      <c r="UA107" s="5">
        <v>12</v>
      </c>
      <c r="UB107" s="5">
        <v>69</v>
      </c>
      <c r="UC107" s="5">
        <v>90</v>
      </c>
      <c r="UD107" s="5">
        <v>37</v>
      </c>
      <c r="UE107" s="5">
        <v>12</v>
      </c>
      <c r="UF107" s="5">
        <v>0</v>
      </c>
      <c r="UG107" s="5">
        <v>0</v>
      </c>
      <c r="UH107" s="5">
        <v>1</v>
      </c>
      <c r="UI107" s="5">
        <v>0</v>
      </c>
      <c r="UJ107" s="5">
        <v>1</v>
      </c>
      <c r="UK107" s="5">
        <v>9</v>
      </c>
      <c r="UL107" s="5">
        <v>58</v>
      </c>
      <c r="UM107" s="5">
        <v>67</v>
      </c>
      <c r="UN107" s="5">
        <v>41</v>
      </c>
      <c r="UO107" s="5">
        <v>218</v>
      </c>
      <c r="UP107" s="5">
        <v>582</v>
      </c>
      <c r="UQ107" s="5">
        <v>1277</v>
      </c>
      <c r="UR107" s="5">
        <v>1755</v>
      </c>
      <c r="US107" s="5">
        <v>1225</v>
      </c>
      <c r="UT107" s="5">
        <v>1189</v>
      </c>
      <c r="UU107" s="5">
        <v>668</v>
      </c>
      <c r="UV107" s="5">
        <v>1117</v>
      </c>
      <c r="UW107" s="5">
        <v>1617</v>
      </c>
      <c r="UX107" s="5">
        <v>794</v>
      </c>
      <c r="UY107" s="5">
        <v>0</v>
      </c>
      <c r="UZ107" s="5">
        <v>0</v>
      </c>
      <c r="VA107" s="5">
        <v>0</v>
      </c>
      <c r="VB107" s="5">
        <v>0</v>
      </c>
      <c r="VC107" s="5">
        <v>0</v>
      </c>
      <c r="VD107" s="5">
        <v>0</v>
      </c>
      <c r="VE107" s="5">
        <v>0</v>
      </c>
      <c r="VF107" s="5">
        <v>0</v>
      </c>
      <c r="VG107" s="5">
        <v>15456</v>
      </c>
      <c r="VH107" s="5">
        <v>36175</v>
      </c>
      <c r="VI107" s="5">
        <v>30677</v>
      </c>
      <c r="VJ107" s="5">
        <v>26401</v>
      </c>
      <c r="VK107" s="5">
        <v>22177</v>
      </c>
      <c r="VL107" s="5">
        <v>43735</v>
      </c>
      <c r="VM107" s="5">
        <v>8064</v>
      </c>
      <c r="VN107" s="5">
        <v>42811</v>
      </c>
      <c r="VO107" s="5">
        <v>44994</v>
      </c>
      <c r="VP107" s="5">
        <v>44178</v>
      </c>
      <c r="VQ107" s="5">
        <v>45610</v>
      </c>
      <c r="VR107" s="5">
        <v>45558</v>
      </c>
      <c r="VS107" s="5">
        <v>48360</v>
      </c>
      <c r="VT107" s="5">
        <v>50085</v>
      </c>
      <c r="VU107" s="5">
        <v>48477</v>
      </c>
      <c r="VV107" s="5">
        <v>50299</v>
      </c>
      <c r="VW107" s="5">
        <v>55277</v>
      </c>
      <c r="VX107" s="5">
        <v>55823</v>
      </c>
      <c r="VY107" s="5">
        <v>40294</v>
      </c>
      <c r="VZ107" s="5">
        <v>40739</v>
      </c>
      <c r="WA107" s="5">
        <v>47624</v>
      </c>
      <c r="WB107" s="5">
        <v>43260</v>
      </c>
      <c r="WC107" s="5">
        <v>38412</v>
      </c>
      <c r="WD107" s="5">
        <v>63740</v>
      </c>
      <c r="WE107" s="5">
        <v>43118</v>
      </c>
      <c r="WF107" s="5">
        <v>37572</v>
      </c>
      <c r="WG107" s="5">
        <v>32941</v>
      </c>
      <c r="WH107" s="5">
        <v>28202</v>
      </c>
      <c r="WI107" s="5">
        <v>26908</v>
      </c>
      <c r="WJ107" s="5">
        <v>24986</v>
      </c>
      <c r="WK107" s="5">
        <v>22221</v>
      </c>
      <c r="WL107" s="5">
        <v>22026</v>
      </c>
      <c r="WM107" s="5">
        <v>356</v>
      </c>
      <c r="WN107" s="5">
        <v>820</v>
      </c>
      <c r="WO107" s="5">
        <v>222</v>
      </c>
      <c r="WP107" s="5">
        <v>68</v>
      </c>
      <c r="WQ107" s="5">
        <v>126</v>
      </c>
      <c r="WR107" s="5">
        <v>96</v>
      </c>
      <c r="WS107" s="5">
        <v>494</v>
      </c>
      <c r="WT107" s="5">
        <v>398</v>
      </c>
      <c r="WU107" s="5">
        <v>196</v>
      </c>
      <c r="WV107" s="5">
        <v>1495</v>
      </c>
      <c r="WW107" s="5">
        <v>1167</v>
      </c>
      <c r="WX107" s="5">
        <v>1141</v>
      </c>
      <c r="WY107" s="5">
        <v>975</v>
      </c>
      <c r="WZ107" s="5">
        <v>1069</v>
      </c>
      <c r="XA107" s="5">
        <v>1940</v>
      </c>
      <c r="XB107" s="5">
        <v>2549</v>
      </c>
      <c r="XC107" s="5">
        <v>2440</v>
      </c>
      <c r="XD107" s="5">
        <v>2545</v>
      </c>
      <c r="XE107" s="5">
        <v>2349</v>
      </c>
      <c r="XF107" s="5">
        <v>2718</v>
      </c>
      <c r="XG107" s="5">
        <v>3537</v>
      </c>
      <c r="XH107" s="5">
        <v>2670</v>
      </c>
      <c r="XI107" s="5">
        <v>2498</v>
      </c>
      <c r="XJ107" s="5">
        <v>2150</v>
      </c>
      <c r="XK107" s="5">
        <v>1580</v>
      </c>
      <c r="XL107" s="5">
        <v>1551</v>
      </c>
      <c r="XM107" s="5">
        <v>1378</v>
      </c>
      <c r="XN107" s="5">
        <v>1254</v>
      </c>
      <c r="XO107" s="5">
        <v>1451</v>
      </c>
      <c r="XP107" s="5">
        <v>1437</v>
      </c>
      <c r="XQ107" s="5">
        <v>1191</v>
      </c>
      <c r="XR107" s="5">
        <v>1119</v>
      </c>
      <c r="XS107" s="1">
        <v>15263</v>
      </c>
      <c r="XT107" s="3" t="s">
        <v>180</v>
      </c>
      <c r="XU107" s="3" t="s">
        <v>179</v>
      </c>
      <c r="XV107" s="3" t="s">
        <v>179</v>
      </c>
      <c r="XW107" s="3" t="s">
        <v>179</v>
      </c>
      <c r="XX107" s="3" t="s">
        <v>180</v>
      </c>
      <c r="XY107" s="3" t="s">
        <v>180</v>
      </c>
      <c r="XZ107" s="3" t="s">
        <v>251</v>
      </c>
    </row>
    <row r="108" spans="1:650" x14ac:dyDescent="0.3">
      <c r="A108" s="6" t="s">
        <v>139</v>
      </c>
      <c r="B108" s="1">
        <v>4044391</v>
      </c>
      <c r="C108" s="5">
        <v>44800</v>
      </c>
      <c r="D108" s="5">
        <v>29931</v>
      </c>
      <c r="E108" s="5">
        <v>1185</v>
      </c>
      <c r="F108" s="5">
        <v>255</v>
      </c>
      <c r="G108" s="5">
        <v>386</v>
      </c>
      <c r="H108" s="5">
        <v>-38</v>
      </c>
      <c r="I108" s="5">
        <v>-720</v>
      </c>
      <c r="J108" s="5">
        <v>9223</v>
      </c>
      <c r="K108" s="5">
        <v>40</v>
      </c>
      <c r="L108" s="5">
        <v>1203</v>
      </c>
      <c r="M108" s="5">
        <v>489</v>
      </c>
      <c r="N108" s="5">
        <v>11857</v>
      </c>
      <c r="O108" s="5">
        <v>1332</v>
      </c>
      <c r="P108" s="5">
        <v>3793</v>
      </c>
      <c r="Q108" s="5">
        <v>68</v>
      </c>
      <c r="R108" s="5">
        <v>2249</v>
      </c>
      <c r="S108" s="5">
        <v>19240</v>
      </c>
      <c r="T108" s="5">
        <v>39790</v>
      </c>
      <c r="U108" s="5">
        <v>4652</v>
      </c>
      <c r="V108" s="5">
        <v>13010</v>
      </c>
      <c r="W108" s="5">
        <v>2849</v>
      </c>
      <c r="X108" s="5">
        <v>409</v>
      </c>
      <c r="Y108" s="5">
        <v>2</v>
      </c>
      <c r="Z108" s="5">
        <v>1202</v>
      </c>
      <c r="AA108" s="5">
        <v>4573</v>
      </c>
      <c r="AB108" s="5">
        <v>0</v>
      </c>
      <c r="AC108" s="5">
        <v>8632</v>
      </c>
      <c r="AD108" s="5">
        <v>0</v>
      </c>
      <c r="AE108" s="5">
        <v>0</v>
      </c>
      <c r="AF108" s="5">
        <v>0</v>
      </c>
      <c r="AG108" s="5">
        <v>0</v>
      </c>
      <c r="AH108" s="5">
        <v>0</v>
      </c>
      <c r="AI108" s="5">
        <v>0</v>
      </c>
      <c r="AJ108" s="5">
        <v>0</v>
      </c>
      <c r="AK108" s="5">
        <v>0</v>
      </c>
      <c r="AL108" s="5">
        <v>0</v>
      </c>
      <c r="AM108" s="5">
        <v>0</v>
      </c>
      <c r="AN108" s="5">
        <v>0</v>
      </c>
      <c r="AO108" s="5">
        <v>0</v>
      </c>
      <c r="AP108" s="5">
        <v>0</v>
      </c>
      <c r="AQ108" s="5">
        <v>0</v>
      </c>
      <c r="AR108" s="5">
        <v>0</v>
      </c>
      <c r="AS108" s="5">
        <v>0</v>
      </c>
      <c r="AT108" s="5">
        <v>0</v>
      </c>
      <c r="AU108" s="5">
        <v>0</v>
      </c>
      <c r="AV108" s="5">
        <v>0</v>
      </c>
      <c r="AW108" s="5">
        <v>0</v>
      </c>
      <c r="AX108" s="5">
        <v>0</v>
      </c>
      <c r="AY108" s="5">
        <v>0</v>
      </c>
      <c r="AZ108" s="5">
        <v>0</v>
      </c>
      <c r="BA108" s="5">
        <v>35</v>
      </c>
      <c r="BB108" s="5">
        <v>56446</v>
      </c>
      <c r="BC108" s="5">
        <v>81096</v>
      </c>
      <c r="BD108" s="5">
        <v>96376</v>
      </c>
      <c r="BE108" s="5">
        <v>93835</v>
      </c>
      <c r="BF108" s="5">
        <v>88062</v>
      </c>
      <c r="BG108" s="5">
        <v>144042</v>
      </c>
      <c r="BH108" s="5">
        <v>179849</v>
      </c>
      <c r="BI108" s="5">
        <v>116225</v>
      </c>
      <c r="BJ108" s="5">
        <v>201814</v>
      </c>
      <c r="BK108" s="5">
        <v>223659</v>
      </c>
      <c r="BL108" s="5">
        <v>61756</v>
      </c>
      <c r="BM108" s="5">
        <v>52894</v>
      </c>
      <c r="BN108" s="5">
        <v>43869</v>
      </c>
      <c r="BO108" s="5">
        <v>114997</v>
      </c>
      <c r="BP108" s="5">
        <v>133098</v>
      </c>
      <c r="BQ108" s="5">
        <v>212365</v>
      </c>
      <c r="BR108" s="5">
        <v>53597</v>
      </c>
      <c r="BS108" s="5">
        <v>84084</v>
      </c>
      <c r="BT108" s="5">
        <v>88450</v>
      </c>
      <c r="BU108" s="5">
        <v>62987</v>
      </c>
      <c r="BV108" s="5">
        <v>187271</v>
      </c>
      <c r="BW108" s="5">
        <v>104807</v>
      </c>
      <c r="BX108" s="5">
        <v>29201</v>
      </c>
      <c r="BY108" s="5">
        <v>59668</v>
      </c>
      <c r="BZ108" s="5">
        <v>13057</v>
      </c>
      <c r="CA108" s="5">
        <v>67674</v>
      </c>
      <c r="CB108" s="5">
        <v>8557</v>
      </c>
      <c r="CC108" s="5">
        <v>2997</v>
      </c>
      <c r="CD108" s="5">
        <v>0</v>
      </c>
      <c r="CE108" s="5">
        <v>281</v>
      </c>
      <c r="CF108" s="5">
        <v>5581</v>
      </c>
      <c r="CG108" s="5">
        <v>5019</v>
      </c>
      <c r="CH108" s="5">
        <v>3409</v>
      </c>
      <c r="CI108" s="5">
        <v>1294</v>
      </c>
      <c r="CJ108" s="5">
        <v>3951</v>
      </c>
      <c r="CK108" s="5">
        <v>3318</v>
      </c>
      <c r="CL108" s="5">
        <v>20390</v>
      </c>
      <c r="CM108" s="5">
        <v>27015</v>
      </c>
      <c r="CN108" s="5">
        <v>81550</v>
      </c>
      <c r="CO108" s="5">
        <v>53177</v>
      </c>
      <c r="CP108" s="5">
        <v>47607</v>
      </c>
      <c r="CQ108" s="5">
        <v>25518</v>
      </c>
      <c r="CR108" s="5">
        <v>41940</v>
      </c>
      <c r="CS108" s="5">
        <v>6730</v>
      </c>
      <c r="CT108" s="5">
        <v>10291</v>
      </c>
      <c r="CU108" s="5">
        <v>365637</v>
      </c>
      <c r="CV108" s="5">
        <v>548420</v>
      </c>
      <c r="CW108" s="5">
        <v>434471</v>
      </c>
      <c r="CX108" s="5">
        <v>276139</v>
      </c>
      <c r="CY108" s="5">
        <v>353223</v>
      </c>
      <c r="CZ108" s="5">
        <v>406471</v>
      </c>
      <c r="DA108" s="5">
        <v>385985</v>
      </c>
      <c r="DB108" s="5">
        <v>395240</v>
      </c>
      <c r="DC108" s="5">
        <v>201806</v>
      </c>
      <c r="DD108" s="5">
        <v>169654</v>
      </c>
      <c r="DE108" s="5">
        <v>199365</v>
      </c>
      <c r="DF108" s="5">
        <v>302904</v>
      </c>
      <c r="DG108" s="5">
        <v>112106</v>
      </c>
      <c r="DH108" s="5">
        <v>178399</v>
      </c>
      <c r="DI108" s="5">
        <v>184411</v>
      </c>
      <c r="DJ108" s="5">
        <v>47214</v>
      </c>
      <c r="DK108" s="5">
        <v>182736</v>
      </c>
      <c r="DL108" s="5">
        <v>162778</v>
      </c>
      <c r="DM108" s="5">
        <v>146454</v>
      </c>
      <c r="DN108" s="5">
        <v>121032</v>
      </c>
      <c r="DO108" s="5">
        <v>96596</v>
      </c>
      <c r="DP108" s="5">
        <v>106488</v>
      </c>
      <c r="DQ108" s="5">
        <v>92507</v>
      </c>
      <c r="DR108" s="5">
        <v>104318</v>
      </c>
      <c r="DS108" s="5">
        <v>98751</v>
      </c>
      <c r="DT108" s="5">
        <v>128308</v>
      </c>
      <c r="DU108" s="5">
        <v>86142</v>
      </c>
      <c r="DV108" s="5">
        <v>116215</v>
      </c>
      <c r="DW108" s="5">
        <v>162433</v>
      </c>
      <c r="DX108" s="5">
        <v>156203</v>
      </c>
      <c r="DY108" s="5">
        <v>140002</v>
      </c>
      <c r="DZ108" s="5">
        <v>151765</v>
      </c>
      <c r="EA108" s="5">
        <v>49515</v>
      </c>
      <c r="EB108" s="5">
        <v>37392</v>
      </c>
      <c r="EC108" s="5">
        <v>30693</v>
      </c>
      <c r="ED108" s="5">
        <v>28639</v>
      </c>
      <c r="EE108" s="5">
        <v>21783</v>
      </c>
      <c r="EF108" s="5">
        <v>24784</v>
      </c>
      <c r="EG108" s="5">
        <v>30707</v>
      </c>
      <c r="EH108" s="5">
        <v>13178</v>
      </c>
      <c r="EI108" s="5">
        <v>5515</v>
      </c>
      <c r="EJ108" s="5">
        <v>8813</v>
      </c>
      <c r="EK108" s="5">
        <v>4505</v>
      </c>
      <c r="EL108" s="5">
        <v>3842</v>
      </c>
      <c r="EM108" s="5">
        <v>5721</v>
      </c>
      <c r="EN108" s="5">
        <v>12884</v>
      </c>
      <c r="EO108" s="5">
        <v>1632</v>
      </c>
      <c r="EP108" s="5">
        <v>93</v>
      </c>
      <c r="EQ108" s="5">
        <v>6865</v>
      </c>
      <c r="ER108" s="5">
        <v>36668</v>
      </c>
      <c r="ES108" s="5">
        <v>29055</v>
      </c>
      <c r="ET108" s="5">
        <v>4868</v>
      </c>
      <c r="EU108" s="5">
        <v>10943</v>
      </c>
      <c r="EV108" s="5">
        <v>7665</v>
      </c>
      <c r="EW108" s="5">
        <v>10072</v>
      </c>
      <c r="EX108" s="5">
        <v>10351</v>
      </c>
      <c r="EY108" s="5">
        <v>9321</v>
      </c>
      <c r="EZ108" s="5">
        <v>18112</v>
      </c>
      <c r="FA108" s="5">
        <v>14469</v>
      </c>
      <c r="FB108" s="5">
        <v>12769</v>
      </c>
      <c r="FC108" s="5">
        <v>38723</v>
      </c>
      <c r="FD108" s="5">
        <v>24764</v>
      </c>
      <c r="FE108" s="5">
        <v>21682</v>
      </c>
      <c r="FF108" s="5">
        <v>29274</v>
      </c>
      <c r="FG108" s="5">
        <v>0</v>
      </c>
      <c r="FH108" s="5">
        <v>0</v>
      </c>
      <c r="FI108" s="5">
        <v>0</v>
      </c>
      <c r="FJ108" s="5">
        <v>0</v>
      </c>
      <c r="FK108" s="5">
        <v>0</v>
      </c>
      <c r="FL108" s="5">
        <v>0</v>
      </c>
      <c r="FM108" s="5">
        <v>0</v>
      </c>
      <c r="FN108" s="5">
        <v>0</v>
      </c>
      <c r="FO108" s="5">
        <v>0</v>
      </c>
      <c r="FP108" s="5">
        <v>0</v>
      </c>
      <c r="FQ108" s="5">
        <v>0</v>
      </c>
      <c r="FR108" s="5">
        <v>0</v>
      </c>
      <c r="FS108" s="5">
        <v>0</v>
      </c>
      <c r="FT108" s="5">
        <v>0</v>
      </c>
      <c r="FU108" s="5" t="s">
        <v>33</v>
      </c>
      <c r="FV108" s="5" t="s">
        <v>33</v>
      </c>
      <c r="FW108" s="5" t="s">
        <v>33</v>
      </c>
      <c r="FX108" s="5" t="s">
        <v>33</v>
      </c>
      <c r="FY108" s="5" t="s">
        <v>33</v>
      </c>
      <c r="FZ108" s="5" t="s">
        <v>33</v>
      </c>
      <c r="GA108" s="5" t="s">
        <v>33</v>
      </c>
      <c r="GB108" s="5" t="s">
        <v>33</v>
      </c>
      <c r="GC108" s="5" t="s">
        <v>33</v>
      </c>
      <c r="GD108" s="5" t="s">
        <v>33</v>
      </c>
      <c r="GE108" s="5" t="s">
        <v>33</v>
      </c>
      <c r="GF108" s="5" t="s">
        <v>33</v>
      </c>
      <c r="GG108" s="5" t="s">
        <v>33</v>
      </c>
      <c r="GH108" s="5" t="s">
        <v>33</v>
      </c>
      <c r="GI108" s="5" t="s">
        <v>33</v>
      </c>
      <c r="GJ108" s="5" t="s">
        <v>33</v>
      </c>
      <c r="GK108" s="5" t="s">
        <v>33</v>
      </c>
      <c r="GL108" s="5" t="s">
        <v>33</v>
      </c>
      <c r="GM108" s="5">
        <v>574949</v>
      </c>
      <c r="GN108" s="5">
        <v>748840</v>
      </c>
      <c r="GO108" s="5">
        <v>678714</v>
      </c>
      <c r="GP108" s="5">
        <v>358630</v>
      </c>
      <c r="GQ108" s="5">
        <v>459475</v>
      </c>
      <c r="GR108" s="5">
        <v>519667</v>
      </c>
      <c r="GS108" s="5">
        <v>478959</v>
      </c>
      <c r="GT108" s="5">
        <v>604912</v>
      </c>
      <c r="GU108" s="5">
        <v>312168</v>
      </c>
      <c r="GV108" s="5">
        <v>208871</v>
      </c>
      <c r="GW108" s="5">
        <v>264027</v>
      </c>
      <c r="GX108" s="5">
        <v>331661</v>
      </c>
      <c r="GY108" s="5">
        <v>186832</v>
      </c>
      <c r="GZ108" s="5">
        <v>203633</v>
      </c>
      <c r="HA108" s="5">
        <v>189109</v>
      </c>
      <c r="HB108" s="5">
        <v>49556</v>
      </c>
      <c r="HC108" s="5">
        <v>209123</v>
      </c>
      <c r="HD108" s="5">
        <v>244817</v>
      </c>
      <c r="HE108" s="5">
        <v>30800</v>
      </c>
      <c r="HF108" s="5">
        <v>-2620158</v>
      </c>
      <c r="HG108" s="5">
        <v>192777</v>
      </c>
      <c r="HH108" s="5">
        <v>214889</v>
      </c>
      <c r="HI108" s="5">
        <v>199735</v>
      </c>
      <c r="HJ108" s="5">
        <v>224323</v>
      </c>
      <c r="HK108" s="5">
        <v>283702</v>
      </c>
      <c r="HL108" s="5">
        <v>407819</v>
      </c>
      <c r="HM108" s="5">
        <v>278645</v>
      </c>
      <c r="HN108" s="5">
        <v>378405</v>
      </c>
      <c r="HO108" s="5">
        <v>450334</v>
      </c>
      <c r="HP108" s="5">
        <v>284663</v>
      </c>
      <c r="HQ108" s="5">
        <v>221307</v>
      </c>
      <c r="HR108" s="5">
        <v>235199</v>
      </c>
      <c r="HS108" s="5">
        <v>643685</v>
      </c>
      <c r="HT108" s="5">
        <v>762940</v>
      </c>
      <c r="HU108" s="5">
        <v>663528</v>
      </c>
      <c r="HV108" s="5">
        <v>748022</v>
      </c>
      <c r="HW108" s="5">
        <v>768140</v>
      </c>
      <c r="HX108" s="5">
        <v>774123</v>
      </c>
      <c r="HY108" s="5">
        <v>756549</v>
      </c>
      <c r="HZ108" s="5">
        <v>732605</v>
      </c>
      <c r="IA108" s="5">
        <v>891923</v>
      </c>
      <c r="IB108" s="5">
        <v>1163892</v>
      </c>
      <c r="IC108" s="5">
        <v>1193672</v>
      </c>
      <c r="ID108" s="5">
        <v>1355571</v>
      </c>
      <c r="IE108" s="5">
        <v>1256924</v>
      </c>
      <c r="IF108" s="5">
        <v>1282307</v>
      </c>
      <c r="IG108" s="5">
        <v>930204</v>
      </c>
      <c r="IH108" s="5">
        <v>901342</v>
      </c>
      <c r="II108" s="5">
        <v>665678</v>
      </c>
      <c r="IJ108" s="5">
        <v>615287</v>
      </c>
      <c r="IK108" s="5">
        <v>801178</v>
      </c>
      <c r="IL108" s="5">
        <v>1059400</v>
      </c>
      <c r="IM108" s="5">
        <v>971138</v>
      </c>
      <c r="IN108" s="5">
        <v>856586</v>
      </c>
      <c r="IO108" s="5">
        <v>719130</v>
      </c>
      <c r="IP108" s="5">
        <v>839535</v>
      </c>
      <c r="IQ108" s="5">
        <v>723398</v>
      </c>
      <c r="IR108" s="5">
        <v>740121</v>
      </c>
      <c r="IS108" s="5">
        <v>666837</v>
      </c>
      <c r="IT108" s="5">
        <v>650254</v>
      </c>
      <c r="IU108" s="5">
        <v>632649</v>
      </c>
      <c r="IV108" s="5">
        <v>590188</v>
      </c>
      <c r="IW108" s="5">
        <v>551761</v>
      </c>
      <c r="IX108" s="5">
        <v>521727</v>
      </c>
      <c r="IY108" s="5">
        <v>0</v>
      </c>
      <c r="IZ108" s="5">
        <v>0</v>
      </c>
      <c r="JA108" s="5">
        <v>0</v>
      </c>
      <c r="JB108" s="5">
        <v>0</v>
      </c>
      <c r="JC108" s="5">
        <v>0</v>
      </c>
      <c r="JD108" s="5">
        <v>0</v>
      </c>
      <c r="JE108" s="5">
        <v>0</v>
      </c>
      <c r="JF108" s="5">
        <v>0</v>
      </c>
      <c r="JG108" s="5">
        <v>0</v>
      </c>
      <c r="JH108" s="5">
        <v>0</v>
      </c>
      <c r="JI108" s="5">
        <v>0</v>
      </c>
      <c r="JJ108" s="5">
        <v>0</v>
      </c>
      <c r="JK108" s="5">
        <v>0</v>
      </c>
      <c r="JL108" s="5">
        <v>0</v>
      </c>
      <c r="JM108" s="5">
        <v>0</v>
      </c>
      <c r="JN108" s="5">
        <v>0</v>
      </c>
      <c r="JO108" s="5">
        <v>0</v>
      </c>
      <c r="JP108" s="5">
        <v>1</v>
      </c>
      <c r="JQ108" s="5">
        <v>75</v>
      </c>
      <c r="JR108" s="5">
        <v>40982</v>
      </c>
      <c r="JS108" s="5">
        <v>45303</v>
      </c>
      <c r="JT108" s="5">
        <v>52443</v>
      </c>
      <c r="JU108" s="5">
        <v>55728</v>
      </c>
      <c r="JV108" s="5">
        <v>52303</v>
      </c>
      <c r="JW108" s="5">
        <v>54443</v>
      </c>
      <c r="JX108" s="5">
        <v>54631</v>
      </c>
      <c r="JY108" s="5">
        <v>57807</v>
      </c>
      <c r="JZ108" s="5">
        <v>56098</v>
      </c>
      <c r="KA108" s="5">
        <v>57010</v>
      </c>
      <c r="KB108" s="5">
        <v>57287</v>
      </c>
      <c r="KC108" s="5">
        <v>58881</v>
      </c>
      <c r="KD108" s="5">
        <v>59979</v>
      </c>
      <c r="KE108" s="5">
        <v>22552</v>
      </c>
      <c r="KF108" s="5">
        <v>22908</v>
      </c>
      <c r="KG108" s="5">
        <v>18139</v>
      </c>
      <c r="KH108" s="5">
        <v>18469</v>
      </c>
      <c r="KI108" s="5">
        <v>15588</v>
      </c>
      <c r="KJ108" s="5">
        <v>15998</v>
      </c>
      <c r="KK108" s="5">
        <v>18739</v>
      </c>
      <c r="KL108" s="5">
        <v>15122</v>
      </c>
      <c r="KM108" s="5">
        <v>14304</v>
      </c>
      <c r="KN108" s="5">
        <v>13080</v>
      </c>
      <c r="KO108" s="5">
        <v>13025</v>
      </c>
      <c r="KP108" s="5">
        <v>14529</v>
      </c>
      <c r="KQ108" s="5">
        <v>13701</v>
      </c>
      <c r="KR108" s="5">
        <v>14664</v>
      </c>
      <c r="KS108" s="5">
        <v>15361</v>
      </c>
      <c r="KT108" s="5">
        <v>15100</v>
      </c>
      <c r="KU108" s="5">
        <v>9138</v>
      </c>
      <c r="KV108" s="5">
        <v>9586</v>
      </c>
      <c r="KW108" s="5">
        <v>9212</v>
      </c>
      <c r="KX108" s="5">
        <v>13569</v>
      </c>
      <c r="KY108" s="5">
        <v>11923</v>
      </c>
      <c r="KZ108" s="5">
        <v>11561</v>
      </c>
      <c r="LA108" s="5">
        <v>6769</v>
      </c>
      <c r="LB108" s="5">
        <v>6799</v>
      </c>
      <c r="LC108" s="5">
        <v>7198</v>
      </c>
      <c r="LD108" s="5">
        <v>682</v>
      </c>
      <c r="LE108" s="5">
        <v>1330</v>
      </c>
      <c r="LF108" s="5">
        <v>931</v>
      </c>
      <c r="LG108" s="5">
        <v>571</v>
      </c>
      <c r="LH108" s="5">
        <v>545</v>
      </c>
      <c r="LI108" s="5">
        <v>536</v>
      </c>
      <c r="LJ108" s="5">
        <v>533</v>
      </c>
      <c r="LK108" s="5">
        <v>14445</v>
      </c>
      <c r="LL108" s="5">
        <v>15546</v>
      </c>
      <c r="LM108" s="5">
        <v>13736</v>
      </c>
      <c r="LN108" s="5">
        <v>16794</v>
      </c>
      <c r="LO108" s="5">
        <v>16370</v>
      </c>
      <c r="LP108" s="5">
        <v>12502</v>
      </c>
      <c r="LQ108" s="5">
        <v>9774</v>
      </c>
      <c r="LR108" s="5">
        <v>13259</v>
      </c>
      <c r="LS108" s="5">
        <v>15771</v>
      </c>
      <c r="LT108" s="5">
        <v>10917</v>
      </c>
      <c r="LU108" s="5">
        <v>11099</v>
      </c>
      <c r="LV108" s="5">
        <v>9226</v>
      </c>
      <c r="LW108" s="5">
        <v>8584</v>
      </c>
      <c r="LX108" s="5">
        <v>8136</v>
      </c>
      <c r="LY108" s="5">
        <v>7341</v>
      </c>
      <c r="LZ108" s="5">
        <v>8110</v>
      </c>
      <c r="MA108" s="5">
        <v>6824</v>
      </c>
      <c r="MB108" s="5">
        <v>6925</v>
      </c>
      <c r="MC108" s="5">
        <v>7060</v>
      </c>
      <c r="MD108" s="5">
        <v>7622</v>
      </c>
      <c r="ME108" s="5">
        <v>6565</v>
      </c>
      <c r="MF108" s="5">
        <v>7108</v>
      </c>
      <c r="MG108" s="5">
        <v>7394</v>
      </c>
      <c r="MH108" s="5">
        <v>6504</v>
      </c>
      <c r="MI108" s="5">
        <v>6436</v>
      </c>
      <c r="MJ108" s="5">
        <v>7184</v>
      </c>
      <c r="MK108" s="5">
        <v>7381</v>
      </c>
      <c r="ML108" s="5">
        <v>7199</v>
      </c>
      <c r="MM108" s="5">
        <v>6645</v>
      </c>
      <c r="MN108" s="5">
        <v>6394</v>
      </c>
      <c r="MO108" s="5">
        <v>6520</v>
      </c>
      <c r="MP108" s="5">
        <v>5136</v>
      </c>
      <c r="MQ108" s="5">
        <v>7</v>
      </c>
      <c r="MR108" s="5">
        <v>11</v>
      </c>
      <c r="MS108" s="5">
        <v>-30</v>
      </c>
      <c r="MT108" s="5">
        <v>29</v>
      </c>
      <c r="MU108" s="5">
        <v>39</v>
      </c>
      <c r="MV108" s="5">
        <v>18</v>
      </c>
      <c r="MW108" s="5">
        <v>14</v>
      </c>
      <c r="MX108" s="5">
        <v>16</v>
      </c>
      <c r="MY108" s="5">
        <v>13</v>
      </c>
      <c r="MZ108" s="5">
        <v>8</v>
      </c>
      <c r="NA108" s="5">
        <v>11</v>
      </c>
      <c r="NB108" s="5">
        <v>19</v>
      </c>
      <c r="NC108" s="5">
        <v>26</v>
      </c>
      <c r="ND108" s="5">
        <v>16</v>
      </c>
      <c r="NE108" s="5" t="s">
        <v>33</v>
      </c>
      <c r="NF108" s="5" t="s">
        <v>33</v>
      </c>
      <c r="NG108" s="5" t="s">
        <v>33</v>
      </c>
      <c r="NH108" s="5" t="s">
        <v>33</v>
      </c>
      <c r="NI108" s="5" t="s">
        <v>33</v>
      </c>
      <c r="NJ108" s="5" t="s">
        <v>33</v>
      </c>
      <c r="NK108" s="5" t="s">
        <v>33</v>
      </c>
      <c r="NL108" s="5" t="s">
        <v>33</v>
      </c>
      <c r="NM108" s="5" t="s">
        <v>33</v>
      </c>
      <c r="NN108" s="5" t="s">
        <v>33</v>
      </c>
      <c r="NO108" s="5" t="s">
        <v>33</v>
      </c>
      <c r="NP108" s="5" t="s">
        <v>33</v>
      </c>
      <c r="NQ108" s="5" t="s">
        <v>33</v>
      </c>
      <c r="NR108" s="5" t="s">
        <v>33</v>
      </c>
      <c r="NS108" s="5" t="s">
        <v>33</v>
      </c>
      <c r="NT108" s="5" t="s">
        <v>33</v>
      </c>
      <c r="NU108" s="5" t="s">
        <v>33</v>
      </c>
      <c r="NV108" s="5" t="s">
        <v>33</v>
      </c>
      <c r="NW108" s="5">
        <v>0</v>
      </c>
      <c r="NX108" s="5">
        <v>0</v>
      </c>
      <c r="NY108" s="5">
        <v>0</v>
      </c>
      <c r="NZ108" s="5">
        <v>0</v>
      </c>
      <c r="OA108" s="5">
        <v>0</v>
      </c>
      <c r="OB108" s="5">
        <v>0</v>
      </c>
      <c r="OC108" s="5">
        <v>0</v>
      </c>
      <c r="OD108" s="5">
        <v>0</v>
      </c>
      <c r="OE108" s="5">
        <v>0</v>
      </c>
      <c r="OF108" s="5">
        <v>0</v>
      </c>
      <c r="OG108" s="5">
        <v>0</v>
      </c>
      <c r="OH108" s="5">
        <v>0</v>
      </c>
      <c r="OI108" s="5">
        <v>0</v>
      </c>
      <c r="OJ108" s="5">
        <v>0</v>
      </c>
      <c r="OK108" s="5" t="s">
        <v>33</v>
      </c>
      <c r="OL108" s="5" t="s">
        <v>33</v>
      </c>
      <c r="OM108" s="5" t="s">
        <v>33</v>
      </c>
      <c r="ON108" s="5" t="s">
        <v>33</v>
      </c>
      <c r="OO108" s="5" t="s">
        <v>33</v>
      </c>
      <c r="OP108" s="5" t="s">
        <v>33</v>
      </c>
      <c r="OQ108" s="5" t="s">
        <v>33</v>
      </c>
      <c r="OR108" s="5" t="s">
        <v>33</v>
      </c>
      <c r="OS108" s="5" t="s">
        <v>33</v>
      </c>
      <c r="OT108" s="5" t="s">
        <v>33</v>
      </c>
      <c r="OU108" s="5" t="s">
        <v>33</v>
      </c>
      <c r="OV108" s="5" t="s">
        <v>33</v>
      </c>
      <c r="OW108" s="5" t="s">
        <v>33</v>
      </c>
      <c r="OX108" s="5" t="s">
        <v>33</v>
      </c>
      <c r="OY108" s="5" t="s">
        <v>33</v>
      </c>
      <c r="OZ108" s="5" t="s">
        <v>33</v>
      </c>
      <c r="PA108" s="5" t="s">
        <v>33</v>
      </c>
      <c r="PB108" s="5" t="s">
        <v>33</v>
      </c>
      <c r="PC108" s="5">
        <v>116527</v>
      </c>
      <c r="PD108" s="5">
        <v>79494</v>
      </c>
      <c r="PE108" s="5">
        <v>62008</v>
      </c>
      <c r="PF108" s="5">
        <v>60182</v>
      </c>
      <c r="PG108" s="5">
        <v>54704</v>
      </c>
      <c r="PH108" s="5">
        <v>47942</v>
      </c>
      <c r="PI108" s="5">
        <v>46303</v>
      </c>
      <c r="PJ108" s="5">
        <v>42932</v>
      </c>
      <c r="PK108" s="5">
        <v>46818</v>
      </c>
      <c r="PL108" s="5">
        <v>54264</v>
      </c>
      <c r="PM108" s="5">
        <v>45521</v>
      </c>
      <c r="PN108" s="5">
        <v>41423</v>
      </c>
      <c r="PO108" s="5">
        <v>46161</v>
      </c>
      <c r="PP108" s="5">
        <v>35106</v>
      </c>
      <c r="PQ108" s="5">
        <v>33180</v>
      </c>
      <c r="PR108" s="5">
        <v>39422</v>
      </c>
      <c r="PS108" s="5">
        <v>27411</v>
      </c>
      <c r="PT108" s="5">
        <v>27827</v>
      </c>
      <c r="PU108" s="5">
        <v>27600</v>
      </c>
      <c r="PV108" s="5">
        <v>27786</v>
      </c>
      <c r="PW108" s="5">
        <v>26254</v>
      </c>
      <c r="PX108" s="5">
        <v>25176</v>
      </c>
      <c r="PY108" s="5">
        <v>22640</v>
      </c>
      <c r="PZ108" s="5">
        <v>22619</v>
      </c>
      <c r="QA108" s="5">
        <v>22632</v>
      </c>
      <c r="QB108" s="5">
        <v>16099</v>
      </c>
      <c r="QC108" s="5">
        <v>16779</v>
      </c>
      <c r="QD108" s="5">
        <v>16349</v>
      </c>
      <c r="QE108" s="5">
        <v>16298</v>
      </c>
      <c r="QF108" s="5">
        <v>14661</v>
      </c>
      <c r="QG108" s="5">
        <v>14474</v>
      </c>
      <c r="QH108" s="5">
        <v>14101</v>
      </c>
      <c r="QI108" s="5">
        <v>81646</v>
      </c>
      <c r="QJ108" s="5">
        <v>97311</v>
      </c>
      <c r="QK108" s="5">
        <v>93649</v>
      </c>
      <c r="QL108" s="5">
        <v>98196</v>
      </c>
      <c r="QM108" s="5">
        <v>80172</v>
      </c>
      <c r="QN108" s="5">
        <v>73654</v>
      </c>
      <c r="QO108" s="5">
        <v>77860</v>
      </c>
      <c r="QP108" s="5">
        <v>80376</v>
      </c>
      <c r="QQ108" s="5">
        <v>101211</v>
      </c>
      <c r="QR108" s="5">
        <v>67343</v>
      </c>
      <c r="QS108" s="5">
        <v>48327</v>
      </c>
      <c r="QT108" s="5">
        <v>46512</v>
      </c>
      <c r="QU108" s="5">
        <v>48004</v>
      </c>
      <c r="QV108" s="5">
        <v>42408</v>
      </c>
      <c r="QW108" s="5">
        <v>41775</v>
      </c>
      <c r="QX108" s="5">
        <v>37460</v>
      </c>
      <c r="QY108" s="5">
        <v>37716</v>
      </c>
      <c r="QZ108" s="5">
        <v>33990</v>
      </c>
      <c r="RA108" s="5">
        <v>33730</v>
      </c>
      <c r="RB108" s="5">
        <v>35925</v>
      </c>
      <c r="RC108" s="5">
        <v>39685</v>
      </c>
      <c r="RD108" s="5">
        <v>29600</v>
      </c>
      <c r="RE108" s="5">
        <v>30654</v>
      </c>
      <c r="RF108" s="5">
        <v>31135</v>
      </c>
      <c r="RG108" s="5">
        <v>30470</v>
      </c>
      <c r="RH108" s="5">
        <v>29301</v>
      </c>
      <c r="RI108" s="5">
        <v>27021</v>
      </c>
      <c r="RJ108" s="5">
        <v>26076</v>
      </c>
      <c r="RK108" s="5">
        <v>25428</v>
      </c>
      <c r="RL108" s="5">
        <v>25526</v>
      </c>
      <c r="RM108" s="5">
        <v>26491</v>
      </c>
      <c r="RN108" s="5">
        <v>26375</v>
      </c>
      <c r="RO108" s="5">
        <v>83662</v>
      </c>
      <c r="RP108" s="5">
        <v>89442</v>
      </c>
      <c r="RQ108" s="5">
        <v>89392</v>
      </c>
      <c r="RR108" s="5">
        <v>110158</v>
      </c>
      <c r="RS108" s="5">
        <v>115437</v>
      </c>
      <c r="RT108" s="5">
        <v>90071</v>
      </c>
      <c r="RU108" s="5">
        <v>82763</v>
      </c>
      <c r="RV108" s="5">
        <v>82131</v>
      </c>
      <c r="RW108" s="5">
        <v>87370</v>
      </c>
      <c r="RX108" s="5">
        <v>83473</v>
      </c>
      <c r="RY108" s="5">
        <v>75059</v>
      </c>
      <c r="RZ108" s="5">
        <v>70236</v>
      </c>
      <c r="SA108" s="5">
        <v>64493</v>
      </c>
      <c r="SB108" s="5">
        <v>57418</v>
      </c>
      <c r="SC108" s="5">
        <v>46636</v>
      </c>
      <c r="SD108" s="5">
        <v>54066</v>
      </c>
      <c r="SE108" s="5">
        <v>50517</v>
      </c>
      <c r="SF108" s="5">
        <v>51244</v>
      </c>
      <c r="SG108" s="5">
        <v>49128</v>
      </c>
      <c r="SH108" s="5">
        <v>45919</v>
      </c>
      <c r="SI108" s="5">
        <v>42259</v>
      </c>
      <c r="SJ108" s="5">
        <v>38679</v>
      </c>
      <c r="SK108" s="5">
        <v>39532</v>
      </c>
      <c r="SL108" s="5">
        <v>38736</v>
      </c>
      <c r="SM108" s="5">
        <v>37549</v>
      </c>
      <c r="SN108" s="5">
        <v>37552</v>
      </c>
      <c r="SO108" s="5">
        <v>34743</v>
      </c>
      <c r="SP108" s="5">
        <v>34128</v>
      </c>
      <c r="SQ108" s="5">
        <v>33333</v>
      </c>
      <c r="SR108" s="5">
        <v>31452</v>
      </c>
      <c r="SS108" s="5">
        <v>29560</v>
      </c>
      <c r="ST108" s="5">
        <v>26238</v>
      </c>
      <c r="SU108" s="5">
        <v>9062</v>
      </c>
      <c r="SV108" s="5">
        <v>10131</v>
      </c>
      <c r="SW108" s="5">
        <v>9316</v>
      </c>
      <c r="SX108" s="5">
        <v>8685</v>
      </c>
      <c r="SY108" s="5">
        <v>4140</v>
      </c>
      <c r="SZ108" s="5">
        <v>3774</v>
      </c>
      <c r="TA108" s="5">
        <v>1990</v>
      </c>
      <c r="TB108" s="5">
        <v>5092</v>
      </c>
      <c r="TC108" s="5">
        <v>3943</v>
      </c>
      <c r="TD108" s="5">
        <v>1465</v>
      </c>
      <c r="TE108" s="5">
        <v>1188</v>
      </c>
      <c r="TF108" s="5">
        <v>1476</v>
      </c>
      <c r="TG108" s="5">
        <v>1694</v>
      </c>
      <c r="TH108" s="5">
        <v>2627</v>
      </c>
      <c r="TI108" s="5">
        <v>2030</v>
      </c>
      <c r="TJ108" s="5">
        <v>1775</v>
      </c>
      <c r="TK108" s="5">
        <v>1325</v>
      </c>
      <c r="TL108" s="5">
        <v>2567</v>
      </c>
      <c r="TM108" s="5">
        <v>2711</v>
      </c>
      <c r="TN108" s="5">
        <v>3595</v>
      </c>
      <c r="TO108" s="5">
        <v>4379</v>
      </c>
      <c r="TP108" s="5">
        <v>4694</v>
      </c>
      <c r="TQ108" s="5">
        <v>3308</v>
      </c>
      <c r="TR108" s="5">
        <v>3497</v>
      </c>
      <c r="TS108" s="5">
        <v>3764</v>
      </c>
      <c r="TT108" s="5">
        <v>5386</v>
      </c>
      <c r="TU108" s="5">
        <v>6018</v>
      </c>
      <c r="TV108" s="5">
        <v>10130</v>
      </c>
      <c r="TW108" s="5">
        <v>5359</v>
      </c>
      <c r="TX108" s="5">
        <v>4378</v>
      </c>
      <c r="TY108" s="5">
        <v>4490</v>
      </c>
      <c r="TZ108" s="5">
        <v>4838</v>
      </c>
      <c r="UA108" s="5">
        <v>0</v>
      </c>
      <c r="UB108" s="5">
        <v>0</v>
      </c>
      <c r="UC108" s="5">
        <v>0</v>
      </c>
      <c r="UD108" s="5">
        <v>-132</v>
      </c>
      <c r="UE108" s="5">
        <v>135</v>
      </c>
      <c r="UF108" s="5">
        <v>0</v>
      </c>
      <c r="UG108" s="5">
        <v>3</v>
      </c>
      <c r="UH108" s="5">
        <v>24</v>
      </c>
      <c r="UI108" s="5">
        <v>5</v>
      </c>
      <c r="UJ108" s="5">
        <v>2</v>
      </c>
      <c r="UK108" s="5">
        <v>58</v>
      </c>
      <c r="UL108" s="5">
        <v>14</v>
      </c>
      <c r="UM108" s="5">
        <v>7</v>
      </c>
      <c r="UN108" s="5">
        <v>7</v>
      </c>
      <c r="UO108" s="5">
        <v>193</v>
      </c>
      <c r="UP108" s="5">
        <v>204</v>
      </c>
      <c r="UQ108" s="5">
        <v>185</v>
      </c>
      <c r="UR108" s="5">
        <v>199</v>
      </c>
      <c r="US108" s="5">
        <v>315</v>
      </c>
      <c r="UT108" s="5">
        <v>3029</v>
      </c>
      <c r="UU108" s="5">
        <v>3947</v>
      </c>
      <c r="UV108" s="5">
        <v>4221</v>
      </c>
      <c r="UW108" s="5">
        <v>2293</v>
      </c>
      <c r="UX108" s="5">
        <v>710</v>
      </c>
      <c r="UY108" s="5">
        <v>608</v>
      </c>
      <c r="UZ108" s="5">
        <v>267</v>
      </c>
      <c r="VA108" s="5">
        <v>205</v>
      </c>
      <c r="VB108" s="5">
        <v>154</v>
      </c>
      <c r="VC108" s="5">
        <v>323</v>
      </c>
      <c r="VD108" s="5">
        <v>846</v>
      </c>
      <c r="VE108" s="5">
        <v>806</v>
      </c>
      <c r="VF108" s="5">
        <v>994</v>
      </c>
      <c r="VG108" s="5">
        <v>179964</v>
      </c>
      <c r="VH108" s="5">
        <v>186247</v>
      </c>
      <c r="VI108" s="5">
        <v>156108</v>
      </c>
      <c r="VJ108" s="5">
        <v>178040</v>
      </c>
      <c r="VK108" s="5">
        <v>129819</v>
      </c>
      <c r="VL108" s="5">
        <v>128228</v>
      </c>
      <c r="VM108" s="5">
        <v>137149</v>
      </c>
      <c r="VN108" s="5">
        <v>139663</v>
      </c>
      <c r="VO108" s="5">
        <v>137828</v>
      </c>
      <c r="VP108" s="5">
        <v>117260</v>
      </c>
      <c r="VQ108" s="5">
        <v>114234</v>
      </c>
      <c r="VR108" s="5">
        <v>93448</v>
      </c>
      <c r="VS108" s="5">
        <v>102166</v>
      </c>
      <c r="VT108" s="5">
        <v>94170</v>
      </c>
      <c r="VU108" s="5">
        <v>103241</v>
      </c>
      <c r="VV108" s="5">
        <v>78994</v>
      </c>
      <c r="VW108" s="5">
        <v>92316</v>
      </c>
      <c r="VX108" s="5">
        <v>101291</v>
      </c>
      <c r="VY108" s="5">
        <v>76917</v>
      </c>
      <c r="VZ108" s="5">
        <v>85372</v>
      </c>
      <c r="WA108" s="5">
        <v>96266</v>
      </c>
      <c r="WB108" s="5">
        <v>103048</v>
      </c>
      <c r="WC108" s="5">
        <v>98277</v>
      </c>
      <c r="WD108" s="5">
        <v>101330</v>
      </c>
      <c r="WE108" s="5">
        <v>104033</v>
      </c>
      <c r="WF108" s="5">
        <v>100334</v>
      </c>
      <c r="WG108" s="5">
        <v>106267</v>
      </c>
      <c r="WH108" s="5">
        <v>104173</v>
      </c>
      <c r="WI108" s="5">
        <v>99421</v>
      </c>
      <c r="WJ108" s="5">
        <v>91152</v>
      </c>
      <c r="WK108" s="5">
        <v>89359</v>
      </c>
      <c r="WL108" s="5">
        <v>79130</v>
      </c>
      <c r="WM108" s="5">
        <v>0</v>
      </c>
      <c r="WN108" s="5">
        <v>74</v>
      </c>
      <c r="WO108" s="5">
        <v>622</v>
      </c>
      <c r="WP108" s="5">
        <v>5022</v>
      </c>
      <c r="WQ108" s="5">
        <v>4790</v>
      </c>
      <c r="WR108" s="5">
        <v>3851</v>
      </c>
      <c r="WS108" s="5">
        <v>2818</v>
      </c>
      <c r="WT108" s="5">
        <v>1958</v>
      </c>
      <c r="WU108" s="5">
        <v>2306</v>
      </c>
      <c r="WV108" s="5">
        <v>2734</v>
      </c>
      <c r="WW108" s="5">
        <v>2546</v>
      </c>
      <c r="WX108" s="5">
        <v>3174</v>
      </c>
      <c r="WY108" s="5">
        <v>2848</v>
      </c>
      <c r="WZ108" s="5">
        <v>1392</v>
      </c>
      <c r="XA108" s="5">
        <v>5203</v>
      </c>
      <c r="XB108" s="5">
        <v>3237</v>
      </c>
      <c r="XC108" s="5">
        <v>171</v>
      </c>
      <c r="XD108" s="5">
        <v>-45</v>
      </c>
      <c r="XE108" s="5">
        <v>147</v>
      </c>
      <c r="XF108" s="5">
        <v>310</v>
      </c>
      <c r="XG108" s="5">
        <v>420</v>
      </c>
      <c r="XH108" s="5">
        <v>2364</v>
      </c>
      <c r="XI108" s="5">
        <v>1476</v>
      </c>
      <c r="XJ108" s="5">
        <v>1581</v>
      </c>
      <c r="XK108" s="5">
        <v>1509</v>
      </c>
      <c r="XL108" s="5">
        <v>1498</v>
      </c>
      <c r="XM108" s="5">
        <v>1459</v>
      </c>
      <c r="XN108" s="5">
        <v>1383</v>
      </c>
      <c r="XO108" s="5">
        <v>1302</v>
      </c>
      <c r="XP108" s="5">
        <v>1380</v>
      </c>
      <c r="XQ108" s="5">
        <v>1440</v>
      </c>
      <c r="XR108" s="5">
        <v>1417</v>
      </c>
      <c r="XS108" s="1">
        <v>15270</v>
      </c>
      <c r="XT108" s="3" t="s">
        <v>180</v>
      </c>
      <c r="XU108" s="3" t="s">
        <v>179</v>
      </c>
      <c r="XV108" s="3" t="s">
        <v>179</v>
      </c>
      <c r="XW108" s="3" t="s">
        <v>179</v>
      </c>
      <c r="XX108" s="3" t="s">
        <v>180</v>
      </c>
      <c r="XY108" s="3" t="s">
        <v>180</v>
      </c>
      <c r="XZ108" s="3" t="s">
        <v>252</v>
      </c>
    </row>
    <row r="109" spans="1:650" x14ac:dyDescent="0.3">
      <c r="A109" s="6" t="s">
        <v>140</v>
      </c>
      <c r="B109" s="1">
        <v>4057021</v>
      </c>
      <c r="C109" s="5">
        <v>35937</v>
      </c>
      <c r="D109" s="5">
        <v>37224</v>
      </c>
      <c r="E109" s="5">
        <v>56694</v>
      </c>
      <c r="F109" s="5">
        <v>85432</v>
      </c>
      <c r="G109" s="5">
        <v>28896</v>
      </c>
      <c r="H109" s="5">
        <v>24879</v>
      </c>
      <c r="I109" s="5">
        <v>9275</v>
      </c>
      <c r="J109" s="5">
        <v>39566</v>
      </c>
      <c r="K109" s="5">
        <v>15586</v>
      </c>
      <c r="L109" s="5">
        <v>16446</v>
      </c>
      <c r="M109" s="5">
        <v>13956</v>
      </c>
      <c r="N109" s="5">
        <v>7193</v>
      </c>
      <c r="O109" s="5">
        <v>2073</v>
      </c>
      <c r="P109" s="5">
        <v>182</v>
      </c>
      <c r="Q109" s="5">
        <v>328</v>
      </c>
      <c r="R109" s="5">
        <v>2</v>
      </c>
      <c r="S109" s="5">
        <v>7878</v>
      </c>
      <c r="T109" s="5">
        <v>12261</v>
      </c>
      <c r="U109" s="5">
        <v>0</v>
      </c>
      <c r="V109" s="5">
        <v>0</v>
      </c>
      <c r="W109" s="5">
        <v>-586</v>
      </c>
      <c r="X109" s="5">
        <v>6339</v>
      </c>
      <c r="Y109" s="5">
        <v>15559</v>
      </c>
      <c r="Z109" s="5">
        <v>4007</v>
      </c>
      <c r="AA109" s="5">
        <v>166</v>
      </c>
      <c r="AB109" s="5">
        <v>6417</v>
      </c>
      <c r="AC109" s="5">
        <v>150</v>
      </c>
      <c r="AD109" s="5">
        <v>693</v>
      </c>
      <c r="AE109" s="5">
        <v>544</v>
      </c>
      <c r="AF109" s="5">
        <v>285</v>
      </c>
      <c r="AG109" s="5">
        <v>0</v>
      </c>
      <c r="AH109" s="5">
        <v>0</v>
      </c>
      <c r="AI109" s="5">
        <v>0</v>
      </c>
      <c r="AJ109" s="5">
        <v>0</v>
      </c>
      <c r="AK109" s="5">
        <v>0</v>
      </c>
      <c r="AL109" s="5">
        <v>0</v>
      </c>
      <c r="AM109" s="5">
        <v>0</v>
      </c>
      <c r="AN109" s="5">
        <v>0</v>
      </c>
      <c r="AO109" s="5">
        <v>0</v>
      </c>
      <c r="AP109" s="5">
        <v>0</v>
      </c>
      <c r="AQ109" s="5">
        <v>0</v>
      </c>
      <c r="AR109" s="5">
        <v>0</v>
      </c>
      <c r="AS109" s="5">
        <v>0</v>
      </c>
      <c r="AT109" s="5">
        <v>0</v>
      </c>
      <c r="AU109" s="5">
        <v>0</v>
      </c>
      <c r="AV109" s="5">
        <v>0</v>
      </c>
      <c r="AW109" s="5">
        <v>0</v>
      </c>
      <c r="AX109" s="5">
        <v>0</v>
      </c>
      <c r="AY109" s="5">
        <v>0</v>
      </c>
      <c r="AZ109" s="5">
        <v>0</v>
      </c>
      <c r="BA109" s="5">
        <v>0</v>
      </c>
      <c r="BB109" s="5">
        <v>84423</v>
      </c>
      <c r="BC109" s="5">
        <v>135676</v>
      </c>
      <c r="BD109" s="5">
        <v>84426</v>
      </c>
      <c r="BE109" s="5">
        <v>65992</v>
      </c>
      <c r="BF109" s="5">
        <v>91772</v>
      </c>
      <c r="BG109" s="5">
        <v>181817</v>
      </c>
      <c r="BH109" s="5">
        <v>273193</v>
      </c>
      <c r="BI109" s="5">
        <v>177526</v>
      </c>
      <c r="BJ109" s="5">
        <v>116442</v>
      </c>
      <c r="BK109" s="5">
        <v>124844</v>
      </c>
      <c r="BL109" s="5">
        <v>93382</v>
      </c>
      <c r="BM109" s="5">
        <v>179869</v>
      </c>
      <c r="BN109" s="5">
        <v>103362</v>
      </c>
      <c r="BO109" s="5">
        <v>695068</v>
      </c>
      <c r="BP109" s="5">
        <v>619179</v>
      </c>
      <c r="BQ109" s="5">
        <v>813697</v>
      </c>
      <c r="BR109" s="5">
        <v>518077</v>
      </c>
      <c r="BS109" s="5">
        <v>961657</v>
      </c>
      <c r="BT109" s="5">
        <v>487611</v>
      </c>
      <c r="BU109" s="5">
        <v>360786</v>
      </c>
      <c r="BV109" s="5">
        <v>199783</v>
      </c>
      <c r="BW109" s="5">
        <v>96839</v>
      </c>
      <c r="BX109" s="5">
        <v>85316</v>
      </c>
      <c r="BY109" s="5">
        <v>35455</v>
      </c>
      <c r="BZ109" s="5">
        <v>71323</v>
      </c>
      <c r="CA109" s="5">
        <v>46288</v>
      </c>
      <c r="CB109" s="5">
        <v>19865</v>
      </c>
      <c r="CC109" s="5">
        <v>13367</v>
      </c>
      <c r="CD109" s="5">
        <v>30354</v>
      </c>
      <c r="CE109" s="5">
        <v>13102</v>
      </c>
      <c r="CF109" s="5">
        <v>9858</v>
      </c>
      <c r="CG109" s="5">
        <v>10032</v>
      </c>
      <c r="CH109" s="5">
        <v>5379</v>
      </c>
      <c r="CI109" s="5">
        <v>6526</v>
      </c>
      <c r="CJ109" s="5">
        <v>258</v>
      </c>
      <c r="CK109" s="5">
        <v>7204</v>
      </c>
      <c r="CL109" s="5">
        <v>14933</v>
      </c>
      <c r="CM109" s="5">
        <v>19941</v>
      </c>
      <c r="CN109" s="5">
        <v>12701</v>
      </c>
      <c r="CO109" s="5">
        <v>18946</v>
      </c>
      <c r="CP109" s="5">
        <v>16996</v>
      </c>
      <c r="CQ109" s="5">
        <v>3059</v>
      </c>
      <c r="CR109" s="5">
        <v>1164</v>
      </c>
      <c r="CS109" s="5">
        <v>7687</v>
      </c>
      <c r="CT109" s="5">
        <v>2055</v>
      </c>
      <c r="CU109" s="5">
        <v>283895</v>
      </c>
      <c r="CV109" s="5">
        <v>397026</v>
      </c>
      <c r="CW109" s="5">
        <v>426951</v>
      </c>
      <c r="CX109" s="5">
        <v>317766</v>
      </c>
      <c r="CY109" s="5">
        <v>266973</v>
      </c>
      <c r="CZ109" s="5">
        <v>259358</v>
      </c>
      <c r="DA109" s="5">
        <v>279496</v>
      </c>
      <c r="DB109" s="5">
        <v>215230</v>
      </c>
      <c r="DC109" s="5">
        <v>243940</v>
      </c>
      <c r="DD109" s="5">
        <v>195761</v>
      </c>
      <c r="DE109" s="5">
        <v>147671</v>
      </c>
      <c r="DF109" s="5">
        <v>159979</v>
      </c>
      <c r="DG109" s="5">
        <v>141163</v>
      </c>
      <c r="DH109" s="5">
        <v>144410</v>
      </c>
      <c r="DI109" s="5">
        <v>129976</v>
      </c>
      <c r="DJ109" s="5">
        <v>133765</v>
      </c>
      <c r="DK109" s="5">
        <v>187187</v>
      </c>
      <c r="DL109" s="5">
        <v>168625</v>
      </c>
      <c r="DM109" s="5">
        <v>112681</v>
      </c>
      <c r="DN109" s="5">
        <v>110995</v>
      </c>
      <c r="DO109" s="5">
        <v>94712</v>
      </c>
      <c r="DP109" s="5">
        <v>100227</v>
      </c>
      <c r="DQ109" s="5">
        <v>128998</v>
      </c>
      <c r="DR109" s="5">
        <v>139655</v>
      </c>
      <c r="DS109" s="5">
        <v>144039</v>
      </c>
      <c r="DT109" s="5">
        <v>174931</v>
      </c>
      <c r="DU109" s="5">
        <v>156481</v>
      </c>
      <c r="DV109" s="5">
        <v>170711</v>
      </c>
      <c r="DW109" s="5">
        <v>141059</v>
      </c>
      <c r="DX109" s="5">
        <v>141884</v>
      </c>
      <c r="DY109" s="5">
        <v>115867</v>
      </c>
      <c r="DZ109" s="5">
        <v>126009</v>
      </c>
      <c r="EA109" s="5">
        <v>44853</v>
      </c>
      <c r="EB109" s="5">
        <v>31739</v>
      </c>
      <c r="EC109" s="5">
        <v>53464</v>
      </c>
      <c r="ED109" s="5">
        <v>94730</v>
      </c>
      <c r="EE109" s="5">
        <v>42062</v>
      </c>
      <c r="EF109" s="5">
        <v>28144</v>
      </c>
      <c r="EG109" s="5">
        <v>44677</v>
      </c>
      <c r="EH109" s="5">
        <v>77767</v>
      </c>
      <c r="EI109" s="5">
        <v>33849</v>
      </c>
      <c r="EJ109" s="5">
        <v>41603</v>
      </c>
      <c r="EK109" s="5">
        <v>37872</v>
      </c>
      <c r="EL109" s="5">
        <v>44890</v>
      </c>
      <c r="EM109" s="5">
        <v>55037</v>
      </c>
      <c r="EN109" s="5">
        <v>62178</v>
      </c>
      <c r="EO109" s="5">
        <v>6194</v>
      </c>
      <c r="EP109" s="5">
        <v>4612</v>
      </c>
      <c r="EQ109" s="5">
        <v>31486</v>
      </c>
      <c r="ER109" s="5">
        <v>11770</v>
      </c>
      <c r="ES109" s="5">
        <v>9610</v>
      </c>
      <c r="ET109" s="5">
        <v>17390</v>
      </c>
      <c r="EU109" s="5">
        <v>-2645</v>
      </c>
      <c r="EV109" s="5">
        <v>20232</v>
      </c>
      <c r="EW109" s="5">
        <v>11499</v>
      </c>
      <c r="EX109" s="5">
        <v>4729</v>
      </c>
      <c r="EY109" s="5">
        <v>30747</v>
      </c>
      <c r="EZ109" s="5">
        <v>10182</v>
      </c>
      <c r="FA109" s="5">
        <v>25943</v>
      </c>
      <c r="FB109" s="5">
        <v>31769</v>
      </c>
      <c r="FC109" s="5">
        <v>6396</v>
      </c>
      <c r="FD109" s="5">
        <v>9398</v>
      </c>
      <c r="FE109" s="5">
        <v>27380</v>
      </c>
      <c r="FF109" s="5">
        <v>32049</v>
      </c>
      <c r="FG109" s="5">
        <v>0</v>
      </c>
      <c r="FH109" s="5">
        <v>0</v>
      </c>
      <c r="FI109" s="5">
        <v>0</v>
      </c>
      <c r="FJ109" s="5">
        <v>0</v>
      </c>
      <c r="FK109" s="5">
        <v>0</v>
      </c>
      <c r="FL109" s="5">
        <v>0</v>
      </c>
      <c r="FM109" s="5">
        <v>0</v>
      </c>
      <c r="FN109" s="5">
        <v>0</v>
      </c>
      <c r="FO109" s="5">
        <v>0</v>
      </c>
      <c r="FP109" s="5">
        <v>0</v>
      </c>
      <c r="FQ109" s="5">
        <v>0</v>
      </c>
      <c r="FR109" s="5">
        <v>0</v>
      </c>
      <c r="FS109" s="5">
        <v>0</v>
      </c>
      <c r="FT109" s="5">
        <v>0</v>
      </c>
      <c r="FU109" s="5" t="s">
        <v>33</v>
      </c>
      <c r="FV109" s="5" t="s">
        <v>33</v>
      </c>
      <c r="FW109" s="5" t="s">
        <v>33</v>
      </c>
      <c r="FX109" s="5" t="s">
        <v>33</v>
      </c>
      <c r="FY109" s="5" t="s">
        <v>33</v>
      </c>
      <c r="FZ109" s="5" t="s">
        <v>33</v>
      </c>
      <c r="GA109" s="5" t="s">
        <v>33</v>
      </c>
      <c r="GB109" s="5" t="s">
        <v>33</v>
      </c>
      <c r="GC109" s="5" t="s">
        <v>33</v>
      </c>
      <c r="GD109" s="5" t="s">
        <v>33</v>
      </c>
      <c r="GE109" s="5" t="s">
        <v>33</v>
      </c>
      <c r="GF109" s="5" t="s">
        <v>33</v>
      </c>
      <c r="GG109" s="5" t="s">
        <v>33</v>
      </c>
      <c r="GH109" s="5" t="s">
        <v>33</v>
      </c>
      <c r="GI109" s="5" t="s">
        <v>33</v>
      </c>
      <c r="GJ109" s="5" t="s">
        <v>33</v>
      </c>
      <c r="GK109" s="5" t="s">
        <v>33</v>
      </c>
      <c r="GL109" s="5" t="s">
        <v>33</v>
      </c>
      <c r="GM109" s="5">
        <v>1059897</v>
      </c>
      <c r="GN109" s="5">
        <v>1085167</v>
      </c>
      <c r="GO109" s="5">
        <v>1350806</v>
      </c>
      <c r="GP109" s="5">
        <v>1016006</v>
      </c>
      <c r="GQ109" s="5">
        <v>1299588</v>
      </c>
      <c r="GR109" s="5">
        <v>799993</v>
      </c>
      <c r="GS109" s="5">
        <v>694235</v>
      </c>
      <c r="GT109" s="5">
        <v>532346</v>
      </c>
      <c r="GU109" s="5">
        <v>390214</v>
      </c>
      <c r="GV109" s="5">
        <v>339126</v>
      </c>
      <c r="GW109" s="5">
        <v>234955</v>
      </c>
      <c r="GX109" s="5">
        <v>283386</v>
      </c>
      <c r="GY109" s="5">
        <v>244561</v>
      </c>
      <c r="GZ109" s="5">
        <v>226635</v>
      </c>
      <c r="HA109" s="5">
        <v>149866</v>
      </c>
      <c r="HB109" s="5">
        <v>168733</v>
      </c>
      <c r="HC109" s="5">
        <v>239653</v>
      </c>
      <c r="HD109" s="5">
        <v>202513</v>
      </c>
      <c r="HE109" s="5">
        <v>132324</v>
      </c>
      <c r="HF109" s="5">
        <v>218187</v>
      </c>
      <c r="HG109" s="5">
        <v>233682</v>
      </c>
      <c r="HH109" s="5">
        <v>211482</v>
      </c>
      <c r="HI109" s="5">
        <v>229251</v>
      </c>
      <c r="HJ109" s="5">
        <v>255097</v>
      </c>
      <c r="HK109" s="5">
        <v>376709</v>
      </c>
      <c r="HL109" s="5">
        <v>477425</v>
      </c>
      <c r="HM109" s="5">
        <v>379046</v>
      </c>
      <c r="HN109" s="5">
        <v>336611</v>
      </c>
      <c r="HO109" s="5">
        <v>275902</v>
      </c>
      <c r="HP109" s="5">
        <v>246114</v>
      </c>
      <c r="HQ109" s="5">
        <v>330803</v>
      </c>
      <c r="HR109" s="5">
        <v>263474</v>
      </c>
      <c r="HS109" s="5">
        <v>550415</v>
      </c>
      <c r="HT109" s="5">
        <v>542015</v>
      </c>
      <c r="HU109" s="5">
        <v>497005</v>
      </c>
      <c r="HV109" s="5">
        <v>521798</v>
      </c>
      <c r="HW109" s="5">
        <v>658057</v>
      </c>
      <c r="HX109" s="5">
        <v>662942</v>
      </c>
      <c r="HY109" s="5">
        <v>632743</v>
      </c>
      <c r="HZ109" s="5">
        <v>624099</v>
      </c>
      <c r="IA109" s="5">
        <v>763149</v>
      </c>
      <c r="IB109" s="5">
        <v>1391925</v>
      </c>
      <c r="IC109" s="5">
        <v>1914123</v>
      </c>
      <c r="ID109" s="5">
        <v>1986352</v>
      </c>
      <c r="IE109" s="5">
        <v>2016112</v>
      </c>
      <c r="IF109" s="5">
        <v>1912109</v>
      </c>
      <c r="IG109" s="5">
        <v>1806523</v>
      </c>
      <c r="IH109" s="5">
        <v>1718294</v>
      </c>
      <c r="II109" s="5">
        <v>1655075</v>
      </c>
      <c r="IJ109" s="5">
        <v>1638938</v>
      </c>
      <c r="IK109" s="5">
        <v>1502247</v>
      </c>
      <c r="IL109" s="5">
        <v>1518341</v>
      </c>
      <c r="IM109" s="5">
        <v>1555625</v>
      </c>
      <c r="IN109" s="5">
        <v>1689772</v>
      </c>
      <c r="IO109" s="5">
        <v>1170380</v>
      </c>
      <c r="IP109" s="5">
        <v>1006592</v>
      </c>
      <c r="IQ109" s="5">
        <v>947121</v>
      </c>
      <c r="IR109" s="5">
        <v>961070</v>
      </c>
      <c r="IS109" s="5">
        <v>1001187</v>
      </c>
      <c r="IT109" s="5">
        <v>1025655</v>
      </c>
      <c r="IU109" s="5">
        <v>881991</v>
      </c>
      <c r="IV109" s="5">
        <v>755490</v>
      </c>
      <c r="IW109" s="5">
        <v>717364</v>
      </c>
      <c r="IX109" s="5">
        <v>645973</v>
      </c>
      <c r="IY109" s="5">
        <v>0</v>
      </c>
      <c r="IZ109" s="5">
        <v>0</v>
      </c>
      <c r="JA109" s="5">
        <v>0</v>
      </c>
      <c r="JB109" s="5">
        <v>0</v>
      </c>
      <c r="JC109" s="5">
        <v>0</v>
      </c>
      <c r="JD109" s="5">
        <v>0</v>
      </c>
      <c r="JE109" s="5">
        <v>0</v>
      </c>
      <c r="JF109" s="5">
        <v>0</v>
      </c>
      <c r="JG109" s="5">
        <v>0</v>
      </c>
      <c r="JH109" s="5">
        <v>0</v>
      </c>
      <c r="JI109" s="5">
        <v>0</v>
      </c>
      <c r="JJ109" s="5">
        <v>0</v>
      </c>
      <c r="JK109" s="5">
        <v>0</v>
      </c>
      <c r="JL109" s="5">
        <v>0</v>
      </c>
      <c r="JM109" s="5">
        <v>0</v>
      </c>
      <c r="JN109" s="5">
        <v>0</v>
      </c>
      <c r="JO109" s="5">
        <v>0</v>
      </c>
      <c r="JP109" s="5">
        <v>0</v>
      </c>
      <c r="JQ109" s="5">
        <v>0</v>
      </c>
      <c r="JR109" s="5">
        <v>78379</v>
      </c>
      <c r="JS109" s="5">
        <v>137168</v>
      </c>
      <c r="JT109" s="5">
        <v>142617</v>
      </c>
      <c r="JU109" s="5">
        <v>131359</v>
      </c>
      <c r="JV109" s="5">
        <v>133245</v>
      </c>
      <c r="JW109" s="5">
        <v>152126</v>
      </c>
      <c r="JX109" s="5">
        <v>145387</v>
      </c>
      <c r="JY109" s="5">
        <v>162844</v>
      </c>
      <c r="JZ109" s="5">
        <v>135119</v>
      </c>
      <c r="KA109" s="5">
        <v>138977</v>
      </c>
      <c r="KB109" s="5">
        <v>158914</v>
      </c>
      <c r="KC109" s="5">
        <v>166163</v>
      </c>
      <c r="KD109" s="5">
        <v>152452</v>
      </c>
      <c r="KE109" s="5">
        <v>177826</v>
      </c>
      <c r="KF109" s="5">
        <v>160617</v>
      </c>
      <c r="KG109" s="5">
        <v>129560</v>
      </c>
      <c r="KH109" s="5">
        <v>121522</v>
      </c>
      <c r="KI109" s="5">
        <v>111169</v>
      </c>
      <c r="KJ109" s="5">
        <v>94526</v>
      </c>
      <c r="KK109" s="5">
        <v>84674</v>
      </c>
      <c r="KL109" s="5">
        <v>73825</v>
      </c>
      <c r="KM109" s="5">
        <v>70942</v>
      </c>
      <c r="KN109" s="5">
        <v>87039</v>
      </c>
      <c r="KO109" s="5">
        <v>153610</v>
      </c>
      <c r="KP109" s="5">
        <v>163132</v>
      </c>
      <c r="KQ109" s="5">
        <v>161154</v>
      </c>
      <c r="KR109" s="5">
        <v>126783</v>
      </c>
      <c r="KS109" s="5">
        <v>193922</v>
      </c>
      <c r="KT109" s="5">
        <v>12677</v>
      </c>
      <c r="KU109" s="5">
        <v>5334</v>
      </c>
      <c r="KV109" s="5">
        <v>6866</v>
      </c>
      <c r="KW109" s="5">
        <v>3643</v>
      </c>
      <c r="KX109" s="5">
        <v>12119</v>
      </c>
      <c r="KY109" s="5">
        <v>25059</v>
      </c>
      <c r="KZ109" s="5">
        <v>26199</v>
      </c>
      <c r="LA109" s="5">
        <v>14219</v>
      </c>
      <c r="LB109" s="5">
        <v>5465</v>
      </c>
      <c r="LC109" s="5">
        <v>4446</v>
      </c>
      <c r="LD109" s="5">
        <v>5507</v>
      </c>
      <c r="LE109" s="5">
        <v>5902</v>
      </c>
      <c r="LF109" s="5">
        <v>5580</v>
      </c>
      <c r="LG109" s="5">
        <v>4836</v>
      </c>
      <c r="LH109" s="5">
        <v>4426</v>
      </c>
      <c r="LI109" s="5">
        <v>4459</v>
      </c>
      <c r="LJ109" s="5">
        <v>3903</v>
      </c>
      <c r="LK109" s="5">
        <v>18080</v>
      </c>
      <c r="LL109" s="5">
        <v>19343</v>
      </c>
      <c r="LM109" s="5">
        <v>18674</v>
      </c>
      <c r="LN109" s="5">
        <v>25413</v>
      </c>
      <c r="LO109" s="5">
        <v>30324</v>
      </c>
      <c r="LP109" s="5">
        <v>27337</v>
      </c>
      <c r="LQ109" s="5">
        <v>30584</v>
      </c>
      <c r="LR109" s="5">
        <v>35972</v>
      </c>
      <c r="LS109" s="5">
        <v>26431</v>
      </c>
      <c r="LT109" s="5">
        <v>25284</v>
      </c>
      <c r="LU109" s="5">
        <v>16002</v>
      </c>
      <c r="LV109" s="5">
        <v>14938</v>
      </c>
      <c r="LW109" s="5">
        <v>17804</v>
      </c>
      <c r="LX109" s="5">
        <v>17105</v>
      </c>
      <c r="LY109" s="5">
        <v>13786</v>
      </c>
      <c r="LZ109" s="5">
        <v>13459</v>
      </c>
      <c r="MA109" s="5">
        <v>8296</v>
      </c>
      <c r="MB109" s="5">
        <v>5468</v>
      </c>
      <c r="MC109" s="5">
        <v>4575</v>
      </c>
      <c r="MD109" s="5">
        <v>4616</v>
      </c>
      <c r="ME109" s="5">
        <v>5039</v>
      </c>
      <c r="MF109" s="5">
        <v>4364</v>
      </c>
      <c r="MG109" s="5">
        <v>4859</v>
      </c>
      <c r="MH109" s="5">
        <v>5320</v>
      </c>
      <c r="MI109" s="5">
        <v>5865</v>
      </c>
      <c r="MJ109" s="5">
        <v>5782</v>
      </c>
      <c r="MK109" s="5">
        <v>5676</v>
      </c>
      <c r="ML109" s="5">
        <v>5472</v>
      </c>
      <c r="MM109" s="5">
        <v>6549</v>
      </c>
      <c r="MN109" s="5">
        <v>4869</v>
      </c>
      <c r="MO109" s="5">
        <v>5615</v>
      </c>
      <c r="MP109" s="5">
        <v>6848</v>
      </c>
      <c r="MQ109" s="5">
        <v>85</v>
      </c>
      <c r="MR109" s="5">
        <v>85</v>
      </c>
      <c r="MS109" s="5">
        <v>81</v>
      </c>
      <c r="MT109" s="5">
        <v>77</v>
      </c>
      <c r="MU109" s="5">
        <v>212</v>
      </c>
      <c r="MV109" s="5">
        <v>222</v>
      </c>
      <c r="MW109" s="5">
        <v>339</v>
      </c>
      <c r="MX109" s="5">
        <v>470</v>
      </c>
      <c r="MY109" s="5">
        <v>374</v>
      </c>
      <c r="MZ109" s="5">
        <v>6</v>
      </c>
      <c r="NA109" s="5">
        <v>4106</v>
      </c>
      <c r="NB109" s="5">
        <v>3357</v>
      </c>
      <c r="NC109" s="5">
        <v>3979</v>
      </c>
      <c r="ND109" s="5">
        <v>2760</v>
      </c>
      <c r="NE109" s="5" t="s">
        <v>33</v>
      </c>
      <c r="NF109" s="5" t="s">
        <v>33</v>
      </c>
      <c r="NG109" s="5" t="s">
        <v>33</v>
      </c>
      <c r="NH109" s="5" t="s">
        <v>33</v>
      </c>
      <c r="NI109" s="5" t="s">
        <v>33</v>
      </c>
      <c r="NJ109" s="5" t="s">
        <v>33</v>
      </c>
      <c r="NK109" s="5" t="s">
        <v>33</v>
      </c>
      <c r="NL109" s="5" t="s">
        <v>33</v>
      </c>
      <c r="NM109" s="5" t="s">
        <v>33</v>
      </c>
      <c r="NN109" s="5" t="s">
        <v>33</v>
      </c>
      <c r="NO109" s="5" t="s">
        <v>33</v>
      </c>
      <c r="NP109" s="5" t="s">
        <v>33</v>
      </c>
      <c r="NQ109" s="5" t="s">
        <v>33</v>
      </c>
      <c r="NR109" s="5" t="s">
        <v>33</v>
      </c>
      <c r="NS109" s="5" t="s">
        <v>33</v>
      </c>
      <c r="NT109" s="5" t="s">
        <v>33</v>
      </c>
      <c r="NU109" s="5" t="s">
        <v>33</v>
      </c>
      <c r="NV109" s="5" t="s">
        <v>33</v>
      </c>
      <c r="NW109" s="5">
        <v>0</v>
      </c>
      <c r="NX109" s="5">
        <v>0</v>
      </c>
      <c r="NY109" s="5">
        <v>0</v>
      </c>
      <c r="NZ109" s="5">
        <v>0</v>
      </c>
      <c r="OA109" s="5">
        <v>0</v>
      </c>
      <c r="OB109" s="5">
        <v>0</v>
      </c>
      <c r="OC109" s="5">
        <v>0</v>
      </c>
      <c r="OD109" s="5">
        <v>0</v>
      </c>
      <c r="OE109" s="5">
        <v>0</v>
      </c>
      <c r="OF109" s="5">
        <v>0</v>
      </c>
      <c r="OG109" s="5">
        <v>0</v>
      </c>
      <c r="OH109" s="5">
        <v>0</v>
      </c>
      <c r="OI109" s="5">
        <v>0</v>
      </c>
      <c r="OJ109" s="5">
        <v>0</v>
      </c>
      <c r="OK109" s="5" t="s">
        <v>33</v>
      </c>
      <c r="OL109" s="5" t="s">
        <v>33</v>
      </c>
      <c r="OM109" s="5" t="s">
        <v>33</v>
      </c>
      <c r="ON109" s="5" t="s">
        <v>33</v>
      </c>
      <c r="OO109" s="5" t="s">
        <v>33</v>
      </c>
      <c r="OP109" s="5" t="s">
        <v>33</v>
      </c>
      <c r="OQ109" s="5" t="s">
        <v>33</v>
      </c>
      <c r="OR109" s="5" t="s">
        <v>33</v>
      </c>
      <c r="OS109" s="5" t="s">
        <v>33</v>
      </c>
      <c r="OT109" s="5" t="s">
        <v>33</v>
      </c>
      <c r="OU109" s="5" t="s">
        <v>33</v>
      </c>
      <c r="OV109" s="5" t="s">
        <v>33</v>
      </c>
      <c r="OW109" s="5" t="s">
        <v>33</v>
      </c>
      <c r="OX109" s="5" t="s">
        <v>33</v>
      </c>
      <c r="OY109" s="5" t="s">
        <v>33</v>
      </c>
      <c r="OZ109" s="5" t="s">
        <v>33</v>
      </c>
      <c r="PA109" s="5" t="s">
        <v>33</v>
      </c>
      <c r="PB109" s="5" t="s">
        <v>33</v>
      </c>
      <c r="PC109" s="5">
        <v>95494</v>
      </c>
      <c r="PD109" s="5">
        <v>94552</v>
      </c>
      <c r="PE109" s="5">
        <v>74502</v>
      </c>
      <c r="PF109" s="5">
        <v>65984</v>
      </c>
      <c r="PG109" s="5">
        <v>66147</v>
      </c>
      <c r="PH109" s="5">
        <v>80556</v>
      </c>
      <c r="PI109" s="5">
        <v>77014</v>
      </c>
      <c r="PJ109" s="5">
        <v>82035</v>
      </c>
      <c r="PK109" s="5">
        <v>85890</v>
      </c>
      <c r="PL109" s="5">
        <v>75007</v>
      </c>
      <c r="PM109" s="5">
        <v>70226</v>
      </c>
      <c r="PN109" s="5">
        <v>77971</v>
      </c>
      <c r="PO109" s="5">
        <v>76405</v>
      </c>
      <c r="PP109" s="5">
        <v>69682</v>
      </c>
      <c r="PQ109" s="5">
        <v>63755</v>
      </c>
      <c r="PR109" s="5">
        <v>65868</v>
      </c>
      <c r="PS109" s="5">
        <v>62444</v>
      </c>
      <c r="PT109" s="5">
        <v>55538</v>
      </c>
      <c r="PU109" s="5">
        <v>48340</v>
      </c>
      <c r="PV109" s="5">
        <v>54321</v>
      </c>
      <c r="PW109" s="5">
        <v>55942</v>
      </c>
      <c r="PX109" s="5">
        <v>49147</v>
      </c>
      <c r="PY109" s="5">
        <v>41102</v>
      </c>
      <c r="PZ109" s="5">
        <v>46437</v>
      </c>
      <c r="QA109" s="5">
        <v>35780</v>
      </c>
      <c r="QB109" s="5">
        <v>35024</v>
      </c>
      <c r="QC109" s="5">
        <v>33081</v>
      </c>
      <c r="QD109" s="5">
        <v>35484</v>
      </c>
      <c r="QE109" s="5">
        <v>37138</v>
      </c>
      <c r="QF109" s="5">
        <v>34986</v>
      </c>
      <c r="QG109" s="5">
        <v>33359</v>
      </c>
      <c r="QH109" s="5">
        <v>30448</v>
      </c>
      <c r="QI109" s="5">
        <v>90004</v>
      </c>
      <c r="QJ109" s="5">
        <v>93774</v>
      </c>
      <c r="QK109" s="5">
        <v>82082</v>
      </c>
      <c r="QL109" s="5">
        <v>100693</v>
      </c>
      <c r="QM109" s="5">
        <v>91788</v>
      </c>
      <c r="QN109" s="5">
        <v>95544</v>
      </c>
      <c r="QO109" s="5">
        <v>89280</v>
      </c>
      <c r="QP109" s="5">
        <v>75265</v>
      </c>
      <c r="QQ109" s="5">
        <v>66414</v>
      </c>
      <c r="QR109" s="5">
        <v>67371</v>
      </c>
      <c r="QS109" s="5">
        <v>55925</v>
      </c>
      <c r="QT109" s="5">
        <v>69190</v>
      </c>
      <c r="QU109" s="5">
        <v>71741</v>
      </c>
      <c r="QV109" s="5">
        <v>72252</v>
      </c>
      <c r="QW109" s="5">
        <v>62605</v>
      </c>
      <c r="QX109" s="5">
        <v>58669</v>
      </c>
      <c r="QY109" s="5">
        <v>60509</v>
      </c>
      <c r="QZ109" s="5">
        <v>62338</v>
      </c>
      <c r="RA109" s="5">
        <v>52883</v>
      </c>
      <c r="RB109" s="5">
        <v>55460</v>
      </c>
      <c r="RC109" s="5">
        <v>51459</v>
      </c>
      <c r="RD109" s="5">
        <v>43403</v>
      </c>
      <c r="RE109" s="5">
        <v>44452</v>
      </c>
      <c r="RF109" s="5">
        <v>46120</v>
      </c>
      <c r="RG109" s="5">
        <v>52172</v>
      </c>
      <c r="RH109" s="5">
        <v>51442</v>
      </c>
      <c r="RI109" s="5">
        <v>57964</v>
      </c>
      <c r="RJ109" s="5">
        <v>55449</v>
      </c>
      <c r="RK109" s="5">
        <v>55845</v>
      </c>
      <c r="RL109" s="5">
        <v>54915</v>
      </c>
      <c r="RM109" s="5">
        <v>57049</v>
      </c>
      <c r="RN109" s="5">
        <v>59966</v>
      </c>
      <c r="RO109" s="5">
        <v>75180</v>
      </c>
      <c r="RP109" s="5">
        <v>78460</v>
      </c>
      <c r="RQ109" s="5">
        <v>69181</v>
      </c>
      <c r="RR109" s="5">
        <v>82383</v>
      </c>
      <c r="RS109" s="5">
        <v>86548</v>
      </c>
      <c r="RT109" s="5">
        <v>78943</v>
      </c>
      <c r="RU109" s="5">
        <v>74898</v>
      </c>
      <c r="RV109" s="5">
        <v>72840</v>
      </c>
      <c r="RW109" s="5">
        <v>73846</v>
      </c>
      <c r="RX109" s="5">
        <v>70553</v>
      </c>
      <c r="RY109" s="5">
        <v>62688</v>
      </c>
      <c r="RZ109" s="5">
        <v>61463</v>
      </c>
      <c r="SA109" s="5">
        <v>55057</v>
      </c>
      <c r="SB109" s="5">
        <v>52553</v>
      </c>
      <c r="SC109" s="5">
        <v>48810</v>
      </c>
      <c r="SD109" s="5">
        <v>51153</v>
      </c>
      <c r="SE109" s="5">
        <v>54758</v>
      </c>
      <c r="SF109" s="5">
        <v>50910</v>
      </c>
      <c r="SG109" s="5">
        <v>42833</v>
      </c>
      <c r="SH109" s="5">
        <v>58958</v>
      </c>
      <c r="SI109" s="5">
        <v>71718</v>
      </c>
      <c r="SJ109" s="5">
        <v>89539</v>
      </c>
      <c r="SK109" s="5">
        <v>50564</v>
      </c>
      <c r="SL109" s="5">
        <v>53440</v>
      </c>
      <c r="SM109" s="5">
        <v>59701</v>
      </c>
      <c r="SN109" s="5">
        <v>51443</v>
      </c>
      <c r="SO109" s="5">
        <v>50585</v>
      </c>
      <c r="SP109" s="5">
        <v>47783</v>
      </c>
      <c r="SQ109" s="5">
        <v>50948</v>
      </c>
      <c r="SR109" s="5">
        <v>51985</v>
      </c>
      <c r="SS109" s="5">
        <v>46852</v>
      </c>
      <c r="ST109" s="5">
        <v>42008</v>
      </c>
      <c r="SU109" s="5">
        <v>97225</v>
      </c>
      <c r="SV109" s="5">
        <v>97569</v>
      </c>
      <c r="SW109" s="5">
        <v>99779</v>
      </c>
      <c r="SX109" s="5">
        <v>94624</v>
      </c>
      <c r="SY109" s="5">
        <v>105952</v>
      </c>
      <c r="SZ109" s="5">
        <v>91321</v>
      </c>
      <c r="TA109" s="5">
        <v>81586</v>
      </c>
      <c r="TB109" s="5">
        <v>110168</v>
      </c>
      <c r="TC109" s="5">
        <v>113834</v>
      </c>
      <c r="TD109" s="5">
        <v>84025</v>
      </c>
      <c r="TE109" s="5">
        <v>27017</v>
      </c>
      <c r="TF109" s="5">
        <v>19991</v>
      </c>
      <c r="TG109" s="5">
        <v>16877</v>
      </c>
      <c r="TH109" s="5">
        <v>12532</v>
      </c>
      <c r="TI109" s="5">
        <v>12106</v>
      </c>
      <c r="TJ109" s="5">
        <v>11373</v>
      </c>
      <c r="TK109" s="5">
        <v>11328</v>
      </c>
      <c r="TL109" s="5">
        <v>11644</v>
      </c>
      <c r="TM109" s="5">
        <v>11732</v>
      </c>
      <c r="TN109" s="5">
        <v>9560</v>
      </c>
      <c r="TO109" s="5">
        <v>10189</v>
      </c>
      <c r="TP109" s="5">
        <v>6693</v>
      </c>
      <c r="TQ109" s="5">
        <v>15248</v>
      </c>
      <c r="TR109" s="5">
        <v>9063</v>
      </c>
      <c r="TS109" s="5">
        <v>14561</v>
      </c>
      <c r="TT109" s="5">
        <v>17140</v>
      </c>
      <c r="TU109" s="5">
        <v>16516</v>
      </c>
      <c r="TV109" s="5">
        <v>12455</v>
      </c>
      <c r="TW109" s="5">
        <v>12160</v>
      </c>
      <c r="TX109" s="5">
        <v>11621</v>
      </c>
      <c r="TY109" s="5">
        <v>16633</v>
      </c>
      <c r="TZ109" s="5">
        <v>13546</v>
      </c>
      <c r="UA109" s="5">
        <v>1895</v>
      </c>
      <c r="UB109" s="5">
        <v>1729</v>
      </c>
      <c r="UC109" s="5">
        <v>1597</v>
      </c>
      <c r="UD109" s="5">
        <v>1638</v>
      </c>
      <c r="UE109" s="5">
        <v>2233</v>
      </c>
      <c r="UF109" s="5">
        <v>2343</v>
      </c>
      <c r="UG109" s="5">
        <v>2533</v>
      </c>
      <c r="UH109" s="5">
        <v>2150</v>
      </c>
      <c r="UI109" s="5">
        <v>2316</v>
      </c>
      <c r="UJ109" s="5">
        <v>2524</v>
      </c>
      <c r="UK109" s="5">
        <v>2472</v>
      </c>
      <c r="UL109" s="5">
        <v>5885</v>
      </c>
      <c r="UM109" s="5">
        <v>6785</v>
      </c>
      <c r="UN109" s="5">
        <v>3440</v>
      </c>
      <c r="UO109" s="5">
        <v>3865</v>
      </c>
      <c r="UP109" s="5">
        <v>3848</v>
      </c>
      <c r="UQ109" s="5">
        <v>5739</v>
      </c>
      <c r="UR109" s="5">
        <v>4321</v>
      </c>
      <c r="US109" s="5">
        <v>5740</v>
      </c>
      <c r="UT109" s="5">
        <v>8523</v>
      </c>
      <c r="UU109" s="5">
        <v>10134</v>
      </c>
      <c r="UV109" s="5">
        <v>18885</v>
      </c>
      <c r="UW109" s="5">
        <v>22401</v>
      </c>
      <c r="UX109" s="5">
        <v>19152</v>
      </c>
      <c r="UY109" s="5">
        <v>8972</v>
      </c>
      <c r="UZ109" s="5">
        <v>5485</v>
      </c>
      <c r="VA109" s="5">
        <v>4479</v>
      </c>
      <c r="VB109" s="5">
        <v>8528</v>
      </c>
      <c r="VC109" s="5">
        <v>8298</v>
      </c>
      <c r="VD109" s="5">
        <v>9423</v>
      </c>
      <c r="VE109" s="5">
        <v>6289</v>
      </c>
      <c r="VF109" s="5">
        <v>6992</v>
      </c>
      <c r="VG109" s="5">
        <v>151457</v>
      </c>
      <c r="VH109" s="5">
        <v>149589</v>
      </c>
      <c r="VI109" s="5">
        <v>169946</v>
      </c>
      <c r="VJ109" s="5">
        <v>186023</v>
      </c>
      <c r="VK109" s="5">
        <v>178535</v>
      </c>
      <c r="VL109" s="5">
        <v>136663</v>
      </c>
      <c r="VM109" s="5">
        <v>140551</v>
      </c>
      <c r="VN109" s="5">
        <v>157390</v>
      </c>
      <c r="VO109" s="5">
        <v>126834</v>
      </c>
      <c r="VP109" s="5">
        <v>149722</v>
      </c>
      <c r="VQ109" s="5">
        <v>147220</v>
      </c>
      <c r="VR109" s="5">
        <v>125730</v>
      </c>
      <c r="VS109" s="5">
        <v>121752</v>
      </c>
      <c r="VT109" s="5">
        <v>95456</v>
      </c>
      <c r="VU109" s="5">
        <v>139487</v>
      </c>
      <c r="VV109" s="5">
        <v>124289</v>
      </c>
      <c r="VW109" s="5">
        <v>140395</v>
      </c>
      <c r="VX109" s="5">
        <v>152255</v>
      </c>
      <c r="VY109" s="5">
        <v>110678</v>
      </c>
      <c r="VZ109" s="5">
        <v>156675</v>
      </c>
      <c r="WA109" s="5">
        <v>232122</v>
      </c>
      <c r="WB109" s="5">
        <v>231258</v>
      </c>
      <c r="WC109" s="5">
        <v>218692</v>
      </c>
      <c r="WD109" s="5">
        <v>215024</v>
      </c>
      <c r="WE109" s="5">
        <v>124150</v>
      </c>
      <c r="WF109" s="5">
        <v>245795</v>
      </c>
      <c r="WG109" s="5">
        <v>147151</v>
      </c>
      <c r="WH109" s="5">
        <v>136362</v>
      </c>
      <c r="WI109" s="5">
        <v>127497</v>
      </c>
      <c r="WJ109" s="5">
        <v>120659</v>
      </c>
      <c r="WK109" s="5">
        <v>108263</v>
      </c>
      <c r="WL109" s="5">
        <v>104357</v>
      </c>
      <c r="WM109" s="5">
        <v>18046</v>
      </c>
      <c r="WN109" s="5">
        <v>18626</v>
      </c>
      <c r="WO109" s="5">
        <v>18519</v>
      </c>
      <c r="WP109" s="5">
        <v>15721</v>
      </c>
      <c r="WQ109" s="5">
        <v>15807</v>
      </c>
      <c r="WR109" s="5">
        <v>14904</v>
      </c>
      <c r="WS109" s="5">
        <v>15122</v>
      </c>
      <c r="WT109" s="5">
        <v>19706</v>
      </c>
      <c r="WU109" s="5">
        <v>20416</v>
      </c>
      <c r="WV109" s="5">
        <v>14149</v>
      </c>
      <c r="WW109" s="5">
        <v>13157</v>
      </c>
      <c r="WX109" s="5">
        <v>13649</v>
      </c>
      <c r="WY109" s="5">
        <v>13992</v>
      </c>
      <c r="WZ109" s="5">
        <v>12940</v>
      </c>
      <c r="XA109" s="5">
        <v>8544</v>
      </c>
      <c r="XB109" s="5">
        <v>10477</v>
      </c>
      <c r="XC109" s="5">
        <v>11226</v>
      </c>
      <c r="XD109" s="5">
        <v>3654</v>
      </c>
      <c r="XE109" s="5">
        <v>-12066</v>
      </c>
      <c r="XF109" s="5">
        <v>21</v>
      </c>
      <c r="XG109" s="5">
        <v>750</v>
      </c>
      <c r="XH109" s="5">
        <v>3334</v>
      </c>
      <c r="XI109" s="5">
        <v>3322</v>
      </c>
      <c r="XJ109" s="5">
        <v>4658</v>
      </c>
      <c r="XK109" s="5">
        <v>3217</v>
      </c>
      <c r="XL109" s="5">
        <v>3292</v>
      </c>
      <c r="XM109" s="5">
        <v>4018</v>
      </c>
      <c r="XN109" s="5">
        <v>4750</v>
      </c>
      <c r="XO109" s="5">
        <v>5058</v>
      </c>
      <c r="XP109" s="5">
        <v>4517</v>
      </c>
      <c r="XQ109" s="5">
        <v>4887</v>
      </c>
      <c r="XR109" s="5">
        <v>4855</v>
      </c>
      <c r="XS109" s="1">
        <v>14715</v>
      </c>
      <c r="XT109" s="3" t="s">
        <v>180</v>
      </c>
      <c r="XU109" s="3" t="s">
        <v>179</v>
      </c>
      <c r="XV109" s="3" t="s">
        <v>179</v>
      </c>
      <c r="XW109" s="3" t="s">
        <v>179</v>
      </c>
      <c r="XX109" s="3" t="s">
        <v>180</v>
      </c>
      <c r="XY109" s="3" t="s">
        <v>180</v>
      </c>
      <c r="XZ109" s="3" t="s">
        <v>209</v>
      </c>
    </row>
    <row r="110" spans="1:650" x14ac:dyDescent="0.3">
      <c r="A110" s="6" t="s">
        <v>141</v>
      </c>
      <c r="B110" s="1">
        <v>4057094</v>
      </c>
      <c r="C110" s="5">
        <v>63867</v>
      </c>
      <c r="D110" s="5">
        <v>14720</v>
      </c>
      <c r="E110" s="5">
        <v>1052</v>
      </c>
      <c r="F110" s="5">
        <v>18950</v>
      </c>
      <c r="G110" s="5">
        <v>26779</v>
      </c>
      <c r="H110" s="5">
        <v>4004</v>
      </c>
      <c r="I110" s="5">
        <v>6820</v>
      </c>
      <c r="J110" s="5">
        <v>2753</v>
      </c>
      <c r="K110" s="5">
        <v>5477</v>
      </c>
      <c r="L110" s="5">
        <v>12047</v>
      </c>
      <c r="M110" s="5">
        <v>10635</v>
      </c>
      <c r="N110" s="5">
        <v>3765</v>
      </c>
      <c r="O110" s="5">
        <v>1185</v>
      </c>
      <c r="P110" s="5">
        <v>1070</v>
      </c>
      <c r="Q110" s="5">
        <v>2753</v>
      </c>
      <c r="R110" s="5">
        <v>9220</v>
      </c>
      <c r="S110" s="5">
        <v>827</v>
      </c>
      <c r="T110" s="5">
        <v>-98</v>
      </c>
      <c r="U110" s="5">
        <v>1421</v>
      </c>
      <c r="V110" s="5">
        <v>12865</v>
      </c>
      <c r="W110" s="5">
        <v>-260</v>
      </c>
      <c r="X110" s="5">
        <v>609</v>
      </c>
      <c r="Y110" s="5">
        <v>42</v>
      </c>
      <c r="Z110" s="5">
        <v>2320</v>
      </c>
      <c r="AA110" s="5">
        <v>0</v>
      </c>
      <c r="AB110" s="5">
        <v>629</v>
      </c>
      <c r="AC110" s="5">
        <v>-4682</v>
      </c>
      <c r="AD110" s="5">
        <v>8306</v>
      </c>
      <c r="AE110" s="5">
        <v>18</v>
      </c>
      <c r="AF110" s="5">
        <v>4408</v>
      </c>
      <c r="AG110" s="5">
        <v>0</v>
      </c>
      <c r="AH110" s="5">
        <v>-20</v>
      </c>
      <c r="AI110" s="5">
        <v>47861</v>
      </c>
      <c r="AJ110" s="5">
        <v>991345</v>
      </c>
      <c r="AK110" s="5">
        <v>69356</v>
      </c>
      <c r="AL110" s="5">
        <v>141020</v>
      </c>
      <c r="AM110" s="5">
        <v>712980</v>
      </c>
      <c r="AN110" s="5">
        <v>421083</v>
      </c>
      <c r="AO110" s="5">
        <v>78564</v>
      </c>
      <c r="AP110" s="5">
        <v>93348</v>
      </c>
      <c r="AQ110" s="5">
        <v>71973</v>
      </c>
      <c r="AR110" s="5">
        <v>1582542</v>
      </c>
      <c r="AS110" s="5">
        <v>226959</v>
      </c>
      <c r="AT110" s="5">
        <v>195875</v>
      </c>
      <c r="AU110" s="5">
        <v>34827</v>
      </c>
      <c r="AV110" s="5">
        <v>50076</v>
      </c>
      <c r="AW110" s="5">
        <v>30035</v>
      </c>
      <c r="AX110" s="5">
        <v>67057</v>
      </c>
      <c r="AY110" s="5">
        <v>181794</v>
      </c>
      <c r="AZ110" s="5">
        <v>21494</v>
      </c>
      <c r="BA110" s="5">
        <v>122512</v>
      </c>
      <c r="BB110" s="5">
        <v>98289</v>
      </c>
      <c r="BC110" s="5">
        <v>143064</v>
      </c>
      <c r="BD110" s="5">
        <v>105267</v>
      </c>
      <c r="BE110" s="5">
        <v>39202</v>
      </c>
      <c r="BF110" s="5">
        <v>87036</v>
      </c>
      <c r="BG110" s="5">
        <v>47258</v>
      </c>
      <c r="BH110" s="5">
        <v>93954</v>
      </c>
      <c r="BI110" s="5">
        <v>76559</v>
      </c>
      <c r="BJ110" s="5">
        <v>196637</v>
      </c>
      <c r="BK110" s="5">
        <v>63641</v>
      </c>
      <c r="BL110" s="5">
        <v>10149</v>
      </c>
      <c r="BM110" s="5">
        <v>117283</v>
      </c>
      <c r="BN110" s="5">
        <v>37766</v>
      </c>
      <c r="BO110" s="5">
        <v>225520</v>
      </c>
      <c r="BP110" s="5">
        <v>304665</v>
      </c>
      <c r="BQ110" s="5">
        <v>86184</v>
      </c>
      <c r="BR110" s="5">
        <v>107704</v>
      </c>
      <c r="BS110" s="5">
        <v>85517</v>
      </c>
      <c r="BT110" s="5">
        <v>116518</v>
      </c>
      <c r="BU110" s="5">
        <v>131265</v>
      </c>
      <c r="BV110" s="5">
        <v>143970</v>
      </c>
      <c r="BW110" s="5">
        <v>128375</v>
      </c>
      <c r="BX110" s="5">
        <v>142422</v>
      </c>
      <c r="BY110" s="5">
        <v>133791</v>
      </c>
      <c r="BZ110" s="5">
        <v>84383</v>
      </c>
      <c r="CA110" s="5">
        <v>54069</v>
      </c>
      <c r="CB110" s="5">
        <v>6448</v>
      </c>
      <c r="CC110" s="5">
        <v>62757</v>
      </c>
      <c r="CD110" s="5">
        <v>94036</v>
      </c>
      <c r="CE110" s="5">
        <v>38110</v>
      </c>
      <c r="CF110" s="5">
        <v>19199</v>
      </c>
      <c r="CG110" s="5">
        <v>61527</v>
      </c>
      <c r="CH110" s="5">
        <v>14349</v>
      </c>
      <c r="CI110" s="5">
        <v>19363</v>
      </c>
      <c r="CJ110" s="5">
        <v>26016</v>
      </c>
      <c r="CK110" s="5">
        <v>27805</v>
      </c>
      <c r="CL110" s="5">
        <v>14325</v>
      </c>
      <c r="CM110" s="5">
        <v>19750</v>
      </c>
      <c r="CN110" s="5">
        <v>36259</v>
      </c>
      <c r="CO110" s="5">
        <v>18020</v>
      </c>
      <c r="CP110" s="5">
        <v>141930</v>
      </c>
      <c r="CQ110" s="5">
        <v>16270</v>
      </c>
      <c r="CR110" s="5">
        <v>15016</v>
      </c>
      <c r="CS110" s="5">
        <v>7041</v>
      </c>
      <c r="CT110" s="5">
        <v>8282</v>
      </c>
      <c r="CU110" s="5">
        <v>392582</v>
      </c>
      <c r="CV110" s="5">
        <v>276942</v>
      </c>
      <c r="CW110" s="5">
        <v>235993</v>
      </c>
      <c r="CX110" s="5">
        <v>248655</v>
      </c>
      <c r="CY110" s="5">
        <v>231178</v>
      </c>
      <c r="CZ110" s="5">
        <v>239321</v>
      </c>
      <c r="DA110" s="5">
        <v>217189</v>
      </c>
      <c r="DB110" s="5">
        <v>166625</v>
      </c>
      <c r="DC110" s="5">
        <v>176050</v>
      </c>
      <c r="DD110" s="5">
        <v>150030</v>
      </c>
      <c r="DE110" s="5">
        <v>135123</v>
      </c>
      <c r="DF110" s="5">
        <v>218418</v>
      </c>
      <c r="DG110" s="5">
        <v>173191</v>
      </c>
      <c r="DH110" s="5">
        <v>142327</v>
      </c>
      <c r="DI110" s="5">
        <v>132576</v>
      </c>
      <c r="DJ110" s="5">
        <v>333584</v>
      </c>
      <c r="DK110" s="5">
        <v>120481</v>
      </c>
      <c r="DL110" s="5">
        <v>123075</v>
      </c>
      <c r="DM110" s="5">
        <v>179278</v>
      </c>
      <c r="DN110" s="5">
        <v>132585</v>
      </c>
      <c r="DO110" s="5">
        <v>130915</v>
      </c>
      <c r="DP110" s="5">
        <v>137772</v>
      </c>
      <c r="DQ110" s="5">
        <v>152281</v>
      </c>
      <c r="DR110" s="5">
        <v>82368</v>
      </c>
      <c r="DS110" s="5">
        <v>95164</v>
      </c>
      <c r="DT110" s="5">
        <v>71558</v>
      </c>
      <c r="DU110" s="5">
        <v>119047</v>
      </c>
      <c r="DV110" s="5">
        <v>80838</v>
      </c>
      <c r="DW110" s="5">
        <v>58834</v>
      </c>
      <c r="DX110" s="5">
        <v>61491</v>
      </c>
      <c r="DY110" s="5">
        <v>53458</v>
      </c>
      <c r="DZ110" s="5">
        <v>43347</v>
      </c>
      <c r="EA110" s="5">
        <v>85080</v>
      </c>
      <c r="EB110" s="5">
        <v>38887</v>
      </c>
      <c r="EC110" s="5">
        <v>26775</v>
      </c>
      <c r="ED110" s="5">
        <v>42989</v>
      </c>
      <c r="EE110" s="5">
        <v>26377</v>
      </c>
      <c r="EF110" s="5">
        <v>13628</v>
      </c>
      <c r="EG110" s="5">
        <v>12949</v>
      </c>
      <c r="EH110" s="5">
        <v>16932</v>
      </c>
      <c r="EI110" s="5">
        <v>11762</v>
      </c>
      <c r="EJ110" s="5">
        <v>16260</v>
      </c>
      <c r="EK110" s="5">
        <v>42343</v>
      </c>
      <c r="EL110" s="5">
        <v>11492</v>
      </c>
      <c r="EM110" s="5">
        <v>5084</v>
      </c>
      <c r="EN110" s="5">
        <v>4999</v>
      </c>
      <c r="EO110" s="5">
        <v>18036</v>
      </c>
      <c r="EP110" s="5">
        <v>9588</v>
      </c>
      <c r="EQ110" s="5">
        <v>1069</v>
      </c>
      <c r="ER110" s="5">
        <v>1244</v>
      </c>
      <c r="ES110" s="5">
        <v>14124</v>
      </c>
      <c r="ET110" s="5">
        <v>2178</v>
      </c>
      <c r="EU110" s="5">
        <v>1271</v>
      </c>
      <c r="EV110" s="5">
        <v>925</v>
      </c>
      <c r="EW110" s="5">
        <v>2085</v>
      </c>
      <c r="EX110" s="5">
        <v>1065</v>
      </c>
      <c r="EY110" s="5">
        <v>1749</v>
      </c>
      <c r="EZ110" s="5">
        <v>1482</v>
      </c>
      <c r="FA110" s="5">
        <v>2156</v>
      </c>
      <c r="FB110" s="5">
        <v>11231</v>
      </c>
      <c r="FC110" s="5">
        <v>667</v>
      </c>
      <c r="FD110" s="5">
        <v>1031</v>
      </c>
      <c r="FE110" s="5">
        <v>1749</v>
      </c>
      <c r="FF110" s="5">
        <v>1281</v>
      </c>
      <c r="FG110" s="5">
        <v>0</v>
      </c>
      <c r="FH110" s="5">
        <v>0</v>
      </c>
      <c r="FI110" s="5">
        <v>0</v>
      </c>
      <c r="FJ110" s="5">
        <v>0</v>
      </c>
      <c r="FK110" s="5">
        <v>0</v>
      </c>
      <c r="FL110" s="5">
        <v>0</v>
      </c>
      <c r="FM110" s="5">
        <v>0</v>
      </c>
      <c r="FN110" s="5">
        <v>0</v>
      </c>
      <c r="FO110" s="5">
        <v>0</v>
      </c>
      <c r="FP110" s="5">
        <v>0</v>
      </c>
      <c r="FQ110" s="5">
        <v>0</v>
      </c>
      <c r="FR110" s="5">
        <v>0</v>
      </c>
      <c r="FS110" s="5">
        <v>0</v>
      </c>
      <c r="FT110" s="5">
        <v>0</v>
      </c>
      <c r="FU110" s="5" t="s">
        <v>33</v>
      </c>
      <c r="FV110" s="5" t="s">
        <v>33</v>
      </c>
      <c r="FW110" s="5" t="s">
        <v>33</v>
      </c>
      <c r="FX110" s="5" t="s">
        <v>33</v>
      </c>
      <c r="FY110" s="5" t="s">
        <v>33</v>
      </c>
      <c r="FZ110" s="5" t="s">
        <v>33</v>
      </c>
      <c r="GA110" s="5" t="s">
        <v>33</v>
      </c>
      <c r="GB110" s="5" t="s">
        <v>33</v>
      </c>
      <c r="GC110" s="5" t="s">
        <v>33</v>
      </c>
      <c r="GD110" s="5" t="s">
        <v>33</v>
      </c>
      <c r="GE110" s="5" t="s">
        <v>33</v>
      </c>
      <c r="GF110" s="5" t="s">
        <v>33</v>
      </c>
      <c r="GG110" s="5" t="s">
        <v>33</v>
      </c>
      <c r="GH110" s="5" t="s">
        <v>33</v>
      </c>
      <c r="GI110" s="5" t="s">
        <v>33</v>
      </c>
      <c r="GJ110" s="5" t="s">
        <v>33</v>
      </c>
      <c r="GK110" s="5" t="s">
        <v>33</v>
      </c>
      <c r="GL110" s="5" t="s">
        <v>33</v>
      </c>
      <c r="GM110" s="5">
        <v>814910</v>
      </c>
      <c r="GN110" s="5">
        <v>1626560</v>
      </c>
      <c r="GO110" s="5">
        <v>419360</v>
      </c>
      <c r="GP110" s="5">
        <v>559319</v>
      </c>
      <c r="GQ110" s="5">
        <v>1082832</v>
      </c>
      <c r="GR110" s="5">
        <v>794554</v>
      </c>
      <c r="GS110" s="5">
        <v>446787</v>
      </c>
      <c r="GT110" s="5">
        <v>423628</v>
      </c>
      <c r="GU110" s="5">
        <v>393637</v>
      </c>
      <c r="GV110" s="5">
        <v>1903301</v>
      </c>
      <c r="GW110" s="5">
        <v>548851</v>
      </c>
      <c r="GX110" s="5">
        <v>513933</v>
      </c>
      <c r="GY110" s="5">
        <v>268357</v>
      </c>
      <c r="GZ110" s="5">
        <v>204920</v>
      </c>
      <c r="HA110" s="5">
        <v>246158</v>
      </c>
      <c r="HB110" s="5">
        <v>513484</v>
      </c>
      <c r="HC110" s="5">
        <v>342281</v>
      </c>
      <c r="HD110" s="5">
        <v>164914</v>
      </c>
      <c r="HE110" s="5">
        <v>378863</v>
      </c>
      <c r="HF110" s="5">
        <v>260268</v>
      </c>
      <c r="HG110" s="5">
        <v>294356</v>
      </c>
      <c r="HH110" s="5">
        <v>270604</v>
      </c>
      <c r="HI110" s="5">
        <v>221416</v>
      </c>
      <c r="HJ110" s="5">
        <v>187311</v>
      </c>
      <c r="HK110" s="5">
        <v>163921</v>
      </c>
      <c r="HL110" s="5">
        <v>203894</v>
      </c>
      <c r="HM110" s="5">
        <v>211099</v>
      </c>
      <c r="HN110" s="5">
        <v>439088</v>
      </c>
      <c r="HO110" s="5">
        <v>139429</v>
      </c>
      <c r="HP110" s="5">
        <v>92393</v>
      </c>
      <c r="HQ110" s="5">
        <v>179782</v>
      </c>
      <c r="HR110" s="5">
        <v>90716</v>
      </c>
      <c r="HS110" s="5">
        <v>1549275</v>
      </c>
      <c r="HT110" s="5">
        <v>1536270</v>
      </c>
      <c r="HU110" s="5">
        <v>1332869</v>
      </c>
      <c r="HV110" s="5">
        <v>1333139</v>
      </c>
      <c r="HW110" s="5">
        <v>1344683</v>
      </c>
      <c r="HX110" s="5">
        <v>1496218</v>
      </c>
      <c r="HY110" s="5">
        <v>1462159</v>
      </c>
      <c r="HZ110" s="5">
        <v>1345480</v>
      </c>
      <c r="IA110" s="5">
        <v>1574354</v>
      </c>
      <c r="IB110" s="5">
        <v>1662140</v>
      </c>
      <c r="IC110" s="5">
        <v>1509419</v>
      </c>
      <c r="ID110" s="5">
        <v>1965536</v>
      </c>
      <c r="IE110" s="5">
        <v>1664454</v>
      </c>
      <c r="IF110" s="5">
        <v>2009789</v>
      </c>
      <c r="IG110" s="5">
        <v>2157676</v>
      </c>
      <c r="IH110" s="5">
        <v>1761117</v>
      </c>
      <c r="II110" s="5">
        <v>1421678</v>
      </c>
      <c r="IJ110" s="5">
        <v>2410519</v>
      </c>
      <c r="IK110" s="5">
        <v>2581556</v>
      </c>
      <c r="IL110" s="5">
        <v>1929386</v>
      </c>
      <c r="IM110" s="5">
        <v>1228379</v>
      </c>
      <c r="IN110" s="5">
        <v>838693</v>
      </c>
      <c r="IO110" s="5">
        <v>695426</v>
      </c>
      <c r="IP110" s="5">
        <v>665387</v>
      </c>
      <c r="IQ110" s="5">
        <v>665477</v>
      </c>
      <c r="IR110" s="5">
        <v>680867</v>
      </c>
      <c r="IS110" s="5">
        <v>607463</v>
      </c>
      <c r="IT110" s="5">
        <v>562483</v>
      </c>
      <c r="IU110" s="5">
        <v>534588</v>
      </c>
      <c r="IV110" s="5">
        <v>493547</v>
      </c>
      <c r="IW110" s="5">
        <v>506569</v>
      </c>
      <c r="IX110" s="5">
        <v>524378</v>
      </c>
      <c r="IY110" s="5">
        <v>73953</v>
      </c>
      <c r="IZ110" s="5">
        <v>75971</v>
      </c>
      <c r="JA110" s="5">
        <v>77719</v>
      </c>
      <c r="JB110" s="5">
        <v>88076</v>
      </c>
      <c r="JC110" s="5">
        <v>93091</v>
      </c>
      <c r="JD110" s="5">
        <v>95954</v>
      </c>
      <c r="JE110" s="5">
        <v>99082</v>
      </c>
      <c r="JF110" s="5">
        <v>87172</v>
      </c>
      <c r="JG110" s="5">
        <v>100897</v>
      </c>
      <c r="JH110" s="5">
        <v>87453</v>
      </c>
      <c r="JI110" s="5">
        <v>79064</v>
      </c>
      <c r="JJ110" s="5">
        <v>69102</v>
      </c>
      <c r="JK110" s="5">
        <v>62736</v>
      </c>
      <c r="JL110" s="5">
        <v>61496</v>
      </c>
      <c r="JM110" s="5">
        <v>57335</v>
      </c>
      <c r="JN110" s="5">
        <v>60693</v>
      </c>
      <c r="JO110" s="5">
        <v>49484</v>
      </c>
      <c r="JP110" s="5">
        <v>43961</v>
      </c>
      <c r="JQ110" s="5">
        <v>41623</v>
      </c>
      <c r="JR110" s="5">
        <v>28772</v>
      </c>
      <c r="JS110" s="5">
        <v>35019</v>
      </c>
      <c r="JT110" s="5">
        <v>32451</v>
      </c>
      <c r="JU110" s="5">
        <v>31352</v>
      </c>
      <c r="JV110" s="5">
        <v>29133</v>
      </c>
      <c r="JW110" s="5">
        <v>29395</v>
      </c>
      <c r="JX110" s="5">
        <v>42288</v>
      </c>
      <c r="JY110" s="5">
        <v>38097</v>
      </c>
      <c r="JZ110" s="5">
        <v>40163</v>
      </c>
      <c r="KA110" s="5">
        <v>33625</v>
      </c>
      <c r="KB110" s="5">
        <v>51132</v>
      </c>
      <c r="KC110" s="5">
        <v>54040</v>
      </c>
      <c r="KD110" s="5">
        <v>63484</v>
      </c>
      <c r="KE110" s="5">
        <v>51574</v>
      </c>
      <c r="KF110" s="5">
        <v>43991</v>
      </c>
      <c r="KG110" s="5">
        <v>45297</v>
      </c>
      <c r="KH110" s="5">
        <v>39436</v>
      </c>
      <c r="KI110" s="5">
        <v>38785</v>
      </c>
      <c r="KJ110" s="5">
        <v>40173</v>
      </c>
      <c r="KK110" s="5">
        <v>46296</v>
      </c>
      <c r="KL110" s="5">
        <v>43629</v>
      </c>
      <c r="KM110" s="5">
        <v>44489</v>
      </c>
      <c r="KN110" s="5">
        <v>35464</v>
      </c>
      <c r="KO110" s="5">
        <v>33583</v>
      </c>
      <c r="KP110" s="5">
        <v>33538</v>
      </c>
      <c r="KQ110" s="5">
        <v>30757</v>
      </c>
      <c r="KR110" s="5">
        <v>29149</v>
      </c>
      <c r="KS110" s="5">
        <v>25438</v>
      </c>
      <c r="KT110" s="5">
        <v>27191</v>
      </c>
      <c r="KU110" s="5">
        <v>39119</v>
      </c>
      <c r="KV110" s="5">
        <v>43950</v>
      </c>
      <c r="KW110" s="5">
        <v>84243</v>
      </c>
      <c r="KX110" s="5">
        <v>48191</v>
      </c>
      <c r="KY110" s="5">
        <v>18380</v>
      </c>
      <c r="KZ110" s="5">
        <v>17577</v>
      </c>
      <c r="LA110" s="5">
        <v>13540</v>
      </c>
      <c r="LB110" s="5">
        <v>13523</v>
      </c>
      <c r="LC110" s="5">
        <v>12337</v>
      </c>
      <c r="LD110" s="5">
        <v>9584</v>
      </c>
      <c r="LE110" s="5">
        <v>12324</v>
      </c>
      <c r="LF110" s="5">
        <v>7042</v>
      </c>
      <c r="LG110" s="5">
        <v>5099</v>
      </c>
      <c r="LH110" s="5">
        <v>4022</v>
      </c>
      <c r="LI110" s="5">
        <v>3557</v>
      </c>
      <c r="LJ110" s="5">
        <v>3594</v>
      </c>
      <c r="LK110" s="5">
        <v>7445</v>
      </c>
      <c r="LL110" s="5">
        <v>8711</v>
      </c>
      <c r="LM110" s="5">
        <v>9466</v>
      </c>
      <c r="LN110" s="5">
        <v>13902</v>
      </c>
      <c r="LO110" s="5">
        <v>14167</v>
      </c>
      <c r="LP110" s="5">
        <v>17888</v>
      </c>
      <c r="LQ110" s="5">
        <v>15275</v>
      </c>
      <c r="LR110" s="5">
        <v>9653</v>
      </c>
      <c r="LS110" s="5">
        <v>6872</v>
      </c>
      <c r="LT110" s="5">
        <v>7634</v>
      </c>
      <c r="LU110" s="5">
        <v>7120</v>
      </c>
      <c r="LV110" s="5">
        <v>5330</v>
      </c>
      <c r="LW110" s="5">
        <v>3950</v>
      </c>
      <c r="LX110" s="5">
        <v>3595</v>
      </c>
      <c r="LY110" s="5">
        <v>3311</v>
      </c>
      <c r="LZ110" s="5">
        <v>3372</v>
      </c>
      <c r="MA110" s="5">
        <v>2526</v>
      </c>
      <c r="MB110" s="5">
        <v>3186</v>
      </c>
      <c r="MC110" s="5">
        <v>2589</v>
      </c>
      <c r="MD110" s="5">
        <v>2672</v>
      </c>
      <c r="ME110" s="5">
        <v>3087</v>
      </c>
      <c r="MF110" s="5">
        <v>2353</v>
      </c>
      <c r="MG110" s="5">
        <v>2331</v>
      </c>
      <c r="MH110" s="5">
        <v>2522</v>
      </c>
      <c r="MI110" s="5">
        <v>2230</v>
      </c>
      <c r="MJ110" s="5">
        <v>2334</v>
      </c>
      <c r="MK110" s="5">
        <v>2586</v>
      </c>
      <c r="ML110" s="5">
        <v>2510</v>
      </c>
      <c r="MM110" s="5">
        <v>1941</v>
      </c>
      <c r="MN110" s="5">
        <v>2328</v>
      </c>
      <c r="MO110" s="5">
        <v>2609</v>
      </c>
      <c r="MP110" s="5">
        <v>2124</v>
      </c>
      <c r="MQ110" s="5">
        <v>444</v>
      </c>
      <c r="MR110" s="5">
        <v>486</v>
      </c>
      <c r="MS110" s="5">
        <v>528</v>
      </c>
      <c r="MT110" s="5">
        <v>341</v>
      </c>
      <c r="MU110" s="5">
        <v>362</v>
      </c>
      <c r="MV110" s="5">
        <v>313</v>
      </c>
      <c r="MW110" s="5">
        <v>542</v>
      </c>
      <c r="MX110" s="5">
        <v>704</v>
      </c>
      <c r="MY110" s="5">
        <v>679</v>
      </c>
      <c r="MZ110" s="5">
        <v>756</v>
      </c>
      <c r="NA110" s="5">
        <v>590</v>
      </c>
      <c r="NB110" s="5">
        <v>367</v>
      </c>
      <c r="NC110" s="5">
        <v>218</v>
      </c>
      <c r="ND110" s="5">
        <v>127</v>
      </c>
      <c r="NE110" s="5" t="s">
        <v>33</v>
      </c>
      <c r="NF110" s="5" t="s">
        <v>33</v>
      </c>
      <c r="NG110" s="5" t="s">
        <v>33</v>
      </c>
      <c r="NH110" s="5" t="s">
        <v>33</v>
      </c>
      <c r="NI110" s="5" t="s">
        <v>33</v>
      </c>
      <c r="NJ110" s="5" t="s">
        <v>33</v>
      </c>
      <c r="NK110" s="5" t="s">
        <v>33</v>
      </c>
      <c r="NL110" s="5" t="s">
        <v>33</v>
      </c>
      <c r="NM110" s="5" t="s">
        <v>33</v>
      </c>
      <c r="NN110" s="5" t="s">
        <v>33</v>
      </c>
      <c r="NO110" s="5" t="s">
        <v>33</v>
      </c>
      <c r="NP110" s="5" t="s">
        <v>33</v>
      </c>
      <c r="NQ110" s="5" t="s">
        <v>33</v>
      </c>
      <c r="NR110" s="5" t="s">
        <v>33</v>
      </c>
      <c r="NS110" s="5" t="s">
        <v>33</v>
      </c>
      <c r="NT110" s="5" t="s">
        <v>33</v>
      </c>
      <c r="NU110" s="5" t="s">
        <v>33</v>
      </c>
      <c r="NV110" s="5" t="s">
        <v>33</v>
      </c>
      <c r="NW110" s="5">
        <v>0</v>
      </c>
      <c r="NX110" s="5">
        <v>0</v>
      </c>
      <c r="NY110" s="5">
        <v>0</v>
      </c>
      <c r="NZ110" s="5">
        <v>0</v>
      </c>
      <c r="OA110" s="5">
        <v>0</v>
      </c>
      <c r="OB110" s="5">
        <v>0</v>
      </c>
      <c r="OC110" s="5">
        <v>0</v>
      </c>
      <c r="OD110" s="5">
        <v>0</v>
      </c>
      <c r="OE110" s="5">
        <v>0</v>
      </c>
      <c r="OF110" s="5">
        <v>0</v>
      </c>
      <c r="OG110" s="5">
        <v>0</v>
      </c>
      <c r="OH110" s="5">
        <v>0</v>
      </c>
      <c r="OI110" s="5">
        <v>0</v>
      </c>
      <c r="OJ110" s="5">
        <v>0</v>
      </c>
      <c r="OK110" s="5" t="s">
        <v>33</v>
      </c>
      <c r="OL110" s="5" t="s">
        <v>33</v>
      </c>
      <c r="OM110" s="5" t="s">
        <v>33</v>
      </c>
      <c r="ON110" s="5" t="s">
        <v>33</v>
      </c>
      <c r="OO110" s="5" t="s">
        <v>33</v>
      </c>
      <c r="OP110" s="5" t="s">
        <v>33</v>
      </c>
      <c r="OQ110" s="5" t="s">
        <v>33</v>
      </c>
      <c r="OR110" s="5" t="s">
        <v>33</v>
      </c>
      <c r="OS110" s="5" t="s">
        <v>33</v>
      </c>
      <c r="OT110" s="5" t="s">
        <v>33</v>
      </c>
      <c r="OU110" s="5" t="s">
        <v>33</v>
      </c>
      <c r="OV110" s="5" t="s">
        <v>33</v>
      </c>
      <c r="OW110" s="5" t="s">
        <v>33</v>
      </c>
      <c r="OX110" s="5" t="s">
        <v>33</v>
      </c>
      <c r="OY110" s="5" t="s">
        <v>33</v>
      </c>
      <c r="OZ110" s="5" t="s">
        <v>33</v>
      </c>
      <c r="PA110" s="5" t="s">
        <v>33</v>
      </c>
      <c r="PB110" s="5" t="s">
        <v>33</v>
      </c>
      <c r="PC110" s="5">
        <v>64945</v>
      </c>
      <c r="PD110" s="5">
        <v>56901</v>
      </c>
      <c r="PE110" s="5">
        <v>47997</v>
      </c>
      <c r="PF110" s="5">
        <v>43568</v>
      </c>
      <c r="PG110" s="5">
        <v>46384</v>
      </c>
      <c r="PH110" s="5">
        <v>46733</v>
      </c>
      <c r="PI110" s="5">
        <v>51401</v>
      </c>
      <c r="PJ110" s="5">
        <v>49329</v>
      </c>
      <c r="PK110" s="5">
        <v>55554</v>
      </c>
      <c r="PL110" s="5">
        <v>51413</v>
      </c>
      <c r="PM110" s="5">
        <v>43207</v>
      </c>
      <c r="PN110" s="5">
        <v>39872</v>
      </c>
      <c r="PO110" s="5">
        <v>42796</v>
      </c>
      <c r="PP110" s="5">
        <v>39024</v>
      </c>
      <c r="PQ110" s="5">
        <v>38816</v>
      </c>
      <c r="PR110" s="5">
        <v>37719</v>
      </c>
      <c r="PS110" s="5">
        <v>30991</v>
      </c>
      <c r="PT110" s="5">
        <v>27233</v>
      </c>
      <c r="PU110" s="5">
        <v>23926</v>
      </c>
      <c r="PV110" s="5">
        <v>26067</v>
      </c>
      <c r="PW110" s="5">
        <v>25828</v>
      </c>
      <c r="PX110" s="5">
        <v>26224</v>
      </c>
      <c r="PY110" s="5">
        <v>23055</v>
      </c>
      <c r="PZ110" s="5">
        <v>20123</v>
      </c>
      <c r="QA110" s="5">
        <v>19315</v>
      </c>
      <c r="QB110" s="5">
        <v>19185</v>
      </c>
      <c r="QC110" s="5">
        <v>22062</v>
      </c>
      <c r="QD110" s="5">
        <v>24535</v>
      </c>
      <c r="QE110" s="5">
        <v>24091</v>
      </c>
      <c r="QF110" s="5">
        <v>24739</v>
      </c>
      <c r="QG110" s="5">
        <v>23473</v>
      </c>
      <c r="QH110" s="5">
        <v>21076</v>
      </c>
      <c r="QI110" s="5">
        <v>55427</v>
      </c>
      <c r="QJ110" s="5">
        <v>58271</v>
      </c>
      <c r="QK110" s="5">
        <v>49640</v>
      </c>
      <c r="QL110" s="5">
        <v>53051</v>
      </c>
      <c r="QM110" s="5">
        <v>46605</v>
      </c>
      <c r="QN110" s="5">
        <v>47933</v>
      </c>
      <c r="QO110" s="5">
        <v>51700</v>
      </c>
      <c r="QP110" s="5">
        <v>42306</v>
      </c>
      <c r="QQ110" s="5">
        <v>41208</v>
      </c>
      <c r="QR110" s="5">
        <v>38894</v>
      </c>
      <c r="QS110" s="5">
        <v>32980</v>
      </c>
      <c r="QT110" s="5">
        <v>32299</v>
      </c>
      <c r="QU110" s="5">
        <v>37911</v>
      </c>
      <c r="QV110" s="5">
        <v>31178</v>
      </c>
      <c r="QW110" s="5">
        <v>31222</v>
      </c>
      <c r="QX110" s="5">
        <v>28289</v>
      </c>
      <c r="QY110" s="5">
        <v>27782</v>
      </c>
      <c r="QZ110" s="5">
        <v>21209</v>
      </c>
      <c r="RA110" s="5">
        <v>22337</v>
      </c>
      <c r="RB110" s="5">
        <v>21842</v>
      </c>
      <c r="RC110" s="5">
        <v>28135</v>
      </c>
      <c r="RD110" s="5">
        <v>24715</v>
      </c>
      <c r="RE110" s="5">
        <v>24174</v>
      </c>
      <c r="RF110" s="5">
        <v>22919</v>
      </c>
      <c r="RG110" s="5">
        <v>23142</v>
      </c>
      <c r="RH110" s="5">
        <v>18597</v>
      </c>
      <c r="RI110" s="5">
        <v>19656</v>
      </c>
      <c r="RJ110" s="5">
        <v>15666</v>
      </c>
      <c r="RK110" s="5">
        <v>17870</v>
      </c>
      <c r="RL110" s="5">
        <v>17596</v>
      </c>
      <c r="RM110" s="5">
        <v>17411</v>
      </c>
      <c r="RN110" s="5">
        <v>16210</v>
      </c>
      <c r="RO110" s="5">
        <v>38067</v>
      </c>
      <c r="RP110" s="5">
        <v>34024</v>
      </c>
      <c r="RQ110" s="5">
        <v>34160</v>
      </c>
      <c r="RR110" s="5">
        <v>34860</v>
      </c>
      <c r="RS110" s="5">
        <v>33293</v>
      </c>
      <c r="RT110" s="5">
        <v>37413</v>
      </c>
      <c r="RU110" s="5">
        <v>38200</v>
      </c>
      <c r="RV110" s="5">
        <v>37952</v>
      </c>
      <c r="RW110" s="5">
        <v>41045</v>
      </c>
      <c r="RX110" s="5">
        <v>41055</v>
      </c>
      <c r="RY110" s="5">
        <v>37330</v>
      </c>
      <c r="RZ110" s="5">
        <v>41370</v>
      </c>
      <c r="SA110" s="5">
        <v>40317</v>
      </c>
      <c r="SB110" s="5">
        <v>40017</v>
      </c>
      <c r="SC110" s="5">
        <v>39321</v>
      </c>
      <c r="SD110" s="5">
        <v>34123</v>
      </c>
      <c r="SE110" s="5">
        <v>30036</v>
      </c>
      <c r="SF110" s="5">
        <v>34818</v>
      </c>
      <c r="SG110" s="5">
        <v>39581</v>
      </c>
      <c r="SH110" s="5">
        <v>37163</v>
      </c>
      <c r="SI110" s="5">
        <v>31664</v>
      </c>
      <c r="SJ110" s="5">
        <v>30094</v>
      </c>
      <c r="SK110" s="5">
        <v>35484</v>
      </c>
      <c r="SL110" s="5">
        <v>33710</v>
      </c>
      <c r="SM110" s="5">
        <v>34832</v>
      </c>
      <c r="SN110" s="5">
        <v>34949</v>
      </c>
      <c r="SO110" s="5">
        <v>32252</v>
      </c>
      <c r="SP110" s="5">
        <v>28494</v>
      </c>
      <c r="SQ110" s="5">
        <v>34401</v>
      </c>
      <c r="SR110" s="5">
        <v>31885</v>
      </c>
      <c r="SS110" s="5">
        <v>33782</v>
      </c>
      <c r="ST110" s="5">
        <v>32100</v>
      </c>
      <c r="SU110" s="5">
        <v>122739</v>
      </c>
      <c r="SV110" s="5">
        <v>128690</v>
      </c>
      <c r="SW110" s="5">
        <v>113706</v>
      </c>
      <c r="SX110" s="5">
        <v>107952</v>
      </c>
      <c r="SY110" s="5">
        <v>121395</v>
      </c>
      <c r="SZ110" s="5">
        <v>130409</v>
      </c>
      <c r="TA110" s="5">
        <v>125572</v>
      </c>
      <c r="TB110" s="5">
        <v>109828</v>
      </c>
      <c r="TC110" s="5">
        <v>101593</v>
      </c>
      <c r="TD110" s="5">
        <v>113002</v>
      </c>
      <c r="TE110" s="5">
        <v>93964</v>
      </c>
      <c r="TF110" s="5">
        <v>36306</v>
      </c>
      <c r="TG110" s="5">
        <v>21238</v>
      </c>
      <c r="TH110" s="5">
        <v>18411</v>
      </c>
      <c r="TI110" s="5">
        <v>13656</v>
      </c>
      <c r="TJ110" s="5">
        <v>10701</v>
      </c>
      <c r="TK110" s="5">
        <v>8492</v>
      </c>
      <c r="TL110" s="5">
        <v>945</v>
      </c>
      <c r="TM110" s="5">
        <v>2277</v>
      </c>
      <c r="TN110" s="5">
        <v>2465</v>
      </c>
      <c r="TO110" s="5">
        <v>1972</v>
      </c>
      <c r="TP110" s="5">
        <v>2751</v>
      </c>
      <c r="TQ110" s="5">
        <v>2439</v>
      </c>
      <c r="TR110" s="5">
        <v>3625</v>
      </c>
      <c r="TS110" s="5">
        <v>3649</v>
      </c>
      <c r="TT110" s="5">
        <v>5743</v>
      </c>
      <c r="TU110" s="5">
        <v>5978</v>
      </c>
      <c r="TV110" s="5">
        <v>5320</v>
      </c>
      <c r="TW110" s="5">
        <v>4898</v>
      </c>
      <c r="TX110" s="5">
        <v>4265</v>
      </c>
      <c r="TY110" s="5">
        <v>3783</v>
      </c>
      <c r="TZ110" s="5">
        <v>3162</v>
      </c>
      <c r="UA110" s="5">
        <v>826</v>
      </c>
      <c r="UB110" s="5">
        <v>692</v>
      </c>
      <c r="UC110" s="5">
        <v>627</v>
      </c>
      <c r="UD110" s="5">
        <v>651</v>
      </c>
      <c r="UE110" s="5">
        <v>589</v>
      </c>
      <c r="UF110" s="5">
        <v>528</v>
      </c>
      <c r="UG110" s="5">
        <v>641</v>
      </c>
      <c r="UH110" s="5">
        <v>629</v>
      </c>
      <c r="UI110" s="5">
        <v>539</v>
      </c>
      <c r="UJ110" s="5">
        <v>497</v>
      </c>
      <c r="UK110" s="5">
        <v>606</v>
      </c>
      <c r="UL110" s="5">
        <v>535</v>
      </c>
      <c r="UM110" s="5">
        <v>540</v>
      </c>
      <c r="UN110" s="5">
        <v>709</v>
      </c>
      <c r="UO110" s="5">
        <v>755</v>
      </c>
      <c r="UP110" s="5">
        <v>810</v>
      </c>
      <c r="UQ110" s="5">
        <v>3726</v>
      </c>
      <c r="UR110" s="5">
        <v>3958</v>
      </c>
      <c r="US110" s="5">
        <v>6850</v>
      </c>
      <c r="UT110" s="5">
        <v>7774</v>
      </c>
      <c r="UU110" s="5">
        <v>5585</v>
      </c>
      <c r="UV110" s="5">
        <v>5048</v>
      </c>
      <c r="UW110" s="5">
        <v>3692</v>
      </c>
      <c r="UX110" s="5">
        <v>2285</v>
      </c>
      <c r="UY110" s="5">
        <v>1820</v>
      </c>
      <c r="UZ110" s="5">
        <v>832</v>
      </c>
      <c r="VA110" s="5">
        <v>757</v>
      </c>
      <c r="VB110" s="5">
        <v>712</v>
      </c>
      <c r="VC110" s="5">
        <v>548</v>
      </c>
      <c r="VD110" s="5">
        <v>700</v>
      </c>
      <c r="VE110" s="5">
        <v>445</v>
      </c>
      <c r="VF110" s="5">
        <v>320</v>
      </c>
      <c r="VG110" s="5">
        <v>171053</v>
      </c>
      <c r="VH110" s="5">
        <v>172986</v>
      </c>
      <c r="VI110" s="5">
        <v>176635</v>
      </c>
      <c r="VJ110" s="5">
        <v>164686</v>
      </c>
      <c r="VK110" s="5">
        <v>165398</v>
      </c>
      <c r="VL110" s="5">
        <v>162145</v>
      </c>
      <c r="VM110" s="5">
        <v>166505</v>
      </c>
      <c r="VN110" s="5">
        <v>162674</v>
      </c>
      <c r="VO110" s="5">
        <v>159853</v>
      </c>
      <c r="VP110" s="5">
        <v>162739</v>
      </c>
      <c r="VQ110" s="5">
        <v>155078</v>
      </c>
      <c r="VR110" s="5">
        <v>144210</v>
      </c>
      <c r="VS110" s="5">
        <v>149188</v>
      </c>
      <c r="VT110" s="5">
        <v>156926</v>
      </c>
      <c r="VU110" s="5">
        <v>146513</v>
      </c>
      <c r="VV110" s="5">
        <v>138789</v>
      </c>
      <c r="VW110" s="5">
        <v>151449</v>
      </c>
      <c r="VX110" s="5">
        <v>132351</v>
      </c>
      <c r="VY110" s="5">
        <v>141539</v>
      </c>
      <c r="VZ110" s="5">
        <v>95116</v>
      </c>
      <c r="WA110" s="5">
        <v>86649</v>
      </c>
      <c r="WB110" s="5">
        <v>101594</v>
      </c>
      <c r="WC110" s="5">
        <v>104181</v>
      </c>
      <c r="WD110" s="5">
        <v>124672</v>
      </c>
      <c r="WE110" s="5">
        <v>133102</v>
      </c>
      <c r="WF110" s="5">
        <v>138536</v>
      </c>
      <c r="WG110" s="5">
        <v>126225</v>
      </c>
      <c r="WH110" s="5">
        <v>114983</v>
      </c>
      <c r="WI110" s="5">
        <v>114590</v>
      </c>
      <c r="WJ110" s="5">
        <v>112944</v>
      </c>
      <c r="WK110" s="5">
        <v>106968</v>
      </c>
      <c r="WL110" s="5">
        <v>103392</v>
      </c>
      <c r="WM110" s="5">
        <v>231</v>
      </c>
      <c r="WN110" s="5">
        <v>390</v>
      </c>
      <c r="WO110" s="5">
        <v>594</v>
      </c>
      <c r="WP110" s="5">
        <v>1242</v>
      </c>
      <c r="WQ110" s="5">
        <v>981</v>
      </c>
      <c r="WR110" s="5">
        <v>869</v>
      </c>
      <c r="WS110" s="5">
        <v>495</v>
      </c>
      <c r="WT110" s="5">
        <v>255</v>
      </c>
      <c r="WU110" s="5">
        <v>512</v>
      </c>
      <c r="WV110" s="5">
        <v>404</v>
      </c>
      <c r="WW110" s="5">
        <v>378</v>
      </c>
      <c r="WX110" s="5">
        <v>411</v>
      </c>
      <c r="WY110" s="5">
        <v>134</v>
      </c>
      <c r="WZ110" s="5">
        <v>100</v>
      </c>
      <c r="XA110" s="5">
        <v>207</v>
      </c>
      <c r="XB110" s="5">
        <v>212</v>
      </c>
      <c r="XC110" s="5">
        <v>528</v>
      </c>
      <c r="XD110" s="5">
        <v>0</v>
      </c>
      <c r="XE110" s="5">
        <v>0</v>
      </c>
      <c r="XF110" s="5">
        <v>153</v>
      </c>
      <c r="XG110" s="5">
        <v>154</v>
      </c>
      <c r="XH110" s="5">
        <v>248</v>
      </c>
      <c r="XI110" s="5">
        <v>307</v>
      </c>
      <c r="XJ110" s="5">
        <v>446</v>
      </c>
      <c r="XK110" s="5">
        <v>453</v>
      </c>
      <c r="XL110" s="5">
        <v>905</v>
      </c>
      <c r="XM110" s="5">
        <v>2094</v>
      </c>
      <c r="XN110" s="5">
        <v>1805</v>
      </c>
      <c r="XO110" s="5">
        <v>1141</v>
      </c>
      <c r="XP110" s="5">
        <v>1238</v>
      </c>
      <c r="XQ110" s="5">
        <v>1003</v>
      </c>
      <c r="XR110" s="5">
        <v>822</v>
      </c>
      <c r="XS110" s="1">
        <v>15466</v>
      </c>
      <c r="XT110" s="3" t="s">
        <v>180</v>
      </c>
      <c r="XU110" s="3" t="s">
        <v>180</v>
      </c>
      <c r="XV110" s="3" t="s">
        <v>180</v>
      </c>
      <c r="XW110" s="3" t="s">
        <v>179</v>
      </c>
      <c r="XX110" s="3" t="s">
        <v>180</v>
      </c>
      <c r="XY110" s="3" t="s">
        <v>180</v>
      </c>
      <c r="XZ110" s="3" t="s">
        <v>191</v>
      </c>
    </row>
    <row r="111" spans="1:650" x14ac:dyDescent="0.3">
      <c r="A111" s="6" t="s">
        <v>142</v>
      </c>
      <c r="B111" s="1">
        <v>4057022</v>
      </c>
      <c r="C111" s="5">
        <v>160</v>
      </c>
      <c r="D111" s="5">
        <v>0</v>
      </c>
      <c r="E111" s="5">
        <v>1678</v>
      </c>
      <c r="F111" s="5">
        <v>321</v>
      </c>
      <c r="G111" s="5">
        <v>14949</v>
      </c>
      <c r="H111" s="5">
        <v>82</v>
      </c>
      <c r="I111" s="5">
        <v>9213</v>
      </c>
      <c r="J111" s="5">
        <v>1153</v>
      </c>
      <c r="K111" s="5">
        <v>1229</v>
      </c>
      <c r="L111" s="5">
        <v>2971</v>
      </c>
      <c r="M111" s="5">
        <v>1136</v>
      </c>
      <c r="N111" s="5">
        <v>22520</v>
      </c>
      <c r="O111" s="5">
        <v>1672</v>
      </c>
      <c r="P111" s="5">
        <v>1151</v>
      </c>
      <c r="Q111" s="5">
        <v>8851</v>
      </c>
      <c r="R111" s="5">
        <v>2490</v>
      </c>
      <c r="S111" s="5">
        <v>1175</v>
      </c>
      <c r="T111" s="5">
        <v>688</v>
      </c>
      <c r="U111" s="5">
        <v>5266</v>
      </c>
      <c r="V111" s="5">
        <v>2183</v>
      </c>
      <c r="W111" s="5">
        <v>0</v>
      </c>
      <c r="X111" s="5">
        <v>125</v>
      </c>
      <c r="Y111" s="5">
        <v>0</v>
      </c>
      <c r="Z111" s="5">
        <v>0</v>
      </c>
      <c r="AA111" s="5">
        <v>8</v>
      </c>
      <c r="AB111" s="5">
        <v>51</v>
      </c>
      <c r="AC111" s="5">
        <v>0</v>
      </c>
      <c r="AD111" s="5">
        <v>0</v>
      </c>
      <c r="AE111" s="5">
        <v>0</v>
      </c>
      <c r="AF111" s="5">
        <v>1972</v>
      </c>
      <c r="AG111" s="5">
        <v>0</v>
      </c>
      <c r="AH111" s="5">
        <v>0</v>
      </c>
      <c r="AI111" s="5">
        <v>0</v>
      </c>
      <c r="AJ111" s="5">
        <v>-3905</v>
      </c>
      <c r="AK111" s="5">
        <v>7730</v>
      </c>
      <c r="AL111" s="5">
        <v>28751</v>
      </c>
      <c r="AM111" s="5">
        <v>22426</v>
      </c>
      <c r="AN111" s="5">
        <v>6089</v>
      </c>
      <c r="AO111" s="5">
        <v>12003</v>
      </c>
      <c r="AP111" s="5">
        <v>52629</v>
      </c>
      <c r="AQ111" s="5">
        <v>394688</v>
      </c>
      <c r="AR111" s="5">
        <v>33463</v>
      </c>
      <c r="AS111" s="5">
        <v>21332</v>
      </c>
      <c r="AT111" s="5">
        <v>54341</v>
      </c>
      <c r="AU111" s="5">
        <v>16008</v>
      </c>
      <c r="AV111" s="5">
        <v>93693</v>
      </c>
      <c r="AW111" s="5">
        <v>20551</v>
      </c>
      <c r="AX111" s="5">
        <v>12002</v>
      </c>
      <c r="AY111" s="5">
        <v>15270</v>
      </c>
      <c r="AZ111" s="5">
        <v>20985</v>
      </c>
      <c r="BA111" s="5">
        <v>24590</v>
      </c>
      <c r="BB111" s="5">
        <v>4798</v>
      </c>
      <c r="BC111" s="5">
        <v>2368</v>
      </c>
      <c r="BD111" s="5">
        <v>4102</v>
      </c>
      <c r="BE111" s="5">
        <v>3616</v>
      </c>
      <c r="BF111" s="5">
        <v>2111</v>
      </c>
      <c r="BG111" s="5">
        <v>23953</v>
      </c>
      <c r="BH111" s="5">
        <v>4681</v>
      </c>
      <c r="BI111" s="5">
        <v>4274</v>
      </c>
      <c r="BJ111" s="5">
        <v>22431</v>
      </c>
      <c r="BK111" s="5">
        <v>22514</v>
      </c>
      <c r="BL111" s="5">
        <v>1431011</v>
      </c>
      <c r="BM111" s="5">
        <v>16670</v>
      </c>
      <c r="BN111" s="5">
        <v>9006</v>
      </c>
      <c r="BO111" s="5">
        <v>165463</v>
      </c>
      <c r="BP111" s="5">
        <v>174521</v>
      </c>
      <c r="BQ111" s="5">
        <v>101147</v>
      </c>
      <c r="BR111" s="5">
        <v>133499</v>
      </c>
      <c r="BS111" s="5">
        <v>125876</v>
      </c>
      <c r="BT111" s="5">
        <v>101670</v>
      </c>
      <c r="BU111" s="5">
        <v>84364</v>
      </c>
      <c r="BV111" s="5">
        <v>40046</v>
      </c>
      <c r="BW111" s="5">
        <v>62604</v>
      </c>
      <c r="BX111" s="5">
        <v>29036</v>
      </c>
      <c r="BY111" s="5">
        <v>64235</v>
      </c>
      <c r="BZ111" s="5">
        <v>82848</v>
      </c>
      <c r="CA111" s="5">
        <v>47024</v>
      </c>
      <c r="CB111" s="5">
        <v>28149</v>
      </c>
      <c r="CC111" s="5">
        <v>17693</v>
      </c>
      <c r="CD111" s="5">
        <v>-6200</v>
      </c>
      <c r="CE111" s="5">
        <v>47790</v>
      </c>
      <c r="CF111" s="5">
        <v>11923</v>
      </c>
      <c r="CG111" s="5">
        <v>1585</v>
      </c>
      <c r="CH111" s="5">
        <v>3474</v>
      </c>
      <c r="CI111" s="5">
        <v>3052</v>
      </c>
      <c r="CJ111" s="5">
        <v>584</v>
      </c>
      <c r="CK111" s="5">
        <v>720</v>
      </c>
      <c r="CL111" s="5">
        <v>6880</v>
      </c>
      <c r="CM111" s="5">
        <v>322</v>
      </c>
      <c r="CN111" s="5">
        <v>1497</v>
      </c>
      <c r="CO111" s="5">
        <v>5164</v>
      </c>
      <c r="CP111" s="5">
        <v>496</v>
      </c>
      <c r="CQ111" s="5">
        <v>4380</v>
      </c>
      <c r="CR111" s="5">
        <v>14257</v>
      </c>
      <c r="CS111" s="5">
        <v>8195</v>
      </c>
      <c r="CT111" s="5">
        <v>3553</v>
      </c>
      <c r="CU111" s="5">
        <v>132315</v>
      </c>
      <c r="CV111" s="5">
        <v>144651</v>
      </c>
      <c r="CW111" s="5">
        <v>132127</v>
      </c>
      <c r="CX111" s="5">
        <v>145558</v>
      </c>
      <c r="CY111" s="5">
        <v>106451</v>
      </c>
      <c r="CZ111" s="5">
        <v>103440</v>
      </c>
      <c r="DA111" s="5">
        <v>81052</v>
      </c>
      <c r="DB111" s="5">
        <v>78746</v>
      </c>
      <c r="DC111" s="5">
        <v>68595</v>
      </c>
      <c r="DD111" s="5">
        <v>70133</v>
      </c>
      <c r="DE111" s="5">
        <v>72654</v>
      </c>
      <c r="DF111" s="5">
        <v>77388</v>
      </c>
      <c r="DG111" s="5">
        <v>71608</v>
      </c>
      <c r="DH111" s="5">
        <v>58734</v>
      </c>
      <c r="DI111" s="5">
        <v>60619</v>
      </c>
      <c r="DJ111" s="5">
        <v>90625</v>
      </c>
      <c r="DK111" s="5">
        <v>51498</v>
      </c>
      <c r="DL111" s="5">
        <v>37428</v>
      </c>
      <c r="DM111" s="5">
        <v>39919</v>
      </c>
      <c r="DN111" s="5">
        <v>49317</v>
      </c>
      <c r="DO111" s="5">
        <v>41172</v>
      </c>
      <c r="DP111" s="5">
        <v>28799</v>
      </c>
      <c r="DQ111" s="5">
        <v>24715</v>
      </c>
      <c r="DR111" s="5">
        <v>29595</v>
      </c>
      <c r="DS111" s="5">
        <v>22330</v>
      </c>
      <c r="DT111" s="5">
        <v>21147</v>
      </c>
      <c r="DU111" s="5">
        <v>20376</v>
      </c>
      <c r="DV111" s="5">
        <v>15241</v>
      </c>
      <c r="DW111" s="5">
        <v>14397</v>
      </c>
      <c r="DX111" s="5">
        <v>18387</v>
      </c>
      <c r="DY111" s="5">
        <v>22055</v>
      </c>
      <c r="DZ111" s="5">
        <v>26543</v>
      </c>
      <c r="EA111" s="5">
        <v>8035</v>
      </c>
      <c r="EB111" s="5">
        <v>16556</v>
      </c>
      <c r="EC111" s="5">
        <v>22096</v>
      </c>
      <c r="ED111" s="5">
        <v>28293</v>
      </c>
      <c r="EE111" s="5">
        <v>18727</v>
      </c>
      <c r="EF111" s="5">
        <v>6520</v>
      </c>
      <c r="EG111" s="5">
        <v>11478</v>
      </c>
      <c r="EH111" s="5">
        <v>23893</v>
      </c>
      <c r="EI111" s="5">
        <v>18743</v>
      </c>
      <c r="EJ111" s="5">
        <v>17052</v>
      </c>
      <c r="EK111" s="5">
        <v>42840</v>
      </c>
      <c r="EL111" s="5">
        <v>8293</v>
      </c>
      <c r="EM111" s="5">
        <v>11562</v>
      </c>
      <c r="EN111" s="5">
        <v>-256</v>
      </c>
      <c r="EO111" s="5">
        <v>10090</v>
      </c>
      <c r="EP111" s="5">
        <v>14877</v>
      </c>
      <c r="EQ111" s="5">
        <v>4105</v>
      </c>
      <c r="ER111" s="5">
        <v>33711</v>
      </c>
      <c r="ES111" s="5">
        <v>5205</v>
      </c>
      <c r="ET111" s="5">
        <v>1084</v>
      </c>
      <c r="EU111" s="5">
        <v>3697</v>
      </c>
      <c r="EV111" s="5">
        <v>2198</v>
      </c>
      <c r="EW111" s="5">
        <v>5186</v>
      </c>
      <c r="EX111" s="5">
        <v>4126</v>
      </c>
      <c r="EY111" s="5">
        <v>2517</v>
      </c>
      <c r="EZ111" s="5">
        <v>3341</v>
      </c>
      <c r="FA111" s="5">
        <v>1484</v>
      </c>
      <c r="FB111" s="5">
        <v>2913</v>
      </c>
      <c r="FC111" s="5">
        <v>387</v>
      </c>
      <c r="FD111" s="5">
        <v>18731</v>
      </c>
      <c r="FE111" s="5">
        <v>4701</v>
      </c>
      <c r="FF111" s="5">
        <v>1498</v>
      </c>
      <c r="FG111" s="5">
        <v>0</v>
      </c>
      <c r="FH111" s="5">
        <v>0</v>
      </c>
      <c r="FI111" s="5">
        <v>0</v>
      </c>
      <c r="FJ111" s="5">
        <v>0</v>
      </c>
      <c r="FK111" s="5">
        <v>0</v>
      </c>
      <c r="FL111" s="5">
        <v>0</v>
      </c>
      <c r="FM111" s="5">
        <v>0</v>
      </c>
      <c r="FN111" s="5">
        <v>0</v>
      </c>
      <c r="FO111" s="5">
        <v>0</v>
      </c>
      <c r="FP111" s="5">
        <v>0</v>
      </c>
      <c r="FQ111" s="5">
        <v>0</v>
      </c>
      <c r="FR111" s="5">
        <v>0</v>
      </c>
      <c r="FS111" s="5">
        <v>0</v>
      </c>
      <c r="FT111" s="5">
        <v>0</v>
      </c>
      <c r="FU111" s="5" t="s">
        <v>33</v>
      </c>
      <c r="FV111" s="5" t="s">
        <v>33</v>
      </c>
      <c r="FW111" s="5" t="s">
        <v>33</v>
      </c>
      <c r="FX111" s="5" t="s">
        <v>33</v>
      </c>
      <c r="FY111" s="5" t="s">
        <v>33</v>
      </c>
      <c r="FZ111" s="5" t="s">
        <v>33</v>
      </c>
      <c r="GA111" s="5" t="s">
        <v>33</v>
      </c>
      <c r="GB111" s="5" t="s">
        <v>33</v>
      </c>
      <c r="GC111" s="5" t="s">
        <v>33</v>
      </c>
      <c r="GD111" s="5" t="s">
        <v>33</v>
      </c>
      <c r="GE111" s="5" t="s">
        <v>33</v>
      </c>
      <c r="GF111" s="5" t="s">
        <v>33</v>
      </c>
      <c r="GG111" s="5" t="s">
        <v>33</v>
      </c>
      <c r="GH111" s="5" t="s">
        <v>33</v>
      </c>
      <c r="GI111" s="5" t="s">
        <v>33</v>
      </c>
      <c r="GJ111" s="5" t="s">
        <v>33</v>
      </c>
      <c r="GK111" s="5" t="s">
        <v>33</v>
      </c>
      <c r="GL111" s="5" t="s">
        <v>33</v>
      </c>
      <c r="GM111" s="5">
        <v>305974</v>
      </c>
      <c r="GN111" s="5">
        <v>331824</v>
      </c>
      <c r="GO111" s="5">
        <v>264778</v>
      </c>
      <c r="GP111" s="5">
        <v>336422</v>
      </c>
      <c r="GQ111" s="5">
        <v>288429</v>
      </c>
      <c r="GR111" s="5">
        <v>217800</v>
      </c>
      <c r="GS111" s="5">
        <v>198110</v>
      </c>
      <c r="GT111" s="5">
        <v>196467</v>
      </c>
      <c r="GU111" s="5">
        <v>545860</v>
      </c>
      <c r="GV111" s="5">
        <v>152655</v>
      </c>
      <c r="GW111" s="5">
        <v>202196</v>
      </c>
      <c r="GX111" s="5">
        <v>245390</v>
      </c>
      <c r="GY111" s="5">
        <v>147874</v>
      </c>
      <c r="GZ111" s="5">
        <v>181471</v>
      </c>
      <c r="HA111" s="5">
        <v>117804</v>
      </c>
      <c r="HB111" s="5">
        <v>113794</v>
      </c>
      <c r="HC111" s="5">
        <v>119838</v>
      </c>
      <c r="HD111" s="5">
        <v>104734</v>
      </c>
      <c r="HE111" s="5">
        <v>76564</v>
      </c>
      <c r="HF111" s="5">
        <v>60856</v>
      </c>
      <c r="HG111" s="5">
        <v>50289</v>
      </c>
      <c r="HH111" s="5">
        <v>35808</v>
      </c>
      <c r="HI111" s="5">
        <v>34237</v>
      </c>
      <c r="HJ111" s="5">
        <v>42713</v>
      </c>
      <c r="HK111" s="5">
        <v>49130</v>
      </c>
      <c r="HL111" s="5">
        <v>30717</v>
      </c>
      <c r="HM111" s="5">
        <v>31298</v>
      </c>
      <c r="HN111" s="5">
        <v>41081</v>
      </c>
      <c r="HO111" s="5">
        <v>41678</v>
      </c>
      <c r="HP111" s="5">
        <v>1484358</v>
      </c>
      <c r="HQ111" s="5">
        <v>51621</v>
      </c>
      <c r="HR111" s="5">
        <v>40600</v>
      </c>
      <c r="HS111" s="5">
        <v>377033</v>
      </c>
      <c r="HT111" s="5">
        <v>336664</v>
      </c>
      <c r="HU111" s="5">
        <v>231346</v>
      </c>
      <c r="HV111" s="5">
        <v>220123</v>
      </c>
      <c r="HW111" s="5">
        <v>266912</v>
      </c>
      <c r="HX111" s="5">
        <v>327993</v>
      </c>
      <c r="HY111" s="5">
        <v>309487</v>
      </c>
      <c r="HZ111" s="5">
        <v>338592</v>
      </c>
      <c r="IA111" s="5">
        <v>354809</v>
      </c>
      <c r="IB111" s="5">
        <v>426537</v>
      </c>
      <c r="IC111" s="5">
        <v>563524</v>
      </c>
      <c r="ID111" s="5">
        <v>621487</v>
      </c>
      <c r="IE111" s="5">
        <v>593430</v>
      </c>
      <c r="IF111" s="5">
        <v>634974</v>
      </c>
      <c r="IG111" s="5">
        <v>542008</v>
      </c>
      <c r="IH111" s="5">
        <v>441451</v>
      </c>
      <c r="II111" s="5">
        <v>424836</v>
      </c>
      <c r="IJ111" s="5">
        <v>408488</v>
      </c>
      <c r="IK111" s="5">
        <v>734296</v>
      </c>
      <c r="IL111" s="5">
        <v>872838</v>
      </c>
      <c r="IM111" s="5">
        <v>710731</v>
      </c>
      <c r="IN111" s="5">
        <v>622737</v>
      </c>
      <c r="IO111" s="5">
        <v>584903</v>
      </c>
      <c r="IP111" s="5">
        <v>572720</v>
      </c>
      <c r="IQ111" s="5">
        <v>469335</v>
      </c>
      <c r="IR111" s="5">
        <v>423360</v>
      </c>
      <c r="IS111" s="5">
        <v>396547</v>
      </c>
      <c r="IT111" s="5">
        <v>386950</v>
      </c>
      <c r="IU111" s="5">
        <v>323280</v>
      </c>
      <c r="IV111" s="5">
        <v>348445</v>
      </c>
      <c r="IW111" s="5">
        <v>303171</v>
      </c>
      <c r="IX111" s="5">
        <v>280586</v>
      </c>
      <c r="IY111" s="5">
        <v>59</v>
      </c>
      <c r="IZ111" s="5">
        <v>5992</v>
      </c>
      <c r="JA111" s="5">
        <v>33721</v>
      </c>
      <c r="JB111" s="5">
        <v>38546</v>
      </c>
      <c r="JC111" s="5">
        <v>44636</v>
      </c>
      <c r="JD111" s="5">
        <v>30924</v>
      </c>
      <c r="JE111" s="5">
        <v>30988</v>
      </c>
      <c r="JF111" s="5">
        <v>26540</v>
      </c>
      <c r="JG111" s="5">
        <v>43671</v>
      </c>
      <c r="JH111" s="5">
        <v>36476</v>
      </c>
      <c r="JI111" s="5">
        <v>47701</v>
      </c>
      <c r="JJ111" s="5">
        <v>50547</v>
      </c>
      <c r="JK111" s="5">
        <v>35529</v>
      </c>
      <c r="JL111" s="5">
        <v>39545</v>
      </c>
      <c r="JM111" s="5">
        <v>34030</v>
      </c>
      <c r="JN111" s="5">
        <v>36120</v>
      </c>
      <c r="JO111" s="5">
        <v>37009</v>
      </c>
      <c r="JP111" s="5">
        <v>36994</v>
      </c>
      <c r="JQ111" s="5">
        <v>30015</v>
      </c>
      <c r="JR111" s="5">
        <v>21321</v>
      </c>
      <c r="JS111" s="5">
        <v>27437</v>
      </c>
      <c r="JT111" s="5">
        <v>23350</v>
      </c>
      <c r="JU111" s="5">
        <v>18701</v>
      </c>
      <c r="JV111" s="5">
        <v>24849</v>
      </c>
      <c r="JW111" s="5">
        <v>23272</v>
      </c>
      <c r="JX111" s="5">
        <v>22944</v>
      </c>
      <c r="JY111" s="5">
        <v>18800</v>
      </c>
      <c r="JZ111" s="5">
        <v>26580</v>
      </c>
      <c r="KA111" s="5">
        <v>43323</v>
      </c>
      <c r="KB111" s="5">
        <v>37692</v>
      </c>
      <c r="KC111" s="5">
        <v>26400</v>
      </c>
      <c r="KD111" s="5">
        <v>24234</v>
      </c>
      <c r="KE111" s="5">
        <v>28366</v>
      </c>
      <c r="KF111" s="5">
        <v>43356</v>
      </c>
      <c r="KG111" s="5">
        <v>39894</v>
      </c>
      <c r="KH111" s="5">
        <v>28439</v>
      </c>
      <c r="KI111" s="5">
        <v>29318</v>
      </c>
      <c r="KJ111" s="5">
        <v>44185</v>
      </c>
      <c r="KK111" s="5">
        <v>30195</v>
      </c>
      <c r="KL111" s="5">
        <v>27020</v>
      </c>
      <c r="KM111" s="5">
        <v>19600</v>
      </c>
      <c r="KN111" s="5">
        <v>26696</v>
      </c>
      <c r="KO111" s="5">
        <v>42988</v>
      </c>
      <c r="KP111" s="5">
        <v>33320</v>
      </c>
      <c r="KQ111" s="5">
        <v>36930</v>
      </c>
      <c r="KR111" s="5">
        <v>23108</v>
      </c>
      <c r="KS111" s="5">
        <v>24648</v>
      </c>
      <c r="KT111" s="5">
        <v>23490</v>
      </c>
      <c r="KU111" s="5">
        <v>16055</v>
      </c>
      <c r="KV111" s="5">
        <v>18600</v>
      </c>
      <c r="KW111" s="5">
        <v>17882</v>
      </c>
      <c r="KX111" s="5">
        <v>20817</v>
      </c>
      <c r="KY111" s="5">
        <v>23738</v>
      </c>
      <c r="KZ111" s="5">
        <v>20647</v>
      </c>
      <c r="LA111" s="5">
        <v>19515</v>
      </c>
      <c r="LB111" s="5">
        <v>18100</v>
      </c>
      <c r="LC111" s="5">
        <v>16746</v>
      </c>
      <c r="LD111" s="5">
        <v>16921</v>
      </c>
      <c r="LE111" s="5">
        <v>17485</v>
      </c>
      <c r="LF111" s="5">
        <v>16613</v>
      </c>
      <c r="LG111" s="5">
        <v>15615</v>
      </c>
      <c r="LH111" s="5">
        <v>12803</v>
      </c>
      <c r="LI111" s="5">
        <v>8313</v>
      </c>
      <c r="LJ111" s="5">
        <v>5556</v>
      </c>
      <c r="LK111" s="5">
        <v>8256</v>
      </c>
      <c r="LL111" s="5">
        <v>9572</v>
      </c>
      <c r="LM111" s="5">
        <v>10780</v>
      </c>
      <c r="LN111" s="5">
        <v>9018</v>
      </c>
      <c r="LO111" s="5">
        <v>4641</v>
      </c>
      <c r="LP111" s="5">
        <v>6898</v>
      </c>
      <c r="LQ111" s="5">
        <v>6507</v>
      </c>
      <c r="LR111" s="5">
        <v>7952</v>
      </c>
      <c r="LS111" s="5">
        <v>7414</v>
      </c>
      <c r="LT111" s="5">
        <v>7270</v>
      </c>
      <c r="LU111" s="5">
        <v>6403</v>
      </c>
      <c r="LV111" s="5">
        <v>5059</v>
      </c>
      <c r="LW111" s="5">
        <v>4645</v>
      </c>
      <c r="LX111" s="5">
        <v>3321</v>
      </c>
      <c r="LY111" s="5">
        <v>2977</v>
      </c>
      <c r="LZ111" s="5">
        <v>2973</v>
      </c>
      <c r="MA111" s="5">
        <v>2167</v>
      </c>
      <c r="MB111" s="5">
        <v>2995</v>
      </c>
      <c r="MC111" s="5">
        <v>2881</v>
      </c>
      <c r="MD111" s="5">
        <v>3625</v>
      </c>
      <c r="ME111" s="5">
        <v>2510</v>
      </c>
      <c r="MF111" s="5">
        <v>3431</v>
      </c>
      <c r="MG111" s="5">
        <v>3262</v>
      </c>
      <c r="MH111" s="5">
        <v>3890</v>
      </c>
      <c r="MI111" s="5">
        <v>3838</v>
      </c>
      <c r="MJ111" s="5">
        <v>3537</v>
      </c>
      <c r="MK111" s="5">
        <v>3821</v>
      </c>
      <c r="ML111" s="5">
        <v>4127</v>
      </c>
      <c r="MM111" s="5">
        <v>3647</v>
      </c>
      <c r="MN111" s="5">
        <v>3448</v>
      </c>
      <c r="MO111" s="5">
        <v>3022</v>
      </c>
      <c r="MP111" s="5">
        <v>2795</v>
      </c>
      <c r="MQ111" s="5">
        <v>254</v>
      </c>
      <c r="MR111" s="5">
        <v>1568</v>
      </c>
      <c r="MS111" s="5">
        <v>2944</v>
      </c>
      <c r="MT111" s="5">
        <v>2888</v>
      </c>
      <c r="MU111" s="5">
        <v>3141</v>
      </c>
      <c r="MV111" s="5">
        <v>2881</v>
      </c>
      <c r="MW111" s="5">
        <v>2851</v>
      </c>
      <c r="MX111" s="5">
        <v>2801</v>
      </c>
      <c r="MY111" s="5">
        <v>2908</v>
      </c>
      <c r="MZ111" s="5">
        <v>3098</v>
      </c>
      <c r="NA111" s="5">
        <v>3066</v>
      </c>
      <c r="NB111" s="5">
        <v>3601</v>
      </c>
      <c r="NC111" s="5">
        <v>3432</v>
      </c>
      <c r="ND111" s="5">
        <v>2883</v>
      </c>
      <c r="NE111" s="5" t="s">
        <v>33</v>
      </c>
      <c r="NF111" s="5" t="s">
        <v>33</v>
      </c>
      <c r="NG111" s="5" t="s">
        <v>33</v>
      </c>
      <c r="NH111" s="5" t="s">
        <v>33</v>
      </c>
      <c r="NI111" s="5" t="s">
        <v>33</v>
      </c>
      <c r="NJ111" s="5" t="s">
        <v>33</v>
      </c>
      <c r="NK111" s="5" t="s">
        <v>33</v>
      </c>
      <c r="NL111" s="5" t="s">
        <v>33</v>
      </c>
      <c r="NM111" s="5" t="s">
        <v>33</v>
      </c>
      <c r="NN111" s="5" t="s">
        <v>33</v>
      </c>
      <c r="NO111" s="5" t="s">
        <v>33</v>
      </c>
      <c r="NP111" s="5" t="s">
        <v>33</v>
      </c>
      <c r="NQ111" s="5" t="s">
        <v>33</v>
      </c>
      <c r="NR111" s="5" t="s">
        <v>33</v>
      </c>
      <c r="NS111" s="5" t="s">
        <v>33</v>
      </c>
      <c r="NT111" s="5" t="s">
        <v>33</v>
      </c>
      <c r="NU111" s="5" t="s">
        <v>33</v>
      </c>
      <c r="NV111" s="5" t="s">
        <v>33</v>
      </c>
      <c r="NW111" s="5">
        <v>0</v>
      </c>
      <c r="NX111" s="5">
        <v>0</v>
      </c>
      <c r="NY111" s="5">
        <v>0</v>
      </c>
      <c r="NZ111" s="5">
        <v>0</v>
      </c>
      <c r="OA111" s="5">
        <v>0</v>
      </c>
      <c r="OB111" s="5">
        <v>0</v>
      </c>
      <c r="OC111" s="5">
        <v>0</v>
      </c>
      <c r="OD111" s="5">
        <v>0</v>
      </c>
      <c r="OE111" s="5">
        <v>0</v>
      </c>
      <c r="OF111" s="5">
        <v>0</v>
      </c>
      <c r="OG111" s="5">
        <v>0</v>
      </c>
      <c r="OH111" s="5">
        <v>0</v>
      </c>
      <c r="OI111" s="5">
        <v>0</v>
      </c>
      <c r="OJ111" s="5">
        <v>0</v>
      </c>
      <c r="OK111" s="5" t="s">
        <v>33</v>
      </c>
      <c r="OL111" s="5" t="s">
        <v>33</v>
      </c>
      <c r="OM111" s="5" t="s">
        <v>33</v>
      </c>
      <c r="ON111" s="5" t="s">
        <v>33</v>
      </c>
      <c r="OO111" s="5" t="s">
        <v>33</v>
      </c>
      <c r="OP111" s="5" t="s">
        <v>33</v>
      </c>
      <c r="OQ111" s="5" t="s">
        <v>33</v>
      </c>
      <c r="OR111" s="5" t="s">
        <v>33</v>
      </c>
      <c r="OS111" s="5" t="s">
        <v>33</v>
      </c>
      <c r="OT111" s="5" t="s">
        <v>33</v>
      </c>
      <c r="OU111" s="5" t="s">
        <v>33</v>
      </c>
      <c r="OV111" s="5" t="s">
        <v>33</v>
      </c>
      <c r="OW111" s="5" t="s">
        <v>33</v>
      </c>
      <c r="OX111" s="5" t="s">
        <v>33</v>
      </c>
      <c r="OY111" s="5" t="s">
        <v>33</v>
      </c>
      <c r="OZ111" s="5" t="s">
        <v>33</v>
      </c>
      <c r="PA111" s="5" t="s">
        <v>33</v>
      </c>
      <c r="PB111" s="5" t="s">
        <v>33</v>
      </c>
      <c r="PC111" s="5">
        <v>23259</v>
      </c>
      <c r="PD111" s="5">
        <v>23703</v>
      </c>
      <c r="PE111" s="5">
        <v>26647</v>
      </c>
      <c r="PF111" s="5">
        <v>26267</v>
      </c>
      <c r="PG111" s="5">
        <v>21642</v>
      </c>
      <c r="PH111" s="5">
        <v>17437</v>
      </c>
      <c r="PI111" s="5">
        <v>11349</v>
      </c>
      <c r="PJ111" s="5">
        <v>12216</v>
      </c>
      <c r="PK111" s="5">
        <v>10984</v>
      </c>
      <c r="PL111" s="5">
        <v>12511</v>
      </c>
      <c r="PM111" s="5">
        <v>12918</v>
      </c>
      <c r="PN111" s="5">
        <v>13126</v>
      </c>
      <c r="PO111" s="5">
        <v>9273</v>
      </c>
      <c r="PP111" s="5">
        <v>8752</v>
      </c>
      <c r="PQ111" s="5">
        <v>9756</v>
      </c>
      <c r="PR111" s="5">
        <v>9149</v>
      </c>
      <c r="PS111" s="5">
        <v>9064</v>
      </c>
      <c r="PT111" s="5">
        <v>8775</v>
      </c>
      <c r="PU111" s="5">
        <v>9129</v>
      </c>
      <c r="PV111" s="5">
        <v>6733</v>
      </c>
      <c r="PW111" s="5">
        <v>10735</v>
      </c>
      <c r="PX111" s="5">
        <v>13119</v>
      </c>
      <c r="PY111" s="5">
        <v>10307</v>
      </c>
      <c r="PZ111" s="5">
        <v>9514</v>
      </c>
      <c r="QA111" s="5">
        <v>6706</v>
      </c>
      <c r="QB111" s="5">
        <v>9712</v>
      </c>
      <c r="QC111" s="5">
        <v>13573</v>
      </c>
      <c r="QD111" s="5">
        <v>10337</v>
      </c>
      <c r="QE111" s="5">
        <v>10805</v>
      </c>
      <c r="QF111" s="5">
        <v>9928</v>
      </c>
      <c r="QG111" s="5">
        <v>10912</v>
      </c>
      <c r="QH111" s="5">
        <v>9230</v>
      </c>
      <c r="QI111" s="5">
        <v>59457</v>
      </c>
      <c r="QJ111" s="5">
        <v>43219</v>
      </c>
      <c r="QK111" s="5">
        <v>44357</v>
      </c>
      <c r="QL111" s="5">
        <v>40710</v>
      </c>
      <c r="QM111" s="5">
        <v>43111</v>
      </c>
      <c r="QN111" s="5">
        <v>40744</v>
      </c>
      <c r="QO111" s="5">
        <v>49439</v>
      </c>
      <c r="QP111" s="5">
        <v>38804</v>
      </c>
      <c r="QQ111" s="5">
        <v>40665</v>
      </c>
      <c r="QR111" s="5">
        <v>37756</v>
      </c>
      <c r="QS111" s="5">
        <v>32086</v>
      </c>
      <c r="QT111" s="5">
        <v>34603</v>
      </c>
      <c r="QU111" s="5">
        <v>33029</v>
      </c>
      <c r="QV111" s="5">
        <v>27893</v>
      </c>
      <c r="QW111" s="5">
        <v>26497</v>
      </c>
      <c r="QX111" s="5">
        <v>25826</v>
      </c>
      <c r="QY111" s="5">
        <v>24889</v>
      </c>
      <c r="QZ111" s="5">
        <v>23135</v>
      </c>
      <c r="RA111" s="5">
        <v>22030</v>
      </c>
      <c r="RB111" s="5">
        <v>21278</v>
      </c>
      <c r="RC111" s="5">
        <v>21380</v>
      </c>
      <c r="RD111" s="5">
        <v>24054</v>
      </c>
      <c r="RE111" s="5">
        <v>15518</v>
      </c>
      <c r="RF111" s="5">
        <v>16389</v>
      </c>
      <c r="RG111" s="5">
        <v>14371</v>
      </c>
      <c r="RH111" s="5">
        <v>16103</v>
      </c>
      <c r="RI111" s="5">
        <v>11766</v>
      </c>
      <c r="RJ111" s="5">
        <v>10712</v>
      </c>
      <c r="RK111" s="5">
        <v>13479</v>
      </c>
      <c r="RL111" s="5">
        <v>10360</v>
      </c>
      <c r="RM111" s="5">
        <v>10404</v>
      </c>
      <c r="RN111" s="5">
        <v>10354</v>
      </c>
      <c r="RO111" s="5">
        <v>26871</v>
      </c>
      <c r="RP111" s="5">
        <v>28564</v>
      </c>
      <c r="RQ111" s="5">
        <v>28814</v>
      </c>
      <c r="RR111" s="5">
        <v>29651</v>
      </c>
      <c r="RS111" s="5">
        <v>34226</v>
      </c>
      <c r="RT111" s="5">
        <v>32405</v>
      </c>
      <c r="RU111" s="5">
        <v>29001</v>
      </c>
      <c r="RV111" s="5">
        <v>30002</v>
      </c>
      <c r="RW111" s="5">
        <v>30482</v>
      </c>
      <c r="RX111" s="5">
        <v>29995</v>
      </c>
      <c r="RY111" s="5">
        <v>29127</v>
      </c>
      <c r="RZ111" s="5">
        <v>23715</v>
      </c>
      <c r="SA111" s="5">
        <v>16704</v>
      </c>
      <c r="SB111" s="5">
        <v>16292</v>
      </c>
      <c r="SC111" s="5">
        <v>15409</v>
      </c>
      <c r="SD111" s="5">
        <v>13395</v>
      </c>
      <c r="SE111" s="5">
        <v>12929</v>
      </c>
      <c r="SF111" s="5">
        <v>12282</v>
      </c>
      <c r="SG111" s="5">
        <v>12699</v>
      </c>
      <c r="SH111" s="5">
        <v>13130</v>
      </c>
      <c r="SI111" s="5">
        <v>12543</v>
      </c>
      <c r="SJ111" s="5">
        <v>15004</v>
      </c>
      <c r="SK111" s="5">
        <v>14533</v>
      </c>
      <c r="SL111" s="5">
        <v>14489</v>
      </c>
      <c r="SM111" s="5">
        <v>14806</v>
      </c>
      <c r="SN111" s="5">
        <v>15649</v>
      </c>
      <c r="SO111" s="5">
        <v>14750</v>
      </c>
      <c r="SP111" s="5">
        <v>14385</v>
      </c>
      <c r="SQ111" s="5">
        <v>14180</v>
      </c>
      <c r="SR111" s="5">
        <v>13969</v>
      </c>
      <c r="SS111" s="5">
        <v>11772</v>
      </c>
      <c r="ST111" s="5">
        <v>10435</v>
      </c>
      <c r="SU111" s="5">
        <v>29312</v>
      </c>
      <c r="SV111" s="5">
        <v>23328</v>
      </c>
      <c r="SW111" s="5">
        <v>16301</v>
      </c>
      <c r="SX111" s="5">
        <v>16146</v>
      </c>
      <c r="SY111" s="5">
        <v>16026</v>
      </c>
      <c r="SZ111" s="5">
        <v>17562</v>
      </c>
      <c r="TA111" s="5">
        <v>18751</v>
      </c>
      <c r="TB111" s="5">
        <v>19053</v>
      </c>
      <c r="TC111" s="5">
        <v>16512</v>
      </c>
      <c r="TD111" s="5">
        <v>15649</v>
      </c>
      <c r="TE111" s="5">
        <v>18128</v>
      </c>
      <c r="TF111" s="5">
        <v>17687</v>
      </c>
      <c r="TG111" s="5">
        <v>18645</v>
      </c>
      <c r="TH111" s="5">
        <v>14795</v>
      </c>
      <c r="TI111" s="5">
        <v>16553</v>
      </c>
      <c r="TJ111" s="5">
        <v>18732</v>
      </c>
      <c r="TK111" s="5">
        <v>19747</v>
      </c>
      <c r="TL111" s="5">
        <v>11414</v>
      </c>
      <c r="TM111" s="5">
        <v>10119</v>
      </c>
      <c r="TN111" s="5">
        <v>7214</v>
      </c>
      <c r="TO111" s="5">
        <v>6101</v>
      </c>
      <c r="TP111" s="5">
        <v>3963</v>
      </c>
      <c r="TQ111" s="5">
        <v>1856</v>
      </c>
      <c r="TR111" s="5">
        <v>2456</v>
      </c>
      <c r="TS111" s="5">
        <v>2884</v>
      </c>
      <c r="TT111" s="5">
        <v>4674</v>
      </c>
      <c r="TU111" s="5">
        <v>2203</v>
      </c>
      <c r="TV111" s="5">
        <v>2573</v>
      </c>
      <c r="TW111" s="5">
        <v>819</v>
      </c>
      <c r="TX111" s="5">
        <v>486</v>
      </c>
      <c r="TY111" s="5">
        <v>272</v>
      </c>
      <c r="TZ111" s="5">
        <v>205</v>
      </c>
      <c r="UA111" s="5">
        <v>0</v>
      </c>
      <c r="UB111" s="5">
        <v>2</v>
      </c>
      <c r="UC111" s="5">
        <v>0</v>
      </c>
      <c r="UD111" s="5">
        <v>-10</v>
      </c>
      <c r="UE111" s="5">
        <v>24</v>
      </c>
      <c r="UF111" s="5">
        <v>61</v>
      </c>
      <c r="UG111" s="5">
        <v>42</v>
      </c>
      <c r="UH111" s="5">
        <v>211</v>
      </c>
      <c r="UI111" s="5">
        <v>343</v>
      </c>
      <c r="UJ111" s="5">
        <v>353</v>
      </c>
      <c r="UK111" s="5">
        <v>302</v>
      </c>
      <c r="UL111" s="5">
        <v>368</v>
      </c>
      <c r="UM111" s="5">
        <v>261</v>
      </c>
      <c r="UN111" s="5">
        <v>148</v>
      </c>
      <c r="UO111" s="5">
        <v>213</v>
      </c>
      <c r="UP111" s="5">
        <v>291</v>
      </c>
      <c r="UQ111" s="5">
        <v>308</v>
      </c>
      <c r="UR111" s="5">
        <v>312</v>
      </c>
      <c r="US111" s="5">
        <v>300</v>
      </c>
      <c r="UT111" s="5">
        <v>352</v>
      </c>
      <c r="UU111" s="5">
        <v>495</v>
      </c>
      <c r="UV111" s="5">
        <v>2349</v>
      </c>
      <c r="UW111" s="5">
        <v>5659</v>
      </c>
      <c r="UX111" s="5">
        <v>6195</v>
      </c>
      <c r="UY111" s="5">
        <v>3939</v>
      </c>
      <c r="UZ111" s="5">
        <v>583</v>
      </c>
      <c r="VA111" s="5">
        <v>1522</v>
      </c>
      <c r="VB111" s="5">
        <v>1195</v>
      </c>
      <c r="VC111" s="5">
        <v>1038</v>
      </c>
      <c r="VD111" s="5">
        <v>1484</v>
      </c>
      <c r="VE111" s="5">
        <v>1264</v>
      </c>
      <c r="VF111" s="5">
        <v>1126</v>
      </c>
      <c r="VG111" s="5">
        <v>76363</v>
      </c>
      <c r="VH111" s="5">
        <v>72094</v>
      </c>
      <c r="VI111" s="5">
        <v>86904</v>
      </c>
      <c r="VJ111" s="5">
        <v>89375</v>
      </c>
      <c r="VK111" s="5">
        <v>95170</v>
      </c>
      <c r="VL111" s="5">
        <v>94858</v>
      </c>
      <c r="VM111" s="5">
        <v>107903</v>
      </c>
      <c r="VN111" s="5">
        <v>113775</v>
      </c>
      <c r="VO111" s="5">
        <v>108267</v>
      </c>
      <c r="VP111" s="5">
        <v>111883</v>
      </c>
      <c r="VQ111" s="5">
        <v>106181</v>
      </c>
      <c r="VR111" s="5">
        <v>92624</v>
      </c>
      <c r="VS111" s="5">
        <v>94218</v>
      </c>
      <c r="VT111" s="5">
        <v>86302</v>
      </c>
      <c r="VU111" s="5">
        <v>83718</v>
      </c>
      <c r="VV111" s="5">
        <v>70658</v>
      </c>
      <c r="VW111" s="5">
        <v>60824</v>
      </c>
      <c r="VX111" s="5">
        <v>55322</v>
      </c>
      <c r="VY111" s="5">
        <v>54163</v>
      </c>
      <c r="VZ111" s="5">
        <v>55828</v>
      </c>
      <c r="WA111" s="5">
        <v>56473</v>
      </c>
      <c r="WB111" s="5">
        <v>46281</v>
      </c>
      <c r="WC111" s="5">
        <v>58352</v>
      </c>
      <c r="WD111" s="5">
        <v>60451</v>
      </c>
      <c r="WE111" s="5">
        <v>56206</v>
      </c>
      <c r="WF111" s="5">
        <v>55196</v>
      </c>
      <c r="WG111" s="5">
        <v>63478</v>
      </c>
      <c r="WH111" s="5">
        <v>77010</v>
      </c>
      <c r="WI111" s="5">
        <v>68218</v>
      </c>
      <c r="WJ111" s="5">
        <v>68589</v>
      </c>
      <c r="WK111" s="5">
        <v>67208</v>
      </c>
      <c r="WL111" s="5">
        <v>56842</v>
      </c>
      <c r="WM111" s="5">
        <v>160</v>
      </c>
      <c r="WN111" s="5">
        <v>177</v>
      </c>
      <c r="WO111" s="5">
        <v>129</v>
      </c>
      <c r="WP111" s="5">
        <v>166</v>
      </c>
      <c r="WQ111" s="5">
        <v>139</v>
      </c>
      <c r="WR111" s="5">
        <v>490</v>
      </c>
      <c r="WS111" s="5">
        <v>851</v>
      </c>
      <c r="WT111" s="5">
        <v>977</v>
      </c>
      <c r="WU111" s="5">
        <v>1330</v>
      </c>
      <c r="WV111" s="5">
        <v>882</v>
      </c>
      <c r="WW111" s="5">
        <v>836</v>
      </c>
      <c r="WX111" s="5">
        <v>723</v>
      </c>
      <c r="WY111" s="5">
        <v>866</v>
      </c>
      <c r="WZ111" s="5">
        <v>641</v>
      </c>
      <c r="XA111" s="5">
        <v>696</v>
      </c>
      <c r="XB111" s="5">
        <v>702</v>
      </c>
      <c r="XC111" s="5">
        <v>806</v>
      </c>
      <c r="XD111" s="5">
        <v>1022</v>
      </c>
      <c r="XE111" s="5">
        <v>1350</v>
      </c>
      <c r="XF111" s="5">
        <v>1205</v>
      </c>
      <c r="XG111" s="5">
        <v>1154</v>
      </c>
      <c r="XH111" s="5">
        <v>898</v>
      </c>
      <c r="XI111" s="5">
        <v>840</v>
      </c>
      <c r="XJ111" s="5">
        <v>600</v>
      </c>
      <c r="XK111" s="5">
        <v>763</v>
      </c>
      <c r="XL111" s="5">
        <v>1141</v>
      </c>
      <c r="XM111" s="5">
        <v>1039</v>
      </c>
      <c r="XN111" s="5">
        <v>1633</v>
      </c>
      <c r="XO111" s="5">
        <v>1821</v>
      </c>
      <c r="XP111" s="5">
        <v>1959</v>
      </c>
      <c r="XQ111" s="5">
        <v>1599</v>
      </c>
      <c r="XR111" s="5">
        <v>1764</v>
      </c>
      <c r="XS111" s="1">
        <v>15472</v>
      </c>
      <c r="XT111" s="3" t="s">
        <v>180</v>
      </c>
      <c r="XU111" s="3" t="s">
        <v>180</v>
      </c>
      <c r="XV111" s="3" t="s">
        <v>180</v>
      </c>
      <c r="XW111" s="3" t="s">
        <v>179</v>
      </c>
      <c r="XX111" s="3" t="s">
        <v>180</v>
      </c>
      <c r="XY111" s="3" t="s">
        <v>180</v>
      </c>
      <c r="XZ111" s="3" t="s">
        <v>253</v>
      </c>
    </row>
    <row r="112" spans="1:650" x14ac:dyDescent="0.3">
      <c r="A112" s="6" t="s">
        <v>143</v>
      </c>
      <c r="B112" s="1">
        <v>4073320</v>
      </c>
      <c r="C112" s="5">
        <v>4195</v>
      </c>
      <c r="D112" s="5">
        <v>5452</v>
      </c>
      <c r="E112" s="5">
        <v>2371</v>
      </c>
      <c r="F112" s="5">
        <v>3390</v>
      </c>
      <c r="G112" s="5">
        <v>687</v>
      </c>
      <c r="H112" s="5">
        <v>1855</v>
      </c>
      <c r="I112" s="5">
        <v>1256</v>
      </c>
      <c r="J112" s="5">
        <v>1460</v>
      </c>
      <c r="K112" s="5">
        <v>2234</v>
      </c>
      <c r="L112" s="5">
        <v>7102</v>
      </c>
      <c r="M112" s="5">
        <v>565</v>
      </c>
      <c r="N112" s="5">
        <v>1015</v>
      </c>
      <c r="O112" s="5">
        <v>114</v>
      </c>
      <c r="P112" s="5">
        <v>1314</v>
      </c>
      <c r="Q112" s="5">
        <v>2524</v>
      </c>
      <c r="R112" s="5">
        <v>4841</v>
      </c>
      <c r="S112" s="5">
        <v>1311</v>
      </c>
      <c r="T112" s="5">
        <v>5451</v>
      </c>
      <c r="U112" s="5">
        <v>5094</v>
      </c>
      <c r="V112" s="5">
        <v>2157</v>
      </c>
      <c r="W112" s="5">
        <v>444</v>
      </c>
      <c r="X112" s="5">
        <v>2194</v>
      </c>
      <c r="Y112" s="5">
        <v>5208</v>
      </c>
      <c r="Z112" s="5">
        <v>639</v>
      </c>
      <c r="AA112" s="5">
        <v>944</v>
      </c>
      <c r="AB112" s="5">
        <v>790</v>
      </c>
      <c r="AC112" s="5">
        <v>1757</v>
      </c>
      <c r="AD112" s="5">
        <v>706</v>
      </c>
      <c r="AE112" s="5">
        <v>1862</v>
      </c>
      <c r="AF112" s="5">
        <v>1460</v>
      </c>
      <c r="AG112" s="5">
        <v>18364</v>
      </c>
      <c r="AH112" s="5">
        <v>8988</v>
      </c>
      <c r="AI112" s="5">
        <v>135540</v>
      </c>
      <c r="AJ112" s="5">
        <v>130917</v>
      </c>
      <c r="AK112" s="5">
        <v>98784</v>
      </c>
      <c r="AL112" s="5">
        <v>61286</v>
      </c>
      <c r="AM112" s="5">
        <v>259729</v>
      </c>
      <c r="AN112" s="5">
        <v>159547</v>
      </c>
      <c r="AO112" s="5">
        <v>110649</v>
      </c>
      <c r="AP112" s="5">
        <v>78155</v>
      </c>
      <c r="AQ112" s="5">
        <v>145190</v>
      </c>
      <c r="AR112" s="5">
        <v>109113</v>
      </c>
      <c r="AS112" s="5">
        <v>115306</v>
      </c>
      <c r="AT112" s="5">
        <v>312848</v>
      </c>
      <c r="AU112" s="5">
        <v>116438</v>
      </c>
      <c r="AV112" s="5">
        <v>66946</v>
      </c>
      <c r="AW112" s="5">
        <v>48333</v>
      </c>
      <c r="AX112" s="5">
        <v>14504</v>
      </c>
      <c r="AY112" s="5">
        <v>72127</v>
      </c>
      <c r="AZ112" s="5">
        <v>132876</v>
      </c>
      <c r="BA112" s="5">
        <v>24397</v>
      </c>
      <c r="BB112" s="5">
        <v>5970</v>
      </c>
      <c r="BC112" s="5">
        <v>3172</v>
      </c>
      <c r="BD112" s="5">
        <v>41078</v>
      </c>
      <c r="BE112" s="5">
        <v>1609</v>
      </c>
      <c r="BF112" s="5">
        <v>20985</v>
      </c>
      <c r="BG112" s="5">
        <v>6340</v>
      </c>
      <c r="BH112" s="5">
        <v>22991</v>
      </c>
      <c r="BI112" s="5">
        <v>15079</v>
      </c>
      <c r="BJ112" s="5">
        <v>10683</v>
      </c>
      <c r="BK112" s="5">
        <v>28015</v>
      </c>
      <c r="BL112" s="5">
        <v>8262</v>
      </c>
      <c r="BM112" s="5">
        <v>4490</v>
      </c>
      <c r="BN112" s="5">
        <v>311538</v>
      </c>
      <c r="BO112" s="5">
        <v>110676</v>
      </c>
      <c r="BP112" s="5">
        <v>92754</v>
      </c>
      <c r="BQ112" s="5">
        <v>74904</v>
      </c>
      <c r="BR112" s="5">
        <v>75688</v>
      </c>
      <c r="BS112" s="5">
        <v>78444</v>
      </c>
      <c r="BT112" s="5">
        <v>52003</v>
      </c>
      <c r="BU112" s="5">
        <v>33818</v>
      </c>
      <c r="BV112" s="5">
        <v>14275</v>
      </c>
      <c r="BW112" s="5">
        <v>33271</v>
      </c>
      <c r="BX112" s="5">
        <v>63753</v>
      </c>
      <c r="BY112" s="5">
        <v>14718</v>
      </c>
      <c r="BZ112" s="5">
        <v>26593</v>
      </c>
      <c r="CA112" s="5">
        <v>23388</v>
      </c>
      <c r="CB112" s="5">
        <v>25619</v>
      </c>
      <c r="CC112" s="5">
        <v>5675</v>
      </c>
      <c r="CD112" s="5">
        <v>14777</v>
      </c>
      <c r="CE112" s="5">
        <v>26793</v>
      </c>
      <c r="CF112" s="5">
        <v>25061</v>
      </c>
      <c r="CG112" s="5">
        <v>13812</v>
      </c>
      <c r="CH112" s="5">
        <v>626</v>
      </c>
      <c r="CI112" s="5">
        <v>1340</v>
      </c>
      <c r="CJ112" s="5">
        <v>6947</v>
      </c>
      <c r="CK112" s="5">
        <v>12491</v>
      </c>
      <c r="CL112" s="5">
        <v>2184</v>
      </c>
      <c r="CM112" s="5">
        <v>16191</v>
      </c>
      <c r="CN112" s="5">
        <v>4788</v>
      </c>
      <c r="CO112" s="5">
        <v>-40</v>
      </c>
      <c r="CP112" s="5">
        <v>316</v>
      </c>
      <c r="CQ112" s="5">
        <v>7068</v>
      </c>
      <c r="CR112" s="5">
        <v>858</v>
      </c>
      <c r="CS112" s="5">
        <v>3761</v>
      </c>
      <c r="CT112" s="5">
        <v>2956</v>
      </c>
      <c r="CU112" s="5">
        <v>56164</v>
      </c>
      <c r="CV112" s="5">
        <v>56594</v>
      </c>
      <c r="CW112" s="5">
        <v>48795</v>
      </c>
      <c r="CX112" s="5">
        <v>60790</v>
      </c>
      <c r="CY112" s="5">
        <v>61865</v>
      </c>
      <c r="CZ112" s="5">
        <v>64261</v>
      </c>
      <c r="DA112" s="5">
        <v>63008</v>
      </c>
      <c r="DB112" s="5">
        <v>49580</v>
      </c>
      <c r="DC112" s="5">
        <v>36662</v>
      </c>
      <c r="DD112" s="5">
        <v>34448</v>
      </c>
      <c r="DE112" s="5">
        <v>36571</v>
      </c>
      <c r="DF112" s="5">
        <v>51308</v>
      </c>
      <c r="DG112" s="5">
        <v>35674</v>
      </c>
      <c r="DH112" s="5">
        <v>51862</v>
      </c>
      <c r="DI112" s="5">
        <v>38924</v>
      </c>
      <c r="DJ112" s="5">
        <v>43091</v>
      </c>
      <c r="DK112" s="5">
        <v>34070</v>
      </c>
      <c r="DL112" s="5">
        <v>49182</v>
      </c>
      <c r="DM112" s="5">
        <v>55859</v>
      </c>
      <c r="DN112" s="5">
        <v>30083</v>
      </c>
      <c r="DO112" s="5">
        <v>18801</v>
      </c>
      <c r="DP112" s="5">
        <v>27902</v>
      </c>
      <c r="DQ112" s="5">
        <v>40867</v>
      </c>
      <c r="DR112" s="5">
        <v>44364</v>
      </c>
      <c r="DS112" s="5">
        <v>42817</v>
      </c>
      <c r="DT112" s="5">
        <v>32181</v>
      </c>
      <c r="DU112" s="5">
        <v>6933</v>
      </c>
      <c r="DV112" s="5">
        <v>18670</v>
      </c>
      <c r="DW112" s="5">
        <v>15326</v>
      </c>
      <c r="DX112" s="5">
        <v>17741</v>
      </c>
      <c r="DY112" s="5">
        <v>18040</v>
      </c>
      <c r="DZ112" s="5">
        <v>25713</v>
      </c>
      <c r="EA112" s="5">
        <v>19484</v>
      </c>
      <c r="EB112" s="5">
        <v>17455</v>
      </c>
      <c r="EC112" s="5">
        <v>8168</v>
      </c>
      <c r="ED112" s="5">
        <v>16752</v>
      </c>
      <c r="EE112" s="5">
        <v>10245</v>
      </c>
      <c r="EF112" s="5">
        <v>13675</v>
      </c>
      <c r="EG112" s="5">
        <v>6952</v>
      </c>
      <c r="EH112" s="5">
        <v>12224</v>
      </c>
      <c r="EI112" s="5">
        <v>3880</v>
      </c>
      <c r="EJ112" s="5">
        <v>3292</v>
      </c>
      <c r="EK112" s="5">
        <v>2278</v>
      </c>
      <c r="EL112" s="5">
        <v>5904</v>
      </c>
      <c r="EM112" s="5">
        <v>3646</v>
      </c>
      <c r="EN112" s="5">
        <v>2568</v>
      </c>
      <c r="EO112" s="5">
        <v>6378</v>
      </c>
      <c r="EP112" s="5">
        <v>4310</v>
      </c>
      <c r="EQ112" s="5">
        <v>8044</v>
      </c>
      <c r="ER112" s="5">
        <v>10423</v>
      </c>
      <c r="ES112" s="5">
        <v>15274</v>
      </c>
      <c r="ET112" s="5">
        <v>7744</v>
      </c>
      <c r="EU112" s="5">
        <v>901</v>
      </c>
      <c r="EV112" s="5">
        <v>4464</v>
      </c>
      <c r="EW112" s="5">
        <v>2901</v>
      </c>
      <c r="EX112" s="5">
        <v>5068</v>
      </c>
      <c r="EY112" s="5">
        <v>3655</v>
      </c>
      <c r="EZ112" s="5">
        <v>2232</v>
      </c>
      <c r="FA112" s="5">
        <v>1181</v>
      </c>
      <c r="FB112" s="5">
        <v>845</v>
      </c>
      <c r="FC112" s="5">
        <v>6620</v>
      </c>
      <c r="FD112" s="5">
        <v>2960</v>
      </c>
      <c r="FE112" s="5">
        <v>152</v>
      </c>
      <c r="FF112" s="5">
        <v>4774</v>
      </c>
      <c r="FG112" s="5">
        <v>0</v>
      </c>
      <c r="FH112" s="5">
        <v>0</v>
      </c>
      <c r="FI112" s="5">
        <v>0</v>
      </c>
      <c r="FJ112" s="5">
        <v>0</v>
      </c>
      <c r="FK112" s="5">
        <v>0</v>
      </c>
      <c r="FL112" s="5">
        <v>0</v>
      </c>
      <c r="FM112" s="5">
        <v>0</v>
      </c>
      <c r="FN112" s="5">
        <v>0</v>
      </c>
      <c r="FO112" s="5">
        <v>0</v>
      </c>
      <c r="FP112" s="5">
        <v>0</v>
      </c>
      <c r="FQ112" s="5">
        <v>0</v>
      </c>
      <c r="FR112" s="5">
        <v>0</v>
      </c>
      <c r="FS112" s="5">
        <v>0</v>
      </c>
      <c r="FT112" s="5">
        <v>0</v>
      </c>
      <c r="FU112" s="5" t="s">
        <v>33</v>
      </c>
      <c r="FV112" s="5" t="s">
        <v>33</v>
      </c>
      <c r="FW112" s="5" t="s">
        <v>33</v>
      </c>
      <c r="FX112" s="5" t="s">
        <v>33</v>
      </c>
      <c r="FY112" s="5" t="s">
        <v>33</v>
      </c>
      <c r="FZ112" s="5" t="s">
        <v>33</v>
      </c>
      <c r="GA112" s="5" t="s">
        <v>33</v>
      </c>
      <c r="GB112" s="5" t="s">
        <v>33</v>
      </c>
      <c r="GC112" s="5" t="s">
        <v>33</v>
      </c>
      <c r="GD112" s="5" t="s">
        <v>33</v>
      </c>
      <c r="GE112" s="5" t="s">
        <v>33</v>
      </c>
      <c r="GF112" s="5" t="s">
        <v>33</v>
      </c>
      <c r="GG112" s="5" t="s">
        <v>33</v>
      </c>
      <c r="GH112" s="5" t="s">
        <v>33</v>
      </c>
      <c r="GI112" s="5" t="s">
        <v>33</v>
      </c>
      <c r="GJ112" s="5" t="s">
        <v>33</v>
      </c>
      <c r="GK112" s="5" t="s">
        <v>33</v>
      </c>
      <c r="GL112" s="5" t="s">
        <v>33</v>
      </c>
      <c r="GM112" s="5">
        <v>326059</v>
      </c>
      <c r="GN112" s="5">
        <v>303172</v>
      </c>
      <c r="GO112" s="5">
        <v>233022</v>
      </c>
      <c r="GP112" s="5">
        <v>217906</v>
      </c>
      <c r="GQ112" s="5">
        <v>410971</v>
      </c>
      <c r="GR112" s="5">
        <v>291342</v>
      </c>
      <c r="GS112" s="5">
        <v>215683</v>
      </c>
      <c r="GT112" s="5">
        <v>155694</v>
      </c>
      <c r="GU112" s="5">
        <v>221237</v>
      </c>
      <c r="GV112" s="5">
        <v>217707</v>
      </c>
      <c r="GW112" s="5">
        <v>169438</v>
      </c>
      <c r="GX112" s="5">
        <v>397668</v>
      </c>
      <c r="GY112" s="5">
        <v>179261</v>
      </c>
      <c r="GZ112" s="5">
        <v>148309</v>
      </c>
      <c r="HA112" s="5">
        <v>101833</v>
      </c>
      <c r="HB112" s="5">
        <v>81523</v>
      </c>
      <c r="HC112" s="5">
        <v>142345</v>
      </c>
      <c r="HD112" s="5">
        <v>222993</v>
      </c>
      <c r="HE112" s="5">
        <v>114437</v>
      </c>
      <c r="HF112" s="5">
        <v>46579</v>
      </c>
      <c r="HG112" s="5">
        <v>24659</v>
      </c>
      <c r="HH112" s="5">
        <v>82585</v>
      </c>
      <c r="HI112" s="5">
        <v>63077</v>
      </c>
      <c r="HJ112" s="5">
        <v>73240</v>
      </c>
      <c r="HK112" s="5">
        <v>69948</v>
      </c>
      <c r="HL112" s="5">
        <v>62982</v>
      </c>
      <c r="HM112" s="5">
        <v>24910</v>
      </c>
      <c r="HN112" s="5">
        <v>31220</v>
      </c>
      <c r="HO112" s="5">
        <v>58891</v>
      </c>
      <c r="HP112" s="5">
        <v>31281</v>
      </c>
      <c r="HQ112" s="5">
        <v>44806</v>
      </c>
      <c r="HR112" s="5">
        <v>353969</v>
      </c>
      <c r="HS112" s="5">
        <v>399122</v>
      </c>
      <c r="HT112" s="5">
        <v>393418</v>
      </c>
      <c r="HU112" s="5">
        <v>400551</v>
      </c>
      <c r="HV112" s="5">
        <v>387954</v>
      </c>
      <c r="HW112" s="5">
        <v>510691</v>
      </c>
      <c r="HX112" s="5">
        <v>538372</v>
      </c>
      <c r="HY112" s="5">
        <v>505216</v>
      </c>
      <c r="HZ112" s="5">
        <v>485966</v>
      </c>
      <c r="IA112" s="5">
        <v>493560</v>
      </c>
      <c r="IB112" s="5">
        <v>477966</v>
      </c>
      <c r="IC112" s="5">
        <v>508056</v>
      </c>
      <c r="ID112" s="5">
        <v>743448</v>
      </c>
      <c r="IE112" s="5">
        <v>792106</v>
      </c>
      <c r="IF112" s="5">
        <v>695144</v>
      </c>
      <c r="IG112" s="5">
        <v>778351</v>
      </c>
      <c r="IH112" s="5">
        <v>684086</v>
      </c>
      <c r="II112" s="5">
        <v>657217</v>
      </c>
      <c r="IJ112" s="5">
        <v>511238</v>
      </c>
      <c r="IK112" s="5">
        <v>1387216</v>
      </c>
      <c r="IL112" s="5">
        <v>854598</v>
      </c>
      <c r="IM112" s="5">
        <v>524568</v>
      </c>
      <c r="IN112" s="5">
        <v>428756</v>
      </c>
      <c r="IO112" s="5">
        <v>341222</v>
      </c>
      <c r="IP112" s="5">
        <v>282408</v>
      </c>
      <c r="IQ112" s="5">
        <v>248147</v>
      </c>
      <c r="IR112" s="5">
        <v>249685</v>
      </c>
      <c r="IS112" s="5">
        <v>249935</v>
      </c>
      <c r="IT112" s="5">
        <v>303889</v>
      </c>
      <c r="IU112" s="5">
        <v>296344</v>
      </c>
      <c r="IV112" s="5">
        <v>274778</v>
      </c>
      <c r="IW112" s="5">
        <v>278976</v>
      </c>
      <c r="IX112" s="5">
        <v>270148</v>
      </c>
      <c r="IY112" s="5">
        <v>60360</v>
      </c>
      <c r="IZ112" s="5">
        <v>69138</v>
      </c>
      <c r="JA112" s="5">
        <v>58774</v>
      </c>
      <c r="JB112" s="5">
        <v>62185</v>
      </c>
      <c r="JC112" s="5">
        <v>69219</v>
      </c>
      <c r="JD112" s="5">
        <v>62240</v>
      </c>
      <c r="JE112" s="5">
        <v>59002</v>
      </c>
      <c r="JF112" s="5">
        <v>66536</v>
      </c>
      <c r="JG112" s="5">
        <v>61821</v>
      </c>
      <c r="JH112" s="5">
        <v>77607</v>
      </c>
      <c r="JI112" s="5">
        <v>64809</v>
      </c>
      <c r="JJ112" s="5">
        <v>76498</v>
      </c>
      <c r="JK112" s="5">
        <v>51589</v>
      </c>
      <c r="JL112" s="5">
        <v>45222</v>
      </c>
      <c r="JM112" s="5">
        <v>41565</v>
      </c>
      <c r="JN112" s="5">
        <v>39245</v>
      </c>
      <c r="JO112" s="5">
        <v>36122</v>
      </c>
      <c r="JP112" s="5">
        <v>35827</v>
      </c>
      <c r="JQ112" s="5">
        <v>37317</v>
      </c>
      <c r="JR112" s="5">
        <v>31760</v>
      </c>
      <c r="JS112" s="5">
        <v>28619</v>
      </c>
      <c r="JT112" s="5">
        <v>30855</v>
      </c>
      <c r="JU112" s="5">
        <v>32246</v>
      </c>
      <c r="JV112" s="5">
        <v>31448</v>
      </c>
      <c r="JW112" s="5">
        <v>34658</v>
      </c>
      <c r="JX112" s="5">
        <v>36834</v>
      </c>
      <c r="JY112" s="5">
        <v>34792</v>
      </c>
      <c r="JZ112" s="5">
        <v>34241</v>
      </c>
      <c r="KA112" s="5">
        <v>32822</v>
      </c>
      <c r="KB112" s="5">
        <v>36694</v>
      </c>
      <c r="KC112" s="5">
        <v>34214</v>
      </c>
      <c r="KD112" s="5">
        <v>30013</v>
      </c>
      <c r="KE112" s="5">
        <v>37051</v>
      </c>
      <c r="KF112" s="5">
        <v>38575</v>
      </c>
      <c r="KG112" s="5">
        <v>31882</v>
      </c>
      <c r="KH112" s="5">
        <v>32037</v>
      </c>
      <c r="KI112" s="5">
        <v>34362</v>
      </c>
      <c r="KJ112" s="5">
        <v>35409</v>
      </c>
      <c r="KK112" s="5">
        <v>34703</v>
      </c>
      <c r="KL112" s="5">
        <v>33804</v>
      </c>
      <c r="KM112" s="5">
        <v>33319</v>
      </c>
      <c r="KN112" s="5">
        <v>32547</v>
      </c>
      <c r="KO112" s="5">
        <v>33194</v>
      </c>
      <c r="KP112" s="5">
        <v>33627</v>
      </c>
      <c r="KQ112" s="5">
        <v>30445</v>
      </c>
      <c r="KR112" s="5">
        <v>28436</v>
      </c>
      <c r="KS112" s="5">
        <v>29312</v>
      </c>
      <c r="KT112" s="5">
        <v>30991</v>
      </c>
      <c r="KU112" s="5">
        <v>28556</v>
      </c>
      <c r="KV112" s="5">
        <v>22642</v>
      </c>
      <c r="KW112" s="5">
        <v>23387</v>
      </c>
      <c r="KX112" s="5">
        <v>18065</v>
      </c>
      <c r="KY112" s="5">
        <v>16118</v>
      </c>
      <c r="KZ112" s="5">
        <v>16057</v>
      </c>
      <c r="LA112" s="5">
        <v>15802</v>
      </c>
      <c r="LB112" s="5">
        <v>15191</v>
      </c>
      <c r="LC112" s="5">
        <v>14876</v>
      </c>
      <c r="LD112" s="5">
        <v>13696</v>
      </c>
      <c r="LE112" s="5">
        <v>13287</v>
      </c>
      <c r="LF112" s="5">
        <v>12700</v>
      </c>
      <c r="LG112" s="5">
        <v>12304</v>
      </c>
      <c r="LH112" s="5">
        <v>12259</v>
      </c>
      <c r="LI112" s="5">
        <v>12159</v>
      </c>
      <c r="LJ112" s="5">
        <v>11796</v>
      </c>
      <c r="LK112" s="5">
        <v>4069</v>
      </c>
      <c r="LL112" s="5">
        <v>4417</v>
      </c>
      <c r="LM112" s="5">
        <v>4739</v>
      </c>
      <c r="LN112" s="5">
        <v>2948</v>
      </c>
      <c r="LO112" s="5">
        <v>3330</v>
      </c>
      <c r="LP112" s="5">
        <v>3219</v>
      </c>
      <c r="LQ112" s="5">
        <v>3375</v>
      </c>
      <c r="LR112" s="5">
        <v>3319</v>
      </c>
      <c r="LS112" s="5">
        <v>3417</v>
      </c>
      <c r="LT112" s="5">
        <v>2890</v>
      </c>
      <c r="LU112" s="5">
        <v>3199</v>
      </c>
      <c r="LV112" s="5">
        <v>3955</v>
      </c>
      <c r="LW112" s="5">
        <v>3756</v>
      </c>
      <c r="LX112" s="5">
        <v>3661</v>
      </c>
      <c r="LY112" s="5">
        <v>3407</v>
      </c>
      <c r="LZ112" s="5">
        <v>3268</v>
      </c>
      <c r="MA112" s="5">
        <v>3801</v>
      </c>
      <c r="MB112" s="5">
        <v>3184</v>
      </c>
      <c r="MC112" s="5">
        <v>5553</v>
      </c>
      <c r="MD112" s="5">
        <v>2869</v>
      </c>
      <c r="ME112" s="5">
        <v>2514</v>
      </c>
      <c r="MF112" s="5">
        <v>2716</v>
      </c>
      <c r="MG112" s="5">
        <v>2457</v>
      </c>
      <c r="MH112" s="5">
        <v>2438</v>
      </c>
      <c r="MI112" s="5">
        <v>2128</v>
      </c>
      <c r="MJ112" s="5">
        <v>1732</v>
      </c>
      <c r="MK112" s="5">
        <v>2114</v>
      </c>
      <c r="ML112" s="5">
        <v>2433</v>
      </c>
      <c r="MM112" s="5">
        <v>2341</v>
      </c>
      <c r="MN112" s="5">
        <v>2122</v>
      </c>
      <c r="MO112" s="5">
        <v>1493</v>
      </c>
      <c r="MP112" s="5">
        <v>1787</v>
      </c>
      <c r="MQ112" s="5">
        <v>0</v>
      </c>
      <c r="MR112" s="5">
        <v>0</v>
      </c>
      <c r="MS112" s="5">
        <v>0</v>
      </c>
      <c r="MT112" s="5">
        <v>0</v>
      </c>
      <c r="MU112" s="5">
        <v>0</v>
      </c>
      <c r="MV112" s="5">
        <v>0</v>
      </c>
      <c r="MW112" s="5">
        <v>0</v>
      </c>
      <c r="MX112" s="5">
        <v>0</v>
      </c>
      <c r="MY112" s="5">
        <v>0</v>
      </c>
      <c r="MZ112" s="5">
        <v>0</v>
      </c>
      <c r="NA112" s="5">
        <v>0</v>
      </c>
      <c r="NB112" s="5">
        <v>0</v>
      </c>
      <c r="NC112" s="5">
        <v>0</v>
      </c>
      <c r="ND112" s="5">
        <v>0</v>
      </c>
      <c r="NE112" s="5" t="s">
        <v>33</v>
      </c>
      <c r="NF112" s="5" t="s">
        <v>33</v>
      </c>
      <c r="NG112" s="5" t="s">
        <v>33</v>
      </c>
      <c r="NH112" s="5" t="s">
        <v>33</v>
      </c>
      <c r="NI112" s="5" t="s">
        <v>33</v>
      </c>
      <c r="NJ112" s="5" t="s">
        <v>33</v>
      </c>
      <c r="NK112" s="5" t="s">
        <v>33</v>
      </c>
      <c r="NL112" s="5" t="s">
        <v>33</v>
      </c>
      <c r="NM112" s="5" t="s">
        <v>33</v>
      </c>
      <c r="NN112" s="5" t="s">
        <v>33</v>
      </c>
      <c r="NO112" s="5" t="s">
        <v>33</v>
      </c>
      <c r="NP112" s="5" t="s">
        <v>33</v>
      </c>
      <c r="NQ112" s="5" t="s">
        <v>33</v>
      </c>
      <c r="NR112" s="5" t="s">
        <v>33</v>
      </c>
      <c r="NS112" s="5" t="s">
        <v>33</v>
      </c>
      <c r="NT112" s="5" t="s">
        <v>33</v>
      </c>
      <c r="NU112" s="5" t="s">
        <v>33</v>
      </c>
      <c r="NV112" s="5" t="s">
        <v>33</v>
      </c>
      <c r="NW112" s="5">
        <v>0</v>
      </c>
      <c r="NX112" s="5">
        <v>0</v>
      </c>
      <c r="NY112" s="5">
        <v>0</v>
      </c>
      <c r="NZ112" s="5">
        <v>0</v>
      </c>
      <c r="OA112" s="5">
        <v>0</v>
      </c>
      <c r="OB112" s="5">
        <v>0</v>
      </c>
      <c r="OC112" s="5">
        <v>0</v>
      </c>
      <c r="OD112" s="5">
        <v>0</v>
      </c>
      <c r="OE112" s="5">
        <v>0</v>
      </c>
      <c r="OF112" s="5">
        <v>0</v>
      </c>
      <c r="OG112" s="5">
        <v>0</v>
      </c>
      <c r="OH112" s="5">
        <v>0</v>
      </c>
      <c r="OI112" s="5">
        <v>0</v>
      </c>
      <c r="OJ112" s="5">
        <v>0</v>
      </c>
      <c r="OK112" s="5" t="s">
        <v>33</v>
      </c>
      <c r="OL112" s="5" t="s">
        <v>33</v>
      </c>
      <c r="OM112" s="5" t="s">
        <v>33</v>
      </c>
      <c r="ON112" s="5" t="s">
        <v>33</v>
      </c>
      <c r="OO112" s="5" t="s">
        <v>33</v>
      </c>
      <c r="OP112" s="5" t="s">
        <v>33</v>
      </c>
      <c r="OQ112" s="5" t="s">
        <v>33</v>
      </c>
      <c r="OR112" s="5" t="s">
        <v>33</v>
      </c>
      <c r="OS112" s="5" t="s">
        <v>33</v>
      </c>
      <c r="OT112" s="5" t="s">
        <v>33</v>
      </c>
      <c r="OU112" s="5" t="s">
        <v>33</v>
      </c>
      <c r="OV112" s="5" t="s">
        <v>33</v>
      </c>
      <c r="OW112" s="5" t="s">
        <v>33</v>
      </c>
      <c r="OX112" s="5" t="s">
        <v>33</v>
      </c>
      <c r="OY112" s="5" t="s">
        <v>33</v>
      </c>
      <c r="OZ112" s="5" t="s">
        <v>33</v>
      </c>
      <c r="PA112" s="5" t="s">
        <v>33</v>
      </c>
      <c r="PB112" s="5" t="s">
        <v>33</v>
      </c>
      <c r="PC112" s="5">
        <v>14129</v>
      </c>
      <c r="PD112" s="5">
        <v>15278</v>
      </c>
      <c r="PE112" s="5">
        <v>12773</v>
      </c>
      <c r="PF112" s="5">
        <v>13301</v>
      </c>
      <c r="PG112" s="5">
        <v>14272</v>
      </c>
      <c r="PH112" s="5">
        <v>13907</v>
      </c>
      <c r="PI112" s="5">
        <v>15906</v>
      </c>
      <c r="PJ112" s="5">
        <v>14801</v>
      </c>
      <c r="PK112" s="5">
        <v>15395</v>
      </c>
      <c r="PL112" s="5">
        <v>16368</v>
      </c>
      <c r="PM112" s="5">
        <v>15558</v>
      </c>
      <c r="PN112" s="5">
        <v>14145</v>
      </c>
      <c r="PO112" s="5">
        <v>16125</v>
      </c>
      <c r="PP112" s="5">
        <v>11907</v>
      </c>
      <c r="PQ112" s="5">
        <v>10465</v>
      </c>
      <c r="PR112" s="5">
        <v>10382</v>
      </c>
      <c r="PS112" s="5">
        <v>10069</v>
      </c>
      <c r="PT112" s="5">
        <v>9870</v>
      </c>
      <c r="PU112" s="5">
        <v>11258</v>
      </c>
      <c r="PV112" s="5">
        <v>8814</v>
      </c>
      <c r="PW112" s="5">
        <v>7849</v>
      </c>
      <c r="PX112" s="5">
        <v>8289</v>
      </c>
      <c r="PY112" s="5">
        <v>8490</v>
      </c>
      <c r="PZ112" s="5">
        <v>6742</v>
      </c>
      <c r="QA112" s="5">
        <v>6870</v>
      </c>
      <c r="QB112" s="5">
        <v>7806</v>
      </c>
      <c r="QC112" s="5">
        <v>6337</v>
      </c>
      <c r="QD112" s="5">
        <v>5748</v>
      </c>
      <c r="QE112" s="5">
        <v>5913</v>
      </c>
      <c r="QF112" s="5">
        <v>5829</v>
      </c>
      <c r="QG112" s="5">
        <v>4014</v>
      </c>
      <c r="QH112" s="5">
        <v>4847</v>
      </c>
      <c r="QI112" s="5">
        <v>8486</v>
      </c>
      <c r="QJ112" s="5">
        <v>9998</v>
      </c>
      <c r="QK112" s="5">
        <v>7894</v>
      </c>
      <c r="QL112" s="5">
        <v>6443</v>
      </c>
      <c r="QM112" s="5">
        <v>8610</v>
      </c>
      <c r="QN112" s="5">
        <v>7866</v>
      </c>
      <c r="QO112" s="5">
        <v>8382</v>
      </c>
      <c r="QP112" s="5">
        <v>9465</v>
      </c>
      <c r="QQ112" s="5">
        <v>9052</v>
      </c>
      <c r="QR112" s="5">
        <v>9220</v>
      </c>
      <c r="QS112" s="5">
        <v>10265</v>
      </c>
      <c r="QT112" s="5">
        <v>9449</v>
      </c>
      <c r="QU112" s="5">
        <v>10021</v>
      </c>
      <c r="QV112" s="5">
        <v>9735</v>
      </c>
      <c r="QW112" s="5">
        <v>8737</v>
      </c>
      <c r="QX112" s="5">
        <v>9650</v>
      </c>
      <c r="QY112" s="5">
        <v>8908</v>
      </c>
      <c r="QZ112" s="5">
        <v>9591</v>
      </c>
      <c r="RA112" s="5">
        <v>8978</v>
      </c>
      <c r="RB112" s="5">
        <v>9968</v>
      </c>
      <c r="RC112" s="5">
        <v>9675</v>
      </c>
      <c r="RD112" s="5">
        <v>9805</v>
      </c>
      <c r="RE112" s="5">
        <v>9539</v>
      </c>
      <c r="RF112" s="5">
        <v>8616</v>
      </c>
      <c r="RG112" s="5">
        <v>8509</v>
      </c>
      <c r="RH112" s="5">
        <v>8170</v>
      </c>
      <c r="RI112" s="5">
        <v>6274</v>
      </c>
      <c r="RJ112" s="5">
        <v>6087</v>
      </c>
      <c r="RK112" s="5">
        <v>5696</v>
      </c>
      <c r="RL112" s="5">
        <v>6239</v>
      </c>
      <c r="RM112" s="5">
        <v>5120</v>
      </c>
      <c r="RN112" s="5">
        <v>5886</v>
      </c>
      <c r="RO112" s="5">
        <v>16393</v>
      </c>
      <c r="RP112" s="5">
        <v>16403</v>
      </c>
      <c r="RQ112" s="5">
        <v>15166</v>
      </c>
      <c r="RR112" s="5">
        <v>14810</v>
      </c>
      <c r="RS112" s="5">
        <v>14956</v>
      </c>
      <c r="RT112" s="5">
        <v>15368</v>
      </c>
      <c r="RU112" s="5">
        <v>15288</v>
      </c>
      <c r="RV112" s="5">
        <v>15307</v>
      </c>
      <c r="RW112" s="5">
        <v>15435</v>
      </c>
      <c r="RX112" s="5">
        <v>13073</v>
      </c>
      <c r="RY112" s="5">
        <v>11514</v>
      </c>
      <c r="RZ112" s="5">
        <v>15678</v>
      </c>
      <c r="SA112" s="5">
        <v>13373</v>
      </c>
      <c r="SB112" s="5">
        <v>10299</v>
      </c>
      <c r="SC112" s="5">
        <v>11318</v>
      </c>
      <c r="SD112" s="5">
        <v>11202</v>
      </c>
      <c r="SE112" s="5">
        <v>8394</v>
      </c>
      <c r="SF112" s="5">
        <v>10802</v>
      </c>
      <c r="SG112" s="5">
        <v>12454</v>
      </c>
      <c r="SH112" s="5">
        <v>16233</v>
      </c>
      <c r="SI112" s="5">
        <v>18540</v>
      </c>
      <c r="SJ112" s="5">
        <v>11708</v>
      </c>
      <c r="SK112" s="5">
        <v>11749</v>
      </c>
      <c r="SL112" s="5">
        <v>11297</v>
      </c>
      <c r="SM112" s="5">
        <v>11162</v>
      </c>
      <c r="SN112" s="5">
        <v>10389</v>
      </c>
      <c r="SO112" s="5">
        <v>10850</v>
      </c>
      <c r="SP112" s="5">
        <v>10365</v>
      </c>
      <c r="SQ112" s="5">
        <v>11618</v>
      </c>
      <c r="SR112" s="5">
        <v>11204</v>
      </c>
      <c r="SS112" s="5">
        <v>10152</v>
      </c>
      <c r="ST112" s="5">
        <v>11573</v>
      </c>
      <c r="SU112" s="5">
        <v>1041</v>
      </c>
      <c r="SV112" s="5">
        <v>501</v>
      </c>
      <c r="SW112" s="5">
        <v>457</v>
      </c>
      <c r="SX112" s="5">
        <v>644</v>
      </c>
      <c r="SY112" s="5">
        <v>1283</v>
      </c>
      <c r="SZ112" s="5">
        <v>748</v>
      </c>
      <c r="TA112" s="5">
        <v>961</v>
      </c>
      <c r="TB112" s="5">
        <v>1095</v>
      </c>
      <c r="TC112" s="5">
        <v>1167</v>
      </c>
      <c r="TD112" s="5">
        <v>1343</v>
      </c>
      <c r="TE112" s="5">
        <v>1507</v>
      </c>
      <c r="TF112" s="5">
        <v>2115</v>
      </c>
      <c r="TG112" s="5">
        <v>2542</v>
      </c>
      <c r="TH112" s="5">
        <v>2728</v>
      </c>
      <c r="TI112" s="5">
        <v>2744</v>
      </c>
      <c r="TJ112" s="5">
        <v>2981</v>
      </c>
      <c r="TK112" s="5">
        <v>2717</v>
      </c>
      <c r="TL112" s="5">
        <v>2595</v>
      </c>
      <c r="TM112" s="5">
        <v>1714</v>
      </c>
      <c r="TN112" s="5">
        <v>1559</v>
      </c>
      <c r="TO112" s="5">
        <v>2318</v>
      </c>
      <c r="TP112" s="5">
        <v>3487</v>
      </c>
      <c r="TQ112" s="5">
        <v>2198</v>
      </c>
      <c r="TR112" s="5">
        <v>1755</v>
      </c>
      <c r="TS112" s="5">
        <v>2501</v>
      </c>
      <c r="TT112" s="5">
        <v>1530</v>
      </c>
      <c r="TU112" s="5">
        <v>2619</v>
      </c>
      <c r="TV112" s="5">
        <v>3288</v>
      </c>
      <c r="TW112" s="5">
        <v>3698</v>
      </c>
      <c r="TX112" s="5">
        <v>3987</v>
      </c>
      <c r="TY112" s="5">
        <v>2624</v>
      </c>
      <c r="TZ112" s="5">
        <v>4279</v>
      </c>
      <c r="UA112" s="5">
        <v>4560</v>
      </c>
      <c r="UB112" s="5">
        <v>3960</v>
      </c>
      <c r="UC112" s="5">
        <v>4385</v>
      </c>
      <c r="UD112" s="5">
        <v>4099</v>
      </c>
      <c r="UE112" s="5">
        <v>4792</v>
      </c>
      <c r="UF112" s="5">
        <v>4814</v>
      </c>
      <c r="UG112" s="5">
        <v>5299</v>
      </c>
      <c r="UH112" s="5">
        <v>5890</v>
      </c>
      <c r="UI112" s="5">
        <v>5525</v>
      </c>
      <c r="UJ112" s="5">
        <v>4998</v>
      </c>
      <c r="UK112" s="5">
        <v>6041</v>
      </c>
      <c r="UL112" s="5">
        <v>5330</v>
      </c>
      <c r="UM112" s="5">
        <v>5765</v>
      </c>
      <c r="UN112" s="5">
        <v>6938</v>
      </c>
      <c r="UO112" s="5">
        <v>6398</v>
      </c>
      <c r="UP112" s="5">
        <v>5220</v>
      </c>
      <c r="UQ112" s="5">
        <v>5313</v>
      </c>
      <c r="UR112" s="5">
        <v>4902</v>
      </c>
      <c r="US112" s="5">
        <v>6691</v>
      </c>
      <c r="UT112" s="5">
        <v>9624</v>
      </c>
      <c r="UU112" s="5">
        <v>4071</v>
      </c>
      <c r="UV112" s="5">
        <v>4020</v>
      </c>
      <c r="UW112" s="5">
        <v>3047</v>
      </c>
      <c r="UX112" s="5">
        <v>1005</v>
      </c>
      <c r="UY112" s="5">
        <v>837</v>
      </c>
      <c r="UZ112" s="5">
        <v>873</v>
      </c>
      <c r="VA112" s="5">
        <v>1180</v>
      </c>
      <c r="VB112" s="5">
        <v>2190</v>
      </c>
      <c r="VC112" s="5">
        <v>1774</v>
      </c>
      <c r="VD112" s="5">
        <v>2117</v>
      </c>
      <c r="VE112" s="5">
        <v>1339</v>
      </c>
      <c r="VF112" s="5">
        <v>1152</v>
      </c>
      <c r="VG112" s="5">
        <v>152813</v>
      </c>
      <c r="VH112" s="5">
        <v>154365</v>
      </c>
      <c r="VI112" s="5">
        <v>150436</v>
      </c>
      <c r="VJ112" s="5">
        <v>147463</v>
      </c>
      <c r="VK112" s="5">
        <v>138478</v>
      </c>
      <c r="VL112" s="5">
        <v>129158</v>
      </c>
      <c r="VM112" s="5">
        <v>132549</v>
      </c>
      <c r="VN112" s="5">
        <v>144376</v>
      </c>
      <c r="VO112" s="5">
        <v>132141</v>
      </c>
      <c r="VP112" s="5">
        <v>131157</v>
      </c>
      <c r="VQ112" s="5">
        <v>113287</v>
      </c>
      <c r="VR112" s="5">
        <v>95104</v>
      </c>
      <c r="VS112" s="5">
        <v>90819</v>
      </c>
      <c r="VT112" s="5">
        <v>87370</v>
      </c>
      <c r="VU112" s="5">
        <v>92502</v>
      </c>
      <c r="VV112" s="5">
        <v>84527</v>
      </c>
      <c r="VW112" s="5">
        <v>85516</v>
      </c>
      <c r="VX112" s="5">
        <v>67524</v>
      </c>
      <c r="VY112" s="5">
        <v>46823</v>
      </c>
      <c r="VZ112" s="5">
        <v>45087</v>
      </c>
      <c r="WA112" s="5">
        <v>58302</v>
      </c>
      <c r="WB112" s="5">
        <v>55813</v>
      </c>
      <c r="WC112" s="5">
        <v>50597</v>
      </c>
      <c r="WD112" s="5">
        <v>54818</v>
      </c>
      <c r="WE112" s="5">
        <v>49044</v>
      </c>
      <c r="WF112" s="5">
        <v>49641</v>
      </c>
      <c r="WG112" s="5">
        <v>49141</v>
      </c>
      <c r="WH112" s="5">
        <v>37685</v>
      </c>
      <c r="WI112" s="5">
        <v>39253</v>
      </c>
      <c r="WJ112" s="5">
        <v>35214</v>
      </c>
      <c r="WK112" s="5">
        <v>39993</v>
      </c>
      <c r="WL112" s="5">
        <v>44795</v>
      </c>
      <c r="WM112" s="5">
        <v>1791</v>
      </c>
      <c r="WN112" s="5">
        <v>1682</v>
      </c>
      <c r="WO112" s="5">
        <v>1514</v>
      </c>
      <c r="WP112" s="5">
        <v>1710</v>
      </c>
      <c r="WQ112" s="5">
        <v>1914</v>
      </c>
      <c r="WR112" s="5">
        <v>2138</v>
      </c>
      <c r="WS112" s="5">
        <v>2601</v>
      </c>
      <c r="WT112" s="5">
        <v>2187</v>
      </c>
      <c r="WU112" s="5">
        <v>2525</v>
      </c>
      <c r="WV112" s="5">
        <v>2622</v>
      </c>
      <c r="WW112" s="5">
        <v>2256</v>
      </c>
      <c r="WX112" s="5">
        <v>2320</v>
      </c>
      <c r="WY112" s="5">
        <v>2061</v>
      </c>
      <c r="WZ112" s="5">
        <v>1875</v>
      </c>
      <c r="XA112" s="5">
        <v>1765</v>
      </c>
      <c r="XB112" s="5">
        <v>1580</v>
      </c>
      <c r="XC112" s="5">
        <v>1533</v>
      </c>
      <c r="XD112" s="5">
        <v>1272</v>
      </c>
      <c r="XE112" s="5">
        <v>1563</v>
      </c>
      <c r="XF112" s="5">
        <v>718</v>
      </c>
      <c r="XG112" s="5">
        <v>947</v>
      </c>
      <c r="XH112" s="5">
        <v>974</v>
      </c>
      <c r="XI112" s="5">
        <v>936</v>
      </c>
      <c r="XJ112" s="5">
        <v>693</v>
      </c>
      <c r="XK112" s="5">
        <v>683</v>
      </c>
      <c r="XL112" s="5">
        <v>747</v>
      </c>
      <c r="XM112" s="5">
        <v>741</v>
      </c>
      <c r="XN112" s="5">
        <v>1137</v>
      </c>
      <c r="XO112" s="5">
        <v>1089</v>
      </c>
      <c r="XP112" s="5">
        <v>1316</v>
      </c>
      <c r="XQ112" s="5">
        <v>978</v>
      </c>
      <c r="XR112" s="5">
        <v>1677</v>
      </c>
      <c r="XS112" s="1">
        <v>15473</v>
      </c>
      <c r="XT112" s="3" t="s">
        <v>180</v>
      </c>
      <c r="XU112" s="3" t="s">
        <v>180</v>
      </c>
      <c r="XV112" s="3" t="s">
        <v>180</v>
      </c>
      <c r="XW112" s="3" t="s">
        <v>179</v>
      </c>
      <c r="XX112" s="3" t="s">
        <v>180</v>
      </c>
      <c r="XY112" s="3" t="s">
        <v>180</v>
      </c>
      <c r="XZ112" s="3" t="s">
        <v>187</v>
      </c>
    </row>
    <row r="113" spans="1:650" x14ac:dyDescent="0.3">
      <c r="A113" s="6" t="s">
        <v>144</v>
      </c>
      <c r="B113" s="1">
        <v>4057023</v>
      </c>
      <c r="C113" s="5">
        <v>27624</v>
      </c>
      <c r="D113" s="5">
        <v>22002</v>
      </c>
      <c r="E113" s="5">
        <v>44144</v>
      </c>
      <c r="F113" s="5">
        <v>16689</v>
      </c>
      <c r="G113" s="5">
        <v>9806</v>
      </c>
      <c r="H113" s="5">
        <v>11656</v>
      </c>
      <c r="I113" s="5">
        <v>8802</v>
      </c>
      <c r="J113" s="5">
        <v>10895</v>
      </c>
      <c r="K113" s="5">
        <v>6252</v>
      </c>
      <c r="L113" s="5">
        <v>6575</v>
      </c>
      <c r="M113" s="5">
        <v>2919</v>
      </c>
      <c r="N113" s="5">
        <v>10514</v>
      </c>
      <c r="O113" s="5">
        <v>6451</v>
      </c>
      <c r="P113" s="5">
        <v>16073</v>
      </c>
      <c r="Q113" s="5">
        <v>3116</v>
      </c>
      <c r="R113" s="5">
        <v>5350</v>
      </c>
      <c r="S113" s="5">
        <v>10907</v>
      </c>
      <c r="T113" s="5">
        <v>8718</v>
      </c>
      <c r="U113" s="5">
        <v>28</v>
      </c>
      <c r="V113" s="5">
        <v>511</v>
      </c>
      <c r="W113" s="5">
        <v>908</v>
      </c>
      <c r="X113" s="5">
        <v>4944</v>
      </c>
      <c r="Y113" s="5">
        <v>12478</v>
      </c>
      <c r="Z113" s="5">
        <v>2036</v>
      </c>
      <c r="AA113" s="5">
        <v>7748</v>
      </c>
      <c r="AB113" s="5">
        <v>0</v>
      </c>
      <c r="AC113" s="5">
        <v>1876</v>
      </c>
      <c r="AD113" s="5">
        <v>0</v>
      </c>
      <c r="AE113" s="5">
        <v>4820</v>
      </c>
      <c r="AF113" s="5">
        <v>0</v>
      </c>
      <c r="AG113" s="5">
        <v>254</v>
      </c>
      <c r="AH113" s="5">
        <v>0</v>
      </c>
      <c r="AI113" s="5">
        <v>19226</v>
      </c>
      <c r="AJ113" s="5">
        <v>11275</v>
      </c>
      <c r="AK113" s="5">
        <v>26148</v>
      </c>
      <c r="AL113" s="5">
        <v>275942</v>
      </c>
      <c r="AM113" s="5">
        <v>45607</v>
      </c>
      <c r="AN113" s="5">
        <v>71174</v>
      </c>
      <c r="AO113" s="5">
        <v>38601</v>
      </c>
      <c r="AP113" s="5">
        <v>48589</v>
      </c>
      <c r="AQ113" s="5">
        <v>16051</v>
      </c>
      <c r="AR113" s="5">
        <v>38974</v>
      </c>
      <c r="AS113" s="5">
        <v>41617</v>
      </c>
      <c r="AT113" s="5">
        <v>173243</v>
      </c>
      <c r="AU113" s="5">
        <v>30208</v>
      </c>
      <c r="AV113" s="5">
        <v>45681</v>
      </c>
      <c r="AW113" s="5">
        <v>5321</v>
      </c>
      <c r="AX113" s="5">
        <v>10404</v>
      </c>
      <c r="AY113" s="5">
        <v>25648</v>
      </c>
      <c r="AZ113" s="5">
        <v>7599</v>
      </c>
      <c r="BA113" s="5">
        <v>136781</v>
      </c>
      <c r="BB113" s="5">
        <v>4068</v>
      </c>
      <c r="BC113" s="5">
        <v>12497</v>
      </c>
      <c r="BD113" s="5">
        <v>7560</v>
      </c>
      <c r="BE113" s="5">
        <v>14262</v>
      </c>
      <c r="BF113" s="5">
        <v>3005</v>
      </c>
      <c r="BG113" s="5">
        <v>39085</v>
      </c>
      <c r="BH113" s="5">
        <v>14049</v>
      </c>
      <c r="BI113" s="5">
        <v>14197</v>
      </c>
      <c r="BJ113" s="5">
        <v>31551</v>
      </c>
      <c r="BK113" s="5">
        <v>18781</v>
      </c>
      <c r="BL113" s="5">
        <v>7629</v>
      </c>
      <c r="BM113" s="5">
        <v>14084</v>
      </c>
      <c r="BN113" s="5">
        <v>6976</v>
      </c>
      <c r="BO113" s="5">
        <v>65397</v>
      </c>
      <c r="BP113" s="5">
        <v>40852</v>
      </c>
      <c r="BQ113" s="5">
        <v>37675</v>
      </c>
      <c r="BR113" s="5">
        <v>36937</v>
      </c>
      <c r="BS113" s="5">
        <v>31677</v>
      </c>
      <c r="BT113" s="5">
        <v>90142</v>
      </c>
      <c r="BU113" s="5">
        <v>28080</v>
      </c>
      <c r="BV113" s="5">
        <v>17613</v>
      </c>
      <c r="BW113" s="5">
        <v>30307</v>
      </c>
      <c r="BX113" s="5">
        <v>51722</v>
      </c>
      <c r="BY113" s="5">
        <v>20529</v>
      </c>
      <c r="BZ113" s="5">
        <v>62271</v>
      </c>
      <c r="CA113" s="5">
        <v>71261</v>
      </c>
      <c r="CB113" s="5">
        <v>28131</v>
      </c>
      <c r="CC113" s="5">
        <v>12664</v>
      </c>
      <c r="CD113" s="5">
        <v>19101</v>
      </c>
      <c r="CE113" s="5">
        <v>19908</v>
      </c>
      <c r="CF113" s="5">
        <v>7828</v>
      </c>
      <c r="CG113" s="5">
        <v>32802</v>
      </c>
      <c r="CH113" s="5">
        <v>5326</v>
      </c>
      <c r="CI113" s="5">
        <v>14336</v>
      </c>
      <c r="CJ113" s="5">
        <v>4849</v>
      </c>
      <c r="CK113" s="5">
        <v>8044</v>
      </c>
      <c r="CL113" s="5">
        <v>7356</v>
      </c>
      <c r="CM113" s="5">
        <v>17260</v>
      </c>
      <c r="CN113" s="5">
        <v>12484</v>
      </c>
      <c r="CO113" s="5">
        <v>21528</v>
      </c>
      <c r="CP113" s="5">
        <v>9995</v>
      </c>
      <c r="CQ113" s="5">
        <v>19665</v>
      </c>
      <c r="CR113" s="5">
        <v>7894</v>
      </c>
      <c r="CS113" s="5">
        <v>16759</v>
      </c>
      <c r="CT113" s="5">
        <v>2191</v>
      </c>
      <c r="CU113" s="5">
        <v>138690</v>
      </c>
      <c r="CV113" s="5">
        <v>162995</v>
      </c>
      <c r="CW113" s="5">
        <v>155889</v>
      </c>
      <c r="CX113" s="5">
        <v>166948</v>
      </c>
      <c r="CY113" s="5">
        <v>175607</v>
      </c>
      <c r="CZ113" s="5">
        <v>130480</v>
      </c>
      <c r="DA113" s="5">
        <v>143570</v>
      </c>
      <c r="DB113" s="5">
        <v>115618</v>
      </c>
      <c r="DC113" s="5">
        <v>91937</v>
      </c>
      <c r="DD113" s="5">
        <v>104591</v>
      </c>
      <c r="DE113" s="5">
        <v>118237</v>
      </c>
      <c r="DF113" s="5">
        <v>147745</v>
      </c>
      <c r="DG113" s="5">
        <v>137080</v>
      </c>
      <c r="DH113" s="5">
        <v>100470</v>
      </c>
      <c r="DI113" s="5">
        <v>68939</v>
      </c>
      <c r="DJ113" s="5">
        <v>68060</v>
      </c>
      <c r="DK113" s="5">
        <v>58876</v>
      </c>
      <c r="DL113" s="5">
        <v>32232</v>
      </c>
      <c r="DM113" s="5">
        <v>43732</v>
      </c>
      <c r="DN113" s="5">
        <v>48895</v>
      </c>
      <c r="DO113" s="5">
        <v>63048</v>
      </c>
      <c r="DP113" s="5">
        <v>49632</v>
      </c>
      <c r="DQ113" s="5">
        <v>52315</v>
      </c>
      <c r="DR113" s="5">
        <v>62115</v>
      </c>
      <c r="DS113" s="5">
        <v>44137</v>
      </c>
      <c r="DT113" s="5">
        <v>47072</v>
      </c>
      <c r="DU113" s="5">
        <v>37729</v>
      </c>
      <c r="DV113" s="5">
        <v>33712</v>
      </c>
      <c r="DW113" s="5">
        <v>36635</v>
      </c>
      <c r="DX113" s="5">
        <v>29363</v>
      </c>
      <c r="DY113" s="5">
        <v>35182</v>
      </c>
      <c r="DZ113" s="5">
        <v>21935</v>
      </c>
      <c r="EA113" s="5">
        <v>15705</v>
      </c>
      <c r="EB113" s="5">
        <v>14795</v>
      </c>
      <c r="EC113" s="5">
        <v>20681</v>
      </c>
      <c r="ED113" s="5">
        <v>13573</v>
      </c>
      <c r="EE113" s="5">
        <v>8707</v>
      </c>
      <c r="EF113" s="5">
        <v>24726</v>
      </c>
      <c r="EG113" s="5">
        <v>2565</v>
      </c>
      <c r="EH113" s="5">
        <v>8628</v>
      </c>
      <c r="EI113" s="5">
        <v>3046</v>
      </c>
      <c r="EJ113" s="5">
        <v>2709</v>
      </c>
      <c r="EK113" s="5">
        <v>4932</v>
      </c>
      <c r="EL113" s="5">
        <v>7406</v>
      </c>
      <c r="EM113" s="5">
        <v>5405</v>
      </c>
      <c r="EN113" s="5">
        <v>6388</v>
      </c>
      <c r="EO113" s="5">
        <v>4234</v>
      </c>
      <c r="EP113" s="5">
        <v>2158</v>
      </c>
      <c r="EQ113" s="5">
        <v>4034</v>
      </c>
      <c r="ER113" s="5">
        <v>1423</v>
      </c>
      <c r="ES113" s="5">
        <v>4274</v>
      </c>
      <c r="ET113" s="5">
        <v>5093</v>
      </c>
      <c r="EU113" s="5">
        <v>12830</v>
      </c>
      <c r="EV113" s="5">
        <v>11018</v>
      </c>
      <c r="EW113" s="5">
        <v>13837</v>
      </c>
      <c r="EX113" s="5">
        <v>7182</v>
      </c>
      <c r="EY113" s="5">
        <v>25393</v>
      </c>
      <c r="EZ113" s="5">
        <v>9324</v>
      </c>
      <c r="FA113" s="5">
        <v>17721</v>
      </c>
      <c r="FB113" s="5">
        <v>14056</v>
      </c>
      <c r="FC113" s="5">
        <v>16620</v>
      </c>
      <c r="FD113" s="5">
        <v>12276</v>
      </c>
      <c r="FE113" s="5">
        <v>12800</v>
      </c>
      <c r="FF113" s="5">
        <v>11247</v>
      </c>
      <c r="FG113" s="5">
        <v>0</v>
      </c>
      <c r="FH113" s="5">
        <v>0</v>
      </c>
      <c r="FI113" s="5">
        <v>0</v>
      </c>
      <c r="FJ113" s="5">
        <v>0</v>
      </c>
      <c r="FK113" s="5">
        <v>0</v>
      </c>
      <c r="FL113" s="5">
        <v>0</v>
      </c>
      <c r="FM113" s="5">
        <v>0</v>
      </c>
      <c r="FN113" s="5">
        <v>0</v>
      </c>
      <c r="FO113" s="5">
        <v>0</v>
      </c>
      <c r="FP113" s="5">
        <v>0</v>
      </c>
      <c r="FQ113" s="5">
        <v>0</v>
      </c>
      <c r="FR113" s="5">
        <v>0</v>
      </c>
      <c r="FS113" s="5">
        <v>0</v>
      </c>
      <c r="FT113" s="5">
        <v>0</v>
      </c>
      <c r="FU113" s="5" t="s">
        <v>33</v>
      </c>
      <c r="FV113" s="5" t="s">
        <v>33</v>
      </c>
      <c r="FW113" s="5" t="s">
        <v>33</v>
      </c>
      <c r="FX113" s="5" t="s">
        <v>33</v>
      </c>
      <c r="FY113" s="5" t="s">
        <v>33</v>
      </c>
      <c r="FZ113" s="5" t="s">
        <v>33</v>
      </c>
      <c r="GA113" s="5" t="s">
        <v>33</v>
      </c>
      <c r="GB113" s="5" t="s">
        <v>33</v>
      </c>
      <c r="GC113" s="5" t="s">
        <v>33</v>
      </c>
      <c r="GD113" s="5" t="s">
        <v>33</v>
      </c>
      <c r="GE113" s="5" t="s">
        <v>33</v>
      </c>
      <c r="GF113" s="5" t="s">
        <v>33</v>
      </c>
      <c r="GG113" s="5" t="s">
        <v>33</v>
      </c>
      <c r="GH113" s="5" t="s">
        <v>33</v>
      </c>
      <c r="GI113" s="5" t="s">
        <v>33</v>
      </c>
      <c r="GJ113" s="5" t="s">
        <v>33</v>
      </c>
      <c r="GK113" s="5" t="s">
        <v>33</v>
      </c>
      <c r="GL113" s="5" t="s">
        <v>33</v>
      </c>
      <c r="GM113" s="5">
        <v>266643</v>
      </c>
      <c r="GN113" s="5">
        <v>251919</v>
      </c>
      <c r="GO113" s="5">
        <v>284536</v>
      </c>
      <c r="GP113" s="5">
        <v>510089</v>
      </c>
      <c r="GQ113" s="5">
        <v>271404</v>
      </c>
      <c r="GR113" s="5">
        <v>328178</v>
      </c>
      <c r="GS113" s="5">
        <v>221618</v>
      </c>
      <c r="GT113" s="5">
        <v>201343</v>
      </c>
      <c r="GU113" s="5">
        <v>147593</v>
      </c>
      <c r="GV113" s="5">
        <v>204570</v>
      </c>
      <c r="GW113" s="5">
        <v>188234</v>
      </c>
      <c r="GX113" s="5">
        <v>401178</v>
      </c>
      <c r="GY113" s="5">
        <v>250405</v>
      </c>
      <c r="GZ113" s="5">
        <v>196742</v>
      </c>
      <c r="HA113" s="5">
        <v>94273</v>
      </c>
      <c r="HB113" s="5">
        <v>105074</v>
      </c>
      <c r="HC113" s="5">
        <v>119372</v>
      </c>
      <c r="HD113" s="5">
        <v>57800</v>
      </c>
      <c r="HE113" s="5">
        <v>217616</v>
      </c>
      <c r="HF113" s="5">
        <v>63894</v>
      </c>
      <c r="HG113" s="5">
        <v>103617</v>
      </c>
      <c r="HH113" s="5">
        <v>78003</v>
      </c>
      <c r="HI113" s="5">
        <v>100937</v>
      </c>
      <c r="HJ113" s="5">
        <v>81695</v>
      </c>
      <c r="HK113" s="5">
        <v>133623</v>
      </c>
      <c r="HL113" s="5">
        <v>82479</v>
      </c>
      <c r="HM113" s="5">
        <v>93500</v>
      </c>
      <c r="HN113" s="5">
        <v>89315</v>
      </c>
      <c r="HO113" s="5">
        <v>96521</v>
      </c>
      <c r="HP113" s="5">
        <v>57163</v>
      </c>
      <c r="HQ113" s="5">
        <v>81394</v>
      </c>
      <c r="HR113" s="5">
        <v>42349</v>
      </c>
      <c r="HS113" s="5">
        <v>723513</v>
      </c>
      <c r="HT113" s="5">
        <v>793052</v>
      </c>
      <c r="HU113" s="5">
        <v>703860</v>
      </c>
      <c r="HV113" s="5">
        <v>552032</v>
      </c>
      <c r="HW113" s="5">
        <v>678071</v>
      </c>
      <c r="HX113" s="5">
        <v>732565</v>
      </c>
      <c r="HY113" s="5">
        <v>646894</v>
      </c>
      <c r="HZ113" s="5">
        <v>580388</v>
      </c>
      <c r="IA113" s="5">
        <v>714577</v>
      </c>
      <c r="IB113" s="5">
        <v>650227</v>
      </c>
      <c r="IC113" s="5">
        <v>547184</v>
      </c>
      <c r="ID113" s="5">
        <v>1153739</v>
      </c>
      <c r="IE113" s="5">
        <v>936486</v>
      </c>
      <c r="IF113" s="5">
        <v>1003320</v>
      </c>
      <c r="IG113" s="5">
        <v>870844</v>
      </c>
      <c r="IH113" s="5">
        <v>638910</v>
      </c>
      <c r="II113" s="5">
        <v>696817</v>
      </c>
      <c r="IJ113" s="5">
        <v>405366</v>
      </c>
      <c r="IK113" s="5">
        <v>1794581</v>
      </c>
      <c r="IL113" s="5">
        <v>578449</v>
      </c>
      <c r="IM113" s="5">
        <v>359374</v>
      </c>
      <c r="IN113" s="5">
        <v>383852</v>
      </c>
      <c r="IO113" s="5">
        <v>344247</v>
      </c>
      <c r="IP113" s="5">
        <v>344453</v>
      </c>
      <c r="IQ113" s="5">
        <v>309875</v>
      </c>
      <c r="IR113" s="5">
        <v>363668</v>
      </c>
      <c r="IS113" s="5">
        <v>351094</v>
      </c>
      <c r="IT113" s="5">
        <v>293385</v>
      </c>
      <c r="IU113" s="5">
        <v>305492</v>
      </c>
      <c r="IV113" s="5">
        <v>279648</v>
      </c>
      <c r="IW113" s="5">
        <v>262835</v>
      </c>
      <c r="IX113" s="5">
        <v>262377</v>
      </c>
      <c r="IY113" s="5">
        <v>33284</v>
      </c>
      <c r="IZ113" s="5">
        <v>35280</v>
      </c>
      <c r="JA113" s="5">
        <v>38237</v>
      </c>
      <c r="JB113" s="5">
        <v>39623</v>
      </c>
      <c r="JC113" s="5">
        <v>44788</v>
      </c>
      <c r="JD113" s="5">
        <v>47611</v>
      </c>
      <c r="JE113" s="5">
        <v>43303</v>
      </c>
      <c r="JF113" s="5">
        <v>39555</v>
      </c>
      <c r="JG113" s="5">
        <v>36004</v>
      </c>
      <c r="JH113" s="5">
        <v>45655</v>
      </c>
      <c r="JI113" s="5">
        <v>38473</v>
      </c>
      <c r="JJ113" s="5">
        <v>45678</v>
      </c>
      <c r="JK113" s="5">
        <v>43649</v>
      </c>
      <c r="JL113" s="5">
        <v>34230</v>
      </c>
      <c r="JM113" s="5">
        <v>30575</v>
      </c>
      <c r="JN113" s="5">
        <v>28795</v>
      </c>
      <c r="JO113" s="5">
        <v>23910</v>
      </c>
      <c r="JP113" s="5">
        <v>21590</v>
      </c>
      <c r="JQ113" s="5">
        <v>24458</v>
      </c>
      <c r="JR113" s="5">
        <v>24050</v>
      </c>
      <c r="JS113" s="5">
        <v>24367</v>
      </c>
      <c r="JT113" s="5">
        <v>17574</v>
      </c>
      <c r="JU113" s="5">
        <v>13826</v>
      </c>
      <c r="JV113" s="5">
        <v>18758</v>
      </c>
      <c r="JW113" s="5">
        <v>15818</v>
      </c>
      <c r="JX113" s="5">
        <v>18840</v>
      </c>
      <c r="JY113" s="5">
        <v>19177</v>
      </c>
      <c r="JZ113" s="5">
        <v>23943</v>
      </c>
      <c r="KA113" s="5">
        <v>24550</v>
      </c>
      <c r="KB113" s="5">
        <v>21243</v>
      </c>
      <c r="KC113" s="5">
        <v>19484</v>
      </c>
      <c r="KD113" s="5">
        <v>19150</v>
      </c>
      <c r="KE113" s="5">
        <v>125190</v>
      </c>
      <c r="KF113" s="5">
        <v>159699</v>
      </c>
      <c r="KG113" s="5">
        <v>130311</v>
      </c>
      <c r="KH113" s="5">
        <v>107786</v>
      </c>
      <c r="KI113" s="5">
        <v>92124</v>
      </c>
      <c r="KJ113" s="5">
        <v>86484</v>
      </c>
      <c r="KK113" s="5">
        <v>69707</v>
      </c>
      <c r="KL113" s="5">
        <v>49094</v>
      </c>
      <c r="KM113" s="5">
        <v>33505</v>
      </c>
      <c r="KN113" s="5">
        <v>34474</v>
      </c>
      <c r="KO113" s="5">
        <v>30677</v>
      </c>
      <c r="KP113" s="5">
        <v>28574</v>
      </c>
      <c r="KQ113" s="5">
        <v>19552</v>
      </c>
      <c r="KR113" s="5">
        <v>13995</v>
      </c>
      <c r="KS113" s="5">
        <v>17720</v>
      </c>
      <c r="KT113" s="5">
        <v>21141</v>
      </c>
      <c r="KU113" s="5">
        <v>9756</v>
      </c>
      <c r="KV113" s="5">
        <v>10640</v>
      </c>
      <c r="KW113" s="5">
        <v>15239</v>
      </c>
      <c r="KX113" s="5">
        <v>8427</v>
      </c>
      <c r="KY113" s="5">
        <v>12041</v>
      </c>
      <c r="KZ113" s="5">
        <v>-1322</v>
      </c>
      <c r="LA113" s="5">
        <v>6066</v>
      </c>
      <c r="LB113" s="5">
        <v>6787</v>
      </c>
      <c r="LC113" s="5">
        <v>7177</v>
      </c>
      <c r="LD113" s="5">
        <v>4359</v>
      </c>
      <c r="LE113" s="5">
        <v>4034</v>
      </c>
      <c r="LF113" s="5">
        <v>4321</v>
      </c>
      <c r="LG113" s="5">
        <v>4039</v>
      </c>
      <c r="LH113" s="5">
        <v>2804</v>
      </c>
      <c r="LI113" s="5">
        <v>5348</v>
      </c>
      <c r="LJ113" s="5">
        <v>2530</v>
      </c>
      <c r="LK113" s="5">
        <v>6727</v>
      </c>
      <c r="LL113" s="5">
        <v>7122</v>
      </c>
      <c r="LM113" s="5">
        <v>7523</v>
      </c>
      <c r="LN113" s="5">
        <v>7053</v>
      </c>
      <c r="LO113" s="5">
        <v>7935</v>
      </c>
      <c r="LP113" s="5">
        <v>8782</v>
      </c>
      <c r="LQ113" s="5">
        <v>7214</v>
      </c>
      <c r="LR113" s="5">
        <v>7625</v>
      </c>
      <c r="LS113" s="5">
        <v>7269</v>
      </c>
      <c r="LT113" s="5">
        <v>5595</v>
      </c>
      <c r="LU113" s="5">
        <v>6345</v>
      </c>
      <c r="LV113" s="5">
        <v>9086</v>
      </c>
      <c r="LW113" s="5">
        <v>7530</v>
      </c>
      <c r="LX113" s="5">
        <v>6096</v>
      </c>
      <c r="LY113" s="5">
        <v>5282</v>
      </c>
      <c r="LZ113" s="5">
        <v>4608</v>
      </c>
      <c r="MA113" s="5">
        <v>4191</v>
      </c>
      <c r="MB113" s="5">
        <v>6477</v>
      </c>
      <c r="MC113" s="5">
        <v>4566</v>
      </c>
      <c r="MD113" s="5">
        <v>3136</v>
      </c>
      <c r="ME113" s="5">
        <v>3515</v>
      </c>
      <c r="MF113" s="5">
        <v>2840</v>
      </c>
      <c r="MG113" s="5">
        <v>3271</v>
      </c>
      <c r="MH113" s="5">
        <v>2950</v>
      </c>
      <c r="MI113" s="5">
        <v>3730</v>
      </c>
      <c r="MJ113" s="5">
        <v>2420</v>
      </c>
      <c r="MK113" s="5">
        <v>2718</v>
      </c>
      <c r="ML113" s="5">
        <v>2761</v>
      </c>
      <c r="MM113" s="5">
        <v>2776</v>
      </c>
      <c r="MN113" s="5">
        <v>2682</v>
      </c>
      <c r="MO113" s="5">
        <v>1835</v>
      </c>
      <c r="MP113" s="5">
        <v>3033</v>
      </c>
      <c r="MQ113" s="5">
        <v>2195</v>
      </c>
      <c r="MR113" s="5">
        <v>1665</v>
      </c>
      <c r="MS113" s="5">
        <v>1184</v>
      </c>
      <c r="MT113" s="5">
        <v>1230</v>
      </c>
      <c r="MU113" s="5">
        <v>1414</v>
      </c>
      <c r="MV113" s="5">
        <v>1233</v>
      </c>
      <c r="MW113" s="5">
        <v>1207</v>
      </c>
      <c r="MX113" s="5">
        <v>1368</v>
      </c>
      <c r="MY113" s="5">
        <v>1225</v>
      </c>
      <c r="MZ113" s="5">
        <v>1234</v>
      </c>
      <c r="NA113" s="5">
        <v>950</v>
      </c>
      <c r="NB113" s="5">
        <v>729</v>
      </c>
      <c r="NC113" s="5">
        <v>726</v>
      </c>
      <c r="ND113" s="5">
        <v>762</v>
      </c>
      <c r="NE113" s="5" t="s">
        <v>33</v>
      </c>
      <c r="NF113" s="5" t="s">
        <v>33</v>
      </c>
      <c r="NG113" s="5" t="s">
        <v>33</v>
      </c>
      <c r="NH113" s="5" t="s">
        <v>33</v>
      </c>
      <c r="NI113" s="5" t="s">
        <v>33</v>
      </c>
      <c r="NJ113" s="5" t="s">
        <v>33</v>
      </c>
      <c r="NK113" s="5" t="s">
        <v>33</v>
      </c>
      <c r="NL113" s="5" t="s">
        <v>33</v>
      </c>
      <c r="NM113" s="5" t="s">
        <v>33</v>
      </c>
      <c r="NN113" s="5" t="s">
        <v>33</v>
      </c>
      <c r="NO113" s="5" t="s">
        <v>33</v>
      </c>
      <c r="NP113" s="5" t="s">
        <v>33</v>
      </c>
      <c r="NQ113" s="5" t="s">
        <v>33</v>
      </c>
      <c r="NR113" s="5" t="s">
        <v>33</v>
      </c>
      <c r="NS113" s="5" t="s">
        <v>33</v>
      </c>
      <c r="NT113" s="5" t="s">
        <v>33</v>
      </c>
      <c r="NU113" s="5" t="s">
        <v>33</v>
      </c>
      <c r="NV113" s="5" t="s">
        <v>33</v>
      </c>
      <c r="NW113" s="5">
        <v>0</v>
      </c>
      <c r="NX113" s="5">
        <v>0</v>
      </c>
      <c r="NY113" s="5">
        <v>0</v>
      </c>
      <c r="NZ113" s="5">
        <v>0</v>
      </c>
      <c r="OA113" s="5">
        <v>0</v>
      </c>
      <c r="OB113" s="5">
        <v>0</v>
      </c>
      <c r="OC113" s="5">
        <v>0</v>
      </c>
      <c r="OD113" s="5">
        <v>0</v>
      </c>
      <c r="OE113" s="5">
        <v>0</v>
      </c>
      <c r="OF113" s="5">
        <v>0</v>
      </c>
      <c r="OG113" s="5">
        <v>0</v>
      </c>
      <c r="OH113" s="5">
        <v>0</v>
      </c>
      <c r="OI113" s="5">
        <v>0</v>
      </c>
      <c r="OJ113" s="5">
        <v>0</v>
      </c>
      <c r="OK113" s="5" t="s">
        <v>33</v>
      </c>
      <c r="OL113" s="5" t="s">
        <v>33</v>
      </c>
      <c r="OM113" s="5" t="s">
        <v>33</v>
      </c>
      <c r="ON113" s="5" t="s">
        <v>33</v>
      </c>
      <c r="OO113" s="5" t="s">
        <v>33</v>
      </c>
      <c r="OP113" s="5" t="s">
        <v>33</v>
      </c>
      <c r="OQ113" s="5" t="s">
        <v>33</v>
      </c>
      <c r="OR113" s="5" t="s">
        <v>33</v>
      </c>
      <c r="OS113" s="5" t="s">
        <v>33</v>
      </c>
      <c r="OT113" s="5" t="s">
        <v>33</v>
      </c>
      <c r="OU113" s="5" t="s">
        <v>33</v>
      </c>
      <c r="OV113" s="5" t="s">
        <v>33</v>
      </c>
      <c r="OW113" s="5" t="s">
        <v>33</v>
      </c>
      <c r="OX113" s="5" t="s">
        <v>33</v>
      </c>
      <c r="OY113" s="5" t="s">
        <v>33</v>
      </c>
      <c r="OZ113" s="5" t="s">
        <v>33</v>
      </c>
      <c r="PA113" s="5" t="s">
        <v>33</v>
      </c>
      <c r="PB113" s="5" t="s">
        <v>33</v>
      </c>
      <c r="PC113" s="5">
        <v>31061</v>
      </c>
      <c r="PD113" s="5">
        <v>32350</v>
      </c>
      <c r="PE113" s="5">
        <v>31613</v>
      </c>
      <c r="PF113" s="5">
        <v>30351</v>
      </c>
      <c r="PG113" s="5">
        <v>27243</v>
      </c>
      <c r="PH113" s="5">
        <v>25065</v>
      </c>
      <c r="PI113" s="5">
        <v>23348</v>
      </c>
      <c r="PJ113" s="5">
        <v>23287</v>
      </c>
      <c r="PK113" s="5">
        <v>22997</v>
      </c>
      <c r="PL113" s="5">
        <v>32138</v>
      </c>
      <c r="PM113" s="5">
        <v>20947</v>
      </c>
      <c r="PN113" s="5">
        <v>24688</v>
      </c>
      <c r="PO113" s="5">
        <v>21922</v>
      </c>
      <c r="PP113" s="5">
        <v>22584</v>
      </c>
      <c r="PQ113" s="5">
        <v>21980</v>
      </c>
      <c r="PR113" s="5">
        <v>24995</v>
      </c>
      <c r="PS113" s="5">
        <v>17994</v>
      </c>
      <c r="PT113" s="5">
        <v>20625</v>
      </c>
      <c r="PU113" s="5">
        <v>18310</v>
      </c>
      <c r="PV113" s="5">
        <v>14989</v>
      </c>
      <c r="PW113" s="5">
        <v>12885</v>
      </c>
      <c r="PX113" s="5">
        <v>12776</v>
      </c>
      <c r="PY113" s="5">
        <v>11447</v>
      </c>
      <c r="PZ113" s="5">
        <v>9347</v>
      </c>
      <c r="QA113" s="5">
        <v>9699</v>
      </c>
      <c r="QB113" s="5">
        <v>12478</v>
      </c>
      <c r="QC113" s="5">
        <v>11890</v>
      </c>
      <c r="QD113" s="5">
        <v>13381</v>
      </c>
      <c r="QE113" s="5">
        <v>13378</v>
      </c>
      <c r="QF113" s="5">
        <v>12547</v>
      </c>
      <c r="QG113" s="5">
        <v>12146</v>
      </c>
      <c r="QH113" s="5">
        <v>11527</v>
      </c>
      <c r="QI113" s="5">
        <v>52276</v>
      </c>
      <c r="QJ113" s="5">
        <v>52746</v>
      </c>
      <c r="QK113" s="5">
        <v>65923</v>
      </c>
      <c r="QL113" s="5">
        <v>50961</v>
      </c>
      <c r="QM113" s="5">
        <v>44112</v>
      </c>
      <c r="QN113" s="5">
        <v>43387</v>
      </c>
      <c r="QO113" s="5">
        <v>50460</v>
      </c>
      <c r="QP113" s="5">
        <v>54280</v>
      </c>
      <c r="QQ113" s="5">
        <v>55707</v>
      </c>
      <c r="QR113" s="5">
        <v>58537</v>
      </c>
      <c r="QS113" s="5">
        <v>57578</v>
      </c>
      <c r="QT113" s="5">
        <v>-21851</v>
      </c>
      <c r="QU113" s="5">
        <v>128811</v>
      </c>
      <c r="QV113" s="5">
        <v>41836</v>
      </c>
      <c r="QW113" s="5">
        <v>26660</v>
      </c>
      <c r="QX113" s="5">
        <v>25730</v>
      </c>
      <c r="QY113" s="5">
        <v>19450</v>
      </c>
      <c r="QZ113" s="5">
        <v>15460</v>
      </c>
      <c r="RA113" s="5">
        <v>14791</v>
      </c>
      <c r="RB113" s="5">
        <v>15802</v>
      </c>
      <c r="RC113" s="5">
        <v>14622</v>
      </c>
      <c r="RD113" s="5">
        <v>13176</v>
      </c>
      <c r="RE113" s="5">
        <v>12136</v>
      </c>
      <c r="RF113" s="5">
        <v>13673</v>
      </c>
      <c r="RG113" s="5">
        <v>13036</v>
      </c>
      <c r="RH113" s="5">
        <v>19919</v>
      </c>
      <c r="RI113" s="5">
        <v>19925</v>
      </c>
      <c r="RJ113" s="5">
        <v>18979</v>
      </c>
      <c r="RK113" s="5">
        <v>17928</v>
      </c>
      <c r="RL113" s="5">
        <v>17433</v>
      </c>
      <c r="RM113" s="5">
        <v>14303</v>
      </c>
      <c r="RN113" s="5">
        <v>16344</v>
      </c>
      <c r="RO113" s="5">
        <v>16872</v>
      </c>
      <c r="RP113" s="5">
        <v>16248</v>
      </c>
      <c r="RQ113" s="5">
        <v>14920</v>
      </c>
      <c r="RR113" s="5">
        <v>15640</v>
      </c>
      <c r="RS113" s="5">
        <v>19118</v>
      </c>
      <c r="RT113" s="5">
        <v>19586</v>
      </c>
      <c r="RU113" s="5">
        <v>18603</v>
      </c>
      <c r="RV113" s="5">
        <v>20276</v>
      </c>
      <c r="RW113" s="5">
        <v>20930</v>
      </c>
      <c r="RX113" s="5">
        <v>20361</v>
      </c>
      <c r="RY113" s="5">
        <v>21483</v>
      </c>
      <c r="RZ113" s="5">
        <v>23149</v>
      </c>
      <c r="SA113" s="5">
        <v>24539</v>
      </c>
      <c r="SB113" s="5">
        <v>23397</v>
      </c>
      <c r="SC113" s="5">
        <v>23673</v>
      </c>
      <c r="SD113" s="5">
        <v>18119</v>
      </c>
      <c r="SE113" s="5">
        <v>19997</v>
      </c>
      <c r="SF113" s="5">
        <v>19816</v>
      </c>
      <c r="SG113" s="5">
        <v>19434</v>
      </c>
      <c r="SH113" s="5">
        <v>16525</v>
      </c>
      <c r="SI113" s="5">
        <v>14079</v>
      </c>
      <c r="SJ113" s="5">
        <v>12038</v>
      </c>
      <c r="SK113" s="5">
        <v>11173</v>
      </c>
      <c r="SL113" s="5">
        <v>12140</v>
      </c>
      <c r="SM113" s="5">
        <v>14217</v>
      </c>
      <c r="SN113" s="5">
        <v>18888</v>
      </c>
      <c r="SO113" s="5">
        <v>17933</v>
      </c>
      <c r="SP113" s="5">
        <v>17619</v>
      </c>
      <c r="SQ113" s="5">
        <v>16040</v>
      </c>
      <c r="SR113" s="5">
        <v>14472</v>
      </c>
      <c r="SS113" s="5">
        <v>21646</v>
      </c>
      <c r="ST113" s="5">
        <v>23446</v>
      </c>
      <c r="SU113" s="5">
        <v>25245</v>
      </c>
      <c r="SV113" s="5">
        <v>46689</v>
      </c>
      <c r="SW113" s="5">
        <v>35115</v>
      </c>
      <c r="SX113" s="5">
        <v>32808</v>
      </c>
      <c r="SY113" s="5">
        <v>30579</v>
      </c>
      <c r="SZ113" s="5">
        <v>30573</v>
      </c>
      <c r="TA113" s="5">
        <v>21640</v>
      </c>
      <c r="TB113" s="5">
        <v>20225</v>
      </c>
      <c r="TC113" s="5">
        <v>23053</v>
      </c>
      <c r="TD113" s="5">
        <v>15985</v>
      </c>
      <c r="TE113" s="5">
        <v>6957</v>
      </c>
      <c r="TF113" s="5">
        <v>4960</v>
      </c>
      <c r="TG113" s="5">
        <v>3320</v>
      </c>
      <c r="TH113" s="5">
        <v>2962</v>
      </c>
      <c r="TI113" s="5">
        <v>2807</v>
      </c>
      <c r="TJ113" s="5">
        <v>2404</v>
      </c>
      <c r="TK113" s="5">
        <v>1820</v>
      </c>
      <c r="TL113" s="5">
        <v>2350</v>
      </c>
      <c r="TM113" s="5">
        <v>4558</v>
      </c>
      <c r="TN113" s="5">
        <v>7311</v>
      </c>
      <c r="TO113" s="5">
        <v>9085</v>
      </c>
      <c r="TP113" s="5">
        <v>7208</v>
      </c>
      <c r="TQ113" s="5">
        <v>21598</v>
      </c>
      <c r="TR113" s="5">
        <v>9974</v>
      </c>
      <c r="TS113" s="5">
        <v>11050</v>
      </c>
      <c r="TT113" s="5">
        <v>9804</v>
      </c>
      <c r="TU113" s="5">
        <v>9395</v>
      </c>
      <c r="TV113" s="5">
        <v>9497</v>
      </c>
      <c r="TW113" s="5">
        <v>10062</v>
      </c>
      <c r="TX113" s="5">
        <v>8705</v>
      </c>
      <c r="TY113" s="5">
        <v>7957</v>
      </c>
      <c r="TZ113" s="5">
        <v>8757</v>
      </c>
      <c r="UA113" s="5">
        <v>185</v>
      </c>
      <c r="UB113" s="5">
        <v>185</v>
      </c>
      <c r="UC113" s="5">
        <v>171</v>
      </c>
      <c r="UD113" s="5">
        <v>139</v>
      </c>
      <c r="UE113" s="5">
        <v>159</v>
      </c>
      <c r="UF113" s="5">
        <v>204</v>
      </c>
      <c r="UG113" s="5">
        <v>115</v>
      </c>
      <c r="UH113" s="5">
        <v>85</v>
      </c>
      <c r="UI113" s="5">
        <v>28</v>
      </c>
      <c r="UJ113" s="5">
        <v>34</v>
      </c>
      <c r="UK113" s="5">
        <v>65</v>
      </c>
      <c r="UL113" s="5">
        <v>74</v>
      </c>
      <c r="UM113" s="5">
        <v>52</v>
      </c>
      <c r="UN113" s="5">
        <v>65</v>
      </c>
      <c r="UO113" s="5">
        <v>70</v>
      </c>
      <c r="UP113" s="5">
        <v>118</v>
      </c>
      <c r="UQ113" s="5">
        <v>193</v>
      </c>
      <c r="UR113" s="5">
        <v>205</v>
      </c>
      <c r="US113" s="5">
        <v>19</v>
      </c>
      <c r="UT113" s="5">
        <v>5</v>
      </c>
      <c r="UU113" s="5">
        <v>0</v>
      </c>
      <c r="UV113" s="5">
        <v>0</v>
      </c>
      <c r="UW113" s="5">
        <v>3</v>
      </c>
      <c r="UX113" s="5">
        <v>0</v>
      </c>
      <c r="UY113" s="5">
        <v>0</v>
      </c>
      <c r="UZ113" s="5">
        <v>0</v>
      </c>
      <c r="VA113" s="5">
        <v>0</v>
      </c>
      <c r="VB113" s="5">
        <v>0</v>
      </c>
      <c r="VC113" s="5">
        <v>0</v>
      </c>
      <c r="VD113" s="5">
        <v>0</v>
      </c>
      <c r="VE113" s="5">
        <v>0</v>
      </c>
      <c r="VF113" s="5">
        <v>0</v>
      </c>
      <c r="VG113" s="5">
        <v>40229</v>
      </c>
      <c r="VH113" s="5">
        <v>42786</v>
      </c>
      <c r="VI113" s="5">
        <v>47270</v>
      </c>
      <c r="VJ113" s="5">
        <v>46086</v>
      </c>
      <c r="VK113" s="5">
        <v>48641</v>
      </c>
      <c r="VL113" s="5">
        <v>50434</v>
      </c>
      <c r="VM113" s="5">
        <v>45746</v>
      </c>
      <c r="VN113" s="5">
        <v>51452</v>
      </c>
      <c r="VO113" s="5">
        <v>54969</v>
      </c>
      <c r="VP113" s="5">
        <v>65023</v>
      </c>
      <c r="VQ113" s="5">
        <v>57136</v>
      </c>
      <c r="VR113" s="5">
        <v>59299</v>
      </c>
      <c r="VS113" s="5">
        <v>57917</v>
      </c>
      <c r="VT113" s="5">
        <v>54940</v>
      </c>
      <c r="VU113" s="5">
        <v>44182</v>
      </c>
      <c r="VV113" s="5">
        <v>56855</v>
      </c>
      <c r="VW113" s="5">
        <v>48990</v>
      </c>
      <c r="VX113" s="5">
        <v>50466</v>
      </c>
      <c r="VY113" s="5">
        <v>49773</v>
      </c>
      <c r="VZ113" s="5">
        <v>45864</v>
      </c>
      <c r="WA113" s="5">
        <v>50455</v>
      </c>
      <c r="WB113" s="5">
        <v>54436</v>
      </c>
      <c r="WC113" s="5">
        <v>64210</v>
      </c>
      <c r="WD113" s="5">
        <v>62935</v>
      </c>
      <c r="WE113" s="5">
        <v>53606</v>
      </c>
      <c r="WF113" s="5">
        <v>55717</v>
      </c>
      <c r="WG113" s="5">
        <v>80988</v>
      </c>
      <c r="WH113" s="5">
        <v>51269</v>
      </c>
      <c r="WI113" s="5">
        <v>53058</v>
      </c>
      <c r="WJ113" s="5">
        <v>50175</v>
      </c>
      <c r="WK113" s="5">
        <v>46953</v>
      </c>
      <c r="WL113" s="5">
        <v>47403</v>
      </c>
      <c r="WM113" s="5">
        <v>8453</v>
      </c>
      <c r="WN113" s="5">
        <v>9643</v>
      </c>
      <c r="WO113" s="5">
        <v>8634</v>
      </c>
      <c r="WP113" s="5">
        <v>9243</v>
      </c>
      <c r="WQ113" s="5">
        <v>7816</v>
      </c>
      <c r="WR113" s="5">
        <v>8171</v>
      </c>
      <c r="WS113" s="5">
        <v>6099</v>
      </c>
      <c r="WT113" s="5">
        <v>5375</v>
      </c>
      <c r="WU113" s="5">
        <v>5752</v>
      </c>
      <c r="WV113" s="5">
        <v>6002</v>
      </c>
      <c r="WW113" s="5">
        <v>5624</v>
      </c>
      <c r="WX113" s="5">
        <v>6174</v>
      </c>
      <c r="WY113" s="5">
        <v>5745</v>
      </c>
      <c r="WZ113" s="5">
        <v>6514</v>
      </c>
      <c r="XA113" s="5">
        <v>4560</v>
      </c>
      <c r="XB113" s="5">
        <v>4397</v>
      </c>
      <c r="XC113" s="5">
        <v>5525</v>
      </c>
      <c r="XD113" s="5">
        <v>4532</v>
      </c>
      <c r="XE113" s="5">
        <v>2373</v>
      </c>
      <c r="XF113" s="5">
        <v>2869</v>
      </c>
      <c r="XG113" s="5">
        <v>3306</v>
      </c>
      <c r="XH113" s="5">
        <v>3391</v>
      </c>
      <c r="XI113" s="5">
        <v>4375</v>
      </c>
      <c r="XJ113" s="5">
        <v>3087</v>
      </c>
      <c r="XK113" s="5">
        <v>2771</v>
      </c>
      <c r="XL113" s="5">
        <v>3667</v>
      </c>
      <c r="XM113" s="5">
        <v>3956</v>
      </c>
      <c r="XN113" s="5">
        <v>3344</v>
      </c>
      <c r="XO113" s="5">
        <v>3348</v>
      </c>
      <c r="XP113" s="5">
        <v>3460</v>
      </c>
      <c r="XQ113" s="5">
        <v>3264</v>
      </c>
      <c r="XR113" s="5">
        <v>2943</v>
      </c>
      <c r="XS113" s="1">
        <v>15474</v>
      </c>
      <c r="XT113" s="3" t="s">
        <v>180</v>
      </c>
      <c r="XU113" s="3" t="s">
        <v>180</v>
      </c>
      <c r="XV113" s="3" t="s">
        <v>180</v>
      </c>
      <c r="XW113" s="3" t="s">
        <v>179</v>
      </c>
      <c r="XX113" s="3" t="s">
        <v>180</v>
      </c>
      <c r="XY113" s="3" t="s">
        <v>180</v>
      </c>
      <c r="XZ113" s="3" t="s">
        <v>254</v>
      </c>
    </row>
    <row r="114" spans="1:650" x14ac:dyDescent="0.3">
      <c r="A114" s="6" t="s">
        <v>145</v>
      </c>
      <c r="B114" s="1">
        <v>4057095</v>
      </c>
      <c r="C114" s="5">
        <v>0</v>
      </c>
      <c r="D114" s="5">
        <v>0</v>
      </c>
      <c r="E114" s="5">
        <v>1110</v>
      </c>
      <c r="F114" s="5">
        <v>12007</v>
      </c>
      <c r="G114" s="5">
        <v>6552</v>
      </c>
      <c r="H114" s="5">
        <v>557</v>
      </c>
      <c r="I114" s="5">
        <v>0</v>
      </c>
      <c r="J114" s="5">
        <v>106</v>
      </c>
      <c r="K114" s="5">
        <v>34</v>
      </c>
      <c r="L114" s="5">
        <v>1367</v>
      </c>
      <c r="M114" s="5">
        <v>34</v>
      </c>
      <c r="N114" s="5">
        <v>0</v>
      </c>
      <c r="O114" s="5">
        <v>0</v>
      </c>
      <c r="P114" s="5">
        <v>268</v>
      </c>
      <c r="Q114" s="5">
        <v>981</v>
      </c>
      <c r="R114" s="5">
        <v>83</v>
      </c>
      <c r="S114" s="5">
        <v>3746</v>
      </c>
      <c r="T114" s="5">
        <v>650</v>
      </c>
      <c r="U114" s="5">
        <v>4674</v>
      </c>
      <c r="V114" s="5">
        <v>4625</v>
      </c>
      <c r="W114" s="5">
        <v>2707</v>
      </c>
      <c r="X114" s="5">
        <v>7933</v>
      </c>
      <c r="Y114" s="5">
        <v>26382</v>
      </c>
      <c r="Z114" s="5">
        <v>9847</v>
      </c>
      <c r="AA114" s="5">
        <v>18130</v>
      </c>
      <c r="AB114" s="5">
        <v>20055</v>
      </c>
      <c r="AC114" s="5">
        <v>-59</v>
      </c>
      <c r="AD114" s="5">
        <v>-79</v>
      </c>
      <c r="AE114" s="5">
        <v>875</v>
      </c>
      <c r="AF114" s="5">
        <v>3800</v>
      </c>
      <c r="AG114" s="5">
        <v>0</v>
      </c>
      <c r="AH114" s="5">
        <v>0</v>
      </c>
      <c r="AI114" s="5">
        <v>60053</v>
      </c>
      <c r="AJ114" s="5">
        <v>6557</v>
      </c>
      <c r="AK114" s="5">
        <v>6576</v>
      </c>
      <c r="AL114" s="5">
        <v>33483</v>
      </c>
      <c r="AM114" s="5">
        <v>49203</v>
      </c>
      <c r="AN114" s="5">
        <v>50854</v>
      </c>
      <c r="AO114" s="5">
        <v>34750</v>
      </c>
      <c r="AP114" s="5">
        <v>88868</v>
      </c>
      <c r="AQ114" s="5">
        <v>172004</v>
      </c>
      <c r="AR114" s="5">
        <v>165183</v>
      </c>
      <c r="AS114" s="5">
        <v>12513</v>
      </c>
      <c r="AT114" s="5">
        <v>0</v>
      </c>
      <c r="AU114" s="5">
        <v>0</v>
      </c>
      <c r="AV114" s="5">
        <v>0</v>
      </c>
      <c r="AW114" s="5">
        <v>0</v>
      </c>
      <c r="AX114" s="5">
        <v>0</v>
      </c>
      <c r="AY114" s="5">
        <v>0</v>
      </c>
      <c r="AZ114" s="5">
        <v>0</v>
      </c>
      <c r="BA114" s="5">
        <v>0</v>
      </c>
      <c r="BB114" s="5">
        <v>2330</v>
      </c>
      <c r="BC114" s="5">
        <v>2518</v>
      </c>
      <c r="BD114" s="5">
        <v>105601</v>
      </c>
      <c r="BE114" s="5">
        <v>205178</v>
      </c>
      <c r="BF114" s="5">
        <v>104994</v>
      </c>
      <c r="BG114" s="5">
        <v>651476</v>
      </c>
      <c r="BH114" s="5">
        <v>323685</v>
      </c>
      <c r="BI114" s="5">
        <v>232720</v>
      </c>
      <c r="BJ114" s="5">
        <v>230734</v>
      </c>
      <c r="BK114" s="5">
        <v>422537</v>
      </c>
      <c r="BL114" s="5">
        <v>196692</v>
      </c>
      <c r="BM114" s="5">
        <v>142467</v>
      </c>
      <c r="BN114" s="5">
        <v>223451</v>
      </c>
      <c r="BO114" s="5">
        <v>1025778</v>
      </c>
      <c r="BP114" s="5">
        <v>1757303</v>
      </c>
      <c r="BQ114" s="5">
        <v>1322621</v>
      </c>
      <c r="BR114" s="5">
        <v>1673182</v>
      </c>
      <c r="BS114" s="5">
        <v>1764577</v>
      </c>
      <c r="BT114" s="5">
        <v>1949423</v>
      </c>
      <c r="BU114" s="5">
        <v>1061404</v>
      </c>
      <c r="BV114" s="5">
        <v>656175</v>
      </c>
      <c r="BW114" s="5">
        <v>329098</v>
      </c>
      <c r="BX114" s="5">
        <v>264965</v>
      </c>
      <c r="BY114" s="5">
        <v>250086</v>
      </c>
      <c r="BZ114" s="5">
        <v>35108</v>
      </c>
      <c r="CA114" s="5">
        <v>39123</v>
      </c>
      <c r="CB114" s="5">
        <v>41207</v>
      </c>
      <c r="CC114" s="5">
        <v>56582</v>
      </c>
      <c r="CD114" s="5">
        <v>23882</v>
      </c>
      <c r="CE114" s="5">
        <v>21956</v>
      </c>
      <c r="CF114" s="5">
        <v>12839</v>
      </c>
      <c r="CG114" s="5">
        <v>1731</v>
      </c>
      <c r="CH114" s="5">
        <v>3376</v>
      </c>
      <c r="CI114" s="5">
        <v>-725</v>
      </c>
      <c r="CJ114" s="5">
        <v>38170</v>
      </c>
      <c r="CK114" s="5">
        <v>20764</v>
      </c>
      <c r="CL114" s="5">
        <v>22372</v>
      </c>
      <c r="CM114" s="5">
        <v>54047</v>
      </c>
      <c r="CN114" s="5">
        <v>13706</v>
      </c>
      <c r="CO114" s="5">
        <v>11023</v>
      </c>
      <c r="CP114" s="5">
        <v>69404</v>
      </c>
      <c r="CQ114" s="5">
        <v>15209</v>
      </c>
      <c r="CR114" s="5">
        <v>35647</v>
      </c>
      <c r="CS114" s="5">
        <v>38581</v>
      </c>
      <c r="CT114" s="5">
        <v>24781</v>
      </c>
      <c r="CU114" s="5">
        <v>364049</v>
      </c>
      <c r="CV114" s="5">
        <v>636451</v>
      </c>
      <c r="CW114" s="5">
        <v>558016</v>
      </c>
      <c r="CX114" s="5">
        <v>486743</v>
      </c>
      <c r="CY114" s="5">
        <v>374845</v>
      </c>
      <c r="CZ114" s="5">
        <v>215303</v>
      </c>
      <c r="DA114" s="5">
        <v>367725</v>
      </c>
      <c r="DB114" s="5">
        <v>325153</v>
      </c>
      <c r="DC114" s="5">
        <v>339014</v>
      </c>
      <c r="DD114" s="5">
        <v>444210</v>
      </c>
      <c r="DE114" s="5">
        <v>307227</v>
      </c>
      <c r="DF114" s="5">
        <v>263938</v>
      </c>
      <c r="DG114" s="5">
        <v>223188</v>
      </c>
      <c r="DH114" s="5">
        <v>209880</v>
      </c>
      <c r="DI114" s="5">
        <v>186095</v>
      </c>
      <c r="DJ114" s="5">
        <v>190269</v>
      </c>
      <c r="DK114" s="5">
        <v>182834</v>
      </c>
      <c r="DL114" s="5">
        <v>190770</v>
      </c>
      <c r="DM114" s="5">
        <v>156666</v>
      </c>
      <c r="DN114" s="5">
        <v>173611</v>
      </c>
      <c r="DO114" s="5">
        <v>135798</v>
      </c>
      <c r="DP114" s="5">
        <v>239460</v>
      </c>
      <c r="DQ114" s="5">
        <v>148235</v>
      </c>
      <c r="DR114" s="5">
        <v>143191</v>
      </c>
      <c r="DS114" s="5">
        <v>183543</v>
      </c>
      <c r="DT114" s="5">
        <v>168061</v>
      </c>
      <c r="DU114" s="5">
        <v>168422</v>
      </c>
      <c r="DV114" s="5">
        <v>172381</v>
      </c>
      <c r="DW114" s="5">
        <v>143148</v>
      </c>
      <c r="DX114" s="5">
        <v>186393</v>
      </c>
      <c r="DY114" s="5">
        <v>193237</v>
      </c>
      <c r="DZ114" s="5">
        <v>154156</v>
      </c>
      <c r="EA114" s="5">
        <v>22550</v>
      </c>
      <c r="EB114" s="5">
        <v>31707</v>
      </c>
      <c r="EC114" s="5">
        <v>21570</v>
      </c>
      <c r="ED114" s="5">
        <v>8433</v>
      </c>
      <c r="EE114" s="5">
        <v>-701</v>
      </c>
      <c r="EF114" s="5">
        <v>26908</v>
      </c>
      <c r="EG114" s="5">
        <v>9755</v>
      </c>
      <c r="EH114" s="5">
        <v>5381</v>
      </c>
      <c r="EI114" s="5">
        <v>13823</v>
      </c>
      <c r="EJ114" s="5">
        <v>20231</v>
      </c>
      <c r="EK114" s="5">
        <v>18001</v>
      </c>
      <c r="EL114" s="5">
        <v>48155</v>
      </c>
      <c r="EM114" s="5">
        <v>13534</v>
      </c>
      <c r="EN114" s="5">
        <v>13832</v>
      </c>
      <c r="EO114" s="5">
        <v>14333</v>
      </c>
      <c r="EP114" s="5">
        <v>19383</v>
      </c>
      <c r="EQ114" s="5">
        <v>19063</v>
      </c>
      <c r="ER114" s="5">
        <v>21702</v>
      </c>
      <c r="ES114" s="5">
        <v>18652</v>
      </c>
      <c r="ET114" s="5">
        <v>11105</v>
      </c>
      <c r="EU114" s="5">
        <v>10789</v>
      </c>
      <c r="EV114" s="5">
        <v>6891</v>
      </c>
      <c r="EW114" s="5">
        <v>9400</v>
      </c>
      <c r="EX114" s="5">
        <v>9935</v>
      </c>
      <c r="EY114" s="5">
        <v>3182</v>
      </c>
      <c r="EZ114" s="5">
        <v>12282</v>
      </c>
      <c r="FA114" s="5">
        <v>-9470</v>
      </c>
      <c r="FB114" s="5">
        <v>17226</v>
      </c>
      <c r="FC114" s="5">
        <v>17477</v>
      </c>
      <c r="FD114" s="5">
        <v>0</v>
      </c>
      <c r="FE114" s="5">
        <v>5027</v>
      </c>
      <c r="FF114" s="5">
        <v>6526</v>
      </c>
      <c r="FG114" s="5">
        <v>0</v>
      </c>
      <c r="FH114" s="5">
        <v>0</v>
      </c>
      <c r="FI114" s="5">
        <v>0</v>
      </c>
      <c r="FJ114" s="5">
        <v>0</v>
      </c>
      <c r="FK114" s="5">
        <v>0</v>
      </c>
      <c r="FL114" s="5">
        <v>0</v>
      </c>
      <c r="FM114" s="5">
        <v>0</v>
      </c>
      <c r="FN114" s="5">
        <v>0</v>
      </c>
      <c r="FO114" s="5">
        <v>0</v>
      </c>
      <c r="FP114" s="5">
        <v>0</v>
      </c>
      <c r="FQ114" s="5">
        <v>0</v>
      </c>
      <c r="FR114" s="5">
        <v>0</v>
      </c>
      <c r="FS114" s="5">
        <v>0</v>
      </c>
      <c r="FT114" s="5">
        <v>0</v>
      </c>
      <c r="FU114" s="5" t="s">
        <v>33</v>
      </c>
      <c r="FV114" s="5" t="s">
        <v>33</v>
      </c>
      <c r="FW114" s="5" t="s">
        <v>33</v>
      </c>
      <c r="FX114" s="5" t="s">
        <v>33</v>
      </c>
      <c r="FY114" s="5" t="s">
        <v>33</v>
      </c>
      <c r="FZ114" s="5" t="s">
        <v>33</v>
      </c>
      <c r="GA114" s="5" t="s">
        <v>33</v>
      </c>
      <c r="GB114" s="5" t="s">
        <v>33</v>
      </c>
      <c r="GC114" s="5" t="s">
        <v>33</v>
      </c>
      <c r="GD114" s="5" t="s">
        <v>33</v>
      </c>
      <c r="GE114" s="5" t="s">
        <v>33</v>
      </c>
      <c r="GF114" s="5" t="s">
        <v>33</v>
      </c>
      <c r="GG114" s="5" t="s">
        <v>33</v>
      </c>
      <c r="GH114" s="5" t="s">
        <v>33</v>
      </c>
      <c r="GI114" s="5" t="s">
        <v>33</v>
      </c>
      <c r="GJ114" s="5" t="s">
        <v>33</v>
      </c>
      <c r="GK114" s="5" t="s">
        <v>33</v>
      </c>
      <c r="GL114" s="5" t="s">
        <v>33</v>
      </c>
      <c r="GM114" s="5">
        <v>1472430</v>
      </c>
      <c r="GN114" s="5">
        <v>2432018</v>
      </c>
      <c r="GO114" s="5">
        <v>1909893</v>
      </c>
      <c r="GP114" s="5">
        <v>2213849</v>
      </c>
      <c r="GQ114" s="5">
        <v>2194475</v>
      </c>
      <c r="GR114" s="5">
        <v>2243045</v>
      </c>
      <c r="GS114" s="5">
        <v>1473634</v>
      </c>
      <c r="GT114" s="5">
        <v>1075683</v>
      </c>
      <c r="GU114" s="5">
        <v>853973</v>
      </c>
      <c r="GV114" s="5">
        <v>895955</v>
      </c>
      <c r="GW114" s="5">
        <v>587861</v>
      </c>
      <c r="GX114" s="5">
        <v>347201</v>
      </c>
      <c r="GY114" s="5">
        <v>275845</v>
      </c>
      <c r="GZ114" s="5">
        <v>265187</v>
      </c>
      <c r="HA114" s="5">
        <v>257992</v>
      </c>
      <c r="HB114" s="5">
        <v>233617</v>
      </c>
      <c r="HC114" s="5">
        <v>227599</v>
      </c>
      <c r="HD114" s="5">
        <v>225961</v>
      </c>
      <c r="HE114" s="5">
        <v>181722</v>
      </c>
      <c r="HF114" s="5">
        <v>195048</v>
      </c>
      <c r="HG114" s="5">
        <v>151087</v>
      </c>
      <c r="HH114" s="5">
        <v>398054</v>
      </c>
      <c r="HI114" s="5">
        <v>409959</v>
      </c>
      <c r="HJ114" s="5">
        <v>290339</v>
      </c>
      <c r="HK114" s="5">
        <v>910379</v>
      </c>
      <c r="HL114" s="5">
        <v>537790</v>
      </c>
      <c r="HM114" s="5">
        <v>402635</v>
      </c>
      <c r="HN114" s="5">
        <v>489666</v>
      </c>
      <c r="HO114" s="5">
        <v>599250</v>
      </c>
      <c r="HP114" s="5">
        <v>440329</v>
      </c>
      <c r="HQ114" s="5">
        <v>379485</v>
      </c>
      <c r="HR114" s="5">
        <v>408914</v>
      </c>
      <c r="HS114" s="5">
        <v>1748438</v>
      </c>
      <c r="HT114" s="5">
        <v>1636284</v>
      </c>
      <c r="HU114" s="5">
        <v>1569583</v>
      </c>
      <c r="HV114" s="5">
        <v>1844402</v>
      </c>
      <c r="HW114" s="5">
        <v>1985342</v>
      </c>
      <c r="HX114" s="5">
        <v>1901378</v>
      </c>
      <c r="HY114" s="5">
        <v>1878637</v>
      </c>
      <c r="HZ114" s="5">
        <v>2188316</v>
      </c>
      <c r="IA114" s="5">
        <v>2675649</v>
      </c>
      <c r="IB114" s="5">
        <v>3072622</v>
      </c>
      <c r="IC114" s="5">
        <v>3295201</v>
      </c>
      <c r="ID114" s="5">
        <v>3774939</v>
      </c>
      <c r="IE114" s="5">
        <v>3343684</v>
      </c>
      <c r="IF114" s="5">
        <v>2830409</v>
      </c>
      <c r="IG114" s="5">
        <v>2620709</v>
      </c>
      <c r="IH114" s="5">
        <v>2301270</v>
      </c>
      <c r="II114" s="5">
        <v>2406907</v>
      </c>
      <c r="IJ114" s="5">
        <v>2514248</v>
      </c>
      <c r="IK114" s="5">
        <v>2406897</v>
      </c>
      <c r="IL114" s="5">
        <v>1667740</v>
      </c>
      <c r="IM114" s="5">
        <v>2409716</v>
      </c>
      <c r="IN114" s="5">
        <v>3085858</v>
      </c>
      <c r="IO114" s="5">
        <v>1471073</v>
      </c>
      <c r="IP114" s="5">
        <v>1212559</v>
      </c>
      <c r="IQ114" s="5">
        <v>1163697</v>
      </c>
      <c r="IR114" s="5">
        <v>991333</v>
      </c>
      <c r="IS114" s="5">
        <v>1001224</v>
      </c>
      <c r="IT114" s="5">
        <v>1043555</v>
      </c>
      <c r="IU114" s="5">
        <v>1031179</v>
      </c>
      <c r="IV114" s="5">
        <v>951489</v>
      </c>
      <c r="IW114" s="5">
        <v>955088</v>
      </c>
      <c r="IX114" s="5">
        <v>867058</v>
      </c>
      <c r="IY114" s="5">
        <v>0</v>
      </c>
      <c r="IZ114" s="5">
        <v>0</v>
      </c>
      <c r="JA114" s="5">
        <v>0</v>
      </c>
      <c r="JB114" s="5">
        <v>0</v>
      </c>
      <c r="JC114" s="5">
        <v>0</v>
      </c>
      <c r="JD114" s="5">
        <v>0</v>
      </c>
      <c r="JE114" s="5">
        <v>0</v>
      </c>
      <c r="JF114" s="5">
        <v>0</v>
      </c>
      <c r="JG114" s="5">
        <v>0</v>
      </c>
      <c r="JH114" s="5">
        <v>0</v>
      </c>
      <c r="JI114" s="5">
        <v>0</v>
      </c>
      <c r="JJ114" s="5">
        <v>0</v>
      </c>
      <c r="JK114" s="5">
        <v>0</v>
      </c>
      <c r="JL114" s="5">
        <v>0</v>
      </c>
      <c r="JM114" s="5">
        <v>0</v>
      </c>
      <c r="JN114" s="5">
        <v>0</v>
      </c>
      <c r="JO114" s="5">
        <v>0</v>
      </c>
      <c r="JP114" s="5">
        <v>0</v>
      </c>
      <c r="JQ114" s="5">
        <v>33</v>
      </c>
      <c r="JR114" s="5">
        <v>122575</v>
      </c>
      <c r="JS114" s="5">
        <v>201067</v>
      </c>
      <c r="JT114" s="5">
        <v>127053</v>
      </c>
      <c r="JU114" s="5">
        <v>187778</v>
      </c>
      <c r="JV114" s="5">
        <v>215716</v>
      </c>
      <c r="JW114" s="5">
        <v>207718</v>
      </c>
      <c r="JX114" s="5">
        <v>193305</v>
      </c>
      <c r="JY114" s="5">
        <v>199290</v>
      </c>
      <c r="JZ114" s="5">
        <v>222578</v>
      </c>
      <c r="KA114" s="5">
        <v>213779</v>
      </c>
      <c r="KB114" s="5">
        <v>188875</v>
      </c>
      <c r="KC114" s="5">
        <v>215553</v>
      </c>
      <c r="KD114" s="5">
        <v>246924</v>
      </c>
      <c r="KE114" s="5">
        <v>58768</v>
      </c>
      <c r="KF114" s="5">
        <v>57739</v>
      </c>
      <c r="KG114" s="5">
        <v>46892</v>
      </c>
      <c r="KH114" s="5">
        <v>39041</v>
      </c>
      <c r="KI114" s="5">
        <v>42548</v>
      </c>
      <c r="KJ114" s="5">
        <v>37572</v>
      </c>
      <c r="KK114" s="5">
        <v>35374</v>
      </c>
      <c r="KL114" s="5">
        <v>27135</v>
      </c>
      <c r="KM114" s="5">
        <v>26661</v>
      </c>
      <c r="KN114" s="5">
        <v>21135</v>
      </c>
      <c r="KO114" s="5">
        <v>17361</v>
      </c>
      <c r="KP114" s="5">
        <v>14761</v>
      </c>
      <c r="KQ114" s="5">
        <v>16971</v>
      </c>
      <c r="KR114" s="5">
        <v>15710</v>
      </c>
      <c r="KS114" s="5">
        <v>18212</v>
      </c>
      <c r="KT114" s="5">
        <v>12692</v>
      </c>
      <c r="KU114" s="5">
        <v>20065</v>
      </c>
      <c r="KV114" s="5">
        <v>15542</v>
      </c>
      <c r="KW114" s="5">
        <v>24932</v>
      </c>
      <c r="KX114" s="5">
        <v>19149</v>
      </c>
      <c r="KY114" s="5">
        <v>22618</v>
      </c>
      <c r="KZ114" s="5">
        <v>24503</v>
      </c>
      <c r="LA114" s="5">
        <v>23019</v>
      </c>
      <c r="LB114" s="5">
        <v>22381</v>
      </c>
      <c r="LC114" s="5">
        <v>24904</v>
      </c>
      <c r="LD114" s="5">
        <v>17836</v>
      </c>
      <c r="LE114" s="5">
        <v>14528</v>
      </c>
      <c r="LF114" s="5">
        <v>11589</v>
      </c>
      <c r="LG114" s="5">
        <v>8856</v>
      </c>
      <c r="LH114" s="5">
        <v>10022</v>
      </c>
      <c r="LI114" s="5">
        <v>10918</v>
      </c>
      <c r="LJ114" s="5">
        <v>8062</v>
      </c>
      <c r="LK114" s="5">
        <v>59484</v>
      </c>
      <c r="LL114" s="5">
        <v>73902</v>
      </c>
      <c r="LM114" s="5">
        <v>61957</v>
      </c>
      <c r="LN114" s="5">
        <v>70841</v>
      </c>
      <c r="LO114" s="5">
        <v>49540</v>
      </c>
      <c r="LP114" s="5">
        <v>51213</v>
      </c>
      <c r="LQ114" s="5">
        <v>49931</v>
      </c>
      <c r="LR114" s="5">
        <v>42660</v>
      </c>
      <c r="LS114" s="5">
        <v>29297</v>
      </c>
      <c r="LT114" s="5">
        <v>31629</v>
      </c>
      <c r="LU114" s="5">
        <v>36073</v>
      </c>
      <c r="LV114" s="5">
        <v>31573</v>
      </c>
      <c r="LW114" s="5">
        <v>30175</v>
      </c>
      <c r="LX114" s="5">
        <v>24055</v>
      </c>
      <c r="LY114" s="5">
        <v>25621</v>
      </c>
      <c r="LZ114" s="5">
        <v>23475</v>
      </c>
      <c r="MA114" s="5">
        <v>19139</v>
      </c>
      <c r="MB114" s="5">
        <v>18023</v>
      </c>
      <c r="MC114" s="5">
        <v>19495</v>
      </c>
      <c r="MD114" s="5">
        <v>18960</v>
      </c>
      <c r="ME114" s="5">
        <v>14472</v>
      </c>
      <c r="MF114" s="5">
        <v>9424</v>
      </c>
      <c r="MG114" s="5">
        <v>10548</v>
      </c>
      <c r="MH114" s="5">
        <v>11652</v>
      </c>
      <c r="MI114" s="5">
        <v>11105</v>
      </c>
      <c r="MJ114" s="5">
        <v>11075</v>
      </c>
      <c r="MK114" s="5">
        <v>9878</v>
      </c>
      <c r="ML114" s="5">
        <v>9173</v>
      </c>
      <c r="MM114" s="5">
        <v>10101</v>
      </c>
      <c r="MN114" s="5">
        <v>10894</v>
      </c>
      <c r="MO114" s="5">
        <v>9378</v>
      </c>
      <c r="MP114" s="5">
        <v>9322</v>
      </c>
      <c r="MQ114" s="5">
        <v>0</v>
      </c>
      <c r="MR114" s="5">
        <v>0</v>
      </c>
      <c r="MS114" s="5">
        <v>0</v>
      </c>
      <c r="MT114" s="5">
        <v>0</v>
      </c>
      <c r="MU114" s="5">
        <v>0</v>
      </c>
      <c r="MV114" s="5">
        <v>0</v>
      </c>
      <c r="MW114" s="5">
        <v>0</v>
      </c>
      <c r="MX114" s="5">
        <v>0</v>
      </c>
      <c r="MY114" s="5">
        <v>0</v>
      </c>
      <c r="MZ114" s="5">
        <v>0</v>
      </c>
      <c r="NA114" s="5">
        <v>0</v>
      </c>
      <c r="NB114" s="5">
        <v>0</v>
      </c>
      <c r="NC114" s="5">
        <v>0</v>
      </c>
      <c r="ND114" s="5">
        <v>0</v>
      </c>
      <c r="NE114" s="5" t="s">
        <v>33</v>
      </c>
      <c r="NF114" s="5" t="s">
        <v>33</v>
      </c>
      <c r="NG114" s="5" t="s">
        <v>33</v>
      </c>
      <c r="NH114" s="5" t="s">
        <v>33</v>
      </c>
      <c r="NI114" s="5" t="s">
        <v>33</v>
      </c>
      <c r="NJ114" s="5" t="s">
        <v>33</v>
      </c>
      <c r="NK114" s="5" t="s">
        <v>33</v>
      </c>
      <c r="NL114" s="5" t="s">
        <v>33</v>
      </c>
      <c r="NM114" s="5" t="s">
        <v>33</v>
      </c>
      <c r="NN114" s="5" t="s">
        <v>33</v>
      </c>
      <c r="NO114" s="5" t="s">
        <v>33</v>
      </c>
      <c r="NP114" s="5" t="s">
        <v>33</v>
      </c>
      <c r="NQ114" s="5" t="s">
        <v>33</v>
      </c>
      <c r="NR114" s="5" t="s">
        <v>33</v>
      </c>
      <c r="NS114" s="5" t="s">
        <v>33</v>
      </c>
      <c r="NT114" s="5" t="s">
        <v>33</v>
      </c>
      <c r="NU114" s="5" t="s">
        <v>33</v>
      </c>
      <c r="NV114" s="5" t="s">
        <v>33</v>
      </c>
      <c r="NW114" s="5">
        <v>0</v>
      </c>
      <c r="NX114" s="5">
        <v>0</v>
      </c>
      <c r="NY114" s="5">
        <v>0</v>
      </c>
      <c r="NZ114" s="5">
        <v>0</v>
      </c>
      <c r="OA114" s="5">
        <v>0</v>
      </c>
      <c r="OB114" s="5">
        <v>0</v>
      </c>
      <c r="OC114" s="5">
        <v>0</v>
      </c>
      <c r="OD114" s="5">
        <v>0</v>
      </c>
      <c r="OE114" s="5">
        <v>0</v>
      </c>
      <c r="OF114" s="5">
        <v>0</v>
      </c>
      <c r="OG114" s="5">
        <v>0</v>
      </c>
      <c r="OH114" s="5">
        <v>0</v>
      </c>
      <c r="OI114" s="5">
        <v>0</v>
      </c>
      <c r="OJ114" s="5">
        <v>0</v>
      </c>
      <c r="OK114" s="5" t="s">
        <v>33</v>
      </c>
      <c r="OL114" s="5" t="s">
        <v>33</v>
      </c>
      <c r="OM114" s="5" t="s">
        <v>33</v>
      </c>
      <c r="ON114" s="5" t="s">
        <v>33</v>
      </c>
      <c r="OO114" s="5" t="s">
        <v>33</v>
      </c>
      <c r="OP114" s="5" t="s">
        <v>33</v>
      </c>
      <c r="OQ114" s="5" t="s">
        <v>33</v>
      </c>
      <c r="OR114" s="5" t="s">
        <v>33</v>
      </c>
      <c r="OS114" s="5" t="s">
        <v>33</v>
      </c>
      <c r="OT114" s="5" t="s">
        <v>33</v>
      </c>
      <c r="OU114" s="5" t="s">
        <v>33</v>
      </c>
      <c r="OV114" s="5" t="s">
        <v>33</v>
      </c>
      <c r="OW114" s="5" t="s">
        <v>33</v>
      </c>
      <c r="OX114" s="5" t="s">
        <v>33</v>
      </c>
      <c r="OY114" s="5" t="s">
        <v>33</v>
      </c>
      <c r="OZ114" s="5" t="s">
        <v>33</v>
      </c>
      <c r="PA114" s="5" t="s">
        <v>33</v>
      </c>
      <c r="PB114" s="5" t="s">
        <v>33</v>
      </c>
      <c r="PC114" s="5">
        <v>56492</v>
      </c>
      <c r="PD114" s="5">
        <v>71860</v>
      </c>
      <c r="PE114" s="5">
        <v>50530</v>
      </c>
      <c r="PF114" s="5">
        <v>53487</v>
      </c>
      <c r="PG114" s="5">
        <v>54351</v>
      </c>
      <c r="PH114" s="5">
        <v>41503</v>
      </c>
      <c r="PI114" s="5">
        <v>44279</v>
      </c>
      <c r="PJ114" s="5">
        <v>99250</v>
      </c>
      <c r="PK114" s="5">
        <v>52551</v>
      </c>
      <c r="PL114" s="5">
        <v>54892</v>
      </c>
      <c r="PM114" s="5">
        <v>56097</v>
      </c>
      <c r="PN114" s="5">
        <v>64180</v>
      </c>
      <c r="PO114" s="5">
        <v>53334</v>
      </c>
      <c r="PP114" s="5">
        <v>46320</v>
      </c>
      <c r="PQ114" s="5">
        <v>42784</v>
      </c>
      <c r="PR114" s="5">
        <v>53089</v>
      </c>
      <c r="PS114" s="5">
        <v>55731</v>
      </c>
      <c r="PT114" s="5">
        <v>47355</v>
      </c>
      <c r="PU114" s="5">
        <v>131014</v>
      </c>
      <c r="PV114" s="5">
        <v>47765</v>
      </c>
      <c r="PW114" s="5">
        <v>61631</v>
      </c>
      <c r="PX114" s="5">
        <v>52092</v>
      </c>
      <c r="PY114" s="5">
        <v>39144</v>
      </c>
      <c r="PZ114" s="5">
        <v>45545</v>
      </c>
      <c r="QA114" s="5">
        <v>47368</v>
      </c>
      <c r="QB114" s="5">
        <v>49912</v>
      </c>
      <c r="QC114" s="5">
        <v>45347</v>
      </c>
      <c r="QD114" s="5">
        <v>42196</v>
      </c>
      <c r="QE114" s="5">
        <v>41328</v>
      </c>
      <c r="QF114" s="5">
        <v>39360</v>
      </c>
      <c r="QG114" s="5">
        <v>38800</v>
      </c>
      <c r="QH114" s="5">
        <v>38404</v>
      </c>
      <c r="QI114" s="5">
        <v>116291</v>
      </c>
      <c r="QJ114" s="5">
        <v>125949</v>
      </c>
      <c r="QK114" s="5">
        <v>118804</v>
      </c>
      <c r="QL114" s="5">
        <v>123045</v>
      </c>
      <c r="QM114" s="5">
        <v>114650</v>
      </c>
      <c r="QN114" s="5">
        <v>127740</v>
      </c>
      <c r="QO114" s="5">
        <v>117428</v>
      </c>
      <c r="QP114" s="5">
        <v>72909</v>
      </c>
      <c r="QQ114" s="5">
        <v>95564</v>
      </c>
      <c r="QR114" s="5">
        <v>92132</v>
      </c>
      <c r="QS114" s="5">
        <v>104968</v>
      </c>
      <c r="QT114" s="5">
        <v>99517</v>
      </c>
      <c r="QU114" s="5">
        <v>105296</v>
      </c>
      <c r="QV114" s="5">
        <v>115209</v>
      </c>
      <c r="QW114" s="5">
        <v>101629</v>
      </c>
      <c r="QX114" s="5">
        <v>87948</v>
      </c>
      <c r="QY114" s="5">
        <v>94127</v>
      </c>
      <c r="QZ114" s="5">
        <v>85282</v>
      </c>
      <c r="RA114" s="5">
        <v>82430</v>
      </c>
      <c r="RB114" s="5">
        <v>75869</v>
      </c>
      <c r="RC114" s="5">
        <v>66523</v>
      </c>
      <c r="RD114" s="5">
        <v>50725</v>
      </c>
      <c r="RE114" s="5">
        <v>48496</v>
      </c>
      <c r="RF114" s="5">
        <v>51083</v>
      </c>
      <c r="RG114" s="5">
        <v>51200</v>
      </c>
      <c r="RH114" s="5">
        <v>53803</v>
      </c>
      <c r="RI114" s="5">
        <v>53364</v>
      </c>
      <c r="RJ114" s="5">
        <v>50670</v>
      </c>
      <c r="RK114" s="5">
        <v>49398</v>
      </c>
      <c r="RL114" s="5">
        <v>46456</v>
      </c>
      <c r="RM114" s="5">
        <v>49820</v>
      </c>
      <c r="RN114" s="5">
        <v>49953</v>
      </c>
      <c r="RO114" s="5">
        <v>224287</v>
      </c>
      <c r="RP114" s="5">
        <v>231967</v>
      </c>
      <c r="RQ114" s="5">
        <v>239979</v>
      </c>
      <c r="RR114" s="5">
        <v>228368</v>
      </c>
      <c r="RS114" s="5">
        <v>290553</v>
      </c>
      <c r="RT114" s="5">
        <v>310842</v>
      </c>
      <c r="RU114" s="5">
        <v>285256</v>
      </c>
      <c r="RV114" s="5">
        <v>265371</v>
      </c>
      <c r="RW114" s="5">
        <v>241509</v>
      </c>
      <c r="RX114" s="5">
        <v>241062</v>
      </c>
      <c r="RY114" s="5">
        <v>243836</v>
      </c>
      <c r="RZ114" s="5">
        <v>201541</v>
      </c>
      <c r="SA114" s="5">
        <v>158721</v>
      </c>
      <c r="SB114" s="5">
        <v>48472</v>
      </c>
      <c r="SC114" s="5">
        <v>43452</v>
      </c>
      <c r="SD114" s="5">
        <v>40255</v>
      </c>
      <c r="SE114" s="5">
        <v>64228</v>
      </c>
      <c r="SF114" s="5">
        <v>92512</v>
      </c>
      <c r="SG114" s="5">
        <v>89724</v>
      </c>
      <c r="SH114" s="5">
        <v>63111</v>
      </c>
      <c r="SI114" s="5">
        <v>63370</v>
      </c>
      <c r="SJ114" s="5">
        <v>63080</v>
      </c>
      <c r="SK114" s="5">
        <v>66207</v>
      </c>
      <c r="SL114" s="5">
        <v>64285</v>
      </c>
      <c r="SM114" s="5">
        <v>62617</v>
      </c>
      <c r="SN114" s="5">
        <v>69273</v>
      </c>
      <c r="SO114" s="5">
        <v>63083</v>
      </c>
      <c r="SP114" s="5">
        <v>57894</v>
      </c>
      <c r="SQ114" s="5">
        <v>57911</v>
      </c>
      <c r="SR114" s="5">
        <v>55404</v>
      </c>
      <c r="SS114" s="5">
        <v>46524</v>
      </c>
      <c r="ST114" s="5">
        <v>46297</v>
      </c>
      <c r="SU114" s="5">
        <v>205380</v>
      </c>
      <c r="SV114" s="5">
        <v>155506</v>
      </c>
      <c r="SW114" s="5">
        <v>122699</v>
      </c>
      <c r="SX114" s="5">
        <v>165366</v>
      </c>
      <c r="SY114" s="5">
        <v>174407</v>
      </c>
      <c r="SZ114" s="5">
        <v>196580</v>
      </c>
      <c r="TA114" s="5">
        <v>225491</v>
      </c>
      <c r="TB114" s="5">
        <v>162478</v>
      </c>
      <c r="TC114" s="5">
        <v>145303</v>
      </c>
      <c r="TD114" s="5">
        <v>163957</v>
      </c>
      <c r="TE114" s="5">
        <v>147708</v>
      </c>
      <c r="TF114" s="5">
        <v>130602</v>
      </c>
      <c r="TG114" s="5">
        <v>134876</v>
      </c>
      <c r="TH114" s="5">
        <v>143894</v>
      </c>
      <c r="TI114" s="5">
        <v>147029</v>
      </c>
      <c r="TJ114" s="5">
        <v>143025</v>
      </c>
      <c r="TK114" s="5">
        <v>122474</v>
      </c>
      <c r="TL114" s="5">
        <v>109007</v>
      </c>
      <c r="TM114" s="5">
        <v>99970</v>
      </c>
      <c r="TN114" s="5">
        <v>100542</v>
      </c>
      <c r="TO114" s="5">
        <v>110844</v>
      </c>
      <c r="TP114" s="5">
        <v>92955</v>
      </c>
      <c r="TQ114" s="5">
        <v>44411</v>
      </c>
      <c r="TR114" s="5">
        <v>64666</v>
      </c>
      <c r="TS114" s="5">
        <v>69987</v>
      </c>
      <c r="TT114" s="5">
        <v>54597</v>
      </c>
      <c r="TU114" s="5">
        <v>47250</v>
      </c>
      <c r="TV114" s="5">
        <v>20811</v>
      </c>
      <c r="TW114" s="5">
        <v>19692</v>
      </c>
      <c r="TX114" s="5">
        <v>19936</v>
      </c>
      <c r="TY114" s="5">
        <v>20526</v>
      </c>
      <c r="TZ114" s="5">
        <v>15918</v>
      </c>
      <c r="UA114" s="5">
        <v>72</v>
      </c>
      <c r="UB114" s="5">
        <v>375</v>
      </c>
      <c r="UC114" s="5">
        <v>296</v>
      </c>
      <c r="UD114" s="5">
        <v>1073</v>
      </c>
      <c r="UE114" s="5">
        <v>3828</v>
      </c>
      <c r="UF114" s="5">
        <v>655</v>
      </c>
      <c r="UG114" s="5">
        <v>743</v>
      </c>
      <c r="UH114" s="5">
        <v>1665</v>
      </c>
      <c r="UI114" s="5">
        <v>1075</v>
      </c>
      <c r="UJ114" s="5">
        <v>1977</v>
      </c>
      <c r="UK114" s="5">
        <v>2410</v>
      </c>
      <c r="UL114" s="5">
        <v>3225</v>
      </c>
      <c r="UM114" s="5">
        <v>3036</v>
      </c>
      <c r="UN114" s="5">
        <v>3206</v>
      </c>
      <c r="UO114" s="5">
        <v>4557</v>
      </c>
      <c r="UP114" s="5">
        <v>5890</v>
      </c>
      <c r="UQ114" s="5">
        <v>5601</v>
      </c>
      <c r="UR114" s="5">
        <v>7490</v>
      </c>
      <c r="US114" s="5">
        <v>5042</v>
      </c>
      <c r="UT114" s="5">
        <v>5060</v>
      </c>
      <c r="UU114" s="5">
        <v>4405</v>
      </c>
      <c r="UV114" s="5">
        <v>1179</v>
      </c>
      <c r="UW114" s="5">
        <v>1021</v>
      </c>
      <c r="UX114" s="5">
        <v>581</v>
      </c>
      <c r="UY114" s="5">
        <v>519</v>
      </c>
      <c r="UZ114" s="5">
        <v>616</v>
      </c>
      <c r="VA114" s="5">
        <v>379</v>
      </c>
      <c r="VB114" s="5">
        <v>236</v>
      </c>
      <c r="VC114" s="5">
        <v>403</v>
      </c>
      <c r="VD114" s="5">
        <v>433</v>
      </c>
      <c r="VE114" s="5">
        <v>247</v>
      </c>
      <c r="VF114" s="5">
        <v>400</v>
      </c>
      <c r="VG114" s="5">
        <v>102686</v>
      </c>
      <c r="VH114" s="5">
        <v>158680</v>
      </c>
      <c r="VI114" s="5">
        <v>201932</v>
      </c>
      <c r="VJ114" s="5">
        <v>192577</v>
      </c>
      <c r="VK114" s="5">
        <v>200581</v>
      </c>
      <c r="VL114" s="5">
        <v>156848</v>
      </c>
      <c r="VM114" s="5">
        <v>198397</v>
      </c>
      <c r="VN114" s="5">
        <v>215154</v>
      </c>
      <c r="VO114" s="5">
        <v>173319</v>
      </c>
      <c r="VP114" s="5">
        <v>201697</v>
      </c>
      <c r="VQ114" s="5">
        <v>226158</v>
      </c>
      <c r="VR114" s="5">
        <v>215264</v>
      </c>
      <c r="VS114" s="5">
        <v>213527</v>
      </c>
      <c r="VT114" s="5">
        <v>223215</v>
      </c>
      <c r="VU114" s="5">
        <v>223007</v>
      </c>
      <c r="VV114" s="5">
        <v>201258</v>
      </c>
      <c r="VW114" s="5">
        <v>203956</v>
      </c>
      <c r="VX114" s="5">
        <v>191211</v>
      </c>
      <c r="VY114" s="5">
        <v>208868</v>
      </c>
      <c r="VZ114" s="5">
        <v>311688</v>
      </c>
      <c r="WA114" s="5">
        <v>364655</v>
      </c>
      <c r="WB114" s="5">
        <v>361482</v>
      </c>
      <c r="WC114" s="5">
        <v>294081</v>
      </c>
      <c r="WD114" s="5">
        <v>237088</v>
      </c>
      <c r="WE114" s="5">
        <v>242042</v>
      </c>
      <c r="WF114" s="5">
        <v>252089</v>
      </c>
      <c r="WG114" s="5">
        <v>218263</v>
      </c>
      <c r="WH114" s="5">
        <v>205920</v>
      </c>
      <c r="WI114" s="5">
        <v>191442</v>
      </c>
      <c r="WJ114" s="5">
        <v>193695</v>
      </c>
      <c r="WK114" s="5">
        <v>186421</v>
      </c>
      <c r="WL114" s="5">
        <v>188737</v>
      </c>
      <c r="WM114" s="5">
        <v>0</v>
      </c>
      <c r="WN114" s="5">
        <v>0</v>
      </c>
      <c r="WO114" s="5">
        <v>0</v>
      </c>
      <c r="WP114" s="5">
        <v>0</v>
      </c>
      <c r="WQ114" s="5">
        <v>0</v>
      </c>
      <c r="WR114" s="5">
        <v>0</v>
      </c>
      <c r="WS114" s="5">
        <v>0</v>
      </c>
      <c r="WT114" s="5">
        <v>0</v>
      </c>
      <c r="WU114" s="5">
        <v>0</v>
      </c>
      <c r="WV114" s="5">
        <v>0</v>
      </c>
      <c r="WW114" s="5">
        <v>0</v>
      </c>
      <c r="WX114" s="5">
        <v>0</v>
      </c>
      <c r="WY114" s="5">
        <v>1</v>
      </c>
      <c r="WZ114" s="5">
        <v>0</v>
      </c>
      <c r="XA114" s="5">
        <v>0</v>
      </c>
      <c r="XB114" s="5">
        <v>409</v>
      </c>
      <c r="XC114" s="5">
        <v>3039</v>
      </c>
      <c r="XD114" s="5">
        <v>2974</v>
      </c>
      <c r="XE114" s="5">
        <v>3529</v>
      </c>
      <c r="XF114" s="5">
        <v>5145</v>
      </c>
      <c r="XG114" s="5">
        <v>3551</v>
      </c>
      <c r="XH114" s="5">
        <v>8451</v>
      </c>
      <c r="XI114" s="5">
        <v>8477</v>
      </c>
      <c r="XJ114" s="5">
        <v>7494</v>
      </c>
      <c r="XK114" s="5">
        <v>7194</v>
      </c>
      <c r="XL114" s="5">
        <v>7404</v>
      </c>
      <c r="XM114" s="5">
        <v>6447</v>
      </c>
      <c r="XN114" s="5">
        <v>7126</v>
      </c>
      <c r="XO114" s="5">
        <v>6461</v>
      </c>
      <c r="XP114" s="5">
        <v>6227</v>
      </c>
      <c r="XQ114" s="5">
        <v>6684</v>
      </c>
      <c r="XR114" s="5">
        <v>6169</v>
      </c>
      <c r="XS114" s="1">
        <v>15477</v>
      </c>
      <c r="XT114" s="3" t="s">
        <v>180</v>
      </c>
      <c r="XU114" s="3" t="s">
        <v>180</v>
      </c>
      <c r="XV114" s="3" t="s">
        <v>180</v>
      </c>
      <c r="XW114" s="3" t="s">
        <v>180</v>
      </c>
      <c r="XX114" s="3" t="s">
        <v>180</v>
      </c>
      <c r="XY114" s="3" t="s">
        <v>180</v>
      </c>
      <c r="XZ114" s="3" t="s">
        <v>188</v>
      </c>
    </row>
    <row r="115" spans="1:650" x14ac:dyDescent="0.3">
      <c r="A115" s="6" t="s">
        <v>146</v>
      </c>
      <c r="B115" s="1">
        <v>4062485</v>
      </c>
      <c r="C115" s="5">
        <v>12660</v>
      </c>
      <c r="D115" s="5">
        <v>1349</v>
      </c>
      <c r="E115" s="5">
        <v>5152</v>
      </c>
      <c r="F115" s="5">
        <v>2645</v>
      </c>
      <c r="G115" s="5">
        <v>1925</v>
      </c>
      <c r="H115" s="5">
        <v>6381</v>
      </c>
      <c r="I115" s="5">
        <v>55890</v>
      </c>
      <c r="J115" s="5">
        <v>1723</v>
      </c>
      <c r="K115" s="5">
        <v>2914</v>
      </c>
      <c r="L115" s="5">
        <v>5456</v>
      </c>
      <c r="M115" s="5">
        <v>1518</v>
      </c>
      <c r="N115" s="5">
        <v>41752</v>
      </c>
      <c r="O115" s="5">
        <v>536</v>
      </c>
      <c r="P115" s="5">
        <v>1144</v>
      </c>
      <c r="Q115" s="5">
        <v>11344</v>
      </c>
      <c r="R115" s="5">
        <v>13049</v>
      </c>
      <c r="S115" s="5">
        <v>1147</v>
      </c>
      <c r="T115" s="5">
        <v>594</v>
      </c>
      <c r="U115" s="5">
        <v>70</v>
      </c>
      <c r="V115" s="5">
        <v>623</v>
      </c>
      <c r="W115" s="5">
        <v>60</v>
      </c>
      <c r="X115" s="5">
        <v>558</v>
      </c>
      <c r="Y115" s="5">
        <v>545</v>
      </c>
      <c r="Z115" s="5">
        <v>12879</v>
      </c>
      <c r="AA115" s="5">
        <v>2328</v>
      </c>
      <c r="AB115" s="5">
        <v>2824</v>
      </c>
      <c r="AC115" s="5">
        <v>3168</v>
      </c>
      <c r="AD115" s="5">
        <v>6292</v>
      </c>
      <c r="AE115" s="5">
        <v>6250</v>
      </c>
      <c r="AF115" s="5">
        <v>1846</v>
      </c>
      <c r="AG115" s="5">
        <v>1517</v>
      </c>
      <c r="AH115" s="5">
        <v>1353</v>
      </c>
      <c r="AI115" s="5">
        <v>25312</v>
      </c>
      <c r="AJ115" s="5">
        <v>38163</v>
      </c>
      <c r="AK115" s="5">
        <v>73517</v>
      </c>
      <c r="AL115" s="5">
        <v>195755</v>
      </c>
      <c r="AM115" s="5">
        <v>68484</v>
      </c>
      <c r="AN115" s="5">
        <v>39103</v>
      </c>
      <c r="AO115" s="5">
        <v>492790</v>
      </c>
      <c r="AP115" s="5">
        <v>739117</v>
      </c>
      <c r="AQ115" s="5">
        <v>61960</v>
      </c>
      <c r="AR115" s="5">
        <v>85265</v>
      </c>
      <c r="AS115" s="5">
        <v>157445</v>
      </c>
      <c r="AT115" s="5">
        <v>349766</v>
      </c>
      <c r="AU115" s="5">
        <v>524350</v>
      </c>
      <c r="AV115" s="5">
        <v>369329</v>
      </c>
      <c r="AW115" s="5">
        <v>179989</v>
      </c>
      <c r="AX115" s="5">
        <v>17157</v>
      </c>
      <c r="AY115" s="5">
        <v>22198</v>
      </c>
      <c r="AZ115" s="5">
        <v>11809</v>
      </c>
      <c r="BA115" s="5">
        <v>20128</v>
      </c>
      <c r="BB115" s="5">
        <v>6474</v>
      </c>
      <c r="BC115" s="5">
        <v>175116</v>
      </c>
      <c r="BD115" s="5">
        <v>7488</v>
      </c>
      <c r="BE115" s="5">
        <v>6501</v>
      </c>
      <c r="BF115" s="5">
        <v>22004</v>
      </c>
      <c r="BG115" s="5">
        <v>9678</v>
      </c>
      <c r="BH115" s="5">
        <v>8598</v>
      </c>
      <c r="BI115" s="5">
        <v>10913</v>
      </c>
      <c r="BJ115" s="5">
        <v>7434</v>
      </c>
      <c r="BK115" s="5">
        <v>14092</v>
      </c>
      <c r="BL115" s="5">
        <v>23534</v>
      </c>
      <c r="BM115" s="5">
        <v>11856</v>
      </c>
      <c r="BN115" s="5">
        <v>13155</v>
      </c>
      <c r="BO115" s="5">
        <v>58715</v>
      </c>
      <c r="BP115" s="5">
        <v>43081</v>
      </c>
      <c r="BQ115" s="5">
        <v>93885</v>
      </c>
      <c r="BR115" s="5">
        <v>64193</v>
      </c>
      <c r="BS115" s="5">
        <v>33206</v>
      </c>
      <c r="BT115" s="5">
        <v>98082</v>
      </c>
      <c r="BU115" s="5">
        <v>49245</v>
      </c>
      <c r="BV115" s="5">
        <v>76275</v>
      </c>
      <c r="BW115" s="5">
        <v>57430</v>
      </c>
      <c r="BX115" s="5">
        <v>56118</v>
      </c>
      <c r="BY115" s="5">
        <v>21714</v>
      </c>
      <c r="BZ115" s="5">
        <v>18736</v>
      </c>
      <c r="CA115" s="5">
        <v>6548</v>
      </c>
      <c r="CB115" s="5">
        <v>37178</v>
      </c>
      <c r="CC115" s="5">
        <v>6082</v>
      </c>
      <c r="CD115" s="5">
        <v>2220</v>
      </c>
      <c r="CE115" s="5">
        <v>207</v>
      </c>
      <c r="CF115" s="5">
        <v>515</v>
      </c>
      <c r="CG115" s="5">
        <v>13587</v>
      </c>
      <c r="CH115" s="5">
        <v>18792</v>
      </c>
      <c r="CI115" s="5">
        <v>24631</v>
      </c>
      <c r="CJ115" s="5">
        <v>7809</v>
      </c>
      <c r="CK115" s="5">
        <v>34305</v>
      </c>
      <c r="CL115" s="5">
        <v>14578</v>
      </c>
      <c r="CM115" s="5">
        <v>20278</v>
      </c>
      <c r="CN115" s="5">
        <v>95598</v>
      </c>
      <c r="CO115" s="5">
        <v>12769</v>
      </c>
      <c r="CP115" s="5">
        <v>35762</v>
      </c>
      <c r="CQ115" s="5">
        <v>14035</v>
      </c>
      <c r="CR115" s="5">
        <v>8210</v>
      </c>
      <c r="CS115" s="5">
        <v>10008</v>
      </c>
      <c r="CT115" s="5">
        <v>11434</v>
      </c>
      <c r="CU115" s="5">
        <v>290296</v>
      </c>
      <c r="CV115" s="5">
        <v>245808</v>
      </c>
      <c r="CW115" s="5">
        <v>213490</v>
      </c>
      <c r="CX115" s="5">
        <v>208702</v>
      </c>
      <c r="CY115" s="5">
        <v>150204</v>
      </c>
      <c r="CZ115" s="5">
        <v>163238</v>
      </c>
      <c r="DA115" s="5">
        <v>86240</v>
      </c>
      <c r="DB115" s="5">
        <v>242446</v>
      </c>
      <c r="DC115" s="5">
        <v>127935</v>
      </c>
      <c r="DD115" s="5">
        <v>184002</v>
      </c>
      <c r="DE115" s="5">
        <v>215493</v>
      </c>
      <c r="DF115" s="5">
        <v>189468</v>
      </c>
      <c r="DG115" s="5">
        <v>193076</v>
      </c>
      <c r="DH115" s="5">
        <v>169229</v>
      </c>
      <c r="DI115" s="5">
        <v>155735</v>
      </c>
      <c r="DJ115" s="5">
        <v>109298</v>
      </c>
      <c r="DK115" s="5">
        <v>73779</v>
      </c>
      <c r="DL115" s="5">
        <v>100266</v>
      </c>
      <c r="DM115" s="5">
        <v>111336</v>
      </c>
      <c r="DN115" s="5">
        <v>136466</v>
      </c>
      <c r="DO115" s="5">
        <v>103828</v>
      </c>
      <c r="DP115" s="5">
        <v>62374</v>
      </c>
      <c r="DQ115" s="5">
        <v>73860</v>
      </c>
      <c r="DR115" s="5">
        <v>73389</v>
      </c>
      <c r="DS115" s="5">
        <v>67135</v>
      </c>
      <c r="DT115" s="5">
        <v>87247</v>
      </c>
      <c r="DU115" s="5">
        <v>94622</v>
      </c>
      <c r="DV115" s="5">
        <v>97464</v>
      </c>
      <c r="DW115" s="5">
        <v>84075</v>
      </c>
      <c r="DX115" s="5">
        <v>77718</v>
      </c>
      <c r="DY115" s="5">
        <v>71431</v>
      </c>
      <c r="DZ115" s="5">
        <v>74305</v>
      </c>
      <c r="EA115" s="5">
        <v>10544</v>
      </c>
      <c r="EB115" s="5">
        <v>14139</v>
      </c>
      <c r="EC115" s="5">
        <v>35518</v>
      </c>
      <c r="ED115" s="5">
        <v>10088</v>
      </c>
      <c r="EE115" s="5">
        <v>9440</v>
      </c>
      <c r="EF115" s="5">
        <v>11013</v>
      </c>
      <c r="EG115" s="5">
        <v>22226</v>
      </c>
      <c r="EH115" s="5">
        <v>33506</v>
      </c>
      <c r="EI115" s="5">
        <v>10569</v>
      </c>
      <c r="EJ115" s="5">
        <v>4019</v>
      </c>
      <c r="EK115" s="5">
        <v>22872</v>
      </c>
      <c r="EL115" s="5">
        <v>10391</v>
      </c>
      <c r="EM115" s="5">
        <v>26221</v>
      </c>
      <c r="EN115" s="5">
        <v>4275</v>
      </c>
      <c r="EO115" s="5">
        <v>5786</v>
      </c>
      <c r="EP115" s="5">
        <v>845</v>
      </c>
      <c r="EQ115" s="5">
        <v>2291</v>
      </c>
      <c r="ER115" s="5">
        <v>1426</v>
      </c>
      <c r="ES115" s="5">
        <v>2411</v>
      </c>
      <c r="ET115" s="5">
        <v>3408</v>
      </c>
      <c r="EU115" s="5">
        <v>5063</v>
      </c>
      <c r="EV115" s="5">
        <v>18302</v>
      </c>
      <c r="EW115" s="5">
        <v>18388</v>
      </c>
      <c r="EX115" s="5">
        <v>15082</v>
      </c>
      <c r="EY115" s="5">
        <v>8089</v>
      </c>
      <c r="EZ115" s="5">
        <v>20155</v>
      </c>
      <c r="FA115" s="5">
        <v>14695</v>
      </c>
      <c r="FB115" s="5">
        <v>16854</v>
      </c>
      <c r="FC115" s="5">
        <v>22631</v>
      </c>
      <c r="FD115" s="5">
        <v>16762</v>
      </c>
      <c r="FE115" s="5">
        <v>11386</v>
      </c>
      <c r="FF115" s="5">
        <v>22092</v>
      </c>
      <c r="FG115" s="5">
        <v>0</v>
      </c>
      <c r="FH115" s="5">
        <v>0</v>
      </c>
      <c r="FI115" s="5">
        <v>0</v>
      </c>
      <c r="FJ115" s="5">
        <v>0</v>
      </c>
      <c r="FK115" s="5">
        <v>0</v>
      </c>
      <c r="FL115" s="5">
        <v>0</v>
      </c>
      <c r="FM115" s="5">
        <v>0</v>
      </c>
      <c r="FN115" s="5">
        <v>0</v>
      </c>
      <c r="FO115" s="5">
        <v>0</v>
      </c>
      <c r="FP115" s="5">
        <v>0</v>
      </c>
      <c r="FQ115" s="5">
        <v>0</v>
      </c>
      <c r="FR115" s="5">
        <v>0</v>
      </c>
      <c r="FS115" s="5">
        <v>0</v>
      </c>
      <c r="FT115" s="5">
        <v>0</v>
      </c>
      <c r="FU115" s="5" t="s">
        <v>33</v>
      </c>
      <c r="FV115" s="5" t="s">
        <v>33</v>
      </c>
      <c r="FW115" s="5" t="s">
        <v>33</v>
      </c>
      <c r="FX115" s="5" t="s">
        <v>33</v>
      </c>
      <c r="FY115" s="5" t="s">
        <v>33</v>
      </c>
      <c r="FZ115" s="5" t="s">
        <v>33</v>
      </c>
      <c r="GA115" s="5" t="s">
        <v>33</v>
      </c>
      <c r="GB115" s="5" t="s">
        <v>33</v>
      </c>
      <c r="GC115" s="5" t="s">
        <v>33</v>
      </c>
      <c r="GD115" s="5" t="s">
        <v>33</v>
      </c>
      <c r="GE115" s="5" t="s">
        <v>33</v>
      </c>
      <c r="GF115" s="5" t="s">
        <v>33</v>
      </c>
      <c r="GG115" s="5" t="s">
        <v>33</v>
      </c>
      <c r="GH115" s="5" t="s">
        <v>33</v>
      </c>
      <c r="GI115" s="5" t="s">
        <v>33</v>
      </c>
      <c r="GJ115" s="5" t="s">
        <v>33</v>
      </c>
      <c r="GK115" s="5" t="s">
        <v>33</v>
      </c>
      <c r="GL115" s="5" t="s">
        <v>33</v>
      </c>
      <c r="GM115" s="5">
        <v>397528</v>
      </c>
      <c r="GN115" s="5">
        <v>342540</v>
      </c>
      <c r="GO115" s="5">
        <v>421562</v>
      </c>
      <c r="GP115" s="5">
        <v>481382</v>
      </c>
      <c r="GQ115" s="5">
        <v>263259</v>
      </c>
      <c r="GR115" s="5">
        <v>320176</v>
      </c>
      <c r="GS115" s="5">
        <v>706457</v>
      </c>
      <c r="GT115" s="5">
        <v>1173621</v>
      </c>
      <c r="GU115" s="5">
        <v>260808</v>
      </c>
      <c r="GV115" s="5">
        <v>334861</v>
      </c>
      <c r="GW115" s="5">
        <v>419042</v>
      </c>
      <c r="GX115" s="5">
        <v>610112</v>
      </c>
      <c r="GY115" s="5">
        <v>750731</v>
      </c>
      <c r="GZ115" s="5">
        <v>581156</v>
      </c>
      <c r="HA115" s="5">
        <v>359101</v>
      </c>
      <c r="HB115" s="5">
        <v>226835</v>
      </c>
      <c r="HC115" s="5">
        <v>99622</v>
      </c>
      <c r="HD115" s="5">
        <v>114609</v>
      </c>
      <c r="HE115" s="5">
        <v>147532</v>
      </c>
      <c r="HF115" s="5">
        <v>165763</v>
      </c>
      <c r="HG115" s="5">
        <v>308697</v>
      </c>
      <c r="HH115" s="5">
        <v>96530</v>
      </c>
      <c r="HI115" s="5">
        <v>133599</v>
      </c>
      <c r="HJ115" s="5">
        <v>137933</v>
      </c>
      <c r="HK115" s="5">
        <v>107507</v>
      </c>
      <c r="HL115" s="5">
        <v>214422</v>
      </c>
      <c r="HM115" s="5">
        <v>136167</v>
      </c>
      <c r="HN115" s="5">
        <v>163806</v>
      </c>
      <c r="HO115" s="5">
        <v>141082</v>
      </c>
      <c r="HP115" s="5">
        <v>128071</v>
      </c>
      <c r="HQ115" s="5">
        <v>106198</v>
      </c>
      <c r="HR115" s="5">
        <v>122339</v>
      </c>
      <c r="HS115" s="5">
        <v>879069</v>
      </c>
      <c r="HT115" s="5">
        <v>777467</v>
      </c>
      <c r="HU115" s="5">
        <v>726223</v>
      </c>
      <c r="HV115" s="5">
        <v>748705</v>
      </c>
      <c r="HW115" s="5">
        <v>727025</v>
      </c>
      <c r="HX115" s="5">
        <v>656143</v>
      </c>
      <c r="HY115" s="5">
        <v>790441</v>
      </c>
      <c r="HZ115" s="5">
        <v>778175</v>
      </c>
      <c r="IA115" s="5">
        <v>959171</v>
      </c>
      <c r="IB115" s="5">
        <v>1075193</v>
      </c>
      <c r="IC115" s="5">
        <v>1112188</v>
      </c>
      <c r="ID115" s="5">
        <v>1147783</v>
      </c>
      <c r="IE115" s="5">
        <v>1070861</v>
      </c>
      <c r="IF115" s="5">
        <v>948839</v>
      </c>
      <c r="IG115" s="5">
        <v>805932</v>
      </c>
      <c r="IH115" s="5">
        <v>672591</v>
      </c>
      <c r="II115" s="5">
        <v>700036</v>
      </c>
      <c r="IJ115" s="5">
        <v>600003</v>
      </c>
      <c r="IK115" s="5">
        <v>1596657</v>
      </c>
      <c r="IL115" s="5">
        <v>1897862</v>
      </c>
      <c r="IM115" s="5">
        <v>786261</v>
      </c>
      <c r="IN115" s="5">
        <v>739709</v>
      </c>
      <c r="IO115" s="5">
        <v>572177</v>
      </c>
      <c r="IP115" s="5">
        <v>490173</v>
      </c>
      <c r="IQ115" s="5">
        <v>468880</v>
      </c>
      <c r="IR115" s="5">
        <v>464677</v>
      </c>
      <c r="IS115" s="5">
        <v>394251</v>
      </c>
      <c r="IT115" s="5">
        <v>314535</v>
      </c>
      <c r="IU115" s="5">
        <v>284099</v>
      </c>
      <c r="IV115" s="5">
        <v>277027</v>
      </c>
      <c r="IW115" s="5">
        <v>287710</v>
      </c>
      <c r="IX115" s="5">
        <v>231432</v>
      </c>
      <c r="IY115" s="5">
        <v>66079</v>
      </c>
      <c r="IZ115" s="5">
        <v>68263</v>
      </c>
      <c r="JA115" s="5">
        <v>70046</v>
      </c>
      <c r="JB115" s="5">
        <v>69655</v>
      </c>
      <c r="JC115" s="5">
        <v>62039</v>
      </c>
      <c r="JD115" s="5">
        <v>61277</v>
      </c>
      <c r="JE115" s="5">
        <v>59109</v>
      </c>
      <c r="JF115" s="5">
        <v>61779</v>
      </c>
      <c r="JG115" s="5">
        <v>66374</v>
      </c>
      <c r="JH115" s="5">
        <v>52966</v>
      </c>
      <c r="JI115" s="5">
        <v>51235</v>
      </c>
      <c r="JJ115" s="5">
        <v>47052</v>
      </c>
      <c r="JK115" s="5">
        <v>41225</v>
      </c>
      <c r="JL115" s="5">
        <v>32188</v>
      </c>
      <c r="JM115" s="5">
        <v>25631</v>
      </c>
      <c r="JN115" s="5">
        <v>20715</v>
      </c>
      <c r="JO115" s="5">
        <v>22809</v>
      </c>
      <c r="JP115" s="5">
        <v>21757</v>
      </c>
      <c r="JQ115" s="5">
        <v>26726</v>
      </c>
      <c r="JR115" s="5">
        <v>24231</v>
      </c>
      <c r="JS115" s="5">
        <v>17996</v>
      </c>
      <c r="JT115" s="5">
        <v>13794</v>
      </c>
      <c r="JU115" s="5">
        <v>17476</v>
      </c>
      <c r="JV115" s="5">
        <v>16290</v>
      </c>
      <c r="JW115" s="5">
        <v>20113</v>
      </c>
      <c r="JX115" s="5">
        <v>23347</v>
      </c>
      <c r="JY115" s="5">
        <v>22977</v>
      </c>
      <c r="JZ115" s="5">
        <v>22692</v>
      </c>
      <c r="KA115" s="5">
        <v>20200</v>
      </c>
      <c r="KB115" s="5">
        <v>19801</v>
      </c>
      <c r="KC115" s="5">
        <v>18983</v>
      </c>
      <c r="KD115" s="5">
        <v>17494</v>
      </c>
      <c r="KE115" s="5">
        <v>136273</v>
      </c>
      <c r="KF115" s="5">
        <v>130269</v>
      </c>
      <c r="KG115" s="5">
        <v>129015</v>
      </c>
      <c r="KH115" s="5">
        <v>124576</v>
      </c>
      <c r="KI115" s="5">
        <v>119428</v>
      </c>
      <c r="KJ115" s="5">
        <v>117225</v>
      </c>
      <c r="KK115" s="5">
        <v>103865</v>
      </c>
      <c r="KL115" s="5">
        <v>95932</v>
      </c>
      <c r="KM115" s="5">
        <v>87822</v>
      </c>
      <c r="KN115" s="5">
        <v>86133</v>
      </c>
      <c r="KO115" s="5">
        <v>81183</v>
      </c>
      <c r="KP115" s="5">
        <v>74138</v>
      </c>
      <c r="KQ115" s="5">
        <v>72097</v>
      </c>
      <c r="KR115" s="5">
        <v>55202</v>
      </c>
      <c r="KS115" s="5">
        <v>49943</v>
      </c>
      <c r="KT115" s="5">
        <v>43825</v>
      </c>
      <c r="KU115" s="5">
        <v>42114</v>
      </c>
      <c r="KV115" s="5">
        <v>40143</v>
      </c>
      <c r="KW115" s="5">
        <v>38990</v>
      </c>
      <c r="KX115" s="5">
        <v>35916</v>
      </c>
      <c r="KY115" s="5">
        <v>37390</v>
      </c>
      <c r="KZ115" s="5">
        <v>36679</v>
      </c>
      <c r="LA115" s="5">
        <v>35453</v>
      </c>
      <c r="LB115" s="5">
        <v>36436</v>
      </c>
      <c r="LC115" s="5">
        <v>29477</v>
      </c>
      <c r="LD115" s="5">
        <v>34454</v>
      </c>
      <c r="LE115" s="5">
        <v>32115</v>
      </c>
      <c r="LF115" s="5">
        <v>30470</v>
      </c>
      <c r="LG115" s="5">
        <v>25129</v>
      </c>
      <c r="LH115" s="5">
        <v>24315</v>
      </c>
      <c r="LI115" s="5">
        <v>23985</v>
      </c>
      <c r="LJ115" s="5">
        <v>22375</v>
      </c>
      <c r="LK115" s="5">
        <v>9523</v>
      </c>
      <c r="LL115" s="5">
        <v>9978</v>
      </c>
      <c r="LM115" s="5">
        <v>9477</v>
      </c>
      <c r="LN115" s="5">
        <v>9882</v>
      </c>
      <c r="LO115" s="5">
        <v>11031</v>
      </c>
      <c r="LP115" s="5">
        <v>12777</v>
      </c>
      <c r="LQ115" s="5">
        <v>10233</v>
      </c>
      <c r="LR115" s="5">
        <v>10212</v>
      </c>
      <c r="LS115" s="5">
        <v>4291</v>
      </c>
      <c r="LT115" s="5">
        <v>4297</v>
      </c>
      <c r="LU115" s="5">
        <v>6393</v>
      </c>
      <c r="LV115" s="5">
        <v>5810</v>
      </c>
      <c r="LW115" s="5">
        <v>4012</v>
      </c>
      <c r="LX115" s="5">
        <v>2767</v>
      </c>
      <c r="LY115" s="5">
        <v>2168</v>
      </c>
      <c r="LZ115" s="5">
        <v>808</v>
      </c>
      <c r="MA115" s="5">
        <v>1382</v>
      </c>
      <c r="MB115" s="5">
        <v>1403</v>
      </c>
      <c r="MC115" s="5">
        <v>1993</v>
      </c>
      <c r="MD115" s="5">
        <v>4673</v>
      </c>
      <c r="ME115" s="5">
        <v>4341</v>
      </c>
      <c r="MF115" s="5">
        <v>3046</v>
      </c>
      <c r="MG115" s="5">
        <v>4473</v>
      </c>
      <c r="MH115" s="5">
        <v>4084</v>
      </c>
      <c r="MI115" s="5">
        <v>4753</v>
      </c>
      <c r="MJ115" s="5">
        <v>2874</v>
      </c>
      <c r="MK115" s="5">
        <v>2653</v>
      </c>
      <c r="ML115" s="5">
        <v>2697</v>
      </c>
      <c r="MM115" s="5">
        <v>3640</v>
      </c>
      <c r="MN115" s="5">
        <v>2973</v>
      </c>
      <c r="MO115" s="5">
        <v>3074</v>
      </c>
      <c r="MP115" s="5">
        <v>3649</v>
      </c>
      <c r="MQ115" s="5">
        <v>0</v>
      </c>
      <c r="MR115" s="5">
        <v>0</v>
      </c>
      <c r="MS115" s="5">
        <v>0</v>
      </c>
      <c r="MT115" s="5">
        <v>0</v>
      </c>
      <c r="MU115" s="5">
        <v>0</v>
      </c>
      <c r="MV115" s="5">
        <v>0</v>
      </c>
      <c r="MW115" s="5">
        <v>0</v>
      </c>
      <c r="MX115" s="5">
        <v>0</v>
      </c>
      <c r="MY115" s="5">
        <v>0</v>
      </c>
      <c r="MZ115" s="5">
        <v>0</v>
      </c>
      <c r="NA115" s="5">
        <v>0</v>
      </c>
      <c r="NB115" s="5">
        <v>0</v>
      </c>
      <c r="NC115" s="5">
        <v>0</v>
      </c>
      <c r="ND115" s="5">
        <v>0</v>
      </c>
      <c r="NE115" s="5" t="s">
        <v>33</v>
      </c>
      <c r="NF115" s="5" t="s">
        <v>33</v>
      </c>
      <c r="NG115" s="5" t="s">
        <v>33</v>
      </c>
      <c r="NH115" s="5" t="s">
        <v>33</v>
      </c>
      <c r="NI115" s="5" t="s">
        <v>33</v>
      </c>
      <c r="NJ115" s="5" t="s">
        <v>33</v>
      </c>
      <c r="NK115" s="5" t="s">
        <v>33</v>
      </c>
      <c r="NL115" s="5" t="s">
        <v>33</v>
      </c>
      <c r="NM115" s="5" t="s">
        <v>33</v>
      </c>
      <c r="NN115" s="5" t="s">
        <v>33</v>
      </c>
      <c r="NO115" s="5" t="s">
        <v>33</v>
      </c>
      <c r="NP115" s="5" t="s">
        <v>33</v>
      </c>
      <c r="NQ115" s="5" t="s">
        <v>33</v>
      </c>
      <c r="NR115" s="5" t="s">
        <v>33</v>
      </c>
      <c r="NS115" s="5" t="s">
        <v>33</v>
      </c>
      <c r="NT115" s="5" t="s">
        <v>33</v>
      </c>
      <c r="NU115" s="5" t="s">
        <v>33</v>
      </c>
      <c r="NV115" s="5" t="s">
        <v>33</v>
      </c>
      <c r="NW115" s="5">
        <v>0</v>
      </c>
      <c r="NX115" s="5">
        <v>0</v>
      </c>
      <c r="NY115" s="5">
        <v>0</v>
      </c>
      <c r="NZ115" s="5">
        <v>0</v>
      </c>
      <c r="OA115" s="5">
        <v>0</v>
      </c>
      <c r="OB115" s="5">
        <v>0</v>
      </c>
      <c r="OC115" s="5">
        <v>0</v>
      </c>
      <c r="OD115" s="5">
        <v>0</v>
      </c>
      <c r="OE115" s="5">
        <v>0</v>
      </c>
      <c r="OF115" s="5">
        <v>0</v>
      </c>
      <c r="OG115" s="5">
        <v>0</v>
      </c>
      <c r="OH115" s="5">
        <v>0</v>
      </c>
      <c r="OI115" s="5">
        <v>0</v>
      </c>
      <c r="OJ115" s="5">
        <v>0</v>
      </c>
      <c r="OK115" s="5" t="s">
        <v>33</v>
      </c>
      <c r="OL115" s="5" t="s">
        <v>33</v>
      </c>
      <c r="OM115" s="5" t="s">
        <v>33</v>
      </c>
      <c r="ON115" s="5" t="s">
        <v>33</v>
      </c>
      <c r="OO115" s="5" t="s">
        <v>33</v>
      </c>
      <c r="OP115" s="5" t="s">
        <v>33</v>
      </c>
      <c r="OQ115" s="5" t="s">
        <v>33</v>
      </c>
      <c r="OR115" s="5" t="s">
        <v>33</v>
      </c>
      <c r="OS115" s="5" t="s">
        <v>33</v>
      </c>
      <c r="OT115" s="5" t="s">
        <v>33</v>
      </c>
      <c r="OU115" s="5" t="s">
        <v>33</v>
      </c>
      <c r="OV115" s="5" t="s">
        <v>33</v>
      </c>
      <c r="OW115" s="5" t="s">
        <v>33</v>
      </c>
      <c r="OX115" s="5" t="s">
        <v>33</v>
      </c>
      <c r="OY115" s="5" t="s">
        <v>33</v>
      </c>
      <c r="OZ115" s="5" t="s">
        <v>33</v>
      </c>
      <c r="PA115" s="5" t="s">
        <v>33</v>
      </c>
      <c r="PB115" s="5" t="s">
        <v>33</v>
      </c>
      <c r="PC115" s="5">
        <v>31536</v>
      </c>
      <c r="PD115" s="5">
        <v>31838</v>
      </c>
      <c r="PE115" s="5">
        <v>20327</v>
      </c>
      <c r="PF115" s="5">
        <v>23197</v>
      </c>
      <c r="PG115" s="5">
        <v>22561</v>
      </c>
      <c r="PH115" s="5">
        <v>24590</v>
      </c>
      <c r="PI115" s="5">
        <v>23465</v>
      </c>
      <c r="PJ115" s="5">
        <v>21606</v>
      </c>
      <c r="PK115" s="5">
        <v>23836</v>
      </c>
      <c r="PL115" s="5">
        <v>22912</v>
      </c>
      <c r="PM115" s="5">
        <v>24419</v>
      </c>
      <c r="PN115" s="5">
        <v>24149</v>
      </c>
      <c r="PO115" s="5">
        <v>21406</v>
      </c>
      <c r="PP115" s="5">
        <v>19484</v>
      </c>
      <c r="PQ115" s="5">
        <v>22020</v>
      </c>
      <c r="PR115" s="5">
        <v>20302</v>
      </c>
      <c r="PS115" s="5">
        <v>20180</v>
      </c>
      <c r="PT115" s="5">
        <v>25587</v>
      </c>
      <c r="PU115" s="5">
        <v>18662</v>
      </c>
      <c r="PV115" s="5">
        <v>19336</v>
      </c>
      <c r="PW115" s="5">
        <v>15145</v>
      </c>
      <c r="PX115" s="5">
        <v>16772</v>
      </c>
      <c r="PY115" s="5">
        <v>15123</v>
      </c>
      <c r="PZ115" s="5">
        <v>16423</v>
      </c>
      <c r="QA115" s="5">
        <v>15584</v>
      </c>
      <c r="QB115" s="5">
        <v>16200</v>
      </c>
      <c r="QC115" s="5">
        <v>16768</v>
      </c>
      <c r="QD115" s="5">
        <v>16283</v>
      </c>
      <c r="QE115" s="5">
        <v>15486</v>
      </c>
      <c r="QF115" s="5">
        <v>14116</v>
      </c>
      <c r="QG115" s="5">
        <v>14487</v>
      </c>
      <c r="QH115" s="5">
        <v>12549</v>
      </c>
      <c r="QI115" s="5">
        <v>49343</v>
      </c>
      <c r="QJ115" s="5">
        <v>51413</v>
      </c>
      <c r="QK115" s="5">
        <v>55955</v>
      </c>
      <c r="QL115" s="5">
        <v>63101</v>
      </c>
      <c r="QM115" s="5">
        <v>59866</v>
      </c>
      <c r="QN115" s="5">
        <v>59995</v>
      </c>
      <c r="QO115" s="5">
        <v>53857</v>
      </c>
      <c r="QP115" s="5">
        <v>53257</v>
      </c>
      <c r="QQ115" s="5">
        <v>54409</v>
      </c>
      <c r="QR115" s="5">
        <v>60013</v>
      </c>
      <c r="QS115" s="5">
        <v>49517</v>
      </c>
      <c r="QT115" s="5">
        <v>52627</v>
      </c>
      <c r="QU115" s="5">
        <v>48821</v>
      </c>
      <c r="QV115" s="5">
        <v>45954</v>
      </c>
      <c r="QW115" s="5">
        <v>39067</v>
      </c>
      <c r="QX115" s="5">
        <v>40773</v>
      </c>
      <c r="QY115" s="5">
        <v>37560</v>
      </c>
      <c r="QZ115" s="5">
        <v>34381</v>
      </c>
      <c r="RA115" s="5">
        <v>35637</v>
      </c>
      <c r="RB115" s="5">
        <v>28327</v>
      </c>
      <c r="RC115" s="5">
        <v>36477</v>
      </c>
      <c r="RD115" s="5">
        <v>28306</v>
      </c>
      <c r="RE115" s="5">
        <v>31148</v>
      </c>
      <c r="RF115" s="5">
        <v>29191</v>
      </c>
      <c r="RG115" s="5">
        <v>24919</v>
      </c>
      <c r="RH115" s="5">
        <v>19931</v>
      </c>
      <c r="RI115" s="5">
        <v>24340</v>
      </c>
      <c r="RJ115" s="5">
        <v>26506</v>
      </c>
      <c r="RK115" s="5">
        <v>25743</v>
      </c>
      <c r="RL115" s="5">
        <v>24950</v>
      </c>
      <c r="RM115" s="5">
        <v>25397</v>
      </c>
      <c r="RN115" s="5">
        <v>22751</v>
      </c>
      <c r="RO115" s="5">
        <v>50604</v>
      </c>
      <c r="RP115" s="5">
        <v>53217</v>
      </c>
      <c r="RQ115" s="5">
        <v>49274</v>
      </c>
      <c r="RR115" s="5">
        <v>48803</v>
      </c>
      <c r="RS115" s="5">
        <v>49097</v>
      </c>
      <c r="RT115" s="5">
        <v>59106</v>
      </c>
      <c r="RU115" s="5">
        <v>51298</v>
      </c>
      <c r="RV115" s="5">
        <v>52457</v>
      </c>
      <c r="RW115" s="5">
        <v>49084</v>
      </c>
      <c r="RX115" s="5">
        <v>50176</v>
      </c>
      <c r="RY115" s="5">
        <v>49209</v>
      </c>
      <c r="RZ115" s="5">
        <v>43178</v>
      </c>
      <c r="SA115" s="5">
        <v>40137</v>
      </c>
      <c r="SB115" s="5">
        <v>35267</v>
      </c>
      <c r="SC115" s="5">
        <v>32665</v>
      </c>
      <c r="SD115" s="5">
        <v>31641</v>
      </c>
      <c r="SE115" s="5">
        <v>33532</v>
      </c>
      <c r="SF115" s="5">
        <v>33046</v>
      </c>
      <c r="SG115" s="5">
        <v>29941</v>
      </c>
      <c r="SH115" s="5">
        <v>25538</v>
      </c>
      <c r="SI115" s="5">
        <v>22964</v>
      </c>
      <c r="SJ115" s="5">
        <v>20871</v>
      </c>
      <c r="SK115" s="5">
        <v>23736</v>
      </c>
      <c r="SL115" s="5">
        <v>22398</v>
      </c>
      <c r="SM115" s="5">
        <v>20453</v>
      </c>
      <c r="SN115" s="5">
        <v>19223</v>
      </c>
      <c r="SO115" s="5">
        <v>18679</v>
      </c>
      <c r="SP115" s="5">
        <v>20626</v>
      </c>
      <c r="SQ115" s="5">
        <v>21826</v>
      </c>
      <c r="SR115" s="5">
        <v>20114</v>
      </c>
      <c r="SS115" s="5">
        <v>20615</v>
      </c>
      <c r="ST115" s="5">
        <v>18724</v>
      </c>
      <c r="SU115" s="5">
        <v>102210</v>
      </c>
      <c r="SV115" s="5">
        <v>118424</v>
      </c>
      <c r="SW115" s="5">
        <v>126051</v>
      </c>
      <c r="SX115" s="5">
        <v>114318</v>
      </c>
      <c r="SY115" s="5">
        <v>118438</v>
      </c>
      <c r="SZ115" s="5">
        <v>113232</v>
      </c>
      <c r="TA115" s="5">
        <v>105724</v>
      </c>
      <c r="TB115" s="5">
        <v>99933</v>
      </c>
      <c r="TC115" s="5">
        <v>101923</v>
      </c>
      <c r="TD115" s="5">
        <v>88625</v>
      </c>
      <c r="TE115" s="5">
        <v>69341</v>
      </c>
      <c r="TF115" s="5">
        <v>63623</v>
      </c>
      <c r="TG115" s="5">
        <v>43680</v>
      </c>
      <c r="TH115" s="5">
        <v>35909</v>
      </c>
      <c r="TI115" s="5">
        <v>29269</v>
      </c>
      <c r="TJ115" s="5">
        <v>24956</v>
      </c>
      <c r="TK115" s="5">
        <v>37428</v>
      </c>
      <c r="TL115" s="5">
        <v>25937</v>
      </c>
      <c r="TM115" s="5">
        <v>18678</v>
      </c>
      <c r="TN115" s="5">
        <v>8968</v>
      </c>
      <c r="TO115" s="5">
        <v>9010</v>
      </c>
      <c r="TP115" s="5">
        <v>7874</v>
      </c>
      <c r="TQ115" s="5">
        <v>8893</v>
      </c>
      <c r="TR115" s="5">
        <v>6673</v>
      </c>
      <c r="TS115" s="5">
        <v>17733</v>
      </c>
      <c r="TT115" s="5">
        <v>32467</v>
      </c>
      <c r="TU115" s="5">
        <v>27471</v>
      </c>
      <c r="TV115" s="5">
        <v>21895</v>
      </c>
      <c r="TW115" s="5">
        <v>18493</v>
      </c>
      <c r="TX115" s="5">
        <v>16283</v>
      </c>
      <c r="TY115" s="5">
        <v>15730</v>
      </c>
      <c r="TZ115" s="5">
        <v>10001</v>
      </c>
      <c r="UA115" s="5">
        <v>650</v>
      </c>
      <c r="UB115" s="5">
        <v>805</v>
      </c>
      <c r="UC115" s="5">
        <v>769</v>
      </c>
      <c r="UD115" s="5">
        <v>384</v>
      </c>
      <c r="UE115" s="5">
        <v>389</v>
      </c>
      <c r="UF115" s="5">
        <v>526</v>
      </c>
      <c r="UG115" s="5">
        <v>288</v>
      </c>
      <c r="UH115" s="5">
        <v>162</v>
      </c>
      <c r="UI115" s="5">
        <v>246</v>
      </c>
      <c r="UJ115" s="5">
        <v>144</v>
      </c>
      <c r="UK115" s="5">
        <v>392</v>
      </c>
      <c r="UL115" s="5">
        <v>379</v>
      </c>
      <c r="UM115" s="5">
        <v>315</v>
      </c>
      <c r="UN115" s="5">
        <v>556</v>
      </c>
      <c r="UO115" s="5">
        <v>610</v>
      </c>
      <c r="UP115" s="5">
        <v>433</v>
      </c>
      <c r="UQ115" s="5">
        <v>442</v>
      </c>
      <c r="UR115" s="5">
        <v>1026</v>
      </c>
      <c r="US115" s="5">
        <v>863</v>
      </c>
      <c r="UT115" s="5">
        <v>935</v>
      </c>
      <c r="UU115" s="5">
        <v>803</v>
      </c>
      <c r="UV115" s="5">
        <v>531</v>
      </c>
      <c r="UW115" s="5">
        <v>30</v>
      </c>
      <c r="UX115" s="5">
        <v>0</v>
      </c>
      <c r="UY115" s="5">
        <v>0</v>
      </c>
      <c r="UZ115" s="5">
        <v>0</v>
      </c>
      <c r="VA115" s="5">
        <v>0</v>
      </c>
      <c r="VB115" s="5">
        <v>0</v>
      </c>
      <c r="VC115" s="5">
        <v>0</v>
      </c>
      <c r="VD115" s="5">
        <v>0</v>
      </c>
      <c r="VE115" s="5">
        <v>0</v>
      </c>
      <c r="VF115" s="5">
        <v>0</v>
      </c>
      <c r="VG115" s="5">
        <v>113443</v>
      </c>
      <c r="VH115" s="5">
        <v>106754</v>
      </c>
      <c r="VI115" s="5">
        <v>112045</v>
      </c>
      <c r="VJ115" s="5">
        <v>107436</v>
      </c>
      <c r="VK115" s="5">
        <v>99743</v>
      </c>
      <c r="VL115" s="5">
        <v>96925</v>
      </c>
      <c r="VM115" s="5">
        <v>98729</v>
      </c>
      <c r="VN115" s="5">
        <v>93220</v>
      </c>
      <c r="VO115" s="5">
        <v>90844</v>
      </c>
      <c r="VP115" s="5">
        <v>88523</v>
      </c>
      <c r="VQ115" s="5">
        <v>88221</v>
      </c>
      <c r="VR115" s="5">
        <v>85189</v>
      </c>
      <c r="VS115" s="5">
        <v>76838</v>
      </c>
      <c r="VT115" s="5">
        <v>66697</v>
      </c>
      <c r="VU115" s="5">
        <v>64164</v>
      </c>
      <c r="VV115" s="5">
        <v>57658</v>
      </c>
      <c r="VW115" s="5">
        <v>57949</v>
      </c>
      <c r="VX115" s="5">
        <v>51658</v>
      </c>
      <c r="VY115" s="5">
        <v>45308</v>
      </c>
      <c r="VZ115" s="5">
        <v>44878</v>
      </c>
      <c r="WA115" s="5">
        <v>56551</v>
      </c>
      <c r="WB115" s="5">
        <v>56385</v>
      </c>
      <c r="WC115" s="5">
        <v>101968</v>
      </c>
      <c r="WD115" s="5">
        <v>64496</v>
      </c>
      <c r="WE115" s="5">
        <v>58501</v>
      </c>
      <c r="WF115" s="5">
        <v>79074</v>
      </c>
      <c r="WG115" s="5">
        <v>59029</v>
      </c>
      <c r="WH115" s="5">
        <v>61284</v>
      </c>
      <c r="WI115" s="5">
        <v>59761</v>
      </c>
      <c r="WJ115" s="5">
        <v>51649</v>
      </c>
      <c r="WK115" s="5">
        <v>52234</v>
      </c>
      <c r="WL115" s="5">
        <v>51798</v>
      </c>
      <c r="WM115" s="5">
        <v>16781</v>
      </c>
      <c r="WN115" s="5">
        <v>16564</v>
      </c>
      <c r="WO115" s="5">
        <v>16598</v>
      </c>
      <c r="WP115" s="5">
        <v>12890</v>
      </c>
      <c r="WQ115" s="5">
        <v>10635</v>
      </c>
      <c r="WR115" s="5">
        <v>11938</v>
      </c>
      <c r="WS115" s="5">
        <v>10424</v>
      </c>
      <c r="WT115" s="5">
        <v>7243</v>
      </c>
      <c r="WU115" s="5">
        <v>5506</v>
      </c>
      <c r="WV115" s="5">
        <v>4994</v>
      </c>
      <c r="WW115" s="5">
        <v>6163</v>
      </c>
      <c r="WX115" s="5">
        <v>4414</v>
      </c>
      <c r="WY115" s="5">
        <v>3365</v>
      </c>
      <c r="WZ115" s="5">
        <v>3401</v>
      </c>
      <c r="XA115" s="5">
        <v>3277</v>
      </c>
      <c r="XB115" s="5">
        <v>2880</v>
      </c>
      <c r="XC115" s="5">
        <v>3118</v>
      </c>
      <c r="XD115" s="5">
        <v>3000</v>
      </c>
      <c r="XE115" s="5">
        <v>2804</v>
      </c>
      <c r="XF115" s="5">
        <v>3550</v>
      </c>
      <c r="XG115" s="5">
        <v>3736</v>
      </c>
      <c r="XH115" s="5">
        <v>4372</v>
      </c>
      <c r="XI115" s="5">
        <v>3640</v>
      </c>
      <c r="XJ115" s="5">
        <v>891</v>
      </c>
      <c r="XK115" s="5">
        <v>3361</v>
      </c>
      <c r="XL115" s="5">
        <v>5189</v>
      </c>
      <c r="XM115" s="5">
        <v>3930</v>
      </c>
      <c r="XN115" s="5">
        <v>3811</v>
      </c>
      <c r="XO115" s="5">
        <v>6573</v>
      </c>
      <c r="XP115" s="5">
        <v>3403</v>
      </c>
      <c r="XQ115" s="5">
        <v>3403</v>
      </c>
      <c r="XR115" s="5">
        <v>3422</v>
      </c>
      <c r="XS115" s="1">
        <v>15500</v>
      </c>
      <c r="XT115" s="3" t="s">
        <v>180</v>
      </c>
      <c r="XU115" s="3" t="s">
        <v>180</v>
      </c>
      <c r="XV115" s="3" t="s">
        <v>180</v>
      </c>
      <c r="XW115" s="3" t="s">
        <v>180</v>
      </c>
      <c r="XX115" s="3" t="s">
        <v>180</v>
      </c>
      <c r="XY115" s="3" t="s">
        <v>180</v>
      </c>
      <c r="XZ115" s="3" t="s">
        <v>255</v>
      </c>
    </row>
    <row r="116" spans="1:650" x14ac:dyDescent="0.3">
      <c r="A116" s="6" t="s">
        <v>147</v>
      </c>
      <c r="B116" s="1">
        <v>4057096</v>
      </c>
      <c r="C116" s="5">
        <v>0</v>
      </c>
      <c r="D116" s="5">
        <v>0</v>
      </c>
      <c r="E116" s="5">
        <v>143</v>
      </c>
      <c r="F116" s="5">
        <v>241</v>
      </c>
      <c r="G116" s="5">
        <v>0</v>
      </c>
      <c r="H116" s="5">
        <v>1</v>
      </c>
      <c r="I116" s="5">
        <v>-12</v>
      </c>
      <c r="J116" s="5">
        <v>12</v>
      </c>
      <c r="K116" s="5">
        <v>0</v>
      </c>
      <c r="L116" s="5">
        <v>0</v>
      </c>
      <c r="M116" s="5">
        <v>0</v>
      </c>
      <c r="N116" s="5">
        <v>0</v>
      </c>
      <c r="O116" s="5">
        <v>-6321</v>
      </c>
      <c r="P116" s="5">
        <v>6321</v>
      </c>
      <c r="Q116" s="5">
        <v>2353</v>
      </c>
      <c r="R116" s="5">
        <v>0</v>
      </c>
      <c r="S116" s="5">
        <v>0</v>
      </c>
      <c r="T116" s="5">
        <v>0</v>
      </c>
      <c r="U116" s="5">
        <v>0</v>
      </c>
      <c r="V116" s="5">
        <v>0</v>
      </c>
      <c r="W116" s="5">
        <v>0</v>
      </c>
      <c r="X116" s="5">
        <v>0</v>
      </c>
      <c r="Y116" s="5">
        <v>0</v>
      </c>
      <c r="Z116" s="5">
        <v>0</v>
      </c>
      <c r="AA116" s="5">
        <v>0</v>
      </c>
      <c r="AB116" s="5">
        <v>0</v>
      </c>
      <c r="AC116" s="5">
        <v>0</v>
      </c>
      <c r="AD116" s="5">
        <v>0</v>
      </c>
      <c r="AE116" s="5">
        <v>0</v>
      </c>
      <c r="AF116" s="5">
        <v>0</v>
      </c>
      <c r="AG116" s="5">
        <v>0</v>
      </c>
      <c r="AH116" s="5">
        <v>0</v>
      </c>
      <c r="AI116" s="5">
        <v>3585</v>
      </c>
      <c r="AJ116" s="5">
        <v>1078</v>
      </c>
      <c r="AK116" s="5">
        <v>287</v>
      </c>
      <c r="AL116" s="5">
        <v>470</v>
      </c>
      <c r="AM116" s="5">
        <v>-14744</v>
      </c>
      <c r="AN116" s="5">
        <v>8248</v>
      </c>
      <c r="AO116" s="5">
        <v>-2724</v>
      </c>
      <c r="AP116" s="5">
        <v>88901</v>
      </c>
      <c r="AQ116" s="5">
        <v>7345</v>
      </c>
      <c r="AR116" s="5">
        <v>206</v>
      </c>
      <c r="AS116" s="5">
        <v>2093</v>
      </c>
      <c r="AT116" s="5">
        <v>11519</v>
      </c>
      <c r="AU116" s="5">
        <v>932</v>
      </c>
      <c r="AV116" s="5">
        <v>2096</v>
      </c>
      <c r="AW116" s="5">
        <v>5540</v>
      </c>
      <c r="AX116" s="5">
        <v>13684</v>
      </c>
      <c r="AY116" s="5">
        <v>27512</v>
      </c>
      <c r="AZ116" s="5">
        <v>7238</v>
      </c>
      <c r="BA116" s="5">
        <v>6333</v>
      </c>
      <c r="BB116" s="5">
        <v>5998</v>
      </c>
      <c r="BC116" s="5">
        <v>16729</v>
      </c>
      <c r="BD116" s="5">
        <v>14592</v>
      </c>
      <c r="BE116" s="5">
        <v>7170</v>
      </c>
      <c r="BF116" s="5">
        <v>111544</v>
      </c>
      <c r="BG116" s="5">
        <v>45376</v>
      </c>
      <c r="BH116" s="5">
        <v>26808</v>
      </c>
      <c r="BI116" s="5">
        <v>36719</v>
      </c>
      <c r="BJ116" s="5">
        <v>40179</v>
      </c>
      <c r="BK116" s="5">
        <v>47430</v>
      </c>
      <c r="BL116" s="5">
        <v>42176</v>
      </c>
      <c r="BM116" s="5">
        <v>33111</v>
      </c>
      <c r="BN116" s="5">
        <v>18656</v>
      </c>
      <c r="BO116" s="5">
        <v>66001</v>
      </c>
      <c r="BP116" s="5">
        <v>128836</v>
      </c>
      <c r="BQ116" s="5">
        <v>163557</v>
      </c>
      <c r="BR116" s="5">
        <v>9096</v>
      </c>
      <c r="BS116" s="5">
        <v>3652</v>
      </c>
      <c r="BT116" s="5">
        <v>28126</v>
      </c>
      <c r="BU116" s="5">
        <v>88218</v>
      </c>
      <c r="BV116" s="5">
        <v>22168</v>
      </c>
      <c r="BW116" s="5">
        <v>29928</v>
      </c>
      <c r="BX116" s="5">
        <v>5861</v>
      </c>
      <c r="BY116" s="5">
        <v>19540</v>
      </c>
      <c r="BZ116" s="5">
        <v>85695</v>
      </c>
      <c r="CA116" s="5">
        <v>78395</v>
      </c>
      <c r="CB116" s="5">
        <v>10534</v>
      </c>
      <c r="CC116" s="5">
        <v>5348</v>
      </c>
      <c r="CD116" s="5">
        <v>17170</v>
      </c>
      <c r="CE116" s="5">
        <v>2301</v>
      </c>
      <c r="CF116" s="5">
        <v>15167</v>
      </c>
      <c r="CG116" s="5">
        <v>13435</v>
      </c>
      <c r="CH116" s="5">
        <v>24670</v>
      </c>
      <c r="CI116" s="5">
        <v>14590</v>
      </c>
      <c r="CJ116" s="5">
        <v>8095</v>
      </c>
      <c r="CK116" s="5">
        <v>6285</v>
      </c>
      <c r="CL116" s="5">
        <v>2153</v>
      </c>
      <c r="CM116" s="5">
        <v>4074</v>
      </c>
      <c r="CN116" s="5">
        <v>4297</v>
      </c>
      <c r="CO116" s="5">
        <v>4328</v>
      </c>
      <c r="CP116" s="5">
        <v>6581</v>
      </c>
      <c r="CQ116" s="5">
        <v>4593</v>
      </c>
      <c r="CR116" s="5">
        <v>5066</v>
      </c>
      <c r="CS116" s="5">
        <v>2989</v>
      </c>
      <c r="CT116" s="5">
        <v>5640</v>
      </c>
      <c r="CU116" s="5">
        <v>89600</v>
      </c>
      <c r="CV116" s="5">
        <v>95293</v>
      </c>
      <c r="CW116" s="5">
        <v>90175</v>
      </c>
      <c r="CX116" s="5">
        <v>21771</v>
      </c>
      <c r="CY116" s="5">
        <v>9802</v>
      </c>
      <c r="CZ116" s="5">
        <v>41357</v>
      </c>
      <c r="DA116" s="5">
        <v>53434</v>
      </c>
      <c r="DB116" s="5">
        <v>59534</v>
      </c>
      <c r="DC116" s="5">
        <v>36262</v>
      </c>
      <c r="DD116" s="5">
        <v>18120</v>
      </c>
      <c r="DE116" s="5">
        <v>29284</v>
      </c>
      <c r="DF116" s="5">
        <v>27043</v>
      </c>
      <c r="DG116" s="5">
        <v>24936</v>
      </c>
      <c r="DH116" s="5">
        <v>15362</v>
      </c>
      <c r="DI116" s="5">
        <v>14856</v>
      </c>
      <c r="DJ116" s="5">
        <v>95743</v>
      </c>
      <c r="DK116" s="5">
        <v>14566</v>
      </c>
      <c r="DL116" s="5">
        <v>32713</v>
      </c>
      <c r="DM116" s="5">
        <v>38676</v>
      </c>
      <c r="DN116" s="5">
        <v>39347</v>
      </c>
      <c r="DO116" s="5">
        <v>25259</v>
      </c>
      <c r="DP116" s="5">
        <v>24381</v>
      </c>
      <c r="DQ116" s="5">
        <v>15080</v>
      </c>
      <c r="DR116" s="5">
        <v>23470</v>
      </c>
      <c r="DS116" s="5">
        <v>21418</v>
      </c>
      <c r="DT116" s="5">
        <v>26326</v>
      </c>
      <c r="DU116" s="5">
        <v>21189</v>
      </c>
      <c r="DV116" s="5">
        <v>19988</v>
      </c>
      <c r="DW116" s="5">
        <v>30576</v>
      </c>
      <c r="DX116" s="5">
        <v>29192</v>
      </c>
      <c r="DY116" s="5">
        <v>16731</v>
      </c>
      <c r="DZ116" s="5">
        <v>20804</v>
      </c>
      <c r="EA116" s="5">
        <v>897</v>
      </c>
      <c r="EB116" s="5">
        <v>904</v>
      </c>
      <c r="EC116" s="5">
        <v>-592</v>
      </c>
      <c r="ED116" s="5">
        <v>806</v>
      </c>
      <c r="EE116" s="5">
        <v>4246</v>
      </c>
      <c r="EF116" s="5">
        <v>1355</v>
      </c>
      <c r="EG116" s="5">
        <v>209</v>
      </c>
      <c r="EH116" s="5">
        <v>2141</v>
      </c>
      <c r="EI116" s="5">
        <v>371</v>
      </c>
      <c r="EJ116" s="5">
        <v>142</v>
      </c>
      <c r="EK116" s="5">
        <v>3779</v>
      </c>
      <c r="EL116" s="5">
        <v>1903</v>
      </c>
      <c r="EM116" s="5">
        <v>1081</v>
      </c>
      <c r="EN116" s="5">
        <v>1526</v>
      </c>
      <c r="EO116" s="5">
        <v>1835</v>
      </c>
      <c r="EP116" s="5">
        <v>3345</v>
      </c>
      <c r="EQ116" s="5">
        <v>377</v>
      </c>
      <c r="ER116" s="5">
        <v>442</v>
      </c>
      <c r="ES116" s="5">
        <v>465</v>
      </c>
      <c r="ET116" s="5">
        <v>2050</v>
      </c>
      <c r="EU116" s="5">
        <v>767</v>
      </c>
      <c r="EV116" s="5">
        <v>1157</v>
      </c>
      <c r="EW116" s="5">
        <v>1698</v>
      </c>
      <c r="EX116" s="5">
        <v>1067</v>
      </c>
      <c r="EY116" s="5">
        <v>2534</v>
      </c>
      <c r="EZ116" s="5">
        <v>3203</v>
      </c>
      <c r="FA116" s="5">
        <v>4008</v>
      </c>
      <c r="FB116" s="5">
        <v>3759</v>
      </c>
      <c r="FC116" s="5">
        <v>379648</v>
      </c>
      <c r="FD116" s="5">
        <v>3938</v>
      </c>
      <c r="FE116" s="5">
        <v>2310</v>
      </c>
      <c r="FF116" s="5">
        <v>486446</v>
      </c>
      <c r="FG116" s="5">
        <v>0</v>
      </c>
      <c r="FH116" s="5">
        <v>0</v>
      </c>
      <c r="FI116" s="5">
        <v>0</v>
      </c>
      <c r="FJ116" s="5">
        <v>0</v>
      </c>
      <c r="FK116" s="5">
        <v>0</v>
      </c>
      <c r="FL116" s="5">
        <v>0</v>
      </c>
      <c r="FM116" s="5">
        <v>0</v>
      </c>
      <c r="FN116" s="5">
        <v>0</v>
      </c>
      <c r="FO116" s="5">
        <v>0</v>
      </c>
      <c r="FP116" s="5">
        <v>0</v>
      </c>
      <c r="FQ116" s="5">
        <v>0</v>
      </c>
      <c r="FR116" s="5">
        <v>0</v>
      </c>
      <c r="FS116" s="5">
        <v>0</v>
      </c>
      <c r="FT116" s="5">
        <v>0</v>
      </c>
      <c r="FU116" s="5" t="s">
        <v>33</v>
      </c>
      <c r="FV116" s="5" t="s">
        <v>33</v>
      </c>
      <c r="FW116" s="5" t="s">
        <v>33</v>
      </c>
      <c r="FX116" s="5" t="s">
        <v>33</v>
      </c>
      <c r="FY116" s="5" t="s">
        <v>33</v>
      </c>
      <c r="FZ116" s="5" t="s">
        <v>33</v>
      </c>
      <c r="GA116" s="5" t="s">
        <v>33</v>
      </c>
      <c r="GB116" s="5" t="s">
        <v>33</v>
      </c>
      <c r="GC116" s="5" t="s">
        <v>33</v>
      </c>
      <c r="GD116" s="5" t="s">
        <v>33</v>
      </c>
      <c r="GE116" s="5" t="s">
        <v>33</v>
      </c>
      <c r="GF116" s="5" t="s">
        <v>33</v>
      </c>
      <c r="GG116" s="5" t="s">
        <v>33</v>
      </c>
      <c r="GH116" s="5" t="s">
        <v>33</v>
      </c>
      <c r="GI116" s="5" t="s">
        <v>33</v>
      </c>
      <c r="GJ116" s="5" t="s">
        <v>33</v>
      </c>
      <c r="GK116" s="5" t="s">
        <v>33</v>
      </c>
      <c r="GL116" s="5" t="s">
        <v>33</v>
      </c>
      <c r="GM116" s="5">
        <v>160083</v>
      </c>
      <c r="GN116" s="5">
        <v>226111</v>
      </c>
      <c r="GO116" s="5">
        <v>253569</v>
      </c>
      <c r="GP116" s="5">
        <v>32383</v>
      </c>
      <c r="GQ116" s="5">
        <v>2955</v>
      </c>
      <c r="GR116" s="5">
        <v>79087</v>
      </c>
      <c r="GS116" s="5">
        <v>139125</v>
      </c>
      <c r="GT116" s="5">
        <v>172756</v>
      </c>
      <c r="GU116" s="5">
        <v>73905</v>
      </c>
      <c r="GV116" s="5">
        <v>24329</v>
      </c>
      <c r="GW116" s="5">
        <v>54696</v>
      </c>
      <c r="GX116" s="5">
        <v>126160</v>
      </c>
      <c r="GY116" s="5">
        <v>99024</v>
      </c>
      <c r="GZ116" s="5">
        <v>35840</v>
      </c>
      <c r="HA116" s="5">
        <v>29932</v>
      </c>
      <c r="HB116" s="5">
        <v>129942</v>
      </c>
      <c r="HC116" s="5">
        <v>44757</v>
      </c>
      <c r="HD116" s="5">
        <v>55559</v>
      </c>
      <c r="HE116" s="5">
        <v>58908</v>
      </c>
      <c r="HF116" s="5">
        <v>72065</v>
      </c>
      <c r="HG116" s="5">
        <v>57346</v>
      </c>
      <c r="HH116" s="5">
        <v>48225</v>
      </c>
      <c r="HI116" s="5">
        <v>30232</v>
      </c>
      <c r="HJ116" s="5">
        <v>138234</v>
      </c>
      <c r="HK116" s="5">
        <v>73402</v>
      </c>
      <c r="HL116" s="5">
        <v>60634</v>
      </c>
      <c r="HM116" s="5">
        <v>66243</v>
      </c>
      <c r="HN116" s="5">
        <v>70507</v>
      </c>
      <c r="HO116" s="5">
        <v>462247</v>
      </c>
      <c r="HP116" s="5">
        <v>80371</v>
      </c>
      <c r="HQ116" s="5">
        <v>55142</v>
      </c>
      <c r="HR116" s="5">
        <v>531544</v>
      </c>
      <c r="HS116" s="5">
        <v>106978</v>
      </c>
      <c r="HT116" s="5">
        <v>141514</v>
      </c>
      <c r="HU116" s="5">
        <v>116295</v>
      </c>
      <c r="HV116" s="5">
        <v>226009</v>
      </c>
      <c r="HW116" s="5">
        <v>197852</v>
      </c>
      <c r="HX116" s="5">
        <v>153204</v>
      </c>
      <c r="HY116" s="5">
        <v>208512</v>
      </c>
      <c r="HZ116" s="5">
        <v>206689</v>
      </c>
      <c r="IA116" s="5">
        <v>257234</v>
      </c>
      <c r="IB116" s="5">
        <v>286014</v>
      </c>
      <c r="IC116" s="5">
        <v>309936</v>
      </c>
      <c r="ID116" s="5">
        <v>322186</v>
      </c>
      <c r="IE116" s="5">
        <v>359026</v>
      </c>
      <c r="IF116" s="5">
        <v>337249</v>
      </c>
      <c r="IG116" s="5">
        <v>313628</v>
      </c>
      <c r="IH116" s="5">
        <v>266074</v>
      </c>
      <c r="II116" s="5">
        <v>214509</v>
      </c>
      <c r="IJ116" s="5">
        <v>240832</v>
      </c>
      <c r="IK116" s="5">
        <v>207692</v>
      </c>
      <c r="IL116" s="5">
        <v>175652</v>
      </c>
      <c r="IM116" s="5">
        <v>161729</v>
      </c>
      <c r="IN116" s="5">
        <v>149247</v>
      </c>
      <c r="IO116" s="5">
        <v>143544</v>
      </c>
      <c r="IP116" s="5">
        <v>152006</v>
      </c>
      <c r="IQ116" s="5">
        <v>154641</v>
      </c>
      <c r="IR116" s="5">
        <v>150458</v>
      </c>
      <c r="IS116" s="5">
        <v>147115</v>
      </c>
      <c r="IT116" s="5">
        <v>149138</v>
      </c>
      <c r="IU116" s="5">
        <v>166708</v>
      </c>
      <c r="IV116" s="5">
        <v>177023</v>
      </c>
      <c r="IW116" s="5">
        <v>172221</v>
      </c>
      <c r="IX116" s="5">
        <v>144681</v>
      </c>
      <c r="IY116" s="5">
        <v>585</v>
      </c>
      <c r="IZ116" s="5">
        <v>4333</v>
      </c>
      <c r="JA116" s="5">
        <v>1578</v>
      </c>
      <c r="JB116" s="5">
        <v>2322</v>
      </c>
      <c r="JC116" s="5">
        <v>2931</v>
      </c>
      <c r="JD116" s="5">
        <v>1215</v>
      </c>
      <c r="JE116" s="5">
        <v>1725</v>
      </c>
      <c r="JF116" s="5">
        <v>2203</v>
      </c>
      <c r="JG116" s="5">
        <v>2618</v>
      </c>
      <c r="JH116" s="5">
        <v>1799</v>
      </c>
      <c r="JI116" s="5">
        <v>1041</v>
      </c>
      <c r="JJ116" s="5">
        <v>3955</v>
      </c>
      <c r="JK116" s="5">
        <v>8235</v>
      </c>
      <c r="JL116" s="5">
        <v>9027</v>
      </c>
      <c r="JM116" s="5">
        <v>9826</v>
      </c>
      <c r="JN116" s="5">
        <v>21144</v>
      </c>
      <c r="JO116" s="5">
        <v>26309</v>
      </c>
      <c r="JP116" s="5">
        <v>25765</v>
      </c>
      <c r="JQ116" s="5">
        <v>24451</v>
      </c>
      <c r="JR116" s="5">
        <v>29187</v>
      </c>
      <c r="JS116" s="5">
        <v>35841</v>
      </c>
      <c r="JT116" s="5">
        <v>22048</v>
      </c>
      <c r="JU116" s="5">
        <v>25460</v>
      </c>
      <c r="JV116" s="5">
        <v>26496</v>
      </c>
      <c r="JW116" s="5">
        <v>29356</v>
      </c>
      <c r="JX116" s="5">
        <v>29409</v>
      </c>
      <c r="JY116" s="5">
        <v>31301</v>
      </c>
      <c r="JZ116" s="5">
        <v>33258</v>
      </c>
      <c r="KA116" s="5">
        <v>34714</v>
      </c>
      <c r="KB116" s="5">
        <v>34184</v>
      </c>
      <c r="KC116" s="5">
        <v>37140</v>
      </c>
      <c r="KD116" s="5">
        <v>26792</v>
      </c>
      <c r="KE116" s="5">
        <v>4406</v>
      </c>
      <c r="KF116" s="5">
        <v>5593</v>
      </c>
      <c r="KG116" s="5">
        <v>5635</v>
      </c>
      <c r="KH116" s="5">
        <v>7027</v>
      </c>
      <c r="KI116" s="5">
        <v>11534</v>
      </c>
      <c r="KJ116" s="5">
        <v>7179</v>
      </c>
      <c r="KK116" s="5">
        <v>6676</v>
      </c>
      <c r="KL116" s="5">
        <v>4845</v>
      </c>
      <c r="KM116" s="5">
        <v>5644</v>
      </c>
      <c r="KN116" s="5">
        <v>6171</v>
      </c>
      <c r="KO116" s="5">
        <v>5220</v>
      </c>
      <c r="KP116" s="5">
        <v>5551</v>
      </c>
      <c r="KQ116" s="5">
        <v>7240</v>
      </c>
      <c r="KR116" s="5">
        <v>6860</v>
      </c>
      <c r="KS116" s="5">
        <v>7494</v>
      </c>
      <c r="KT116" s="5">
        <v>8546</v>
      </c>
      <c r="KU116" s="5">
        <v>27165</v>
      </c>
      <c r="KV116" s="5">
        <v>30510</v>
      </c>
      <c r="KW116" s="5">
        <v>38036</v>
      </c>
      <c r="KX116" s="5">
        <v>36076</v>
      </c>
      <c r="KY116" s="5">
        <v>18019</v>
      </c>
      <c r="KZ116" s="5">
        <v>16915</v>
      </c>
      <c r="LA116" s="5">
        <v>16601</v>
      </c>
      <c r="LB116" s="5">
        <v>17675</v>
      </c>
      <c r="LC116" s="5">
        <v>17344</v>
      </c>
      <c r="LD116" s="5">
        <v>17481</v>
      </c>
      <c r="LE116" s="5">
        <v>17359</v>
      </c>
      <c r="LF116" s="5">
        <v>16722</v>
      </c>
      <c r="LG116" s="5">
        <v>13616</v>
      </c>
      <c r="LH116" s="5">
        <v>10639</v>
      </c>
      <c r="LI116" s="5">
        <v>9407</v>
      </c>
      <c r="LJ116" s="5">
        <v>8474</v>
      </c>
      <c r="LK116" s="5">
        <v>4124</v>
      </c>
      <c r="LL116" s="5">
        <v>4648</v>
      </c>
      <c r="LM116" s="5">
        <v>4481</v>
      </c>
      <c r="LN116" s="5">
        <v>5485</v>
      </c>
      <c r="LO116" s="5">
        <v>5277</v>
      </c>
      <c r="LP116" s="5">
        <v>3933</v>
      </c>
      <c r="LQ116" s="5">
        <v>4422</v>
      </c>
      <c r="LR116" s="5">
        <v>2795</v>
      </c>
      <c r="LS116" s="5">
        <v>2628</v>
      </c>
      <c r="LT116" s="5">
        <v>3365</v>
      </c>
      <c r="LU116" s="5">
        <v>3240</v>
      </c>
      <c r="LV116" s="5">
        <v>3114</v>
      </c>
      <c r="LW116" s="5">
        <v>4603</v>
      </c>
      <c r="LX116" s="5">
        <v>3894</v>
      </c>
      <c r="LY116" s="5">
        <v>3897</v>
      </c>
      <c r="LZ116" s="5">
        <v>4259</v>
      </c>
      <c r="MA116" s="5">
        <v>2538</v>
      </c>
      <c r="MB116" s="5">
        <v>2740</v>
      </c>
      <c r="MC116" s="5">
        <v>2725</v>
      </c>
      <c r="MD116" s="5">
        <v>4061</v>
      </c>
      <c r="ME116" s="5">
        <v>2639</v>
      </c>
      <c r="MF116" s="5">
        <v>2116</v>
      </c>
      <c r="MG116" s="5">
        <v>1848</v>
      </c>
      <c r="MH116" s="5">
        <v>2221</v>
      </c>
      <c r="MI116" s="5">
        <v>2025</v>
      </c>
      <c r="MJ116" s="5">
        <v>2295</v>
      </c>
      <c r="MK116" s="5">
        <v>2667</v>
      </c>
      <c r="ML116" s="5">
        <v>2769</v>
      </c>
      <c r="MM116" s="5">
        <v>2833</v>
      </c>
      <c r="MN116" s="5">
        <v>3126</v>
      </c>
      <c r="MO116" s="5">
        <v>2985</v>
      </c>
      <c r="MP116" s="5">
        <v>2508</v>
      </c>
      <c r="MQ116" s="5">
        <v>0</v>
      </c>
      <c r="MR116" s="5">
        <v>0</v>
      </c>
      <c r="MS116" s="5">
        <v>0</v>
      </c>
      <c r="MT116" s="5">
        <v>0</v>
      </c>
      <c r="MU116" s="5">
        <v>0</v>
      </c>
      <c r="MV116" s="5">
        <v>0</v>
      </c>
      <c r="MW116" s="5">
        <v>0</v>
      </c>
      <c r="MX116" s="5">
        <v>0</v>
      </c>
      <c r="MY116" s="5">
        <v>0</v>
      </c>
      <c r="MZ116" s="5">
        <v>0</v>
      </c>
      <c r="NA116" s="5">
        <v>0</v>
      </c>
      <c r="NB116" s="5">
        <v>0</v>
      </c>
      <c r="NC116" s="5">
        <v>0</v>
      </c>
      <c r="ND116" s="5">
        <v>0</v>
      </c>
      <c r="NE116" s="5" t="s">
        <v>33</v>
      </c>
      <c r="NF116" s="5" t="s">
        <v>33</v>
      </c>
      <c r="NG116" s="5" t="s">
        <v>33</v>
      </c>
      <c r="NH116" s="5" t="s">
        <v>33</v>
      </c>
      <c r="NI116" s="5" t="s">
        <v>33</v>
      </c>
      <c r="NJ116" s="5" t="s">
        <v>33</v>
      </c>
      <c r="NK116" s="5" t="s">
        <v>33</v>
      </c>
      <c r="NL116" s="5" t="s">
        <v>33</v>
      </c>
      <c r="NM116" s="5" t="s">
        <v>33</v>
      </c>
      <c r="NN116" s="5" t="s">
        <v>33</v>
      </c>
      <c r="NO116" s="5" t="s">
        <v>33</v>
      </c>
      <c r="NP116" s="5" t="s">
        <v>33</v>
      </c>
      <c r="NQ116" s="5" t="s">
        <v>33</v>
      </c>
      <c r="NR116" s="5" t="s">
        <v>33</v>
      </c>
      <c r="NS116" s="5" t="s">
        <v>33</v>
      </c>
      <c r="NT116" s="5" t="s">
        <v>33</v>
      </c>
      <c r="NU116" s="5" t="s">
        <v>33</v>
      </c>
      <c r="NV116" s="5" t="s">
        <v>33</v>
      </c>
      <c r="NW116" s="5">
        <v>0</v>
      </c>
      <c r="NX116" s="5">
        <v>0</v>
      </c>
      <c r="NY116" s="5">
        <v>0</v>
      </c>
      <c r="NZ116" s="5">
        <v>0</v>
      </c>
      <c r="OA116" s="5">
        <v>0</v>
      </c>
      <c r="OB116" s="5">
        <v>0</v>
      </c>
      <c r="OC116" s="5">
        <v>0</v>
      </c>
      <c r="OD116" s="5">
        <v>0</v>
      </c>
      <c r="OE116" s="5">
        <v>0</v>
      </c>
      <c r="OF116" s="5">
        <v>0</v>
      </c>
      <c r="OG116" s="5">
        <v>0</v>
      </c>
      <c r="OH116" s="5">
        <v>0</v>
      </c>
      <c r="OI116" s="5">
        <v>0</v>
      </c>
      <c r="OJ116" s="5">
        <v>0</v>
      </c>
      <c r="OK116" s="5" t="s">
        <v>33</v>
      </c>
      <c r="OL116" s="5" t="s">
        <v>33</v>
      </c>
      <c r="OM116" s="5" t="s">
        <v>33</v>
      </c>
      <c r="ON116" s="5" t="s">
        <v>33</v>
      </c>
      <c r="OO116" s="5" t="s">
        <v>33</v>
      </c>
      <c r="OP116" s="5" t="s">
        <v>33</v>
      </c>
      <c r="OQ116" s="5" t="s">
        <v>33</v>
      </c>
      <c r="OR116" s="5" t="s">
        <v>33</v>
      </c>
      <c r="OS116" s="5" t="s">
        <v>33</v>
      </c>
      <c r="OT116" s="5" t="s">
        <v>33</v>
      </c>
      <c r="OU116" s="5" t="s">
        <v>33</v>
      </c>
      <c r="OV116" s="5" t="s">
        <v>33</v>
      </c>
      <c r="OW116" s="5" t="s">
        <v>33</v>
      </c>
      <c r="OX116" s="5" t="s">
        <v>33</v>
      </c>
      <c r="OY116" s="5" t="s">
        <v>33</v>
      </c>
      <c r="OZ116" s="5" t="s">
        <v>33</v>
      </c>
      <c r="PA116" s="5" t="s">
        <v>33</v>
      </c>
      <c r="PB116" s="5" t="s">
        <v>33</v>
      </c>
      <c r="PC116" s="5">
        <v>9287</v>
      </c>
      <c r="PD116" s="5">
        <v>12990</v>
      </c>
      <c r="PE116" s="5">
        <v>15307</v>
      </c>
      <c r="PF116" s="5">
        <v>18263</v>
      </c>
      <c r="PG116" s="5">
        <v>13462</v>
      </c>
      <c r="PH116" s="5">
        <v>14118</v>
      </c>
      <c r="PI116" s="5">
        <v>14352</v>
      </c>
      <c r="PJ116" s="5">
        <v>12254</v>
      </c>
      <c r="PK116" s="5">
        <v>11918</v>
      </c>
      <c r="PL116" s="5">
        <v>12045</v>
      </c>
      <c r="PM116" s="5">
        <v>14098</v>
      </c>
      <c r="PN116" s="5">
        <v>13826</v>
      </c>
      <c r="PO116" s="5">
        <v>13334</v>
      </c>
      <c r="PP116" s="5">
        <v>16621</v>
      </c>
      <c r="PQ116" s="5">
        <v>15828</v>
      </c>
      <c r="PR116" s="5">
        <v>12130</v>
      </c>
      <c r="PS116" s="5">
        <v>8840</v>
      </c>
      <c r="PT116" s="5">
        <v>23898</v>
      </c>
      <c r="PU116" s="5">
        <v>18204</v>
      </c>
      <c r="PV116" s="5">
        <v>17838</v>
      </c>
      <c r="PW116" s="5">
        <v>17716</v>
      </c>
      <c r="PX116" s="5">
        <v>16182</v>
      </c>
      <c r="PY116" s="5">
        <v>12665</v>
      </c>
      <c r="PZ116" s="5">
        <v>11577</v>
      </c>
      <c r="QA116" s="5">
        <v>10257</v>
      </c>
      <c r="QB116" s="5">
        <v>10115</v>
      </c>
      <c r="QC116" s="5">
        <v>11999</v>
      </c>
      <c r="QD116" s="5">
        <v>12180</v>
      </c>
      <c r="QE116" s="5">
        <v>10732</v>
      </c>
      <c r="QF116" s="5">
        <v>10820</v>
      </c>
      <c r="QG116" s="5">
        <v>10327</v>
      </c>
      <c r="QH116" s="5">
        <v>10076</v>
      </c>
      <c r="QI116" s="5">
        <v>55720</v>
      </c>
      <c r="QJ116" s="5">
        <v>47655</v>
      </c>
      <c r="QK116" s="5">
        <v>50125</v>
      </c>
      <c r="QL116" s="5">
        <v>36318</v>
      </c>
      <c r="QM116" s="5">
        <v>38964</v>
      </c>
      <c r="QN116" s="5">
        <v>31962</v>
      </c>
      <c r="QO116" s="5">
        <v>31250</v>
      </c>
      <c r="QP116" s="5">
        <v>27050</v>
      </c>
      <c r="QQ116" s="5">
        <v>33750</v>
      </c>
      <c r="QR116" s="5">
        <v>43644</v>
      </c>
      <c r="QS116" s="5">
        <v>24073</v>
      </c>
      <c r="QT116" s="5">
        <v>21958</v>
      </c>
      <c r="QU116" s="5">
        <v>20725</v>
      </c>
      <c r="QV116" s="5">
        <v>22935</v>
      </c>
      <c r="QW116" s="5">
        <v>25447</v>
      </c>
      <c r="QX116" s="5">
        <v>19439</v>
      </c>
      <c r="QY116" s="5">
        <v>20028</v>
      </c>
      <c r="QZ116" s="5">
        <v>18782</v>
      </c>
      <c r="RA116" s="5">
        <v>18036</v>
      </c>
      <c r="RB116" s="5">
        <v>17590</v>
      </c>
      <c r="RC116" s="5">
        <v>14714</v>
      </c>
      <c r="RD116" s="5">
        <v>13601</v>
      </c>
      <c r="RE116" s="5">
        <v>13615</v>
      </c>
      <c r="RF116" s="5">
        <v>12245</v>
      </c>
      <c r="RG116" s="5">
        <v>11889</v>
      </c>
      <c r="RH116" s="5">
        <v>13197</v>
      </c>
      <c r="RI116" s="5">
        <v>14995</v>
      </c>
      <c r="RJ116" s="5">
        <v>14250</v>
      </c>
      <c r="RK116" s="5">
        <v>16113</v>
      </c>
      <c r="RL116" s="5">
        <v>13698</v>
      </c>
      <c r="RM116" s="5">
        <v>13064</v>
      </c>
      <c r="RN116" s="5">
        <v>12299</v>
      </c>
      <c r="RO116" s="5">
        <v>34574</v>
      </c>
      <c r="RP116" s="5">
        <v>32098</v>
      </c>
      <c r="RQ116" s="5">
        <v>29911</v>
      </c>
      <c r="RR116" s="5">
        <v>26317</v>
      </c>
      <c r="RS116" s="5">
        <v>35119</v>
      </c>
      <c r="RT116" s="5">
        <v>27917</v>
      </c>
      <c r="RU116" s="5">
        <v>26811</v>
      </c>
      <c r="RV116" s="5">
        <v>28484</v>
      </c>
      <c r="RW116" s="5">
        <v>25270</v>
      </c>
      <c r="RX116" s="5">
        <v>21749</v>
      </c>
      <c r="RY116" s="5">
        <v>24371</v>
      </c>
      <c r="RZ116" s="5">
        <v>23637</v>
      </c>
      <c r="SA116" s="5">
        <v>18330</v>
      </c>
      <c r="SB116" s="5">
        <v>9866</v>
      </c>
      <c r="SC116" s="5">
        <v>6805</v>
      </c>
      <c r="SD116" s="5">
        <v>11606</v>
      </c>
      <c r="SE116" s="5">
        <v>11481</v>
      </c>
      <c r="SF116" s="5">
        <v>15855</v>
      </c>
      <c r="SG116" s="5">
        <v>13178</v>
      </c>
      <c r="SH116" s="5">
        <v>16179</v>
      </c>
      <c r="SI116" s="5">
        <v>18403</v>
      </c>
      <c r="SJ116" s="5">
        <v>15540</v>
      </c>
      <c r="SK116" s="5">
        <v>19927</v>
      </c>
      <c r="SL116" s="5">
        <v>20245</v>
      </c>
      <c r="SM116" s="5">
        <v>19400</v>
      </c>
      <c r="SN116" s="5">
        <v>11050</v>
      </c>
      <c r="SO116" s="5">
        <v>11004</v>
      </c>
      <c r="SP116" s="5">
        <v>10265</v>
      </c>
      <c r="SQ116" s="5">
        <v>9861</v>
      </c>
      <c r="SR116" s="5">
        <v>9360</v>
      </c>
      <c r="SS116" s="5">
        <v>8812</v>
      </c>
      <c r="ST116" s="5">
        <v>8836</v>
      </c>
      <c r="SU116" s="5">
        <v>45497</v>
      </c>
      <c r="SV116" s="5">
        <v>46381</v>
      </c>
      <c r="SW116" s="5">
        <v>46488</v>
      </c>
      <c r="SX116" s="5">
        <v>41765</v>
      </c>
      <c r="SY116" s="5">
        <v>51733</v>
      </c>
      <c r="SZ116" s="5">
        <v>46387</v>
      </c>
      <c r="TA116" s="5">
        <v>43239</v>
      </c>
      <c r="TB116" s="5">
        <v>33651</v>
      </c>
      <c r="TC116" s="5">
        <v>30952</v>
      </c>
      <c r="TD116" s="5">
        <v>28076</v>
      </c>
      <c r="TE116" s="5">
        <v>22676</v>
      </c>
      <c r="TF116" s="5">
        <v>13224</v>
      </c>
      <c r="TG116" s="5">
        <v>9027</v>
      </c>
      <c r="TH116" s="5">
        <v>10542</v>
      </c>
      <c r="TI116" s="5">
        <v>7992</v>
      </c>
      <c r="TJ116" s="5">
        <v>7411</v>
      </c>
      <c r="TK116" s="5">
        <v>8404</v>
      </c>
      <c r="TL116" s="5">
        <v>9331</v>
      </c>
      <c r="TM116" s="5">
        <v>5746</v>
      </c>
      <c r="TN116" s="5">
        <v>6316</v>
      </c>
      <c r="TO116" s="5">
        <v>5963</v>
      </c>
      <c r="TP116" s="5">
        <v>6390</v>
      </c>
      <c r="TQ116" s="5">
        <v>2793</v>
      </c>
      <c r="TR116" s="5">
        <v>7407</v>
      </c>
      <c r="TS116" s="5">
        <v>11058</v>
      </c>
      <c r="TT116" s="5">
        <v>13235</v>
      </c>
      <c r="TU116" s="5">
        <v>14748</v>
      </c>
      <c r="TV116" s="5">
        <v>15587</v>
      </c>
      <c r="TW116" s="5">
        <v>8572</v>
      </c>
      <c r="TX116" s="5">
        <v>5596</v>
      </c>
      <c r="TY116" s="5">
        <v>3213</v>
      </c>
      <c r="TZ116" s="5">
        <v>3047</v>
      </c>
      <c r="UA116" s="5">
        <v>4480</v>
      </c>
      <c r="UB116" s="5">
        <v>4552</v>
      </c>
      <c r="UC116" s="5">
        <v>5033</v>
      </c>
      <c r="UD116" s="5">
        <v>4262</v>
      </c>
      <c r="UE116" s="5">
        <v>5876</v>
      </c>
      <c r="UF116" s="5">
        <v>2760</v>
      </c>
      <c r="UG116" s="5">
        <v>2862</v>
      </c>
      <c r="UH116" s="5">
        <v>4686</v>
      </c>
      <c r="UI116" s="5">
        <v>3656</v>
      </c>
      <c r="UJ116" s="5">
        <v>2126</v>
      </c>
      <c r="UK116" s="5">
        <v>2837</v>
      </c>
      <c r="UL116" s="5">
        <v>6767</v>
      </c>
      <c r="UM116" s="5">
        <v>6023</v>
      </c>
      <c r="UN116" s="5">
        <v>3603</v>
      </c>
      <c r="UO116" s="5">
        <v>3059</v>
      </c>
      <c r="UP116" s="5">
        <v>3457</v>
      </c>
      <c r="UQ116" s="5">
        <v>16</v>
      </c>
      <c r="UR116" s="5">
        <v>23</v>
      </c>
      <c r="US116" s="5">
        <v>52</v>
      </c>
      <c r="UT116" s="5">
        <v>49</v>
      </c>
      <c r="UU116" s="5">
        <v>78</v>
      </c>
      <c r="UV116" s="5">
        <v>1466</v>
      </c>
      <c r="UW116" s="5">
        <v>462</v>
      </c>
      <c r="UX116" s="5">
        <v>551</v>
      </c>
      <c r="UY116" s="5">
        <v>340</v>
      </c>
      <c r="UZ116" s="5">
        <v>241</v>
      </c>
      <c r="VA116" s="5">
        <v>309</v>
      </c>
      <c r="VB116" s="5">
        <v>320</v>
      </c>
      <c r="VC116" s="5">
        <v>372</v>
      </c>
      <c r="VD116" s="5">
        <v>474</v>
      </c>
      <c r="VE116" s="5">
        <v>585</v>
      </c>
      <c r="VF116" s="5">
        <v>689</v>
      </c>
      <c r="VG116" s="5">
        <v>44958</v>
      </c>
      <c r="VH116" s="5">
        <v>49776</v>
      </c>
      <c r="VI116" s="5">
        <v>39642</v>
      </c>
      <c r="VJ116" s="5">
        <v>40494</v>
      </c>
      <c r="VK116" s="5">
        <v>53960</v>
      </c>
      <c r="VL116" s="5">
        <v>54786</v>
      </c>
      <c r="VM116" s="5">
        <v>72241</v>
      </c>
      <c r="VN116" s="5">
        <v>76970</v>
      </c>
      <c r="VO116" s="5">
        <v>72578</v>
      </c>
      <c r="VP116" s="5">
        <v>72921</v>
      </c>
      <c r="VQ116" s="5">
        <v>75645</v>
      </c>
      <c r="VR116" s="5">
        <v>66355</v>
      </c>
      <c r="VS116" s="5">
        <v>79029</v>
      </c>
      <c r="VT116" s="5">
        <v>70706</v>
      </c>
      <c r="VU116" s="5">
        <v>80942</v>
      </c>
      <c r="VV116" s="5">
        <v>77258</v>
      </c>
      <c r="VW116" s="5">
        <v>131008</v>
      </c>
      <c r="VX116" s="5">
        <v>85205</v>
      </c>
      <c r="VY116" s="5">
        <v>78223</v>
      </c>
      <c r="VZ116" s="5">
        <v>74808</v>
      </c>
      <c r="WA116" s="5">
        <v>55844</v>
      </c>
      <c r="WB116" s="5">
        <v>65906</v>
      </c>
      <c r="WC116" s="5">
        <v>80311</v>
      </c>
      <c r="WD116" s="5">
        <v>77874</v>
      </c>
      <c r="WE116" s="5">
        <v>70630</v>
      </c>
      <c r="WF116" s="5">
        <v>62806</v>
      </c>
      <c r="WG116" s="5">
        <v>58472</v>
      </c>
      <c r="WH116" s="5">
        <v>55533</v>
      </c>
      <c r="WI116" s="5">
        <v>55660</v>
      </c>
      <c r="WJ116" s="5">
        <v>47724</v>
      </c>
      <c r="WK116" s="5">
        <v>42591</v>
      </c>
      <c r="WL116" s="5">
        <v>42134</v>
      </c>
      <c r="WM116" s="5">
        <v>531</v>
      </c>
      <c r="WN116" s="5">
        <v>724</v>
      </c>
      <c r="WO116" s="5">
        <v>228</v>
      </c>
      <c r="WP116" s="5">
        <v>309</v>
      </c>
      <c r="WQ116" s="5">
        <v>947</v>
      </c>
      <c r="WR116" s="5">
        <v>282</v>
      </c>
      <c r="WS116" s="5">
        <v>671</v>
      </c>
      <c r="WT116" s="5">
        <v>209</v>
      </c>
      <c r="WU116" s="5">
        <v>104</v>
      </c>
      <c r="WV116" s="5">
        <v>204</v>
      </c>
      <c r="WW116" s="5">
        <v>66</v>
      </c>
      <c r="WX116" s="5">
        <v>237</v>
      </c>
      <c r="WY116" s="5">
        <v>39</v>
      </c>
      <c r="WZ116" s="5">
        <v>45</v>
      </c>
      <c r="XA116" s="5">
        <v>99</v>
      </c>
      <c r="XB116" s="5">
        <v>2</v>
      </c>
      <c r="XC116" s="5">
        <v>0</v>
      </c>
      <c r="XD116" s="5">
        <v>0</v>
      </c>
      <c r="XE116" s="5">
        <v>201</v>
      </c>
      <c r="XF116" s="5">
        <v>212</v>
      </c>
      <c r="XG116" s="5">
        <v>243</v>
      </c>
      <c r="XH116" s="5">
        <v>258</v>
      </c>
      <c r="XI116" s="5">
        <v>294</v>
      </c>
      <c r="XJ116" s="5">
        <v>467</v>
      </c>
      <c r="XK116" s="5">
        <v>762</v>
      </c>
      <c r="XL116" s="5">
        <v>2394</v>
      </c>
      <c r="XM116" s="5">
        <v>3501</v>
      </c>
      <c r="XN116" s="5">
        <v>3437</v>
      </c>
      <c r="XO116" s="5">
        <v>3372</v>
      </c>
      <c r="XP116" s="5">
        <v>2872</v>
      </c>
      <c r="XQ116" s="5">
        <v>2725</v>
      </c>
      <c r="XR116" s="5">
        <v>2461</v>
      </c>
      <c r="XS116" s="1">
        <v>16183</v>
      </c>
      <c r="XT116" s="3" t="s">
        <v>180</v>
      </c>
      <c r="XU116" s="3" t="s">
        <v>180</v>
      </c>
      <c r="XV116" s="3" t="s">
        <v>180</v>
      </c>
      <c r="XW116" s="3" t="s">
        <v>179</v>
      </c>
      <c r="XX116" s="3" t="s">
        <v>180</v>
      </c>
      <c r="XY116" s="3" t="s">
        <v>180</v>
      </c>
      <c r="XZ116" s="3" t="s">
        <v>193</v>
      </c>
    </row>
    <row r="117" spans="1:650" x14ac:dyDescent="0.3">
      <c r="A117" s="6" t="s">
        <v>148</v>
      </c>
      <c r="B117" s="1">
        <v>4062660</v>
      </c>
      <c r="C117" s="5">
        <v>0</v>
      </c>
      <c r="D117" s="5">
        <v>0</v>
      </c>
      <c r="E117" s="5">
        <v>0</v>
      </c>
      <c r="F117" s="5">
        <v>0</v>
      </c>
      <c r="G117" s="5">
        <v>0</v>
      </c>
      <c r="H117" s="5">
        <v>0</v>
      </c>
      <c r="I117" s="5">
        <v>0</v>
      </c>
      <c r="J117" s="5">
        <v>0</v>
      </c>
      <c r="K117" s="5">
        <v>0</v>
      </c>
      <c r="L117" s="5">
        <v>0</v>
      </c>
      <c r="M117" s="5">
        <v>0</v>
      </c>
      <c r="N117" s="5">
        <v>0</v>
      </c>
      <c r="O117" s="5">
        <v>0</v>
      </c>
      <c r="P117" s="5">
        <v>0</v>
      </c>
      <c r="Q117" s="5">
        <v>0</v>
      </c>
      <c r="R117" s="5">
        <v>1192</v>
      </c>
      <c r="S117" s="5">
        <v>0</v>
      </c>
      <c r="T117" s="5">
        <v>0</v>
      </c>
      <c r="U117" s="5">
        <v>0</v>
      </c>
      <c r="V117" s="5">
        <v>0</v>
      </c>
      <c r="W117" s="5">
        <v>0</v>
      </c>
      <c r="X117" s="5">
        <v>0</v>
      </c>
      <c r="Y117" s="5">
        <v>0</v>
      </c>
      <c r="Z117" s="5">
        <v>0</v>
      </c>
      <c r="AA117" s="5">
        <v>0</v>
      </c>
      <c r="AB117" s="5">
        <v>0</v>
      </c>
      <c r="AC117" s="5" t="s">
        <v>33</v>
      </c>
      <c r="AD117" s="5" t="s">
        <v>33</v>
      </c>
      <c r="AE117" s="5" t="s">
        <v>33</v>
      </c>
      <c r="AF117" s="5" t="s">
        <v>33</v>
      </c>
      <c r="AG117" s="5" t="s">
        <v>33</v>
      </c>
      <c r="AH117" s="5" t="s">
        <v>33</v>
      </c>
      <c r="AI117" s="5">
        <v>0</v>
      </c>
      <c r="AJ117" s="5">
        <v>0</v>
      </c>
      <c r="AK117" s="5">
        <v>0</v>
      </c>
      <c r="AL117" s="5">
        <v>0</v>
      </c>
      <c r="AM117" s="5">
        <v>0</v>
      </c>
      <c r="AN117" s="5">
        <v>0</v>
      </c>
      <c r="AO117" s="5">
        <v>0</v>
      </c>
      <c r="AP117" s="5">
        <v>0</v>
      </c>
      <c r="AQ117" s="5">
        <v>0</v>
      </c>
      <c r="AR117" s="5">
        <v>0</v>
      </c>
      <c r="AS117" s="5">
        <v>0</v>
      </c>
      <c r="AT117" s="5">
        <v>0</v>
      </c>
      <c r="AU117" s="5">
        <v>0</v>
      </c>
      <c r="AV117" s="5">
        <v>0</v>
      </c>
      <c r="AW117" s="5">
        <v>0</v>
      </c>
      <c r="AX117" s="5">
        <v>0</v>
      </c>
      <c r="AY117" s="5">
        <v>0</v>
      </c>
      <c r="AZ117" s="5">
        <v>0</v>
      </c>
      <c r="BA117" s="5">
        <v>0</v>
      </c>
      <c r="BB117" s="5">
        <v>0</v>
      </c>
      <c r="BC117" s="5">
        <v>0</v>
      </c>
      <c r="BD117" s="5">
        <v>0</v>
      </c>
      <c r="BE117" s="5">
        <v>0</v>
      </c>
      <c r="BF117" s="5">
        <v>0</v>
      </c>
      <c r="BG117" s="5">
        <v>0</v>
      </c>
      <c r="BH117" s="5">
        <v>0</v>
      </c>
      <c r="BI117" s="5" t="s">
        <v>33</v>
      </c>
      <c r="BJ117" s="5" t="s">
        <v>33</v>
      </c>
      <c r="BK117" s="5" t="s">
        <v>33</v>
      </c>
      <c r="BL117" s="5" t="s">
        <v>33</v>
      </c>
      <c r="BM117" s="5" t="s">
        <v>33</v>
      </c>
      <c r="BN117" s="5" t="s">
        <v>33</v>
      </c>
      <c r="BO117" s="5">
        <v>2611</v>
      </c>
      <c r="BP117" s="5">
        <v>546</v>
      </c>
      <c r="BQ117" s="5">
        <v>-1382</v>
      </c>
      <c r="BR117" s="5">
        <v>1598</v>
      </c>
      <c r="BS117" s="5">
        <v>685</v>
      </c>
      <c r="BT117" s="5">
        <v>1759</v>
      </c>
      <c r="BU117" s="5">
        <v>1136</v>
      </c>
      <c r="BV117" s="5">
        <v>157</v>
      </c>
      <c r="BW117" s="5">
        <v>338</v>
      </c>
      <c r="BX117" s="5">
        <v>56</v>
      </c>
      <c r="BY117" s="5">
        <v>299</v>
      </c>
      <c r="BZ117" s="5">
        <v>1206</v>
      </c>
      <c r="CA117" s="5">
        <v>986</v>
      </c>
      <c r="CB117" s="5">
        <v>4775</v>
      </c>
      <c r="CC117" s="5">
        <v>241</v>
      </c>
      <c r="CD117" s="5">
        <v>214</v>
      </c>
      <c r="CE117" s="5">
        <v>2558</v>
      </c>
      <c r="CF117" s="5">
        <v>375</v>
      </c>
      <c r="CG117" s="5">
        <v>0</v>
      </c>
      <c r="CH117" s="5">
        <v>870</v>
      </c>
      <c r="CI117" s="5">
        <v>400</v>
      </c>
      <c r="CJ117" s="5">
        <v>186</v>
      </c>
      <c r="CK117" s="5">
        <v>308</v>
      </c>
      <c r="CL117" s="5">
        <v>16</v>
      </c>
      <c r="CM117" s="5">
        <v>74</v>
      </c>
      <c r="CN117" s="5">
        <v>205</v>
      </c>
      <c r="CO117" s="5" t="s">
        <v>33</v>
      </c>
      <c r="CP117" s="5" t="s">
        <v>33</v>
      </c>
      <c r="CQ117" s="5" t="s">
        <v>33</v>
      </c>
      <c r="CR117" s="5" t="s">
        <v>33</v>
      </c>
      <c r="CS117" s="5" t="s">
        <v>33</v>
      </c>
      <c r="CT117" s="5" t="s">
        <v>33</v>
      </c>
      <c r="CU117" s="5">
        <v>20905</v>
      </c>
      <c r="CV117" s="5">
        <v>29982</v>
      </c>
      <c r="CW117" s="5">
        <v>14997</v>
      </c>
      <c r="CX117" s="5">
        <v>32095</v>
      </c>
      <c r="CY117" s="5">
        <v>8803</v>
      </c>
      <c r="CZ117" s="5">
        <v>8919</v>
      </c>
      <c r="DA117" s="5">
        <v>20568</v>
      </c>
      <c r="DB117" s="5">
        <v>6683</v>
      </c>
      <c r="DC117" s="5">
        <v>10138</v>
      </c>
      <c r="DD117" s="5">
        <v>6854</v>
      </c>
      <c r="DE117" s="5">
        <v>10420</v>
      </c>
      <c r="DF117" s="5">
        <v>13373</v>
      </c>
      <c r="DG117" s="5">
        <v>10697</v>
      </c>
      <c r="DH117" s="5">
        <v>8581</v>
      </c>
      <c r="DI117" s="5">
        <v>5469</v>
      </c>
      <c r="DJ117" s="5">
        <v>21591</v>
      </c>
      <c r="DK117" s="5">
        <v>10091</v>
      </c>
      <c r="DL117" s="5">
        <v>4212</v>
      </c>
      <c r="DM117" s="5">
        <v>3657</v>
      </c>
      <c r="DN117" s="5">
        <v>3664</v>
      </c>
      <c r="DO117" s="5">
        <v>3928</v>
      </c>
      <c r="DP117" s="5">
        <v>3435</v>
      </c>
      <c r="DQ117" s="5">
        <v>5679</v>
      </c>
      <c r="DR117" s="5">
        <v>4474</v>
      </c>
      <c r="DS117" s="5">
        <v>4070</v>
      </c>
      <c r="DT117" s="5">
        <v>4176</v>
      </c>
      <c r="DU117" s="5" t="s">
        <v>33</v>
      </c>
      <c r="DV117" s="5" t="s">
        <v>33</v>
      </c>
      <c r="DW117" s="5" t="s">
        <v>33</v>
      </c>
      <c r="DX117" s="5" t="s">
        <v>33</v>
      </c>
      <c r="DY117" s="5" t="s">
        <v>33</v>
      </c>
      <c r="DZ117" s="5" t="s">
        <v>33</v>
      </c>
      <c r="EA117" s="5">
        <v>1726</v>
      </c>
      <c r="EB117" s="5">
        <v>1203</v>
      </c>
      <c r="EC117" s="5">
        <v>1181</v>
      </c>
      <c r="ED117" s="5">
        <v>1334</v>
      </c>
      <c r="EE117" s="5">
        <v>969</v>
      </c>
      <c r="EF117" s="5">
        <v>745</v>
      </c>
      <c r="EG117" s="5">
        <v>1533</v>
      </c>
      <c r="EH117" s="5">
        <v>317</v>
      </c>
      <c r="EI117" s="5">
        <v>323</v>
      </c>
      <c r="EJ117" s="5">
        <v>159</v>
      </c>
      <c r="EK117" s="5">
        <v>396</v>
      </c>
      <c r="EL117" s="5">
        <v>118</v>
      </c>
      <c r="EM117" s="5">
        <v>142</v>
      </c>
      <c r="EN117" s="5">
        <v>101</v>
      </c>
      <c r="EO117" s="5">
        <v>405</v>
      </c>
      <c r="EP117" s="5">
        <v>347</v>
      </c>
      <c r="EQ117" s="5">
        <v>860</v>
      </c>
      <c r="ER117" s="5">
        <v>39</v>
      </c>
      <c r="ES117" s="5">
        <v>39</v>
      </c>
      <c r="ET117" s="5">
        <v>53</v>
      </c>
      <c r="EU117" s="5">
        <v>49</v>
      </c>
      <c r="EV117" s="5">
        <v>190</v>
      </c>
      <c r="EW117" s="5">
        <v>233</v>
      </c>
      <c r="EX117" s="5">
        <v>136</v>
      </c>
      <c r="EY117" s="5">
        <v>280</v>
      </c>
      <c r="EZ117" s="5">
        <v>160</v>
      </c>
      <c r="FA117" s="5" t="s">
        <v>33</v>
      </c>
      <c r="FB117" s="5" t="s">
        <v>33</v>
      </c>
      <c r="FC117" s="5" t="s">
        <v>33</v>
      </c>
      <c r="FD117" s="5" t="s">
        <v>33</v>
      </c>
      <c r="FE117" s="5" t="s">
        <v>33</v>
      </c>
      <c r="FF117" s="5" t="s">
        <v>33</v>
      </c>
      <c r="FG117" s="5">
        <v>0</v>
      </c>
      <c r="FH117" s="5">
        <v>0</v>
      </c>
      <c r="FI117" s="5">
        <v>0</v>
      </c>
      <c r="FJ117" s="5">
        <v>0</v>
      </c>
      <c r="FK117" s="5">
        <v>0</v>
      </c>
      <c r="FL117" s="5">
        <v>0</v>
      </c>
      <c r="FM117" s="5">
        <v>0</v>
      </c>
      <c r="FN117" s="5">
        <v>0</v>
      </c>
      <c r="FO117" s="5">
        <v>0</v>
      </c>
      <c r="FP117" s="5">
        <v>0</v>
      </c>
      <c r="FQ117" s="5">
        <v>0</v>
      </c>
      <c r="FR117" s="5">
        <v>0</v>
      </c>
      <c r="FS117" s="5">
        <v>0</v>
      </c>
      <c r="FT117" s="5">
        <v>0</v>
      </c>
      <c r="FU117" s="5" t="s">
        <v>33</v>
      </c>
      <c r="FV117" s="5" t="s">
        <v>33</v>
      </c>
      <c r="FW117" s="5" t="s">
        <v>33</v>
      </c>
      <c r="FX117" s="5" t="s">
        <v>33</v>
      </c>
      <c r="FY117" s="5" t="s">
        <v>33</v>
      </c>
      <c r="FZ117" s="5" t="s">
        <v>33</v>
      </c>
      <c r="GA117" s="5" t="s">
        <v>33</v>
      </c>
      <c r="GB117" s="5" t="s">
        <v>33</v>
      </c>
      <c r="GC117" s="5" t="s">
        <v>33</v>
      </c>
      <c r="GD117" s="5" t="s">
        <v>33</v>
      </c>
      <c r="GE117" s="5" t="s">
        <v>33</v>
      </c>
      <c r="GF117" s="5" t="s">
        <v>33</v>
      </c>
      <c r="GG117" s="5" t="s">
        <v>33</v>
      </c>
      <c r="GH117" s="5" t="s">
        <v>33</v>
      </c>
      <c r="GI117" s="5" t="s">
        <v>33</v>
      </c>
      <c r="GJ117" s="5" t="s">
        <v>33</v>
      </c>
      <c r="GK117" s="5" t="s">
        <v>33</v>
      </c>
      <c r="GL117" s="5" t="s">
        <v>33</v>
      </c>
      <c r="GM117" s="5">
        <v>25242</v>
      </c>
      <c r="GN117" s="5">
        <v>31731</v>
      </c>
      <c r="GO117" s="5">
        <v>14796</v>
      </c>
      <c r="GP117" s="5">
        <v>35027</v>
      </c>
      <c r="GQ117" s="5">
        <v>10457</v>
      </c>
      <c r="GR117" s="5">
        <v>11423</v>
      </c>
      <c r="GS117" s="5">
        <v>23237</v>
      </c>
      <c r="GT117" s="5">
        <v>7157</v>
      </c>
      <c r="GU117" s="5">
        <v>10799</v>
      </c>
      <c r="GV117" s="5">
        <v>7069</v>
      </c>
      <c r="GW117" s="5">
        <v>11116</v>
      </c>
      <c r="GX117" s="5">
        <v>14697</v>
      </c>
      <c r="GY117" s="5">
        <v>11826</v>
      </c>
      <c r="GZ117" s="5">
        <v>13457</v>
      </c>
      <c r="HA117" s="5">
        <v>6115</v>
      </c>
      <c r="HB117" s="5">
        <v>23343</v>
      </c>
      <c r="HC117" s="5">
        <v>13508</v>
      </c>
      <c r="HD117" s="5">
        <v>4626</v>
      </c>
      <c r="HE117" s="5">
        <v>3696</v>
      </c>
      <c r="HF117" s="5">
        <v>4586</v>
      </c>
      <c r="HG117" s="5">
        <v>4376</v>
      </c>
      <c r="HH117" s="5">
        <v>3811</v>
      </c>
      <c r="HI117" s="5">
        <v>6220</v>
      </c>
      <c r="HJ117" s="5">
        <v>4626</v>
      </c>
      <c r="HK117" s="5">
        <v>4423</v>
      </c>
      <c r="HL117" s="5">
        <v>4541</v>
      </c>
      <c r="HM117" s="5" t="s">
        <v>33</v>
      </c>
      <c r="HN117" s="5" t="s">
        <v>33</v>
      </c>
      <c r="HO117" s="5" t="s">
        <v>33</v>
      </c>
      <c r="HP117" s="5" t="s">
        <v>33</v>
      </c>
      <c r="HQ117" s="5" t="s">
        <v>33</v>
      </c>
      <c r="HR117" s="5" t="s">
        <v>33</v>
      </c>
      <c r="HS117" s="5">
        <v>99524</v>
      </c>
      <c r="HT117" s="5">
        <v>92653</v>
      </c>
      <c r="HU117" s="5">
        <v>86016</v>
      </c>
      <c r="HV117" s="5">
        <v>100537</v>
      </c>
      <c r="HW117" s="5">
        <v>102042</v>
      </c>
      <c r="HX117" s="5">
        <v>93434</v>
      </c>
      <c r="HY117" s="5">
        <v>96078</v>
      </c>
      <c r="HZ117" s="5">
        <v>101215</v>
      </c>
      <c r="IA117" s="5">
        <v>117472</v>
      </c>
      <c r="IB117" s="5">
        <v>143118</v>
      </c>
      <c r="IC117" s="5">
        <v>145593</v>
      </c>
      <c r="ID117" s="5">
        <v>162078</v>
      </c>
      <c r="IE117" s="5">
        <v>134274</v>
      </c>
      <c r="IF117" s="5">
        <v>102100</v>
      </c>
      <c r="IG117" s="5">
        <v>96480</v>
      </c>
      <c r="IH117" s="5">
        <v>84073</v>
      </c>
      <c r="II117" s="5">
        <v>71807</v>
      </c>
      <c r="IJ117" s="5">
        <v>73635</v>
      </c>
      <c r="IK117" s="5">
        <v>78257</v>
      </c>
      <c r="IL117" s="5">
        <v>78079</v>
      </c>
      <c r="IM117" s="5">
        <v>69660</v>
      </c>
      <c r="IN117" s="5">
        <v>74504</v>
      </c>
      <c r="IO117" s="5">
        <v>72412</v>
      </c>
      <c r="IP117" s="5">
        <v>69588</v>
      </c>
      <c r="IQ117" s="5">
        <v>65743</v>
      </c>
      <c r="IR117" s="5">
        <v>67066</v>
      </c>
      <c r="IS117" s="5" t="s">
        <v>33</v>
      </c>
      <c r="IT117" s="5" t="s">
        <v>33</v>
      </c>
      <c r="IU117" s="5" t="s">
        <v>33</v>
      </c>
      <c r="IV117" s="5" t="s">
        <v>33</v>
      </c>
      <c r="IW117" s="5" t="s">
        <v>33</v>
      </c>
      <c r="IX117" s="5" t="s">
        <v>33</v>
      </c>
      <c r="IY117" s="5">
        <v>0</v>
      </c>
      <c r="IZ117" s="5">
        <v>0</v>
      </c>
      <c r="JA117" s="5">
        <v>0</v>
      </c>
      <c r="JB117" s="5">
        <v>0</v>
      </c>
      <c r="JC117" s="5">
        <v>0</v>
      </c>
      <c r="JD117" s="5">
        <v>0</v>
      </c>
      <c r="JE117" s="5">
        <v>0</v>
      </c>
      <c r="JF117" s="5">
        <v>0</v>
      </c>
      <c r="JG117" s="5">
        <v>0</v>
      </c>
      <c r="JH117" s="5">
        <v>0</v>
      </c>
      <c r="JI117" s="5">
        <v>0</v>
      </c>
      <c r="JJ117" s="5">
        <v>0</v>
      </c>
      <c r="JK117" s="5">
        <v>0</v>
      </c>
      <c r="JL117" s="5">
        <v>0</v>
      </c>
      <c r="JM117" s="5">
        <v>0</v>
      </c>
      <c r="JN117" s="5">
        <v>0</v>
      </c>
      <c r="JO117" s="5">
        <v>0</v>
      </c>
      <c r="JP117" s="5">
        <v>0</v>
      </c>
      <c r="JQ117" s="5">
        <v>0</v>
      </c>
      <c r="JR117" s="5">
        <v>0</v>
      </c>
      <c r="JS117" s="5">
        <v>0</v>
      </c>
      <c r="JT117" s="5">
        <v>0</v>
      </c>
      <c r="JU117" s="5">
        <v>0</v>
      </c>
      <c r="JV117" s="5">
        <v>0</v>
      </c>
      <c r="JW117" s="5">
        <v>0</v>
      </c>
      <c r="JX117" s="5">
        <v>0</v>
      </c>
      <c r="JY117" s="5" t="s">
        <v>33</v>
      </c>
      <c r="JZ117" s="5" t="s">
        <v>33</v>
      </c>
      <c r="KA117" s="5" t="s">
        <v>33</v>
      </c>
      <c r="KB117" s="5" t="s">
        <v>33</v>
      </c>
      <c r="KC117" s="5" t="s">
        <v>33</v>
      </c>
      <c r="KD117" s="5" t="s">
        <v>33</v>
      </c>
      <c r="KE117" s="5">
        <v>1978</v>
      </c>
      <c r="KF117" s="5">
        <v>2255</v>
      </c>
      <c r="KG117" s="5">
        <v>1803</v>
      </c>
      <c r="KH117" s="5">
        <v>1407</v>
      </c>
      <c r="KI117" s="5">
        <v>1691</v>
      </c>
      <c r="KJ117" s="5">
        <v>1910</v>
      </c>
      <c r="KK117" s="5">
        <v>1439</v>
      </c>
      <c r="KL117" s="5">
        <v>1272</v>
      </c>
      <c r="KM117" s="5">
        <v>971</v>
      </c>
      <c r="KN117" s="5">
        <v>909</v>
      </c>
      <c r="KO117" s="5">
        <v>901</v>
      </c>
      <c r="KP117" s="5">
        <v>1132</v>
      </c>
      <c r="KQ117" s="5">
        <v>942</v>
      </c>
      <c r="KR117" s="5">
        <v>1027</v>
      </c>
      <c r="KS117" s="5">
        <v>1449</v>
      </c>
      <c r="KT117" s="5">
        <v>1326</v>
      </c>
      <c r="KU117" s="5">
        <v>1321</v>
      </c>
      <c r="KV117" s="5">
        <v>544</v>
      </c>
      <c r="KW117" s="5">
        <v>1072</v>
      </c>
      <c r="KX117" s="5">
        <v>964</v>
      </c>
      <c r="KY117" s="5">
        <v>924</v>
      </c>
      <c r="KZ117" s="5">
        <v>985</v>
      </c>
      <c r="LA117" s="5">
        <v>898</v>
      </c>
      <c r="LB117" s="5">
        <v>1097</v>
      </c>
      <c r="LC117" s="5">
        <v>915</v>
      </c>
      <c r="LD117" s="5">
        <v>944</v>
      </c>
      <c r="LE117" s="5" t="s">
        <v>33</v>
      </c>
      <c r="LF117" s="5" t="s">
        <v>33</v>
      </c>
      <c r="LG117" s="5" t="s">
        <v>33</v>
      </c>
      <c r="LH117" s="5" t="s">
        <v>33</v>
      </c>
      <c r="LI117" s="5" t="s">
        <v>33</v>
      </c>
      <c r="LJ117" s="5" t="s">
        <v>33</v>
      </c>
      <c r="LK117" s="5">
        <v>915</v>
      </c>
      <c r="LL117" s="5">
        <v>513</v>
      </c>
      <c r="LM117" s="5">
        <v>409</v>
      </c>
      <c r="LN117" s="5">
        <v>166</v>
      </c>
      <c r="LO117" s="5">
        <v>435</v>
      </c>
      <c r="LP117" s="5">
        <v>997</v>
      </c>
      <c r="LQ117" s="5">
        <v>405</v>
      </c>
      <c r="LR117" s="5">
        <v>422</v>
      </c>
      <c r="LS117" s="5">
        <v>449</v>
      </c>
      <c r="LT117" s="5">
        <v>561</v>
      </c>
      <c r="LU117" s="5">
        <v>429</v>
      </c>
      <c r="LV117" s="5">
        <v>1012</v>
      </c>
      <c r="LW117" s="5">
        <v>409</v>
      </c>
      <c r="LX117" s="5">
        <v>95</v>
      </c>
      <c r="LY117" s="5">
        <v>151</v>
      </c>
      <c r="LZ117" s="5">
        <v>678</v>
      </c>
      <c r="MA117" s="5">
        <v>341</v>
      </c>
      <c r="MB117" s="5">
        <v>433</v>
      </c>
      <c r="MC117" s="5">
        <v>616</v>
      </c>
      <c r="MD117" s="5">
        <v>895</v>
      </c>
      <c r="ME117" s="5">
        <v>537</v>
      </c>
      <c r="MF117" s="5">
        <v>739</v>
      </c>
      <c r="MG117" s="5">
        <v>503</v>
      </c>
      <c r="MH117" s="5">
        <v>734</v>
      </c>
      <c r="MI117" s="5">
        <v>765</v>
      </c>
      <c r="MJ117" s="5">
        <v>592</v>
      </c>
      <c r="MK117" s="5" t="s">
        <v>33</v>
      </c>
      <c r="ML117" s="5" t="s">
        <v>33</v>
      </c>
      <c r="MM117" s="5" t="s">
        <v>33</v>
      </c>
      <c r="MN117" s="5" t="s">
        <v>33</v>
      </c>
      <c r="MO117" s="5" t="s">
        <v>33</v>
      </c>
      <c r="MP117" s="5" t="s">
        <v>33</v>
      </c>
      <c r="MQ117" s="5">
        <v>89</v>
      </c>
      <c r="MR117" s="5">
        <v>132</v>
      </c>
      <c r="MS117" s="5">
        <v>106</v>
      </c>
      <c r="MT117" s="5">
        <v>84</v>
      </c>
      <c r="MU117" s="5">
        <v>89</v>
      </c>
      <c r="MV117" s="5">
        <v>112</v>
      </c>
      <c r="MW117" s="5">
        <v>0</v>
      </c>
      <c r="MX117" s="5">
        <v>0</v>
      </c>
      <c r="MY117" s="5">
        <v>0</v>
      </c>
      <c r="MZ117" s="5">
        <v>0</v>
      </c>
      <c r="NA117" s="5">
        <v>0</v>
      </c>
      <c r="NB117" s="5">
        <v>0</v>
      </c>
      <c r="NC117" s="5">
        <v>0</v>
      </c>
      <c r="ND117" s="5">
        <v>0</v>
      </c>
      <c r="NE117" s="5" t="s">
        <v>33</v>
      </c>
      <c r="NF117" s="5" t="s">
        <v>33</v>
      </c>
      <c r="NG117" s="5" t="s">
        <v>33</v>
      </c>
      <c r="NH117" s="5" t="s">
        <v>33</v>
      </c>
      <c r="NI117" s="5" t="s">
        <v>33</v>
      </c>
      <c r="NJ117" s="5" t="s">
        <v>33</v>
      </c>
      <c r="NK117" s="5" t="s">
        <v>33</v>
      </c>
      <c r="NL117" s="5" t="s">
        <v>33</v>
      </c>
      <c r="NM117" s="5" t="s">
        <v>33</v>
      </c>
      <c r="NN117" s="5" t="s">
        <v>33</v>
      </c>
      <c r="NO117" s="5" t="s">
        <v>33</v>
      </c>
      <c r="NP117" s="5" t="s">
        <v>33</v>
      </c>
      <c r="NQ117" s="5" t="s">
        <v>33</v>
      </c>
      <c r="NR117" s="5" t="s">
        <v>33</v>
      </c>
      <c r="NS117" s="5" t="s">
        <v>33</v>
      </c>
      <c r="NT117" s="5" t="s">
        <v>33</v>
      </c>
      <c r="NU117" s="5" t="s">
        <v>33</v>
      </c>
      <c r="NV117" s="5" t="s">
        <v>33</v>
      </c>
      <c r="NW117" s="5">
        <v>0</v>
      </c>
      <c r="NX117" s="5">
        <v>0</v>
      </c>
      <c r="NY117" s="5">
        <v>0</v>
      </c>
      <c r="NZ117" s="5">
        <v>0</v>
      </c>
      <c r="OA117" s="5">
        <v>0</v>
      </c>
      <c r="OB117" s="5">
        <v>0</v>
      </c>
      <c r="OC117" s="5">
        <v>0</v>
      </c>
      <c r="OD117" s="5">
        <v>0</v>
      </c>
      <c r="OE117" s="5">
        <v>0</v>
      </c>
      <c r="OF117" s="5">
        <v>0</v>
      </c>
      <c r="OG117" s="5">
        <v>0</v>
      </c>
      <c r="OH117" s="5">
        <v>0</v>
      </c>
      <c r="OI117" s="5">
        <v>0</v>
      </c>
      <c r="OJ117" s="5">
        <v>0</v>
      </c>
      <c r="OK117" s="5" t="s">
        <v>33</v>
      </c>
      <c r="OL117" s="5" t="s">
        <v>33</v>
      </c>
      <c r="OM117" s="5" t="s">
        <v>33</v>
      </c>
      <c r="ON117" s="5" t="s">
        <v>33</v>
      </c>
      <c r="OO117" s="5" t="s">
        <v>33</v>
      </c>
      <c r="OP117" s="5" t="s">
        <v>33</v>
      </c>
      <c r="OQ117" s="5" t="s">
        <v>33</v>
      </c>
      <c r="OR117" s="5" t="s">
        <v>33</v>
      </c>
      <c r="OS117" s="5" t="s">
        <v>33</v>
      </c>
      <c r="OT117" s="5" t="s">
        <v>33</v>
      </c>
      <c r="OU117" s="5" t="s">
        <v>33</v>
      </c>
      <c r="OV117" s="5" t="s">
        <v>33</v>
      </c>
      <c r="OW117" s="5" t="s">
        <v>33</v>
      </c>
      <c r="OX117" s="5" t="s">
        <v>33</v>
      </c>
      <c r="OY117" s="5" t="s">
        <v>33</v>
      </c>
      <c r="OZ117" s="5" t="s">
        <v>33</v>
      </c>
      <c r="PA117" s="5" t="s">
        <v>33</v>
      </c>
      <c r="PB117" s="5" t="s">
        <v>33</v>
      </c>
      <c r="PC117" s="5">
        <v>5669</v>
      </c>
      <c r="PD117" s="5">
        <v>5703</v>
      </c>
      <c r="PE117" s="5">
        <v>5785</v>
      </c>
      <c r="PF117" s="5">
        <v>5424</v>
      </c>
      <c r="PG117" s="5">
        <v>5137</v>
      </c>
      <c r="PH117" s="5">
        <v>3923</v>
      </c>
      <c r="PI117" s="5">
        <v>4584</v>
      </c>
      <c r="PJ117" s="5">
        <v>3806</v>
      </c>
      <c r="PK117" s="5">
        <v>2445</v>
      </c>
      <c r="PL117" s="5">
        <v>2317</v>
      </c>
      <c r="PM117" s="5">
        <v>2092</v>
      </c>
      <c r="PN117" s="5">
        <v>3310</v>
      </c>
      <c r="PO117" s="5">
        <v>3310</v>
      </c>
      <c r="PP117" s="5">
        <v>2085</v>
      </c>
      <c r="PQ117" s="5">
        <v>3343</v>
      </c>
      <c r="PR117" s="5">
        <v>3406</v>
      </c>
      <c r="PS117" s="5">
        <v>3095</v>
      </c>
      <c r="PT117" s="5">
        <v>1634</v>
      </c>
      <c r="PU117" s="5">
        <v>3364</v>
      </c>
      <c r="PV117" s="5">
        <v>3225</v>
      </c>
      <c r="PW117" s="5">
        <v>3177</v>
      </c>
      <c r="PX117" s="5">
        <v>3115</v>
      </c>
      <c r="PY117" s="5">
        <v>3245</v>
      </c>
      <c r="PZ117" s="5">
        <v>3370</v>
      </c>
      <c r="QA117" s="5">
        <v>2523</v>
      </c>
      <c r="QB117" s="5">
        <v>2432</v>
      </c>
      <c r="QC117" s="5" t="s">
        <v>33</v>
      </c>
      <c r="QD117" s="5" t="s">
        <v>33</v>
      </c>
      <c r="QE117" s="5" t="s">
        <v>33</v>
      </c>
      <c r="QF117" s="5" t="s">
        <v>33</v>
      </c>
      <c r="QG117" s="5" t="s">
        <v>33</v>
      </c>
      <c r="QH117" s="5" t="s">
        <v>33</v>
      </c>
      <c r="QI117" s="5">
        <v>9936</v>
      </c>
      <c r="QJ117" s="5">
        <v>11507</v>
      </c>
      <c r="QK117" s="5">
        <v>13076</v>
      </c>
      <c r="QL117" s="5">
        <v>13346</v>
      </c>
      <c r="QM117" s="5">
        <v>11156</v>
      </c>
      <c r="QN117" s="5">
        <v>8057</v>
      </c>
      <c r="QO117" s="5">
        <v>6875</v>
      </c>
      <c r="QP117" s="5">
        <v>6625</v>
      </c>
      <c r="QQ117" s="5">
        <v>7005</v>
      </c>
      <c r="QR117" s="5">
        <v>7602</v>
      </c>
      <c r="QS117" s="5">
        <v>6606</v>
      </c>
      <c r="QT117" s="5">
        <v>3983</v>
      </c>
      <c r="QU117" s="5">
        <v>3995</v>
      </c>
      <c r="QV117" s="5">
        <v>3973</v>
      </c>
      <c r="QW117" s="5">
        <v>4098</v>
      </c>
      <c r="QX117" s="5">
        <v>4726</v>
      </c>
      <c r="QY117" s="5">
        <v>2969</v>
      </c>
      <c r="QZ117" s="5">
        <v>3754</v>
      </c>
      <c r="RA117" s="5">
        <v>3750</v>
      </c>
      <c r="RB117" s="5">
        <v>3113</v>
      </c>
      <c r="RC117" s="5">
        <v>5116</v>
      </c>
      <c r="RD117" s="5">
        <v>3938</v>
      </c>
      <c r="RE117" s="5">
        <v>2944</v>
      </c>
      <c r="RF117" s="5">
        <v>3887</v>
      </c>
      <c r="RG117" s="5">
        <v>4017</v>
      </c>
      <c r="RH117" s="5">
        <v>4314</v>
      </c>
      <c r="RI117" s="5" t="s">
        <v>33</v>
      </c>
      <c r="RJ117" s="5" t="s">
        <v>33</v>
      </c>
      <c r="RK117" s="5" t="s">
        <v>33</v>
      </c>
      <c r="RL117" s="5" t="s">
        <v>33</v>
      </c>
      <c r="RM117" s="5" t="s">
        <v>33</v>
      </c>
      <c r="RN117" s="5" t="s">
        <v>33</v>
      </c>
      <c r="RO117" s="5">
        <v>6931</v>
      </c>
      <c r="RP117" s="5">
        <v>5203</v>
      </c>
      <c r="RQ117" s="5">
        <v>5455</v>
      </c>
      <c r="RR117" s="5">
        <v>5290</v>
      </c>
      <c r="RS117" s="5">
        <v>4839</v>
      </c>
      <c r="RT117" s="5">
        <v>4421</v>
      </c>
      <c r="RU117" s="5">
        <v>4967</v>
      </c>
      <c r="RV117" s="5">
        <v>5152</v>
      </c>
      <c r="RW117" s="5">
        <v>4857</v>
      </c>
      <c r="RX117" s="5">
        <v>4903</v>
      </c>
      <c r="RY117" s="5">
        <v>5839</v>
      </c>
      <c r="RZ117" s="5">
        <v>5379</v>
      </c>
      <c r="SA117" s="5">
        <v>4108</v>
      </c>
      <c r="SB117" s="5">
        <v>4610</v>
      </c>
      <c r="SC117" s="5">
        <v>4595</v>
      </c>
      <c r="SD117" s="5">
        <v>4901</v>
      </c>
      <c r="SE117" s="5">
        <v>4890</v>
      </c>
      <c r="SF117" s="5">
        <v>8990</v>
      </c>
      <c r="SG117" s="5">
        <v>3782</v>
      </c>
      <c r="SH117" s="5">
        <v>3615</v>
      </c>
      <c r="SI117" s="5">
        <v>4771</v>
      </c>
      <c r="SJ117" s="5">
        <v>3732</v>
      </c>
      <c r="SK117" s="5">
        <v>2926</v>
      </c>
      <c r="SL117" s="5">
        <v>2633</v>
      </c>
      <c r="SM117" s="5">
        <v>2793</v>
      </c>
      <c r="SN117" s="5">
        <v>2997</v>
      </c>
      <c r="SO117" s="5" t="s">
        <v>33</v>
      </c>
      <c r="SP117" s="5" t="s">
        <v>33</v>
      </c>
      <c r="SQ117" s="5" t="s">
        <v>33</v>
      </c>
      <c r="SR117" s="5" t="s">
        <v>33</v>
      </c>
      <c r="SS117" s="5" t="s">
        <v>33</v>
      </c>
      <c r="ST117" s="5" t="s">
        <v>33</v>
      </c>
      <c r="SU117" s="5">
        <v>9411</v>
      </c>
      <c r="SV117" s="5">
        <v>10708</v>
      </c>
      <c r="SW117" s="5">
        <v>10618</v>
      </c>
      <c r="SX117" s="5">
        <v>10002</v>
      </c>
      <c r="SY117" s="5">
        <v>8954</v>
      </c>
      <c r="SZ117" s="5">
        <v>11831</v>
      </c>
      <c r="TA117" s="5">
        <v>10556</v>
      </c>
      <c r="TB117" s="5">
        <v>11484</v>
      </c>
      <c r="TC117" s="5">
        <v>10230</v>
      </c>
      <c r="TD117" s="5">
        <v>9478</v>
      </c>
      <c r="TE117" s="5">
        <v>8485</v>
      </c>
      <c r="TF117" s="5">
        <v>7829</v>
      </c>
      <c r="TG117" s="5">
        <v>5347</v>
      </c>
      <c r="TH117" s="5">
        <v>7731</v>
      </c>
      <c r="TI117" s="5">
        <v>5847</v>
      </c>
      <c r="TJ117" s="5">
        <v>5109</v>
      </c>
      <c r="TK117" s="5">
        <v>4843</v>
      </c>
      <c r="TL117" s="5">
        <v>2203</v>
      </c>
      <c r="TM117" s="5">
        <v>3456</v>
      </c>
      <c r="TN117" s="5">
        <v>3379</v>
      </c>
      <c r="TO117" s="5">
        <v>3412</v>
      </c>
      <c r="TP117" s="5">
        <v>1823</v>
      </c>
      <c r="TQ117" s="5">
        <v>302</v>
      </c>
      <c r="TR117" s="5">
        <v>467</v>
      </c>
      <c r="TS117" s="5">
        <v>559</v>
      </c>
      <c r="TT117" s="5">
        <v>647</v>
      </c>
      <c r="TU117" s="5" t="s">
        <v>33</v>
      </c>
      <c r="TV117" s="5" t="s">
        <v>33</v>
      </c>
      <c r="TW117" s="5" t="s">
        <v>33</v>
      </c>
      <c r="TX117" s="5" t="s">
        <v>33</v>
      </c>
      <c r="TY117" s="5" t="s">
        <v>33</v>
      </c>
      <c r="TZ117" s="5" t="s">
        <v>33</v>
      </c>
      <c r="UA117" s="5">
        <v>1</v>
      </c>
      <c r="UB117" s="5">
        <v>1</v>
      </c>
      <c r="UC117" s="5">
        <v>1</v>
      </c>
      <c r="UD117" s="5">
        <v>2</v>
      </c>
      <c r="UE117" s="5">
        <v>6</v>
      </c>
      <c r="UF117" s="5">
        <v>2</v>
      </c>
      <c r="UG117" s="5">
        <v>2</v>
      </c>
      <c r="UH117" s="5">
        <v>1</v>
      </c>
      <c r="UI117" s="5">
        <v>33</v>
      </c>
      <c r="UJ117" s="5">
        <v>1</v>
      </c>
      <c r="UK117" s="5">
        <v>8</v>
      </c>
      <c r="UL117" s="5">
        <v>0</v>
      </c>
      <c r="UM117" s="5">
        <v>0</v>
      </c>
      <c r="UN117" s="5">
        <v>4</v>
      </c>
      <c r="UO117" s="5">
        <v>7</v>
      </c>
      <c r="UP117" s="5">
        <v>6</v>
      </c>
      <c r="UQ117" s="5">
        <v>6</v>
      </c>
      <c r="UR117" s="5">
        <v>7</v>
      </c>
      <c r="US117" s="5">
        <v>11</v>
      </c>
      <c r="UT117" s="5">
        <v>1</v>
      </c>
      <c r="UU117" s="5">
        <v>3</v>
      </c>
      <c r="UV117" s="5">
        <v>2</v>
      </c>
      <c r="UW117" s="5">
        <v>15</v>
      </c>
      <c r="UX117" s="5">
        <v>46</v>
      </c>
      <c r="UY117" s="5">
        <v>86</v>
      </c>
      <c r="UZ117" s="5">
        <v>59</v>
      </c>
      <c r="VA117" s="5" t="s">
        <v>33</v>
      </c>
      <c r="VB117" s="5" t="s">
        <v>33</v>
      </c>
      <c r="VC117" s="5" t="s">
        <v>33</v>
      </c>
      <c r="VD117" s="5" t="s">
        <v>33</v>
      </c>
      <c r="VE117" s="5" t="s">
        <v>33</v>
      </c>
      <c r="VF117" s="5" t="s">
        <v>33</v>
      </c>
      <c r="VG117" s="5">
        <v>19403</v>
      </c>
      <c r="VH117" s="5">
        <v>21105</v>
      </c>
      <c r="VI117" s="5">
        <v>20077</v>
      </c>
      <c r="VJ117" s="5">
        <v>18906</v>
      </c>
      <c r="VK117" s="5">
        <v>20059</v>
      </c>
      <c r="VL117" s="5">
        <v>20665</v>
      </c>
      <c r="VM117" s="5">
        <v>23423</v>
      </c>
      <c r="VN117" s="5">
        <v>23552</v>
      </c>
      <c r="VO117" s="5">
        <v>25240</v>
      </c>
      <c r="VP117" s="5">
        <v>21346</v>
      </c>
      <c r="VQ117" s="5">
        <v>22768</v>
      </c>
      <c r="VR117" s="5">
        <v>23899</v>
      </c>
      <c r="VS117" s="5">
        <v>21991</v>
      </c>
      <c r="VT117" s="5">
        <v>22058</v>
      </c>
      <c r="VU117" s="5">
        <v>20516</v>
      </c>
      <c r="VV117" s="5">
        <v>13955</v>
      </c>
      <c r="VW117" s="5">
        <v>16029</v>
      </c>
      <c r="VX117" s="5">
        <v>12337</v>
      </c>
      <c r="VY117" s="5">
        <v>12697</v>
      </c>
      <c r="VZ117" s="5">
        <v>11394</v>
      </c>
      <c r="WA117" s="5">
        <v>20843</v>
      </c>
      <c r="WB117" s="5">
        <v>15343</v>
      </c>
      <c r="WC117" s="5">
        <v>13846</v>
      </c>
      <c r="WD117" s="5">
        <v>15462</v>
      </c>
      <c r="WE117" s="5">
        <v>17921</v>
      </c>
      <c r="WF117" s="5">
        <v>20005</v>
      </c>
      <c r="WG117" s="5" t="s">
        <v>33</v>
      </c>
      <c r="WH117" s="5" t="s">
        <v>33</v>
      </c>
      <c r="WI117" s="5" t="s">
        <v>33</v>
      </c>
      <c r="WJ117" s="5" t="s">
        <v>33</v>
      </c>
      <c r="WK117" s="5" t="s">
        <v>33</v>
      </c>
      <c r="WL117" s="5" t="s">
        <v>33</v>
      </c>
      <c r="WM117" s="5">
        <v>358</v>
      </c>
      <c r="WN117" s="5">
        <v>195</v>
      </c>
      <c r="WO117" s="5">
        <v>360</v>
      </c>
      <c r="WP117" s="5">
        <v>403</v>
      </c>
      <c r="WQ117" s="5">
        <v>238</v>
      </c>
      <c r="WR117" s="5">
        <v>260</v>
      </c>
      <c r="WS117" s="5">
        <v>261</v>
      </c>
      <c r="WT117" s="5">
        <v>92</v>
      </c>
      <c r="WU117" s="5">
        <v>188</v>
      </c>
      <c r="WV117" s="5">
        <v>159</v>
      </c>
      <c r="WW117" s="5">
        <v>181</v>
      </c>
      <c r="WX117" s="5">
        <v>189</v>
      </c>
      <c r="WY117" s="5">
        <v>176</v>
      </c>
      <c r="WZ117" s="5">
        <v>149</v>
      </c>
      <c r="XA117" s="5">
        <v>165</v>
      </c>
      <c r="XB117" s="5">
        <v>158</v>
      </c>
      <c r="XC117" s="5">
        <v>116</v>
      </c>
      <c r="XD117" s="5">
        <v>78</v>
      </c>
      <c r="XE117" s="5">
        <v>39</v>
      </c>
      <c r="XF117" s="5">
        <v>48</v>
      </c>
      <c r="XG117" s="5">
        <v>109</v>
      </c>
      <c r="XH117" s="5">
        <v>74</v>
      </c>
      <c r="XI117" s="5">
        <v>57</v>
      </c>
      <c r="XJ117" s="5">
        <v>64</v>
      </c>
      <c r="XK117" s="5">
        <v>177</v>
      </c>
      <c r="XL117" s="5">
        <v>60</v>
      </c>
      <c r="XM117" s="5" t="s">
        <v>33</v>
      </c>
      <c r="XN117" s="5" t="s">
        <v>33</v>
      </c>
      <c r="XO117" s="5" t="s">
        <v>33</v>
      </c>
      <c r="XP117" s="5" t="s">
        <v>33</v>
      </c>
      <c r="XQ117" s="5" t="s">
        <v>33</v>
      </c>
      <c r="XR117" s="5" t="s">
        <v>33</v>
      </c>
      <c r="XS117" s="1">
        <v>16213</v>
      </c>
      <c r="XT117" s="3" t="s">
        <v>180</v>
      </c>
      <c r="XU117" s="3" t="s">
        <v>179</v>
      </c>
      <c r="XV117" s="3" t="s">
        <v>179</v>
      </c>
      <c r="XW117" s="3" t="s">
        <v>179</v>
      </c>
      <c r="XX117" s="3" t="s">
        <v>180</v>
      </c>
      <c r="XY117" s="3" t="s">
        <v>180</v>
      </c>
      <c r="XZ117" s="3" t="s">
        <v>188</v>
      </c>
    </row>
    <row r="118" spans="1:650" x14ac:dyDescent="0.3">
      <c r="A118" s="6" t="s">
        <v>149</v>
      </c>
      <c r="B118" s="1">
        <v>4057097</v>
      </c>
      <c r="C118" s="5">
        <v>1220</v>
      </c>
      <c r="D118" s="5">
        <v>5942</v>
      </c>
      <c r="E118" s="5">
        <v>20677</v>
      </c>
      <c r="F118" s="5">
        <v>11093</v>
      </c>
      <c r="G118" s="5">
        <v>13950</v>
      </c>
      <c r="H118" s="5">
        <v>37080</v>
      </c>
      <c r="I118" s="5">
        <v>15264</v>
      </c>
      <c r="J118" s="5">
        <v>69538</v>
      </c>
      <c r="K118" s="5">
        <v>1613</v>
      </c>
      <c r="L118" s="5">
        <v>876</v>
      </c>
      <c r="M118" s="5">
        <v>0</v>
      </c>
      <c r="N118" s="5">
        <v>0</v>
      </c>
      <c r="O118" s="5">
        <v>1856</v>
      </c>
      <c r="P118" s="5">
        <v>1514</v>
      </c>
      <c r="Q118" s="5">
        <v>574</v>
      </c>
      <c r="R118" s="5">
        <v>7962</v>
      </c>
      <c r="S118" s="5">
        <v>2315</v>
      </c>
      <c r="T118" s="5">
        <v>62</v>
      </c>
      <c r="U118" s="5">
        <v>2287</v>
      </c>
      <c r="V118" s="5">
        <v>1701</v>
      </c>
      <c r="W118" s="5">
        <v>476</v>
      </c>
      <c r="X118" s="5">
        <v>0</v>
      </c>
      <c r="Y118" s="5">
        <v>425</v>
      </c>
      <c r="Z118" s="5">
        <v>1004</v>
      </c>
      <c r="AA118" s="5">
        <v>0</v>
      </c>
      <c r="AB118" s="5">
        <v>0</v>
      </c>
      <c r="AC118" s="5">
        <v>0</v>
      </c>
      <c r="AD118" s="5">
        <v>10</v>
      </c>
      <c r="AE118" s="5">
        <v>0</v>
      </c>
      <c r="AF118" s="5">
        <v>42</v>
      </c>
      <c r="AG118" s="5">
        <v>136</v>
      </c>
      <c r="AH118" s="5">
        <v>8</v>
      </c>
      <c r="AI118" s="5">
        <v>12769</v>
      </c>
      <c r="AJ118" s="5">
        <v>8885</v>
      </c>
      <c r="AK118" s="5">
        <v>34005</v>
      </c>
      <c r="AL118" s="5">
        <v>11962</v>
      </c>
      <c r="AM118" s="5">
        <v>6209</v>
      </c>
      <c r="AN118" s="5">
        <v>36409</v>
      </c>
      <c r="AO118" s="5">
        <v>39637</v>
      </c>
      <c r="AP118" s="5">
        <v>78427</v>
      </c>
      <c r="AQ118" s="5">
        <v>407695</v>
      </c>
      <c r="AR118" s="5">
        <v>111333</v>
      </c>
      <c r="AS118" s="5">
        <v>94360</v>
      </c>
      <c r="AT118" s="5">
        <v>49679</v>
      </c>
      <c r="AU118" s="5">
        <v>13454</v>
      </c>
      <c r="AV118" s="5">
        <v>503582</v>
      </c>
      <c r="AW118" s="5">
        <v>55222</v>
      </c>
      <c r="AX118" s="5">
        <v>16440</v>
      </c>
      <c r="AY118" s="5">
        <v>5709</v>
      </c>
      <c r="AZ118" s="5">
        <v>5176</v>
      </c>
      <c r="BA118" s="5">
        <v>5640</v>
      </c>
      <c r="BB118" s="5">
        <v>5422</v>
      </c>
      <c r="BC118" s="5">
        <v>21867</v>
      </c>
      <c r="BD118" s="5">
        <v>6666</v>
      </c>
      <c r="BE118" s="5">
        <v>31327</v>
      </c>
      <c r="BF118" s="5">
        <v>20684</v>
      </c>
      <c r="BG118" s="5">
        <v>40451</v>
      </c>
      <c r="BH118" s="5">
        <v>46387</v>
      </c>
      <c r="BI118" s="5">
        <v>17723</v>
      </c>
      <c r="BJ118" s="5">
        <v>28550</v>
      </c>
      <c r="BK118" s="5">
        <v>55240</v>
      </c>
      <c r="BL118" s="5">
        <v>33998</v>
      </c>
      <c r="BM118" s="5">
        <v>25166</v>
      </c>
      <c r="BN118" s="5">
        <v>26139</v>
      </c>
      <c r="BO118" s="5">
        <v>390794</v>
      </c>
      <c r="BP118" s="5">
        <v>609823</v>
      </c>
      <c r="BQ118" s="5">
        <v>477153</v>
      </c>
      <c r="BR118" s="5">
        <v>294786</v>
      </c>
      <c r="BS118" s="5">
        <v>360021</v>
      </c>
      <c r="BT118" s="5">
        <v>599992</v>
      </c>
      <c r="BU118" s="5">
        <v>236436</v>
      </c>
      <c r="BV118" s="5">
        <v>1785430</v>
      </c>
      <c r="BW118" s="5">
        <v>138087</v>
      </c>
      <c r="BX118" s="5">
        <v>103898</v>
      </c>
      <c r="BY118" s="5">
        <v>134514</v>
      </c>
      <c r="BZ118" s="5">
        <v>154141</v>
      </c>
      <c r="CA118" s="5">
        <v>203686</v>
      </c>
      <c r="CB118" s="5">
        <v>116199</v>
      </c>
      <c r="CC118" s="5">
        <v>104653</v>
      </c>
      <c r="CD118" s="5">
        <v>85375</v>
      </c>
      <c r="CE118" s="5">
        <v>48041</v>
      </c>
      <c r="CF118" s="5">
        <v>66833</v>
      </c>
      <c r="CG118" s="5">
        <v>44416</v>
      </c>
      <c r="CH118" s="5">
        <v>20011</v>
      </c>
      <c r="CI118" s="5">
        <v>25445</v>
      </c>
      <c r="CJ118" s="5">
        <v>10950</v>
      </c>
      <c r="CK118" s="5">
        <v>15303</v>
      </c>
      <c r="CL118" s="5">
        <v>5198</v>
      </c>
      <c r="CM118" s="5">
        <v>22806</v>
      </c>
      <c r="CN118" s="5">
        <v>49382</v>
      </c>
      <c r="CO118" s="5">
        <v>36943</v>
      </c>
      <c r="CP118" s="5">
        <v>15934</v>
      </c>
      <c r="CQ118" s="5">
        <v>30907</v>
      </c>
      <c r="CR118" s="5">
        <v>21915</v>
      </c>
      <c r="CS118" s="5">
        <v>6044</v>
      </c>
      <c r="CT118" s="5">
        <v>7182</v>
      </c>
      <c r="CU118" s="5">
        <v>498971</v>
      </c>
      <c r="CV118" s="5">
        <v>468122</v>
      </c>
      <c r="CW118" s="5">
        <v>443069</v>
      </c>
      <c r="CX118" s="5">
        <v>341598</v>
      </c>
      <c r="CY118" s="5">
        <v>361852</v>
      </c>
      <c r="CZ118" s="5">
        <v>259549</v>
      </c>
      <c r="DA118" s="5">
        <v>242705</v>
      </c>
      <c r="DB118" s="5">
        <v>245315</v>
      </c>
      <c r="DC118" s="5">
        <v>263548</v>
      </c>
      <c r="DD118" s="5">
        <v>370904</v>
      </c>
      <c r="DE118" s="5">
        <v>266936</v>
      </c>
      <c r="DF118" s="5">
        <v>227180</v>
      </c>
      <c r="DG118" s="5">
        <v>286415</v>
      </c>
      <c r="DH118" s="5">
        <v>227531</v>
      </c>
      <c r="DI118" s="5">
        <v>214228</v>
      </c>
      <c r="DJ118" s="5">
        <v>196630</v>
      </c>
      <c r="DK118" s="5">
        <v>199462</v>
      </c>
      <c r="DL118" s="5">
        <v>228557</v>
      </c>
      <c r="DM118" s="5">
        <v>186118</v>
      </c>
      <c r="DN118" s="5">
        <v>157411</v>
      </c>
      <c r="DO118" s="5">
        <v>154720</v>
      </c>
      <c r="DP118" s="5">
        <v>119674</v>
      </c>
      <c r="DQ118" s="5">
        <v>93910</v>
      </c>
      <c r="DR118" s="5">
        <v>84889</v>
      </c>
      <c r="DS118" s="5">
        <v>90827</v>
      </c>
      <c r="DT118" s="5">
        <v>114519</v>
      </c>
      <c r="DU118" s="5">
        <v>158431</v>
      </c>
      <c r="DV118" s="5">
        <v>134613</v>
      </c>
      <c r="DW118" s="5">
        <v>116441</v>
      </c>
      <c r="DX118" s="5">
        <v>142395</v>
      </c>
      <c r="DY118" s="5">
        <v>113946</v>
      </c>
      <c r="DZ118" s="5">
        <v>116151</v>
      </c>
      <c r="EA118" s="5">
        <v>64777</v>
      </c>
      <c r="EB118" s="5">
        <v>53831</v>
      </c>
      <c r="EC118" s="5">
        <v>34762</v>
      </c>
      <c r="ED118" s="5">
        <v>27754</v>
      </c>
      <c r="EE118" s="5">
        <v>20406</v>
      </c>
      <c r="EF118" s="5">
        <v>35226</v>
      </c>
      <c r="EG118" s="5">
        <v>34896</v>
      </c>
      <c r="EH118" s="5">
        <v>28325</v>
      </c>
      <c r="EI118" s="5">
        <v>17106</v>
      </c>
      <c r="EJ118" s="5">
        <v>11728</v>
      </c>
      <c r="EK118" s="5">
        <v>8993</v>
      </c>
      <c r="EL118" s="5">
        <v>9206</v>
      </c>
      <c r="EM118" s="5">
        <v>6757</v>
      </c>
      <c r="EN118" s="5">
        <v>9499</v>
      </c>
      <c r="EO118" s="5">
        <v>5661</v>
      </c>
      <c r="EP118" s="5">
        <v>12437</v>
      </c>
      <c r="EQ118" s="5">
        <v>9783</v>
      </c>
      <c r="ER118" s="5">
        <v>11956</v>
      </c>
      <c r="ES118" s="5">
        <v>8153</v>
      </c>
      <c r="ET118" s="5">
        <v>5488</v>
      </c>
      <c r="EU118" s="5">
        <v>4735</v>
      </c>
      <c r="EV118" s="5">
        <v>5753</v>
      </c>
      <c r="EW118" s="5">
        <v>4595</v>
      </c>
      <c r="EX118" s="5">
        <v>4517</v>
      </c>
      <c r="EY118" s="5">
        <v>10783</v>
      </c>
      <c r="EZ118" s="5">
        <v>12227</v>
      </c>
      <c r="FA118" s="5">
        <v>4715</v>
      </c>
      <c r="FB118" s="5">
        <v>3562</v>
      </c>
      <c r="FC118" s="5">
        <v>3245</v>
      </c>
      <c r="FD118" s="5">
        <v>2487</v>
      </c>
      <c r="FE118" s="5">
        <v>832</v>
      </c>
      <c r="FF118" s="5">
        <v>2479</v>
      </c>
      <c r="FG118" s="5">
        <v>0</v>
      </c>
      <c r="FH118" s="5">
        <v>0</v>
      </c>
      <c r="FI118" s="5">
        <v>0</v>
      </c>
      <c r="FJ118" s="5">
        <v>0</v>
      </c>
      <c r="FK118" s="5">
        <v>0</v>
      </c>
      <c r="FL118" s="5">
        <v>0</v>
      </c>
      <c r="FM118" s="5">
        <v>0</v>
      </c>
      <c r="FN118" s="5">
        <v>0</v>
      </c>
      <c r="FO118" s="5">
        <v>0</v>
      </c>
      <c r="FP118" s="5">
        <v>0</v>
      </c>
      <c r="FQ118" s="5">
        <v>0</v>
      </c>
      <c r="FR118" s="5">
        <v>0</v>
      </c>
      <c r="FS118" s="5">
        <v>0</v>
      </c>
      <c r="FT118" s="5">
        <v>0</v>
      </c>
      <c r="FU118" s="5" t="s">
        <v>33</v>
      </c>
      <c r="FV118" s="5" t="s">
        <v>33</v>
      </c>
      <c r="FW118" s="5" t="s">
        <v>33</v>
      </c>
      <c r="FX118" s="5" t="s">
        <v>33</v>
      </c>
      <c r="FY118" s="5" t="s">
        <v>33</v>
      </c>
      <c r="FZ118" s="5" t="s">
        <v>33</v>
      </c>
      <c r="GA118" s="5" t="s">
        <v>33</v>
      </c>
      <c r="GB118" s="5" t="s">
        <v>33</v>
      </c>
      <c r="GC118" s="5" t="s">
        <v>33</v>
      </c>
      <c r="GD118" s="5" t="s">
        <v>33</v>
      </c>
      <c r="GE118" s="5" t="s">
        <v>33</v>
      </c>
      <c r="GF118" s="5" t="s">
        <v>33</v>
      </c>
      <c r="GG118" s="5" t="s">
        <v>33</v>
      </c>
      <c r="GH118" s="5" t="s">
        <v>33</v>
      </c>
      <c r="GI118" s="5" t="s">
        <v>33</v>
      </c>
      <c r="GJ118" s="5" t="s">
        <v>33</v>
      </c>
      <c r="GK118" s="5" t="s">
        <v>33</v>
      </c>
      <c r="GL118" s="5" t="s">
        <v>33</v>
      </c>
      <c r="GM118" s="5">
        <v>968530</v>
      </c>
      <c r="GN118" s="5">
        <v>1146604</v>
      </c>
      <c r="GO118" s="5">
        <v>1009665</v>
      </c>
      <c r="GP118" s="5">
        <v>687192</v>
      </c>
      <c r="GQ118" s="5">
        <v>762438</v>
      </c>
      <c r="GR118" s="5">
        <v>968255</v>
      </c>
      <c r="GS118" s="5">
        <v>568938</v>
      </c>
      <c r="GT118" s="5">
        <v>2207035</v>
      </c>
      <c r="GU118" s="5">
        <v>828049</v>
      </c>
      <c r="GV118" s="5">
        <v>598739</v>
      </c>
      <c r="GW118" s="5">
        <v>504803</v>
      </c>
      <c r="GX118" s="5">
        <v>440205</v>
      </c>
      <c r="GY118" s="5">
        <v>512169</v>
      </c>
      <c r="GZ118" s="5">
        <v>858326</v>
      </c>
      <c r="HA118" s="5">
        <v>380339</v>
      </c>
      <c r="HB118" s="5">
        <v>318844</v>
      </c>
      <c r="HC118" s="5">
        <v>265311</v>
      </c>
      <c r="HD118" s="5">
        <v>312584</v>
      </c>
      <c r="HE118" s="5">
        <v>246614</v>
      </c>
      <c r="HF118" s="5">
        <v>190072</v>
      </c>
      <c r="HG118" s="5">
        <v>207244</v>
      </c>
      <c r="HH118" s="5">
        <v>143118</v>
      </c>
      <c r="HI118" s="5">
        <v>145581</v>
      </c>
      <c r="HJ118" s="5">
        <v>116292</v>
      </c>
      <c r="HK118" s="5">
        <v>164867</v>
      </c>
      <c r="HL118" s="5">
        <v>222515</v>
      </c>
      <c r="HM118" s="5">
        <v>217721</v>
      </c>
      <c r="HN118" s="5">
        <v>182687</v>
      </c>
      <c r="HO118" s="5">
        <v>205411</v>
      </c>
      <c r="HP118" s="5">
        <v>200416</v>
      </c>
      <c r="HQ118" s="5">
        <v>146124</v>
      </c>
      <c r="HR118" s="5">
        <v>151959</v>
      </c>
      <c r="HS118" s="5">
        <v>1856902</v>
      </c>
      <c r="HT118" s="5">
        <v>2023344</v>
      </c>
      <c r="HU118" s="5">
        <v>1896684</v>
      </c>
      <c r="HV118" s="5">
        <v>1715590</v>
      </c>
      <c r="HW118" s="5">
        <v>1833652</v>
      </c>
      <c r="HX118" s="5">
        <v>2153137</v>
      </c>
      <c r="HY118" s="5">
        <v>2167806</v>
      </c>
      <c r="HZ118" s="5">
        <v>1598780</v>
      </c>
      <c r="IA118" s="5">
        <v>1396225</v>
      </c>
      <c r="IB118" s="5">
        <v>924246</v>
      </c>
      <c r="IC118" s="5">
        <v>867609</v>
      </c>
      <c r="ID118" s="5">
        <v>1043152</v>
      </c>
      <c r="IE118" s="5">
        <v>766725</v>
      </c>
      <c r="IF118" s="5">
        <v>637770</v>
      </c>
      <c r="IG118" s="5">
        <v>470992</v>
      </c>
      <c r="IH118" s="5">
        <v>457323</v>
      </c>
      <c r="II118" s="5">
        <v>494166</v>
      </c>
      <c r="IJ118" s="5">
        <v>309358</v>
      </c>
      <c r="IK118" s="5">
        <v>709565</v>
      </c>
      <c r="IL118" s="5">
        <v>1333856</v>
      </c>
      <c r="IM118" s="5">
        <v>554840</v>
      </c>
      <c r="IN118" s="5">
        <v>520939</v>
      </c>
      <c r="IO118" s="5">
        <v>686543</v>
      </c>
      <c r="IP118" s="5">
        <v>517484</v>
      </c>
      <c r="IQ118" s="5">
        <v>512442</v>
      </c>
      <c r="IR118" s="5">
        <v>553782</v>
      </c>
      <c r="IS118" s="5">
        <v>575992</v>
      </c>
      <c r="IT118" s="5">
        <v>555562</v>
      </c>
      <c r="IU118" s="5">
        <v>523962</v>
      </c>
      <c r="IV118" s="5">
        <v>543577</v>
      </c>
      <c r="IW118" s="5">
        <v>566302</v>
      </c>
      <c r="IX118" s="5">
        <v>540602</v>
      </c>
      <c r="IY118" s="5">
        <v>25414</v>
      </c>
      <c r="IZ118" s="5">
        <v>23890</v>
      </c>
      <c r="JA118" s="5">
        <v>22456</v>
      </c>
      <c r="JB118" s="5">
        <v>24109</v>
      </c>
      <c r="JC118" s="5">
        <v>23950</v>
      </c>
      <c r="JD118" s="5">
        <v>42998</v>
      </c>
      <c r="JE118" s="5">
        <v>60755</v>
      </c>
      <c r="JF118" s="5">
        <v>87201</v>
      </c>
      <c r="JG118" s="5">
        <v>65570</v>
      </c>
      <c r="JH118" s="5">
        <v>64431</v>
      </c>
      <c r="JI118" s="5">
        <v>63771</v>
      </c>
      <c r="JJ118" s="5">
        <v>51851</v>
      </c>
      <c r="JK118" s="5">
        <v>54273</v>
      </c>
      <c r="JL118" s="5">
        <v>62668</v>
      </c>
      <c r="JM118" s="5">
        <v>27688</v>
      </c>
      <c r="JN118" s="5">
        <v>46160</v>
      </c>
      <c r="JO118" s="5">
        <v>31522</v>
      </c>
      <c r="JP118" s="5">
        <v>39124</v>
      </c>
      <c r="JQ118" s="5">
        <v>28109</v>
      </c>
      <c r="JR118" s="5">
        <v>29539</v>
      </c>
      <c r="JS118" s="5">
        <v>38129</v>
      </c>
      <c r="JT118" s="5">
        <v>43886</v>
      </c>
      <c r="JU118" s="5">
        <v>46722</v>
      </c>
      <c r="JV118" s="5">
        <v>25645</v>
      </c>
      <c r="JW118" s="5">
        <v>62730</v>
      </c>
      <c r="JX118" s="5">
        <v>43451</v>
      </c>
      <c r="JY118" s="5">
        <v>48643</v>
      </c>
      <c r="JZ118" s="5">
        <v>44999</v>
      </c>
      <c r="KA118" s="5">
        <v>42296</v>
      </c>
      <c r="KB118" s="5">
        <v>39752</v>
      </c>
      <c r="KC118" s="5">
        <v>41949</v>
      </c>
      <c r="KD118" s="5">
        <v>38512</v>
      </c>
      <c r="KE118" s="5">
        <v>55439</v>
      </c>
      <c r="KF118" s="5">
        <v>52409</v>
      </c>
      <c r="KG118" s="5">
        <v>53385</v>
      </c>
      <c r="KH118" s="5">
        <v>53992</v>
      </c>
      <c r="KI118" s="5">
        <v>54493</v>
      </c>
      <c r="KJ118" s="5">
        <v>49604</v>
      </c>
      <c r="KK118" s="5">
        <v>56140</v>
      </c>
      <c r="KL118" s="5">
        <v>53476</v>
      </c>
      <c r="KM118" s="5">
        <v>39868</v>
      </c>
      <c r="KN118" s="5">
        <v>71051</v>
      </c>
      <c r="KO118" s="5">
        <v>64719</v>
      </c>
      <c r="KP118" s="5">
        <v>93009</v>
      </c>
      <c r="KQ118" s="5">
        <v>102121</v>
      </c>
      <c r="KR118" s="5">
        <v>243279</v>
      </c>
      <c r="KS118" s="5">
        <v>203540</v>
      </c>
      <c r="KT118" s="5">
        <v>210875</v>
      </c>
      <c r="KU118" s="5">
        <v>138661</v>
      </c>
      <c r="KV118" s="5">
        <v>72666</v>
      </c>
      <c r="KW118" s="5">
        <v>101560</v>
      </c>
      <c r="KX118" s="5">
        <v>53391</v>
      </c>
      <c r="KY118" s="5">
        <v>66462</v>
      </c>
      <c r="KZ118" s="5">
        <v>15251</v>
      </c>
      <c r="LA118" s="5">
        <v>22311</v>
      </c>
      <c r="LB118" s="5">
        <v>17310</v>
      </c>
      <c r="LC118" s="5">
        <v>20387</v>
      </c>
      <c r="LD118" s="5">
        <v>20484</v>
      </c>
      <c r="LE118" s="5">
        <v>18081</v>
      </c>
      <c r="LF118" s="5">
        <v>13666</v>
      </c>
      <c r="LG118" s="5">
        <v>13997</v>
      </c>
      <c r="LH118" s="5">
        <v>13469</v>
      </c>
      <c r="LI118" s="5">
        <v>14857</v>
      </c>
      <c r="LJ118" s="5">
        <v>14944</v>
      </c>
      <c r="LK118" s="5">
        <v>40991</v>
      </c>
      <c r="LL118" s="5">
        <v>36166</v>
      </c>
      <c r="LM118" s="5">
        <v>33710</v>
      </c>
      <c r="LN118" s="5">
        <v>33885</v>
      </c>
      <c r="LO118" s="5">
        <v>30848</v>
      </c>
      <c r="LP118" s="5">
        <v>31490</v>
      </c>
      <c r="LQ118" s="5">
        <v>39719</v>
      </c>
      <c r="LR118" s="5">
        <v>22059</v>
      </c>
      <c r="LS118" s="5">
        <v>21534</v>
      </c>
      <c r="LT118" s="5">
        <v>21067</v>
      </c>
      <c r="LU118" s="5">
        <v>21126</v>
      </c>
      <c r="LV118" s="5">
        <v>19230</v>
      </c>
      <c r="LW118" s="5">
        <v>22089</v>
      </c>
      <c r="LX118" s="5">
        <v>18508</v>
      </c>
      <c r="LY118" s="5">
        <v>11176</v>
      </c>
      <c r="LZ118" s="5">
        <v>9358</v>
      </c>
      <c r="MA118" s="5">
        <v>8828</v>
      </c>
      <c r="MB118" s="5">
        <v>6933</v>
      </c>
      <c r="MC118" s="5">
        <v>5756</v>
      </c>
      <c r="MD118" s="5">
        <v>5316</v>
      </c>
      <c r="ME118" s="5">
        <v>5719</v>
      </c>
      <c r="MF118" s="5">
        <v>5755</v>
      </c>
      <c r="MG118" s="5">
        <v>4974</v>
      </c>
      <c r="MH118" s="5">
        <v>4405</v>
      </c>
      <c r="MI118" s="5">
        <v>4644</v>
      </c>
      <c r="MJ118" s="5">
        <v>4275</v>
      </c>
      <c r="MK118" s="5">
        <v>6359</v>
      </c>
      <c r="ML118" s="5">
        <v>4264</v>
      </c>
      <c r="MM118" s="5">
        <v>3027</v>
      </c>
      <c r="MN118" s="5">
        <v>3525</v>
      </c>
      <c r="MO118" s="5">
        <v>3556</v>
      </c>
      <c r="MP118" s="5">
        <v>4114</v>
      </c>
      <c r="MQ118" s="5">
        <v>3091</v>
      </c>
      <c r="MR118" s="5">
        <v>3493</v>
      </c>
      <c r="MS118" s="5">
        <v>3407</v>
      </c>
      <c r="MT118" s="5">
        <v>3365</v>
      </c>
      <c r="MU118" s="5">
        <v>3878</v>
      </c>
      <c r="MV118" s="5">
        <v>3611</v>
      </c>
      <c r="MW118" s="5">
        <v>3211</v>
      </c>
      <c r="MX118" s="5">
        <v>3524</v>
      </c>
      <c r="MY118" s="5">
        <v>2777</v>
      </c>
      <c r="MZ118" s="5">
        <v>1896</v>
      </c>
      <c r="NA118" s="5">
        <v>4263</v>
      </c>
      <c r="NB118" s="5">
        <v>3844</v>
      </c>
      <c r="NC118" s="5">
        <v>2073</v>
      </c>
      <c r="ND118" s="5">
        <v>1162</v>
      </c>
      <c r="NE118" s="5" t="s">
        <v>33</v>
      </c>
      <c r="NF118" s="5" t="s">
        <v>33</v>
      </c>
      <c r="NG118" s="5" t="s">
        <v>33</v>
      </c>
      <c r="NH118" s="5" t="s">
        <v>33</v>
      </c>
      <c r="NI118" s="5" t="s">
        <v>33</v>
      </c>
      <c r="NJ118" s="5" t="s">
        <v>33</v>
      </c>
      <c r="NK118" s="5" t="s">
        <v>33</v>
      </c>
      <c r="NL118" s="5" t="s">
        <v>33</v>
      </c>
      <c r="NM118" s="5" t="s">
        <v>33</v>
      </c>
      <c r="NN118" s="5" t="s">
        <v>33</v>
      </c>
      <c r="NO118" s="5" t="s">
        <v>33</v>
      </c>
      <c r="NP118" s="5" t="s">
        <v>33</v>
      </c>
      <c r="NQ118" s="5" t="s">
        <v>33</v>
      </c>
      <c r="NR118" s="5" t="s">
        <v>33</v>
      </c>
      <c r="NS118" s="5" t="s">
        <v>33</v>
      </c>
      <c r="NT118" s="5" t="s">
        <v>33</v>
      </c>
      <c r="NU118" s="5" t="s">
        <v>33</v>
      </c>
      <c r="NV118" s="5" t="s">
        <v>33</v>
      </c>
      <c r="NW118" s="5">
        <v>0</v>
      </c>
      <c r="NX118" s="5">
        <v>0</v>
      </c>
      <c r="NY118" s="5">
        <v>0</v>
      </c>
      <c r="NZ118" s="5">
        <v>0</v>
      </c>
      <c r="OA118" s="5">
        <v>0</v>
      </c>
      <c r="OB118" s="5">
        <v>0</v>
      </c>
      <c r="OC118" s="5">
        <v>0</v>
      </c>
      <c r="OD118" s="5">
        <v>0</v>
      </c>
      <c r="OE118" s="5">
        <v>0</v>
      </c>
      <c r="OF118" s="5">
        <v>0</v>
      </c>
      <c r="OG118" s="5">
        <v>0</v>
      </c>
      <c r="OH118" s="5">
        <v>0</v>
      </c>
      <c r="OI118" s="5">
        <v>0</v>
      </c>
      <c r="OJ118" s="5">
        <v>0</v>
      </c>
      <c r="OK118" s="5" t="s">
        <v>33</v>
      </c>
      <c r="OL118" s="5" t="s">
        <v>33</v>
      </c>
      <c r="OM118" s="5" t="s">
        <v>33</v>
      </c>
      <c r="ON118" s="5" t="s">
        <v>33</v>
      </c>
      <c r="OO118" s="5" t="s">
        <v>33</v>
      </c>
      <c r="OP118" s="5" t="s">
        <v>33</v>
      </c>
      <c r="OQ118" s="5" t="s">
        <v>33</v>
      </c>
      <c r="OR118" s="5" t="s">
        <v>33</v>
      </c>
      <c r="OS118" s="5" t="s">
        <v>33</v>
      </c>
      <c r="OT118" s="5" t="s">
        <v>33</v>
      </c>
      <c r="OU118" s="5" t="s">
        <v>33</v>
      </c>
      <c r="OV118" s="5" t="s">
        <v>33</v>
      </c>
      <c r="OW118" s="5" t="s">
        <v>33</v>
      </c>
      <c r="OX118" s="5" t="s">
        <v>33</v>
      </c>
      <c r="OY118" s="5" t="s">
        <v>33</v>
      </c>
      <c r="OZ118" s="5" t="s">
        <v>33</v>
      </c>
      <c r="PA118" s="5" t="s">
        <v>33</v>
      </c>
      <c r="PB118" s="5" t="s">
        <v>33</v>
      </c>
      <c r="PC118" s="5">
        <v>92188</v>
      </c>
      <c r="PD118" s="5">
        <v>73574</v>
      </c>
      <c r="PE118" s="5">
        <v>84355</v>
      </c>
      <c r="PF118" s="5">
        <v>79865</v>
      </c>
      <c r="PG118" s="5">
        <v>84261</v>
      </c>
      <c r="PH118" s="5">
        <v>56674</v>
      </c>
      <c r="PI118" s="5">
        <v>72101</v>
      </c>
      <c r="PJ118" s="5">
        <v>78030</v>
      </c>
      <c r="PK118" s="5">
        <v>67838</v>
      </c>
      <c r="PL118" s="5">
        <v>51072</v>
      </c>
      <c r="PM118" s="5">
        <v>81616</v>
      </c>
      <c r="PN118" s="5">
        <v>66549</v>
      </c>
      <c r="PO118" s="5">
        <v>67221</v>
      </c>
      <c r="PP118" s="5">
        <v>66073</v>
      </c>
      <c r="PQ118" s="5">
        <v>51643</v>
      </c>
      <c r="PR118" s="5">
        <v>54458</v>
      </c>
      <c r="PS118" s="5">
        <v>44174</v>
      </c>
      <c r="PT118" s="5">
        <v>38537</v>
      </c>
      <c r="PU118" s="5">
        <v>29158</v>
      </c>
      <c r="PV118" s="5">
        <v>26149</v>
      </c>
      <c r="PW118" s="5">
        <v>26698</v>
      </c>
      <c r="PX118" s="5">
        <v>23711</v>
      </c>
      <c r="PY118" s="5">
        <v>21232</v>
      </c>
      <c r="PZ118" s="5">
        <v>18717</v>
      </c>
      <c r="QA118" s="5">
        <v>18427</v>
      </c>
      <c r="QB118" s="5">
        <v>18769</v>
      </c>
      <c r="QC118" s="5">
        <v>19729</v>
      </c>
      <c r="QD118" s="5">
        <v>18846</v>
      </c>
      <c r="QE118" s="5">
        <v>19008</v>
      </c>
      <c r="QF118" s="5">
        <v>17647</v>
      </c>
      <c r="QG118" s="5">
        <v>20880</v>
      </c>
      <c r="QH118" s="5">
        <v>25365</v>
      </c>
      <c r="QI118" s="5">
        <v>88303</v>
      </c>
      <c r="QJ118" s="5">
        <v>65159</v>
      </c>
      <c r="QK118" s="5">
        <v>60021</v>
      </c>
      <c r="QL118" s="5">
        <v>61166</v>
      </c>
      <c r="QM118" s="5">
        <v>57181</v>
      </c>
      <c r="QN118" s="5">
        <v>55545</v>
      </c>
      <c r="QO118" s="5">
        <v>56681</v>
      </c>
      <c r="QP118" s="5">
        <v>62888</v>
      </c>
      <c r="QQ118" s="5">
        <v>59758</v>
      </c>
      <c r="QR118" s="5">
        <v>58341</v>
      </c>
      <c r="QS118" s="5">
        <v>63827</v>
      </c>
      <c r="QT118" s="5">
        <v>52872</v>
      </c>
      <c r="QU118" s="5">
        <v>52172</v>
      </c>
      <c r="QV118" s="5">
        <v>52104</v>
      </c>
      <c r="QW118" s="5">
        <v>53454</v>
      </c>
      <c r="QX118" s="5">
        <v>46707</v>
      </c>
      <c r="QY118" s="5">
        <v>59357</v>
      </c>
      <c r="QZ118" s="5">
        <v>37773</v>
      </c>
      <c r="RA118" s="5">
        <v>32175</v>
      </c>
      <c r="RB118" s="5">
        <v>31036</v>
      </c>
      <c r="RC118" s="5">
        <v>40212</v>
      </c>
      <c r="RD118" s="5">
        <v>45025</v>
      </c>
      <c r="RE118" s="5">
        <v>26959</v>
      </c>
      <c r="RF118" s="5">
        <v>20062</v>
      </c>
      <c r="RG118" s="5">
        <v>17052</v>
      </c>
      <c r="RH118" s="5">
        <v>14952</v>
      </c>
      <c r="RI118" s="5">
        <v>16555</v>
      </c>
      <c r="RJ118" s="5">
        <v>15245</v>
      </c>
      <c r="RK118" s="5">
        <v>14965</v>
      </c>
      <c r="RL118" s="5">
        <v>12338</v>
      </c>
      <c r="RM118" s="5">
        <v>14922</v>
      </c>
      <c r="RN118" s="5">
        <v>17249</v>
      </c>
      <c r="RO118" s="5">
        <v>77998</v>
      </c>
      <c r="RP118" s="5">
        <v>55070</v>
      </c>
      <c r="RQ118" s="5">
        <v>46369</v>
      </c>
      <c r="RR118" s="5">
        <v>44111</v>
      </c>
      <c r="RS118" s="5">
        <v>45453</v>
      </c>
      <c r="RT118" s="5">
        <v>43897</v>
      </c>
      <c r="RU118" s="5">
        <v>53797</v>
      </c>
      <c r="RV118" s="5">
        <v>57106</v>
      </c>
      <c r="RW118" s="5">
        <v>57098</v>
      </c>
      <c r="RX118" s="5">
        <v>59250</v>
      </c>
      <c r="RY118" s="5">
        <v>57424</v>
      </c>
      <c r="RZ118" s="5">
        <v>53738</v>
      </c>
      <c r="SA118" s="5">
        <v>54518</v>
      </c>
      <c r="SB118" s="5">
        <v>51615</v>
      </c>
      <c r="SC118" s="5">
        <v>50246</v>
      </c>
      <c r="SD118" s="5">
        <v>52415</v>
      </c>
      <c r="SE118" s="5">
        <v>47500</v>
      </c>
      <c r="SF118" s="5">
        <v>48485</v>
      </c>
      <c r="SG118" s="5">
        <v>39921</v>
      </c>
      <c r="SH118" s="5">
        <v>37229</v>
      </c>
      <c r="SI118" s="5">
        <v>34172</v>
      </c>
      <c r="SJ118" s="5">
        <v>47308</v>
      </c>
      <c r="SK118" s="5">
        <v>37573</v>
      </c>
      <c r="SL118" s="5">
        <v>32570</v>
      </c>
      <c r="SM118" s="5">
        <v>31920</v>
      </c>
      <c r="SN118" s="5">
        <v>31560</v>
      </c>
      <c r="SO118" s="5">
        <v>32922</v>
      </c>
      <c r="SP118" s="5">
        <v>29664</v>
      </c>
      <c r="SQ118" s="5">
        <v>27779</v>
      </c>
      <c r="SR118" s="5">
        <v>24910</v>
      </c>
      <c r="SS118" s="5">
        <v>24052</v>
      </c>
      <c r="ST118" s="5">
        <v>22299</v>
      </c>
      <c r="SU118" s="5">
        <v>133655</v>
      </c>
      <c r="SV118" s="5">
        <v>144650</v>
      </c>
      <c r="SW118" s="5">
        <v>174580</v>
      </c>
      <c r="SX118" s="5">
        <v>208005</v>
      </c>
      <c r="SY118" s="5">
        <v>173383</v>
      </c>
      <c r="SZ118" s="5">
        <v>157667</v>
      </c>
      <c r="TA118" s="5">
        <v>148373</v>
      </c>
      <c r="TB118" s="5">
        <v>159183</v>
      </c>
      <c r="TC118" s="5">
        <v>154668</v>
      </c>
      <c r="TD118" s="5">
        <v>128639</v>
      </c>
      <c r="TE118" s="5">
        <v>153406</v>
      </c>
      <c r="TF118" s="5">
        <v>160367</v>
      </c>
      <c r="TG118" s="5">
        <v>120550</v>
      </c>
      <c r="TH118" s="5">
        <v>86875</v>
      </c>
      <c r="TI118" s="5">
        <v>86867</v>
      </c>
      <c r="TJ118" s="5">
        <v>44301</v>
      </c>
      <c r="TK118" s="5">
        <v>41369</v>
      </c>
      <c r="TL118" s="5">
        <v>29480</v>
      </c>
      <c r="TM118" s="5">
        <v>50997</v>
      </c>
      <c r="TN118" s="5">
        <v>31388</v>
      </c>
      <c r="TO118" s="5">
        <v>25291</v>
      </c>
      <c r="TP118" s="5">
        <v>30773</v>
      </c>
      <c r="TQ118" s="5">
        <v>31484</v>
      </c>
      <c r="TR118" s="5">
        <v>51039</v>
      </c>
      <c r="TS118" s="5">
        <v>44686</v>
      </c>
      <c r="TT118" s="5">
        <v>35911</v>
      </c>
      <c r="TU118" s="5">
        <v>31667</v>
      </c>
      <c r="TV118" s="5">
        <v>35287</v>
      </c>
      <c r="TW118" s="5">
        <v>29939</v>
      </c>
      <c r="TX118" s="5">
        <v>12809</v>
      </c>
      <c r="TY118" s="5">
        <v>5562</v>
      </c>
      <c r="TZ118" s="5">
        <v>6668</v>
      </c>
      <c r="UA118" s="5">
        <v>0</v>
      </c>
      <c r="UB118" s="5">
        <v>0</v>
      </c>
      <c r="UC118" s="5">
        <v>0</v>
      </c>
      <c r="UD118" s="5">
        <v>0</v>
      </c>
      <c r="UE118" s="5">
        <v>0</v>
      </c>
      <c r="UF118" s="5">
        <v>0</v>
      </c>
      <c r="UG118" s="5">
        <v>0</v>
      </c>
      <c r="UH118" s="5">
        <v>0</v>
      </c>
      <c r="UI118" s="5">
        <v>0</v>
      </c>
      <c r="UJ118" s="5">
        <v>0</v>
      </c>
      <c r="UK118" s="5">
        <v>0</v>
      </c>
      <c r="UL118" s="5">
        <v>0</v>
      </c>
      <c r="UM118" s="5">
        <v>94</v>
      </c>
      <c r="UN118" s="5">
        <v>113</v>
      </c>
      <c r="UO118" s="5">
        <v>74</v>
      </c>
      <c r="UP118" s="5">
        <v>118</v>
      </c>
      <c r="UQ118" s="5">
        <v>112</v>
      </c>
      <c r="UR118" s="5">
        <v>60</v>
      </c>
      <c r="US118" s="5">
        <v>1</v>
      </c>
      <c r="UT118" s="5">
        <v>2</v>
      </c>
      <c r="UU118" s="5">
        <v>34</v>
      </c>
      <c r="UV118" s="5">
        <v>33</v>
      </c>
      <c r="UW118" s="5">
        <v>206</v>
      </c>
      <c r="UX118" s="5">
        <v>181</v>
      </c>
      <c r="UY118" s="5">
        <v>700</v>
      </c>
      <c r="UZ118" s="5">
        <v>881</v>
      </c>
      <c r="VA118" s="5">
        <v>471</v>
      </c>
      <c r="VB118" s="5">
        <v>3307</v>
      </c>
      <c r="VC118" s="5">
        <v>1784</v>
      </c>
      <c r="VD118" s="5">
        <v>5073</v>
      </c>
      <c r="VE118" s="5">
        <v>2679</v>
      </c>
      <c r="VF118" s="5">
        <v>2260</v>
      </c>
      <c r="VG118" s="5">
        <v>486011</v>
      </c>
      <c r="VH118" s="5">
        <v>468782</v>
      </c>
      <c r="VI118" s="5">
        <v>416491</v>
      </c>
      <c r="VJ118" s="5">
        <v>391564</v>
      </c>
      <c r="VK118" s="5">
        <v>446446</v>
      </c>
      <c r="VL118" s="5">
        <v>581932</v>
      </c>
      <c r="VM118" s="5">
        <v>622013</v>
      </c>
      <c r="VN118" s="5">
        <v>400171</v>
      </c>
      <c r="VO118" s="5">
        <v>437623</v>
      </c>
      <c r="VP118" s="5">
        <v>354745</v>
      </c>
      <c r="VQ118" s="5">
        <v>253592</v>
      </c>
      <c r="VR118" s="5">
        <v>241462</v>
      </c>
      <c r="VS118" s="5">
        <v>232846</v>
      </c>
      <c r="VT118" s="5">
        <v>206859</v>
      </c>
      <c r="VU118" s="5">
        <v>176642</v>
      </c>
      <c r="VV118" s="5">
        <v>149028</v>
      </c>
      <c r="VW118" s="5">
        <v>189540</v>
      </c>
      <c r="VX118" s="5">
        <v>134764</v>
      </c>
      <c r="VY118" s="5">
        <v>110070</v>
      </c>
      <c r="VZ118" s="5">
        <v>103101</v>
      </c>
      <c r="WA118" s="5">
        <v>142599</v>
      </c>
      <c r="WB118" s="5">
        <v>173037</v>
      </c>
      <c r="WC118" s="5">
        <v>116779</v>
      </c>
      <c r="WD118" s="5">
        <v>131220</v>
      </c>
      <c r="WE118" s="5">
        <v>110322</v>
      </c>
      <c r="WF118" s="5">
        <v>116961</v>
      </c>
      <c r="WG118" s="5">
        <v>110942</v>
      </c>
      <c r="WH118" s="5">
        <v>95712</v>
      </c>
      <c r="WI118" s="5">
        <v>88369</v>
      </c>
      <c r="WJ118" s="5">
        <v>101593</v>
      </c>
      <c r="WK118" s="5">
        <v>80847</v>
      </c>
      <c r="WL118" s="5">
        <v>83690</v>
      </c>
      <c r="WM118" s="5">
        <v>12342</v>
      </c>
      <c r="WN118" s="5">
        <v>9056</v>
      </c>
      <c r="WO118" s="5">
        <v>9138</v>
      </c>
      <c r="WP118" s="5">
        <v>8608</v>
      </c>
      <c r="WQ118" s="5">
        <v>8997</v>
      </c>
      <c r="WR118" s="5">
        <v>8526</v>
      </c>
      <c r="WS118" s="5">
        <v>6725</v>
      </c>
      <c r="WT118" s="5">
        <v>8640</v>
      </c>
      <c r="WU118" s="5">
        <v>7842</v>
      </c>
      <c r="WV118" s="5">
        <v>7571</v>
      </c>
      <c r="WW118" s="5">
        <v>8239</v>
      </c>
      <c r="WX118" s="5">
        <v>6798</v>
      </c>
      <c r="WY118" s="5">
        <v>6317</v>
      </c>
      <c r="WZ118" s="5">
        <v>17176</v>
      </c>
      <c r="XA118" s="5">
        <v>14850</v>
      </c>
      <c r="XB118" s="5">
        <v>17024</v>
      </c>
      <c r="XC118" s="5">
        <v>14147</v>
      </c>
      <c r="XD118" s="5">
        <v>27698</v>
      </c>
      <c r="XE118" s="5">
        <v>41883</v>
      </c>
      <c r="XF118" s="5">
        <v>33891</v>
      </c>
      <c r="XG118" s="5">
        <v>10731</v>
      </c>
      <c r="XH118" s="5">
        <v>5018</v>
      </c>
      <c r="XI118" s="5">
        <v>3295</v>
      </c>
      <c r="XJ118" s="5">
        <v>2488</v>
      </c>
      <c r="XK118" s="5">
        <v>2415</v>
      </c>
      <c r="XL118" s="5">
        <v>2556</v>
      </c>
      <c r="XM118" s="5">
        <v>4264</v>
      </c>
      <c r="XN118" s="5">
        <v>2019</v>
      </c>
      <c r="XO118" s="5">
        <v>2142</v>
      </c>
      <c r="XP118" s="5">
        <v>2228</v>
      </c>
      <c r="XQ118" s="5">
        <v>2177</v>
      </c>
      <c r="XR118" s="5">
        <v>1590</v>
      </c>
      <c r="XS118" s="1">
        <v>16609</v>
      </c>
      <c r="XT118" s="3" t="s">
        <v>180</v>
      </c>
      <c r="XU118" s="3" t="s">
        <v>180</v>
      </c>
      <c r="XV118" s="3" t="s">
        <v>180</v>
      </c>
      <c r="XW118" s="3" t="s">
        <v>179</v>
      </c>
      <c r="XX118" s="3" t="s">
        <v>180</v>
      </c>
      <c r="XY118" s="3" t="s">
        <v>180</v>
      </c>
      <c r="XZ118" s="3" t="s">
        <v>256</v>
      </c>
    </row>
    <row r="119" spans="1:650" x14ac:dyDescent="0.3">
      <c r="A119" s="6" t="s">
        <v>150</v>
      </c>
      <c r="B119" s="1">
        <v>4082747</v>
      </c>
      <c r="C119" s="5" t="s">
        <v>33</v>
      </c>
      <c r="D119" s="5">
        <v>4</v>
      </c>
      <c r="E119" s="5">
        <v>0</v>
      </c>
      <c r="F119" s="5">
        <v>0</v>
      </c>
      <c r="G119" s="5">
        <v>29336</v>
      </c>
      <c r="H119" s="5">
        <v>2169</v>
      </c>
      <c r="I119" s="5">
        <v>25</v>
      </c>
      <c r="J119" s="5">
        <v>475</v>
      </c>
      <c r="K119" s="5">
        <v>0</v>
      </c>
      <c r="L119" s="5">
        <v>0</v>
      </c>
      <c r="M119" s="5">
        <v>0</v>
      </c>
      <c r="N119" s="5">
        <v>0</v>
      </c>
      <c r="O119" s="5">
        <v>0</v>
      </c>
      <c r="P119" s="5" t="s">
        <v>33</v>
      </c>
      <c r="Q119" s="5">
        <v>0</v>
      </c>
      <c r="R119" s="5">
        <v>0</v>
      </c>
      <c r="S119" s="5" t="s">
        <v>33</v>
      </c>
      <c r="T119" s="5" t="s">
        <v>33</v>
      </c>
      <c r="U119" s="5" t="s">
        <v>33</v>
      </c>
      <c r="V119" s="5" t="s">
        <v>33</v>
      </c>
      <c r="W119" s="5" t="s">
        <v>33</v>
      </c>
      <c r="X119" s="5" t="s">
        <v>33</v>
      </c>
      <c r="Y119" s="5" t="s">
        <v>33</v>
      </c>
      <c r="Z119" s="5" t="s">
        <v>33</v>
      </c>
      <c r="AA119" s="5" t="s">
        <v>33</v>
      </c>
      <c r="AB119" s="5" t="s">
        <v>33</v>
      </c>
      <c r="AC119" s="5" t="s">
        <v>33</v>
      </c>
      <c r="AD119" s="5" t="s">
        <v>33</v>
      </c>
      <c r="AE119" s="5" t="s">
        <v>33</v>
      </c>
      <c r="AF119" s="5" t="s">
        <v>33</v>
      </c>
      <c r="AG119" s="5" t="s">
        <v>33</v>
      </c>
      <c r="AH119" s="5" t="s">
        <v>33</v>
      </c>
      <c r="AI119" s="5" t="s">
        <v>33</v>
      </c>
      <c r="AJ119" s="5">
        <v>0</v>
      </c>
      <c r="AK119" s="5">
        <v>0</v>
      </c>
      <c r="AL119" s="5">
        <v>0</v>
      </c>
      <c r="AM119" s="5">
        <v>0</v>
      </c>
      <c r="AN119" s="5">
        <v>0</v>
      </c>
      <c r="AO119" s="5">
        <v>0</v>
      </c>
      <c r="AP119" s="5">
        <v>0</v>
      </c>
      <c r="AQ119" s="5">
        <v>0</v>
      </c>
      <c r="AR119" s="5">
        <v>0</v>
      </c>
      <c r="AS119" s="5">
        <v>0</v>
      </c>
      <c r="AT119" s="5">
        <v>0</v>
      </c>
      <c r="AU119" s="5">
        <v>0</v>
      </c>
      <c r="AV119" s="5" t="s">
        <v>33</v>
      </c>
      <c r="AW119" s="5">
        <v>0</v>
      </c>
      <c r="AX119" s="5">
        <v>0</v>
      </c>
      <c r="AY119" s="5" t="s">
        <v>33</v>
      </c>
      <c r="AZ119" s="5" t="s">
        <v>33</v>
      </c>
      <c r="BA119" s="5" t="s">
        <v>33</v>
      </c>
      <c r="BB119" s="5" t="s">
        <v>33</v>
      </c>
      <c r="BC119" s="5" t="s">
        <v>33</v>
      </c>
      <c r="BD119" s="5" t="s">
        <v>33</v>
      </c>
      <c r="BE119" s="5" t="s">
        <v>33</v>
      </c>
      <c r="BF119" s="5" t="s">
        <v>33</v>
      </c>
      <c r="BG119" s="5" t="s">
        <v>33</v>
      </c>
      <c r="BH119" s="5" t="s">
        <v>33</v>
      </c>
      <c r="BI119" s="5" t="s">
        <v>33</v>
      </c>
      <c r="BJ119" s="5" t="s">
        <v>33</v>
      </c>
      <c r="BK119" s="5" t="s">
        <v>33</v>
      </c>
      <c r="BL119" s="5" t="s">
        <v>33</v>
      </c>
      <c r="BM119" s="5" t="s">
        <v>33</v>
      </c>
      <c r="BN119" s="5" t="s">
        <v>33</v>
      </c>
      <c r="BO119" s="5" t="s">
        <v>33</v>
      </c>
      <c r="BP119" s="5">
        <v>115382</v>
      </c>
      <c r="BQ119" s="5">
        <v>498743</v>
      </c>
      <c r="BR119" s="5">
        <v>147445</v>
      </c>
      <c r="BS119" s="5">
        <v>85672</v>
      </c>
      <c r="BT119" s="5">
        <v>125542</v>
      </c>
      <c r="BU119" s="5">
        <v>721786</v>
      </c>
      <c r="BV119" s="5">
        <v>0</v>
      </c>
      <c r="BW119" s="5">
        <v>5685</v>
      </c>
      <c r="BX119" s="5">
        <v>904</v>
      </c>
      <c r="BY119" s="5">
        <v>4</v>
      </c>
      <c r="BZ119" s="5">
        <v>0</v>
      </c>
      <c r="CA119" s="5">
        <v>47060</v>
      </c>
      <c r="CB119" s="5" t="s">
        <v>33</v>
      </c>
      <c r="CC119" s="5">
        <v>0</v>
      </c>
      <c r="CD119" s="5">
        <v>0</v>
      </c>
      <c r="CE119" s="5" t="s">
        <v>33</v>
      </c>
      <c r="CF119" s="5" t="s">
        <v>33</v>
      </c>
      <c r="CG119" s="5" t="s">
        <v>33</v>
      </c>
      <c r="CH119" s="5" t="s">
        <v>33</v>
      </c>
      <c r="CI119" s="5" t="s">
        <v>33</v>
      </c>
      <c r="CJ119" s="5" t="s">
        <v>33</v>
      </c>
      <c r="CK119" s="5" t="s">
        <v>33</v>
      </c>
      <c r="CL119" s="5" t="s">
        <v>33</v>
      </c>
      <c r="CM119" s="5" t="s">
        <v>33</v>
      </c>
      <c r="CN119" s="5" t="s">
        <v>33</v>
      </c>
      <c r="CO119" s="5" t="s">
        <v>33</v>
      </c>
      <c r="CP119" s="5" t="s">
        <v>33</v>
      </c>
      <c r="CQ119" s="5" t="s">
        <v>33</v>
      </c>
      <c r="CR119" s="5" t="s">
        <v>33</v>
      </c>
      <c r="CS119" s="5" t="s">
        <v>33</v>
      </c>
      <c r="CT119" s="5" t="s">
        <v>33</v>
      </c>
      <c r="CU119" s="5" t="s">
        <v>33</v>
      </c>
      <c r="CV119" s="5">
        <v>7805</v>
      </c>
      <c r="CW119" s="5">
        <v>76395</v>
      </c>
      <c r="CX119" s="5">
        <v>107741</v>
      </c>
      <c r="CY119" s="5">
        <v>81070</v>
      </c>
      <c r="CZ119" s="5">
        <v>71407</v>
      </c>
      <c r="DA119" s="5">
        <v>37076</v>
      </c>
      <c r="DB119" s="5">
        <v>25457</v>
      </c>
      <c r="DC119" s="5">
        <v>0</v>
      </c>
      <c r="DD119" s="5">
        <v>1539</v>
      </c>
      <c r="DE119" s="5">
        <v>2827</v>
      </c>
      <c r="DF119" s="5">
        <v>2649</v>
      </c>
      <c r="DG119" s="5">
        <v>330</v>
      </c>
      <c r="DH119" s="5" t="s">
        <v>33</v>
      </c>
      <c r="DI119" s="5">
        <v>224</v>
      </c>
      <c r="DJ119" s="5">
        <v>115</v>
      </c>
      <c r="DK119" s="5" t="s">
        <v>33</v>
      </c>
      <c r="DL119" s="5" t="s">
        <v>33</v>
      </c>
      <c r="DM119" s="5" t="s">
        <v>33</v>
      </c>
      <c r="DN119" s="5" t="s">
        <v>33</v>
      </c>
      <c r="DO119" s="5" t="s">
        <v>33</v>
      </c>
      <c r="DP119" s="5" t="s">
        <v>33</v>
      </c>
      <c r="DQ119" s="5" t="s">
        <v>33</v>
      </c>
      <c r="DR119" s="5" t="s">
        <v>33</v>
      </c>
      <c r="DS119" s="5" t="s">
        <v>33</v>
      </c>
      <c r="DT119" s="5" t="s">
        <v>33</v>
      </c>
      <c r="DU119" s="5" t="s">
        <v>33</v>
      </c>
      <c r="DV119" s="5" t="s">
        <v>33</v>
      </c>
      <c r="DW119" s="5" t="s">
        <v>33</v>
      </c>
      <c r="DX119" s="5" t="s">
        <v>33</v>
      </c>
      <c r="DY119" s="5" t="s">
        <v>33</v>
      </c>
      <c r="DZ119" s="5" t="s">
        <v>33</v>
      </c>
      <c r="EA119" s="5" t="s">
        <v>33</v>
      </c>
      <c r="EB119" s="5">
        <v>102</v>
      </c>
      <c r="EC119" s="5">
        <v>76</v>
      </c>
      <c r="ED119" s="5">
        <v>303</v>
      </c>
      <c r="EE119" s="5">
        <v>439</v>
      </c>
      <c r="EF119" s="5">
        <v>3552</v>
      </c>
      <c r="EG119" s="5">
        <v>2680</v>
      </c>
      <c r="EH119" s="5">
        <v>1949</v>
      </c>
      <c r="EI119" s="5">
        <v>1328</v>
      </c>
      <c r="EJ119" s="5">
        <v>489</v>
      </c>
      <c r="EK119" s="5">
        <v>52</v>
      </c>
      <c r="EL119" s="5">
        <v>566</v>
      </c>
      <c r="EM119" s="5">
        <v>51</v>
      </c>
      <c r="EN119" s="5" t="s">
        <v>33</v>
      </c>
      <c r="EO119" s="5">
        <v>463</v>
      </c>
      <c r="EP119" s="5">
        <v>57</v>
      </c>
      <c r="EQ119" s="5" t="s">
        <v>33</v>
      </c>
      <c r="ER119" s="5" t="s">
        <v>33</v>
      </c>
      <c r="ES119" s="5" t="s">
        <v>33</v>
      </c>
      <c r="ET119" s="5" t="s">
        <v>33</v>
      </c>
      <c r="EU119" s="5" t="s">
        <v>33</v>
      </c>
      <c r="EV119" s="5" t="s">
        <v>33</v>
      </c>
      <c r="EW119" s="5" t="s">
        <v>33</v>
      </c>
      <c r="EX119" s="5" t="s">
        <v>33</v>
      </c>
      <c r="EY119" s="5" t="s">
        <v>33</v>
      </c>
      <c r="EZ119" s="5" t="s">
        <v>33</v>
      </c>
      <c r="FA119" s="5" t="s">
        <v>33</v>
      </c>
      <c r="FB119" s="5" t="s">
        <v>33</v>
      </c>
      <c r="FC119" s="5" t="s">
        <v>33</v>
      </c>
      <c r="FD119" s="5" t="s">
        <v>33</v>
      </c>
      <c r="FE119" s="5" t="s">
        <v>33</v>
      </c>
      <c r="FF119" s="5" t="s">
        <v>33</v>
      </c>
      <c r="FG119" s="5" t="s">
        <v>33</v>
      </c>
      <c r="FH119" s="5">
        <v>0</v>
      </c>
      <c r="FI119" s="5">
        <v>0</v>
      </c>
      <c r="FJ119" s="5">
        <v>0</v>
      </c>
      <c r="FK119" s="5">
        <v>0</v>
      </c>
      <c r="FL119" s="5">
        <v>0</v>
      </c>
      <c r="FM119" s="5">
        <v>0</v>
      </c>
      <c r="FN119" s="5">
        <v>0</v>
      </c>
      <c r="FO119" s="5">
        <v>0</v>
      </c>
      <c r="FP119" s="5">
        <v>0</v>
      </c>
      <c r="FQ119" s="5">
        <v>0</v>
      </c>
      <c r="FR119" s="5">
        <v>0</v>
      </c>
      <c r="FS119" s="5">
        <v>0</v>
      </c>
      <c r="FT119" s="5" t="s">
        <v>33</v>
      </c>
      <c r="FU119" s="5" t="s">
        <v>33</v>
      </c>
      <c r="FV119" s="5" t="s">
        <v>33</v>
      </c>
      <c r="FW119" s="5" t="s">
        <v>33</v>
      </c>
      <c r="FX119" s="5" t="s">
        <v>33</v>
      </c>
      <c r="FY119" s="5" t="s">
        <v>33</v>
      </c>
      <c r="FZ119" s="5" t="s">
        <v>33</v>
      </c>
      <c r="GA119" s="5" t="s">
        <v>33</v>
      </c>
      <c r="GB119" s="5" t="s">
        <v>33</v>
      </c>
      <c r="GC119" s="5" t="s">
        <v>33</v>
      </c>
      <c r="GD119" s="5" t="s">
        <v>33</v>
      </c>
      <c r="GE119" s="5" t="s">
        <v>33</v>
      </c>
      <c r="GF119" s="5" t="s">
        <v>33</v>
      </c>
      <c r="GG119" s="5" t="s">
        <v>33</v>
      </c>
      <c r="GH119" s="5" t="s">
        <v>33</v>
      </c>
      <c r="GI119" s="5" t="s">
        <v>33</v>
      </c>
      <c r="GJ119" s="5" t="s">
        <v>33</v>
      </c>
      <c r="GK119" s="5" t="s">
        <v>33</v>
      </c>
      <c r="GL119" s="5" t="s">
        <v>33</v>
      </c>
      <c r="GM119" s="5" t="s">
        <v>33</v>
      </c>
      <c r="GN119" s="5">
        <v>123293</v>
      </c>
      <c r="GO119" s="5">
        <v>575214</v>
      </c>
      <c r="GP119" s="5">
        <v>255489</v>
      </c>
      <c r="GQ119" s="5">
        <v>196518</v>
      </c>
      <c r="GR119" s="5">
        <v>202670</v>
      </c>
      <c r="GS119" s="5">
        <v>761567</v>
      </c>
      <c r="GT119" s="5">
        <v>27880</v>
      </c>
      <c r="GU119" s="5">
        <v>7013</v>
      </c>
      <c r="GV119" s="5">
        <v>2932</v>
      </c>
      <c r="GW119" s="5">
        <v>2883</v>
      </c>
      <c r="GX119" s="5">
        <v>3215</v>
      </c>
      <c r="GY119" s="5">
        <v>47441</v>
      </c>
      <c r="GZ119" s="5" t="s">
        <v>33</v>
      </c>
      <c r="HA119" s="5">
        <v>688</v>
      </c>
      <c r="HB119" s="5">
        <v>172</v>
      </c>
      <c r="HC119" s="5" t="s">
        <v>33</v>
      </c>
      <c r="HD119" s="5" t="s">
        <v>33</v>
      </c>
      <c r="HE119" s="5" t="s">
        <v>33</v>
      </c>
      <c r="HF119" s="5" t="s">
        <v>33</v>
      </c>
      <c r="HG119" s="5" t="s">
        <v>33</v>
      </c>
      <c r="HH119" s="5" t="s">
        <v>33</v>
      </c>
      <c r="HI119" s="5" t="s">
        <v>33</v>
      </c>
      <c r="HJ119" s="5" t="s">
        <v>33</v>
      </c>
      <c r="HK119" s="5" t="s">
        <v>33</v>
      </c>
      <c r="HL119" s="5" t="s">
        <v>33</v>
      </c>
      <c r="HM119" s="5" t="s">
        <v>33</v>
      </c>
      <c r="HN119" s="5" t="s">
        <v>33</v>
      </c>
      <c r="HO119" s="5" t="s">
        <v>33</v>
      </c>
      <c r="HP119" s="5" t="s">
        <v>33</v>
      </c>
      <c r="HQ119" s="5" t="s">
        <v>33</v>
      </c>
      <c r="HR119" s="5" t="s">
        <v>33</v>
      </c>
      <c r="HS119" s="5" t="s">
        <v>33</v>
      </c>
      <c r="HT119" s="5">
        <v>0</v>
      </c>
      <c r="HU119" s="5">
        <v>0</v>
      </c>
      <c r="HV119" s="5">
        <v>0</v>
      </c>
      <c r="HW119" s="5">
        <v>61</v>
      </c>
      <c r="HX119" s="5">
        <v>54156</v>
      </c>
      <c r="HY119" s="5">
        <v>97015</v>
      </c>
      <c r="HZ119" s="5">
        <v>69907</v>
      </c>
      <c r="IA119" s="5">
        <v>64215</v>
      </c>
      <c r="IB119" s="5">
        <v>25246</v>
      </c>
      <c r="IC119" s="5">
        <v>0</v>
      </c>
      <c r="ID119" s="5">
        <v>0</v>
      </c>
      <c r="IE119" s="5">
        <v>0</v>
      </c>
      <c r="IF119" s="5">
        <v>0</v>
      </c>
      <c r="IG119" s="5">
        <v>0</v>
      </c>
      <c r="IH119" s="5">
        <v>0</v>
      </c>
      <c r="II119" s="5" t="s">
        <v>33</v>
      </c>
      <c r="IJ119" s="5" t="s">
        <v>33</v>
      </c>
      <c r="IK119" s="5" t="s">
        <v>33</v>
      </c>
      <c r="IL119" s="5" t="s">
        <v>33</v>
      </c>
      <c r="IM119" s="5" t="s">
        <v>33</v>
      </c>
      <c r="IN119" s="5" t="s">
        <v>33</v>
      </c>
      <c r="IO119" s="5" t="s">
        <v>33</v>
      </c>
      <c r="IP119" s="5" t="s">
        <v>33</v>
      </c>
      <c r="IQ119" s="5" t="s">
        <v>33</v>
      </c>
      <c r="IR119" s="5" t="s">
        <v>33</v>
      </c>
      <c r="IS119" s="5" t="s">
        <v>33</v>
      </c>
      <c r="IT119" s="5" t="s">
        <v>33</v>
      </c>
      <c r="IU119" s="5" t="s">
        <v>33</v>
      </c>
      <c r="IV119" s="5" t="s">
        <v>33</v>
      </c>
      <c r="IW119" s="5" t="s">
        <v>33</v>
      </c>
      <c r="IX119" s="5" t="s">
        <v>33</v>
      </c>
      <c r="IY119" s="5" t="s">
        <v>33</v>
      </c>
      <c r="IZ119" s="5">
        <v>0</v>
      </c>
      <c r="JA119" s="5">
        <v>0</v>
      </c>
      <c r="JB119" s="5">
        <v>0</v>
      </c>
      <c r="JC119" s="5">
        <v>0</v>
      </c>
      <c r="JD119" s="5">
        <v>0</v>
      </c>
      <c r="JE119" s="5">
        <v>0</v>
      </c>
      <c r="JF119" s="5">
        <v>0</v>
      </c>
      <c r="JG119" s="5">
        <v>0</v>
      </c>
      <c r="JH119" s="5">
        <v>0</v>
      </c>
      <c r="JI119" s="5">
        <v>0</v>
      </c>
      <c r="JJ119" s="5">
        <v>0</v>
      </c>
      <c r="JK119" s="5">
        <v>0</v>
      </c>
      <c r="JL119" s="5">
        <v>0</v>
      </c>
      <c r="JM119" s="5">
        <v>0</v>
      </c>
      <c r="JN119" s="5">
        <v>0</v>
      </c>
      <c r="JO119" s="5" t="s">
        <v>33</v>
      </c>
      <c r="JP119" s="5" t="s">
        <v>33</v>
      </c>
      <c r="JQ119" s="5" t="s">
        <v>33</v>
      </c>
      <c r="JR119" s="5" t="s">
        <v>33</v>
      </c>
      <c r="JS119" s="5" t="s">
        <v>33</v>
      </c>
      <c r="JT119" s="5" t="s">
        <v>33</v>
      </c>
      <c r="JU119" s="5" t="s">
        <v>33</v>
      </c>
      <c r="JV119" s="5" t="s">
        <v>33</v>
      </c>
      <c r="JW119" s="5" t="s">
        <v>33</v>
      </c>
      <c r="JX119" s="5" t="s">
        <v>33</v>
      </c>
      <c r="JY119" s="5" t="s">
        <v>33</v>
      </c>
      <c r="JZ119" s="5" t="s">
        <v>33</v>
      </c>
      <c r="KA119" s="5" t="s">
        <v>33</v>
      </c>
      <c r="KB119" s="5" t="s">
        <v>33</v>
      </c>
      <c r="KC119" s="5" t="s">
        <v>33</v>
      </c>
      <c r="KD119" s="5" t="s">
        <v>33</v>
      </c>
      <c r="KE119" s="5" t="s">
        <v>33</v>
      </c>
      <c r="KF119" s="5">
        <v>11982</v>
      </c>
      <c r="KG119" s="5">
        <v>25798</v>
      </c>
      <c r="KH119" s="5">
        <v>27841</v>
      </c>
      <c r="KI119" s="5">
        <v>24246</v>
      </c>
      <c r="KJ119" s="5">
        <v>20233</v>
      </c>
      <c r="KK119" s="5">
        <v>14910</v>
      </c>
      <c r="KL119" s="5">
        <v>11008</v>
      </c>
      <c r="KM119" s="5">
        <v>17243</v>
      </c>
      <c r="KN119" s="5">
        <v>11974</v>
      </c>
      <c r="KO119" s="5">
        <v>700</v>
      </c>
      <c r="KP119" s="5">
        <v>694</v>
      </c>
      <c r="KQ119" s="5">
        <v>164</v>
      </c>
      <c r="KR119" s="5">
        <v>80</v>
      </c>
      <c r="KS119" s="5">
        <v>4</v>
      </c>
      <c r="KT119" s="5">
        <v>21</v>
      </c>
      <c r="KU119" s="5" t="s">
        <v>33</v>
      </c>
      <c r="KV119" s="5" t="s">
        <v>33</v>
      </c>
      <c r="KW119" s="5" t="s">
        <v>33</v>
      </c>
      <c r="KX119" s="5" t="s">
        <v>33</v>
      </c>
      <c r="KY119" s="5" t="s">
        <v>33</v>
      </c>
      <c r="KZ119" s="5" t="s">
        <v>33</v>
      </c>
      <c r="LA119" s="5" t="s">
        <v>33</v>
      </c>
      <c r="LB119" s="5" t="s">
        <v>33</v>
      </c>
      <c r="LC119" s="5" t="s">
        <v>33</v>
      </c>
      <c r="LD119" s="5" t="s">
        <v>33</v>
      </c>
      <c r="LE119" s="5" t="s">
        <v>33</v>
      </c>
      <c r="LF119" s="5" t="s">
        <v>33</v>
      </c>
      <c r="LG119" s="5" t="s">
        <v>33</v>
      </c>
      <c r="LH119" s="5" t="s">
        <v>33</v>
      </c>
      <c r="LI119" s="5" t="s">
        <v>33</v>
      </c>
      <c r="LJ119" s="5" t="s">
        <v>33</v>
      </c>
      <c r="LK119" s="5" t="s">
        <v>33</v>
      </c>
      <c r="LL119" s="5">
        <v>5586</v>
      </c>
      <c r="LM119" s="5">
        <v>2413</v>
      </c>
      <c r="LN119" s="5">
        <v>2574</v>
      </c>
      <c r="LO119" s="5">
        <v>1691</v>
      </c>
      <c r="LP119" s="5">
        <v>2343</v>
      </c>
      <c r="LQ119" s="5">
        <v>219</v>
      </c>
      <c r="LR119" s="5">
        <v>122</v>
      </c>
      <c r="LS119" s="5">
        <v>285</v>
      </c>
      <c r="LT119" s="5">
        <v>69</v>
      </c>
      <c r="LU119" s="5">
        <v>115</v>
      </c>
      <c r="LV119" s="5">
        <v>80</v>
      </c>
      <c r="LW119" s="5">
        <v>15</v>
      </c>
      <c r="LX119" s="5">
        <v>6</v>
      </c>
      <c r="LY119" s="5">
        <v>9</v>
      </c>
      <c r="LZ119" s="5">
        <v>0</v>
      </c>
      <c r="MA119" s="5" t="s">
        <v>33</v>
      </c>
      <c r="MB119" s="5" t="s">
        <v>33</v>
      </c>
      <c r="MC119" s="5" t="s">
        <v>33</v>
      </c>
      <c r="MD119" s="5" t="s">
        <v>33</v>
      </c>
      <c r="ME119" s="5" t="s">
        <v>33</v>
      </c>
      <c r="MF119" s="5" t="s">
        <v>33</v>
      </c>
      <c r="MG119" s="5" t="s">
        <v>33</v>
      </c>
      <c r="MH119" s="5" t="s">
        <v>33</v>
      </c>
      <c r="MI119" s="5" t="s">
        <v>33</v>
      </c>
      <c r="MJ119" s="5" t="s">
        <v>33</v>
      </c>
      <c r="MK119" s="5" t="s">
        <v>33</v>
      </c>
      <c r="ML119" s="5" t="s">
        <v>33</v>
      </c>
      <c r="MM119" s="5" t="s">
        <v>33</v>
      </c>
      <c r="MN119" s="5" t="s">
        <v>33</v>
      </c>
      <c r="MO119" s="5" t="s">
        <v>33</v>
      </c>
      <c r="MP119" s="5" t="s">
        <v>33</v>
      </c>
      <c r="MQ119" s="5" t="s">
        <v>33</v>
      </c>
      <c r="MR119" s="5">
        <v>0</v>
      </c>
      <c r="MS119" s="5">
        <v>0</v>
      </c>
      <c r="MT119" s="5">
        <v>0</v>
      </c>
      <c r="MU119" s="5">
        <v>0</v>
      </c>
      <c r="MV119" s="5">
        <v>0</v>
      </c>
      <c r="MW119" s="5">
        <v>0</v>
      </c>
      <c r="MX119" s="5">
        <v>0</v>
      </c>
      <c r="MY119" s="5">
        <v>0</v>
      </c>
      <c r="MZ119" s="5">
        <v>0</v>
      </c>
      <c r="NA119" s="5">
        <v>0</v>
      </c>
      <c r="NB119" s="5">
        <v>0</v>
      </c>
      <c r="NC119" s="5">
        <v>0</v>
      </c>
      <c r="ND119" s="5">
        <v>0</v>
      </c>
      <c r="NE119" s="5" t="s">
        <v>33</v>
      </c>
      <c r="NF119" s="5" t="s">
        <v>33</v>
      </c>
      <c r="NG119" s="5" t="s">
        <v>33</v>
      </c>
      <c r="NH119" s="5" t="s">
        <v>33</v>
      </c>
      <c r="NI119" s="5" t="s">
        <v>33</v>
      </c>
      <c r="NJ119" s="5" t="s">
        <v>33</v>
      </c>
      <c r="NK119" s="5" t="s">
        <v>33</v>
      </c>
      <c r="NL119" s="5" t="s">
        <v>33</v>
      </c>
      <c r="NM119" s="5" t="s">
        <v>33</v>
      </c>
      <c r="NN119" s="5" t="s">
        <v>33</v>
      </c>
      <c r="NO119" s="5" t="s">
        <v>33</v>
      </c>
      <c r="NP119" s="5" t="s">
        <v>33</v>
      </c>
      <c r="NQ119" s="5" t="s">
        <v>33</v>
      </c>
      <c r="NR119" s="5" t="s">
        <v>33</v>
      </c>
      <c r="NS119" s="5" t="s">
        <v>33</v>
      </c>
      <c r="NT119" s="5" t="s">
        <v>33</v>
      </c>
      <c r="NU119" s="5" t="s">
        <v>33</v>
      </c>
      <c r="NV119" s="5" t="s">
        <v>33</v>
      </c>
      <c r="NW119" s="5" t="s">
        <v>33</v>
      </c>
      <c r="NX119" s="5">
        <v>0</v>
      </c>
      <c r="NY119" s="5">
        <v>0</v>
      </c>
      <c r="NZ119" s="5">
        <v>0</v>
      </c>
      <c r="OA119" s="5">
        <v>0</v>
      </c>
      <c r="OB119" s="5">
        <v>0</v>
      </c>
      <c r="OC119" s="5">
        <v>0</v>
      </c>
      <c r="OD119" s="5">
        <v>0</v>
      </c>
      <c r="OE119" s="5">
        <v>0</v>
      </c>
      <c r="OF119" s="5">
        <v>0</v>
      </c>
      <c r="OG119" s="5">
        <v>0</v>
      </c>
      <c r="OH119" s="5">
        <v>0</v>
      </c>
      <c r="OI119" s="5">
        <v>0</v>
      </c>
      <c r="OJ119" s="5">
        <v>0</v>
      </c>
      <c r="OK119" s="5" t="s">
        <v>33</v>
      </c>
      <c r="OL119" s="5" t="s">
        <v>33</v>
      </c>
      <c r="OM119" s="5" t="s">
        <v>33</v>
      </c>
      <c r="ON119" s="5" t="s">
        <v>33</v>
      </c>
      <c r="OO119" s="5" t="s">
        <v>33</v>
      </c>
      <c r="OP119" s="5" t="s">
        <v>33</v>
      </c>
      <c r="OQ119" s="5" t="s">
        <v>33</v>
      </c>
      <c r="OR119" s="5" t="s">
        <v>33</v>
      </c>
      <c r="OS119" s="5" t="s">
        <v>33</v>
      </c>
      <c r="OT119" s="5" t="s">
        <v>33</v>
      </c>
      <c r="OU119" s="5" t="s">
        <v>33</v>
      </c>
      <c r="OV119" s="5" t="s">
        <v>33</v>
      </c>
      <c r="OW119" s="5" t="s">
        <v>33</v>
      </c>
      <c r="OX119" s="5" t="s">
        <v>33</v>
      </c>
      <c r="OY119" s="5" t="s">
        <v>33</v>
      </c>
      <c r="OZ119" s="5" t="s">
        <v>33</v>
      </c>
      <c r="PA119" s="5" t="s">
        <v>33</v>
      </c>
      <c r="PB119" s="5" t="s">
        <v>33</v>
      </c>
      <c r="PC119" s="5" t="s">
        <v>33</v>
      </c>
      <c r="PD119" s="5">
        <v>623</v>
      </c>
      <c r="PE119" s="5">
        <v>9410</v>
      </c>
      <c r="PF119" s="5">
        <v>8337</v>
      </c>
      <c r="PG119" s="5">
        <v>8281</v>
      </c>
      <c r="PH119" s="5">
        <v>10443</v>
      </c>
      <c r="PI119" s="5">
        <v>9682</v>
      </c>
      <c r="PJ119" s="5">
        <v>9640</v>
      </c>
      <c r="PK119" s="5">
        <v>26698</v>
      </c>
      <c r="PL119" s="5">
        <v>8270</v>
      </c>
      <c r="PM119" s="5">
        <v>392</v>
      </c>
      <c r="PN119" s="5">
        <v>472</v>
      </c>
      <c r="PO119" s="5">
        <v>398</v>
      </c>
      <c r="PP119" s="5">
        <v>366</v>
      </c>
      <c r="PQ119" s="5">
        <v>263</v>
      </c>
      <c r="PR119" s="5">
        <v>264</v>
      </c>
      <c r="PS119" s="5" t="s">
        <v>33</v>
      </c>
      <c r="PT119" s="5" t="s">
        <v>33</v>
      </c>
      <c r="PU119" s="5" t="s">
        <v>33</v>
      </c>
      <c r="PV119" s="5" t="s">
        <v>33</v>
      </c>
      <c r="PW119" s="5" t="s">
        <v>33</v>
      </c>
      <c r="PX119" s="5" t="s">
        <v>33</v>
      </c>
      <c r="PY119" s="5" t="s">
        <v>33</v>
      </c>
      <c r="PZ119" s="5" t="s">
        <v>33</v>
      </c>
      <c r="QA119" s="5" t="s">
        <v>33</v>
      </c>
      <c r="QB119" s="5" t="s">
        <v>33</v>
      </c>
      <c r="QC119" s="5" t="s">
        <v>33</v>
      </c>
      <c r="QD119" s="5" t="s">
        <v>33</v>
      </c>
      <c r="QE119" s="5" t="s">
        <v>33</v>
      </c>
      <c r="QF119" s="5" t="s">
        <v>33</v>
      </c>
      <c r="QG119" s="5" t="s">
        <v>33</v>
      </c>
      <c r="QH119" s="5" t="s">
        <v>33</v>
      </c>
      <c r="QI119" s="5" t="s">
        <v>33</v>
      </c>
      <c r="QJ119" s="5">
        <v>769</v>
      </c>
      <c r="QK119" s="5">
        <v>6153</v>
      </c>
      <c r="QL119" s="5">
        <v>6730</v>
      </c>
      <c r="QM119" s="5">
        <v>9301</v>
      </c>
      <c r="QN119" s="5">
        <v>4498</v>
      </c>
      <c r="QO119" s="5">
        <v>3336</v>
      </c>
      <c r="QP119" s="5">
        <v>1957</v>
      </c>
      <c r="QQ119" s="5">
        <v>2244</v>
      </c>
      <c r="QR119" s="5">
        <v>1015</v>
      </c>
      <c r="QS119" s="5">
        <v>251</v>
      </c>
      <c r="QT119" s="5">
        <v>418</v>
      </c>
      <c r="QU119" s="5">
        <v>212</v>
      </c>
      <c r="QV119" s="5">
        <v>246</v>
      </c>
      <c r="QW119" s="5">
        <v>328</v>
      </c>
      <c r="QX119" s="5">
        <v>185</v>
      </c>
      <c r="QY119" s="5" t="s">
        <v>33</v>
      </c>
      <c r="QZ119" s="5" t="s">
        <v>33</v>
      </c>
      <c r="RA119" s="5" t="s">
        <v>33</v>
      </c>
      <c r="RB119" s="5" t="s">
        <v>33</v>
      </c>
      <c r="RC119" s="5" t="s">
        <v>33</v>
      </c>
      <c r="RD119" s="5" t="s">
        <v>33</v>
      </c>
      <c r="RE119" s="5" t="s">
        <v>33</v>
      </c>
      <c r="RF119" s="5" t="s">
        <v>33</v>
      </c>
      <c r="RG119" s="5" t="s">
        <v>33</v>
      </c>
      <c r="RH119" s="5" t="s">
        <v>33</v>
      </c>
      <c r="RI119" s="5" t="s">
        <v>33</v>
      </c>
      <c r="RJ119" s="5" t="s">
        <v>33</v>
      </c>
      <c r="RK119" s="5" t="s">
        <v>33</v>
      </c>
      <c r="RL119" s="5" t="s">
        <v>33</v>
      </c>
      <c r="RM119" s="5" t="s">
        <v>33</v>
      </c>
      <c r="RN119" s="5" t="s">
        <v>33</v>
      </c>
      <c r="RO119" s="5" t="s">
        <v>33</v>
      </c>
      <c r="RP119" s="5">
        <v>-10</v>
      </c>
      <c r="RQ119" s="5">
        <v>6790</v>
      </c>
      <c r="RR119" s="5">
        <v>6836</v>
      </c>
      <c r="RS119" s="5">
        <v>6583</v>
      </c>
      <c r="RT119" s="5">
        <v>5613</v>
      </c>
      <c r="RU119" s="5">
        <v>3941</v>
      </c>
      <c r="RV119" s="5">
        <v>3663</v>
      </c>
      <c r="RW119" s="5">
        <v>3952</v>
      </c>
      <c r="RX119" s="5">
        <v>2143</v>
      </c>
      <c r="RY119" s="5">
        <v>354</v>
      </c>
      <c r="RZ119" s="5">
        <v>461</v>
      </c>
      <c r="SA119" s="5">
        <v>381</v>
      </c>
      <c r="SB119" s="5">
        <v>324</v>
      </c>
      <c r="SC119" s="5">
        <v>281</v>
      </c>
      <c r="SD119" s="5">
        <v>193</v>
      </c>
      <c r="SE119" s="5" t="s">
        <v>33</v>
      </c>
      <c r="SF119" s="5" t="s">
        <v>33</v>
      </c>
      <c r="SG119" s="5" t="s">
        <v>33</v>
      </c>
      <c r="SH119" s="5" t="s">
        <v>33</v>
      </c>
      <c r="SI119" s="5" t="s">
        <v>33</v>
      </c>
      <c r="SJ119" s="5" t="s">
        <v>33</v>
      </c>
      <c r="SK119" s="5" t="s">
        <v>33</v>
      </c>
      <c r="SL119" s="5" t="s">
        <v>33</v>
      </c>
      <c r="SM119" s="5" t="s">
        <v>33</v>
      </c>
      <c r="SN119" s="5" t="s">
        <v>33</v>
      </c>
      <c r="SO119" s="5" t="s">
        <v>33</v>
      </c>
      <c r="SP119" s="5" t="s">
        <v>33</v>
      </c>
      <c r="SQ119" s="5" t="s">
        <v>33</v>
      </c>
      <c r="SR119" s="5" t="s">
        <v>33</v>
      </c>
      <c r="SS119" s="5" t="s">
        <v>33</v>
      </c>
      <c r="ST119" s="5" t="s">
        <v>33</v>
      </c>
      <c r="SU119" s="5" t="s">
        <v>33</v>
      </c>
      <c r="SV119" s="5">
        <v>0</v>
      </c>
      <c r="SW119" s="5">
        <v>503</v>
      </c>
      <c r="SX119" s="5">
        <v>584</v>
      </c>
      <c r="SY119" s="5">
        <v>595</v>
      </c>
      <c r="SZ119" s="5">
        <v>364</v>
      </c>
      <c r="TA119" s="5">
        <v>458</v>
      </c>
      <c r="TB119" s="5">
        <v>271</v>
      </c>
      <c r="TC119" s="5">
        <v>2653</v>
      </c>
      <c r="TD119" s="5">
        <v>14</v>
      </c>
      <c r="TE119" s="5">
        <v>0</v>
      </c>
      <c r="TF119" s="5">
        <v>0</v>
      </c>
      <c r="TG119" s="5">
        <v>0</v>
      </c>
      <c r="TH119" s="5">
        <v>0</v>
      </c>
      <c r="TI119" s="5">
        <v>0</v>
      </c>
      <c r="TJ119" s="5">
        <v>0</v>
      </c>
      <c r="TK119" s="5" t="s">
        <v>33</v>
      </c>
      <c r="TL119" s="5" t="s">
        <v>33</v>
      </c>
      <c r="TM119" s="5" t="s">
        <v>33</v>
      </c>
      <c r="TN119" s="5" t="s">
        <v>33</v>
      </c>
      <c r="TO119" s="5" t="s">
        <v>33</v>
      </c>
      <c r="TP119" s="5" t="s">
        <v>33</v>
      </c>
      <c r="TQ119" s="5" t="s">
        <v>33</v>
      </c>
      <c r="TR119" s="5" t="s">
        <v>33</v>
      </c>
      <c r="TS119" s="5" t="s">
        <v>33</v>
      </c>
      <c r="TT119" s="5" t="s">
        <v>33</v>
      </c>
      <c r="TU119" s="5" t="s">
        <v>33</v>
      </c>
      <c r="TV119" s="5" t="s">
        <v>33</v>
      </c>
      <c r="TW119" s="5" t="s">
        <v>33</v>
      </c>
      <c r="TX119" s="5" t="s">
        <v>33</v>
      </c>
      <c r="TY119" s="5" t="s">
        <v>33</v>
      </c>
      <c r="TZ119" s="5" t="s">
        <v>33</v>
      </c>
      <c r="UA119" s="5" t="s">
        <v>33</v>
      </c>
      <c r="UB119" s="5">
        <v>0</v>
      </c>
      <c r="UC119" s="5">
        <v>0</v>
      </c>
      <c r="UD119" s="5">
        <v>0</v>
      </c>
      <c r="UE119" s="5">
        <v>0</v>
      </c>
      <c r="UF119" s="5">
        <v>192</v>
      </c>
      <c r="UG119" s="5">
        <v>176</v>
      </c>
      <c r="UH119" s="5">
        <v>341</v>
      </c>
      <c r="UI119" s="5">
        <v>0</v>
      </c>
      <c r="UJ119" s="5">
        <v>6</v>
      </c>
      <c r="UK119" s="5">
        <v>96</v>
      </c>
      <c r="UL119" s="5">
        <v>40</v>
      </c>
      <c r="UM119" s="5">
        <v>39</v>
      </c>
      <c r="UN119" s="5">
        <v>48</v>
      </c>
      <c r="UO119" s="5">
        <v>0</v>
      </c>
      <c r="UP119" s="5">
        <v>0</v>
      </c>
      <c r="UQ119" s="5" t="s">
        <v>33</v>
      </c>
      <c r="UR119" s="5" t="s">
        <v>33</v>
      </c>
      <c r="US119" s="5" t="s">
        <v>33</v>
      </c>
      <c r="UT119" s="5" t="s">
        <v>33</v>
      </c>
      <c r="UU119" s="5" t="s">
        <v>33</v>
      </c>
      <c r="UV119" s="5" t="s">
        <v>33</v>
      </c>
      <c r="UW119" s="5" t="s">
        <v>33</v>
      </c>
      <c r="UX119" s="5" t="s">
        <v>33</v>
      </c>
      <c r="UY119" s="5" t="s">
        <v>33</v>
      </c>
      <c r="UZ119" s="5" t="s">
        <v>33</v>
      </c>
      <c r="VA119" s="5" t="s">
        <v>33</v>
      </c>
      <c r="VB119" s="5" t="s">
        <v>33</v>
      </c>
      <c r="VC119" s="5" t="s">
        <v>33</v>
      </c>
      <c r="VD119" s="5" t="s">
        <v>33</v>
      </c>
      <c r="VE119" s="5" t="s">
        <v>33</v>
      </c>
      <c r="VF119" s="5" t="s">
        <v>33</v>
      </c>
      <c r="VG119" s="5" t="s">
        <v>33</v>
      </c>
      <c r="VH119" s="5">
        <v>12899</v>
      </c>
      <c r="VI119" s="5">
        <v>23134</v>
      </c>
      <c r="VJ119" s="5">
        <v>23413</v>
      </c>
      <c r="VK119" s="5">
        <v>26555</v>
      </c>
      <c r="VL119" s="5">
        <v>22103</v>
      </c>
      <c r="VM119" s="5">
        <v>27374</v>
      </c>
      <c r="VN119" s="5">
        <v>13468</v>
      </c>
      <c r="VO119" s="5">
        <v>8347</v>
      </c>
      <c r="VP119" s="5">
        <v>4035</v>
      </c>
      <c r="VQ119" s="5">
        <v>2103</v>
      </c>
      <c r="VR119" s="5">
        <v>2357</v>
      </c>
      <c r="VS119" s="5">
        <v>1242</v>
      </c>
      <c r="VT119" s="5">
        <v>1052</v>
      </c>
      <c r="VU119" s="5">
        <v>749</v>
      </c>
      <c r="VV119" s="5">
        <v>952</v>
      </c>
      <c r="VW119" s="5" t="s">
        <v>33</v>
      </c>
      <c r="VX119" s="5" t="s">
        <v>33</v>
      </c>
      <c r="VY119" s="5" t="s">
        <v>33</v>
      </c>
      <c r="VZ119" s="5" t="s">
        <v>33</v>
      </c>
      <c r="WA119" s="5" t="s">
        <v>33</v>
      </c>
      <c r="WB119" s="5" t="s">
        <v>33</v>
      </c>
      <c r="WC119" s="5" t="s">
        <v>33</v>
      </c>
      <c r="WD119" s="5" t="s">
        <v>33</v>
      </c>
      <c r="WE119" s="5" t="s">
        <v>33</v>
      </c>
      <c r="WF119" s="5" t="s">
        <v>33</v>
      </c>
      <c r="WG119" s="5" t="s">
        <v>33</v>
      </c>
      <c r="WH119" s="5" t="s">
        <v>33</v>
      </c>
      <c r="WI119" s="5" t="s">
        <v>33</v>
      </c>
      <c r="WJ119" s="5" t="s">
        <v>33</v>
      </c>
      <c r="WK119" s="5" t="s">
        <v>33</v>
      </c>
      <c r="WL119" s="5" t="s">
        <v>33</v>
      </c>
      <c r="WM119" s="5" t="s">
        <v>33</v>
      </c>
      <c r="WN119" s="5">
        <v>0</v>
      </c>
      <c r="WO119" s="5">
        <v>0</v>
      </c>
      <c r="WP119" s="5">
        <v>0</v>
      </c>
      <c r="WQ119" s="5">
        <v>0</v>
      </c>
      <c r="WR119" s="5">
        <v>195</v>
      </c>
      <c r="WS119" s="5">
        <v>170</v>
      </c>
      <c r="WT119" s="5">
        <v>111</v>
      </c>
      <c r="WU119" s="5">
        <v>33</v>
      </c>
      <c r="WV119" s="5">
        <v>9</v>
      </c>
      <c r="WW119" s="5">
        <v>1</v>
      </c>
      <c r="WX119" s="5">
        <v>3</v>
      </c>
      <c r="WY119" s="5">
        <v>8</v>
      </c>
      <c r="WZ119" s="5">
        <v>8</v>
      </c>
      <c r="XA119" s="5">
        <v>14</v>
      </c>
      <c r="XB119" s="5">
        <v>42</v>
      </c>
      <c r="XC119" s="5" t="s">
        <v>33</v>
      </c>
      <c r="XD119" s="5" t="s">
        <v>33</v>
      </c>
      <c r="XE119" s="5" t="s">
        <v>33</v>
      </c>
      <c r="XF119" s="5" t="s">
        <v>33</v>
      </c>
      <c r="XG119" s="5" t="s">
        <v>33</v>
      </c>
      <c r="XH119" s="5" t="s">
        <v>33</v>
      </c>
      <c r="XI119" s="5" t="s">
        <v>33</v>
      </c>
      <c r="XJ119" s="5" t="s">
        <v>33</v>
      </c>
      <c r="XK119" s="5" t="s">
        <v>33</v>
      </c>
      <c r="XL119" s="5" t="s">
        <v>33</v>
      </c>
      <c r="XM119" s="5" t="s">
        <v>33</v>
      </c>
      <c r="XN119" s="5" t="s">
        <v>33</v>
      </c>
      <c r="XO119" s="5" t="s">
        <v>33</v>
      </c>
      <c r="XP119" s="5" t="s">
        <v>33</v>
      </c>
      <c r="XQ119" s="5" t="s">
        <v>33</v>
      </c>
      <c r="XR119" s="5" t="s">
        <v>33</v>
      </c>
      <c r="XS119" s="1">
        <v>17008</v>
      </c>
      <c r="XT119" s="3" t="s">
        <v>180</v>
      </c>
      <c r="XU119" s="3" t="s">
        <v>179</v>
      </c>
      <c r="XV119" s="3" t="s">
        <v>179</v>
      </c>
      <c r="XW119" s="3" t="s">
        <v>179</v>
      </c>
      <c r="XX119" s="3" t="s">
        <v>180</v>
      </c>
      <c r="XY119" s="3" t="s">
        <v>179</v>
      </c>
      <c r="XZ119" s="3"/>
    </row>
    <row r="120" spans="1:650" x14ac:dyDescent="0.3">
      <c r="A120" s="6" t="s">
        <v>151</v>
      </c>
      <c r="B120" s="1">
        <v>4057098</v>
      </c>
      <c r="C120" s="5">
        <v>1865</v>
      </c>
      <c r="D120" s="5">
        <v>2028</v>
      </c>
      <c r="E120" s="5">
        <v>1162</v>
      </c>
      <c r="F120" s="5">
        <v>17136</v>
      </c>
      <c r="G120" s="5">
        <v>2380</v>
      </c>
      <c r="H120" s="5">
        <v>3100</v>
      </c>
      <c r="I120" s="5">
        <v>1508</v>
      </c>
      <c r="J120" s="5">
        <v>486</v>
      </c>
      <c r="K120" s="5">
        <v>-285</v>
      </c>
      <c r="L120" s="5">
        <v>689</v>
      </c>
      <c r="M120" s="5">
        <v>5914</v>
      </c>
      <c r="N120" s="5">
        <v>1153</v>
      </c>
      <c r="O120" s="5">
        <v>955</v>
      </c>
      <c r="P120" s="5">
        <v>858</v>
      </c>
      <c r="Q120" s="5">
        <v>2891</v>
      </c>
      <c r="R120" s="5">
        <v>415</v>
      </c>
      <c r="S120" s="5">
        <v>4548</v>
      </c>
      <c r="T120" s="5">
        <v>-3244</v>
      </c>
      <c r="U120" s="5">
        <v>9622</v>
      </c>
      <c r="V120" s="5">
        <v>0</v>
      </c>
      <c r="W120" s="5">
        <v>730</v>
      </c>
      <c r="X120" s="5">
        <v>1325</v>
      </c>
      <c r="Y120" s="5">
        <v>0</v>
      </c>
      <c r="Z120" s="5">
        <v>0</v>
      </c>
      <c r="AA120" s="5">
        <v>448</v>
      </c>
      <c r="AB120" s="5">
        <v>950</v>
      </c>
      <c r="AC120" s="5">
        <v>191</v>
      </c>
      <c r="AD120" s="5">
        <v>263</v>
      </c>
      <c r="AE120" s="5">
        <v>651</v>
      </c>
      <c r="AF120" s="5">
        <v>1109</v>
      </c>
      <c r="AG120" s="5">
        <v>866</v>
      </c>
      <c r="AH120" s="5">
        <v>261</v>
      </c>
      <c r="AI120" s="5">
        <v>16586</v>
      </c>
      <c r="AJ120" s="5">
        <v>4002</v>
      </c>
      <c r="AK120" s="5">
        <v>7761</v>
      </c>
      <c r="AL120" s="5">
        <v>14177</v>
      </c>
      <c r="AM120" s="5">
        <v>118552</v>
      </c>
      <c r="AN120" s="5">
        <v>15970</v>
      </c>
      <c r="AO120" s="5">
        <v>28195</v>
      </c>
      <c r="AP120" s="5">
        <v>22436</v>
      </c>
      <c r="AQ120" s="5">
        <v>28397</v>
      </c>
      <c r="AR120" s="5">
        <v>14857</v>
      </c>
      <c r="AS120" s="5">
        <v>13984</v>
      </c>
      <c r="AT120" s="5">
        <v>474440</v>
      </c>
      <c r="AU120" s="5">
        <v>39933</v>
      </c>
      <c r="AV120" s="5">
        <v>6489</v>
      </c>
      <c r="AW120" s="5">
        <v>2858</v>
      </c>
      <c r="AX120" s="5">
        <v>8172</v>
      </c>
      <c r="AY120" s="5">
        <v>7868</v>
      </c>
      <c r="AZ120" s="5">
        <v>4428</v>
      </c>
      <c r="BA120" s="5">
        <v>10482</v>
      </c>
      <c r="BB120" s="5">
        <v>4635</v>
      </c>
      <c r="BC120" s="5">
        <v>1353</v>
      </c>
      <c r="BD120" s="5">
        <v>61700</v>
      </c>
      <c r="BE120" s="5">
        <v>3807</v>
      </c>
      <c r="BF120" s="5">
        <v>53050</v>
      </c>
      <c r="BG120" s="5">
        <v>4667</v>
      </c>
      <c r="BH120" s="5">
        <v>61758</v>
      </c>
      <c r="BI120" s="5">
        <v>2103</v>
      </c>
      <c r="BJ120" s="5">
        <v>8009</v>
      </c>
      <c r="BK120" s="5">
        <v>4508</v>
      </c>
      <c r="BL120" s="5">
        <v>4688</v>
      </c>
      <c r="BM120" s="5">
        <v>11065</v>
      </c>
      <c r="BN120" s="5">
        <v>1587</v>
      </c>
      <c r="BO120" s="5">
        <v>29826</v>
      </c>
      <c r="BP120" s="5">
        <v>50508</v>
      </c>
      <c r="BQ120" s="5">
        <v>16101</v>
      </c>
      <c r="BR120" s="5">
        <v>32635</v>
      </c>
      <c r="BS120" s="5">
        <v>20676</v>
      </c>
      <c r="BT120" s="5">
        <v>14704</v>
      </c>
      <c r="BU120" s="5">
        <v>8599</v>
      </c>
      <c r="BV120" s="5">
        <v>18374</v>
      </c>
      <c r="BW120" s="5">
        <v>8155</v>
      </c>
      <c r="BX120" s="5">
        <v>13511</v>
      </c>
      <c r="BY120" s="5">
        <v>32697</v>
      </c>
      <c r="BZ120" s="5">
        <v>22932</v>
      </c>
      <c r="CA120" s="5">
        <v>22026</v>
      </c>
      <c r="CB120" s="5">
        <v>29215</v>
      </c>
      <c r="CC120" s="5">
        <v>28416</v>
      </c>
      <c r="CD120" s="5">
        <v>113687</v>
      </c>
      <c r="CE120" s="5">
        <v>6717</v>
      </c>
      <c r="CF120" s="5">
        <v>12115</v>
      </c>
      <c r="CG120" s="5">
        <v>20002</v>
      </c>
      <c r="CH120" s="5">
        <v>7418</v>
      </c>
      <c r="CI120" s="5">
        <v>14942</v>
      </c>
      <c r="CJ120" s="5">
        <v>153647</v>
      </c>
      <c r="CK120" s="5">
        <v>6804</v>
      </c>
      <c r="CL120" s="5">
        <v>18165</v>
      </c>
      <c r="CM120" s="5">
        <v>9877</v>
      </c>
      <c r="CN120" s="5">
        <v>17500</v>
      </c>
      <c r="CO120" s="5">
        <v>3256</v>
      </c>
      <c r="CP120" s="5">
        <v>16886</v>
      </c>
      <c r="CQ120" s="5">
        <v>6347</v>
      </c>
      <c r="CR120" s="5">
        <v>10122</v>
      </c>
      <c r="CS120" s="5">
        <v>18538</v>
      </c>
      <c r="CT120" s="5">
        <v>13896</v>
      </c>
      <c r="CU120" s="5">
        <v>109912</v>
      </c>
      <c r="CV120" s="5">
        <v>118690</v>
      </c>
      <c r="CW120" s="5">
        <v>52920</v>
      </c>
      <c r="CX120" s="5">
        <v>49308</v>
      </c>
      <c r="CY120" s="5">
        <v>64835</v>
      </c>
      <c r="CZ120" s="5">
        <v>44586</v>
      </c>
      <c r="DA120" s="5">
        <v>55966</v>
      </c>
      <c r="DB120" s="5">
        <v>60212</v>
      </c>
      <c r="DC120" s="5">
        <v>18224</v>
      </c>
      <c r="DD120" s="5">
        <v>42793</v>
      </c>
      <c r="DE120" s="5">
        <v>63428</v>
      </c>
      <c r="DF120" s="5">
        <v>64381</v>
      </c>
      <c r="DG120" s="5">
        <v>29138</v>
      </c>
      <c r="DH120" s="5">
        <v>66204</v>
      </c>
      <c r="DI120" s="5">
        <v>56474</v>
      </c>
      <c r="DJ120" s="5">
        <v>49371</v>
      </c>
      <c r="DK120" s="5">
        <v>56937</v>
      </c>
      <c r="DL120" s="5">
        <v>36441</v>
      </c>
      <c r="DM120" s="5">
        <v>60815</v>
      </c>
      <c r="DN120" s="5">
        <v>44941</v>
      </c>
      <c r="DO120" s="5">
        <v>35785</v>
      </c>
      <c r="DP120" s="5">
        <v>53040</v>
      </c>
      <c r="DQ120" s="5">
        <v>38023</v>
      </c>
      <c r="DR120" s="5">
        <v>34609</v>
      </c>
      <c r="DS120" s="5">
        <v>30511</v>
      </c>
      <c r="DT120" s="5">
        <v>40970</v>
      </c>
      <c r="DU120" s="5">
        <v>33186</v>
      </c>
      <c r="DV120" s="5">
        <v>33717</v>
      </c>
      <c r="DW120" s="5">
        <v>33532</v>
      </c>
      <c r="DX120" s="5">
        <v>34336</v>
      </c>
      <c r="DY120" s="5">
        <v>31052</v>
      </c>
      <c r="DZ120" s="5">
        <v>38456</v>
      </c>
      <c r="EA120" s="5">
        <v>8599</v>
      </c>
      <c r="EB120" s="5">
        <v>10423</v>
      </c>
      <c r="EC120" s="5">
        <v>18845</v>
      </c>
      <c r="ED120" s="5">
        <v>13986</v>
      </c>
      <c r="EE120" s="5">
        <v>18349</v>
      </c>
      <c r="EF120" s="5">
        <v>7993</v>
      </c>
      <c r="EG120" s="5">
        <v>16861</v>
      </c>
      <c r="EH120" s="5">
        <v>7672</v>
      </c>
      <c r="EI120" s="5">
        <v>5081</v>
      </c>
      <c r="EJ120" s="5">
        <v>11036</v>
      </c>
      <c r="EK120" s="5">
        <v>4388</v>
      </c>
      <c r="EL120" s="5">
        <v>10607</v>
      </c>
      <c r="EM120" s="5">
        <v>15105</v>
      </c>
      <c r="EN120" s="5">
        <v>1664</v>
      </c>
      <c r="EO120" s="5">
        <v>-1413</v>
      </c>
      <c r="EP120" s="5">
        <v>7009</v>
      </c>
      <c r="EQ120" s="5">
        <v>5515</v>
      </c>
      <c r="ER120" s="5">
        <v>2857</v>
      </c>
      <c r="ES120" s="5">
        <v>14094</v>
      </c>
      <c r="ET120" s="5">
        <v>591</v>
      </c>
      <c r="EU120" s="5">
        <v>1719</v>
      </c>
      <c r="EV120" s="5">
        <v>6972</v>
      </c>
      <c r="EW120" s="5">
        <v>3439</v>
      </c>
      <c r="EX120" s="5">
        <v>396</v>
      </c>
      <c r="EY120" s="5">
        <v>1917</v>
      </c>
      <c r="EZ120" s="5">
        <v>5106</v>
      </c>
      <c r="FA120" s="5">
        <v>2616</v>
      </c>
      <c r="FB120" s="5">
        <v>3353</v>
      </c>
      <c r="FC120" s="5">
        <v>3348</v>
      </c>
      <c r="FD120" s="5">
        <v>5325</v>
      </c>
      <c r="FE120" s="5">
        <v>3966</v>
      </c>
      <c r="FF120" s="5">
        <v>4852</v>
      </c>
      <c r="FG120" s="5">
        <v>0</v>
      </c>
      <c r="FH120" s="5">
        <v>0</v>
      </c>
      <c r="FI120" s="5">
        <v>0</v>
      </c>
      <c r="FJ120" s="5">
        <v>0</v>
      </c>
      <c r="FK120" s="5">
        <v>0</v>
      </c>
      <c r="FL120" s="5">
        <v>0</v>
      </c>
      <c r="FM120" s="5">
        <v>0</v>
      </c>
      <c r="FN120" s="5">
        <v>0</v>
      </c>
      <c r="FO120" s="5">
        <v>0</v>
      </c>
      <c r="FP120" s="5">
        <v>0</v>
      </c>
      <c r="FQ120" s="5">
        <v>0</v>
      </c>
      <c r="FR120" s="5">
        <v>0</v>
      </c>
      <c r="FS120" s="5">
        <v>0</v>
      </c>
      <c r="FT120" s="5">
        <v>0</v>
      </c>
      <c r="FU120" s="5" t="s">
        <v>33</v>
      </c>
      <c r="FV120" s="5" t="s">
        <v>33</v>
      </c>
      <c r="FW120" s="5" t="s">
        <v>33</v>
      </c>
      <c r="FX120" s="5" t="s">
        <v>33</v>
      </c>
      <c r="FY120" s="5" t="s">
        <v>33</v>
      </c>
      <c r="FZ120" s="5" t="s">
        <v>33</v>
      </c>
      <c r="GA120" s="5" t="s">
        <v>33</v>
      </c>
      <c r="GB120" s="5" t="s">
        <v>33</v>
      </c>
      <c r="GC120" s="5" t="s">
        <v>33</v>
      </c>
      <c r="GD120" s="5" t="s">
        <v>33</v>
      </c>
      <c r="GE120" s="5" t="s">
        <v>33</v>
      </c>
      <c r="GF120" s="5" t="s">
        <v>33</v>
      </c>
      <c r="GG120" s="5" t="s">
        <v>33</v>
      </c>
      <c r="GH120" s="5" t="s">
        <v>33</v>
      </c>
      <c r="GI120" s="5" t="s">
        <v>33</v>
      </c>
      <c r="GJ120" s="5" t="s">
        <v>33</v>
      </c>
      <c r="GK120" s="5" t="s">
        <v>33</v>
      </c>
      <c r="GL120" s="5" t="s">
        <v>33</v>
      </c>
      <c r="GM120" s="5">
        <v>166788</v>
      </c>
      <c r="GN120" s="5">
        <v>185651</v>
      </c>
      <c r="GO120" s="5">
        <v>96788</v>
      </c>
      <c r="GP120" s="5">
        <v>127241</v>
      </c>
      <c r="GQ120" s="5">
        <v>224793</v>
      </c>
      <c r="GR120" s="5">
        <v>86353</v>
      </c>
      <c r="GS120" s="5">
        <v>111129</v>
      </c>
      <c r="GT120" s="5">
        <v>110210</v>
      </c>
      <c r="GU120" s="5">
        <v>59573</v>
      </c>
      <c r="GV120" s="5">
        <v>82887</v>
      </c>
      <c r="GW120" s="5">
        <v>120410</v>
      </c>
      <c r="GX120" s="5">
        <v>573514</v>
      </c>
      <c r="GY120" s="5">
        <v>107157</v>
      </c>
      <c r="GZ120" s="5">
        <v>104431</v>
      </c>
      <c r="HA120" s="5">
        <v>89226</v>
      </c>
      <c r="HB120" s="5">
        <v>178654</v>
      </c>
      <c r="HC120" s="5">
        <v>81585</v>
      </c>
      <c r="HD120" s="5">
        <v>23244</v>
      </c>
      <c r="HE120" s="5">
        <v>119088</v>
      </c>
      <c r="HF120" s="5">
        <v>66102</v>
      </c>
      <c r="HG120" s="5">
        <v>71295</v>
      </c>
      <c r="HH120" s="5">
        <v>276684</v>
      </c>
      <c r="HI120" s="5">
        <v>52073</v>
      </c>
      <c r="HJ120" s="5">
        <v>106221</v>
      </c>
      <c r="HK120" s="5">
        <v>47420</v>
      </c>
      <c r="HL120" s="5">
        <v>126285</v>
      </c>
      <c r="HM120" s="5">
        <v>41352</v>
      </c>
      <c r="HN120" s="5">
        <v>62227</v>
      </c>
      <c r="HO120" s="5">
        <v>48386</v>
      </c>
      <c r="HP120" s="5">
        <v>55580</v>
      </c>
      <c r="HQ120" s="5">
        <v>65487</v>
      </c>
      <c r="HR120" s="5">
        <v>59052</v>
      </c>
      <c r="HS120" s="5">
        <v>382199</v>
      </c>
      <c r="HT120" s="5">
        <v>377980</v>
      </c>
      <c r="HU120" s="5">
        <v>291422</v>
      </c>
      <c r="HV120" s="5">
        <v>261273</v>
      </c>
      <c r="HW120" s="5">
        <v>366825</v>
      </c>
      <c r="HX120" s="5">
        <v>409438</v>
      </c>
      <c r="HY120" s="5">
        <v>363531</v>
      </c>
      <c r="HZ120" s="5">
        <v>323799</v>
      </c>
      <c r="IA120" s="5">
        <v>333194</v>
      </c>
      <c r="IB120" s="5">
        <v>427358</v>
      </c>
      <c r="IC120" s="5">
        <v>530396</v>
      </c>
      <c r="ID120" s="5">
        <v>619995</v>
      </c>
      <c r="IE120" s="5">
        <v>680497</v>
      </c>
      <c r="IF120" s="5">
        <v>656449</v>
      </c>
      <c r="IG120" s="5">
        <v>596301</v>
      </c>
      <c r="IH120" s="5">
        <v>534606</v>
      </c>
      <c r="II120" s="5">
        <v>604112</v>
      </c>
      <c r="IJ120" s="5">
        <v>690761</v>
      </c>
      <c r="IK120" s="5">
        <v>1115889</v>
      </c>
      <c r="IL120" s="5">
        <v>689709</v>
      </c>
      <c r="IM120" s="5">
        <v>309318</v>
      </c>
      <c r="IN120" s="5">
        <v>286206</v>
      </c>
      <c r="IO120" s="5">
        <v>251443</v>
      </c>
      <c r="IP120" s="5">
        <v>237372</v>
      </c>
      <c r="IQ120" s="5">
        <v>221985</v>
      </c>
      <c r="IR120" s="5">
        <v>253631</v>
      </c>
      <c r="IS120" s="5">
        <v>197308</v>
      </c>
      <c r="IT120" s="5">
        <v>177517</v>
      </c>
      <c r="IU120" s="5">
        <v>167593</v>
      </c>
      <c r="IV120" s="5">
        <v>174687</v>
      </c>
      <c r="IW120" s="5">
        <v>149595</v>
      </c>
      <c r="IX120" s="5">
        <v>123474</v>
      </c>
      <c r="IY120" s="5">
        <v>12420</v>
      </c>
      <c r="IZ120" s="5">
        <v>11315</v>
      </c>
      <c r="JA120" s="5">
        <v>11252</v>
      </c>
      <c r="JB120" s="5">
        <v>11975</v>
      </c>
      <c r="JC120" s="5">
        <v>18383</v>
      </c>
      <c r="JD120" s="5">
        <v>8823</v>
      </c>
      <c r="JE120" s="5">
        <v>14751</v>
      </c>
      <c r="JF120" s="5">
        <v>18502</v>
      </c>
      <c r="JG120" s="5">
        <v>22138</v>
      </c>
      <c r="JH120" s="5">
        <v>17065</v>
      </c>
      <c r="JI120" s="5">
        <v>15342</v>
      </c>
      <c r="JJ120" s="5">
        <v>14875</v>
      </c>
      <c r="JK120" s="5">
        <v>16294</v>
      </c>
      <c r="JL120" s="5">
        <v>17240</v>
      </c>
      <c r="JM120" s="5">
        <v>13887</v>
      </c>
      <c r="JN120" s="5">
        <v>9915</v>
      </c>
      <c r="JO120" s="5">
        <v>9468</v>
      </c>
      <c r="JP120" s="5">
        <v>9661</v>
      </c>
      <c r="JQ120" s="5">
        <v>12845</v>
      </c>
      <c r="JR120" s="5">
        <v>8303</v>
      </c>
      <c r="JS120" s="5">
        <v>9434</v>
      </c>
      <c r="JT120" s="5">
        <v>8818</v>
      </c>
      <c r="JU120" s="5">
        <v>8739</v>
      </c>
      <c r="JV120" s="5">
        <v>7909</v>
      </c>
      <c r="JW120" s="5">
        <v>7840</v>
      </c>
      <c r="JX120" s="5">
        <v>6037</v>
      </c>
      <c r="JY120" s="5">
        <v>6545</v>
      </c>
      <c r="JZ120" s="5">
        <v>6318</v>
      </c>
      <c r="KA120" s="5">
        <v>6199</v>
      </c>
      <c r="KB120" s="5">
        <v>5977</v>
      </c>
      <c r="KC120" s="5">
        <v>6779</v>
      </c>
      <c r="KD120" s="5">
        <v>6124</v>
      </c>
      <c r="KE120" s="5">
        <v>10611</v>
      </c>
      <c r="KF120" s="5">
        <v>9743</v>
      </c>
      <c r="KG120" s="5">
        <v>10521</v>
      </c>
      <c r="KH120" s="5">
        <v>11539</v>
      </c>
      <c r="KI120" s="5">
        <v>10847</v>
      </c>
      <c r="KJ120" s="5">
        <v>9158</v>
      </c>
      <c r="KK120" s="5">
        <v>13116</v>
      </c>
      <c r="KL120" s="5">
        <v>8146</v>
      </c>
      <c r="KM120" s="5">
        <v>7928</v>
      </c>
      <c r="KN120" s="5">
        <v>6975</v>
      </c>
      <c r="KO120" s="5">
        <v>6976</v>
      </c>
      <c r="KP120" s="5">
        <v>16655</v>
      </c>
      <c r="KQ120" s="5">
        <v>19793</v>
      </c>
      <c r="KR120" s="5">
        <v>19826</v>
      </c>
      <c r="KS120" s="5">
        <v>25408</v>
      </c>
      <c r="KT120" s="5">
        <v>19354</v>
      </c>
      <c r="KU120" s="5">
        <v>22646</v>
      </c>
      <c r="KV120" s="5">
        <v>13767</v>
      </c>
      <c r="KW120" s="5">
        <v>17964</v>
      </c>
      <c r="KX120" s="5">
        <v>10021</v>
      </c>
      <c r="KY120" s="5">
        <v>3335</v>
      </c>
      <c r="KZ120" s="5">
        <v>2994</v>
      </c>
      <c r="LA120" s="5">
        <v>3960</v>
      </c>
      <c r="LB120" s="5">
        <v>4849</v>
      </c>
      <c r="LC120" s="5">
        <v>4279</v>
      </c>
      <c r="LD120" s="5">
        <v>4136</v>
      </c>
      <c r="LE120" s="5">
        <v>4740</v>
      </c>
      <c r="LF120" s="5">
        <v>3155</v>
      </c>
      <c r="LG120" s="5">
        <v>3647</v>
      </c>
      <c r="LH120" s="5">
        <v>1908</v>
      </c>
      <c r="LI120" s="5">
        <v>1366</v>
      </c>
      <c r="LJ120" s="5">
        <v>1478</v>
      </c>
      <c r="LK120" s="5">
        <v>3511</v>
      </c>
      <c r="LL120" s="5">
        <v>3831</v>
      </c>
      <c r="LM120" s="5">
        <v>2298</v>
      </c>
      <c r="LN120" s="5">
        <v>2867</v>
      </c>
      <c r="LO120" s="5">
        <v>3949</v>
      </c>
      <c r="LP120" s="5">
        <v>2614</v>
      </c>
      <c r="LQ120" s="5">
        <v>1303</v>
      </c>
      <c r="LR120" s="5">
        <v>1687</v>
      </c>
      <c r="LS120" s="5">
        <v>2462</v>
      </c>
      <c r="LT120" s="5">
        <v>2296</v>
      </c>
      <c r="LU120" s="5">
        <v>2608</v>
      </c>
      <c r="LV120" s="5">
        <v>3439</v>
      </c>
      <c r="LW120" s="5">
        <v>3190</v>
      </c>
      <c r="LX120" s="5">
        <v>1433</v>
      </c>
      <c r="LY120" s="5">
        <v>722</v>
      </c>
      <c r="LZ120" s="5">
        <v>1108</v>
      </c>
      <c r="MA120" s="5">
        <v>815</v>
      </c>
      <c r="MB120" s="5">
        <v>1313</v>
      </c>
      <c r="MC120" s="5">
        <v>1065</v>
      </c>
      <c r="MD120" s="5">
        <v>1241</v>
      </c>
      <c r="ME120" s="5">
        <v>1723</v>
      </c>
      <c r="MF120" s="5">
        <v>1577</v>
      </c>
      <c r="MG120" s="5">
        <v>1767</v>
      </c>
      <c r="MH120" s="5">
        <v>1837</v>
      </c>
      <c r="MI120" s="5">
        <v>885</v>
      </c>
      <c r="MJ120" s="5">
        <v>1119</v>
      </c>
      <c r="MK120" s="5">
        <v>836</v>
      </c>
      <c r="ML120" s="5">
        <v>1467</v>
      </c>
      <c r="MM120" s="5">
        <v>1400</v>
      </c>
      <c r="MN120" s="5">
        <v>1275</v>
      </c>
      <c r="MO120" s="5">
        <v>1712</v>
      </c>
      <c r="MP120" s="5">
        <v>1604</v>
      </c>
      <c r="MQ120" s="5">
        <v>0</v>
      </c>
      <c r="MR120" s="5">
        <v>0</v>
      </c>
      <c r="MS120" s="5">
        <v>0</v>
      </c>
      <c r="MT120" s="5">
        <v>0</v>
      </c>
      <c r="MU120" s="5">
        <v>0</v>
      </c>
      <c r="MV120" s="5">
        <v>0</v>
      </c>
      <c r="MW120" s="5">
        <v>0</v>
      </c>
      <c r="MX120" s="5">
        <v>0</v>
      </c>
      <c r="MY120" s="5">
        <v>0</v>
      </c>
      <c r="MZ120" s="5">
        <v>0</v>
      </c>
      <c r="NA120" s="5">
        <v>0</v>
      </c>
      <c r="NB120" s="5">
        <v>0</v>
      </c>
      <c r="NC120" s="5">
        <v>0</v>
      </c>
      <c r="ND120" s="5">
        <v>0</v>
      </c>
      <c r="NE120" s="5" t="s">
        <v>33</v>
      </c>
      <c r="NF120" s="5" t="s">
        <v>33</v>
      </c>
      <c r="NG120" s="5" t="s">
        <v>33</v>
      </c>
      <c r="NH120" s="5" t="s">
        <v>33</v>
      </c>
      <c r="NI120" s="5" t="s">
        <v>33</v>
      </c>
      <c r="NJ120" s="5" t="s">
        <v>33</v>
      </c>
      <c r="NK120" s="5" t="s">
        <v>33</v>
      </c>
      <c r="NL120" s="5" t="s">
        <v>33</v>
      </c>
      <c r="NM120" s="5" t="s">
        <v>33</v>
      </c>
      <c r="NN120" s="5" t="s">
        <v>33</v>
      </c>
      <c r="NO120" s="5" t="s">
        <v>33</v>
      </c>
      <c r="NP120" s="5" t="s">
        <v>33</v>
      </c>
      <c r="NQ120" s="5" t="s">
        <v>33</v>
      </c>
      <c r="NR120" s="5" t="s">
        <v>33</v>
      </c>
      <c r="NS120" s="5" t="s">
        <v>33</v>
      </c>
      <c r="NT120" s="5" t="s">
        <v>33</v>
      </c>
      <c r="NU120" s="5" t="s">
        <v>33</v>
      </c>
      <c r="NV120" s="5" t="s">
        <v>33</v>
      </c>
      <c r="NW120" s="5">
        <v>0</v>
      </c>
      <c r="NX120" s="5">
        <v>0</v>
      </c>
      <c r="NY120" s="5">
        <v>0</v>
      </c>
      <c r="NZ120" s="5">
        <v>0</v>
      </c>
      <c r="OA120" s="5">
        <v>0</v>
      </c>
      <c r="OB120" s="5">
        <v>0</v>
      </c>
      <c r="OC120" s="5">
        <v>0</v>
      </c>
      <c r="OD120" s="5">
        <v>0</v>
      </c>
      <c r="OE120" s="5">
        <v>0</v>
      </c>
      <c r="OF120" s="5">
        <v>0</v>
      </c>
      <c r="OG120" s="5">
        <v>0</v>
      </c>
      <c r="OH120" s="5">
        <v>0</v>
      </c>
      <c r="OI120" s="5">
        <v>0</v>
      </c>
      <c r="OJ120" s="5">
        <v>0</v>
      </c>
      <c r="OK120" s="5" t="s">
        <v>33</v>
      </c>
      <c r="OL120" s="5" t="s">
        <v>33</v>
      </c>
      <c r="OM120" s="5" t="s">
        <v>33</v>
      </c>
      <c r="ON120" s="5" t="s">
        <v>33</v>
      </c>
      <c r="OO120" s="5" t="s">
        <v>33</v>
      </c>
      <c r="OP120" s="5" t="s">
        <v>33</v>
      </c>
      <c r="OQ120" s="5" t="s">
        <v>33</v>
      </c>
      <c r="OR120" s="5" t="s">
        <v>33</v>
      </c>
      <c r="OS120" s="5" t="s">
        <v>33</v>
      </c>
      <c r="OT120" s="5" t="s">
        <v>33</v>
      </c>
      <c r="OU120" s="5" t="s">
        <v>33</v>
      </c>
      <c r="OV120" s="5" t="s">
        <v>33</v>
      </c>
      <c r="OW120" s="5" t="s">
        <v>33</v>
      </c>
      <c r="OX120" s="5" t="s">
        <v>33</v>
      </c>
      <c r="OY120" s="5" t="s">
        <v>33</v>
      </c>
      <c r="OZ120" s="5" t="s">
        <v>33</v>
      </c>
      <c r="PA120" s="5" t="s">
        <v>33</v>
      </c>
      <c r="PB120" s="5" t="s">
        <v>33</v>
      </c>
      <c r="PC120" s="5">
        <v>19053</v>
      </c>
      <c r="PD120" s="5">
        <v>17890</v>
      </c>
      <c r="PE120" s="5">
        <v>18057</v>
      </c>
      <c r="PF120" s="5">
        <v>15525</v>
      </c>
      <c r="PG120" s="5">
        <v>14986</v>
      </c>
      <c r="PH120" s="5">
        <v>13808</v>
      </c>
      <c r="PI120" s="5">
        <v>14090</v>
      </c>
      <c r="PJ120" s="5">
        <v>13006</v>
      </c>
      <c r="PK120" s="5">
        <v>13796</v>
      </c>
      <c r="PL120" s="5">
        <v>12978</v>
      </c>
      <c r="PM120" s="5">
        <v>13271</v>
      </c>
      <c r="PN120" s="5">
        <v>15552</v>
      </c>
      <c r="PO120" s="5">
        <v>15614</v>
      </c>
      <c r="PP120" s="5">
        <v>12623</v>
      </c>
      <c r="PQ120" s="5">
        <v>11986</v>
      </c>
      <c r="PR120" s="5">
        <v>11543</v>
      </c>
      <c r="PS120" s="5">
        <v>11196</v>
      </c>
      <c r="PT120" s="5">
        <v>10778</v>
      </c>
      <c r="PU120" s="5">
        <v>10195</v>
      </c>
      <c r="PV120" s="5">
        <v>9942</v>
      </c>
      <c r="PW120" s="5">
        <v>10766</v>
      </c>
      <c r="PX120" s="5">
        <v>7975</v>
      </c>
      <c r="PY120" s="5">
        <v>9524</v>
      </c>
      <c r="PZ120" s="5">
        <v>7562</v>
      </c>
      <c r="QA120" s="5">
        <v>6976</v>
      </c>
      <c r="QB120" s="5">
        <v>7141</v>
      </c>
      <c r="QC120" s="5">
        <v>6562</v>
      </c>
      <c r="QD120" s="5">
        <v>10269</v>
      </c>
      <c r="QE120" s="5">
        <v>9882</v>
      </c>
      <c r="QF120" s="5">
        <v>9411</v>
      </c>
      <c r="QG120" s="5">
        <v>9771</v>
      </c>
      <c r="QH120" s="5">
        <v>9141</v>
      </c>
      <c r="QI120" s="5">
        <v>9613</v>
      </c>
      <c r="QJ120" s="5">
        <v>11170</v>
      </c>
      <c r="QK120" s="5">
        <v>8909</v>
      </c>
      <c r="QL120" s="5">
        <v>8825</v>
      </c>
      <c r="QM120" s="5">
        <v>8615</v>
      </c>
      <c r="QN120" s="5">
        <v>8009</v>
      </c>
      <c r="QO120" s="5">
        <v>8879</v>
      </c>
      <c r="QP120" s="5">
        <v>9540</v>
      </c>
      <c r="QQ120" s="5">
        <v>8590</v>
      </c>
      <c r="QR120" s="5">
        <v>9371</v>
      </c>
      <c r="QS120" s="5">
        <v>8710</v>
      </c>
      <c r="QT120" s="5">
        <v>7631</v>
      </c>
      <c r="QU120" s="5">
        <v>7449</v>
      </c>
      <c r="QV120" s="5">
        <v>8416</v>
      </c>
      <c r="QW120" s="5">
        <v>7374</v>
      </c>
      <c r="QX120" s="5">
        <v>6489</v>
      </c>
      <c r="QY120" s="5">
        <v>5849</v>
      </c>
      <c r="QZ120" s="5">
        <v>6684</v>
      </c>
      <c r="RA120" s="5">
        <v>5816</v>
      </c>
      <c r="RB120" s="5">
        <v>5494</v>
      </c>
      <c r="RC120" s="5">
        <v>5615</v>
      </c>
      <c r="RD120" s="5">
        <v>8167</v>
      </c>
      <c r="RE120" s="5">
        <v>6852</v>
      </c>
      <c r="RF120" s="5">
        <v>6146</v>
      </c>
      <c r="RG120" s="5">
        <v>5034</v>
      </c>
      <c r="RH120" s="5">
        <v>4585</v>
      </c>
      <c r="RI120" s="5">
        <v>4750</v>
      </c>
      <c r="RJ120" s="5">
        <v>5009</v>
      </c>
      <c r="RK120" s="5">
        <v>4661</v>
      </c>
      <c r="RL120" s="5">
        <v>5338</v>
      </c>
      <c r="RM120" s="5">
        <v>7207</v>
      </c>
      <c r="RN120" s="5">
        <v>6884</v>
      </c>
      <c r="RO120" s="5">
        <v>8670</v>
      </c>
      <c r="RP120" s="5">
        <v>8690</v>
      </c>
      <c r="RQ120" s="5">
        <v>9047</v>
      </c>
      <c r="RR120" s="5">
        <v>9315</v>
      </c>
      <c r="RS120" s="5">
        <v>9477</v>
      </c>
      <c r="RT120" s="5">
        <v>10592</v>
      </c>
      <c r="RU120" s="5">
        <v>13429</v>
      </c>
      <c r="RV120" s="5">
        <v>11444</v>
      </c>
      <c r="RW120" s="5">
        <v>12862</v>
      </c>
      <c r="RX120" s="5">
        <v>16284</v>
      </c>
      <c r="RY120" s="5">
        <v>17812</v>
      </c>
      <c r="RZ120" s="5">
        <v>13558</v>
      </c>
      <c r="SA120" s="5">
        <v>15487</v>
      </c>
      <c r="SB120" s="5">
        <v>16702</v>
      </c>
      <c r="SC120" s="5">
        <v>17077</v>
      </c>
      <c r="SD120" s="5">
        <v>17088</v>
      </c>
      <c r="SE120" s="5">
        <v>17135</v>
      </c>
      <c r="SF120" s="5">
        <v>14781</v>
      </c>
      <c r="SG120" s="5">
        <v>20310</v>
      </c>
      <c r="SH120" s="5">
        <v>12742</v>
      </c>
      <c r="SI120" s="5">
        <v>10969</v>
      </c>
      <c r="SJ120" s="5">
        <v>9660</v>
      </c>
      <c r="SK120" s="5">
        <v>9073</v>
      </c>
      <c r="SL120" s="5">
        <v>9549</v>
      </c>
      <c r="SM120" s="5">
        <v>9114</v>
      </c>
      <c r="SN120" s="5">
        <v>9203</v>
      </c>
      <c r="SO120" s="5">
        <v>9238</v>
      </c>
      <c r="SP120" s="5">
        <v>8978</v>
      </c>
      <c r="SQ120" s="5">
        <v>8481</v>
      </c>
      <c r="SR120" s="5">
        <v>9067</v>
      </c>
      <c r="SS120" s="5">
        <v>9007</v>
      </c>
      <c r="ST120" s="5">
        <v>8211</v>
      </c>
      <c r="SU120" s="5">
        <v>11414</v>
      </c>
      <c r="SV120" s="5">
        <v>11704</v>
      </c>
      <c r="SW120" s="5">
        <v>13243</v>
      </c>
      <c r="SX120" s="5">
        <v>14571</v>
      </c>
      <c r="SY120" s="5">
        <v>11264</v>
      </c>
      <c r="SZ120" s="5">
        <v>6712</v>
      </c>
      <c r="TA120" s="5">
        <v>18622</v>
      </c>
      <c r="TB120" s="5">
        <v>26834</v>
      </c>
      <c r="TC120" s="5">
        <v>18346</v>
      </c>
      <c r="TD120" s="5">
        <v>4441</v>
      </c>
      <c r="TE120" s="5">
        <v>4747</v>
      </c>
      <c r="TF120" s="5">
        <v>3776</v>
      </c>
      <c r="TG120" s="5">
        <v>2157</v>
      </c>
      <c r="TH120" s="5">
        <v>2864</v>
      </c>
      <c r="TI120" s="5">
        <v>2473</v>
      </c>
      <c r="TJ120" s="5">
        <v>1653</v>
      </c>
      <c r="TK120" s="5">
        <v>1324</v>
      </c>
      <c r="TL120" s="5">
        <v>1441</v>
      </c>
      <c r="TM120" s="5">
        <v>1824</v>
      </c>
      <c r="TN120" s="5">
        <v>1161</v>
      </c>
      <c r="TO120" s="5">
        <v>393</v>
      </c>
      <c r="TP120" s="5">
        <v>415</v>
      </c>
      <c r="TQ120" s="5">
        <v>1040</v>
      </c>
      <c r="TR120" s="5">
        <v>3144</v>
      </c>
      <c r="TS120" s="5">
        <v>3133</v>
      </c>
      <c r="TT120" s="5">
        <v>4031</v>
      </c>
      <c r="TU120" s="5">
        <v>3929</v>
      </c>
      <c r="TV120" s="5">
        <v>4289</v>
      </c>
      <c r="TW120" s="5">
        <v>3874</v>
      </c>
      <c r="TX120" s="5">
        <v>2450</v>
      </c>
      <c r="TY120" s="5">
        <v>2731</v>
      </c>
      <c r="TZ120" s="5">
        <v>2389</v>
      </c>
      <c r="UA120" s="5">
        <v>487</v>
      </c>
      <c r="UB120" s="5">
        <v>433</v>
      </c>
      <c r="UC120" s="5">
        <v>483</v>
      </c>
      <c r="UD120" s="5">
        <v>523</v>
      </c>
      <c r="UE120" s="5">
        <v>466</v>
      </c>
      <c r="UF120" s="5">
        <v>547</v>
      </c>
      <c r="UG120" s="5">
        <v>562</v>
      </c>
      <c r="UH120" s="5">
        <v>579</v>
      </c>
      <c r="UI120" s="5">
        <v>555</v>
      </c>
      <c r="UJ120" s="5">
        <v>490</v>
      </c>
      <c r="UK120" s="5">
        <v>434</v>
      </c>
      <c r="UL120" s="5">
        <v>414</v>
      </c>
      <c r="UM120" s="5">
        <v>458</v>
      </c>
      <c r="UN120" s="5">
        <v>168</v>
      </c>
      <c r="UO120" s="5">
        <v>180</v>
      </c>
      <c r="UP120" s="5">
        <v>186</v>
      </c>
      <c r="UQ120" s="5">
        <v>174</v>
      </c>
      <c r="UR120" s="5">
        <v>194</v>
      </c>
      <c r="US120" s="5">
        <v>230</v>
      </c>
      <c r="UT120" s="5">
        <v>179</v>
      </c>
      <c r="UU120" s="5">
        <v>0</v>
      </c>
      <c r="UV120" s="5">
        <v>0</v>
      </c>
      <c r="UW120" s="5">
        <v>0</v>
      </c>
      <c r="UX120" s="5">
        <v>0</v>
      </c>
      <c r="UY120" s="5">
        <v>0</v>
      </c>
      <c r="UZ120" s="5">
        <v>0</v>
      </c>
      <c r="VA120" s="5">
        <v>0</v>
      </c>
      <c r="VB120" s="5">
        <v>0</v>
      </c>
      <c r="VC120" s="5">
        <v>0</v>
      </c>
      <c r="VD120" s="5">
        <v>0</v>
      </c>
      <c r="VE120" s="5">
        <v>0</v>
      </c>
      <c r="VF120" s="5">
        <v>0</v>
      </c>
      <c r="VG120" s="5">
        <v>46804</v>
      </c>
      <c r="VH120" s="5">
        <v>37396</v>
      </c>
      <c r="VI120" s="5">
        <v>43071</v>
      </c>
      <c r="VJ120" s="5">
        <v>44501</v>
      </c>
      <c r="VK120" s="5">
        <v>43996</v>
      </c>
      <c r="VL120" s="5">
        <v>47420</v>
      </c>
      <c r="VM120" s="5">
        <v>56612</v>
      </c>
      <c r="VN120" s="5">
        <v>57611</v>
      </c>
      <c r="VO120" s="5">
        <v>62121</v>
      </c>
      <c r="VP120" s="5">
        <v>69831</v>
      </c>
      <c r="VQ120" s="5">
        <v>80086</v>
      </c>
      <c r="VR120" s="5">
        <v>60461</v>
      </c>
      <c r="VS120" s="5">
        <v>62039</v>
      </c>
      <c r="VT120" s="5">
        <v>69436</v>
      </c>
      <c r="VU120" s="5">
        <v>65280</v>
      </c>
      <c r="VV120" s="5">
        <v>64057</v>
      </c>
      <c r="VW120" s="5">
        <v>53164</v>
      </c>
      <c r="VX120" s="5">
        <v>47749</v>
      </c>
      <c r="VY120" s="5">
        <v>51739</v>
      </c>
      <c r="VZ120" s="5">
        <v>41525</v>
      </c>
      <c r="WA120" s="5">
        <v>42719</v>
      </c>
      <c r="WB120" s="5">
        <v>46554</v>
      </c>
      <c r="WC120" s="5">
        <v>44737</v>
      </c>
      <c r="WD120" s="5">
        <v>49907</v>
      </c>
      <c r="WE120" s="5">
        <v>51573</v>
      </c>
      <c r="WF120" s="5">
        <v>44084</v>
      </c>
      <c r="WG120" s="5">
        <v>41345</v>
      </c>
      <c r="WH120" s="5">
        <v>35056</v>
      </c>
      <c r="WI120" s="5">
        <v>31689</v>
      </c>
      <c r="WJ120" s="5">
        <v>30698</v>
      </c>
      <c r="WK120" s="5">
        <v>31365</v>
      </c>
      <c r="WL120" s="5">
        <v>30533</v>
      </c>
      <c r="WM120" s="5">
        <v>2568</v>
      </c>
      <c r="WN120" s="5">
        <v>2680</v>
      </c>
      <c r="WO120" s="5">
        <v>2551</v>
      </c>
      <c r="WP120" s="5">
        <v>2575</v>
      </c>
      <c r="WQ120" s="5">
        <v>2688</v>
      </c>
      <c r="WR120" s="5">
        <v>2598</v>
      </c>
      <c r="WS120" s="5">
        <v>3287</v>
      </c>
      <c r="WT120" s="5">
        <v>3648</v>
      </c>
      <c r="WU120" s="5">
        <v>3594</v>
      </c>
      <c r="WV120" s="5">
        <v>2634</v>
      </c>
      <c r="WW120" s="5">
        <v>3105</v>
      </c>
      <c r="WX120" s="5">
        <v>3070</v>
      </c>
      <c r="WY120" s="5">
        <v>2976</v>
      </c>
      <c r="WZ120" s="5">
        <v>2977</v>
      </c>
      <c r="XA120" s="5">
        <v>3232</v>
      </c>
      <c r="XB120" s="5">
        <v>2983</v>
      </c>
      <c r="XC120" s="5">
        <v>3684</v>
      </c>
      <c r="XD120" s="5">
        <v>4021</v>
      </c>
      <c r="XE120" s="5">
        <v>3390</v>
      </c>
      <c r="XF120" s="5">
        <v>2492</v>
      </c>
      <c r="XG120" s="5">
        <v>2004</v>
      </c>
      <c r="XH120" s="5">
        <v>2075</v>
      </c>
      <c r="XI120" s="5">
        <v>2159</v>
      </c>
      <c r="XJ120" s="5">
        <v>1724</v>
      </c>
      <c r="XK120" s="5">
        <v>2057</v>
      </c>
      <c r="XL120" s="5">
        <v>1994</v>
      </c>
      <c r="XM120" s="5">
        <v>2063</v>
      </c>
      <c r="XN120" s="5">
        <v>2097</v>
      </c>
      <c r="XO120" s="5">
        <v>2277</v>
      </c>
      <c r="XP120" s="5">
        <v>2217</v>
      </c>
      <c r="XQ120" s="5">
        <v>1793</v>
      </c>
      <c r="XR120" s="5">
        <v>1366</v>
      </c>
      <c r="XS120" s="1">
        <v>17166</v>
      </c>
      <c r="XT120" s="3" t="s">
        <v>180</v>
      </c>
      <c r="XU120" s="3" t="s">
        <v>180</v>
      </c>
      <c r="XV120" s="3" t="s">
        <v>180</v>
      </c>
      <c r="XW120" s="3" t="s">
        <v>179</v>
      </c>
      <c r="XX120" s="3" t="s">
        <v>180</v>
      </c>
      <c r="XY120" s="3" t="s">
        <v>180</v>
      </c>
      <c r="XZ120" s="3" t="s">
        <v>240</v>
      </c>
    </row>
    <row r="121" spans="1:650" x14ac:dyDescent="0.3">
      <c r="A121" s="6" t="s">
        <v>152</v>
      </c>
      <c r="B121" s="1">
        <v>4009083</v>
      </c>
      <c r="C121" s="5">
        <v>266608</v>
      </c>
      <c r="D121" s="5">
        <v>182339</v>
      </c>
      <c r="E121" s="5">
        <v>177794</v>
      </c>
      <c r="F121" s="5">
        <v>347948</v>
      </c>
      <c r="G121" s="5">
        <v>100539</v>
      </c>
      <c r="H121" s="5">
        <v>181778</v>
      </c>
      <c r="I121" s="5">
        <v>162721</v>
      </c>
      <c r="J121" s="5">
        <v>222020</v>
      </c>
      <c r="K121" s="5">
        <v>299630</v>
      </c>
      <c r="L121" s="5">
        <v>339771</v>
      </c>
      <c r="M121" s="5">
        <v>326227</v>
      </c>
      <c r="N121" s="5">
        <v>290675</v>
      </c>
      <c r="O121" s="5">
        <v>37495</v>
      </c>
      <c r="P121" s="5">
        <v>13450</v>
      </c>
      <c r="Q121" s="5">
        <v>48351</v>
      </c>
      <c r="R121" s="5">
        <v>24616</v>
      </c>
      <c r="S121" s="5">
        <v>38337</v>
      </c>
      <c r="T121" s="5">
        <v>37712</v>
      </c>
      <c r="U121" s="5">
        <v>75018</v>
      </c>
      <c r="V121" s="5">
        <v>111943</v>
      </c>
      <c r="W121" s="5">
        <v>81591</v>
      </c>
      <c r="X121" s="5">
        <v>54403</v>
      </c>
      <c r="Y121" s="5">
        <v>67886</v>
      </c>
      <c r="Z121" s="5">
        <v>33037</v>
      </c>
      <c r="AA121" s="5">
        <v>46176</v>
      </c>
      <c r="AB121" s="5">
        <v>32278</v>
      </c>
      <c r="AC121" s="5">
        <v>14230</v>
      </c>
      <c r="AD121" s="5">
        <v>36925</v>
      </c>
      <c r="AE121" s="5">
        <v>0</v>
      </c>
      <c r="AF121" s="5">
        <v>0</v>
      </c>
      <c r="AG121" s="5">
        <v>0</v>
      </c>
      <c r="AH121" s="5">
        <v>0</v>
      </c>
      <c r="AI121" s="5">
        <v>91347</v>
      </c>
      <c r="AJ121" s="5">
        <v>117791</v>
      </c>
      <c r="AK121" s="5">
        <v>111996</v>
      </c>
      <c r="AL121" s="5">
        <v>163682</v>
      </c>
      <c r="AM121" s="5">
        <v>147534</v>
      </c>
      <c r="AN121" s="5">
        <v>130044</v>
      </c>
      <c r="AO121" s="5">
        <v>398011</v>
      </c>
      <c r="AP121" s="5">
        <v>380496</v>
      </c>
      <c r="AQ121" s="5">
        <v>690727</v>
      </c>
      <c r="AR121" s="5">
        <v>623613</v>
      </c>
      <c r="AS121" s="5">
        <v>754835</v>
      </c>
      <c r="AT121" s="5">
        <v>145283</v>
      </c>
      <c r="AU121" s="5">
        <v>402522</v>
      </c>
      <c r="AV121" s="5">
        <v>106658</v>
      </c>
      <c r="AW121" s="5">
        <v>91945</v>
      </c>
      <c r="AX121" s="5">
        <v>155723</v>
      </c>
      <c r="AY121" s="5">
        <v>86433</v>
      </c>
      <c r="AZ121" s="5">
        <v>247516</v>
      </c>
      <c r="BA121" s="5">
        <v>70346</v>
      </c>
      <c r="BB121" s="5">
        <v>47464</v>
      </c>
      <c r="BC121" s="5">
        <v>102145</v>
      </c>
      <c r="BD121" s="5">
        <v>35563</v>
      </c>
      <c r="BE121" s="5">
        <v>75966</v>
      </c>
      <c r="BF121" s="5">
        <v>129582</v>
      </c>
      <c r="BG121" s="5">
        <v>266239</v>
      </c>
      <c r="BH121" s="5">
        <v>273806</v>
      </c>
      <c r="BI121" s="5">
        <v>223439</v>
      </c>
      <c r="BJ121" s="5">
        <v>175896</v>
      </c>
      <c r="BK121" s="5">
        <v>247341</v>
      </c>
      <c r="BL121" s="5">
        <v>132432</v>
      </c>
      <c r="BM121" s="5">
        <v>132631</v>
      </c>
      <c r="BN121" s="5">
        <v>633081</v>
      </c>
      <c r="BO121" s="5">
        <v>1015402</v>
      </c>
      <c r="BP121" s="5">
        <v>737487</v>
      </c>
      <c r="BQ121" s="5">
        <v>646614</v>
      </c>
      <c r="BR121" s="5">
        <v>1033844</v>
      </c>
      <c r="BS121" s="5">
        <v>1242955</v>
      </c>
      <c r="BT121" s="5">
        <v>1314334</v>
      </c>
      <c r="BU121" s="5">
        <v>2118269</v>
      </c>
      <c r="BV121" s="5">
        <v>1023433</v>
      </c>
      <c r="BW121" s="5">
        <v>369333</v>
      </c>
      <c r="BX121" s="5">
        <v>402079</v>
      </c>
      <c r="BY121" s="5">
        <v>835156</v>
      </c>
      <c r="BZ121" s="5">
        <v>125696</v>
      </c>
      <c r="CA121" s="5">
        <v>307343</v>
      </c>
      <c r="CB121" s="5">
        <v>355829</v>
      </c>
      <c r="CC121" s="5">
        <v>305954</v>
      </c>
      <c r="CD121" s="5">
        <v>255046</v>
      </c>
      <c r="CE121" s="5">
        <v>168003</v>
      </c>
      <c r="CF121" s="5">
        <v>145105</v>
      </c>
      <c r="CG121" s="5">
        <v>108154</v>
      </c>
      <c r="CH121" s="5">
        <v>167482</v>
      </c>
      <c r="CI121" s="5">
        <v>148670</v>
      </c>
      <c r="CJ121" s="5">
        <v>103780</v>
      </c>
      <c r="CK121" s="5">
        <v>60053</v>
      </c>
      <c r="CL121" s="5">
        <v>100382</v>
      </c>
      <c r="CM121" s="5">
        <v>138113</v>
      </c>
      <c r="CN121" s="5">
        <v>74248</v>
      </c>
      <c r="CO121" s="5">
        <v>86973</v>
      </c>
      <c r="CP121" s="5">
        <v>106779</v>
      </c>
      <c r="CQ121" s="5">
        <v>74072</v>
      </c>
      <c r="CR121" s="5">
        <v>106411</v>
      </c>
      <c r="CS121" s="5">
        <v>186988</v>
      </c>
      <c r="CT121" s="5">
        <v>171443</v>
      </c>
      <c r="CU121" s="5">
        <v>2265493</v>
      </c>
      <c r="CV121" s="5">
        <v>1742270</v>
      </c>
      <c r="CW121" s="5">
        <v>1608680</v>
      </c>
      <c r="CX121" s="5">
        <v>1615936</v>
      </c>
      <c r="CY121" s="5">
        <v>1822203</v>
      </c>
      <c r="CZ121" s="5">
        <v>1534333</v>
      </c>
      <c r="DA121" s="5">
        <v>1137078</v>
      </c>
      <c r="DB121" s="5">
        <v>1204491</v>
      </c>
      <c r="DC121" s="5">
        <v>1322852</v>
      </c>
      <c r="DD121" s="5">
        <v>1388423</v>
      </c>
      <c r="DE121" s="5">
        <v>1089267</v>
      </c>
      <c r="DF121" s="5">
        <v>694822</v>
      </c>
      <c r="DG121" s="5">
        <v>925981</v>
      </c>
      <c r="DH121" s="5">
        <v>880775</v>
      </c>
      <c r="DI121" s="5">
        <v>794557</v>
      </c>
      <c r="DJ121" s="5">
        <v>630619</v>
      </c>
      <c r="DK121" s="5">
        <v>604075</v>
      </c>
      <c r="DL121" s="5">
        <v>577387</v>
      </c>
      <c r="DM121" s="5">
        <v>353029</v>
      </c>
      <c r="DN121" s="5">
        <v>460648</v>
      </c>
      <c r="DO121" s="5">
        <v>452322</v>
      </c>
      <c r="DP121" s="5">
        <v>354492</v>
      </c>
      <c r="DQ121" s="5">
        <v>318696</v>
      </c>
      <c r="DR121" s="5">
        <v>310421</v>
      </c>
      <c r="DS121" s="5">
        <v>349818</v>
      </c>
      <c r="DT121" s="5">
        <v>311141</v>
      </c>
      <c r="DU121" s="5">
        <v>342021</v>
      </c>
      <c r="DV121" s="5">
        <v>376132</v>
      </c>
      <c r="DW121" s="5">
        <v>393032</v>
      </c>
      <c r="DX121" s="5">
        <v>362296</v>
      </c>
      <c r="DY121" s="5">
        <v>444250</v>
      </c>
      <c r="DZ121" s="5">
        <v>406082</v>
      </c>
      <c r="EA121" s="5">
        <v>374084</v>
      </c>
      <c r="EB121" s="5">
        <v>267763</v>
      </c>
      <c r="EC121" s="5">
        <v>368389</v>
      </c>
      <c r="ED121" s="5">
        <v>301114</v>
      </c>
      <c r="EE121" s="5">
        <v>234543</v>
      </c>
      <c r="EF121" s="5">
        <v>297890</v>
      </c>
      <c r="EG121" s="5">
        <v>315871</v>
      </c>
      <c r="EH121" s="5">
        <v>468835</v>
      </c>
      <c r="EI121" s="5">
        <v>430105</v>
      </c>
      <c r="EJ121" s="5">
        <v>294926</v>
      </c>
      <c r="EK121" s="5">
        <v>205714</v>
      </c>
      <c r="EL121" s="5">
        <v>140570</v>
      </c>
      <c r="EM121" s="5">
        <v>234486</v>
      </c>
      <c r="EN121" s="5">
        <v>106206</v>
      </c>
      <c r="EO121" s="5">
        <v>127792</v>
      </c>
      <c r="EP121" s="5">
        <v>88659</v>
      </c>
      <c r="EQ121" s="5">
        <v>131212</v>
      </c>
      <c r="ER121" s="5">
        <v>104949</v>
      </c>
      <c r="ES121" s="5">
        <v>51732</v>
      </c>
      <c r="ET121" s="5">
        <v>135313</v>
      </c>
      <c r="EU121" s="5">
        <v>156572</v>
      </c>
      <c r="EV121" s="5">
        <v>152376</v>
      </c>
      <c r="EW121" s="5">
        <v>77367</v>
      </c>
      <c r="EX121" s="5">
        <v>159582</v>
      </c>
      <c r="EY121" s="5">
        <v>144779</v>
      </c>
      <c r="EZ121" s="5">
        <v>161892</v>
      </c>
      <c r="FA121" s="5">
        <v>107755</v>
      </c>
      <c r="FB121" s="5">
        <v>88761</v>
      </c>
      <c r="FC121" s="5">
        <v>97158</v>
      </c>
      <c r="FD121" s="5">
        <v>93351</v>
      </c>
      <c r="FE121" s="5">
        <v>77858</v>
      </c>
      <c r="FF121" s="5">
        <v>119666</v>
      </c>
      <c r="FG121" s="5">
        <v>0</v>
      </c>
      <c r="FH121" s="5">
        <v>0</v>
      </c>
      <c r="FI121" s="5">
        <v>0</v>
      </c>
      <c r="FJ121" s="5">
        <v>0</v>
      </c>
      <c r="FK121" s="5">
        <v>0</v>
      </c>
      <c r="FL121" s="5">
        <v>0</v>
      </c>
      <c r="FM121" s="5">
        <v>0</v>
      </c>
      <c r="FN121" s="5">
        <v>0</v>
      </c>
      <c r="FO121" s="5">
        <v>0</v>
      </c>
      <c r="FP121" s="5">
        <v>0</v>
      </c>
      <c r="FQ121" s="5">
        <v>0</v>
      </c>
      <c r="FR121" s="5">
        <v>0</v>
      </c>
      <c r="FS121" s="5">
        <v>0</v>
      </c>
      <c r="FT121" s="5">
        <v>0</v>
      </c>
      <c r="FU121" s="5" t="s">
        <v>33</v>
      </c>
      <c r="FV121" s="5" t="s">
        <v>33</v>
      </c>
      <c r="FW121" s="5" t="s">
        <v>33</v>
      </c>
      <c r="FX121" s="5" t="s">
        <v>33</v>
      </c>
      <c r="FY121" s="5" t="s">
        <v>33</v>
      </c>
      <c r="FZ121" s="5" t="s">
        <v>33</v>
      </c>
      <c r="GA121" s="5" t="s">
        <v>33</v>
      </c>
      <c r="GB121" s="5" t="s">
        <v>33</v>
      </c>
      <c r="GC121" s="5" t="s">
        <v>33</v>
      </c>
      <c r="GD121" s="5" t="s">
        <v>33</v>
      </c>
      <c r="GE121" s="5" t="s">
        <v>33</v>
      </c>
      <c r="GF121" s="5" t="s">
        <v>33</v>
      </c>
      <c r="GG121" s="5" t="s">
        <v>33</v>
      </c>
      <c r="GH121" s="5" t="s">
        <v>33</v>
      </c>
      <c r="GI121" s="5" t="s">
        <v>33</v>
      </c>
      <c r="GJ121" s="5" t="s">
        <v>33</v>
      </c>
      <c r="GK121" s="5" t="s">
        <v>33</v>
      </c>
      <c r="GL121" s="5" t="s">
        <v>33</v>
      </c>
      <c r="GM121" s="5">
        <v>4012934</v>
      </c>
      <c r="GN121" s="5">
        <v>3047651</v>
      </c>
      <c r="GO121" s="5">
        <v>2913473</v>
      </c>
      <c r="GP121" s="5">
        <v>3462525</v>
      </c>
      <c r="GQ121" s="5">
        <v>3547774</v>
      </c>
      <c r="GR121" s="5">
        <v>3458380</v>
      </c>
      <c r="GS121" s="5">
        <v>4131951</v>
      </c>
      <c r="GT121" s="5">
        <v>3299276</v>
      </c>
      <c r="GU121" s="5">
        <v>3112648</v>
      </c>
      <c r="GV121" s="5">
        <v>3048812</v>
      </c>
      <c r="GW121" s="5">
        <v>3211198</v>
      </c>
      <c r="GX121" s="5">
        <v>1397045</v>
      </c>
      <c r="GY121" s="5">
        <v>1907827</v>
      </c>
      <c r="GZ121" s="5">
        <v>1462918</v>
      </c>
      <c r="HA121" s="5">
        <v>1368600</v>
      </c>
      <c r="HB121" s="5">
        <v>1154662</v>
      </c>
      <c r="HC121" s="5">
        <v>1028060</v>
      </c>
      <c r="HD121" s="5">
        <v>1112669</v>
      </c>
      <c r="HE121" s="5">
        <v>658278</v>
      </c>
      <c r="HF121" s="5">
        <v>922850</v>
      </c>
      <c r="HG121" s="5">
        <v>941300</v>
      </c>
      <c r="HH121" s="5">
        <v>700613</v>
      </c>
      <c r="HI121" s="5">
        <v>599968</v>
      </c>
      <c r="HJ121" s="5">
        <v>733005</v>
      </c>
      <c r="HK121" s="5">
        <v>945126</v>
      </c>
      <c r="HL121" s="5">
        <v>855302</v>
      </c>
      <c r="HM121" s="5">
        <v>779237</v>
      </c>
      <c r="HN121" s="5">
        <v>784755</v>
      </c>
      <c r="HO121" s="5">
        <v>839434</v>
      </c>
      <c r="HP121" s="5">
        <v>697014</v>
      </c>
      <c r="HQ121" s="5">
        <v>860118</v>
      </c>
      <c r="HR121" s="5">
        <v>1347398</v>
      </c>
      <c r="HS121" s="5">
        <v>4925176</v>
      </c>
      <c r="HT121" s="5">
        <v>5387913</v>
      </c>
      <c r="HU121" s="5">
        <v>5024296</v>
      </c>
      <c r="HV121" s="5">
        <v>4754906</v>
      </c>
      <c r="HW121" s="5">
        <v>4716415</v>
      </c>
      <c r="HX121" s="5">
        <v>7292618</v>
      </c>
      <c r="HY121" s="5">
        <v>5372348</v>
      </c>
      <c r="HZ121" s="5">
        <v>4451743</v>
      </c>
      <c r="IA121" s="5">
        <v>4601591</v>
      </c>
      <c r="IB121" s="5">
        <v>3628514</v>
      </c>
      <c r="IC121" s="5">
        <v>3411706</v>
      </c>
      <c r="ID121" s="5">
        <v>6285208</v>
      </c>
      <c r="IE121" s="5">
        <v>4760180</v>
      </c>
      <c r="IF121" s="5">
        <v>4961390</v>
      </c>
      <c r="IG121" s="5">
        <v>4113698</v>
      </c>
      <c r="IH121" s="5">
        <v>3572601</v>
      </c>
      <c r="II121" s="5">
        <v>3343762</v>
      </c>
      <c r="IJ121" s="5">
        <v>2577676</v>
      </c>
      <c r="IK121" s="5">
        <v>4259040</v>
      </c>
      <c r="IL121" s="5">
        <v>5193662</v>
      </c>
      <c r="IM121" s="5">
        <v>3695211</v>
      </c>
      <c r="IN121" s="5">
        <v>3887705</v>
      </c>
      <c r="IO121" s="5">
        <v>3996473</v>
      </c>
      <c r="IP121" s="5">
        <v>3555731</v>
      </c>
      <c r="IQ121" s="5">
        <v>3415469</v>
      </c>
      <c r="IR121" s="5">
        <v>3661686</v>
      </c>
      <c r="IS121" s="5">
        <v>3215999</v>
      </c>
      <c r="IT121" s="5">
        <v>3715181</v>
      </c>
      <c r="IU121" s="5">
        <v>3544819</v>
      </c>
      <c r="IV121" s="5">
        <v>3315869</v>
      </c>
      <c r="IW121" s="5">
        <v>3019961</v>
      </c>
      <c r="IX121" s="5">
        <v>2627457</v>
      </c>
      <c r="IY121" s="5">
        <v>54447</v>
      </c>
      <c r="IZ121" s="5">
        <v>63093</v>
      </c>
      <c r="JA121" s="5">
        <v>64518</v>
      </c>
      <c r="JB121" s="5">
        <v>58570</v>
      </c>
      <c r="JC121" s="5">
        <v>52644</v>
      </c>
      <c r="JD121" s="5">
        <v>77133</v>
      </c>
      <c r="JE121" s="5">
        <v>158380</v>
      </c>
      <c r="JF121" s="5">
        <v>215782</v>
      </c>
      <c r="JG121" s="5">
        <v>188017</v>
      </c>
      <c r="JH121" s="5">
        <v>258082</v>
      </c>
      <c r="JI121" s="5">
        <v>237940</v>
      </c>
      <c r="JJ121" s="5">
        <v>205572</v>
      </c>
      <c r="JK121" s="5">
        <v>161317</v>
      </c>
      <c r="JL121" s="5">
        <v>190826</v>
      </c>
      <c r="JM121" s="5">
        <v>136734</v>
      </c>
      <c r="JN121" s="5">
        <v>218804</v>
      </c>
      <c r="JO121" s="5">
        <v>159943</v>
      </c>
      <c r="JP121" s="5">
        <v>178585</v>
      </c>
      <c r="JQ121" s="5">
        <v>148890</v>
      </c>
      <c r="JR121" s="5">
        <v>152968</v>
      </c>
      <c r="JS121" s="5">
        <v>135910</v>
      </c>
      <c r="JT121" s="5">
        <v>154240</v>
      </c>
      <c r="JU121" s="5">
        <v>207727</v>
      </c>
      <c r="JV121" s="5">
        <v>205300</v>
      </c>
      <c r="JW121" s="5">
        <v>224249</v>
      </c>
      <c r="JX121" s="5">
        <v>210270</v>
      </c>
      <c r="JY121" s="5">
        <v>227976</v>
      </c>
      <c r="JZ121" s="5">
        <v>230144</v>
      </c>
      <c r="KA121" s="5">
        <v>255056</v>
      </c>
      <c r="KB121" s="5">
        <v>254534</v>
      </c>
      <c r="KC121" s="5">
        <v>255904</v>
      </c>
      <c r="KD121" s="5">
        <v>244174</v>
      </c>
      <c r="KE121" s="5">
        <v>317865</v>
      </c>
      <c r="KF121" s="5">
        <v>180922</v>
      </c>
      <c r="KG121" s="5">
        <v>127072</v>
      </c>
      <c r="KH121" s="5">
        <v>144088</v>
      </c>
      <c r="KI121" s="5">
        <v>237831</v>
      </c>
      <c r="KJ121" s="5">
        <v>163845</v>
      </c>
      <c r="KK121" s="5">
        <v>248634</v>
      </c>
      <c r="KL121" s="5">
        <v>200579</v>
      </c>
      <c r="KM121" s="5">
        <v>173557</v>
      </c>
      <c r="KN121" s="5">
        <v>178561</v>
      </c>
      <c r="KO121" s="5">
        <v>175779</v>
      </c>
      <c r="KP121" s="5">
        <v>244538</v>
      </c>
      <c r="KQ121" s="5">
        <v>245017</v>
      </c>
      <c r="KR121" s="5">
        <v>251714</v>
      </c>
      <c r="KS121" s="5">
        <v>286082</v>
      </c>
      <c r="KT121" s="5">
        <v>203025</v>
      </c>
      <c r="KU121" s="5">
        <v>115444</v>
      </c>
      <c r="KV121" s="5">
        <v>101660</v>
      </c>
      <c r="KW121" s="5">
        <v>129807</v>
      </c>
      <c r="KX121" s="5">
        <v>71962</v>
      </c>
      <c r="KY121" s="5">
        <v>177825</v>
      </c>
      <c r="KZ121" s="5">
        <v>159367</v>
      </c>
      <c r="LA121" s="5">
        <v>42820</v>
      </c>
      <c r="LB121" s="5">
        <v>39738</v>
      </c>
      <c r="LC121" s="5">
        <v>48680</v>
      </c>
      <c r="LD121" s="5">
        <v>48222</v>
      </c>
      <c r="LE121" s="5">
        <v>45969</v>
      </c>
      <c r="LF121" s="5">
        <v>36305</v>
      </c>
      <c r="LG121" s="5">
        <v>37175</v>
      </c>
      <c r="LH121" s="5">
        <v>46167</v>
      </c>
      <c r="LI121" s="5">
        <v>47097</v>
      </c>
      <c r="LJ121" s="5">
        <v>46164</v>
      </c>
      <c r="LK121" s="5">
        <v>140572</v>
      </c>
      <c r="LL121" s="5">
        <v>79056</v>
      </c>
      <c r="LM121" s="5">
        <v>94021</v>
      </c>
      <c r="LN121" s="5">
        <v>83653</v>
      </c>
      <c r="LO121" s="5">
        <v>74663</v>
      </c>
      <c r="LP121" s="5">
        <v>79845</v>
      </c>
      <c r="LQ121" s="5">
        <v>67379</v>
      </c>
      <c r="LR121" s="5">
        <v>64552</v>
      </c>
      <c r="LS121" s="5">
        <v>61497</v>
      </c>
      <c r="LT121" s="5">
        <v>73562</v>
      </c>
      <c r="LU121" s="5">
        <v>62752</v>
      </c>
      <c r="LV121" s="5">
        <v>41040</v>
      </c>
      <c r="LW121" s="5">
        <v>38830</v>
      </c>
      <c r="LX121" s="5">
        <v>47319</v>
      </c>
      <c r="LY121" s="5">
        <v>34268</v>
      </c>
      <c r="LZ121" s="5">
        <v>25957</v>
      </c>
      <c r="MA121" s="5">
        <v>25301</v>
      </c>
      <c r="MB121" s="5">
        <v>25567</v>
      </c>
      <c r="MC121" s="5">
        <v>21425</v>
      </c>
      <c r="MD121" s="5">
        <v>26189</v>
      </c>
      <c r="ME121" s="5">
        <v>26884</v>
      </c>
      <c r="MF121" s="5">
        <v>32997</v>
      </c>
      <c r="MG121" s="5">
        <v>29132</v>
      </c>
      <c r="MH121" s="5">
        <v>28294</v>
      </c>
      <c r="MI121" s="5">
        <v>32355</v>
      </c>
      <c r="MJ121" s="5">
        <v>31727</v>
      </c>
      <c r="MK121" s="5">
        <v>32839</v>
      </c>
      <c r="ML121" s="5">
        <v>33795</v>
      </c>
      <c r="MM121" s="5">
        <v>32727</v>
      </c>
      <c r="MN121" s="5">
        <v>33040</v>
      </c>
      <c r="MO121" s="5">
        <v>31473</v>
      </c>
      <c r="MP121" s="5">
        <v>31193</v>
      </c>
      <c r="MQ121" s="5">
        <v>13256</v>
      </c>
      <c r="MR121" s="5">
        <v>15546</v>
      </c>
      <c r="MS121" s="5">
        <v>15396</v>
      </c>
      <c r="MT121" s="5">
        <v>14658</v>
      </c>
      <c r="MU121" s="5">
        <v>15399</v>
      </c>
      <c r="MV121" s="5">
        <v>16117</v>
      </c>
      <c r="MW121" s="5">
        <v>16088</v>
      </c>
      <c r="MX121" s="5">
        <v>15648</v>
      </c>
      <c r="MY121" s="5">
        <v>12230</v>
      </c>
      <c r="MZ121" s="5">
        <v>8317</v>
      </c>
      <c r="NA121" s="5">
        <v>16231</v>
      </c>
      <c r="NB121" s="5">
        <v>14748</v>
      </c>
      <c r="NC121" s="5">
        <v>8723</v>
      </c>
      <c r="ND121" s="5">
        <v>6132</v>
      </c>
      <c r="NE121" s="5" t="s">
        <v>33</v>
      </c>
      <c r="NF121" s="5" t="s">
        <v>33</v>
      </c>
      <c r="NG121" s="5" t="s">
        <v>33</v>
      </c>
      <c r="NH121" s="5" t="s">
        <v>33</v>
      </c>
      <c r="NI121" s="5" t="s">
        <v>33</v>
      </c>
      <c r="NJ121" s="5" t="s">
        <v>33</v>
      </c>
      <c r="NK121" s="5" t="s">
        <v>33</v>
      </c>
      <c r="NL121" s="5" t="s">
        <v>33</v>
      </c>
      <c r="NM121" s="5" t="s">
        <v>33</v>
      </c>
      <c r="NN121" s="5" t="s">
        <v>33</v>
      </c>
      <c r="NO121" s="5" t="s">
        <v>33</v>
      </c>
      <c r="NP121" s="5" t="s">
        <v>33</v>
      </c>
      <c r="NQ121" s="5" t="s">
        <v>33</v>
      </c>
      <c r="NR121" s="5" t="s">
        <v>33</v>
      </c>
      <c r="NS121" s="5" t="s">
        <v>33</v>
      </c>
      <c r="NT121" s="5" t="s">
        <v>33</v>
      </c>
      <c r="NU121" s="5" t="s">
        <v>33</v>
      </c>
      <c r="NV121" s="5" t="s">
        <v>33</v>
      </c>
      <c r="NW121" s="5">
        <v>0</v>
      </c>
      <c r="NX121" s="5">
        <v>0</v>
      </c>
      <c r="NY121" s="5">
        <v>0</v>
      </c>
      <c r="NZ121" s="5">
        <v>0</v>
      </c>
      <c r="OA121" s="5">
        <v>0</v>
      </c>
      <c r="OB121" s="5">
        <v>0</v>
      </c>
      <c r="OC121" s="5">
        <v>0</v>
      </c>
      <c r="OD121" s="5">
        <v>0</v>
      </c>
      <c r="OE121" s="5">
        <v>0</v>
      </c>
      <c r="OF121" s="5">
        <v>0</v>
      </c>
      <c r="OG121" s="5">
        <v>0</v>
      </c>
      <c r="OH121" s="5">
        <v>0</v>
      </c>
      <c r="OI121" s="5">
        <v>0</v>
      </c>
      <c r="OJ121" s="5">
        <v>0</v>
      </c>
      <c r="OK121" s="5" t="s">
        <v>33</v>
      </c>
      <c r="OL121" s="5" t="s">
        <v>33</v>
      </c>
      <c r="OM121" s="5" t="s">
        <v>33</v>
      </c>
      <c r="ON121" s="5" t="s">
        <v>33</v>
      </c>
      <c r="OO121" s="5" t="s">
        <v>33</v>
      </c>
      <c r="OP121" s="5" t="s">
        <v>33</v>
      </c>
      <c r="OQ121" s="5" t="s">
        <v>33</v>
      </c>
      <c r="OR121" s="5" t="s">
        <v>33</v>
      </c>
      <c r="OS121" s="5" t="s">
        <v>33</v>
      </c>
      <c r="OT121" s="5" t="s">
        <v>33</v>
      </c>
      <c r="OU121" s="5" t="s">
        <v>33</v>
      </c>
      <c r="OV121" s="5" t="s">
        <v>33</v>
      </c>
      <c r="OW121" s="5" t="s">
        <v>33</v>
      </c>
      <c r="OX121" s="5" t="s">
        <v>33</v>
      </c>
      <c r="OY121" s="5" t="s">
        <v>33</v>
      </c>
      <c r="OZ121" s="5" t="s">
        <v>33</v>
      </c>
      <c r="PA121" s="5" t="s">
        <v>33</v>
      </c>
      <c r="PB121" s="5" t="s">
        <v>33</v>
      </c>
      <c r="PC121" s="5">
        <v>367542</v>
      </c>
      <c r="PD121" s="5">
        <v>248707</v>
      </c>
      <c r="PE121" s="5">
        <v>219551</v>
      </c>
      <c r="PF121" s="5">
        <v>242673</v>
      </c>
      <c r="PG121" s="5">
        <v>254238</v>
      </c>
      <c r="PH121" s="5">
        <v>259164</v>
      </c>
      <c r="PI121" s="5">
        <v>244925</v>
      </c>
      <c r="PJ121" s="5">
        <v>267321</v>
      </c>
      <c r="PK121" s="5">
        <v>270812</v>
      </c>
      <c r="PL121" s="5">
        <v>268908</v>
      </c>
      <c r="PM121" s="5">
        <v>240261</v>
      </c>
      <c r="PN121" s="5">
        <v>172427</v>
      </c>
      <c r="PO121" s="5">
        <v>210128</v>
      </c>
      <c r="PP121" s="5">
        <v>192080</v>
      </c>
      <c r="PQ121" s="5">
        <v>165378</v>
      </c>
      <c r="PR121" s="5">
        <v>156417</v>
      </c>
      <c r="PS121" s="5">
        <v>125513</v>
      </c>
      <c r="PT121" s="5">
        <v>120912</v>
      </c>
      <c r="PU121" s="5">
        <v>98544</v>
      </c>
      <c r="PV121" s="5">
        <v>103190</v>
      </c>
      <c r="PW121" s="5">
        <v>83425</v>
      </c>
      <c r="PX121" s="5">
        <v>76005</v>
      </c>
      <c r="PY121" s="5">
        <v>74684</v>
      </c>
      <c r="PZ121" s="5">
        <v>79553</v>
      </c>
      <c r="QA121" s="5">
        <v>90464</v>
      </c>
      <c r="QB121" s="5">
        <v>89932</v>
      </c>
      <c r="QC121" s="5">
        <v>85280</v>
      </c>
      <c r="QD121" s="5">
        <v>90552</v>
      </c>
      <c r="QE121" s="5">
        <v>96414</v>
      </c>
      <c r="QF121" s="5">
        <v>94027</v>
      </c>
      <c r="QG121" s="5">
        <v>88638</v>
      </c>
      <c r="QH121" s="5">
        <v>80309</v>
      </c>
      <c r="QI121" s="5">
        <v>603534</v>
      </c>
      <c r="QJ121" s="5">
        <v>284220</v>
      </c>
      <c r="QK121" s="5">
        <v>303854</v>
      </c>
      <c r="QL121" s="5">
        <v>280754</v>
      </c>
      <c r="QM121" s="5">
        <v>243328</v>
      </c>
      <c r="QN121" s="5">
        <v>235716</v>
      </c>
      <c r="QO121" s="5">
        <v>216991</v>
      </c>
      <c r="QP121" s="5">
        <v>200324</v>
      </c>
      <c r="QQ121" s="5">
        <v>215064</v>
      </c>
      <c r="QR121" s="5">
        <v>187024</v>
      </c>
      <c r="QS121" s="5">
        <v>176733</v>
      </c>
      <c r="QT121" s="5">
        <v>162457</v>
      </c>
      <c r="QU121" s="5">
        <v>169964</v>
      </c>
      <c r="QV121" s="5">
        <v>178248</v>
      </c>
      <c r="QW121" s="5">
        <v>163092</v>
      </c>
      <c r="QX121" s="5">
        <v>257343</v>
      </c>
      <c r="QY121" s="5">
        <v>147249</v>
      </c>
      <c r="QZ121" s="5">
        <v>130297</v>
      </c>
      <c r="RA121" s="5">
        <v>101909</v>
      </c>
      <c r="RB121" s="5">
        <v>98499</v>
      </c>
      <c r="RC121" s="5">
        <v>96186</v>
      </c>
      <c r="RD121" s="5">
        <v>127748</v>
      </c>
      <c r="RE121" s="5">
        <v>103240</v>
      </c>
      <c r="RF121" s="5">
        <v>82136</v>
      </c>
      <c r="RG121" s="5">
        <v>86712</v>
      </c>
      <c r="RH121" s="5">
        <v>110424</v>
      </c>
      <c r="RI121" s="5">
        <v>93598</v>
      </c>
      <c r="RJ121" s="5">
        <v>84046</v>
      </c>
      <c r="RK121" s="5">
        <v>123298</v>
      </c>
      <c r="RL121" s="5">
        <v>77138</v>
      </c>
      <c r="RM121" s="5">
        <v>75948</v>
      </c>
      <c r="RN121" s="5">
        <v>86370</v>
      </c>
      <c r="RO121" s="5">
        <v>147581</v>
      </c>
      <c r="RP121" s="5">
        <v>141394</v>
      </c>
      <c r="RQ121" s="5">
        <v>151786</v>
      </c>
      <c r="RR121" s="5">
        <v>165721</v>
      </c>
      <c r="RS121" s="5">
        <v>179164</v>
      </c>
      <c r="RT121" s="5">
        <v>177028</v>
      </c>
      <c r="RU121" s="5">
        <v>191060</v>
      </c>
      <c r="RV121" s="5">
        <v>207315</v>
      </c>
      <c r="RW121" s="5">
        <v>223330</v>
      </c>
      <c r="RX121" s="5">
        <v>212979</v>
      </c>
      <c r="RY121" s="5">
        <v>207919</v>
      </c>
      <c r="RZ121" s="5">
        <v>207394</v>
      </c>
      <c r="SA121" s="5">
        <v>200686</v>
      </c>
      <c r="SB121" s="5">
        <v>186495</v>
      </c>
      <c r="SC121" s="5">
        <v>187951</v>
      </c>
      <c r="SD121" s="5">
        <v>197611</v>
      </c>
      <c r="SE121" s="5">
        <v>222508</v>
      </c>
      <c r="SF121" s="5">
        <v>186363</v>
      </c>
      <c r="SG121" s="5">
        <v>192153</v>
      </c>
      <c r="SH121" s="5">
        <v>194909</v>
      </c>
      <c r="SI121" s="5">
        <v>212439</v>
      </c>
      <c r="SJ121" s="5">
        <v>241385</v>
      </c>
      <c r="SK121" s="5">
        <v>183902</v>
      </c>
      <c r="SL121" s="5">
        <v>156297</v>
      </c>
      <c r="SM121" s="5">
        <v>158287</v>
      </c>
      <c r="SN121" s="5">
        <v>162810</v>
      </c>
      <c r="SO121" s="5">
        <v>176615</v>
      </c>
      <c r="SP121" s="5">
        <v>149558</v>
      </c>
      <c r="SQ121" s="5">
        <v>142243</v>
      </c>
      <c r="SR121" s="5">
        <v>128635</v>
      </c>
      <c r="SS121" s="5">
        <v>122868</v>
      </c>
      <c r="ST121" s="5">
        <v>109669</v>
      </c>
      <c r="SU121" s="5">
        <v>461693</v>
      </c>
      <c r="SV121" s="5">
        <v>469266</v>
      </c>
      <c r="SW121" s="5">
        <v>516663</v>
      </c>
      <c r="SX121" s="5">
        <v>506648</v>
      </c>
      <c r="SY121" s="5">
        <v>569076</v>
      </c>
      <c r="SZ121" s="5">
        <v>629097</v>
      </c>
      <c r="TA121" s="5">
        <v>598329</v>
      </c>
      <c r="TB121" s="5">
        <v>713835</v>
      </c>
      <c r="TC121" s="5">
        <v>676619</v>
      </c>
      <c r="TD121" s="5">
        <v>596000</v>
      </c>
      <c r="TE121" s="5">
        <v>489391</v>
      </c>
      <c r="TF121" s="5">
        <v>531068</v>
      </c>
      <c r="TG121" s="5">
        <v>468922</v>
      </c>
      <c r="TH121" s="5">
        <v>324456</v>
      </c>
      <c r="TI121" s="5">
        <v>303742</v>
      </c>
      <c r="TJ121" s="5">
        <v>205343</v>
      </c>
      <c r="TK121" s="5">
        <v>181446</v>
      </c>
      <c r="TL121" s="5">
        <v>124089</v>
      </c>
      <c r="TM121" s="5">
        <v>128875</v>
      </c>
      <c r="TN121" s="5">
        <v>104412</v>
      </c>
      <c r="TO121" s="5">
        <v>101463</v>
      </c>
      <c r="TP121" s="5">
        <v>97933</v>
      </c>
      <c r="TQ121" s="5">
        <v>98062</v>
      </c>
      <c r="TR121" s="5">
        <v>97969</v>
      </c>
      <c r="TS121" s="5">
        <v>75715</v>
      </c>
      <c r="TT121" s="5">
        <v>175631</v>
      </c>
      <c r="TU121" s="5">
        <v>148632</v>
      </c>
      <c r="TV121" s="5">
        <v>125921</v>
      </c>
      <c r="TW121" s="5">
        <v>103848</v>
      </c>
      <c r="TX121" s="5">
        <v>74630</v>
      </c>
      <c r="TY121" s="5">
        <v>49522</v>
      </c>
      <c r="TZ121" s="5">
        <v>40669</v>
      </c>
      <c r="UA121" s="5">
        <v>4812</v>
      </c>
      <c r="UB121" s="5">
        <v>4071</v>
      </c>
      <c r="UC121" s="5">
        <v>8507</v>
      </c>
      <c r="UD121" s="5">
        <v>8294</v>
      </c>
      <c r="UE121" s="5">
        <v>6873</v>
      </c>
      <c r="UF121" s="5">
        <v>11300</v>
      </c>
      <c r="UG121" s="5">
        <v>14170</v>
      </c>
      <c r="UH121" s="5">
        <v>19859</v>
      </c>
      <c r="UI121" s="5">
        <v>9628</v>
      </c>
      <c r="UJ121" s="5">
        <v>13804</v>
      </c>
      <c r="UK121" s="5">
        <v>14702</v>
      </c>
      <c r="UL121" s="5">
        <v>16965</v>
      </c>
      <c r="UM121" s="5">
        <v>18086</v>
      </c>
      <c r="UN121" s="5">
        <v>7839</v>
      </c>
      <c r="UO121" s="5">
        <v>9348</v>
      </c>
      <c r="UP121" s="5">
        <v>8713</v>
      </c>
      <c r="UQ121" s="5">
        <v>4280</v>
      </c>
      <c r="UR121" s="5">
        <v>5680</v>
      </c>
      <c r="US121" s="5">
        <v>5751</v>
      </c>
      <c r="UT121" s="5">
        <v>4279</v>
      </c>
      <c r="UU121" s="5">
        <v>7940</v>
      </c>
      <c r="UV121" s="5">
        <v>7977</v>
      </c>
      <c r="UW121" s="5">
        <v>15266</v>
      </c>
      <c r="UX121" s="5">
        <v>493</v>
      </c>
      <c r="UY121" s="5">
        <v>0</v>
      </c>
      <c r="UZ121" s="5">
        <v>0</v>
      </c>
      <c r="VA121" s="5">
        <v>0</v>
      </c>
      <c r="VB121" s="5">
        <v>0</v>
      </c>
      <c r="VC121" s="5">
        <v>0</v>
      </c>
      <c r="VD121" s="5">
        <v>0</v>
      </c>
      <c r="VE121" s="5">
        <v>0</v>
      </c>
      <c r="VF121" s="5">
        <v>0</v>
      </c>
      <c r="VG121" s="5">
        <v>1649189</v>
      </c>
      <c r="VH121" s="5">
        <v>3816115</v>
      </c>
      <c r="VI121" s="5">
        <v>961186</v>
      </c>
      <c r="VJ121" s="5">
        <v>986351</v>
      </c>
      <c r="VK121" s="5">
        <v>1039796</v>
      </c>
      <c r="VL121" s="5">
        <v>1148232</v>
      </c>
      <c r="VM121" s="5">
        <v>1172179</v>
      </c>
      <c r="VN121" s="5">
        <v>1133646</v>
      </c>
      <c r="VO121" s="5">
        <v>1114502</v>
      </c>
      <c r="VP121" s="5">
        <v>1094090</v>
      </c>
      <c r="VQ121" s="5">
        <v>1045694</v>
      </c>
      <c r="VR121" s="5">
        <v>929406</v>
      </c>
      <c r="VS121" s="5">
        <v>878553</v>
      </c>
      <c r="VT121" s="5">
        <v>846218</v>
      </c>
      <c r="VU121" s="5">
        <v>810063</v>
      </c>
      <c r="VV121" s="5">
        <v>740093</v>
      </c>
      <c r="VW121" s="5">
        <v>712991</v>
      </c>
      <c r="VX121" s="5">
        <v>638740</v>
      </c>
      <c r="VY121" s="5">
        <v>557630</v>
      </c>
      <c r="VZ121" s="5">
        <v>490837</v>
      </c>
      <c r="WA121" s="5">
        <v>534851</v>
      </c>
      <c r="WB121" s="5">
        <v>536120</v>
      </c>
      <c r="WC121" s="5">
        <v>559473</v>
      </c>
      <c r="WD121" s="5">
        <v>576189</v>
      </c>
      <c r="WE121" s="5">
        <v>631955</v>
      </c>
      <c r="WF121" s="5">
        <v>647263</v>
      </c>
      <c r="WG121" s="5">
        <v>525554</v>
      </c>
      <c r="WH121" s="5">
        <v>506426</v>
      </c>
      <c r="WI121" s="5">
        <v>576944</v>
      </c>
      <c r="WJ121" s="5">
        <v>445657</v>
      </c>
      <c r="WK121" s="5">
        <v>421272</v>
      </c>
      <c r="WL121" s="5">
        <v>409049</v>
      </c>
      <c r="WM121" s="5">
        <v>26158</v>
      </c>
      <c r="WN121" s="5">
        <v>18831</v>
      </c>
      <c r="WO121" s="5">
        <v>13296</v>
      </c>
      <c r="WP121" s="5">
        <v>13400</v>
      </c>
      <c r="WQ121" s="5">
        <v>19035</v>
      </c>
      <c r="WR121" s="5">
        <v>16370</v>
      </c>
      <c r="WS121" s="5">
        <v>18382</v>
      </c>
      <c r="WT121" s="5">
        <v>11686</v>
      </c>
      <c r="WU121" s="5">
        <v>16709</v>
      </c>
      <c r="WV121" s="5">
        <v>13732</v>
      </c>
      <c r="WW121" s="5">
        <v>11284</v>
      </c>
      <c r="WX121" s="5">
        <v>12308</v>
      </c>
      <c r="WY121" s="5">
        <v>11248</v>
      </c>
      <c r="WZ121" s="5">
        <v>10450</v>
      </c>
      <c r="XA121" s="5">
        <v>9413</v>
      </c>
      <c r="XB121" s="5">
        <v>10016</v>
      </c>
      <c r="XC121" s="5">
        <v>9738</v>
      </c>
      <c r="XD121" s="5">
        <v>9214</v>
      </c>
      <c r="XE121" s="5">
        <v>7617</v>
      </c>
      <c r="XF121" s="5">
        <v>9149</v>
      </c>
      <c r="XG121" s="5">
        <v>7548</v>
      </c>
      <c r="XH121" s="5">
        <v>8801</v>
      </c>
      <c r="XI121" s="5">
        <v>11426</v>
      </c>
      <c r="XJ121" s="5">
        <v>13641</v>
      </c>
      <c r="XK121" s="5">
        <v>13377</v>
      </c>
      <c r="XL121" s="5">
        <v>13739</v>
      </c>
      <c r="XM121" s="5">
        <v>15010</v>
      </c>
      <c r="XN121" s="5">
        <v>15808</v>
      </c>
      <c r="XO121" s="5">
        <v>10418</v>
      </c>
      <c r="XP121" s="5">
        <v>10359</v>
      </c>
      <c r="XQ121" s="5">
        <v>14270</v>
      </c>
      <c r="XR121" s="5">
        <v>13345</v>
      </c>
      <c r="XS121" s="1">
        <v>17609</v>
      </c>
      <c r="XT121" s="3" t="s">
        <v>180</v>
      </c>
      <c r="XU121" s="3" t="s">
        <v>180</v>
      </c>
      <c r="XV121" s="3" t="s">
        <v>180</v>
      </c>
      <c r="XW121" s="3" t="s">
        <v>179</v>
      </c>
      <c r="XX121" s="3" t="s">
        <v>180</v>
      </c>
      <c r="XY121" s="3" t="s">
        <v>180</v>
      </c>
      <c r="XZ121" s="3" t="s">
        <v>257</v>
      </c>
    </row>
    <row r="122" spans="1:650" x14ac:dyDescent="0.3">
      <c r="A122" s="6" t="s">
        <v>153</v>
      </c>
      <c r="B122" s="1">
        <v>4057100</v>
      </c>
      <c r="C122" s="5">
        <v>2987</v>
      </c>
      <c r="D122" s="5">
        <v>1233</v>
      </c>
      <c r="E122" s="5">
        <v>1546</v>
      </c>
      <c r="F122" s="5">
        <v>2019</v>
      </c>
      <c r="G122" s="5">
        <v>5609</v>
      </c>
      <c r="H122" s="5">
        <v>608</v>
      </c>
      <c r="I122" s="5">
        <v>1448</v>
      </c>
      <c r="J122" s="5">
        <v>45</v>
      </c>
      <c r="K122" s="5">
        <v>1216</v>
      </c>
      <c r="L122" s="5">
        <v>0</v>
      </c>
      <c r="M122" s="5">
        <v>306</v>
      </c>
      <c r="N122" s="5">
        <v>74</v>
      </c>
      <c r="O122" s="5">
        <v>658</v>
      </c>
      <c r="P122" s="5">
        <v>209</v>
      </c>
      <c r="Q122" s="5">
        <v>364</v>
      </c>
      <c r="R122" s="5">
        <v>0</v>
      </c>
      <c r="S122" s="5">
        <v>0</v>
      </c>
      <c r="T122" s="5">
        <v>0</v>
      </c>
      <c r="U122" s="5">
        <v>0</v>
      </c>
      <c r="V122" s="5">
        <v>0</v>
      </c>
      <c r="W122" s="5">
        <v>0</v>
      </c>
      <c r="X122" s="5">
        <v>0</v>
      </c>
      <c r="Y122" s="5">
        <v>0</v>
      </c>
      <c r="Z122" s="5">
        <v>0</v>
      </c>
      <c r="AA122" s="5">
        <v>0</v>
      </c>
      <c r="AB122" s="5">
        <v>0</v>
      </c>
      <c r="AC122" s="5">
        <v>0</v>
      </c>
      <c r="AD122" s="5">
        <v>0</v>
      </c>
      <c r="AE122" s="5">
        <v>0</v>
      </c>
      <c r="AF122" s="5">
        <v>0</v>
      </c>
      <c r="AG122" s="5">
        <v>0</v>
      </c>
      <c r="AH122" s="5">
        <v>0</v>
      </c>
      <c r="AI122" s="5">
        <v>62246</v>
      </c>
      <c r="AJ122" s="5">
        <v>30796</v>
      </c>
      <c r="AK122" s="5">
        <v>25330</v>
      </c>
      <c r="AL122" s="5">
        <v>65449</v>
      </c>
      <c r="AM122" s="5">
        <v>71670</v>
      </c>
      <c r="AN122" s="5">
        <v>46073</v>
      </c>
      <c r="AO122" s="5">
        <v>42220</v>
      </c>
      <c r="AP122" s="5">
        <v>65725</v>
      </c>
      <c r="AQ122" s="5">
        <v>40793</v>
      </c>
      <c r="AR122" s="5">
        <v>56895</v>
      </c>
      <c r="AS122" s="5">
        <v>150280</v>
      </c>
      <c r="AT122" s="5">
        <v>29605</v>
      </c>
      <c r="AU122" s="5">
        <v>76993</v>
      </c>
      <c r="AV122" s="5">
        <v>26368</v>
      </c>
      <c r="AW122" s="5">
        <v>130498</v>
      </c>
      <c r="AX122" s="5">
        <v>112527</v>
      </c>
      <c r="AY122" s="5">
        <v>95512</v>
      </c>
      <c r="AZ122" s="5">
        <v>38885</v>
      </c>
      <c r="BA122" s="5">
        <v>1936</v>
      </c>
      <c r="BB122" s="5">
        <v>12905</v>
      </c>
      <c r="BC122" s="5">
        <v>9739</v>
      </c>
      <c r="BD122" s="5">
        <v>24429</v>
      </c>
      <c r="BE122" s="5">
        <v>19941</v>
      </c>
      <c r="BF122" s="5">
        <v>5346</v>
      </c>
      <c r="BG122" s="5">
        <v>111519</v>
      </c>
      <c r="BH122" s="5">
        <v>16300</v>
      </c>
      <c r="BI122" s="5">
        <v>5403</v>
      </c>
      <c r="BJ122" s="5">
        <v>3835</v>
      </c>
      <c r="BK122" s="5">
        <v>33757</v>
      </c>
      <c r="BL122" s="5">
        <v>23269</v>
      </c>
      <c r="BM122" s="5">
        <v>4824</v>
      </c>
      <c r="BN122" s="5">
        <v>3357</v>
      </c>
      <c r="BO122" s="5">
        <v>24433</v>
      </c>
      <c r="BP122" s="5">
        <v>20428</v>
      </c>
      <c r="BQ122" s="5">
        <v>12054</v>
      </c>
      <c r="BR122" s="5">
        <v>17190</v>
      </c>
      <c r="BS122" s="5">
        <v>8640</v>
      </c>
      <c r="BT122" s="5">
        <v>23338</v>
      </c>
      <c r="BU122" s="5">
        <v>12117</v>
      </c>
      <c r="BV122" s="5">
        <v>66424</v>
      </c>
      <c r="BW122" s="5">
        <v>6483</v>
      </c>
      <c r="BX122" s="5">
        <v>75357</v>
      </c>
      <c r="BY122" s="5">
        <v>34728</v>
      </c>
      <c r="BZ122" s="5">
        <v>14562</v>
      </c>
      <c r="CA122" s="5">
        <v>42739</v>
      </c>
      <c r="CB122" s="5">
        <v>46051</v>
      </c>
      <c r="CC122" s="5">
        <v>15901</v>
      </c>
      <c r="CD122" s="5">
        <v>16266</v>
      </c>
      <c r="CE122" s="5">
        <v>1084</v>
      </c>
      <c r="CF122" s="5">
        <v>4085</v>
      </c>
      <c r="CG122" s="5">
        <v>1716</v>
      </c>
      <c r="CH122" s="5">
        <v>6422</v>
      </c>
      <c r="CI122" s="5">
        <v>1256</v>
      </c>
      <c r="CJ122" s="5">
        <v>7444</v>
      </c>
      <c r="CK122" s="5">
        <v>9866</v>
      </c>
      <c r="CL122" s="5">
        <v>2065</v>
      </c>
      <c r="CM122" s="5">
        <v>1591</v>
      </c>
      <c r="CN122" s="5">
        <v>3268</v>
      </c>
      <c r="CO122" s="5">
        <v>2555</v>
      </c>
      <c r="CP122" s="5">
        <v>6850</v>
      </c>
      <c r="CQ122" s="5">
        <v>1698</v>
      </c>
      <c r="CR122" s="5">
        <v>1956</v>
      </c>
      <c r="CS122" s="5">
        <v>2221</v>
      </c>
      <c r="CT122" s="5">
        <v>1855</v>
      </c>
      <c r="CU122" s="5">
        <v>89112</v>
      </c>
      <c r="CV122" s="5">
        <v>67001</v>
      </c>
      <c r="CW122" s="5">
        <v>46975</v>
      </c>
      <c r="CX122" s="5">
        <v>31886</v>
      </c>
      <c r="CY122" s="5">
        <v>31883</v>
      </c>
      <c r="CZ122" s="5">
        <v>27090</v>
      </c>
      <c r="DA122" s="5">
        <v>22238</v>
      </c>
      <c r="DB122" s="5">
        <v>30248</v>
      </c>
      <c r="DC122" s="5">
        <v>25049</v>
      </c>
      <c r="DD122" s="5">
        <v>19768</v>
      </c>
      <c r="DE122" s="5">
        <v>56632</v>
      </c>
      <c r="DF122" s="5">
        <v>34374</v>
      </c>
      <c r="DG122" s="5">
        <v>24935</v>
      </c>
      <c r="DH122" s="5">
        <v>35839</v>
      </c>
      <c r="DI122" s="5">
        <v>20878</v>
      </c>
      <c r="DJ122" s="5">
        <v>16528</v>
      </c>
      <c r="DK122" s="5">
        <v>15136</v>
      </c>
      <c r="DL122" s="5">
        <v>21943</v>
      </c>
      <c r="DM122" s="5">
        <v>10291</v>
      </c>
      <c r="DN122" s="5">
        <v>13138</v>
      </c>
      <c r="DO122" s="5">
        <v>13941</v>
      </c>
      <c r="DP122" s="5">
        <v>12303</v>
      </c>
      <c r="DQ122" s="5">
        <v>16078</v>
      </c>
      <c r="DR122" s="5">
        <v>10020</v>
      </c>
      <c r="DS122" s="5">
        <v>13861</v>
      </c>
      <c r="DT122" s="5">
        <v>11211</v>
      </c>
      <c r="DU122" s="5">
        <v>8178</v>
      </c>
      <c r="DV122" s="5">
        <v>8006</v>
      </c>
      <c r="DW122" s="5">
        <v>6977</v>
      </c>
      <c r="DX122" s="5">
        <v>7240</v>
      </c>
      <c r="DY122" s="5">
        <v>9214</v>
      </c>
      <c r="DZ122" s="5">
        <v>7877</v>
      </c>
      <c r="EA122" s="5">
        <v>8050</v>
      </c>
      <c r="EB122" s="5">
        <v>14361</v>
      </c>
      <c r="EC122" s="5">
        <v>4538</v>
      </c>
      <c r="ED122" s="5">
        <v>4229</v>
      </c>
      <c r="EE122" s="5">
        <v>3255</v>
      </c>
      <c r="EF122" s="5">
        <v>1602</v>
      </c>
      <c r="EG122" s="5">
        <v>1537</v>
      </c>
      <c r="EH122" s="5">
        <v>2104</v>
      </c>
      <c r="EI122" s="5">
        <v>1426</v>
      </c>
      <c r="EJ122" s="5">
        <v>1961</v>
      </c>
      <c r="EK122" s="5">
        <v>1929</v>
      </c>
      <c r="EL122" s="5">
        <v>563</v>
      </c>
      <c r="EM122" s="5">
        <v>1036</v>
      </c>
      <c r="EN122" s="5">
        <v>2355</v>
      </c>
      <c r="EO122" s="5">
        <v>1080</v>
      </c>
      <c r="EP122" s="5">
        <v>806</v>
      </c>
      <c r="EQ122" s="5">
        <v>943</v>
      </c>
      <c r="ER122" s="5">
        <v>1139</v>
      </c>
      <c r="ES122" s="5">
        <v>876</v>
      </c>
      <c r="ET122" s="5">
        <v>480</v>
      </c>
      <c r="EU122" s="5">
        <v>1203</v>
      </c>
      <c r="EV122" s="5">
        <v>1572</v>
      </c>
      <c r="EW122" s="5">
        <v>1540</v>
      </c>
      <c r="EX122" s="5">
        <v>1299</v>
      </c>
      <c r="EY122" s="5">
        <v>455</v>
      </c>
      <c r="EZ122" s="5">
        <v>788</v>
      </c>
      <c r="FA122" s="5">
        <v>667</v>
      </c>
      <c r="FB122" s="5">
        <v>848</v>
      </c>
      <c r="FC122" s="5">
        <v>794</v>
      </c>
      <c r="FD122" s="5">
        <v>344</v>
      </c>
      <c r="FE122" s="5">
        <v>544</v>
      </c>
      <c r="FF122" s="5">
        <v>511</v>
      </c>
      <c r="FG122" s="5">
        <v>0</v>
      </c>
      <c r="FH122" s="5">
        <v>0</v>
      </c>
      <c r="FI122" s="5">
        <v>0</v>
      </c>
      <c r="FJ122" s="5">
        <v>0</v>
      </c>
      <c r="FK122" s="5">
        <v>0</v>
      </c>
      <c r="FL122" s="5">
        <v>0</v>
      </c>
      <c r="FM122" s="5">
        <v>0</v>
      </c>
      <c r="FN122" s="5">
        <v>0</v>
      </c>
      <c r="FO122" s="5">
        <v>0</v>
      </c>
      <c r="FP122" s="5">
        <v>0</v>
      </c>
      <c r="FQ122" s="5">
        <v>0</v>
      </c>
      <c r="FR122" s="5">
        <v>0</v>
      </c>
      <c r="FS122" s="5">
        <v>0</v>
      </c>
      <c r="FT122" s="5">
        <v>0</v>
      </c>
      <c r="FU122" s="5" t="s">
        <v>33</v>
      </c>
      <c r="FV122" s="5" t="s">
        <v>33</v>
      </c>
      <c r="FW122" s="5" t="s">
        <v>33</v>
      </c>
      <c r="FX122" s="5" t="s">
        <v>33</v>
      </c>
      <c r="FY122" s="5" t="s">
        <v>33</v>
      </c>
      <c r="FZ122" s="5" t="s">
        <v>33</v>
      </c>
      <c r="GA122" s="5" t="s">
        <v>33</v>
      </c>
      <c r="GB122" s="5" t="s">
        <v>33</v>
      </c>
      <c r="GC122" s="5" t="s">
        <v>33</v>
      </c>
      <c r="GD122" s="5" t="s">
        <v>33</v>
      </c>
      <c r="GE122" s="5" t="s">
        <v>33</v>
      </c>
      <c r="GF122" s="5" t="s">
        <v>33</v>
      </c>
      <c r="GG122" s="5" t="s">
        <v>33</v>
      </c>
      <c r="GH122" s="5" t="s">
        <v>33</v>
      </c>
      <c r="GI122" s="5" t="s">
        <v>33</v>
      </c>
      <c r="GJ122" s="5" t="s">
        <v>33</v>
      </c>
      <c r="GK122" s="5" t="s">
        <v>33</v>
      </c>
      <c r="GL122" s="5" t="s">
        <v>33</v>
      </c>
      <c r="GM122" s="5">
        <v>186828</v>
      </c>
      <c r="GN122" s="5">
        <v>133819</v>
      </c>
      <c r="GO122" s="5">
        <v>90443</v>
      </c>
      <c r="GP122" s="5">
        <v>120773</v>
      </c>
      <c r="GQ122" s="5">
        <v>121057</v>
      </c>
      <c r="GR122" s="5">
        <v>98711</v>
      </c>
      <c r="GS122" s="5">
        <v>79560</v>
      </c>
      <c r="GT122" s="5">
        <v>164546</v>
      </c>
      <c r="GU122" s="5">
        <v>74969</v>
      </c>
      <c r="GV122" s="5">
        <v>153980</v>
      </c>
      <c r="GW122" s="5">
        <v>243875</v>
      </c>
      <c r="GX122" s="5">
        <v>79179</v>
      </c>
      <c r="GY122" s="5">
        <v>146361</v>
      </c>
      <c r="GZ122" s="5">
        <v>110822</v>
      </c>
      <c r="HA122" s="5">
        <v>168721</v>
      </c>
      <c r="HB122" s="5">
        <v>146128</v>
      </c>
      <c r="HC122" s="5">
        <v>112675</v>
      </c>
      <c r="HD122" s="5">
        <v>66053</v>
      </c>
      <c r="HE122" s="5">
        <v>14819</v>
      </c>
      <c r="HF122" s="5">
        <v>32946</v>
      </c>
      <c r="HG122" s="5">
        <v>26138</v>
      </c>
      <c r="HH122" s="5">
        <v>45748</v>
      </c>
      <c r="HI122" s="5">
        <v>47425</v>
      </c>
      <c r="HJ122" s="5">
        <v>18729</v>
      </c>
      <c r="HK122" s="5">
        <v>127425</v>
      </c>
      <c r="HL122" s="5">
        <v>31567</v>
      </c>
      <c r="HM122" s="5">
        <v>16802</v>
      </c>
      <c r="HN122" s="5">
        <v>19539</v>
      </c>
      <c r="HO122" s="5">
        <v>43226</v>
      </c>
      <c r="HP122" s="5">
        <v>32809</v>
      </c>
      <c r="HQ122" s="5">
        <v>16803</v>
      </c>
      <c r="HR122" s="5">
        <v>13600</v>
      </c>
      <c r="HS122" s="5">
        <v>210429</v>
      </c>
      <c r="HT122" s="5">
        <v>228956</v>
      </c>
      <c r="HU122" s="5">
        <v>209492</v>
      </c>
      <c r="HV122" s="5">
        <v>220860</v>
      </c>
      <c r="HW122" s="5">
        <v>226095</v>
      </c>
      <c r="HX122" s="5">
        <v>241368</v>
      </c>
      <c r="HY122" s="5">
        <v>243323</v>
      </c>
      <c r="HZ122" s="5">
        <v>229766</v>
      </c>
      <c r="IA122" s="5">
        <v>278132</v>
      </c>
      <c r="IB122" s="5">
        <v>269518</v>
      </c>
      <c r="IC122" s="5">
        <v>226635</v>
      </c>
      <c r="ID122" s="5">
        <v>218950</v>
      </c>
      <c r="IE122" s="5">
        <v>207882</v>
      </c>
      <c r="IF122" s="5">
        <v>182797</v>
      </c>
      <c r="IG122" s="5">
        <v>173679</v>
      </c>
      <c r="IH122" s="5">
        <v>145431</v>
      </c>
      <c r="II122" s="5">
        <v>126274</v>
      </c>
      <c r="IJ122" s="5">
        <v>399628</v>
      </c>
      <c r="IK122" s="5">
        <v>186062</v>
      </c>
      <c r="IL122" s="5">
        <v>132270</v>
      </c>
      <c r="IM122" s="5">
        <v>113478</v>
      </c>
      <c r="IN122" s="5">
        <v>107611</v>
      </c>
      <c r="IO122" s="5">
        <v>93830</v>
      </c>
      <c r="IP122" s="5">
        <v>99696</v>
      </c>
      <c r="IQ122" s="5">
        <v>104976</v>
      </c>
      <c r="IR122" s="5">
        <v>101857</v>
      </c>
      <c r="IS122" s="5">
        <v>101792</v>
      </c>
      <c r="IT122" s="5">
        <v>96043</v>
      </c>
      <c r="IU122" s="5">
        <v>107712</v>
      </c>
      <c r="IV122" s="5">
        <v>109958</v>
      </c>
      <c r="IW122" s="5">
        <v>100263</v>
      </c>
      <c r="IX122" s="5">
        <v>102502</v>
      </c>
      <c r="IY122" s="5">
        <v>38416</v>
      </c>
      <c r="IZ122" s="5">
        <v>32697</v>
      </c>
      <c r="JA122" s="5">
        <v>27468</v>
      </c>
      <c r="JB122" s="5">
        <v>32175</v>
      </c>
      <c r="JC122" s="5">
        <v>31938</v>
      </c>
      <c r="JD122" s="5">
        <v>38403</v>
      </c>
      <c r="JE122" s="5">
        <v>34284</v>
      </c>
      <c r="JF122" s="5">
        <v>38704</v>
      </c>
      <c r="JG122" s="5">
        <v>35277</v>
      </c>
      <c r="JH122" s="5">
        <v>26991</v>
      </c>
      <c r="JI122" s="5">
        <v>28580</v>
      </c>
      <c r="JJ122" s="5">
        <v>39802</v>
      </c>
      <c r="JK122" s="5">
        <v>30155</v>
      </c>
      <c r="JL122" s="5">
        <v>28633</v>
      </c>
      <c r="JM122" s="5">
        <v>25311</v>
      </c>
      <c r="JN122" s="5">
        <v>23723</v>
      </c>
      <c r="JO122" s="5">
        <v>20761</v>
      </c>
      <c r="JP122" s="5">
        <v>18685</v>
      </c>
      <c r="JQ122" s="5">
        <v>24006</v>
      </c>
      <c r="JR122" s="5">
        <v>24114</v>
      </c>
      <c r="JS122" s="5">
        <v>22547</v>
      </c>
      <c r="JT122" s="5">
        <v>26695</v>
      </c>
      <c r="JU122" s="5">
        <v>19296</v>
      </c>
      <c r="JV122" s="5">
        <v>18301</v>
      </c>
      <c r="JW122" s="5">
        <v>20851</v>
      </c>
      <c r="JX122" s="5">
        <v>19625</v>
      </c>
      <c r="JY122" s="5">
        <v>16127</v>
      </c>
      <c r="JZ122" s="5">
        <v>13052</v>
      </c>
      <c r="KA122" s="5">
        <v>17179</v>
      </c>
      <c r="KB122" s="5">
        <v>20079</v>
      </c>
      <c r="KC122" s="5">
        <v>17727</v>
      </c>
      <c r="KD122" s="5">
        <v>15505</v>
      </c>
      <c r="KE122" s="5">
        <v>17770</v>
      </c>
      <c r="KF122" s="5">
        <v>18298</v>
      </c>
      <c r="KG122" s="5">
        <v>15109</v>
      </c>
      <c r="KH122" s="5">
        <v>18004</v>
      </c>
      <c r="KI122" s="5">
        <v>15453</v>
      </c>
      <c r="KJ122" s="5">
        <v>13570</v>
      </c>
      <c r="KK122" s="5">
        <v>11952</v>
      </c>
      <c r="KL122" s="5">
        <v>10312</v>
      </c>
      <c r="KM122" s="5">
        <v>12260</v>
      </c>
      <c r="KN122" s="5">
        <v>12013</v>
      </c>
      <c r="KO122" s="5">
        <v>9372</v>
      </c>
      <c r="KP122" s="5">
        <v>7768</v>
      </c>
      <c r="KQ122" s="5">
        <v>2901</v>
      </c>
      <c r="KR122" s="5">
        <v>1943</v>
      </c>
      <c r="KS122" s="5">
        <v>1685</v>
      </c>
      <c r="KT122" s="5">
        <v>1221</v>
      </c>
      <c r="KU122" s="5">
        <v>1269</v>
      </c>
      <c r="KV122" s="5">
        <v>1117</v>
      </c>
      <c r="KW122" s="5">
        <v>1230</v>
      </c>
      <c r="KX122" s="5">
        <v>1362</v>
      </c>
      <c r="KY122" s="5">
        <v>1064</v>
      </c>
      <c r="KZ122" s="5">
        <v>626</v>
      </c>
      <c r="LA122" s="5">
        <v>555</v>
      </c>
      <c r="LB122" s="5">
        <v>388</v>
      </c>
      <c r="LC122" s="5">
        <v>474</v>
      </c>
      <c r="LD122" s="5">
        <v>355</v>
      </c>
      <c r="LE122" s="5">
        <v>344</v>
      </c>
      <c r="LF122" s="5">
        <v>261</v>
      </c>
      <c r="LG122" s="5">
        <v>460</v>
      </c>
      <c r="LH122" s="5">
        <v>350</v>
      </c>
      <c r="LI122" s="5">
        <v>336</v>
      </c>
      <c r="LJ122" s="5">
        <v>321</v>
      </c>
      <c r="LK122" s="5">
        <v>2991</v>
      </c>
      <c r="LL122" s="5">
        <v>3337</v>
      </c>
      <c r="LM122" s="5">
        <v>2693</v>
      </c>
      <c r="LN122" s="5">
        <v>3202</v>
      </c>
      <c r="LO122" s="5">
        <v>2432</v>
      </c>
      <c r="LP122" s="5">
        <v>1996</v>
      </c>
      <c r="LQ122" s="5">
        <v>1724</v>
      </c>
      <c r="LR122" s="5">
        <v>2002</v>
      </c>
      <c r="LS122" s="5">
        <v>1619</v>
      </c>
      <c r="LT122" s="5">
        <v>1584</v>
      </c>
      <c r="LU122" s="5">
        <v>1017</v>
      </c>
      <c r="LV122" s="5">
        <v>1296</v>
      </c>
      <c r="LW122" s="5">
        <v>851</v>
      </c>
      <c r="LX122" s="5">
        <v>768</v>
      </c>
      <c r="LY122" s="5">
        <v>864</v>
      </c>
      <c r="LZ122" s="5">
        <v>148</v>
      </c>
      <c r="MA122" s="5">
        <v>276</v>
      </c>
      <c r="MB122" s="5">
        <v>237</v>
      </c>
      <c r="MC122" s="5">
        <v>429</v>
      </c>
      <c r="MD122" s="5">
        <v>620</v>
      </c>
      <c r="ME122" s="5">
        <v>535</v>
      </c>
      <c r="MF122" s="5">
        <v>509</v>
      </c>
      <c r="MG122" s="5">
        <v>796</v>
      </c>
      <c r="MH122" s="5">
        <v>931</v>
      </c>
      <c r="MI122" s="5">
        <v>744</v>
      </c>
      <c r="MJ122" s="5">
        <v>1076</v>
      </c>
      <c r="MK122" s="5">
        <v>1447</v>
      </c>
      <c r="ML122" s="5">
        <v>1097</v>
      </c>
      <c r="MM122" s="5">
        <v>1132</v>
      </c>
      <c r="MN122" s="5">
        <v>1887</v>
      </c>
      <c r="MO122" s="5">
        <v>1124</v>
      </c>
      <c r="MP122" s="5">
        <v>733</v>
      </c>
      <c r="MQ122" s="5">
        <v>0</v>
      </c>
      <c r="MR122" s="5">
        <v>0</v>
      </c>
      <c r="MS122" s="5">
        <v>0</v>
      </c>
      <c r="MT122" s="5">
        <v>0</v>
      </c>
      <c r="MU122" s="5">
        <v>0</v>
      </c>
      <c r="MV122" s="5">
        <v>0</v>
      </c>
      <c r="MW122" s="5">
        <v>0</v>
      </c>
      <c r="MX122" s="5">
        <v>0</v>
      </c>
      <c r="MY122" s="5">
        <v>0</v>
      </c>
      <c r="MZ122" s="5">
        <v>0</v>
      </c>
      <c r="NA122" s="5">
        <v>0</v>
      </c>
      <c r="NB122" s="5">
        <v>0</v>
      </c>
      <c r="NC122" s="5">
        <v>0</v>
      </c>
      <c r="ND122" s="5">
        <v>0</v>
      </c>
      <c r="NE122" s="5" t="s">
        <v>33</v>
      </c>
      <c r="NF122" s="5" t="s">
        <v>33</v>
      </c>
      <c r="NG122" s="5" t="s">
        <v>33</v>
      </c>
      <c r="NH122" s="5" t="s">
        <v>33</v>
      </c>
      <c r="NI122" s="5" t="s">
        <v>33</v>
      </c>
      <c r="NJ122" s="5" t="s">
        <v>33</v>
      </c>
      <c r="NK122" s="5" t="s">
        <v>33</v>
      </c>
      <c r="NL122" s="5" t="s">
        <v>33</v>
      </c>
      <c r="NM122" s="5" t="s">
        <v>33</v>
      </c>
      <c r="NN122" s="5" t="s">
        <v>33</v>
      </c>
      <c r="NO122" s="5" t="s">
        <v>33</v>
      </c>
      <c r="NP122" s="5" t="s">
        <v>33</v>
      </c>
      <c r="NQ122" s="5" t="s">
        <v>33</v>
      </c>
      <c r="NR122" s="5" t="s">
        <v>33</v>
      </c>
      <c r="NS122" s="5" t="s">
        <v>33</v>
      </c>
      <c r="NT122" s="5" t="s">
        <v>33</v>
      </c>
      <c r="NU122" s="5" t="s">
        <v>33</v>
      </c>
      <c r="NV122" s="5" t="s">
        <v>33</v>
      </c>
      <c r="NW122" s="5">
        <v>0</v>
      </c>
      <c r="NX122" s="5">
        <v>0</v>
      </c>
      <c r="NY122" s="5">
        <v>0</v>
      </c>
      <c r="NZ122" s="5">
        <v>0</v>
      </c>
      <c r="OA122" s="5">
        <v>0</v>
      </c>
      <c r="OB122" s="5">
        <v>0</v>
      </c>
      <c r="OC122" s="5">
        <v>0</v>
      </c>
      <c r="OD122" s="5">
        <v>0</v>
      </c>
      <c r="OE122" s="5">
        <v>0</v>
      </c>
      <c r="OF122" s="5">
        <v>0</v>
      </c>
      <c r="OG122" s="5">
        <v>0</v>
      </c>
      <c r="OH122" s="5">
        <v>0</v>
      </c>
      <c r="OI122" s="5">
        <v>0</v>
      </c>
      <c r="OJ122" s="5">
        <v>0</v>
      </c>
      <c r="OK122" s="5" t="s">
        <v>33</v>
      </c>
      <c r="OL122" s="5" t="s">
        <v>33</v>
      </c>
      <c r="OM122" s="5" t="s">
        <v>33</v>
      </c>
      <c r="ON122" s="5" t="s">
        <v>33</v>
      </c>
      <c r="OO122" s="5" t="s">
        <v>33</v>
      </c>
      <c r="OP122" s="5" t="s">
        <v>33</v>
      </c>
      <c r="OQ122" s="5" t="s">
        <v>33</v>
      </c>
      <c r="OR122" s="5" t="s">
        <v>33</v>
      </c>
      <c r="OS122" s="5" t="s">
        <v>33</v>
      </c>
      <c r="OT122" s="5" t="s">
        <v>33</v>
      </c>
      <c r="OU122" s="5" t="s">
        <v>33</v>
      </c>
      <c r="OV122" s="5" t="s">
        <v>33</v>
      </c>
      <c r="OW122" s="5" t="s">
        <v>33</v>
      </c>
      <c r="OX122" s="5" t="s">
        <v>33</v>
      </c>
      <c r="OY122" s="5" t="s">
        <v>33</v>
      </c>
      <c r="OZ122" s="5" t="s">
        <v>33</v>
      </c>
      <c r="PA122" s="5" t="s">
        <v>33</v>
      </c>
      <c r="PB122" s="5" t="s">
        <v>33</v>
      </c>
      <c r="PC122" s="5">
        <v>9298</v>
      </c>
      <c r="PD122" s="5">
        <v>8666</v>
      </c>
      <c r="PE122" s="5">
        <v>7515</v>
      </c>
      <c r="PF122" s="5">
        <v>6678</v>
      </c>
      <c r="PG122" s="5">
        <v>6974</v>
      </c>
      <c r="PH122" s="5">
        <v>6536</v>
      </c>
      <c r="PI122" s="5">
        <v>5606</v>
      </c>
      <c r="PJ122" s="5">
        <v>5957</v>
      </c>
      <c r="PK122" s="5">
        <v>7214</v>
      </c>
      <c r="PL122" s="5">
        <v>7339</v>
      </c>
      <c r="PM122" s="5">
        <v>7823</v>
      </c>
      <c r="PN122" s="5">
        <v>6520</v>
      </c>
      <c r="PO122" s="5">
        <v>5343</v>
      </c>
      <c r="PP122" s="5">
        <v>5508</v>
      </c>
      <c r="PQ122" s="5">
        <v>4298</v>
      </c>
      <c r="PR122" s="5">
        <v>4291</v>
      </c>
      <c r="PS122" s="5">
        <v>5050</v>
      </c>
      <c r="PT122" s="5">
        <v>3402</v>
      </c>
      <c r="PU122" s="5">
        <v>2336</v>
      </c>
      <c r="PV122" s="5">
        <v>2545</v>
      </c>
      <c r="PW122" s="5">
        <v>2506</v>
      </c>
      <c r="PX122" s="5">
        <v>2287</v>
      </c>
      <c r="PY122" s="5">
        <v>1917</v>
      </c>
      <c r="PZ122" s="5">
        <v>1929</v>
      </c>
      <c r="QA122" s="5">
        <v>1865</v>
      </c>
      <c r="QB122" s="5">
        <v>1651</v>
      </c>
      <c r="QC122" s="5">
        <v>1722</v>
      </c>
      <c r="QD122" s="5">
        <v>1620</v>
      </c>
      <c r="QE122" s="5">
        <v>1427</v>
      </c>
      <c r="QF122" s="5">
        <v>1579</v>
      </c>
      <c r="QG122" s="5">
        <v>1548</v>
      </c>
      <c r="QH122" s="5">
        <v>1543</v>
      </c>
      <c r="QI122" s="5">
        <v>8254</v>
      </c>
      <c r="QJ122" s="5">
        <v>8425</v>
      </c>
      <c r="QK122" s="5">
        <v>8539</v>
      </c>
      <c r="QL122" s="5">
        <v>8672</v>
      </c>
      <c r="QM122" s="5">
        <v>8487</v>
      </c>
      <c r="QN122" s="5">
        <v>9345</v>
      </c>
      <c r="QO122" s="5">
        <v>9590</v>
      </c>
      <c r="QP122" s="5">
        <v>9903</v>
      </c>
      <c r="QQ122" s="5">
        <v>8995</v>
      </c>
      <c r="QR122" s="5">
        <v>8361</v>
      </c>
      <c r="QS122" s="5">
        <v>8536</v>
      </c>
      <c r="QT122" s="5">
        <v>9315</v>
      </c>
      <c r="QU122" s="5">
        <v>4241</v>
      </c>
      <c r="QV122" s="5">
        <v>4217</v>
      </c>
      <c r="QW122" s="5">
        <v>4378</v>
      </c>
      <c r="QX122" s="5">
        <v>4605</v>
      </c>
      <c r="QY122" s="5">
        <v>4083</v>
      </c>
      <c r="QZ122" s="5">
        <v>4356</v>
      </c>
      <c r="RA122" s="5">
        <v>5522</v>
      </c>
      <c r="RB122" s="5">
        <v>4632</v>
      </c>
      <c r="RC122" s="5">
        <v>4684</v>
      </c>
      <c r="RD122" s="5">
        <v>5652</v>
      </c>
      <c r="RE122" s="5">
        <v>5243</v>
      </c>
      <c r="RF122" s="5">
        <v>6041</v>
      </c>
      <c r="RG122" s="5">
        <v>6785</v>
      </c>
      <c r="RH122" s="5">
        <v>6016</v>
      </c>
      <c r="RI122" s="5">
        <v>5654</v>
      </c>
      <c r="RJ122" s="5">
        <v>5161</v>
      </c>
      <c r="RK122" s="5">
        <v>5496</v>
      </c>
      <c r="RL122" s="5">
        <v>4511</v>
      </c>
      <c r="RM122" s="5">
        <v>4399</v>
      </c>
      <c r="RN122" s="5">
        <v>3604</v>
      </c>
      <c r="RO122" s="5">
        <v>4767</v>
      </c>
      <c r="RP122" s="5">
        <v>5972</v>
      </c>
      <c r="RQ122" s="5">
        <v>6402</v>
      </c>
      <c r="RR122" s="5">
        <v>5908</v>
      </c>
      <c r="RS122" s="5">
        <v>6189</v>
      </c>
      <c r="RT122" s="5">
        <v>5880</v>
      </c>
      <c r="RU122" s="5">
        <v>6427</v>
      </c>
      <c r="RV122" s="5">
        <v>6580</v>
      </c>
      <c r="RW122" s="5">
        <v>7246</v>
      </c>
      <c r="RX122" s="5">
        <v>7382</v>
      </c>
      <c r="RY122" s="5">
        <v>7248</v>
      </c>
      <c r="RZ122" s="5">
        <v>6591</v>
      </c>
      <c r="SA122" s="5">
        <v>6358</v>
      </c>
      <c r="SB122" s="5">
        <v>6017</v>
      </c>
      <c r="SC122" s="5">
        <v>5877</v>
      </c>
      <c r="SD122" s="5">
        <v>4819</v>
      </c>
      <c r="SE122" s="5">
        <v>3938</v>
      </c>
      <c r="SF122" s="5">
        <v>3903</v>
      </c>
      <c r="SG122" s="5">
        <v>4084</v>
      </c>
      <c r="SH122" s="5">
        <v>2395</v>
      </c>
      <c r="SI122" s="5">
        <v>2549</v>
      </c>
      <c r="SJ122" s="5">
        <v>4826</v>
      </c>
      <c r="SK122" s="5">
        <v>3654</v>
      </c>
      <c r="SL122" s="5">
        <v>2867</v>
      </c>
      <c r="SM122" s="5">
        <v>2677</v>
      </c>
      <c r="SN122" s="5">
        <v>2679</v>
      </c>
      <c r="SO122" s="5">
        <v>2449</v>
      </c>
      <c r="SP122" s="5">
        <v>2163</v>
      </c>
      <c r="SQ122" s="5">
        <v>2479</v>
      </c>
      <c r="SR122" s="5">
        <v>2515</v>
      </c>
      <c r="SS122" s="5">
        <v>2116</v>
      </c>
      <c r="ST122" s="5">
        <v>2133</v>
      </c>
      <c r="SU122" s="5">
        <v>603</v>
      </c>
      <c r="SV122" s="5">
        <v>537</v>
      </c>
      <c r="SW122" s="5">
        <v>552</v>
      </c>
      <c r="SX122" s="5">
        <v>617</v>
      </c>
      <c r="SY122" s="5">
        <v>323</v>
      </c>
      <c r="SZ122" s="5">
        <v>592</v>
      </c>
      <c r="TA122" s="5">
        <v>619</v>
      </c>
      <c r="TB122" s="5">
        <v>608</v>
      </c>
      <c r="TC122" s="5">
        <v>641</v>
      </c>
      <c r="TD122" s="5">
        <v>614</v>
      </c>
      <c r="TE122" s="5">
        <v>875</v>
      </c>
      <c r="TF122" s="5">
        <v>648</v>
      </c>
      <c r="TG122" s="5">
        <v>621</v>
      </c>
      <c r="TH122" s="5">
        <v>705</v>
      </c>
      <c r="TI122" s="5">
        <v>827</v>
      </c>
      <c r="TJ122" s="5">
        <v>892</v>
      </c>
      <c r="TK122" s="5">
        <v>351</v>
      </c>
      <c r="TL122" s="5">
        <v>419</v>
      </c>
      <c r="TM122" s="5">
        <v>1004</v>
      </c>
      <c r="TN122" s="5">
        <v>333</v>
      </c>
      <c r="TO122" s="5">
        <v>590</v>
      </c>
      <c r="TP122" s="5">
        <v>285</v>
      </c>
      <c r="TQ122" s="5">
        <v>359</v>
      </c>
      <c r="TR122" s="5">
        <v>210</v>
      </c>
      <c r="TS122" s="5">
        <v>245</v>
      </c>
      <c r="TT122" s="5">
        <v>245</v>
      </c>
      <c r="TU122" s="5">
        <v>241</v>
      </c>
      <c r="TV122" s="5">
        <v>215</v>
      </c>
      <c r="TW122" s="5">
        <v>197</v>
      </c>
      <c r="TX122" s="5">
        <v>438</v>
      </c>
      <c r="TY122" s="5">
        <v>217</v>
      </c>
      <c r="TZ122" s="5">
        <v>192</v>
      </c>
      <c r="UA122" s="5">
        <v>11170</v>
      </c>
      <c r="UB122" s="5">
        <v>10831</v>
      </c>
      <c r="UC122" s="5">
        <v>9117</v>
      </c>
      <c r="UD122" s="5">
        <v>10444</v>
      </c>
      <c r="UE122" s="5">
        <v>8294</v>
      </c>
      <c r="UF122" s="5">
        <v>12227</v>
      </c>
      <c r="UG122" s="5">
        <v>13259</v>
      </c>
      <c r="UH122" s="5">
        <v>9238</v>
      </c>
      <c r="UI122" s="5">
        <v>3885</v>
      </c>
      <c r="UJ122" s="5">
        <v>2286</v>
      </c>
      <c r="UK122" s="5">
        <v>1364</v>
      </c>
      <c r="UL122" s="5">
        <v>1305</v>
      </c>
      <c r="UM122" s="5">
        <v>588</v>
      </c>
      <c r="UN122" s="5">
        <v>249</v>
      </c>
      <c r="UO122" s="5">
        <v>203</v>
      </c>
      <c r="UP122" s="5">
        <v>174</v>
      </c>
      <c r="UQ122" s="5">
        <v>312</v>
      </c>
      <c r="UR122" s="5">
        <v>233</v>
      </c>
      <c r="US122" s="5">
        <v>918</v>
      </c>
      <c r="UT122" s="5">
        <v>930</v>
      </c>
      <c r="UU122" s="5">
        <v>1951</v>
      </c>
      <c r="UV122" s="5">
        <v>1763</v>
      </c>
      <c r="UW122" s="5">
        <v>2142</v>
      </c>
      <c r="UX122" s="5">
        <v>1816</v>
      </c>
      <c r="UY122" s="5">
        <v>2632</v>
      </c>
      <c r="UZ122" s="5">
        <v>2816</v>
      </c>
      <c r="VA122" s="5">
        <v>695</v>
      </c>
      <c r="VB122" s="5">
        <v>771</v>
      </c>
      <c r="VC122" s="5">
        <v>474</v>
      </c>
      <c r="VD122" s="5">
        <v>588</v>
      </c>
      <c r="VE122" s="5">
        <v>364</v>
      </c>
      <c r="VF122" s="5">
        <v>304</v>
      </c>
      <c r="VG122" s="5">
        <v>63971</v>
      </c>
      <c r="VH122" s="5">
        <v>39622</v>
      </c>
      <c r="VI122" s="5">
        <v>42576</v>
      </c>
      <c r="VJ122" s="5">
        <v>38549</v>
      </c>
      <c r="VK122" s="5">
        <v>36505</v>
      </c>
      <c r="VL122" s="5">
        <v>39670</v>
      </c>
      <c r="VM122" s="5">
        <v>39097</v>
      </c>
      <c r="VN122" s="5">
        <v>37170</v>
      </c>
      <c r="VO122" s="5">
        <v>37454</v>
      </c>
      <c r="VP122" s="5">
        <v>38133</v>
      </c>
      <c r="VQ122" s="5">
        <v>37605</v>
      </c>
      <c r="VR122" s="5">
        <v>32183</v>
      </c>
      <c r="VS122" s="5">
        <v>32796</v>
      </c>
      <c r="VT122" s="5">
        <v>27894</v>
      </c>
      <c r="VU122" s="5">
        <v>29307</v>
      </c>
      <c r="VV122" s="5">
        <v>25168</v>
      </c>
      <c r="VW122" s="5">
        <v>26962</v>
      </c>
      <c r="VX122" s="5">
        <v>25043</v>
      </c>
      <c r="VY122" s="5">
        <v>30519</v>
      </c>
      <c r="VZ122" s="5">
        <v>41207</v>
      </c>
      <c r="WA122" s="5">
        <v>21859</v>
      </c>
      <c r="WB122" s="5">
        <v>18971</v>
      </c>
      <c r="WC122" s="5">
        <v>19226</v>
      </c>
      <c r="WD122" s="5">
        <v>21367</v>
      </c>
      <c r="WE122" s="5">
        <v>17305</v>
      </c>
      <c r="WF122" s="5">
        <v>16587</v>
      </c>
      <c r="WG122" s="5">
        <v>13412</v>
      </c>
      <c r="WH122" s="5">
        <v>11025</v>
      </c>
      <c r="WI122" s="5">
        <v>12074</v>
      </c>
      <c r="WJ122" s="5">
        <v>11200</v>
      </c>
      <c r="WK122" s="5">
        <v>9959</v>
      </c>
      <c r="WL122" s="5">
        <v>9821</v>
      </c>
      <c r="WM122" s="5">
        <v>292</v>
      </c>
      <c r="WN122" s="5">
        <v>291</v>
      </c>
      <c r="WO122" s="5">
        <v>372</v>
      </c>
      <c r="WP122" s="5">
        <v>289</v>
      </c>
      <c r="WQ122" s="5">
        <v>231</v>
      </c>
      <c r="WR122" s="5">
        <v>206</v>
      </c>
      <c r="WS122" s="5">
        <v>638</v>
      </c>
      <c r="WT122" s="5">
        <v>446</v>
      </c>
      <c r="WU122" s="5">
        <v>414</v>
      </c>
      <c r="WV122" s="5">
        <v>423</v>
      </c>
      <c r="WW122" s="5">
        <v>462</v>
      </c>
      <c r="WX122" s="5">
        <v>435</v>
      </c>
      <c r="WY122" s="5">
        <v>367</v>
      </c>
      <c r="WZ122" s="5">
        <v>305</v>
      </c>
      <c r="XA122" s="5">
        <v>378</v>
      </c>
      <c r="XB122" s="5">
        <v>188</v>
      </c>
      <c r="XC122" s="5">
        <v>191</v>
      </c>
      <c r="XD122" s="5">
        <v>306</v>
      </c>
      <c r="XE122" s="5">
        <v>550</v>
      </c>
      <c r="XF122" s="5">
        <v>1431</v>
      </c>
      <c r="XG122" s="5">
        <v>2673</v>
      </c>
      <c r="XH122" s="5">
        <v>1332</v>
      </c>
      <c r="XI122" s="5">
        <v>1043</v>
      </c>
      <c r="XJ122" s="5">
        <v>842</v>
      </c>
      <c r="XK122" s="5">
        <v>858</v>
      </c>
      <c r="XL122" s="5">
        <v>907</v>
      </c>
      <c r="XM122" s="5">
        <v>793</v>
      </c>
      <c r="XN122" s="5">
        <v>751</v>
      </c>
      <c r="XO122" s="5">
        <v>802</v>
      </c>
      <c r="XP122" s="5">
        <v>670</v>
      </c>
      <c r="XQ122" s="5">
        <v>1117</v>
      </c>
      <c r="XR122" s="5">
        <v>752</v>
      </c>
      <c r="XS122" s="1">
        <v>17633</v>
      </c>
      <c r="XT122" s="3" t="s">
        <v>180</v>
      </c>
      <c r="XU122" s="3" t="s">
        <v>180</v>
      </c>
      <c r="XV122" s="3" t="s">
        <v>180</v>
      </c>
      <c r="XW122" s="3" t="s">
        <v>179</v>
      </c>
      <c r="XX122" s="3" t="s">
        <v>180</v>
      </c>
      <c r="XY122" s="3" t="s">
        <v>180</v>
      </c>
      <c r="XZ122" s="3" t="s">
        <v>202</v>
      </c>
    </row>
    <row r="123" spans="1:650" x14ac:dyDescent="0.3">
      <c r="A123" s="6" t="s">
        <v>154</v>
      </c>
      <c r="B123" s="1">
        <v>4057026</v>
      </c>
      <c r="C123" s="5">
        <v>35575</v>
      </c>
      <c r="D123" s="5">
        <v>27948</v>
      </c>
      <c r="E123" s="5">
        <v>30296</v>
      </c>
      <c r="F123" s="5">
        <v>19535</v>
      </c>
      <c r="G123" s="5">
        <v>13528</v>
      </c>
      <c r="H123" s="5">
        <v>11897</v>
      </c>
      <c r="I123" s="5">
        <v>10463</v>
      </c>
      <c r="J123" s="5">
        <v>10131</v>
      </c>
      <c r="K123" s="5">
        <v>6766</v>
      </c>
      <c r="L123" s="5">
        <v>10106</v>
      </c>
      <c r="M123" s="5">
        <v>3773</v>
      </c>
      <c r="N123" s="5">
        <v>9612</v>
      </c>
      <c r="O123" s="5">
        <v>7711</v>
      </c>
      <c r="P123" s="5">
        <v>14456</v>
      </c>
      <c r="Q123" s="5">
        <v>8039</v>
      </c>
      <c r="R123" s="5">
        <v>5714</v>
      </c>
      <c r="S123" s="5">
        <v>12506</v>
      </c>
      <c r="T123" s="5">
        <v>11202</v>
      </c>
      <c r="U123" s="5">
        <v>399</v>
      </c>
      <c r="V123" s="5">
        <v>421</v>
      </c>
      <c r="W123" s="5">
        <v>1119</v>
      </c>
      <c r="X123" s="5">
        <v>6058</v>
      </c>
      <c r="Y123" s="5">
        <v>14520</v>
      </c>
      <c r="Z123" s="5">
        <v>2721</v>
      </c>
      <c r="AA123" s="5">
        <v>7135</v>
      </c>
      <c r="AB123" s="5">
        <v>0</v>
      </c>
      <c r="AC123" s="5">
        <v>1077</v>
      </c>
      <c r="AD123" s="5">
        <v>0</v>
      </c>
      <c r="AE123" s="5">
        <v>24</v>
      </c>
      <c r="AF123" s="5">
        <v>3055</v>
      </c>
      <c r="AG123" s="5">
        <v>396</v>
      </c>
      <c r="AH123" s="5">
        <v>0</v>
      </c>
      <c r="AI123" s="5">
        <v>63870</v>
      </c>
      <c r="AJ123" s="5">
        <v>120195</v>
      </c>
      <c r="AK123" s="5">
        <v>52784</v>
      </c>
      <c r="AL123" s="5">
        <v>687627</v>
      </c>
      <c r="AM123" s="5">
        <v>97975</v>
      </c>
      <c r="AN123" s="5">
        <v>130912</v>
      </c>
      <c r="AO123" s="5">
        <v>59974</v>
      </c>
      <c r="AP123" s="5">
        <v>1637561</v>
      </c>
      <c r="AQ123" s="5">
        <v>44540</v>
      </c>
      <c r="AR123" s="5">
        <v>456334</v>
      </c>
      <c r="AS123" s="5">
        <v>41484</v>
      </c>
      <c r="AT123" s="5">
        <v>82951</v>
      </c>
      <c r="AU123" s="5">
        <v>175313</v>
      </c>
      <c r="AV123" s="5">
        <v>78453</v>
      </c>
      <c r="AW123" s="5">
        <v>30817</v>
      </c>
      <c r="AX123" s="5">
        <v>24761</v>
      </c>
      <c r="AY123" s="5">
        <v>25816</v>
      </c>
      <c r="AZ123" s="5">
        <v>29321</v>
      </c>
      <c r="BA123" s="5">
        <v>17542</v>
      </c>
      <c r="BB123" s="5">
        <v>17689</v>
      </c>
      <c r="BC123" s="5">
        <v>24743</v>
      </c>
      <c r="BD123" s="5">
        <v>10377</v>
      </c>
      <c r="BE123" s="5">
        <v>28137</v>
      </c>
      <c r="BF123" s="5">
        <v>15283</v>
      </c>
      <c r="BG123" s="5">
        <v>9865</v>
      </c>
      <c r="BH123" s="5">
        <v>9294</v>
      </c>
      <c r="BI123" s="5">
        <v>6671</v>
      </c>
      <c r="BJ123" s="5">
        <v>7656</v>
      </c>
      <c r="BK123" s="5">
        <v>4975</v>
      </c>
      <c r="BL123" s="5">
        <v>2250</v>
      </c>
      <c r="BM123" s="5">
        <v>2717</v>
      </c>
      <c r="BN123" s="5">
        <v>3195</v>
      </c>
      <c r="BO123" s="5">
        <v>190591</v>
      </c>
      <c r="BP123" s="5">
        <v>203251</v>
      </c>
      <c r="BQ123" s="5">
        <v>113430</v>
      </c>
      <c r="BR123" s="5">
        <v>203397</v>
      </c>
      <c r="BS123" s="5">
        <v>89956</v>
      </c>
      <c r="BT123" s="5">
        <v>130887</v>
      </c>
      <c r="BU123" s="5">
        <v>54115</v>
      </c>
      <c r="BV123" s="5">
        <v>130842</v>
      </c>
      <c r="BW123" s="5">
        <v>51300</v>
      </c>
      <c r="BX123" s="5">
        <v>76484</v>
      </c>
      <c r="BY123" s="5">
        <v>69051</v>
      </c>
      <c r="BZ123" s="5">
        <v>53690</v>
      </c>
      <c r="CA123" s="5">
        <v>71949</v>
      </c>
      <c r="CB123" s="5">
        <v>24397</v>
      </c>
      <c r="CC123" s="5">
        <v>13420</v>
      </c>
      <c r="CD123" s="5">
        <v>20759</v>
      </c>
      <c r="CE123" s="5">
        <v>40973</v>
      </c>
      <c r="CF123" s="5">
        <v>38304</v>
      </c>
      <c r="CG123" s="5">
        <v>20548</v>
      </c>
      <c r="CH123" s="5">
        <v>37219</v>
      </c>
      <c r="CI123" s="5">
        <v>11811</v>
      </c>
      <c r="CJ123" s="5">
        <v>18552</v>
      </c>
      <c r="CK123" s="5">
        <v>6037</v>
      </c>
      <c r="CL123" s="5">
        <v>29096</v>
      </c>
      <c r="CM123" s="5">
        <v>50218</v>
      </c>
      <c r="CN123" s="5">
        <v>36661</v>
      </c>
      <c r="CO123" s="5">
        <v>6323</v>
      </c>
      <c r="CP123" s="5">
        <v>12755</v>
      </c>
      <c r="CQ123" s="5">
        <v>9670</v>
      </c>
      <c r="CR123" s="5">
        <v>7593</v>
      </c>
      <c r="CS123" s="5">
        <v>8098</v>
      </c>
      <c r="CT123" s="5">
        <v>9023</v>
      </c>
      <c r="CU123" s="5">
        <v>119769</v>
      </c>
      <c r="CV123" s="5">
        <v>111659</v>
      </c>
      <c r="CW123" s="5">
        <v>103996</v>
      </c>
      <c r="CX123" s="5">
        <v>99450</v>
      </c>
      <c r="CY123" s="5">
        <v>95004</v>
      </c>
      <c r="CZ123" s="5">
        <v>77000</v>
      </c>
      <c r="DA123" s="5">
        <v>115513</v>
      </c>
      <c r="DB123" s="5">
        <v>101278</v>
      </c>
      <c r="DC123" s="5">
        <v>78798</v>
      </c>
      <c r="DD123" s="5">
        <v>179520</v>
      </c>
      <c r="DE123" s="5">
        <v>81084</v>
      </c>
      <c r="DF123" s="5">
        <v>108860</v>
      </c>
      <c r="DG123" s="5">
        <v>103306</v>
      </c>
      <c r="DH123" s="5">
        <v>86153</v>
      </c>
      <c r="DI123" s="5">
        <v>53509</v>
      </c>
      <c r="DJ123" s="5">
        <v>52910</v>
      </c>
      <c r="DK123" s="5">
        <v>65311</v>
      </c>
      <c r="DL123" s="5">
        <v>19137</v>
      </c>
      <c r="DM123" s="5">
        <v>49636</v>
      </c>
      <c r="DN123" s="5">
        <v>52416</v>
      </c>
      <c r="DO123" s="5">
        <v>58270</v>
      </c>
      <c r="DP123" s="5">
        <v>43614</v>
      </c>
      <c r="DQ123" s="5">
        <v>47522</v>
      </c>
      <c r="DR123" s="5">
        <v>62893</v>
      </c>
      <c r="DS123" s="5">
        <v>57338</v>
      </c>
      <c r="DT123" s="5">
        <v>57965</v>
      </c>
      <c r="DU123" s="5">
        <v>73625</v>
      </c>
      <c r="DV123" s="5">
        <v>29147</v>
      </c>
      <c r="DW123" s="5">
        <v>34804</v>
      </c>
      <c r="DX123" s="5">
        <v>30178</v>
      </c>
      <c r="DY123" s="5">
        <v>30498</v>
      </c>
      <c r="DZ123" s="5">
        <v>27266</v>
      </c>
      <c r="EA123" s="5">
        <v>13136</v>
      </c>
      <c r="EB123" s="5">
        <v>16673</v>
      </c>
      <c r="EC123" s="5">
        <v>6223</v>
      </c>
      <c r="ED123" s="5">
        <v>12372</v>
      </c>
      <c r="EE123" s="5">
        <v>6852</v>
      </c>
      <c r="EF123" s="5">
        <v>3454</v>
      </c>
      <c r="EG123" s="5">
        <v>4499</v>
      </c>
      <c r="EH123" s="5">
        <v>10359</v>
      </c>
      <c r="EI123" s="5">
        <v>6769</v>
      </c>
      <c r="EJ123" s="5">
        <v>11542</v>
      </c>
      <c r="EK123" s="5">
        <v>6435</v>
      </c>
      <c r="EL123" s="5">
        <v>13299</v>
      </c>
      <c r="EM123" s="5">
        <v>11316</v>
      </c>
      <c r="EN123" s="5">
        <v>4163</v>
      </c>
      <c r="EO123" s="5">
        <v>3234</v>
      </c>
      <c r="EP123" s="5">
        <v>3409</v>
      </c>
      <c r="EQ123" s="5">
        <v>7444</v>
      </c>
      <c r="ER123" s="5">
        <v>4084</v>
      </c>
      <c r="ES123" s="5">
        <v>7234</v>
      </c>
      <c r="ET123" s="5">
        <v>7706</v>
      </c>
      <c r="EU123" s="5">
        <v>16573</v>
      </c>
      <c r="EV123" s="5">
        <v>12402</v>
      </c>
      <c r="EW123" s="5">
        <v>14747</v>
      </c>
      <c r="EX123" s="5">
        <v>70612</v>
      </c>
      <c r="EY123" s="5">
        <v>10271</v>
      </c>
      <c r="EZ123" s="5">
        <v>25639</v>
      </c>
      <c r="FA123" s="5">
        <v>23489</v>
      </c>
      <c r="FB123" s="5">
        <v>15748</v>
      </c>
      <c r="FC123" s="5">
        <v>11430</v>
      </c>
      <c r="FD123" s="5">
        <v>10995</v>
      </c>
      <c r="FE123" s="5">
        <v>5768</v>
      </c>
      <c r="FF123" s="5">
        <v>3888</v>
      </c>
      <c r="FG123" s="5">
        <v>0</v>
      </c>
      <c r="FH123" s="5">
        <v>0</v>
      </c>
      <c r="FI123" s="5">
        <v>0</v>
      </c>
      <c r="FJ123" s="5">
        <v>0</v>
      </c>
      <c r="FK123" s="5">
        <v>0</v>
      </c>
      <c r="FL123" s="5">
        <v>0</v>
      </c>
      <c r="FM123" s="5">
        <v>0</v>
      </c>
      <c r="FN123" s="5">
        <v>0</v>
      </c>
      <c r="FO123" s="5">
        <v>0</v>
      </c>
      <c r="FP123" s="5">
        <v>0</v>
      </c>
      <c r="FQ123" s="5">
        <v>0</v>
      </c>
      <c r="FR123" s="5">
        <v>0</v>
      </c>
      <c r="FS123" s="5">
        <v>0</v>
      </c>
      <c r="FT123" s="5">
        <v>0</v>
      </c>
      <c r="FU123" s="5" t="s">
        <v>33</v>
      </c>
      <c r="FV123" s="5" t="s">
        <v>33</v>
      </c>
      <c r="FW123" s="5" t="s">
        <v>33</v>
      </c>
      <c r="FX123" s="5" t="s">
        <v>33</v>
      </c>
      <c r="FY123" s="5" t="s">
        <v>33</v>
      </c>
      <c r="FZ123" s="5" t="s">
        <v>33</v>
      </c>
      <c r="GA123" s="5" t="s">
        <v>33</v>
      </c>
      <c r="GB123" s="5" t="s">
        <v>33</v>
      </c>
      <c r="GC123" s="5" t="s">
        <v>33</v>
      </c>
      <c r="GD123" s="5" t="s">
        <v>33</v>
      </c>
      <c r="GE123" s="5" t="s">
        <v>33</v>
      </c>
      <c r="GF123" s="5" t="s">
        <v>33</v>
      </c>
      <c r="GG123" s="5" t="s">
        <v>33</v>
      </c>
      <c r="GH123" s="5" t="s">
        <v>33</v>
      </c>
      <c r="GI123" s="5" t="s">
        <v>33</v>
      </c>
      <c r="GJ123" s="5" t="s">
        <v>33</v>
      </c>
      <c r="GK123" s="5" t="s">
        <v>33</v>
      </c>
      <c r="GL123" s="5" t="s">
        <v>33</v>
      </c>
      <c r="GM123" s="5">
        <v>422942</v>
      </c>
      <c r="GN123" s="5">
        <v>479789</v>
      </c>
      <c r="GO123" s="5">
        <v>306728</v>
      </c>
      <c r="GP123" s="5">
        <v>1022382</v>
      </c>
      <c r="GQ123" s="5">
        <v>303316</v>
      </c>
      <c r="GR123" s="5">
        <v>354149</v>
      </c>
      <c r="GS123" s="5">
        <v>244564</v>
      </c>
      <c r="GT123" s="5">
        <v>1890172</v>
      </c>
      <c r="GU123" s="5">
        <v>188173</v>
      </c>
      <c r="GV123" s="5">
        <v>733985</v>
      </c>
      <c r="GW123" s="5">
        <v>201827</v>
      </c>
      <c r="GX123" s="5">
        <v>268412</v>
      </c>
      <c r="GY123" s="5">
        <v>369594</v>
      </c>
      <c r="GZ123" s="5">
        <v>207622</v>
      </c>
      <c r="HA123" s="5">
        <v>109019</v>
      </c>
      <c r="HB123" s="5">
        <v>107553</v>
      </c>
      <c r="HC123" s="5">
        <v>152049</v>
      </c>
      <c r="HD123" s="5">
        <v>105035</v>
      </c>
      <c r="HE123" s="5">
        <v>95359</v>
      </c>
      <c r="HF123" s="5">
        <v>115451</v>
      </c>
      <c r="HG123" s="5">
        <v>112515</v>
      </c>
      <c r="HH123" s="5">
        <v>91003</v>
      </c>
      <c r="HI123" s="5">
        <v>110963</v>
      </c>
      <c r="HJ123" s="5">
        <v>180606</v>
      </c>
      <c r="HK123" s="5">
        <v>134826</v>
      </c>
      <c r="HL123" s="5">
        <v>129559</v>
      </c>
      <c r="HM123" s="5">
        <v>111184</v>
      </c>
      <c r="HN123" s="5">
        <v>65306</v>
      </c>
      <c r="HO123" s="5">
        <v>60902</v>
      </c>
      <c r="HP123" s="5">
        <v>54071</v>
      </c>
      <c r="HQ123" s="5">
        <v>47476</v>
      </c>
      <c r="HR123" s="5">
        <v>43372</v>
      </c>
      <c r="HS123" s="5">
        <v>740795</v>
      </c>
      <c r="HT123" s="5">
        <v>795585</v>
      </c>
      <c r="HU123" s="5">
        <v>767607</v>
      </c>
      <c r="HV123" s="5">
        <v>758515</v>
      </c>
      <c r="HW123" s="5">
        <v>778032</v>
      </c>
      <c r="HX123" s="5">
        <v>957191</v>
      </c>
      <c r="HY123" s="5">
        <v>922700</v>
      </c>
      <c r="HZ123" s="5">
        <v>792485</v>
      </c>
      <c r="IA123" s="5">
        <v>868541</v>
      </c>
      <c r="IB123" s="5">
        <v>810591</v>
      </c>
      <c r="IC123" s="5">
        <v>698377</v>
      </c>
      <c r="ID123" s="5">
        <v>961209</v>
      </c>
      <c r="IE123" s="5">
        <v>863608</v>
      </c>
      <c r="IF123" s="5">
        <v>782375</v>
      </c>
      <c r="IG123" s="5">
        <v>794298</v>
      </c>
      <c r="IH123" s="5">
        <v>500729</v>
      </c>
      <c r="II123" s="5">
        <v>564568</v>
      </c>
      <c r="IJ123" s="5">
        <v>517285</v>
      </c>
      <c r="IK123" s="5">
        <v>1996310</v>
      </c>
      <c r="IL123" s="5">
        <v>606996</v>
      </c>
      <c r="IM123" s="5">
        <v>445661</v>
      </c>
      <c r="IN123" s="5">
        <v>433263</v>
      </c>
      <c r="IO123" s="5">
        <v>431369</v>
      </c>
      <c r="IP123" s="5">
        <v>437145</v>
      </c>
      <c r="IQ123" s="5">
        <v>357477</v>
      </c>
      <c r="IR123" s="5">
        <v>374572</v>
      </c>
      <c r="IS123" s="5">
        <v>393656</v>
      </c>
      <c r="IT123" s="5">
        <v>358541</v>
      </c>
      <c r="IU123" s="5">
        <v>338828</v>
      </c>
      <c r="IV123" s="5">
        <v>323894</v>
      </c>
      <c r="IW123" s="5">
        <v>333013</v>
      </c>
      <c r="IX123" s="5">
        <v>342700</v>
      </c>
      <c r="IY123" s="5">
        <v>64433</v>
      </c>
      <c r="IZ123" s="5">
        <v>72151</v>
      </c>
      <c r="JA123" s="5">
        <v>72800</v>
      </c>
      <c r="JB123" s="5">
        <v>86704</v>
      </c>
      <c r="JC123" s="5">
        <v>84790</v>
      </c>
      <c r="JD123" s="5">
        <v>85505</v>
      </c>
      <c r="JE123" s="5">
        <v>72518</v>
      </c>
      <c r="JF123" s="5">
        <v>68219</v>
      </c>
      <c r="JG123" s="5">
        <v>80764</v>
      </c>
      <c r="JH123" s="5">
        <v>62877</v>
      </c>
      <c r="JI123" s="5">
        <v>68541</v>
      </c>
      <c r="JJ123" s="5">
        <v>63939</v>
      </c>
      <c r="JK123" s="5">
        <v>72689</v>
      </c>
      <c r="JL123" s="5">
        <v>59198</v>
      </c>
      <c r="JM123" s="5">
        <v>54364</v>
      </c>
      <c r="JN123" s="5">
        <v>40284</v>
      </c>
      <c r="JO123" s="5">
        <v>36587</v>
      </c>
      <c r="JP123" s="5">
        <v>34072</v>
      </c>
      <c r="JQ123" s="5">
        <v>36347</v>
      </c>
      <c r="JR123" s="5">
        <v>34367</v>
      </c>
      <c r="JS123" s="5">
        <v>35065</v>
      </c>
      <c r="JT123" s="5">
        <v>30183</v>
      </c>
      <c r="JU123" s="5">
        <v>24557</v>
      </c>
      <c r="JV123" s="5">
        <v>27185</v>
      </c>
      <c r="JW123" s="5">
        <v>23824</v>
      </c>
      <c r="JX123" s="5">
        <v>19666</v>
      </c>
      <c r="JY123" s="5">
        <v>20156</v>
      </c>
      <c r="JZ123" s="5">
        <v>18441</v>
      </c>
      <c r="KA123" s="5">
        <v>21748</v>
      </c>
      <c r="KB123" s="5">
        <v>17981</v>
      </c>
      <c r="KC123" s="5">
        <v>17146</v>
      </c>
      <c r="KD123" s="5">
        <v>14963</v>
      </c>
      <c r="KE123" s="5">
        <v>102038</v>
      </c>
      <c r="KF123" s="5">
        <v>124214</v>
      </c>
      <c r="KG123" s="5">
        <v>108417</v>
      </c>
      <c r="KH123" s="5">
        <v>110389</v>
      </c>
      <c r="KI123" s="5">
        <v>86492</v>
      </c>
      <c r="KJ123" s="5">
        <v>70632</v>
      </c>
      <c r="KK123" s="5">
        <v>57150</v>
      </c>
      <c r="KL123" s="5">
        <v>37739</v>
      </c>
      <c r="KM123" s="5">
        <v>26320</v>
      </c>
      <c r="KN123" s="5">
        <v>28098</v>
      </c>
      <c r="KO123" s="5">
        <v>24023</v>
      </c>
      <c r="KP123" s="5">
        <v>24003</v>
      </c>
      <c r="KQ123" s="5">
        <v>24554</v>
      </c>
      <c r="KR123" s="5">
        <v>14674</v>
      </c>
      <c r="KS123" s="5">
        <v>21282</v>
      </c>
      <c r="KT123" s="5">
        <v>24879</v>
      </c>
      <c r="KU123" s="5">
        <v>11763</v>
      </c>
      <c r="KV123" s="5">
        <v>12542</v>
      </c>
      <c r="KW123" s="5">
        <v>14629</v>
      </c>
      <c r="KX123" s="5">
        <v>13032</v>
      </c>
      <c r="KY123" s="5">
        <v>16954</v>
      </c>
      <c r="KZ123" s="5">
        <v>9121</v>
      </c>
      <c r="LA123" s="5">
        <v>22103</v>
      </c>
      <c r="LB123" s="5">
        <v>10372</v>
      </c>
      <c r="LC123" s="5">
        <v>11252</v>
      </c>
      <c r="LD123" s="5">
        <v>7014</v>
      </c>
      <c r="LE123" s="5">
        <v>7036</v>
      </c>
      <c r="LF123" s="5">
        <v>6601</v>
      </c>
      <c r="LG123" s="5">
        <v>6230</v>
      </c>
      <c r="LH123" s="5">
        <v>4365</v>
      </c>
      <c r="LI123" s="5">
        <v>7969</v>
      </c>
      <c r="LJ123" s="5">
        <v>2142</v>
      </c>
      <c r="LK123" s="5">
        <v>16338</v>
      </c>
      <c r="LL123" s="5">
        <v>12842</v>
      </c>
      <c r="LM123" s="5">
        <v>11356</v>
      </c>
      <c r="LN123" s="5">
        <v>9912</v>
      </c>
      <c r="LO123" s="5">
        <v>10289</v>
      </c>
      <c r="LP123" s="5">
        <v>9841</v>
      </c>
      <c r="LQ123" s="5">
        <v>8767</v>
      </c>
      <c r="LR123" s="5">
        <v>7232</v>
      </c>
      <c r="LS123" s="5">
        <v>7527</v>
      </c>
      <c r="LT123" s="5">
        <v>5900</v>
      </c>
      <c r="LU123" s="5">
        <v>5604</v>
      </c>
      <c r="LV123" s="5">
        <v>7134</v>
      </c>
      <c r="LW123" s="5">
        <v>6746</v>
      </c>
      <c r="LX123" s="5">
        <v>6984</v>
      </c>
      <c r="LY123" s="5">
        <v>7090</v>
      </c>
      <c r="LZ123" s="5">
        <v>5905</v>
      </c>
      <c r="MA123" s="5">
        <v>5205</v>
      </c>
      <c r="MB123" s="5">
        <v>6605</v>
      </c>
      <c r="MC123" s="5">
        <v>5346</v>
      </c>
      <c r="MD123" s="5">
        <v>4388</v>
      </c>
      <c r="ME123" s="5">
        <v>5016</v>
      </c>
      <c r="MF123" s="5">
        <v>3310</v>
      </c>
      <c r="MG123" s="5">
        <v>3181</v>
      </c>
      <c r="MH123" s="5">
        <v>2764</v>
      </c>
      <c r="MI123" s="5">
        <v>2482</v>
      </c>
      <c r="MJ123" s="5">
        <v>2958</v>
      </c>
      <c r="MK123" s="5">
        <v>3553</v>
      </c>
      <c r="ML123" s="5">
        <v>4060</v>
      </c>
      <c r="MM123" s="5">
        <v>4291</v>
      </c>
      <c r="MN123" s="5">
        <v>3483</v>
      </c>
      <c r="MO123" s="5">
        <v>2834</v>
      </c>
      <c r="MP123" s="5">
        <v>2788</v>
      </c>
      <c r="MQ123" s="5">
        <v>2068</v>
      </c>
      <c r="MR123" s="5">
        <v>1632</v>
      </c>
      <c r="MS123" s="5">
        <v>1118</v>
      </c>
      <c r="MT123" s="5">
        <v>1141</v>
      </c>
      <c r="MU123" s="5">
        <v>1412</v>
      </c>
      <c r="MV123" s="5">
        <v>1533</v>
      </c>
      <c r="MW123" s="5">
        <v>1235</v>
      </c>
      <c r="MX123" s="5">
        <v>1406</v>
      </c>
      <c r="MY123" s="5">
        <v>1511</v>
      </c>
      <c r="MZ123" s="5">
        <v>1707</v>
      </c>
      <c r="NA123" s="5">
        <v>420</v>
      </c>
      <c r="NB123" s="5">
        <v>897</v>
      </c>
      <c r="NC123" s="5">
        <v>928</v>
      </c>
      <c r="ND123" s="5">
        <v>998</v>
      </c>
      <c r="NE123" s="5" t="s">
        <v>33</v>
      </c>
      <c r="NF123" s="5" t="s">
        <v>33</v>
      </c>
      <c r="NG123" s="5" t="s">
        <v>33</v>
      </c>
      <c r="NH123" s="5" t="s">
        <v>33</v>
      </c>
      <c r="NI123" s="5" t="s">
        <v>33</v>
      </c>
      <c r="NJ123" s="5" t="s">
        <v>33</v>
      </c>
      <c r="NK123" s="5" t="s">
        <v>33</v>
      </c>
      <c r="NL123" s="5" t="s">
        <v>33</v>
      </c>
      <c r="NM123" s="5" t="s">
        <v>33</v>
      </c>
      <c r="NN123" s="5" t="s">
        <v>33</v>
      </c>
      <c r="NO123" s="5" t="s">
        <v>33</v>
      </c>
      <c r="NP123" s="5" t="s">
        <v>33</v>
      </c>
      <c r="NQ123" s="5" t="s">
        <v>33</v>
      </c>
      <c r="NR123" s="5" t="s">
        <v>33</v>
      </c>
      <c r="NS123" s="5" t="s">
        <v>33</v>
      </c>
      <c r="NT123" s="5" t="s">
        <v>33</v>
      </c>
      <c r="NU123" s="5" t="s">
        <v>33</v>
      </c>
      <c r="NV123" s="5" t="s">
        <v>33</v>
      </c>
      <c r="NW123" s="5">
        <v>0</v>
      </c>
      <c r="NX123" s="5">
        <v>0</v>
      </c>
      <c r="NY123" s="5">
        <v>0</v>
      </c>
      <c r="NZ123" s="5">
        <v>0</v>
      </c>
      <c r="OA123" s="5">
        <v>0</v>
      </c>
      <c r="OB123" s="5">
        <v>0</v>
      </c>
      <c r="OC123" s="5">
        <v>0</v>
      </c>
      <c r="OD123" s="5">
        <v>0</v>
      </c>
      <c r="OE123" s="5">
        <v>0</v>
      </c>
      <c r="OF123" s="5">
        <v>0</v>
      </c>
      <c r="OG123" s="5">
        <v>0</v>
      </c>
      <c r="OH123" s="5">
        <v>0</v>
      </c>
      <c r="OI123" s="5">
        <v>0</v>
      </c>
      <c r="OJ123" s="5">
        <v>0</v>
      </c>
      <c r="OK123" s="5" t="s">
        <v>33</v>
      </c>
      <c r="OL123" s="5" t="s">
        <v>33</v>
      </c>
      <c r="OM123" s="5" t="s">
        <v>33</v>
      </c>
      <c r="ON123" s="5" t="s">
        <v>33</v>
      </c>
      <c r="OO123" s="5" t="s">
        <v>33</v>
      </c>
      <c r="OP123" s="5" t="s">
        <v>33</v>
      </c>
      <c r="OQ123" s="5" t="s">
        <v>33</v>
      </c>
      <c r="OR123" s="5" t="s">
        <v>33</v>
      </c>
      <c r="OS123" s="5" t="s">
        <v>33</v>
      </c>
      <c r="OT123" s="5" t="s">
        <v>33</v>
      </c>
      <c r="OU123" s="5" t="s">
        <v>33</v>
      </c>
      <c r="OV123" s="5" t="s">
        <v>33</v>
      </c>
      <c r="OW123" s="5" t="s">
        <v>33</v>
      </c>
      <c r="OX123" s="5" t="s">
        <v>33</v>
      </c>
      <c r="OY123" s="5" t="s">
        <v>33</v>
      </c>
      <c r="OZ123" s="5" t="s">
        <v>33</v>
      </c>
      <c r="PA123" s="5" t="s">
        <v>33</v>
      </c>
      <c r="PB123" s="5" t="s">
        <v>33</v>
      </c>
      <c r="PC123" s="5">
        <v>32212</v>
      </c>
      <c r="PD123" s="5">
        <v>34351</v>
      </c>
      <c r="PE123" s="5">
        <v>33730</v>
      </c>
      <c r="PF123" s="5">
        <v>32624</v>
      </c>
      <c r="PG123" s="5">
        <v>30747</v>
      </c>
      <c r="PH123" s="5">
        <v>25638</v>
      </c>
      <c r="PI123" s="5">
        <v>25643</v>
      </c>
      <c r="PJ123" s="5">
        <v>27961</v>
      </c>
      <c r="PK123" s="5">
        <v>26422</v>
      </c>
      <c r="PL123" s="5">
        <v>37613</v>
      </c>
      <c r="PM123" s="5">
        <v>22491</v>
      </c>
      <c r="PN123" s="5">
        <v>27937</v>
      </c>
      <c r="PO123" s="5">
        <v>26959</v>
      </c>
      <c r="PP123" s="5">
        <v>24674</v>
      </c>
      <c r="PQ123" s="5">
        <v>23326</v>
      </c>
      <c r="PR123" s="5">
        <v>20419</v>
      </c>
      <c r="PS123" s="5">
        <v>22190</v>
      </c>
      <c r="PT123" s="5">
        <v>18476</v>
      </c>
      <c r="PU123" s="5">
        <v>16093</v>
      </c>
      <c r="PV123" s="5">
        <v>13370</v>
      </c>
      <c r="PW123" s="5">
        <v>11145</v>
      </c>
      <c r="PX123" s="5">
        <v>10521</v>
      </c>
      <c r="PY123" s="5">
        <v>12018</v>
      </c>
      <c r="PZ123" s="5">
        <v>9593</v>
      </c>
      <c r="QA123" s="5">
        <v>7878</v>
      </c>
      <c r="QB123" s="5">
        <v>11402</v>
      </c>
      <c r="QC123" s="5">
        <v>10712</v>
      </c>
      <c r="QD123" s="5">
        <v>10122</v>
      </c>
      <c r="QE123" s="5">
        <v>9743</v>
      </c>
      <c r="QF123" s="5">
        <v>8989</v>
      </c>
      <c r="QG123" s="5">
        <v>8541</v>
      </c>
      <c r="QH123" s="5">
        <v>8237</v>
      </c>
      <c r="QI123" s="5">
        <v>58105</v>
      </c>
      <c r="QJ123" s="5">
        <v>49448</v>
      </c>
      <c r="QK123" s="5">
        <v>52183</v>
      </c>
      <c r="QL123" s="5">
        <v>44574</v>
      </c>
      <c r="QM123" s="5">
        <v>53379</v>
      </c>
      <c r="QN123" s="5">
        <v>47654</v>
      </c>
      <c r="QO123" s="5">
        <v>43185</v>
      </c>
      <c r="QP123" s="5">
        <v>37224</v>
      </c>
      <c r="QQ123" s="5">
        <v>47852</v>
      </c>
      <c r="QR123" s="5">
        <v>29758</v>
      </c>
      <c r="QS123" s="5">
        <v>26461</v>
      </c>
      <c r="QT123" s="5">
        <v>34501</v>
      </c>
      <c r="QU123" s="5">
        <v>25268</v>
      </c>
      <c r="QV123" s="5">
        <v>28950</v>
      </c>
      <c r="QW123" s="5">
        <v>35212</v>
      </c>
      <c r="QX123" s="5">
        <v>24079</v>
      </c>
      <c r="QY123" s="5">
        <v>23750</v>
      </c>
      <c r="QZ123" s="5">
        <v>22087</v>
      </c>
      <c r="RA123" s="5">
        <v>31009</v>
      </c>
      <c r="RB123" s="5">
        <v>33105</v>
      </c>
      <c r="RC123" s="5">
        <v>20325</v>
      </c>
      <c r="RD123" s="5">
        <v>13518</v>
      </c>
      <c r="RE123" s="5">
        <v>12665</v>
      </c>
      <c r="RF123" s="5">
        <v>10723</v>
      </c>
      <c r="RG123" s="5">
        <v>13840</v>
      </c>
      <c r="RH123" s="5">
        <v>17495</v>
      </c>
      <c r="RI123" s="5">
        <v>20640</v>
      </c>
      <c r="RJ123" s="5">
        <v>16788</v>
      </c>
      <c r="RK123" s="5">
        <v>17229</v>
      </c>
      <c r="RL123" s="5">
        <v>14231</v>
      </c>
      <c r="RM123" s="5">
        <v>12775</v>
      </c>
      <c r="RN123" s="5">
        <v>12133</v>
      </c>
      <c r="RO123" s="5">
        <v>22711</v>
      </c>
      <c r="RP123" s="5">
        <v>20466</v>
      </c>
      <c r="RQ123" s="5">
        <v>19948</v>
      </c>
      <c r="RR123" s="5">
        <v>20475</v>
      </c>
      <c r="RS123" s="5">
        <v>21413</v>
      </c>
      <c r="RT123" s="5">
        <v>22604</v>
      </c>
      <c r="RU123" s="5">
        <v>21582</v>
      </c>
      <c r="RV123" s="5">
        <v>22994</v>
      </c>
      <c r="RW123" s="5">
        <v>24366</v>
      </c>
      <c r="RX123" s="5">
        <v>22070</v>
      </c>
      <c r="RY123" s="5">
        <v>22948</v>
      </c>
      <c r="RZ123" s="5">
        <v>23977</v>
      </c>
      <c r="SA123" s="5">
        <v>25619</v>
      </c>
      <c r="SB123" s="5">
        <v>24223</v>
      </c>
      <c r="SC123" s="5">
        <v>26936</v>
      </c>
      <c r="SD123" s="5">
        <v>20808</v>
      </c>
      <c r="SE123" s="5">
        <v>21276</v>
      </c>
      <c r="SF123" s="5">
        <v>22244</v>
      </c>
      <c r="SG123" s="5">
        <v>18342</v>
      </c>
      <c r="SH123" s="5">
        <v>16271</v>
      </c>
      <c r="SI123" s="5">
        <v>14796</v>
      </c>
      <c r="SJ123" s="5">
        <v>10145</v>
      </c>
      <c r="SK123" s="5">
        <v>7887</v>
      </c>
      <c r="SL123" s="5">
        <v>8806</v>
      </c>
      <c r="SM123" s="5">
        <v>9748</v>
      </c>
      <c r="SN123" s="5">
        <v>15295</v>
      </c>
      <c r="SO123" s="5">
        <v>18544</v>
      </c>
      <c r="SP123" s="5">
        <v>15405</v>
      </c>
      <c r="SQ123" s="5">
        <v>13906</v>
      </c>
      <c r="SR123" s="5">
        <v>13416</v>
      </c>
      <c r="SS123" s="5">
        <v>21160</v>
      </c>
      <c r="ST123" s="5">
        <v>19761</v>
      </c>
      <c r="SU123" s="5">
        <v>22469</v>
      </c>
      <c r="SV123" s="5">
        <v>22846</v>
      </c>
      <c r="SW123" s="5">
        <v>15362</v>
      </c>
      <c r="SX123" s="5">
        <v>17268</v>
      </c>
      <c r="SY123" s="5">
        <v>19057</v>
      </c>
      <c r="SZ123" s="5">
        <v>15240</v>
      </c>
      <c r="TA123" s="5">
        <v>15772</v>
      </c>
      <c r="TB123" s="5">
        <v>12379</v>
      </c>
      <c r="TC123" s="5">
        <v>10338</v>
      </c>
      <c r="TD123" s="5">
        <v>8713</v>
      </c>
      <c r="TE123" s="5">
        <v>6923</v>
      </c>
      <c r="TF123" s="5">
        <v>6770</v>
      </c>
      <c r="TG123" s="5">
        <v>4580</v>
      </c>
      <c r="TH123" s="5">
        <v>4174</v>
      </c>
      <c r="TI123" s="5">
        <v>4229</v>
      </c>
      <c r="TJ123" s="5">
        <v>3949</v>
      </c>
      <c r="TK123" s="5">
        <v>3473</v>
      </c>
      <c r="TL123" s="5">
        <v>5555</v>
      </c>
      <c r="TM123" s="5">
        <v>5419</v>
      </c>
      <c r="TN123" s="5">
        <v>8632</v>
      </c>
      <c r="TO123" s="5">
        <v>7832</v>
      </c>
      <c r="TP123" s="5">
        <v>7567</v>
      </c>
      <c r="TQ123" s="5">
        <v>16049</v>
      </c>
      <c r="TR123" s="5">
        <v>8133</v>
      </c>
      <c r="TS123" s="5">
        <v>4229</v>
      </c>
      <c r="TT123" s="5">
        <v>2876</v>
      </c>
      <c r="TU123" s="5">
        <v>1702</v>
      </c>
      <c r="TV123" s="5">
        <v>1705</v>
      </c>
      <c r="TW123" s="5">
        <v>1542</v>
      </c>
      <c r="TX123" s="5">
        <v>1263</v>
      </c>
      <c r="TY123" s="5">
        <v>1284</v>
      </c>
      <c r="TZ123" s="5">
        <v>1306</v>
      </c>
      <c r="UA123" s="5">
        <v>253</v>
      </c>
      <c r="UB123" s="5">
        <v>181</v>
      </c>
      <c r="UC123" s="5">
        <v>153</v>
      </c>
      <c r="UD123" s="5">
        <v>118</v>
      </c>
      <c r="UE123" s="5">
        <v>140</v>
      </c>
      <c r="UF123" s="5">
        <v>163</v>
      </c>
      <c r="UG123" s="5">
        <v>85</v>
      </c>
      <c r="UH123" s="5">
        <v>0</v>
      </c>
      <c r="UI123" s="5">
        <v>0</v>
      </c>
      <c r="UJ123" s="5">
        <v>0</v>
      </c>
      <c r="UK123" s="5">
        <v>0</v>
      </c>
      <c r="UL123" s="5">
        <v>0</v>
      </c>
      <c r="UM123" s="5">
        <v>0</v>
      </c>
      <c r="UN123" s="5">
        <v>0</v>
      </c>
      <c r="UO123" s="5">
        <v>2</v>
      </c>
      <c r="UP123" s="5">
        <v>2</v>
      </c>
      <c r="UQ123" s="5">
        <v>5</v>
      </c>
      <c r="UR123" s="5">
        <v>13</v>
      </c>
      <c r="US123" s="5">
        <v>13</v>
      </c>
      <c r="UT123" s="5">
        <v>7</v>
      </c>
      <c r="UU123" s="5">
        <v>0</v>
      </c>
      <c r="UV123" s="5">
        <v>0</v>
      </c>
      <c r="UW123" s="5">
        <v>13</v>
      </c>
      <c r="UX123" s="5">
        <v>31</v>
      </c>
      <c r="UY123" s="5">
        <v>3808</v>
      </c>
      <c r="UZ123" s="5">
        <v>3694</v>
      </c>
      <c r="VA123" s="5">
        <v>3046</v>
      </c>
      <c r="VB123" s="5">
        <v>3014</v>
      </c>
      <c r="VC123" s="5">
        <v>2941</v>
      </c>
      <c r="VD123" s="5">
        <v>2295</v>
      </c>
      <c r="VE123" s="5">
        <v>1928</v>
      </c>
      <c r="VF123" s="5">
        <v>1664</v>
      </c>
      <c r="VG123" s="5">
        <v>58939</v>
      </c>
      <c r="VH123" s="5">
        <v>61617</v>
      </c>
      <c r="VI123" s="5">
        <v>61327</v>
      </c>
      <c r="VJ123" s="5">
        <v>67115</v>
      </c>
      <c r="VK123" s="5">
        <v>62912</v>
      </c>
      <c r="VL123" s="5">
        <v>66123</v>
      </c>
      <c r="VM123" s="5">
        <v>59276</v>
      </c>
      <c r="VN123" s="5">
        <v>65316</v>
      </c>
      <c r="VO123" s="5">
        <v>70769</v>
      </c>
      <c r="VP123" s="5">
        <v>75074</v>
      </c>
      <c r="VQ123" s="5">
        <v>69645</v>
      </c>
      <c r="VR123" s="5">
        <v>59900</v>
      </c>
      <c r="VS123" s="5">
        <v>57053</v>
      </c>
      <c r="VT123" s="5">
        <v>62498</v>
      </c>
      <c r="VU123" s="5">
        <v>45546</v>
      </c>
      <c r="VV123" s="5">
        <v>54328</v>
      </c>
      <c r="VW123" s="5">
        <v>53808</v>
      </c>
      <c r="VX123" s="5">
        <v>61734</v>
      </c>
      <c r="VY123" s="5">
        <v>64047</v>
      </c>
      <c r="VZ123" s="5">
        <v>68786</v>
      </c>
      <c r="WA123" s="5">
        <v>53201</v>
      </c>
      <c r="WB123" s="5">
        <v>67857</v>
      </c>
      <c r="WC123" s="5">
        <v>66520</v>
      </c>
      <c r="WD123" s="5">
        <v>74755</v>
      </c>
      <c r="WE123" s="5">
        <v>59240</v>
      </c>
      <c r="WF123" s="5">
        <v>50061</v>
      </c>
      <c r="WG123" s="5">
        <v>88992</v>
      </c>
      <c r="WH123" s="5">
        <v>44392</v>
      </c>
      <c r="WI123" s="5">
        <v>42059</v>
      </c>
      <c r="WJ123" s="5">
        <v>37225</v>
      </c>
      <c r="WK123" s="5">
        <v>29266</v>
      </c>
      <c r="WL123" s="5">
        <v>29048</v>
      </c>
      <c r="WM123" s="5">
        <v>6699</v>
      </c>
      <c r="WN123" s="5">
        <v>7033</v>
      </c>
      <c r="WO123" s="5">
        <v>7157</v>
      </c>
      <c r="WP123" s="5">
        <v>8502</v>
      </c>
      <c r="WQ123" s="5">
        <v>7473</v>
      </c>
      <c r="WR123" s="5">
        <v>6243</v>
      </c>
      <c r="WS123" s="5">
        <v>5273</v>
      </c>
      <c r="WT123" s="5">
        <v>4740</v>
      </c>
      <c r="WU123" s="5">
        <v>4839</v>
      </c>
      <c r="WV123" s="5">
        <v>4818</v>
      </c>
      <c r="WW123" s="5">
        <v>4996</v>
      </c>
      <c r="WX123" s="5">
        <v>5698</v>
      </c>
      <c r="WY123" s="5">
        <v>5739</v>
      </c>
      <c r="WZ123" s="5">
        <v>5831</v>
      </c>
      <c r="XA123" s="5">
        <v>4380</v>
      </c>
      <c r="XB123" s="5">
        <v>3823</v>
      </c>
      <c r="XC123" s="5">
        <v>4901</v>
      </c>
      <c r="XD123" s="5">
        <v>4091</v>
      </c>
      <c r="XE123" s="5">
        <v>1974</v>
      </c>
      <c r="XF123" s="5">
        <v>3263</v>
      </c>
      <c r="XG123" s="5">
        <v>3835</v>
      </c>
      <c r="XH123" s="5">
        <v>4208</v>
      </c>
      <c r="XI123" s="5">
        <v>3635</v>
      </c>
      <c r="XJ123" s="5">
        <v>3070</v>
      </c>
      <c r="XK123" s="5">
        <v>3174</v>
      </c>
      <c r="XL123" s="5">
        <v>2663</v>
      </c>
      <c r="XM123" s="5">
        <v>5815</v>
      </c>
      <c r="XN123" s="5">
        <v>2903</v>
      </c>
      <c r="XO123" s="5">
        <v>2253</v>
      </c>
      <c r="XP123" s="5">
        <v>1701</v>
      </c>
      <c r="XQ123" s="5">
        <v>1816</v>
      </c>
      <c r="XR123" s="5">
        <v>1718</v>
      </c>
      <c r="XS123" s="1">
        <v>17698</v>
      </c>
      <c r="XT123" s="3" t="s">
        <v>180</v>
      </c>
      <c r="XU123" s="3" t="s">
        <v>180</v>
      </c>
      <c r="XV123" s="3" t="s">
        <v>180</v>
      </c>
      <c r="XW123" s="3" t="s">
        <v>179</v>
      </c>
      <c r="XX123" s="3" t="s">
        <v>180</v>
      </c>
      <c r="XY123" s="3" t="s">
        <v>180</v>
      </c>
      <c r="XZ123" s="3" t="s">
        <v>258</v>
      </c>
    </row>
    <row r="124" spans="1:650" x14ac:dyDescent="0.3">
      <c r="A124" s="6" t="s">
        <v>155</v>
      </c>
      <c r="B124" s="1">
        <v>4057027</v>
      </c>
      <c r="C124" s="5">
        <v>18512</v>
      </c>
      <c r="D124" s="5">
        <v>15999</v>
      </c>
      <c r="E124" s="5">
        <v>61769</v>
      </c>
      <c r="F124" s="5">
        <v>29945</v>
      </c>
      <c r="G124" s="5">
        <v>39789</v>
      </c>
      <c r="H124" s="5">
        <v>29300</v>
      </c>
      <c r="I124" s="5">
        <v>5108</v>
      </c>
      <c r="J124" s="5">
        <v>7460</v>
      </c>
      <c r="K124" s="5">
        <v>9213</v>
      </c>
      <c r="L124" s="5">
        <v>4498</v>
      </c>
      <c r="M124" s="5">
        <v>6726</v>
      </c>
      <c r="N124" s="5">
        <v>3945</v>
      </c>
      <c r="O124" s="5">
        <v>7077</v>
      </c>
      <c r="P124" s="5">
        <v>1696</v>
      </c>
      <c r="Q124" s="5">
        <v>7653</v>
      </c>
      <c r="R124" s="5">
        <v>21749</v>
      </c>
      <c r="S124" s="5">
        <v>10967</v>
      </c>
      <c r="T124" s="5">
        <v>1595</v>
      </c>
      <c r="U124" s="5">
        <v>582</v>
      </c>
      <c r="V124" s="5">
        <v>73</v>
      </c>
      <c r="W124" s="5">
        <v>6400</v>
      </c>
      <c r="X124" s="5">
        <v>0</v>
      </c>
      <c r="Y124" s="5">
        <v>-1057</v>
      </c>
      <c r="Z124" s="5">
        <v>92</v>
      </c>
      <c r="AA124" s="5">
        <v>1370</v>
      </c>
      <c r="AB124" s="5">
        <v>557</v>
      </c>
      <c r="AC124" s="5">
        <v>257</v>
      </c>
      <c r="AD124" s="5">
        <v>299</v>
      </c>
      <c r="AE124" s="5">
        <v>1384</v>
      </c>
      <c r="AF124" s="5">
        <v>239</v>
      </c>
      <c r="AG124" s="5">
        <v>21</v>
      </c>
      <c r="AH124" s="5">
        <v>371</v>
      </c>
      <c r="AI124" s="5">
        <v>778121</v>
      </c>
      <c r="AJ124" s="5">
        <v>42616</v>
      </c>
      <c r="AK124" s="5">
        <v>62743</v>
      </c>
      <c r="AL124" s="5">
        <v>47542</v>
      </c>
      <c r="AM124" s="5">
        <v>64212</v>
      </c>
      <c r="AN124" s="5">
        <v>62701</v>
      </c>
      <c r="AO124" s="5">
        <v>146770</v>
      </c>
      <c r="AP124" s="5">
        <v>43037</v>
      </c>
      <c r="AQ124" s="5">
        <v>127556</v>
      </c>
      <c r="AR124" s="5">
        <v>43752</v>
      </c>
      <c r="AS124" s="5">
        <v>35614</v>
      </c>
      <c r="AT124" s="5">
        <v>48969</v>
      </c>
      <c r="AU124" s="5">
        <v>36221</v>
      </c>
      <c r="AV124" s="5">
        <v>63172</v>
      </c>
      <c r="AW124" s="5">
        <v>36218</v>
      </c>
      <c r="AX124" s="5">
        <v>31007</v>
      </c>
      <c r="AY124" s="5">
        <v>26923</v>
      </c>
      <c r="AZ124" s="5">
        <v>12549</v>
      </c>
      <c r="BA124" s="5">
        <v>45408</v>
      </c>
      <c r="BB124" s="5">
        <v>14268</v>
      </c>
      <c r="BC124" s="5">
        <v>37150</v>
      </c>
      <c r="BD124" s="5">
        <v>74065</v>
      </c>
      <c r="BE124" s="5">
        <v>3677</v>
      </c>
      <c r="BF124" s="5">
        <v>32516</v>
      </c>
      <c r="BG124" s="5">
        <v>32982</v>
      </c>
      <c r="BH124" s="5">
        <v>17098</v>
      </c>
      <c r="BI124" s="5">
        <v>28511</v>
      </c>
      <c r="BJ124" s="5">
        <v>24260</v>
      </c>
      <c r="BK124" s="5">
        <v>13746</v>
      </c>
      <c r="BL124" s="5">
        <v>13403</v>
      </c>
      <c r="BM124" s="5">
        <v>10381</v>
      </c>
      <c r="BN124" s="5">
        <v>5356</v>
      </c>
      <c r="BO124" s="5">
        <v>299192</v>
      </c>
      <c r="BP124" s="5">
        <v>334024</v>
      </c>
      <c r="BQ124" s="5">
        <v>195947</v>
      </c>
      <c r="BR124" s="5">
        <v>258530</v>
      </c>
      <c r="BS124" s="5">
        <v>333420</v>
      </c>
      <c r="BT124" s="5">
        <v>497237</v>
      </c>
      <c r="BU124" s="5">
        <v>170080</v>
      </c>
      <c r="BV124" s="5">
        <v>153346</v>
      </c>
      <c r="BW124" s="5">
        <v>141762</v>
      </c>
      <c r="BX124" s="5">
        <v>48834</v>
      </c>
      <c r="BY124" s="5">
        <v>105980</v>
      </c>
      <c r="BZ124" s="5">
        <v>60814</v>
      </c>
      <c r="CA124" s="5">
        <v>17909</v>
      </c>
      <c r="CB124" s="5">
        <v>22262</v>
      </c>
      <c r="CC124" s="5">
        <v>18689</v>
      </c>
      <c r="CD124" s="5">
        <v>42526</v>
      </c>
      <c r="CE124" s="5">
        <v>13719</v>
      </c>
      <c r="CF124" s="5">
        <v>16378</v>
      </c>
      <c r="CG124" s="5">
        <v>90720</v>
      </c>
      <c r="CH124" s="5">
        <v>22919</v>
      </c>
      <c r="CI124" s="5">
        <v>24250</v>
      </c>
      <c r="CJ124" s="5">
        <v>2674</v>
      </c>
      <c r="CK124" s="5">
        <v>26065</v>
      </c>
      <c r="CL124" s="5">
        <v>37349</v>
      </c>
      <c r="CM124" s="5">
        <v>26332</v>
      </c>
      <c r="CN124" s="5">
        <v>38012</v>
      </c>
      <c r="CO124" s="5">
        <v>24787</v>
      </c>
      <c r="CP124" s="5">
        <v>29355</v>
      </c>
      <c r="CQ124" s="5">
        <v>27047</v>
      </c>
      <c r="CR124" s="5">
        <v>8026</v>
      </c>
      <c r="CS124" s="5">
        <v>9139</v>
      </c>
      <c r="CT124" s="5">
        <v>19287</v>
      </c>
      <c r="CU124" s="5">
        <v>117643</v>
      </c>
      <c r="CV124" s="5">
        <v>103139</v>
      </c>
      <c r="CW124" s="5">
        <v>96062</v>
      </c>
      <c r="CX124" s="5">
        <v>81287</v>
      </c>
      <c r="CY124" s="5">
        <v>107628</v>
      </c>
      <c r="CZ124" s="5">
        <v>74526</v>
      </c>
      <c r="DA124" s="5">
        <v>58439</v>
      </c>
      <c r="DB124" s="5">
        <v>52110</v>
      </c>
      <c r="DC124" s="5">
        <v>63866</v>
      </c>
      <c r="DD124" s="5">
        <v>49764</v>
      </c>
      <c r="DE124" s="5">
        <v>41925</v>
      </c>
      <c r="DF124" s="5">
        <v>44860</v>
      </c>
      <c r="DG124" s="5">
        <v>34743</v>
      </c>
      <c r="DH124" s="5">
        <v>38210</v>
      </c>
      <c r="DI124" s="5">
        <v>35653</v>
      </c>
      <c r="DJ124" s="5">
        <v>36696</v>
      </c>
      <c r="DK124" s="5">
        <v>27259</v>
      </c>
      <c r="DL124" s="5">
        <v>26514</v>
      </c>
      <c r="DM124" s="5">
        <v>28834</v>
      </c>
      <c r="DN124" s="5">
        <v>34332</v>
      </c>
      <c r="DO124" s="5">
        <v>52364</v>
      </c>
      <c r="DP124" s="5">
        <v>28873</v>
      </c>
      <c r="DQ124" s="5">
        <v>16468</v>
      </c>
      <c r="DR124" s="5">
        <v>32560</v>
      </c>
      <c r="DS124" s="5">
        <v>52463</v>
      </c>
      <c r="DT124" s="5">
        <v>29455</v>
      </c>
      <c r="DU124" s="5">
        <v>21721</v>
      </c>
      <c r="DV124" s="5">
        <v>21603</v>
      </c>
      <c r="DW124" s="5">
        <v>19808</v>
      </c>
      <c r="DX124" s="5">
        <v>16997</v>
      </c>
      <c r="DY124" s="5">
        <v>16648</v>
      </c>
      <c r="DZ124" s="5">
        <v>15324</v>
      </c>
      <c r="EA124" s="5">
        <v>51965</v>
      </c>
      <c r="EB124" s="5">
        <v>40431</v>
      </c>
      <c r="EC124" s="5">
        <v>59294</v>
      </c>
      <c r="ED124" s="5">
        <v>38462</v>
      </c>
      <c r="EE124" s="5">
        <v>47620</v>
      </c>
      <c r="EF124" s="5">
        <v>34315</v>
      </c>
      <c r="EG124" s="5">
        <v>17338</v>
      </c>
      <c r="EH124" s="5">
        <v>24096</v>
      </c>
      <c r="EI124" s="5">
        <v>25363</v>
      </c>
      <c r="EJ124" s="5">
        <v>21189</v>
      </c>
      <c r="EK124" s="5">
        <v>23907</v>
      </c>
      <c r="EL124" s="5">
        <v>3795</v>
      </c>
      <c r="EM124" s="5">
        <v>20443</v>
      </c>
      <c r="EN124" s="5">
        <v>4843</v>
      </c>
      <c r="EO124" s="5">
        <v>13347</v>
      </c>
      <c r="EP124" s="5">
        <v>15423</v>
      </c>
      <c r="EQ124" s="5">
        <v>2982</v>
      </c>
      <c r="ER124" s="5">
        <v>-9329</v>
      </c>
      <c r="ES124" s="5">
        <v>11660</v>
      </c>
      <c r="ET124" s="5">
        <v>12584</v>
      </c>
      <c r="EU124" s="5">
        <v>24607</v>
      </c>
      <c r="EV124" s="5">
        <v>9670</v>
      </c>
      <c r="EW124" s="5">
        <v>6711</v>
      </c>
      <c r="EX124" s="5">
        <v>9423</v>
      </c>
      <c r="EY124" s="5">
        <v>12169</v>
      </c>
      <c r="EZ124" s="5">
        <v>8442</v>
      </c>
      <c r="FA124" s="5">
        <v>13582</v>
      </c>
      <c r="FB124" s="5">
        <v>8815</v>
      </c>
      <c r="FC124" s="5">
        <v>5585</v>
      </c>
      <c r="FD124" s="5">
        <v>9209</v>
      </c>
      <c r="FE124" s="5">
        <v>7011</v>
      </c>
      <c r="FF124" s="5">
        <v>12401</v>
      </c>
      <c r="FG124" s="5">
        <v>0</v>
      </c>
      <c r="FH124" s="5">
        <v>0</v>
      </c>
      <c r="FI124" s="5">
        <v>0</v>
      </c>
      <c r="FJ124" s="5">
        <v>0</v>
      </c>
      <c r="FK124" s="5">
        <v>0</v>
      </c>
      <c r="FL124" s="5">
        <v>0</v>
      </c>
      <c r="FM124" s="5">
        <v>0</v>
      </c>
      <c r="FN124" s="5">
        <v>0</v>
      </c>
      <c r="FO124" s="5">
        <v>0</v>
      </c>
      <c r="FP124" s="5">
        <v>0</v>
      </c>
      <c r="FQ124" s="5">
        <v>0</v>
      </c>
      <c r="FR124" s="5">
        <v>0</v>
      </c>
      <c r="FS124" s="5">
        <v>0</v>
      </c>
      <c r="FT124" s="5">
        <v>0</v>
      </c>
      <c r="FU124" s="5" t="s">
        <v>33</v>
      </c>
      <c r="FV124" s="5" t="s">
        <v>33</v>
      </c>
      <c r="FW124" s="5" t="s">
        <v>33</v>
      </c>
      <c r="FX124" s="5" t="s">
        <v>33</v>
      </c>
      <c r="FY124" s="5" t="s">
        <v>33</v>
      </c>
      <c r="FZ124" s="5" t="s">
        <v>33</v>
      </c>
      <c r="GA124" s="5" t="s">
        <v>33</v>
      </c>
      <c r="GB124" s="5" t="s">
        <v>33</v>
      </c>
      <c r="GC124" s="5" t="s">
        <v>33</v>
      </c>
      <c r="GD124" s="5" t="s">
        <v>33</v>
      </c>
      <c r="GE124" s="5" t="s">
        <v>33</v>
      </c>
      <c r="GF124" s="5" t="s">
        <v>33</v>
      </c>
      <c r="GG124" s="5" t="s">
        <v>33</v>
      </c>
      <c r="GH124" s="5" t="s">
        <v>33</v>
      </c>
      <c r="GI124" s="5" t="s">
        <v>33</v>
      </c>
      <c r="GJ124" s="5" t="s">
        <v>33</v>
      </c>
      <c r="GK124" s="5" t="s">
        <v>33</v>
      </c>
      <c r="GL124" s="5" t="s">
        <v>33</v>
      </c>
      <c r="GM124" s="5">
        <v>1265433</v>
      </c>
      <c r="GN124" s="5">
        <v>536208</v>
      </c>
      <c r="GO124" s="5">
        <v>475816</v>
      </c>
      <c r="GP124" s="5">
        <v>455767</v>
      </c>
      <c r="GQ124" s="5">
        <v>592669</v>
      </c>
      <c r="GR124" s="5">
        <v>698078</v>
      </c>
      <c r="GS124" s="5">
        <v>397735</v>
      </c>
      <c r="GT124" s="5">
        <v>280049</v>
      </c>
      <c r="GU124" s="5">
        <v>367761</v>
      </c>
      <c r="GV124" s="5">
        <v>168037</v>
      </c>
      <c r="GW124" s="5">
        <v>214152</v>
      </c>
      <c r="GX124" s="5">
        <v>162383</v>
      </c>
      <c r="GY124" s="5">
        <v>116393</v>
      </c>
      <c r="GZ124" s="5">
        <v>130183</v>
      </c>
      <c r="HA124" s="5">
        <v>111560</v>
      </c>
      <c r="HB124" s="5">
        <v>147400</v>
      </c>
      <c r="HC124" s="5">
        <v>81851</v>
      </c>
      <c r="HD124" s="5">
        <v>47708</v>
      </c>
      <c r="HE124" s="5">
        <v>177205</v>
      </c>
      <c r="HF124" s="5">
        <v>84176</v>
      </c>
      <c r="HG124" s="5">
        <v>144770</v>
      </c>
      <c r="HH124" s="5">
        <v>115282</v>
      </c>
      <c r="HI124" s="5">
        <v>51863</v>
      </c>
      <c r="HJ124" s="5">
        <v>111940</v>
      </c>
      <c r="HK124" s="5">
        <v>140480</v>
      </c>
      <c r="HL124" s="5">
        <v>93563</v>
      </c>
      <c r="HM124" s="5">
        <v>88858</v>
      </c>
      <c r="HN124" s="5">
        <v>84332</v>
      </c>
      <c r="HO124" s="5">
        <v>67570</v>
      </c>
      <c r="HP124" s="5">
        <v>47874</v>
      </c>
      <c r="HQ124" s="5">
        <v>43200</v>
      </c>
      <c r="HR124" s="5">
        <v>52740</v>
      </c>
      <c r="HS124" s="5">
        <v>682249</v>
      </c>
      <c r="HT124" s="5">
        <v>880924</v>
      </c>
      <c r="HU124" s="5">
        <v>885344</v>
      </c>
      <c r="HV124" s="5">
        <v>868917</v>
      </c>
      <c r="HW124" s="5">
        <v>887343</v>
      </c>
      <c r="HX124" s="5">
        <v>1118547</v>
      </c>
      <c r="HY124" s="5">
        <v>1009591</v>
      </c>
      <c r="HZ124" s="5">
        <v>860448</v>
      </c>
      <c r="IA124" s="5">
        <v>1081116</v>
      </c>
      <c r="IB124" s="5">
        <v>1027125</v>
      </c>
      <c r="IC124" s="5">
        <v>927292</v>
      </c>
      <c r="ID124" s="5">
        <v>1552667</v>
      </c>
      <c r="IE124" s="5">
        <v>1233358</v>
      </c>
      <c r="IF124" s="5">
        <v>1222213</v>
      </c>
      <c r="IG124" s="5">
        <v>1152761</v>
      </c>
      <c r="IH124" s="5">
        <v>885610</v>
      </c>
      <c r="II124" s="5">
        <v>705408</v>
      </c>
      <c r="IJ124" s="5">
        <v>548171</v>
      </c>
      <c r="IK124" s="5">
        <v>864312</v>
      </c>
      <c r="IL124" s="5">
        <v>604286</v>
      </c>
      <c r="IM124" s="5">
        <v>471195</v>
      </c>
      <c r="IN124" s="5">
        <v>478983</v>
      </c>
      <c r="IO124" s="5">
        <v>508819</v>
      </c>
      <c r="IP124" s="5">
        <v>483146</v>
      </c>
      <c r="IQ124" s="5">
        <v>404621</v>
      </c>
      <c r="IR124" s="5">
        <v>412104</v>
      </c>
      <c r="IS124" s="5">
        <v>415222</v>
      </c>
      <c r="IT124" s="5">
        <v>364665</v>
      </c>
      <c r="IU124" s="5">
        <v>339942</v>
      </c>
      <c r="IV124" s="5">
        <v>358766</v>
      </c>
      <c r="IW124" s="5">
        <v>444249</v>
      </c>
      <c r="IX124" s="5">
        <v>407686</v>
      </c>
      <c r="IY124" s="5">
        <v>46138</v>
      </c>
      <c r="IZ124" s="5">
        <v>46982</v>
      </c>
      <c r="JA124" s="5">
        <v>47842</v>
      </c>
      <c r="JB124" s="5">
        <v>52570</v>
      </c>
      <c r="JC124" s="5">
        <v>62268</v>
      </c>
      <c r="JD124" s="5">
        <v>56578</v>
      </c>
      <c r="JE124" s="5">
        <v>52217</v>
      </c>
      <c r="JF124" s="5">
        <v>49690</v>
      </c>
      <c r="JG124" s="5">
        <v>47378</v>
      </c>
      <c r="JH124" s="5">
        <v>49660</v>
      </c>
      <c r="JI124" s="5">
        <v>42081</v>
      </c>
      <c r="JJ124" s="5">
        <v>39016</v>
      </c>
      <c r="JK124" s="5">
        <v>41904</v>
      </c>
      <c r="JL124" s="5">
        <v>38139</v>
      </c>
      <c r="JM124" s="5">
        <v>32946</v>
      </c>
      <c r="JN124" s="5">
        <v>34239</v>
      </c>
      <c r="JO124" s="5">
        <v>29146</v>
      </c>
      <c r="JP124" s="5">
        <v>31422</v>
      </c>
      <c r="JQ124" s="5">
        <v>22899</v>
      </c>
      <c r="JR124" s="5">
        <v>16054</v>
      </c>
      <c r="JS124" s="5">
        <v>15987</v>
      </c>
      <c r="JT124" s="5">
        <v>14222</v>
      </c>
      <c r="JU124" s="5">
        <v>17185</v>
      </c>
      <c r="JV124" s="5">
        <v>22806</v>
      </c>
      <c r="JW124" s="5">
        <v>16723</v>
      </c>
      <c r="JX124" s="5">
        <v>19486</v>
      </c>
      <c r="JY124" s="5">
        <v>16118</v>
      </c>
      <c r="JZ124" s="5">
        <v>16569</v>
      </c>
      <c r="KA124" s="5">
        <v>15526</v>
      </c>
      <c r="KB124" s="5">
        <v>14899</v>
      </c>
      <c r="KC124" s="5">
        <v>12647</v>
      </c>
      <c r="KD124" s="5">
        <v>13644</v>
      </c>
      <c r="KE124" s="5">
        <v>197772</v>
      </c>
      <c r="KF124" s="5">
        <v>192717</v>
      </c>
      <c r="KG124" s="5">
        <v>187239</v>
      </c>
      <c r="KH124" s="5">
        <v>166874</v>
      </c>
      <c r="KI124" s="5">
        <v>141481</v>
      </c>
      <c r="KJ124" s="5">
        <v>121937</v>
      </c>
      <c r="KK124" s="5">
        <v>111386</v>
      </c>
      <c r="KL124" s="5">
        <v>98243</v>
      </c>
      <c r="KM124" s="5">
        <v>77524</v>
      </c>
      <c r="KN124" s="5">
        <v>61515</v>
      </c>
      <c r="KO124" s="5">
        <v>51518</v>
      </c>
      <c r="KP124" s="5">
        <v>43662</v>
      </c>
      <c r="KQ124" s="5">
        <v>42971</v>
      </c>
      <c r="KR124" s="5">
        <v>41594</v>
      </c>
      <c r="KS124" s="5">
        <v>39853</v>
      </c>
      <c r="KT124" s="5">
        <v>34970</v>
      </c>
      <c r="KU124" s="5">
        <v>36212</v>
      </c>
      <c r="KV124" s="5">
        <v>34716</v>
      </c>
      <c r="KW124" s="5">
        <v>27462</v>
      </c>
      <c r="KX124" s="5">
        <v>13458</v>
      </c>
      <c r="KY124" s="5">
        <v>11247</v>
      </c>
      <c r="KZ124" s="5">
        <v>4544</v>
      </c>
      <c r="LA124" s="5">
        <v>3772</v>
      </c>
      <c r="LB124" s="5">
        <v>4546</v>
      </c>
      <c r="LC124" s="5">
        <v>3661</v>
      </c>
      <c r="LD124" s="5">
        <v>3477</v>
      </c>
      <c r="LE124" s="5">
        <v>3337</v>
      </c>
      <c r="LF124" s="5">
        <v>3177</v>
      </c>
      <c r="LG124" s="5">
        <v>3101</v>
      </c>
      <c r="LH124" s="5">
        <v>3269</v>
      </c>
      <c r="LI124" s="5">
        <v>3176</v>
      </c>
      <c r="LJ124" s="5">
        <v>2958</v>
      </c>
      <c r="LK124" s="5">
        <v>2611</v>
      </c>
      <c r="LL124" s="5">
        <v>2927</v>
      </c>
      <c r="LM124" s="5">
        <v>4282</v>
      </c>
      <c r="LN124" s="5">
        <v>6433</v>
      </c>
      <c r="LO124" s="5">
        <v>4113</v>
      </c>
      <c r="LP124" s="5">
        <v>4553</v>
      </c>
      <c r="LQ124" s="5">
        <v>4342</v>
      </c>
      <c r="LR124" s="5">
        <v>4209</v>
      </c>
      <c r="LS124" s="5">
        <v>4386</v>
      </c>
      <c r="LT124" s="5">
        <v>3832</v>
      </c>
      <c r="LU124" s="5">
        <v>2737</v>
      </c>
      <c r="LV124" s="5">
        <v>3301</v>
      </c>
      <c r="LW124" s="5">
        <v>2972</v>
      </c>
      <c r="LX124" s="5">
        <v>2616</v>
      </c>
      <c r="LY124" s="5">
        <v>1872</v>
      </c>
      <c r="LZ124" s="5">
        <v>2458</v>
      </c>
      <c r="MA124" s="5">
        <v>2586</v>
      </c>
      <c r="MB124" s="5">
        <v>2588</v>
      </c>
      <c r="MC124" s="5">
        <v>1950</v>
      </c>
      <c r="MD124" s="5">
        <v>2763</v>
      </c>
      <c r="ME124" s="5">
        <v>2931</v>
      </c>
      <c r="MF124" s="5">
        <v>2123</v>
      </c>
      <c r="MG124" s="5">
        <v>2457</v>
      </c>
      <c r="MH124" s="5">
        <v>3230</v>
      </c>
      <c r="MI124" s="5">
        <v>2626</v>
      </c>
      <c r="MJ124" s="5">
        <v>2734</v>
      </c>
      <c r="MK124" s="5">
        <v>2984</v>
      </c>
      <c r="ML124" s="5">
        <v>2165</v>
      </c>
      <c r="MM124" s="5">
        <v>1821</v>
      </c>
      <c r="MN124" s="5">
        <v>2029</v>
      </c>
      <c r="MO124" s="5">
        <v>1979</v>
      </c>
      <c r="MP124" s="5">
        <v>1719</v>
      </c>
      <c r="MQ124" s="5">
        <v>8493</v>
      </c>
      <c r="MR124" s="5">
        <v>8873</v>
      </c>
      <c r="MS124" s="5">
        <v>8338</v>
      </c>
      <c r="MT124" s="5">
        <v>6653</v>
      </c>
      <c r="MU124" s="5">
        <v>7878</v>
      </c>
      <c r="MV124" s="5">
        <v>7443</v>
      </c>
      <c r="MW124" s="5">
        <v>6173</v>
      </c>
      <c r="MX124" s="5">
        <v>4390</v>
      </c>
      <c r="MY124" s="5">
        <v>3773</v>
      </c>
      <c r="MZ124" s="5">
        <v>4024</v>
      </c>
      <c r="NA124" s="5">
        <v>3639</v>
      </c>
      <c r="NB124" s="5">
        <v>3095</v>
      </c>
      <c r="NC124" s="5">
        <v>2788</v>
      </c>
      <c r="ND124" s="5">
        <v>1809</v>
      </c>
      <c r="NE124" s="5" t="s">
        <v>33</v>
      </c>
      <c r="NF124" s="5" t="s">
        <v>33</v>
      </c>
      <c r="NG124" s="5" t="s">
        <v>33</v>
      </c>
      <c r="NH124" s="5" t="s">
        <v>33</v>
      </c>
      <c r="NI124" s="5" t="s">
        <v>33</v>
      </c>
      <c r="NJ124" s="5" t="s">
        <v>33</v>
      </c>
      <c r="NK124" s="5" t="s">
        <v>33</v>
      </c>
      <c r="NL124" s="5" t="s">
        <v>33</v>
      </c>
      <c r="NM124" s="5" t="s">
        <v>33</v>
      </c>
      <c r="NN124" s="5" t="s">
        <v>33</v>
      </c>
      <c r="NO124" s="5" t="s">
        <v>33</v>
      </c>
      <c r="NP124" s="5" t="s">
        <v>33</v>
      </c>
      <c r="NQ124" s="5" t="s">
        <v>33</v>
      </c>
      <c r="NR124" s="5" t="s">
        <v>33</v>
      </c>
      <c r="NS124" s="5" t="s">
        <v>33</v>
      </c>
      <c r="NT124" s="5" t="s">
        <v>33</v>
      </c>
      <c r="NU124" s="5" t="s">
        <v>33</v>
      </c>
      <c r="NV124" s="5" t="s">
        <v>33</v>
      </c>
      <c r="NW124" s="5">
        <v>0</v>
      </c>
      <c r="NX124" s="5">
        <v>0</v>
      </c>
      <c r="NY124" s="5">
        <v>0</v>
      </c>
      <c r="NZ124" s="5">
        <v>0</v>
      </c>
      <c r="OA124" s="5">
        <v>0</v>
      </c>
      <c r="OB124" s="5">
        <v>0</v>
      </c>
      <c r="OC124" s="5">
        <v>0</v>
      </c>
      <c r="OD124" s="5">
        <v>0</v>
      </c>
      <c r="OE124" s="5">
        <v>0</v>
      </c>
      <c r="OF124" s="5">
        <v>0</v>
      </c>
      <c r="OG124" s="5">
        <v>0</v>
      </c>
      <c r="OH124" s="5">
        <v>0</v>
      </c>
      <c r="OI124" s="5">
        <v>0</v>
      </c>
      <c r="OJ124" s="5">
        <v>0</v>
      </c>
      <c r="OK124" s="5" t="s">
        <v>33</v>
      </c>
      <c r="OL124" s="5" t="s">
        <v>33</v>
      </c>
      <c r="OM124" s="5" t="s">
        <v>33</v>
      </c>
      <c r="ON124" s="5" t="s">
        <v>33</v>
      </c>
      <c r="OO124" s="5" t="s">
        <v>33</v>
      </c>
      <c r="OP124" s="5" t="s">
        <v>33</v>
      </c>
      <c r="OQ124" s="5" t="s">
        <v>33</v>
      </c>
      <c r="OR124" s="5" t="s">
        <v>33</v>
      </c>
      <c r="OS124" s="5" t="s">
        <v>33</v>
      </c>
      <c r="OT124" s="5" t="s">
        <v>33</v>
      </c>
      <c r="OU124" s="5" t="s">
        <v>33</v>
      </c>
      <c r="OV124" s="5" t="s">
        <v>33</v>
      </c>
      <c r="OW124" s="5" t="s">
        <v>33</v>
      </c>
      <c r="OX124" s="5" t="s">
        <v>33</v>
      </c>
      <c r="OY124" s="5" t="s">
        <v>33</v>
      </c>
      <c r="OZ124" s="5" t="s">
        <v>33</v>
      </c>
      <c r="PA124" s="5" t="s">
        <v>33</v>
      </c>
      <c r="PB124" s="5" t="s">
        <v>33</v>
      </c>
      <c r="PC124" s="5">
        <v>24660</v>
      </c>
      <c r="PD124" s="5">
        <v>29102</v>
      </c>
      <c r="PE124" s="5">
        <v>23657</v>
      </c>
      <c r="PF124" s="5">
        <v>18809</v>
      </c>
      <c r="PG124" s="5">
        <v>23588</v>
      </c>
      <c r="PH124" s="5">
        <v>23641</v>
      </c>
      <c r="PI124" s="5">
        <v>24021</v>
      </c>
      <c r="PJ124" s="5">
        <v>23747</v>
      </c>
      <c r="PK124" s="5">
        <v>25109</v>
      </c>
      <c r="PL124" s="5">
        <v>17632</v>
      </c>
      <c r="PM124" s="5">
        <v>18356</v>
      </c>
      <c r="PN124" s="5">
        <v>16878</v>
      </c>
      <c r="PO124" s="5">
        <v>16484</v>
      </c>
      <c r="PP124" s="5">
        <v>15542</v>
      </c>
      <c r="PQ124" s="5">
        <v>14273</v>
      </c>
      <c r="PR124" s="5">
        <v>15875</v>
      </c>
      <c r="PS124" s="5">
        <v>12965</v>
      </c>
      <c r="PT124" s="5">
        <v>13108</v>
      </c>
      <c r="PU124" s="5">
        <v>10942</v>
      </c>
      <c r="PV124" s="5">
        <v>12591</v>
      </c>
      <c r="PW124" s="5">
        <v>13271</v>
      </c>
      <c r="PX124" s="5">
        <v>10917</v>
      </c>
      <c r="PY124" s="5">
        <v>9751</v>
      </c>
      <c r="PZ124" s="5">
        <v>9962</v>
      </c>
      <c r="QA124" s="5">
        <v>9682</v>
      </c>
      <c r="QB124" s="5">
        <v>9558</v>
      </c>
      <c r="QC124" s="5">
        <v>9291</v>
      </c>
      <c r="QD124" s="5">
        <v>9396</v>
      </c>
      <c r="QE124" s="5">
        <v>9427</v>
      </c>
      <c r="QF124" s="5">
        <v>9273</v>
      </c>
      <c r="QG124" s="5">
        <v>8873</v>
      </c>
      <c r="QH124" s="5">
        <v>8738</v>
      </c>
      <c r="QI124" s="5">
        <v>11009</v>
      </c>
      <c r="QJ124" s="5">
        <v>9638</v>
      </c>
      <c r="QK124" s="5">
        <v>12463</v>
      </c>
      <c r="QL124" s="5">
        <v>12185</v>
      </c>
      <c r="QM124" s="5">
        <v>14667</v>
      </c>
      <c r="QN124" s="5">
        <v>12520</v>
      </c>
      <c r="QO124" s="5">
        <v>11159</v>
      </c>
      <c r="QP124" s="5">
        <v>10808</v>
      </c>
      <c r="QQ124" s="5">
        <v>12750</v>
      </c>
      <c r="QR124" s="5">
        <v>13664</v>
      </c>
      <c r="QS124" s="5">
        <v>11960</v>
      </c>
      <c r="QT124" s="5">
        <v>11346</v>
      </c>
      <c r="QU124" s="5">
        <v>10224</v>
      </c>
      <c r="QV124" s="5">
        <v>9958</v>
      </c>
      <c r="QW124" s="5">
        <v>7918</v>
      </c>
      <c r="QX124" s="5">
        <v>8941</v>
      </c>
      <c r="QY124" s="5">
        <v>9103</v>
      </c>
      <c r="QZ124" s="5">
        <v>9583</v>
      </c>
      <c r="RA124" s="5">
        <v>8983</v>
      </c>
      <c r="RB124" s="5">
        <v>9192</v>
      </c>
      <c r="RC124" s="5">
        <v>9672</v>
      </c>
      <c r="RD124" s="5">
        <v>7428</v>
      </c>
      <c r="RE124" s="5">
        <v>7459</v>
      </c>
      <c r="RF124" s="5">
        <v>7237</v>
      </c>
      <c r="RG124" s="5">
        <v>7066</v>
      </c>
      <c r="RH124" s="5">
        <v>6912</v>
      </c>
      <c r="RI124" s="5">
        <v>6877</v>
      </c>
      <c r="RJ124" s="5">
        <v>6756</v>
      </c>
      <c r="RK124" s="5">
        <v>6569</v>
      </c>
      <c r="RL124" s="5">
        <v>6177</v>
      </c>
      <c r="RM124" s="5">
        <v>6514</v>
      </c>
      <c r="RN124" s="5">
        <v>6082</v>
      </c>
      <c r="RO124" s="5">
        <v>19253</v>
      </c>
      <c r="RP124" s="5">
        <v>16384</v>
      </c>
      <c r="RQ124" s="5">
        <v>18382</v>
      </c>
      <c r="RR124" s="5">
        <v>20045</v>
      </c>
      <c r="RS124" s="5">
        <v>15664</v>
      </c>
      <c r="RT124" s="5">
        <v>15673</v>
      </c>
      <c r="RU124" s="5">
        <v>15423</v>
      </c>
      <c r="RV124" s="5">
        <v>15023</v>
      </c>
      <c r="RW124" s="5">
        <v>15724</v>
      </c>
      <c r="RX124" s="5">
        <v>18013</v>
      </c>
      <c r="RY124" s="5">
        <v>16417</v>
      </c>
      <c r="RZ124" s="5">
        <v>18506</v>
      </c>
      <c r="SA124" s="5">
        <v>17323</v>
      </c>
      <c r="SB124" s="5">
        <v>17928</v>
      </c>
      <c r="SC124" s="5">
        <v>18564</v>
      </c>
      <c r="SD124" s="5">
        <v>16539</v>
      </c>
      <c r="SE124" s="5">
        <v>17758</v>
      </c>
      <c r="SF124" s="5">
        <v>16417</v>
      </c>
      <c r="SG124" s="5">
        <v>17661</v>
      </c>
      <c r="SH124" s="5">
        <v>19695</v>
      </c>
      <c r="SI124" s="5">
        <v>14355</v>
      </c>
      <c r="SJ124" s="5">
        <v>11474</v>
      </c>
      <c r="SK124" s="5">
        <v>10568</v>
      </c>
      <c r="SL124" s="5">
        <v>13103</v>
      </c>
      <c r="SM124" s="5">
        <v>12593</v>
      </c>
      <c r="SN124" s="5">
        <v>12457</v>
      </c>
      <c r="SO124" s="5">
        <v>11463</v>
      </c>
      <c r="SP124" s="5">
        <v>12390</v>
      </c>
      <c r="SQ124" s="5">
        <v>12148</v>
      </c>
      <c r="SR124" s="5">
        <v>12194</v>
      </c>
      <c r="SS124" s="5">
        <v>11895</v>
      </c>
      <c r="ST124" s="5">
        <v>11251</v>
      </c>
      <c r="SU124" s="5">
        <v>19134</v>
      </c>
      <c r="SV124" s="5">
        <v>20398</v>
      </c>
      <c r="SW124" s="5">
        <v>18484</v>
      </c>
      <c r="SX124" s="5">
        <v>19019</v>
      </c>
      <c r="SY124" s="5">
        <v>16439</v>
      </c>
      <c r="SZ124" s="5">
        <v>15174</v>
      </c>
      <c r="TA124" s="5">
        <v>15588</v>
      </c>
      <c r="TB124" s="5">
        <v>16225</v>
      </c>
      <c r="TC124" s="5">
        <v>18878</v>
      </c>
      <c r="TD124" s="5">
        <v>15259</v>
      </c>
      <c r="TE124" s="5">
        <v>12108</v>
      </c>
      <c r="TF124" s="5">
        <v>12067</v>
      </c>
      <c r="TG124" s="5">
        <v>6309</v>
      </c>
      <c r="TH124" s="5">
        <v>5597</v>
      </c>
      <c r="TI124" s="5">
        <v>4609</v>
      </c>
      <c r="TJ124" s="5">
        <v>3812</v>
      </c>
      <c r="TK124" s="5">
        <v>3324</v>
      </c>
      <c r="TL124" s="5">
        <v>625</v>
      </c>
      <c r="TM124" s="5">
        <v>3834</v>
      </c>
      <c r="TN124" s="5">
        <v>5284</v>
      </c>
      <c r="TO124" s="5">
        <v>4795</v>
      </c>
      <c r="TP124" s="5">
        <v>8057</v>
      </c>
      <c r="TQ124" s="5">
        <v>9338</v>
      </c>
      <c r="TR124" s="5">
        <v>8283</v>
      </c>
      <c r="TS124" s="5">
        <v>8541</v>
      </c>
      <c r="TT124" s="5">
        <v>9385</v>
      </c>
      <c r="TU124" s="5">
        <v>8532</v>
      </c>
      <c r="TV124" s="5">
        <v>5639</v>
      </c>
      <c r="TW124" s="5">
        <v>4263</v>
      </c>
      <c r="TX124" s="5">
        <v>4189</v>
      </c>
      <c r="TY124" s="5">
        <v>4121</v>
      </c>
      <c r="TZ124" s="5">
        <v>3595</v>
      </c>
      <c r="UA124" s="5">
        <v>273</v>
      </c>
      <c r="UB124" s="5">
        <v>233</v>
      </c>
      <c r="UC124" s="5">
        <v>128</v>
      </c>
      <c r="UD124" s="5">
        <v>136</v>
      </c>
      <c r="UE124" s="5">
        <v>149</v>
      </c>
      <c r="UF124" s="5">
        <v>188</v>
      </c>
      <c r="UG124" s="5">
        <v>189</v>
      </c>
      <c r="UH124" s="5">
        <v>730</v>
      </c>
      <c r="UI124" s="5">
        <v>655</v>
      </c>
      <c r="UJ124" s="5">
        <v>578</v>
      </c>
      <c r="UK124" s="5">
        <v>663</v>
      </c>
      <c r="UL124" s="5">
        <v>630</v>
      </c>
      <c r="UM124" s="5">
        <v>471</v>
      </c>
      <c r="UN124" s="5">
        <v>1234</v>
      </c>
      <c r="UO124" s="5">
        <v>795</v>
      </c>
      <c r="UP124" s="5">
        <v>1474</v>
      </c>
      <c r="UQ124" s="5">
        <v>3301</v>
      </c>
      <c r="UR124" s="5">
        <v>2700</v>
      </c>
      <c r="US124" s="5">
        <v>3093</v>
      </c>
      <c r="UT124" s="5">
        <v>3308</v>
      </c>
      <c r="UU124" s="5">
        <v>2655</v>
      </c>
      <c r="UV124" s="5">
        <v>2612</v>
      </c>
      <c r="UW124" s="5">
        <v>1176</v>
      </c>
      <c r="UX124" s="5">
        <v>830</v>
      </c>
      <c r="UY124" s="5">
        <v>899</v>
      </c>
      <c r="UZ124" s="5">
        <v>753</v>
      </c>
      <c r="VA124" s="5">
        <v>943</v>
      </c>
      <c r="VB124" s="5">
        <v>2996</v>
      </c>
      <c r="VC124" s="5">
        <v>3356</v>
      </c>
      <c r="VD124" s="5">
        <v>3064</v>
      </c>
      <c r="VE124" s="5">
        <v>2547</v>
      </c>
      <c r="VF124" s="5">
        <v>1762</v>
      </c>
      <c r="VG124" s="5">
        <v>112560</v>
      </c>
      <c r="VH124" s="5">
        <v>109404</v>
      </c>
      <c r="VI124" s="5">
        <v>105455</v>
      </c>
      <c r="VJ124" s="5">
        <v>100932</v>
      </c>
      <c r="VK124" s="5">
        <v>107242</v>
      </c>
      <c r="VL124" s="5">
        <v>99771</v>
      </c>
      <c r="VM124" s="5">
        <v>96603</v>
      </c>
      <c r="VN124" s="5">
        <v>83927</v>
      </c>
      <c r="VO124" s="5">
        <v>84072</v>
      </c>
      <c r="VP124" s="5">
        <v>85999</v>
      </c>
      <c r="VQ124" s="5">
        <v>75155</v>
      </c>
      <c r="VR124" s="5">
        <v>66369</v>
      </c>
      <c r="VS124" s="5">
        <v>64731</v>
      </c>
      <c r="VT124" s="5">
        <v>67939</v>
      </c>
      <c r="VU124" s="5">
        <v>64912</v>
      </c>
      <c r="VV124" s="5">
        <v>57926</v>
      </c>
      <c r="VW124" s="5">
        <v>64044</v>
      </c>
      <c r="VX124" s="5">
        <v>50081</v>
      </c>
      <c r="VY124" s="5">
        <v>59000</v>
      </c>
      <c r="VZ124" s="5">
        <v>48247</v>
      </c>
      <c r="WA124" s="5">
        <v>44198</v>
      </c>
      <c r="WB124" s="5">
        <v>52588</v>
      </c>
      <c r="WC124" s="5">
        <v>69111</v>
      </c>
      <c r="WD124" s="5">
        <v>51073</v>
      </c>
      <c r="WE124" s="5">
        <v>54245</v>
      </c>
      <c r="WF124" s="5">
        <v>50593</v>
      </c>
      <c r="WG124" s="5">
        <v>51182</v>
      </c>
      <c r="WH124" s="5">
        <v>43960</v>
      </c>
      <c r="WI124" s="5">
        <v>40345</v>
      </c>
      <c r="WJ124" s="5">
        <v>37182</v>
      </c>
      <c r="WK124" s="5">
        <v>34977</v>
      </c>
      <c r="WL124" s="5">
        <v>34462</v>
      </c>
      <c r="WM124" s="5">
        <v>112</v>
      </c>
      <c r="WN124" s="5">
        <v>195</v>
      </c>
      <c r="WO124" s="5">
        <v>291</v>
      </c>
      <c r="WP124" s="5">
        <v>829</v>
      </c>
      <c r="WQ124" s="5">
        <v>650</v>
      </c>
      <c r="WR124" s="5">
        <v>442</v>
      </c>
      <c r="WS124" s="5">
        <v>225</v>
      </c>
      <c r="WT124" s="5">
        <v>99</v>
      </c>
      <c r="WU124" s="5">
        <v>233</v>
      </c>
      <c r="WV124" s="5">
        <v>166</v>
      </c>
      <c r="WW124" s="5">
        <v>163</v>
      </c>
      <c r="WX124" s="5">
        <v>222</v>
      </c>
      <c r="WY124" s="5">
        <v>34</v>
      </c>
      <c r="WZ124" s="5">
        <v>33</v>
      </c>
      <c r="XA124" s="5">
        <v>59</v>
      </c>
      <c r="XB124" s="5">
        <v>16</v>
      </c>
      <c r="XC124" s="5">
        <v>105</v>
      </c>
      <c r="XD124" s="5">
        <v>0</v>
      </c>
      <c r="XE124" s="5">
        <v>0</v>
      </c>
      <c r="XF124" s="5">
        <v>796</v>
      </c>
      <c r="XG124" s="5">
        <v>1064</v>
      </c>
      <c r="XH124" s="5">
        <v>1012</v>
      </c>
      <c r="XI124" s="5">
        <v>1107</v>
      </c>
      <c r="XJ124" s="5">
        <v>1102</v>
      </c>
      <c r="XK124" s="5">
        <v>1179</v>
      </c>
      <c r="XL124" s="5">
        <v>1114</v>
      </c>
      <c r="XM124" s="5">
        <v>1208</v>
      </c>
      <c r="XN124" s="5">
        <v>1064</v>
      </c>
      <c r="XO124" s="5">
        <v>1011</v>
      </c>
      <c r="XP124" s="5">
        <v>987</v>
      </c>
      <c r="XQ124" s="5">
        <v>984</v>
      </c>
      <c r="XR124" s="5">
        <v>901</v>
      </c>
      <c r="XS124" s="1">
        <v>17718</v>
      </c>
      <c r="XT124" s="3" t="s">
        <v>180</v>
      </c>
      <c r="XU124" s="3" t="s">
        <v>180</v>
      </c>
      <c r="XV124" s="3" t="s">
        <v>180</v>
      </c>
      <c r="XW124" s="3" t="s">
        <v>179</v>
      </c>
      <c r="XX124" s="3" t="s">
        <v>180</v>
      </c>
      <c r="XY124" s="3" t="s">
        <v>180</v>
      </c>
      <c r="XZ124" s="3" t="s">
        <v>259</v>
      </c>
    </row>
    <row r="125" spans="1:650" x14ac:dyDescent="0.3">
      <c r="A125" s="6" t="s">
        <v>156</v>
      </c>
      <c r="B125" s="1">
        <v>4063281</v>
      </c>
      <c r="C125" s="5">
        <v>0</v>
      </c>
      <c r="D125" s="5">
        <v>0</v>
      </c>
      <c r="E125" s="5">
        <v>0</v>
      </c>
      <c r="F125" s="5">
        <v>0</v>
      </c>
      <c r="G125" s="5">
        <v>0</v>
      </c>
      <c r="H125" s="5">
        <v>0</v>
      </c>
      <c r="I125" s="5">
        <v>0</v>
      </c>
      <c r="J125" s="5">
        <v>0</v>
      </c>
      <c r="K125" s="5">
        <v>0</v>
      </c>
      <c r="L125" s="5">
        <v>0</v>
      </c>
      <c r="M125" s="5">
        <v>0</v>
      </c>
      <c r="N125" s="5">
        <v>0</v>
      </c>
      <c r="O125" s="5">
        <v>0</v>
      </c>
      <c r="P125" s="5">
        <v>0</v>
      </c>
      <c r="Q125" s="5">
        <v>9</v>
      </c>
      <c r="R125" s="5">
        <v>0</v>
      </c>
      <c r="S125" s="5">
        <v>0</v>
      </c>
      <c r="T125" s="5">
        <v>0</v>
      </c>
      <c r="U125" s="5">
        <v>0</v>
      </c>
      <c r="V125" s="5">
        <v>0</v>
      </c>
      <c r="W125" s="5">
        <v>0</v>
      </c>
      <c r="X125" s="5">
        <v>0</v>
      </c>
      <c r="Y125" s="5">
        <v>0</v>
      </c>
      <c r="Z125" s="5">
        <v>0</v>
      </c>
      <c r="AA125" s="5">
        <v>0</v>
      </c>
      <c r="AB125" s="5">
        <v>0</v>
      </c>
      <c r="AC125" s="5" t="s">
        <v>33</v>
      </c>
      <c r="AD125" s="5" t="s">
        <v>33</v>
      </c>
      <c r="AE125" s="5" t="s">
        <v>33</v>
      </c>
      <c r="AF125" s="5" t="s">
        <v>33</v>
      </c>
      <c r="AG125" s="5" t="s">
        <v>33</v>
      </c>
      <c r="AH125" s="5" t="s">
        <v>33</v>
      </c>
      <c r="AI125" s="5">
        <v>0</v>
      </c>
      <c r="AJ125" s="5">
        <v>0</v>
      </c>
      <c r="AK125" s="5">
        <v>0</v>
      </c>
      <c r="AL125" s="5">
        <v>0</v>
      </c>
      <c r="AM125" s="5">
        <v>0</v>
      </c>
      <c r="AN125" s="5">
        <v>0</v>
      </c>
      <c r="AO125" s="5">
        <v>0</v>
      </c>
      <c r="AP125" s="5">
        <v>0</v>
      </c>
      <c r="AQ125" s="5">
        <v>0</v>
      </c>
      <c r="AR125" s="5">
        <v>0</v>
      </c>
      <c r="AS125" s="5">
        <v>0</v>
      </c>
      <c r="AT125" s="5">
        <v>0</v>
      </c>
      <c r="AU125" s="5">
        <v>0</v>
      </c>
      <c r="AV125" s="5">
        <v>0</v>
      </c>
      <c r="AW125" s="5">
        <v>0</v>
      </c>
      <c r="AX125" s="5">
        <v>0</v>
      </c>
      <c r="AY125" s="5">
        <v>0</v>
      </c>
      <c r="AZ125" s="5">
        <v>0</v>
      </c>
      <c r="BA125" s="5">
        <v>0</v>
      </c>
      <c r="BB125" s="5">
        <v>0</v>
      </c>
      <c r="BC125" s="5">
        <v>0</v>
      </c>
      <c r="BD125" s="5">
        <v>0</v>
      </c>
      <c r="BE125" s="5">
        <v>0</v>
      </c>
      <c r="BF125" s="5">
        <v>0</v>
      </c>
      <c r="BG125" s="5">
        <v>0</v>
      </c>
      <c r="BH125" s="5">
        <v>0</v>
      </c>
      <c r="BI125" s="5" t="s">
        <v>33</v>
      </c>
      <c r="BJ125" s="5" t="s">
        <v>33</v>
      </c>
      <c r="BK125" s="5" t="s">
        <v>33</v>
      </c>
      <c r="BL125" s="5" t="s">
        <v>33</v>
      </c>
      <c r="BM125" s="5" t="s">
        <v>33</v>
      </c>
      <c r="BN125" s="5" t="s">
        <v>33</v>
      </c>
      <c r="BO125" s="5">
        <v>1199</v>
      </c>
      <c r="BP125" s="5">
        <v>1972</v>
      </c>
      <c r="BQ125" s="5">
        <v>676</v>
      </c>
      <c r="BR125" s="5">
        <v>2370</v>
      </c>
      <c r="BS125" s="5">
        <v>5641</v>
      </c>
      <c r="BT125" s="5">
        <v>34</v>
      </c>
      <c r="BU125" s="5">
        <v>311</v>
      </c>
      <c r="BV125" s="5">
        <v>191</v>
      </c>
      <c r="BW125" s="5">
        <v>0</v>
      </c>
      <c r="BX125" s="5">
        <v>1</v>
      </c>
      <c r="BY125" s="5">
        <v>16</v>
      </c>
      <c r="BZ125" s="5">
        <v>860</v>
      </c>
      <c r="CA125" s="5">
        <v>-14</v>
      </c>
      <c r="CB125" s="5">
        <v>395</v>
      </c>
      <c r="CC125" s="5">
        <v>771</v>
      </c>
      <c r="CD125" s="5">
        <v>29</v>
      </c>
      <c r="CE125" s="5">
        <v>55</v>
      </c>
      <c r="CF125" s="5">
        <v>203</v>
      </c>
      <c r="CG125" s="5">
        <v>36</v>
      </c>
      <c r="CH125" s="5">
        <v>18</v>
      </c>
      <c r="CI125" s="5">
        <v>0</v>
      </c>
      <c r="CJ125" s="5">
        <v>198</v>
      </c>
      <c r="CK125" s="5">
        <v>-1</v>
      </c>
      <c r="CL125" s="5">
        <v>86</v>
      </c>
      <c r="CM125" s="5">
        <v>110</v>
      </c>
      <c r="CN125" s="5">
        <v>0</v>
      </c>
      <c r="CO125" s="5" t="s">
        <v>33</v>
      </c>
      <c r="CP125" s="5" t="s">
        <v>33</v>
      </c>
      <c r="CQ125" s="5" t="s">
        <v>33</v>
      </c>
      <c r="CR125" s="5" t="s">
        <v>33</v>
      </c>
      <c r="CS125" s="5" t="s">
        <v>33</v>
      </c>
      <c r="CT125" s="5" t="s">
        <v>33</v>
      </c>
      <c r="CU125" s="5">
        <v>4801</v>
      </c>
      <c r="CV125" s="5">
        <v>804</v>
      </c>
      <c r="CW125" s="5">
        <v>3001</v>
      </c>
      <c r="CX125" s="5">
        <v>2053</v>
      </c>
      <c r="CY125" s="5">
        <v>465</v>
      </c>
      <c r="CZ125" s="5">
        <v>1229</v>
      </c>
      <c r="DA125" s="5">
        <v>2612</v>
      </c>
      <c r="DB125" s="5">
        <v>780</v>
      </c>
      <c r="DC125" s="5">
        <v>1122</v>
      </c>
      <c r="DD125" s="5">
        <v>841</v>
      </c>
      <c r="DE125" s="5">
        <v>758</v>
      </c>
      <c r="DF125" s="5">
        <v>5690</v>
      </c>
      <c r="DG125" s="5">
        <v>2092</v>
      </c>
      <c r="DH125" s="5">
        <v>665</v>
      </c>
      <c r="DI125" s="5">
        <v>1133</v>
      </c>
      <c r="DJ125" s="5">
        <v>733</v>
      </c>
      <c r="DK125" s="5">
        <v>944</v>
      </c>
      <c r="DL125" s="5">
        <v>943</v>
      </c>
      <c r="DM125" s="5">
        <v>865</v>
      </c>
      <c r="DN125" s="5">
        <v>446</v>
      </c>
      <c r="DO125" s="5">
        <v>575</v>
      </c>
      <c r="DP125" s="5">
        <v>854</v>
      </c>
      <c r="DQ125" s="5">
        <v>672</v>
      </c>
      <c r="DR125" s="5">
        <v>715</v>
      </c>
      <c r="DS125" s="5">
        <v>855</v>
      </c>
      <c r="DT125" s="5">
        <v>941</v>
      </c>
      <c r="DU125" s="5" t="s">
        <v>33</v>
      </c>
      <c r="DV125" s="5" t="s">
        <v>33</v>
      </c>
      <c r="DW125" s="5" t="s">
        <v>33</v>
      </c>
      <c r="DX125" s="5" t="s">
        <v>33</v>
      </c>
      <c r="DY125" s="5" t="s">
        <v>33</v>
      </c>
      <c r="DZ125" s="5" t="s">
        <v>33</v>
      </c>
      <c r="EA125" s="5">
        <v>158</v>
      </c>
      <c r="EB125" s="5">
        <v>585</v>
      </c>
      <c r="EC125" s="5">
        <v>139</v>
      </c>
      <c r="ED125" s="5">
        <v>-1</v>
      </c>
      <c r="EE125" s="5">
        <v>403</v>
      </c>
      <c r="EF125" s="5">
        <v>59</v>
      </c>
      <c r="EG125" s="5">
        <v>178</v>
      </c>
      <c r="EH125" s="5">
        <v>264</v>
      </c>
      <c r="EI125" s="5">
        <v>370</v>
      </c>
      <c r="EJ125" s="5">
        <v>201</v>
      </c>
      <c r="EK125" s="5">
        <v>74</v>
      </c>
      <c r="EL125" s="5">
        <v>0</v>
      </c>
      <c r="EM125" s="5">
        <v>27</v>
      </c>
      <c r="EN125" s="5">
        <v>3</v>
      </c>
      <c r="EO125" s="5">
        <v>2</v>
      </c>
      <c r="EP125" s="5">
        <v>38</v>
      </c>
      <c r="EQ125" s="5">
        <v>1</v>
      </c>
      <c r="ER125" s="5">
        <v>46</v>
      </c>
      <c r="ES125" s="5">
        <v>0</v>
      </c>
      <c r="ET125" s="5">
        <v>33</v>
      </c>
      <c r="EU125" s="5">
        <v>13</v>
      </c>
      <c r="EV125" s="5">
        <v>11</v>
      </c>
      <c r="EW125" s="5">
        <v>19</v>
      </c>
      <c r="EX125" s="5">
        <v>66</v>
      </c>
      <c r="EY125" s="5">
        <v>14</v>
      </c>
      <c r="EZ125" s="5">
        <v>21</v>
      </c>
      <c r="FA125" s="5" t="s">
        <v>33</v>
      </c>
      <c r="FB125" s="5" t="s">
        <v>33</v>
      </c>
      <c r="FC125" s="5" t="s">
        <v>33</v>
      </c>
      <c r="FD125" s="5" t="s">
        <v>33</v>
      </c>
      <c r="FE125" s="5" t="s">
        <v>33</v>
      </c>
      <c r="FF125" s="5" t="s">
        <v>33</v>
      </c>
      <c r="FG125" s="5">
        <v>0</v>
      </c>
      <c r="FH125" s="5">
        <v>0</v>
      </c>
      <c r="FI125" s="5">
        <v>0</v>
      </c>
      <c r="FJ125" s="5">
        <v>0</v>
      </c>
      <c r="FK125" s="5">
        <v>0</v>
      </c>
      <c r="FL125" s="5">
        <v>0</v>
      </c>
      <c r="FM125" s="5">
        <v>0</v>
      </c>
      <c r="FN125" s="5">
        <v>0</v>
      </c>
      <c r="FO125" s="5">
        <v>0</v>
      </c>
      <c r="FP125" s="5">
        <v>0</v>
      </c>
      <c r="FQ125" s="5">
        <v>0</v>
      </c>
      <c r="FR125" s="5">
        <v>0</v>
      </c>
      <c r="FS125" s="5">
        <v>0</v>
      </c>
      <c r="FT125" s="5">
        <v>0</v>
      </c>
      <c r="FU125" s="5" t="s">
        <v>33</v>
      </c>
      <c r="FV125" s="5" t="s">
        <v>33</v>
      </c>
      <c r="FW125" s="5" t="s">
        <v>33</v>
      </c>
      <c r="FX125" s="5" t="s">
        <v>33</v>
      </c>
      <c r="FY125" s="5" t="s">
        <v>33</v>
      </c>
      <c r="FZ125" s="5" t="s">
        <v>33</v>
      </c>
      <c r="GA125" s="5" t="s">
        <v>33</v>
      </c>
      <c r="GB125" s="5" t="s">
        <v>33</v>
      </c>
      <c r="GC125" s="5" t="s">
        <v>33</v>
      </c>
      <c r="GD125" s="5" t="s">
        <v>33</v>
      </c>
      <c r="GE125" s="5" t="s">
        <v>33</v>
      </c>
      <c r="GF125" s="5" t="s">
        <v>33</v>
      </c>
      <c r="GG125" s="5" t="s">
        <v>33</v>
      </c>
      <c r="GH125" s="5" t="s">
        <v>33</v>
      </c>
      <c r="GI125" s="5" t="s">
        <v>33</v>
      </c>
      <c r="GJ125" s="5" t="s">
        <v>33</v>
      </c>
      <c r="GK125" s="5" t="s">
        <v>33</v>
      </c>
      <c r="GL125" s="5" t="s">
        <v>33</v>
      </c>
      <c r="GM125" s="5">
        <v>6158</v>
      </c>
      <c r="GN125" s="5">
        <v>3361</v>
      </c>
      <c r="GO125" s="5">
        <v>3816</v>
      </c>
      <c r="GP125" s="5">
        <v>4422</v>
      </c>
      <c r="GQ125" s="5">
        <v>6510</v>
      </c>
      <c r="GR125" s="5">
        <v>1322</v>
      </c>
      <c r="GS125" s="5">
        <v>3100</v>
      </c>
      <c r="GT125" s="5">
        <v>1236</v>
      </c>
      <c r="GU125" s="5">
        <v>1492</v>
      </c>
      <c r="GV125" s="5">
        <v>1044</v>
      </c>
      <c r="GW125" s="5">
        <v>848</v>
      </c>
      <c r="GX125" s="5">
        <v>6549</v>
      </c>
      <c r="GY125" s="5">
        <v>2105</v>
      </c>
      <c r="GZ125" s="5">
        <v>1063</v>
      </c>
      <c r="HA125" s="5">
        <v>1915</v>
      </c>
      <c r="HB125" s="5">
        <v>800</v>
      </c>
      <c r="HC125" s="5">
        <v>1001</v>
      </c>
      <c r="HD125" s="5">
        <v>1192</v>
      </c>
      <c r="HE125" s="5">
        <v>902</v>
      </c>
      <c r="HF125" s="5">
        <v>498</v>
      </c>
      <c r="HG125" s="5">
        <v>588</v>
      </c>
      <c r="HH125" s="5">
        <v>1063</v>
      </c>
      <c r="HI125" s="5">
        <v>691</v>
      </c>
      <c r="HJ125" s="5">
        <v>866</v>
      </c>
      <c r="HK125" s="5">
        <v>979</v>
      </c>
      <c r="HL125" s="5">
        <v>962</v>
      </c>
      <c r="HM125" s="5" t="s">
        <v>33</v>
      </c>
      <c r="HN125" s="5" t="s">
        <v>33</v>
      </c>
      <c r="HO125" s="5" t="s">
        <v>33</v>
      </c>
      <c r="HP125" s="5" t="s">
        <v>33</v>
      </c>
      <c r="HQ125" s="5" t="s">
        <v>33</v>
      </c>
      <c r="HR125" s="5" t="s">
        <v>33</v>
      </c>
      <c r="HS125" s="5">
        <v>44869</v>
      </c>
      <c r="HT125" s="5">
        <v>48908</v>
      </c>
      <c r="HU125" s="5">
        <v>55750</v>
      </c>
      <c r="HV125" s="5">
        <v>50584</v>
      </c>
      <c r="HW125" s="5">
        <v>47336</v>
      </c>
      <c r="HX125" s="5">
        <v>44361</v>
      </c>
      <c r="HY125" s="5">
        <v>37458</v>
      </c>
      <c r="HZ125" s="5">
        <v>35819</v>
      </c>
      <c r="IA125" s="5">
        <v>34722</v>
      </c>
      <c r="IB125" s="5">
        <v>41124</v>
      </c>
      <c r="IC125" s="5">
        <v>28139</v>
      </c>
      <c r="ID125" s="5">
        <v>29650</v>
      </c>
      <c r="IE125" s="5">
        <v>28957</v>
      </c>
      <c r="IF125" s="5">
        <v>23820</v>
      </c>
      <c r="IG125" s="5">
        <v>20920</v>
      </c>
      <c r="IH125" s="5">
        <v>21259</v>
      </c>
      <c r="II125" s="5">
        <v>18929</v>
      </c>
      <c r="IJ125" s="5">
        <v>17868</v>
      </c>
      <c r="IK125" s="5">
        <v>18656</v>
      </c>
      <c r="IL125" s="5">
        <v>17693</v>
      </c>
      <c r="IM125" s="5">
        <v>16417</v>
      </c>
      <c r="IN125" s="5">
        <v>17289</v>
      </c>
      <c r="IO125" s="5">
        <v>16571</v>
      </c>
      <c r="IP125" s="5">
        <v>16529</v>
      </c>
      <c r="IQ125" s="5">
        <v>17572</v>
      </c>
      <c r="IR125" s="5">
        <v>17331</v>
      </c>
      <c r="IS125" s="5" t="s">
        <v>33</v>
      </c>
      <c r="IT125" s="5" t="s">
        <v>33</v>
      </c>
      <c r="IU125" s="5" t="s">
        <v>33</v>
      </c>
      <c r="IV125" s="5" t="s">
        <v>33</v>
      </c>
      <c r="IW125" s="5" t="s">
        <v>33</v>
      </c>
      <c r="IX125" s="5" t="s">
        <v>33</v>
      </c>
      <c r="IY125" s="5">
        <v>0</v>
      </c>
      <c r="IZ125" s="5">
        <v>0</v>
      </c>
      <c r="JA125" s="5">
        <v>0</v>
      </c>
      <c r="JB125" s="5">
        <v>0</v>
      </c>
      <c r="JC125" s="5">
        <v>0</v>
      </c>
      <c r="JD125" s="5">
        <v>0</v>
      </c>
      <c r="JE125" s="5">
        <v>0</v>
      </c>
      <c r="JF125" s="5">
        <v>0</v>
      </c>
      <c r="JG125" s="5">
        <v>0</v>
      </c>
      <c r="JH125" s="5">
        <v>0</v>
      </c>
      <c r="JI125" s="5">
        <v>0</v>
      </c>
      <c r="JJ125" s="5">
        <v>0</v>
      </c>
      <c r="JK125" s="5">
        <v>0</v>
      </c>
      <c r="JL125" s="5">
        <v>0</v>
      </c>
      <c r="JM125" s="5">
        <v>0</v>
      </c>
      <c r="JN125" s="5">
        <v>0</v>
      </c>
      <c r="JO125" s="5">
        <v>0</v>
      </c>
      <c r="JP125" s="5">
        <v>0</v>
      </c>
      <c r="JQ125" s="5">
        <v>0</v>
      </c>
      <c r="JR125" s="5">
        <v>0</v>
      </c>
      <c r="JS125" s="5">
        <v>0</v>
      </c>
      <c r="JT125" s="5">
        <v>0</v>
      </c>
      <c r="JU125" s="5">
        <v>0</v>
      </c>
      <c r="JV125" s="5">
        <v>3</v>
      </c>
      <c r="JW125" s="5">
        <v>5</v>
      </c>
      <c r="JX125" s="5">
        <v>8</v>
      </c>
      <c r="JY125" s="5" t="s">
        <v>33</v>
      </c>
      <c r="JZ125" s="5" t="s">
        <v>33</v>
      </c>
      <c r="KA125" s="5" t="s">
        <v>33</v>
      </c>
      <c r="KB125" s="5" t="s">
        <v>33</v>
      </c>
      <c r="KC125" s="5" t="s">
        <v>33</v>
      </c>
      <c r="KD125" s="5" t="s">
        <v>33</v>
      </c>
      <c r="KE125" s="5">
        <v>-11</v>
      </c>
      <c r="KF125" s="5">
        <v>49</v>
      </c>
      <c r="KG125" s="5">
        <v>72</v>
      </c>
      <c r="KH125" s="5">
        <v>62</v>
      </c>
      <c r="KI125" s="5">
        <v>83</v>
      </c>
      <c r="KJ125" s="5">
        <v>81</v>
      </c>
      <c r="KK125" s="5">
        <v>56</v>
      </c>
      <c r="KL125" s="5">
        <v>55</v>
      </c>
      <c r="KM125" s="5">
        <v>58</v>
      </c>
      <c r="KN125" s="5">
        <v>56</v>
      </c>
      <c r="KO125" s="5">
        <v>55</v>
      </c>
      <c r="KP125" s="5">
        <v>55</v>
      </c>
      <c r="KQ125" s="5">
        <v>5</v>
      </c>
      <c r="KR125" s="5">
        <v>1</v>
      </c>
      <c r="KS125" s="5">
        <v>0</v>
      </c>
      <c r="KT125" s="5">
        <v>1</v>
      </c>
      <c r="KU125" s="5">
        <v>1</v>
      </c>
      <c r="KV125" s="5">
        <v>0</v>
      </c>
      <c r="KW125" s="5">
        <v>1</v>
      </c>
      <c r="KX125" s="5">
        <v>1</v>
      </c>
      <c r="KY125" s="5">
        <v>25</v>
      </c>
      <c r="KZ125" s="5">
        <v>27</v>
      </c>
      <c r="LA125" s="5">
        <v>9</v>
      </c>
      <c r="LB125" s="5">
        <v>22</v>
      </c>
      <c r="LC125" s="5">
        <v>16</v>
      </c>
      <c r="LD125" s="5">
        <v>40</v>
      </c>
      <c r="LE125" s="5" t="s">
        <v>33</v>
      </c>
      <c r="LF125" s="5" t="s">
        <v>33</v>
      </c>
      <c r="LG125" s="5" t="s">
        <v>33</v>
      </c>
      <c r="LH125" s="5" t="s">
        <v>33</v>
      </c>
      <c r="LI125" s="5" t="s">
        <v>33</v>
      </c>
      <c r="LJ125" s="5" t="s">
        <v>33</v>
      </c>
      <c r="LK125" s="5">
        <v>419</v>
      </c>
      <c r="LL125" s="5">
        <v>459</v>
      </c>
      <c r="LM125" s="5">
        <v>54</v>
      </c>
      <c r="LN125" s="5">
        <v>14</v>
      </c>
      <c r="LO125" s="5">
        <v>7</v>
      </c>
      <c r="LP125" s="5">
        <v>13</v>
      </c>
      <c r="LQ125" s="5">
        <v>211</v>
      </c>
      <c r="LR125" s="5">
        <v>96</v>
      </c>
      <c r="LS125" s="5">
        <v>59</v>
      </c>
      <c r="LT125" s="5">
        <v>11</v>
      </c>
      <c r="LU125" s="5">
        <v>7</v>
      </c>
      <c r="LV125" s="5">
        <v>9</v>
      </c>
      <c r="LW125" s="5">
        <v>72</v>
      </c>
      <c r="LX125" s="5">
        <v>30</v>
      </c>
      <c r="LY125" s="5">
        <v>15</v>
      </c>
      <c r="LZ125" s="5">
        <v>30</v>
      </c>
      <c r="MA125" s="5">
        <v>119</v>
      </c>
      <c r="MB125" s="5">
        <v>84</v>
      </c>
      <c r="MC125" s="5">
        <v>19</v>
      </c>
      <c r="MD125" s="5">
        <v>11</v>
      </c>
      <c r="ME125" s="5">
        <v>17</v>
      </c>
      <c r="MF125" s="5">
        <v>28</v>
      </c>
      <c r="MG125" s="5">
        <v>2</v>
      </c>
      <c r="MH125" s="5">
        <v>21</v>
      </c>
      <c r="MI125" s="5">
        <v>12</v>
      </c>
      <c r="MJ125" s="5">
        <v>28</v>
      </c>
      <c r="MK125" s="5" t="s">
        <v>33</v>
      </c>
      <c r="ML125" s="5" t="s">
        <v>33</v>
      </c>
      <c r="MM125" s="5" t="s">
        <v>33</v>
      </c>
      <c r="MN125" s="5" t="s">
        <v>33</v>
      </c>
      <c r="MO125" s="5" t="s">
        <v>33</v>
      </c>
      <c r="MP125" s="5" t="s">
        <v>33</v>
      </c>
      <c r="MQ125" s="5">
        <v>0</v>
      </c>
      <c r="MR125" s="5">
        <v>0</v>
      </c>
      <c r="MS125" s="5">
        <v>0</v>
      </c>
      <c r="MT125" s="5">
        <v>0</v>
      </c>
      <c r="MU125" s="5">
        <v>0</v>
      </c>
      <c r="MV125" s="5">
        <v>0</v>
      </c>
      <c r="MW125" s="5">
        <v>0</v>
      </c>
      <c r="MX125" s="5">
        <v>0</v>
      </c>
      <c r="MY125" s="5">
        <v>0</v>
      </c>
      <c r="MZ125" s="5">
        <v>0</v>
      </c>
      <c r="NA125" s="5">
        <v>0</v>
      </c>
      <c r="NB125" s="5">
        <v>0</v>
      </c>
      <c r="NC125" s="5">
        <v>0</v>
      </c>
      <c r="ND125" s="5">
        <v>0</v>
      </c>
      <c r="NE125" s="5" t="s">
        <v>33</v>
      </c>
      <c r="NF125" s="5" t="s">
        <v>33</v>
      </c>
      <c r="NG125" s="5" t="s">
        <v>33</v>
      </c>
      <c r="NH125" s="5" t="s">
        <v>33</v>
      </c>
      <c r="NI125" s="5" t="s">
        <v>33</v>
      </c>
      <c r="NJ125" s="5" t="s">
        <v>33</v>
      </c>
      <c r="NK125" s="5" t="s">
        <v>33</v>
      </c>
      <c r="NL125" s="5" t="s">
        <v>33</v>
      </c>
      <c r="NM125" s="5" t="s">
        <v>33</v>
      </c>
      <c r="NN125" s="5" t="s">
        <v>33</v>
      </c>
      <c r="NO125" s="5" t="s">
        <v>33</v>
      </c>
      <c r="NP125" s="5" t="s">
        <v>33</v>
      </c>
      <c r="NQ125" s="5" t="s">
        <v>33</v>
      </c>
      <c r="NR125" s="5" t="s">
        <v>33</v>
      </c>
      <c r="NS125" s="5" t="s">
        <v>33</v>
      </c>
      <c r="NT125" s="5" t="s">
        <v>33</v>
      </c>
      <c r="NU125" s="5" t="s">
        <v>33</v>
      </c>
      <c r="NV125" s="5" t="s">
        <v>33</v>
      </c>
      <c r="NW125" s="5">
        <v>0</v>
      </c>
      <c r="NX125" s="5">
        <v>0</v>
      </c>
      <c r="NY125" s="5">
        <v>0</v>
      </c>
      <c r="NZ125" s="5">
        <v>0</v>
      </c>
      <c r="OA125" s="5">
        <v>0</v>
      </c>
      <c r="OB125" s="5">
        <v>0</v>
      </c>
      <c r="OC125" s="5">
        <v>0</v>
      </c>
      <c r="OD125" s="5">
        <v>0</v>
      </c>
      <c r="OE125" s="5">
        <v>0</v>
      </c>
      <c r="OF125" s="5">
        <v>0</v>
      </c>
      <c r="OG125" s="5">
        <v>0</v>
      </c>
      <c r="OH125" s="5">
        <v>0</v>
      </c>
      <c r="OI125" s="5">
        <v>0</v>
      </c>
      <c r="OJ125" s="5">
        <v>0</v>
      </c>
      <c r="OK125" s="5" t="s">
        <v>33</v>
      </c>
      <c r="OL125" s="5" t="s">
        <v>33</v>
      </c>
      <c r="OM125" s="5" t="s">
        <v>33</v>
      </c>
      <c r="ON125" s="5" t="s">
        <v>33</v>
      </c>
      <c r="OO125" s="5" t="s">
        <v>33</v>
      </c>
      <c r="OP125" s="5" t="s">
        <v>33</v>
      </c>
      <c r="OQ125" s="5" t="s">
        <v>33</v>
      </c>
      <c r="OR125" s="5" t="s">
        <v>33</v>
      </c>
      <c r="OS125" s="5" t="s">
        <v>33</v>
      </c>
      <c r="OT125" s="5" t="s">
        <v>33</v>
      </c>
      <c r="OU125" s="5" t="s">
        <v>33</v>
      </c>
      <c r="OV125" s="5" t="s">
        <v>33</v>
      </c>
      <c r="OW125" s="5" t="s">
        <v>33</v>
      </c>
      <c r="OX125" s="5" t="s">
        <v>33</v>
      </c>
      <c r="OY125" s="5" t="s">
        <v>33</v>
      </c>
      <c r="OZ125" s="5" t="s">
        <v>33</v>
      </c>
      <c r="PA125" s="5" t="s">
        <v>33</v>
      </c>
      <c r="PB125" s="5" t="s">
        <v>33</v>
      </c>
      <c r="PC125" s="5">
        <v>794</v>
      </c>
      <c r="PD125" s="5">
        <v>848</v>
      </c>
      <c r="PE125" s="5">
        <v>612</v>
      </c>
      <c r="PF125" s="5">
        <v>988</v>
      </c>
      <c r="PG125" s="5">
        <v>928</v>
      </c>
      <c r="PH125" s="5">
        <v>804</v>
      </c>
      <c r="PI125" s="5">
        <v>1021</v>
      </c>
      <c r="PJ125" s="5">
        <v>646</v>
      </c>
      <c r="PK125" s="5">
        <v>490</v>
      </c>
      <c r="PL125" s="5">
        <v>398</v>
      </c>
      <c r="PM125" s="5">
        <v>426</v>
      </c>
      <c r="PN125" s="5">
        <v>581</v>
      </c>
      <c r="PO125" s="5">
        <v>526</v>
      </c>
      <c r="PP125" s="5">
        <v>444</v>
      </c>
      <c r="PQ125" s="5">
        <v>428</v>
      </c>
      <c r="PR125" s="5">
        <v>389</v>
      </c>
      <c r="PS125" s="5">
        <v>405</v>
      </c>
      <c r="PT125" s="5">
        <v>422</v>
      </c>
      <c r="PU125" s="5">
        <v>647</v>
      </c>
      <c r="PV125" s="5">
        <v>553</v>
      </c>
      <c r="PW125" s="5">
        <v>619</v>
      </c>
      <c r="PX125" s="5">
        <v>601</v>
      </c>
      <c r="PY125" s="5">
        <v>529</v>
      </c>
      <c r="PZ125" s="5">
        <v>471</v>
      </c>
      <c r="QA125" s="5">
        <v>415</v>
      </c>
      <c r="QB125" s="5">
        <v>484</v>
      </c>
      <c r="QC125" s="5" t="s">
        <v>33</v>
      </c>
      <c r="QD125" s="5" t="s">
        <v>33</v>
      </c>
      <c r="QE125" s="5" t="s">
        <v>33</v>
      </c>
      <c r="QF125" s="5" t="s">
        <v>33</v>
      </c>
      <c r="QG125" s="5" t="s">
        <v>33</v>
      </c>
      <c r="QH125" s="5" t="s">
        <v>33</v>
      </c>
      <c r="QI125" s="5">
        <v>538</v>
      </c>
      <c r="QJ125" s="5">
        <v>665</v>
      </c>
      <c r="QK125" s="5">
        <v>570</v>
      </c>
      <c r="QL125" s="5">
        <v>676</v>
      </c>
      <c r="QM125" s="5">
        <v>686</v>
      </c>
      <c r="QN125" s="5">
        <v>532</v>
      </c>
      <c r="QO125" s="5">
        <v>630</v>
      </c>
      <c r="QP125" s="5">
        <v>749</v>
      </c>
      <c r="QQ125" s="5">
        <v>782</v>
      </c>
      <c r="QR125" s="5">
        <v>821</v>
      </c>
      <c r="QS125" s="5">
        <v>839</v>
      </c>
      <c r="QT125" s="5">
        <v>705</v>
      </c>
      <c r="QU125" s="5">
        <v>738</v>
      </c>
      <c r="QV125" s="5">
        <v>567</v>
      </c>
      <c r="QW125" s="5">
        <v>532</v>
      </c>
      <c r="QX125" s="5">
        <v>375</v>
      </c>
      <c r="QY125" s="5">
        <v>287</v>
      </c>
      <c r="QZ125" s="5">
        <v>276</v>
      </c>
      <c r="RA125" s="5">
        <v>250</v>
      </c>
      <c r="RB125" s="5">
        <v>260</v>
      </c>
      <c r="RC125" s="5">
        <v>253</v>
      </c>
      <c r="RD125" s="5">
        <v>201</v>
      </c>
      <c r="RE125" s="5">
        <v>141</v>
      </c>
      <c r="RF125" s="5">
        <v>164</v>
      </c>
      <c r="RG125" s="5">
        <v>152</v>
      </c>
      <c r="RH125" s="5">
        <v>189</v>
      </c>
      <c r="RI125" s="5" t="s">
        <v>33</v>
      </c>
      <c r="RJ125" s="5" t="s">
        <v>33</v>
      </c>
      <c r="RK125" s="5" t="s">
        <v>33</v>
      </c>
      <c r="RL125" s="5" t="s">
        <v>33</v>
      </c>
      <c r="RM125" s="5" t="s">
        <v>33</v>
      </c>
      <c r="RN125" s="5" t="s">
        <v>33</v>
      </c>
      <c r="RO125" s="5">
        <v>661</v>
      </c>
      <c r="RP125" s="5">
        <v>737</v>
      </c>
      <c r="RQ125" s="5">
        <v>842</v>
      </c>
      <c r="RR125" s="5">
        <v>829</v>
      </c>
      <c r="RS125" s="5">
        <v>815</v>
      </c>
      <c r="RT125" s="5">
        <v>845</v>
      </c>
      <c r="RU125" s="5">
        <v>698</v>
      </c>
      <c r="RV125" s="5">
        <v>528</v>
      </c>
      <c r="RW125" s="5">
        <v>602</v>
      </c>
      <c r="RX125" s="5">
        <v>596</v>
      </c>
      <c r="RY125" s="5">
        <v>582</v>
      </c>
      <c r="RZ125" s="5">
        <v>531</v>
      </c>
      <c r="SA125" s="5">
        <v>498</v>
      </c>
      <c r="SB125" s="5">
        <v>569</v>
      </c>
      <c r="SC125" s="5">
        <v>597</v>
      </c>
      <c r="SD125" s="5">
        <v>448</v>
      </c>
      <c r="SE125" s="5">
        <v>419</v>
      </c>
      <c r="SF125" s="5">
        <v>460</v>
      </c>
      <c r="SG125" s="5">
        <v>450</v>
      </c>
      <c r="SH125" s="5">
        <v>427</v>
      </c>
      <c r="SI125" s="5">
        <v>439</v>
      </c>
      <c r="SJ125" s="5">
        <v>396</v>
      </c>
      <c r="SK125" s="5">
        <v>499</v>
      </c>
      <c r="SL125" s="5">
        <v>476</v>
      </c>
      <c r="SM125" s="5">
        <v>463</v>
      </c>
      <c r="SN125" s="5">
        <v>473</v>
      </c>
      <c r="SO125" s="5" t="s">
        <v>33</v>
      </c>
      <c r="SP125" s="5" t="s">
        <v>33</v>
      </c>
      <c r="SQ125" s="5" t="s">
        <v>33</v>
      </c>
      <c r="SR125" s="5" t="s">
        <v>33</v>
      </c>
      <c r="SS125" s="5" t="s">
        <v>33</v>
      </c>
      <c r="ST125" s="5" t="s">
        <v>33</v>
      </c>
      <c r="SU125" s="5">
        <v>1100</v>
      </c>
      <c r="SV125" s="5">
        <v>930</v>
      </c>
      <c r="SW125" s="5">
        <v>919</v>
      </c>
      <c r="SX125" s="5">
        <v>1016</v>
      </c>
      <c r="SY125" s="5">
        <v>1042</v>
      </c>
      <c r="SZ125" s="5">
        <v>1052</v>
      </c>
      <c r="TA125" s="5">
        <v>1049</v>
      </c>
      <c r="TB125" s="5">
        <v>822</v>
      </c>
      <c r="TC125" s="5">
        <v>869</v>
      </c>
      <c r="TD125" s="5">
        <v>830</v>
      </c>
      <c r="TE125" s="5">
        <v>842</v>
      </c>
      <c r="TF125" s="5">
        <v>528</v>
      </c>
      <c r="TG125" s="5">
        <v>532</v>
      </c>
      <c r="TH125" s="5">
        <v>506</v>
      </c>
      <c r="TI125" s="5">
        <v>465</v>
      </c>
      <c r="TJ125" s="5">
        <v>394</v>
      </c>
      <c r="TK125" s="5">
        <v>563</v>
      </c>
      <c r="TL125" s="5">
        <v>420</v>
      </c>
      <c r="TM125" s="5">
        <v>449</v>
      </c>
      <c r="TN125" s="5">
        <v>513</v>
      </c>
      <c r="TO125" s="5">
        <v>453</v>
      </c>
      <c r="TP125" s="5">
        <v>387</v>
      </c>
      <c r="TQ125" s="5">
        <v>421</v>
      </c>
      <c r="TR125" s="5">
        <v>478</v>
      </c>
      <c r="TS125" s="5">
        <v>489</v>
      </c>
      <c r="TT125" s="5">
        <v>443</v>
      </c>
      <c r="TU125" s="5" t="s">
        <v>33</v>
      </c>
      <c r="TV125" s="5" t="s">
        <v>33</v>
      </c>
      <c r="TW125" s="5" t="s">
        <v>33</v>
      </c>
      <c r="TX125" s="5" t="s">
        <v>33</v>
      </c>
      <c r="TY125" s="5" t="s">
        <v>33</v>
      </c>
      <c r="TZ125" s="5" t="s">
        <v>33</v>
      </c>
      <c r="UA125" s="5">
        <v>0</v>
      </c>
      <c r="UB125" s="5">
        <v>0</v>
      </c>
      <c r="UC125" s="5">
        <v>0</v>
      </c>
      <c r="UD125" s="5">
        <v>0</v>
      </c>
      <c r="UE125" s="5">
        <v>0</v>
      </c>
      <c r="UF125" s="5">
        <v>0</v>
      </c>
      <c r="UG125" s="5">
        <v>0</v>
      </c>
      <c r="UH125" s="5">
        <v>0</v>
      </c>
      <c r="UI125" s="5">
        <v>0</v>
      </c>
      <c r="UJ125" s="5">
        <v>0</v>
      </c>
      <c r="UK125" s="5">
        <v>0</v>
      </c>
      <c r="UL125" s="5">
        <v>0</v>
      </c>
      <c r="UM125" s="5">
        <v>0</v>
      </c>
      <c r="UN125" s="5">
        <v>0</v>
      </c>
      <c r="UO125" s="5">
        <v>0</v>
      </c>
      <c r="UP125" s="5">
        <v>0</v>
      </c>
      <c r="UQ125" s="5">
        <v>10</v>
      </c>
      <c r="UR125" s="5">
        <v>16</v>
      </c>
      <c r="US125" s="5">
        <v>0</v>
      </c>
      <c r="UT125" s="5">
        <v>10</v>
      </c>
      <c r="UU125" s="5">
        <v>10</v>
      </c>
      <c r="UV125" s="5">
        <v>0</v>
      </c>
      <c r="UW125" s="5">
        <v>3</v>
      </c>
      <c r="UX125" s="5">
        <v>0</v>
      </c>
      <c r="UY125" s="5">
        <v>1</v>
      </c>
      <c r="UZ125" s="5">
        <v>5</v>
      </c>
      <c r="VA125" s="5" t="s">
        <v>33</v>
      </c>
      <c r="VB125" s="5" t="s">
        <v>33</v>
      </c>
      <c r="VC125" s="5" t="s">
        <v>33</v>
      </c>
      <c r="VD125" s="5" t="s">
        <v>33</v>
      </c>
      <c r="VE125" s="5" t="s">
        <v>33</v>
      </c>
      <c r="VF125" s="5" t="s">
        <v>33</v>
      </c>
      <c r="VG125" s="5">
        <v>3071</v>
      </c>
      <c r="VH125" s="5">
        <v>3411</v>
      </c>
      <c r="VI125" s="5">
        <v>3084</v>
      </c>
      <c r="VJ125" s="5">
        <v>2864</v>
      </c>
      <c r="VK125" s="5">
        <v>3096</v>
      </c>
      <c r="VL125" s="5">
        <v>2585</v>
      </c>
      <c r="VM125" s="5">
        <v>2787</v>
      </c>
      <c r="VN125" s="5">
        <v>2659</v>
      </c>
      <c r="VO125" s="5">
        <v>2866</v>
      </c>
      <c r="VP125" s="5">
        <v>2523</v>
      </c>
      <c r="VQ125" s="5">
        <v>2230</v>
      </c>
      <c r="VR125" s="5">
        <v>2370</v>
      </c>
      <c r="VS125" s="5">
        <v>2207</v>
      </c>
      <c r="VT125" s="5">
        <v>2239</v>
      </c>
      <c r="VU125" s="5">
        <v>2049</v>
      </c>
      <c r="VV125" s="5">
        <v>1863</v>
      </c>
      <c r="VW125" s="5">
        <v>1722</v>
      </c>
      <c r="VX125" s="5">
        <v>1158</v>
      </c>
      <c r="VY125" s="5">
        <v>1275</v>
      </c>
      <c r="VZ125" s="5">
        <v>1341</v>
      </c>
      <c r="WA125" s="5">
        <v>1218</v>
      </c>
      <c r="WB125" s="5">
        <v>1530</v>
      </c>
      <c r="WC125" s="5">
        <v>1853</v>
      </c>
      <c r="WD125" s="5">
        <v>1901</v>
      </c>
      <c r="WE125" s="5">
        <v>2067</v>
      </c>
      <c r="WF125" s="5">
        <v>1958</v>
      </c>
      <c r="WG125" s="5" t="s">
        <v>33</v>
      </c>
      <c r="WH125" s="5" t="s">
        <v>33</v>
      </c>
      <c r="WI125" s="5" t="s">
        <v>33</v>
      </c>
      <c r="WJ125" s="5" t="s">
        <v>33</v>
      </c>
      <c r="WK125" s="5" t="s">
        <v>33</v>
      </c>
      <c r="WL125" s="5" t="s">
        <v>33</v>
      </c>
      <c r="WM125" s="5">
        <v>8</v>
      </c>
      <c r="WN125" s="5">
        <v>9</v>
      </c>
      <c r="WO125" s="5">
        <v>8</v>
      </c>
      <c r="WP125" s="5">
        <v>7</v>
      </c>
      <c r="WQ125" s="5">
        <v>6</v>
      </c>
      <c r="WR125" s="5">
        <v>5</v>
      </c>
      <c r="WS125" s="5">
        <v>5</v>
      </c>
      <c r="WT125" s="5">
        <v>4</v>
      </c>
      <c r="WU125" s="5">
        <v>0</v>
      </c>
      <c r="WV125" s="5">
        <v>0</v>
      </c>
      <c r="WW125" s="5">
        <v>0</v>
      </c>
      <c r="WX125" s="5">
        <v>0</v>
      </c>
      <c r="WY125" s="5">
        <v>0</v>
      </c>
      <c r="WZ125" s="5">
        <v>0</v>
      </c>
      <c r="XA125" s="5">
        <v>0</v>
      </c>
      <c r="XB125" s="5">
        <v>0</v>
      </c>
      <c r="XC125" s="5">
        <v>0</v>
      </c>
      <c r="XD125" s="5">
        <v>0</v>
      </c>
      <c r="XE125" s="5">
        <v>0</v>
      </c>
      <c r="XF125" s="5">
        <v>0</v>
      </c>
      <c r="XG125" s="5">
        <v>0</v>
      </c>
      <c r="XH125" s="5">
        <v>4</v>
      </c>
      <c r="XI125" s="5">
        <v>2</v>
      </c>
      <c r="XJ125" s="5">
        <v>1</v>
      </c>
      <c r="XK125" s="5">
        <v>2</v>
      </c>
      <c r="XL125" s="5">
        <v>5</v>
      </c>
      <c r="XM125" s="5" t="s">
        <v>33</v>
      </c>
      <c r="XN125" s="5" t="s">
        <v>33</v>
      </c>
      <c r="XO125" s="5" t="s">
        <v>33</v>
      </c>
      <c r="XP125" s="5" t="s">
        <v>33</v>
      </c>
      <c r="XQ125" s="5" t="s">
        <v>33</v>
      </c>
      <c r="XR125" s="5" t="s">
        <v>33</v>
      </c>
      <c r="XS125" s="1">
        <v>18336</v>
      </c>
      <c r="XT125" s="3" t="s">
        <v>180</v>
      </c>
      <c r="XU125" s="3" t="s">
        <v>179</v>
      </c>
      <c r="XV125" s="3" t="s">
        <v>179</v>
      </c>
      <c r="XW125" s="3" t="s">
        <v>179</v>
      </c>
      <c r="XX125" s="3" t="s">
        <v>180</v>
      </c>
      <c r="XY125" s="3" t="s">
        <v>180</v>
      </c>
      <c r="XZ125" s="3" t="s">
        <v>200</v>
      </c>
    </row>
    <row r="126" spans="1:650" x14ac:dyDescent="0.3">
      <c r="A126" s="6" t="s">
        <v>157</v>
      </c>
      <c r="B126" s="1">
        <v>3010781</v>
      </c>
      <c r="C126" s="5">
        <v>17980</v>
      </c>
      <c r="D126" s="5">
        <v>15873</v>
      </c>
      <c r="E126" s="5">
        <v>102643</v>
      </c>
      <c r="F126" s="5">
        <v>10394</v>
      </c>
      <c r="G126" s="5">
        <v>22619</v>
      </c>
      <c r="H126" s="5">
        <v>3021</v>
      </c>
      <c r="I126" s="5">
        <v>-103</v>
      </c>
      <c r="J126" s="5">
        <v>17989</v>
      </c>
      <c r="K126" s="5">
        <v>14009</v>
      </c>
      <c r="L126" s="5">
        <v>2951</v>
      </c>
      <c r="M126" s="5">
        <v>17956</v>
      </c>
      <c r="N126" s="5">
        <v>3980</v>
      </c>
      <c r="O126" s="5">
        <v>1017</v>
      </c>
      <c r="P126" s="5">
        <v>4510</v>
      </c>
      <c r="Q126" s="5">
        <v>6475</v>
      </c>
      <c r="R126" s="5">
        <v>5682</v>
      </c>
      <c r="S126" s="5">
        <v>3268</v>
      </c>
      <c r="T126" s="5">
        <v>12192</v>
      </c>
      <c r="U126" s="5">
        <v>6822</v>
      </c>
      <c r="V126" s="5">
        <v>15302</v>
      </c>
      <c r="W126" s="5">
        <v>3120</v>
      </c>
      <c r="X126" s="5">
        <v>5636</v>
      </c>
      <c r="Y126" s="5">
        <v>2147</v>
      </c>
      <c r="Z126" s="5">
        <v>347</v>
      </c>
      <c r="AA126" s="5">
        <v>804</v>
      </c>
      <c r="AB126" s="5">
        <v>385</v>
      </c>
      <c r="AC126" s="5">
        <v>1095</v>
      </c>
      <c r="AD126" s="5">
        <v>1198</v>
      </c>
      <c r="AE126" s="5">
        <v>1345</v>
      </c>
      <c r="AF126" s="5">
        <v>1726</v>
      </c>
      <c r="AG126" s="5">
        <v>1434</v>
      </c>
      <c r="AH126" s="5">
        <v>1717</v>
      </c>
      <c r="AI126" s="5">
        <v>429664</v>
      </c>
      <c r="AJ126" s="5">
        <v>321306</v>
      </c>
      <c r="AK126" s="5">
        <v>722385</v>
      </c>
      <c r="AL126" s="5">
        <v>117245</v>
      </c>
      <c r="AM126" s="5">
        <v>208422</v>
      </c>
      <c r="AN126" s="5">
        <v>183030</v>
      </c>
      <c r="AO126" s="5">
        <v>182673</v>
      </c>
      <c r="AP126" s="5">
        <v>99213</v>
      </c>
      <c r="AQ126" s="5">
        <v>113807</v>
      </c>
      <c r="AR126" s="5">
        <v>237955</v>
      </c>
      <c r="AS126" s="5">
        <v>450594</v>
      </c>
      <c r="AT126" s="5">
        <v>219943</v>
      </c>
      <c r="AU126" s="5">
        <v>220484</v>
      </c>
      <c r="AV126" s="5">
        <v>76700</v>
      </c>
      <c r="AW126" s="5">
        <v>56912</v>
      </c>
      <c r="AX126" s="5">
        <v>389358</v>
      </c>
      <c r="AY126" s="5">
        <v>369042</v>
      </c>
      <c r="AZ126" s="5">
        <v>134534</v>
      </c>
      <c r="BA126" s="5">
        <v>39418</v>
      </c>
      <c r="BB126" s="5">
        <v>97556</v>
      </c>
      <c r="BC126" s="5">
        <v>121913</v>
      </c>
      <c r="BD126" s="5">
        <v>38190</v>
      </c>
      <c r="BE126" s="5">
        <v>27661</v>
      </c>
      <c r="BF126" s="5">
        <v>513915</v>
      </c>
      <c r="BG126" s="5">
        <v>21470</v>
      </c>
      <c r="BH126" s="5">
        <v>44424</v>
      </c>
      <c r="BI126" s="5">
        <v>40654</v>
      </c>
      <c r="BJ126" s="5">
        <v>183468</v>
      </c>
      <c r="BK126" s="5">
        <v>40922</v>
      </c>
      <c r="BL126" s="5">
        <v>31974</v>
      </c>
      <c r="BM126" s="5">
        <v>14747</v>
      </c>
      <c r="BN126" s="5">
        <v>10910</v>
      </c>
      <c r="BO126" s="5">
        <v>66699</v>
      </c>
      <c r="BP126" s="5">
        <v>28320</v>
      </c>
      <c r="BQ126" s="5">
        <v>42354</v>
      </c>
      <c r="BR126" s="5">
        <v>143882</v>
      </c>
      <c r="BS126" s="5">
        <v>48401</v>
      </c>
      <c r="BT126" s="5">
        <v>24585</v>
      </c>
      <c r="BU126" s="5">
        <v>27782</v>
      </c>
      <c r="BV126" s="5">
        <v>33540</v>
      </c>
      <c r="BW126" s="5">
        <v>45038</v>
      </c>
      <c r="BX126" s="5">
        <v>36879</v>
      </c>
      <c r="BY126" s="5">
        <v>66900</v>
      </c>
      <c r="BZ126" s="5">
        <v>31906</v>
      </c>
      <c r="CA126" s="5">
        <v>15392</v>
      </c>
      <c r="CB126" s="5">
        <v>17950</v>
      </c>
      <c r="CC126" s="5">
        <v>5665</v>
      </c>
      <c r="CD126" s="5">
        <v>28778</v>
      </c>
      <c r="CE126" s="5">
        <v>52285</v>
      </c>
      <c r="CF126" s="5">
        <v>13322</v>
      </c>
      <c r="CG126" s="5">
        <v>10739</v>
      </c>
      <c r="CH126" s="5">
        <v>8984</v>
      </c>
      <c r="CI126" s="5">
        <v>9587</v>
      </c>
      <c r="CJ126" s="5">
        <v>5881</v>
      </c>
      <c r="CK126" s="5">
        <v>6512</v>
      </c>
      <c r="CL126" s="5">
        <v>29418</v>
      </c>
      <c r="CM126" s="5">
        <v>14057</v>
      </c>
      <c r="CN126" s="5">
        <v>16964</v>
      </c>
      <c r="CO126" s="5">
        <v>15086</v>
      </c>
      <c r="CP126" s="5">
        <v>15382</v>
      </c>
      <c r="CQ126" s="5">
        <v>17157</v>
      </c>
      <c r="CR126" s="5">
        <v>6615</v>
      </c>
      <c r="CS126" s="5">
        <v>10196</v>
      </c>
      <c r="CT126" s="5">
        <v>8994</v>
      </c>
      <c r="CU126" s="5">
        <v>197348</v>
      </c>
      <c r="CV126" s="5">
        <v>166748</v>
      </c>
      <c r="CW126" s="5">
        <v>139654</v>
      </c>
      <c r="CX126" s="5">
        <v>143592</v>
      </c>
      <c r="CY126" s="5">
        <v>115088</v>
      </c>
      <c r="CZ126" s="5">
        <v>115200</v>
      </c>
      <c r="DA126" s="5">
        <v>118551</v>
      </c>
      <c r="DB126" s="5">
        <v>90314</v>
      </c>
      <c r="DC126" s="5">
        <v>90426</v>
      </c>
      <c r="DD126" s="5">
        <v>91969</v>
      </c>
      <c r="DE126" s="5">
        <v>86511</v>
      </c>
      <c r="DF126" s="5">
        <v>106514</v>
      </c>
      <c r="DG126" s="5">
        <v>104841</v>
      </c>
      <c r="DH126" s="5">
        <v>94254</v>
      </c>
      <c r="DI126" s="5">
        <v>86318</v>
      </c>
      <c r="DJ126" s="5">
        <v>67182</v>
      </c>
      <c r="DK126" s="5">
        <v>67167</v>
      </c>
      <c r="DL126" s="5">
        <v>71946</v>
      </c>
      <c r="DM126" s="5">
        <v>73587</v>
      </c>
      <c r="DN126" s="5">
        <v>75653</v>
      </c>
      <c r="DO126" s="5">
        <v>64884</v>
      </c>
      <c r="DP126" s="5">
        <v>63258</v>
      </c>
      <c r="DQ126" s="5">
        <v>56985</v>
      </c>
      <c r="DR126" s="5">
        <v>52285</v>
      </c>
      <c r="DS126" s="5">
        <v>48581</v>
      </c>
      <c r="DT126" s="5">
        <v>51890</v>
      </c>
      <c r="DU126" s="5">
        <v>49501</v>
      </c>
      <c r="DV126" s="5">
        <v>52595</v>
      </c>
      <c r="DW126" s="5">
        <v>44688</v>
      </c>
      <c r="DX126" s="5">
        <v>47015</v>
      </c>
      <c r="DY126" s="5">
        <v>53166</v>
      </c>
      <c r="DZ126" s="5">
        <v>52893</v>
      </c>
      <c r="EA126" s="5">
        <v>42825</v>
      </c>
      <c r="EB126" s="5">
        <v>21289</v>
      </c>
      <c r="EC126" s="5">
        <v>44666</v>
      </c>
      <c r="ED126" s="5">
        <v>61092</v>
      </c>
      <c r="EE126" s="5">
        <v>26151</v>
      </c>
      <c r="EF126" s="5">
        <v>20399</v>
      </c>
      <c r="EG126" s="5">
        <v>17383</v>
      </c>
      <c r="EH126" s="5">
        <v>11128</v>
      </c>
      <c r="EI126" s="5">
        <v>7626</v>
      </c>
      <c r="EJ126" s="5">
        <v>8122</v>
      </c>
      <c r="EK126" s="5">
        <v>16487</v>
      </c>
      <c r="EL126" s="5">
        <v>15960</v>
      </c>
      <c r="EM126" s="5">
        <v>11123</v>
      </c>
      <c r="EN126" s="5">
        <v>13766</v>
      </c>
      <c r="EO126" s="5">
        <v>12399</v>
      </c>
      <c r="EP126" s="5">
        <v>9501</v>
      </c>
      <c r="EQ126" s="5">
        <v>7828</v>
      </c>
      <c r="ER126" s="5">
        <v>17960</v>
      </c>
      <c r="ES126" s="5">
        <v>22429</v>
      </c>
      <c r="ET126" s="5">
        <v>21481</v>
      </c>
      <c r="EU126" s="5">
        <v>14251</v>
      </c>
      <c r="EV126" s="5">
        <v>26158</v>
      </c>
      <c r="EW126" s="5">
        <v>27652</v>
      </c>
      <c r="EX126" s="5">
        <v>16429</v>
      </c>
      <c r="EY126" s="5">
        <v>13123</v>
      </c>
      <c r="EZ126" s="5">
        <v>19691</v>
      </c>
      <c r="FA126" s="5">
        <v>20686</v>
      </c>
      <c r="FB126" s="5">
        <v>18772</v>
      </c>
      <c r="FC126" s="5">
        <v>21526</v>
      </c>
      <c r="FD126" s="5">
        <v>16494</v>
      </c>
      <c r="FE126" s="5">
        <v>49537</v>
      </c>
      <c r="FF126" s="5">
        <v>33596</v>
      </c>
      <c r="FG126" s="5">
        <v>0</v>
      </c>
      <c r="FH126" s="5">
        <v>0</v>
      </c>
      <c r="FI126" s="5">
        <v>0</v>
      </c>
      <c r="FJ126" s="5">
        <v>0</v>
      </c>
      <c r="FK126" s="5">
        <v>0</v>
      </c>
      <c r="FL126" s="5">
        <v>0</v>
      </c>
      <c r="FM126" s="5">
        <v>0</v>
      </c>
      <c r="FN126" s="5">
        <v>0</v>
      </c>
      <c r="FO126" s="5">
        <v>0</v>
      </c>
      <c r="FP126" s="5">
        <v>0</v>
      </c>
      <c r="FQ126" s="5">
        <v>0</v>
      </c>
      <c r="FR126" s="5">
        <v>0</v>
      </c>
      <c r="FS126" s="5">
        <v>0</v>
      </c>
      <c r="FT126" s="5">
        <v>0</v>
      </c>
      <c r="FU126" s="5" t="s">
        <v>33</v>
      </c>
      <c r="FV126" s="5" t="s">
        <v>33</v>
      </c>
      <c r="FW126" s="5" t="s">
        <v>33</v>
      </c>
      <c r="FX126" s="5" t="s">
        <v>33</v>
      </c>
      <c r="FY126" s="5" t="s">
        <v>33</v>
      </c>
      <c r="FZ126" s="5" t="s">
        <v>33</v>
      </c>
      <c r="GA126" s="5" t="s">
        <v>33</v>
      </c>
      <c r="GB126" s="5" t="s">
        <v>33</v>
      </c>
      <c r="GC126" s="5" t="s">
        <v>33</v>
      </c>
      <c r="GD126" s="5" t="s">
        <v>33</v>
      </c>
      <c r="GE126" s="5" t="s">
        <v>33</v>
      </c>
      <c r="GF126" s="5" t="s">
        <v>33</v>
      </c>
      <c r="GG126" s="5" t="s">
        <v>33</v>
      </c>
      <c r="GH126" s="5" t="s">
        <v>33</v>
      </c>
      <c r="GI126" s="5" t="s">
        <v>33</v>
      </c>
      <c r="GJ126" s="5" t="s">
        <v>33</v>
      </c>
      <c r="GK126" s="5" t="s">
        <v>33</v>
      </c>
      <c r="GL126" s="5" t="s">
        <v>33</v>
      </c>
      <c r="GM126" s="5">
        <v>754516</v>
      </c>
      <c r="GN126" s="5">
        <v>553536</v>
      </c>
      <c r="GO126" s="5">
        <v>1051702</v>
      </c>
      <c r="GP126" s="5">
        <v>476206</v>
      </c>
      <c r="GQ126" s="5">
        <v>420681</v>
      </c>
      <c r="GR126" s="5">
        <v>346236</v>
      </c>
      <c r="GS126" s="5">
        <v>346229</v>
      </c>
      <c r="GT126" s="5">
        <v>252184</v>
      </c>
      <c r="GU126" s="5">
        <v>270905</v>
      </c>
      <c r="GV126" s="5">
        <v>377876</v>
      </c>
      <c r="GW126" s="5">
        <v>638448</v>
      </c>
      <c r="GX126" s="5">
        <v>378303</v>
      </c>
      <c r="GY126" s="5">
        <v>352858</v>
      </c>
      <c r="GZ126" s="5">
        <v>207180</v>
      </c>
      <c r="HA126" s="5">
        <v>167770</v>
      </c>
      <c r="HB126" s="5">
        <v>500501</v>
      </c>
      <c r="HC126" s="5">
        <v>499589</v>
      </c>
      <c r="HD126" s="5">
        <v>251955</v>
      </c>
      <c r="HE126" s="5">
        <v>152995</v>
      </c>
      <c r="HF126" s="5">
        <v>218976</v>
      </c>
      <c r="HG126" s="5">
        <v>213756</v>
      </c>
      <c r="HH126" s="5">
        <v>139125</v>
      </c>
      <c r="HI126" s="5">
        <v>120958</v>
      </c>
      <c r="HJ126" s="5">
        <v>612395</v>
      </c>
      <c r="HK126" s="5">
        <v>105495</v>
      </c>
      <c r="HL126" s="5">
        <v>133354</v>
      </c>
      <c r="HM126" s="5">
        <v>127023</v>
      </c>
      <c r="HN126" s="5">
        <v>271415</v>
      </c>
      <c r="HO126" s="5">
        <v>163815</v>
      </c>
      <c r="HP126" s="5">
        <v>103825</v>
      </c>
      <c r="HQ126" s="5">
        <v>129080</v>
      </c>
      <c r="HR126" s="5">
        <v>108110</v>
      </c>
      <c r="HS126" s="5">
        <v>633759</v>
      </c>
      <c r="HT126" s="5">
        <v>754609</v>
      </c>
      <c r="HU126" s="5">
        <v>727313</v>
      </c>
      <c r="HV126" s="5">
        <v>754947</v>
      </c>
      <c r="HW126" s="5">
        <v>803278</v>
      </c>
      <c r="HX126" s="5">
        <v>869493</v>
      </c>
      <c r="HY126" s="5">
        <v>817969</v>
      </c>
      <c r="HZ126" s="5">
        <v>890529</v>
      </c>
      <c r="IA126" s="5">
        <v>927688</v>
      </c>
      <c r="IB126" s="5">
        <v>1005110</v>
      </c>
      <c r="IC126" s="5">
        <v>1079222</v>
      </c>
      <c r="ID126" s="5">
        <v>1285246</v>
      </c>
      <c r="IE126" s="5">
        <v>1182480</v>
      </c>
      <c r="IF126" s="5">
        <v>1089924</v>
      </c>
      <c r="IG126" s="5">
        <v>1092791</v>
      </c>
      <c r="IH126" s="5">
        <v>818507</v>
      </c>
      <c r="II126" s="5">
        <v>757141</v>
      </c>
      <c r="IJ126" s="5">
        <v>667142</v>
      </c>
      <c r="IK126" s="5">
        <v>637242</v>
      </c>
      <c r="IL126" s="5">
        <v>611817</v>
      </c>
      <c r="IM126" s="5">
        <v>505920</v>
      </c>
      <c r="IN126" s="5">
        <v>491840</v>
      </c>
      <c r="IO126" s="5">
        <v>476976</v>
      </c>
      <c r="IP126" s="5">
        <v>464665</v>
      </c>
      <c r="IQ126" s="5">
        <v>455034</v>
      </c>
      <c r="IR126" s="5">
        <v>453676</v>
      </c>
      <c r="IS126" s="5">
        <v>432022</v>
      </c>
      <c r="IT126" s="5">
        <v>427489</v>
      </c>
      <c r="IU126" s="5">
        <v>432550</v>
      </c>
      <c r="IV126" s="5">
        <v>402983</v>
      </c>
      <c r="IW126" s="5">
        <v>399587</v>
      </c>
      <c r="IX126" s="5">
        <v>411344</v>
      </c>
      <c r="IY126" s="5">
        <v>52303</v>
      </c>
      <c r="IZ126" s="5">
        <v>61473</v>
      </c>
      <c r="JA126" s="5">
        <v>70725</v>
      </c>
      <c r="JB126" s="5">
        <v>84998</v>
      </c>
      <c r="JC126" s="5">
        <v>77367</v>
      </c>
      <c r="JD126" s="5">
        <v>67360</v>
      </c>
      <c r="JE126" s="5">
        <v>63501</v>
      </c>
      <c r="JF126" s="5">
        <v>63679</v>
      </c>
      <c r="JG126" s="5">
        <v>67536</v>
      </c>
      <c r="JH126" s="5">
        <v>74879</v>
      </c>
      <c r="JI126" s="5">
        <v>82340</v>
      </c>
      <c r="JJ126" s="5">
        <v>77792</v>
      </c>
      <c r="JK126" s="5">
        <v>72357</v>
      </c>
      <c r="JL126" s="5">
        <v>73949</v>
      </c>
      <c r="JM126" s="5">
        <v>64002</v>
      </c>
      <c r="JN126" s="5">
        <v>66327</v>
      </c>
      <c r="JO126" s="5">
        <v>71250</v>
      </c>
      <c r="JP126" s="5">
        <v>87125</v>
      </c>
      <c r="JQ126" s="5">
        <v>72715</v>
      </c>
      <c r="JR126" s="5">
        <v>69903</v>
      </c>
      <c r="JS126" s="5">
        <v>62652</v>
      </c>
      <c r="JT126" s="5">
        <v>67349</v>
      </c>
      <c r="JU126" s="5">
        <v>56369</v>
      </c>
      <c r="JV126" s="5">
        <v>44885</v>
      </c>
      <c r="JW126" s="5">
        <v>46136</v>
      </c>
      <c r="JX126" s="5">
        <v>50181</v>
      </c>
      <c r="JY126" s="5">
        <v>47970</v>
      </c>
      <c r="JZ126" s="5">
        <v>46660</v>
      </c>
      <c r="KA126" s="5">
        <v>44769</v>
      </c>
      <c r="KB126" s="5">
        <v>38378</v>
      </c>
      <c r="KC126" s="5">
        <v>42700</v>
      </c>
      <c r="KD126" s="5">
        <v>44778</v>
      </c>
      <c r="KE126" s="5">
        <v>9087</v>
      </c>
      <c r="KF126" s="5">
        <v>8087</v>
      </c>
      <c r="KG126" s="5">
        <v>8086</v>
      </c>
      <c r="KH126" s="5">
        <v>8373</v>
      </c>
      <c r="KI126" s="5">
        <v>7420</v>
      </c>
      <c r="KJ126" s="5">
        <v>7927</v>
      </c>
      <c r="KK126" s="5">
        <v>6237</v>
      </c>
      <c r="KL126" s="5">
        <v>5989</v>
      </c>
      <c r="KM126" s="5">
        <v>5203</v>
      </c>
      <c r="KN126" s="5">
        <v>5762</v>
      </c>
      <c r="KO126" s="5">
        <v>7150</v>
      </c>
      <c r="KP126" s="5">
        <v>5823</v>
      </c>
      <c r="KQ126" s="5">
        <v>5158</v>
      </c>
      <c r="KR126" s="5">
        <v>4497</v>
      </c>
      <c r="KS126" s="5">
        <v>4240</v>
      </c>
      <c r="KT126" s="5">
        <v>3778</v>
      </c>
      <c r="KU126" s="5">
        <v>5157</v>
      </c>
      <c r="KV126" s="5">
        <v>4739</v>
      </c>
      <c r="KW126" s="5">
        <v>4889</v>
      </c>
      <c r="KX126" s="5">
        <v>5071</v>
      </c>
      <c r="KY126" s="5">
        <v>4356</v>
      </c>
      <c r="KZ126" s="5">
        <v>4137</v>
      </c>
      <c r="LA126" s="5">
        <v>3753</v>
      </c>
      <c r="LB126" s="5">
        <v>4123</v>
      </c>
      <c r="LC126" s="5">
        <v>4416</v>
      </c>
      <c r="LD126" s="5">
        <v>4120</v>
      </c>
      <c r="LE126" s="5">
        <v>3920</v>
      </c>
      <c r="LF126" s="5">
        <v>3766</v>
      </c>
      <c r="LG126" s="5">
        <v>3600</v>
      </c>
      <c r="LH126" s="5">
        <v>3328</v>
      </c>
      <c r="LI126" s="5">
        <v>3239</v>
      </c>
      <c r="LJ126" s="5">
        <v>3397</v>
      </c>
      <c r="LK126" s="5">
        <v>6280</v>
      </c>
      <c r="LL126" s="5">
        <v>5970</v>
      </c>
      <c r="LM126" s="5">
        <v>6324</v>
      </c>
      <c r="LN126" s="5">
        <v>7752</v>
      </c>
      <c r="LO126" s="5">
        <v>6804</v>
      </c>
      <c r="LP126" s="5">
        <v>5913</v>
      </c>
      <c r="LQ126" s="5">
        <v>6468</v>
      </c>
      <c r="LR126" s="5">
        <v>8514</v>
      </c>
      <c r="LS126" s="5">
        <v>7938</v>
      </c>
      <c r="LT126" s="5">
        <v>7284</v>
      </c>
      <c r="LU126" s="5">
        <v>7191</v>
      </c>
      <c r="LV126" s="5">
        <v>6935</v>
      </c>
      <c r="LW126" s="5">
        <v>6612</v>
      </c>
      <c r="LX126" s="5">
        <v>6530</v>
      </c>
      <c r="LY126" s="5">
        <v>2748</v>
      </c>
      <c r="LZ126" s="5">
        <v>2770</v>
      </c>
      <c r="MA126" s="5">
        <v>2333</v>
      </c>
      <c r="MB126" s="5">
        <v>2827</v>
      </c>
      <c r="MC126" s="5">
        <v>3370</v>
      </c>
      <c r="MD126" s="5">
        <v>3174</v>
      </c>
      <c r="ME126" s="5">
        <v>3202</v>
      </c>
      <c r="MF126" s="5">
        <v>4062</v>
      </c>
      <c r="MG126" s="5">
        <v>3058</v>
      </c>
      <c r="MH126" s="5">
        <v>3120</v>
      </c>
      <c r="MI126" s="5">
        <v>4466</v>
      </c>
      <c r="MJ126" s="5">
        <v>3270</v>
      </c>
      <c r="MK126" s="5">
        <v>3640</v>
      </c>
      <c r="ML126" s="5">
        <v>3675</v>
      </c>
      <c r="MM126" s="5">
        <v>3084</v>
      </c>
      <c r="MN126" s="5">
        <v>3036</v>
      </c>
      <c r="MO126" s="5">
        <v>2874</v>
      </c>
      <c r="MP126" s="5">
        <v>3198</v>
      </c>
      <c r="MQ126" s="5">
        <v>0</v>
      </c>
      <c r="MR126" s="5">
        <v>0</v>
      </c>
      <c r="MS126" s="5">
        <v>0</v>
      </c>
      <c r="MT126" s="5">
        <v>0</v>
      </c>
      <c r="MU126" s="5">
        <v>0</v>
      </c>
      <c r="MV126" s="5">
        <v>0</v>
      </c>
      <c r="MW126" s="5">
        <v>0</v>
      </c>
      <c r="MX126" s="5">
        <v>0</v>
      </c>
      <c r="MY126" s="5">
        <v>0</v>
      </c>
      <c r="MZ126" s="5">
        <v>0</v>
      </c>
      <c r="NA126" s="5">
        <v>0</v>
      </c>
      <c r="NB126" s="5">
        <v>0</v>
      </c>
      <c r="NC126" s="5">
        <v>0</v>
      </c>
      <c r="ND126" s="5">
        <v>0</v>
      </c>
      <c r="NE126" s="5" t="s">
        <v>33</v>
      </c>
      <c r="NF126" s="5" t="s">
        <v>33</v>
      </c>
      <c r="NG126" s="5" t="s">
        <v>33</v>
      </c>
      <c r="NH126" s="5" t="s">
        <v>33</v>
      </c>
      <c r="NI126" s="5" t="s">
        <v>33</v>
      </c>
      <c r="NJ126" s="5" t="s">
        <v>33</v>
      </c>
      <c r="NK126" s="5" t="s">
        <v>33</v>
      </c>
      <c r="NL126" s="5" t="s">
        <v>33</v>
      </c>
      <c r="NM126" s="5" t="s">
        <v>33</v>
      </c>
      <c r="NN126" s="5" t="s">
        <v>33</v>
      </c>
      <c r="NO126" s="5" t="s">
        <v>33</v>
      </c>
      <c r="NP126" s="5" t="s">
        <v>33</v>
      </c>
      <c r="NQ126" s="5" t="s">
        <v>33</v>
      </c>
      <c r="NR126" s="5" t="s">
        <v>33</v>
      </c>
      <c r="NS126" s="5" t="s">
        <v>33</v>
      </c>
      <c r="NT126" s="5" t="s">
        <v>33</v>
      </c>
      <c r="NU126" s="5" t="s">
        <v>33</v>
      </c>
      <c r="NV126" s="5" t="s">
        <v>33</v>
      </c>
      <c r="NW126" s="5">
        <v>0</v>
      </c>
      <c r="NX126" s="5">
        <v>0</v>
      </c>
      <c r="NY126" s="5">
        <v>0</v>
      </c>
      <c r="NZ126" s="5">
        <v>0</v>
      </c>
      <c r="OA126" s="5">
        <v>0</v>
      </c>
      <c r="OB126" s="5">
        <v>0</v>
      </c>
      <c r="OC126" s="5">
        <v>0</v>
      </c>
      <c r="OD126" s="5">
        <v>0</v>
      </c>
      <c r="OE126" s="5">
        <v>0</v>
      </c>
      <c r="OF126" s="5">
        <v>0</v>
      </c>
      <c r="OG126" s="5">
        <v>0</v>
      </c>
      <c r="OH126" s="5">
        <v>0</v>
      </c>
      <c r="OI126" s="5">
        <v>0</v>
      </c>
      <c r="OJ126" s="5">
        <v>0</v>
      </c>
      <c r="OK126" s="5" t="s">
        <v>33</v>
      </c>
      <c r="OL126" s="5" t="s">
        <v>33</v>
      </c>
      <c r="OM126" s="5" t="s">
        <v>33</v>
      </c>
      <c r="ON126" s="5" t="s">
        <v>33</v>
      </c>
      <c r="OO126" s="5" t="s">
        <v>33</v>
      </c>
      <c r="OP126" s="5" t="s">
        <v>33</v>
      </c>
      <c r="OQ126" s="5" t="s">
        <v>33</v>
      </c>
      <c r="OR126" s="5" t="s">
        <v>33</v>
      </c>
      <c r="OS126" s="5" t="s">
        <v>33</v>
      </c>
      <c r="OT126" s="5" t="s">
        <v>33</v>
      </c>
      <c r="OU126" s="5" t="s">
        <v>33</v>
      </c>
      <c r="OV126" s="5" t="s">
        <v>33</v>
      </c>
      <c r="OW126" s="5" t="s">
        <v>33</v>
      </c>
      <c r="OX126" s="5" t="s">
        <v>33</v>
      </c>
      <c r="OY126" s="5" t="s">
        <v>33</v>
      </c>
      <c r="OZ126" s="5" t="s">
        <v>33</v>
      </c>
      <c r="PA126" s="5" t="s">
        <v>33</v>
      </c>
      <c r="PB126" s="5" t="s">
        <v>33</v>
      </c>
      <c r="PC126" s="5">
        <v>24643</v>
      </c>
      <c r="PD126" s="5">
        <v>21426</v>
      </c>
      <c r="PE126" s="5">
        <v>19561</v>
      </c>
      <c r="PF126" s="5">
        <v>18032</v>
      </c>
      <c r="PG126" s="5">
        <v>22250</v>
      </c>
      <c r="PH126" s="5">
        <v>25008</v>
      </c>
      <c r="PI126" s="5">
        <v>23337</v>
      </c>
      <c r="PJ126" s="5">
        <v>18776</v>
      </c>
      <c r="PK126" s="5">
        <v>15745</v>
      </c>
      <c r="PL126" s="5">
        <v>14070</v>
      </c>
      <c r="PM126" s="5">
        <v>17309</v>
      </c>
      <c r="PN126" s="5">
        <v>20522</v>
      </c>
      <c r="PO126" s="5">
        <v>20434</v>
      </c>
      <c r="PP126" s="5">
        <v>21338</v>
      </c>
      <c r="PQ126" s="5">
        <v>20496</v>
      </c>
      <c r="PR126" s="5">
        <v>21248</v>
      </c>
      <c r="PS126" s="5">
        <v>22866</v>
      </c>
      <c r="PT126" s="5">
        <v>21481</v>
      </c>
      <c r="PU126" s="5">
        <v>15251</v>
      </c>
      <c r="PV126" s="5">
        <v>13377</v>
      </c>
      <c r="PW126" s="5">
        <v>9945</v>
      </c>
      <c r="PX126" s="5">
        <v>11445</v>
      </c>
      <c r="PY126" s="5">
        <v>10136</v>
      </c>
      <c r="PZ126" s="5">
        <v>10243</v>
      </c>
      <c r="QA126" s="5">
        <v>10056</v>
      </c>
      <c r="QB126" s="5">
        <v>11910</v>
      </c>
      <c r="QC126" s="5">
        <v>11405</v>
      </c>
      <c r="QD126" s="5">
        <v>11632</v>
      </c>
      <c r="QE126" s="5">
        <v>11006</v>
      </c>
      <c r="QF126" s="5">
        <v>10734</v>
      </c>
      <c r="QG126" s="5">
        <v>11784</v>
      </c>
      <c r="QH126" s="5">
        <v>12328</v>
      </c>
      <c r="QI126" s="5">
        <v>33797</v>
      </c>
      <c r="QJ126" s="5">
        <v>27567</v>
      </c>
      <c r="QK126" s="5">
        <v>28501</v>
      </c>
      <c r="QL126" s="5">
        <v>34293</v>
      </c>
      <c r="QM126" s="5">
        <v>30670</v>
      </c>
      <c r="QN126" s="5">
        <v>24296</v>
      </c>
      <c r="QO126" s="5">
        <v>25089</v>
      </c>
      <c r="QP126" s="5">
        <v>25127</v>
      </c>
      <c r="QQ126" s="5">
        <v>28369</v>
      </c>
      <c r="QR126" s="5">
        <v>30503</v>
      </c>
      <c r="QS126" s="5">
        <v>30080</v>
      </c>
      <c r="QT126" s="5">
        <v>27684</v>
      </c>
      <c r="QU126" s="5">
        <v>26846</v>
      </c>
      <c r="QV126" s="5">
        <v>23867</v>
      </c>
      <c r="QW126" s="5">
        <v>17693</v>
      </c>
      <c r="QX126" s="5">
        <v>14491</v>
      </c>
      <c r="QY126" s="5">
        <v>15024</v>
      </c>
      <c r="QZ126" s="5">
        <v>15786</v>
      </c>
      <c r="RA126" s="5">
        <v>17203</v>
      </c>
      <c r="RB126" s="5">
        <v>16460</v>
      </c>
      <c r="RC126" s="5">
        <v>14954</v>
      </c>
      <c r="RD126" s="5">
        <v>16065</v>
      </c>
      <c r="RE126" s="5">
        <v>14432</v>
      </c>
      <c r="RF126" s="5">
        <v>13215</v>
      </c>
      <c r="RG126" s="5">
        <v>14993</v>
      </c>
      <c r="RH126" s="5">
        <v>15426</v>
      </c>
      <c r="RI126" s="5">
        <v>15675</v>
      </c>
      <c r="RJ126" s="5">
        <v>14181</v>
      </c>
      <c r="RK126" s="5">
        <v>13850</v>
      </c>
      <c r="RL126" s="5">
        <v>13134</v>
      </c>
      <c r="RM126" s="5">
        <v>11950</v>
      </c>
      <c r="RN126" s="5">
        <v>12419</v>
      </c>
      <c r="RO126" s="5">
        <v>39959</v>
      </c>
      <c r="RP126" s="5">
        <v>39947</v>
      </c>
      <c r="RQ126" s="5">
        <v>39073</v>
      </c>
      <c r="RR126" s="5">
        <v>34013</v>
      </c>
      <c r="RS126" s="5">
        <v>26215</v>
      </c>
      <c r="RT126" s="5">
        <v>29204</v>
      </c>
      <c r="RU126" s="5">
        <v>23344</v>
      </c>
      <c r="RV126" s="5">
        <v>23507</v>
      </c>
      <c r="RW126" s="5">
        <v>24837</v>
      </c>
      <c r="RX126" s="5">
        <v>31227</v>
      </c>
      <c r="RY126" s="5">
        <v>29876</v>
      </c>
      <c r="RZ126" s="5">
        <v>30388</v>
      </c>
      <c r="SA126" s="5">
        <v>29005</v>
      </c>
      <c r="SB126" s="5">
        <v>27594</v>
      </c>
      <c r="SC126" s="5">
        <v>25454</v>
      </c>
      <c r="SD126" s="5">
        <v>22538</v>
      </c>
      <c r="SE126" s="5">
        <v>27251</v>
      </c>
      <c r="SF126" s="5">
        <v>29028</v>
      </c>
      <c r="SG126" s="5">
        <v>22532</v>
      </c>
      <c r="SH126" s="5">
        <v>21797</v>
      </c>
      <c r="SI126" s="5">
        <v>21507</v>
      </c>
      <c r="SJ126" s="5">
        <v>20855</v>
      </c>
      <c r="SK126" s="5">
        <v>17785</v>
      </c>
      <c r="SL126" s="5">
        <v>17239</v>
      </c>
      <c r="SM126" s="5">
        <v>17125</v>
      </c>
      <c r="SN126" s="5">
        <v>16584</v>
      </c>
      <c r="SO126" s="5">
        <v>16456</v>
      </c>
      <c r="SP126" s="5">
        <v>17837</v>
      </c>
      <c r="SQ126" s="5">
        <v>17120</v>
      </c>
      <c r="SR126" s="5">
        <v>17107</v>
      </c>
      <c r="SS126" s="5">
        <v>16428</v>
      </c>
      <c r="ST126" s="5">
        <v>17086</v>
      </c>
      <c r="SU126" s="5">
        <v>45087</v>
      </c>
      <c r="SV126" s="5">
        <v>44957</v>
      </c>
      <c r="SW126" s="5">
        <v>38208</v>
      </c>
      <c r="SX126" s="5">
        <v>37694</v>
      </c>
      <c r="SY126" s="5">
        <v>46989</v>
      </c>
      <c r="SZ126" s="5">
        <v>46848</v>
      </c>
      <c r="TA126" s="5">
        <v>47774</v>
      </c>
      <c r="TB126" s="5">
        <v>46829</v>
      </c>
      <c r="TC126" s="5">
        <v>43479</v>
      </c>
      <c r="TD126" s="5">
        <v>43799</v>
      </c>
      <c r="TE126" s="5">
        <v>33018</v>
      </c>
      <c r="TF126" s="5">
        <v>17884</v>
      </c>
      <c r="TG126" s="5">
        <v>14448</v>
      </c>
      <c r="TH126" s="5">
        <v>15741</v>
      </c>
      <c r="TI126" s="5">
        <v>17528</v>
      </c>
      <c r="TJ126" s="5">
        <v>17871</v>
      </c>
      <c r="TK126" s="5">
        <v>19279</v>
      </c>
      <c r="TL126" s="5">
        <v>19661</v>
      </c>
      <c r="TM126" s="5">
        <v>20955</v>
      </c>
      <c r="TN126" s="5">
        <v>19876</v>
      </c>
      <c r="TO126" s="5">
        <v>21083</v>
      </c>
      <c r="TP126" s="5">
        <v>23134</v>
      </c>
      <c r="TQ126" s="5">
        <v>21130</v>
      </c>
      <c r="TR126" s="5">
        <v>21936</v>
      </c>
      <c r="TS126" s="5">
        <v>20100</v>
      </c>
      <c r="TT126" s="5">
        <v>21489</v>
      </c>
      <c r="TU126" s="5">
        <v>18877</v>
      </c>
      <c r="TV126" s="5">
        <v>17501</v>
      </c>
      <c r="TW126" s="5">
        <v>16966</v>
      </c>
      <c r="TX126" s="5">
        <v>15139</v>
      </c>
      <c r="TY126" s="5">
        <v>15109</v>
      </c>
      <c r="TZ126" s="5">
        <v>19418</v>
      </c>
      <c r="UA126" s="5">
        <v>213</v>
      </c>
      <c r="UB126" s="5">
        <v>261</v>
      </c>
      <c r="UC126" s="5">
        <v>551</v>
      </c>
      <c r="UD126" s="5">
        <v>689</v>
      </c>
      <c r="UE126" s="5">
        <v>803</v>
      </c>
      <c r="UF126" s="5">
        <v>560</v>
      </c>
      <c r="UG126" s="5">
        <v>1431</v>
      </c>
      <c r="UH126" s="5">
        <v>1299</v>
      </c>
      <c r="UI126" s="5">
        <v>1256</v>
      </c>
      <c r="UJ126" s="5">
        <v>1110</v>
      </c>
      <c r="UK126" s="5">
        <v>1123</v>
      </c>
      <c r="UL126" s="5">
        <v>2016</v>
      </c>
      <c r="UM126" s="5">
        <v>1823</v>
      </c>
      <c r="UN126" s="5">
        <v>1222</v>
      </c>
      <c r="UO126" s="5">
        <v>1305</v>
      </c>
      <c r="UP126" s="5">
        <v>1533</v>
      </c>
      <c r="UQ126" s="5">
        <v>1709</v>
      </c>
      <c r="UR126" s="5">
        <v>3312</v>
      </c>
      <c r="US126" s="5">
        <v>2910</v>
      </c>
      <c r="UT126" s="5">
        <v>2812</v>
      </c>
      <c r="UU126" s="5">
        <v>2833</v>
      </c>
      <c r="UV126" s="5">
        <v>2686</v>
      </c>
      <c r="UW126" s="5">
        <v>2287</v>
      </c>
      <c r="UX126" s="5">
        <v>1759</v>
      </c>
      <c r="UY126" s="5">
        <v>1133</v>
      </c>
      <c r="UZ126" s="5">
        <v>457</v>
      </c>
      <c r="VA126" s="5">
        <v>253</v>
      </c>
      <c r="VB126" s="5">
        <v>241</v>
      </c>
      <c r="VC126" s="5">
        <v>273</v>
      </c>
      <c r="VD126" s="5">
        <v>349</v>
      </c>
      <c r="VE126" s="5">
        <v>395</v>
      </c>
      <c r="VF126" s="5">
        <v>478</v>
      </c>
      <c r="VG126" s="5">
        <v>119993</v>
      </c>
      <c r="VH126" s="5">
        <v>223331</v>
      </c>
      <c r="VI126" s="5">
        <v>114995</v>
      </c>
      <c r="VJ126" s="5">
        <v>119267</v>
      </c>
      <c r="VK126" s="5">
        <v>120649</v>
      </c>
      <c r="VL126" s="5">
        <v>129901</v>
      </c>
      <c r="VM126" s="5">
        <v>142828</v>
      </c>
      <c r="VN126" s="5">
        <v>116173</v>
      </c>
      <c r="VO126" s="5">
        <v>101892</v>
      </c>
      <c r="VP126" s="5">
        <v>126821</v>
      </c>
      <c r="VQ126" s="5">
        <v>122367</v>
      </c>
      <c r="VR126" s="5">
        <v>94223</v>
      </c>
      <c r="VS126" s="5">
        <v>103921</v>
      </c>
      <c r="VT126" s="5">
        <v>104158</v>
      </c>
      <c r="VU126" s="5">
        <v>88075</v>
      </c>
      <c r="VV126" s="5">
        <v>83295</v>
      </c>
      <c r="VW126" s="5">
        <v>80888</v>
      </c>
      <c r="VX126" s="5">
        <v>86540</v>
      </c>
      <c r="VY126" s="5">
        <v>78278</v>
      </c>
      <c r="VZ126" s="5">
        <v>81136</v>
      </c>
      <c r="WA126" s="5">
        <v>74088</v>
      </c>
      <c r="WB126" s="5">
        <v>75535</v>
      </c>
      <c r="WC126" s="5">
        <v>82347</v>
      </c>
      <c r="WD126" s="5">
        <v>82257</v>
      </c>
      <c r="WE126" s="5">
        <v>82266</v>
      </c>
      <c r="WF126" s="5">
        <v>107471</v>
      </c>
      <c r="WG126" s="5">
        <v>77014</v>
      </c>
      <c r="WH126" s="5">
        <v>63094</v>
      </c>
      <c r="WI126" s="5">
        <v>58922</v>
      </c>
      <c r="WJ126" s="5">
        <v>60297</v>
      </c>
      <c r="WK126" s="5">
        <v>58680</v>
      </c>
      <c r="WL126" s="5">
        <v>56933</v>
      </c>
      <c r="WM126" s="5">
        <v>4374</v>
      </c>
      <c r="WN126" s="5">
        <v>4573</v>
      </c>
      <c r="WO126" s="5">
        <v>4309</v>
      </c>
      <c r="WP126" s="5">
        <v>4135</v>
      </c>
      <c r="WQ126" s="5">
        <v>2952</v>
      </c>
      <c r="WR126" s="5">
        <v>2150</v>
      </c>
      <c r="WS126" s="5">
        <v>2298</v>
      </c>
      <c r="WT126" s="5">
        <v>2617</v>
      </c>
      <c r="WU126" s="5">
        <v>2946</v>
      </c>
      <c r="WV126" s="5">
        <v>3419</v>
      </c>
      <c r="WW126" s="5">
        <v>3746</v>
      </c>
      <c r="WX126" s="5">
        <v>3761</v>
      </c>
      <c r="WY126" s="5">
        <v>3514</v>
      </c>
      <c r="WZ126" s="5">
        <v>3342</v>
      </c>
      <c r="XA126" s="5">
        <v>3642</v>
      </c>
      <c r="XB126" s="5">
        <v>3594</v>
      </c>
      <c r="XC126" s="5">
        <v>2236</v>
      </c>
      <c r="XD126" s="5">
        <v>2941</v>
      </c>
      <c r="XE126" s="5">
        <v>6191</v>
      </c>
      <c r="XF126" s="5">
        <v>6542</v>
      </c>
      <c r="XG126" s="5">
        <v>6295</v>
      </c>
      <c r="XH126" s="5">
        <v>7146</v>
      </c>
      <c r="XI126" s="5">
        <v>4389</v>
      </c>
      <c r="XJ126" s="5">
        <v>4300</v>
      </c>
      <c r="XK126" s="5">
        <v>4039</v>
      </c>
      <c r="XL126" s="5">
        <v>3955</v>
      </c>
      <c r="XM126" s="5">
        <v>4113</v>
      </c>
      <c r="XN126" s="5">
        <v>3984</v>
      </c>
      <c r="XO126" s="5">
        <v>3831</v>
      </c>
      <c r="XP126" s="5">
        <v>3267</v>
      </c>
      <c r="XQ126" s="5">
        <v>2984</v>
      </c>
      <c r="XR126" s="5">
        <v>2761</v>
      </c>
      <c r="XS126" s="1">
        <v>18454</v>
      </c>
      <c r="XT126" s="3" t="s">
        <v>180</v>
      </c>
      <c r="XU126" s="3" t="s">
        <v>180</v>
      </c>
      <c r="XV126" s="3" t="s">
        <v>180</v>
      </c>
      <c r="XW126" s="3" t="s">
        <v>179</v>
      </c>
      <c r="XX126" s="3" t="s">
        <v>180</v>
      </c>
      <c r="XY126" s="3" t="s">
        <v>180</v>
      </c>
      <c r="XZ126" s="3" t="s">
        <v>195</v>
      </c>
    </row>
    <row r="127" spans="1:650" x14ac:dyDescent="0.3">
      <c r="A127" s="6" t="s">
        <v>158</v>
      </c>
      <c r="B127" s="1">
        <v>4057028</v>
      </c>
      <c r="C127" s="5" t="s">
        <v>33</v>
      </c>
      <c r="D127" s="5" t="s">
        <v>33</v>
      </c>
      <c r="E127" s="5">
        <v>863</v>
      </c>
      <c r="F127" s="5">
        <v>672</v>
      </c>
      <c r="G127" s="5">
        <v>1285</v>
      </c>
      <c r="H127" s="5">
        <v>6053</v>
      </c>
      <c r="I127" s="5">
        <v>1380</v>
      </c>
      <c r="J127" s="5">
        <v>29</v>
      </c>
      <c r="K127" s="5">
        <v>5321</v>
      </c>
      <c r="L127" s="5">
        <v>314</v>
      </c>
      <c r="M127" s="5">
        <v>0</v>
      </c>
      <c r="N127" s="5">
        <v>0</v>
      </c>
      <c r="O127" s="5">
        <v>0</v>
      </c>
      <c r="P127" s="5">
        <v>0</v>
      </c>
      <c r="Q127" s="5">
        <v>0</v>
      </c>
      <c r="R127" s="5">
        <v>0</v>
      </c>
      <c r="S127" s="5">
        <v>0</v>
      </c>
      <c r="T127" s="5">
        <v>0</v>
      </c>
      <c r="U127" s="5">
        <v>0</v>
      </c>
      <c r="V127" s="5">
        <v>0</v>
      </c>
      <c r="W127" s="5">
        <v>0</v>
      </c>
      <c r="X127" s="5">
        <v>0</v>
      </c>
      <c r="Y127" s="5">
        <v>0</v>
      </c>
      <c r="Z127" s="5">
        <v>0</v>
      </c>
      <c r="AA127" s="5">
        <v>0</v>
      </c>
      <c r="AB127" s="5">
        <v>0</v>
      </c>
      <c r="AC127" s="5">
        <v>0</v>
      </c>
      <c r="AD127" s="5">
        <v>0</v>
      </c>
      <c r="AE127" s="5">
        <v>0</v>
      </c>
      <c r="AF127" s="5">
        <v>0</v>
      </c>
      <c r="AG127" s="5">
        <v>0</v>
      </c>
      <c r="AH127" s="5">
        <v>0</v>
      </c>
      <c r="AI127" s="5" t="s">
        <v>33</v>
      </c>
      <c r="AJ127" s="5" t="s">
        <v>33</v>
      </c>
      <c r="AK127" s="5">
        <v>0</v>
      </c>
      <c r="AL127" s="5">
        <v>0</v>
      </c>
      <c r="AM127" s="5">
        <v>0</v>
      </c>
      <c r="AN127" s="5">
        <v>0</v>
      </c>
      <c r="AO127" s="5">
        <v>0</v>
      </c>
      <c r="AP127" s="5">
        <v>0</v>
      </c>
      <c r="AQ127" s="5">
        <v>0</v>
      </c>
      <c r="AR127" s="5">
        <v>0</v>
      </c>
      <c r="AS127" s="5">
        <v>0</v>
      </c>
      <c r="AT127" s="5">
        <v>0</v>
      </c>
      <c r="AU127" s="5">
        <v>0</v>
      </c>
      <c r="AV127" s="5">
        <v>0</v>
      </c>
      <c r="AW127" s="5">
        <v>0</v>
      </c>
      <c r="AX127" s="5">
        <v>0</v>
      </c>
      <c r="AY127" s="5">
        <v>0</v>
      </c>
      <c r="AZ127" s="5">
        <v>256</v>
      </c>
      <c r="BA127" s="5">
        <v>1276</v>
      </c>
      <c r="BB127" s="5">
        <v>2142</v>
      </c>
      <c r="BC127" s="5">
        <v>1387</v>
      </c>
      <c r="BD127" s="5">
        <v>745</v>
      </c>
      <c r="BE127" s="5">
        <v>1591</v>
      </c>
      <c r="BF127" s="5">
        <v>2059</v>
      </c>
      <c r="BG127" s="5">
        <v>755</v>
      </c>
      <c r="BH127" s="5">
        <v>624</v>
      </c>
      <c r="BI127" s="5">
        <v>253</v>
      </c>
      <c r="BJ127" s="5">
        <v>-1793</v>
      </c>
      <c r="BK127" s="5">
        <v>280783</v>
      </c>
      <c r="BL127" s="5">
        <v>341085</v>
      </c>
      <c r="BM127" s="5">
        <v>0</v>
      </c>
      <c r="BN127" s="5">
        <v>0</v>
      </c>
      <c r="BO127" s="5" t="s">
        <v>33</v>
      </c>
      <c r="BP127" s="5" t="s">
        <v>33</v>
      </c>
      <c r="BQ127" s="5">
        <v>54798</v>
      </c>
      <c r="BR127" s="5">
        <v>45596</v>
      </c>
      <c r="BS127" s="5">
        <v>30947</v>
      </c>
      <c r="BT127" s="5">
        <v>47309</v>
      </c>
      <c r="BU127" s="5">
        <v>32660</v>
      </c>
      <c r="BV127" s="5">
        <v>28239</v>
      </c>
      <c r="BW127" s="5">
        <v>15351</v>
      </c>
      <c r="BX127" s="5">
        <v>779</v>
      </c>
      <c r="BY127" s="5">
        <v>27189</v>
      </c>
      <c r="BZ127" s="5">
        <v>11750</v>
      </c>
      <c r="CA127" s="5">
        <v>4314</v>
      </c>
      <c r="CB127" s="5">
        <v>6614</v>
      </c>
      <c r="CC127" s="5">
        <v>8363</v>
      </c>
      <c r="CD127" s="5">
        <v>17555</v>
      </c>
      <c r="CE127" s="5">
        <v>7048</v>
      </c>
      <c r="CF127" s="5">
        <v>1808</v>
      </c>
      <c r="CG127" s="5">
        <v>4588</v>
      </c>
      <c r="CH127" s="5">
        <v>4194</v>
      </c>
      <c r="CI127" s="5">
        <v>3302</v>
      </c>
      <c r="CJ127" s="5">
        <v>1510</v>
      </c>
      <c r="CK127" s="5">
        <v>1212</v>
      </c>
      <c r="CL127" s="5">
        <v>463</v>
      </c>
      <c r="CM127" s="5">
        <v>3719</v>
      </c>
      <c r="CN127" s="5">
        <v>3355</v>
      </c>
      <c r="CO127" s="5">
        <v>3811</v>
      </c>
      <c r="CP127" s="5">
        <v>2465</v>
      </c>
      <c r="CQ127" s="5">
        <v>9313</v>
      </c>
      <c r="CR127" s="5">
        <v>15846</v>
      </c>
      <c r="CS127" s="5">
        <v>13146</v>
      </c>
      <c r="CT127" s="5">
        <v>4240</v>
      </c>
      <c r="CU127" s="5" t="s">
        <v>33</v>
      </c>
      <c r="CV127" s="5" t="s">
        <v>33</v>
      </c>
      <c r="CW127" s="5">
        <v>77974</v>
      </c>
      <c r="CX127" s="5">
        <v>64390</v>
      </c>
      <c r="CY127" s="5">
        <v>76409</v>
      </c>
      <c r="CZ127" s="5">
        <v>64977</v>
      </c>
      <c r="DA127" s="5">
        <v>50278</v>
      </c>
      <c r="DB127" s="5">
        <v>48021</v>
      </c>
      <c r="DC127" s="5">
        <v>37355</v>
      </c>
      <c r="DD127" s="5">
        <v>31743</v>
      </c>
      <c r="DE127" s="5">
        <v>40395</v>
      </c>
      <c r="DF127" s="5">
        <v>26160</v>
      </c>
      <c r="DG127" s="5">
        <v>19910</v>
      </c>
      <c r="DH127" s="5">
        <v>30207</v>
      </c>
      <c r="DI127" s="5">
        <v>29467</v>
      </c>
      <c r="DJ127" s="5">
        <v>31488</v>
      </c>
      <c r="DK127" s="5">
        <v>29865</v>
      </c>
      <c r="DL127" s="5">
        <v>25578</v>
      </c>
      <c r="DM127" s="5">
        <v>28255</v>
      </c>
      <c r="DN127" s="5">
        <v>33985</v>
      </c>
      <c r="DO127" s="5">
        <v>30707</v>
      </c>
      <c r="DP127" s="5">
        <v>28117</v>
      </c>
      <c r="DQ127" s="5">
        <v>22519</v>
      </c>
      <c r="DR127" s="5">
        <v>25654</v>
      </c>
      <c r="DS127" s="5">
        <v>20261</v>
      </c>
      <c r="DT127" s="5">
        <v>23660</v>
      </c>
      <c r="DU127" s="5">
        <v>19808</v>
      </c>
      <c r="DV127" s="5">
        <v>28333</v>
      </c>
      <c r="DW127" s="5">
        <v>23899</v>
      </c>
      <c r="DX127" s="5">
        <v>21392</v>
      </c>
      <c r="DY127" s="5">
        <v>18353</v>
      </c>
      <c r="DZ127" s="5">
        <v>23998</v>
      </c>
      <c r="EA127" s="5" t="s">
        <v>33</v>
      </c>
      <c r="EB127" s="5" t="s">
        <v>33</v>
      </c>
      <c r="EC127" s="5">
        <v>3323</v>
      </c>
      <c r="ED127" s="5">
        <v>7697</v>
      </c>
      <c r="EE127" s="5">
        <v>7514</v>
      </c>
      <c r="EF127" s="5">
        <v>4074</v>
      </c>
      <c r="EG127" s="5">
        <v>3057</v>
      </c>
      <c r="EH127" s="5">
        <v>2247</v>
      </c>
      <c r="EI127" s="5">
        <v>10501</v>
      </c>
      <c r="EJ127" s="5">
        <v>1814</v>
      </c>
      <c r="EK127" s="5">
        <v>1930</v>
      </c>
      <c r="EL127" s="5">
        <v>1238</v>
      </c>
      <c r="EM127" s="5">
        <v>1793</v>
      </c>
      <c r="EN127" s="5">
        <v>1161</v>
      </c>
      <c r="EO127" s="5">
        <v>1597</v>
      </c>
      <c r="EP127" s="5">
        <v>2238</v>
      </c>
      <c r="EQ127" s="5">
        <v>2972</v>
      </c>
      <c r="ER127" s="5">
        <v>1954</v>
      </c>
      <c r="ES127" s="5">
        <v>2878</v>
      </c>
      <c r="ET127" s="5">
        <v>4951</v>
      </c>
      <c r="EU127" s="5">
        <v>10338</v>
      </c>
      <c r="EV127" s="5">
        <v>3333</v>
      </c>
      <c r="EW127" s="5">
        <v>3139</v>
      </c>
      <c r="EX127" s="5">
        <v>3340</v>
      </c>
      <c r="EY127" s="5">
        <v>4094</v>
      </c>
      <c r="EZ127" s="5">
        <v>2872</v>
      </c>
      <c r="FA127" s="5">
        <v>564</v>
      </c>
      <c r="FB127" s="5">
        <v>3745</v>
      </c>
      <c r="FC127" s="5">
        <v>2005</v>
      </c>
      <c r="FD127" s="5">
        <v>4945</v>
      </c>
      <c r="FE127" s="5">
        <v>3554</v>
      </c>
      <c r="FF127" s="5">
        <v>4766</v>
      </c>
      <c r="FG127" s="5" t="s">
        <v>33</v>
      </c>
      <c r="FH127" s="5" t="s">
        <v>33</v>
      </c>
      <c r="FI127" s="5">
        <v>0</v>
      </c>
      <c r="FJ127" s="5">
        <v>0</v>
      </c>
      <c r="FK127" s="5">
        <v>0</v>
      </c>
      <c r="FL127" s="5">
        <v>0</v>
      </c>
      <c r="FM127" s="5">
        <v>0</v>
      </c>
      <c r="FN127" s="5">
        <v>0</v>
      </c>
      <c r="FO127" s="5">
        <v>0</v>
      </c>
      <c r="FP127" s="5">
        <v>0</v>
      </c>
      <c r="FQ127" s="5">
        <v>0</v>
      </c>
      <c r="FR127" s="5">
        <v>0</v>
      </c>
      <c r="FS127" s="5">
        <v>0</v>
      </c>
      <c r="FT127" s="5">
        <v>0</v>
      </c>
      <c r="FU127" s="5" t="s">
        <v>33</v>
      </c>
      <c r="FV127" s="5" t="s">
        <v>33</v>
      </c>
      <c r="FW127" s="5" t="s">
        <v>33</v>
      </c>
      <c r="FX127" s="5" t="s">
        <v>33</v>
      </c>
      <c r="FY127" s="5" t="s">
        <v>33</v>
      </c>
      <c r="FZ127" s="5" t="s">
        <v>33</v>
      </c>
      <c r="GA127" s="5" t="s">
        <v>33</v>
      </c>
      <c r="GB127" s="5" t="s">
        <v>33</v>
      </c>
      <c r="GC127" s="5" t="s">
        <v>33</v>
      </c>
      <c r="GD127" s="5" t="s">
        <v>33</v>
      </c>
      <c r="GE127" s="5" t="s">
        <v>33</v>
      </c>
      <c r="GF127" s="5" t="s">
        <v>33</v>
      </c>
      <c r="GG127" s="5" t="s">
        <v>33</v>
      </c>
      <c r="GH127" s="5" t="s">
        <v>33</v>
      </c>
      <c r="GI127" s="5" t="s">
        <v>33</v>
      </c>
      <c r="GJ127" s="5" t="s">
        <v>33</v>
      </c>
      <c r="GK127" s="5" t="s">
        <v>33</v>
      </c>
      <c r="GL127" s="5" t="s">
        <v>33</v>
      </c>
      <c r="GM127" s="5" t="s">
        <v>33</v>
      </c>
      <c r="GN127" s="5" t="s">
        <v>33</v>
      </c>
      <c r="GO127" s="5">
        <v>136958</v>
      </c>
      <c r="GP127" s="5">
        <v>118355</v>
      </c>
      <c r="GQ127" s="5">
        <v>116155</v>
      </c>
      <c r="GR127" s="5">
        <v>122412</v>
      </c>
      <c r="GS127" s="5">
        <v>87375</v>
      </c>
      <c r="GT127" s="5">
        <v>78536</v>
      </c>
      <c r="GU127" s="5">
        <v>68529</v>
      </c>
      <c r="GV127" s="5">
        <v>34648</v>
      </c>
      <c r="GW127" s="5">
        <v>69514</v>
      </c>
      <c r="GX127" s="5">
        <v>39149</v>
      </c>
      <c r="GY127" s="5">
        <v>26016</v>
      </c>
      <c r="GZ127" s="5">
        <v>37982</v>
      </c>
      <c r="HA127" s="5">
        <v>39427</v>
      </c>
      <c r="HB127" s="5">
        <v>51281</v>
      </c>
      <c r="HC127" s="5">
        <v>39885</v>
      </c>
      <c r="HD127" s="5">
        <v>29597</v>
      </c>
      <c r="HE127" s="5">
        <v>36998</v>
      </c>
      <c r="HF127" s="5">
        <v>45272</v>
      </c>
      <c r="HG127" s="5">
        <v>45734</v>
      </c>
      <c r="HH127" s="5">
        <v>33705</v>
      </c>
      <c r="HI127" s="5">
        <v>28461</v>
      </c>
      <c r="HJ127" s="5">
        <v>31516</v>
      </c>
      <c r="HK127" s="5">
        <v>28829</v>
      </c>
      <c r="HL127" s="5">
        <v>30511</v>
      </c>
      <c r="HM127" s="5">
        <v>24437</v>
      </c>
      <c r="HN127" s="5">
        <v>32751</v>
      </c>
      <c r="HO127" s="5">
        <v>316001</v>
      </c>
      <c r="HP127" s="5">
        <v>383269</v>
      </c>
      <c r="HQ127" s="5">
        <v>35053</v>
      </c>
      <c r="HR127" s="5">
        <v>33004</v>
      </c>
      <c r="HS127" s="5" t="s">
        <v>33</v>
      </c>
      <c r="HT127" s="5" t="s">
        <v>33</v>
      </c>
      <c r="HU127" s="5">
        <v>0</v>
      </c>
      <c r="HV127" s="5">
        <v>0</v>
      </c>
      <c r="HW127" s="5">
        <v>0</v>
      </c>
      <c r="HX127" s="5">
        <v>0</v>
      </c>
      <c r="HY127" s="5">
        <v>0</v>
      </c>
      <c r="HZ127" s="5">
        <v>0</v>
      </c>
      <c r="IA127" s="5">
        <v>0</v>
      </c>
      <c r="IB127" s="5">
        <v>0</v>
      </c>
      <c r="IC127" s="5">
        <v>0</v>
      </c>
      <c r="ID127" s="5">
        <v>0</v>
      </c>
      <c r="IE127" s="5">
        <v>0</v>
      </c>
      <c r="IF127" s="5">
        <v>73821</v>
      </c>
      <c r="IG127" s="5">
        <v>76453</v>
      </c>
      <c r="IH127" s="5">
        <v>76023</v>
      </c>
      <c r="II127" s="5">
        <v>67835</v>
      </c>
      <c r="IJ127" s="5">
        <v>103335</v>
      </c>
      <c r="IK127" s="5">
        <v>372571</v>
      </c>
      <c r="IL127" s="5">
        <v>351868</v>
      </c>
      <c r="IM127" s="5">
        <v>282465</v>
      </c>
      <c r="IN127" s="5">
        <v>320519</v>
      </c>
      <c r="IO127" s="5">
        <v>306103</v>
      </c>
      <c r="IP127" s="5">
        <v>253512</v>
      </c>
      <c r="IQ127" s="5">
        <v>239886</v>
      </c>
      <c r="IR127" s="5">
        <v>255150</v>
      </c>
      <c r="IS127" s="5">
        <v>258711</v>
      </c>
      <c r="IT127" s="5">
        <v>231978</v>
      </c>
      <c r="IU127" s="5">
        <v>254606</v>
      </c>
      <c r="IV127" s="5">
        <v>262019</v>
      </c>
      <c r="IW127" s="5">
        <v>259795</v>
      </c>
      <c r="IX127" s="5">
        <v>252690</v>
      </c>
      <c r="IY127" s="5" t="s">
        <v>33</v>
      </c>
      <c r="IZ127" s="5" t="s">
        <v>33</v>
      </c>
      <c r="JA127" s="5">
        <v>0</v>
      </c>
      <c r="JB127" s="5">
        <v>0</v>
      </c>
      <c r="JC127" s="5">
        <v>0</v>
      </c>
      <c r="JD127" s="5">
        <v>0</v>
      </c>
      <c r="JE127" s="5">
        <v>0</v>
      </c>
      <c r="JF127" s="5">
        <v>0</v>
      </c>
      <c r="JG127" s="5">
        <v>0</v>
      </c>
      <c r="JH127" s="5">
        <v>0</v>
      </c>
      <c r="JI127" s="5">
        <v>0</v>
      </c>
      <c r="JJ127" s="5">
        <v>0</v>
      </c>
      <c r="JK127" s="5">
        <v>0</v>
      </c>
      <c r="JL127" s="5">
        <v>0</v>
      </c>
      <c r="JM127" s="5">
        <v>0</v>
      </c>
      <c r="JN127" s="5">
        <v>0</v>
      </c>
      <c r="JO127" s="5">
        <v>125</v>
      </c>
      <c r="JP127" s="5">
        <v>4263</v>
      </c>
      <c r="JQ127" s="5">
        <v>6030</v>
      </c>
      <c r="JR127" s="5">
        <v>3349</v>
      </c>
      <c r="JS127" s="5">
        <v>4069</v>
      </c>
      <c r="JT127" s="5">
        <v>5103</v>
      </c>
      <c r="JU127" s="5">
        <v>4153</v>
      </c>
      <c r="JV127" s="5">
        <v>2839</v>
      </c>
      <c r="JW127" s="5">
        <v>3637</v>
      </c>
      <c r="JX127" s="5">
        <v>4116</v>
      </c>
      <c r="JY127" s="5">
        <v>4079</v>
      </c>
      <c r="JZ127" s="5">
        <v>3817</v>
      </c>
      <c r="KA127" s="5">
        <v>3116</v>
      </c>
      <c r="KB127" s="5">
        <v>740</v>
      </c>
      <c r="KC127" s="5">
        <v>56</v>
      </c>
      <c r="KD127" s="5">
        <v>46</v>
      </c>
      <c r="KE127" s="5" t="s">
        <v>33</v>
      </c>
      <c r="KF127" s="5" t="s">
        <v>33</v>
      </c>
      <c r="KG127" s="5">
        <v>88077</v>
      </c>
      <c r="KH127" s="5">
        <v>82914</v>
      </c>
      <c r="KI127" s="5">
        <v>75440</v>
      </c>
      <c r="KJ127" s="5">
        <v>69581</v>
      </c>
      <c r="KK127" s="5">
        <v>59555</v>
      </c>
      <c r="KL127" s="5">
        <v>47852</v>
      </c>
      <c r="KM127" s="5">
        <v>42713</v>
      </c>
      <c r="KN127" s="5">
        <v>38534</v>
      </c>
      <c r="KO127" s="5">
        <v>36202</v>
      </c>
      <c r="KP127" s="5">
        <v>34256</v>
      </c>
      <c r="KQ127" s="5">
        <v>30845</v>
      </c>
      <c r="KR127" s="5">
        <v>30437</v>
      </c>
      <c r="KS127" s="5">
        <v>27040</v>
      </c>
      <c r="KT127" s="5">
        <v>27061</v>
      </c>
      <c r="KU127" s="5">
        <v>23795</v>
      </c>
      <c r="KV127" s="5">
        <v>21233</v>
      </c>
      <c r="KW127" s="5">
        <v>16405</v>
      </c>
      <c r="KX127" s="5">
        <v>15159</v>
      </c>
      <c r="KY127" s="5">
        <v>21376</v>
      </c>
      <c r="KZ127" s="5">
        <v>13989</v>
      </c>
      <c r="LA127" s="5">
        <v>11347</v>
      </c>
      <c r="LB127" s="5">
        <v>8614</v>
      </c>
      <c r="LC127" s="5">
        <v>9939</v>
      </c>
      <c r="LD127" s="5">
        <v>9598</v>
      </c>
      <c r="LE127" s="5">
        <v>9320</v>
      </c>
      <c r="LF127" s="5">
        <v>9359</v>
      </c>
      <c r="LG127" s="5">
        <v>6137</v>
      </c>
      <c r="LH127" s="5">
        <v>2511</v>
      </c>
      <c r="LI127" s="5">
        <v>1150</v>
      </c>
      <c r="LJ127" s="5">
        <v>1054</v>
      </c>
      <c r="LK127" s="5" t="s">
        <v>33</v>
      </c>
      <c r="LL127" s="5" t="s">
        <v>33</v>
      </c>
      <c r="LM127" s="5">
        <v>1063</v>
      </c>
      <c r="LN127" s="5">
        <v>1037</v>
      </c>
      <c r="LO127" s="5">
        <v>627</v>
      </c>
      <c r="LP127" s="5">
        <v>626</v>
      </c>
      <c r="LQ127" s="5">
        <v>847</v>
      </c>
      <c r="LR127" s="5">
        <v>1225</v>
      </c>
      <c r="LS127" s="5">
        <v>2522</v>
      </c>
      <c r="LT127" s="5">
        <v>799</v>
      </c>
      <c r="LU127" s="5">
        <v>876</v>
      </c>
      <c r="LV127" s="5">
        <v>701</v>
      </c>
      <c r="LW127" s="5">
        <v>412</v>
      </c>
      <c r="LX127" s="5">
        <v>1106</v>
      </c>
      <c r="LY127" s="5">
        <v>894</v>
      </c>
      <c r="LZ127" s="5">
        <v>731</v>
      </c>
      <c r="MA127" s="5">
        <v>851</v>
      </c>
      <c r="MB127" s="5">
        <v>719</v>
      </c>
      <c r="MC127" s="5">
        <v>588</v>
      </c>
      <c r="MD127" s="5">
        <v>1138</v>
      </c>
      <c r="ME127" s="5">
        <v>260</v>
      </c>
      <c r="MF127" s="5">
        <v>603</v>
      </c>
      <c r="MG127" s="5">
        <v>464</v>
      </c>
      <c r="MH127" s="5">
        <v>376</v>
      </c>
      <c r="MI127" s="5">
        <v>439</v>
      </c>
      <c r="MJ127" s="5">
        <v>426</v>
      </c>
      <c r="MK127" s="5">
        <v>375</v>
      </c>
      <c r="ML127" s="5">
        <v>444</v>
      </c>
      <c r="MM127" s="5">
        <v>561</v>
      </c>
      <c r="MN127" s="5">
        <v>437</v>
      </c>
      <c r="MO127" s="5">
        <v>468</v>
      </c>
      <c r="MP127" s="5">
        <v>375</v>
      </c>
      <c r="MQ127" s="5" t="s">
        <v>33</v>
      </c>
      <c r="MR127" s="5" t="s">
        <v>33</v>
      </c>
      <c r="MS127" s="5">
        <v>0</v>
      </c>
      <c r="MT127" s="5">
        <v>0</v>
      </c>
      <c r="MU127" s="5">
        <v>0</v>
      </c>
      <c r="MV127" s="5">
        <v>0</v>
      </c>
      <c r="MW127" s="5">
        <v>0</v>
      </c>
      <c r="MX127" s="5">
        <v>0</v>
      </c>
      <c r="MY127" s="5">
        <v>0</v>
      </c>
      <c r="MZ127" s="5">
        <v>0</v>
      </c>
      <c r="NA127" s="5">
        <v>0</v>
      </c>
      <c r="NB127" s="5">
        <v>0</v>
      </c>
      <c r="NC127" s="5">
        <v>0</v>
      </c>
      <c r="ND127" s="5">
        <v>0</v>
      </c>
      <c r="NE127" s="5" t="s">
        <v>33</v>
      </c>
      <c r="NF127" s="5" t="s">
        <v>33</v>
      </c>
      <c r="NG127" s="5" t="s">
        <v>33</v>
      </c>
      <c r="NH127" s="5" t="s">
        <v>33</v>
      </c>
      <c r="NI127" s="5" t="s">
        <v>33</v>
      </c>
      <c r="NJ127" s="5" t="s">
        <v>33</v>
      </c>
      <c r="NK127" s="5" t="s">
        <v>33</v>
      </c>
      <c r="NL127" s="5" t="s">
        <v>33</v>
      </c>
      <c r="NM127" s="5" t="s">
        <v>33</v>
      </c>
      <c r="NN127" s="5" t="s">
        <v>33</v>
      </c>
      <c r="NO127" s="5" t="s">
        <v>33</v>
      </c>
      <c r="NP127" s="5" t="s">
        <v>33</v>
      </c>
      <c r="NQ127" s="5" t="s">
        <v>33</v>
      </c>
      <c r="NR127" s="5" t="s">
        <v>33</v>
      </c>
      <c r="NS127" s="5" t="s">
        <v>33</v>
      </c>
      <c r="NT127" s="5" t="s">
        <v>33</v>
      </c>
      <c r="NU127" s="5" t="s">
        <v>33</v>
      </c>
      <c r="NV127" s="5" t="s">
        <v>33</v>
      </c>
      <c r="NW127" s="5" t="s">
        <v>33</v>
      </c>
      <c r="NX127" s="5" t="s">
        <v>33</v>
      </c>
      <c r="NY127" s="5">
        <v>0</v>
      </c>
      <c r="NZ127" s="5">
        <v>0</v>
      </c>
      <c r="OA127" s="5">
        <v>0</v>
      </c>
      <c r="OB127" s="5">
        <v>0</v>
      </c>
      <c r="OC127" s="5">
        <v>0</v>
      </c>
      <c r="OD127" s="5">
        <v>0</v>
      </c>
      <c r="OE127" s="5">
        <v>0</v>
      </c>
      <c r="OF127" s="5">
        <v>0</v>
      </c>
      <c r="OG127" s="5">
        <v>0</v>
      </c>
      <c r="OH127" s="5">
        <v>0</v>
      </c>
      <c r="OI127" s="5">
        <v>0</v>
      </c>
      <c r="OJ127" s="5">
        <v>0</v>
      </c>
      <c r="OK127" s="5" t="s">
        <v>33</v>
      </c>
      <c r="OL127" s="5" t="s">
        <v>33</v>
      </c>
      <c r="OM127" s="5" t="s">
        <v>33</v>
      </c>
      <c r="ON127" s="5" t="s">
        <v>33</v>
      </c>
      <c r="OO127" s="5" t="s">
        <v>33</v>
      </c>
      <c r="OP127" s="5" t="s">
        <v>33</v>
      </c>
      <c r="OQ127" s="5" t="s">
        <v>33</v>
      </c>
      <c r="OR127" s="5" t="s">
        <v>33</v>
      </c>
      <c r="OS127" s="5" t="s">
        <v>33</v>
      </c>
      <c r="OT127" s="5" t="s">
        <v>33</v>
      </c>
      <c r="OU127" s="5" t="s">
        <v>33</v>
      </c>
      <c r="OV127" s="5" t="s">
        <v>33</v>
      </c>
      <c r="OW127" s="5" t="s">
        <v>33</v>
      </c>
      <c r="OX127" s="5" t="s">
        <v>33</v>
      </c>
      <c r="OY127" s="5" t="s">
        <v>33</v>
      </c>
      <c r="OZ127" s="5" t="s">
        <v>33</v>
      </c>
      <c r="PA127" s="5" t="s">
        <v>33</v>
      </c>
      <c r="PB127" s="5" t="s">
        <v>33</v>
      </c>
      <c r="PC127" s="5" t="s">
        <v>33</v>
      </c>
      <c r="PD127" s="5" t="s">
        <v>33</v>
      </c>
      <c r="PE127" s="5">
        <v>12904</v>
      </c>
      <c r="PF127" s="5">
        <v>11979</v>
      </c>
      <c r="PG127" s="5">
        <v>11404</v>
      </c>
      <c r="PH127" s="5">
        <v>10542</v>
      </c>
      <c r="PI127" s="5">
        <v>10057</v>
      </c>
      <c r="PJ127" s="5">
        <v>10277</v>
      </c>
      <c r="PK127" s="5">
        <v>10089</v>
      </c>
      <c r="PL127" s="5">
        <v>9581</v>
      </c>
      <c r="PM127" s="5">
        <v>10103</v>
      </c>
      <c r="PN127" s="5">
        <v>10133</v>
      </c>
      <c r="PO127" s="5">
        <v>9855</v>
      </c>
      <c r="PP127" s="5">
        <v>10535</v>
      </c>
      <c r="PQ127" s="5">
        <v>10996</v>
      </c>
      <c r="PR127" s="5">
        <v>10592</v>
      </c>
      <c r="PS127" s="5">
        <v>10975</v>
      </c>
      <c r="PT127" s="5">
        <v>10432</v>
      </c>
      <c r="PU127" s="5">
        <v>11236</v>
      </c>
      <c r="PV127" s="5">
        <v>12889</v>
      </c>
      <c r="PW127" s="5">
        <v>11210</v>
      </c>
      <c r="PX127" s="5">
        <v>10164</v>
      </c>
      <c r="PY127" s="5">
        <v>9586</v>
      </c>
      <c r="PZ127" s="5">
        <v>9472</v>
      </c>
      <c r="QA127" s="5">
        <v>9441</v>
      </c>
      <c r="QB127" s="5">
        <v>8689</v>
      </c>
      <c r="QC127" s="5">
        <v>7866</v>
      </c>
      <c r="QD127" s="5">
        <v>8407</v>
      </c>
      <c r="QE127" s="5">
        <v>8246</v>
      </c>
      <c r="QF127" s="5">
        <v>8638</v>
      </c>
      <c r="QG127" s="5">
        <v>8301</v>
      </c>
      <c r="QH127" s="5">
        <v>7728</v>
      </c>
      <c r="QI127" s="5" t="s">
        <v>33</v>
      </c>
      <c r="QJ127" s="5" t="s">
        <v>33</v>
      </c>
      <c r="QK127" s="5">
        <v>12963</v>
      </c>
      <c r="QL127" s="5">
        <v>11521</v>
      </c>
      <c r="QM127" s="5">
        <v>11563</v>
      </c>
      <c r="QN127" s="5">
        <v>10624</v>
      </c>
      <c r="QO127" s="5">
        <v>11335</v>
      </c>
      <c r="QP127" s="5">
        <v>11932</v>
      </c>
      <c r="QQ127" s="5">
        <v>9758</v>
      </c>
      <c r="QR127" s="5">
        <v>8508</v>
      </c>
      <c r="QS127" s="5">
        <v>9834</v>
      </c>
      <c r="QT127" s="5">
        <v>8650</v>
      </c>
      <c r="QU127" s="5">
        <v>7033</v>
      </c>
      <c r="QV127" s="5">
        <v>7992</v>
      </c>
      <c r="QW127" s="5">
        <v>7861</v>
      </c>
      <c r="QX127" s="5">
        <v>6268</v>
      </c>
      <c r="QY127" s="5">
        <v>6526</v>
      </c>
      <c r="QZ127" s="5">
        <v>7196</v>
      </c>
      <c r="RA127" s="5">
        <v>8363</v>
      </c>
      <c r="RB127" s="5">
        <v>7651</v>
      </c>
      <c r="RC127" s="5">
        <v>7950</v>
      </c>
      <c r="RD127" s="5">
        <v>7668</v>
      </c>
      <c r="RE127" s="5">
        <v>8147</v>
      </c>
      <c r="RF127" s="5">
        <v>7361</v>
      </c>
      <c r="RG127" s="5">
        <v>7290</v>
      </c>
      <c r="RH127" s="5">
        <v>7168</v>
      </c>
      <c r="RI127" s="5">
        <v>6806</v>
      </c>
      <c r="RJ127" s="5">
        <v>6846</v>
      </c>
      <c r="RK127" s="5">
        <v>7145</v>
      </c>
      <c r="RL127" s="5">
        <v>7300</v>
      </c>
      <c r="RM127" s="5">
        <v>7145</v>
      </c>
      <c r="RN127" s="5">
        <v>6190</v>
      </c>
      <c r="RO127" s="5" t="s">
        <v>33</v>
      </c>
      <c r="RP127" s="5" t="s">
        <v>33</v>
      </c>
      <c r="RQ127" s="5">
        <v>3630</v>
      </c>
      <c r="RR127" s="5">
        <v>4076</v>
      </c>
      <c r="RS127" s="5">
        <v>4541</v>
      </c>
      <c r="RT127" s="5">
        <v>4515</v>
      </c>
      <c r="RU127" s="5">
        <v>4870</v>
      </c>
      <c r="RV127" s="5">
        <v>4786</v>
      </c>
      <c r="RW127" s="5">
        <v>4423</v>
      </c>
      <c r="RX127" s="5">
        <v>4338</v>
      </c>
      <c r="RY127" s="5">
        <v>4102</v>
      </c>
      <c r="RZ127" s="5">
        <v>3568</v>
      </c>
      <c r="SA127" s="5">
        <v>3653</v>
      </c>
      <c r="SB127" s="5">
        <v>4810</v>
      </c>
      <c r="SC127" s="5">
        <v>4769</v>
      </c>
      <c r="SD127" s="5">
        <v>4600</v>
      </c>
      <c r="SE127" s="5">
        <v>4845</v>
      </c>
      <c r="SF127" s="5">
        <v>4505</v>
      </c>
      <c r="SG127" s="5">
        <v>11120</v>
      </c>
      <c r="SH127" s="5">
        <v>9592</v>
      </c>
      <c r="SI127" s="5">
        <v>9296</v>
      </c>
      <c r="SJ127" s="5">
        <v>8460</v>
      </c>
      <c r="SK127" s="5">
        <v>9846</v>
      </c>
      <c r="SL127" s="5">
        <v>11722</v>
      </c>
      <c r="SM127" s="5">
        <v>10613</v>
      </c>
      <c r="SN127" s="5">
        <v>9794</v>
      </c>
      <c r="SO127" s="5">
        <v>9521</v>
      </c>
      <c r="SP127" s="5">
        <v>9519</v>
      </c>
      <c r="SQ127" s="5">
        <v>11684</v>
      </c>
      <c r="SR127" s="5">
        <v>11883</v>
      </c>
      <c r="SS127" s="5">
        <v>11565</v>
      </c>
      <c r="ST127" s="5">
        <v>12111</v>
      </c>
      <c r="SU127" s="5" t="s">
        <v>33</v>
      </c>
      <c r="SV127" s="5" t="s">
        <v>33</v>
      </c>
      <c r="SW127" s="5">
        <v>326</v>
      </c>
      <c r="SX127" s="5">
        <v>276</v>
      </c>
      <c r="SY127" s="5">
        <v>233</v>
      </c>
      <c r="SZ127" s="5">
        <v>301</v>
      </c>
      <c r="TA127" s="5">
        <v>365</v>
      </c>
      <c r="TB127" s="5">
        <v>557</v>
      </c>
      <c r="TC127" s="5">
        <v>503</v>
      </c>
      <c r="TD127" s="5">
        <v>209</v>
      </c>
      <c r="TE127" s="5">
        <v>195</v>
      </c>
      <c r="TF127" s="5">
        <v>203</v>
      </c>
      <c r="TG127" s="5">
        <v>310</v>
      </c>
      <c r="TH127" s="5">
        <v>468</v>
      </c>
      <c r="TI127" s="5">
        <v>437</v>
      </c>
      <c r="TJ127" s="5">
        <v>337</v>
      </c>
      <c r="TK127" s="5">
        <v>340</v>
      </c>
      <c r="TL127" s="5">
        <v>337</v>
      </c>
      <c r="TM127" s="5">
        <v>500</v>
      </c>
      <c r="TN127" s="5">
        <v>625</v>
      </c>
      <c r="TO127" s="5">
        <v>675</v>
      </c>
      <c r="TP127" s="5">
        <v>845</v>
      </c>
      <c r="TQ127" s="5">
        <v>605</v>
      </c>
      <c r="TR127" s="5">
        <v>543</v>
      </c>
      <c r="TS127" s="5">
        <v>1546</v>
      </c>
      <c r="TT127" s="5">
        <v>1661</v>
      </c>
      <c r="TU127" s="5">
        <v>1630</v>
      </c>
      <c r="TV127" s="5">
        <v>1421</v>
      </c>
      <c r="TW127" s="5">
        <v>1367</v>
      </c>
      <c r="TX127" s="5">
        <v>1505</v>
      </c>
      <c r="TY127" s="5">
        <v>1399</v>
      </c>
      <c r="TZ127" s="5">
        <v>1568</v>
      </c>
      <c r="UA127" s="5" t="s">
        <v>33</v>
      </c>
      <c r="UB127" s="5" t="s">
        <v>33</v>
      </c>
      <c r="UC127" s="5">
        <v>9</v>
      </c>
      <c r="UD127" s="5">
        <v>8</v>
      </c>
      <c r="UE127" s="5">
        <v>4</v>
      </c>
      <c r="UF127" s="5">
        <v>6</v>
      </c>
      <c r="UG127" s="5">
        <v>9</v>
      </c>
      <c r="UH127" s="5">
        <v>9</v>
      </c>
      <c r="UI127" s="5">
        <v>10</v>
      </c>
      <c r="UJ127" s="5">
        <v>9</v>
      </c>
      <c r="UK127" s="5">
        <v>21</v>
      </c>
      <c r="UL127" s="5">
        <v>5</v>
      </c>
      <c r="UM127" s="5">
        <v>9</v>
      </c>
      <c r="UN127" s="5">
        <v>3</v>
      </c>
      <c r="UO127" s="5">
        <v>6</v>
      </c>
      <c r="UP127" s="5">
        <v>11</v>
      </c>
      <c r="UQ127" s="5">
        <v>11</v>
      </c>
      <c r="UR127" s="5">
        <v>37</v>
      </c>
      <c r="US127" s="5">
        <v>150</v>
      </c>
      <c r="UT127" s="5">
        <v>165</v>
      </c>
      <c r="UU127" s="5">
        <v>156</v>
      </c>
      <c r="UV127" s="5">
        <v>157</v>
      </c>
      <c r="UW127" s="5">
        <v>204</v>
      </c>
      <c r="UX127" s="5">
        <v>112</v>
      </c>
      <c r="UY127" s="5">
        <v>16</v>
      </c>
      <c r="UZ127" s="5">
        <v>8</v>
      </c>
      <c r="VA127" s="5">
        <v>8</v>
      </c>
      <c r="VB127" s="5">
        <v>38</v>
      </c>
      <c r="VC127" s="5">
        <v>55</v>
      </c>
      <c r="VD127" s="5">
        <v>63</v>
      </c>
      <c r="VE127" s="5">
        <v>47</v>
      </c>
      <c r="VF127" s="5">
        <v>47</v>
      </c>
      <c r="VG127" s="5" t="s">
        <v>33</v>
      </c>
      <c r="VH127" s="5" t="s">
        <v>33</v>
      </c>
      <c r="VI127" s="5">
        <v>35863</v>
      </c>
      <c r="VJ127" s="5">
        <v>35064</v>
      </c>
      <c r="VK127" s="5">
        <v>31977</v>
      </c>
      <c r="VL127" s="5">
        <v>32160</v>
      </c>
      <c r="VM127" s="5">
        <v>39391</v>
      </c>
      <c r="VN127" s="5">
        <v>35422</v>
      </c>
      <c r="VO127" s="5">
        <v>34549</v>
      </c>
      <c r="VP127" s="5">
        <v>32514</v>
      </c>
      <c r="VQ127" s="5">
        <v>29143</v>
      </c>
      <c r="VR127" s="5">
        <v>23575</v>
      </c>
      <c r="VS127" s="5">
        <v>25139</v>
      </c>
      <c r="VT127" s="5">
        <v>28754</v>
      </c>
      <c r="VU127" s="5">
        <v>20170</v>
      </c>
      <c r="VV127" s="5">
        <v>23000</v>
      </c>
      <c r="VW127" s="5">
        <v>18506</v>
      </c>
      <c r="VX127" s="5">
        <v>24500</v>
      </c>
      <c r="VY127" s="5">
        <v>40800</v>
      </c>
      <c r="VZ127" s="5">
        <v>38267</v>
      </c>
      <c r="WA127" s="5">
        <v>36052</v>
      </c>
      <c r="WB127" s="5">
        <v>35735</v>
      </c>
      <c r="WC127" s="5">
        <v>33038</v>
      </c>
      <c r="WD127" s="5">
        <v>31473</v>
      </c>
      <c r="WE127" s="5">
        <v>25409</v>
      </c>
      <c r="WF127" s="5">
        <v>36314</v>
      </c>
      <c r="WG127" s="5">
        <v>25691</v>
      </c>
      <c r="WH127" s="5">
        <v>27096</v>
      </c>
      <c r="WI127" s="5">
        <v>25784</v>
      </c>
      <c r="WJ127" s="5">
        <v>23735</v>
      </c>
      <c r="WK127" s="5">
        <v>20992</v>
      </c>
      <c r="WL127" s="5">
        <v>19752</v>
      </c>
      <c r="WM127" s="5" t="s">
        <v>33</v>
      </c>
      <c r="WN127" s="5" t="s">
        <v>33</v>
      </c>
      <c r="WO127" s="5">
        <v>0</v>
      </c>
      <c r="WP127" s="5">
        <v>0</v>
      </c>
      <c r="WQ127" s="5">
        <v>0</v>
      </c>
      <c r="WR127" s="5">
        <v>0</v>
      </c>
      <c r="WS127" s="5">
        <v>0</v>
      </c>
      <c r="WT127" s="5">
        <v>1</v>
      </c>
      <c r="WU127" s="5">
        <v>0</v>
      </c>
      <c r="WV127" s="5">
        <v>0</v>
      </c>
      <c r="WW127" s="5">
        <v>1</v>
      </c>
      <c r="WX127" s="5">
        <v>3</v>
      </c>
      <c r="WY127" s="5">
        <v>1</v>
      </c>
      <c r="WZ127" s="5">
        <v>0</v>
      </c>
      <c r="XA127" s="5">
        <v>0</v>
      </c>
      <c r="XB127" s="5">
        <v>0</v>
      </c>
      <c r="XC127" s="5">
        <v>0</v>
      </c>
      <c r="XD127" s="5">
        <v>0</v>
      </c>
      <c r="XE127" s="5">
        <v>0</v>
      </c>
      <c r="XF127" s="5">
        <v>4</v>
      </c>
      <c r="XG127" s="5">
        <v>0</v>
      </c>
      <c r="XH127" s="5">
        <v>250</v>
      </c>
      <c r="XI127" s="5">
        <v>159</v>
      </c>
      <c r="XJ127" s="5">
        <v>96</v>
      </c>
      <c r="XK127" s="5">
        <v>156</v>
      </c>
      <c r="XL127" s="5">
        <v>256</v>
      </c>
      <c r="XM127" s="5">
        <v>199</v>
      </c>
      <c r="XN127" s="5">
        <v>235</v>
      </c>
      <c r="XO127" s="5">
        <v>403</v>
      </c>
      <c r="XP127" s="5">
        <v>311</v>
      </c>
      <c r="XQ127" s="5">
        <v>300</v>
      </c>
      <c r="XR127" s="5">
        <v>256</v>
      </c>
      <c r="XS127" s="1">
        <v>40051</v>
      </c>
      <c r="XT127" s="3" t="s">
        <v>180</v>
      </c>
      <c r="XU127" s="3" t="s">
        <v>179</v>
      </c>
      <c r="XV127" s="3" t="s">
        <v>179</v>
      </c>
      <c r="XW127" s="3" t="s">
        <v>179</v>
      </c>
      <c r="XX127" s="3" t="s">
        <v>180</v>
      </c>
      <c r="XY127" s="3" t="s">
        <v>179</v>
      </c>
      <c r="XZ127" s="3"/>
    </row>
    <row r="128" spans="1:650" x14ac:dyDescent="0.3">
      <c r="A128" s="6" t="s">
        <v>159</v>
      </c>
      <c r="B128" s="1">
        <v>4057029</v>
      </c>
      <c r="C128" s="5">
        <v>2917</v>
      </c>
      <c r="D128" s="5">
        <v>2275</v>
      </c>
      <c r="E128" s="5">
        <v>1898</v>
      </c>
      <c r="F128" s="5">
        <v>1397</v>
      </c>
      <c r="G128" s="5">
        <v>2927</v>
      </c>
      <c r="H128" s="5">
        <v>447</v>
      </c>
      <c r="I128" s="5">
        <v>-1428</v>
      </c>
      <c r="J128" s="5">
        <v>51</v>
      </c>
      <c r="K128" s="5">
        <v>3675</v>
      </c>
      <c r="L128" s="5">
        <v>2049</v>
      </c>
      <c r="M128" s="5">
        <v>1478</v>
      </c>
      <c r="N128" s="5">
        <v>3448</v>
      </c>
      <c r="O128" s="5">
        <v>4142</v>
      </c>
      <c r="P128" s="5">
        <v>832</v>
      </c>
      <c r="Q128" s="5">
        <v>-2158</v>
      </c>
      <c r="R128" s="5">
        <v>8110</v>
      </c>
      <c r="S128" s="5">
        <v>0</v>
      </c>
      <c r="T128" s="5">
        <v>0</v>
      </c>
      <c r="U128" s="5">
        <v>-19</v>
      </c>
      <c r="V128" s="5">
        <v>23</v>
      </c>
      <c r="W128" s="5">
        <v>2613</v>
      </c>
      <c r="X128" s="5">
        <v>3843</v>
      </c>
      <c r="Y128" s="5">
        <v>2540</v>
      </c>
      <c r="Z128" s="5">
        <v>1508</v>
      </c>
      <c r="AA128" s="5">
        <v>3976</v>
      </c>
      <c r="AB128" s="5">
        <v>-5971</v>
      </c>
      <c r="AC128" s="5">
        <v>-51</v>
      </c>
      <c r="AD128" s="5">
        <v>81</v>
      </c>
      <c r="AE128" s="5">
        <v>8776</v>
      </c>
      <c r="AF128" s="5">
        <v>3536</v>
      </c>
      <c r="AG128" s="5">
        <v>0</v>
      </c>
      <c r="AH128" s="5">
        <v>0</v>
      </c>
      <c r="AI128" s="5">
        <v>0</v>
      </c>
      <c r="AJ128" s="5">
        <v>0</v>
      </c>
      <c r="AK128" s="5">
        <v>0</v>
      </c>
      <c r="AL128" s="5">
        <v>0</v>
      </c>
      <c r="AM128" s="5">
        <v>2</v>
      </c>
      <c r="AN128" s="5">
        <v>0</v>
      </c>
      <c r="AO128" s="5">
        <v>0</v>
      </c>
      <c r="AP128" s="5">
        <v>0</v>
      </c>
      <c r="AQ128" s="5">
        <v>0</v>
      </c>
      <c r="AR128" s="5">
        <v>0</v>
      </c>
      <c r="AS128" s="5">
        <v>0</v>
      </c>
      <c r="AT128" s="5">
        <v>7922</v>
      </c>
      <c r="AU128" s="5">
        <v>5021</v>
      </c>
      <c r="AV128" s="5">
        <v>29536</v>
      </c>
      <c r="AW128" s="5">
        <v>10057</v>
      </c>
      <c r="AX128" s="5">
        <v>85685</v>
      </c>
      <c r="AY128" s="5">
        <v>66957</v>
      </c>
      <c r="AZ128" s="5">
        <v>8455</v>
      </c>
      <c r="BA128" s="5">
        <v>21352</v>
      </c>
      <c r="BB128" s="5">
        <v>99513</v>
      </c>
      <c r="BC128" s="5">
        <v>11392</v>
      </c>
      <c r="BD128" s="5">
        <v>10578</v>
      </c>
      <c r="BE128" s="5">
        <v>12825</v>
      </c>
      <c r="BF128" s="5">
        <v>16521</v>
      </c>
      <c r="BG128" s="5">
        <v>10004</v>
      </c>
      <c r="BH128" s="5">
        <v>38170</v>
      </c>
      <c r="BI128" s="5">
        <v>21053</v>
      </c>
      <c r="BJ128" s="5">
        <v>33636</v>
      </c>
      <c r="BK128" s="5">
        <v>66186</v>
      </c>
      <c r="BL128" s="5">
        <v>57988</v>
      </c>
      <c r="BM128" s="5">
        <v>95081</v>
      </c>
      <c r="BN128" s="5">
        <v>61990</v>
      </c>
      <c r="BO128" s="5">
        <v>2029</v>
      </c>
      <c r="BP128" s="5">
        <v>1092</v>
      </c>
      <c r="BQ128" s="5">
        <v>439</v>
      </c>
      <c r="BR128" s="5">
        <v>340</v>
      </c>
      <c r="BS128" s="5">
        <v>1392</v>
      </c>
      <c r="BT128" s="5">
        <v>845</v>
      </c>
      <c r="BU128" s="5">
        <v>1052</v>
      </c>
      <c r="BV128" s="5">
        <v>769</v>
      </c>
      <c r="BW128" s="5">
        <v>26</v>
      </c>
      <c r="BX128" s="5">
        <v>1892</v>
      </c>
      <c r="BY128" s="5">
        <v>323</v>
      </c>
      <c r="BZ128" s="5">
        <v>206</v>
      </c>
      <c r="CA128" s="5">
        <v>-93</v>
      </c>
      <c r="CB128" s="5">
        <v>1844</v>
      </c>
      <c r="CC128" s="5">
        <v>803</v>
      </c>
      <c r="CD128" s="5">
        <v>877</v>
      </c>
      <c r="CE128" s="5">
        <v>261</v>
      </c>
      <c r="CF128" s="5">
        <v>2265</v>
      </c>
      <c r="CG128" s="5">
        <v>533</v>
      </c>
      <c r="CH128" s="5">
        <v>-7852</v>
      </c>
      <c r="CI128" s="5">
        <v>-360</v>
      </c>
      <c r="CJ128" s="5">
        <v>7771</v>
      </c>
      <c r="CK128" s="5">
        <v>4467</v>
      </c>
      <c r="CL128" s="5">
        <v>7416</v>
      </c>
      <c r="CM128" s="5">
        <v>9107</v>
      </c>
      <c r="CN128" s="5">
        <v>2708</v>
      </c>
      <c r="CO128" s="5">
        <v>4017</v>
      </c>
      <c r="CP128" s="5">
        <v>1870</v>
      </c>
      <c r="CQ128" s="5">
        <v>2149</v>
      </c>
      <c r="CR128" s="5">
        <v>1647</v>
      </c>
      <c r="CS128" s="5">
        <v>-5445</v>
      </c>
      <c r="CT128" s="5">
        <v>1534</v>
      </c>
      <c r="CU128" s="5">
        <v>42361</v>
      </c>
      <c r="CV128" s="5">
        <v>31596</v>
      </c>
      <c r="CW128" s="5">
        <v>27191</v>
      </c>
      <c r="CX128" s="5">
        <v>36645</v>
      </c>
      <c r="CY128" s="5">
        <v>33332</v>
      </c>
      <c r="CZ128" s="5">
        <v>38991</v>
      </c>
      <c r="DA128" s="5">
        <v>26853</v>
      </c>
      <c r="DB128" s="5">
        <v>57423</v>
      </c>
      <c r="DC128" s="5">
        <v>35304</v>
      </c>
      <c r="DD128" s="5">
        <v>34519</v>
      </c>
      <c r="DE128" s="5">
        <v>42024</v>
      </c>
      <c r="DF128" s="5">
        <v>44940</v>
      </c>
      <c r="DG128" s="5">
        <v>31398</v>
      </c>
      <c r="DH128" s="5">
        <v>28277</v>
      </c>
      <c r="DI128" s="5">
        <v>31330</v>
      </c>
      <c r="DJ128" s="5">
        <v>23707</v>
      </c>
      <c r="DK128" s="5">
        <v>29138</v>
      </c>
      <c r="DL128" s="5">
        <v>13934</v>
      </c>
      <c r="DM128" s="5">
        <v>15483</v>
      </c>
      <c r="DN128" s="5">
        <v>20917</v>
      </c>
      <c r="DO128" s="5">
        <v>23646</v>
      </c>
      <c r="DP128" s="5">
        <v>14970</v>
      </c>
      <c r="DQ128" s="5">
        <v>26327</v>
      </c>
      <c r="DR128" s="5">
        <v>21861</v>
      </c>
      <c r="DS128" s="5">
        <v>17453</v>
      </c>
      <c r="DT128" s="5">
        <v>19640</v>
      </c>
      <c r="DU128" s="5">
        <v>20820</v>
      </c>
      <c r="DV128" s="5">
        <v>32756</v>
      </c>
      <c r="DW128" s="5">
        <v>9848</v>
      </c>
      <c r="DX128" s="5">
        <v>16146</v>
      </c>
      <c r="DY128" s="5">
        <v>11625</v>
      </c>
      <c r="DZ128" s="5">
        <v>19398</v>
      </c>
      <c r="EA128" s="5">
        <v>1932</v>
      </c>
      <c r="EB128" s="5">
        <v>4102</v>
      </c>
      <c r="EC128" s="5">
        <v>7651</v>
      </c>
      <c r="ED128" s="5">
        <v>4481</v>
      </c>
      <c r="EE128" s="5">
        <v>4110</v>
      </c>
      <c r="EF128" s="5">
        <v>949</v>
      </c>
      <c r="EG128" s="5">
        <v>18412</v>
      </c>
      <c r="EH128" s="5">
        <v>17298</v>
      </c>
      <c r="EI128" s="5">
        <v>5995</v>
      </c>
      <c r="EJ128" s="5">
        <v>713</v>
      </c>
      <c r="EK128" s="5">
        <v>-965</v>
      </c>
      <c r="EL128" s="5">
        <v>8000</v>
      </c>
      <c r="EM128" s="5">
        <v>9342</v>
      </c>
      <c r="EN128" s="5">
        <v>17441</v>
      </c>
      <c r="EO128" s="5">
        <v>650</v>
      </c>
      <c r="EP128" s="5">
        <v>4186</v>
      </c>
      <c r="EQ128" s="5">
        <v>27</v>
      </c>
      <c r="ER128" s="5">
        <v>607</v>
      </c>
      <c r="ES128" s="5">
        <v>462</v>
      </c>
      <c r="ET128" s="5">
        <v>713</v>
      </c>
      <c r="EU128" s="5">
        <v>245</v>
      </c>
      <c r="EV128" s="5">
        <v>2639</v>
      </c>
      <c r="EW128" s="5">
        <v>-650</v>
      </c>
      <c r="EX128" s="5">
        <v>1626</v>
      </c>
      <c r="EY128" s="5">
        <v>2720</v>
      </c>
      <c r="EZ128" s="5">
        <v>1679</v>
      </c>
      <c r="FA128" s="5">
        <v>-921</v>
      </c>
      <c r="FB128" s="5">
        <v>4297</v>
      </c>
      <c r="FC128" s="5">
        <v>6990</v>
      </c>
      <c r="FD128" s="5">
        <v>64</v>
      </c>
      <c r="FE128" s="5">
        <v>4860</v>
      </c>
      <c r="FF128" s="5">
        <v>3824</v>
      </c>
      <c r="FG128" s="5">
        <v>0</v>
      </c>
      <c r="FH128" s="5">
        <v>0</v>
      </c>
      <c r="FI128" s="5">
        <v>0</v>
      </c>
      <c r="FJ128" s="5">
        <v>0</v>
      </c>
      <c r="FK128" s="5">
        <v>0</v>
      </c>
      <c r="FL128" s="5">
        <v>0</v>
      </c>
      <c r="FM128" s="5">
        <v>0</v>
      </c>
      <c r="FN128" s="5">
        <v>0</v>
      </c>
      <c r="FO128" s="5">
        <v>0</v>
      </c>
      <c r="FP128" s="5">
        <v>0</v>
      </c>
      <c r="FQ128" s="5">
        <v>0</v>
      </c>
      <c r="FR128" s="5">
        <v>0</v>
      </c>
      <c r="FS128" s="5">
        <v>0</v>
      </c>
      <c r="FT128" s="5">
        <v>0</v>
      </c>
      <c r="FU128" s="5" t="s">
        <v>33</v>
      </c>
      <c r="FV128" s="5" t="s">
        <v>33</v>
      </c>
      <c r="FW128" s="5" t="s">
        <v>33</v>
      </c>
      <c r="FX128" s="5" t="s">
        <v>33</v>
      </c>
      <c r="FY128" s="5" t="s">
        <v>33</v>
      </c>
      <c r="FZ128" s="5" t="s">
        <v>33</v>
      </c>
      <c r="GA128" s="5" t="s">
        <v>33</v>
      </c>
      <c r="GB128" s="5" t="s">
        <v>33</v>
      </c>
      <c r="GC128" s="5" t="s">
        <v>33</v>
      </c>
      <c r="GD128" s="5" t="s">
        <v>33</v>
      </c>
      <c r="GE128" s="5" t="s">
        <v>33</v>
      </c>
      <c r="GF128" s="5" t="s">
        <v>33</v>
      </c>
      <c r="GG128" s="5" t="s">
        <v>33</v>
      </c>
      <c r="GH128" s="5" t="s">
        <v>33</v>
      </c>
      <c r="GI128" s="5" t="s">
        <v>33</v>
      </c>
      <c r="GJ128" s="5" t="s">
        <v>33</v>
      </c>
      <c r="GK128" s="5" t="s">
        <v>33</v>
      </c>
      <c r="GL128" s="5" t="s">
        <v>33</v>
      </c>
      <c r="GM128" s="5">
        <v>49238</v>
      </c>
      <c r="GN128" s="5">
        <v>39066</v>
      </c>
      <c r="GO128" s="5">
        <v>37179</v>
      </c>
      <c r="GP128" s="5">
        <v>42863</v>
      </c>
      <c r="GQ128" s="5">
        <v>41763</v>
      </c>
      <c r="GR128" s="5">
        <v>41231</v>
      </c>
      <c r="GS128" s="5">
        <v>44889</v>
      </c>
      <c r="GT128" s="5">
        <v>75541</v>
      </c>
      <c r="GU128" s="5">
        <v>45000</v>
      </c>
      <c r="GV128" s="5">
        <v>39172</v>
      </c>
      <c r="GW128" s="5">
        <v>42860</v>
      </c>
      <c r="GX128" s="5">
        <v>64516</v>
      </c>
      <c r="GY128" s="5">
        <v>49810</v>
      </c>
      <c r="GZ128" s="5">
        <v>77929</v>
      </c>
      <c r="HA128" s="5">
        <v>40683</v>
      </c>
      <c r="HB128" s="5">
        <v>122565</v>
      </c>
      <c r="HC128" s="5">
        <v>96382</v>
      </c>
      <c r="HD128" s="5">
        <v>25260</v>
      </c>
      <c r="HE128" s="5">
        <v>37811</v>
      </c>
      <c r="HF128" s="5">
        <v>113314</v>
      </c>
      <c r="HG128" s="5">
        <v>37537</v>
      </c>
      <c r="HH128" s="5">
        <v>39802</v>
      </c>
      <c r="HI128" s="5">
        <v>45509</v>
      </c>
      <c r="HJ128" s="5">
        <v>48930</v>
      </c>
      <c r="HK128" s="5">
        <v>43259</v>
      </c>
      <c r="HL128" s="5">
        <v>56226</v>
      </c>
      <c r="HM128" s="5">
        <v>44919</v>
      </c>
      <c r="HN128" s="5">
        <v>72640</v>
      </c>
      <c r="HO128" s="5">
        <v>93948</v>
      </c>
      <c r="HP128" s="5">
        <v>79381</v>
      </c>
      <c r="HQ128" s="5">
        <v>106120</v>
      </c>
      <c r="HR128" s="5">
        <v>86745</v>
      </c>
      <c r="HS128" s="5">
        <v>57262</v>
      </c>
      <c r="HT128" s="5">
        <v>57277</v>
      </c>
      <c r="HU128" s="5">
        <v>85017</v>
      </c>
      <c r="HV128" s="5">
        <v>154050</v>
      </c>
      <c r="HW128" s="5">
        <v>217905</v>
      </c>
      <c r="HX128" s="5">
        <v>199009</v>
      </c>
      <c r="HY128" s="5">
        <v>186228</v>
      </c>
      <c r="HZ128" s="5">
        <v>195496</v>
      </c>
      <c r="IA128" s="5">
        <v>212825</v>
      </c>
      <c r="IB128" s="5">
        <v>288249</v>
      </c>
      <c r="IC128" s="5">
        <v>568742</v>
      </c>
      <c r="ID128" s="5">
        <v>459056</v>
      </c>
      <c r="IE128" s="5">
        <v>504965</v>
      </c>
      <c r="IF128" s="5">
        <v>484476</v>
      </c>
      <c r="IG128" s="5">
        <v>500945</v>
      </c>
      <c r="IH128" s="5">
        <v>511657</v>
      </c>
      <c r="II128" s="5">
        <v>521149</v>
      </c>
      <c r="IJ128" s="5">
        <v>537679</v>
      </c>
      <c r="IK128" s="5">
        <v>597515</v>
      </c>
      <c r="IL128" s="5">
        <v>331929</v>
      </c>
      <c r="IM128" s="5">
        <v>353199</v>
      </c>
      <c r="IN128" s="5">
        <v>390062</v>
      </c>
      <c r="IO128" s="5">
        <v>374428</v>
      </c>
      <c r="IP128" s="5">
        <v>381613</v>
      </c>
      <c r="IQ128" s="5">
        <v>345865</v>
      </c>
      <c r="IR128" s="5">
        <v>363186</v>
      </c>
      <c r="IS128" s="5">
        <v>386591</v>
      </c>
      <c r="IT128" s="5">
        <v>372228</v>
      </c>
      <c r="IU128" s="5">
        <v>388558</v>
      </c>
      <c r="IV128" s="5">
        <v>352942</v>
      </c>
      <c r="IW128" s="5">
        <v>365831</v>
      </c>
      <c r="IX128" s="5">
        <v>341853</v>
      </c>
      <c r="IY128" s="5">
        <v>0</v>
      </c>
      <c r="IZ128" s="5">
        <v>2</v>
      </c>
      <c r="JA128" s="5">
        <v>8375</v>
      </c>
      <c r="JB128" s="5">
        <v>6888</v>
      </c>
      <c r="JC128" s="5">
        <v>13154</v>
      </c>
      <c r="JD128" s="5">
        <v>11546</v>
      </c>
      <c r="JE128" s="5">
        <v>5820</v>
      </c>
      <c r="JF128" s="5">
        <v>11791</v>
      </c>
      <c r="JG128" s="5">
        <v>10590</v>
      </c>
      <c r="JH128" s="5">
        <v>3558</v>
      </c>
      <c r="JI128" s="5">
        <v>9556</v>
      </c>
      <c r="JJ128" s="5">
        <v>9290</v>
      </c>
      <c r="JK128" s="5">
        <v>9339</v>
      </c>
      <c r="JL128" s="5">
        <v>18744</v>
      </c>
      <c r="JM128" s="5">
        <v>50497</v>
      </c>
      <c r="JN128" s="5">
        <v>27278</v>
      </c>
      <c r="JO128" s="5">
        <v>76826</v>
      </c>
      <c r="JP128" s="5">
        <v>75439</v>
      </c>
      <c r="JQ128" s="5">
        <v>29519</v>
      </c>
      <c r="JR128" s="5">
        <v>55212</v>
      </c>
      <c r="JS128" s="5">
        <v>43749</v>
      </c>
      <c r="JT128" s="5">
        <v>44190</v>
      </c>
      <c r="JU128" s="5">
        <v>37246</v>
      </c>
      <c r="JV128" s="5">
        <v>32555</v>
      </c>
      <c r="JW128" s="5">
        <v>41609</v>
      </c>
      <c r="JX128" s="5">
        <v>44924</v>
      </c>
      <c r="JY128" s="5">
        <v>42855</v>
      </c>
      <c r="JZ128" s="5">
        <v>43754</v>
      </c>
      <c r="KA128" s="5">
        <v>42676</v>
      </c>
      <c r="KB128" s="5">
        <v>48800</v>
      </c>
      <c r="KC128" s="5">
        <v>47678</v>
      </c>
      <c r="KD128" s="5">
        <v>53554</v>
      </c>
      <c r="KE128" s="5">
        <v>116111</v>
      </c>
      <c r="KF128" s="5">
        <v>93352</v>
      </c>
      <c r="KG128" s="5">
        <v>104188</v>
      </c>
      <c r="KH128" s="5">
        <v>99041</v>
      </c>
      <c r="KI128" s="5">
        <v>86608</v>
      </c>
      <c r="KJ128" s="5">
        <v>57419</v>
      </c>
      <c r="KK128" s="5">
        <v>58804</v>
      </c>
      <c r="KL128" s="5">
        <v>44260</v>
      </c>
      <c r="KM128" s="5">
        <v>19903</v>
      </c>
      <c r="KN128" s="5">
        <v>1546</v>
      </c>
      <c r="KO128" s="5">
        <v>17779</v>
      </c>
      <c r="KP128" s="5">
        <v>73750</v>
      </c>
      <c r="KQ128" s="5">
        <v>66583</v>
      </c>
      <c r="KR128" s="5">
        <v>51595</v>
      </c>
      <c r="KS128" s="5">
        <v>54842</v>
      </c>
      <c r="KT128" s="5">
        <v>32673</v>
      </c>
      <c r="KU128" s="5">
        <v>26554</v>
      </c>
      <c r="KV128" s="5">
        <v>22939</v>
      </c>
      <c r="KW128" s="5">
        <v>23361</v>
      </c>
      <c r="KX128" s="5">
        <v>12564</v>
      </c>
      <c r="KY128" s="5">
        <v>4745</v>
      </c>
      <c r="KZ128" s="5">
        <v>5569</v>
      </c>
      <c r="LA128" s="5">
        <v>5520</v>
      </c>
      <c r="LB128" s="5">
        <v>5472</v>
      </c>
      <c r="LC128" s="5">
        <v>5144</v>
      </c>
      <c r="LD128" s="5">
        <v>6409</v>
      </c>
      <c r="LE128" s="5">
        <v>5442</v>
      </c>
      <c r="LF128" s="5">
        <v>6209</v>
      </c>
      <c r="LG128" s="5">
        <v>8036</v>
      </c>
      <c r="LH128" s="5">
        <v>8011</v>
      </c>
      <c r="LI128" s="5">
        <v>6912</v>
      </c>
      <c r="LJ128" s="5">
        <v>6920</v>
      </c>
      <c r="LK128" s="5">
        <v>170</v>
      </c>
      <c r="LL128" s="5">
        <v>353</v>
      </c>
      <c r="LM128" s="5">
        <v>280</v>
      </c>
      <c r="LN128" s="5">
        <v>260</v>
      </c>
      <c r="LO128" s="5">
        <v>328</v>
      </c>
      <c r="LP128" s="5">
        <v>107</v>
      </c>
      <c r="LQ128" s="5">
        <v>246</v>
      </c>
      <c r="LR128" s="5">
        <v>254</v>
      </c>
      <c r="LS128" s="5">
        <v>238</v>
      </c>
      <c r="LT128" s="5">
        <v>319</v>
      </c>
      <c r="LU128" s="5">
        <v>445</v>
      </c>
      <c r="LV128" s="5">
        <v>738</v>
      </c>
      <c r="LW128" s="5">
        <v>826</v>
      </c>
      <c r="LX128" s="5">
        <v>458</v>
      </c>
      <c r="LY128" s="5">
        <v>463</v>
      </c>
      <c r="LZ128" s="5">
        <v>566</v>
      </c>
      <c r="MA128" s="5">
        <v>769</v>
      </c>
      <c r="MB128" s="5">
        <v>2076</v>
      </c>
      <c r="MC128" s="5">
        <v>2974</v>
      </c>
      <c r="MD128" s="5">
        <v>2196</v>
      </c>
      <c r="ME128" s="5">
        <v>2381</v>
      </c>
      <c r="MF128" s="5">
        <v>1340</v>
      </c>
      <c r="MG128" s="5">
        <v>3371</v>
      </c>
      <c r="MH128" s="5">
        <v>2923</v>
      </c>
      <c r="MI128" s="5">
        <v>3207</v>
      </c>
      <c r="MJ128" s="5">
        <v>2149</v>
      </c>
      <c r="MK128" s="5">
        <v>2424</v>
      </c>
      <c r="ML128" s="5">
        <v>1842</v>
      </c>
      <c r="MM128" s="5">
        <v>3169</v>
      </c>
      <c r="MN128" s="5">
        <v>3627</v>
      </c>
      <c r="MO128" s="5">
        <v>2937</v>
      </c>
      <c r="MP128" s="5">
        <v>2594</v>
      </c>
      <c r="MQ128" s="5">
        <v>0</v>
      </c>
      <c r="MR128" s="5">
        <v>0</v>
      </c>
      <c r="MS128" s="5">
        <v>0</v>
      </c>
      <c r="MT128" s="5">
        <v>0</v>
      </c>
      <c r="MU128" s="5">
        <v>0</v>
      </c>
      <c r="MV128" s="5">
        <v>0</v>
      </c>
      <c r="MW128" s="5">
        <v>0</v>
      </c>
      <c r="MX128" s="5">
        <v>0</v>
      </c>
      <c r="MY128" s="5">
        <v>0</v>
      </c>
      <c r="MZ128" s="5">
        <v>2</v>
      </c>
      <c r="NA128" s="5">
        <v>93</v>
      </c>
      <c r="NB128" s="5">
        <v>169</v>
      </c>
      <c r="NC128" s="5">
        <v>182</v>
      </c>
      <c r="ND128" s="5">
        <v>1324</v>
      </c>
      <c r="NE128" s="5" t="s">
        <v>33</v>
      </c>
      <c r="NF128" s="5" t="s">
        <v>33</v>
      </c>
      <c r="NG128" s="5" t="s">
        <v>33</v>
      </c>
      <c r="NH128" s="5" t="s">
        <v>33</v>
      </c>
      <c r="NI128" s="5" t="s">
        <v>33</v>
      </c>
      <c r="NJ128" s="5" t="s">
        <v>33</v>
      </c>
      <c r="NK128" s="5" t="s">
        <v>33</v>
      </c>
      <c r="NL128" s="5" t="s">
        <v>33</v>
      </c>
      <c r="NM128" s="5" t="s">
        <v>33</v>
      </c>
      <c r="NN128" s="5" t="s">
        <v>33</v>
      </c>
      <c r="NO128" s="5" t="s">
        <v>33</v>
      </c>
      <c r="NP128" s="5" t="s">
        <v>33</v>
      </c>
      <c r="NQ128" s="5" t="s">
        <v>33</v>
      </c>
      <c r="NR128" s="5" t="s">
        <v>33</v>
      </c>
      <c r="NS128" s="5" t="s">
        <v>33</v>
      </c>
      <c r="NT128" s="5" t="s">
        <v>33</v>
      </c>
      <c r="NU128" s="5" t="s">
        <v>33</v>
      </c>
      <c r="NV128" s="5" t="s">
        <v>33</v>
      </c>
      <c r="NW128" s="5">
        <v>0</v>
      </c>
      <c r="NX128" s="5">
        <v>0</v>
      </c>
      <c r="NY128" s="5">
        <v>0</v>
      </c>
      <c r="NZ128" s="5">
        <v>0</v>
      </c>
      <c r="OA128" s="5">
        <v>0</v>
      </c>
      <c r="OB128" s="5">
        <v>0</v>
      </c>
      <c r="OC128" s="5">
        <v>0</v>
      </c>
      <c r="OD128" s="5">
        <v>0</v>
      </c>
      <c r="OE128" s="5">
        <v>0</v>
      </c>
      <c r="OF128" s="5">
        <v>0</v>
      </c>
      <c r="OG128" s="5">
        <v>0</v>
      </c>
      <c r="OH128" s="5">
        <v>0</v>
      </c>
      <c r="OI128" s="5">
        <v>0</v>
      </c>
      <c r="OJ128" s="5">
        <v>0</v>
      </c>
      <c r="OK128" s="5" t="s">
        <v>33</v>
      </c>
      <c r="OL128" s="5" t="s">
        <v>33</v>
      </c>
      <c r="OM128" s="5" t="s">
        <v>33</v>
      </c>
      <c r="ON128" s="5" t="s">
        <v>33</v>
      </c>
      <c r="OO128" s="5" t="s">
        <v>33</v>
      </c>
      <c r="OP128" s="5" t="s">
        <v>33</v>
      </c>
      <c r="OQ128" s="5" t="s">
        <v>33</v>
      </c>
      <c r="OR128" s="5" t="s">
        <v>33</v>
      </c>
      <c r="OS128" s="5" t="s">
        <v>33</v>
      </c>
      <c r="OT128" s="5" t="s">
        <v>33</v>
      </c>
      <c r="OU128" s="5" t="s">
        <v>33</v>
      </c>
      <c r="OV128" s="5" t="s">
        <v>33</v>
      </c>
      <c r="OW128" s="5" t="s">
        <v>33</v>
      </c>
      <c r="OX128" s="5" t="s">
        <v>33</v>
      </c>
      <c r="OY128" s="5" t="s">
        <v>33</v>
      </c>
      <c r="OZ128" s="5" t="s">
        <v>33</v>
      </c>
      <c r="PA128" s="5" t="s">
        <v>33</v>
      </c>
      <c r="PB128" s="5" t="s">
        <v>33</v>
      </c>
      <c r="PC128" s="5">
        <v>4615</v>
      </c>
      <c r="PD128" s="5">
        <v>4083</v>
      </c>
      <c r="PE128" s="5">
        <v>4372</v>
      </c>
      <c r="PF128" s="5">
        <v>4005</v>
      </c>
      <c r="PG128" s="5">
        <v>4112</v>
      </c>
      <c r="PH128" s="5">
        <v>3936</v>
      </c>
      <c r="PI128" s="5">
        <v>3562</v>
      </c>
      <c r="PJ128" s="5">
        <v>4458</v>
      </c>
      <c r="PK128" s="5">
        <v>4050</v>
      </c>
      <c r="PL128" s="5">
        <v>5355</v>
      </c>
      <c r="PM128" s="5">
        <v>5275</v>
      </c>
      <c r="PN128" s="5">
        <v>7373</v>
      </c>
      <c r="PO128" s="5">
        <v>6167</v>
      </c>
      <c r="PP128" s="5">
        <v>9179</v>
      </c>
      <c r="PQ128" s="5">
        <v>5897</v>
      </c>
      <c r="PR128" s="5">
        <v>6282</v>
      </c>
      <c r="PS128" s="5">
        <v>6517</v>
      </c>
      <c r="PT128" s="5">
        <v>8224</v>
      </c>
      <c r="PU128" s="5">
        <v>9200</v>
      </c>
      <c r="PV128" s="5">
        <v>11074</v>
      </c>
      <c r="PW128" s="5">
        <v>11836</v>
      </c>
      <c r="PX128" s="5">
        <v>9620</v>
      </c>
      <c r="PY128" s="5">
        <v>6206</v>
      </c>
      <c r="PZ128" s="5">
        <v>7909</v>
      </c>
      <c r="QA128" s="5">
        <v>9230</v>
      </c>
      <c r="QB128" s="5">
        <v>7434</v>
      </c>
      <c r="QC128" s="5">
        <v>10832</v>
      </c>
      <c r="QD128" s="5">
        <v>7141</v>
      </c>
      <c r="QE128" s="5">
        <v>9607</v>
      </c>
      <c r="QF128" s="5">
        <v>7712</v>
      </c>
      <c r="QG128" s="5">
        <v>8135</v>
      </c>
      <c r="QH128" s="5">
        <v>8112</v>
      </c>
      <c r="QI128" s="5">
        <v>19099</v>
      </c>
      <c r="QJ128" s="5">
        <v>16026</v>
      </c>
      <c r="QK128" s="5">
        <v>15564</v>
      </c>
      <c r="QL128" s="5">
        <v>13326</v>
      </c>
      <c r="QM128" s="5">
        <v>15624</v>
      </c>
      <c r="QN128" s="5">
        <v>12436</v>
      </c>
      <c r="QO128" s="5">
        <v>13702</v>
      </c>
      <c r="QP128" s="5">
        <v>12343</v>
      </c>
      <c r="QQ128" s="5">
        <v>17791</v>
      </c>
      <c r="QR128" s="5">
        <v>11900</v>
      </c>
      <c r="QS128" s="5">
        <v>14931</v>
      </c>
      <c r="QT128" s="5">
        <v>17944</v>
      </c>
      <c r="QU128" s="5">
        <v>19393</v>
      </c>
      <c r="QV128" s="5">
        <v>14222</v>
      </c>
      <c r="QW128" s="5">
        <v>11824</v>
      </c>
      <c r="QX128" s="5">
        <v>14784</v>
      </c>
      <c r="QY128" s="5">
        <v>17020</v>
      </c>
      <c r="QZ128" s="5">
        <v>14367</v>
      </c>
      <c r="RA128" s="5">
        <v>16163</v>
      </c>
      <c r="RB128" s="5">
        <v>18018</v>
      </c>
      <c r="RC128" s="5">
        <v>14116</v>
      </c>
      <c r="RD128" s="5">
        <v>9844</v>
      </c>
      <c r="RE128" s="5">
        <v>9729</v>
      </c>
      <c r="RF128" s="5">
        <v>11488</v>
      </c>
      <c r="RG128" s="5">
        <v>12593</v>
      </c>
      <c r="RH128" s="5">
        <v>11438</v>
      </c>
      <c r="RI128" s="5">
        <v>13404</v>
      </c>
      <c r="RJ128" s="5">
        <v>15042</v>
      </c>
      <c r="RK128" s="5">
        <v>11743</v>
      </c>
      <c r="RL128" s="5">
        <v>11495</v>
      </c>
      <c r="RM128" s="5">
        <v>9977</v>
      </c>
      <c r="RN128" s="5">
        <v>10078</v>
      </c>
      <c r="RO128" s="5">
        <v>12241</v>
      </c>
      <c r="RP128" s="5">
        <v>12957</v>
      </c>
      <c r="RQ128" s="5">
        <v>12753</v>
      </c>
      <c r="RR128" s="5">
        <v>12991</v>
      </c>
      <c r="RS128" s="5">
        <v>13327</v>
      </c>
      <c r="RT128" s="5">
        <v>10133</v>
      </c>
      <c r="RU128" s="5">
        <v>10589</v>
      </c>
      <c r="RV128" s="5">
        <v>10804</v>
      </c>
      <c r="RW128" s="5">
        <v>9843</v>
      </c>
      <c r="RX128" s="5">
        <v>9914</v>
      </c>
      <c r="RY128" s="5">
        <v>15532</v>
      </c>
      <c r="RZ128" s="5">
        <v>13727</v>
      </c>
      <c r="SA128" s="5">
        <v>15713</v>
      </c>
      <c r="SB128" s="5">
        <v>15018</v>
      </c>
      <c r="SC128" s="5">
        <v>12143</v>
      </c>
      <c r="SD128" s="5">
        <v>12509</v>
      </c>
      <c r="SE128" s="5">
        <v>11657</v>
      </c>
      <c r="SF128" s="5">
        <v>9980</v>
      </c>
      <c r="SG128" s="5">
        <v>8526</v>
      </c>
      <c r="SH128" s="5">
        <v>19435</v>
      </c>
      <c r="SI128" s="5">
        <v>19140</v>
      </c>
      <c r="SJ128" s="5">
        <v>12610</v>
      </c>
      <c r="SK128" s="5">
        <v>15199</v>
      </c>
      <c r="SL128" s="5">
        <v>10703</v>
      </c>
      <c r="SM128" s="5">
        <v>11107</v>
      </c>
      <c r="SN128" s="5">
        <v>10058</v>
      </c>
      <c r="SO128" s="5">
        <v>10832</v>
      </c>
      <c r="SP128" s="5">
        <v>8896</v>
      </c>
      <c r="SQ128" s="5">
        <v>11025</v>
      </c>
      <c r="SR128" s="5">
        <v>9558</v>
      </c>
      <c r="SS128" s="5">
        <v>9145</v>
      </c>
      <c r="ST128" s="5">
        <v>10574</v>
      </c>
      <c r="SU128" s="5">
        <v>8365</v>
      </c>
      <c r="SV128" s="5">
        <v>9802</v>
      </c>
      <c r="SW128" s="5">
        <v>7782</v>
      </c>
      <c r="SX128" s="5">
        <v>3225</v>
      </c>
      <c r="SY128" s="5">
        <v>8317</v>
      </c>
      <c r="SZ128" s="5">
        <v>8320</v>
      </c>
      <c r="TA128" s="5">
        <v>8034</v>
      </c>
      <c r="TB128" s="5">
        <v>8277</v>
      </c>
      <c r="TC128" s="5">
        <v>2873</v>
      </c>
      <c r="TD128" s="5">
        <v>1524</v>
      </c>
      <c r="TE128" s="5">
        <v>1339</v>
      </c>
      <c r="TF128" s="5">
        <v>3132</v>
      </c>
      <c r="TG128" s="5">
        <v>2962</v>
      </c>
      <c r="TH128" s="5">
        <v>3352</v>
      </c>
      <c r="TI128" s="5">
        <v>3449</v>
      </c>
      <c r="TJ128" s="5">
        <v>3085</v>
      </c>
      <c r="TK128" s="5">
        <v>1304</v>
      </c>
      <c r="TL128" s="5">
        <v>716</v>
      </c>
      <c r="TM128" s="5">
        <v>101</v>
      </c>
      <c r="TN128" s="5">
        <v>467</v>
      </c>
      <c r="TO128" s="5">
        <v>6675</v>
      </c>
      <c r="TP128" s="5">
        <v>6338</v>
      </c>
      <c r="TQ128" s="5">
        <v>6747</v>
      </c>
      <c r="TR128" s="5">
        <v>7082</v>
      </c>
      <c r="TS128" s="5">
        <v>5987</v>
      </c>
      <c r="TT128" s="5">
        <v>5693</v>
      </c>
      <c r="TU128" s="5">
        <v>5007</v>
      </c>
      <c r="TV128" s="5">
        <v>4388</v>
      </c>
      <c r="TW128" s="5">
        <v>5237</v>
      </c>
      <c r="TX128" s="5">
        <v>4630</v>
      </c>
      <c r="TY128" s="5">
        <v>4339</v>
      </c>
      <c r="TZ128" s="5">
        <v>4023</v>
      </c>
      <c r="UA128" s="5">
        <v>10</v>
      </c>
      <c r="UB128" s="5">
        <v>70</v>
      </c>
      <c r="UC128" s="5">
        <v>132</v>
      </c>
      <c r="UD128" s="5">
        <v>48</v>
      </c>
      <c r="UE128" s="5">
        <v>23</v>
      </c>
      <c r="UF128" s="5">
        <v>11</v>
      </c>
      <c r="UG128" s="5">
        <v>4</v>
      </c>
      <c r="UH128" s="5">
        <v>247</v>
      </c>
      <c r="UI128" s="5">
        <v>254</v>
      </c>
      <c r="UJ128" s="5">
        <v>232</v>
      </c>
      <c r="UK128" s="5">
        <v>169</v>
      </c>
      <c r="UL128" s="5">
        <v>216</v>
      </c>
      <c r="UM128" s="5">
        <v>316</v>
      </c>
      <c r="UN128" s="5">
        <v>388</v>
      </c>
      <c r="UO128" s="5">
        <v>186</v>
      </c>
      <c r="UP128" s="5">
        <v>87</v>
      </c>
      <c r="UQ128" s="5">
        <v>62</v>
      </c>
      <c r="UR128" s="5">
        <v>4</v>
      </c>
      <c r="US128" s="5">
        <v>504</v>
      </c>
      <c r="UT128" s="5">
        <v>7998</v>
      </c>
      <c r="UU128" s="5">
        <v>7326</v>
      </c>
      <c r="UV128" s="5">
        <v>4012</v>
      </c>
      <c r="UW128" s="5">
        <v>1239</v>
      </c>
      <c r="UX128" s="5">
        <v>1435</v>
      </c>
      <c r="UY128" s="5">
        <v>1351</v>
      </c>
      <c r="UZ128" s="5">
        <v>736</v>
      </c>
      <c r="VA128" s="5">
        <v>709</v>
      </c>
      <c r="VB128" s="5">
        <v>909</v>
      </c>
      <c r="VC128" s="5">
        <v>776</v>
      </c>
      <c r="VD128" s="5">
        <v>271</v>
      </c>
      <c r="VE128" s="5">
        <v>335</v>
      </c>
      <c r="VF128" s="5">
        <v>244</v>
      </c>
      <c r="VG128" s="5">
        <v>35840</v>
      </c>
      <c r="VH128" s="5">
        <v>14988</v>
      </c>
      <c r="VI128" s="5">
        <v>23975</v>
      </c>
      <c r="VJ128" s="5">
        <v>33153</v>
      </c>
      <c r="VK128" s="5">
        <v>18619</v>
      </c>
      <c r="VL128" s="5">
        <v>45459</v>
      </c>
      <c r="VM128" s="5">
        <v>2356</v>
      </c>
      <c r="VN128" s="5">
        <v>37176</v>
      </c>
      <c r="VO128" s="5">
        <v>31024</v>
      </c>
      <c r="VP128" s="5">
        <v>25750</v>
      </c>
      <c r="VQ128" s="5">
        <v>35688</v>
      </c>
      <c r="VR128" s="5">
        <v>20956</v>
      </c>
      <c r="VS128" s="5">
        <v>34960</v>
      </c>
      <c r="VT128" s="5">
        <v>36571</v>
      </c>
      <c r="VU128" s="5">
        <v>63671</v>
      </c>
      <c r="VV128" s="5">
        <v>74520</v>
      </c>
      <c r="VW128" s="5">
        <v>52492</v>
      </c>
      <c r="VX128" s="5">
        <v>89196</v>
      </c>
      <c r="VY128" s="5">
        <v>58230</v>
      </c>
      <c r="VZ128" s="5">
        <v>47601</v>
      </c>
      <c r="WA128" s="5">
        <v>50582</v>
      </c>
      <c r="WB128" s="5">
        <v>44943</v>
      </c>
      <c r="WC128" s="5">
        <v>53467</v>
      </c>
      <c r="WD128" s="5">
        <v>41960</v>
      </c>
      <c r="WE128" s="5">
        <v>48527</v>
      </c>
      <c r="WF128" s="5">
        <v>47651</v>
      </c>
      <c r="WG128" s="5">
        <v>151238</v>
      </c>
      <c r="WH128" s="5">
        <v>49680</v>
      </c>
      <c r="WI128" s="5">
        <v>51825</v>
      </c>
      <c r="WJ128" s="5">
        <v>64308</v>
      </c>
      <c r="WK128" s="5">
        <v>50454</v>
      </c>
      <c r="WL128" s="5">
        <v>36783</v>
      </c>
      <c r="WM128" s="5">
        <v>303</v>
      </c>
      <c r="WN128" s="5">
        <v>331</v>
      </c>
      <c r="WO128" s="5">
        <v>287</v>
      </c>
      <c r="WP128" s="5">
        <v>1263</v>
      </c>
      <c r="WQ128" s="5">
        <v>1255</v>
      </c>
      <c r="WR128" s="5">
        <v>1065</v>
      </c>
      <c r="WS128" s="5">
        <v>1269</v>
      </c>
      <c r="WT128" s="5">
        <v>786</v>
      </c>
      <c r="WU128" s="5">
        <v>1941</v>
      </c>
      <c r="WV128" s="5">
        <v>1361</v>
      </c>
      <c r="WW128" s="5">
        <v>1682</v>
      </c>
      <c r="WX128" s="5">
        <v>1726</v>
      </c>
      <c r="WY128" s="5">
        <v>1785</v>
      </c>
      <c r="WZ128" s="5">
        <v>1653</v>
      </c>
      <c r="XA128" s="5">
        <v>1577</v>
      </c>
      <c r="XB128" s="5">
        <v>1599</v>
      </c>
      <c r="XC128" s="5">
        <v>2193</v>
      </c>
      <c r="XD128" s="5">
        <v>1017</v>
      </c>
      <c r="XE128" s="5">
        <v>1226</v>
      </c>
      <c r="XF128" s="5">
        <v>1525</v>
      </c>
      <c r="XG128" s="5">
        <v>1916</v>
      </c>
      <c r="XH128" s="5">
        <v>712</v>
      </c>
      <c r="XI128" s="5">
        <v>1514</v>
      </c>
      <c r="XJ128" s="5">
        <v>616</v>
      </c>
      <c r="XK128" s="5">
        <v>927</v>
      </c>
      <c r="XL128" s="5">
        <v>623</v>
      </c>
      <c r="XM128" s="5">
        <v>733</v>
      </c>
      <c r="XN128" s="5">
        <v>755</v>
      </c>
      <c r="XO128" s="5">
        <v>716</v>
      </c>
      <c r="XP128" s="5">
        <v>241</v>
      </c>
      <c r="XQ128" s="5">
        <v>188</v>
      </c>
      <c r="XR128" s="5">
        <v>249</v>
      </c>
      <c r="XS128" s="1">
        <v>18997</v>
      </c>
      <c r="XT128" s="3" t="s">
        <v>180</v>
      </c>
      <c r="XU128" s="3" t="s">
        <v>179</v>
      </c>
      <c r="XV128" s="3" t="s">
        <v>179</v>
      </c>
      <c r="XW128" s="3" t="s">
        <v>179</v>
      </c>
      <c r="XX128" s="3" t="s">
        <v>180</v>
      </c>
      <c r="XY128" s="3" t="s">
        <v>180</v>
      </c>
      <c r="XZ128" s="3" t="s">
        <v>198</v>
      </c>
    </row>
    <row r="129" spans="1:650" x14ac:dyDescent="0.3">
      <c r="A129" s="6" t="s">
        <v>160</v>
      </c>
      <c r="B129" s="1">
        <v>10704277</v>
      </c>
      <c r="C129" s="5">
        <v>35</v>
      </c>
      <c r="D129" s="5">
        <v>33</v>
      </c>
      <c r="E129" s="5" t="s">
        <v>33</v>
      </c>
      <c r="F129" s="5" t="s">
        <v>33</v>
      </c>
      <c r="G129" s="5" t="s">
        <v>33</v>
      </c>
      <c r="H129" s="5" t="s">
        <v>33</v>
      </c>
      <c r="I129" s="5" t="s">
        <v>33</v>
      </c>
      <c r="J129" s="5" t="s">
        <v>33</v>
      </c>
      <c r="K129" s="5" t="s">
        <v>33</v>
      </c>
      <c r="L129" s="5" t="s">
        <v>33</v>
      </c>
      <c r="M129" s="5" t="s">
        <v>33</v>
      </c>
      <c r="N129" s="5" t="s">
        <v>33</v>
      </c>
      <c r="O129" s="5" t="s">
        <v>33</v>
      </c>
      <c r="P129" s="5" t="s">
        <v>33</v>
      </c>
      <c r="Q129" s="5" t="s">
        <v>33</v>
      </c>
      <c r="R129" s="5" t="s">
        <v>33</v>
      </c>
      <c r="S129" s="5" t="s">
        <v>33</v>
      </c>
      <c r="T129" s="5" t="s">
        <v>33</v>
      </c>
      <c r="U129" s="5" t="s">
        <v>33</v>
      </c>
      <c r="V129" s="5" t="s">
        <v>33</v>
      </c>
      <c r="W129" s="5" t="s">
        <v>33</v>
      </c>
      <c r="X129" s="5" t="s">
        <v>33</v>
      </c>
      <c r="Y129" s="5" t="s">
        <v>33</v>
      </c>
      <c r="Z129" s="5" t="s">
        <v>33</v>
      </c>
      <c r="AA129" s="5" t="s">
        <v>33</v>
      </c>
      <c r="AB129" s="5" t="s">
        <v>33</v>
      </c>
      <c r="AC129" s="5" t="s">
        <v>33</v>
      </c>
      <c r="AD129" s="5" t="s">
        <v>33</v>
      </c>
      <c r="AE129" s="5" t="s">
        <v>33</v>
      </c>
      <c r="AF129" s="5" t="s">
        <v>33</v>
      </c>
      <c r="AG129" s="5" t="s">
        <v>33</v>
      </c>
      <c r="AH129" s="5" t="s">
        <v>33</v>
      </c>
      <c r="AI129" s="5">
        <v>0</v>
      </c>
      <c r="AJ129" s="5">
        <v>0</v>
      </c>
      <c r="AK129" s="5" t="s">
        <v>33</v>
      </c>
      <c r="AL129" s="5" t="s">
        <v>33</v>
      </c>
      <c r="AM129" s="5" t="s">
        <v>33</v>
      </c>
      <c r="AN129" s="5" t="s">
        <v>33</v>
      </c>
      <c r="AO129" s="5" t="s">
        <v>33</v>
      </c>
      <c r="AP129" s="5" t="s">
        <v>33</v>
      </c>
      <c r="AQ129" s="5" t="s">
        <v>33</v>
      </c>
      <c r="AR129" s="5" t="s">
        <v>33</v>
      </c>
      <c r="AS129" s="5" t="s">
        <v>33</v>
      </c>
      <c r="AT129" s="5" t="s">
        <v>33</v>
      </c>
      <c r="AU129" s="5" t="s">
        <v>33</v>
      </c>
      <c r="AV129" s="5" t="s">
        <v>33</v>
      </c>
      <c r="AW129" s="5" t="s">
        <v>33</v>
      </c>
      <c r="AX129" s="5" t="s">
        <v>33</v>
      </c>
      <c r="AY129" s="5" t="s">
        <v>33</v>
      </c>
      <c r="AZ129" s="5" t="s">
        <v>33</v>
      </c>
      <c r="BA129" s="5" t="s">
        <v>33</v>
      </c>
      <c r="BB129" s="5" t="s">
        <v>33</v>
      </c>
      <c r="BC129" s="5" t="s">
        <v>33</v>
      </c>
      <c r="BD129" s="5" t="s">
        <v>33</v>
      </c>
      <c r="BE129" s="5" t="s">
        <v>33</v>
      </c>
      <c r="BF129" s="5" t="s">
        <v>33</v>
      </c>
      <c r="BG129" s="5" t="s">
        <v>33</v>
      </c>
      <c r="BH129" s="5" t="s">
        <v>33</v>
      </c>
      <c r="BI129" s="5" t="s">
        <v>33</v>
      </c>
      <c r="BJ129" s="5" t="s">
        <v>33</v>
      </c>
      <c r="BK129" s="5" t="s">
        <v>33</v>
      </c>
      <c r="BL129" s="5" t="s">
        <v>33</v>
      </c>
      <c r="BM129" s="5" t="s">
        <v>33</v>
      </c>
      <c r="BN129" s="5" t="s">
        <v>33</v>
      </c>
      <c r="BO129" s="5">
        <v>0</v>
      </c>
      <c r="BP129" s="5">
        <v>0</v>
      </c>
      <c r="BQ129" s="5" t="s">
        <v>33</v>
      </c>
      <c r="BR129" s="5" t="s">
        <v>33</v>
      </c>
      <c r="BS129" s="5" t="s">
        <v>33</v>
      </c>
      <c r="BT129" s="5" t="s">
        <v>33</v>
      </c>
      <c r="BU129" s="5" t="s">
        <v>33</v>
      </c>
      <c r="BV129" s="5" t="s">
        <v>33</v>
      </c>
      <c r="BW129" s="5" t="s">
        <v>33</v>
      </c>
      <c r="BX129" s="5" t="s">
        <v>33</v>
      </c>
      <c r="BY129" s="5" t="s">
        <v>33</v>
      </c>
      <c r="BZ129" s="5" t="s">
        <v>33</v>
      </c>
      <c r="CA129" s="5" t="s">
        <v>33</v>
      </c>
      <c r="CB129" s="5" t="s">
        <v>33</v>
      </c>
      <c r="CC129" s="5" t="s">
        <v>33</v>
      </c>
      <c r="CD129" s="5" t="s">
        <v>33</v>
      </c>
      <c r="CE129" s="5" t="s">
        <v>33</v>
      </c>
      <c r="CF129" s="5" t="s">
        <v>33</v>
      </c>
      <c r="CG129" s="5" t="s">
        <v>33</v>
      </c>
      <c r="CH129" s="5" t="s">
        <v>33</v>
      </c>
      <c r="CI129" s="5" t="s">
        <v>33</v>
      </c>
      <c r="CJ129" s="5" t="s">
        <v>33</v>
      </c>
      <c r="CK129" s="5" t="s">
        <v>33</v>
      </c>
      <c r="CL129" s="5" t="s">
        <v>33</v>
      </c>
      <c r="CM129" s="5" t="s">
        <v>33</v>
      </c>
      <c r="CN129" s="5" t="s">
        <v>33</v>
      </c>
      <c r="CO129" s="5" t="s">
        <v>33</v>
      </c>
      <c r="CP129" s="5" t="s">
        <v>33</v>
      </c>
      <c r="CQ129" s="5" t="s">
        <v>33</v>
      </c>
      <c r="CR129" s="5" t="s">
        <v>33</v>
      </c>
      <c r="CS129" s="5" t="s">
        <v>33</v>
      </c>
      <c r="CT129" s="5" t="s">
        <v>33</v>
      </c>
      <c r="CU129" s="5">
        <v>0</v>
      </c>
      <c r="CV129" s="5">
        <v>0</v>
      </c>
      <c r="CW129" s="5" t="s">
        <v>33</v>
      </c>
      <c r="CX129" s="5" t="s">
        <v>33</v>
      </c>
      <c r="CY129" s="5" t="s">
        <v>33</v>
      </c>
      <c r="CZ129" s="5" t="s">
        <v>33</v>
      </c>
      <c r="DA129" s="5" t="s">
        <v>33</v>
      </c>
      <c r="DB129" s="5" t="s">
        <v>33</v>
      </c>
      <c r="DC129" s="5" t="s">
        <v>33</v>
      </c>
      <c r="DD129" s="5" t="s">
        <v>33</v>
      </c>
      <c r="DE129" s="5" t="s">
        <v>33</v>
      </c>
      <c r="DF129" s="5" t="s">
        <v>33</v>
      </c>
      <c r="DG129" s="5" t="s">
        <v>33</v>
      </c>
      <c r="DH129" s="5" t="s">
        <v>33</v>
      </c>
      <c r="DI129" s="5" t="s">
        <v>33</v>
      </c>
      <c r="DJ129" s="5" t="s">
        <v>33</v>
      </c>
      <c r="DK129" s="5" t="s">
        <v>33</v>
      </c>
      <c r="DL129" s="5" t="s">
        <v>33</v>
      </c>
      <c r="DM129" s="5" t="s">
        <v>33</v>
      </c>
      <c r="DN129" s="5" t="s">
        <v>33</v>
      </c>
      <c r="DO129" s="5" t="s">
        <v>33</v>
      </c>
      <c r="DP129" s="5" t="s">
        <v>33</v>
      </c>
      <c r="DQ129" s="5" t="s">
        <v>33</v>
      </c>
      <c r="DR129" s="5" t="s">
        <v>33</v>
      </c>
      <c r="DS129" s="5" t="s">
        <v>33</v>
      </c>
      <c r="DT129" s="5" t="s">
        <v>33</v>
      </c>
      <c r="DU129" s="5" t="s">
        <v>33</v>
      </c>
      <c r="DV129" s="5" t="s">
        <v>33</v>
      </c>
      <c r="DW129" s="5" t="s">
        <v>33</v>
      </c>
      <c r="DX129" s="5" t="s">
        <v>33</v>
      </c>
      <c r="DY129" s="5" t="s">
        <v>33</v>
      </c>
      <c r="DZ129" s="5" t="s">
        <v>33</v>
      </c>
      <c r="EA129" s="5">
        <v>0</v>
      </c>
      <c r="EB129" s="5">
        <v>0</v>
      </c>
      <c r="EC129" s="5" t="s">
        <v>33</v>
      </c>
      <c r="ED129" s="5" t="s">
        <v>33</v>
      </c>
      <c r="EE129" s="5" t="s">
        <v>33</v>
      </c>
      <c r="EF129" s="5" t="s">
        <v>33</v>
      </c>
      <c r="EG129" s="5" t="s">
        <v>33</v>
      </c>
      <c r="EH129" s="5" t="s">
        <v>33</v>
      </c>
      <c r="EI129" s="5" t="s">
        <v>33</v>
      </c>
      <c r="EJ129" s="5" t="s">
        <v>33</v>
      </c>
      <c r="EK129" s="5" t="s">
        <v>33</v>
      </c>
      <c r="EL129" s="5" t="s">
        <v>33</v>
      </c>
      <c r="EM129" s="5" t="s">
        <v>33</v>
      </c>
      <c r="EN129" s="5" t="s">
        <v>33</v>
      </c>
      <c r="EO129" s="5" t="s">
        <v>33</v>
      </c>
      <c r="EP129" s="5" t="s">
        <v>33</v>
      </c>
      <c r="EQ129" s="5" t="s">
        <v>33</v>
      </c>
      <c r="ER129" s="5" t="s">
        <v>33</v>
      </c>
      <c r="ES129" s="5" t="s">
        <v>33</v>
      </c>
      <c r="ET129" s="5" t="s">
        <v>33</v>
      </c>
      <c r="EU129" s="5" t="s">
        <v>33</v>
      </c>
      <c r="EV129" s="5" t="s">
        <v>33</v>
      </c>
      <c r="EW129" s="5" t="s">
        <v>33</v>
      </c>
      <c r="EX129" s="5" t="s">
        <v>33</v>
      </c>
      <c r="EY129" s="5" t="s">
        <v>33</v>
      </c>
      <c r="EZ129" s="5" t="s">
        <v>33</v>
      </c>
      <c r="FA129" s="5" t="s">
        <v>33</v>
      </c>
      <c r="FB129" s="5" t="s">
        <v>33</v>
      </c>
      <c r="FC129" s="5" t="s">
        <v>33</v>
      </c>
      <c r="FD129" s="5" t="s">
        <v>33</v>
      </c>
      <c r="FE129" s="5" t="s">
        <v>33</v>
      </c>
      <c r="FF129" s="5" t="s">
        <v>33</v>
      </c>
      <c r="FG129" s="5">
        <v>0</v>
      </c>
      <c r="FH129" s="5">
        <v>0</v>
      </c>
      <c r="FI129" s="5" t="s">
        <v>33</v>
      </c>
      <c r="FJ129" s="5" t="s">
        <v>33</v>
      </c>
      <c r="FK129" s="5" t="s">
        <v>33</v>
      </c>
      <c r="FL129" s="5" t="s">
        <v>33</v>
      </c>
      <c r="FM129" s="5" t="s">
        <v>33</v>
      </c>
      <c r="FN129" s="5" t="s">
        <v>33</v>
      </c>
      <c r="FO129" s="5" t="s">
        <v>33</v>
      </c>
      <c r="FP129" s="5" t="s">
        <v>33</v>
      </c>
      <c r="FQ129" s="5" t="s">
        <v>33</v>
      </c>
      <c r="FR129" s="5" t="s">
        <v>33</v>
      </c>
      <c r="FS129" s="5" t="s">
        <v>33</v>
      </c>
      <c r="FT129" s="5" t="s">
        <v>33</v>
      </c>
      <c r="FU129" s="5" t="s">
        <v>33</v>
      </c>
      <c r="FV129" s="5" t="s">
        <v>33</v>
      </c>
      <c r="FW129" s="5" t="s">
        <v>33</v>
      </c>
      <c r="FX129" s="5" t="s">
        <v>33</v>
      </c>
      <c r="FY129" s="5" t="s">
        <v>33</v>
      </c>
      <c r="FZ129" s="5" t="s">
        <v>33</v>
      </c>
      <c r="GA129" s="5" t="s">
        <v>33</v>
      </c>
      <c r="GB129" s="5" t="s">
        <v>33</v>
      </c>
      <c r="GC129" s="5" t="s">
        <v>33</v>
      </c>
      <c r="GD129" s="5" t="s">
        <v>33</v>
      </c>
      <c r="GE129" s="5" t="s">
        <v>33</v>
      </c>
      <c r="GF129" s="5" t="s">
        <v>33</v>
      </c>
      <c r="GG129" s="5" t="s">
        <v>33</v>
      </c>
      <c r="GH129" s="5" t="s">
        <v>33</v>
      </c>
      <c r="GI129" s="5" t="s">
        <v>33</v>
      </c>
      <c r="GJ129" s="5" t="s">
        <v>33</v>
      </c>
      <c r="GK129" s="5" t="s">
        <v>33</v>
      </c>
      <c r="GL129" s="5" t="s">
        <v>33</v>
      </c>
      <c r="GM129" s="5">
        <v>35</v>
      </c>
      <c r="GN129" s="5">
        <v>33</v>
      </c>
      <c r="GO129" s="5" t="s">
        <v>33</v>
      </c>
      <c r="GP129" s="5" t="s">
        <v>33</v>
      </c>
      <c r="GQ129" s="5" t="s">
        <v>33</v>
      </c>
      <c r="GR129" s="5" t="s">
        <v>33</v>
      </c>
      <c r="GS129" s="5" t="s">
        <v>33</v>
      </c>
      <c r="GT129" s="5" t="s">
        <v>33</v>
      </c>
      <c r="GU129" s="5" t="s">
        <v>33</v>
      </c>
      <c r="GV129" s="5" t="s">
        <v>33</v>
      </c>
      <c r="GW129" s="5" t="s">
        <v>33</v>
      </c>
      <c r="GX129" s="5" t="s">
        <v>33</v>
      </c>
      <c r="GY129" s="5" t="s">
        <v>33</v>
      </c>
      <c r="GZ129" s="5" t="s">
        <v>33</v>
      </c>
      <c r="HA129" s="5" t="s">
        <v>33</v>
      </c>
      <c r="HB129" s="5" t="s">
        <v>33</v>
      </c>
      <c r="HC129" s="5" t="s">
        <v>33</v>
      </c>
      <c r="HD129" s="5" t="s">
        <v>33</v>
      </c>
      <c r="HE129" s="5" t="s">
        <v>33</v>
      </c>
      <c r="HF129" s="5" t="s">
        <v>33</v>
      </c>
      <c r="HG129" s="5" t="s">
        <v>33</v>
      </c>
      <c r="HH129" s="5" t="s">
        <v>33</v>
      </c>
      <c r="HI129" s="5" t="s">
        <v>33</v>
      </c>
      <c r="HJ129" s="5" t="s">
        <v>33</v>
      </c>
      <c r="HK129" s="5" t="s">
        <v>33</v>
      </c>
      <c r="HL129" s="5" t="s">
        <v>33</v>
      </c>
      <c r="HM129" s="5" t="s">
        <v>33</v>
      </c>
      <c r="HN129" s="5" t="s">
        <v>33</v>
      </c>
      <c r="HO129" s="5" t="s">
        <v>33</v>
      </c>
      <c r="HP129" s="5" t="s">
        <v>33</v>
      </c>
      <c r="HQ129" s="5" t="s">
        <v>33</v>
      </c>
      <c r="HR129" s="5" t="s">
        <v>33</v>
      </c>
      <c r="HS129" s="5">
        <v>0</v>
      </c>
      <c r="HT129" s="5">
        <v>0</v>
      </c>
      <c r="HU129" s="5" t="s">
        <v>33</v>
      </c>
      <c r="HV129" s="5" t="s">
        <v>33</v>
      </c>
      <c r="HW129" s="5" t="s">
        <v>33</v>
      </c>
      <c r="HX129" s="5" t="s">
        <v>33</v>
      </c>
      <c r="HY129" s="5" t="s">
        <v>33</v>
      </c>
      <c r="HZ129" s="5" t="s">
        <v>33</v>
      </c>
      <c r="IA129" s="5" t="s">
        <v>33</v>
      </c>
      <c r="IB129" s="5" t="s">
        <v>33</v>
      </c>
      <c r="IC129" s="5" t="s">
        <v>33</v>
      </c>
      <c r="ID129" s="5" t="s">
        <v>33</v>
      </c>
      <c r="IE129" s="5" t="s">
        <v>33</v>
      </c>
      <c r="IF129" s="5" t="s">
        <v>33</v>
      </c>
      <c r="IG129" s="5" t="s">
        <v>33</v>
      </c>
      <c r="IH129" s="5" t="s">
        <v>33</v>
      </c>
      <c r="II129" s="5" t="s">
        <v>33</v>
      </c>
      <c r="IJ129" s="5" t="s">
        <v>33</v>
      </c>
      <c r="IK129" s="5" t="s">
        <v>33</v>
      </c>
      <c r="IL129" s="5" t="s">
        <v>33</v>
      </c>
      <c r="IM129" s="5" t="s">
        <v>33</v>
      </c>
      <c r="IN129" s="5" t="s">
        <v>33</v>
      </c>
      <c r="IO129" s="5" t="s">
        <v>33</v>
      </c>
      <c r="IP129" s="5" t="s">
        <v>33</v>
      </c>
      <c r="IQ129" s="5" t="s">
        <v>33</v>
      </c>
      <c r="IR129" s="5" t="s">
        <v>33</v>
      </c>
      <c r="IS129" s="5" t="s">
        <v>33</v>
      </c>
      <c r="IT129" s="5" t="s">
        <v>33</v>
      </c>
      <c r="IU129" s="5" t="s">
        <v>33</v>
      </c>
      <c r="IV129" s="5" t="s">
        <v>33</v>
      </c>
      <c r="IW129" s="5" t="s">
        <v>33</v>
      </c>
      <c r="IX129" s="5" t="s">
        <v>33</v>
      </c>
      <c r="IY129" s="5">
        <v>0</v>
      </c>
      <c r="IZ129" s="5">
        <v>0</v>
      </c>
      <c r="JA129" s="5" t="s">
        <v>33</v>
      </c>
      <c r="JB129" s="5" t="s">
        <v>33</v>
      </c>
      <c r="JC129" s="5" t="s">
        <v>33</v>
      </c>
      <c r="JD129" s="5" t="s">
        <v>33</v>
      </c>
      <c r="JE129" s="5" t="s">
        <v>33</v>
      </c>
      <c r="JF129" s="5" t="s">
        <v>33</v>
      </c>
      <c r="JG129" s="5" t="s">
        <v>33</v>
      </c>
      <c r="JH129" s="5" t="s">
        <v>33</v>
      </c>
      <c r="JI129" s="5" t="s">
        <v>33</v>
      </c>
      <c r="JJ129" s="5" t="s">
        <v>33</v>
      </c>
      <c r="JK129" s="5" t="s">
        <v>33</v>
      </c>
      <c r="JL129" s="5" t="s">
        <v>33</v>
      </c>
      <c r="JM129" s="5" t="s">
        <v>33</v>
      </c>
      <c r="JN129" s="5" t="s">
        <v>33</v>
      </c>
      <c r="JO129" s="5" t="s">
        <v>33</v>
      </c>
      <c r="JP129" s="5" t="s">
        <v>33</v>
      </c>
      <c r="JQ129" s="5" t="s">
        <v>33</v>
      </c>
      <c r="JR129" s="5" t="s">
        <v>33</v>
      </c>
      <c r="JS129" s="5" t="s">
        <v>33</v>
      </c>
      <c r="JT129" s="5" t="s">
        <v>33</v>
      </c>
      <c r="JU129" s="5" t="s">
        <v>33</v>
      </c>
      <c r="JV129" s="5" t="s">
        <v>33</v>
      </c>
      <c r="JW129" s="5" t="s">
        <v>33</v>
      </c>
      <c r="JX129" s="5" t="s">
        <v>33</v>
      </c>
      <c r="JY129" s="5" t="s">
        <v>33</v>
      </c>
      <c r="JZ129" s="5" t="s">
        <v>33</v>
      </c>
      <c r="KA129" s="5" t="s">
        <v>33</v>
      </c>
      <c r="KB129" s="5" t="s">
        <v>33</v>
      </c>
      <c r="KC129" s="5" t="s">
        <v>33</v>
      </c>
      <c r="KD129" s="5" t="s">
        <v>33</v>
      </c>
      <c r="KE129" s="5">
        <v>325</v>
      </c>
      <c r="KF129" s="5">
        <v>309</v>
      </c>
      <c r="KG129" s="5" t="s">
        <v>33</v>
      </c>
      <c r="KH129" s="5" t="s">
        <v>33</v>
      </c>
      <c r="KI129" s="5" t="s">
        <v>33</v>
      </c>
      <c r="KJ129" s="5" t="s">
        <v>33</v>
      </c>
      <c r="KK129" s="5" t="s">
        <v>33</v>
      </c>
      <c r="KL129" s="5" t="s">
        <v>33</v>
      </c>
      <c r="KM129" s="5" t="s">
        <v>33</v>
      </c>
      <c r="KN129" s="5" t="s">
        <v>33</v>
      </c>
      <c r="KO129" s="5" t="s">
        <v>33</v>
      </c>
      <c r="KP129" s="5" t="s">
        <v>33</v>
      </c>
      <c r="KQ129" s="5" t="s">
        <v>33</v>
      </c>
      <c r="KR129" s="5" t="s">
        <v>33</v>
      </c>
      <c r="KS129" s="5" t="s">
        <v>33</v>
      </c>
      <c r="KT129" s="5" t="s">
        <v>33</v>
      </c>
      <c r="KU129" s="5" t="s">
        <v>33</v>
      </c>
      <c r="KV129" s="5" t="s">
        <v>33</v>
      </c>
      <c r="KW129" s="5" t="s">
        <v>33</v>
      </c>
      <c r="KX129" s="5" t="s">
        <v>33</v>
      </c>
      <c r="KY129" s="5" t="s">
        <v>33</v>
      </c>
      <c r="KZ129" s="5" t="s">
        <v>33</v>
      </c>
      <c r="LA129" s="5" t="s">
        <v>33</v>
      </c>
      <c r="LB129" s="5" t="s">
        <v>33</v>
      </c>
      <c r="LC129" s="5" t="s">
        <v>33</v>
      </c>
      <c r="LD129" s="5" t="s">
        <v>33</v>
      </c>
      <c r="LE129" s="5" t="s">
        <v>33</v>
      </c>
      <c r="LF129" s="5" t="s">
        <v>33</v>
      </c>
      <c r="LG129" s="5" t="s">
        <v>33</v>
      </c>
      <c r="LH129" s="5" t="s">
        <v>33</v>
      </c>
      <c r="LI129" s="5" t="s">
        <v>33</v>
      </c>
      <c r="LJ129" s="5" t="s">
        <v>33</v>
      </c>
      <c r="LK129" s="5">
        <v>2</v>
      </c>
      <c r="LL129" s="5">
        <v>1</v>
      </c>
      <c r="LM129" s="5" t="s">
        <v>33</v>
      </c>
      <c r="LN129" s="5" t="s">
        <v>33</v>
      </c>
      <c r="LO129" s="5" t="s">
        <v>33</v>
      </c>
      <c r="LP129" s="5" t="s">
        <v>33</v>
      </c>
      <c r="LQ129" s="5" t="s">
        <v>33</v>
      </c>
      <c r="LR129" s="5" t="s">
        <v>33</v>
      </c>
      <c r="LS129" s="5" t="s">
        <v>33</v>
      </c>
      <c r="LT129" s="5" t="s">
        <v>33</v>
      </c>
      <c r="LU129" s="5" t="s">
        <v>33</v>
      </c>
      <c r="LV129" s="5" t="s">
        <v>33</v>
      </c>
      <c r="LW129" s="5" t="s">
        <v>33</v>
      </c>
      <c r="LX129" s="5" t="s">
        <v>33</v>
      </c>
      <c r="LY129" s="5" t="s">
        <v>33</v>
      </c>
      <c r="LZ129" s="5" t="s">
        <v>33</v>
      </c>
      <c r="MA129" s="5" t="s">
        <v>33</v>
      </c>
      <c r="MB129" s="5" t="s">
        <v>33</v>
      </c>
      <c r="MC129" s="5" t="s">
        <v>33</v>
      </c>
      <c r="MD129" s="5" t="s">
        <v>33</v>
      </c>
      <c r="ME129" s="5" t="s">
        <v>33</v>
      </c>
      <c r="MF129" s="5" t="s">
        <v>33</v>
      </c>
      <c r="MG129" s="5" t="s">
        <v>33</v>
      </c>
      <c r="MH129" s="5" t="s">
        <v>33</v>
      </c>
      <c r="MI129" s="5" t="s">
        <v>33</v>
      </c>
      <c r="MJ129" s="5" t="s">
        <v>33</v>
      </c>
      <c r="MK129" s="5" t="s">
        <v>33</v>
      </c>
      <c r="ML129" s="5" t="s">
        <v>33</v>
      </c>
      <c r="MM129" s="5" t="s">
        <v>33</v>
      </c>
      <c r="MN129" s="5" t="s">
        <v>33</v>
      </c>
      <c r="MO129" s="5" t="s">
        <v>33</v>
      </c>
      <c r="MP129" s="5" t="s">
        <v>33</v>
      </c>
      <c r="MQ129" s="5">
        <v>0</v>
      </c>
      <c r="MR129" s="5">
        <v>0</v>
      </c>
      <c r="MS129" s="5" t="s">
        <v>33</v>
      </c>
      <c r="MT129" s="5" t="s">
        <v>33</v>
      </c>
      <c r="MU129" s="5" t="s">
        <v>33</v>
      </c>
      <c r="MV129" s="5" t="s">
        <v>33</v>
      </c>
      <c r="MW129" s="5" t="s">
        <v>33</v>
      </c>
      <c r="MX129" s="5" t="s">
        <v>33</v>
      </c>
      <c r="MY129" s="5" t="s">
        <v>33</v>
      </c>
      <c r="MZ129" s="5" t="s">
        <v>33</v>
      </c>
      <c r="NA129" s="5" t="s">
        <v>33</v>
      </c>
      <c r="NB129" s="5" t="s">
        <v>33</v>
      </c>
      <c r="NC129" s="5" t="s">
        <v>33</v>
      </c>
      <c r="ND129" s="5" t="s">
        <v>33</v>
      </c>
      <c r="NE129" s="5" t="s">
        <v>33</v>
      </c>
      <c r="NF129" s="5" t="s">
        <v>33</v>
      </c>
      <c r="NG129" s="5" t="s">
        <v>33</v>
      </c>
      <c r="NH129" s="5" t="s">
        <v>33</v>
      </c>
      <c r="NI129" s="5" t="s">
        <v>33</v>
      </c>
      <c r="NJ129" s="5" t="s">
        <v>33</v>
      </c>
      <c r="NK129" s="5" t="s">
        <v>33</v>
      </c>
      <c r="NL129" s="5" t="s">
        <v>33</v>
      </c>
      <c r="NM129" s="5" t="s">
        <v>33</v>
      </c>
      <c r="NN129" s="5" t="s">
        <v>33</v>
      </c>
      <c r="NO129" s="5" t="s">
        <v>33</v>
      </c>
      <c r="NP129" s="5" t="s">
        <v>33</v>
      </c>
      <c r="NQ129" s="5" t="s">
        <v>33</v>
      </c>
      <c r="NR129" s="5" t="s">
        <v>33</v>
      </c>
      <c r="NS129" s="5" t="s">
        <v>33</v>
      </c>
      <c r="NT129" s="5" t="s">
        <v>33</v>
      </c>
      <c r="NU129" s="5" t="s">
        <v>33</v>
      </c>
      <c r="NV129" s="5" t="s">
        <v>33</v>
      </c>
      <c r="NW129" s="5">
        <v>0</v>
      </c>
      <c r="NX129" s="5">
        <v>0</v>
      </c>
      <c r="NY129" s="5" t="s">
        <v>33</v>
      </c>
      <c r="NZ129" s="5" t="s">
        <v>33</v>
      </c>
      <c r="OA129" s="5" t="s">
        <v>33</v>
      </c>
      <c r="OB129" s="5" t="s">
        <v>33</v>
      </c>
      <c r="OC129" s="5" t="s">
        <v>33</v>
      </c>
      <c r="OD129" s="5" t="s">
        <v>33</v>
      </c>
      <c r="OE129" s="5" t="s">
        <v>33</v>
      </c>
      <c r="OF129" s="5" t="s">
        <v>33</v>
      </c>
      <c r="OG129" s="5" t="s">
        <v>33</v>
      </c>
      <c r="OH129" s="5" t="s">
        <v>33</v>
      </c>
      <c r="OI129" s="5" t="s">
        <v>33</v>
      </c>
      <c r="OJ129" s="5" t="s">
        <v>33</v>
      </c>
      <c r="OK129" s="5" t="s">
        <v>33</v>
      </c>
      <c r="OL129" s="5" t="s">
        <v>33</v>
      </c>
      <c r="OM129" s="5" t="s">
        <v>33</v>
      </c>
      <c r="ON129" s="5" t="s">
        <v>33</v>
      </c>
      <c r="OO129" s="5" t="s">
        <v>33</v>
      </c>
      <c r="OP129" s="5" t="s">
        <v>33</v>
      </c>
      <c r="OQ129" s="5" t="s">
        <v>33</v>
      </c>
      <c r="OR129" s="5" t="s">
        <v>33</v>
      </c>
      <c r="OS129" s="5" t="s">
        <v>33</v>
      </c>
      <c r="OT129" s="5" t="s">
        <v>33</v>
      </c>
      <c r="OU129" s="5" t="s">
        <v>33</v>
      </c>
      <c r="OV129" s="5" t="s">
        <v>33</v>
      </c>
      <c r="OW129" s="5" t="s">
        <v>33</v>
      </c>
      <c r="OX129" s="5" t="s">
        <v>33</v>
      </c>
      <c r="OY129" s="5" t="s">
        <v>33</v>
      </c>
      <c r="OZ129" s="5" t="s">
        <v>33</v>
      </c>
      <c r="PA129" s="5" t="s">
        <v>33</v>
      </c>
      <c r="PB129" s="5" t="s">
        <v>33</v>
      </c>
      <c r="PC129" s="5">
        <v>0</v>
      </c>
      <c r="PD129" s="5">
        <v>0</v>
      </c>
      <c r="PE129" s="5" t="s">
        <v>33</v>
      </c>
      <c r="PF129" s="5" t="s">
        <v>33</v>
      </c>
      <c r="PG129" s="5" t="s">
        <v>33</v>
      </c>
      <c r="PH129" s="5" t="s">
        <v>33</v>
      </c>
      <c r="PI129" s="5" t="s">
        <v>33</v>
      </c>
      <c r="PJ129" s="5" t="s">
        <v>33</v>
      </c>
      <c r="PK129" s="5" t="s">
        <v>33</v>
      </c>
      <c r="PL129" s="5" t="s">
        <v>33</v>
      </c>
      <c r="PM129" s="5" t="s">
        <v>33</v>
      </c>
      <c r="PN129" s="5" t="s">
        <v>33</v>
      </c>
      <c r="PO129" s="5" t="s">
        <v>33</v>
      </c>
      <c r="PP129" s="5" t="s">
        <v>33</v>
      </c>
      <c r="PQ129" s="5" t="s">
        <v>33</v>
      </c>
      <c r="PR129" s="5" t="s">
        <v>33</v>
      </c>
      <c r="PS129" s="5" t="s">
        <v>33</v>
      </c>
      <c r="PT129" s="5" t="s">
        <v>33</v>
      </c>
      <c r="PU129" s="5" t="s">
        <v>33</v>
      </c>
      <c r="PV129" s="5" t="s">
        <v>33</v>
      </c>
      <c r="PW129" s="5" t="s">
        <v>33</v>
      </c>
      <c r="PX129" s="5" t="s">
        <v>33</v>
      </c>
      <c r="PY129" s="5" t="s">
        <v>33</v>
      </c>
      <c r="PZ129" s="5" t="s">
        <v>33</v>
      </c>
      <c r="QA129" s="5" t="s">
        <v>33</v>
      </c>
      <c r="QB129" s="5" t="s">
        <v>33</v>
      </c>
      <c r="QC129" s="5" t="s">
        <v>33</v>
      </c>
      <c r="QD129" s="5" t="s">
        <v>33</v>
      </c>
      <c r="QE129" s="5" t="s">
        <v>33</v>
      </c>
      <c r="QF129" s="5" t="s">
        <v>33</v>
      </c>
      <c r="QG129" s="5" t="s">
        <v>33</v>
      </c>
      <c r="QH129" s="5" t="s">
        <v>33</v>
      </c>
      <c r="QI129" s="5">
        <v>0</v>
      </c>
      <c r="QJ129" s="5">
        <v>0</v>
      </c>
      <c r="QK129" s="5" t="s">
        <v>33</v>
      </c>
      <c r="QL129" s="5" t="s">
        <v>33</v>
      </c>
      <c r="QM129" s="5" t="s">
        <v>33</v>
      </c>
      <c r="QN129" s="5" t="s">
        <v>33</v>
      </c>
      <c r="QO129" s="5" t="s">
        <v>33</v>
      </c>
      <c r="QP129" s="5" t="s">
        <v>33</v>
      </c>
      <c r="QQ129" s="5" t="s">
        <v>33</v>
      </c>
      <c r="QR129" s="5" t="s">
        <v>33</v>
      </c>
      <c r="QS129" s="5" t="s">
        <v>33</v>
      </c>
      <c r="QT129" s="5" t="s">
        <v>33</v>
      </c>
      <c r="QU129" s="5" t="s">
        <v>33</v>
      </c>
      <c r="QV129" s="5" t="s">
        <v>33</v>
      </c>
      <c r="QW129" s="5" t="s">
        <v>33</v>
      </c>
      <c r="QX129" s="5" t="s">
        <v>33</v>
      </c>
      <c r="QY129" s="5" t="s">
        <v>33</v>
      </c>
      <c r="QZ129" s="5" t="s">
        <v>33</v>
      </c>
      <c r="RA129" s="5" t="s">
        <v>33</v>
      </c>
      <c r="RB129" s="5" t="s">
        <v>33</v>
      </c>
      <c r="RC129" s="5" t="s">
        <v>33</v>
      </c>
      <c r="RD129" s="5" t="s">
        <v>33</v>
      </c>
      <c r="RE129" s="5" t="s">
        <v>33</v>
      </c>
      <c r="RF129" s="5" t="s">
        <v>33</v>
      </c>
      <c r="RG129" s="5" t="s">
        <v>33</v>
      </c>
      <c r="RH129" s="5" t="s">
        <v>33</v>
      </c>
      <c r="RI129" s="5" t="s">
        <v>33</v>
      </c>
      <c r="RJ129" s="5" t="s">
        <v>33</v>
      </c>
      <c r="RK129" s="5" t="s">
        <v>33</v>
      </c>
      <c r="RL129" s="5" t="s">
        <v>33</v>
      </c>
      <c r="RM129" s="5" t="s">
        <v>33</v>
      </c>
      <c r="RN129" s="5" t="s">
        <v>33</v>
      </c>
      <c r="RO129" s="5">
        <v>0</v>
      </c>
      <c r="RP129" s="5">
        <v>0</v>
      </c>
      <c r="RQ129" s="5" t="s">
        <v>33</v>
      </c>
      <c r="RR129" s="5" t="s">
        <v>33</v>
      </c>
      <c r="RS129" s="5" t="s">
        <v>33</v>
      </c>
      <c r="RT129" s="5" t="s">
        <v>33</v>
      </c>
      <c r="RU129" s="5" t="s">
        <v>33</v>
      </c>
      <c r="RV129" s="5" t="s">
        <v>33</v>
      </c>
      <c r="RW129" s="5" t="s">
        <v>33</v>
      </c>
      <c r="RX129" s="5" t="s">
        <v>33</v>
      </c>
      <c r="RY129" s="5" t="s">
        <v>33</v>
      </c>
      <c r="RZ129" s="5" t="s">
        <v>33</v>
      </c>
      <c r="SA129" s="5" t="s">
        <v>33</v>
      </c>
      <c r="SB129" s="5" t="s">
        <v>33</v>
      </c>
      <c r="SC129" s="5" t="s">
        <v>33</v>
      </c>
      <c r="SD129" s="5" t="s">
        <v>33</v>
      </c>
      <c r="SE129" s="5" t="s">
        <v>33</v>
      </c>
      <c r="SF129" s="5" t="s">
        <v>33</v>
      </c>
      <c r="SG129" s="5" t="s">
        <v>33</v>
      </c>
      <c r="SH129" s="5" t="s">
        <v>33</v>
      </c>
      <c r="SI129" s="5" t="s">
        <v>33</v>
      </c>
      <c r="SJ129" s="5" t="s">
        <v>33</v>
      </c>
      <c r="SK129" s="5" t="s">
        <v>33</v>
      </c>
      <c r="SL129" s="5" t="s">
        <v>33</v>
      </c>
      <c r="SM129" s="5" t="s">
        <v>33</v>
      </c>
      <c r="SN129" s="5" t="s">
        <v>33</v>
      </c>
      <c r="SO129" s="5" t="s">
        <v>33</v>
      </c>
      <c r="SP129" s="5" t="s">
        <v>33</v>
      </c>
      <c r="SQ129" s="5" t="s">
        <v>33</v>
      </c>
      <c r="SR129" s="5" t="s">
        <v>33</v>
      </c>
      <c r="SS129" s="5" t="s">
        <v>33</v>
      </c>
      <c r="ST129" s="5" t="s">
        <v>33</v>
      </c>
      <c r="SU129" s="5">
        <v>0</v>
      </c>
      <c r="SV129" s="5">
        <v>0</v>
      </c>
      <c r="SW129" s="5" t="s">
        <v>33</v>
      </c>
      <c r="SX129" s="5" t="s">
        <v>33</v>
      </c>
      <c r="SY129" s="5" t="s">
        <v>33</v>
      </c>
      <c r="SZ129" s="5" t="s">
        <v>33</v>
      </c>
      <c r="TA129" s="5" t="s">
        <v>33</v>
      </c>
      <c r="TB129" s="5" t="s">
        <v>33</v>
      </c>
      <c r="TC129" s="5" t="s">
        <v>33</v>
      </c>
      <c r="TD129" s="5" t="s">
        <v>33</v>
      </c>
      <c r="TE129" s="5" t="s">
        <v>33</v>
      </c>
      <c r="TF129" s="5" t="s">
        <v>33</v>
      </c>
      <c r="TG129" s="5" t="s">
        <v>33</v>
      </c>
      <c r="TH129" s="5" t="s">
        <v>33</v>
      </c>
      <c r="TI129" s="5" t="s">
        <v>33</v>
      </c>
      <c r="TJ129" s="5" t="s">
        <v>33</v>
      </c>
      <c r="TK129" s="5" t="s">
        <v>33</v>
      </c>
      <c r="TL129" s="5" t="s">
        <v>33</v>
      </c>
      <c r="TM129" s="5" t="s">
        <v>33</v>
      </c>
      <c r="TN129" s="5" t="s">
        <v>33</v>
      </c>
      <c r="TO129" s="5" t="s">
        <v>33</v>
      </c>
      <c r="TP129" s="5" t="s">
        <v>33</v>
      </c>
      <c r="TQ129" s="5" t="s">
        <v>33</v>
      </c>
      <c r="TR129" s="5" t="s">
        <v>33</v>
      </c>
      <c r="TS129" s="5" t="s">
        <v>33</v>
      </c>
      <c r="TT129" s="5" t="s">
        <v>33</v>
      </c>
      <c r="TU129" s="5" t="s">
        <v>33</v>
      </c>
      <c r="TV129" s="5" t="s">
        <v>33</v>
      </c>
      <c r="TW129" s="5" t="s">
        <v>33</v>
      </c>
      <c r="TX129" s="5" t="s">
        <v>33</v>
      </c>
      <c r="TY129" s="5" t="s">
        <v>33</v>
      </c>
      <c r="TZ129" s="5" t="s">
        <v>33</v>
      </c>
      <c r="UA129" s="5">
        <v>0</v>
      </c>
      <c r="UB129" s="5">
        <v>0</v>
      </c>
      <c r="UC129" s="5" t="s">
        <v>33</v>
      </c>
      <c r="UD129" s="5" t="s">
        <v>33</v>
      </c>
      <c r="UE129" s="5" t="s">
        <v>33</v>
      </c>
      <c r="UF129" s="5" t="s">
        <v>33</v>
      </c>
      <c r="UG129" s="5" t="s">
        <v>33</v>
      </c>
      <c r="UH129" s="5" t="s">
        <v>33</v>
      </c>
      <c r="UI129" s="5" t="s">
        <v>33</v>
      </c>
      <c r="UJ129" s="5" t="s">
        <v>33</v>
      </c>
      <c r="UK129" s="5" t="s">
        <v>33</v>
      </c>
      <c r="UL129" s="5" t="s">
        <v>33</v>
      </c>
      <c r="UM129" s="5" t="s">
        <v>33</v>
      </c>
      <c r="UN129" s="5" t="s">
        <v>33</v>
      </c>
      <c r="UO129" s="5" t="s">
        <v>33</v>
      </c>
      <c r="UP129" s="5" t="s">
        <v>33</v>
      </c>
      <c r="UQ129" s="5" t="s">
        <v>33</v>
      </c>
      <c r="UR129" s="5" t="s">
        <v>33</v>
      </c>
      <c r="US129" s="5" t="s">
        <v>33</v>
      </c>
      <c r="UT129" s="5" t="s">
        <v>33</v>
      </c>
      <c r="UU129" s="5" t="s">
        <v>33</v>
      </c>
      <c r="UV129" s="5" t="s">
        <v>33</v>
      </c>
      <c r="UW129" s="5" t="s">
        <v>33</v>
      </c>
      <c r="UX129" s="5" t="s">
        <v>33</v>
      </c>
      <c r="UY129" s="5" t="s">
        <v>33</v>
      </c>
      <c r="UZ129" s="5" t="s">
        <v>33</v>
      </c>
      <c r="VA129" s="5" t="s">
        <v>33</v>
      </c>
      <c r="VB129" s="5" t="s">
        <v>33</v>
      </c>
      <c r="VC129" s="5" t="s">
        <v>33</v>
      </c>
      <c r="VD129" s="5" t="s">
        <v>33</v>
      </c>
      <c r="VE129" s="5" t="s">
        <v>33</v>
      </c>
      <c r="VF129" s="5" t="s">
        <v>33</v>
      </c>
      <c r="VG129" s="5">
        <v>61</v>
      </c>
      <c r="VH129" s="5">
        <v>183</v>
      </c>
      <c r="VI129" s="5" t="s">
        <v>33</v>
      </c>
      <c r="VJ129" s="5" t="s">
        <v>33</v>
      </c>
      <c r="VK129" s="5" t="s">
        <v>33</v>
      </c>
      <c r="VL129" s="5" t="s">
        <v>33</v>
      </c>
      <c r="VM129" s="5" t="s">
        <v>33</v>
      </c>
      <c r="VN129" s="5" t="s">
        <v>33</v>
      </c>
      <c r="VO129" s="5" t="s">
        <v>33</v>
      </c>
      <c r="VP129" s="5" t="s">
        <v>33</v>
      </c>
      <c r="VQ129" s="5" t="s">
        <v>33</v>
      </c>
      <c r="VR129" s="5" t="s">
        <v>33</v>
      </c>
      <c r="VS129" s="5" t="s">
        <v>33</v>
      </c>
      <c r="VT129" s="5" t="s">
        <v>33</v>
      </c>
      <c r="VU129" s="5" t="s">
        <v>33</v>
      </c>
      <c r="VV129" s="5" t="s">
        <v>33</v>
      </c>
      <c r="VW129" s="5" t="s">
        <v>33</v>
      </c>
      <c r="VX129" s="5" t="s">
        <v>33</v>
      </c>
      <c r="VY129" s="5" t="s">
        <v>33</v>
      </c>
      <c r="VZ129" s="5" t="s">
        <v>33</v>
      </c>
      <c r="WA129" s="5" t="s">
        <v>33</v>
      </c>
      <c r="WB129" s="5" t="s">
        <v>33</v>
      </c>
      <c r="WC129" s="5" t="s">
        <v>33</v>
      </c>
      <c r="WD129" s="5" t="s">
        <v>33</v>
      </c>
      <c r="WE129" s="5" t="s">
        <v>33</v>
      </c>
      <c r="WF129" s="5" t="s">
        <v>33</v>
      </c>
      <c r="WG129" s="5" t="s">
        <v>33</v>
      </c>
      <c r="WH129" s="5" t="s">
        <v>33</v>
      </c>
      <c r="WI129" s="5" t="s">
        <v>33</v>
      </c>
      <c r="WJ129" s="5" t="s">
        <v>33</v>
      </c>
      <c r="WK129" s="5" t="s">
        <v>33</v>
      </c>
      <c r="WL129" s="5" t="s">
        <v>33</v>
      </c>
      <c r="WM129" s="5">
        <v>0</v>
      </c>
      <c r="WN129" s="5">
        <v>0</v>
      </c>
      <c r="WO129" s="5" t="s">
        <v>33</v>
      </c>
      <c r="WP129" s="5" t="s">
        <v>33</v>
      </c>
      <c r="WQ129" s="5" t="s">
        <v>33</v>
      </c>
      <c r="WR129" s="5" t="s">
        <v>33</v>
      </c>
      <c r="WS129" s="5" t="s">
        <v>33</v>
      </c>
      <c r="WT129" s="5" t="s">
        <v>33</v>
      </c>
      <c r="WU129" s="5" t="s">
        <v>33</v>
      </c>
      <c r="WV129" s="5" t="s">
        <v>33</v>
      </c>
      <c r="WW129" s="5" t="s">
        <v>33</v>
      </c>
      <c r="WX129" s="5" t="s">
        <v>33</v>
      </c>
      <c r="WY129" s="5" t="s">
        <v>33</v>
      </c>
      <c r="WZ129" s="5" t="s">
        <v>33</v>
      </c>
      <c r="XA129" s="5" t="s">
        <v>33</v>
      </c>
      <c r="XB129" s="5" t="s">
        <v>33</v>
      </c>
      <c r="XC129" s="5" t="s">
        <v>33</v>
      </c>
      <c r="XD129" s="5" t="s">
        <v>33</v>
      </c>
      <c r="XE129" s="5" t="s">
        <v>33</v>
      </c>
      <c r="XF129" s="5" t="s">
        <v>33</v>
      </c>
      <c r="XG129" s="5" t="s">
        <v>33</v>
      </c>
      <c r="XH129" s="5" t="s">
        <v>33</v>
      </c>
      <c r="XI129" s="5" t="s">
        <v>33</v>
      </c>
      <c r="XJ129" s="5" t="s">
        <v>33</v>
      </c>
      <c r="XK129" s="5" t="s">
        <v>33</v>
      </c>
      <c r="XL129" s="5" t="s">
        <v>33</v>
      </c>
      <c r="XM129" s="5" t="s">
        <v>33</v>
      </c>
      <c r="XN129" s="5" t="s">
        <v>33</v>
      </c>
      <c r="XO129" s="5" t="s">
        <v>33</v>
      </c>
      <c r="XP129" s="5" t="s">
        <v>33</v>
      </c>
      <c r="XQ129" s="5" t="s">
        <v>33</v>
      </c>
      <c r="XR129" s="5" t="s">
        <v>33</v>
      </c>
      <c r="XS129" s="1" t="s">
        <v>33</v>
      </c>
      <c r="XT129" s="3" t="s">
        <v>33</v>
      </c>
      <c r="XU129" s="3" t="s">
        <v>33</v>
      </c>
      <c r="XV129" s="3" t="s">
        <v>33</v>
      </c>
      <c r="XW129" s="3" t="s">
        <v>33</v>
      </c>
      <c r="XX129" s="3" t="s">
        <v>33</v>
      </c>
      <c r="XY129" s="3" t="s">
        <v>33</v>
      </c>
      <c r="XZ129" s="3"/>
    </row>
    <row r="130" spans="1:650" x14ac:dyDescent="0.3">
      <c r="A130" s="6" t="s">
        <v>161</v>
      </c>
      <c r="B130" s="1">
        <v>10704134</v>
      </c>
      <c r="C130" s="5">
        <v>74</v>
      </c>
      <c r="D130" s="5">
        <v>79</v>
      </c>
      <c r="E130" s="5" t="s">
        <v>33</v>
      </c>
      <c r="F130" s="5" t="s">
        <v>33</v>
      </c>
      <c r="G130" s="5" t="s">
        <v>33</v>
      </c>
      <c r="H130" s="5" t="s">
        <v>33</v>
      </c>
      <c r="I130" s="5" t="s">
        <v>33</v>
      </c>
      <c r="J130" s="5" t="s">
        <v>33</v>
      </c>
      <c r="K130" s="5" t="s">
        <v>33</v>
      </c>
      <c r="L130" s="5" t="s">
        <v>33</v>
      </c>
      <c r="M130" s="5" t="s">
        <v>33</v>
      </c>
      <c r="N130" s="5" t="s">
        <v>33</v>
      </c>
      <c r="O130" s="5" t="s">
        <v>33</v>
      </c>
      <c r="P130" s="5" t="s">
        <v>33</v>
      </c>
      <c r="Q130" s="5" t="s">
        <v>33</v>
      </c>
      <c r="R130" s="5" t="s">
        <v>33</v>
      </c>
      <c r="S130" s="5" t="s">
        <v>33</v>
      </c>
      <c r="T130" s="5" t="s">
        <v>33</v>
      </c>
      <c r="U130" s="5" t="s">
        <v>33</v>
      </c>
      <c r="V130" s="5" t="s">
        <v>33</v>
      </c>
      <c r="W130" s="5" t="s">
        <v>33</v>
      </c>
      <c r="X130" s="5" t="s">
        <v>33</v>
      </c>
      <c r="Y130" s="5" t="s">
        <v>33</v>
      </c>
      <c r="Z130" s="5" t="s">
        <v>33</v>
      </c>
      <c r="AA130" s="5" t="s">
        <v>33</v>
      </c>
      <c r="AB130" s="5" t="s">
        <v>33</v>
      </c>
      <c r="AC130" s="5" t="s">
        <v>33</v>
      </c>
      <c r="AD130" s="5" t="s">
        <v>33</v>
      </c>
      <c r="AE130" s="5" t="s">
        <v>33</v>
      </c>
      <c r="AF130" s="5" t="s">
        <v>33</v>
      </c>
      <c r="AG130" s="5" t="s">
        <v>33</v>
      </c>
      <c r="AH130" s="5" t="s">
        <v>33</v>
      </c>
      <c r="AI130" s="5">
        <v>0</v>
      </c>
      <c r="AJ130" s="5">
        <v>0</v>
      </c>
      <c r="AK130" s="5" t="s">
        <v>33</v>
      </c>
      <c r="AL130" s="5" t="s">
        <v>33</v>
      </c>
      <c r="AM130" s="5" t="s">
        <v>33</v>
      </c>
      <c r="AN130" s="5" t="s">
        <v>33</v>
      </c>
      <c r="AO130" s="5" t="s">
        <v>33</v>
      </c>
      <c r="AP130" s="5" t="s">
        <v>33</v>
      </c>
      <c r="AQ130" s="5" t="s">
        <v>33</v>
      </c>
      <c r="AR130" s="5" t="s">
        <v>33</v>
      </c>
      <c r="AS130" s="5" t="s">
        <v>33</v>
      </c>
      <c r="AT130" s="5" t="s">
        <v>33</v>
      </c>
      <c r="AU130" s="5" t="s">
        <v>33</v>
      </c>
      <c r="AV130" s="5" t="s">
        <v>33</v>
      </c>
      <c r="AW130" s="5" t="s">
        <v>33</v>
      </c>
      <c r="AX130" s="5" t="s">
        <v>33</v>
      </c>
      <c r="AY130" s="5" t="s">
        <v>33</v>
      </c>
      <c r="AZ130" s="5" t="s">
        <v>33</v>
      </c>
      <c r="BA130" s="5" t="s">
        <v>33</v>
      </c>
      <c r="BB130" s="5" t="s">
        <v>33</v>
      </c>
      <c r="BC130" s="5" t="s">
        <v>33</v>
      </c>
      <c r="BD130" s="5" t="s">
        <v>33</v>
      </c>
      <c r="BE130" s="5" t="s">
        <v>33</v>
      </c>
      <c r="BF130" s="5" t="s">
        <v>33</v>
      </c>
      <c r="BG130" s="5" t="s">
        <v>33</v>
      </c>
      <c r="BH130" s="5" t="s">
        <v>33</v>
      </c>
      <c r="BI130" s="5" t="s">
        <v>33</v>
      </c>
      <c r="BJ130" s="5" t="s">
        <v>33</v>
      </c>
      <c r="BK130" s="5" t="s">
        <v>33</v>
      </c>
      <c r="BL130" s="5" t="s">
        <v>33</v>
      </c>
      <c r="BM130" s="5" t="s">
        <v>33</v>
      </c>
      <c r="BN130" s="5" t="s">
        <v>33</v>
      </c>
      <c r="BO130" s="5">
        <v>0</v>
      </c>
      <c r="BP130" s="5">
        <v>0</v>
      </c>
      <c r="BQ130" s="5" t="s">
        <v>33</v>
      </c>
      <c r="BR130" s="5" t="s">
        <v>33</v>
      </c>
      <c r="BS130" s="5" t="s">
        <v>33</v>
      </c>
      <c r="BT130" s="5" t="s">
        <v>33</v>
      </c>
      <c r="BU130" s="5" t="s">
        <v>33</v>
      </c>
      <c r="BV130" s="5" t="s">
        <v>33</v>
      </c>
      <c r="BW130" s="5" t="s">
        <v>33</v>
      </c>
      <c r="BX130" s="5" t="s">
        <v>33</v>
      </c>
      <c r="BY130" s="5" t="s">
        <v>33</v>
      </c>
      <c r="BZ130" s="5" t="s">
        <v>33</v>
      </c>
      <c r="CA130" s="5" t="s">
        <v>33</v>
      </c>
      <c r="CB130" s="5" t="s">
        <v>33</v>
      </c>
      <c r="CC130" s="5" t="s">
        <v>33</v>
      </c>
      <c r="CD130" s="5" t="s">
        <v>33</v>
      </c>
      <c r="CE130" s="5" t="s">
        <v>33</v>
      </c>
      <c r="CF130" s="5" t="s">
        <v>33</v>
      </c>
      <c r="CG130" s="5" t="s">
        <v>33</v>
      </c>
      <c r="CH130" s="5" t="s">
        <v>33</v>
      </c>
      <c r="CI130" s="5" t="s">
        <v>33</v>
      </c>
      <c r="CJ130" s="5" t="s">
        <v>33</v>
      </c>
      <c r="CK130" s="5" t="s">
        <v>33</v>
      </c>
      <c r="CL130" s="5" t="s">
        <v>33</v>
      </c>
      <c r="CM130" s="5" t="s">
        <v>33</v>
      </c>
      <c r="CN130" s="5" t="s">
        <v>33</v>
      </c>
      <c r="CO130" s="5" t="s">
        <v>33</v>
      </c>
      <c r="CP130" s="5" t="s">
        <v>33</v>
      </c>
      <c r="CQ130" s="5" t="s">
        <v>33</v>
      </c>
      <c r="CR130" s="5" t="s">
        <v>33</v>
      </c>
      <c r="CS130" s="5" t="s">
        <v>33</v>
      </c>
      <c r="CT130" s="5" t="s">
        <v>33</v>
      </c>
      <c r="CU130" s="5">
        <v>0</v>
      </c>
      <c r="CV130" s="5">
        <v>0</v>
      </c>
      <c r="CW130" s="5" t="s">
        <v>33</v>
      </c>
      <c r="CX130" s="5" t="s">
        <v>33</v>
      </c>
      <c r="CY130" s="5" t="s">
        <v>33</v>
      </c>
      <c r="CZ130" s="5" t="s">
        <v>33</v>
      </c>
      <c r="DA130" s="5" t="s">
        <v>33</v>
      </c>
      <c r="DB130" s="5" t="s">
        <v>33</v>
      </c>
      <c r="DC130" s="5" t="s">
        <v>33</v>
      </c>
      <c r="DD130" s="5" t="s">
        <v>33</v>
      </c>
      <c r="DE130" s="5" t="s">
        <v>33</v>
      </c>
      <c r="DF130" s="5" t="s">
        <v>33</v>
      </c>
      <c r="DG130" s="5" t="s">
        <v>33</v>
      </c>
      <c r="DH130" s="5" t="s">
        <v>33</v>
      </c>
      <c r="DI130" s="5" t="s">
        <v>33</v>
      </c>
      <c r="DJ130" s="5" t="s">
        <v>33</v>
      </c>
      <c r="DK130" s="5" t="s">
        <v>33</v>
      </c>
      <c r="DL130" s="5" t="s">
        <v>33</v>
      </c>
      <c r="DM130" s="5" t="s">
        <v>33</v>
      </c>
      <c r="DN130" s="5" t="s">
        <v>33</v>
      </c>
      <c r="DO130" s="5" t="s">
        <v>33</v>
      </c>
      <c r="DP130" s="5" t="s">
        <v>33</v>
      </c>
      <c r="DQ130" s="5" t="s">
        <v>33</v>
      </c>
      <c r="DR130" s="5" t="s">
        <v>33</v>
      </c>
      <c r="DS130" s="5" t="s">
        <v>33</v>
      </c>
      <c r="DT130" s="5" t="s">
        <v>33</v>
      </c>
      <c r="DU130" s="5" t="s">
        <v>33</v>
      </c>
      <c r="DV130" s="5" t="s">
        <v>33</v>
      </c>
      <c r="DW130" s="5" t="s">
        <v>33</v>
      </c>
      <c r="DX130" s="5" t="s">
        <v>33</v>
      </c>
      <c r="DY130" s="5" t="s">
        <v>33</v>
      </c>
      <c r="DZ130" s="5" t="s">
        <v>33</v>
      </c>
      <c r="EA130" s="5">
        <v>0</v>
      </c>
      <c r="EB130" s="5">
        <v>0</v>
      </c>
      <c r="EC130" s="5" t="s">
        <v>33</v>
      </c>
      <c r="ED130" s="5" t="s">
        <v>33</v>
      </c>
      <c r="EE130" s="5" t="s">
        <v>33</v>
      </c>
      <c r="EF130" s="5" t="s">
        <v>33</v>
      </c>
      <c r="EG130" s="5" t="s">
        <v>33</v>
      </c>
      <c r="EH130" s="5" t="s">
        <v>33</v>
      </c>
      <c r="EI130" s="5" t="s">
        <v>33</v>
      </c>
      <c r="EJ130" s="5" t="s">
        <v>33</v>
      </c>
      <c r="EK130" s="5" t="s">
        <v>33</v>
      </c>
      <c r="EL130" s="5" t="s">
        <v>33</v>
      </c>
      <c r="EM130" s="5" t="s">
        <v>33</v>
      </c>
      <c r="EN130" s="5" t="s">
        <v>33</v>
      </c>
      <c r="EO130" s="5" t="s">
        <v>33</v>
      </c>
      <c r="EP130" s="5" t="s">
        <v>33</v>
      </c>
      <c r="EQ130" s="5" t="s">
        <v>33</v>
      </c>
      <c r="ER130" s="5" t="s">
        <v>33</v>
      </c>
      <c r="ES130" s="5" t="s">
        <v>33</v>
      </c>
      <c r="ET130" s="5" t="s">
        <v>33</v>
      </c>
      <c r="EU130" s="5" t="s">
        <v>33</v>
      </c>
      <c r="EV130" s="5" t="s">
        <v>33</v>
      </c>
      <c r="EW130" s="5" t="s">
        <v>33</v>
      </c>
      <c r="EX130" s="5" t="s">
        <v>33</v>
      </c>
      <c r="EY130" s="5" t="s">
        <v>33</v>
      </c>
      <c r="EZ130" s="5" t="s">
        <v>33</v>
      </c>
      <c r="FA130" s="5" t="s">
        <v>33</v>
      </c>
      <c r="FB130" s="5" t="s">
        <v>33</v>
      </c>
      <c r="FC130" s="5" t="s">
        <v>33</v>
      </c>
      <c r="FD130" s="5" t="s">
        <v>33</v>
      </c>
      <c r="FE130" s="5" t="s">
        <v>33</v>
      </c>
      <c r="FF130" s="5" t="s">
        <v>33</v>
      </c>
      <c r="FG130" s="5">
        <v>0</v>
      </c>
      <c r="FH130" s="5">
        <v>0</v>
      </c>
      <c r="FI130" s="5" t="s">
        <v>33</v>
      </c>
      <c r="FJ130" s="5" t="s">
        <v>33</v>
      </c>
      <c r="FK130" s="5" t="s">
        <v>33</v>
      </c>
      <c r="FL130" s="5" t="s">
        <v>33</v>
      </c>
      <c r="FM130" s="5" t="s">
        <v>33</v>
      </c>
      <c r="FN130" s="5" t="s">
        <v>33</v>
      </c>
      <c r="FO130" s="5" t="s">
        <v>33</v>
      </c>
      <c r="FP130" s="5" t="s">
        <v>33</v>
      </c>
      <c r="FQ130" s="5" t="s">
        <v>33</v>
      </c>
      <c r="FR130" s="5" t="s">
        <v>33</v>
      </c>
      <c r="FS130" s="5" t="s">
        <v>33</v>
      </c>
      <c r="FT130" s="5" t="s">
        <v>33</v>
      </c>
      <c r="FU130" s="5" t="s">
        <v>33</v>
      </c>
      <c r="FV130" s="5" t="s">
        <v>33</v>
      </c>
      <c r="FW130" s="5" t="s">
        <v>33</v>
      </c>
      <c r="FX130" s="5" t="s">
        <v>33</v>
      </c>
      <c r="FY130" s="5" t="s">
        <v>33</v>
      </c>
      <c r="FZ130" s="5" t="s">
        <v>33</v>
      </c>
      <c r="GA130" s="5" t="s">
        <v>33</v>
      </c>
      <c r="GB130" s="5" t="s">
        <v>33</v>
      </c>
      <c r="GC130" s="5" t="s">
        <v>33</v>
      </c>
      <c r="GD130" s="5" t="s">
        <v>33</v>
      </c>
      <c r="GE130" s="5" t="s">
        <v>33</v>
      </c>
      <c r="GF130" s="5" t="s">
        <v>33</v>
      </c>
      <c r="GG130" s="5" t="s">
        <v>33</v>
      </c>
      <c r="GH130" s="5" t="s">
        <v>33</v>
      </c>
      <c r="GI130" s="5" t="s">
        <v>33</v>
      </c>
      <c r="GJ130" s="5" t="s">
        <v>33</v>
      </c>
      <c r="GK130" s="5" t="s">
        <v>33</v>
      </c>
      <c r="GL130" s="5" t="s">
        <v>33</v>
      </c>
      <c r="GM130" s="5">
        <v>74</v>
      </c>
      <c r="GN130" s="5">
        <v>79</v>
      </c>
      <c r="GO130" s="5" t="s">
        <v>33</v>
      </c>
      <c r="GP130" s="5" t="s">
        <v>33</v>
      </c>
      <c r="GQ130" s="5" t="s">
        <v>33</v>
      </c>
      <c r="GR130" s="5" t="s">
        <v>33</v>
      </c>
      <c r="GS130" s="5" t="s">
        <v>33</v>
      </c>
      <c r="GT130" s="5" t="s">
        <v>33</v>
      </c>
      <c r="GU130" s="5" t="s">
        <v>33</v>
      </c>
      <c r="GV130" s="5" t="s">
        <v>33</v>
      </c>
      <c r="GW130" s="5" t="s">
        <v>33</v>
      </c>
      <c r="GX130" s="5" t="s">
        <v>33</v>
      </c>
      <c r="GY130" s="5" t="s">
        <v>33</v>
      </c>
      <c r="GZ130" s="5" t="s">
        <v>33</v>
      </c>
      <c r="HA130" s="5" t="s">
        <v>33</v>
      </c>
      <c r="HB130" s="5" t="s">
        <v>33</v>
      </c>
      <c r="HC130" s="5" t="s">
        <v>33</v>
      </c>
      <c r="HD130" s="5" t="s">
        <v>33</v>
      </c>
      <c r="HE130" s="5" t="s">
        <v>33</v>
      </c>
      <c r="HF130" s="5" t="s">
        <v>33</v>
      </c>
      <c r="HG130" s="5" t="s">
        <v>33</v>
      </c>
      <c r="HH130" s="5" t="s">
        <v>33</v>
      </c>
      <c r="HI130" s="5" t="s">
        <v>33</v>
      </c>
      <c r="HJ130" s="5" t="s">
        <v>33</v>
      </c>
      <c r="HK130" s="5" t="s">
        <v>33</v>
      </c>
      <c r="HL130" s="5" t="s">
        <v>33</v>
      </c>
      <c r="HM130" s="5" t="s">
        <v>33</v>
      </c>
      <c r="HN130" s="5" t="s">
        <v>33</v>
      </c>
      <c r="HO130" s="5" t="s">
        <v>33</v>
      </c>
      <c r="HP130" s="5" t="s">
        <v>33</v>
      </c>
      <c r="HQ130" s="5" t="s">
        <v>33</v>
      </c>
      <c r="HR130" s="5" t="s">
        <v>33</v>
      </c>
      <c r="HS130" s="5">
        <v>0</v>
      </c>
      <c r="HT130" s="5">
        <v>0</v>
      </c>
      <c r="HU130" s="5" t="s">
        <v>33</v>
      </c>
      <c r="HV130" s="5" t="s">
        <v>33</v>
      </c>
      <c r="HW130" s="5" t="s">
        <v>33</v>
      </c>
      <c r="HX130" s="5" t="s">
        <v>33</v>
      </c>
      <c r="HY130" s="5" t="s">
        <v>33</v>
      </c>
      <c r="HZ130" s="5" t="s">
        <v>33</v>
      </c>
      <c r="IA130" s="5" t="s">
        <v>33</v>
      </c>
      <c r="IB130" s="5" t="s">
        <v>33</v>
      </c>
      <c r="IC130" s="5" t="s">
        <v>33</v>
      </c>
      <c r="ID130" s="5" t="s">
        <v>33</v>
      </c>
      <c r="IE130" s="5" t="s">
        <v>33</v>
      </c>
      <c r="IF130" s="5" t="s">
        <v>33</v>
      </c>
      <c r="IG130" s="5" t="s">
        <v>33</v>
      </c>
      <c r="IH130" s="5" t="s">
        <v>33</v>
      </c>
      <c r="II130" s="5" t="s">
        <v>33</v>
      </c>
      <c r="IJ130" s="5" t="s">
        <v>33</v>
      </c>
      <c r="IK130" s="5" t="s">
        <v>33</v>
      </c>
      <c r="IL130" s="5" t="s">
        <v>33</v>
      </c>
      <c r="IM130" s="5" t="s">
        <v>33</v>
      </c>
      <c r="IN130" s="5" t="s">
        <v>33</v>
      </c>
      <c r="IO130" s="5" t="s">
        <v>33</v>
      </c>
      <c r="IP130" s="5" t="s">
        <v>33</v>
      </c>
      <c r="IQ130" s="5" t="s">
        <v>33</v>
      </c>
      <c r="IR130" s="5" t="s">
        <v>33</v>
      </c>
      <c r="IS130" s="5" t="s">
        <v>33</v>
      </c>
      <c r="IT130" s="5" t="s">
        <v>33</v>
      </c>
      <c r="IU130" s="5" t="s">
        <v>33</v>
      </c>
      <c r="IV130" s="5" t="s">
        <v>33</v>
      </c>
      <c r="IW130" s="5" t="s">
        <v>33</v>
      </c>
      <c r="IX130" s="5" t="s">
        <v>33</v>
      </c>
      <c r="IY130" s="5">
        <v>0</v>
      </c>
      <c r="IZ130" s="5">
        <v>0</v>
      </c>
      <c r="JA130" s="5" t="s">
        <v>33</v>
      </c>
      <c r="JB130" s="5" t="s">
        <v>33</v>
      </c>
      <c r="JC130" s="5" t="s">
        <v>33</v>
      </c>
      <c r="JD130" s="5" t="s">
        <v>33</v>
      </c>
      <c r="JE130" s="5" t="s">
        <v>33</v>
      </c>
      <c r="JF130" s="5" t="s">
        <v>33</v>
      </c>
      <c r="JG130" s="5" t="s">
        <v>33</v>
      </c>
      <c r="JH130" s="5" t="s">
        <v>33</v>
      </c>
      <c r="JI130" s="5" t="s">
        <v>33</v>
      </c>
      <c r="JJ130" s="5" t="s">
        <v>33</v>
      </c>
      <c r="JK130" s="5" t="s">
        <v>33</v>
      </c>
      <c r="JL130" s="5" t="s">
        <v>33</v>
      </c>
      <c r="JM130" s="5" t="s">
        <v>33</v>
      </c>
      <c r="JN130" s="5" t="s">
        <v>33</v>
      </c>
      <c r="JO130" s="5" t="s">
        <v>33</v>
      </c>
      <c r="JP130" s="5" t="s">
        <v>33</v>
      </c>
      <c r="JQ130" s="5" t="s">
        <v>33</v>
      </c>
      <c r="JR130" s="5" t="s">
        <v>33</v>
      </c>
      <c r="JS130" s="5" t="s">
        <v>33</v>
      </c>
      <c r="JT130" s="5" t="s">
        <v>33</v>
      </c>
      <c r="JU130" s="5" t="s">
        <v>33</v>
      </c>
      <c r="JV130" s="5" t="s">
        <v>33</v>
      </c>
      <c r="JW130" s="5" t="s">
        <v>33</v>
      </c>
      <c r="JX130" s="5" t="s">
        <v>33</v>
      </c>
      <c r="JY130" s="5" t="s">
        <v>33</v>
      </c>
      <c r="JZ130" s="5" t="s">
        <v>33</v>
      </c>
      <c r="KA130" s="5" t="s">
        <v>33</v>
      </c>
      <c r="KB130" s="5" t="s">
        <v>33</v>
      </c>
      <c r="KC130" s="5" t="s">
        <v>33</v>
      </c>
      <c r="KD130" s="5" t="s">
        <v>33</v>
      </c>
      <c r="KE130" s="5">
        <v>301</v>
      </c>
      <c r="KF130" s="5">
        <v>325</v>
      </c>
      <c r="KG130" s="5" t="s">
        <v>33</v>
      </c>
      <c r="KH130" s="5" t="s">
        <v>33</v>
      </c>
      <c r="KI130" s="5" t="s">
        <v>33</v>
      </c>
      <c r="KJ130" s="5" t="s">
        <v>33</v>
      </c>
      <c r="KK130" s="5" t="s">
        <v>33</v>
      </c>
      <c r="KL130" s="5" t="s">
        <v>33</v>
      </c>
      <c r="KM130" s="5" t="s">
        <v>33</v>
      </c>
      <c r="KN130" s="5" t="s">
        <v>33</v>
      </c>
      <c r="KO130" s="5" t="s">
        <v>33</v>
      </c>
      <c r="KP130" s="5" t="s">
        <v>33</v>
      </c>
      <c r="KQ130" s="5" t="s">
        <v>33</v>
      </c>
      <c r="KR130" s="5" t="s">
        <v>33</v>
      </c>
      <c r="KS130" s="5" t="s">
        <v>33</v>
      </c>
      <c r="KT130" s="5" t="s">
        <v>33</v>
      </c>
      <c r="KU130" s="5" t="s">
        <v>33</v>
      </c>
      <c r="KV130" s="5" t="s">
        <v>33</v>
      </c>
      <c r="KW130" s="5" t="s">
        <v>33</v>
      </c>
      <c r="KX130" s="5" t="s">
        <v>33</v>
      </c>
      <c r="KY130" s="5" t="s">
        <v>33</v>
      </c>
      <c r="KZ130" s="5" t="s">
        <v>33</v>
      </c>
      <c r="LA130" s="5" t="s">
        <v>33</v>
      </c>
      <c r="LB130" s="5" t="s">
        <v>33</v>
      </c>
      <c r="LC130" s="5" t="s">
        <v>33</v>
      </c>
      <c r="LD130" s="5" t="s">
        <v>33</v>
      </c>
      <c r="LE130" s="5" t="s">
        <v>33</v>
      </c>
      <c r="LF130" s="5" t="s">
        <v>33</v>
      </c>
      <c r="LG130" s="5" t="s">
        <v>33</v>
      </c>
      <c r="LH130" s="5" t="s">
        <v>33</v>
      </c>
      <c r="LI130" s="5" t="s">
        <v>33</v>
      </c>
      <c r="LJ130" s="5" t="s">
        <v>33</v>
      </c>
      <c r="LK130" s="5">
        <v>4</v>
      </c>
      <c r="LL130" s="5">
        <v>2</v>
      </c>
      <c r="LM130" s="5" t="s">
        <v>33</v>
      </c>
      <c r="LN130" s="5" t="s">
        <v>33</v>
      </c>
      <c r="LO130" s="5" t="s">
        <v>33</v>
      </c>
      <c r="LP130" s="5" t="s">
        <v>33</v>
      </c>
      <c r="LQ130" s="5" t="s">
        <v>33</v>
      </c>
      <c r="LR130" s="5" t="s">
        <v>33</v>
      </c>
      <c r="LS130" s="5" t="s">
        <v>33</v>
      </c>
      <c r="LT130" s="5" t="s">
        <v>33</v>
      </c>
      <c r="LU130" s="5" t="s">
        <v>33</v>
      </c>
      <c r="LV130" s="5" t="s">
        <v>33</v>
      </c>
      <c r="LW130" s="5" t="s">
        <v>33</v>
      </c>
      <c r="LX130" s="5" t="s">
        <v>33</v>
      </c>
      <c r="LY130" s="5" t="s">
        <v>33</v>
      </c>
      <c r="LZ130" s="5" t="s">
        <v>33</v>
      </c>
      <c r="MA130" s="5" t="s">
        <v>33</v>
      </c>
      <c r="MB130" s="5" t="s">
        <v>33</v>
      </c>
      <c r="MC130" s="5" t="s">
        <v>33</v>
      </c>
      <c r="MD130" s="5" t="s">
        <v>33</v>
      </c>
      <c r="ME130" s="5" t="s">
        <v>33</v>
      </c>
      <c r="MF130" s="5" t="s">
        <v>33</v>
      </c>
      <c r="MG130" s="5" t="s">
        <v>33</v>
      </c>
      <c r="MH130" s="5" t="s">
        <v>33</v>
      </c>
      <c r="MI130" s="5" t="s">
        <v>33</v>
      </c>
      <c r="MJ130" s="5" t="s">
        <v>33</v>
      </c>
      <c r="MK130" s="5" t="s">
        <v>33</v>
      </c>
      <c r="ML130" s="5" t="s">
        <v>33</v>
      </c>
      <c r="MM130" s="5" t="s">
        <v>33</v>
      </c>
      <c r="MN130" s="5" t="s">
        <v>33</v>
      </c>
      <c r="MO130" s="5" t="s">
        <v>33</v>
      </c>
      <c r="MP130" s="5" t="s">
        <v>33</v>
      </c>
      <c r="MQ130" s="5">
        <v>0</v>
      </c>
      <c r="MR130" s="5">
        <v>0</v>
      </c>
      <c r="MS130" s="5" t="s">
        <v>33</v>
      </c>
      <c r="MT130" s="5" t="s">
        <v>33</v>
      </c>
      <c r="MU130" s="5" t="s">
        <v>33</v>
      </c>
      <c r="MV130" s="5" t="s">
        <v>33</v>
      </c>
      <c r="MW130" s="5" t="s">
        <v>33</v>
      </c>
      <c r="MX130" s="5" t="s">
        <v>33</v>
      </c>
      <c r="MY130" s="5" t="s">
        <v>33</v>
      </c>
      <c r="MZ130" s="5" t="s">
        <v>33</v>
      </c>
      <c r="NA130" s="5" t="s">
        <v>33</v>
      </c>
      <c r="NB130" s="5" t="s">
        <v>33</v>
      </c>
      <c r="NC130" s="5" t="s">
        <v>33</v>
      </c>
      <c r="ND130" s="5" t="s">
        <v>33</v>
      </c>
      <c r="NE130" s="5" t="s">
        <v>33</v>
      </c>
      <c r="NF130" s="5" t="s">
        <v>33</v>
      </c>
      <c r="NG130" s="5" t="s">
        <v>33</v>
      </c>
      <c r="NH130" s="5" t="s">
        <v>33</v>
      </c>
      <c r="NI130" s="5" t="s">
        <v>33</v>
      </c>
      <c r="NJ130" s="5" t="s">
        <v>33</v>
      </c>
      <c r="NK130" s="5" t="s">
        <v>33</v>
      </c>
      <c r="NL130" s="5" t="s">
        <v>33</v>
      </c>
      <c r="NM130" s="5" t="s">
        <v>33</v>
      </c>
      <c r="NN130" s="5" t="s">
        <v>33</v>
      </c>
      <c r="NO130" s="5" t="s">
        <v>33</v>
      </c>
      <c r="NP130" s="5" t="s">
        <v>33</v>
      </c>
      <c r="NQ130" s="5" t="s">
        <v>33</v>
      </c>
      <c r="NR130" s="5" t="s">
        <v>33</v>
      </c>
      <c r="NS130" s="5" t="s">
        <v>33</v>
      </c>
      <c r="NT130" s="5" t="s">
        <v>33</v>
      </c>
      <c r="NU130" s="5" t="s">
        <v>33</v>
      </c>
      <c r="NV130" s="5" t="s">
        <v>33</v>
      </c>
      <c r="NW130" s="5">
        <v>0</v>
      </c>
      <c r="NX130" s="5">
        <v>0</v>
      </c>
      <c r="NY130" s="5" t="s">
        <v>33</v>
      </c>
      <c r="NZ130" s="5" t="s">
        <v>33</v>
      </c>
      <c r="OA130" s="5" t="s">
        <v>33</v>
      </c>
      <c r="OB130" s="5" t="s">
        <v>33</v>
      </c>
      <c r="OC130" s="5" t="s">
        <v>33</v>
      </c>
      <c r="OD130" s="5" t="s">
        <v>33</v>
      </c>
      <c r="OE130" s="5" t="s">
        <v>33</v>
      </c>
      <c r="OF130" s="5" t="s">
        <v>33</v>
      </c>
      <c r="OG130" s="5" t="s">
        <v>33</v>
      </c>
      <c r="OH130" s="5" t="s">
        <v>33</v>
      </c>
      <c r="OI130" s="5" t="s">
        <v>33</v>
      </c>
      <c r="OJ130" s="5" t="s">
        <v>33</v>
      </c>
      <c r="OK130" s="5" t="s">
        <v>33</v>
      </c>
      <c r="OL130" s="5" t="s">
        <v>33</v>
      </c>
      <c r="OM130" s="5" t="s">
        <v>33</v>
      </c>
      <c r="ON130" s="5" t="s">
        <v>33</v>
      </c>
      <c r="OO130" s="5" t="s">
        <v>33</v>
      </c>
      <c r="OP130" s="5" t="s">
        <v>33</v>
      </c>
      <c r="OQ130" s="5" t="s">
        <v>33</v>
      </c>
      <c r="OR130" s="5" t="s">
        <v>33</v>
      </c>
      <c r="OS130" s="5" t="s">
        <v>33</v>
      </c>
      <c r="OT130" s="5" t="s">
        <v>33</v>
      </c>
      <c r="OU130" s="5" t="s">
        <v>33</v>
      </c>
      <c r="OV130" s="5" t="s">
        <v>33</v>
      </c>
      <c r="OW130" s="5" t="s">
        <v>33</v>
      </c>
      <c r="OX130" s="5" t="s">
        <v>33</v>
      </c>
      <c r="OY130" s="5" t="s">
        <v>33</v>
      </c>
      <c r="OZ130" s="5" t="s">
        <v>33</v>
      </c>
      <c r="PA130" s="5" t="s">
        <v>33</v>
      </c>
      <c r="PB130" s="5" t="s">
        <v>33</v>
      </c>
      <c r="PC130" s="5">
        <v>0</v>
      </c>
      <c r="PD130" s="5">
        <v>0</v>
      </c>
      <c r="PE130" s="5" t="s">
        <v>33</v>
      </c>
      <c r="PF130" s="5" t="s">
        <v>33</v>
      </c>
      <c r="PG130" s="5" t="s">
        <v>33</v>
      </c>
      <c r="PH130" s="5" t="s">
        <v>33</v>
      </c>
      <c r="PI130" s="5" t="s">
        <v>33</v>
      </c>
      <c r="PJ130" s="5" t="s">
        <v>33</v>
      </c>
      <c r="PK130" s="5" t="s">
        <v>33</v>
      </c>
      <c r="PL130" s="5" t="s">
        <v>33</v>
      </c>
      <c r="PM130" s="5" t="s">
        <v>33</v>
      </c>
      <c r="PN130" s="5" t="s">
        <v>33</v>
      </c>
      <c r="PO130" s="5" t="s">
        <v>33</v>
      </c>
      <c r="PP130" s="5" t="s">
        <v>33</v>
      </c>
      <c r="PQ130" s="5" t="s">
        <v>33</v>
      </c>
      <c r="PR130" s="5" t="s">
        <v>33</v>
      </c>
      <c r="PS130" s="5" t="s">
        <v>33</v>
      </c>
      <c r="PT130" s="5" t="s">
        <v>33</v>
      </c>
      <c r="PU130" s="5" t="s">
        <v>33</v>
      </c>
      <c r="PV130" s="5" t="s">
        <v>33</v>
      </c>
      <c r="PW130" s="5" t="s">
        <v>33</v>
      </c>
      <c r="PX130" s="5" t="s">
        <v>33</v>
      </c>
      <c r="PY130" s="5" t="s">
        <v>33</v>
      </c>
      <c r="PZ130" s="5" t="s">
        <v>33</v>
      </c>
      <c r="QA130" s="5" t="s">
        <v>33</v>
      </c>
      <c r="QB130" s="5" t="s">
        <v>33</v>
      </c>
      <c r="QC130" s="5" t="s">
        <v>33</v>
      </c>
      <c r="QD130" s="5" t="s">
        <v>33</v>
      </c>
      <c r="QE130" s="5" t="s">
        <v>33</v>
      </c>
      <c r="QF130" s="5" t="s">
        <v>33</v>
      </c>
      <c r="QG130" s="5" t="s">
        <v>33</v>
      </c>
      <c r="QH130" s="5" t="s">
        <v>33</v>
      </c>
      <c r="QI130" s="5">
        <v>0</v>
      </c>
      <c r="QJ130" s="5">
        <v>0</v>
      </c>
      <c r="QK130" s="5" t="s">
        <v>33</v>
      </c>
      <c r="QL130" s="5" t="s">
        <v>33</v>
      </c>
      <c r="QM130" s="5" t="s">
        <v>33</v>
      </c>
      <c r="QN130" s="5" t="s">
        <v>33</v>
      </c>
      <c r="QO130" s="5" t="s">
        <v>33</v>
      </c>
      <c r="QP130" s="5" t="s">
        <v>33</v>
      </c>
      <c r="QQ130" s="5" t="s">
        <v>33</v>
      </c>
      <c r="QR130" s="5" t="s">
        <v>33</v>
      </c>
      <c r="QS130" s="5" t="s">
        <v>33</v>
      </c>
      <c r="QT130" s="5" t="s">
        <v>33</v>
      </c>
      <c r="QU130" s="5" t="s">
        <v>33</v>
      </c>
      <c r="QV130" s="5" t="s">
        <v>33</v>
      </c>
      <c r="QW130" s="5" t="s">
        <v>33</v>
      </c>
      <c r="QX130" s="5" t="s">
        <v>33</v>
      </c>
      <c r="QY130" s="5" t="s">
        <v>33</v>
      </c>
      <c r="QZ130" s="5" t="s">
        <v>33</v>
      </c>
      <c r="RA130" s="5" t="s">
        <v>33</v>
      </c>
      <c r="RB130" s="5" t="s">
        <v>33</v>
      </c>
      <c r="RC130" s="5" t="s">
        <v>33</v>
      </c>
      <c r="RD130" s="5" t="s">
        <v>33</v>
      </c>
      <c r="RE130" s="5" t="s">
        <v>33</v>
      </c>
      <c r="RF130" s="5" t="s">
        <v>33</v>
      </c>
      <c r="RG130" s="5" t="s">
        <v>33</v>
      </c>
      <c r="RH130" s="5" t="s">
        <v>33</v>
      </c>
      <c r="RI130" s="5" t="s">
        <v>33</v>
      </c>
      <c r="RJ130" s="5" t="s">
        <v>33</v>
      </c>
      <c r="RK130" s="5" t="s">
        <v>33</v>
      </c>
      <c r="RL130" s="5" t="s">
        <v>33</v>
      </c>
      <c r="RM130" s="5" t="s">
        <v>33</v>
      </c>
      <c r="RN130" s="5" t="s">
        <v>33</v>
      </c>
      <c r="RO130" s="5">
        <v>0</v>
      </c>
      <c r="RP130" s="5">
        <v>0</v>
      </c>
      <c r="RQ130" s="5" t="s">
        <v>33</v>
      </c>
      <c r="RR130" s="5" t="s">
        <v>33</v>
      </c>
      <c r="RS130" s="5" t="s">
        <v>33</v>
      </c>
      <c r="RT130" s="5" t="s">
        <v>33</v>
      </c>
      <c r="RU130" s="5" t="s">
        <v>33</v>
      </c>
      <c r="RV130" s="5" t="s">
        <v>33</v>
      </c>
      <c r="RW130" s="5" t="s">
        <v>33</v>
      </c>
      <c r="RX130" s="5" t="s">
        <v>33</v>
      </c>
      <c r="RY130" s="5" t="s">
        <v>33</v>
      </c>
      <c r="RZ130" s="5" t="s">
        <v>33</v>
      </c>
      <c r="SA130" s="5" t="s">
        <v>33</v>
      </c>
      <c r="SB130" s="5" t="s">
        <v>33</v>
      </c>
      <c r="SC130" s="5" t="s">
        <v>33</v>
      </c>
      <c r="SD130" s="5" t="s">
        <v>33</v>
      </c>
      <c r="SE130" s="5" t="s">
        <v>33</v>
      </c>
      <c r="SF130" s="5" t="s">
        <v>33</v>
      </c>
      <c r="SG130" s="5" t="s">
        <v>33</v>
      </c>
      <c r="SH130" s="5" t="s">
        <v>33</v>
      </c>
      <c r="SI130" s="5" t="s">
        <v>33</v>
      </c>
      <c r="SJ130" s="5" t="s">
        <v>33</v>
      </c>
      <c r="SK130" s="5" t="s">
        <v>33</v>
      </c>
      <c r="SL130" s="5" t="s">
        <v>33</v>
      </c>
      <c r="SM130" s="5" t="s">
        <v>33</v>
      </c>
      <c r="SN130" s="5" t="s">
        <v>33</v>
      </c>
      <c r="SO130" s="5" t="s">
        <v>33</v>
      </c>
      <c r="SP130" s="5" t="s">
        <v>33</v>
      </c>
      <c r="SQ130" s="5" t="s">
        <v>33</v>
      </c>
      <c r="SR130" s="5" t="s">
        <v>33</v>
      </c>
      <c r="SS130" s="5" t="s">
        <v>33</v>
      </c>
      <c r="ST130" s="5" t="s">
        <v>33</v>
      </c>
      <c r="SU130" s="5">
        <v>0</v>
      </c>
      <c r="SV130" s="5">
        <v>0</v>
      </c>
      <c r="SW130" s="5" t="s">
        <v>33</v>
      </c>
      <c r="SX130" s="5" t="s">
        <v>33</v>
      </c>
      <c r="SY130" s="5" t="s">
        <v>33</v>
      </c>
      <c r="SZ130" s="5" t="s">
        <v>33</v>
      </c>
      <c r="TA130" s="5" t="s">
        <v>33</v>
      </c>
      <c r="TB130" s="5" t="s">
        <v>33</v>
      </c>
      <c r="TC130" s="5" t="s">
        <v>33</v>
      </c>
      <c r="TD130" s="5" t="s">
        <v>33</v>
      </c>
      <c r="TE130" s="5" t="s">
        <v>33</v>
      </c>
      <c r="TF130" s="5" t="s">
        <v>33</v>
      </c>
      <c r="TG130" s="5" t="s">
        <v>33</v>
      </c>
      <c r="TH130" s="5" t="s">
        <v>33</v>
      </c>
      <c r="TI130" s="5" t="s">
        <v>33</v>
      </c>
      <c r="TJ130" s="5" t="s">
        <v>33</v>
      </c>
      <c r="TK130" s="5" t="s">
        <v>33</v>
      </c>
      <c r="TL130" s="5" t="s">
        <v>33</v>
      </c>
      <c r="TM130" s="5" t="s">
        <v>33</v>
      </c>
      <c r="TN130" s="5" t="s">
        <v>33</v>
      </c>
      <c r="TO130" s="5" t="s">
        <v>33</v>
      </c>
      <c r="TP130" s="5" t="s">
        <v>33</v>
      </c>
      <c r="TQ130" s="5" t="s">
        <v>33</v>
      </c>
      <c r="TR130" s="5" t="s">
        <v>33</v>
      </c>
      <c r="TS130" s="5" t="s">
        <v>33</v>
      </c>
      <c r="TT130" s="5" t="s">
        <v>33</v>
      </c>
      <c r="TU130" s="5" t="s">
        <v>33</v>
      </c>
      <c r="TV130" s="5" t="s">
        <v>33</v>
      </c>
      <c r="TW130" s="5" t="s">
        <v>33</v>
      </c>
      <c r="TX130" s="5" t="s">
        <v>33</v>
      </c>
      <c r="TY130" s="5" t="s">
        <v>33</v>
      </c>
      <c r="TZ130" s="5" t="s">
        <v>33</v>
      </c>
      <c r="UA130" s="5">
        <v>0</v>
      </c>
      <c r="UB130" s="5">
        <v>0</v>
      </c>
      <c r="UC130" s="5" t="s">
        <v>33</v>
      </c>
      <c r="UD130" s="5" t="s">
        <v>33</v>
      </c>
      <c r="UE130" s="5" t="s">
        <v>33</v>
      </c>
      <c r="UF130" s="5" t="s">
        <v>33</v>
      </c>
      <c r="UG130" s="5" t="s">
        <v>33</v>
      </c>
      <c r="UH130" s="5" t="s">
        <v>33</v>
      </c>
      <c r="UI130" s="5" t="s">
        <v>33</v>
      </c>
      <c r="UJ130" s="5" t="s">
        <v>33</v>
      </c>
      <c r="UK130" s="5" t="s">
        <v>33</v>
      </c>
      <c r="UL130" s="5" t="s">
        <v>33</v>
      </c>
      <c r="UM130" s="5" t="s">
        <v>33</v>
      </c>
      <c r="UN130" s="5" t="s">
        <v>33</v>
      </c>
      <c r="UO130" s="5" t="s">
        <v>33</v>
      </c>
      <c r="UP130" s="5" t="s">
        <v>33</v>
      </c>
      <c r="UQ130" s="5" t="s">
        <v>33</v>
      </c>
      <c r="UR130" s="5" t="s">
        <v>33</v>
      </c>
      <c r="US130" s="5" t="s">
        <v>33</v>
      </c>
      <c r="UT130" s="5" t="s">
        <v>33</v>
      </c>
      <c r="UU130" s="5" t="s">
        <v>33</v>
      </c>
      <c r="UV130" s="5" t="s">
        <v>33</v>
      </c>
      <c r="UW130" s="5" t="s">
        <v>33</v>
      </c>
      <c r="UX130" s="5" t="s">
        <v>33</v>
      </c>
      <c r="UY130" s="5" t="s">
        <v>33</v>
      </c>
      <c r="UZ130" s="5" t="s">
        <v>33</v>
      </c>
      <c r="VA130" s="5" t="s">
        <v>33</v>
      </c>
      <c r="VB130" s="5" t="s">
        <v>33</v>
      </c>
      <c r="VC130" s="5" t="s">
        <v>33</v>
      </c>
      <c r="VD130" s="5" t="s">
        <v>33</v>
      </c>
      <c r="VE130" s="5" t="s">
        <v>33</v>
      </c>
      <c r="VF130" s="5" t="s">
        <v>33</v>
      </c>
      <c r="VG130" s="5">
        <v>57</v>
      </c>
      <c r="VH130" s="5">
        <v>235</v>
      </c>
      <c r="VI130" s="5" t="s">
        <v>33</v>
      </c>
      <c r="VJ130" s="5" t="s">
        <v>33</v>
      </c>
      <c r="VK130" s="5" t="s">
        <v>33</v>
      </c>
      <c r="VL130" s="5" t="s">
        <v>33</v>
      </c>
      <c r="VM130" s="5" t="s">
        <v>33</v>
      </c>
      <c r="VN130" s="5" t="s">
        <v>33</v>
      </c>
      <c r="VO130" s="5" t="s">
        <v>33</v>
      </c>
      <c r="VP130" s="5" t="s">
        <v>33</v>
      </c>
      <c r="VQ130" s="5" t="s">
        <v>33</v>
      </c>
      <c r="VR130" s="5" t="s">
        <v>33</v>
      </c>
      <c r="VS130" s="5" t="s">
        <v>33</v>
      </c>
      <c r="VT130" s="5" t="s">
        <v>33</v>
      </c>
      <c r="VU130" s="5" t="s">
        <v>33</v>
      </c>
      <c r="VV130" s="5" t="s">
        <v>33</v>
      </c>
      <c r="VW130" s="5" t="s">
        <v>33</v>
      </c>
      <c r="VX130" s="5" t="s">
        <v>33</v>
      </c>
      <c r="VY130" s="5" t="s">
        <v>33</v>
      </c>
      <c r="VZ130" s="5" t="s">
        <v>33</v>
      </c>
      <c r="WA130" s="5" t="s">
        <v>33</v>
      </c>
      <c r="WB130" s="5" t="s">
        <v>33</v>
      </c>
      <c r="WC130" s="5" t="s">
        <v>33</v>
      </c>
      <c r="WD130" s="5" t="s">
        <v>33</v>
      </c>
      <c r="WE130" s="5" t="s">
        <v>33</v>
      </c>
      <c r="WF130" s="5" t="s">
        <v>33</v>
      </c>
      <c r="WG130" s="5" t="s">
        <v>33</v>
      </c>
      <c r="WH130" s="5" t="s">
        <v>33</v>
      </c>
      <c r="WI130" s="5" t="s">
        <v>33</v>
      </c>
      <c r="WJ130" s="5" t="s">
        <v>33</v>
      </c>
      <c r="WK130" s="5" t="s">
        <v>33</v>
      </c>
      <c r="WL130" s="5" t="s">
        <v>33</v>
      </c>
      <c r="WM130" s="5">
        <v>0</v>
      </c>
      <c r="WN130" s="5">
        <v>0</v>
      </c>
      <c r="WO130" s="5" t="s">
        <v>33</v>
      </c>
      <c r="WP130" s="5" t="s">
        <v>33</v>
      </c>
      <c r="WQ130" s="5" t="s">
        <v>33</v>
      </c>
      <c r="WR130" s="5" t="s">
        <v>33</v>
      </c>
      <c r="WS130" s="5" t="s">
        <v>33</v>
      </c>
      <c r="WT130" s="5" t="s">
        <v>33</v>
      </c>
      <c r="WU130" s="5" t="s">
        <v>33</v>
      </c>
      <c r="WV130" s="5" t="s">
        <v>33</v>
      </c>
      <c r="WW130" s="5" t="s">
        <v>33</v>
      </c>
      <c r="WX130" s="5" t="s">
        <v>33</v>
      </c>
      <c r="WY130" s="5" t="s">
        <v>33</v>
      </c>
      <c r="WZ130" s="5" t="s">
        <v>33</v>
      </c>
      <c r="XA130" s="5" t="s">
        <v>33</v>
      </c>
      <c r="XB130" s="5" t="s">
        <v>33</v>
      </c>
      <c r="XC130" s="5" t="s">
        <v>33</v>
      </c>
      <c r="XD130" s="5" t="s">
        <v>33</v>
      </c>
      <c r="XE130" s="5" t="s">
        <v>33</v>
      </c>
      <c r="XF130" s="5" t="s">
        <v>33</v>
      </c>
      <c r="XG130" s="5" t="s">
        <v>33</v>
      </c>
      <c r="XH130" s="5" t="s">
        <v>33</v>
      </c>
      <c r="XI130" s="5" t="s">
        <v>33</v>
      </c>
      <c r="XJ130" s="5" t="s">
        <v>33</v>
      </c>
      <c r="XK130" s="5" t="s">
        <v>33</v>
      </c>
      <c r="XL130" s="5" t="s">
        <v>33</v>
      </c>
      <c r="XM130" s="5" t="s">
        <v>33</v>
      </c>
      <c r="XN130" s="5" t="s">
        <v>33</v>
      </c>
      <c r="XO130" s="5" t="s">
        <v>33</v>
      </c>
      <c r="XP130" s="5" t="s">
        <v>33</v>
      </c>
      <c r="XQ130" s="5" t="s">
        <v>33</v>
      </c>
      <c r="XR130" s="5" t="s">
        <v>33</v>
      </c>
      <c r="XS130" s="1" t="s">
        <v>33</v>
      </c>
      <c r="XT130" s="3" t="s">
        <v>33</v>
      </c>
      <c r="XU130" s="3" t="s">
        <v>33</v>
      </c>
      <c r="XV130" s="3" t="s">
        <v>33</v>
      </c>
      <c r="XW130" s="3" t="s">
        <v>33</v>
      </c>
      <c r="XX130" s="3" t="s">
        <v>33</v>
      </c>
      <c r="XY130" s="3" t="s">
        <v>33</v>
      </c>
      <c r="XZ130" s="3"/>
    </row>
    <row r="131" spans="1:650" x14ac:dyDescent="0.3">
      <c r="A131" s="6" t="s">
        <v>162</v>
      </c>
      <c r="B131" s="1">
        <v>4057030</v>
      </c>
      <c r="C131" s="5">
        <v>41605</v>
      </c>
      <c r="D131" s="5">
        <v>38863</v>
      </c>
      <c r="E131" s="5">
        <v>26543</v>
      </c>
      <c r="F131" s="5">
        <v>26404</v>
      </c>
      <c r="G131" s="5">
        <v>36681</v>
      </c>
      <c r="H131" s="5">
        <v>9096</v>
      </c>
      <c r="I131" s="5">
        <v>18029</v>
      </c>
      <c r="J131" s="5">
        <v>6104</v>
      </c>
      <c r="K131" s="5">
        <v>30640</v>
      </c>
      <c r="L131" s="5">
        <v>10439</v>
      </c>
      <c r="M131" s="5">
        <v>11178</v>
      </c>
      <c r="N131" s="5">
        <v>2525</v>
      </c>
      <c r="O131" s="5">
        <v>10294</v>
      </c>
      <c r="P131" s="5">
        <v>20180</v>
      </c>
      <c r="Q131" s="5">
        <v>1876</v>
      </c>
      <c r="R131" s="5">
        <v>7749</v>
      </c>
      <c r="S131" s="5">
        <v>2800</v>
      </c>
      <c r="T131" s="5">
        <v>3862</v>
      </c>
      <c r="U131" s="5">
        <v>1460</v>
      </c>
      <c r="V131" s="5">
        <v>17011</v>
      </c>
      <c r="W131" s="5">
        <v>12553</v>
      </c>
      <c r="X131" s="5">
        <v>11124</v>
      </c>
      <c r="Y131" s="5">
        <v>3699</v>
      </c>
      <c r="Z131" s="5">
        <v>167</v>
      </c>
      <c r="AA131" s="5">
        <v>1232</v>
      </c>
      <c r="AB131" s="5">
        <v>1553</v>
      </c>
      <c r="AC131" s="5">
        <v>2573</v>
      </c>
      <c r="AD131" s="5">
        <v>4526</v>
      </c>
      <c r="AE131" s="5">
        <v>750</v>
      </c>
      <c r="AF131" s="5">
        <v>0</v>
      </c>
      <c r="AG131" s="5">
        <v>0</v>
      </c>
      <c r="AH131" s="5">
        <v>0</v>
      </c>
      <c r="AI131" s="5">
        <v>505778</v>
      </c>
      <c r="AJ131" s="5">
        <v>142416</v>
      </c>
      <c r="AK131" s="5">
        <v>165994</v>
      </c>
      <c r="AL131" s="5">
        <v>359897</v>
      </c>
      <c r="AM131" s="5">
        <v>293346</v>
      </c>
      <c r="AN131" s="5">
        <v>598869</v>
      </c>
      <c r="AO131" s="5">
        <v>49707</v>
      </c>
      <c r="AP131" s="5">
        <v>69339</v>
      </c>
      <c r="AQ131" s="5">
        <v>115428</v>
      </c>
      <c r="AR131" s="5">
        <v>216447</v>
      </c>
      <c r="AS131" s="5">
        <v>157783</v>
      </c>
      <c r="AT131" s="5">
        <v>68614</v>
      </c>
      <c r="AU131" s="5">
        <v>54158</v>
      </c>
      <c r="AV131" s="5">
        <v>75006</v>
      </c>
      <c r="AW131" s="5">
        <v>42627</v>
      </c>
      <c r="AX131" s="5">
        <v>20843</v>
      </c>
      <c r="AY131" s="5">
        <v>24238</v>
      </c>
      <c r="AZ131" s="5">
        <v>43631</v>
      </c>
      <c r="BA131" s="5">
        <v>53642</v>
      </c>
      <c r="BB131" s="5">
        <v>14947</v>
      </c>
      <c r="BC131" s="5">
        <v>23432</v>
      </c>
      <c r="BD131" s="5">
        <v>28527</v>
      </c>
      <c r="BE131" s="5">
        <v>29085</v>
      </c>
      <c r="BF131" s="5">
        <v>7116</v>
      </c>
      <c r="BG131" s="5">
        <v>13966</v>
      </c>
      <c r="BH131" s="5">
        <v>15081</v>
      </c>
      <c r="BI131" s="5">
        <v>6769</v>
      </c>
      <c r="BJ131" s="5">
        <v>28384</v>
      </c>
      <c r="BK131" s="5">
        <v>14967</v>
      </c>
      <c r="BL131" s="5">
        <v>800362</v>
      </c>
      <c r="BM131" s="5">
        <v>10488</v>
      </c>
      <c r="BN131" s="5">
        <v>12544</v>
      </c>
      <c r="BO131" s="5">
        <v>59484</v>
      </c>
      <c r="BP131" s="5">
        <v>14455</v>
      </c>
      <c r="BQ131" s="5">
        <v>42329</v>
      </c>
      <c r="BR131" s="5">
        <v>28483</v>
      </c>
      <c r="BS131" s="5">
        <v>120689</v>
      </c>
      <c r="BT131" s="5">
        <v>78651</v>
      </c>
      <c r="BU131" s="5">
        <v>35201</v>
      </c>
      <c r="BV131" s="5">
        <v>33010</v>
      </c>
      <c r="BW131" s="5">
        <v>79202</v>
      </c>
      <c r="BX131" s="5">
        <v>24421</v>
      </c>
      <c r="BY131" s="5">
        <v>23273</v>
      </c>
      <c r="BZ131" s="5">
        <v>81724</v>
      </c>
      <c r="CA131" s="5">
        <v>14521</v>
      </c>
      <c r="CB131" s="5">
        <v>22814</v>
      </c>
      <c r="CC131" s="5">
        <v>2282</v>
      </c>
      <c r="CD131" s="5">
        <v>10839</v>
      </c>
      <c r="CE131" s="5">
        <v>15994</v>
      </c>
      <c r="CF131" s="5">
        <v>8277</v>
      </c>
      <c r="CG131" s="5">
        <v>4733</v>
      </c>
      <c r="CH131" s="5">
        <v>11958</v>
      </c>
      <c r="CI131" s="5">
        <v>13519</v>
      </c>
      <c r="CJ131" s="5">
        <v>6124</v>
      </c>
      <c r="CK131" s="5">
        <v>7510</v>
      </c>
      <c r="CL131" s="5">
        <v>8278</v>
      </c>
      <c r="CM131" s="5">
        <v>2786</v>
      </c>
      <c r="CN131" s="5">
        <v>6058</v>
      </c>
      <c r="CO131" s="5">
        <v>3205</v>
      </c>
      <c r="CP131" s="5">
        <v>2061</v>
      </c>
      <c r="CQ131" s="5">
        <v>2462</v>
      </c>
      <c r="CR131" s="5">
        <v>66157</v>
      </c>
      <c r="CS131" s="5">
        <v>2834</v>
      </c>
      <c r="CT131" s="5">
        <v>12135</v>
      </c>
      <c r="CU131" s="5">
        <v>114076</v>
      </c>
      <c r="CV131" s="5">
        <v>77325</v>
      </c>
      <c r="CW131" s="5">
        <v>66461</v>
      </c>
      <c r="CX131" s="5">
        <v>65102</v>
      </c>
      <c r="CY131" s="5">
        <v>76080</v>
      </c>
      <c r="CZ131" s="5">
        <v>71192</v>
      </c>
      <c r="DA131" s="5">
        <v>57690</v>
      </c>
      <c r="DB131" s="5">
        <v>69866</v>
      </c>
      <c r="DC131" s="5">
        <v>79448</v>
      </c>
      <c r="DD131" s="5">
        <v>64874</v>
      </c>
      <c r="DE131" s="5">
        <v>64996</v>
      </c>
      <c r="DF131" s="5">
        <v>61859</v>
      </c>
      <c r="DG131" s="5">
        <v>57498</v>
      </c>
      <c r="DH131" s="5">
        <v>51811</v>
      </c>
      <c r="DI131" s="5">
        <v>59740</v>
      </c>
      <c r="DJ131" s="5">
        <v>56612</v>
      </c>
      <c r="DK131" s="5">
        <v>40372</v>
      </c>
      <c r="DL131" s="5">
        <v>51216</v>
      </c>
      <c r="DM131" s="5">
        <v>49136</v>
      </c>
      <c r="DN131" s="5">
        <v>47637</v>
      </c>
      <c r="DO131" s="5">
        <v>12543</v>
      </c>
      <c r="DP131" s="5">
        <v>25207</v>
      </c>
      <c r="DQ131" s="5">
        <v>26449</v>
      </c>
      <c r="DR131" s="5">
        <v>22484</v>
      </c>
      <c r="DS131" s="5">
        <v>25634</v>
      </c>
      <c r="DT131" s="5">
        <v>25149</v>
      </c>
      <c r="DU131" s="5">
        <v>21393</v>
      </c>
      <c r="DV131" s="5">
        <v>21273</v>
      </c>
      <c r="DW131" s="5">
        <v>20009</v>
      </c>
      <c r="DX131" s="5">
        <v>19639</v>
      </c>
      <c r="DY131" s="5">
        <v>22526</v>
      </c>
      <c r="DZ131" s="5">
        <v>21729</v>
      </c>
      <c r="EA131" s="5">
        <v>81507</v>
      </c>
      <c r="EB131" s="5">
        <v>31944</v>
      </c>
      <c r="EC131" s="5">
        <v>20985</v>
      </c>
      <c r="ED131" s="5">
        <v>36197</v>
      </c>
      <c r="EE131" s="5">
        <v>32219</v>
      </c>
      <c r="EF131" s="5">
        <v>35623</v>
      </c>
      <c r="EG131" s="5">
        <v>26318</v>
      </c>
      <c r="EH131" s="5">
        <v>21017</v>
      </c>
      <c r="EI131" s="5">
        <v>118873</v>
      </c>
      <c r="EJ131" s="5">
        <v>16641</v>
      </c>
      <c r="EK131" s="5">
        <v>14132</v>
      </c>
      <c r="EL131" s="5">
        <v>26359</v>
      </c>
      <c r="EM131" s="5">
        <v>16647</v>
      </c>
      <c r="EN131" s="5">
        <v>20452</v>
      </c>
      <c r="EO131" s="5">
        <v>14709</v>
      </c>
      <c r="EP131" s="5">
        <v>14520</v>
      </c>
      <c r="EQ131" s="5">
        <v>10008</v>
      </c>
      <c r="ER131" s="5">
        <v>16921</v>
      </c>
      <c r="ES131" s="5">
        <v>14426</v>
      </c>
      <c r="ET131" s="5">
        <v>9361</v>
      </c>
      <c r="EU131" s="5">
        <v>7916</v>
      </c>
      <c r="EV131" s="5">
        <v>9873</v>
      </c>
      <c r="EW131" s="5">
        <v>12687</v>
      </c>
      <c r="EX131" s="5">
        <v>11754</v>
      </c>
      <c r="EY131" s="5">
        <v>8577</v>
      </c>
      <c r="EZ131" s="5">
        <v>10071</v>
      </c>
      <c r="FA131" s="5">
        <v>3997</v>
      </c>
      <c r="FB131" s="5">
        <v>10503</v>
      </c>
      <c r="FC131" s="5">
        <v>3912</v>
      </c>
      <c r="FD131" s="5">
        <v>3050</v>
      </c>
      <c r="FE131" s="5">
        <v>3018</v>
      </c>
      <c r="FF131" s="5">
        <v>3110</v>
      </c>
      <c r="FG131" s="5">
        <v>0</v>
      </c>
      <c r="FH131" s="5">
        <v>0</v>
      </c>
      <c r="FI131" s="5">
        <v>0</v>
      </c>
      <c r="FJ131" s="5">
        <v>0</v>
      </c>
      <c r="FK131" s="5">
        <v>0</v>
      </c>
      <c r="FL131" s="5">
        <v>0</v>
      </c>
      <c r="FM131" s="5">
        <v>0</v>
      </c>
      <c r="FN131" s="5">
        <v>0</v>
      </c>
      <c r="FO131" s="5">
        <v>0</v>
      </c>
      <c r="FP131" s="5">
        <v>0</v>
      </c>
      <c r="FQ131" s="5">
        <v>0</v>
      </c>
      <c r="FR131" s="5">
        <v>0</v>
      </c>
      <c r="FS131" s="5">
        <v>0</v>
      </c>
      <c r="FT131" s="5">
        <v>0</v>
      </c>
      <c r="FU131" s="5" t="s">
        <v>33</v>
      </c>
      <c r="FV131" s="5" t="s">
        <v>33</v>
      </c>
      <c r="FW131" s="5" t="s">
        <v>33</v>
      </c>
      <c r="FX131" s="5" t="s">
        <v>33</v>
      </c>
      <c r="FY131" s="5" t="s">
        <v>33</v>
      </c>
      <c r="FZ131" s="5" t="s">
        <v>33</v>
      </c>
      <c r="GA131" s="5" t="s">
        <v>33</v>
      </c>
      <c r="GB131" s="5" t="s">
        <v>33</v>
      </c>
      <c r="GC131" s="5" t="s">
        <v>33</v>
      </c>
      <c r="GD131" s="5" t="s">
        <v>33</v>
      </c>
      <c r="GE131" s="5" t="s">
        <v>33</v>
      </c>
      <c r="GF131" s="5" t="s">
        <v>33</v>
      </c>
      <c r="GG131" s="5" t="s">
        <v>33</v>
      </c>
      <c r="GH131" s="5" t="s">
        <v>33</v>
      </c>
      <c r="GI131" s="5" t="s">
        <v>33</v>
      </c>
      <c r="GJ131" s="5" t="s">
        <v>33</v>
      </c>
      <c r="GK131" s="5" t="s">
        <v>33</v>
      </c>
      <c r="GL131" s="5" t="s">
        <v>33</v>
      </c>
      <c r="GM131" s="5">
        <v>802451</v>
      </c>
      <c r="GN131" s="5">
        <v>305003</v>
      </c>
      <c r="GO131" s="5">
        <v>322313</v>
      </c>
      <c r="GP131" s="5">
        <v>516091</v>
      </c>
      <c r="GQ131" s="5">
        <v>559069</v>
      </c>
      <c r="GR131" s="5">
        <v>793847</v>
      </c>
      <c r="GS131" s="5">
        <v>188097</v>
      </c>
      <c r="GT131" s="5">
        <v>199700</v>
      </c>
      <c r="GU131" s="5">
        <v>424525</v>
      </c>
      <c r="GV131" s="5">
        <v>402837</v>
      </c>
      <c r="GW131" s="5">
        <v>271363</v>
      </c>
      <c r="GX131" s="5">
        <v>241081</v>
      </c>
      <c r="GY131" s="5">
        <v>153117</v>
      </c>
      <c r="GZ131" s="5">
        <v>190264</v>
      </c>
      <c r="HA131" s="5">
        <v>121234</v>
      </c>
      <c r="HB131" s="5">
        <v>110563</v>
      </c>
      <c r="HC131" s="5">
        <v>93413</v>
      </c>
      <c r="HD131" s="5">
        <v>123906</v>
      </c>
      <c r="HE131" s="5">
        <v>123397</v>
      </c>
      <c r="HF131" s="5">
        <v>100915</v>
      </c>
      <c r="HG131" s="5">
        <v>69963</v>
      </c>
      <c r="HH131" s="5">
        <v>80854</v>
      </c>
      <c r="HI131" s="5">
        <v>79429</v>
      </c>
      <c r="HJ131" s="5">
        <v>49798</v>
      </c>
      <c r="HK131" s="5">
        <v>52196</v>
      </c>
      <c r="HL131" s="5">
        <v>57912</v>
      </c>
      <c r="HM131" s="5">
        <v>37937</v>
      </c>
      <c r="HN131" s="5">
        <v>66746</v>
      </c>
      <c r="HO131" s="5">
        <v>42100</v>
      </c>
      <c r="HP131" s="5">
        <v>889207</v>
      </c>
      <c r="HQ131" s="5">
        <v>38865</v>
      </c>
      <c r="HR131" s="5">
        <v>49518</v>
      </c>
      <c r="HS131" s="5">
        <v>608225</v>
      </c>
      <c r="HT131" s="5">
        <v>630276</v>
      </c>
      <c r="HU131" s="5">
        <v>497404</v>
      </c>
      <c r="HV131" s="5">
        <v>524312</v>
      </c>
      <c r="HW131" s="5">
        <v>592814</v>
      </c>
      <c r="HX131" s="5">
        <v>572980</v>
      </c>
      <c r="HY131" s="5">
        <v>565226</v>
      </c>
      <c r="HZ131" s="5">
        <v>582638</v>
      </c>
      <c r="IA131" s="5">
        <v>588098</v>
      </c>
      <c r="IB131" s="5">
        <v>568763</v>
      </c>
      <c r="IC131" s="5">
        <v>565062</v>
      </c>
      <c r="ID131" s="5">
        <v>708614</v>
      </c>
      <c r="IE131" s="5">
        <v>649040</v>
      </c>
      <c r="IF131" s="5">
        <v>617183</v>
      </c>
      <c r="IG131" s="5">
        <v>544868</v>
      </c>
      <c r="IH131" s="5">
        <v>458573</v>
      </c>
      <c r="II131" s="5">
        <v>435034</v>
      </c>
      <c r="IJ131" s="5">
        <v>425089</v>
      </c>
      <c r="IK131" s="5">
        <v>959512</v>
      </c>
      <c r="IL131" s="5">
        <v>614659</v>
      </c>
      <c r="IM131" s="5">
        <v>389068</v>
      </c>
      <c r="IN131" s="5">
        <v>352640</v>
      </c>
      <c r="IO131" s="5">
        <v>315242</v>
      </c>
      <c r="IP131" s="5">
        <v>312490</v>
      </c>
      <c r="IQ131" s="5">
        <v>280985</v>
      </c>
      <c r="IR131" s="5">
        <v>326754</v>
      </c>
      <c r="IS131" s="5">
        <v>304055</v>
      </c>
      <c r="IT131" s="5">
        <v>317769</v>
      </c>
      <c r="IU131" s="5">
        <v>332550</v>
      </c>
      <c r="IV131" s="5">
        <v>287167</v>
      </c>
      <c r="IW131" s="5">
        <v>301584</v>
      </c>
      <c r="IX131" s="5">
        <v>287351</v>
      </c>
      <c r="IY131" s="5">
        <v>104224</v>
      </c>
      <c r="IZ131" s="5">
        <v>92366</v>
      </c>
      <c r="JA131" s="5">
        <v>100110</v>
      </c>
      <c r="JB131" s="5">
        <v>89360</v>
      </c>
      <c r="JC131" s="5">
        <v>90726</v>
      </c>
      <c r="JD131" s="5">
        <v>111531</v>
      </c>
      <c r="JE131" s="5">
        <v>94167</v>
      </c>
      <c r="JF131" s="5">
        <v>89264</v>
      </c>
      <c r="JG131" s="5">
        <v>88345</v>
      </c>
      <c r="JH131" s="5">
        <v>89925</v>
      </c>
      <c r="JI131" s="5">
        <v>80001</v>
      </c>
      <c r="JJ131" s="5">
        <v>75911</v>
      </c>
      <c r="JK131" s="5">
        <v>49791</v>
      </c>
      <c r="JL131" s="5">
        <v>45802</v>
      </c>
      <c r="JM131" s="5">
        <v>40448</v>
      </c>
      <c r="JN131" s="5">
        <v>41499</v>
      </c>
      <c r="JO131" s="5">
        <v>37331</v>
      </c>
      <c r="JP131" s="5">
        <v>36043</v>
      </c>
      <c r="JQ131" s="5">
        <v>35226</v>
      </c>
      <c r="JR131" s="5">
        <v>33352</v>
      </c>
      <c r="JS131" s="5">
        <v>29523</v>
      </c>
      <c r="JT131" s="5">
        <v>26676</v>
      </c>
      <c r="JU131" s="5">
        <v>27966</v>
      </c>
      <c r="JV131" s="5">
        <v>26603</v>
      </c>
      <c r="JW131" s="5">
        <v>30031</v>
      </c>
      <c r="JX131" s="5">
        <v>32243</v>
      </c>
      <c r="JY131" s="5">
        <v>32750</v>
      </c>
      <c r="JZ131" s="5">
        <v>25278</v>
      </c>
      <c r="KA131" s="5">
        <v>14675</v>
      </c>
      <c r="KB131" s="5">
        <v>17147</v>
      </c>
      <c r="KC131" s="5">
        <v>10383</v>
      </c>
      <c r="KD131" s="5">
        <v>11228</v>
      </c>
      <c r="KE131" s="5">
        <v>28430</v>
      </c>
      <c r="KF131" s="5">
        <v>26350</v>
      </c>
      <c r="KG131" s="5">
        <v>24450</v>
      </c>
      <c r="KH131" s="5">
        <v>18537</v>
      </c>
      <c r="KI131" s="5">
        <v>18534</v>
      </c>
      <c r="KJ131" s="5">
        <v>10779</v>
      </c>
      <c r="KK131" s="5">
        <v>9702</v>
      </c>
      <c r="KL131" s="5">
        <v>10340</v>
      </c>
      <c r="KM131" s="5">
        <v>6173</v>
      </c>
      <c r="KN131" s="5">
        <v>11612</v>
      </c>
      <c r="KO131" s="5">
        <v>9492</v>
      </c>
      <c r="KP131" s="5">
        <v>14027</v>
      </c>
      <c r="KQ131" s="5">
        <v>11989</v>
      </c>
      <c r="KR131" s="5">
        <v>7729</v>
      </c>
      <c r="KS131" s="5">
        <v>5658</v>
      </c>
      <c r="KT131" s="5">
        <v>4943</v>
      </c>
      <c r="KU131" s="5">
        <v>4697</v>
      </c>
      <c r="KV131" s="5">
        <v>4604</v>
      </c>
      <c r="KW131" s="5">
        <v>4716</v>
      </c>
      <c r="KX131" s="5">
        <v>4453</v>
      </c>
      <c r="KY131" s="5">
        <v>4055</v>
      </c>
      <c r="KZ131" s="5">
        <v>4643</v>
      </c>
      <c r="LA131" s="5">
        <v>4807</v>
      </c>
      <c r="LB131" s="5">
        <v>4730</v>
      </c>
      <c r="LC131" s="5">
        <v>4438</v>
      </c>
      <c r="LD131" s="5">
        <v>4874</v>
      </c>
      <c r="LE131" s="5">
        <v>4206</v>
      </c>
      <c r="LF131" s="5">
        <v>3818</v>
      </c>
      <c r="LG131" s="5">
        <v>4121</v>
      </c>
      <c r="LH131" s="5">
        <v>3512</v>
      </c>
      <c r="LI131" s="5">
        <v>3929</v>
      </c>
      <c r="LJ131" s="5">
        <v>3863</v>
      </c>
      <c r="LK131" s="5">
        <v>5839</v>
      </c>
      <c r="LL131" s="5">
        <v>6146</v>
      </c>
      <c r="LM131" s="5">
        <v>6502</v>
      </c>
      <c r="LN131" s="5">
        <v>5844</v>
      </c>
      <c r="LO131" s="5">
        <v>5783</v>
      </c>
      <c r="LP131" s="5">
        <v>5782</v>
      </c>
      <c r="LQ131" s="5">
        <v>5648</v>
      </c>
      <c r="LR131" s="5">
        <v>5567</v>
      </c>
      <c r="LS131" s="5">
        <v>6630</v>
      </c>
      <c r="LT131" s="5">
        <v>5701</v>
      </c>
      <c r="LU131" s="5">
        <v>6425</v>
      </c>
      <c r="LV131" s="5">
        <v>5257</v>
      </c>
      <c r="LW131" s="5">
        <v>5514</v>
      </c>
      <c r="LX131" s="5">
        <v>4434</v>
      </c>
      <c r="LY131" s="5">
        <v>3208</v>
      </c>
      <c r="LZ131" s="5">
        <v>2719</v>
      </c>
      <c r="MA131" s="5">
        <v>2330</v>
      </c>
      <c r="MB131" s="5">
        <v>2091</v>
      </c>
      <c r="MC131" s="5">
        <v>2353</v>
      </c>
      <c r="MD131" s="5">
        <v>2072</v>
      </c>
      <c r="ME131" s="5">
        <v>2586</v>
      </c>
      <c r="MF131" s="5">
        <v>2768</v>
      </c>
      <c r="MG131" s="5">
        <v>2224</v>
      </c>
      <c r="MH131" s="5">
        <v>2164</v>
      </c>
      <c r="MI131" s="5">
        <v>2503</v>
      </c>
      <c r="MJ131" s="5">
        <v>2456</v>
      </c>
      <c r="MK131" s="5">
        <v>2497</v>
      </c>
      <c r="ML131" s="5">
        <v>2691</v>
      </c>
      <c r="MM131" s="5">
        <v>2314</v>
      </c>
      <c r="MN131" s="5">
        <v>1837</v>
      </c>
      <c r="MO131" s="5">
        <v>1474</v>
      </c>
      <c r="MP131" s="5">
        <v>1457</v>
      </c>
      <c r="MQ131" s="5">
        <v>0</v>
      </c>
      <c r="MR131" s="5">
        <v>0</v>
      </c>
      <c r="MS131" s="5">
        <v>0</v>
      </c>
      <c r="MT131" s="5">
        <v>0</v>
      </c>
      <c r="MU131" s="5">
        <v>0</v>
      </c>
      <c r="MV131" s="5">
        <v>0</v>
      </c>
      <c r="MW131" s="5">
        <v>0</v>
      </c>
      <c r="MX131" s="5">
        <v>0</v>
      </c>
      <c r="MY131" s="5">
        <v>0</v>
      </c>
      <c r="MZ131" s="5">
        <v>0</v>
      </c>
      <c r="NA131" s="5">
        <v>0</v>
      </c>
      <c r="NB131" s="5">
        <v>0</v>
      </c>
      <c r="NC131" s="5">
        <v>0</v>
      </c>
      <c r="ND131" s="5">
        <v>0</v>
      </c>
      <c r="NE131" s="5" t="s">
        <v>33</v>
      </c>
      <c r="NF131" s="5" t="s">
        <v>33</v>
      </c>
      <c r="NG131" s="5" t="s">
        <v>33</v>
      </c>
      <c r="NH131" s="5" t="s">
        <v>33</v>
      </c>
      <c r="NI131" s="5" t="s">
        <v>33</v>
      </c>
      <c r="NJ131" s="5" t="s">
        <v>33</v>
      </c>
      <c r="NK131" s="5" t="s">
        <v>33</v>
      </c>
      <c r="NL131" s="5" t="s">
        <v>33</v>
      </c>
      <c r="NM131" s="5" t="s">
        <v>33</v>
      </c>
      <c r="NN131" s="5" t="s">
        <v>33</v>
      </c>
      <c r="NO131" s="5" t="s">
        <v>33</v>
      </c>
      <c r="NP131" s="5" t="s">
        <v>33</v>
      </c>
      <c r="NQ131" s="5" t="s">
        <v>33</v>
      </c>
      <c r="NR131" s="5" t="s">
        <v>33</v>
      </c>
      <c r="NS131" s="5" t="s">
        <v>33</v>
      </c>
      <c r="NT131" s="5" t="s">
        <v>33</v>
      </c>
      <c r="NU131" s="5" t="s">
        <v>33</v>
      </c>
      <c r="NV131" s="5" t="s">
        <v>33</v>
      </c>
      <c r="NW131" s="5">
        <v>0</v>
      </c>
      <c r="NX131" s="5">
        <v>0</v>
      </c>
      <c r="NY131" s="5">
        <v>0</v>
      </c>
      <c r="NZ131" s="5">
        <v>0</v>
      </c>
      <c r="OA131" s="5">
        <v>0</v>
      </c>
      <c r="OB131" s="5">
        <v>0</v>
      </c>
      <c r="OC131" s="5">
        <v>0</v>
      </c>
      <c r="OD131" s="5">
        <v>0</v>
      </c>
      <c r="OE131" s="5">
        <v>0</v>
      </c>
      <c r="OF131" s="5">
        <v>0</v>
      </c>
      <c r="OG131" s="5">
        <v>0</v>
      </c>
      <c r="OH131" s="5">
        <v>0</v>
      </c>
      <c r="OI131" s="5">
        <v>0</v>
      </c>
      <c r="OJ131" s="5">
        <v>0</v>
      </c>
      <c r="OK131" s="5" t="s">
        <v>33</v>
      </c>
      <c r="OL131" s="5" t="s">
        <v>33</v>
      </c>
      <c r="OM131" s="5" t="s">
        <v>33</v>
      </c>
      <c r="ON131" s="5" t="s">
        <v>33</v>
      </c>
      <c r="OO131" s="5" t="s">
        <v>33</v>
      </c>
      <c r="OP131" s="5" t="s">
        <v>33</v>
      </c>
      <c r="OQ131" s="5" t="s">
        <v>33</v>
      </c>
      <c r="OR131" s="5" t="s">
        <v>33</v>
      </c>
      <c r="OS131" s="5" t="s">
        <v>33</v>
      </c>
      <c r="OT131" s="5" t="s">
        <v>33</v>
      </c>
      <c r="OU131" s="5" t="s">
        <v>33</v>
      </c>
      <c r="OV131" s="5" t="s">
        <v>33</v>
      </c>
      <c r="OW131" s="5" t="s">
        <v>33</v>
      </c>
      <c r="OX131" s="5" t="s">
        <v>33</v>
      </c>
      <c r="OY131" s="5" t="s">
        <v>33</v>
      </c>
      <c r="OZ131" s="5" t="s">
        <v>33</v>
      </c>
      <c r="PA131" s="5" t="s">
        <v>33</v>
      </c>
      <c r="PB131" s="5" t="s">
        <v>33</v>
      </c>
      <c r="PC131" s="5">
        <v>18508</v>
      </c>
      <c r="PD131" s="5">
        <v>19495</v>
      </c>
      <c r="PE131" s="5">
        <v>17833</v>
      </c>
      <c r="PF131" s="5">
        <v>17803</v>
      </c>
      <c r="PG131" s="5">
        <v>16913</v>
      </c>
      <c r="PH131" s="5">
        <v>18429</v>
      </c>
      <c r="PI131" s="5">
        <v>16262</v>
      </c>
      <c r="PJ131" s="5">
        <v>15966</v>
      </c>
      <c r="PK131" s="5">
        <v>15532</v>
      </c>
      <c r="PL131" s="5">
        <v>15053</v>
      </c>
      <c r="PM131" s="5">
        <v>14425</v>
      </c>
      <c r="PN131" s="5">
        <v>14312</v>
      </c>
      <c r="PO131" s="5">
        <v>14099</v>
      </c>
      <c r="PP131" s="5">
        <v>13789</v>
      </c>
      <c r="PQ131" s="5">
        <v>15100</v>
      </c>
      <c r="PR131" s="5">
        <v>15730</v>
      </c>
      <c r="PS131" s="5">
        <v>13373</v>
      </c>
      <c r="PT131" s="5">
        <v>11203</v>
      </c>
      <c r="PU131" s="5">
        <v>11383</v>
      </c>
      <c r="PV131" s="5">
        <v>10258</v>
      </c>
      <c r="PW131" s="5">
        <v>8206</v>
      </c>
      <c r="PX131" s="5">
        <v>6354</v>
      </c>
      <c r="PY131" s="5">
        <v>6547</v>
      </c>
      <c r="PZ131" s="5">
        <v>6543</v>
      </c>
      <c r="QA131" s="5">
        <v>7907</v>
      </c>
      <c r="QB131" s="5">
        <v>7427</v>
      </c>
      <c r="QC131" s="5">
        <v>6447</v>
      </c>
      <c r="QD131" s="5">
        <v>5691</v>
      </c>
      <c r="QE131" s="5">
        <v>4249</v>
      </c>
      <c r="QF131" s="5">
        <v>3675</v>
      </c>
      <c r="QG131" s="5">
        <v>4044</v>
      </c>
      <c r="QH131" s="5">
        <v>3783</v>
      </c>
      <c r="QI131" s="5">
        <v>7089</v>
      </c>
      <c r="QJ131" s="5">
        <v>6898</v>
      </c>
      <c r="QK131" s="5">
        <v>5657</v>
      </c>
      <c r="QL131" s="5">
        <v>5629</v>
      </c>
      <c r="QM131" s="5">
        <v>5494</v>
      </c>
      <c r="QN131" s="5">
        <v>5688</v>
      </c>
      <c r="QO131" s="5">
        <v>5469</v>
      </c>
      <c r="QP131" s="5">
        <v>3868</v>
      </c>
      <c r="QQ131" s="5">
        <v>3707</v>
      </c>
      <c r="QR131" s="5">
        <v>3833</v>
      </c>
      <c r="QS131" s="5">
        <v>3518</v>
      </c>
      <c r="QT131" s="5">
        <v>3400</v>
      </c>
      <c r="QU131" s="5">
        <v>3767</v>
      </c>
      <c r="QV131" s="5">
        <v>5199</v>
      </c>
      <c r="QW131" s="5">
        <v>4980</v>
      </c>
      <c r="QX131" s="5">
        <v>4431</v>
      </c>
      <c r="QY131" s="5">
        <v>4516</v>
      </c>
      <c r="QZ131" s="5">
        <v>4250</v>
      </c>
      <c r="RA131" s="5">
        <v>4339</v>
      </c>
      <c r="RB131" s="5">
        <v>4140</v>
      </c>
      <c r="RC131" s="5">
        <v>4267</v>
      </c>
      <c r="RD131" s="5">
        <v>5721</v>
      </c>
      <c r="RE131" s="5">
        <v>5726</v>
      </c>
      <c r="RF131" s="5">
        <v>5741</v>
      </c>
      <c r="RG131" s="5">
        <v>5541</v>
      </c>
      <c r="RH131" s="5">
        <v>6437</v>
      </c>
      <c r="RI131" s="5">
        <v>6092</v>
      </c>
      <c r="RJ131" s="5">
        <v>5791</v>
      </c>
      <c r="RK131" s="5">
        <v>5002</v>
      </c>
      <c r="RL131" s="5">
        <v>5032</v>
      </c>
      <c r="RM131" s="5">
        <v>5043</v>
      </c>
      <c r="RN131" s="5">
        <v>5150</v>
      </c>
      <c r="RO131" s="5">
        <v>22737</v>
      </c>
      <c r="RP131" s="5">
        <v>21421</v>
      </c>
      <c r="RQ131" s="5">
        <v>20583</v>
      </c>
      <c r="RR131" s="5">
        <v>19668</v>
      </c>
      <c r="RS131" s="5">
        <v>17871</v>
      </c>
      <c r="RT131" s="5">
        <v>17568</v>
      </c>
      <c r="RU131" s="5">
        <v>18213</v>
      </c>
      <c r="RV131" s="5">
        <v>17962</v>
      </c>
      <c r="RW131" s="5">
        <v>17127</v>
      </c>
      <c r="RX131" s="5">
        <v>19034</v>
      </c>
      <c r="RY131" s="5">
        <v>19030</v>
      </c>
      <c r="RZ131" s="5">
        <v>19228</v>
      </c>
      <c r="SA131" s="5">
        <v>17505</v>
      </c>
      <c r="SB131" s="5">
        <v>16741</v>
      </c>
      <c r="SC131" s="5">
        <v>15645</v>
      </c>
      <c r="SD131" s="5">
        <v>15560</v>
      </c>
      <c r="SE131" s="5">
        <v>16291</v>
      </c>
      <c r="SF131" s="5">
        <v>14409</v>
      </c>
      <c r="SG131" s="5">
        <v>12211</v>
      </c>
      <c r="SH131" s="5">
        <v>20980</v>
      </c>
      <c r="SI131" s="5">
        <v>11181</v>
      </c>
      <c r="SJ131" s="5">
        <v>11669</v>
      </c>
      <c r="SK131" s="5">
        <v>11397</v>
      </c>
      <c r="SL131" s="5">
        <v>10457</v>
      </c>
      <c r="SM131" s="5">
        <v>11171</v>
      </c>
      <c r="SN131" s="5">
        <v>11431</v>
      </c>
      <c r="SO131" s="5">
        <v>9349</v>
      </c>
      <c r="SP131" s="5">
        <v>8629</v>
      </c>
      <c r="SQ131" s="5">
        <v>8104</v>
      </c>
      <c r="SR131" s="5">
        <v>8119</v>
      </c>
      <c r="SS131" s="5">
        <v>7096</v>
      </c>
      <c r="ST131" s="5">
        <v>6489</v>
      </c>
      <c r="SU131" s="5">
        <v>15155</v>
      </c>
      <c r="SV131" s="5">
        <v>13042</v>
      </c>
      <c r="SW131" s="5">
        <v>16212</v>
      </c>
      <c r="SX131" s="5">
        <v>20645</v>
      </c>
      <c r="SY131" s="5">
        <v>15282</v>
      </c>
      <c r="SZ131" s="5">
        <v>13048</v>
      </c>
      <c r="TA131" s="5">
        <v>15663</v>
      </c>
      <c r="TB131" s="5">
        <v>12590</v>
      </c>
      <c r="TC131" s="5">
        <v>13181</v>
      </c>
      <c r="TD131" s="5">
        <v>10779</v>
      </c>
      <c r="TE131" s="5">
        <v>8564</v>
      </c>
      <c r="TF131" s="5">
        <v>3614</v>
      </c>
      <c r="TG131" s="5">
        <v>2316</v>
      </c>
      <c r="TH131" s="5">
        <v>4130</v>
      </c>
      <c r="TI131" s="5">
        <v>3781</v>
      </c>
      <c r="TJ131" s="5">
        <v>3041</v>
      </c>
      <c r="TK131" s="5">
        <v>2609</v>
      </c>
      <c r="TL131" s="5">
        <v>2402</v>
      </c>
      <c r="TM131" s="5">
        <v>3436</v>
      </c>
      <c r="TN131" s="5">
        <v>3453</v>
      </c>
      <c r="TO131" s="5">
        <v>1507</v>
      </c>
      <c r="TP131" s="5">
        <v>2337</v>
      </c>
      <c r="TQ131" s="5">
        <v>3423</v>
      </c>
      <c r="TR131" s="5">
        <v>3689</v>
      </c>
      <c r="TS131" s="5">
        <v>4504</v>
      </c>
      <c r="TT131" s="5">
        <v>4699</v>
      </c>
      <c r="TU131" s="5">
        <v>3966</v>
      </c>
      <c r="TV131" s="5">
        <v>3956</v>
      </c>
      <c r="TW131" s="5">
        <v>729</v>
      </c>
      <c r="TX131" s="5">
        <v>341</v>
      </c>
      <c r="TY131" s="5">
        <v>261</v>
      </c>
      <c r="TZ131" s="5">
        <v>245</v>
      </c>
      <c r="UA131" s="5">
        <v>0</v>
      </c>
      <c r="UB131" s="5">
        <v>0</v>
      </c>
      <c r="UC131" s="5">
        <v>0</v>
      </c>
      <c r="UD131" s="5">
        <v>0</v>
      </c>
      <c r="UE131" s="5">
        <v>0</v>
      </c>
      <c r="UF131" s="5">
        <v>0</v>
      </c>
      <c r="UG131" s="5">
        <v>0</v>
      </c>
      <c r="UH131" s="5">
        <v>0</v>
      </c>
      <c r="UI131" s="5">
        <v>0</v>
      </c>
      <c r="UJ131" s="5">
        <v>0</v>
      </c>
      <c r="UK131" s="5">
        <v>0</v>
      </c>
      <c r="UL131" s="5">
        <v>0</v>
      </c>
      <c r="UM131" s="5">
        <v>0</v>
      </c>
      <c r="UN131" s="5">
        <v>0</v>
      </c>
      <c r="UO131" s="5">
        <v>0</v>
      </c>
      <c r="UP131" s="5">
        <v>0</v>
      </c>
      <c r="UQ131" s="5">
        <v>3</v>
      </c>
      <c r="UR131" s="5">
        <v>12</v>
      </c>
      <c r="US131" s="5">
        <v>1</v>
      </c>
      <c r="UT131" s="5">
        <v>175</v>
      </c>
      <c r="UU131" s="5">
        <v>1726</v>
      </c>
      <c r="UV131" s="5">
        <v>1590</v>
      </c>
      <c r="UW131" s="5">
        <v>1413</v>
      </c>
      <c r="UX131" s="5">
        <v>355</v>
      </c>
      <c r="UY131" s="5">
        <v>520</v>
      </c>
      <c r="UZ131" s="5">
        <v>475</v>
      </c>
      <c r="VA131" s="5">
        <v>168</v>
      </c>
      <c r="VB131" s="5">
        <v>64</v>
      </c>
      <c r="VC131" s="5">
        <v>447</v>
      </c>
      <c r="VD131" s="5">
        <v>360</v>
      </c>
      <c r="VE131" s="5">
        <v>342</v>
      </c>
      <c r="VF131" s="5">
        <v>601</v>
      </c>
      <c r="VG131" s="5">
        <v>118078</v>
      </c>
      <c r="VH131" s="5">
        <v>113767</v>
      </c>
      <c r="VI131" s="5">
        <v>115084</v>
      </c>
      <c r="VJ131" s="5">
        <v>111167</v>
      </c>
      <c r="VK131" s="5">
        <v>106387</v>
      </c>
      <c r="VL131" s="5">
        <v>102539</v>
      </c>
      <c r="VM131" s="5">
        <v>93317</v>
      </c>
      <c r="VN131" s="5">
        <v>84411</v>
      </c>
      <c r="VO131" s="5">
        <v>76527</v>
      </c>
      <c r="VP131" s="5">
        <v>78299</v>
      </c>
      <c r="VQ131" s="5">
        <v>85155</v>
      </c>
      <c r="VR131" s="5">
        <v>71424</v>
      </c>
      <c r="VS131" s="5">
        <v>69569</v>
      </c>
      <c r="VT131" s="5">
        <v>64051</v>
      </c>
      <c r="VU131" s="5">
        <v>61458</v>
      </c>
      <c r="VV131" s="5">
        <v>73057</v>
      </c>
      <c r="VW131" s="5">
        <v>59237</v>
      </c>
      <c r="VX131" s="5">
        <v>58201</v>
      </c>
      <c r="VY131" s="5">
        <v>55645</v>
      </c>
      <c r="VZ131" s="5">
        <v>58091</v>
      </c>
      <c r="WA131" s="5">
        <v>55521</v>
      </c>
      <c r="WB131" s="5">
        <v>58987</v>
      </c>
      <c r="WC131" s="5">
        <v>59343</v>
      </c>
      <c r="WD131" s="5">
        <v>59226</v>
      </c>
      <c r="WE131" s="5">
        <v>48395</v>
      </c>
      <c r="WF131" s="5">
        <v>48343</v>
      </c>
      <c r="WG131" s="5">
        <v>45655</v>
      </c>
      <c r="WH131" s="5">
        <v>67500</v>
      </c>
      <c r="WI131" s="5">
        <v>56857</v>
      </c>
      <c r="WJ131" s="5">
        <v>40018</v>
      </c>
      <c r="WK131" s="5">
        <v>28192</v>
      </c>
      <c r="WL131" s="5">
        <v>25769</v>
      </c>
      <c r="WM131" s="5">
        <v>115</v>
      </c>
      <c r="WN131" s="5">
        <v>71</v>
      </c>
      <c r="WO131" s="5">
        <v>107</v>
      </c>
      <c r="WP131" s="5">
        <v>82</v>
      </c>
      <c r="WQ131" s="5">
        <v>41</v>
      </c>
      <c r="WR131" s="5">
        <v>52</v>
      </c>
      <c r="WS131" s="5">
        <v>-59</v>
      </c>
      <c r="WT131" s="5">
        <v>55</v>
      </c>
      <c r="WU131" s="5">
        <v>42</v>
      </c>
      <c r="WV131" s="5">
        <v>96</v>
      </c>
      <c r="WW131" s="5">
        <v>135</v>
      </c>
      <c r="WX131" s="5">
        <v>116</v>
      </c>
      <c r="WY131" s="5">
        <v>186</v>
      </c>
      <c r="WZ131" s="5">
        <v>106</v>
      </c>
      <c r="XA131" s="5">
        <v>82</v>
      </c>
      <c r="XB131" s="5">
        <v>57</v>
      </c>
      <c r="XC131" s="5">
        <v>88</v>
      </c>
      <c r="XD131" s="5">
        <v>103</v>
      </c>
      <c r="XE131" s="5">
        <v>80</v>
      </c>
      <c r="XF131" s="5">
        <v>150</v>
      </c>
      <c r="XG131" s="5">
        <v>573</v>
      </c>
      <c r="XH131" s="5">
        <v>979</v>
      </c>
      <c r="XI131" s="5">
        <v>741</v>
      </c>
      <c r="XJ131" s="5">
        <v>717</v>
      </c>
      <c r="XK131" s="5">
        <v>868</v>
      </c>
      <c r="XL131" s="5">
        <v>986</v>
      </c>
      <c r="XM131" s="5">
        <v>962</v>
      </c>
      <c r="XN131" s="5">
        <v>626</v>
      </c>
      <c r="XO131" s="5">
        <v>531</v>
      </c>
      <c r="XP131" s="5">
        <v>393</v>
      </c>
      <c r="XQ131" s="5">
        <v>411</v>
      </c>
      <c r="XR131" s="5">
        <v>370</v>
      </c>
      <c r="XS131" s="1">
        <v>24211</v>
      </c>
      <c r="XT131" s="3" t="s">
        <v>180</v>
      </c>
      <c r="XU131" s="3" t="s">
        <v>180</v>
      </c>
      <c r="XV131" s="3" t="s">
        <v>180</v>
      </c>
      <c r="XW131" s="3" t="s">
        <v>179</v>
      </c>
      <c r="XX131" s="3" t="s">
        <v>180</v>
      </c>
      <c r="XY131" s="3" t="s">
        <v>180</v>
      </c>
      <c r="XZ131" s="3" t="s">
        <v>187</v>
      </c>
    </row>
    <row r="132" spans="1:650" x14ac:dyDescent="0.3">
      <c r="A132" s="6" t="s">
        <v>163</v>
      </c>
      <c r="B132" s="1">
        <v>4057538</v>
      </c>
      <c r="C132" s="5" t="s">
        <v>33</v>
      </c>
      <c r="D132" s="5">
        <v>0</v>
      </c>
      <c r="E132" s="5">
        <v>0</v>
      </c>
      <c r="F132" s="5">
        <v>0</v>
      </c>
      <c r="G132" s="5">
        <v>2</v>
      </c>
      <c r="H132" s="5">
        <v>0</v>
      </c>
      <c r="I132" s="5">
        <v>0</v>
      </c>
      <c r="J132" s="5">
        <v>0</v>
      </c>
      <c r="K132" s="5">
        <v>0</v>
      </c>
      <c r="L132" s="5">
        <v>0</v>
      </c>
      <c r="M132" s="5">
        <v>0</v>
      </c>
      <c r="N132" s="5">
        <v>0</v>
      </c>
      <c r="O132" s="5">
        <v>0</v>
      </c>
      <c r="P132" s="5">
        <v>0</v>
      </c>
      <c r="Q132" s="5">
        <v>0</v>
      </c>
      <c r="R132" s="5">
        <v>0</v>
      </c>
      <c r="S132" s="5" t="s">
        <v>33</v>
      </c>
      <c r="T132" s="5" t="s">
        <v>33</v>
      </c>
      <c r="U132" s="5" t="s">
        <v>33</v>
      </c>
      <c r="V132" s="5" t="s">
        <v>33</v>
      </c>
      <c r="W132" s="5" t="s">
        <v>33</v>
      </c>
      <c r="X132" s="5" t="s">
        <v>33</v>
      </c>
      <c r="Y132" s="5" t="s">
        <v>33</v>
      </c>
      <c r="Z132" s="5" t="s">
        <v>33</v>
      </c>
      <c r="AA132" s="5" t="s">
        <v>33</v>
      </c>
      <c r="AB132" s="5" t="s">
        <v>33</v>
      </c>
      <c r="AC132" s="5" t="s">
        <v>33</v>
      </c>
      <c r="AD132" s="5" t="s">
        <v>33</v>
      </c>
      <c r="AE132" s="5" t="s">
        <v>33</v>
      </c>
      <c r="AF132" s="5" t="s">
        <v>33</v>
      </c>
      <c r="AG132" s="5" t="s">
        <v>33</v>
      </c>
      <c r="AH132" s="5" t="s">
        <v>33</v>
      </c>
      <c r="AI132" s="5" t="s">
        <v>33</v>
      </c>
      <c r="AJ132" s="5">
        <v>0</v>
      </c>
      <c r="AK132" s="5">
        <v>0</v>
      </c>
      <c r="AL132" s="5">
        <v>0</v>
      </c>
      <c r="AM132" s="5">
        <v>0</v>
      </c>
      <c r="AN132" s="5">
        <v>0</v>
      </c>
      <c r="AO132" s="5">
        <v>0</v>
      </c>
      <c r="AP132" s="5">
        <v>0</v>
      </c>
      <c r="AQ132" s="5">
        <v>0</v>
      </c>
      <c r="AR132" s="5">
        <v>0</v>
      </c>
      <c r="AS132" s="5">
        <v>0</v>
      </c>
      <c r="AT132" s="5">
        <v>0</v>
      </c>
      <c r="AU132" s="5">
        <v>0</v>
      </c>
      <c r="AV132" s="5">
        <v>0</v>
      </c>
      <c r="AW132" s="5">
        <v>0</v>
      </c>
      <c r="AX132" s="5">
        <v>0</v>
      </c>
      <c r="AY132" s="5" t="s">
        <v>33</v>
      </c>
      <c r="AZ132" s="5" t="s">
        <v>33</v>
      </c>
      <c r="BA132" s="5" t="s">
        <v>33</v>
      </c>
      <c r="BB132" s="5" t="s">
        <v>33</v>
      </c>
      <c r="BC132" s="5" t="s">
        <v>33</v>
      </c>
      <c r="BD132" s="5" t="s">
        <v>33</v>
      </c>
      <c r="BE132" s="5" t="s">
        <v>33</v>
      </c>
      <c r="BF132" s="5" t="s">
        <v>33</v>
      </c>
      <c r="BG132" s="5" t="s">
        <v>33</v>
      </c>
      <c r="BH132" s="5" t="s">
        <v>33</v>
      </c>
      <c r="BI132" s="5" t="s">
        <v>33</v>
      </c>
      <c r="BJ132" s="5" t="s">
        <v>33</v>
      </c>
      <c r="BK132" s="5" t="s">
        <v>33</v>
      </c>
      <c r="BL132" s="5" t="s">
        <v>33</v>
      </c>
      <c r="BM132" s="5" t="s">
        <v>33</v>
      </c>
      <c r="BN132" s="5" t="s">
        <v>33</v>
      </c>
      <c r="BO132" s="5" t="s">
        <v>33</v>
      </c>
      <c r="BP132" s="5">
        <v>1309</v>
      </c>
      <c r="BQ132" s="5">
        <v>3241</v>
      </c>
      <c r="BR132" s="5">
        <v>3298</v>
      </c>
      <c r="BS132" s="5">
        <v>1684</v>
      </c>
      <c r="BT132" s="5">
        <v>1886</v>
      </c>
      <c r="BU132" s="5">
        <v>1254</v>
      </c>
      <c r="BV132" s="5">
        <v>863</v>
      </c>
      <c r="BW132" s="5">
        <v>5332</v>
      </c>
      <c r="BX132" s="5">
        <v>636</v>
      </c>
      <c r="BY132" s="5">
        <v>1026</v>
      </c>
      <c r="BZ132" s="5">
        <v>844</v>
      </c>
      <c r="CA132" s="5">
        <v>680</v>
      </c>
      <c r="CB132" s="5">
        <v>5066</v>
      </c>
      <c r="CC132" s="5">
        <v>49</v>
      </c>
      <c r="CD132" s="5">
        <v>380</v>
      </c>
      <c r="CE132" s="5" t="s">
        <v>33</v>
      </c>
      <c r="CF132" s="5" t="s">
        <v>33</v>
      </c>
      <c r="CG132" s="5" t="s">
        <v>33</v>
      </c>
      <c r="CH132" s="5" t="s">
        <v>33</v>
      </c>
      <c r="CI132" s="5" t="s">
        <v>33</v>
      </c>
      <c r="CJ132" s="5" t="s">
        <v>33</v>
      </c>
      <c r="CK132" s="5" t="s">
        <v>33</v>
      </c>
      <c r="CL132" s="5" t="s">
        <v>33</v>
      </c>
      <c r="CM132" s="5" t="s">
        <v>33</v>
      </c>
      <c r="CN132" s="5" t="s">
        <v>33</v>
      </c>
      <c r="CO132" s="5" t="s">
        <v>33</v>
      </c>
      <c r="CP132" s="5" t="s">
        <v>33</v>
      </c>
      <c r="CQ132" s="5" t="s">
        <v>33</v>
      </c>
      <c r="CR132" s="5" t="s">
        <v>33</v>
      </c>
      <c r="CS132" s="5" t="s">
        <v>33</v>
      </c>
      <c r="CT132" s="5" t="s">
        <v>33</v>
      </c>
      <c r="CU132" s="5" t="s">
        <v>33</v>
      </c>
      <c r="CV132" s="5">
        <v>9188</v>
      </c>
      <c r="CW132" s="5">
        <v>9969</v>
      </c>
      <c r="CX132" s="5">
        <v>4908</v>
      </c>
      <c r="CY132" s="5">
        <v>5480</v>
      </c>
      <c r="CZ132" s="5">
        <v>5183</v>
      </c>
      <c r="DA132" s="5">
        <v>5198</v>
      </c>
      <c r="DB132" s="5">
        <v>4159</v>
      </c>
      <c r="DC132" s="5">
        <v>5083</v>
      </c>
      <c r="DD132" s="5">
        <v>2547</v>
      </c>
      <c r="DE132" s="5">
        <v>4134</v>
      </c>
      <c r="DF132" s="5">
        <v>5410</v>
      </c>
      <c r="DG132" s="5">
        <v>7338</v>
      </c>
      <c r="DH132" s="5">
        <v>2657</v>
      </c>
      <c r="DI132" s="5">
        <v>4631</v>
      </c>
      <c r="DJ132" s="5">
        <v>3463</v>
      </c>
      <c r="DK132" s="5" t="s">
        <v>33</v>
      </c>
      <c r="DL132" s="5" t="s">
        <v>33</v>
      </c>
      <c r="DM132" s="5" t="s">
        <v>33</v>
      </c>
      <c r="DN132" s="5" t="s">
        <v>33</v>
      </c>
      <c r="DO132" s="5" t="s">
        <v>33</v>
      </c>
      <c r="DP132" s="5" t="s">
        <v>33</v>
      </c>
      <c r="DQ132" s="5" t="s">
        <v>33</v>
      </c>
      <c r="DR132" s="5" t="s">
        <v>33</v>
      </c>
      <c r="DS132" s="5" t="s">
        <v>33</v>
      </c>
      <c r="DT132" s="5" t="s">
        <v>33</v>
      </c>
      <c r="DU132" s="5" t="s">
        <v>33</v>
      </c>
      <c r="DV132" s="5" t="s">
        <v>33</v>
      </c>
      <c r="DW132" s="5" t="s">
        <v>33</v>
      </c>
      <c r="DX132" s="5" t="s">
        <v>33</v>
      </c>
      <c r="DY132" s="5" t="s">
        <v>33</v>
      </c>
      <c r="DZ132" s="5" t="s">
        <v>33</v>
      </c>
      <c r="EA132" s="5" t="s">
        <v>33</v>
      </c>
      <c r="EB132" s="5">
        <v>557</v>
      </c>
      <c r="EC132" s="5">
        <v>235</v>
      </c>
      <c r="ED132" s="5">
        <v>278</v>
      </c>
      <c r="EE132" s="5">
        <v>228</v>
      </c>
      <c r="EF132" s="5">
        <v>515</v>
      </c>
      <c r="EG132" s="5">
        <v>839</v>
      </c>
      <c r="EH132" s="5">
        <v>111</v>
      </c>
      <c r="EI132" s="5">
        <v>1823</v>
      </c>
      <c r="EJ132" s="5">
        <v>235</v>
      </c>
      <c r="EK132" s="5">
        <v>441</v>
      </c>
      <c r="EL132" s="5">
        <v>433</v>
      </c>
      <c r="EM132" s="5">
        <v>203</v>
      </c>
      <c r="EN132" s="5">
        <v>183</v>
      </c>
      <c r="EO132" s="5">
        <v>351</v>
      </c>
      <c r="EP132" s="5">
        <v>66</v>
      </c>
      <c r="EQ132" s="5" t="s">
        <v>33</v>
      </c>
      <c r="ER132" s="5" t="s">
        <v>33</v>
      </c>
      <c r="ES132" s="5" t="s">
        <v>33</v>
      </c>
      <c r="ET132" s="5" t="s">
        <v>33</v>
      </c>
      <c r="EU132" s="5" t="s">
        <v>33</v>
      </c>
      <c r="EV132" s="5" t="s">
        <v>33</v>
      </c>
      <c r="EW132" s="5" t="s">
        <v>33</v>
      </c>
      <c r="EX132" s="5" t="s">
        <v>33</v>
      </c>
      <c r="EY132" s="5" t="s">
        <v>33</v>
      </c>
      <c r="EZ132" s="5" t="s">
        <v>33</v>
      </c>
      <c r="FA132" s="5" t="s">
        <v>33</v>
      </c>
      <c r="FB132" s="5" t="s">
        <v>33</v>
      </c>
      <c r="FC132" s="5" t="s">
        <v>33</v>
      </c>
      <c r="FD132" s="5" t="s">
        <v>33</v>
      </c>
      <c r="FE132" s="5" t="s">
        <v>33</v>
      </c>
      <c r="FF132" s="5" t="s">
        <v>33</v>
      </c>
      <c r="FG132" s="5" t="s">
        <v>33</v>
      </c>
      <c r="FH132" s="5">
        <v>0</v>
      </c>
      <c r="FI132" s="5">
        <v>0</v>
      </c>
      <c r="FJ132" s="5">
        <v>0</v>
      </c>
      <c r="FK132" s="5">
        <v>0</v>
      </c>
      <c r="FL132" s="5">
        <v>0</v>
      </c>
      <c r="FM132" s="5">
        <v>0</v>
      </c>
      <c r="FN132" s="5">
        <v>0</v>
      </c>
      <c r="FO132" s="5">
        <v>0</v>
      </c>
      <c r="FP132" s="5">
        <v>0</v>
      </c>
      <c r="FQ132" s="5">
        <v>0</v>
      </c>
      <c r="FR132" s="5">
        <v>0</v>
      </c>
      <c r="FS132" s="5">
        <v>0</v>
      </c>
      <c r="FT132" s="5">
        <v>0</v>
      </c>
      <c r="FU132" s="5" t="s">
        <v>33</v>
      </c>
      <c r="FV132" s="5" t="s">
        <v>33</v>
      </c>
      <c r="FW132" s="5" t="s">
        <v>33</v>
      </c>
      <c r="FX132" s="5" t="s">
        <v>33</v>
      </c>
      <c r="FY132" s="5" t="s">
        <v>33</v>
      </c>
      <c r="FZ132" s="5" t="s">
        <v>33</v>
      </c>
      <c r="GA132" s="5" t="s">
        <v>33</v>
      </c>
      <c r="GB132" s="5" t="s">
        <v>33</v>
      </c>
      <c r="GC132" s="5" t="s">
        <v>33</v>
      </c>
      <c r="GD132" s="5" t="s">
        <v>33</v>
      </c>
      <c r="GE132" s="5" t="s">
        <v>33</v>
      </c>
      <c r="GF132" s="5" t="s">
        <v>33</v>
      </c>
      <c r="GG132" s="5" t="s">
        <v>33</v>
      </c>
      <c r="GH132" s="5" t="s">
        <v>33</v>
      </c>
      <c r="GI132" s="5" t="s">
        <v>33</v>
      </c>
      <c r="GJ132" s="5" t="s">
        <v>33</v>
      </c>
      <c r="GK132" s="5" t="s">
        <v>33</v>
      </c>
      <c r="GL132" s="5" t="s">
        <v>33</v>
      </c>
      <c r="GM132" s="5" t="s">
        <v>33</v>
      </c>
      <c r="GN132" s="5">
        <v>11054</v>
      </c>
      <c r="GO132" s="5">
        <v>13444</v>
      </c>
      <c r="GP132" s="5">
        <v>8484</v>
      </c>
      <c r="GQ132" s="5">
        <v>7394</v>
      </c>
      <c r="GR132" s="5">
        <v>7584</v>
      </c>
      <c r="GS132" s="5">
        <v>7291</v>
      </c>
      <c r="GT132" s="5">
        <v>5133</v>
      </c>
      <c r="GU132" s="5">
        <v>12238</v>
      </c>
      <c r="GV132" s="5">
        <v>3418</v>
      </c>
      <c r="GW132" s="5">
        <v>5601</v>
      </c>
      <c r="GX132" s="5">
        <v>6687</v>
      </c>
      <c r="GY132" s="5">
        <v>8221</v>
      </c>
      <c r="GZ132" s="5">
        <v>7906</v>
      </c>
      <c r="HA132" s="5">
        <v>5032</v>
      </c>
      <c r="HB132" s="5">
        <v>3908</v>
      </c>
      <c r="HC132" s="5" t="s">
        <v>33</v>
      </c>
      <c r="HD132" s="5" t="s">
        <v>33</v>
      </c>
      <c r="HE132" s="5" t="s">
        <v>33</v>
      </c>
      <c r="HF132" s="5" t="s">
        <v>33</v>
      </c>
      <c r="HG132" s="5" t="s">
        <v>33</v>
      </c>
      <c r="HH132" s="5" t="s">
        <v>33</v>
      </c>
      <c r="HI132" s="5" t="s">
        <v>33</v>
      </c>
      <c r="HJ132" s="5" t="s">
        <v>33</v>
      </c>
      <c r="HK132" s="5" t="s">
        <v>33</v>
      </c>
      <c r="HL132" s="5" t="s">
        <v>33</v>
      </c>
      <c r="HM132" s="5" t="s">
        <v>33</v>
      </c>
      <c r="HN132" s="5" t="s">
        <v>33</v>
      </c>
      <c r="HO132" s="5" t="s">
        <v>33</v>
      </c>
      <c r="HP132" s="5" t="s">
        <v>33</v>
      </c>
      <c r="HQ132" s="5" t="s">
        <v>33</v>
      </c>
      <c r="HR132" s="5" t="s">
        <v>33</v>
      </c>
      <c r="HS132" s="5" t="s">
        <v>33</v>
      </c>
      <c r="HT132" s="5">
        <v>51424</v>
      </c>
      <c r="HU132" s="5">
        <v>43280</v>
      </c>
      <c r="HV132" s="5">
        <v>48450</v>
      </c>
      <c r="HW132" s="5">
        <v>52448</v>
      </c>
      <c r="HX132" s="5">
        <v>60917</v>
      </c>
      <c r="HY132" s="5">
        <v>55488</v>
      </c>
      <c r="HZ132" s="5">
        <v>51592</v>
      </c>
      <c r="IA132" s="5">
        <v>59878</v>
      </c>
      <c r="IB132" s="5">
        <v>70453</v>
      </c>
      <c r="IC132" s="5">
        <v>85861</v>
      </c>
      <c r="ID132" s="5">
        <v>85546</v>
      </c>
      <c r="IE132" s="5">
        <v>68844</v>
      </c>
      <c r="IF132" s="5">
        <v>47469</v>
      </c>
      <c r="IG132" s="5">
        <v>44005</v>
      </c>
      <c r="IH132" s="5">
        <v>39703</v>
      </c>
      <c r="II132" s="5" t="s">
        <v>33</v>
      </c>
      <c r="IJ132" s="5" t="s">
        <v>33</v>
      </c>
      <c r="IK132" s="5" t="s">
        <v>33</v>
      </c>
      <c r="IL132" s="5" t="s">
        <v>33</v>
      </c>
      <c r="IM132" s="5" t="s">
        <v>33</v>
      </c>
      <c r="IN132" s="5" t="s">
        <v>33</v>
      </c>
      <c r="IO132" s="5" t="s">
        <v>33</v>
      </c>
      <c r="IP132" s="5" t="s">
        <v>33</v>
      </c>
      <c r="IQ132" s="5" t="s">
        <v>33</v>
      </c>
      <c r="IR132" s="5" t="s">
        <v>33</v>
      </c>
      <c r="IS132" s="5" t="s">
        <v>33</v>
      </c>
      <c r="IT132" s="5" t="s">
        <v>33</v>
      </c>
      <c r="IU132" s="5" t="s">
        <v>33</v>
      </c>
      <c r="IV132" s="5" t="s">
        <v>33</v>
      </c>
      <c r="IW132" s="5" t="s">
        <v>33</v>
      </c>
      <c r="IX132" s="5" t="s">
        <v>33</v>
      </c>
      <c r="IY132" s="5">
        <v>0</v>
      </c>
      <c r="IZ132" s="5">
        <v>0</v>
      </c>
      <c r="JA132" s="5">
        <v>0</v>
      </c>
      <c r="JB132" s="5">
        <v>0</v>
      </c>
      <c r="JC132" s="5">
        <v>0</v>
      </c>
      <c r="JD132" s="5">
        <v>0</v>
      </c>
      <c r="JE132" s="5">
        <v>0</v>
      </c>
      <c r="JF132" s="5">
        <v>0</v>
      </c>
      <c r="JG132" s="5">
        <v>0</v>
      </c>
      <c r="JH132" s="5">
        <v>0</v>
      </c>
      <c r="JI132" s="5">
        <v>0</v>
      </c>
      <c r="JJ132" s="5">
        <v>0</v>
      </c>
      <c r="JK132" s="5">
        <v>0</v>
      </c>
      <c r="JL132" s="5">
        <v>0</v>
      </c>
      <c r="JM132" s="5">
        <v>0</v>
      </c>
      <c r="JN132" s="5">
        <v>0</v>
      </c>
      <c r="JO132" s="5" t="s">
        <v>33</v>
      </c>
      <c r="JP132" s="5" t="s">
        <v>33</v>
      </c>
      <c r="JQ132" s="5" t="s">
        <v>33</v>
      </c>
      <c r="JR132" s="5" t="s">
        <v>33</v>
      </c>
      <c r="JS132" s="5" t="s">
        <v>33</v>
      </c>
      <c r="JT132" s="5" t="s">
        <v>33</v>
      </c>
      <c r="JU132" s="5" t="s">
        <v>33</v>
      </c>
      <c r="JV132" s="5" t="s">
        <v>33</v>
      </c>
      <c r="JW132" s="5" t="s">
        <v>33</v>
      </c>
      <c r="JX132" s="5" t="s">
        <v>33</v>
      </c>
      <c r="JY132" s="5" t="s">
        <v>33</v>
      </c>
      <c r="JZ132" s="5" t="s">
        <v>33</v>
      </c>
      <c r="KA132" s="5" t="s">
        <v>33</v>
      </c>
      <c r="KB132" s="5" t="s">
        <v>33</v>
      </c>
      <c r="KC132" s="5" t="s">
        <v>33</v>
      </c>
      <c r="KD132" s="5" t="s">
        <v>33</v>
      </c>
      <c r="KE132" s="5" t="s">
        <v>33</v>
      </c>
      <c r="KF132" s="5">
        <v>6969</v>
      </c>
      <c r="KG132" s="5">
        <v>6247</v>
      </c>
      <c r="KH132" s="5">
        <v>6235</v>
      </c>
      <c r="KI132" s="5">
        <v>6492</v>
      </c>
      <c r="KJ132" s="5">
        <v>6332</v>
      </c>
      <c r="KK132" s="5">
        <v>6620</v>
      </c>
      <c r="KL132" s="5">
        <v>5924</v>
      </c>
      <c r="KM132" s="5">
        <v>6096</v>
      </c>
      <c r="KN132" s="5">
        <v>5086</v>
      </c>
      <c r="KO132" s="5">
        <v>5292</v>
      </c>
      <c r="KP132" s="5">
        <v>5623</v>
      </c>
      <c r="KQ132" s="5">
        <v>5815</v>
      </c>
      <c r="KR132" s="5">
        <v>5780</v>
      </c>
      <c r="KS132" s="5">
        <v>5333</v>
      </c>
      <c r="KT132" s="5">
        <v>5368</v>
      </c>
      <c r="KU132" s="5" t="s">
        <v>33</v>
      </c>
      <c r="KV132" s="5" t="s">
        <v>33</v>
      </c>
      <c r="KW132" s="5" t="s">
        <v>33</v>
      </c>
      <c r="KX132" s="5" t="s">
        <v>33</v>
      </c>
      <c r="KY132" s="5" t="s">
        <v>33</v>
      </c>
      <c r="KZ132" s="5" t="s">
        <v>33</v>
      </c>
      <c r="LA132" s="5" t="s">
        <v>33</v>
      </c>
      <c r="LB132" s="5" t="s">
        <v>33</v>
      </c>
      <c r="LC132" s="5" t="s">
        <v>33</v>
      </c>
      <c r="LD132" s="5" t="s">
        <v>33</v>
      </c>
      <c r="LE132" s="5" t="s">
        <v>33</v>
      </c>
      <c r="LF132" s="5" t="s">
        <v>33</v>
      </c>
      <c r="LG132" s="5" t="s">
        <v>33</v>
      </c>
      <c r="LH132" s="5" t="s">
        <v>33</v>
      </c>
      <c r="LI132" s="5" t="s">
        <v>33</v>
      </c>
      <c r="LJ132" s="5" t="s">
        <v>33</v>
      </c>
      <c r="LK132" s="5" t="s">
        <v>33</v>
      </c>
      <c r="LL132" s="5">
        <v>585</v>
      </c>
      <c r="LM132" s="5">
        <v>688</v>
      </c>
      <c r="LN132" s="5">
        <v>785</v>
      </c>
      <c r="LO132" s="5">
        <v>505</v>
      </c>
      <c r="LP132" s="5">
        <v>887</v>
      </c>
      <c r="LQ132" s="5">
        <v>1000</v>
      </c>
      <c r="LR132" s="5">
        <v>624</v>
      </c>
      <c r="LS132" s="5">
        <v>671</v>
      </c>
      <c r="LT132" s="5">
        <v>641</v>
      </c>
      <c r="LU132" s="5">
        <v>632</v>
      </c>
      <c r="LV132" s="5">
        <v>581</v>
      </c>
      <c r="LW132" s="5">
        <v>592</v>
      </c>
      <c r="LX132" s="5">
        <v>537</v>
      </c>
      <c r="LY132" s="5">
        <v>424</v>
      </c>
      <c r="LZ132" s="5">
        <v>591</v>
      </c>
      <c r="MA132" s="5" t="s">
        <v>33</v>
      </c>
      <c r="MB132" s="5" t="s">
        <v>33</v>
      </c>
      <c r="MC132" s="5" t="s">
        <v>33</v>
      </c>
      <c r="MD132" s="5" t="s">
        <v>33</v>
      </c>
      <c r="ME132" s="5" t="s">
        <v>33</v>
      </c>
      <c r="MF132" s="5" t="s">
        <v>33</v>
      </c>
      <c r="MG132" s="5" t="s">
        <v>33</v>
      </c>
      <c r="MH132" s="5" t="s">
        <v>33</v>
      </c>
      <c r="MI132" s="5" t="s">
        <v>33</v>
      </c>
      <c r="MJ132" s="5" t="s">
        <v>33</v>
      </c>
      <c r="MK132" s="5" t="s">
        <v>33</v>
      </c>
      <c r="ML132" s="5" t="s">
        <v>33</v>
      </c>
      <c r="MM132" s="5" t="s">
        <v>33</v>
      </c>
      <c r="MN132" s="5" t="s">
        <v>33</v>
      </c>
      <c r="MO132" s="5" t="s">
        <v>33</v>
      </c>
      <c r="MP132" s="5" t="s">
        <v>33</v>
      </c>
      <c r="MQ132" s="5" t="s">
        <v>33</v>
      </c>
      <c r="MR132" s="5">
        <v>0</v>
      </c>
      <c r="MS132" s="5">
        <v>0</v>
      </c>
      <c r="MT132" s="5">
        <v>0</v>
      </c>
      <c r="MU132" s="5">
        <v>0</v>
      </c>
      <c r="MV132" s="5">
        <v>0</v>
      </c>
      <c r="MW132" s="5">
        <v>0</v>
      </c>
      <c r="MX132" s="5">
        <v>0</v>
      </c>
      <c r="MY132" s="5">
        <v>0</v>
      </c>
      <c r="MZ132" s="5">
        <v>0</v>
      </c>
      <c r="NA132" s="5">
        <v>0</v>
      </c>
      <c r="NB132" s="5">
        <v>0</v>
      </c>
      <c r="NC132" s="5">
        <v>0</v>
      </c>
      <c r="ND132" s="5">
        <v>0</v>
      </c>
      <c r="NE132" s="5" t="s">
        <v>33</v>
      </c>
      <c r="NF132" s="5" t="s">
        <v>33</v>
      </c>
      <c r="NG132" s="5" t="s">
        <v>33</v>
      </c>
      <c r="NH132" s="5" t="s">
        <v>33</v>
      </c>
      <c r="NI132" s="5" t="s">
        <v>33</v>
      </c>
      <c r="NJ132" s="5" t="s">
        <v>33</v>
      </c>
      <c r="NK132" s="5" t="s">
        <v>33</v>
      </c>
      <c r="NL132" s="5" t="s">
        <v>33</v>
      </c>
      <c r="NM132" s="5" t="s">
        <v>33</v>
      </c>
      <c r="NN132" s="5" t="s">
        <v>33</v>
      </c>
      <c r="NO132" s="5" t="s">
        <v>33</v>
      </c>
      <c r="NP132" s="5" t="s">
        <v>33</v>
      </c>
      <c r="NQ132" s="5" t="s">
        <v>33</v>
      </c>
      <c r="NR132" s="5" t="s">
        <v>33</v>
      </c>
      <c r="NS132" s="5" t="s">
        <v>33</v>
      </c>
      <c r="NT132" s="5" t="s">
        <v>33</v>
      </c>
      <c r="NU132" s="5" t="s">
        <v>33</v>
      </c>
      <c r="NV132" s="5" t="s">
        <v>33</v>
      </c>
      <c r="NW132" s="5" t="s">
        <v>33</v>
      </c>
      <c r="NX132" s="5">
        <v>0</v>
      </c>
      <c r="NY132" s="5">
        <v>0</v>
      </c>
      <c r="NZ132" s="5">
        <v>0</v>
      </c>
      <c r="OA132" s="5">
        <v>0</v>
      </c>
      <c r="OB132" s="5">
        <v>0</v>
      </c>
      <c r="OC132" s="5">
        <v>0</v>
      </c>
      <c r="OD132" s="5">
        <v>0</v>
      </c>
      <c r="OE132" s="5">
        <v>0</v>
      </c>
      <c r="OF132" s="5">
        <v>0</v>
      </c>
      <c r="OG132" s="5">
        <v>0</v>
      </c>
      <c r="OH132" s="5">
        <v>0</v>
      </c>
      <c r="OI132" s="5">
        <v>0</v>
      </c>
      <c r="OJ132" s="5">
        <v>0</v>
      </c>
      <c r="OK132" s="5" t="s">
        <v>33</v>
      </c>
      <c r="OL132" s="5" t="s">
        <v>33</v>
      </c>
      <c r="OM132" s="5" t="s">
        <v>33</v>
      </c>
      <c r="ON132" s="5" t="s">
        <v>33</v>
      </c>
      <c r="OO132" s="5" t="s">
        <v>33</v>
      </c>
      <c r="OP132" s="5" t="s">
        <v>33</v>
      </c>
      <c r="OQ132" s="5" t="s">
        <v>33</v>
      </c>
      <c r="OR132" s="5" t="s">
        <v>33</v>
      </c>
      <c r="OS132" s="5" t="s">
        <v>33</v>
      </c>
      <c r="OT132" s="5" t="s">
        <v>33</v>
      </c>
      <c r="OU132" s="5" t="s">
        <v>33</v>
      </c>
      <c r="OV132" s="5" t="s">
        <v>33</v>
      </c>
      <c r="OW132" s="5" t="s">
        <v>33</v>
      </c>
      <c r="OX132" s="5" t="s">
        <v>33</v>
      </c>
      <c r="OY132" s="5" t="s">
        <v>33</v>
      </c>
      <c r="OZ132" s="5" t="s">
        <v>33</v>
      </c>
      <c r="PA132" s="5" t="s">
        <v>33</v>
      </c>
      <c r="PB132" s="5" t="s">
        <v>33</v>
      </c>
      <c r="PC132" s="5" t="s">
        <v>33</v>
      </c>
      <c r="PD132" s="5">
        <v>2102</v>
      </c>
      <c r="PE132" s="5">
        <v>2693</v>
      </c>
      <c r="PF132" s="5">
        <v>2349</v>
      </c>
      <c r="PG132" s="5">
        <v>2259</v>
      </c>
      <c r="PH132" s="5">
        <v>2389</v>
      </c>
      <c r="PI132" s="5">
        <v>2189</v>
      </c>
      <c r="PJ132" s="5">
        <v>2232</v>
      </c>
      <c r="PK132" s="5">
        <v>2096</v>
      </c>
      <c r="PL132" s="5">
        <v>1910</v>
      </c>
      <c r="PM132" s="5">
        <v>1813</v>
      </c>
      <c r="PN132" s="5">
        <v>2074</v>
      </c>
      <c r="PO132" s="5">
        <v>2238</v>
      </c>
      <c r="PP132" s="5">
        <v>2052</v>
      </c>
      <c r="PQ132" s="5">
        <v>2140</v>
      </c>
      <c r="PR132" s="5">
        <v>1957</v>
      </c>
      <c r="PS132" s="5" t="s">
        <v>33</v>
      </c>
      <c r="PT132" s="5" t="s">
        <v>33</v>
      </c>
      <c r="PU132" s="5" t="s">
        <v>33</v>
      </c>
      <c r="PV132" s="5" t="s">
        <v>33</v>
      </c>
      <c r="PW132" s="5" t="s">
        <v>33</v>
      </c>
      <c r="PX132" s="5" t="s">
        <v>33</v>
      </c>
      <c r="PY132" s="5" t="s">
        <v>33</v>
      </c>
      <c r="PZ132" s="5" t="s">
        <v>33</v>
      </c>
      <c r="QA132" s="5" t="s">
        <v>33</v>
      </c>
      <c r="QB132" s="5" t="s">
        <v>33</v>
      </c>
      <c r="QC132" s="5" t="s">
        <v>33</v>
      </c>
      <c r="QD132" s="5" t="s">
        <v>33</v>
      </c>
      <c r="QE132" s="5" t="s">
        <v>33</v>
      </c>
      <c r="QF132" s="5" t="s">
        <v>33</v>
      </c>
      <c r="QG132" s="5" t="s">
        <v>33</v>
      </c>
      <c r="QH132" s="5" t="s">
        <v>33</v>
      </c>
      <c r="QI132" s="5" t="s">
        <v>33</v>
      </c>
      <c r="QJ132" s="5">
        <v>6053</v>
      </c>
      <c r="QK132" s="5">
        <v>4302</v>
      </c>
      <c r="QL132" s="5">
        <v>4663</v>
      </c>
      <c r="QM132" s="5">
        <v>4411</v>
      </c>
      <c r="QN132" s="5">
        <v>5385</v>
      </c>
      <c r="QO132" s="5">
        <v>3763</v>
      </c>
      <c r="QP132" s="5">
        <v>4293</v>
      </c>
      <c r="QQ132" s="5">
        <v>3848</v>
      </c>
      <c r="QR132" s="5">
        <v>3252</v>
      </c>
      <c r="QS132" s="5">
        <v>3142</v>
      </c>
      <c r="QT132" s="5">
        <v>3559</v>
      </c>
      <c r="QU132" s="5">
        <v>3212</v>
      </c>
      <c r="QV132" s="5">
        <v>3217</v>
      </c>
      <c r="QW132" s="5">
        <v>2899</v>
      </c>
      <c r="QX132" s="5">
        <v>2783</v>
      </c>
      <c r="QY132" s="5" t="s">
        <v>33</v>
      </c>
      <c r="QZ132" s="5" t="s">
        <v>33</v>
      </c>
      <c r="RA132" s="5" t="s">
        <v>33</v>
      </c>
      <c r="RB132" s="5" t="s">
        <v>33</v>
      </c>
      <c r="RC132" s="5" t="s">
        <v>33</v>
      </c>
      <c r="RD132" s="5" t="s">
        <v>33</v>
      </c>
      <c r="RE132" s="5" t="s">
        <v>33</v>
      </c>
      <c r="RF132" s="5" t="s">
        <v>33</v>
      </c>
      <c r="RG132" s="5" t="s">
        <v>33</v>
      </c>
      <c r="RH132" s="5" t="s">
        <v>33</v>
      </c>
      <c r="RI132" s="5" t="s">
        <v>33</v>
      </c>
      <c r="RJ132" s="5" t="s">
        <v>33</v>
      </c>
      <c r="RK132" s="5" t="s">
        <v>33</v>
      </c>
      <c r="RL132" s="5" t="s">
        <v>33</v>
      </c>
      <c r="RM132" s="5" t="s">
        <v>33</v>
      </c>
      <c r="RN132" s="5" t="s">
        <v>33</v>
      </c>
      <c r="RO132" s="5" t="s">
        <v>33</v>
      </c>
      <c r="RP132" s="5">
        <v>4688</v>
      </c>
      <c r="RQ132" s="5">
        <v>3114</v>
      </c>
      <c r="RR132" s="5">
        <v>2655</v>
      </c>
      <c r="RS132" s="5">
        <v>3361</v>
      </c>
      <c r="RT132" s="5">
        <v>3220</v>
      </c>
      <c r="RU132" s="5">
        <v>2969</v>
      </c>
      <c r="RV132" s="5">
        <v>2400</v>
      </c>
      <c r="RW132" s="5">
        <v>2853</v>
      </c>
      <c r="RX132" s="5">
        <v>3644</v>
      </c>
      <c r="RY132" s="5">
        <v>3622</v>
      </c>
      <c r="RZ132" s="5">
        <v>3517</v>
      </c>
      <c r="SA132" s="5">
        <v>2806</v>
      </c>
      <c r="SB132" s="5">
        <v>2563</v>
      </c>
      <c r="SC132" s="5">
        <v>2856</v>
      </c>
      <c r="SD132" s="5">
        <v>3201</v>
      </c>
      <c r="SE132" s="5" t="s">
        <v>33</v>
      </c>
      <c r="SF132" s="5" t="s">
        <v>33</v>
      </c>
      <c r="SG132" s="5" t="s">
        <v>33</v>
      </c>
      <c r="SH132" s="5" t="s">
        <v>33</v>
      </c>
      <c r="SI132" s="5" t="s">
        <v>33</v>
      </c>
      <c r="SJ132" s="5" t="s">
        <v>33</v>
      </c>
      <c r="SK132" s="5" t="s">
        <v>33</v>
      </c>
      <c r="SL132" s="5" t="s">
        <v>33</v>
      </c>
      <c r="SM132" s="5" t="s">
        <v>33</v>
      </c>
      <c r="SN132" s="5" t="s">
        <v>33</v>
      </c>
      <c r="SO132" s="5" t="s">
        <v>33</v>
      </c>
      <c r="SP132" s="5" t="s">
        <v>33</v>
      </c>
      <c r="SQ132" s="5" t="s">
        <v>33</v>
      </c>
      <c r="SR132" s="5" t="s">
        <v>33</v>
      </c>
      <c r="SS132" s="5" t="s">
        <v>33</v>
      </c>
      <c r="ST132" s="5" t="s">
        <v>33</v>
      </c>
      <c r="SU132" s="5" t="s">
        <v>33</v>
      </c>
      <c r="SV132" s="5">
        <v>210</v>
      </c>
      <c r="SW132" s="5">
        <v>316</v>
      </c>
      <c r="SX132" s="5">
        <v>266</v>
      </c>
      <c r="SY132" s="5">
        <v>309</v>
      </c>
      <c r="SZ132" s="5">
        <v>363</v>
      </c>
      <c r="TA132" s="5">
        <v>442</v>
      </c>
      <c r="TB132" s="5">
        <v>431</v>
      </c>
      <c r="TC132" s="5">
        <v>482</v>
      </c>
      <c r="TD132" s="5">
        <v>466</v>
      </c>
      <c r="TE132" s="5">
        <v>563</v>
      </c>
      <c r="TF132" s="5">
        <v>646</v>
      </c>
      <c r="TG132" s="5">
        <v>658</v>
      </c>
      <c r="TH132" s="5">
        <v>630</v>
      </c>
      <c r="TI132" s="5">
        <v>651</v>
      </c>
      <c r="TJ132" s="5">
        <v>685</v>
      </c>
      <c r="TK132" s="5" t="s">
        <v>33</v>
      </c>
      <c r="TL132" s="5" t="s">
        <v>33</v>
      </c>
      <c r="TM132" s="5" t="s">
        <v>33</v>
      </c>
      <c r="TN132" s="5" t="s">
        <v>33</v>
      </c>
      <c r="TO132" s="5" t="s">
        <v>33</v>
      </c>
      <c r="TP132" s="5" t="s">
        <v>33</v>
      </c>
      <c r="TQ132" s="5" t="s">
        <v>33</v>
      </c>
      <c r="TR132" s="5" t="s">
        <v>33</v>
      </c>
      <c r="TS132" s="5" t="s">
        <v>33</v>
      </c>
      <c r="TT132" s="5" t="s">
        <v>33</v>
      </c>
      <c r="TU132" s="5" t="s">
        <v>33</v>
      </c>
      <c r="TV132" s="5" t="s">
        <v>33</v>
      </c>
      <c r="TW132" s="5" t="s">
        <v>33</v>
      </c>
      <c r="TX132" s="5" t="s">
        <v>33</v>
      </c>
      <c r="TY132" s="5" t="s">
        <v>33</v>
      </c>
      <c r="TZ132" s="5" t="s">
        <v>33</v>
      </c>
      <c r="UA132" s="5" t="s">
        <v>33</v>
      </c>
      <c r="UB132" s="5">
        <v>21</v>
      </c>
      <c r="UC132" s="5">
        <v>30</v>
      </c>
      <c r="UD132" s="5">
        <v>25</v>
      </c>
      <c r="UE132" s="5">
        <v>24</v>
      </c>
      <c r="UF132" s="5">
        <v>31</v>
      </c>
      <c r="UG132" s="5">
        <v>36</v>
      </c>
      <c r="UH132" s="5">
        <v>42</v>
      </c>
      <c r="UI132" s="5">
        <v>49</v>
      </c>
      <c r="UJ132" s="5">
        <v>28</v>
      </c>
      <c r="UK132" s="5">
        <v>0</v>
      </c>
      <c r="UL132" s="5">
        <v>0</v>
      </c>
      <c r="UM132" s="5">
        <v>0</v>
      </c>
      <c r="UN132" s="5">
        <v>0</v>
      </c>
      <c r="UO132" s="5">
        <v>0</v>
      </c>
      <c r="UP132" s="5">
        <v>0</v>
      </c>
      <c r="UQ132" s="5" t="s">
        <v>33</v>
      </c>
      <c r="UR132" s="5" t="s">
        <v>33</v>
      </c>
      <c r="US132" s="5" t="s">
        <v>33</v>
      </c>
      <c r="UT132" s="5" t="s">
        <v>33</v>
      </c>
      <c r="UU132" s="5" t="s">
        <v>33</v>
      </c>
      <c r="UV132" s="5" t="s">
        <v>33</v>
      </c>
      <c r="UW132" s="5" t="s">
        <v>33</v>
      </c>
      <c r="UX132" s="5" t="s">
        <v>33</v>
      </c>
      <c r="UY132" s="5" t="s">
        <v>33</v>
      </c>
      <c r="UZ132" s="5" t="s">
        <v>33</v>
      </c>
      <c r="VA132" s="5" t="s">
        <v>33</v>
      </c>
      <c r="VB132" s="5" t="s">
        <v>33</v>
      </c>
      <c r="VC132" s="5" t="s">
        <v>33</v>
      </c>
      <c r="VD132" s="5" t="s">
        <v>33</v>
      </c>
      <c r="VE132" s="5" t="s">
        <v>33</v>
      </c>
      <c r="VF132" s="5" t="s">
        <v>33</v>
      </c>
      <c r="VG132" s="5" t="s">
        <v>33</v>
      </c>
      <c r="VH132" s="5">
        <v>9241</v>
      </c>
      <c r="VI132" s="5">
        <v>8514</v>
      </c>
      <c r="VJ132" s="5">
        <v>5700</v>
      </c>
      <c r="VK132" s="5">
        <v>8810</v>
      </c>
      <c r="VL132" s="5">
        <v>7272</v>
      </c>
      <c r="VM132" s="5">
        <v>6189</v>
      </c>
      <c r="VN132" s="5">
        <v>7020</v>
      </c>
      <c r="VO132" s="5">
        <v>7073</v>
      </c>
      <c r="VP132" s="5">
        <v>6460</v>
      </c>
      <c r="VQ132" s="5">
        <v>7793</v>
      </c>
      <c r="VR132" s="5">
        <v>6764</v>
      </c>
      <c r="VS132" s="5">
        <v>5901</v>
      </c>
      <c r="VT132" s="5">
        <v>6477</v>
      </c>
      <c r="VU132" s="5">
        <v>6207</v>
      </c>
      <c r="VV132" s="5">
        <v>6107</v>
      </c>
      <c r="VW132" s="5" t="s">
        <v>33</v>
      </c>
      <c r="VX132" s="5" t="s">
        <v>33</v>
      </c>
      <c r="VY132" s="5" t="s">
        <v>33</v>
      </c>
      <c r="VZ132" s="5" t="s">
        <v>33</v>
      </c>
      <c r="WA132" s="5" t="s">
        <v>33</v>
      </c>
      <c r="WB132" s="5" t="s">
        <v>33</v>
      </c>
      <c r="WC132" s="5" t="s">
        <v>33</v>
      </c>
      <c r="WD132" s="5" t="s">
        <v>33</v>
      </c>
      <c r="WE132" s="5" t="s">
        <v>33</v>
      </c>
      <c r="WF132" s="5" t="s">
        <v>33</v>
      </c>
      <c r="WG132" s="5" t="s">
        <v>33</v>
      </c>
      <c r="WH132" s="5" t="s">
        <v>33</v>
      </c>
      <c r="WI132" s="5" t="s">
        <v>33</v>
      </c>
      <c r="WJ132" s="5" t="s">
        <v>33</v>
      </c>
      <c r="WK132" s="5" t="s">
        <v>33</v>
      </c>
      <c r="WL132" s="5" t="s">
        <v>33</v>
      </c>
      <c r="WM132" s="5" t="s">
        <v>33</v>
      </c>
      <c r="WN132" s="5">
        <v>34</v>
      </c>
      <c r="WO132" s="5">
        <v>24</v>
      </c>
      <c r="WP132" s="5">
        <v>45</v>
      </c>
      <c r="WQ132" s="5">
        <v>38</v>
      </c>
      <c r="WR132" s="5">
        <v>24</v>
      </c>
      <c r="WS132" s="5">
        <v>39</v>
      </c>
      <c r="WT132" s="5">
        <v>44</v>
      </c>
      <c r="WU132" s="5">
        <v>58</v>
      </c>
      <c r="WV132" s="5">
        <v>46</v>
      </c>
      <c r="WW132" s="5">
        <v>53</v>
      </c>
      <c r="WX132" s="5">
        <v>138</v>
      </c>
      <c r="WY132" s="5">
        <v>54</v>
      </c>
      <c r="WZ132" s="5">
        <v>41</v>
      </c>
      <c r="XA132" s="5">
        <v>44</v>
      </c>
      <c r="XB132" s="5">
        <v>46</v>
      </c>
      <c r="XC132" s="5" t="s">
        <v>33</v>
      </c>
      <c r="XD132" s="5" t="s">
        <v>33</v>
      </c>
      <c r="XE132" s="5" t="s">
        <v>33</v>
      </c>
      <c r="XF132" s="5" t="s">
        <v>33</v>
      </c>
      <c r="XG132" s="5" t="s">
        <v>33</v>
      </c>
      <c r="XH132" s="5" t="s">
        <v>33</v>
      </c>
      <c r="XI132" s="5" t="s">
        <v>33</v>
      </c>
      <c r="XJ132" s="5" t="s">
        <v>33</v>
      </c>
      <c r="XK132" s="5" t="s">
        <v>33</v>
      </c>
      <c r="XL132" s="5" t="s">
        <v>33</v>
      </c>
      <c r="XM132" s="5" t="s">
        <v>33</v>
      </c>
      <c r="XN132" s="5" t="s">
        <v>33</v>
      </c>
      <c r="XO132" s="5" t="s">
        <v>33</v>
      </c>
      <c r="XP132" s="5" t="s">
        <v>33</v>
      </c>
      <c r="XQ132" s="5" t="s">
        <v>33</v>
      </c>
      <c r="XR132" s="5" t="s">
        <v>33</v>
      </c>
      <c r="XS132" s="1">
        <v>19390</v>
      </c>
      <c r="XT132" s="3" t="s">
        <v>180</v>
      </c>
      <c r="XU132" s="3" t="s">
        <v>179</v>
      </c>
      <c r="XV132" s="3" t="s">
        <v>179</v>
      </c>
      <c r="XW132" s="3" t="s">
        <v>179</v>
      </c>
      <c r="XX132" s="3" t="s">
        <v>180</v>
      </c>
      <c r="XY132" s="3" t="s">
        <v>180</v>
      </c>
      <c r="XZ132" s="3" t="s">
        <v>209</v>
      </c>
    </row>
    <row r="133" spans="1:650" x14ac:dyDescent="0.3">
      <c r="A133" s="6" t="s">
        <v>164</v>
      </c>
      <c r="B133" s="1">
        <v>4057102</v>
      </c>
      <c r="C133" s="5">
        <v>101676</v>
      </c>
      <c r="D133" s="5">
        <v>34671</v>
      </c>
      <c r="E133" s="5">
        <v>13273</v>
      </c>
      <c r="F133" s="5">
        <v>23672</v>
      </c>
      <c r="G133" s="5">
        <v>43134</v>
      </c>
      <c r="H133" s="5">
        <v>91259</v>
      </c>
      <c r="I133" s="5">
        <v>6799</v>
      </c>
      <c r="J133" s="5">
        <v>15216</v>
      </c>
      <c r="K133" s="5">
        <v>19820</v>
      </c>
      <c r="L133" s="5">
        <v>7257</v>
      </c>
      <c r="M133" s="5">
        <v>6737</v>
      </c>
      <c r="N133" s="5">
        <v>2404</v>
      </c>
      <c r="O133" s="5">
        <v>7282</v>
      </c>
      <c r="P133" s="5">
        <v>17930</v>
      </c>
      <c r="Q133" s="5">
        <v>7291</v>
      </c>
      <c r="R133" s="5">
        <v>1754</v>
      </c>
      <c r="S133" s="5">
        <v>744</v>
      </c>
      <c r="T133" s="5">
        <v>45055</v>
      </c>
      <c r="U133" s="5">
        <v>107</v>
      </c>
      <c r="V133" s="5">
        <v>0</v>
      </c>
      <c r="W133" s="5">
        <v>0</v>
      </c>
      <c r="X133" s="5">
        <v>0</v>
      </c>
      <c r="Y133" s="5">
        <v>0</v>
      </c>
      <c r="Z133" s="5">
        <v>0</v>
      </c>
      <c r="AA133" s="5">
        <v>0</v>
      </c>
      <c r="AB133" s="5">
        <v>0</v>
      </c>
      <c r="AC133" s="5">
        <v>0</v>
      </c>
      <c r="AD133" s="5">
        <v>0</v>
      </c>
      <c r="AE133" s="5">
        <v>0</v>
      </c>
      <c r="AF133" s="5">
        <v>0</v>
      </c>
      <c r="AG133" s="5">
        <v>0</v>
      </c>
      <c r="AH133" s="5">
        <v>0</v>
      </c>
      <c r="AI133" s="5">
        <v>418819</v>
      </c>
      <c r="AJ133" s="5">
        <v>381732</v>
      </c>
      <c r="AK133" s="5">
        <v>171058</v>
      </c>
      <c r="AL133" s="5">
        <v>408460</v>
      </c>
      <c r="AM133" s="5">
        <v>290567</v>
      </c>
      <c r="AN133" s="5">
        <v>566101</v>
      </c>
      <c r="AO133" s="5">
        <v>157025</v>
      </c>
      <c r="AP133" s="5">
        <v>319839</v>
      </c>
      <c r="AQ133" s="5">
        <v>118208</v>
      </c>
      <c r="AR133" s="5">
        <v>898041</v>
      </c>
      <c r="AS133" s="5">
        <v>143595</v>
      </c>
      <c r="AT133" s="5">
        <v>267877</v>
      </c>
      <c r="AU133" s="5">
        <v>78246</v>
      </c>
      <c r="AV133" s="5">
        <v>85777</v>
      </c>
      <c r="AW133" s="5">
        <v>500661</v>
      </c>
      <c r="AX133" s="5">
        <v>247820</v>
      </c>
      <c r="AY133" s="5">
        <v>322695</v>
      </c>
      <c r="AZ133" s="5">
        <v>389887</v>
      </c>
      <c r="BA133" s="5">
        <v>262712</v>
      </c>
      <c r="BB133" s="5">
        <v>136409</v>
      </c>
      <c r="BC133" s="5">
        <v>116903</v>
      </c>
      <c r="BD133" s="5">
        <v>29438</v>
      </c>
      <c r="BE133" s="5">
        <v>82837</v>
      </c>
      <c r="BF133" s="5">
        <v>175351</v>
      </c>
      <c r="BG133" s="5">
        <v>121087</v>
      </c>
      <c r="BH133" s="5">
        <v>129154</v>
      </c>
      <c r="BI133" s="5">
        <v>93595</v>
      </c>
      <c r="BJ133" s="5">
        <v>67259</v>
      </c>
      <c r="BK133" s="5">
        <v>49691</v>
      </c>
      <c r="BL133" s="5">
        <v>39922</v>
      </c>
      <c r="BM133" s="5">
        <v>22704</v>
      </c>
      <c r="BN133" s="5">
        <v>13593</v>
      </c>
      <c r="BO133" s="5">
        <v>134730</v>
      </c>
      <c r="BP133" s="5">
        <v>79811</v>
      </c>
      <c r="BQ133" s="5">
        <v>55656</v>
      </c>
      <c r="BR133" s="5">
        <v>175520</v>
      </c>
      <c r="BS133" s="5">
        <v>27111</v>
      </c>
      <c r="BT133" s="5">
        <v>130206</v>
      </c>
      <c r="BU133" s="5">
        <v>69923</v>
      </c>
      <c r="BV133" s="5">
        <v>18636</v>
      </c>
      <c r="BW133" s="5">
        <v>48925</v>
      </c>
      <c r="BX133" s="5">
        <v>47907</v>
      </c>
      <c r="BY133" s="5">
        <v>14306</v>
      </c>
      <c r="BZ133" s="5">
        <v>59420</v>
      </c>
      <c r="CA133" s="5">
        <v>9975</v>
      </c>
      <c r="CB133" s="5">
        <v>65859</v>
      </c>
      <c r="CC133" s="5">
        <v>30031</v>
      </c>
      <c r="CD133" s="5">
        <v>18663</v>
      </c>
      <c r="CE133" s="5">
        <v>39484</v>
      </c>
      <c r="CF133" s="5">
        <v>17606</v>
      </c>
      <c r="CG133" s="5">
        <v>-1983</v>
      </c>
      <c r="CH133" s="5">
        <v>25318</v>
      </c>
      <c r="CI133" s="5">
        <v>29259</v>
      </c>
      <c r="CJ133" s="5">
        <v>5518</v>
      </c>
      <c r="CK133" s="5">
        <v>5356</v>
      </c>
      <c r="CL133" s="5">
        <v>9726</v>
      </c>
      <c r="CM133" s="5">
        <v>7024</v>
      </c>
      <c r="CN133" s="5">
        <v>22760</v>
      </c>
      <c r="CO133" s="5">
        <v>3072</v>
      </c>
      <c r="CP133" s="5">
        <v>3312</v>
      </c>
      <c r="CQ133" s="5">
        <v>4272</v>
      </c>
      <c r="CR133" s="5">
        <v>1966</v>
      </c>
      <c r="CS133" s="5">
        <v>4348</v>
      </c>
      <c r="CT133" s="5">
        <v>6595</v>
      </c>
      <c r="CU133" s="5">
        <v>420941</v>
      </c>
      <c r="CV133" s="5">
        <v>256238</v>
      </c>
      <c r="CW133" s="5">
        <v>242927</v>
      </c>
      <c r="CX133" s="5">
        <v>295438</v>
      </c>
      <c r="CY133" s="5">
        <v>202503</v>
      </c>
      <c r="CZ133" s="5">
        <v>241888</v>
      </c>
      <c r="DA133" s="5">
        <v>206199</v>
      </c>
      <c r="DB133" s="5">
        <v>246802</v>
      </c>
      <c r="DC133" s="5">
        <v>196572</v>
      </c>
      <c r="DD133" s="5">
        <v>213708</v>
      </c>
      <c r="DE133" s="5">
        <v>320957</v>
      </c>
      <c r="DF133" s="5">
        <v>256629</v>
      </c>
      <c r="DG133" s="5">
        <v>197227</v>
      </c>
      <c r="DH133" s="5">
        <v>217892</v>
      </c>
      <c r="DI133" s="5">
        <v>158988</v>
      </c>
      <c r="DJ133" s="5">
        <v>131350</v>
      </c>
      <c r="DK133" s="5">
        <v>134517</v>
      </c>
      <c r="DL133" s="5">
        <v>126715</v>
      </c>
      <c r="DM133" s="5">
        <v>114587</v>
      </c>
      <c r="DN133" s="5">
        <v>107327</v>
      </c>
      <c r="DO133" s="5">
        <v>106917</v>
      </c>
      <c r="DP133" s="5">
        <v>114570</v>
      </c>
      <c r="DQ133" s="5">
        <v>160389</v>
      </c>
      <c r="DR133" s="5">
        <v>138395</v>
      </c>
      <c r="DS133" s="5">
        <v>129384</v>
      </c>
      <c r="DT133" s="5">
        <v>126987</v>
      </c>
      <c r="DU133" s="5">
        <v>122754</v>
      </c>
      <c r="DV133" s="5">
        <v>120294</v>
      </c>
      <c r="DW133" s="5">
        <v>95820</v>
      </c>
      <c r="DX133" s="5">
        <v>101529</v>
      </c>
      <c r="DY133" s="5">
        <v>106735</v>
      </c>
      <c r="DZ133" s="5">
        <v>112294</v>
      </c>
      <c r="EA133" s="5">
        <v>101052</v>
      </c>
      <c r="EB133" s="5">
        <v>74550</v>
      </c>
      <c r="EC133" s="5">
        <v>37206</v>
      </c>
      <c r="ED133" s="5">
        <v>66957</v>
      </c>
      <c r="EE133" s="5">
        <v>29695</v>
      </c>
      <c r="EF133" s="5">
        <v>50338</v>
      </c>
      <c r="EG133" s="5">
        <v>24461</v>
      </c>
      <c r="EH133" s="5">
        <v>36809</v>
      </c>
      <c r="EI133" s="5">
        <v>43618</v>
      </c>
      <c r="EJ133" s="5">
        <v>37200</v>
      </c>
      <c r="EK133" s="5">
        <v>37151</v>
      </c>
      <c r="EL133" s="5">
        <v>47491</v>
      </c>
      <c r="EM133" s="5">
        <v>18240</v>
      </c>
      <c r="EN133" s="5">
        <v>28615</v>
      </c>
      <c r="EO133" s="5">
        <v>30277</v>
      </c>
      <c r="EP133" s="5">
        <v>18764</v>
      </c>
      <c r="EQ133" s="5">
        <v>19695</v>
      </c>
      <c r="ER133" s="5">
        <v>27415</v>
      </c>
      <c r="ES133" s="5">
        <v>9072</v>
      </c>
      <c r="ET133" s="5">
        <v>12337</v>
      </c>
      <c r="EU133" s="5">
        <v>8062</v>
      </c>
      <c r="EV133" s="5">
        <v>-11255</v>
      </c>
      <c r="EW133" s="5">
        <v>19847</v>
      </c>
      <c r="EX133" s="5">
        <v>21383</v>
      </c>
      <c r="EY133" s="5">
        <v>33362</v>
      </c>
      <c r="EZ133" s="5">
        <v>45179</v>
      </c>
      <c r="FA133" s="5">
        <v>23458</v>
      </c>
      <c r="FB133" s="5">
        <v>54934</v>
      </c>
      <c r="FC133" s="5">
        <v>27296</v>
      </c>
      <c r="FD133" s="5">
        <v>35665</v>
      </c>
      <c r="FE133" s="5">
        <v>56789</v>
      </c>
      <c r="FF133" s="5">
        <v>18693</v>
      </c>
      <c r="FG133" s="5">
        <v>0</v>
      </c>
      <c r="FH133" s="5">
        <v>0</v>
      </c>
      <c r="FI133" s="5">
        <v>0</v>
      </c>
      <c r="FJ133" s="5">
        <v>0</v>
      </c>
      <c r="FK133" s="5">
        <v>0</v>
      </c>
      <c r="FL133" s="5">
        <v>0</v>
      </c>
      <c r="FM133" s="5">
        <v>0</v>
      </c>
      <c r="FN133" s="5">
        <v>0</v>
      </c>
      <c r="FO133" s="5">
        <v>0</v>
      </c>
      <c r="FP133" s="5">
        <v>0</v>
      </c>
      <c r="FQ133" s="5">
        <v>0</v>
      </c>
      <c r="FR133" s="5">
        <v>0</v>
      </c>
      <c r="FS133" s="5">
        <v>0</v>
      </c>
      <c r="FT133" s="5">
        <v>0</v>
      </c>
      <c r="FU133" s="5" t="s">
        <v>33</v>
      </c>
      <c r="FV133" s="5" t="s">
        <v>33</v>
      </c>
      <c r="FW133" s="5" t="s">
        <v>33</v>
      </c>
      <c r="FX133" s="5" t="s">
        <v>33</v>
      </c>
      <c r="FY133" s="5" t="s">
        <v>33</v>
      </c>
      <c r="FZ133" s="5" t="s">
        <v>33</v>
      </c>
      <c r="GA133" s="5" t="s">
        <v>33</v>
      </c>
      <c r="GB133" s="5" t="s">
        <v>33</v>
      </c>
      <c r="GC133" s="5" t="s">
        <v>33</v>
      </c>
      <c r="GD133" s="5" t="s">
        <v>33</v>
      </c>
      <c r="GE133" s="5" t="s">
        <v>33</v>
      </c>
      <c r="GF133" s="5" t="s">
        <v>33</v>
      </c>
      <c r="GG133" s="5" t="s">
        <v>33</v>
      </c>
      <c r="GH133" s="5" t="s">
        <v>33</v>
      </c>
      <c r="GI133" s="5" t="s">
        <v>33</v>
      </c>
      <c r="GJ133" s="5" t="s">
        <v>33</v>
      </c>
      <c r="GK133" s="5" t="s">
        <v>33</v>
      </c>
      <c r="GL133" s="5" t="s">
        <v>33</v>
      </c>
      <c r="GM133" s="5">
        <v>1177217</v>
      </c>
      <c r="GN133" s="5">
        <v>827002</v>
      </c>
      <c r="GO133" s="5">
        <v>520121</v>
      </c>
      <c r="GP133" s="5">
        <v>970046</v>
      </c>
      <c r="GQ133" s="5">
        <v>593010</v>
      </c>
      <c r="GR133" s="5">
        <v>1079793</v>
      </c>
      <c r="GS133" s="5">
        <v>464406</v>
      </c>
      <c r="GT133" s="5">
        <v>637302</v>
      </c>
      <c r="GU133" s="5">
        <v>427143</v>
      </c>
      <c r="GV133" s="5">
        <v>1204113</v>
      </c>
      <c r="GW133" s="5">
        <v>522746</v>
      </c>
      <c r="GX133" s="5">
        <v>633820</v>
      </c>
      <c r="GY133" s="5">
        <v>310971</v>
      </c>
      <c r="GZ133" s="5">
        <v>416074</v>
      </c>
      <c r="HA133" s="5">
        <v>727281</v>
      </c>
      <c r="HB133" s="5">
        <v>418317</v>
      </c>
      <c r="HC133" s="5">
        <v>517135</v>
      </c>
      <c r="HD133" s="5">
        <v>606679</v>
      </c>
      <c r="HE133" s="5">
        <v>384496</v>
      </c>
      <c r="HF133" s="5">
        <v>281391</v>
      </c>
      <c r="HG133" s="5">
        <v>261141</v>
      </c>
      <c r="HH133" s="5">
        <v>138271</v>
      </c>
      <c r="HI133" s="5">
        <v>268429</v>
      </c>
      <c r="HJ133" s="5">
        <v>344855</v>
      </c>
      <c r="HK133" s="5">
        <v>290856</v>
      </c>
      <c r="HL133" s="5">
        <v>324079</v>
      </c>
      <c r="HM133" s="5">
        <v>241194</v>
      </c>
      <c r="HN133" s="5">
        <v>292870</v>
      </c>
      <c r="HO133" s="5">
        <v>177079</v>
      </c>
      <c r="HP133" s="5">
        <v>179082</v>
      </c>
      <c r="HQ133" s="5">
        <v>190576</v>
      </c>
      <c r="HR133" s="5">
        <v>151174</v>
      </c>
      <c r="HS133" s="5">
        <v>805825</v>
      </c>
      <c r="HT133" s="5">
        <v>1015651</v>
      </c>
      <c r="HU133" s="5">
        <v>1068111</v>
      </c>
      <c r="HV133" s="5">
        <v>1103839</v>
      </c>
      <c r="HW133" s="5">
        <v>1161469</v>
      </c>
      <c r="HX133" s="5">
        <v>1081142</v>
      </c>
      <c r="HY133" s="5">
        <v>1104340</v>
      </c>
      <c r="HZ133" s="5">
        <v>919392</v>
      </c>
      <c r="IA133" s="5">
        <v>1112997</v>
      </c>
      <c r="IB133" s="5">
        <v>957789</v>
      </c>
      <c r="IC133" s="5">
        <v>887739</v>
      </c>
      <c r="ID133" s="5">
        <v>965297</v>
      </c>
      <c r="IE133" s="5">
        <v>966879</v>
      </c>
      <c r="IF133" s="5">
        <v>916436</v>
      </c>
      <c r="IG133" s="5">
        <v>965155</v>
      </c>
      <c r="IH133" s="5">
        <v>727436</v>
      </c>
      <c r="II133" s="5">
        <v>646506</v>
      </c>
      <c r="IJ133" s="5">
        <v>662329</v>
      </c>
      <c r="IK133" s="5">
        <v>794377</v>
      </c>
      <c r="IL133" s="5">
        <v>662266</v>
      </c>
      <c r="IM133" s="5">
        <v>633628</v>
      </c>
      <c r="IN133" s="5">
        <v>639930</v>
      </c>
      <c r="IO133" s="5">
        <v>604211</v>
      </c>
      <c r="IP133" s="5">
        <v>616561</v>
      </c>
      <c r="IQ133" s="5">
        <v>607255</v>
      </c>
      <c r="IR133" s="5">
        <v>595756</v>
      </c>
      <c r="IS133" s="5">
        <v>677052</v>
      </c>
      <c r="IT133" s="5">
        <v>594975</v>
      </c>
      <c r="IU133" s="5">
        <v>595485</v>
      </c>
      <c r="IV133" s="5">
        <v>508147</v>
      </c>
      <c r="IW133" s="5">
        <v>501910</v>
      </c>
      <c r="IX133" s="5">
        <v>513754</v>
      </c>
      <c r="IY133" s="5">
        <v>181211</v>
      </c>
      <c r="IZ133" s="5">
        <v>161124</v>
      </c>
      <c r="JA133" s="5">
        <v>155737</v>
      </c>
      <c r="JB133" s="5">
        <v>159804</v>
      </c>
      <c r="JC133" s="5">
        <v>146493</v>
      </c>
      <c r="JD133" s="5">
        <v>165332</v>
      </c>
      <c r="JE133" s="5">
        <v>169321</v>
      </c>
      <c r="JF133" s="5">
        <v>144790</v>
      </c>
      <c r="JG133" s="5">
        <v>180274</v>
      </c>
      <c r="JH133" s="5">
        <v>208553</v>
      </c>
      <c r="JI133" s="5">
        <v>158534</v>
      </c>
      <c r="JJ133" s="5">
        <v>198679</v>
      </c>
      <c r="JK133" s="5">
        <v>167798</v>
      </c>
      <c r="JL133" s="5">
        <v>145612</v>
      </c>
      <c r="JM133" s="5">
        <v>154461</v>
      </c>
      <c r="JN133" s="5">
        <v>173723</v>
      </c>
      <c r="JO133" s="5">
        <v>138687</v>
      </c>
      <c r="JP133" s="5">
        <v>176177</v>
      </c>
      <c r="JQ133" s="5">
        <v>171631</v>
      </c>
      <c r="JR133" s="5">
        <v>159971</v>
      </c>
      <c r="JS133" s="5">
        <v>167905</v>
      </c>
      <c r="JT133" s="5">
        <v>149930</v>
      </c>
      <c r="JU133" s="5">
        <v>149332</v>
      </c>
      <c r="JV133" s="5">
        <v>153682</v>
      </c>
      <c r="JW133" s="5">
        <v>150501</v>
      </c>
      <c r="JX133" s="5">
        <v>122838</v>
      </c>
      <c r="JY133" s="5">
        <v>119505</v>
      </c>
      <c r="JZ133" s="5">
        <v>122050</v>
      </c>
      <c r="KA133" s="5">
        <v>104312</v>
      </c>
      <c r="KB133" s="5">
        <v>113846</v>
      </c>
      <c r="KC133" s="5">
        <v>97420</v>
      </c>
      <c r="KD133" s="5">
        <v>104310</v>
      </c>
      <c r="KE133" s="5">
        <v>92282</v>
      </c>
      <c r="KF133" s="5">
        <v>85022</v>
      </c>
      <c r="KG133" s="5">
        <v>84109</v>
      </c>
      <c r="KH133" s="5">
        <v>67722</v>
      </c>
      <c r="KI133" s="5">
        <v>58921</v>
      </c>
      <c r="KJ133" s="5">
        <v>48690</v>
      </c>
      <c r="KK133" s="5">
        <v>49286</v>
      </c>
      <c r="KL133" s="5">
        <v>41178</v>
      </c>
      <c r="KM133" s="5">
        <v>34428</v>
      </c>
      <c r="KN133" s="5">
        <v>29868</v>
      </c>
      <c r="KO133" s="5">
        <v>31059</v>
      </c>
      <c r="KP133" s="5">
        <v>30162</v>
      </c>
      <c r="KQ133" s="5">
        <v>14117</v>
      </c>
      <c r="KR133" s="5">
        <v>18323</v>
      </c>
      <c r="KS133" s="5">
        <v>31047</v>
      </c>
      <c r="KT133" s="5">
        <v>35973</v>
      </c>
      <c r="KU133" s="5">
        <v>28323</v>
      </c>
      <c r="KV133" s="5">
        <v>33847</v>
      </c>
      <c r="KW133" s="5">
        <v>10755</v>
      </c>
      <c r="KX133" s="5">
        <v>24561</v>
      </c>
      <c r="KY133" s="5">
        <v>12134</v>
      </c>
      <c r="KZ133" s="5">
        <v>5965</v>
      </c>
      <c r="LA133" s="5">
        <v>6205</v>
      </c>
      <c r="LB133" s="5">
        <v>5723</v>
      </c>
      <c r="LC133" s="5">
        <v>5422</v>
      </c>
      <c r="LD133" s="5">
        <v>4821</v>
      </c>
      <c r="LE133" s="5">
        <v>4478</v>
      </c>
      <c r="LF133" s="5">
        <v>4196</v>
      </c>
      <c r="LG133" s="5">
        <v>4467</v>
      </c>
      <c r="LH133" s="5">
        <v>4491</v>
      </c>
      <c r="LI133" s="5">
        <v>4550</v>
      </c>
      <c r="LJ133" s="5">
        <v>4697</v>
      </c>
      <c r="LK133" s="5">
        <v>12498</v>
      </c>
      <c r="LL133" s="5">
        <v>12840</v>
      </c>
      <c r="LM133" s="5">
        <v>12228</v>
      </c>
      <c r="LN133" s="5">
        <v>12738</v>
      </c>
      <c r="LO133" s="5">
        <v>11223</v>
      </c>
      <c r="LP133" s="5">
        <v>11631</v>
      </c>
      <c r="LQ133" s="5">
        <v>9610</v>
      </c>
      <c r="LR133" s="5">
        <v>10145</v>
      </c>
      <c r="LS133" s="5">
        <v>9169</v>
      </c>
      <c r="LT133" s="5">
        <v>10238</v>
      </c>
      <c r="LU133" s="5">
        <v>9006</v>
      </c>
      <c r="LV133" s="5">
        <v>8531</v>
      </c>
      <c r="LW133" s="5">
        <v>7392</v>
      </c>
      <c r="LX133" s="5">
        <v>7271</v>
      </c>
      <c r="LY133" s="5">
        <v>8844</v>
      </c>
      <c r="LZ133" s="5">
        <v>8228</v>
      </c>
      <c r="MA133" s="5">
        <v>7612</v>
      </c>
      <c r="MB133" s="5">
        <v>7768</v>
      </c>
      <c r="MC133" s="5">
        <v>8467</v>
      </c>
      <c r="MD133" s="5">
        <v>10041</v>
      </c>
      <c r="ME133" s="5">
        <v>7427</v>
      </c>
      <c r="MF133" s="5">
        <v>7030</v>
      </c>
      <c r="MG133" s="5">
        <v>8712</v>
      </c>
      <c r="MH133" s="5">
        <v>6141</v>
      </c>
      <c r="MI133" s="5">
        <v>7394</v>
      </c>
      <c r="MJ133" s="5">
        <v>6095</v>
      </c>
      <c r="MK133" s="5">
        <v>4670</v>
      </c>
      <c r="ML133" s="5">
        <v>4420</v>
      </c>
      <c r="MM133" s="5">
        <v>3899</v>
      </c>
      <c r="MN133" s="5">
        <v>3672</v>
      </c>
      <c r="MO133" s="5">
        <v>3391</v>
      </c>
      <c r="MP133" s="5">
        <v>3594</v>
      </c>
      <c r="MQ133" s="5">
        <v>6794</v>
      </c>
      <c r="MR133" s="5">
        <v>7833</v>
      </c>
      <c r="MS133" s="5">
        <v>6929</v>
      </c>
      <c r="MT133" s="5">
        <v>6583</v>
      </c>
      <c r="MU133" s="5">
        <v>7152</v>
      </c>
      <c r="MV133" s="5">
        <v>6656</v>
      </c>
      <c r="MW133" s="5">
        <v>9067</v>
      </c>
      <c r="MX133" s="5">
        <v>8688</v>
      </c>
      <c r="MY133" s="5">
        <v>9663</v>
      </c>
      <c r="MZ133" s="5">
        <v>10119</v>
      </c>
      <c r="NA133" s="5">
        <v>10313</v>
      </c>
      <c r="NB133" s="5">
        <v>8379</v>
      </c>
      <c r="NC133" s="5">
        <v>8492</v>
      </c>
      <c r="ND133" s="5">
        <v>7616</v>
      </c>
      <c r="NE133" s="5" t="s">
        <v>33</v>
      </c>
      <c r="NF133" s="5" t="s">
        <v>33</v>
      </c>
      <c r="NG133" s="5" t="s">
        <v>33</v>
      </c>
      <c r="NH133" s="5" t="s">
        <v>33</v>
      </c>
      <c r="NI133" s="5" t="s">
        <v>33</v>
      </c>
      <c r="NJ133" s="5" t="s">
        <v>33</v>
      </c>
      <c r="NK133" s="5" t="s">
        <v>33</v>
      </c>
      <c r="NL133" s="5" t="s">
        <v>33</v>
      </c>
      <c r="NM133" s="5" t="s">
        <v>33</v>
      </c>
      <c r="NN133" s="5" t="s">
        <v>33</v>
      </c>
      <c r="NO133" s="5" t="s">
        <v>33</v>
      </c>
      <c r="NP133" s="5" t="s">
        <v>33</v>
      </c>
      <c r="NQ133" s="5" t="s">
        <v>33</v>
      </c>
      <c r="NR133" s="5" t="s">
        <v>33</v>
      </c>
      <c r="NS133" s="5" t="s">
        <v>33</v>
      </c>
      <c r="NT133" s="5" t="s">
        <v>33</v>
      </c>
      <c r="NU133" s="5" t="s">
        <v>33</v>
      </c>
      <c r="NV133" s="5" t="s">
        <v>33</v>
      </c>
      <c r="NW133" s="5">
        <v>0</v>
      </c>
      <c r="NX133" s="5">
        <v>0</v>
      </c>
      <c r="NY133" s="5">
        <v>0</v>
      </c>
      <c r="NZ133" s="5">
        <v>0</v>
      </c>
      <c r="OA133" s="5">
        <v>0</v>
      </c>
      <c r="OB133" s="5">
        <v>0</v>
      </c>
      <c r="OC133" s="5">
        <v>0</v>
      </c>
      <c r="OD133" s="5">
        <v>0</v>
      </c>
      <c r="OE133" s="5">
        <v>0</v>
      </c>
      <c r="OF133" s="5">
        <v>0</v>
      </c>
      <c r="OG133" s="5">
        <v>0</v>
      </c>
      <c r="OH133" s="5">
        <v>0</v>
      </c>
      <c r="OI133" s="5">
        <v>0</v>
      </c>
      <c r="OJ133" s="5">
        <v>0</v>
      </c>
      <c r="OK133" s="5" t="s">
        <v>33</v>
      </c>
      <c r="OL133" s="5" t="s">
        <v>33</v>
      </c>
      <c r="OM133" s="5" t="s">
        <v>33</v>
      </c>
      <c r="ON133" s="5" t="s">
        <v>33</v>
      </c>
      <c r="OO133" s="5" t="s">
        <v>33</v>
      </c>
      <c r="OP133" s="5" t="s">
        <v>33</v>
      </c>
      <c r="OQ133" s="5" t="s">
        <v>33</v>
      </c>
      <c r="OR133" s="5" t="s">
        <v>33</v>
      </c>
      <c r="OS133" s="5" t="s">
        <v>33</v>
      </c>
      <c r="OT133" s="5" t="s">
        <v>33</v>
      </c>
      <c r="OU133" s="5" t="s">
        <v>33</v>
      </c>
      <c r="OV133" s="5" t="s">
        <v>33</v>
      </c>
      <c r="OW133" s="5" t="s">
        <v>33</v>
      </c>
      <c r="OX133" s="5" t="s">
        <v>33</v>
      </c>
      <c r="OY133" s="5" t="s">
        <v>33</v>
      </c>
      <c r="OZ133" s="5" t="s">
        <v>33</v>
      </c>
      <c r="PA133" s="5" t="s">
        <v>33</v>
      </c>
      <c r="PB133" s="5" t="s">
        <v>33</v>
      </c>
      <c r="PC133" s="5">
        <v>61331</v>
      </c>
      <c r="PD133" s="5">
        <v>59968</v>
      </c>
      <c r="PE133" s="5">
        <v>54905</v>
      </c>
      <c r="PF133" s="5">
        <v>51908</v>
      </c>
      <c r="PG133" s="5">
        <v>54213</v>
      </c>
      <c r="PH133" s="5">
        <v>66711</v>
      </c>
      <c r="PI133" s="5">
        <v>62713</v>
      </c>
      <c r="PJ133" s="5">
        <v>66715</v>
      </c>
      <c r="PK133" s="5">
        <v>66023</v>
      </c>
      <c r="PL133" s="5">
        <v>65412</v>
      </c>
      <c r="PM133" s="5">
        <v>66941</v>
      </c>
      <c r="PN133" s="5">
        <v>66363</v>
      </c>
      <c r="PO133" s="5">
        <v>56293</v>
      </c>
      <c r="PP133" s="5">
        <v>47085</v>
      </c>
      <c r="PQ133" s="5">
        <v>41345</v>
      </c>
      <c r="PR133" s="5">
        <v>36440</v>
      </c>
      <c r="PS133" s="5">
        <v>43615</v>
      </c>
      <c r="PT133" s="5">
        <v>43572</v>
      </c>
      <c r="PU133" s="5">
        <v>43124</v>
      </c>
      <c r="PV133" s="5">
        <v>34872</v>
      </c>
      <c r="PW133" s="5">
        <v>34004</v>
      </c>
      <c r="PX133" s="5">
        <v>31862</v>
      </c>
      <c r="PY133" s="5">
        <v>31998</v>
      </c>
      <c r="PZ133" s="5">
        <v>26844</v>
      </c>
      <c r="QA133" s="5">
        <v>25871</v>
      </c>
      <c r="QB133" s="5">
        <v>26567</v>
      </c>
      <c r="QC133" s="5">
        <v>27855</v>
      </c>
      <c r="QD133" s="5">
        <v>25428</v>
      </c>
      <c r="QE133" s="5">
        <v>27380</v>
      </c>
      <c r="QF133" s="5">
        <v>26368</v>
      </c>
      <c r="QG133" s="5">
        <v>25195</v>
      </c>
      <c r="QH133" s="5">
        <v>25777</v>
      </c>
      <c r="QI133" s="5">
        <v>88350</v>
      </c>
      <c r="QJ133" s="5">
        <v>96871</v>
      </c>
      <c r="QK133" s="5">
        <v>84983</v>
      </c>
      <c r="QL133" s="5">
        <v>84866</v>
      </c>
      <c r="QM133" s="5">
        <v>95268</v>
      </c>
      <c r="QN133" s="5">
        <v>94158</v>
      </c>
      <c r="QO133" s="5">
        <v>104464</v>
      </c>
      <c r="QP133" s="5">
        <v>102055</v>
      </c>
      <c r="QQ133" s="5">
        <v>130215</v>
      </c>
      <c r="QR133" s="5">
        <v>115786</v>
      </c>
      <c r="QS133" s="5">
        <v>124305</v>
      </c>
      <c r="QT133" s="5">
        <v>80995</v>
      </c>
      <c r="QU133" s="5">
        <v>125750</v>
      </c>
      <c r="QV133" s="5">
        <v>103555</v>
      </c>
      <c r="QW133" s="5">
        <v>74452</v>
      </c>
      <c r="QX133" s="5">
        <v>69318</v>
      </c>
      <c r="QY133" s="5">
        <v>66052</v>
      </c>
      <c r="QZ133" s="5">
        <v>75650</v>
      </c>
      <c r="RA133" s="5">
        <v>72034</v>
      </c>
      <c r="RB133" s="5">
        <v>70438</v>
      </c>
      <c r="RC133" s="5">
        <v>62986</v>
      </c>
      <c r="RD133" s="5">
        <v>56121</v>
      </c>
      <c r="RE133" s="5">
        <v>50657</v>
      </c>
      <c r="RF133" s="5">
        <v>54758</v>
      </c>
      <c r="RG133" s="5">
        <v>55086</v>
      </c>
      <c r="RH133" s="5">
        <v>60201</v>
      </c>
      <c r="RI133" s="5">
        <v>57092</v>
      </c>
      <c r="RJ133" s="5">
        <v>52480</v>
      </c>
      <c r="RK133" s="5">
        <v>53072</v>
      </c>
      <c r="RL133" s="5">
        <v>49609</v>
      </c>
      <c r="RM133" s="5">
        <v>46670</v>
      </c>
      <c r="RN133" s="5">
        <v>46877</v>
      </c>
      <c r="RO133" s="5">
        <v>56338</v>
      </c>
      <c r="RP133" s="5">
        <v>53570</v>
      </c>
      <c r="RQ133" s="5">
        <v>46931</v>
      </c>
      <c r="RR133" s="5">
        <v>49258</v>
      </c>
      <c r="RS133" s="5">
        <v>50894</v>
      </c>
      <c r="RT133" s="5">
        <v>39791</v>
      </c>
      <c r="RU133" s="5">
        <v>38686</v>
      </c>
      <c r="RV133" s="5">
        <v>33352</v>
      </c>
      <c r="RW133" s="5">
        <v>42218</v>
      </c>
      <c r="RX133" s="5">
        <v>46955</v>
      </c>
      <c r="RY133" s="5">
        <v>50275</v>
      </c>
      <c r="RZ133" s="5">
        <v>54926</v>
      </c>
      <c r="SA133" s="5">
        <v>55933</v>
      </c>
      <c r="SB133" s="5">
        <v>52845</v>
      </c>
      <c r="SC133" s="5">
        <v>55452</v>
      </c>
      <c r="SD133" s="5">
        <v>54247</v>
      </c>
      <c r="SE133" s="5">
        <v>58340</v>
      </c>
      <c r="SF133" s="5">
        <v>61664</v>
      </c>
      <c r="SG133" s="5">
        <v>57976</v>
      </c>
      <c r="SH133" s="5">
        <v>53677</v>
      </c>
      <c r="SI133" s="5">
        <v>54908</v>
      </c>
      <c r="SJ133" s="5">
        <v>55001</v>
      </c>
      <c r="SK133" s="5">
        <v>44533</v>
      </c>
      <c r="SL133" s="5">
        <v>44889</v>
      </c>
      <c r="SM133" s="5">
        <v>42419</v>
      </c>
      <c r="SN133" s="5">
        <v>41883</v>
      </c>
      <c r="SO133" s="5">
        <v>41272</v>
      </c>
      <c r="SP133" s="5">
        <v>42387</v>
      </c>
      <c r="SQ133" s="5">
        <v>40804</v>
      </c>
      <c r="SR133" s="5">
        <v>37172</v>
      </c>
      <c r="SS133" s="5">
        <v>40287</v>
      </c>
      <c r="ST133" s="5">
        <v>39554</v>
      </c>
      <c r="SU133" s="5">
        <v>110064</v>
      </c>
      <c r="SV133" s="5">
        <v>104010</v>
      </c>
      <c r="SW133" s="5">
        <v>88442</v>
      </c>
      <c r="SX133" s="5">
        <v>72182</v>
      </c>
      <c r="SY133" s="5">
        <v>97842</v>
      </c>
      <c r="SZ133" s="5">
        <v>66225</v>
      </c>
      <c r="TA133" s="5">
        <v>57800</v>
      </c>
      <c r="TB133" s="5">
        <v>22682</v>
      </c>
      <c r="TC133" s="5">
        <v>17377</v>
      </c>
      <c r="TD133" s="5">
        <v>11331</v>
      </c>
      <c r="TE133" s="5">
        <v>12378</v>
      </c>
      <c r="TF133" s="5">
        <v>10725</v>
      </c>
      <c r="TG133" s="5">
        <v>7732</v>
      </c>
      <c r="TH133" s="5">
        <v>5001</v>
      </c>
      <c r="TI133" s="5">
        <v>4561</v>
      </c>
      <c r="TJ133" s="5">
        <v>4380</v>
      </c>
      <c r="TK133" s="5">
        <v>4335</v>
      </c>
      <c r="TL133" s="5">
        <v>5608</v>
      </c>
      <c r="TM133" s="5">
        <v>5540</v>
      </c>
      <c r="TN133" s="5">
        <v>5404</v>
      </c>
      <c r="TO133" s="5">
        <v>5203</v>
      </c>
      <c r="TP133" s="5">
        <v>7269</v>
      </c>
      <c r="TQ133" s="5">
        <v>5889</v>
      </c>
      <c r="TR133" s="5">
        <v>5816</v>
      </c>
      <c r="TS133" s="5">
        <v>5571</v>
      </c>
      <c r="TT133" s="5">
        <v>5835</v>
      </c>
      <c r="TU133" s="5">
        <v>5611</v>
      </c>
      <c r="TV133" s="5">
        <v>5320</v>
      </c>
      <c r="TW133" s="5">
        <v>5138</v>
      </c>
      <c r="TX133" s="5">
        <v>4948</v>
      </c>
      <c r="TY133" s="5">
        <v>5089</v>
      </c>
      <c r="TZ133" s="5">
        <v>5081</v>
      </c>
      <c r="UA133" s="5">
        <v>195</v>
      </c>
      <c r="UB133" s="5">
        <v>457</v>
      </c>
      <c r="UC133" s="5">
        <v>388</v>
      </c>
      <c r="UD133" s="5">
        <v>364</v>
      </c>
      <c r="UE133" s="5">
        <v>458</v>
      </c>
      <c r="UF133" s="5">
        <v>463</v>
      </c>
      <c r="UG133" s="5">
        <v>447</v>
      </c>
      <c r="UH133" s="5">
        <v>342</v>
      </c>
      <c r="UI133" s="5">
        <v>234</v>
      </c>
      <c r="UJ133" s="5">
        <v>259</v>
      </c>
      <c r="UK133" s="5">
        <v>532</v>
      </c>
      <c r="UL133" s="5">
        <v>1146</v>
      </c>
      <c r="UM133" s="5">
        <v>1124</v>
      </c>
      <c r="UN133" s="5">
        <v>1134</v>
      </c>
      <c r="UO133" s="5">
        <v>1102</v>
      </c>
      <c r="UP133" s="5">
        <v>1279</v>
      </c>
      <c r="UQ133" s="5">
        <v>1432</v>
      </c>
      <c r="UR133" s="5">
        <v>1327</v>
      </c>
      <c r="US133" s="5">
        <v>1321</v>
      </c>
      <c r="UT133" s="5">
        <v>2044</v>
      </c>
      <c r="UU133" s="5">
        <v>1120</v>
      </c>
      <c r="UV133" s="5">
        <v>3787</v>
      </c>
      <c r="UW133" s="5">
        <v>3579</v>
      </c>
      <c r="UX133" s="5">
        <v>3532</v>
      </c>
      <c r="UY133" s="5">
        <v>3754</v>
      </c>
      <c r="UZ133" s="5">
        <v>3207</v>
      </c>
      <c r="VA133" s="5">
        <v>3511</v>
      </c>
      <c r="VB133" s="5">
        <v>3452</v>
      </c>
      <c r="VC133" s="5">
        <v>3178</v>
      </c>
      <c r="VD133" s="5">
        <v>3291</v>
      </c>
      <c r="VE133" s="5">
        <v>3097</v>
      </c>
      <c r="VF133" s="5">
        <v>2435</v>
      </c>
      <c r="VG133" s="5">
        <v>209503</v>
      </c>
      <c r="VH133" s="5">
        <v>230406</v>
      </c>
      <c r="VI133" s="5">
        <v>228798</v>
      </c>
      <c r="VJ133" s="5">
        <v>245680</v>
      </c>
      <c r="VK133" s="5">
        <v>258565</v>
      </c>
      <c r="VL133" s="5">
        <v>272720</v>
      </c>
      <c r="VM133" s="5">
        <v>246182</v>
      </c>
      <c r="VN133" s="5">
        <v>230190</v>
      </c>
      <c r="VO133" s="5">
        <v>270552</v>
      </c>
      <c r="VP133" s="5">
        <v>235269</v>
      </c>
      <c r="VQ133" s="5">
        <v>245400</v>
      </c>
      <c r="VR133" s="5">
        <v>265661</v>
      </c>
      <c r="VS133" s="5">
        <v>258636</v>
      </c>
      <c r="VT133" s="5">
        <v>239622</v>
      </c>
      <c r="VU133" s="5">
        <v>236713</v>
      </c>
      <c r="VV133" s="5">
        <v>224894</v>
      </c>
      <c r="VW133" s="5">
        <v>240162</v>
      </c>
      <c r="VX133" s="5">
        <v>271241</v>
      </c>
      <c r="VY133" s="5">
        <v>242953</v>
      </c>
      <c r="VZ133" s="5">
        <v>238207</v>
      </c>
      <c r="WA133" s="5">
        <v>187404</v>
      </c>
      <c r="WB133" s="5">
        <v>230043</v>
      </c>
      <c r="WC133" s="5">
        <v>192996</v>
      </c>
      <c r="WD133" s="5">
        <v>174393</v>
      </c>
      <c r="WE133" s="5">
        <v>168528</v>
      </c>
      <c r="WF133" s="5">
        <v>180724</v>
      </c>
      <c r="WG133" s="5">
        <v>171447</v>
      </c>
      <c r="WH133" s="5">
        <v>130395</v>
      </c>
      <c r="WI133" s="5">
        <v>127205</v>
      </c>
      <c r="WJ133" s="5">
        <v>122175</v>
      </c>
      <c r="WK133" s="5">
        <v>110937</v>
      </c>
      <c r="WL133" s="5">
        <v>101828</v>
      </c>
      <c r="WM133" s="5">
        <v>4934</v>
      </c>
      <c r="WN133" s="5">
        <v>4607</v>
      </c>
      <c r="WO133" s="5">
        <v>5251</v>
      </c>
      <c r="WP133" s="5">
        <v>6103</v>
      </c>
      <c r="WQ133" s="5">
        <v>6058</v>
      </c>
      <c r="WR133" s="5">
        <v>5981</v>
      </c>
      <c r="WS133" s="5">
        <v>5722</v>
      </c>
      <c r="WT133" s="5">
        <v>6713</v>
      </c>
      <c r="WU133" s="5">
        <v>4649</v>
      </c>
      <c r="WV133" s="5">
        <v>5115</v>
      </c>
      <c r="WW133" s="5">
        <v>5228</v>
      </c>
      <c r="WX133" s="5">
        <v>7025</v>
      </c>
      <c r="WY133" s="5">
        <v>6384</v>
      </c>
      <c r="WZ133" s="5">
        <v>5661</v>
      </c>
      <c r="XA133" s="5">
        <v>6511</v>
      </c>
      <c r="XB133" s="5">
        <v>6788</v>
      </c>
      <c r="XC133" s="5">
        <v>6289</v>
      </c>
      <c r="XD133" s="5">
        <v>6231</v>
      </c>
      <c r="XE133" s="5">
        <v>6488</v>
      </c>
      <c r="XF133" s="5">
        <v>6041</v>
      </c>
      <c r="XG133" s="5">
        <v>5112</v>
      </c>
      <c r="XH133" s="5">
        <v>5585</v>
      </c>
      <c r="XI133" s="5">
        <v>6150</v>
      </c>
      <c r="XJ133" s="5">
        <v>5580</v>
      </c>
      <c r="XK133" s="5">
        <v>5299</v>
      </c>
      <c r="XL133" s="5">
        <v>5302</v>
      </c>
      <c r="XM133" s="5">
        <v>5285</v>
      </c>
      <c r="XN133" s="5">
        <v>4889</v>
      </c>
      <c r="XO133" s="5">
        <v>5122</v>
      </c>
      <c r="XP133" s="5">
        <v>4594</v>
      </c>
      <c r="XQ133" s="5">
        <v>4673</v>
      </c>
      <c r="XR133" s="5">
        <v>4069</v>
      </c>
      <c r="XS133" s="1">
        <v>19436</v>
      </c>
      <c r="XT133" s="3" t="s">
        <v>180</v>
      </c>
      <c r="XU133" s="3" t="s">
        <v>180</v>
      </c>
      <c r="XV133" s="3" t="s">
        <v>180</v>
      </c>
      <c r="XW133" s="3" t="s">
        <v>179</v>
      </c>
      <c r="XX133" s="3" t="s">
        <v>180</v>
      </c>
      <c r="XY133" s="3" t="s">
        <v>180</v>
      </c>
      <c r="XZ133" s="3" t="s">
        <v>260</v>
      </c>
    </row>
    <row r="134" spans="1:650" x14ac:dyDescent="0.3">
      <c r="A134" s="6" t="s">
        <v>165</v>
      </c>
      <c r="B134" s="1">
        <v>3004222</v>
      </c>
      <c r="C134" s="5">
        <v>33027</v>
      </c>
      <c r="D134" s="5">
        <v>995</v>
      </c>
      <c r="E134" s="5">
        <v>2626</v>
      </c>
      <c r="F134" s="5">
        <v>29338</v>
      </c>
      <c r="G134" s="5">
        <v>7465</v>
      </c>
      <c r="H134" s="5">
        <v>2795</v>
      </c>
      <c r="I134" s="5">
        <v>3959</v>
      </c>
      <c r="J134" s="5">
        <v>5121</v>
      </c>
      <c r="K134" s="5">
        <v>2207</v>
      </c>
      <c r="L134" s="5">
        <v>2961</v>
      </c>
      <c r="M134" s="5">
        <v>10252</v>
      </c>
      <c r="N134" s="5">
        <v>2944</v>
      </c>
      <c r="O134" s="5">
        <v>11333</v>
      </c>
      <c r="P134" s="5">
        <v>6137</v>
      </c>
      <c r="Q134" s="5">
        <v>4730</v>
      </c>
      <c r="R134" s="5">
        <v>6110</v>
      </c>
      <c r="S134" s="5">
        <v>34448</v>
      </c>
      <c r="T134" s="5">
        <v>3088</v>
      </c>
      <c r="U134" s="5">
        <v>1081</v>
      </c>
      <c r="V134" s="5">
        <v>7763</v>
      </c>
      <c r="W134" s="5">
        <v>641</v>
      </c>
      <c r="X134" s="5">
        <v>5912</v>
      </c>
      <c r="Y134" s="5">
        <v>1339</v>
      </c>
      <c r="Z134" s="5">
        <v>15501</v>
      </c>
      <c r="AA134" s="5">
        <v>11569</v>
      </c>
      <c r="AB134" s="5">
        <v>11015</v>
      </c>
      <c r="AC134" s="5">
        <v>18001</v>
      </c>
      <c r="AD134" s="5">
        <v>12240</v>
      </c>
      <c r="AE134" s="5">
        <v>14146</v>
      </c>
      <c r="AF134" s="5">
        <v>7046</v>
      </c>
      <c r="AG134" s="5">
        <v>0</v>
      </c>
      <c r="AH134" s="5">
        <v>0</v>
      </c>
      <c r="AI134" s="5">
        <v>25</v>
      </c>
      <c r="AJ134" s="5">
        <v>620</v>
      </c>
      <c r="AK134" s="5">
        <v>1036</v>
      </c>
      <c r="AL134" s="5">
        <v>19773</v>
      </c>
      <c r="AM134" s="5">
        <v>28344</v>
      </c>
      <c r="AN134" s="5">
        <v>0</v>
      </c>
      <c r="AO134" s="5">
        <v>0</v>
      </c>
      <c r="AP134" s="5">
        <v>8</v>
      </c>
      <c r="AQ134" s="5">
        <v>0</v>
      </c>
      <c r="AR134" s="5">
        <v>0</v>
      </c>
      <c r="AS134" s="5">
        <v>0</v>
      </c>
      <c r="AT134" s="5">
        <v>0</v>
      </c>
      <c r="AU134" s="5">
        <v>0</v>
      </c>
      <c r="AV134" s="5">
        <v>0</v>
      </c>
      <c r="AW134" s="5">
        <v>0</v>
      </c>
      <c r="AX134" s="5">
        <v>0</v>
      </c>
      <c r="AY134" s="5">
        <v>0</v>
      </c>
      <c r="AZ134" s="5">
        <v>0</v>
      </c>
      <c r="BA134" s="5">
        <v>555</v>
      </c>
      <c r="BB134" s="5">
        <v>0</v>
      </c>
      <c r="BC134" s="5">
        <v>7483</v>
      </c>
      <c r="BD134" s="5">
        <v>4825</v>
      </c>
      <c r="BE134" s="5">
        <v>11885</v>
      </c>
      <c r="BF134" s="5">
        <v>4284</v>
      </c>
      <c r="BG134" s="5">
        <v>13541</v>
      </c>
      <c r="BH134" s="5">
        <v>13574</v>
      </c>
      <c r="BI134" s="5">
        <v>23490</v>
      </c>
      <c r="BJ134" s="5">
        <v>4713</v>
      </c>
      <c r="BK134" s="5">
        <v>4495</v>
      </c>
      <c r="BL134" s="5">
        <v>635522</v>
      </c>
      <c r="BM134" s="5">
        <v>10089</v>
      </c>
      <c r="BN134" s="5">
        <v>784</v>
      </c>
      <c r="BO134" s="5">
        <v>28506</v>
      </c>
      <c r="BP134" s="5">
        <v>97801</v>
      </c>
      <c r="BQ134" s="5">
        <v>33937</v>
      </c>
      <c r="BR134" s="5">
        <v>87813</v>
      </c>
      <c r="BS134" s="5">
        <v>48697</v>
      </c>
      <c r="BT134" s="5">
        <v>37085</v>
      </c>
      <c r="BU134" s="5">
        <v>66552</v>
      </c>
      <c r="BV134" s="5">
        <v>75742</v>
      </c>
      <c r="BW134" s="5">
        <v>46040</v>
      </c>
      <c r="BX134" s="5">
        <v>12489</v>
      </c>
      <c r="BY134" s="5">
        <v>11662</v>
      </c>
      <c r="BZ134" s="5">
        <v>329054</v>
      </c>
      <c r="CA134" s="5">
        <v>-3</v>
      </c>
      <c r="CB134" s="5">
        <v>6913</v>
      </c>
      <c r="CC134" s="5">
        <v>4689</v>
      </c>
      <c r="CD134" s="5">
        <v>4116</v>
      </c>
      <c r="CE134" s="5">
        <v>7305</v>
      </c>
      <c r="CF134" s="5">
        <v>4311</v>
      </c>
      <c r="CG134" s="5">
        <v>861</v>
      </c>
      <c r="CH134" s="5">
        <v>1522</v>
      </c>
      <c r="CI134" s="5">
        <v>-78</v>
      </c>
      <c r="CJ134" s="5">
        <v>544</v>
      </c>
      <c r="CK134" s="5">
        <v>539</v>
      </c>
      <c r="CL134" s="5">
        <v>2592</v>
      </c>
      <c r="CM134" s="5">
        <v>15998</v>
      </c>
      <c r="CN134" s="5">
        <v>22502</v>
      </c>
      <c r="CO134" s="5">
        <v>8791</v>
      </c>
      <c r="CP134" s="5">
        <v>18214</v>
      </c>
      <c r="CQ134" s="5">
        <v>19260</v>
      </c>
      <c r="CR134" s="5">
        <v>11000</v>
      </c>
      <c r="CS134" s="5">
        <v>3558</v>
      </c>
      <c r="CT134" s="5">
        <v>-94</v>
      </c>
      <c r="CU134" s="5">
        <v>107132</v>
      </c>
      <c r="CV134" s="5">
        <v>102153</v>
      </c>
      <c r="CW134" s="5">
        <v>54605</v>
      </c>
      <c r="CX134" s="5">
        <v>97207</v>
      </c>
      <c r="CY134" s="5">
        <v>132046</v>
      </c>
      <c r="CZ134" s="5">
        <v>171739</v>
      </c>
      <c r="DA134" s="5">
        <v>129682</v>
      </c>
      <c r="DB134" s="5">
        <v>62810</v>
      </c>
      <c r="DC134" s="5">
        <v>66508</v>
      </c>
      <c r="DD134" s="5">
        <v>84171</v>
      </c>
      <c r="DE134" s="5">
        <v>46825</v>
      </c>
      <c r="DF134" s="5">
        <v>62105</v>
      </c>
      <c r="DG134" s="5">
        <v>62973</v>
      </c>
      <c r="DH134" s="5">
        <v>45962</v>
      </c>
      <c r="DI134" s="5">
        <v>25957</v>
      </c>
      <c r="DJ134" s="5">
        <v>18556</v>
      </c>
      <c r="DK134" s="5">
        <v>23199</v>
      </c>
      <c r="DL134" s="5">
        <v>23979</v>
      </c>
      <c r="DM134" s="5">
        <v>23485</v>
      </c>
      <c r="DN134" s="5">
        <v>22967</v>
      </c>
      <c r="DO134" s="5">
        <v>8397</v>
      </c>
      <c r="DP134" s="5">
        <v>11790</v>
      </c>
      <c r="DQ134" s="5">
        <v>19176</v>
      </c>
      <c r="DR134" s="5">
        <v>17686</v>
      </c>
      <c r="DS134" s="5">
        <v>21006</v>
      </c>
      <c r="DT134" s="5">
        <v>29765</v>
      </c>
      <c r="DU134" s="5">
        <v>20054</v>
      </c>
      <c r="DV134" s="5">
        <v>22181</v>
      </c>
      <c r="DW134" s="5">
        <v>20098</v>
      </c>
      <c r="DX134" s="5">
        <v>30518</v>
      </c>
      <c r="DY134" s="5">
        <v>19777</v>
      </c>
      <c r="DZ134" s="5">
        <v>17106</v>
      </c>
      <c r="EA134" s="5">
        <v>17124</v>
      </c>
      <c r="EB134" s="5">
        <v>2257</v>
      </c>
      <c r="EC134" s="5">
        <v>4916</v>
      </c>
      <c r="ED134" s="5">
        <v>15206</v>
      </c>
      <c r="EE134" s="5">
        <v>12795</v>
      </c>
      <c r="EF134" s="5">
        <v>7587</v>
      </c>
      <c r="EG134" s="5">
        <v>7111</v>
      </c>
      <c r="EH134" s="5">
        <v>118458</v>
      </c>
      <c r="EI134" s="5">
        <v>17761</v>
      </c>
      <c r="EJ134" s="5">
        <v>11476</v>
      </c>
      <c r="EK134" s="5">
        <v>10116</v>
      </c>
      <c r="EL134" s="5">
        <v>6507</v>
      </c>
      <c r="EM134" s="5">
        <v>12737</v>
      </c>
      <c r="EN134" s="5">
        <v>5112</v>
      </c>
      <c r="EO134" s="5">
        <v>8642</v>
      </c>
      <c r="EP134" s="5">
        <v>19648</v>
      </c>
      <c r="EQ134" s="5">
        <v>10102</v>
      </c>
      <c r="ER134" s="5">
        <v>10974</v>
      </c>
      <c r="ES134" s="5">
        <v>3427</v>
      </c>
      <c r="ET134" s="5">
        <v>2056</v>
      </c>
      <c r="EU134" s="5">
        <v>30</v>
      </c>
      <c r="EV134" s="5">
        <v>5788</v>
      </c>
      <c r="EW134" s="5">
        <v>5715</v>
      </c>
      <c r="EX134" s="5">
        <v>3090</v>
      </c>
      <c r="EY134" s="5">
        <v>3413</v>
      </c>
      <c r="EZ134" s="5">
        <v>4288</v>
      </c>
      <c r="FA134" s="5">
        <v>1138</v>
      </c>
      <c r="FB134" s="5">
        <v>1302</v>
      </c>
      <c r="FC134" s="5">
        <v>1526</v>
      </c>
      <c r="FD134" s="5">
        <v>900</v>
      </c>
      <c r="FE134" s="5">
        <v>3267</v>
      </c>
      <c r="FF134" s="5">
        <v>432</v>
      </c>
      <c r="FG134" s="5">
        <v>0</v>
      </c>
      <c r="FH134" s="5">
        <v>0</v>
      </c>
      <c r="FI134" s="5">
        <v>0</v>
      </c>
      <c r="FJ134" s="5">
        <v>0</v>
      </c>
      <c r="FK134" s="5">
        <v>0</v>
      </c>
      <c r="FL134" s="5">
        <v>0</v>
      </c>
      <c r="FM134" s="5">
        <v>0</v>
      </c>
      <c r="FN134" s="5">
        <v>0</v>
      </c>
      <c r="FO134" s="5">
        <v>0</v>
      </c>
      <c r="FP134" s="5">
        <v>0</v>
      </c>
      <c r="FQ134" s="5">
        <v>0</v>
      </c>
      <c r="FR134" s="5">
        <v>0</v>
      </c>
      <c r="FS134" s="5">
        <v>0</v>
      </c>
      <c r="FT134" s="5">
        <v>0</v>
      </c>
      <c r="FU134" s="5" t="s">
        <v>33</v>
      </c>
      <c r="FV134" s="5" t="s">
        <v>33</v>
      </c>
      <c r="FW134" s="5" t="s">
        <v>33</v>
      </c>
      <c r="FX134" s="5" t="s">
        <v>33</v>
      </c>
      <c r="FY134" s="5" t="s">
        <v>33</v>
      </c>
      <c r="FZ134" s="5" t="s">
        <v>33</v>
      </c>
      <c r="GA134" s="5" t="s">
        <v>33</v>
      </c>
      <c r="GB134" s="5" t="s">
        <v>33</v>
      </c>
      <c r="GC134" s="5" t="s">
        <v>33</v>
      </c>
      <c r="GD134" s="5" t="s">
        <v>33</v>
      </c>
      <c r="GE134" s="5" t="s">
        <v>33</v>
      </c>
      <c r="GF134" s="5" t="s">
        <v>33</v>
      </c>
      <c r="GG134" s="5" t="s">
        <v>33</v>
      </c>
      <c r="GH134" s="5" t="s">
        <v>33</v>
      </c>
      <c r="GI134" s="5" t="s">
        <v>33</v>
      </c>
      <c r="GJ134" s="5" t="s">
        <v>33</v>
      </c>
      <c r="GK134" s="5" t="s">
        <v>33</v>
      </c>
      <c r="GL134" s="5" t="s">
        <v>33</v>
      </c>
      <c r="GM134" s="5">
        <v>185813</v>
      </c>
      <c r="GN134" s="5">
        <v>203826</v>
      </c>
      <c r="GO134" s="5">
        <v>97120</v>
      </c>
      <c r="GP134" s="5">
        <v>249337</v>
      </c>
      <c r="GQ134" s="5">
        <v>229347</v>
      </c>
      <c r="GR134" s="5">
        <v>219206</v>
      </c>
      <c r="GS134" s="5">
        <v>207305</v>
      </c>
      <c r="GT134" s="5">
        <v>262138</v>
      </c>
      <c r="GU134" s="5">
        <v>132516</v>
      </c>
      <c r="GV134" s="5">
        <v>111096</v>
      </c>
      <c r="GW134" s="5">
        <v>78855</v>
      </c>
      <c r="GX134" s="5">
        <v>400610</v>
      </c>
      <c r="GY134" s="5">
        <v>87039</v>
      </c>
      <c r="GZ134" s="5">
        <v>64124</v>
      </c>
      <c r="HA134" s="5">
        <v>44019</v>
      </c>
      <c r="HB134" s="5">
        <v>48430</v>
      </c>
      <c r="HC134" s="5">
        <v>75055</v>
      </c>
      <c r="HD134" s="5">
        <v>42352</v>
      </c>
      <c r="HE134" s="5">
        <v>29409</v>
      </c>
      <c r="HF134" s="5">
        <v>34307</v>
      </c>
      <c r="HG134" s="5">
        <v>16473</v>
      </c>
      <c r="HH134" s="5">
        <v>28859</v>
      </c>
      <c r="HI134" s="5">
        <v>38655</v>
      </c>
      <c r="HJ134" s="5">
        <v>43153</v>
      </c>
      <c r="HK134" s="5">
        <v>65527</v>
      </c>
      <c r="HL134" s="5">
        <v>81144</v>
      </c>
      <c r="HM134" s="5">
        <v>71474</v>
      </c>
      <c r="HN134" s="5">
        <v>58651</v>
      </c>
      <c r="HO134" s="5">
        <v>59524</v>
      </c>
      <c r="HP134" s="5">
        <v>684986</v>
      </c>
      <c r="HQ134" s="5">
        <v>36691</v>
      </c>
      <c r="HR134" s="5">
        <v>18229</v>
      </c>
      <c r="HS134" s="5">
        <v>220943</v>
      </c>
      <c r="HT134" s="5">
        <v>214759</v>
      </c>
      <c r="HU134" s="5">
        <v>178820</v>
      </c>
      <c r="HV134" s="5">
        <v>191811</v>
      </c>
      <c r="HW134" s="5">
        <v>228804</v>
      </c>
      <c r="HX134" s="5">
        <v>167560</v>
      </c>
      <c r="HY134" s="5">
        <v>155177</v>
      </c>
      <c r="HZ134" s="5">
        <v>161268</v>
      </c>
      <c r="IA134" s="5">
        <v>187186</v>
      </c>
      <c r="IB134" s="5">
        <v>250591</v>
      </c>
      <c r="IC134" s="5">
        <v>341446</v>
      </c>
      <c r="ID134" s="5">
        <v>432885</v>
      </c>
      <c r="IE134" s="5">
        <v>526391</v>
      </c>
      <c r="IF134" s="5">
        <v>430253</v>
      </c>
      <c r="IG134" s="5">
        <v>426874</v>
      </c>
      <c r="IH134" s="5">
        <v>383481</v>
      </c>
      <c r="II134" s="5">
        <v>276655</v>
      </c>
      <c r="IJ134" s="5">
        <v>289418</v>
      </c>
      <c r="IK134" s="5">
        <v>289743</v>
      </c>
      <c r="IL134" s="5">
        <v>304187</v>
      </c>
      <c r="IM134" s="5">
        <v>215323</v>
      </c>
      <c r="IN134" s="5">
        <v>215718</v>
      </c>
      <c r="IO134" s="5">
        <v>251030</v>
      </c>
      <c r="IP134" s="5">
        <v>230865</v>
      </c>
      <c r="IQ134" s="5">
        <v>209669</v>
      </c>
      <c r="IR134" s="5">
        <v>198467</v>
      </c>
      <c r="IS134" s="5">
        <v>211837</v>
      </c>
      <c r="IT134" s="5">
        <v>235526</v>
      </c>
      <c r="IU134" s="5">
        <v>259306</v>
      </c>
      <c r="IV134" s="5">
        <v>208272</v>
      </c>
      <c r="IW134" s="5">
        <v>178998</v>
      </c>
      <c r="IX134" s="5">
        <v>162023</v>
      </c>
      <c r="IY134" s="5">
        <v>2730</v>
      </c>
      <c r="IZ134" s="5">
        <v>2723</v>
      </c>
      <c r="JA134" s="5">
        <v>2715</v>
      </c>
      <c r="JB134" s="5">
        <v>1834</v>
      </c>
      <c r="JC134" s="5">
        <v>465</v>
      </c>
      <c r="JD134" s="5">
        <v>0</v>
      </c>
      <c r="JE134" s="5">
        <v>0</v>
      </c>
      <c r="JF134" s="5">
        <v>0</v>
      </c>
      <c r="JG134" s="5">
        <v>0</v>
      </c>
      <c r="JH134" s="5">
        <v>0</v>
      </c>
      <c r="JI134" s="5">
        <v>0</v>
      </c>
      <c r="JJ134" s="5">
        <v>0</v>
      </c>
      <c r="JK134" s="5">
        <v>0</v>
      </c>
      <c r="JL134" s="5">
        <v>0</v>
      </c>
      <c r="JM134" s="5">
        <v>0</v>
      </c>
      <c r="JN134" s="5">
        <v>0</v>
      </c>
      <c r="JO134" s="5">
        <v>0</v>
      </c>
      <c r="JP134" s="5">
        <v>6810</v>
      </c>
      <c r="JQ134" s="5">
        <v>4486</v>
      </c>
      <c r="JR134" s="5">
        <v>12059</v>
      </c>
      <c r="JS134" s="5">
        <v>28492</v>
      </c>
      <c r="JT134" s="5">
        <v>32748</v>
      </c>
      <c r="JU134" s="5">
        <v>31055</v>
      </c>
      <c r="JV134" s="5">
        <v>24179</v>
      </c>
      <c r="JW134" s="5">
        <v>22928</v>
      </c>
      <c r="JX134" s="5">
        <v>29161</v>
      </c>
      <c r="JY134" s="5">
        <v>27511</v>
      </c>
      <c r="JZ134" s="5">
        <v>25031</v>
      </c>
      <c r="KA134" s="5">
        <v>29550</v>
      </c>
      <c r="KB134" s="5">
        <v>27702</v>
      </c>
      <c r="KC134" s="5">
        <v>25804</v>
      </c>
      <c r="KD134" s="5">
        <v>19283</v>
      </c>
      <c r="KE134" s="5">
        <v>143646</v>
      </c>
      <c r="KF134" s="5">
        <v>151929</v>
      </c>
      <c r="KG134" s="5">
        <v>152590</v>
      </c>
      <c r="KH134" s="5">
        <v>139497</v>
      </c>
      <c r="KI134" s="5">
        <v>133628</v>
      </c>
      <c r="KJ134" s="5">
        <v>126619</v>
      </c>
      <c r="KK134" s="5">
        <v>118247</v>
      </c>
      <c r="KL134" s="5">
        <v>109322</v>
      </c>
      <c r="KM134" s="5">
        <v>92238</v>
      </c>
      <c r="KN134" s="5">
        <v>80566</v>
      </c>
      <c r="KO134" s="5">
        <v>66345</v>
      </c>
      <c r="KP134" s="5">
        <v>55411</v>
      </c>
      <c r="KQ134" s="5">
        <v>42034</v>
      </c>
      <c r="KR134" s="5">
        <v>37562</v>
      </c>
      <c r="KS134" s="5">
        <v>31623</v>
      </c>
      <c r="KT134" s="5">
        <v>28324</v>
      </c>
      <c r="KU134" s="5">
        <v>26434</v>
      </c>
      <c r="KV134" s="5">
        <v>30062</v>
      </c>
      <c r="KW134" s="5">
        <v>28198</v>
      </c>
      <c r="KX134" s="5">
        <v>24872</v>
      </c>
      <c r="KY134" s="5">
        <v>21360</v>
      </c>
      <c r="KZ134" s="5">
        <v>17096</v>
      </c>
      <c r="LA134" s="5">
        <v>16141</v>
      </c>
      <c r="LB134" s="5">
        <v>15096</v>
      </c>
      <c r="LC134" s="5">
        <v>15277</v>
      </c>
      <c r="LD134" s="5">
        <v>16213</v>
      </c>
      <c r="LE134" s="5">
        <v>16454</v>
      </c>
      <c r="LF134" s="5">
        <v>14388</v>
      </c>
      <c r="LG134" s="5">
        <v>14026</v>
      </c>
      <c r="LH134" s="5">
        <v>11032</v>
      </c>
      <c r="LI134" s="5">
        <v>10004</v>
      </c>
      <c r="LJ134" s="5">
        <v>7384</v>
      </c>
      <c r="LK134" s="5">
        <v>3269</v>
      </c>
      <c r="LL134" s="5">
        <v>4146</v>
      </c>
      <c r="LM134" s="5">
        <v>4917</v>
      </c>
      <c r="LN134" s="5">
        <v>5488</v>
      </c>
      <c r="LO134" s="5">
        <v>5495</v>
      </c>
      <c r="LP134" s="5">
        <v>7104</v>
      </c>
      <c r="LQ134" s="5">
        <v>4043</v>
      </c>
      <c r="LR134" s="5">
        <v>3750</v>
      </c>
      <c r="LS134" s="5">
        <v>2562</v>
      </c>
      <c r="LT134" s="5">
        <v>2525</v>
      </c>
      <c r="LU134" s="5">
        <v>2434</v>
      </c>
      <c r="LV134" s="5">
        <v>1741</v>
      </c>
      <c r="LW134" s="5">
        <v>1769</v>
      </c>
      <c r="LX134" s="5">
        <v>1731</v>
      </c>
      <c r="LY134" s="5">
        <v>1774</v>
      </c>
      <c r="LZ134" s="5">
        <v>1630</v>
      </c>
      <c r="MA134" s="5">
        <v>1475</v>
      </c>
      <c r="MB134" s="5">
        <v>2075</v>
      </c>
      <c r="MC134" s="5">
        <v>1367</v>
      </c>
      <c r="MD134" s="5">
        <v>1270</v>
      </c>
      <c r="ME134" s="5">
        <v>1626</v>
      </c>
      <c r="MF134" s="5">
        <v>1494</v>
      </c>
      <c r="MG134" s="5">
        <v>1521</v>
      </c>
      <c r="MH134" s="5">
        <v>1902</v>
      </c>
      <c r="MI134" s="5">
        <v>1911</v>
      </c>
      <c r="MJ134" s="5">
        <v>1671</v>
      </c>
      <c r="MK134" s="5">
        <v>2452</v>
      </c>
      <c r="ML134" s="5">
        <v>1731</v>
      </c>
      <c r="MM134" s="5">
        <v>1488</v>
      </c>
      <c r="MN134" s="5">
        <v>1460</v>
      </c>
      <c r="MO134" s="5">
        <v>1160</v>
      </c>
      <c r="MP134" s="5">
        <v>1296</v>
      </c>
      <c r="MQ134" s="5">
        <v>0</v>
      </c>
      <c r="MR134" s="5">
        <v>0</v>
      </c>
      <c r="MS134" s="5">
        <v>0</v>
      </c>
      <c r="MT134" s="5">
        <v>0</v>
      </c>
      <c r="MU134" s="5">
        <v>0</v>
      </c>
      <c r="MV134" s="5">
        <v>0</v>
      </c>
      <c r="MW134" s="5">
        <v>5</v>
      </c>
      <c r="MX134" s="5">
        <v>4</v>
      </c>
      <c r="MY134" s="5">
        <v>0</v>
      </c>
      <c r="MZ134" s="5">
        <v>0</v>
      </c>
      <c r="NA134" s="5">
        <v>0</v>
      </c>
      <c r="NB134" s="5">
        <v>0</v>
      </c>
      <c r="NC134" s="5">
        <v>0</v>
      </c>
      <c r="ND134" s="5">
        <v>0</v>
      </c>
      <c r="NE134" s="5" t="s">
        <v>33</v>
      </c>
      <c r="NF134" s="5" t="s">
        <v>33</v>
      </c>
      <c r="NG134" s="5" t="s">
        <v>33</v>
      </c>
      <c r="NH134" s="5" t="s">
        <v>33</v>
      </c>
      <c r="NI134" s="5" t="s">
        <v>33</v>
      </c>
      <c r="NJ134" s="5" t="s">
        <v>33</v>
      </c>
      <c r="NK134" s="5" t="s">
        <v>33</v>
      </c>
      <c r="NL134" s="5" t="s">
        <v>33</v>
      </c>
      <c r="NM134" s="5" t="s">
        <v>33</v>
      </c>
      <c r="NN134" s="5" t="s">
        <v>33</v>
      </c>
      <c r="NO134" s="5" t="s">
        <v>33</v>
      </c>
      <c r="NP134" s="5" t="s">
        <v>33</v>
      </c>
      <c r="NQ134" s="5" t="s">
        <v>33</v>
      </c>
      <c r="NR134" s="5" t="s">
        <v>33</v>
      </c>
      <c r="NS134" s="5" t="s">
        <v>33</v>
      </c>
      <c r="NT134" s="5" t="s">
        <v>33</v>
      </c>
      <c r="NU134" s="5" t="s">
        <v>33</v>
      </c>
      <c r="NV134" s="5" t="s">
        <v>33</v>
      </c>
      <c r="NW134" s="5">
        <v>0</v>
      </c>
      <c r="NX134" s="5">
        <v>0</v>
      </c>
      <c r="NY134" s="5">
        <v>0</v>
      </c>
      <c r="NZ134" s="5">
        <v>0</v>
      </c>
      <c r="OA134" s="5">
        <v>0</v>
      </c>
      <c r="OB134" s="5">
        <v>0</v>
      </c>
      <c r="OC134" s="5">
        <v>0</v>
      </c>
      <c r="OD134" s="5">
        <v>0</v>
      </c>
      <c r="OE134" s="5">
        <v>0</v>
      </c>
      <c r="OF134" s="5">
        <v>0</v>
      </c>
      <c r="OG134" s="5">
        <v>0</v>
      </c>
      <c r="OH134" s="5">
        <v>0</v>
      </c>
      <c r="OI134" s="5">
        <v>0</v>
      </c>
      <c r="OJ134" s="5">
        <v>0</v>
      </c>
      <c r="OK134" s="5" t="s">
        <v>33</v>
      </c>
      <c r="OL134" s="5" t="s">
        <v>33</v>
      </c>
      <c r="OM134" s="5" t="s">
        <v>33</v>
      </c>
      <c r="ON134" s="5" t="s">
        <v>33</v>
      </c>
      <c r="OO134" s="5" t="s">
        <v>33</v>
      </c>
      <c r="OP134" s="5" t="s">
        <v>33</v>
      </c>
      <c r="OQ134" s="5" t="s">
        <v>33</v>
      </c>
      <c r="OR134" s="5" t="s">
        <v>33</v>
      </c>
      <c r="OS134" s="5" t="s">
        <v>33</v>
      </c>
      <c r="OT134" s="5" t="s">
        <v>33</v>
      </c>
      <c r="OU134" s="5" t="s">
        <v>33</v>
      </c>
      <c r="OV134" s="5" t="s">
        <v>33</v>
      </c>
      <c r="OW134" s="5" t="s">
        <v>33</v>
      </c>
      <c r="OX134" s="5" t="s">
        <v>33</v>
      </c>
      <c r="OY134" s="5" t="s">
        <v>33</v>
      </c>
      <c r="OZ134" s="5" t="s">
        <v>33</v>
      </c>
      <c r="PA134" s="5" t="s">
        <v>33</v>
      </c>
      <c r="PB134" s="5" t="s">
        <v>33</v>
      </c>
      <c r="PC134" s="5">
        <v>65116</v>
      </c>
      <c r="PD134" s="5">
        <v>64218</v>
      </c>
      <c r="PE134" s="5">
        <v>74843</v>
      </c>
      <c r="PF134" s="5">
        <v>78135</v>
      </c>
      <c r="PG134" s="5">
        <v>75277</v>
      </c>
      <c r="PH134" s="5">
        <v>64034</v>
      </c>
      <c r="PI134" s="5">
        <v>66484</v>
      </c>
      <c r="PJ134" s="5">
        <v>52792</v>
      </c>
      <c r="PK134" s="5">
        <v>41254</v>
      </c>
      <c r="PL134" s="5">
        <v>25810</v>
      </c>
      <c r="PM134" s="5">
        <v>22567</v>
      </c>
      <c r="PN134" s="5">
        <v>24199</v>
      </c>
      <c r="PO134" s="5">
        <v>22881</v>
      </c>
      <c r="PP134" s="5">
        <v>20597</v>
      </c>
      <c r="PQ134" s="5">
        <v>20019</v>
      </c>
      <c r="PR134" s="5">
        <v>18342</v>
      </c>
      <c r="PS134" s="5">
        <v>22140</v>
      </c>
      <c r="PT134" s="5">
        <v>23811</v>
      </c>
      <c r="PU134" s="5">
        <v>19547</v>
      </c>
      <c r="PV134" s="5">
        <v>17282</v>
      </c>
      <c r="PW134" s="5">
        <v>19780</v>
      </c>
      <c r="PX134" s="5">
        <v>17354</v>
      </c>
      <c r="PY134" s="5">
        <v>18599</v>
      </c>
      <c r="PZ134" s="5">
        <v>19016</v>
      </c>
      <c r="QA134" s="5">
        <v>19423</v>
      </c>
      <c r="QB134" s="5">
        <v>19477</v>
      </c>
      <c r="QC134" s="5">
        <v>19140</v>
      </c>
      <c r="QD134" s="5">
        <v>17983</v>
      </c>
      <c r="QE134" s="5">
        <v>18154</v>
      </c>
      <c r="QF134" s="5">
        <v>17205</v>
      </c>
      <c r="QG134" s="5">
        <v>16544</v>
      </c>
      <c r="QH134" s="5">
        <v>15777</v>
      </c>
      <c r="QI134" s="5">
        <v>40843</v>
      </c>
      <c r="QJ134" s="5">
        <v>32676</v>
      </c>
      <c r="QK134" s="5">
        <v>32632</v>
      </c>
      <c r="QL134" s="5">
        <v>23933</v>
      </c>
      <c r="QM134" s="5">
        <v>23070</v>
      </c>
      <c r="QN134" s="5">
        <v>19080</v>
      </c>
      <c r="QO134" s="5">
        <v>17524</v>
      </c>
      <c r="QP134" s="5">
        <v>17822</v>
      </c>
      <c r="QQ134" s="5">
        <v>18723</v>
      </c>
      <c r="QR134" s="5">
        <v>17138</v>
      </c>
      <c r="QS134" s="5">
        <v>13899</v>
      </c>
      <c r="QT134" s="5">
        <v>13730</v>
      </c>
      <c r="QU134" s="5">
        <v>14764</v>
      </c>
      <c r="QV134" s="5">
        <v>14276</v>
      </c>
      <c r="QW134" s="5">
        <v>12500</v>
      </c>
      <c r="QX134" s="5">
        <v>10699</v>
      </c>
      <c r="QY134" s="5">
        <v>9923</v>
      </c>
      <c r="QZ134" s="5">
        <v>10385</v>
      </c>
      <c r="RA134" s="5">
        <v>8528</v>
      </c>
      <c r="RB134" s="5">
        <v>9226</v>
      </c>
      <c r="RC134" s="5">
        <v>7162</v>
      </c>
      <c r="RD134" s="5">
        <v>7683</v>
      </c>
      <c r="RE134" s="5">
        <v>9136</v>
      </c>
      <c r="RF134" s="5">
        <v>9324</v>
      </c>
      <c r="RG134" s="5">
        <v>10870</v>
      </c>
      <c r="RH134" s="5">
        <v>10409</v>
      </c>
      <c r="RI134" s="5">
        <v>11011</v>
      </c>
      <c r="RJ134" s="5">
        <v>10890</v>
      </c>
      <c r="RK134" s="5">
        <v>10254</v>
      </c>
      <c r="RL134" s="5">
        <v>10657</v>
      </c>
      <c r="RM134" s="5">
        <v>11700</v>
      </c>
      <c r="RN134" s="5">
        <v>9420</v>
      </c>
      <c r="RO134" s="5">
        <v>48260</v>
      </c>
      <c r="RP134" s="5">
        <v>45023</v>
      </c>
      <c r="RQ134" s="5">
        <v>37772</v>
      </c>
      <c r="RR134" s="5">
        <v>35484</v>
      </c>
      <c r="RS134" s="5">
        <v>47509</v>
      </c>
      <c r="RT134" s="5">
        <v>44955</v>
      </c>
      <c r="RU134" s="5">
        <v>36862</v>
      </c>
      <c r="RV134" s="5">
        <v>39773</v>
      </c>
      <c r="RW134" s="5">
        <v>38389</v>
      </c>
      <c r="RX134" s="5">
        <v>36826</v>
      </c>
      <c r="RY134" s="5">
        <v>40979</v>
      </c>
      <c r="RZ134" s="5">
        <v>41604</v>
      </c>
      <c r="SA134" s="5">
        <v>31214</v>
      </c>
      <c r="SB134" s="5">
        <v>26116</v>
      </c>
      <c r="SC134" s="5">
        <v>24198</v>
      </c>
      <c r="SD134" s="5">
        <v>24183</v>
      </c>
      <c r="SE134" s="5">
        <v>13550</v>
      </c>
      <c r="SF134" s="5">
        <v>13391</v>
      </c>
      <c r="SG134" s="5">
        <v>14394</v>
      </c>
      <c r="SH134" s="5">
        <v>15028</v>
      </c>
      <c r="SI134" s="5">
        <v>14380</v>
      </c>
      <c r="SJ134" s="5">
        <v>15219</v>
      </c>
      <c r="SK134" s="5">
        <v>17070</v>
      </c>
      <c r="SL134" s="5">
        <v>20563</v>
      </c>
      <c r="SM134" s="5">
        <v>18736</v>
      </c>
      <c r="SN134" s="5">
        <v>20619</v>
      </c>
      <c r="SO134" s="5">
        <v>20054</v>
      </c>
      <c r="SP134" s="5">
        <v>19780</v>
      </c>
      <c r="SQ134" s="5">
        <v>18037</v>
      </c>
      <c r="SR134" s="5">
        <v>18664</v>
      </c>
      <c r="SS134" s="5">
        <v>14527</v>
      </c>
      <c r="ST134" s="5">
        <v>12385</v>
      </c>
      <c r="SU134" s="5">
        <v>48659</v>
      </c>
      <c r="SV134" s="5">
        <v>47026</v>
      </c>
      <c r="SW134" s="5">
        <v>35391</v>
      </c>
      <c r="SX134" s="5">
        <v>40297</v>
      </c>
      <c r="SY134" s="5">
        <v>44582</v>
      </c>
      <c r="SZ134" s="5">
        <v>37961</v>
      </c>
      <c r="TA134" s="5">
        <v>22980</v>
      </c>
      <c r="TB134" s="5">
        <v>24476</v>
      </c>
      <c r="TC134" s="5">
        <v>32512</v>
      </c>
      <c r="TD134" s="5">
        <v>34959</v>
      </c>
      <c r="TE134" s="5">
        <v>31956</v>
      </c>
      <c r="TF134" s="5">
        <v>32286</v>
      </c>
      <c r="TG134" s="5">
        <v>32863</v>
      </c>
      <c r="TH134" s="5">
        <v>23325</v>
      </c>
      <c r="TI134" s="5">
        <v>21407</v>
      </c>
      <c r="TJ134" s="5">
        <v>22859</v>
      </c>
      <c r="TK134" s="5">
        <v>27352</v>
      </c>
      <c r="TL134" s="5">
        <v>25424</v>
      </c>
      <c r="TM134" s="5">
        <v>25238</v>
      </c>
      <c r="TN134" s="5">
        <v>25081</v>
      </c>
      <c r="TO134" s="5">
        <v>12542</v>
      </c>
      <c r="TP134" s="5">
        <v>11365</v>
      </c>
      <c r="TQ134" s="5">
        <v>11869</v>
      </c>
      <c r="TR134" s="5">
        <v>8541</v>
      </c>
      <c r="TS134" s="5">
        <v>5723</v>
      </c>
      <c r="TT134" s="5">
        <v>5288</v>
      </c>
      <c r="TU134" s="5">
        <v>4527</v>
      </c>
      <c r="TV134" s="5">
        <v>4807</v>
      </c>
      <c r="TW134" s="5">
        <v>4639</v>
      </c>
      <c r="TX134" s="5">
        <v>4567</v>
      </c>
      <c r="TY134" s="5">
        <v>5415</v>
      </c>
      <c r="TZ134" s="5">
        <v>7192</v>
      </c>
      <c r="UA134" s="5">
        <v>0</v>
      </c>
      <c r="UB134" s="5">
        <v>0</v>
      </c>
      <c r="UC134" s="5">
        <v>0</v>
      </c>
      <c r="UD134" s="5">
        <v>0</v>
      </c>
      <c r="UE134" s="5">
        <v>0</v>
      </c>
      <c r="UF134" s="5">
        <v>0</v>
      </c>
      <c r="UG134" s="5">
        <v>0</v>
      </c>
      <c r="UH134" s="5">
        <v>0</v>
      </c>
      <c r="UI134" s="5">
        <v>0</v>
      </c>
      <c r="UJ134" s="5">
        <v>0</v>
      </c>
      <c r="UK134" s="5">
        <v>0</v>
      </c>
      <c r="UL134" s="5">
        <v>0</v>
      </c>
      <c r="UM134" s="5">
        <v>0</v>
      </c>
      <c r="UN134" s="5">
        <v>0</v>
      </c>
      <c r="UO134" s="5">
        <v>0</v>
      </c>
      <c r="UP134" s="5">
        <v>0</v>
      </c>
      <c r="UQ134" s="5">
        <v>0</v>
      </c>
      <c r="UR134" s="5">
        <v>0</v>
      </c>
      <c r="US134" s="5">
        <v>0</v>
      </c>
      <c r="UT134" s="5">
        <v>0</v>
      </c>
      <c r="UU134" s="5">
        <v>0</v>
      </c>
      <c r="UV134" s="5">
        <v>-2</v>
      </c>
      <c r="UW134" s="5">
        <v>19</v>
      </c>
      <c r="UX134" s="5">
        <v>3</v>
      </c>
      <c r="UY134" s="5">
        <v>61</v>
      </c>
      <c r="UZ134" s="5">
        <v>146</v>
      </c>
      <c r="VA134" s="5">
        <v>301</v>
      </c>
      <c r="VB134" s="5">
        <v>308</v>
      </c>
      <c r="VC134" s="5">
        <v>262</v>
      </c>
      <c r="VD134" s="5">
        <v>139</v>
      </c>
      <c r="VE134" s="5">
        <v>110</v>
      </c>
      <c r="VF134" s="5">
        <v>0</v>
      </c>
      <c r="VG134" s="5">
        <v>27121</v>
      </c>
      <c r="VH134" s="5">
        <v>29051</v>
      </c>
      <c r="VI134" s="5">
        <v>25135</v>
      </c>
      <c r="VJ134" s="5">
        <v>31929</v>
      </c>
      <c r="VK134" s="5">
        <v>65126</v>
      </c>
      <c r="VL134" s="5">
        <v>32795</v>
      </c>
      <c r="VM134" s="5">
        <v>49220</v>
      </c>
      <c r="VN134" s="5">
        <v>46452</v>
      </c>
      <c r="VO134" s="5">
        <v>92394</v>
      </c>
      <c r="VP134" s="5">
        <v>103423</v>
      </c>
      <c r="VQ134" s="5">
        <v>94653</v>
      </c>
      <c r="VR134" s="5">
        <v>79121</v>
      </c>
      <c r="VS134" s="5">
        <v>82270</v>
      </c>
      <c r="VT134" s="5">
        <v>91603</v>
      </c>
      <c r="VU134" s="5">
        <v>80281</v>
      </c>
      <c r="VV134" s="5">
        <v>76995</v>
      </c>
      <c r="VW134" s="5">
        <v>79352</v>
      </c>
      <c r="VX134" s="5">
        <v>66789</v>
      </c>
      <c r="VY134" s="5">
        <v>56406</v>
      </c>
      <c r="VZ134" s="5">
        <v>44413</v>
      </c>
      <c r="WA134" s="5">
        <v>57600</v>
      </c>
      <c r="WB134" s="5">
        <v>55368</v>
      </c>
      <c r="WC134" s="5">
        <v>66514</v>
      </c>
      <c r="WD134" s="5">
        <v>95389</v>
      </c>
      <c r="WE134" s="5">
        <v>64592</v>
      </c>
      <c r="WF134" s="5">
        <v>63309</v>
      </c>
      <c r="WG134" s="5">
        <v>75721</v>
      </c>
      <c r="WH134" s="5">
        <v>59215</v>
      </c>
      <c r="WI134" s="5">
        <v>52398</v>
      </c>
      <c r="WJ134" s="5">
        <v>54083</v>
      </c>
      <c r="WK134" s="5">
        <v>43571</v>
      </c>
      <c r="WL134" s="5">
        <v>45461</v>
      </c>
      <c r="WM134" s="5">
        <v>294</v>
      </c>
      <c r="WN134" s="5">
        <v>507</v>
      </c>
      <c r="WO134" s="5">
        <v>114</v>
      </c>
      <c r="WP134" s="5">
        <v>21</v>
      </c>
      <c r="WQ134" s="5">
        <v>-1</v>
      </c>
      <c r="WR134" s="5">
        <v>132</v>
      </c>
      <c r="WS134" s="5">
        <v>71</v>
      </c>
      <c r="WT134" s="5">
        <v>402</v>
      </c>
      <c r="WU134" s="5">
        <v>1275</v>
      </c>
      <c r="WV134" s="5">
        <v>942</v>
      </c>
      <c r="WW134" s="5">
        <v>994</v>
      </c>
      <c r="WX134" s="5">
        <v>1223</v>
      </c>
      <c r="WY134" s="5">
        <v>1094</v>
      </c>
      <c r="WZ134" s="5">
        <v>2095</v>
      </c>
      <c r="XA134" s="5">
        <v>1658</v>
      </c>
      <c r="XB134" s="5">
        <v>1769</v>
      </c>
      <c r="XC134" s="5">
        <v>1249</v>
      </c>
      <c r="XD134" s="5">
        <v>1563</v>
      </c>
      <c r="XE134" s="5">
        <v>1161</v>
      </c>
      <c r="XF134" s="5">
        <v>1145</v>
      </c>
      <c r="XG134" s="5">
        <v>707</v>
      </c>
      <c r="XH134" s="5">
        <v>962</v>
      </c>
      <c r="XI134" s="5">
        <v>491</v>
      </c>
      <c r="XJ134" s="5">
        <v>2247</v>
      </c>
      <c r="XK134" s="5">
        <v>380</v>
      </c>
      <c r="XL134" s="5">
        <v>527</v>
      </c>
      <c r="XM134" s="5">
        <v>500</v>
      </c>
      <c r="XN134" s="5">
        <v>742</v>
      </c>
      <c r="XO134" s="5">
        <v>501</v>
      </c>
      <c r="XP134" s="5">
        <v>640</v>
      </c>
      <c r="XQ134" s="5">
        <v>763</v>
      </c>
      <c r="XR134" s="5">
        <v>693</v>
      </c>
      <c r="XS134" s="1">
        <v>19497</v>
      </c>
      <c r="XT134" s="3" t="s">
        <v>180</v>
      </c>
      <c r="XU134" s="3" t="s">
        <v>180</v>
      </c>
      <c r="XV134" s="3" t="s">
        <v>180</v>
      </c>
      <c r="XW134" s="3" t="s">
        <v>179</v>
      </c>
      <c r="XX134" s="3" t="s">
        <v>180</v>
      </c>
      <c r="XY134" s="3" t="s">
        <v>180</v>
      </c>
      <c r="XZ134" s="3" t="s">
        <v>199</v>
      </c>
    </row>
    <row r="135" spans="1:650" x14ac:dyDescent="0.3">
      <c r="A135" s="6" t="s">
        <v>166</v>
      </c>
      <c r="B135" s="1">
        <v>4059391</v>
      </c>
      <c r="C135" s="5">
        <v>10681</v>
      </c>
      <c r="D135" s="5">
        <v>761</v>
      </c>
      <c r="E135" s="5">
        <v>2854</v>
      </c>
      <c r="F135" s="5">
        <v>92</v>
      </c>
      <c r="G135" s="5">
        <v>158</v>
      </c>
      <c r="H135" s="5">
        <v>206</v>
      </c>
      <c r="I135" s="5">
        <v>580</v>
      </c>
      <c r="J135" s="5">
        <v>2481</v>
      </c>
      <c r="K135" s="5">
        <v>532</v>
      </c>
      <c r="L135" s="5">
        <v>2</v>
      </c>
      <c r="M135" s="5">
        <v>96</v>
      </c>
      <c r="N135" s="5">
        <v>160</v>
      </c>
      <c r="O135" s="5">
        <v>212</v>
      </c>
      <c r="P135" s="5">
        <v>68</v>
      </c>
      <c r="Q135" s="5">
        <v>35</v>
      </c>
      <c r="R135" s="5">
        <v>0</v>
      </c>
      <c r="S135" s="5">
        <v>526</v>
      </c>
      <c r="T135" s="5">
        <v>0</v>
      </c>
      <c r="U135" s="5">
        <v>7</v>
      </c>
      <c r="V135" s="5">
        <v>10</v>
      </c>
      <c r="W135" s="5">
        <v>24</v>
      </c>
      <c r="X135" s="5">
        <v>0</v>
      </c>
      <c r="Y135" s="5">
        <v>0</v>
      </c>
      <c r="Z135" s="5">
        <v>9</v>
      </c>
      <c r="AA135" s="5">
        <v>26</v>
      </c>
      <c r="AB135" s="5">
        <v>0</v>
      </c>
      <c r="AC135" s="5" t="s">
        <v>33</v>
      </c>
      <c r="AD135" s="5" t="s">
        <v>33</v>
      </c>
      <c r="AE135" s="5" t="s">
        <v>33</v>
      </c>
      <c r="AF135" s="5" t="s">
        <v>33</v>
      </c>
      <c r="AG135" s="5" t="s">
        <v>33</v>
      </c>
      <c r="AH135" s="5" t="s">
        <v>33</v>
      </c>
      <c r="AI135" s="5">
        <v>0</v>
      </c>
      <c r="AJ135" s="5">
        <v>0</v>
      </c>
      <c r="AK135" s="5">
        <v>0</v>
      </c>
      <c r="AL135" s="5">
        <v>0</v>
      </c>
      <c r="AM135" s="5">
        <v>0</v>
      </c>
      <c r="AN135" s="5">
        <v>0</v>
      </c>
      <c r="AO135" s="5">
        <v>0</v>
      </c>
      <c r="AP135" s="5">
        <v>0</v>
      </c>
      <c r="AQ135" s="5">
        <v>0</v>
      </c>
      <c r="AR135" s="5">
        <v>46</v>
      </c>
      <c r="AS135" s="5">
        <v>0</v>
      </c>
      <c r="AT135" s="5">
        <v>10</v>
      </c>
      <c r="AU135" s="5">
        <v>0</v>
      </c>
      <c r="AV135" s="5">
        <v>0</v>
      </c>
      <c r="AW135" s="5">
        <v>0</v>
      </c>
      <c r="AX135" s="5">
        <v>0</v>
      </c>
      <c r="AY135" s="5">
        <v>0</v>
      </c>
      <c r="AZ135" s="5">
        <v>0</v>
      </c>
      <c r="BA135" s="5">
        <v>0</v>
      </c>
      <c r="BB135" s="5">
        <v>0</v>
      </c>
      <c r="BC135" s="5">
        <v>0</v>
      </c>
      <c r="BD135" s="5">
        <v>0</v>
      </c>
      <c r="BE135" s="5">
        <v>0</v>
      </c>
      <c r="BF135" s="5">
        <v>0</v>
      </c>
      <c r="BG135" s="5">
        <v>0</v>
      </c>
      <c r="BH135" s="5">
        <v>0</v>
      </c>
      <c r="BI135" s="5" t="s">
        <v>33</v>
      </c>
      <c r="BJ135" s="5" t="s">
        <v>33</v>
      </c>
      <c r="BK135" s="5" t="s">
        <v>33</v>
      </c>
      <c r="BL135" s="5" t="s">
        <v>33</v>
      </c>
      <c r="BM135" s="5" t="s">
        <v>33</v>
      </c>
      <c r="BN135" s="5" t="s">
        <v>33</v>
      </c>
      <c r="BO135" s="5">
        <v>0</v>
      </c>
      <c r="BP135" s="5">
        <v>0</v>
      </c>
      <c r="BQ135" s="5">
        <v>0</v>
      </c>
      <c r="BR135" s="5">
        <v>0</v>
      </c>
      <c r="BS135" s="5">
        <v>0</v>
      </c>
      <c r="BT135" s="5">
        <v>0</v>
      </c>
      <c r="BU135" s="5">
        <v>0</v>
      </c>
      <c r="BV135" s="5">
        <v>0</v>
      </c>
      <c r="BW135" s="5">
        <v>0</v>
      </c>
      <c r="BX135" s="5">
        <v>0</v>
      </c>
      <c r="BY135" s="5">
        <v>0</v>
      </c>
      <c r="BZ135" s="5">
        <v>0</v>
      </c>
      <c r="CA135" s="5">
        <v>0</v>
      </c>
      <c r="CB135" s="5">
        <v>0</v>
      </c>
      <c r="CC135" s="5">
        <v>0</v>
      </c>
      <c r="CD135" s="5">
        <v>0</v>
      </c>
      <c r="CE135" s="5">
        <v>0</v>
      </c>
      <c r="CF135" s="5">
        <v>0</v>
      </c>
      <c r="CG135" s="5">
        <v>217</v>
      </c>
      <c r="CH135" s="5">
        <v>329</v>
      </c>
      <c r="CI135" s="5">
        <v>95</v>
      </c>
      <c r="CJ135" s="5">
        <v>8</v>
      </c>
      <c r="CK135" s="5">
        <v>77</v>
      </c>
      <c r="CL135" s="5">
        <v>3</v>
      </c>
      <c r="CM135" s="5">
        <v>100</v>
      </c>
      <c r="CN135" s="5">
        <v>11</v>
      </c>
      <c r="CO135" s="5" t="s">
        <v>33</v>
      </c>
      <c r="CP135" s="5" t="s">
        <v>33</v>
      </c>
      <c r="CQ135" s="5" t="s">
        <v>33</v>
      </c>
      <c r="CR135" s="5" t="s">
        <v>33</v>
      </c>
      <c r="CS135" s="5" t="s">
        <v>33</v>
      </c>
      <c r="CT135" s="5" t="s">
        <v>33</v>
      </c>
      <c r="CU135" s="5">
        <v>15301</v>
      </c>
      <c r="CV135" s="5">
        <v>17516</v>
      </c>
      <c r="CW135" s="5">
        <v>28127</v>
      </c>
      <c r="CX135" s="5">
        <v>23715</v>
      </c>
      <c r="CY135" s="5">
        <v>12567</v>
      </c>
      <c r="CZ135" s="5">
        <v>13803</v>
      </c>
      <c r="DA135" s="5">
        <v>15524</v>
      </c>
      <c r="DB135" s="5">
        <v>15691</v>
      </c>
      <c r="DC135" s="5">
        <v>10208</v>
      </c>
      <c r="DD135" s="5">
        <v>14646</v>
      </c>
      <c r="DE135" s="5">
        <v>14498</v>
      </c>
      <c r="DF135" s="5">
        <v>17625</v>
      </c>
      <c r="DG135" s="5">
        <v>13364</v>
      </c>
      <c r="DH135" s="5">
        <v>12902</v>
      </c>
      <c r="DI135" s="5">
        <v>9615</v>
      </c>
      <c r="DJ135" s="5">
        <v>8837</v>
      </c>
      <c r="DK135" s="5">
        <v>12172</v>
      </c>
      <c r="DL135" s="5">
        <v>3277</v>
      </c>
      <c r="DM135" s="5">
        <v>2509</v>
      </c>
      <c r="DN135" s="5">
        <v>3105</v>
      </c>
      <c r="DO135" s="5">
        <v>3118</v>
      </c>
      <c r="DP135" s="5">
        <v>2425</v>
      </c>
      <c r="DQ135" s="5">
        <v>2330</v>
      </c>
      <c r="DR135" s="5">
        <v>2537</v>
      </c>
      <c r="DS135" s="5">
        <v>2108</v>
      </c>
      <c r="DT135" s="5">
        <v>1710</v>
      </c>
      <c r="DU135" s="5" t="s">
        <v>33</v>
      </c>
      <c r="DV135" s="5" t="s">
        <v>33</v>
      </c>
      <c r="DW135" s="5" t="s">
        <v>33</v>
      </c>
      <c r="DX135" s="5" t="s">
        <v>33</v>
      </c>
      <c r="DY135" s="5" t="s">
        <v>33</v>
      </c>
      <c r="DZ135" s="5" t="s">
        <v>33</v>
      </c>
      <c r="EA135" s="5">
        <v>731</v>
      </c>
      <c r="EB135" s="5">
        <v>84</v>
      </c>
      <c r="EC135" s="5">
        <v>1178</v>
      </c>
      <c r="ED135" s="5">
        <v>196</v>
      </c>
      <c r="EE135" s="5">
        <v>323</v>
      </c>
      <c r="EF135" s="5">
        <v>297</v>
      </c>
      <c r="EG135" s="5">
        <v>69</v>
      </c>
      <c r="EH135" s="5">
        <v>130</v>
      </c>
      <c r="EI135" s="5">
        <v>359</v>
      </c>
      <c r="EJ135" s="5">
        <v>1090</v>
      </c>
      <c r="EK135" s="5">
        <v>215</v>
      </c>
      <c r="EL135" s="5">
        <v>1263</v>
      </c>
      <c r="EM135" s="5">
        <v>175</v>
      </c>
      <c r="EN135" s="5">
        <v>264</v>
      </c>
      <c r="EO135" s="5">
        <v>440</v>
      </c>
      <c r="EP135" s="5">
        <v>642</v>
      </c>
      <c r="EQ135" s="5">
        <v>1027</v>
      </c>
      <c r="ER135" s="5">
        <v>300</v>
      </c>
      <c r="ES135" s="5">
        <v>362</v>
      </c>
      <c r="ET135" s="5">
        <v>246</v>
      </c>
      <c r="EU135" s="5">
        <v>238</v>
      </c>
      <c r="EV135" s="5">
        <v>413</v>
      </c>
      <c r="EW135" s="5">
        <v>190</v>
      </c>
      <c r="EX135" s="5">
        <v>392</v>
      </c>
      <c r="EY135" s="5">
        <v>112</v>
      </c>
      <c r="EZ135" s="5">
        <v>263</v>
      </c>
      <c r="FA135" s="5" t="s">
        <v>33</v>
      </c>
      <c r="FB135" s="5" t="s">
        <v>33</v>
      </c>
      <c r="FC135" s="5" t="s">
        <v>33</v>
      </c>
      <c r="FD135" s="5" t="s">
        <v>33</v>
      </c>
      <c r="FE135" s="5" t="s">
        <v>33</v>
      </c>
      <c r="FF135" s="5" t="s">
        <v>33</v>
      </c>
      <c r="FG135" s="5">
        <v>0</v>
      </c>
      <c r="FH135" s="5">
        <v>0</v>
      </c>
      <c r="FI135" s="5">
        <v>0</v>
      </c>
      <c r="FJ135" s="5">
        <v>0</v>
      </c>
      <c r="FK135" s="5">
        <v>0</v>
      </c>
      <c r="FL135" s="5">
        <v>36</v>
      </c>
      <c r="FM135" s="5">
        <v>177</v>
      </c>
      <c r="FN135" s="5">
        <v>27</v>
      </c>
      <c r="FO135" s="5">
        <v>0</v>
      </c>
      <c r="FP135" s="5">
        <v>0</v>
      </c>
      <c r="FQ135" s="5">
        <v>0</v>
      </c>
      <c r="FR135" s="5">
        <v>0</v>
      </c>
      <c r="FS135" s="5">
        <v>0</v>
      </c>
      <c r="FT135" s="5">
        <v>0</v>
      </c>
      <c r="FU135" s="5" t="s">
        <v>33</v>
      </c>
      <c r="FV135" s="5" t="s">
        <v>33</v>
      </c>
      <c r="FW135" s="5" t="s">
        <v>33</v>
      </c>
      <c r="FX135" s="5" t="s">
        <v>33</v>
      </c>
      <c r="FY135" s="5" t="s">
        <v>33</v>
      </c>
      <c r="FZ135" s="5" t="s">
        <v>33</v>
      </c>
      <c r="GA135" s="5" t="s">
        <v>33</v>
      </c>
      <c r="GB135" s="5" t="s">
        <v>33</v>
      </c>
      <c r="GC135" s="5" t="s">
        <v>33</v>
      </c>
      <c r="GD135" s="5" t="s">
        <v>33</v>
      </c>
      <c r="GE135" s="5" t="s">
        <v>33</v>
      </c>
      <c r="GF135" s="5" t="s">
        <v>33</v>
      </c>
      <c r="GG135" s="5" t="s">
        <v>33</v>
      </c>
      <c r="GH135" s="5" t="s">
        <v>33</v>
      </c>
      <c r="GI135" s="5" t="s">
        <v>33</v>
      </c>
      <c r="GJ135" s="5" t="s">
        <v>33</v>
      </c>
      <c r="GK135" s="5" t="s">
        <v>33</v>
      </c>
      <c r="GL135" s="5" t="s">
        <v>33</v>
      </c>
      <c r="GM135" s="5">
        <v>26713</v>
      </c>
      <c r="GN135" s="5">
        <v>18361</v>
      </c>
      <c r="GO135" s="5">
        <v>32158</v>
      </c>
      <c r="GP135" s="5">
        <v>24002</v>
      </c>
      <c r="GQ135" s="5">
        <v>13049</v>
      </c>
      <c r="GR135" s="5">
        <v>14341</v>
      </c>
      <c r="GS135" s="5">
        <v>16350</v>
      </c>
      <c r="GT135" s="5">
        <v>18329</v>
      </c>
      <c r="GU135" s="5">
        <v>11099</v>
      </c>
      <c r="GV135" s="5">
        <v>15783</v>
      </c>
      <c r="GW135" s="5">
        <v>14809</v>
      </c>
      <c r="GX135" s="5">
        <v>19058</v>
      </c>
      <c r="GY135" s="5">
        <v>13751</v>
      </c>
      <c r="GZ135" s="5">
        <v>13234</v>
      </c>
      <c r="HA135" s="5">
        <v>10090</v>
      </c>
      <c r="HB135" s="5">
        <v>9478</v>
      </c>
      <c r="HC135" s="5">
        <v>13725</v>
      </c>
      <c r="HD135" s="5">
        <v>3576</v>
      </c>
      <c r="HE135" s="5">
        <v>3095</v>
      </c>
      <c r="HF135" s="5">
        <v>3690</v>
      </c>
      <c r="HG135" s="5">
        <v>3475</v>
      </c>
      <c r="HH135" s="5">
        <v>2846</v>
      </c>
      <c r="HI135" s="5">
        <v>2597</v>
      </c>
      <c r="HJ135" s="5">
        <v>2941</v>
      </c>
      <c r="HK135" s="5">
        <v>2346</v>
      </c>
      <c r="HL135" s="5">
        <v>1985</v>
      </c>
      <c r="HM135" s="5" t="s">
        <v>33</v>
      </c>
      <c r="HN135" s="5" t="s">
        <v>33</v>
      </c>
      <c r="HO135" s="5" t="s">
        <v>33</v>
      </c>
      <c r="HP135" s="5" t="s">
        <v>33</v>
      </c>
      <c r="HQ135" s="5" t="s">
        <v>33</v>
      </c>
      <c r="HR135" s="5" t="s">
        <v>33</v>
      </c>
      <c r="HS135" s="5">
        <v>65386</v>
      </c>
      <c r="HT135" s="5">
        <v>61039</v>
      </c>
      <c r="HU135" s="5">
        <v>47455</v>
      </c>
      <c r="HV135" s="5">
        <v>44187</v>
      </c>
      <c r="HW135" s="5">
        <v>68228</v>
      </c>
      <c r="HX135" s="5">
        <v>69461</v>
      </c>
      <c r="HY135" s="5">
        <v>55030</v>
      </c>
      <c r="HZ135" s="5">
        <v>56070</v>
      </c>
      <c r="IA135" s="5">
        <v>61178</v>
      </c>
      <c r="IB135" s="5">
        <v>75730</v>
      </c>
      <c r="IC135" s="5">
        <v>92466</v>
      </c>
      <c r="ID135" s="5">
        <v>108401</v>
      </c>
      <c r="IE135" s="5">
        <v>107215</v>
      </c>
      <c r="IF135" s="5">
        <v>107554</v>
      </c>
      <c r="IG135" s="5">
        <v>90898</v>
      </c>
      <c r="IH135" s="5">
        <v>82579</v>
      </c>
      <c r="II135" s="5">
        <v>89049</v>
      </c>
      <c r="IJ135" s="5">
        <v>41266</v>
      </c>
      <c r="IK135" s="5">
        <v>46652</v>
      </c>
      <c r="IL135" s="5">
        <v>37456</v>
      </c>
      <c r="IM135" s="5">
        <v>35553</v>
      </c>
      <c r="IN135" s="5">
        <v>38383</v>
      </c>
      <c r="IO135" s="5">
        <v>39116</v>
      </c>
      <c r="IP135" s="5">
        <v>34801</v>
      </c>
      <c r="IQ135" s="5">
        <v>34300</v>
      </c>
      <c r="IR135" s="5">
        <v>34264</v>
      </c>
      <c r="IS135" s="5" t="s">
        <v>33</v>
      </c>
      <c r="IT135" s="5" t="s">
        <v>33</v>
      </c>
      <c r="IU135" s="5" t="s">
        <v>33</v>
      </c>
      <c r="IV135" s="5" t="s">
        <v>33</v>
      </c>
      <c r="IW135" s="5" t="s">
        <v>33</v>
      </c>
      <c r="IX135" s="5" t="s">
        <v>33</v>
      </c>
      <c r="IY135" s="5">
        <v>0</v>
      </c>
      <c r="IZ135" s="5">
        <v>0</v>
      </c>
      <c r="JA135" s="5">
        <v>0</v>
      </c>
      <c r="JB135" s="5">
        <v>0</v>
      </c>
      <c r="JC135" s="5">
        <v>0</v>
      </c>
      <c r="JD135" s="5">
        <v>0</v>
      </c>
      <c r="JE135" s="5">
        <v>0</v>
      </c>
      <c r="JF135" s="5">
        <v>0</v>
      </c>
      <c r="JG135" s="5">
        <v>3</v>
      </c>
      <c r="JH135" s="5">
        <v>0</v>
      </c>
      <c r="JI135" s="5">
        <v>0</v>
      </c>
      <c r="JJ135" s="5">
        <v>0</v>
      </c>
      <c r="JK135" s="5">
        <v>0</v>
      </c>
      <c r="JL135" s="5">
        <v>0</v>
      </c>
      <c r="JM135" s="5">
        <v>0</v>
      </c>
      <c r="JN135" s="5">
        <v>0</v>
      </c>
      <c r="JO135" s="5">
        <v>0</v>
      </c>
      <c r="JP135" s="5">
        <v>0</v>
      </c>
      <c r="JQ135" s="5">
        <v>0</v>
      </c>
      <c r="JR135" s="5">
        <v>0</v>
      </c>
      <c r="JS135" s="5">
        <v>0</v>
      </c>
      <c r="JT135" s="5">
        <v>0</v>
      </c>
      <c r="JU135" s="5">
        <v>0</v>
      </c>
      <c r="JV135" s="5">
        <v>0</v>
      </c>
      <c r="JW135" s="5">
        <v>0</v>
      </c>
      <c r="JX135" s="5">
        <v>0</v>
      </c>
      <c r="JY135" s="5" t="s">
        <v>33</v>
      </c>
      <c r="JZ135" s="5" t="s">
        <v>33</v>
      </c>
      <c r="KA135" s="5" t="s">
        <v>33</v>
      </c>
      <c r="KB135" s="5" t="s">
        <v>33</v>
      </c>
      <c r="KC135" s="5" t="s">
        <v>33</v>
      </c>
      <c r="KD135" s="5" t="s">
        <v>33</v>
      </c>
      <c r="KE135" s="5">
        <v>28202</v>
      </c>
      <c r="KF135" s="5">
        <v>29499</v>
      </c>
      <c r="KG135" s="5">
        <v>30265</v>
      </c>
      <c r="KH135" s="5">
        <v>27707</v>
      </c>
      <c r="KI135" s="5">
        <v>25401</v>
      </c>
      <c r="KJ135" s="5">
        <v>22418</v>
      </c>
      <c r="KK135" s="5">
        <v>23753</v>
      </c>
      <c r="KL135" s="5">
        <v>18903</v>
      </c>
      <c r="KM135" s="5">
        <v>16798</v>
      </c>
      <c r="KN135" s="5">
        <v>20173</v>
      </c>
      <c r="KO135" s="5">
        <v>15677</v>
      </c>
      <c r="KP135" s="5">
        <v>14444</v>
      </c>
      <c r="KQ135" s="5">
        <v>9615</v>
      </c>
      <c r="KR135" s="5">
        <v>9586</v>
      </c>
      <c r="KS135" s="5">
        <v>7463</v>
      </c>
      <c r="KT135" s="5">
        <v>5427</v>
      </c>
      <c r="KU135" s="5">
        <v>2654</v>
      </c>
      <c r="KV135" s="5">
        <v>13</v>
      </c>
      <c r="KW135" s="5">
        <v>11</v>
      </c>
      <c r="KX135" s="5">
        <v>15</v>
      </c>
      <c r="KY135" s="5">
        <v>10</v>
      </c>
      <c r="KZ135" s="5">
        <v>7</v>
      </c>
      <c r="LA135" s="5">
        <v>13</v>
      </c>
      <c r="LB135" s="5">
        <v>12</v>
      </c>
      <c r="LC135" s="5">
        <v>11</v>
      </c>
      <c r="LD135" s="5">
        <v>11</v>
      </c>
      <c r="LE135" s="5" t="s">
        <v>33</v>
      </c>
      <c r="LF135" s="5" t="s">
        <v>33</v>
      </c>
      <c r="LG135" s="5" t="s">
        <v>33</v>
      </c>
      <c r="LH135" s="5" t="s">
        <v>33</v>
      </c>
      <c r="LI135" s="5" t="s">
        <v>33</v>
      </c>
      <c r="LJ135" s="5" t="s">
        <v>33</v>
      </c>
      <c r="LK135" s="5">
        <v>0</v>
      </c>
      <c r="LL135" s="5">
        <v>0</v>
      </c>
      <c r="LM135" s="5">
        <v>0</v>
      </c>
      <c r="LN135" s="5">
        <v>0</v>
      </c>
      <c r="LO135" s="5">
        <v>0</v>
      </c>
      <c r="LP135" s="5">
        <v>0</v>
      </c>
      <c r="LQ135" s="5">
        <v>0</v>
      </c>
      <c r="LR135" s="5">
        <v>0</v>
      </c>
      <c r="LS135" s="5">
        <v>0</v>
      </c>
      <c r="LT135" s="5">
        <v>0</v>
      </c>
      <c r="LU135" s="5">
        <v>0</v>
      </c>
      <c r="LV135" s="5">
        <v>0</v>
      </c>
      <c r="LW135" s="5">
        <v>0</v>
      </c>
      <c r="LX135" s="5">
        <v>1</v>
      </c>
      <c r="LY135" s="5">
        <v>0</v>
      </c>
      <c r="LZ135" s="5">
        <v>0</v>
      </c>
      <c r="MA135" s="5">
        <v>111</v>
      </c>
      <c r="MB135" s="5">
        <v>43</v>
      </c>
      <c r="MC135" s="5">
        <v>40</v>
      </c>
      <c r="MD135" s="5">
        <v>48</v>
      </c>
      <c r="ME135" s="5">
        <v>42</v>
      </c>
      <c r="MF135" s="5">
        <v>38</v>
      </c>
      <c r="MG135" s="5">
        <v>40</v>
      </c>
      <c r="MH135" s="5">
        <v>46</v>
      </c>
      <c r="MI135" s="5">
        <v>35</v>
      </c>
      <c r="MJ135" s="5">
        <v>26</v>
      </c>
      <c r="MK135" s="5" t="s">
        <v>33</v>
      </c>
      <c r="ML135" s="5" t="s">
        <v>33</v>
      </c>
      <c r="MM135" s="5" t="s">
        <v>33</v>
      </c>
      <c r="MN135" s="5" t="s">
        <v>33</v>
      </c>
      <c r="MO135" s="5" t="s">
        <v>33</v>
      </c>
      <c r="MP135" s="5" t="s">
        <v>33</v>
      </c>
      <c r="MQ135" s="5">
        <v>28</v>
      </c>
      <c r="MR135" s="5">
        <v>23</v>
      </c>
      <c r="MS135" s="5">
        <v>28</v>
      </c>
      <c r="MT135" s="5">
        <v>10</v>
      </c>
      <c r="MU135" s="5">
        <v>12</v>
      </c>
      <c r="MV135" s="5">
        <v>12</v>
      </c>
      <c r="MW135" s="5">
        <v>6</v>
      </c>
      <c r="MX135" s="5">
        <v>5</v>
      </c>
      <c r="MY135" s="5">
        <v>4</v>
      </c>
      <c r="MZ135" s="5">
        <v>6</v>
      </c>
      <c r="NA135" s="5">
        <v>5</v>
      </c>
      <c r="NB135" s="5">
        <v>8</v>
      </c>
      <c r="NC135" s="5">
        <v>6</v>
      </c>
      <c r="ND135" s="5">
        <v>4</v>
      </c>
      <c r="NE135" s="5" t="s">
        <v>33</v>
      </c>
      <c r="NF135" s="5" t="s">
        <v>33</v>
      </c>
      <c r="NG135" s="5" t="s">
        <v>33</v>
      </c>
      <c r="NH135" s="5" t="s">
        <v>33</v>
      </c>
      <c r="NI135" s="5" t="s">
        <v>33</v>
      </c>
      <c r="NJ135" s="5" t="s">
        <v>33</v>
      </c>
      <c r="NK135" s="5" t="s">
        <v>33</v>
      </c>
      <c r="NL135" s="5" t="s">
        <v>33</v>
      </c>
      <c r="NM135" s="5" t="s">
        <v>33</v>
      </c>
      <c r="NN135" s="5" t="s">
        <v>33</v>
      </c>
      <c r="NO135" s="5" t="s">
        <v>33</v>
      </c>
      <c r="NP135" s="5" t="s">
        <v>33</v>
      </c>
      <c r="NQ135" s="5" t="s">
        <v>33</v>
      </c>
      <c r="NR135" s="5" t="s">
        <v>33</v>
      </c>
      <c r="NS135" s="5" t="s">
        <v>33</v>
      </c>
      <c r="NT135" s="5" t="s">
        <v>33</v>
      </c>
      <c r="NU135" s="5" t="s">
        <v>33</v>
      </c>
      <c r="NV135" s="5" t="s">
        <v>33</v>
      </c>
      <c r="NW135" s="5">
        <v>0</v>
      </c>
      <c r="NX135" s="5">
        <v>0</v>
      </c>
      <c r="NY135" s="5">
        <v>0</v>
      </c>
      <c r="NZ135" s="5">
        <v>0</v>
      </c>
      <c r="OA135" s="5">
        <v>0</v>
      </c>
      <c r="OB135" s="5">
        <v>0</v>
      </c>
      <c r="OC135" s="5">
        <v>0</v>
      </c>
      <c r="OD135" s="5">
        <v>0</v>
      </c>
      <c r="OE135" s="5">
        <v>0</v>
      </c>
      <c r="OF135" s="5">
        <v>0</v>
      </c>
      <c r="OG135" s="5">
        <v>0</v>
      </c>
      <c r="OH135" s="5">
        <v>0</v>
      </c>
      <c r="OI135" s="5">
        <v>0</v>
      </c>
      <c r="OJ135" s="5">
        <v>0</v>
      </c>
      <c r="OK135" s="5" t="s">
        <v>33</v>
      </c>
      <c r="OL135" s="5" t="s">
        <v>33</v>
      </c>
      <c r="OM135" s="5" t="s">
        <v>33</v>
      </c>
      <c r="ON135" s="5" t="s">
        <v>33</v>
      </c>
      <c r="OO135" s="5" t="s">
        <v>33</v>
      </c>
      <c r="OP135" s="5" t="s">
        <v>33</v>
      </c>
      <c r="OQ135" s="5" t="s">
        <v>33</v>
      </c>
      <c r="OR135" s="5" t="s">
        <v>33</v>
      </c>
      <c r="OS135" s="5" t="s">
        <v>33</v>
      </c>
      <c r="OT135" s="5" t="s">
        <v>33</v>
      </c>
      <c r="OU135" s="5" t="s">
        <v>33</v>
      </c>
      <c r="OV135" s="5" t="s">
        <v>33</v>
      </c>
      <c r="OW135" s="5" t="s">
        <v>33</v>
      </c>
      <c r="OX135" s="5" t="s">
        <v>33</v>
      </c>
      <c r="OY135" s="5" t="s">
        <v>33</v>
      </c>
      <c r="OZ135" s="5" t="s">
        <v>33</v>
      </c>
      <c r="PA135" s="5" t="s">
        <v>33</v>
      </c>
      <c r="PB135" s="5" t="s">
        <v>33</v>
      </c>
      <c r="PC135" s="5">
        <v>2982</v>
      </c>
      <c r="PD135" s="5">
        <v>2883</v>
      </c>
      <c r="PE135" s="5">
        <v>2839</v>
      </c>
      <c r="PF135" s="5">
        <v>2712</v>
      </c>
      <c r="PG135" s="5">
        <v>2795</v>
      </c>
      <c r="PH135" s="5">
        <v>2639</v>
      </c>
      <c r="PI135" s="5">
        <v>2686</v>
      </c>
      <c r="PJ135" s="5">
        <v>2303</v>
      </c>
      <c r="PK135" s="5">
        <v>2469</v>
      </c>
      <c r="PL135" s="5">
        <v>1991</v>
      </c>
      <c r="PM135" s="5">
        <v>1755</v>
      </c>
      <c r="PN135" s="5">
        <v>1878</v>
      </c>
      <c r="PO135" s="5">
        <v>1674</v>
      </c>
      <c r="PP135" s="5">
        <v>1561</v>
      </c>
      <c r="PQ135" s="5">
        <v>1562</v>
      </c>
      <c r="PR135" s="5">
        <v>1571</v>
      </c>
      <c r="PS135" s="5">
        <v>1710</v>
      </c>
      <c r="PT135" s="5">
        <v>738</v>
      </c>
      <c r="PU135" s="5">
        <v>673</v>
      </c>
      <c r="PV135" s="5">
        <v>615</v>
      </c>
      <c r="PW135" s="5">
        <v>583</v>
      </c>
      <c r="PX135" s="5">
        <v>689</v>
      </c>
      <c r="PY135" s="5">
        <v>716</v>
      </c>
      <c r="PZ135" s="5">
        <v>684</v>
      </c>
      <c r="QA135" s="5">
        <v>645</v>
      </c>
      <c r="QB135" s="5">
        <v>600</v>
      </c>
      <c r="QC135" s="5" t="s">
        <v>33</v>
      </c>
      <c r="QD135" s="5" t="s">
        <v>33</v>
      </c>
      <c r="QE135" s="5" t="s">
        <v>33</v>
      </c>
      <c r="QF135" s="5" t="s">
        <v>33</v>
      </c>
      <c r="QG135" s="5" t="s">
        <v>33</v>
      </c>
      <c r="QH135" s="5" t="s">
        <v>33</v>
      </c>
      <c r="QI135" s="5">
        <v>6292</v>
      </c>
      <c r="QJ135" s="5">
        <v>6403</v>
      </c>
      <c r="QK135" s="5">
        <v>6287</v>
      </c>
      <c r="QL135" s="5">
        <v>6007</v>
      </c>
      <c r="QM135" s="5">
        <v>6215</v>
      </c>
      <c r="QN135" s="5">
        <v>6162</v>
      </c>
      <c r="QO135" s="5">
        <v>6906</v>
      </c>
      <c r="QP135" s="5">
        <v>5679</v>
      </c>
      <c r="QQ135" s="5">
        <v>3468</v>
      </c>
      <c r="QR135" s="5">
        <v>2368</v>
      </c>
      <c r="QS135" s="5">
        <v>2028</v>
      </c>
      <c r="QT135" s="5">
        <v>1946</v>
      </c>
      <c r="QU135" s="5">
        <v>1942</v>
      </c>
      <c r="QV135" s="5">
        <v>1976</v>
      </c>
      <c r="QW135" s="5">
        <v>1806</v>
      </c>
      <c r="QX135" s="5">
        <v>1550</v>
      </c>
      <c r="QY135" s="5">
        <v>1434</v>
      </c>
      <c r="QZ135" s="5">
        <v>631</v>
      </c>
      <c r="RA135" s="5">
        <v>583</v>
      </c>
      <c r="RB135" s="5">
        <v>506</v>
      </c>
      <c r="RC135" s="5">
        <v>498</v>
      </c>
      <c r="RD135" s="5">
        <v>473</v>
      </c>
      <c r="RE135" s="5">
        <v>487</v>
      </c>
      <c r="RF135" s="5">
        <v>510</v>
      </c>
      <c r="RG135" s="5">
        <v>460</v>
      </c>
      <c r="RH135" s="5">
        <v>457</v>
      </c>
      <c r="RI135" s="5" t="s">
        <v>33</v>
      </c>
      <c r="RJ135" s="5" t="s">
        <v>33</v>
      </c>
      <c r="RK135" s="5" t="s">
        <v>33</v>
      </c>
      <c r="RL135" s="5" t="s">
        <v>33</v>
      </c>
      <c r="RM135" s="5" t="s">
        <v>33</v>
      </c>
      <c r="RN135" s="5" t="s">
        <v>33</v>
      </c>
      <c r="RO135" s="5">
        <v>4655</v>
      </c>
      <c r="RP135" s="5">
        <v>4634</v>
      </c>
      <c r="RQ135" s="5">
        <v>3410</v>
      </c>
      <c r="RR135" s="5">
        <v>3577</v>
      </c>
      <c r="RS135" s="5">
        <v>3697</v>
      </c>
      <c r="RT135" s="5">
        <v>3895</v>
      </c>
      <c r="RU135" s="5">
        <v>3763</v>
      </c>
      <c r="RV135" s="5">
        <v>3506</v>
      </c>
      <c r="RW135" s="5">
        <v>3835</v>
      </c>
      <c r="RX135" s="5">
        <v>3360</v>
      </c>
      <c r="RY135" s="5">
        <v>3250</v>
      </c>
      <c r="RZ135" s="5">
        <v>3492</v>
      </c>
      <c r="SA135" s="5">
        <v>3474</v>
      </c>
      <c r="SB135" s="5">
        <v>3749</v>
      </c>
      <c r="SC135" s="5">
        <v>3336</v>
      </c>
      <c r="SD135" s="5">
        <v>1975</v>
      </c>
      <c r="SE135" s="5">
        <v>1785</v>
      </c>
      <c r="SF135" s="5">
        <v>459</v>
      </c>
      <c r="SG135" s="5">
        <v>609</v>
      </c>
      <c r="SH135" s="5">
        <v>622</v>
      </c>
      <c r="SI135" s="5">
        <v>759</v>
      </c>
      <c r="SJ135" s="5">
        <v>875</v>
      </c>
      <c r="SK135" s="5">
        <v>923</v>
      </c>
      <c r="SL135" s="5">
        <v>836</v>
      </c>
      <c r="SM135" s="5">
        <v>910</v>
      </c>
      <c r="SN135" s="5">
        <v>890</v>
      </c>
      <c r="SO135" s="5" t="s">
        <v>33</v>
      </c>
      <c r="SP135" s="5" t="s">
        <v>33</v>
      </c>
      <c r="SQ135" s="5" t="s">
        <v>33</v>
      </c>
      <c r="SR135" s="5" t="s">
        <v>33</v>
      </c>
      <c r="SS135" s="5" t="s">
        <v>33</v>
      </c>
      <c r="ST135" s="5" t="s">
        <v>33</v>
      </c>
      <c r="SU135" s="5">
        <v>5450</v>
      </c>
      <c r="SV135" s="5">
        <v>3773</v>
      </c>
      <c r="SW135" s="5">
        <v>3076</v>
      </c>
      <c r="SX135" s="5">
        <v>2637</v>
      </c>
      <c r="SY135" s="5">
        <v>2469</v>
      </c>
      <c r="SZ135" s="5">
        <v>3091</v>
      </c>
      <c r="TA135" s="5">
        <v>2901</v>
      </c>
      <c r="TB135" s="5">
        <v>2678</v>
      </c>
      <c r="TC135" s="5">
        <v>2505</v>
      </c>
      <c r="TD135" s="5">
        <v>3478</v>
      </c>
      <c r="TE135" s="5">
        <v>1631</v>
      </c>
      <c r="TF135" s="5">
        <v>1606</v>
      </c>
      <c r="TG135" s="5">
        <v>2264</v>
      </c>
      <c r="TH135" s="5">
        <v>2457</v>
      </c>
      <c r="TI135" s="5">
        <v>2216</v>
      </c>
      <c r="TJ135" s="5">
        <v>3453</v>
      </c>
      <c r="TK135" s="5">
        <v>3457</v>
      </c>
      <c r="TL135" s="5">
        <v>412</v>
      </c>
      <c r="TM135" s="5">
        <v>276</v>
      </c>
      <c r="TN135" s="5">
        <v>214</v>
      </c>
      <c r="TO135" s="5">
        <v>266</v>
      </c>
      <c r="TP135" s="5">
        <v>216</v>
      </c>
      <c r="TQ135" s="5">
        <v>591</v>
      </c>
      <c r="TR135" s="5">
        <v>629</v>
      </c>
      <c r="TS135" s="5">
        <v>826</v>
      </c>
      <c r="TT135" s="5">
        <v>783</v>
      </c>
      <c r="TU135" s="5" t="s">
        <v>33</v>
      </c>
      <c r="TV135" s="5" t="s">
        <v>33</v>
      </c>
      <c r="TW135" s="5" t="s">
        <v>33</v>
      </c>
      <c r="TX135" s="5" t="s">
        <v>33</v>
      </c>
      <c r="TY135" s="5" t="s">
        <v>33</v>
      </c>
      <c r="TZ135" s="5" t="s">
        <v>33</v>
      </c>
      <c r="UA135" s="5">
        <v>103</v>
      </c>
      <c r="UB135" s="5">
        <v>99</v>
      </c>
      <c r="UC135" s="5">
        <v>0</v>
      </c>
      <c r="UD135" s="5">
        <v>0</v>
      </c>
      <c r="UE135" s="5">
        <v>0</v>
      </c>
      <c r="UF135" s="5">
        <v>0</v>
      </c>
      <c r="UG135" s="5">
        <v>0</v>
      </c>
      <c r="UH135" s="5">
        <v>0</v>
      </c>
      <c r="UI135" s="5">
        <v>0</v>
      </c>
      <c r="UJ135" s="5">
        <v>0</v>
      </c>
      <c r="UK135" s="5">
        <v>0</v>
      </c>
      <c r="UL135" s="5">
        <v>0</v>
      </c>
      <c r="UM135" s="5">
        <v>0</v>
      </c>
      <c r="UN135" s="5">
        <v>0</v>
      </c>
      <c r="UO135" s="5">
        <v>0</v>
      </c>
      <c r="UP135" s="5">
        <v>0</v>
      </c>
      <c r="UQ135" s="5">
        <v>0</v>
      </c>
      <c r="UR135" s="5">
        <v>0</v>
      </c>
      <c r="US135" s="5">
        <v>0</v>
      </c>
      <c r="UT135" s="5">
        <v>0</v>
      </c>
      <c r="UU135" s="5">
        <v>0</v>
      </c>
      <c r="UV135" s="5">
        <v>0</v>
      </c>
      <c r="UW135" s="5">
        <v>0</v>
      </c>
      <c r="UX135" s="5">
        <v>0</v>
      </c>
      <c r="UY135" s="5">
        <v>0</v>
      </c>
      <c r="UZ135" s="5">
        <v>0</v>
      </c>
      <c r="VA135" s="5" t="s">
        <v>33</v>
      </c>
      <c r="VB135" s="5" t="s">
        <v>33</v>
      </c>
      <c r="VC135" s="5" t="s">
        <v>33</v>
      </c>
      <c r="VD135" s="5" t="s">
        <v>33</v>
      </c>
      <c r="VE135" s="5" t="s">
        <v>33</v>
      </c>
      <c r="VF135" s="5" t="s">
        <v>33</v>
      </c>
      <c r="VG135" s="5">
        <v>10624</v>
      </c>
      <c r="VH135" s="5">
        <v>10526</v>
      </c>
      <c r="VI135" s="5">
        <v>9858</v>
      </c>
      <c r="VJ135" s="5">
        <v>9458</v>
      </c>
      <c r="VK135" s="5">
        <v>8984</v>
      </c>
      <c r="VL135" s="5">
        <v>8381</v>
      </c>
      <c r="VM135" s="5">
        <v>8438</v>
      </c>
      <c r="VN135" s="5">
        <v>8318</v>
      </c>
      <c r="VO135" s="5">
        <v>8301</v>
      </c>
      <c r="VP135" s="5">
        <v>7879</v>
      </c>
      <c r="VQ135" s="5">
        <v>7362</v>
      </c>
      <c r="VR135" s="5">
        <v>8254</v>
      </c>
      <c r="VS135" s="5">
        <v>7482</v>
      </c>
      <c r="VT135" s="5">
        <v>6969</v>
      </c>
      <c r="VU135" s="5">
        <v>8261</v>
      </c>
      <c r="VV135" s="5">
        <v>8329</v>
      </c>
      <c r="VW135" s="5">
        <v>8534</v>
      </c>
      <c r="VX135" s="5">
        <v>2197</v>
      </c>
      <c r="VY135" s="5">
        <v>1549</v>
      </c>
      <c r="VZ135" s="5">
        <v>1578</v>
      </c>
      <c r="WA135" s="5">
        <v>1559</v>
      </c>
      <c r="WB135" s="5">
        <v>1788</v>
      </c>
      <c r="WC135" s="5">
        <v>1998</v>
      </c>
      <c r="WD135" s="5">
        <v>1935</v>
      </c>
      <c r="WE135" s="5">
        <v>1390</v>
      </c>
      <c r="WF135" s="5">
        <v>1601</v>
      </c>
      <c r="WG135" s="5" t="s">
        <v>33</v>
      </c>
      <c r="WH135" s="5" t="s">
        <v>33</v>
      </c>
      <c r="WI135" s="5" t="s">
        <v>33</v>
      </c>
      <c r="WJ135" s="5" t="s">
        <v>33</v>
      </c>
      <c r="WK135" s="5" t="s">
        <v>33</v>
      </c>
      <c r="WL135" s="5" t="s">
        <v>33</v>
      </c>
      <c r="WM135" s="5">
        <v>140</v>
      </c>
      <c r="WN135" s="5">
        <v>139</v>
      </c>
      <c r="WO135" s="5">
        <v>134</v>
      </c>
      <c r="WP135" s="5">
        <v>148</v>
      </c>
      <c r="WQ135" s="5">
        <v>141</v>
      </c>
      <c r="WR135" s="5">
        <v>127</v>
      </c>
      <c r="WS135" s="5">
        <v>89</v>
      </c>
      <c r="WT135" s="5">
        <v>83</v>
      </c>
      <c r="WU135" s="5">
        <v>-6</v>
      </c>
      <c r="WV135" s="5">
        <v>7</v>
      </c>
      <c r="WW135" s="5">
        <v>3</v>
      </c>
      <c r="WX135" s="5">
        <v>13</v>
      </c>
      <c r="WY135" s="5">
        <v>17</v>
      </c>
      <c r="WZ135" s="5">
        <v>6</v>
      </c>
      <c r="XA135" s="5">
        <v>2</v>
      </c>
      <c r="XB135" s="5">
        <v>4</v>
      </c>
      <c r="XC135" s="5">
        <v>5</v>
      </c>
      <c r="XD135" s="5">
        <v>0</v>
      </c>
      <c r="XE135" s="5">
        <v>0</v>
      </c>
      <c r="XF135" s="5">
        <v>0</v>
      </c>
      <c r="XG135" s="5">
        <v>0</v>
      </c>
      <c r="XH135" s="5">
        <v>2</v>
      </c>
      <c r="XI135" s="5">
        <v>32</v>
      </c>
      <c r="XJ135" s="5">
        <v>40</v>
      </c>
      <c r="XK135" s="5">
        <v>29</v>
      </c>
      <c r="XL135" s="5">
        <v>28</v>
      </c>
      <c r="XM135" s="5" t="s">
        <v>33</v>
      </c>
      <c r="XN135" s="5" t="s">
        <v>33</v>
      </c>
      <c r="XO135" s="5" t="s">
        <v>33</v>
      </c>
      <c r="XP135" s="5" t="s">
        <v>33</v>
      </c>
      <c r="XQ135" s="5" t="s">
        <v>33</v>
      </c>
      <c r="XR135" s="5" t="s">
        <v>33</v>
      </c>
      <c r="XS135" s="1">
        <v>24590</v>
      </c>
      <c r="XT135" s="3" t="s">
        <v>180</v>
      </c>
      <c r="XU135" s="3" t="s">
        <v>180</v>
      </c>
      <c r="XV135" s="3" t="s">
        <v>179</v>
      </c>
      <c r="XW135" s="3" t="s">
        <v>179</v>
      </c>
      <c r="XX135" s="3" t="s">
        <v>180</v>
      </c>
      <c r="XY135" s="3" t="s">
        <v>180</v>
      </c>
      <c r="XZ135" s="3" t="s">
        <v>233</v>
      </c>
    </row>
    <row r="136" spans="1:650" x14ac:dyDescent="0.3">
      <c r="A136" s="6" t="s">
        <v>167</v>
      </c>
      <c r="B136" s="1">
        <v>4092733</v>
      </c>
      <c r="C136" s="5">
        <v>21</v>
      </c>
      <c r="D136" s="5">
        <v>-1</v>
      </c>
      <c r="E136" s="5">
        <v>42</v>
      </c>
      <c r="F136" s="5">
        <v>-9</v>
      </c>
      <c r="G136" s="5">
        <v>4899</v>
      </c>
      <c r="H136" s="5">
        <v>1671</v>
      </c>
      <c r="I136" s="5">
        <v>0</v>
      </c>
      <c r="J136" s="5">
        <v>-125</v>
      </c>
      <c r="K136" s="5">
        <v>562</v>
      </c>
      <c r="L136" s="5">
        <v>41</v>
      </c>
      <c r="M136" s="5">
        <v>125</v>
      </c>
      <c r="N136" s="5">
        <v>192</v>
      </c>
      <c r="O136" s="5">
        <v>-7</v>
      </c>
      <c r="P136" s="5">
        <v>122</v>
      </c>
      <c r="Q136" s="5">
        <v>1418</v>
      </c>
      <c r="R136" s="5">
        <v>5505</v>
      </c>
      <c r="S136" s="5">
        <v>5376</v>
      </c>
      <c r="T136" s="5" t="s">
        <v>33</v>
      </c>
      <c r="U136" s="5" t="s">
        <v>33</v>
      </c>
      <c r="V136" s="5" t="s">
        <v>33</v>
      </c>
      <c r="W136" s="5" t="s">
        <v>33</v>
      </c>
      <c r="X136" s="5" t="s">
        <v>33</v>
      </c>
      <c r="Y136" s="5" t="s">
        <v>33</v>
      </c>
      <c r="Z136" s="5" t="s">
        <v>33</v>
      </c>
      <c r="AA136" s="5" t="s">
        <v>33</v>
      </c>
      <c r="AB136" s="5" t="s">
        <v>33</v>
      </c>
      <c r="AC136" s="5" t="s">
        <v>33</v>
      </c>
      <c r="AD136" s="5" t="s">
        <v>33</v>
      </c>
      <c r="AE136" s="5" t="s">
        <v>33</v>
      </c>
      <c r="AF136" s="5" t="s">
        <v>33</v>
      </c>
      <c r="AG136" s="5" t="s">
        <v>33</v>
      </c>
      <c r="AH136" s="5" t="s">
        <v>33</v>
      </c>
      <c r="AI136" s="5">
        <v>13435</v>
      </c>
      <c r="AJ136" s="5">
        <v>912</v>
      </c>
      <c r="AK136" s="5">
        <v>10798</v>
      </c>
      <c r="AL136" s="5">
        <v>4469</v>
      </c>
      <c r="AM136" s="5">
        <v>5873</v>
      </c>
      <c r="AN136" s="5">
        <v>100723</v>
      </c>
      <c r="AO136" s="5">
        <v>583</v>
      </c>
      <c r="AP136" s="5">
        <v>1422</v>
      </c>
      <c r="AQ136" s="5">
        <v>67165</v>
      </c>
      <c r="AR136" s="5">
        <v>326</v>
      </c>
      <c r="AS136" s="5">
        <v>321</v>
      </c>
      <c r="AT136" s="5">
        <v>-540</v>
      </c>
      <c r="AU136" s="5">
        <v>0</v>
      </c>
      <c r="AV136" s="5">
        <v>11940</v>
      </c>
      <c r="AW136" s="5">
        <v>0</v>
      </c>
      <c r="AX136" s="5">
        <v>0</v>
      </c>
      <c r="AY136" s="5">
        <v>15189</v>
      </c>
      <c r="AZ136" s="5" t="s">
        <v>33</v>
      </c>
      <c r="BA136" s="5" t="s">
        <v>33</v>
      </c>
      <c r="BB136" s="5" t="s">
        <v>33</v>
      </c>
      <c r="BC136" s="5" t="s">
        <v>33</v>
      </c>
      <c r="BD136" s="5" t="s">
        <v>33</v>
      </c>
      <c r="BE136" s="5" t="s">
        <v>33</v>
      </c>
      <c r="BF136" s="5" t="s">
        <v>33</v>
      </c>
      <c r="BG136" s="5" t="s">
        <v>33</v>
      </c>
      <c r="BH136" s="5" t="s">
        <v>33</v>
      </c>
      <c r="BI136" s="5" t="s">
        <v>33</v>
      </c>
      <c r="BJ136" s="5" t="s">
        <v>33</v>
      </c>
      <c r="BK136" s="5" t="s">
        <v>33</v>
      </c>
      <c r="BL136" s="5" t="s">
        <v>33</v>
      </c>
      <c r="BM136" s="5" t="s">
        <v>33</v>
      </c>
      <c r="BN136" s="5" t="s">
        <v>33</v>
      </c>
      <c r="BO136" s="5">
        <v>2501</v>
      </c>
      <c r="BP136" s="5">
        <v>6156</v>
      </c>
      <c r="BQ136" s="5">
        <v>4493</v>
      </c>
      <c r="BR136" s="5">
        <v>7039</v>
      </c>
      <c r="BS136" s="5">
        <v>3190</v>
      </c>
      <c r="BT136" s="5">
        <v>14037</v>
      </c>
      <c r="BU136" s="5">
        <v>46506</v>
      </c>
      <c r="BV136" s="5">
        <v>3222</v>
      </c>
      <c r="BW136" s="5">
        <v>12801</v>
      </c>
      <c r="BX136" s="5">
        <v>1155</v>
      </c>
      <c r="BY136" s="5">
        <v>1205</v>
      </c>
      <c r="BZ136" s="5">
        <v>617</v>
      </c>
      <c r="CA136" s="5">
        <v>9906</v>
      </c>
      <c r="CB136" s="5">
        <v>2845</v>
      </c>
      <c r="CC136" s="5">
        <v>2463</v>
      </c>
      <c r="CD136" s="5">
        <v>1890</v>
      </c>
      <c r="CE136" s="5">
        <v>39195</v>
      </c>
      <c r="CF136" s="5" t="s">
        <v>33</v>
      </c>
      <c r="CG136" s="5" t="s">
        <v>33</v>
      </c>
      <c r="CH136" s="5" t="s">
        <v>33</v>
      </c>
      <c r="CI136" s="5" t="s">
        <v>33</v>
      </c>
      <c r="CJ136" s="5" t="s">
        <v>33</v>
      </c>
      <c r="CK136" s="5" t="s">
        <v>33</v>
      </c>
      <c r="CL136" s="5" t="s">
        <v>33</v>
      </c>
      <c r="CM136" s="5" t="s">
        <v>33</v>
      </c>
      <c r="CN136" s="5" t="s">
        <v>33</v>
      </c>
      <c r="CO136" s="5" t="s">
        <v>33</v>
      </c>
      <c r="CP136" s="5" t="s">
        <v>33</v>
      </c>
      <c r="CQ136" s="5" t="s">
        <v>33</v>
      </c>
      <c r="CR136" s="5" t="s">
        <v>33</v>
      </c>
      <c r="CS136" s="5" t="s">
        <v>33</v>
      </c>
      <c r="CT136" s="5" t="s">
        <v>33</v>
      </c>
      <c r="CU136" s="5">
        <v>29629</v>
      </c>
      <c r="CV136" s="5">
        <v>30383</v>
      </c>
      <c r="CW136" s="5">
        <v>14596</v>
      </c>
      <c r="CX136" s="5">
        <v>18696</v>
      </c>
      <c r="CY136" s="5">
        <v>16226</v>
      </c>
      <c r="CZ136" s="5">
        <v>18143</v>
      </c>
      <c r="DA136" s="5">
        <v>9584</v>
      </c>
      <c r="DB136" s="5">
        <v>7966</v>
      </c>
      <c r="DC136" s="5">
        <v>20151</v>
      </c>
      <c r="DD136" s="5">
        <v>16003</v>
      </c>
      <c r="DE136" s="5">
        <v>22267</v>
      </c>
      <c r="DF136" s="5">
        <v>21921</v>
      </c>
      <c r="DG136" s="5">
        <v>25583</v>
      </c>
      <c r="DH136" s="5">
        <v>26974</v>
      </c>
      <c r="DI136" s="5">
        <v>18437</v>
      </c>
      <c r="DJ136" s="5">
        <v>12456</v>
      </c>
      <c r="DK136" s="5">
        <v>231068</v>
      </c>
      <c r="DL136" s="5" t="s">
        <v>33</v>
      </c>
      <c r="DM136" s="5" t="s">
        <v>33</v>
      </c>
      <c r="DN136" s="5" t="s">
        <v>33</v>
      </c>
      <c r="DO136" s="5" t="s">
        <v>33</v>
      </c>
      <c r="DP136" s="5" t="s">
        <v>33</v>
      </c>
      <c r="DQ136" s="5" t="s">
        <v>33</v>
      </c>
      <c r="DR136" s="5" t="s">
        <v>33</v>
      </c>
      <c r="DS136" s="5" t="s">
        <v>33</v>
      </c>
      <c r="DT136" s="5" t="s">
        <v>33</v>
      </c>
      <c r="DU136" s="5" t="s">
        <v>33</v>
      </c>
      <c r="DV136" s="5" t="s">
        <v>33</v>
      </c>
      <c r="DW136" s="5" t="s">
        <v>33</v>
      </c>
      <c r="DX136" s="5" t="s">
        <v>33</v>
      </c>
      <c r="DY136" s="5" t="s">
        <v>33</v>
      </c>
      <c r="DZ136" s="5" t="s">
        <v>33</v>
      </c>
      <c r="EA136" s="5">
        <v>6219</v>
      </c>
      <c r="EB136" s="5">
        <v>4683</v>
      </c>
      <c r="EC136" s="5">
        <v>5112</v>
      </c>
      <c r="ED136" s="5">
        <v>5687</v>
      </c>
      <c r="EE136" s="5">
        <v>4620</v>
      </c>
      <c r="EF136" s="5">
        <v>6390</v>
      </c>
      <c r="EG136" s="5">
        <v>5538</v>
      </c>
      <c r="EH136" s="5">
        <v>5240</v>
      </c>
      <c r="EI136" s="5">
        <v>3042</v>
      </c>
      <c r="EJ136" s="5">
        <v>1326</v>
      </c>
      <c r="EK136" s="5">
        <v>2136</v>
      </c>
      <c r="EL136" s="5">
        <v>1229</v>
      </c>
      <c r="EM136" s="5">
        <v>4227</v>
      </c>
      <c r="EN136" s="5">
        <v>3825</v>
      </c>
      <c r="EO136" s="5">
        <v>2943</v>
      </c>
      <c r="EP136" s="5">
        <v>1397</v>
      </c>
      <c r="EQ136" s="5">
        <v>17006</v>
      </c>
      <c r="ER136" s="5" t="s">
        <v>33</v>
      </c>
      <c r="ES136" s="5" t="s">
        <v>33</v>
      </c>
      <c r="ET136" s="5" t="s">
        <v>33</v>
      </c>
      <c r="EU136" s="5" t="s">
        <v>33</v>
      </c>
      <c r="EV136" s="5" t="s">
        <v>33</v>
      </c>
      <c r="EW136" s="5" t="s">
        <v>33</v>
      </c>
      <c r="EX136" s="5" t="s">
        <v>33</v>
      </c>
      <c r="EY136" s="5" t="s">
        <v>33</v>
      </c>
      <c r="EZ136" s="5" t="s">
        <v>33</v>
      </c>
      <c r="FA136" s="5" t="s">
        <v>33</v>
      </c>
      <c r="FB136" s="5" t="s">
        <v>33</v>
      </c>
      <c r="FC136" s="5" t="s">
        <v>33</v>
      </c>
      <c r="FD136" s="5" t="s">
        <v>33</v>
      </c>
      <c r="FE136" s="5" t="s">
        <v>33</v>
      </c>
      <c r="FF136" s="5" t="s">
        <v>33</v>
      </c>
      <c r="FG136" s="5">
        <v>0</v>
      </c>
      <c r="FH136" s="5">
        <v>0</v>
      </c>
      <c r="FI136" s="5">
        <v>0</v>
      </c>
      <c r="FJ136" s="5">
        <v>0</v>
      </c>
      <c r="FK136" s="5">
        <v>0</v>
      </c>
      <c r="FL136" s="5">
        <v>0</v>
      </c>
      <c r="FM136" s="5">
        <v>0</v>
      </c>
      <c r="FN136" s="5">
        <v>0</v>
      </c>
      <c r="FO136" s="5">
        <v>0</v>
      </c>
      <c r="FP136" s="5">
        <v>0</v>
      </c>
      <c r="FQ136" s="5">
        <v>0</v>
      </c>
      <c r="FR136" s="5">
        <v>0</v>
      </c>
      <c r="FS136" s="5">
        <v>0</v>
      </c>
      <c r="FT136" s="5">
        <v>0</v>
      </c>
      <c r="FU136" s="5" t="s">
        <v>33</v>
      </c>
      <c r="FV136" s="5" t="s">
        <v>33</v>
      </c>
      <c r="FW136" s="5" t="s">
        <v>33</v>
      </c>
      <c r="FX136" s="5" t="s">
        <v>33</v>
      </c>
      <c r="FY136" s="5" t="s">
        <v>33</v>
      </c>
      <c r="FZ136" s="5" t="s">
        <v>33</v>
      </c>
      <c r="GA136" s="5" t="s">
        <v>33</v>
      </c>
      <c r="GB136" s="5" t="s">
        <v>33</v>
      </c>
      <c r="GC136" s="5" t="s">
        <v>33</v>
      </c>
      <c r="GD136" s="5" t="s">
        <v>33</v>
      </c>
      <c r="GE136" s="5" t="s">
        <v>33</v>
      </c>
      <c r="GF136" s="5" t="s">
        <v>33</v>
      </c>
      <c r="GG136" s="5" t="s">
        <v>33</v>
      </c>
      <c r="GH136" s="5" t="s">
        <v>33</v>
      </c>
      <c r="GI136" s="5" t="s">
        <v>33</v>
      </c>
      <c r="GJ136" s="5" t="s">
        <v>33</v>
      </c>
      <c r="GK136" s="5" t="s">
        <v>33</v>
      </c>
      <c r="GL136" s="5" t="s">
        <v>33</v>
      </c>
      <c r="GM136" s="5">
        <v>51805</v>
      </c>
      <c r="GN136" s="5">
        <v>42134</v>
      </c>
      <c r="GO136" s="5">
        <v>35041</v>
      </c>
      <c r="GP136" s="5">
        <v>35883</v>
      </c>
      <c r="GQ136" s="5">
        <v>34807</v>
      </c>
      <c r="GR136" s="5">
        <v>140964</v>
      </c>
      <c r="GS136" s="5">
        <v>62210</v>
      </c>
      <c r="GT136" s="5">
        <v>17724</v>
      </c>
      <c r="GU136" s="5">
        <v>103721</v>
      </c>
      <c r="GV136" s="5">
        <v>18852</v>
      </c>
      <c r="GW136" s="5">
        <v>26054</v>
      </c>
      <c r="GX136" s="5">
        <v>23419</v>
      </c>
      <c r="GY136" s="5">
        <v>39708</v>
      </c>
      <c r="GZ136" s="5">
        <v>45705</v>
      </c>
      <c r="HA136" s="5">
        <v>25260</v>
      </c>
      <c r="HB136" s="5">
        <v>21248</v>
      </c>
      <c r="HC136" s="5">
        <v>307834</v>
      </c>
      <c r="HD136" s="5" t="s">
        <v>33</v>
      </c>
      <c r="HE136" s="5" t="s">
        <v>33</v>
      </c>
      <c r="HF136" s="5" t="s">
        <v>33</v>
      </c>
      <c r="HG136" s="5" t="s">
        <v>33</v>
      </c>
      <c r="HH136" s="5" t="s">
        <v>33</v>
      </c>
      <c r="HI136" s="5" t="s">
        <v>33</v>
      </c>
      <c r="HJ136" s="5" t="s">
        <v>33</v>
      </c>
      <c r="HK136" s="5" t="s">
        <v>33</v>
      </c>
      <c r="HL136" s="5" t="s">
        <v>33</v>
      </c>
      <c r="HM136" s="5" t="s">
        <v>33</v>
      </c>
      <c r="HN136" s="5" t="s">
        <v>33</v>
      </c>
      <c r="HO136" s="5" t="s">
        <v>33</v>
      </c>
      <c r="HP136" s="5" t="s">
        <v>33</v>
      </c>
      <c r="HQ136" s="5" t="s">
        <v>33</v>
      </c>
      <c r="HR136" s="5" t="s">
        <v>33</v>
      </c>
      <c r="HS136" s="5">
        <v>68979</v>
      </c>
      <c r="HT136" s="5">
        <v>76242</v>
      </c>
      <c r="HU136" s="5">
        <v>71398</v>
      </c>
      <c r="HV136" s="5">
        <v>80526</v>
      </c>
      <c r="HW136" s="5">
        <v>80137</v>
      </c>
      <c r="HX136" s="5">
        <v>97679</v>
      </c>
      <c r="HY136" s="5">
        <v>97289</v>
      </c>
      <c r="HZ136" s="5">
        <v>107822</v>
      </c>
      <c r="IA136" s="5">
        <v>137449</v>
      </c>
      <c r="IB136" s="5">
        <v>147542</v>
      </c>
      <c r="IC136" s="5">
        <v>124057</v>
      </c>
      <c r="ID136" s="5">
        <v>136545</v>
      </c>
      <c r="IE136" s="5">
        <v>113402</v>
      </c>
      <c r="IF136" s="5">
        <v>106816</v>
      </c>
      <c r="IG136" s="5">
        <v>100709</v>
      </c>
      <c r="IH136" s="5">
        <v>96848</v>
      </c>
      <c r="II136" s="5">
        <v>37255</v>
      </c>
      <c r="IJ136" s="5" t="s">
        <v>33</v>
      </c>
      <c r="IK136" s="5" t="s">
        <v>33</v>
      </c>
      <c r="IL136" s="5" t="s">
        <v>33</v>
      </c>
      <c r="IM136" s="5" t="s">
        <v>33</v>
      </c>
      <c r="IN136" s="5" t="s">
        <v>33</v>
      </c>
      <c r="IO136" s="5" t="s">
        <v>33</v>
      </c>
      <c r="IP136" s="5" t="s">
        <v>33</v>
      </c>
      <c r="IQ136" s="5" t="s">
        <v>33</v>
      </c>
      <c r="IR136" s="5" t="s">
        <v>33</v>
      </c>
      <c r="IS136" s="5" t="s">
        <v>33</v>
      </c>
      <c r="IT136" s="5" t="s">
        <v>33</v>
      </c>
      <c r="IU136" s="5" t="s">
        <v>33</v>
      </c>
      <c r="IV136" s="5" t="s">
        <v>33</v>
      </c>
      <c r="IW136" s="5" t="s">
        <v>33</v>
      </c>
      <c r="IX136" s="5" t="s">
        <v>33</v>
      </c>
      <c r="IY136" s="5">
        <v>2597</v>
      </c>
      <c r="IZ136" s="5">
        <v>2306</v>
      </c>
      <c r="JA136" s="5">
        <v>2361</v>
      </c>
      <c r="JB136" s="5">
        <v>1412</v>
      </c>
      <c r="JC136" s="5">
        <v>1908</v>
      </c>
      <c r="JD136" s="5">
        <v>1331</v>
      </c>
      <c r="JE136" s="5">
        <v>1098</v>
      </c>
      <c r="JF136" s="5">
        <v>989</v>
      </c>
      <c r="JG136" s="5">
        <v>686</v>
      </c>
      <c r="JH136" s="5">
        <v>495</v>
      </c>
      <c r="JI136" s="5">
        <v>294</v>
      </c>
      <c r="JJ136" s="5">
        <v>190</v>
      </c>
      <c r="JK136" s="5">
        <v>353</v>
      </c>
      <c r="JL136" s="5">
        <v>356</v>
      </c>
      <c r="JM136" s="5">
        <v>354</v>
      </c>
      <c r="JN136" s="5">
        <v>331</v>
      </c>
      <c r="JO136" s="5">
        <v>161</v>
      </c>
      <c r="JP136" s="5" t="s">
        <v>33</v>
      </c>
      <c r="JQ136" s="5" t="s">
        <v>33</v>
      </c>
      <c r="JR136" s="5" t="s">
        <v>33</v>
      </c>
      <c r="JS136" s="5" t="s">
        <v>33</v>
      </c>
      <c r="JT136" s="5" t="s">
        <v>33</v>
      </c>
      <c r="JU136" s="5" t="s">
        <v>33</v>
      </c>
      <c r="JV136" s="5" t="s">
        <v>33</v>
      </c>
      <c r="JW136" s="5" t="s">
        <v>33</v>
      </c>
      <c r="JX136" s="5" t="s">
        <v>33</v>
      </c>
      <c r="JY136" s="5" t="s">
        <v>33</v>
      </c>
      <c r="JZ136" s="5" t="s">
        <v>33</v>
      </c>
      <c r="KA136" s="5" t="s">
        <v>33</v>
      </c>
      <c r="KB136" s="5" t="s">
        <v>33</v>
      </c>
      <c r="KC136" s="5" t="s">
        <v>33</v>
      </c>
      <c r="KD136" s="5" t="s">
        <v>33</v>
      </c>
      <c r="KE136" s="5">
        <v>15753</v>
      </c>
      <c r="KF136" s="5">
        <v>19433</v>
      </c>
      <c r="KG136" s="5">
        <v>17074</v>
      </c>
      <c r="KH136" s="5">
        <v>21645</v>
      </c>
      <c r="KI136" s="5">
        <v>20783</v>
      </c>
      <c r="KJ136" s="5">
        <v>12399</v>
      </c>
      <c r="KK136" s="5">
        <v>13350</v>
      </c>
      <c r="KL136" s="5">
        <v>13364</v>
      </c>
      <c r="KM136" s="5">
        <v>10364</v>
      </c>
      <c r="KN136" s="5">
        <v>7441</v>
      </c>
      <c r="KO136" s="5">
        <v>7616</v>
      </c>
      <c r="KP136" s="5">
        <v>8290</v>
      </c>
      <c r="KQ136" s="5">
        <v>7671</v>
      </c>
      <c r="KR136" s="5">
        <v>7404</v>
      </c>
      <c r="KS136" s="5">
        <v>6867</v>
      </c>
      <c r="KT136" s="5">
        <v>6661</v>
      </c>
      <c r="KU136" s="5">
        <v>2505</v>
      </c>
      <c r="KV136" s="5" t="s">
        <v>33</v>
      </c>
      <c r="KW136" s="5" t="s">
        <v>33</v>
      </c>
      <c r="KX136" s="5" t="s">
        <v>33</v>
      </c>
      <c r="KY136" s="5" t="s">
        <v>33</v>
      </c>
      <c r="KZ136" s="5" t="s">
        <v>33</v>
      </c>
      <c r="LA136" s="5" t="s">
        <v>33</v>
      </c>
      <c r="LB136" s="5" t="s">
        <v>33</v>
      </c>
      <c r="LC136" s="5" t="s">
        <v>33</v>
      </c>
      <c r="LD136" s="5" t="s">
        <v>33</v>
      </c>
      <c r="LE136" s="5" t="s">
        <v>33</v>
      </c>
      <c r="LF136" s="5" t="s">
        <v>33</v>
      </c>
      <c r="LG136" s="5" t="s">
        <v>33</v>
      </c>
      <c r="LH136" s="5" t="s">
        <v>33</v>
      </c>
      <c r="LI136" s="5" t="s">
        <v>33</v>
      </c>
      <c r="LJ136" s="5" t="s">
        <v>33</v>
      </c>
      <c r="LK136" s="5">
        <v>323</v>
      </c>
      <c r="LL136" s="5">
        <v>180</v>
      </c>
      <c r="LM136" s="5">
        <v>350</v>
      </c>
      <c r="LN136" s="5">
        <v>157</v>
      </c>
      <c r="LO136" s="5">
        <v>103</v>
      </c>
      <c r="LP136" s="5">
        <v>55</v>
      </c>
      <c r="LQ136" s="5">
        <v>144</v>
      </c>
      <c r="LR136" s="5">
        <v>61</v>
      </c>
      <c r="LS136" s="5">
        <v>153</v>
      </c>
      <c r="LT136" s="5">
        <v>74</v>
      </c>
      <c r="LU136" s="5">
        <v>241</v>
      </c>
      <c r="LV136" s="5">
        <v>59</v>
      </c>
      <c r="LW136" s="5">
        <v>30</v>
      </c>
      <c r="LX136" s="5">
        <v>26</v>
      </c>
      <c r="LY136" s="5">
        <v>26</v>
      </c>
      <c r="LZ136" s="5">
        <v>21</v>
      </c>
      <c r="MA136" s="5">
        <v>3</v>
      </c>
      <c r="MB136" s="5" t="s">
        <v>33</v>
      </c>
      <c r="MC136" s="5" t="s">
        <v>33</v>
      </c>
      <c r="MD136" s="5" t="s">
        <v>33</v>
      </c>
      <c r="ME136" s="5" t="s">
        <v>33</v>
      </c>
      <c r="MF136" s="5" t="s">
        <v>33</v>
      </c>
      <c r="MG136" s="5" t="s">
        <v>33</v>
      </c>
      <c r="MH136" s="5" t="s">
        <v>33</v>
      </c>
      <c r="MI136" s="5" t="s">
        <v>33</v>
      </c>
      <c r="MJ136" s="5" t="s">
        <v>33</v>
      </c>
      <c r="MK136" s="5" t="s">
        <v>33</v>
      </c>
      <c r="ML136" s="5" t="s">
        <v>33</v>
      </c>
      <c r="MM136" s="5" t="s">
        <v>33</v>
      </c>
      <c r="MN136" s="5" t="s">
        <v>33</v>
      </c>
      <c r="MO136" s="5" t="s">
        <v>33</v>
      </c>
      <c r="MP136" s="5" t="s">
        <v>33</v>
      </c>
      <c r="MQ136" s="5">
        <v>0</v>
      </c>
      <c r="MR136" s="5">
        <v>0</v>
      </c>
      <c r="MS136" s="5">
        <v>0</v>
      </c>
      <c r="MT136" s="5">
        <v>0</v>
      </c>
      <c r="MU136" s="5">
        <v>0</v>
      </c>
      <c r="MV136" s="5">
        <v>0</v>
      </c>
      <c r="MW136" s="5">
        <v>0</v>
      </c>
      <c r="MX136" s="5">
        <v>0</v>
      </c>
      <c r="MY136" s="5">
        <v>0</v>
      </c>
      <c r="MZ136" s="5">
        <v>0</v>
      </c>
      <c r="NA136" s="5">
        <v>0</v>
      </c>
      <c r="NB136" s="5">
        <v>0</v>
      </c>
      <c r="NC136" s="5">
        <v>0</v>
      </c>
      <c r="ND136" s="5">
        <v>0</v>
      </c>
      <c r="NE136" s="5" t="s">
        <v>33</v>
      </c>
      <c r="NF136" s="5" t="s">
        <v>33</v>
      </c>
      <c r="NG136" s="5" t="s">
        <v>33</v>
      </c>
      <c r="NH136" s="5" t="s">
        <v>33</v>
      </c>
      <c r="NI136" s="5" t="s">
        <v>33</v>
      </c>
      <c r="NJ136" s="5" t="s">
        <v>33</v>
      </c>
      <c r="NK136" s="5" t="s">
        <v>33</v>
      </c>
      <c r="NL136" s="5" t="s">
        <v>33</v>
      </c>
      <c r="NM136" s="5" t="s">
        <v>33</v>
      </c>
      <c r="NN136" s="5" t="s">
        <v>33</v>
      </c>
      <c r="NO136" s="5" t="s">
        <v>33</v>
      </c>
      <c r="NP136" s="5" t="s">
        <v>33</v>
      </c>
      <c r="NQ136" s="5" t="s">
        <v>33</v>
      </c>
      <c r="NR136" s="5" t="s">
        <v>33</v>
      </c>
      <c r="NS136" s="5" t="s">
        <v>33</v>
      </c>
      <c r="NT136" s="5" t="s">
        <v>33</v>
      </c>
      <c r="NU136" s="5" t="s">
        <v>33</v>
      </c>
      <c r="NV136" s="5" t="s">
        <v>33</v>
      </c>
      <c r="NW136" s="5">
        <v>0</v>
      </c>
      <c r="NX136" s="5">
        <v>0</v>
      </c>
      <c r="NY136" s="5">
        <v>0</v>
      </c>
      <c r="NZ136" s="5">
        <v>0</v>
      </c>
      <c r="OA136" s="5">
        <v>0</v>
      </c>
      <c r="OB136" s="5">
        <v>0</v>
      </c>
      <c r="OC136" s="5">
        <v>0</v>
      </c>
      <c r="OD136" s="5">
        <v>0</v>
      </c>
      <c r="OE136" s="5">
        <v>0</v>
      </c>
      <c r="OF136" s="5">
        <v>0</v>
      </c>
      <c r="OG136" s="5">
        <v>0</v>
      </c>
      <c r="OH136" s="5">
        <v>0</v>
      </c>
      <c r="OI136" s="5">
        <v>0</v>
      </c>
      <c r="OJ136" s="5">
        <v>0</v>
      </c>
      <c r="OK136" s="5" t="s">
        <v>33</v>
      </c>
      <c r="OL136" s="5" t="s">
        <v>33</v>
      </c>
      <c r="OM136" s="5" t="s">
        <v>33</v>
      </c>
      <c r="ON136" s="5" t="s">
        <v>33</v>
      </c>
      <c r="OO136" s="5" t="s">
        <v>33</v>
      </c>
      <c r="OP136" s="5" t="s">
        <v>33</v>
      </c>
      <c r="OQ136" s="5" t="s">
        <v>33</v>
      </c>
      <c r="OR136" s="5" t="s">
        <v>33</v>
      </c>
      <c r="OS136" s="5" t="s">
        <v>33</v>
      </c>
      <c r="OT136" s="5" t="s">
        <v>33</v>
      </c>
      <c r="OU136" s="5" t="s">
        <v>33</v>
      </c>
      <c r="OV136" s="5" t="s">
        <v>33</v>
      </c>
      <c r="OW136" s="5" t="s">
        <v>33</v>
      </c>
      <c r="OX136" s="5" t="s">
        <v>33</v>
      </c>
      <c r="OY136" s="5" t="s">
        <v>33</v>
      </c>
      <c r="OZ136" s="5" t="s">
        <v>33</v>
      </c>
      <c r="PA136" s="5" t="s">
        <v>33</v>
      </c>
      <c r="PB136" s="5" t="s">
        <v>33</v>
      </c>
      <c r="PC136" s="5">
        <v>4533</v>
      </c>
      <c r="PD136" s="5">
        <v>4302</v>
      </c>
      <c r="PE136" s="5">
        <v>4276</v>
      </c>
      <c r="PF136" s="5">
        <v>3829</v>
      </c>
      <c r="PG136" s="5">
        <v>3442</v>
      </c>
      <c r="PH136" s="5">
        <v>3807</v>
      </c>
      <c r="PI136" s="5">
        <v>4246</v>
      </c>
      <c r="PJ136" s="5">
        <v>3810</v>
      </c>
      <c r="PK136" s="5">
        <v>3489</v>
      </c>
      <c r="PL136" s="5">
        <v>3900</v>
      </c>
      <c r="PM136" s="5">
        <v>3661</v>
      </c>
      <c r="PN136" s="5">
        <v>4009</v>
      </c>
      <c r="PO136" s="5">
        <v>4125</v>
      </c>
      <c r="PP136" s="5">
        <v>3367</v>
      </c>
      <c r="PQ136" s="5">
        <v>3068</v>
      </c>
      <c r="PR136" s="5">
        <v>3027</v>
      </c>
      <c r="PS136" s="5">
        <v>829</v>
      </c>
      <c r="PT136" s="5" t="s">
        <v>33</v>
      </c>
      <c r="PU136" s="5" t="s">
        <v>33</v>
      </c>
      <c r="PV136" s="5" t="s">
        <v>33</v>
      </c>
      <c r="PW136" s="5" t="s">
        <v>33</v>
      </c>
      <c r="PX136" s="5" t="s">
        <v>33</v>
      </c>
      <c r="PY136" s="5" t="s">
        <v>33</v>
      </c>
      <c r="PZ136" s="5" t="s">
        <v>33</v>
      </c>
      <c r="QA136" s="5" t="s">
        <v>33</v>
      </c>
      <c r="QB136" s="5" t="s">
        <v>33</v>
      </c>
      <c r="QC136" s="5" t="s">
        <v>33</v>
      </c>
      <c r="QD136" s="5" t="s">
        <v>33</v>
      </c>
      <c r="QE136" s="5" t="s">
        <v>33</v>
      </c>
      <c r="QF136" s="5" t="s">
        <v>33</v>
      </c>
      <c r="QG136" s="5" t="s">
        <v>33</v>
      </c>
      <c r="QH136" s="5" t="s">
        <v>33</v>
      </c>
      <c r="QI136" s="5">
        <v>2481</v>
      </c>
      <c r="QJ136" s="5">
        <v>1998</v>
      </c>
      <c r="QK136" s="5">
        <v>2650</v>
      </c>
      <c r="QL136" s="5">
        <v>1931</v>
      </c>
      <c r="QM136" s="5">
        <v>1803</v>
      </c>
      <c r="QN136" s="5">
        <v>1689</v>
      </c>
      <c r="QO136" s="5">
        <v>1830</v>
      </c>
      <c r="QP136" s="5">
        <v>1607</v>
      </c>
      <c r="QQ136" s="5">
        <v>1908</v>
      </c>
      <c r="QR136" s="5">
        <v>1897</v>
      </c>
      <c r="QS136" s="5">
        <v>1556</v>
      </c>
      <c r="QT136" s="5">
        <v>1991</v>
      </c>
      <c r="QU136" s="5">
        <v>1679</v>
      </c>
      <c r="QV136" s="5">
        <v>1790</v>
      </c>
      <c r="QW136" s="5">
        <v>1937</v>
      </c>
      <c r="QX136" s="5">
        <v>1769</v>
      </c>
      <c r="QY136" s="5">
        <v>641</v>
      </c>
      <c r="QZ136" s="5" t="s">
        <v>33</v>
      </c>
      <c r="RA136" s="5" t="s">
        <v>33</v>
      </c>
      <c r="RB136" s="5" t="s">
        <v>33</v>
      </c>
      <c r="RC136" s="5" t="s">
        <v>33</v>
      </c>
      <c r="RD136" s="5" t="s">
        <v>33</v>
      </c>
      <c r="RE136" s="5" t="s">
        <v>33</v>
      </c>
      <c r="RF136" s="5" t="s">
        <v>33</v>
      </c>
      <c r="RG136" s="5" t="s">
        <v>33</v>
      </c>
      <c r="RH136" s="5" t="s">
        <v>33</v>
      </c>
      <c r="RI136" s="5" t="s">
        <v>33</v>
      </c>
      <c r="RJ136" s="5" t="s">
        <v>33</v>
      </c>
      <c r="RK136" s="5" t="s">
        <v>33</v>
      </c>
      <c r="RL136" s="5" t="s">
        <v>33</v>
      </c>
      <c r="RM136" s="5" t="s">
        <v>33</v>
      </c>
      <c r="RN136" s="5" t="s">
        <v>33</v>
      </c>
      <c r="RO136" s="5">
        <v>4114</v>
      </c>
      <c r="RP136" s="5">
        <v>4065</v>
      </c>
      <c r="RQ136" s="5">
        <v>4103</v>
      </c>
      <c r="RR136" s="5">
        <v>4069</v>
      </c>
      <c r="RS136" s="5">
        <v>3978</v>
      </c>
      <c r="RT136" s="5">
        <v>4717</v>
      </c>
      <c r="RU136" s="5">
        <v>4338</v>
      </c>
      <c r="RV136" s="5">
        <v>4391</v>
      </c>
      <c r="RW136" s="5">
        <v>4035</v>
      </c>
      <c r="RX136" s="5">
        <v>4649</v>
      </c>
      <c r="RY136" s="5">
        <v>4505</v>
      </c>
      <c r="RZ136" s="5">
        <v>5422</v>
      </c>
      <c r="SA136" s="5">
        <v>5036</v>
      </c>
      <c r="SB136" s="5">
        <v>5048</v>
      </c>
      <c r="SC136" s="5">
        <v>4952</v>
      </c>
      <c r="SD136" s="5">
        <v>4795</v>
      </c>
      <c r="SE136" s="5">
        <v>1601</v>
      </c>
      <c r="SF136" s="5" t="s">
        <v>33</v>
      </c>
      <c r="SG136" s="5" t="s">
        <v>33</v>
      </c>
      <c r="SH136" s="5" t="s">
        <v>33</v>
      </c>
      <c r="SI136" s="5" t="s">
        <v>33</v>
      </c>
      <c r="SJ136" s="5" t="s">
        <v>33</v>
      </c>
      <c r="SK136" s="5" t="s">
        <v>33</v>
      </c>
      <c r="SL136" s="5" t="s">
        <v>33</v>
      </c>
      <c r="SM136" s="5" t="s">
        <v>33</v>
      </c>
      <c r="SN136" s="5" t="s">
        <v>33</v>
      </c>
      <c r="SO136" s="5" t="s">
        <v>33</v>
      </c>
      <c r="SP136" s="5" t="s">
        <v>33</v>
      </c>
      <c r="SQ136" s="5" t="s">
        <v>33</v>
      </c>
      <c r="SR136" s="5" t="s">
        <v>33</v>
      </c>
      <c r="SS136" s="5" t="s">
        <v>33</v>
      </c>
      <c r="ST136" s="5" t="s">
        <v>33</v>
      </c>
      <c r="SU136" s="5">
        <v>2994</v>
      </c>
      <c r="SV136" s="5">
        <v>2285</v>
      </c>
      <c r="SW136" s="5">
        <v>4007</v>
      </c>
      <c r="SX136" s="5">
        <v>4625</v>
      </c>
      <c r="SY136" s="5">
        <v>3990</v>
      </c>
      <c r="SZ136" s="5">
        <v>3734</v>
      </c>
      <c r="TA136" s="5">
        <v>4222</v>
      </c>
      <c r="TB136" s="5">
        <v>5761</v>
      </c>
      <c r="TC136" s="5">
        <v>2226</v>
      </c>
      <c r="TD136" s="5">
        <v>2159</v>
      </c>
      <c r="TE136" s="5">
        <v>2080</v>
      </c>
      <c r="TF136" s="5">
        <v>769</v>
      </c>
      <c r="TG136" s="5">
        <v>334</v>
      </c>
      <c r="TH136" s="5">
        <v>222</v>
      </c>
      <c r="TI136" s="5">
        <v>333</v>
      </c>
      <c r="TJ136" s="5">
        <v>279</v>
      </c>
      <c r="TK136" s="5">
        <v>78</v>
      </c>
      <c r="TL136" s="5" t="s">
        <v>33</v>
      </c>
      <c r="TM136" s="5" t="s">
        <v>33</v>
      </c>
      <c r="TN136" s="5" t="s">
        <v>33</v>
      </c>
      <c r="TO136" s="5" t="s">
        <v>33</v>
      </c>
      <c r="TP136" s="5" t="s">
        <v>33</v>
      </c>
      <c r="TQ136" s="5" t="s">
        <v>33</v>
      </c>
      <c r="TR136" s="5" t="s">
        <v>33</v>
      </c>
      <c r="TS136" s="5" t="s">
        <v>33</v>
      </c>
      <c r="TT136" s="5" t="s">
        <v>33</v>
      </c>
      <c r="TU136" s="5" t="s">
        <v>33</v>
      </c>
      <c r="TV136" s="5" t="s">
        <v>33</v>
      </c>
      <c r="TW136" s="5" t="s">
        <v>33</v>
      </c>
      <c r="TX136" s="5" t="s">
        <v>33</v>
      </c>
      <c r="TY136" s="5" t="s">
        <v>33</v>
      </c>
      <c r="TZ136" s="5" t="s">
        <v>33</v>
      </c>
      <c r="UA136" s="5">
        <v>0</v>
      </c>
      <c r="UB136" s="5">
        <v>0</v>
      </c>
      <c r="UC136" s="5">
        <v>0</v>
      </c>
      <c r="UD136" s="5">
        <v>0</v>
      </c>
      <c r="UE136" s="5">
        <v>0</v>
      </c>
      <c r="UF136" s="5">
        <v>0</v>
      </c>
      <c r="UG136" s="5">
        <v>0</v>
      </c>
      <c r="UH136" s="5">
        <v>0</v>
      </c>
      <c r="UI136" s="5">
        <v>0</v>
      </c>
      <c r="UJ136" s="5">
        <v>0</v>
      </c>
      <c r="UK136" s="5">
        <v>0</v>
      </c>
      <c r="UL136" s="5">
        <v>0</v>
      </c>
      <c r="UM136" s="5">
        <v>0</v>
      </c>
      <c r="UN136" s="5">
        <v>0</v>
      </c>
      <c r="UO136" s="5">
        <v>0</v>
      </c>
      <c r="UP136" s="5">
        <v>0</v>
      </c>
      <c r="UQ136" s="5">
        <v>3</v>
      </c>
      <c r="UR136" s="5" t="s">
        <v>33</v>
      </c>
      <c r="US136" s="5" t="s">
        <v>33</v>
      </c>
      <c r="UT136" s="5" t="s">
        <v>33</v>
      </c>
      <c r="UU136" s="5" t="s">
        <v>33</v>
      </c>
      <c r="UV136" s="5" t="s">
        <v>33</v>
      </c>
      <c r="UW136" s="5" t="s">
        <v>33</v>
      </c>
      <c r="UX136" s="5" t="s">
        <v>33</v>
      </c>
      <c r="UY136" s="5" t="s">
        <v>33</v>
      </c>
      <c r="UZ136" s="5" t="s">
        <v>33</v>
      </c>
      <c r="VA136" s="5" t="s">
        <v>33</v>
      </c>
      <c r="VB136" s="5" t="s">
        <v>33</v>
      </c>
      <c r="VC136" s="5" t="s">
        <v>33</v>
      </c>
      <c r="VD136" s="5" t="s">
        <v>33</v>
      </c>
      <c r="VE136" s="5" t="s">
        <v>33</v>
      </c>
      <c r="VF136" s="5" t="s">
        <v>33</v>
      </c>
      <c r="VG136" s="5">
        <v>10660</v>
      </c>
      <c r="VH136" s="5">
        <v>9965</v>
      </c>
      <c r="VI136" s="5">
        <v>10205</v>
      </c>
      <c r="VJ136" s="5">
        <v>11116</v>
      </c>
      <c r="VK136" s="5">
        <v>9472</v>
      </c>
      <c r="VL136" s="5">
        <v>9469</v>
      </c>
      <c r="VM136" s="5">
        <v>11521</v>
      </c>
      <c r="VN136" s="5">
        <v>7767</v>
      </c>
      <c r="VO136" s="5">
        <v>7346</v>
      </c>
      <c r="VP136" s="5">
        <v>7235</v>
      </c>
      <c r="VQ136" s="5">
        <v>8416</v>
      </c>
      <c r="VR136" s="5">
        <v>7420</v>
      </c>
      <c r="VS136" s="5">
        <v>7392</v>
      </c>
      <c r="VT136" s="5">
        <v>7051</v>
      </c>
      <c r="VU136" s="5">
        <v>6196</v>
      </c>
      <c r="VV136" s="5">
        <v>6767</v>
      </c>
      <c r="VW136" s="5">
        <v>2524</v>
      </c>
      <c r="VX136" s="5" t="s">
        <v>33</v>
      </c>
      <c r="VY136" s="5" t="s">
        <v>33</v>
      </c>
      <c r="VZ136" s="5" t="s">
        <v>33</v>
      </c>
      <c r="WA136" s="5" t="s">
        <v>33</v>
      </c>
      <c r="WB136" s="5" t="s">
        <v>33</v>
      </c>
      <c r="WC136" s="5" t="s">
        <v>33</v>
      </c>
      <c r="WD136" s="5" t="s">
        <v>33</v>
      </c>
      <c r="WE136" s="5" t="s">
        <v>33</v>
      </c>
      <c r="WF136" s="5" t="s">
        <v>33</v>
      </c>
      <c r="WG136" s="5" t="s">
        <v>33</v>
      </c>
      <c r="WH136" s="5" t="s">
        <v>33</v>
      </c>
      <c r="WI136" s="5" t="s">
        <v>33</v>
      </c>
      <c r="WJ136" s="5" t="s">
        <v>33</v>
      </c>
      <c r="WK136" s="5" t="s">
        <v>33</v>
      </c>
      <c r="WL136" s="5" t="s">
        <v>33</v>
      </c>
      <c r="WM136" s="5">
        <v>0</v>
      </c>
      <c r="WN136" s="5">
        <v>0</v>
      </c>
      <c r="WO136" s="5">
        <v>0</v>
      </c>
      <c r="WP136" s="5">
        <v>0</v>
      </c>
      <c r="WQ136" s="5">
        <v>0</v>
      </c>
      <c r="WR136" s="5">
        <v>0</v>
      </c>
      <c r="WS136" s="5">
        <v>7</v>
      </c>
      <c r="WT136" s="5">
        <v>0</v>
      </c>
      <c r="WU136" s="5">
        <v>1</v>
      </c>
      <c r="WV136" s="5">
        <v>0</v>
      </c>
      <c r="WW136" s="5">
        <v>0</v>
      </c>
      <c r="WX136" s="5">
        <v>20</v>
      </c>
      <c r="WY136" s="5">
        <v>0</v>
      </c>
      <c r="WZ136" s="5">
        <v>38</v>
      </c>
      <c r="XA136" s="5">
        <v>51</v>
      </c>
      <c r="XB136" s="5">
        <v>38</v>
      </c>
      <c r="XC136" s="5">
        <v>0</v>
      </c>
      <c r="XD136" s="5" t="s">
        <v>33</v>
      </c>
      <c r="XE136" s="5" t="s">
        <v>33</v>
      </c>
      <c r="XF136" s="5" t="s">
        <v>33</v>
      </c>
      <c r="XG136" s="5" t="s">
        <v>33</v>
      </c>
      <c r="XH136" s="5" t="s">
        <v>33</v>
      </c>
      <c r="XI136" s="5" t="s">
        <v>33</v>
      </c>
      <c r="XJ136" s="5" t="s">
        <v>33</v>
      </c>
      <c r="XK136" s="5" t="s">
        <v>33</v>
      </c>
      <c r="XL136" s="5" t="s">
        <v>33</v>
      </c>
      <c r="XM136" s="5" t="s">
        <v>33</v>
      </c>
      <c r="XN136" s="5" t="s">
        <v>33</v>
      </c>
      <c r="XO136" s="5" t="s">
        <v>33</v>
      </c>
      <c r="XP136" s="5" t="s">
        <v>33</v>
      </c>
      <c r="XQ136" s="5" t="s">
        <v>33</v>
      </c>
      <c r="XR136" s="5" t="s">
        <v>33</v>
      </c>
      <c r="XS136" s="1">
        <v>19728</v>
      </c>
      <c r="XT136" s="3" t="s">
        <v>180</v>
      </c>
      <c r="XU136" s="3" t="s">
        <v>180</v>
      </c>
      <c r="XV136" s="3" t="s">
        <v>180</v>
      </c>
      <c r="XW136" s="3" t="s">
        <v>179</v>
      </c>
      <c r="XX136" s="3" t="s">
        <v>180</v>
      </c>
      <c r="XY136" s="3" t="s">
        <v>180</v>
      </c>
      <c r="XZ136" s="3" t="s">
        <v>261</v>
      </c>
    </row>
    <row r="137" spans="1:650" x14ac:dyDescent="0.3">
      <c r="A137" s="6" t="s">
        <v>168</v>
      </c>
      <c r="B137" s="1">
        <v>4887639</v>
      </c>
      <c r="C137" s="5">
        <v>0</v>
      </c>
      <c r="D137" s="5">
        <v>0</v>
      </c>
      <c r="E137" s="5">
        <v>0</v>
      </c>
      <c r="F137" s="5" t="s">
        <v>33</v>
      </c>
      <c r="G137" s="5" t="s">
        <v>33</v>
      </c>
      <c r="H137" s="5" t="s">
        <v>33</v>
      </c>
      <c r="I137" s="5" t="s">
        <v>33</v>
      </c>
      <c r="J137" s="5" t="s">
        <v>33</v>
      </c>
      <c r="K137" s="5" t="s">
        <v>33</v>
      </c>
      <c r="L137" s="5" t="s">
        <v>33</v>
      </c>
      <c r="M137" s="5" t="s">
        <v>33</v>
      </c>
      <c r="N137" s="5" t="s">
        <v>33</v>
      </c>
      <c r="O137" s="5" t="s">
        <v>33</v>
      </c>
      <c r="P137" s="5" t="s">
        <v>33</v>
      </c>
      <c r="Q137" s="5" t="s">
        <v>33</v>
      </c>
      <c r="R137" s="5" t="s">
        <v>33</v>
      </c>
      <c r="S137" s="5" t="s">
        <v>33</v>
      </c>
      <c r="T137" s="5" t="s">
        <v>33</v>
      </c>
      <c r="U137" s="5" t="s">
        <v>33</v>
      </c>
      <c r="V137" s="5" t="s">
        <v>33</v>
      </c>
      <c r="W137" s="5" t="s">
        <v>33</v>
      </c>
      <c r="X137" s="5" t="s">
        <v>33</v>
      </c>
      <c r="Y137" s="5" t="s">
        <v>33</v>
      </c>
      <c r="Z137" s="5" t="s">
        <v>33</v>
      </c>
      <c r="AA137" s="5" t="s">
        <v>33</v>
      </c>
      <c r="AB137" s="5" t="s">
        <v>33</v>
      </c>
      <c r="AC137" s="5" t="s">
        <v>33</v>
      </c>
      <c r="AD137" s="5" t="s">
        <v>33</v>
      </c>
      <c r="AE137" s="5" t="s">
        <v>33</v>
      </c>
      <c r="AF137" s="5" t="s">
        <v>33</v>
      </c>
      <c r="AG137" s="5" t="s">
        <v>33</v>
      </c>
      <c r="AH137" s="5" t="s">
        <v>33</v>
      </c>
      <c r="AI137" s="5">
        <v>258267</v>
      </c>
      <c r="AJ137" s="5">
        <v>0</v>
      </c>
      <c r="AK137" s="5">
        <v>0</v>
      </c>
      <c r="AL137" s="5" t="s">
        <v>33</v>
      </c>
      <c r="AM137" s="5" t="s">
        <v>33</v>
      </c>
      <c r="AN137" s="5" t="s">
        <v>33</v>
      </c>
      <c r="AO137" s="5" t="s">
        <v>33</v>
      </c>
      <c r="AP137" s="5" t="s">
        <v>33</v>
      </c>
      <c r="AQ137" s="5" t="s">
        <v>33</v>
      </c>
      <c r="AR137" s="5" t="s">
        <v>33</v>
      </c>
      <c r="AS137" s="5" t="s">
        <v>33</v>
      </c>
      <c r="AT137" s="5" t="s">
        <v>33</v>
      </c>
      <c r="AU137" s="5" t="s">
        <v>33</v>
      </c>
      <c r="AV137" s="5" t="s">
        <v>33</v>
      </c>
      <c r="AW137" s="5" t="s">
        <v>33</v>
      </c>
      <c r="AX137" s="5" t="s">
        <v>33</v>
      </c>
      <c r="AY137" s="5" t="s">
        <v>33</v>
      </c>
      <c r="AZ137" s="5" t="s">
        <v>33</v>
      </c>
      <c r="BA137" s="5" t="s">
        <v>33</v>
      </c>
      <c r="BB137" s="5" t="s">
        <v>33</v>
      </c>
      <c r="BC137" s="5" t="s">
        <v>33</v>
      </c>
      <c r="BD137" s="5" t="s">
        <v>33</v>
      </c>
      <c r="BE137" s="5" t="s">
        <v>33</v>
      </c>
      <c r="BF137" s="5" t="s">
        <v>33</v>
      </c>
      <c r="BG137" s="5" t="s">
        <v>33</v>
      </c>
      <c r="BH137" s="5" t="s">
        <v>33</v>
      </c>
      <c r="BI137" s="5" t="s">
        <v>33</v>
      </c>
      <c r="BJ137" s="5" t="s">
        <v>33</v>
      </c>
      <c r="BK137" s="5" t="s">
        <v>33</v>
      </c>
      <c r="BL137" s="5" t="s">
        <v>33</v>
      </c>
      <c r="BM137" s="5" t="s">
        <v>33</v>
      </c>
      <c r="BN137" s="5" t="s">
        <v>33</v>
      </c>
      <c r="BO137" s="5">
        <v>0</v>
      </c>
      <c r="BP137" s="5">
        <v>0</v>
      </c>
      <c r="BQ137" s="5">
        <v>0</v>
      </c>
      <c r="BR137" s="5" t="s">
        <v>33</v>
      </c>
      <c r="BS137" s="5" t="s">
        <v>33</v>
      </c>
      <c r="BT137" s="5" t="s">
        <v>33</v>
      </c>
      <c r="BU137" s="5" t="s">
        <v>33</v>
      </c>
      <c r="BV137" s="5" t="s">
        <v>33</v>
      </c>
      <c r="BW137" s="5" t="s">
        <v>33</v>
      </c>
      <c r="BX137" s="5" t="s">
        <v>33</v>
      </c>
      <c r="BY137" s="5" t="s">
        <v>33</v>
      </c>
      <c r="BZ137" s="5" t="s">
        <v>33</v>
      </c>
      <c r="CA137" s="5" t="s">
        <v>33</v>
      </c>
      <c r="CB137" s="5" t="s">
        <v>33</v>
      </c>
      <c r="CC137" s="5" t="s">
        <v>33</v>
      </c>
      <c r="CD137" s="5" t="s">
        <v>33</v>
      </c>
      <c r="CE137" s="5" t="s">
        <v>33</v>
      </c>
      <c r="CF137" s="5" t="s">
        <v>33</v>
      </c>
      <c r="CG137" s="5" t="s">
        <v>33</v>
      </c>
      <c r="CH137" s="5" t="s">
        <v>33</v>
      </c>
      <c r="CI137" s="5" t="s">
        <v>33</v>
      </c>
      <c r="CJ137" s="5" t="s">
        <v>33</v>
      </c>
      <c r="CK137" s="5" t="s">
        <v>33</v>
      </c>
      <c r="CL137" s="5" t="s">
        <v>33</v>
      </c>
      <c r="CM137" s="5" t="s">
        <v>33</v>
      </c>
      <c r="CN137" s="5" t="s">
        <v>33</v>
      </c>
      <c r="CO137" s="5" t="s">
        <v>33</v>
      </c>
      <c r="CP137" s="5" t="s">
        <v>33</v>
      </c>
      <c r="CQ137" s="5" t="s">
        <v>33</v>
      </c>
      <c r="CR137" s="5" t="s">
        <v>33</v>
      </c>
      <c r="CS137" s="5" t="s">
        <v>33</v>
      </c>
      <c r="CT137" s="5" t="s">
        <v>33</v>
      </c>
      <c r="CU137" s="5">
        <v>8103</v>
      </c>
      <c r="CV137" s="5">
        <v>11691</v>
      </c>
      <c r="CW137" s="5">
        <v>11191</v>
      </c>
      <c r="CX137" s="5" t="s">
        <v>33</v>
      </c>
      <c r="CY137" s="5" t="s">
        <v>33</v>
      </c>
      <c r="CZ137" s="5" t="s">
        <v>33</v>
      </c>
      <c r="DA137" s="5" t="s">
        <v>33</v>
      </c>
      <c r="DB137" s="5" t="s">
        <v>33</v>
      </c>
      <c r="DC137" s="5" t="s">
        <v>33</v>
      </c>
      <c r="DD137" s="5" t="s">
        <v>33</v>
      </c>
      <c r="DE137" s="5" t="s">
        <v>33</v>
      </c>
      <c r="DF137" s="5" t="s">
        <v>33</v>
      </c>
      <c r="DG137" s="5" t="s">
        <v>33</v>
      </c>
      <c r="DH137" s="5" t="s">
        <v>33</v>
      </c>
      <c r="DI137" s="5" t="s">
        <v>33</v>
      </c>
      <c r="DJ137" s="5" t="s">
        <v>33</v>
      </c>
      <c r="DK137" s="5" t="s">
        <v>33</v>
      </c>
      <c r="DL137" s="5" t="s">
        <v>33</v>
      </c>
      <c r="DM137" s="5" t="s">
        <v>33</v>
      </c>
      <c r="DN137" s="5" t="s">
        <v>33</v>
      </c>
      <c r="DO137" s="5" t="s">
        <v>33</v>
      </c>
      <c r="DP137" s="5" t="s">
        <v>33</v>
      </c>
      <c r="DQ137" s="5" t="s">
        <v>33</v>
      </c>
      <c r="DR137" s="5" t="s">
        <v>33</v>
      </c>
      <c r="DS137" s="5" t="s">
        <v>33</v>
      </c>
      <c r="DT137" s="5" t="s">
        <v>33</v>
      </c>
      <c r="DU137" s="5" t="s">
        <v>33</v>
      </c>
      <c r="DV137" s="5" t="s">
        <v>33</v>
      </c>
      <c r="DW137" s="5" t="s">
        <v>33</v>
      </c>
      <c r="DX137" s="5" t="s">
        <v>33</v>
      </c>
      <c r="DY137" s="5" t="s">
        <v>33</v>
      </c>
      <c r="DZ137" s="5" t="s">
        <v>33</v>
      </c>
      <c r="EA137" s="5">
        <v>96</v>
      </c>
      <c r="EB137" s="5">
        <v>112</v>
      </c>
      <c r="EC137" s="5">
        <v>337</v>
      </c>
      <c r="ED137" s="5" t="s">
        <v>33</v>
      </c>
      <c r="EE137" s="5" t="s">
        <v>33</v>
      </c>
      <c r="EF137" s="5" t="s">
        <v>33</v>
      </c>
      <c r="EG137" s="5" t="s">
        <v>33</v>
      </c>
      <c r="EH137" s="5" t="s">
        <v>33</v>
      </c>
      <c r="EI137" s="5" t="s">
        <v>33</v>
      </c>
      <c r="EJ137" s="5" t="s">
        <v>33</v>
      </c>
      <c r="EK137" s="5" t="s">
        <v>33</v>
      </c>
      <c r="EL137" s="5" t="s">
        <v>33</v>
      </c>
      <c r="EM137" s="5" t="s">
        <v>33</v>
      </c>
      <c r="EN137" s="5" t="s">
        <v>33</v>
      </c>
      <c r="EO137" s="5" t="s">
        <v>33</v>
      </c>
      <c r="EP137" s="5" t="s">
        <v>33</v>
      </c>
      <c r="EQ137" s="5" t="s">
        <v>33</v>
      </c>
      <c r="ER137" s="5" t="s">
        <v>33</v>
      </c>
      <c r="ES137" s="5" t="s">
        <v>33</v>
      </c>
      <c r="ET137" s="5" t="s">
        <v>33</v>
      </c>
      <c r="EU137" s="5" t="s">
        <v>33</v>
      </c>
      <c r="EV137" s="5" t="s">
        <v>33</v>
      </c>
      <c r="EW137" s="5" t="s">
        <v>33</v>
      </c>
      <c r="EX137" s="5" t="s">
        <v>33</v>
      </c>
      <c r="EY137" s="5" t="s">
        <v>33</v>
      </c>
      <c r="EZ137" s="5" t="s">
        <v>33</v>
      </c>
      <c r="FA137" s="5" t="s">
        <v>33</v>
      </c>
      <c r="FB137" s="5" t="s">
        <v>33</v>
      </c>
      <c r="FC137" s="5" t="s">
        <v>33</v>
      </c>
      <c r="FD137" s="5" t="s">
        <v>33</v>
      </c>
      <c r="FE137" s="5" t="s">
        <v>33</v>
      </c>
      <c r="FF137" s="5" t="s">
        <v>33</v>
      </c>
      <c r="FG137" s="5">
        <v>0</v>
      </c>
      <c r="FH137" s="5">
        <v>0</v>
      </c>
      <c r="FI137" s="5">
        <v>0</v>
      </c>
      <c r="FJ137" s="5" t="s">
        <v>33</v>
      </c>
      <c r="FK137" s="5" t="s">
        <v>33</v>
      </c>
      <c r="FL137" s="5" t="s">
        <v>33</v>
      </c>
      <c r="FM137" s="5" t="s">
        <v>33</v>
      </c>
      <c r="FN137" s="5" t="s">
        <v>33</v>
      </c>
      <c r="FO137" s="5" t="s">
        <v>33</v>
      </c>
      <c r="FP137" s="5" t="s">
        <v>33</v>
      </c>
      <c r="FQ137" s="5" t="s">
        <v>33</v>
      </c>
      <c r="FR137" s="5" t="s">
        <v>33</v>
      </c>
      <c r="FS137" s="5" t="s">
        <v>33</v>
      </c>
      <c r="FT137" s="5" t="s">
        <v>33</v>
      </c>
      <c r="FU137" s="5" t="s">
        <v>33</v>
      </c>
      <c r="FV137" s="5" t="s">
        <v>33</v>
      </c>
      <c r="FW137" s="5" t="s">
        <v>33</v>
      </c>
      <c r="FX137" s="5" t="s">
        <v>33</v>
      </c>
      <c r="FY137" s="5" t="s">
        <v>33</v>
      </c>
      <c r="FZ137" s="5" t="s">
        <v>33</v>
      </c>
      <c r="GA137" s="5" t="s">
        <v>33</v>
      </c>
      <c r="GB137" s="5" t="s">
        <v>33</v>
      </c>
      <c r="GC137" s="5" t="s">
        <v>33</v>
      </c>
      <c r="GD137" s="5" t="s">
        <v>33</v>
      </c>
      <c r="GE137" s="5" t="s">
        <v>33</v>
      </c>
      <c r="GF137" s="5" t="s">
        <v>33</v>
      </c>
      <c r="GG137" s="5" t="s">
        <v>33</v>
      </c>
      <c r="GH137" s="5" t="s">
        <v>33</v>
      </c>
      <c r="GI137" s="5" t="s">
        <v>33</v>
      </c>
      <c r="GJ137" s="5" t="s">
        <v>33</v>
      </c>
      <c r="GK137" s="5" t="s">
        <v>33</v>
      </c>
      <c r="GL137" s="5" t="s">
        <v>33</v>
      </c>
      <c r="GM137" s="5">
        <v>266466</v>
      </c>
      <c r="GN137" s="5">
        <v>11803</v>
      </c>
      <c r="GO137" s="5">
        <v>11528</v>
      </c>
      <c r="GP137" s="5" t="s">
        <v>33</v>
      </c>
      <c r="GQ137" s="5" t="s">
        <v>33</v>
      </c>
      <c r="GR137" s="5" t="s">
        <v>33</v>
      </c>
      <c r="GS137" s="5" t="s">
        <v>33</v>
      </c>
      <c r="GT137" s="5" t="s">
        <v>33</v>
      </c>
      <c r="GU137" s="5" t="s">
        <v>33</v>
      </c>
      <c r="GV137" s="5" t="s">
        <v>33</v>
      </c>
      <c r="GW137" s="5" t="s">
        <v>33</v>
      </c>
      <c r="GX137" s="5" t="s">
        <v>33</v>
      </c>
      <c r="GY137" s="5" t="s">
        <v>33</v>
      </c>
      <c r="GZ137" s="5" t="s">
        <v>33</v>
      </c>
      <c r="HA137" s="5" t="s">
        <v>33</v>
      </c>
      <c r="HB137" s="5" t="s">
        <v>33</v>
      </c>
      <c r="HC137" s="5" t="s">
        <v>33</v>
      </c>
      <c r="HD137" s="5" t="s">
        <v>33</v>
      </c>
      <c r="HE137" s="5" t="s">
        <v>33</v>
      </c>
      <c r="HF137" s="5" t="s">
        <v>33</v>
      </c>
      <c r="HG137" s="5" t="s">
        <v>33</v>
      </c>
      <c r="HH137" s="5" t="s">
        <v>33</v>
      </c>
      <c r="HI137" s="5" t="s">
        <v>33</v>
      </c>
      <c r="HJ137" s="5" t="s">
        <v>33</v>
      </c>
      <c r="HK137" s="5" t="s">
        <v>33</v>
      </c>
      <c r="HL137" s="5" t="s">
        <v>33</v>
      </c>
      <c r="HM137" s="5" t="s">
        <v>33</v>
      </c>
      <c r="HN137" s="5" t="s">
        <v>33</v>
      </c>
      <c r="HO137" s="5" t="s">
        <v>33</v>
      </c>
      <c r="HP137" s="5" t="s">
        <v>33</v>
      </c>
      <c r="HQ137" s="5" t="s">
        <v>33</v>
      </c>
      <c r="HR137" s="5" t="s">
        <v>33</v>
      </c>
      <c r="HS137" s="5">
        <v>46922</v>
      </c>
      <c r="HT137" s="5">
        <v>38997</v>
      </c>
      <c r="HU137" s="5">
        <v>40494</v>
      </c>
      <c r="HV137" s="5" t="s">
        <v>33</v>
      </c>
      <c r="HW137" s="5" t="s">
        <v>33</v>
      </c>
      <c r="HX137" s="5" t="s">
        <v>33</v>
      </c>
      <c r="HY137" s="5" t="s">
        <v>33</v>
      </c>
      <c r="HZ137" s="5" t="s">
        <v>33</v>
      </c>
      <c r="IA137" s="5" t="s">
        <v>33</v>
      </c>
      <c r="IB137" s="5" t="s">
        <v>33</v>
      </c>
      <c r="IC137" s="5" t="s">
        <v>33</v>
      </c>
      <c r="ID137" s="5" t="s">
        <v>33</v>
      </c>
      <c r="IE137" s="5" t="s">
        <v>33</v>
      </c>
      <c r="IF137" s="5" t="s">
        <v>33</v>
      </c>
      <c r="IG137" s="5" t="s">
        <v>33</v>
      </c>
      <c r="IH137" s="5" t="s">
        <v>33</v>
      </c>
      <c r="II137" s="5" t="s">
        <v>33</v>
      </c>
      <c r="IJ137" s="5" t="s">
        <v>33</v>
      </c>
      <c r="IK137" s="5" t="s">
        <v>33</v>
      </c>
      <c r="IL137" s="5" t="s">
        <v>33</v>
      </c>
      <c r="IM137" s="5" t="s">
        <v>33</v>
      </c>
      <c r="IN137" s="5" t="s">
        <v>33</v>
      </c>
      <c r="IO137" s="5" t="s">
        <v>33</v>
      </c>
      <c r="IP137" s="5" t="s">
        <v>33</v>
      </c>
      <c r="IQ137" s="5" t="s">
        <v>33</v>
      </c>
      <c r="IR137" s="5" t="s">
        <v>33</v>
      </c>
      <c r="IS137" s="5" t="s">
        <v>33</v>
      </c>
      <c r="IT137" s="5" t="s">
        <v>33</v>
      </c>
      <c r="IU137" s="5" t="s">
        <v>33</v>
      </c>
      <c r="IV137" s="5" t="s">
        <v>33</v>
      </c>
      <c r="IW137" s="5" t="s">
        <v>33</v>
      </c>
      <c r="IX137" s="5" t="s">
        <v>33</v>
      </c>
      <c r="IY137" s="5">
        <v>1867</v>
      </c>
      <c r="IZ137" s="5">
        <v>0</v>
      </c>
      <c r="JA137" s="5">
        <v>0</v>
      </c>
      <c r="JB137" s="5" t="s">
        <v>33</v>
      </c>
      <c r="JC137" s="5" t="s">
        <v>33</v>
      </c>
      <c r="JD137" s="5" t="s">
        <v>33</v>
      </c>
      <c r="JE137" s="5" t="s">
        <v>33</v>
      </c>
      <c r="JF137" s="5" t="s">
        <v>33</v>
      </c>
      <c r="JG137" s="5" t="s">
        <v>33</v>
      </c>
      <c r="JH137" s="5" t="s">
        <v>33</v>
      </c>
      <c r="JI137" s="5" t="s">
        <v>33</v>
      </c>
      <c r="JJ137" s="5" t="s">
        <v>33</v>
      </c>
      <c r="JK137" s="5" t="s">
        <v>33</v>
      </c>
      <c r="JL137" s="5" t="s">
        <v>33</v>
      </c>
      <c r="JM137" s="5" t="s">
        <v>33</v>
      </c>
      <c r="JN137" s="5" t="s">
        <v>33</v>
      </c>
      <c r="JO137" s="5" t="s">
        <v>33</v>
      </c>
      <c r="JP137" s="5" t="s">
        <v>33</v>
      </c>
      <c r="JQ137" s="5" t="s">
        <v>33</v>
      </c>
      <c r="JR137" s="5" t="s">
        <v>33</v>
      </c>
      <c r="JS137" s="5" t="s">
        <v>33</v>
      </c>
      <c r="JT137" s="5" t="s">
        <v>33</v>
      </c>
      <c r="JU137" s="5" t="s">
        <v>33</v>
      </c>
      <c r="JV137" s="5" t="s">
        <v>33</v>
      </c>
      <c r="JW137" s="5" t="s">
        <v>33</v>
      </c>
      <c r="JX137" s="5" t="s">
        <v>33</v>
      </c>
      <c r="JY137" s="5" t="s">
        <v>33</v>
      </c>
      <c r="JZ137" s="5" t="s">
        <v>33</v>
      </c>
      <c r="KA137" s="5" t="s">
        <v>33</v>
      </c>
      <c r="KB137" s="5" t="s">
        <v>33</v>
      </c>
      <c r="KC137" s="5" t="s">
        <v>33</v>
      </c>
      <c r="KD137" s="5" t="s">
        <v>33</v>
      </c>
      <c r="KE137" s="5">
        <v>16802</v>
      </c>
      <c r="KF137" s="5">
        <v>6544</v>
      </c>
      <c r="KG137" s="5">
        <v>6493</v>
      </c>
      <c r="KH137" s="5" t="s">
        <v>33</v>
      </c>
      <c r="KI137" s="5" t="s">
        <v>33</v>
      </c>
      <c r="KJ137" s="5" t="s">
        <v>33</v>
      </c>
      <c r="KK137" s="5" t="s">
        <v>33</v>
      </c>
      <c r="KL137" s="5" t="s">
        <v>33</v>
      </c>
      <c r="KM137" s="5" t="s">
        <v>33</v>
      </c>
      <c r="KN137" s="5" t="s">
        <v>33</v>
      </c>
      <c r="KO137" s="5" t="s">
        <v>33</v>
      </c>
      <c r="KP137" s="5" t="s">
        <v>33</v>
      </c>
      <c r="KQ137" s="5" t="s">
        <v>33</v>
      </c>
      <c r="KR137" s="5" t="s">
        <v>33</v>
      </c>
      <c r="KS137" s="5" t="s">
        <v>33</v>
      </c>
      <c r="KT137" s="5" t="s">
        <v>33</v>
      </c>
      <c r="KU137" s="5" t="s">
        <v>33</v>
      </c>
      <c r="KV137" s="5" t="s">
        <v>33</v>
      </c>
      <c r="KW137" s="5" t="s">
        <v>33</v>
      </c>
      <c r="KX137" s="5" t="s">
        <v>33</v>
      </c>
      <c r="KY137" s="5" t="s">
        <v>33</v>
      </c>
      <c r="KZ137" s="5" t="s">
        <v>33</v>
      </c>
      <c r="LA137" s="5" t="s">
        <v>33</v>
      </c>
      <c r="LB137" s="5" t="s">
        <v>33</v>
      </c>
      <c r="LC137" s="5" t="s">
        <v>33</v>
      </c>
      <c r="LD137" s="5" t="s">
        <v>33</v>
      </c>
      <c r="LE137" s="5" t="s">
        <v>33</v>
      </c>
      <c r="LF137" s="5" t="s">
        <v>33</v>
      </c>
      <c r="LG137" s="5" t="s">
        <v>33</v>
      </c>
      <c r="LH137" s="5" t="s">
        <v>33</v>
      </c>
      <c r="LI137" s="5" t="s">
        <v>33</v>
      </c>
      <c r="LJ137" s="5" t="s">
        <v>33</v>
      </c>
      <c r="LK137" s="5">
        <v>0</v>
      </c>
      <c r="LL137" s="5">
        <v>0</v>
      </c>
      <c r="LM137" s="5">
        <v>0</v>
      </c>
      <c r="LN137" s="5" t="s">
        <v>33</v>
      </c>
      <c r="LO137" s="5" t="s">
        <v>33</v>
      </c>
      <c r="LP137" s="5" t="s">
        <v>33</v>
      </c>
      <c r="LQ137" s="5" t="s">
        <v>33</v>
      </c>
      <c r="LR137" s="5" t="s">
        <v>33</v>
      </c>
      <c r="LS137" s="5" t="s">
        <v>33</v>
      </c>
      <c r="LT137" s="5" t="s">
        <v>33</v>
      </c>
      <c r="LU137" s="5" t="s">
        <v>33</v>
      </c>
      <c r="LV137" s="5" t="s">
        <v>33</v>
      </c>
      <c r="LW137" s="5" t="s">
        <v>33</v>
      </c>
      <c r="LX137" s="5" t="s">
        <v>33</v>
      </c>
      <c r="LY137" s="5" t="s">
        <v>33</v>
      </c>
      <c r="LZ137" s="5" t="s">
        <v>33</v>
      </c>
      <c r="MA137" s="5" t="s">
        <v>33</v>
      </c>
      <c r="MB137" s="5" t="s">
        <v>33</v>
      </c>
      <c r="MC137" s="5" t="s">
        <v>33</v>
      </c>
      <c r="MD137" s="5" t="s">
        <v>33</v>
      </c>
      <c r="ME137" s="5" t="s">
        <v>33</v>
      </c>
      <c r="MF137" s="5" t="s">
        <v>33</v>
      </c>
      <c r="MG137" s="5" t="s">
        <v>33</v>
      </c>
      <c r="MH137" s="5" t="s">
        <v>33</v>
      </c>
      <c r="MI137" s="5" t="s">
        <v>33</v>
      </c>
      <c r="MJ137" s="5" t="s">
        <v>33</v>
      </c>
      <c r="MK137" s="5" t="s">
        <v>33</v>
      </c>
      <c r="ML137" s="5" t="s">
        <v>33</v>
      </c>
      <c r="MM137" s="5" t="s">
        <v>33</v>
      </c>
      <c r="MN137" s="5" t="s">
        <v>33</v>
      </c>
      <c r="MO137" s="5" t="s">
        <v>33</v>
      </c>
      <c r="MP137" s="5" t="s">
        <v>33</v>
      </c>
      <c r="MQ137" s="5">
        <v>242</v>
      </c>
      <c r="MR137" s="5">
        <v>0</v>
      </c>
      <c r="MS137" s="5">
        <v>0</v>
      </c>
      <c r="MT137" s="5" t="s">
        <v>33</v>
      </c>
      <c r="MU137" s="5" t="s">
        <v>33</v>
      </c>
      <c r="MV137" s="5" t="s">
        <v>33</v>
      </c>
      <c r="MW137" s="5" t="s">
        <v>33</v>
      </c>
      <c r="MX137" s="5" t="s">
        <v>33</v>
      </c>
      <c r="MY137" s="5" t="s">
        <v>33</v>
      </c>
      <c r="MZ137" s="5" t="s">
        <v>33</v>
      </c>
      <c r="NA137" s="5" t="s">
        <v>33</v>
      </c>
      <c r="NB137" s="5" t="s">
        <v>33</v>
      </c>
      <c r="NC137" s="5" t="s">
        <v>33</v>
      </c>
      <c r="ND137" s="5" t="s">
        <v>33</v>
      </c>
      <c r="NE137" s="5" t="s">
        <v>33</v>
      </c>
      <c r="NF137" s="5" t="s">
        <v>33</v>
      </c>
      <c r="NG137" s="5" t="s">
        <v>33</v>
      </c>
      <c r="NH137" s="5" t="s">
        <v>33</v>
      </c>
      <c r="NI137" s="5" t="s">
        <v>33</v>
      </c>
      <c r="NJ137" s="5" t="s">
        <v>33</v>
      </c>
      <c r="NK137" s="5" t="s">
        <v>33</v>
      </c>
      <c r="NL137" s="5" t="s">
        <v>33</v>
      </c>
      <c r="NM137" s="5" t="s">
        <v>33</v>
      </c>
      <c r="NN137" s="5" t="s">
        <v>33</v>
      </c>
      <c r="NO137" s="5" t="s">
        <v>33</v>
      </c>
      <c r="NP137" s="5" t="s">
        <v>33</v>
      </c>
      <c r="NQ137" s="5" t="s">
        <v>33</v>
      </c>
      <c r="NR137" s="5" t="s">
        <v>33</v>
      </c>
      <c r="NS137" s="5" t="s">
        <v>33</v>
      </c>
      <c r="NT137" s="5" t="s">
        <v>33</v>
      </c>
      <c r="NU137" s="5" t="s">
        <v>33</v>
      </c>
      <c r="NV137" s="5" t="s">
        <v>33</v>
      </c>
      <c r="NW137" s="5">
        <v>0</v>
      </c>
      <c r="NX137" s="5">
        <v>0</v>
      </c>
      <c r="NY137" s="5">
        <v>0</v>
      </c>
      <c r="NZ137" s="5" t="s">
        <v>33</v>
      </c>
      <c r="OA137" s="5" t="s">
        <v>33</v>
      </c>
      <c r="OB137" s="5" t="s">
        <v>33</v>
      </c>
      <c r="OC137" s="5" t="s">
        <v>33</v>
      </c>
      <c r="OD137" s="5" t="s">
        <v>33</v>
      </c>
      <c r="OE137" s="5" t="s">
        <v>33</v>
      </c>
      <c r="OF137" s="5" t="s">
        <v>33</v>
      </c>
      <c r="OG137" s="5" t="s">
        <v>33</v>
      </c>
      <c r="OH137" s="5" t="s">
        <v>33</v>
      </c>
      <c r="OI137" s="5" t="s">
        <v>33</v>
      </c>
      <c r="OJ137" s="5" t="s">
        <v>33</v>
      </c>
      <c r="OK137" s="5" t="s">
        <v>33</v>
      </c>
      <c r="OL137" s="5" t="s">
        <v>33</v>
      </c>
      <c r="OM137" s="5" t="s">
        <v>33</v>
      </c>
      <c r="ON137" s="5" t="s">
        <v>33</v>
      </c>
      <c r="OO137" s="5" t="s">
        <v>33</v>
      </c>
      <c r="OP137" s="5" t="s">
        <v>33</v>
      </c>
      <c r="OQ137" s="5" t="s">
        <v>33</v>
      </c>
      <c r="OR137" s="5" t="s">
        <v>33</v>
      </c>
      <c r="OS137" s="5" t="s">
        <v>33</v>
      </c>
      <c r="OT137" s="5" t="s">
        <v>33</v>
      </c>
      <c r="OU137" s="5" t="s">
        <v>33</v>
      </c>
      <c r="OV137" s="5" t="s">
        <v>33</v>
      </c>
      <c r="OW137" s="5" t="s">
        <v>33</v>
      </c>
      <c r="OX137" s="5" t="s">
        <v>33</v>
      </c>
      <c r="OY137" s="5" t="s">
        <v>33</v>
      </c>
      <c r="OZ137" s="5" t="s">
        <v>33</v>
      </c>
      <c r="PA137" s="5" t="s">
        <v>33</v>
      </c>
      <c r="PB137" s="5" t="s">
        <v>33</v>
      </c>
      <c r="PC137" s="5">
        <v>1487</v>
      </c>
      <c r="PD137" s="5">
        <v>1331</v>
      </c>
      <c r="PE137" s="5">
        <v>1574</v>
      </c>
      <c r="PF137" s="5" t="s">
        <v>33</v>
      </c>
      <c r="PG137" s="5" t="s">
        <v>33</v>
      </c>
      <c r="PH137" s="5" t="s">
        <v>33</v>
      </c>
      <c r="PI137" s="5" t="s">
        <v>33</v>
      </c>
      <c r="PJ137" s="5" t="s">
        <v>33</v>
      </c>
      <c r="PK137" s="5" t="s">
        <v>33</v>
      </c>
      <c r="PL137" s="5" t="s">
        <v>33</v>
      </c>
      <c r="PM137" s="5" t="s">
        <v>33</v>
      </c>
      <c r="PN137" s="5" t="s">
        <v>33</v>
      </c>
      <c r="PO137" s="5" t="s">
        <v>33</v>
      </c>
      <c r="PP137" s="5" t="s">
        <v>33</v>
      </c>
      <c r="PQ137" s="5" t="s">
        <v>33</v>
      </c>
      <c r="PR137" s="5" t="s">
        <v>33</v>
      </c>
      <c r="PS137" s="5" t="s">
        <v>33</v>
      </c>
      <c r="PT137" s="5" t="s">
        <v>33</v>
      </c>
      <c r="PU137" s="5" t="s">
        <v>33</v>
      </c>
      <c r="PV137" s="5" t="s">
        <v>33</v>
      </c>
      <c r="PW137" s="5" t="s">
        <v>33</v>
      </c>
      <c r="PX137" s="5" t="s">
        <v>33</v>
      </c>
      <c r="PY137" s="5" t="s">
        <v>33</v>
      </c>
      <c r="PZ137" s="5" t="s">
        <v>33</v>
      </c>
      <c r="QA137" s="5" t="s">
        <v>33</v>
      </c>
      <c r="QB137" s="5" t="s">
        <v>33</v>
      </c>
      <c r="QC137" s="5" t="s">
        <v>33</v>
      </c>
      <c r="QD137" s="5" t="s">
        <v>33</v>
      </c>
      <c r="QE137" s="5" t="s">
        <v>33</v>
      </c>
      <c r="QF137" s="5" t="s">
        <v>33</v>
      </c>
      <c r="QG137" s="5" t="s">
        <v>33</v>
      </c>
      <c r="QH137" s="5" t="s">
        <v>33</v>
      </c>
      <c r="QI137" s="5">
        <v>3038</v>
      </c>
      <c r="QJ137" s="5">
        <v>2211</v>
      </c>
      <c r="QK137" s="5">
        <v>2742</v>
      </c>
      <c r="QL137" s="5" t="s">
        <v>33</v>
      </c>
      <c r="QM137" s="5" t="s">
        <v>33</v>
      </c>
      <c r="QN137" s="5" t="s">
        <v>33</v>
      </c>
      <c r="QO137" s="5" t="s">
        <v>33</v>
      </c>
      <c r="QP137" s="5" t="s">
        <v>33</v>
      </c>
      <c r="QQ137" s="5" t="s">
        <v>33</v>
      </c>
      <c r="QR137" s="5" t="s">
        <v>33</v>
      </c>
      <c r="QS137" s="5" t="s">
        <v>33</v>
      </c>
      <c r="QT137" s="5" t="s">
        <v>33</v>
      </c>
      <c r="QU137" s="5" t="s">
        <v>33</v>
      </c>
      <c r="QV137" s="5" t="s">
        <v>33</v>
      </c>
      <c r="QW137" s="5" t="s">
        <v>33</v>
      </c>
      <c r="QX137" s="5" t="s">
        <v>33</v>
      </c>
      <c r="QY137" s="5" t="s">
        <v>33</v>
      </c>
      <c r="QZ137" s="5" t="s">
        <v>33</v>
      </c>
      <c r="RA137" s="5" t="s">
        <v>33</v>
      </c>
      <c r="RB137" s="5" t="s">
        <v>33</v>
      </c>
      <c r="RC137" s="5" t="s">
        <v>33</v>
      </c>
      <c r="RD137" s="5" t="s">
        <v>33</v>
      </c>
      <c r="RE137" s="5" t="s">
        <v>33</v>
      </c>
      <c r="RF137" s="5" t="s">
        <v>33</v>
      </c>
      <c r="RG137" s="5" t="s">
        <v>33</v>
      </c>
      <c r="RH137" s="5" t="s">
        <v>33</v>
      </c>
      <c r="RI137" s="5" t="s">
        <v>33</v>
      </c>
      <c r="RJ137" s="5" t="s">
        <v>33</v>
      </c>
      <c r="RK137" s="5" t="s">
        <v>33</v>
      </c>
      <c r="RL137" s="5" t="s">
        <v>33</v>
      </c>
      <c r="RM137" s="5" t="s">
        <v>33</v>
      </c>
      <c r="RN137" s="5" t="s">
        <v>33</v>
      </c>
      <c r="RO137" s="5">
        <v>1222</v>
      </c>
      <c r="RP137" s="5">
        <v>973</v>
      </c>
      <c r="RQ137" s="5">
        <v>1175</v>
      </c>
      <c r="RR137" s="5" t="s">
        <v>33</v>
      </c>
      <c r="RS137" s="5" t="s">
        <v>33</v>
      </c>
      <c r="RT137" s="5" t="s">
        <v>33</v>
      </c>
      <c r="RU137" s="5" t="s">
        <v>33</v>
      </c>
      <c r="RV137" s="5" t="s">
        <v>33</v>
      </c>
      <c r="RW137" s="5" t="s">
        <v>33</v>
      </c>
      <c r="RX137" s="5" t="s">
        <v>33</v>
      </c>
      <c r="RY137" s="5" t="s">
        <v>33</v>
      </c>
      <c r="RZ137" s="5" t="s">
        <v>33</v>
      </c>
      <c r="SA137" s="5" t="s">
        <v>33</v>
      </c>
      <c r="SB137" s="5" t="s">
        <v>33</v>
      </c>
      <c r="SC137" s="5" t="s">
        <v>33</v>
      </c>
      <c r="SD137" s="5" t="s">
        <v>33</v>
      </c>
      <c r="SE137" s="5" t="s">
        <v>33</v>
      </c>
      <c r="SF137" s="5" t="s">
        <v>33</v>
      </c>
      <c r="SG137" s="5" t="s">
        <v>33</v>
      </c>
      <c r="SH137" s="5" t="s">
        <v>33</v>
      </c>
      <c r="SI137" s="5" t="s">
        <v>33</v>
      </c>
      <c r="SJ137" s="5" t="s">
        <v>33</v>
      </c>
      <c r="SK137" s="5" t="s">
        <v>33</v>
      </c>
      <c r="SL137" s="5" t="s">
        <v>33</v>
      </c>
      <c r="SM137" s="5" t="s">
        <v>33</v>
      </c>
      <c r="SN137" s="5" t="s">
        <v>33</v>
      </c>
      <c r="SO137" s="5" t="s">
        <v>33</v>
      </c>
      <c r="SP137" s="5" t="s">
        <v>33</v>
      </c>
      <c r="SQ137" s="5" t="s">
        <v>33</v>
      </c>
      <c r="SR137" s="5" t="s">
        <v>33</v>
      </c>
      <c r="SS137" s="5" t="s">
        <v>33</v>
      </c>
      <c r="ST137" s="5" t="s">
        <v>33</v>
      </c>
      <c r="SU137" s="5">
        <v>2791</v>
      </c>
      <c r="SV137" s="5">
        <v>1651</v>
      </c>
      <c r="SW137" s="5">
        <v>1867</v>
      </c>
      <c r="SX137" s="5" t="s">
        <v>33</v>
      </c>
      <c r="SY137" s="5" t="s">
        <v>33</v>
      </c>
      <c r="SZ137" s="5" t="s">
        <v>33</v>
      </c>
      <c r="TA137" s="5" t="s">
        <v>33</v>
      </c>
      <c r="TB137" s="5" t="s">
        <v>33</v>
      </c>
      <c r="TC137" s="5" t="s">
        <v>33</v>
      </c>
      <c r="TD137" s="5" t="s">
        <v>33</v>
      </c>
      <c r="TE137" s="5" t="s">
        <v>33</v>
      </c>
      <c r="TF137" s="5" t="s">
        <v>33</v>
      </c>
      <c r="TG137" s="5" t="s">
        <v>33</v>
      </c>
      <c r="TH137" s="5" t="s">
        <v>33</v>
      </c>
      <c r="TI137" s="5" t="s">
        <v>33</v>
      </c>
      <c r="TJ137" s="5" t="s">
        <v>33</v>
      </c>
      <c r="TK137" s="5" t="s">
        <v>33</v>
      </c>
      <c r="TL137" s="5" t="s">
        <v>33</v>
      </c>
      <c r="TM137" s="5" t="s">
        <v>33</v>
      </c>
      <c r="TN137" s="5" t="s">
        <v>33</v>
      </c>
      <c r="TO137" s="5" t="s">
        <v>33</v>
      </c>
      <c r="TP137" s="5" t="s">
        <v>33</v>
      </c>
      <c r="TQ137" s="5" t="s">
        <v>33</v>
      </c>
      <c r="TR137" s="5" t="s">
        <v>33</v>
      </c>
      <c r="TS137" s="5" t="s">
        <v>33</v>
      </c>
      <c r="TT137" s="5" t="s">
        <v>33</v>
      </c>
      <c r="TU137" s="5" t="s">
        <v>33</v>
      </c>
      <c r="TV137" s="5" t="s">
        <v>33</v>
      </c>
      <c r="TW137" s="5" t="s">
        <v>33</v>
      </c>
      <c r="TX137" s="5" t="s">
        <v>33</v>
      </c>
      <c r="TY137" s="5" t="s">
        <v>33</v>
      </c>
      <c r="TZ137" s="5" t="s">
        <v>33</v>
      </c>
      <c r="UA137" s="5">
        <v>0</v>
      </c>
      <c r="UB137" s="5">
        <v>1</v>
      </c>
      <c r="UC137" s="5">
        <v>2</v>
      </c>
      <c r="UD137" s="5" t="s">
        <v>33</v>
      </c>
      <c r="UE137" s="5" t="s">
        <v>33</v>
      </c>
      <c r="UF137" s="5" t="s">
        <v>33</v>
      </c>
      <c r="UG137" s="5" t="s">
        <v>33</v>
      </c>
      <c r="UH137" s="5" t="s">
        <v>33</v>
      </c>
      <c r="UI137" s="5" t="s">
        <v>33</v>
      </c>
      <c r="UJ137" s="5" t="s">
        <v>33</v>
      </c>
      <c r="UK137" s="5" t="s">
        <v>33</v>
      </c>
      <c r="UL137" s="5" t="s">
        <v>33</v>
      </c>
      <c r="UM137" s="5" t="s">
        <v>33</v>
      </c>
      <c r="UN137" s="5" t="s">
        <v>33</v>
      </c>
      <c r="UO137" s="5" t="s">
        <v>33</v>
      </c>
      <c r="UP137" s="5" t="s">
        <v>33</v>
      </c>
      <c r="UQ137" s="5" t="s">
        <v>33</v>
      </c>
      <c r="UR137" s="5" t="s">
        <v>33</v>
      </c>
      <c r="US137" s="5" t="s">
        <v>33</v>
      </c>
      <c r="UT137" s="5" t="s">
        <v>33</v>
      </c>
      <c r="UU137" s="5" t="s">
        <v>33</v>
      </c>
      <c r="UV137" s="5" t="s">
        <v>33</v>
      </c>
      <c r="UW137" s="5" t="s">
        <v>33</v>
      </c>
      <c r="UX137" s="5" t="s">
        <v>33</v>
      </c>
      <c r="UY137" s="5" t="s">
        <v>33</v>
      </c>
      <c r="UZ137" s="5" t="s">
        <v>33</v>
      </c>
      <c r="VA137" s="5" t="s">
        <v>33</v>
      </c>
      <c r="VB137" s="5" t="s">
        <v>33</v>
      </c>
      <c r="VC137" s="5" t="s">
        <v>33</v>
      </c>
      <c r="VD137" s="5" t="s">
        <v>33</v>
      </c>
      <c r="VE137" s="5" t="s">
        <v>33</v>
      </c>
      <c r="VF137" s="5" t="s">
        <v>33</v>
      </c>
      <c r="VG137" s="5">
        <v>3046</v>
      </c>
      <c r="VH137" s="5">
        <v>2694</v>
      </c>
      <c r="VI137" s="5">
        <v>1653</v>
      </c>
      <c r="VJ137" s="5" t="s">
        <v>33</v>
      </c>
      <c r="VK137" s="5" t="s">
        <v>33</v>
      </c>
      <c r="VL137" s="5" t="s">
        <v>33</v>
      </c>
      <c r="VM137" s="5" t="s">
        <v>33</v>
      </c>
      <c r="VN137" s="5" t="s">
        <v>33</v>
      </c>
      <c r="VO137" s="5" t="s">
        <v>33</v>
      </c>
      <c r="VP137" s="5" t="s">
        <v>33</v>
      </c>
      <c r="VQ137" s="5" t="s">
        <v>33</v>
      </c>
      <c r="VR137" s="5" t="s">
        <v>33</v>
      </c>
      <c r="VS137" s="5" t="s">
        <v>33</v>
      </c>
      <c r="VT137" s="5" t="s">
        <v>33</v>
      </c>
      <c r="VU137" s="5" t="s">
        <v>33</v>
      </c>
      <c r="VV137" s="5" t="s">
        <v>33</v>
      </c>
      <c r="VW137" s="5" t="s">
        <v>33</v>
      </c>
      <c r="VX137" s="5" t="s">
        <v>33</v>
      </c>
      <c r="VY137" s="5" t="s">
        <v>33</v>
      </c>
      <c r="VZ137" s="5" t="s">
        <v>33</v>
      </c>
      <c r="WA137" s="5" t="s">
        <v>33</v>
      </c>
      <c r="WB137" s="5" t="s">
        <v>33</v>
      </c>
      <c r="WC137" s="5" t="s">
        <v>33</v>
      </c>
      <c r="WD137" s="5" t="s">
        <v>33</v>
      </c>
      <c r="WE137" s="5" t="s">
        <v>33</v>
      </c>
      <c r="WF137" s="5" t="s">
        <v>33</v>
      </c>
      <c r="WG137" s="5" t="s">
        <v>33</v>
      </c>
      <c r="WH137" s="5" t="s">
        <v>33</v>
      </c>
      <c r="WI137" s="5" t="s">
        <v>33</v>
      </c>
      <c r="WJ137" s="5" t="s">
        <v>33</v>
      </c>
      <c r="WK137" s="5" t="s">
        <v>33</v>
      </c>
      <c r="WL137" s="5" t="s">
        <v>33</v>
      </c>
      <c r="WM137" s="5">
        <v>0</v>
      </c>
      <c r="WN137" s="5">
        <v>0</v>
      </c>
      <c r="WO137" s="5">
        <v>2</v>
      </c>
      <c r="WP137" s="5" t="s">
        <v>33</v>
      </c>
      <c r="WQ137" s="5" t="s">
        <v>33</v>
      </c>
      <c r="WR137" s="5" t="s">
        <v>33</v>
      </c>
      <c r="WS137" s="5" t="s">
        <v>33</v>
      </c>
      <c r="WT137" s="5" t="s">
        <v>33</v>
      </c>
      <c r="WU137" s="5" t="s">
        <v>33</v>
      </c>
      <c r="WV137" s="5" t="s">
        <v>33</v>
      </c>
      <c r="WW137" s="5" t="s">
        <v>33</v>
      </c>
      <c r="WX137" s="5" t="s">
        <v>33</v>
      </c>
      <c r="WY137" s="5" t="s">
        <v>33</v>
      </c>
      <c r="WZ137" s="5" t="s">
        <v>33</v>
      </c>
      <c r="XA137" s="5" t="s">
        <v>33</v>
      </c>
      <c r="XB137" s="5" t="s">
        <v>33</v>
      </c>
      <c r="XC137" s="5" t="s">
        <v>33</v>
      </c>
      <c r="XD137" s="5" t="s">
        <v>33</v>
      </c>
      <c r="XE137" s="5" t="s">
        <v>33</v>
      </c>
      <c r="XF137" s="5" t="s">
        <v>33</v>
      </c>
      <c r="XG137" s="5" t="s">
        <v>33</v>
      </c>
      <c r="XH137" s="5" t="s">
        <v>33</v>
      </c>
      <c r="XI137" s="5" t="s">
        <v>33</v>
      </c>
      <c r="XJ137" s="5" t="s">
        <v>33</v>
      </c>
      <c r="XK137" s="5" t="s">
        <v>33</v>
      </c>
      <c r="XL137" s="5" t="s">
        <v>33</v>
      </c>
      <c r="XM137" s="5" t="s">
        <v>33</v>
      </c>
      <c r="XN137" s="5" t="s">
        <v>33</v>
      </c>
      <c r="XO137" s="5" t="s">
        <v>33</v>
      </c>
      <c r="XP137" s="5" t="s">
        <v>33</v>
      </c>
      <c r="XQ137" s="5" t="s">
        <v>33</v>
      </c>
      <c r="XR137" s="5" t="s">
        <v>33</v>
      </c>
      <c r="XS137" s="1">
        <v>60631</v>
      </c>
      <c r="XT137" s="3" t="s">
        <v>180</v>
      </c>
      <c r="XU137" s="3" t="s">
        <v>180</v>
      </c>
      <c r="XV137" s="3" t="s">
        <v>180</v>
      </c>
      <c r="XW137" s="3" t="s">
        <v>179</v>
      </c>
      <c r="XX137" s="3" t="s">
        <v>179</v>
      </c>
      <c r="XY137" s="3" t="s">
        <v>180</v>
      </c>
      <c r="XZ137" s="3" t="s">
        <v>201</v>
      </c>
    </row>
    <row r="138" spans="1:650" x14ac:dyDescent="0.3">
      <c r="A138" s="6" t="s">
        <v>169</v>
      </c>
      <c r="B138" s="1">
        <v>4081463</v>
      </c>
      <c r="C138" s="5">
        <v>3047</v>
      </c>
      <c r="D138" s="5">
        <v>2697</v>
      </c>
      <c r="E138" s="5">
        <v>3606</v>
      </c>
      <c r="F138" s="5">
        <v>17887</v>
      </c>
      <c r="G138" s="5">
        <v>115</v>
      </c>
      <c r="H138" s="5">
        <v>186</v>
      </c>
      <c r="I138" s="5">
        <v>0</v>
      </c>
      <c r="J138" s="5">
        <v>0</v>
      </c>
      <c r="K138" s="5">
        <v>0</v>
      </c>
      <c r="L138" s="5">
        <v>0</v>
      </c>
      <c r="M138" s="5">
        <v>0</v>
      </c>
      <c r="N138" s="5">
        <v>0</v>
      </c>
      <c r="O138" s="5">
        <v>0</v>
      </c>
      <c r="P138" s="5">
        <v>72</v>
      </c>
      <c r="Q138" s="5">
        <v>10</v>
      </c>
      <c r="R138" s="5">
        <v>1422</v>
      </c>
      <c r="S138" s="5">
        <v>8</v>
      </c>
      <c r="T138" s="5">
        <v>3324</v>
      </c>
      <c r="U138" s="5">
        <v>54</v>
      </c>
      <c r="V138" s="5">
        <v>525</v>
      </c>
      <c r="W138" s="5">
        <v>1386</v>
      </c>
      <c r="X138" s="5">
        <v>32</v>
      </c>
      <c r="Y138" s="5">
        <v>2767</v>
      </c>
      <c r="Z138" s="5">
        <v>0</v>
      </c>
      <c r="AA138" s="5">
        <v>0</v>
      </c>
      <c r="AB138" s="5">
        <v>0</v>
      </c>
      <c r="AC138" s="5" t="s">
        <v>33</v>
      </c>
      <c r="AD138" s="5" t="s">
        <v>33</v>
      </c>
      <c r="AE138" s="5" t="s">
        <v>33</v>
      </c>
      <c r="AF138" s="5" t="s">
        <v>33</v>
      </c>
      <c r="AG138" s="5" t="s">
        <v>33</v>
      </c>
      <c r="AH138" s="5" t="s">
        <v>33</v>
      </c>
      <c r="AI138" s="5">
        <v>2526</v>
      </c>
      <c r="AJ138" s="5">
        <v>44</v>
      </c>
      <c r="AK138" s="5">
        <v>433</v>
      </c>
      <c r="AL138" s="5">
        <v>279</v>
      </c>
      <c r="AM138" s="5">
        <v>1867</v>
      </c>
      <c r="AN138" s="5">
        <v>1024</v>
      </c>
      <c r="AO138" s="5">
        <v>9389</v>
      </c>
      <c r="AP138" s="5">
        <v>5274</v>
      </c>
      <c r="AQ138" s="5">
        <v>1177</v>
      </c>
      <c r="AR138" s="5">
        <v>27925</v>
      </c>
      <c r="AS138" s="5">
        <v>1960</v>
      </c>
      <c r="AT138" s="5">
        <v>9306</v>
      </c>
      <c r="AU138" s="5">
        <v>1263</v>
      </c>
      <c r="AV138" s="5">
        <v>724</v>
      </c>
      <c r="AW138" s="5">
        <v>4198</v>
      </c>
      <c r="AX138" s="5">
        <v>2098</v>
      </c>
      <c r="AY138" s="5">
        <v>1380</v>
      </c>
      <c r="AZ138" s="5">
        <v>1666</v>
      </c>
      <c r="BA138" s="5">
        <v>5305</v>
      </c>
      <c r="BB138" s="5">
        <v>1731</v>
      </c>
      <c r="BC138" s="5">
        <v>1388</v>
      </c>
      <c r="BD138" s="5">
        <v>86</v>
      </c>
      <c r="BE138" s="5">
        <v>43</v>
      </c>
      <c r="BF138" s="5">
        <v>114</v>
      </c>
      <c r="BG138" s="5">
        <v>215</v>
      </c>
      <c r="BH138" s="5">
        <v>905</v>
      </c>
      <c r="BI138" s="5" t="s">
        <v>33</v>
      </c>
      <c r="BJ138" s="5" t="s">
        <v>33</v>
      </c>
      <c r="BK138" s="5" t="s">
        <v>33</v>
      </c>
      <c r="BL138" s="5" t="s">
        <v>33</v>
      </c>
      <c r="BM138" s="5" t="s">
        <v>33</v>
      </c>
      <c r="BN138" s="5" t="s">
        <v>33</v>
      </c>
      <c r="BO138" s="5">
        <v>0</v>
      </c>
      <c r="BP138" s="5">
        <v>0</v>
      </c>
      <c r="BQ138" s="5">
        <v>0</v>
      </c>
      <c r="BR138" s="5">
        <v>0</v>
      </c>
      <c r="BS138" s="5">
        <v>0</v>
      </c>
      <c r="BT138" s="5">
        <v>0</v>
      </c>
      <c r="BU138" s="5">
        <v>0</v>
      </c>
      <c r="BV138" s="5">
        <v>0</v>
      </c>
      <c r="BW138" s="5">
        <v>0</v>
      </c>
      <c r="BX138" s="5">
        <v>0</v>
      </c>
      <c r="BY138" s="5">
        <v>0</v>
      </c>
      <c r="BZ138" s="5">
        <v>0</v>
      </c>
      <c r="CA138" s="5">
        <v>0</v>
      </c>
      <c r="CB138" s="5">
        <v>0</v>
      </c>
      <c r="CC138" s="5">
        <v>0</v>
      </c>
      <c r="CD138" s="5">
        <v>0</v>
      </c>
      <c r="CE138" s="5">
        <v>0</v>
      </c>
      <c r="CF138" s="5">
        <v>0</v>
      </c>
      <c r="CG138" s="5">
        <v>119</v>
      </c>
      <c r="CH138" s="5">
        <v>622</v>
      </c>
      <c r="CI138" s="5">
        <v>330</v>
      </c>
      <c r="CJ138" s="5">
        <v>221</v>
      </c>
      <c r="CK138" s="5">
        <v>8321</v>
      </c>
      <c r="CL138" s="5">
        <v>676</v>
      </c>
      <c r="CM138" s="5">
        <v>3485</v>
      </c>
      <c r="CN138" s="5">
        <v>229</v>
      </c>
      <c r="CO138" s="5" t="s">
        <v>33</v>
      </c>
      <c r="CP138" s="5" t="s">
        <v>33</v>
      </c>
      <c r="CQ138" s="5" t="s">
        <v>33</v>
      </c>
      <c r="CR138" s="5" t="s">
        <v>33</v>
      </c>
      <c r="CS138" s="5" t="s">
        <v>33</v>
      </c>
      <c r="CT138" s="5" t="s">
        <v>33</v>
      </c>
      <c r="CU138" s="5">
        <v>13824</v>
      </c>
      <c r="CV138" s="5">
        <v>10942</v>
      </c>
      <c r="CW138" s="5">
        <v>10507</v>
      </c>
      <c r="CX138" s="5">
        <v>4392</v>
      </c>
      <c r="CY138" s="5">
        <v>7524</v>
      </c>
      <c r="CZ138" s="5">
        <v>4749</v>
      </c>
      <c r="DA138" s="5">
        <v>8814</v>
      </c>
      <c r="DB138" s="5">
        <v>4894</v>
      </c>
      <c r="DC138" s="5">
        <v>4309</v>
      </c>
      <c r="DD138" s="5">
        <v>2148</v>
      </c>
      <c r="DE138" s="5">
        <v>5326</v>
      </c>
      <c r="DF138" s="5">
        <v>6543</v>
      </c>
      <c r="DG138" s="5">
        <v>6900</v>
      </c>
      <c r="DH138" s="5">
        <v>5239</v>
      </c>
      <c r="DI138" s="5">
        <v>4120</v>
      </c>
      <c r="DJ138" s="5">
        <v>13267</v>
      </c>
      <c r="DK138" s="5">
        <v>3961</v>
      </c>
      <c r="DL138" s="5">
        <v>3154</v>
      </c>
      <c r="DM138" s="5">
        <v>4809</v>
      </c>
      <c r="DN138" s="5">
        <v>5733</v>
      </c>
      <c r="DO138" s="5">
        <v>2663</v>
      </c>
      <c r="DP138" s="5">
        <v>2741</v>
      </c>
      <c r="DQ138" s="5">
        <v>3027</v>
      </c>
      <c r="DR138" s="5">
        <v>3383</v>
      </c>
      <c r="DS138" s="5">
        <v>4268</v>
      </c>
      <c r="DT138" s="5">
        <v>3200</v>
      </c>
      <c r="DU138" s="5" t="s">
        <v>33</v>
      </c>
      <c r="DV138" s="5" t="s">
        <v>33</v>
      </c>
      <c r="DW138" s="5" t="s">
        <v>33</v>
      </c>
      <c r="DX138" s="5" t="s">
        <v>33</v>
      </c>
      <c r="DY138" s="5" t="s">
        <v>33</v>
      </c>
      <c r="DZ138" s="5" t="s">
        <v>33</v>
      </c>
      <c r="EA138" s="5">
        <v>7498</v>
      </c>
      <c r="EB138" s="5">
        <v>1194</v>
      </c>
      <c r="EC138" s="5">
        <v>4215</v>
      </c>
      <c r="ED138" s="5">
        <v>993</v>
      </c>
      <c r="EE138" s="5">
        <v>3971</v>
      </c>
      <c r="EF138" s="5">
        <v>1393</v>
      </c>
      <c r="EG138" s="5">
        <v>2562</v>
      </c>
      <c r="EH138" s="5">
        <v>1821</v>
      </c>
      <c r="EI138" s="5">
        <v>1271</v>
      </c>
      <c r="EJ138" s="5">
        <v>579</v>
      </c>
      <c r="EK138" s="5">
        <v>2076</v>
      </c>
      <c r="EL138" s="5">
        <v>1248</v>
      </c>
      <c r="EM138" s="5">
        <v>1313</v>
      </c>
      <c r="EN138" s="5">
        <v>2278</v>
      </c>
      <c r="EO138" s="5">
        <v>1274</v>
      </c>
      <c r="EP138" s="5">
        <v>2302</v>
      </c>
      <c r="EQ138" s="5">
        <v>954</v>
      </c>
      <c r="ER138" s="5">
        <v>2101</v>
      </c>
      <c r="ES138" s="5">
        <v>790</v>
      </c>
      <c r="ET138" s="5">
        <v>1269</v>
      </c>
      <c r="EU138" s="5">
        <v>1193</v>
      </c>
      <c r="EV138" s="5">
        <v>192</v>
      </c>
      <c r="EW138" s="5">
        <v>376</v>
      </c>
      <c r="EX138" s="5">
        <v>447</v>
      </c>
      <c r="EY138" s="5">
        <v>708</v>
      </c>
      <c r="EZ138" s="5">
        <v>765</v>
      </c>
      <c r="FA138" s="5" t="s">
        <v>33</v>
      </c>
      <c r="FB138" s="5" t="s">
        <v>33</v>
      </c>
      <c r="FC138" s="5" t="s">
        <v>33</v>
      </c>
      <c r="FD138" s="5" t="s">
        <v>33</v>
      </c>
      <c r="FE138" s="5" t="s">
        <v>33</v>
      </c>
      <c r="FF138" s="5" t="s">
        <v>33</v>
      </c>
      <c r="FG138" s="5">
        <v>0</v>
      </c>
      <c r="FH138" s="5">
        <v>0</v>
      </c>
      <c r="FI138" s="5">
        <v>0</v>
      </c>
      <c r="FJ138" s="5">
        <v>0</v>
      </c>
      <c r="FK138" s="5">
        <v>0</v>
      </c>
      <c r="FL138" s="5">
        <v>0</v>
      </c>
      <c r="FM138" s="5">
        <v>0</v>
      </c>
      <c r="FN138" s="5">
        <v>0</v>
      </c>
      <c r="FO138" s="5">
        <v>0</v>
      </c>
      <c r="FP138" s="5">
        <v>0</v>
      </c>
      <c r="FQ138" s="5">
        <v>0</v>
      </c>
      <c r="FR138" s="5">
        <v>0</v>
      </c>
      <c r="FS138" s="5">
        <v>0</v>
      </c>
      <c r="FT138" s="5">
        <v>0</v>
      </c>
      <c r="FU138" s="5" t="s">
        <v>33</v>
      </c>
      <c r="FV138" s="5" t="s">
        <v>33</v>
      </c>
      <c r="FW138" s="5" t="s">
        <v>33</v>
      </c>
      <c r="FX138" s="5" t="s">
        <v>33</v>
      </c>
      <c r="FY138" s="5" t="s">
        <v>33</v>
      </c>
      <c r="FZ138" s="5" t="s">
        <v>33</v>
      </c>
      <c r="GA138" s="5" t="s">
        <v>33</v>
      </c>
      <c r="GB138" s="5" t="s">
        <v>33</v>
      </c>
      <c r="GC138" s="5" t="s">
        <v>33</v>
      </c>
      <c r="GD138" s="5" t="s">
        <v>33</v>
      </c>
      <c r="GE138" s="5" t="s">
        <v>33</v>
      </c>
      <c r="GF138" s="5" t="s">
        <v>33</v>
      </c>
      <c r="GG138" s="5" t="s">
        <v>33</v>
      </c>
      <c r="GH138" s="5" t="s">
        <v>33</v>
      </c>
      <c r="GI138" s="5" t="s">
        <v>33</v>
      </c>
      <c r="GJ138" s="5" t="s">
        <v>33</v>
      </c>
      <c r="GK138" s="5" t="s">
        <v>33</v>
      </c>
      <c r="GL138" s="5" t="s">
        <v>33</v>
      </c>
      <c r="GM138" s="5">
        <v>26895</v>
      </c>
      <c r="GN138" s="5">
        <v>14877</v>
      </c>
      <c r="GO138" s="5">
        <v>18760</v>
      </c>
      <c r="GP138" s="5">
        <v>23550</v>
      </c>
      <c r="GQ138" s="5">
        <v>13477</v>
      </c>
      <c r="GR138" s="5">
        <v>7352</v>
      </c>
      <c r="GS138" s="5">
        <v>20765</v>
      </c>
      <c r="GT138" s="5">
        <v>11990</v>
      </c>
      <c r="GU138" s="5">
        <v>6757</v>
      </c>
      <c r="GV138" s="5">
        <v>30652</v>
      </c>
      <c r="GW138" s="5">
        <v>9362</v>
      </c>
      <c r="GX138" s="5">
        <v>17097</v>
      </c>
      <c r="GY138" s="5">
        <v>9476</v>
      </c>
      <c r="GZ138" s="5">
        <v>8313</v>
      </c>
      <c r="HA138" s="5">
        <v>9602</v>
      </c>
      <c r="HB138" s="5">
        <v>19089</v>
      </c>
      <c r="HC138" s="5">
        <v>6303</v>
      </c>
      <c r="HD138" s="5">
        <v>10246</v>
      </c>
      <c r="HE138" s="5">
        <v>11077</v>
      </c>
      <c r="HF138" s="5">
        <v>9880</v>
      </c>
      <c r="HG138" s="5">
        <v>6960</v>
      </c>
      <c r="HH138" s="5">
        <v>3272</v>
      </c>
      <c r="HI138" s="5">
        <v>14533</v>
      </c>
      <c r="HJ138" s="5">
        <v>4620</v>
      </c>
      <c r="HK138" s="5">
        <v>8675</v>
      </c>
      <c r="HL138" s="5">
        <v>5098</v>
      </c>
      <c r="HM138" s="5" t="s">
        <v>33</v>
      </c>
      <c r="HN138" s="5" t="s">
        <v>33</v>
      </c>
      <c r="HO138" s="5" t="s">
        <v>33</v>
      </c>
      <c r="HP138" s="5" t="s">
        <v>33</v>
      </c>
      <c r="HQ138" s="5" t="s">
        <v>33</v>
      </c>
      <c r="HR138" s="5" t="s">
        <v>33</v>
      </c>
      <c r="HS138" s="5">
        <v>26695</v>
      </c>
      <c r="HT138" s="5">
        <v>26464</v>
      </c>
      <c r="HU138" s="5">
        <v>30072</v>
      </c>
      <c r="HV138" s="5">
        <v>33781</v>
      </c>
      <c r="HW138" s="5">
        <v>37270</v>
      </c>
      <c r="HX138" s="5">
        <v>44757</v>
      </c>
      <c r="HY138" s="5">
        <v>44192</v>
      </c>
      <c r="HZ138" s="5">
        <v>42260</v>
      </c>
      <c r="IA138" s="5">
        <v>44247</v>
      </c>
      <c r="IB138" s="5">
        <v>57351</v>
      </c>
      <c r="IC138" s="5">
        <v>63316</v>
      </c>
      <c r="ID138" s="5">
        <v>67295</v>
      </c>
      <c r="IE138" s="5">
        <v>69022</v>
      </c>
      <c r="IF138" s="5">
        <v>63115</v>
      </c>
      <c r="IG138" s="5">
        <v>56338</v>
      </c>
      <c r="IH138" s="5">
        <v>48417</v>
      </c>
      <c r="II138" s="5">
        <v>43527</v>
      </c>
      <c r="IJ138" s="5">
        <v>27334</v>
      </c>
      <c r="IK138" s="5">
        <v>28903</v>
      </c>
      <c r="IL138" s="5">
        <v>28804</v>
      </c>
      <c r="IM138" s="5">
        <v>25656</v>
      </c>
      <c r="IN138" s="5">
        <v>22821</v>
      </c>
      <c r="IO138" s="5">
        <v>22552</v>
      </c>
      <c r="IP138" s="5">
        <v>19983</v>
      </c>
      <c r="IQ138" s="5">
        <v>21536</v>
      </c>
      <c r="IR138" s="5">
        <v>21679</v>
      </c>
      <c r="IS138" s="5" t="s">
        <v>33</v>
      </c>
      <c r="IT138" s="5" t="s">
        <v>33</v>
      </c>
      <c r="IU138" s="5" t="s">
        <v>33</v>
      </c>
      <c r="IV138" s="5" t="s">
        <v>33</v>
      </c>
      <c r="IW138" s="5" t="s">
        <v>33</v>
      </c>
      <c r="IX138" s="5" t="s">
        <v>33</v>
      </c>
      <c r="IY138" s="5">
        <v>1025</v>
      </c>
      <c r="IZ138" s="5">
        <v>1063</v>
      </c>
      <c r="JA138" s="5">
        <v>1033</v>
      </c>
      <c r="JB138" s="5">
        <v>1034</v>
      </c>
      <c r="JC138" s="5">
        <v>531</v>
      </c>
      <c r="JD138" s="5">
        <v>860</v>
      </c>
      <c r="JE138" s="5">
        <v>713</v>
      </c>
      <c r="JF138" s="5">
        <v>1499</v>
      </c>
      <c r="JG138" s="5">
        <v>2394</v>
      </c>
      <c r="JH138" s="5">
        <v>1155</v>
      </c>
      <c r="JI138" s="5">
        <v>732</v>
      </c>
      <c r="JJ138" s="5">
        <v>1824</v>
      </c>
      <c r="JK138" s="5">
        <v>714</v>
      </c>
      <c r="JL138" s="5">
        <v>1163</v>
      </c>
      <c r="JM138" s="5">
        <v>462</v>
      </c>
      <c r="JN138" s="5">
        <v>785</v>
      </c>
      <c r="JO138" s="5">
        <v>785</v>
      </c>
      <c r="JP138" s="5">
        <v>990</v>
      </c>
      <c r="JQ138" s="5">
        <v>957</v>
      </c>
      <c r="JR138" s="5">
        <v>1182</v>
      </c>
      <c r="JS138" s="5">
        <v>732</v>
      </c>
      <c r="JT138" s="5">
        <v>608</v>
      </c>
      <c r="JU138" s="5">
        <v>389</v>
      </c>
      <c r="JV138" s="5">
        <v>502</v>
      </c>
      <c r="JW138" s="5">
        <v>860</v>
      </c>
      <c r="JX138" s="5">
        <v>1224</v>
      </c>
      <c r="JY138" s="5" t="s">
        <v>33</v>
      </c>
      <c r="JZ138" s="5" t="s">
        <v>33</v>
      </c>
      <c r="KA138" s="5" t="s">
        <v>33</v>
      </c>
      <c r="KB138" s="5" t="s">
        <v>33</v>
      </c>
      <c r="KC138" s="5" t="s">
        <v>33</v>
      </c>
      <c r="KD138" s="5" t="s">
        <v>33</v>
      </c>
      <c r="KE138" s="5">
        <v>8660</v>
      </c>
      <c r="KF138" s="5">
        <v>7602</v>
      </c>
      <c r="KG138" s="5">
        <v>6785</v>
      </c>
      <c r="KH138" s="5">
        <v>9825</v>
      </c>
      <c r="KI138" s="5">
        <v>18269</v>
      </c>
      <c r="KJ138" s="5">
        <v>11588</v>
      </c>
      <c r="KK138" s="5">
        <v>7891</v>
      </c>
      <c r="KL138" s="5">
        <v>7489</v>
      </c>
      <c r="KM138" s="5">
        <v>7133</v>
      </c>
      <c r="KN138" s="5">
        <v>7511</v>
      </c>
      <c r="KO138" s="5">
        <v>7096</v>
      </c>
      <c r="KP138" s="5">
        <v>6384</v>
      </c>
      <c r="KQ138" s="5">
        <v>5317</v>
      </c>
      <c r="KR138" s="5">
        <v>4406</v>
      </c>
      <c r="KS138" s="5">
        <v>3825</v>
      </c>
      <c r="KT138" s="5">
        <v>5441</v>
      </c>
      <c r="KU138" s="5">
        <v>4628</v>
      </c>
      <c r="KV138" s="5">
        <v>5244</v>
      </c>
      <c r="KW138" s="5">
        <v>3898</v>
      </c>
      <c r="KX138" s="5">
        <v>980</v>
      </c>
      <c r="KY138" s="5">
        <v>1052</v>
      </c>
      <c r="KZ138" s="5">
        <v>503</v>
      </c>
      <c r="LA138" s="5">
        <v>506</v>
      </c>
      <c r="LB138" s="5">
        <v>525</v>
      </c>
      <c r="LC138" s="5">
        <v>540</v>
      </c>
      <c r="LD138" s="5">
        <v>789</v>
      </c>
      <c r="LE138" s="5" t="s">
        <v>33</v>
      </c>
      <c r="LF138" s="5" t="s">
        <v>33</v>
      </c>
      <c r="LG138" s="5" t="s">
        <v>33</v>
      </c>
      <c r="LH138" s="5" t="s">
        <v>33</v>
      </c>
      <c r="LI138" s="5" t="s">
        <v>33</v>
      </c>
      <c r="LJ138" s="5" t="s">
        <v>33</v>
      </c>
      <c r="LK138" s="5">
        <v>0</v>
      </c>
      <c r="LL138" s="5">
        <v>0</v>
      </c>
      <c r="LM138" s="5">
        <v>0</v>
      </c>
      <c r="LN138" s="5">
        <v>0</v>
      </c>
      <c r="LO138" s="5">
        <v>0</v>
      </c>
      <c r="LP138" s="5">
        <v>0</v>
      </c>
      <c r="LQ138" s="5">
        <v>0</v>
      </c>
      <c r="LR138" s="5">
        <v>0</v>
      </c>
      <c r="LS138" s="5">
        <v>0</v>
      </c>
      <c r="LT138" s="5">
        <v>0</v>
      </c>
      <c r="LU138" s="5">
        <v>0</v>
      </c>
      <c r="LV138" s="5">
        <v>0</v>
      </c>
      <c r="LW138" s="5">
        <v>0</v>
      </c>
      <c r="LX138" s="5">
        <v>0</v>
      </c>
      <c r="LY138" s="5">
        <v>0</v>
      </c>
      <c r="LZ138" s="5">
        <v>0</v>
      </c>
      <c r="MA138" s="5">
        <v>0</v>
      </c>
      <c r="MB138" s="5">
        <v>0</v>
      </c>
      <c r="MC138" s="5">
        <v>248</v>
      </c>
      <c r="MD138" s="5">
        <v>1105</v>
      </c>
      <c r="ME138" s="5">
        <v>805</v>
      </c>
      <c r="MF138" s="5">
        <v>664</v>
      </c>
      <c r="MG138" s="5">
        <v>452</v>
      </c>
      <c r="MH138" s="5">
        <v>595</v>
      </c>
      <c r="MI138" s="5">
        <v>837</v>
      </c>
      <c r="MJ138" s="5">
        <v>661</v>
      </c>
      <c r="MK138" s="5" t="s">
        <v>33</v>
      </c>
      <c r="ML138" s="5" t="s">
        <v>33</v>
      </c>
      <c r="MM138" s="5" t="s">
        <v>33</v>
      </c>
      <c r="MN138" s="5" t="s">
        <v>33</v>
      </c>
      <c r="MO138" s="5" t="s">
        <v>33</v>
      </c>
      <c r="MP138" s="5" t="s">
        <v>33</v>
      </c>
      <c r="MQ138" s="5">
        <v>100</v>
      </c>
      <c r="MR138" s="5">
        <v>80</v>
      </c>
      <c r="MS138" s="5">
        <v>73</v>
      </c>
      <c r="MT138" s="5">
        <v>69</v>
      </c>
      <c r="MU138" s="5">
        <v>78</v>
      </c>
      <c r="MV138" s="5">
        <v>68</v>
      </c>
      <c r="MW138" s="5">
        <v>90</v>
      </c>
      <c r="MX138" s="5">
        <v>89</v>
      </c>
      <c r="MY138" s="5">
        <v>95</v>
      </c>
      <c r="MZ138" s="5">
        <v>120</v>
      </c>
      <c r="NA138" s="5">
        <v>137</v>
      </c>
      <c r="NB138" s="5">
        <v>116</v>
      </c>
      <c r="NC138" s="5">
        <v>198</v>
      </c>
      <c r="ND138" s="5">
        <v>146</v>
      </c>
      <c r="NE138" s="5" t="s">
        <v>33</v>
      </c>
      <c r="NF138" s="5" t="s">
        <v>33</v>
      </c>
      <c r="NG138" s="5" t="s">
        <v>33</v>
      </c>
      <c r="NH138" s="5" t="s">
        <v>33</v>
      </c>
      <c r="NI138" s="5" t="s">
        <v>33</v>
      </c>
      <c r="NJ138" s="5" t="s">
        <v>33</v>
      </c>
      <c r="NK138" s="5" t="s">
        <v>33</v>
      </c>
      <c r="NL138" s="5" t="s">
        <v>33</v>
      </c>
      <c r="NM138" s="5" t="s">
        <v>33</v>
      </c>
      <c r="NN138" s="5" t="s">
        <v>33</v>
      </c>
      <c r="NO138" s="5" t="s">
        <v>33</v>
      </c>
      <c r="NP138" s="5" t="s">
        <v>33</v>
      </c>
      <c r="NQ138" s="5" t="s">
        <v>33</v>
      </c>
      <c r="NR138" s="5" t="s">
        <v>33</v>
      </c>
      <c r="NS138" s="5" t="s">
        <v>33</v>
      </c>
      <c r="NT138" s="5" t="s">
        <v>33</v>
      </c>
      <c r="NU138" s="5" t="s">
        <v>33</v>
      </c>
      <c r="NV138" s="5" t="s">
        <v>33</v>
      </c>
      <c r="NW138" s="5">
        <v>0</v>
      </c>
      <c r="NX138" s="5">
        <v>0</v>
      </c>
      <c r="NY138" s="5">
        <v>0</v>
      </c>
      <c r="NZ138" s="5">
        <v>0</v>
      </c>
      <c r="OA138" s="5">
        <v>0</v>
      </c>
      <c r="OB138" s="5">
        <v>0</v>
      </c>
      <c r="OC138" s="5">
        <v>0</v>
      </c>
      <c r="OD138" s="5">
        <v>0</v>
      </c>
      <c r="OE138" s="5">
        <v>0</v>
      </c>
      <c r="OF138" s="5">
        <v>0</v>
      </c>
      <c r="OG138" s="5">
        <v>0</v>
      </c>
      <c r="OH138" s="5">
        <v>0</v>
      </c>
      <c r="OI138" s="5">
        <v>0</v>
      </c>
      <c r="OJ138" s="5">
        <v>0</v>
      </c>
      <c r="OK138" s="5" t="s">
        <v>33</v>
      </c>
      <c r="OL138" s="5" t="s">
        <v>33</v>
      </c>
      <c r="OM138" s="5" t="s">
        <v>33</v>
      </c>
      <c r="ON138" s="5" t="s">
        <v>33</v>
      </c>
      <c r="OO138" s="5" t="s">
        <v>33</v>
      </c>
      <c r="OP138" s="5" t="s">
        <v>33</v>
      </c>
      <c r="OQ138" s="5" t="s">
        <v>33</v>
      </c>
      <c r="OR138" s="5" t="s">
        <v>33</v>
      </c>
      <c r="OS138" s="5" t="s">
        <v>33</v>
      </c>
      <c r="OT138" s="5" t="s">
        <v>33</v>
      </c>
      <c r="OU138" s="5" t="s">
        <v>33</v>
      </c>
      <c r="OV138" s="5" t="s">
        <v>33</v>
      </c>
      <c r="OW138" s="5" t="s">
        <v>33</v>
      </c>
      <c r="OX138" s="5" t="s">
        <v>33</v>
      </c>
      <c r="OY138" s="5" t="s">
        <v>33</v>
      </c>
      <c r="OZ138" s="5" t="s">
        <v>33</v>
      </c>
      <c r="PA138" s="5" t="s">
        <v>33</v>
      </c>
      <c r="PB138" s="5" t="s">
        <v>33</v>
      </c>
      <c r="PC138" s="5">
        <v>5479</v>
      </c>
      <c r="PD138" s="5">
        <v>5429</v>
      </c>
      <c r="PE138" s="5">
        <v>5624</v>
      </c>
      <c r="PF138" s="5">
        <v>5505</v>
      </c>
      <c r="PG138" s="5">
        <v>5515</v>
      </c>
      <c r="PH138" s="5">
        <v>5088</v>
      </c>
      <c r="PI138" s="5">
        <v>4636</v>
      </c>
      <c r="PJ138" s="5">
        <v>4713</v>
      </c>
      <c r="PK138" s="5">
        <v>4507</v>
      </c>
      <c r="PL138" s="5">
        <v>4833</v>
      </c>
      <c r="PM138" s="5">
        <v>4761</v>
      </c>
      <c r="PN138" s="5">
        <v>4480</v>
      </c>
      <c r="PO138" s="5">
        <v>4400</v>
      </c>
      <c r="PP138" s="5">
        <v>4139</v>
      </c>
      <c r="PQ138" s="5">
        <v>4673</v>
      </c>
      <c r="PR138" s="5">
        <v>5468</v>
      </c>
      <c r="PS138" s="5">
        <v>4589</v>
      </c>
      <c r="PT138" s="5">
        <v>3330</v>
      </c>
      <c r="PU138" s="5">
        <v>3104</v>
      </c>
      <c r="PV138" s="5">
        <v>2847</v>
      </c>
      <c r="PW138" s="5">
        <v>2708</v>
      </c>
      <c r="PX138" s="5">
        <v>2520</v>
      </c>
      <c r="PY138" s="5">
        <v>2461</v>
      </c>
      <c r="PZ138" s="5">
        <v>2517</v>
      </c>
      <c r="QA138" s="5">
        <v>2466</v>
      </c>
      <c r="QB138" s="5">
        <v>2585</v>
      </c>
      <c r="QC138" s="5" t="s">
        <v>33</v>
      </c>
      <c r="QD138" s="5" t="s">
        <v>33</v>
      </c>
      <c r="QE138" s="5" t="s">
        <v>33</v>
      </c>
      <c r="QF138" s="5" t="s">
        <v>33</v>
      </c>
      <c r="QG138" s="5" t="s">
        <v>33</v>
      </c>
      <c r="QH138" s="5" t="s">
        <v>33</v>
      </c>
      <c r="QI138" s="5">
        <v>9053</v>
      </c>
      <c r="QJ138" s="5">
        <v>6026</v>
      </c>
      <c r="QK138" s="5">
        <v>8340</v>
      </c>
      <c r="QL138" s="5">
        <v>7453</v>
      </c>
      <c r="QM138" s="5">
        <v>7816</v>
      </c>
      <c r="QN138" s="5">
        <v>8330</v>
      </c>
      <c r="QO138" s="5">
        <v>6836</v>
      </c>
      <c r="QP138" s="5">
        <v>6569</v>
      </c>
      <c r="QQ138" s="5">
        <v>6687</v>
      </c>
      <c r="QR138" s="5">
        <v>6355</v>
      </c>
      <c r="QS138" s="5">
        <v>6209</v>
      </c>
      <c r="QT138" s="5">
        <v>5858</v>
      </c>
      <c r="QU138" s="5">
        <v>6501</v>
      </c>
      <c r="QV138" s="5">
        <v>5192</v>
      </c>
      <c r="QW138" s="5">
        <v>5318</v>
      </c>
      <c r="QX138" s="5">
        <v>4527</v>
      </c>
      <c r="QY138" s="5">
        <v>4835</v>
      </c>
      <c r="QZ138" s="5">
        <v>3660</v>
      </c>
      <c r="RA138" s="5">
        <v>3136</v>
      </c>
      <c r="RB138" s="5">
        <v>3247</v>
      </c>
      <c r="RC138" s="5">
        <v>2196</v>
      </c>
      <c r="RD138" s="5">
        <v>1976</v>
      </c>
      <c r="RE138" s="5">
        <v>1702</v>
      </c>
      <c r="RF138" s="5">
        <v>1718</v>
      </c>
      <c r="RG138" s="5">
        <v>2066</v>
      </c>
      <c r="RH138" s="5">
        <v>1967</v>
      </c>
      <c r="RI138" s="5" t="s">
        <v>33</v>
      </c>
      <c r="RJ138" s="5" t="s">
        <v>33</v>
      </c>
      <c r="RK138" s="5" t="s">
        <v>33</v>
      </c>
      <c r="RL138" s="5" t="s">
        <v>33</v>
      </c>
      <c r="RM138" s="5" t="s">
        <v>33</v>
      </c>
      <c r="RN138" s="5" t="s">
        <v>33</v>
      </c>
      <c r="RO138" s="5">
        <v>3021</v>
      </c>
      <c r="RP138" s="5">
        <v>3202</v>
      </c>
      <c r="RQ138" s="5">
        <v>4767</v>
      </c>
      <c r="RR138" s="5">
        <v>3296</v>
      </c>
      <c r="RS138" s="5">
        <v>3507</v>
      </c>
      <c r="RT138" s="5">
        <v>3422</v>
      </c>
      <c r="RU138" s="5">
        <v>3284</v>
      </c>
      <c r="RV138" s="5">
        <v>2558</v>
      </c>
      <c r="RW138" s="5">
        <v>4252</v>
      </c>
      <c r="RX138" s="5">
        <v>3629</v>
      </c>
      <c r="RY138" s="5">
        <v>3960</v>
      </c>
      <c r="RZ138" s="5">
        <v>3399</v>
      </c>
      <c r="SA138" s="5">
        <v>4115</v>
      </c>
      <c r="SB138" s="5">
        <v>4194</v>
      </c>
      <c r="SC138" s="5">
        <v>2768</v>
      </c>
      <c r="SD138" s="5">
        <v>2384</v>
      </c>
      <c r="SE138" s="5">
        <v>2365</v>
      </c>
      <c r="SF138" s="5">
        <v>2089</v>
      </c>
      <c r="SG138" s="5">
        <v>2017</v>
      </c>
      <c r="SH138" s="5">
        <v>2137</v>
      </c>
      <c r="SI138" s="5">
        <v>1587</v>
      </c>
      <c r="SJ138" s="5">
        <v>1413</v>
      </c>
      <c r="SK138" s="5">
        <v>1523</v>
      </c>
      <c r="SL138" s="5">
        <v>1560</v>
      </c>
      <c r="SM138" s="5">
        <v>1693</v>
      </c>
      <c r="SN138" s="5">
        <v>1820</v>
      </c>
      <c r="SO138" s="5" t="s">
        <v>33</v>
      </c>
      <c r="SP138" s="5" t="s">
        <v>33</v>
      </c>
      <c r="SQ138" s="5" t="s">
        <v>33</v>
      </c>
      <c r="SR138" s="5" t="s">
        <v>33</v>
      </c>
      <c r="SS138" s="5" t="s">
        <v>33</v>
      </c>
      <c r="ST138" s="5" t="s">
        <v>33</v>
      </c>
      <c r="SU138" s="5">
        <v>2134</v>
      </c>
      <c r="SV138" s="5">
        <v>2887</v>
      </c>
      <c r="SW138" s="5">
        <v>2751</v>
      </c>
      <c r="SX138" s="5">
        <v>2718</v>
      </c>
      <c r="SY138" s="5">
        <v>2661</v>
      </c>
      <c r="SZ138" s="5">
        <v>2556</v>
      </c>
      <c r="TA138" s="5">
        <v>2493</v>
      </c>
      <c r="TB138" s="5">
        <v>374</v>
      </c>
      <c r="TC138" s="5">
        <v>267</v>
      </c>
      <c r="TD138" s="5">
        <v>414</v>
      </c>
      <c r="TE138" s="5">
        <v>542</v>
      </c>
      <c r="TF138" s="5">
        <v>417</v>
      </c>
      <c r="TG138" s="5">
        <v>585</v>
      </c>
      <c r="TH138" s="5">
        <v>618</v>
      </c>
      <c r="TI138" s="5">
        <v>637</v>
      </c>
      <c r="TJ138" s="5">
        <v>611</v>
      </c>
      <c r="TK138" s="5">
        <v>649</v>
      </c>
      <c r="TL138" s="5">
        <v>494</v>
      </c>
      <c r="TM138" s="5">
        <v>406</v>
      </c>
      <c r="TN138" s="5">
        <v>400</v>
      </c>
      <c r="TO138" s="5">
        <v>322</v>
      </c>
      <c r="TP138" s="5">
        <v>275</v>
      </c>
      <c r="TQ138" s="5">
        <v>283</v>
      </c>
      <c r="TR138" s="5">
        <v>380</v>
      </c>
      <c r="TS138" s="5">
        <v>370</v>
      </c>
      <c r="TT138" s="5">
        <v>319</v>
      </c>
      <c r="TU138" s="5" t="s">
        <v>33</v>
      </c>
      <c r="TV138" s="5" t="s">
        <v>33</v>
      </c>
      <c r="TW138" s="5" t="s">
        <v>33</v>
      </c>
      <c r="TX138" s="5" t="s">
        <v>33</v>
      </c>
      <c r="TY138" s="5" t="s">
        <v>33</v>
      </c>
      <c r="TZ138" s="5" t="s">
        <v>33</v>
      </c>
      <c r="UA138" s="5">
        <v>0</v>
      </c>
      <c r="UB138" s="5">
        <v>0</v>
      </c>
      <c r="UC138" s="5">
        <v>0</v>
      </c>
      <c r="UD138" s="5">
        <v>0</v>
      </c>
      <c r="UE138" s="5">
        <v>0</v>
      </c>
      <c r="UF138" s="5">
        <v>0</v>
      </c>
      <c r="UG138" s="5">
        <v>0</v>
      </c>
      <c r="UH138" s="5">
        <v>0</v>
      </c>
      <c r="UI138" s="5">
        <v>0</v>
      </c>
      <c r="UJ138" s="5">
        <v>0</v>
      </c>
      <c r="UK138" s="5">
        <v>0</v>
      </c>
      <c r="UL138" s="5">
        <v>0</v>
      </c>
      <c r="UM138" s="5">
        <v>0</v>
      </c>
      <c r="UN138" s="5">
        <v>0</v>
      </c>
      <c r="UO138" s="5">
        <v>0</v>
      </c>
      <c r="UP138" s="5">
        <v>0</v>
      </c>
      <c r="UQ138" s="5">
        <v>0</v>
      </c>
      <c r="UR138" s="5">
        <v>0</v>
      </c>
      <c r="US138" s="5">
        <v>0</v>
      </c>
      <c r="UT138" s="5">
        <v>0</v>
      </c>
      <c r="UU138" s="5">
        <v>0</v>
      </c>
      <c r="UV138" s="5">
        <v>5</v>
      </c>
      <c r="UW138" s="5">
        <v>3</v>
      </c>
      <c r="UX138" s="5">
        <v>18</v>
      </c>
      <c r="UY138" s="5">
        <v>31</v>
      </c>
      <c r="UZ138" s="5">
        <v>58</v>
      </c>
      <c r="VA138" s="5" t="s">
        <v>33</v>
      </c>
      <c r="VB138" s="5" t="s">
        <v>33</v>
      </c>
      <c r="VC138" s="5" t="s">
        <v>33</v>
      </c>
      <c r="VD138" s="5" t="s">
        <v>33</v>
      </c>
      <c r="VE138" s="5" t="s">
        <v>33</v>
      </c>
      <c r="VF138" s="5" t="s">
        <v>33</v>
      </c>
      <c r="VG138" s="5">
        <v>11421</v>
      </c>
      <c r="VH138" s="5">
        <v>10549</v>
      </c>
      <c r="VI138" s="5">
        <v>10795</v>
      </c>
      <c r="VJ138" s="5">
        <v>12036</v>
      </c>
      <c r="VK138" s="5">
        <v>17556</v>
      </c>
      <c r="VL138" s="5">
        <v>9853</v>
      </c>
      <c r="VM138" s="5">
        <v>11337</v>
      </c>
      <c r="VN138" s="5">
        <v>10866</v>
      </c>
      <c r="VO138" s="5">
        <v>12379</v>
      </c>
      <c r="VP138" s="5">
        <v>12870</v>
      </c>
      <c r="VQ138" s="5">
        <v>13910</v>
      </c>
      <c r="VR138" s="5">
        <v>13188</v>
      </c>
      <c r="VS138" s="5">
        <v>13149</v>
      </c>
      <c r="VT138" s="5">
        <v>12980</v>
      </c>
      <c r="VU138" s="5">
        <v>13461</v>
      </c>
      <c r="VV138" s="5">
        <v>12150</v>
      </c>
      <c r="VW138" s="5">
        <v>9429</v>
      </c>
      <c r="VX138" s="5">
        <v>7609</v>
      </c>
      <c r="VY138" s="5">
        <v>6915</v>
      </c>
      <c r="VZ138" s="5">
        <v>6794</v>
      </c>
      <c r="WA138" s="5">
        <v>9074</v>
      </c>
      <c r="WB138" s="5">
        <v>10451</v>
      </c>
      <c r="WC138" s="5">
        <v>10077</v>
      </c>
      <c r="WD138" s="5">
        <v>8764</v>
      </c>
      <c r="WE138" s="5">
        <v>8502</v>
      </c>
      <c r="WF138" s="5">
        <v>9721</v>
      </c>
      <c r="WG138" s="5" t="s">
        <v>33</v>
      </c>
      <c r="WH138" s="5" t="s">
        <v>33</v>
      </c>
      <c r="WI138" s="5" t="s">
        <v>33</v>
      </c>
      <c r="WJ138" s="5" t="s">
        <v>33</v>
      </c>
      <c r="WK138" s="5" t="s">
        <v>33</v>
      </c>
      <c r="WL138" s="5" t="s">
        <v>33</v>
      </c>
      <c r="WM138" s="5">
        <v>0</v>
      </c>
      <c r="WN138" s="5">
        <v>0</v>
      </c>
      <c r="WO138" s="5">
        <v>0</v>
      </c>
      <c r="WP138" s="5">
        <v>0</v>
      </c>
      <c r="WQ138" s="5">
        <v>0</v>
      </c>
      <c r="WR138" s="5">
        <v>0</v>
      </c>
      <c r="WS138" s="5">
        <v>0</v>
      </c>
      <c r="WT138" s="5">
        <v>0</v>
      </c>
      <c r="WU138" s="5">
        <v>0</v>
      </c>
      <c r="WV138" s="5">
        <v>0</v>
      </c>
      <c r="WW138" s="5">
        <v>1</v>
      </c>
      <c r="WX138" s="5">
        <v>0</v>
      </c>
      <c r="WY138" s="5">
        <v>2</v>
      </c>
      <c r="WZ138" s="5">
        <v>0</v>
      </c>
      <c r="XA138" s="5">
        <v>3</v>
      </c>
      <c r="XB138" s="5">
        <v>7</v>
      </c>
      <c r="XC138" s="5">
        <v>113</v>
      </c>
      <c r="XD138" s="5">
        <v>115</v>
      </c>
      <c r="XE138" s="5">
        <v>99</v>
      </c>
      <c r="XF138" s="5">
        <v>143</v>
      </c>
      <c r="XG138" s="5">
        <v>185</v>
      </c>
      <c r="XH138" s="5">
        <v>140</v>
      </c>
      <c r="XI138" s="5">
        <v>122</v>
      </c>
      <c r="XJ138" s="5">
        <v>161</v>
      </c>
      <c r="XK138" s="5">
        <v>136</v>
      </c>
      <c r="XL138" s="5">
        <v>154</v>
      </c>
      <c r="XM138" s="5" t="s">
        <v>33</v>
      </c>
      <c r="XN138" s="5" t="s">
        <v>33</v>
      </c>
      <c r="XO138" s="5" t="s">
        <v>33</v>
      </c>
      <c r="XP138" s="5" t="s">
        <v>33</v>
      </c>
      <c r="XQ138" s="5" t="s">
        <v>33</v>
      </c>
      <c r="XR138" s="5" t="s">
        <v>33</v>
      </c>
      <c r="XS138" s="1">
        <v>19578</v>
      </c>
      <c r="XT138" s="3" t="s">
        <v>180</v>
      </c>
      <c r="XU138" s="3" t="s">
        <v>180</v>
      </c>
      <c r="XV138" s="3" t="s">
        <v>180</v>
      </c>
      <c r="XW138" s="3" t="s">
        <v>179</v>
      </c>
      <c r="XX138" s="3" t="s">
        <v>179</v>
      </c>
      <c r="XY138" s="3" t="s">
        <v>180</v>
      </c>
      <c r="XZ138" s="3" t="s">
        <v>201</v>
      </c>
    </row>
    <row r="139" spans="1:650" x14ac:dyDescent="0.3">
      <c r="A139" s="6" t="s">
        <v>170</v>
      </c>
      <c r="B139" s="1">
        <v>3001167</v>
      </c>
      <c r="C139" s="5">
        <v>10123</v>
      </c>
      <c r="D139" s="5">
        <v>1449</v>
      </c>
      <c r="E139" s="5">
        <v>1528</v>
      </c>
      <c r="F139" s="5">
        <v>646</v>
      </c>
      <c r="G139" s="5">
        <v>12236</v>
      </c>
      <c r="H139" s="5">
        <v>8379</v>
      </c>
      <c r="I139" s="5">
        <v>1099</v>
      </c>
      <c r="J139" s="5">
        <v>1611</v>
      </c>
      <c r="K139" s="5">
        <v>914</v>
      </c>
      <c r="L139" s="5">
        <v>2187</v>
      </c>
      <c r="M139" s="5">
        <v>386</v>
      </c>
      <c r="N139" s="5">
        <v>294</v>
      </c>
      <c r="O139" s="5">
        <v>671</v>
      </c>
      <c r="P139" s="5">
        <v>252</v>
      </c>
      <c r="Q139" s="5">
        <v>154</v>
      </c>
      <c r="R139" s="5">
        <v>809</v>
      </c>
      <c r="S139" s="5">
        <v>1181</v>
      </c>
      <c r="T139" s="5">
        <v>197</v>
      </c>
      <c r="U139" s="5">
        <v>954</v>
      </c>
      <c r="V139" s="5">
        <v>5124</v>
      </c>
      <c r="W139" s="5">
        <v>2608</v>
      </c>
      <c r="X139" s="5">
        <v>-670</v>
      </c>
      <c r="Y139" s="5">
        <v>9872</v>
      </c>
      <c r="Z139" s="5">
        <v>1828</v>
      </c>
      <c r="AA139" s="5">
        <v>9664</v>
      </c>
      <c r="AB139" s="5">
        <v>167</v>
      </c>
      <c r="AC139" s="5" t="s">
        <v>33</v>
      </c>
      <c r="AD139" s="5" t="s">
        <v>33</v>
      </c>
      <c r="AE139" s="5" t="s">
        <v>33</v>
      </c>
      <c r="AF139" s="5" t="s">
        <v>33</v>
      </c>
      <c r="AG139" s="5" t="s">
        <v>33</v>
      </c>
      <c r="AH139" s="5" t="s">
        <v>33</v>
      </c>
      <c r="AI139" s="5">
        <v>0</v>
      </c>
      <c r="AJ139" s="5">
        <v>30</v>
      </c>
      <c r="AK139" s="5">
        <v>0</v>
      </c>
      <c r="AL139" s="5">
        <v>0</v>
      </c>
      <c r="AM139" s="5">
        <v>406</v>
      </c>
      <c r="AN139" s="5">
        <v>99</v>
      </c>
      <c r="AO139" s="5">
        <v>0</v>
      </c>
      <c r="AP139" s="5">
        <v>38</v>
      </c>
      <c r="AQ139" s="5">
        <v>184</v>
      </c>
      <c r="AR139" s="5">
        <v>9</v>
      </c>
      <c r="AS139" s="5">
        <v>30</v>
      </c>
      <c r="AT139" s="5">
        <v>127</v>
      </c>
      <c r="AU139" s="5">
        <v>108</v>
      </c>
      <c r="AV139" s="5">
        <v>353</v>
      </c>
      <c r="AW139" s="5">
        <v>83</v>
      </c>
      <c r="AX139" s="5">
        <v>65</v>
      </c>
      <c r="AY139" s="5">
        <v>33</v>
      </c>
      <c r="AZ139" s="5">
        <v>100</v>
      </c>
      <c r="BA139" s="5">
        <v>407</v>
      </c>
      <c r="BB139" s="5">
        <v>40</v>
      </c>
      <c r="BC139" s="5">
        <v>567</v>
      </c>
      <c r="BD139" s="5">
        <v>3437</v>
      </c>
      <c r="BE139" s="5">
        <v>138</v>
      </c>
      <c r="BF139" s="5">
        <v>358</v>
      </c>
      <c r="BG139" s="5">
        <v>2006</v>
      </c>
      <c r="BH139" s="5">
        <v>10407</v>
      </c>
      <c r="BI139" s="5" t="s">
        <v>33</v>
      </c>
      <c r="BJ139" s="5" t="s">
        <v>33</v>
      </c>
      <c r="BK139" s="5" t="s">
        <v>33</v>
      </c>
      <c r="BL139" s="5" t="s">
        <v>33</v>
      </c>
      <c r="BM139" s="5" t="s">
        <v>33</v>
      </c>
      <c r="BN139" s="5" t="s">
        <v>33</v>
      </c>
      <c r="BO139" s="5">
        <v>22986</v>
      </c>
      <c r="BP139" s="5">
        <v>18677</v>
      </c>
      <c r="BQ139" s="5">
        <v>23979</v>
      </c>
      <c r="BR139" s="5">
        <v>28722</v>
      </c>
      <c r="BS139" s="5">
        <v>32240</v>
      </c>
      <c r="BT139" s="5">
        <v>51638</v>
      </c>
      <c r="BU139" s="5">
        <v>37033</v>
      </c>
      <c r="BV139" s="5">
        <v>83871</v>
      </c>
      <c r="BW139" s="5">
        <v>22793</v>
      </c>
      <c r="BX139" s="5">
        <v>41454</v>
      </c>
      <c r="BY139" s="5">
        <v>6658</v>
      </c>
      <c r="BZ139" s="5">
        <v>31024</v>
      </c>
      <c r="CA139" s="5">
        <v>143287</v>
      </c>
      <c r="CB139" s="5">
        <v>3041</v>
      </c>
      <c r="CC139" s="5">
        <v>6149</v>
      </c>
      <c r="CD139" s="5">
        <v>1475</v>
      </c>
      <c r="CE139" s="5">
        <v>11633</v>
      </c>
      <c r="CF139" s="5">
        <v>413</v>
      </c>
      <c r="CG139" s="5">
        <v>1779</v>
      </c>
      <c r="CH139" s="5">
        <v>3481</v>
      </c>
      <c r="CI139" s="5">
        <v>11459</v>
      </c>
      <c r="CJ139" s="5">
        <v>6539</v>
      </c>
      <c r="CK139" s="5">
        <v>4307</v>
      </c>
      <c r="CL139" s="5">
        <v>8317</v>
      </c>
      <c r="CM139" s="5">
        <v>4469</v>
      </c>
      <c r="CN139" s="5">
        <v>3372</v>
      </c>
      <c r="CO139" s="5" t="s">
        <v>33</v>
      </c>
      <c r="CP139" s="5" t="s">
        <v>33</v>
      </c>
      <c r="CQ139" s="5" t="s">
        <v>33</v>
      </c>
      <c r="CR139" s="5" t="s">
        <v>33</v>
      </c>
      <c r="CS139" s="5" t="s">
        <v>33</v>
      </c>
      <c r="CT139" s="5" t="s">
        <v>33</v>
      </c>
      <c r="CU139" s="5">
        <v>36914</v>
      </c>
      <c r="CV139" s="5">
        <v>28655</v>
      </c>
      <c r="CW139" s="5">
        <v>35705</v>
      </c>
      <c r="CX139" s="5">
        <v>31711</v>
      </c>
      <c r="CY139" s="5">
        <v>21550</v>
      </c>
      <c r="CZ139" s="5">
        <v>110544</v>
      </c>
      <c r="DA139" s="5">
        <v>10567</v>
      </c>
      <c r="DB139" s="5">
        <v>14119</v>
      </c>
      <c r="DC139" s="5">
        <v>10135</v>
      </c>
      <c r="DD139" s="5">
        <v>10844</v>
      </c>
      <c r="DE139" s="5">
        <v>11364</v>
      </c>
      <c r="DF139" s="5">
        <v>10051</v>
      </c>
      <c r="DG139" s="5">
        <v>9969</v>
      </c>
      <c r="DH139" s="5">
        <v>11710</v>
      </c>
      <c r="DI139" s="5">
        <v>12639</v>
      </c>
      <c r="DJ139" s="5">
        <v>18188</v>
      </c>
      <c r="DK139" s="5">
        <v>9778</v>
      </c>
      <c r="DL139" s="5">
        <v>7700</v>
      </c>
      <c r="DM139" s="5">
        <v>9888</v>
      </c>
      <c r="DN139" s="5">
        <v>7076</v>
      </c>
      <c r="DO139" s="5">
        <v>8074</v>
      </c>
      <c r="DP139" s="5">
        <v>6406</v>
      </c>
      <c r="DQ139" s="5">
        <v>8350</v>
      </c>
      <c r="DR139" s="5">
        <v>7360</v>
      </c>
      <c r="DS139" s="5">
        <v>7673</v>
      </c>
      <c r="DT139" s="5">
        <v>9628</v>
      </c>
      <c r="DU139" s="5" t="s">
        <v>33</v>
      </c>
      <c r="DV139" s="5" t="s">
        <v>33</v>
      </c>
      <c r="DW139" s="5" t="s">
        <v>33</v>
      </c>
      <c r="DX139" s="5" t="s">
        <v>33</v>
      </c>
      <c r="DY139" s="5" t="s">
        <v>33</v>
      </c>
      <c r="DZ139" s="5" t="s">
        <v>33</v>
      </c>
      <c r="EA139" s="5">
        <v>8124</v>
      </c>
      <c r="EB139" s="5">
        <v>7788</v>
      </c>
      <c r="EC139" s="5">
        <v>9529</v>
      </c>
      <c r="ED139" s="5">
        <v>9573</v>
      </c>
      <c r="EE139" s="5">
        <v>26594</v>
      </c>
      <c r="EF139" s="5">
        <v>30814</v>
      </c>
      <c r="EG139" s="5">
        <v>2851</v>
      </c>
      <c r="EH139" s="5">
        <v>3734</v>
      </c>
      <c r="EI139" s="5">
        <v>4832</v>
      </c>
      <c r="EJ139" s="5">
        <v>5104</v>
      </c>
      <c r="EK139" s="5">
        <v>6573</v>
      </c>
      <c r="EL139" s="5">
        <v>2877</v>
      </c>
      <c r="EM139" s="5">
        <v>3558</v>
      </c>
      <c r="EN139" s="5">
        <v>3205</v>
      </c>
      <c r="EO139" s="5">
        <v>2513</v>
      </c>
      <c r="EP139" s="5">
        <v>3281</v>
      </c>
      <c r="EQ139" s="5">
        <v>552</v>
      </c>
      <c r="ER139" s="5">
        <v>3645</v>
      </c>
      <c r="ES139" s="5">
        <v>2603</v>
      </c>
      <c r="ET139" s="5">
        <v>2001</v>
      </c>
      <c r="EU139" s="5">
        <v>1693</v>
      </c>
      <c r="EV139" s="5">
        <v>1244</v>
      </c>
      <c r="EW139" s="5">
        <v>2250</v>
      </c>
      <c r="EX139" s="5">
        <v>1615</v>
      </c>
      <c r="EY139" s="5">
        <v>2125</v>
      </c>
      <c r="EZ139" s="5">
        <v>2190</v>
      </c>
      <c r="FA139" s="5" t="s">
        <v>33</v>
      </c>
      <c r="FB139" s="5" t="s">
        <v>33</v>
      </c>
      <c r="FC139" s="5" t="s">
        <v>33</v>
      </c>
      <c r="FD139" s="5" t="s">
        <v>33</v>
      </c>
      <c r="FE139" s="5" t="s">
        <v>33</v>
      </c>
      <c r="FF139" s="5" t="s">
        <v>33</v>
      </c>
      <c r="FG139" s="5">
        <v>0</v>
      </c>
      <c r="FH139" s="5">
        <v>0</v>
      </c>
      <c r="FI139" s="5">
        <v>0</v>
      </c>
      <c r="FJ139" s="5">
        <v>0</v>
      </c>
      <c r="FK139" s="5">
        <v>0</v>
      </c>
      <c r="FL139" s="5">
        <v>0</v>
      </c>
      <c r="FM139" s="5">
        <v>0</v>
      </c>
      <c r="FN139" s="5">
        <v>0</v>
      </c>
      <c r="FO139" s="5">
        <v>0</v>
      </c>
      <c r="FP139" s="5">
        <v>0</v>
      </c>
      <c r="FQ139" s="5">
        <v>0</v>
      </c>
      <c r="FR139" s="5">
        <v>0</v>
      </c>
      <c r="FS139" s="5">
        <v>0</v>
      </c>
      <c r="FT139" s="5">
        <v>0</v>
      </c>
      <c r="FU139" s="5" t="s">
        <v>33</v>
      </c>
      <c r="FV139" s="5" t="s">
        <v>33</v>
      </c>
      <c r="FW139" s="5" t="s">
        <v>33</v>
      </c>
      <c r="FX139" s="5" t="s">
        <v>33</v>
      </c>
      <c r="FY139" s="5" t="s">
        <v>33</v>
      </c>
      <c r="FZ139" s="5" t="s">
        <v>33</v>
      </c>
      <c r="GA139" s="5" t="s">
        <v>33</v>
      </c>
      <c r="GB139" s="5" t="s">
        <v>33</v>
      </c>
      <c r="GC139" s="5" t="s">
        <v>33</v>
      </c>
      <c r="GD139" s="5" t="s">
        <v>33</v>
      </c>
      <c r="GE139" s="5" t="s">
        <v>33</v>
      </c>
      <c r="GF139" s="5" t="s">
        <v>33</v>
      </c>
      <c r="GG139" s="5" t="s">
        <v>33</v>
      </c>
      <c r="GH139" s="5" t="s">
        <v>33</v>
      </c>
      <c r="GI139" s="5" t="s">
        <v>33</v>
      </c>
      <c r="GJ139" s="5" t="s">
        <v>33</v>
      </c>
      <c r="GK139" s="5" t="s">
        <v>33</v>
      </c>
      <c r="GL139" s="5" t="s">
        <v>33</v>
      </c>
      <c r="GM139" s="5">
        <v>78147</v>
      </c>
      <c r="GN139" s="5">
        <v>56599</v>
      </c>
      <c r="GO139" s="5">
        <v>70741</v>
      </c>
      <c r="GP139" s="5">
        <v>70651</v>
      </c>
      <c r="GQ139" s="5">
        <v>93026</v>
      </c>
      <c r="GR139" s="5">
        <v>201474</v>
      </c>
      <c r="GS139" s="5">
        <v>51550</v>
      </c>
      <c r="GT139" s="5">
        <v>103372</v>
      </c>
      <c r="GU139" s="5">
        <v>38858</v>
      </c>
      <c r="GV139" s="5">
        <v>59597</v>
      </c>
      <c r="GW139" s="5">
        <v>25011</v>
      </c>
      <c r="GX139" s="5">
        <v>44374</v>
      </c>
      <c r="GY139" s="5">
        <v>157592</v>
      </c>
      <c r="GZ139" s="5">
        <v>18561</v>
      </c>
      <c r="HA139" s="5">
        <v>21538</v>
      </c>
      <c r="HB139" s="5">
        <v>23818</v>
      </c>
      <c r="HC139" s="5">
        <v>23177</v>
      </c>
      <c r="HD139" s="5">
        <v>12055</v>
      </c>
      <c r="HE139" s="5">
        <v>15631</v>
      </c>
      <c r="HF139" s="5">
        <v>17722</v>
      </c>
      <c r="HG139" s="5">
        <v>24402</v>
      </c>
      <c r="HH139" s="5">
        <v>16957</v>
      </c>
      <c r="HI139" s="5">
        <v>24917</v>
      </c>
      <c r="HJ139" s="5">
        <v>19479</v>
      </c>
      <c r="HK139" s="5">
        <v>25937</v>
      </c>
      <c r="HL139" s="5">
        <v>25764</v>
      </c>
      <c r="HM139" s="5" t="s">
        <v>33</v>
      </c>
      <c r="HN139" s="5" t="s">
        <v>33</v>
      </c>
      <c r="HO139" s="5" t="s">
        <v>33</v>
      </c>
      <c r="HP139" s="5" t="s">
        <v>33</v>
      </c>
      <c r="HQ139" s="5" t="s">
        <v>33</v>
      </c>
      <c r="HR139" s="5" t="s">
        <v>33</v>
      </c>
      <c r="HS139" s="5">
        <v>11196</v>
      </c>
      <c r="HT139" s="5">
        <v>13405</v>
      </c>
      <c r="HU139" s="5">
        <v>36249</v>
      </c>
      <c r="HV139" s="5">
        <v>25606</v>
      </c>
      <c r="HW139" s="5">
        <v>29255</v>
      </c>
      <c r="HX139" s="5">
        <v>29991</v>
      </c>
      <c r="HY139" s="5">
        <v>31170</v>
      </c>
      <c r="HZ139" s="5">
        <v>32086</v>
      </c>
      <c r="IA139" s="5">
        <v>28068</v>
      </c>
      <c r="IB139" s="5">
        <v>29931</v>
      </c>
      <c r="IC139" s="5">
        <v>28224</v>
      </c>
      <c r="ID139" s="5">
        <v>31494</v>
      </c>
      <c r="IE139" s="5">
        <v>27823</v>
      </c>
      <c r="IF139" s="5">
        <v>29703</v>
      </c>
      <c r="IG139" s="5">
        <v>31888</v>
      </c>
      <c r="IH139" s="5">
        <v>33220</v>
      </c>
      <c r="II139" s="5">
        <v>53683</v>
      </c>
      <c r="IJ139" s="5">
        <v>69148</v>
      </c>
      <c r="IK139" s="5">
        <v>114485</v>
      </c>
      <c r="IL139" s="5">
        <v>99236</v>
      </c>
      <c r="IM139" s="5">
        <v>78129</v>
      </c>
      <c r="IN139" s="5">
        <v>80680</v>
      </c>
      <c r="IO139" s="5">
        <v>91941</v>
      </c>
      <c r="IP139" s="5">
        <v>76680</v>
      </c>
      <c r="IQ139" s="5">
        <v>97404</v>
      </c>
      <c r="IR139" s="5">
        <v>102988</v>
      </c>
      <c r="IS139" s="5" t="s">
        <v>33</v>
      </c>
      <c r="IT139" s="5" t="s">
        <v>33</v>
      </c>
      <c r="IU139" s="5" t="s">
        <v>33</v>
      </c>
      <c r="IV139" s="5" t="s">
        <v>33</v>
      </c>
      <c r="IW139" s="5" t="s">
        <v>33</v>
      </c>
      <c r="IX139" s="5" t="s">
        <v>33</v>
      </c>
      <c r="IY139" s="5">
        <v>6</v>
      </c>
      <c r="IZ139" s="5">
        <v>12</v>
      </c>
      <c r="JA139" s="5">
        <v>12</v>
      </c>
      <c r="JB139" s="5">
        <v>12</v>
      </c>
      <c r="JC139" s="5">
        <v>37</v>
      </c>
      <c r="JD139" s="5">
        <v>42</v>
      </c>
      <c r="JE139" s="5">
        <v>58</v>
      </c>
      <c r="JF139" s="5">
        <v>73</v>
      </c>
      <c r="JG139" s="5">
        <v>90</v>
      </c>
      <c r="JH139" s="5">
        <v>68</v>
      </c>
      <c r="JI139" s="5">
        <v>45</v>
      </c>
      <c r="JJ139" s="5">
        <v>40</v>
      </c>
      <c r="JK139" s="5">
        <v>45</v>
      </c>
      <c r="JL139" s="5">
        <v>31</v>
      </c>
      <c r="JM139" s="5">
        <v>40</v>
      </c>
      <c r="JN139" s="5">
        <v>62</v>
      </c>
      <c r="JO139" s="5">
        <v>38</v>
      </c>
      <c r="JP139" s="5">
        <v>32</v>
      </c>
      <c r="JQ139" s="5">
        <v>56</v>
      </c>
      <c r="JR139" s="5">
        <v>56</v>
      </c>
      <c r="JS139" s="5">
        <v>247</v>
      </c>
      <c r="JT139" s="5">
        <v>715</v>
      </c>
      <c r="JU139" s="5">
        <v>648</v>
      </c>
      <c r="JV139" s="5">
        <v>852</v>
      </c>
      <c r="JW139" s="5">
        <v>561</v>
      </c>
      <c r="JX139" s="5">
        <v>887</v>
      </c>
      <c r="JY139" s="5" t="s">
        <v>33</v>
      </c>
      <c r="JZ139" s="5" t="s">
        <v>33</v>
      </c>
      <c r="KA139" s="5" t="s">
        <v>33</v>
      </c>
      <c r="KB139" s="5" t="s">
        <v>33</v>
      </c>
      <c r="KC139" s="5" t="s">
        <v>33</v>
      </c>
      <c r="KD139" s="5" t="s">
        <v>33</v>
      </c>
      <c r="KE139" s="5">
        <v>-5711</v>
      </c>
      <c r="KF139" s="5">
        <v>-10025</v>
      </c>
      <c r="KG139" s="5">
        <v>-18401</v>
      </c>
      <c r="KH139" s="5">
        <v>-20553</v>
      </c>
      <c r="KI139" s="5">
        <v>-21253</v>
      </c>
      <c r="KJ139" s="5">
        <v>-21866</v>
      </c>
      <c r="KK139" s="5">
        <v>-26520</v>
      </c>
      <c r="KL139" s="5">
        <v>-25656</v>
      </c>
      <c r="KM139" s="5">
        <v>-21165</v>
      </c>
      <c r="KN139" s="5">
        <v>-19087</v>
      </c>
      <c r="KO139" s="5">
        <v>-11317</v>
      </c>
      <c r="KP139" s="5">
        <v>-14477</v>
      </c>
      <c r="KQ139" s="5">
        <v>-7445</v>
      </c>
      <c r="KR139" s="5">
        <v>2696</v>
      </c>
      <c r="KS139" s="5">
        <v>2732</v>
      </c>
      <c r="KT139" s="5">
        <v>2743</v>
      </c>
      <c r="KU139" s="5">
        <v>1912</v>
      </c>
      <c r="KV139" s="5">
        <v>5078</v>
      </c>
      <c r="KW139" s="5">
        <v>3882</v>
      </c>
      <c r="KX139" s="5">
        <v>11724</v>
      </c>
      <c r="KY139" s="5">
        <v>4097</v>
      </c>
      <c r="KZ139" s="5">
        <v>3371</v>
      </c>
      <c r="LA139" s="5">
        <v>3805</v>
      </c>
      <c r="LB139" s="5">
        <v>4824</v>
      </c>
      <c r="LC139" s="5">
        <v>4440</v>
      </c>
      <c r="LD139" s="5">
        <v>4115</v>
      </c>
      <c r="LE139" s="5" t="s">
        <v>33</v>
      </c>
      <c r="LF139" s="5" t="s">
        <v>33</v>
      </c>
      <c r="LG139" s="5" t="s">
        <v>33</v>
      </c>
      <c r="LH139" s="5" t="s">
        <v>33</v>
      </c>
      <c r="LI139" s="5" t="s">
        <v>33</v>
      </c>
      <c r="LJ139" s="5" t="s">
        <v>33</v>
      </c>
      <c r="LK139" s="5">
        <v>2931</v>
      </c>
      <c r="LL139" s="5">
        <v>2754</v>
      </c>
      <c r="LM139" s="5">
        <v>2864</v>
      </c>
      <c r="LN139" s="5">
        <v>2149</v>
      </c>
      <c r="LO139" s="5">
        <v>3346</v>
      </c>
      <c r="LP139" s="5">
        <v>3012</v>
      </c>
      <c r="LQ139" s="5">
        <v>1709</v>
      </c>
      <c r="LR139" s="5">
        <v>1733</v>
      </c>
      <c r="LS139" s="5">
        <v>1561</v>
      </c>
      <c r="LT139" s="5">
        <v>1616</v>
      </c>
      <c r="LU139" s="5">
        <v>1790</v>
      </c>
      <c r="LV139" s="5">
        <v>1485</v>
      </c>
      <c r="LW139" s="5">
        <v>1068</v>
      </c>
      <c r="LX139" s="5">
        <v>958</v>
      </c>
      <c r="LY139" s="5">
        <v>992</v>
      </c>
      <c r="LZ139" s="5">
        <v>1159</v>
      </c>
      <c r="MA139" s="5">
        <v>1102</v>
      </c>
      <c r="MB139" s="5">
        <v>586</v>
      </c>
      <c r="MC139" s="5">
        <v>1120</v>
      </c>
      <c r="MD139" s="5">
        <v>1187</v>
      </c>
      <c r="ME139" s="5">
        <v>1040</v>
      </c>
      <c r="MF139" s="5">
        <v>1018</v>
      </c>
      <c r="MG139" s="5">
        <v>771</v>
      </c>
      <c r="MH139" s="5">
        <v>831</v>
      </c>
      <c r="MI139" s="5">
        <v>1329</v>
      </c>
      <c r="MJ139" s="5">
        <v>1328</v>
      </c>
      <c r="MK139" s="5" t="s">
        <v>33</v>
      </c>
      <c r="ML139" s="5" t="s">
        <v>33</v>
      </c>
      <c r="MM139" s="5" t="s">
        <v>33</v>
      </c>
      <c r="MN139" s="5" t="s">
        <v>33</v>
      </c>
      <c r="MO139" s="5" t="s">
        <v>33</v>
      </c>
      <c r="MP139" s="5" t="s">
        <v>33</v>
      </c>
      <c r="MQ139" s="5">
        <v>0</v>
      </c>
      <c r="MR139" s="5">
        <v>0</v>
      </c>
      <c r="MS139" s="5">
        <v>0</v>
      </c>
      <c r="MT139" s="5">
        <v>0</v>
      </c>
      <c r="MU139" s="5">
        <v>0</v>
      </c>
      <c r="MV139" s="5">
        <v>0</v>
      </c>
      <c r="MW139" s="5">
        <v>0</v>
      </c>
      <c r="MX139" s="5">
        <v>0</v>
      </c>
      <c r="MY139" s="5">
        <v>0</v>
      </c>
      <c r="MZ139" s="5">
        <v>0</v>
      </c>
      <c r="NA139" s="5">
        <v>0</v>
      </c>
      <c r="NB139" s="5">
        <v>0</v>
      </c>
      <c r="NC139" s="5">
        <v>0</v>
      </c>
      <c r="ND139" s="5">
        <v>0</v>
      </c>
      <c r="NE139" s="5" t="s">
        <v>33</v>
      </c>
      <c r="NF139" s="5" t="s">
        <v>33</v>
      </c>
      <c r="NG139" s="5" t="s">
        <v>33</v>
      </c>
      <c r="NH139" s="5" t="s">
        <v>33</v>
      </c>
      <c r="NI139" s="5" t="s">
        <v>33</v>
      </c>
      <c r="NJ139" s="5" t="s">
        <v>33</v>
      </c>
      <c r="NK139" s="5" t="s">
        <v>33</v>
      </c>
      <c r="NL139" s="5" t="s">
        <v>33</v>
      </c>
      <c r="NM139" s="5" t="s">
        <v>33</v>
      </c>
      <c r="NN139" s="5" t="s">
        <v>33</v>
      </c>
      <c r="NO139" s="5" t="s">
        <v>33</v>
      </c>
      <c r="NP139" s="5" t="s">
        <v>33</v>
      </c>
      <c r="NQ139" s="5" t="s">
        <v>33</v>
      </c>
      <c r="NR139" s="5" t="s">
        <v>33</v>
      </c>
      <c r="NS139" s="5" t="s">
        <v>33</v>
      </c>
      <c r="NT139" s="5" t="s">
        <v>33</v>
      </c>
      <c r="NU139" s="5" t="s">
        <v>33</v>
      </c>
      <c r="NV139" s="5" t="s">
        <v>33</v>
      </c>
      <c r="NW139" s="5">
        <v>0</v>
      </c>
      <c r="NX139" s="5">
        <v>0</v>
      </c>
      <c r="NY139" s="5">
        <v>0</v>
      </c>
      <c r="NZ139" s="5">
        <v>0</v>
      </c>
      <c r="OA139" s="5">
        <v>0</v>
      </c>
      <c r="OB139" s="5">
        <v>0</v>
      </c>
      <c r="OC139" s="5">
        <v>0</v>
      </c>
      <c r="OD139" s="5">
        <v>0</v>
      </c>
      <c r="OE139" s="5">
        <v>0</v>
      </c>
      <c r="OF139" s="5">
        <v>0</v>
      </c>
      <c r="OG139" s="5">
        <v>0</v>
      </c>
      <c r="OH139" s="5">
        <v>0</v>
      </c>
      <c r="OI139" s="5">
        <v>0</v>
      </c>
      <c r="OJ139" s="5">
        <v>0</v>
      </c>
      <c r="OK139" s="5" t="s">
        <v>33</v>
      </c>
      <c r="OL139" s="5" t="s">
        <v>33</v>
      </c>
      <c r="OM139" s="5" t="s">
        <v>33</v>
      </c>
      <c r="ON139" s="5" t="s">
        <v>33</v>
      </c>
      <c r="OO139" s="5" t="s">
        <v>33</v>
      </c>
      <c r="OP139" s="5" t="s">
        <v>33</v>
      </c>
      <c r="OQ139" s="5" t="s">
        <v>33</v>
      </c>
      <c r="OR139" s="5" t="s">
        <v>33</v>
      </c>
      <c r="OS139" s="5" t="s">
        <v>33</v>
      </c>
      <c r="OT139" s="5" t="s">
        <v>33</v>
      </c>
      <c r="OU139" s="5" t="s">
        <v>33</v>
      </c>
      <c r="OV139" s="5" t="s">
        <v>33</v>
      </c>
      <c r="OW139" s="5" t="s">
        <v>33</v>
      </c>
      <c r="OX139" s="5" t="s">
        <v>33</v>
      </c>
      <c r="OY139" s="5" t="s">
        <v>33</v>
      </c>
      <c r="OZ139" s="5" t="s">
        <v>33</v>
      </c>
      <c r="PA139" s="5" t="s">
        <v>33</v>
      </c>
      <c r="PB139" s="5" t="s">
        <v>33</v>
      </c>
      <c r="PC139" s="5">
        <v>6837</v>
      </c>
      <c r="PD139" s="5">
        <v>8200</v>
      </c>
      <c r="PE139" s="5">
        <v>6025</v>
      </c>
      <c r="PF139" s="5">
        <v>6326</v>
      </c>
      <c r="PG139" s="5">
        <v>5776</v>
      </c>
      <c r="PH139" s="5">
        <v>6154</v>
      </c>
      <c r="PI139" s="5">
        <v>3612</v>
      </c>
      <c r="PJ139" s="5">
        <v>3924</v>
      </c>
      <c r="PK139" s="5">
        <v>3570</v>
      </c>
      <c r="PL139" s="5">
        <v>3567</v>
      </c>
      <c r="PM139" s="5">
        <v>3610</v>
      </c>
      <c r="PN139" s="5">
        <v>3311</v>
      </c>
      <c r="PO139" s="5">
        <v>3099</v>
      </c>
      <c r="PP139" s="5">
        <v>3092</v>
      </c>
      <c r="PQ139" s="5">
        <v>3053</v>
      </c>
      <c r="PR139" s="5">
        <v>3588</v>
      </c>
      <c r="PS139" s="5">
        <v>3718</v>
      </c>
      <c r="PT139" s="5">
        <v>4363</v>
      </c>
      <c r="PU139" s="5">
        <v>5120</v>
      </c>
      <c r="PV139" s="5">
        <v>4986</v>
      </c>
      <c r="PW139" s="5">
        <v>4802</v>
      </c>
      <c r="PX139" s="5">
        <v>3161</v>
      </c>
      <c r="PY139" s="5">
        <v>2702</v>
      </c>
      <c r="PZ139" s="5">
        <v>2558</v>
      </c>
      <c r="QA139" s="5">
        <v>2292</v>
      </c>
      <c r="QB139" s="5">
        <v>2114</v>
      </c>
      <c r="QC139" s="5" t="s">
        <v>33</v>
      </c>
      <c r="QD139" s="5" t="s">
        <v>33</v>
      </c>
      <c r="QE139" s="5" t="s">
        <v>33</v>
      </c>
      <c r="QF139" s="5" t="s">
        <v>33</v>
      </c>
      <c r="QG139" s="5" t="s">
        <v>33</v>
      </c>
      <c r="QH139" s="5" t="s">
        <v>33</v>
      </c>
      <c r="QI139" s="5">
        <v>14248</v>
      </c>
      <c r="QJ139" s="5">
        <v>14175</v>
      </c>
      <c r="QK139" s="5">
        <v>10921</v>
      </c>
      <c r="QL139" s="5">
        <v>10942</v>
      </c>
      <c r="QM139" s="5">
        <v>10736</v>
      </c>
      <c r="QN139" s="5">
        <v>10674</v>
      </c>
      <c r="QO139" s="5">
        <v>6394</v>
      </c>
      <c r="QP139" s="5">
        <v>6691</v>
      </c>
      <c r="QQ139" s="5">
        <v>6218</v>
      </c>
      <c r="QR139" s="5">
        <v>6156</v>
      </c>
      <c r="QS139" s="5">
        <v>6066</v>
      </c>
      <c r="QT139" s="5">
        <v>5688</v>
      </c>
      <c r="QU139" s="5">
        <v>5547</v>
      </c>
      <c r="QV139" s="5">
        <v>4954</v>
      </c>
      <c r="QW139" s="5">
        <v>4614</v>
      </c>
      <c r="QX139" s="5">
        <v>5175</v>
      </c>
      <c r="QY139" s="5">
        <v>5481</v>
      </c>
      <c r="QZ139" s="5">
        <v>6538</v>
      </c>
      <c r="RA139" s="5">
        <v>8246</v>
      </c>
      <c r="RB139" s="5">
        <v>8150</v>
      </c>
      <c r="RC139" s="5">
        <v>7773</v>
      </c>
      <c r="RD139" s="5">
        <v>4819</v>
      </c>
      <c r="RE139" s="5">
        <v>3876</v>
      </c>
      <c r="RF139" s="5">
        <v>4352</v>
      </c>
      <c r="RG139" s="5">
        <v>3559</v>
      </c>
      <c r="RH139" s="5">
        <v>3606</v>
      </c>
      <c r="RI139" s="5" t="s">
        <v>33</v>
      </c>
      <c r="RJ139" s="5" t="s">
        <v>33</v>
      </c>
      <c r="RK139" s="5" t="s">
        <v>33</v>
      </c>
      <c r="RL139" s="5" t="s">
        <v>33</v>
      </c>
      <c r="RM139" s="5" t="s">
        <v>33</v>
      </c>
      <c r="RN139" s="5" t="s">
        <v>33</v>
      </c>
      <c r="RO139" s="5">
        <v>10059</v>
      </c>
      <c r="RP139" s="5">
        <v>9862</v>
      </c>
      <c r="RQ139" s="5">
        <v>9787</v>
      </c>
      <c r="RR139" s="5">
        <v>8929</v>
      </c>
      <c r="RS139" s="5">
        <v>7916</v>
      </c>
      <c r="RT139" s="5">
        <v>8220</v>
      </c>
      <c r="RU139" s="5">
        <v>5984</v>
      </c>
      <c r="RV139" s="5">
        <v>5781</v>
      </c>
      <c r="RW139" s="5">
        <v>5622</v>
      </c>
      <c r="RX139" s="5">
        <v>5468</v>
      </c>
      <c r="RY139" s="5">
        <v>5624</v>
      </c>
      <c r="RZ139" s="5">
        <v>5292</v>
      </c>
      <c r="SA139" s="5">
        <v>5600</v>
      </c>
      <c r="SB139" s="5">
        <v>5020</v>
      </c>
      <c r="SC139" s="5">
        <v>5727</v>
      </c>
      <c r="SD139" s="5">
        <v>5640</v>
      </c>
      <c r="SE139" s="5">
        <v>5913</v>
      </c>
      <c r="SF139" s="5">
        <v>6751</v>
      </c>
      <c r="SG139" s="5">
        <v>7077</v>
      </c>
      <c r="SH139" s="5">
        <v>5959</v>
      </c>
      <c r="SI139" s="5">
        <v>5916</v>
      </c>
      <c r="SJ139" s="5">
        <v>4530</v>
      </c>
      <c r="SK139" s="5">
        <v>4418</v>
      </c>
      <c r="SL139" s="5">
        <v>5042</v>
      </c>
      <c r="SM139" s="5">
        <v>5804</v>
      </c>
      <c r="SN139" s="5">
        <v>4256</v>
      </c>
      <c r="SO139" s="5" t="s">
        <v>33</v>
      </c>
      <c r="SP139" s="5" t="s">
        <v>33</v>
      </c>
      <c r="SQ139" s="5" t="s">
        <v>33</v>
      </c>
      <c r="SR139" s="5" t="s">
        <v>33</v>
      </c>
      <c r="SS139" s="5" t="s">
        <v>33</v>
      </c>
      <c r="ST139" s="5" t="s">
        <v>33</v>
      </c>
      <c r="SU139" s="5">
        <v>134</v>
      </c>
      <c r="SV139" s="5">
        <v>54</v>
      </c>
      <c r="SW139" s="5">
        <v>83</v>
      </c>
      <c r="SX139" s="5">
        <v>186</v>
      </c>
      <c r="SY139" s="5">
        <v>223</v>
      </c>
      <c r="SZ139" s="5">
        <v>279</v>
      </c>
      <c r="TA139" s="5">
        <v>177</v>
      </c>
      <c r="TB139" s="5">
        <v>135</v>
      </c>
      <c r="TC139" s="5">
        <v>132</v>
      </c>
      <c r="TD139" s="5">
        <v>96</v>
      </c>
      <c r="TE139" s="5">
        <v>82</v>
      </c>
      <c r="TF139" s="5">
        <v>144</v>
      </c>
      <c r="TG139" s="5">
        <v>45</v>
      </c>
      <c r="TH139" s="5">
        <v>70</v>
      </c>
      <c r="TI139" s="5">
        <v>187</v>
      </c>
      <c r="TJ139" s="5">
        <v>156</v>
      </c>
      <c r="TK139" s="5">
        <v>111</v>
      </c>
      <c r="TL139" s="5">
        <v>134</v>
      </c>
      <c r="TM139" s="5">
        <v>858</v>
      </c>
      <c r="TN139" s="5">
        <v>907</v>
      </c>
      <c r="TO139" s="5">
        <v>1160</v>
      </c>
      <c r="TP139" s="5">
        <v>1828</v>
      </c>
      <c r="TQ139" s="5">
        <v>2630</v>
      </c>
      <c r="TR139" s="5">
        <v>2919</v>
      </c>
      <c r="TS139" s="5">
        <v>2701</v>
      </c>
      <c r="TT139" s="5">
        <v>3057</v>
      </c>
      <c r="TU139" s="5" t="s">
        <v>33</v>
      </c>
      <c r="TV139" s="5" t="s">
        <v>33</v>
      </c>
      <c r="TW139" s="5" t="s">
        <v>33</v>
      </c>
      <c r="TX139" s="5" t="s">
        <v>33</v>
      </c>
      <c r="TY139" s="5" t="s">
        <v>33</v>
      </c>
      <c r="TZ139" s="5" t="s">
        <v>33</v>
      </c>
      <c r="UA139" s="5">
        <v>0</v>
      </c>
      <c r="UB139" s="5">
        <v>0</v>
      </c>
      <c r="UC139" s="5">
        <v>0</v>
      </c>
      <c r="UD139" s="5">
        <v>0</v>
      </c>
      <c r="UE139" s="5">
        <v>0</v>
      </c>
      <c r="UF139" s="5">
        <v>0</v>
      </c>
      <c r="UG139" s="5">
        <v>0</v>
      </c>
      <c r="UH139" s="5">
        <v>0</v>
      </c>
      <c r="UI139" s="5">
        <v>0</v>
      </c>
      <c r="UJ139" s="5">
        <v>0</v>
      </c>
      <c r="UK139" s="5">
        <v>0</v>
      </c>
      <c r="UL139" s="5">
        <v>0</v>
      </c>
      <c r="UM139" s="5">
        <v>0</v>
      </c>
      <c r="UN139" s="5">
        <v>0</v>
      </c>
      <c r="UO139" s="5">
        <v>0</v>
      </c>
      <c r="UP139" s="5">
        <v>10</v>
      </c>
      <c r="UQ139" s="5">
        <v>22</v>
      </c>
      <c r="UR139" s="5">
        <v>46</v>
      </c>
      <c r="US139" s="5">
        <v>77</v>
      </c>
      <c r="UT139" s="5">
        <v>138</v>
      </c>
      <c r="UU139" s="5">
        <v>365</v>
      </c>
      <c r="UV139" s="5">
        <v>394</v>
      </c>
      <c r="UW139" s="5">
        <v>449</v>
      </c>
      <c r="UX139" s="5">
        <v>313</v>
      </c>
      <c r="UY139" s="5">
        <v>119</v>
      </c>
      <c r="UZ139" s="5">
        <v>9</v>
      </c>
      <c r="VA139" s="5" t="s">
        <v>33</v>
      </c>
      <c r="VB139" s="5" t="s">
        <v>33</v>
      </c>
      <c r="VC139" s="5" t="s">
        <v>33</v>
      </c>
      <c r="VD139" s="5" t="s">
        <v>33</v>
      </c>
      <c r="VE139" s="5" t="s">
        <v>33</v>
      </c>
      <c r="VF139" s="5" t="s">
        <v>33</v>
      </c>
      <c r="VG139" s="5">
        <v>8755</v>
      </c>
      <c r="VH139" s="5">
        <v>15209</v>
      </c>
      <c r="VI139" s="5">
        <v>14686</v>
      </c>
      <c r="VJ139" s="5">
        <v>14592</v>
      </c>
      <c r="VK139" s="5">
        <v>16926</v>
      </c>
      <c r="VL139" s="5">
        <v>15096</v>
      </c>
      <c r="VM139" s="5">
        <v>11470</v>
      </c>
      <c r="VN139" s="5">
        <v>16592</v>
      </c>
      <c r="VO139" s="5">
        <v>10007</v>
      </c>
      <c r="VP139" s="5">
        <v>14655</v>
      </c>
      <c r="VQ139" s="5">
        <v>10077</v>
      </c>
      <c r="VR139" s="5">
        <v>9729</v>
      </c>
      <c r="VS139" s="5">
        <v>7656</v>
      </c>
      <c r="VT139" s="5">
        <v>7986</v>
      </c>
      <c r="VU139" s="5">
        <v>12261</v>
      </c>
      <c r="VV139" s="5">
        <v>12776</v>
      </c>
      <c r="VW139" s="5">
        <v>13699</v>
      </c>
      <c r="VX139" s="5">
        <v>14872</v>
      </c>
      <c r="VY139" s="5">
        <v>14898</v>
      </c>
      <c r="VZ139" s="5">
        <v>14426</v>
      </c>
      <c r="WA139" s="5">
        <v>13884</v>
      </c>
      <c r="WB139" s="5">
        <v>15804</v>
      </c>
      <c r="WC139" s="5">
        <v>14314</v>
      </c>
      <c r="WD139" s="5">
        <v>12485</v>
      </c>
      <c r="WE139" s="5">
        <v>16230</v>
      </c>
      <c r="WF139" s="5">
        <v>15398</v>
      </c>
      <c r="WG139" s="5" t="s">
        <v>33</v>
      </c>
      <c r="WH139" s="5" t="s">
        <v>33</v>
      </c>
      <c r="WI139" s="5" t="s">
        <v>33</v>
      </c>
      <c r="WJ139" s="5" t="s">
        <v>33</v>
      </c>
      <c r="WK139" s="5" t="s">
        <v>33</v>
      </c>
      <c r="WL139" s="5" t="s">
        <v>33</v>
      </c>
      <c r="WM139" s="5">
        <v>940</v>
      </c>
      <c r="WN139" s="5">
        <v>920</v>
      </c>
      <c r="WO139" s="5">
        <v>727</v>
      </c>
      <c r="WP139" s="5">
        <v>1336</v>
      </c>
      <c r="WQ139" s="5">
        <v>1603</v>
      </c>
      <c r="WR139" s="5">
        <v>1209</v>
      </c>
      <c r="WS139" s="5">
        <v>871</v>
      </c>
      <c r="WT139" s="5">
        <v>906</v>
      </c>
      <c r="WU139" s="5">
        <v>958</v>
      </c>
      <c r="WV139" s="5">
        <v>905</v>
      </c>
      <c r="WW139" s="5">
        <v>915</v>
      </c>
      <c r="WX139" s="5">
        <v>1124</v>
      </c>
      <c r="WY139" s="5">
        <v>825</v>
      </c>
      <c r="WZ139" s="5">
        <v>710</v>
      </c>
      <c r="XA139" s="5">
        <v>1045</v>
      </c>
      <c r="XB139" s="5">
        <v>636</v>
      </c>
      <c r="XC139" s="5">
        <v>633</v>
      </c>
      <c r="XD139" s="5">
        <v>650</v>
      </c>
      <c r="XE139" s="5">
        <v>693</v>
      </c>
      <c r="XF139" s="5">
        <v>617</v>
      </c>
      <c r="XG139" s="5">
        <v>418</v>
      </c>
      <c r="XH139" s="5">
        <v>492</v>
      </c>
      <c r="XI139" s="5">
        <v>448</v>
      </c>
      <c r="XJ139" s="5">
        <v>526</v>
      </c>
      <c r="XK139" s="5">
        <v>470</v>
      </c>
      <c r="XL139" s="5">
        <v>366</v>
      </c>
      <c r="XM139" s="5" t="s">
        <v>33</v>
      </c>
      <c r="XN139" s="5" t="s">
        <v>33</v>
      </c>
      <c r="XO139" s="5" t="s">
        <v>33</v>
      </c>
      <c r="XP139" s="5" t="s">
        <v>33</v>
      </c>
      <c r="XQ139" s="5" t="s">
        <v>33</v>
      </c>
      <c r="XR139" s="5" t="s">
        <v>33</v>
      </c>
      <c r="XS139" s="1">
        <v>1179</v>
      </c>
      <c r="XT139" s="3" t="s">
        <v>180</v>
      </c>
      <c r="XU139" s="3" t="s">
        <v>180</v>
      </c>
      <c r="XV139" s="3" t="s">
        <v>179</v>
      </c>
      <c r="XW139" s="3" t="s">
        <v>179</v>
      </c>
      <c r="XX139" s="3" t="s">
        <v>180</v>
      </c>
      <c r="XY139" s="3" t="s">
        <v>180</v>
      </c>
      <c r="XZ139" s="3" t="s">
        <v>194</v>
      </c>
    </row>
    <row r="140" spans="1:650" x14ac:dyDescent="0.3">
      <c r="A140" s="6" t="s">
        <v>171</v>
      </c>
      <c r="B140" s="1">
        <v>4057032</v>
      </c>
      <c r="C140" s="5">
        <v>15679</v>
      </c>
      <c r="D140" s="5">
        <v>16625</v>
      </c>
      <c r="E140" s="5">
        <v>30270</v>
      </c>
      <c r="F140" s="5">
        <v>37352</v>
      </c>
      <c r="G140" s="5">
        <v>38932</v>
      </c>
      <c r="H140" s="5">
        <v>44983</v>
      </c>
      <c r="I140" s="5">
        <v>20944</v>
      </c>
      <c r="J140" s="5">
        <v>57710</v>
      </c>
      <c r="K140" s="5">
        <v>27972</v>
      </c>
      <c r="L140" s="5">
        <v>20453</v>
      </c>
      <c r="M140" s="5">
        <v>23448</v>
      </c>
      <c r="N140" s="5">
        <v>12446</v>
      </c>
      <c r="O140" s="5">
        <v>3545</v>
      </c>
      <c r="P140" s="5">
        <v>13410</v>
      </c>
      <c r="Q140" s="5">
        <v>25812</v>
      </c>
      <c r="R140" s="5">
        <v>25945</v>
      </c>
      <c r="S140" s="5">
        <v>55625</v>
      </c>
      <c r="T140" s="5">
        <v>40223</v>
      </c>
      <c r="U140" s="5">
        <v>15553</v>
      </c>
      <c r="V140" s="5">
        <v>48653</v>
      </c>
      <c r="W140" s="5">
        <v>8540</v>
      </c>
      <c r="X140" s="5">
        <v>53642</v>
      </c>
      <c r="Y140" s="5">
        <v>11772</v>
      </c>
      <c r="Z140" s="5">
        <v>39907</v>
      </c>
      <c r="AA140" s="5">
        <v>18852</v>
      </c>
      <c r="AB140" s="5">
        <v>14708</v>
      </c>
      <c r="AC140" s="5">
        <v>14900</v>
      </c>
      <c r="AD140" s="5">
        <v>23551</v>
      </c>
      <c r="AE140" s="5">
        <v>9672</v>
      </c>
      <c r="AF140" s="5">
        <v>19838</v>
      </c>
      <c r="AG140" s="5">
        <v>13524</v>
      </c>
      <c r="AH140" s="5">
        <v>11904</v>
      </c>
      <c r="AI140" s="5">
        <v>1626498</v>
      </c>
      <c r="AJ140" s="5">
        <v>1960730</v>
      </c>
      <c r="AK140" s="5">
        <v>586456</v>
      </c>
      <c r="AL140" s="5">
        <v>1598748</v>
      </c>
      <c r="AM140" s="5">
        <v>561530</v>
      </c>
      <c r="AN140" s="5">
        <v>1281467</v>
      </c>
      <c r="AO140" s="5">
        <v>455085</v>
      </c>
      <c r="AP140" s="5">
        <v>2063914</v>
      </c>
      <c r="AQ140" s="5">
        <v>1364701</v>
      </c>
      <c r="AR140" s="5">
        <v>414518</v>
      </c>
      <c r="AS140" s="5">
        <v>196619</v>
      </c>
      <c r="AT140" s="5">
        <v>791745</v>
      </c>
      <c r="AU140" s="5">
        <v>582337</v>
      </c>
      <c r="AV140" s="5">
        <v>-90916</v>
      </c>
      <c r="AW140" s="5">
        <v>161661</v>
      </c>
      <c r="AX140" s="5">
        <v>428760</v>
      </c>
      <c r="AY140" s="5">
        <v>895645</v>
      </c>
      <c r="AZ140" s="5">
        <v>99798</v>
      </c>
      <c r="BA140" s="5">
        <v>339175</v>
      </c>
      <c r="BB140" s="5">
        <v>371666</v>
      </c>
      <c r="BC140" s="5">
        <v>70770</v>
      </c>
      <c r="BD140" s="5">
        <v>1273</v>
      </c>
      <c r="BE140" s="5">
        <v>43159</v>
      </c>
      <c r="BF140" s="5">
        <v>383086</v>
      </c>
      <c r="BG140" s="5">
        <v>495991</v>
      </c>
      <c r="BH140" s="5">
        <v>307936</v>
      </c>
      <c r="BI140" s="5">
        <v>215730</v>
      </c>
      <c r="BJ140" s="5">
        <v>215462</v>
      </c>
      <c r="BK140" s="5">
        <v>226841</v>
      </c>
      <c r="BL140" s="5">
        <v>374511</v>
      </c>
      <c r="BM140" s="5">
        <v>313943</v>
      </c>
      <c r="BN140" s="5">
        <v>136480</v>
      </c>
      <c r="BO140" s="5">
        <v>880826</v>
      </c>
      <c r="BP140" s="5">
        <v>1098967</v>
      </c>
      <c r="BQ140" s="5">
        <v>477707</v>
      </c>
      <c r="BR140" s="5">
        <v>938411</v>
      </c>
      <c r="BS140" s="5">
        <v>1091339</v>
      </c>
      <c r="BT140" s="5">
        <v>953331</v>
      </c>
      <c r="BU140" s="5">
        <v>716213</v>
      </c>
      <c r="BV140" s="5">
        <v>461705</v>
      </c>
      <c r="BW140" s="5">
        <v>756903</v>
      </c>
      <c r="BX140" s="5">
        <v>605614</v>
      </c>
      <c r="BY140" s="5">
        <v>411629</v>
      </c>
      <c r="BZ140" s="5">
        <v>189731</v>
      </c>
      <c r="CA140" s="5">
        <v>153061</v>
      </c>
      <c r="CB140" s="5">
        <v>132198</v>
      </c>
      <c r="CC140" s="5">
        <v>51450</v>
      </c>
      <c r="CD140" s="5">
        <v>51119</v>
      </c>
      <c r="CE140" s="5">
        <v>42524</v>
      </c>
      <c r="CF140" s="5">
        <v>40239</v>
      </c>
      <c r="CG140" s="5">
        <v>15201</v>
      </c>
      <c r="CH140" s="5">
        <v>41759</v>
      </c>
      <c r="CI140" s="5">
        <v>41136</v>
      </c>
      <c r="CJ140" s="5">
        <v>3448</v>
      </c>
      <c r="CK140" s="5">
        <v>31503</v>
      </c>
      <c r="CL140" s="5">
        <v>72166</v>
      </c>
      <c r="CM140" s="5">
        <v>19636</v>
      </c>
      <c r="CN140" s="5">
        <v>60433</v>
      </c>
      <c r="CO140" s="5">
        <v>74098</v>
      </c>
      <c r="CP140" s="5">
        <v>56178</v>
      </c>
      <c r="CQ140" s="5">
        <v>73740</v>
      </c>
      <c r="CR140" s="5">
        <v>53845</v>
      </c>
      <c r="CS140" s="5">
        <v>42818</v>
      </c>
      <c r="CT140" s="5">
        <v>58848</v>
      </c>
      <c r="CU140" s="5">
        <v>725588</v>
      </c>
      <c r="CV140" s="5">
        <v>720434</v>
      </c>
      <c r="CW140" s="5">
        <v>686916</v>
      </c>
      <c r="CX140" s="5">
        <v>625355</v>
      </c>
      <c r="CY140" s="5">
        <v>638659</v>
      </c>
      <c r="CZ140" s="5">
        <v>528803</v>
      </c>
      <c r="DA140" s="5">
        <v>500016</v>
      </c>
      <c r="DB140" s="5">
        <v>530298</v>
      </c>
      <c r="DC140" s="5">
        <v>431260</v>
      </c>
      <c r="DD140" s="5">
        <v>389387</v>
      </c>
      <c r="DE140" s="5">
        <v>387024</v>
      </c>
      <c r="DF140" s="5">
        <v>413768</v>
      </c>
      <c r="DG140" s="5">
        <v>380417</v>
      </c>
      <c r="DH140" s="5">
        <v>395330</v>
      </c>
      <c r="DI140" s="5">
        <v>359468</v>
      </c>
      <c r="DJ140" s="5">
        <v>307296</v>
      </c>
      <c r="DK140" s="5">
        <v>292676</v>
      </c>
      <c r="DL140" s="5">
        <v>294400</v>
      </c>
      <c r="DM140" s="5">
        <v>258407</v>
      </c>
      <c r="DN140" s="5">
        <v>278861</v>
      </c>
      <c r="DO140" s="5">
        <v>280743</v>
      </c>
      <c r="DP140" s="5">
        <v>179913</v>
      </c>
      <c r="DQ140" s="5">
        <v>215672</v>
      </c>
      <c r="DR140" s="5">
        <v>210241</v>
      </c>
      <c r="DS140" s="5">
        <v>275084</v>
      </c>
      <c r="DT140" s="5">
        <v>260317</v>
      </c>
      <c r="DU140" s="5">
        <v>222332</v>
      </c>
      <c r="DV140" s="5">
        <v>218815</v>
      </c>
      <c r="DW140" s="5">
        <v>255815</v>
      </c>
      <c r="DX140" s="5">
        <v>270947</v>
      </c>
      <c r="DY140" s="5">
        <v>326511</v>
      </c>
      <c r="DZ140" s="5">
        <v>304750</v>
      </c>
      <c r="EA140" s="5">
        <v>115897</v>
      </c>
      <c r="EB140" s="5">
        <v>44135</v>
      </c>
      <c r="EC140" s="5">
        <v>60161</v>
      </c>
      <c r="ED140" s="5">
        <v>48538</v>
      </c>
      <c r="EE140" s="5">
        <v>27125</v>
      </c>
      <c r="EF140" s="5">
        <v>59288</v>
      </c>
      <c r="EG140" s="5">
        <v>31773</v>
      </c>
      <c r="EH140" s="5">
        <v>42586</v>
      </c>
      <c r="EI140" s="5">
        <v>51433</v>
      </c>
      <c r="EJ140" s="5">
        <v>21139</v>
      </c>
      <c r="EK140" s="5">
        <v>39854</v>
      </c>
      <c r="EL140" s="5">
        <v>18578</v>
      </c>
      <c r="EM140" s="5">
        <v>13546</v>
      </c>
      <c r="EN140" s="5">
        <v>20567</v>
      </c>
      <c r="EO140" s="5">
        <v>14705</v>
      </c>
      <c r="EP140" s="5">
        <v>25750</v>
      </c>
      <c r="EQ140" s="5">
        <v>23769</v>
      </c>
      <c r="ER140" s="5">
        <v>31835</v>
      </c>
      <c r="ES140" s="5">
        <v>29749</v>
      </c>
      <c r="ET140" s="5">
        <v>50610</v>
      </c>
      <c r="EU140" s="5">
        <v>56915</v>
      </c>
      <c r="EV140" s="5">
        <v>31487</v>
      </c>
      <c r="EW140" s="5">
        <v>38183</v>
      </c>
      <c r="EX140" s="5">
        <v>22653</v>
      </c>
      <c r="EY140" s="5">
        <v>29925</v>
      </c>
      <c r="EZ140" s="5">
        <v>26833</v>
      </c>
      <c r="FA140" s="5">
        <v>49276</v>
      </c>
      <c r="FB140" s="5">
        <v>38761</v>
      </c>
      <c r="FC140" s="5">
        <v>29364</v>
      </c>
      <c r="FD140" s="5">
        <v>53985</v>
      </c>
      <c r="FE140" s="5">
        <v>72547</v>
      </c>
      <c r="FF140" s="5">
        <v>60448</v>
      </c>
      <c r="FG140" s="5">
        <v>0</v>
      </c>
      <c r="FH140" s="5">
        <v>0</v>
      </c>
      <c r="FI140" s="5">
        <v>0</v>
      </c>
      <c r="FJ140" s="5">
        <v>0</v>
      </c>
      <c r="FK140" s="5">
        <v>0</v>
      </c>
      <c r="FL140" s="5">
        <v>0</v>
      </c>
      <c r="FM140" s="5">
        <v>0</v>
      </c>
      <c r="FN140" s="5">
        <v>0</v>
      </c>
      <c r="FO140" s="5">
        <v>0</v>
      </c>
      <c r="FP140" s="5">
        <v>0</v>
      </c>
      <c r="FQ140" s="5">
        <v>0</v>
      </c>
      <c r="FR140" s="5">
        <v>0</v>
      </c>
      <c r="FS140" s="5">
        <v>0</v>
      </c>
      <c r="FT140" s="5">
        <v>0</v>
      </c>
      <c r="FU140" s="5" t="s">
        <v>33</v>
      </c>
      <c r="FV140" s="5" t="s">
        <v>33</v>
      </c>
      <c r="FW140" s="5" t="s">
        <v>33</v>
      </c>
      <c r="FX140" s="5" t="s">
        <v>33</v>
      </c>
      <c r="FY140" s="5" t="s">
        <v>33</v>
      </c>
      <c r="FZ140" s="5" t="s">
        <v>33</v>
      </c>
      <c r="GA140" s="5" t="s">
        <v>33</v>
      </c>
      <c r="GB140" s="5" t="s">
        <v>33</v>
      </c>
      <c r="GC140" s="5" t="s">
        <v>33</v>
      </c>
      <c r="GD140" s="5" t="s">
        <v>33</v>
      </c>
      <c r="GE140" s="5" t="s">
        <v>33</v>
      </c>
      <c r="GF140" s="5" t="s">
        <v>33</v>
      </c>
      <c r="GG140" s="5" t="s">
        <v>33</v>
      </c>
      <c r="GH140" s="5" t="s">
        <v>33</v>
      </c>
      <c r="GI140" s="5" t="s">
        <v>33</v>
      </c>
      <c r="GJ140" s="5" t="s">
        <v>33</v>
      </c>
      <c r="GK140" s="5" t="s">
        <v>33</v>
      </c>
      <c r="GL140" s="5" t="s">
        <v>33</v>
      </c>
      <c r="GM140" s="5">
        <v>3364488</v>
      </c>
      <c r="GN140" s="5">
        <v>3840891</v>
      </c>
      <c r="GO140" s="5">
        <v>1841561</v>
      </c>
      <c r="GP140" s="5">
        <v>3249320</v>
      </c>
      <c r="GQ140" s="5">
        <v>2357585</v>
      </c>
      <c r="GR140" s="5">
        <v>2867873</v>
      </c>
      <c r="GS140" s="5">
        <v>1724032</v>
      </c>
      <c r="GT140" s="5">
        <v>3156214</v>
      </c>
      <c r="GU140" s="5">
        <v>2632269</v>
      </c>
      <c r="GV140" s="5">
        <v>1451110</v>
      </c>
      <c r="GW140" s="5">
        <v>1058574</v>
      </c>
      <c r="GX140" s="5">
        <v>1426267</v>
      </c>
      <c r="GY140" s="5">
        <v>1132907</v>
      </c>
      <c r="GZ140" s="5">
        <v>470590</v>
      </c>
      <c r="HA140" s="5">
        <v>613096</v>
      </c>
      <c r="HB140" s="5">
        <v>838891</v>
      </c>
      <c r="HC140" s="5">
        <v>1348972</v>
      </c>
      <c r="HD140" s="5">
        <v>506495</v>
      </c>
      <c r="HE140" s="5">
        <v>658085</v>
      </c>
      <c r="HF140" s="5">
        <v>791566</v>
      </c>
      <c r="HG140" s="5">
        <v>458607</v>
      </c>
      <c r="HH140" s="5">
        <v>273813</v>
      </c>
      <c r="HI140" s="5">
        <v>365664</v>
      </c>
      <c r="HJ140" s="5">
        <v>728134</v>
      </c>
      <c r="HK140" s="5">
        <v>839499</v>
      </c>
      <c r="HL140" s="5">
        <v>696527</v>
      </c>
      <c r="HM140" s="5">
        <v>576336</v>
      </c>
      <c r="HN140" s="5">
        <v>552767</v>
      </c>
      <c r="HO140" s="5">
        <v>595432</v>
      </c>
      <c r="HP140" s="5">
        <v>773128</v>
      </c>
      <c r="HQ140" s="5">
        <v>769343</v>
      </c>
      <c r="HR140" s="5">
        <v>574558</v>
      </c>
      <c r="HS140" s="5">
        <v>2900288</v>
      </c>
      <c r="HT140" s="5">
        <v>2919863</v>
      </c>
      <c r="HU140" s="5">
        <v>2359603</v>
      </c>
      <c r="HV140" s="5">
        <v>2536077</v>
      </c>
      <c r="HW140" s="5">
        <v>3105333</v>
      </c>
      <c r="HX140" s="5">
        <v>3579050</v>
      </c>
      <c r="HY140" s="5">
        <v>3094357</v>
      </c>
      <c r="HZ140" s="5">
        <v>3123888</v>
      </c>
      <c r="IA140" s="5">
        <v>3275078</v>
      </c>
      <c r="IB140" s="5">
        <v>3317104</v>
      </c>
      <c r="IC140" s="5">
        <v>3760917</v>
      </c>
      <c r="ID140" s="5">
        <v>3592233</v>
      </c>
      <c r="IE140" s="5">
        <v>3242230</v>
      </c>
      <c r="IF140" s="5">
        <v>3068544</v>
      </c>
      <c r="IG140" s="5">
        <v>3270778</v>
      </c>
      <c r="IH140" s="5">
        <v>2577693</v>
      </c>
      <c r="II140" s="5">
        <v>2283210</v>
      </c>
      <c r="IJ140" s="5">
        <v>2188610</v>
      </c>
      <c r="IK140" s="5">
        <v>2388548</v>
      </c>
      <c r="IL140" s="5">
        <v>2048431</v>
      </c>
      <c r="IM140" s="5">
        <v>2000307</v>
      </c>
      <c r="IN140" s="5">
        <v>2003377</v>
      </c>
      <c r="IO140" s="5">
        <v>2100034</v>
      </c>
      <c r="IP140" s="5">
        <v>1837995</v>
      </c>
      <c r="IQ140" s="5">
        <v>1908936</v>
      </c>
      <c r="IR140" s="5">
        <v>1790494</v>
      </c>
      <c r="IS140" s="5">
        <v>1765541</v>
      </c>
      <c r="IT140" s="5">
        <v>1422338</v>
      </c>
      <c r="IU140" s="5">
        <v>1351079</v>
      </c>
      <c r="IV140" s="5">
        <v>1264751</v>
      </c>
      <c r="IW140" s="5">
        <v>1277928</v>
      </c>
      <c r="IX140" s="5">
        <v>1124959</v>
      </c>
      <c r="IY140" s="5">
        <v>1269533</v>
      </c>
      <c r="IZ140" s="5">
        <v>388686</v>
      </c>
      <c r="JA140" s="5">
        <v>315021</v>
      </c>
      <c r="JB140" s="5">
        <v>560883</v>
      </c>
      <c r="JC140" s="5">
        <v>425377</v>
      </c>
      <c r="JD140" s="5">
        <v>475775</v>
      </c>
      <c r="JE140" s="5">
        <v>275422</v>
      </c>
      <c r="JF140" s="5">
        <v>267990</v>
      </c>
      <c r="JG140" s="5">
        <v>270119</v>
      </c>
      <c r="JH140" s="5">
        <v>313084</v>
      </c>
      <c r="JI140" s="5">
        <v>319878</v>
      </c>
      <c r="JJ140" s="5">
        <v>272306</v>
      </c>
      <c r="JK140" s="5">
        <v>326587</v>
      </c>
      <c r="JL140" s="5">
        <v>238866</v>
      </c>
      <c r="JM140" s="5">
        <v>232007</v>
      </c>
      <c r="JN140" s="5">
        <v>207433</v>
      </c>
      <c r="JO140" s="5">
        <v>199772</v>
      </c>
      <c r="JP140" s="5">
        <v>161193</v>
      </c>
      <c r="JQ140" s="5">
        <v>225010</v>
      </c>
      <c r="JR140" s="5">
        <v>141251</v>
      </c>
      <c r="JS140" s="5">
        <v>145617</v>
      </c>
      <c r="JT140" s="5">
        <v>132541</v>
      </c>
      <c r="JU140" s="5">
        <v>132215</v>
      </c>
      <c r="JV140" s="5">
        <v>158848</v>
      </c>
      <c r="JW140" s="5">
        <v>189028</v>
      </c>
      <c r="JX140" s="5">
        <v>184012</v>
      </c>
      <c r="JY140" s="5">
        <v>200379</v>
      </c>
      <c r="JZ140" s="5">
        <v>199887</v>
      </c>
      <c r="KA140" s="5">
        <v>220299</v>
      </c>
      <c r="KB140" s="5">
        <v>199572</v>
      </c>
      <c r="KC140" s="5">
        <v>202421</v>
      </c>
      <c r="KD140" s="5">
        <v>178414</v>
      </c>
      <c r="KE140" s="5">
        <v>45384</v>
      </c>
      <c r="KF140" s="5">
        <v>-62530</v>
      </c>
      <c r="KG140" s="5">
        <v>-74912</v>
      </c>
      <c r="KH140" s="5">
        <v>37482</v>
      </c>
      <c r="KI140" s="5">
        <v>41903</v>
      </c>
      <c r="KJ140" s="5">
        <v>-29373</v>
      </c>
      <c r="KK140" s="5">
        <v>-5621</v>
      </c>
      <c r="KL140" s="5">
        <v>103332</v>
      </c>
      <c r="KM140" s="5">
        <v>77899</v>
      </c>
      <c r="KN140" s="5">
        <v>50869</v>
      </c>
      <c r="KO140" s="5">
        <v>120362</v>
      </c>
      <c r="KP140" s="5">
        <v>23560</v>
      </c>
      <c r="KQ140" s="5">
        <v>35777</v>
      </c>
      <c r="KR140" s="5">
        <v>23315</v>
      </c>
      <c r="KS140" s="5">
        <v>13947</v>
      </c>
      <c r="KT140" s="5">
        <v>25159</v>
      </c>
      <c r="KU140" s="5">
        <v>15771</v>
      </c>
      <c r="KV140" s="5">
        <v>17718</v>
      </c>
      <c r="KW140" s="5">
        <v>30071</v>
      </c>
      <c r="KX140" s="5">
        <v>27022</v>
      </c>
      <c r="KY140" s="5">
        <v>33541</v>
      </c>
      <c r="KZ140" s="5">
        <v>26096</v>
      </c>
      <c r="LA140" s="5">
        <v>17661</v>
      </c>
      <c r="LB140" s="5">
        <v>12279</v>
      </c>
      <c r="LC140" s="5">
        <v>11807</v>
      </c>
      <c r="LD140" s="5">
        <v>10618</v>
      </c>
      <c r="LE140" s="5">
        <v>9946</v>
      </c>
      <c r="LF140" s="5">
        <v>10928</v>
      </c>
      <c r="LG140" s="5">
        <v>10002</v>
      </c>
      <c r="LH140" s="5">
        <v>9333</v>
      </c>
      <c r="LI140" s="5">
        <v>9496</v>
      </c>
      <c r="LJ140" s="5">
        <v>10592</v>
      </c>
      <c r="LK140" s="5">
        <v>73792</v>
      </c>
      <c r="LL140" s="5">
        <v>66958</v>
      </c>
      <c r="LM140" s="5">
        <v>67802</v>
      </c>
      <c r="LN140" s="5">
        <v>61950</v>
      </c>
      <c r="LO140" s="5">
        <v>58189</v>
      </c>
      <c r="LP140" s="5">
        <v>51648</v>
      </c>
      <c r="LQ140" s="5">
        <v>46091</v>
      </c>
      <c r="LR140" s="5">
        <v>38736</v>
      </c>
      <c r="LS140" s="5">
        <v>39866</v>
      </c>
      <c r="LT140" s="5">
        <v>40072</v>
      </c>
      <c r="LU140" s="5">
        <v>47453</v>
      </c>
      <c r="LV140" s="5">
        <v>22224</v>
      </c>
      <c r="LW140" s="5">
        <v>19533</v>
      </c>
      <c r="LX140" s="5">
        <v>14574</v>
      </c>
      <c r="LY140" s="5">
        <v>12645</v>
      </c>
      <c r="LZ140" s="5">
        <v>11490</v>
      </c>
      <c r="MA140" s="5">
        <v>8241</v>
      </c>
      <c r="MB140" s="5">
        <v>5701</v>
      </c>
      <c r="MC140" s="5">
        <v>10672</v>
      </c>
      <c r="MD140" s="5">
        <v>12912</v>
      </c>
      <c r="ME140" s="5">
        <v>13592</v>
      </c>
      <c r="MF140" s="5">
        <v>10607</v>
      </c>
      <c r="MG140" s="5">
        <v>8722</v>
      </c>
      <c r="MH140" s="5">
        <v>7407</v>
      </c>
      <c r="MI140" s="5">
        <v>9079</v>
      </c>
      <c r="MJ140" s="5">
        <v>8223</v>
      </c>
      <c r="MK140" s="5">
        <v>9183</v>
      </c>
      <c r="ML140" s="5">
        <v>12135</v>
      </c>
      <c r="MM140" s="5">
        <v>10750</v>
      </c>
      <c r="MN140" s="5">
        <v>10452</v>
      </c>
      <c r="MO140" s="5">
        <v>13567</v>
      </c>
      <c r="MP140" s="5">
        <v>14636</v>
      </c>
      <c r="MQ140" s="5">
        <v>9239</v>
      </c>
      <c r="MR140" s="5">
        <v>9424</v>
      </c>
      <c r="MS140" s="5">
        <v>9419</v>
      </c>
      <c r="MT140" s="5">
        <v>9248</v>
      </c>
      <c r="MU140" s="5">
        <v>8565</v>
      </c>
      <c r="MV140" s="5">
        <v>7865</v>
      </c>
      <c r="MW140" s="5">
        <v>7279</v>
      </c>
      <c r="MX140" s="5">
        <v>7884</v>
      </c>
      <c r="MY140" s="5">
        <v>6939</v>
      </c>
      <c r="MZ140" s="5">
        <v>5171</v>
      </c>
      <c r="NA140" s="5">
        <v>2302</v>
      </c>
      <c r="NB140" s="5">
        <v>-1319</v>
      </c>
      <c r="NC140" s="5">
        <v>10218</v>
      </c>
      <c r="ND140" s="5">
        <v>1061</v>
      </c>
      <c r="NE140" s="5" t="s">
        <v>33</v>
      </c>
      <c r="NF140" s="5" t="s">
        <v>33</v>
      </c>
      <c r="NG140" s="5" t="s">
        <v>33</v>
      </c>
      <c r="NH140" s="5" t="s">
        <v>33</v>
      </c>
      <c r="NI140" s="5" t="s">
        <v>33</v>
      </c>
      <c r="NJ140" s="5" t="s">
        <v>33</v>
      </c>
      <c r="NK140" s="5" t="s">
        <v>33</v>
      </c>
      <c r="NL140" s="5" t="s">
        <v>33</v>
      </c>
      <c r="NM140" s="5" t="s">
        <v>33</v>
      </c>
      <c r="NN140" s="5" t="s">
        <v>33</v>
      </c>
      <c r="NO140" s="5" t="s">
        <v>33</v>
      </c>
      <c r="NP140" s="5" t="s">
        <v>33</v>
      </c>
      <c r="NQ140" s="5" t="s">
        <v>33</v>
      </c>
      <c r="NR140" s="5" t="s">
        <v>33</v>
      </c>
      <c r="NS140" s="5" t="s">
        <v>33</v>
      </c>
      <c r="NT140" s="5" t="s">
        <v>33</v>
      </c>
      <c r="NU140" s="5" t="s">
        <v>33</v>
      </c>
      <c r="NV140" s="5" t="s">
        <v>33</v>
      </c>
      <c r="NW140" s="5">
        <v>0</v>
      </c>
      <c r="NX140" s="5">
        <v>0</v>
      </c>
      <c r="NY140" s="5">
        <v>0</v>
      </c>
      <c r="NZ140" s="5">
        <v>0</v>
      </c>
      <c r="OA140" s="5">
        <v>0</v>
      </c>
      <c r="OB140" s="5">
        <v>0</v>
      </c>
      <c r="OC140" s="5">
        <v>0</v>
      </c>
      <c r="OD140" s="5">
        <v>0</v>
      </c>
      <c r="OE140" s="5">
        <v>0</v>
      </c>
      <c r="OF140" s="5">
        <v>0</v>
      </c>
      <c r="OG140" s="5">
        <v>0</v>
      </c>
      <c r="OH140" s="5">
        <v>0</v>
      </c>
      <c r="OI140" s="5">
        <v>0</v>
      </c>
      <c r="OJ140" s="5">
        <v>0</v>
      </c>
      <c r="OK140" s="5" t="s">
        <v>33</v>
      </c>
      <c r="OL140" s="5" t="s">
        <v>33</v>
      </c>
      <c r="OM140" s="5" t="s">
        <v>33</v>
      </c>
      <c r="ON140" s="5" t="s">
        <v>33</v>
      </c>
      <c r="OO140" s="5" t="s">
        <v>33</v>
      </c>
      <c r="OP140" s="5" t="s">
        <v>33</v>
      </c>
      <c r="OQ140" s="5" t="s">
        <v>33</v>
      </c>
      <c r="OR140" s="5" t="s">
        <v>33</v>
      </c>
      <c r="OS140" s="5" t="s">
        <v>33</v>
      </c>
      <c r="OT140" s="5" t="s">
        <v>33</v>
      </c>
      <c r="OU140" s="5" t="s">
        <v>33</v>
      </c>
      <c r="OV140" s="5" t="s">
        <v>33</v>
      </c>
      <c r="OW140" s="5" t="s">
        <v>33</v>
      </c>
      <c r="OX140" s="5" t="s">
        <v>33</v>
      </c>
      <c r="OY140" s="5" t="s">
        <v>33</v>
      </c>
      <c r="OZ140" s="5" t="s">
        <v>33</v>
      </c>
      <c r="PA140" s="5" t="s">
        <v>33</v>
      </c>
      <c r="PB140" s="5" t="s">
        <v>33</v>
      </c>
      <c r="PC140" s="5">
        <v>93949</v>
      </c>
      <c r="PD140" s="5">
        <v>90298</v>
      </c>
      <c r="PE140" s="5">
        <v>78400</v>
      </c>
      <c r="PF140" s="5">
        <v>83937</v>
      </c>
      <c r="PG140" s="5">
        <v>70752</v>
      </c>
      <c r="PH140" s="5">
        <v>71227</v>
      </c>
      <c r="PI140" s="5">
        <v>66534</v>
      </c>
      <c r="PJ140" s="5">
        <v>87949</v>
      </c>
      <c r="PK140" s="5">
        <v>83123</v>
      </c>
      <c r="PL140" s="5">
        <v>72193</v>
      </c>
      <c r="PM140" s="5">
        <v>66043</v>
      </c>
      <c r="PN140" s="5">
        <v>66788</v>
      </c>
      <c r="PO140" s="5">
        <v>60148</v>
      </c>
      <c r="PP140" s="5">
        <v>56683</v>
      </c>
      <c r="PQ140" s="5">
        <v>43695</v>
      </c>
      <c r="PR140" s="5">
        <v>34009</v>
      </c>
      <c r="PS140" s="5">
        <v>42328</v>
      </c>
      <c r="PT140" s="5">
        <v>25450</v>
      </c>
      <c r="PU140" s="5">
        <v>84210</v>
      </c>
      <c r="PV140" s="5">
        <v>80019</v>
      </c>
      <c r="PW140" s="5">
        <v>91373</v>
      </c>
      <c r="PX140" s="5">
        <v>72620</v>
      </c>
      <c r="PY140" s="5">
        <v>57411</v>
      </c>
      <c r="PZ140" s="5">
        <v>54181</v>
      </c>
      <c r="QA140" s="5">
        <v>48770</v>
      </c>
      <c r="QB140" s="5">
        <v>53489</v>
      </c>
      <c r="QC140" s="5">
        <v>52562</v>
      </c>
      <c r="QD140" s="5">
        <v>51105</v>
      </c>
      <c r="QE140" s="5">
        <v>50627</v>
      </c>
      <c r="QF140" s="5">
        <v>51973</v>
      </c>
      <c r="QG140" s="5">
        <v>57129</v>
      </c>
      <c r="QH140" s="5">
        <v>56528</v>
      </c>
      <c r="QI140" s="5">
        <v>162541</v>
      </c>
      <c r="QJ140" s="5">
        <v>186499</v>
      </c>
      <c r="QK140" s="5">
        <v>114883</v>
      </c>
      <c r="QL140" s="5">
        <v>156079</v>
      </c>
      <c r="QM140" s="5">
        <v>107801</v>
      </c>
      <c r="QN140" s="5">
        <v>102778</v>
      </c>
      <c r="QO140" s="5">
        <v>118658</v>
      </c>
      <c r="QP140" s="5">
        <v>140200</v>
      </c>
      <c r="QQ140" s="5">
        <v>165990</v>
      </c>
      <c r="QR140" s="5">
        <v>130663</v>
      </c>
      <c r="QS140" s="5">
        <v>121847</v>
      </c>
      <c r="QT140" s="5">
        <v>131801</v>
      </c>
      <c r="QU140" s="5">
        <v>119054</v>
      </c>
      <c r="QV140" s="5">
        <v>103493</v>
      </c>
      <c r="QW140" s="5">
        <v>82472</v>
      </c>
      <c r="QX140" s="5">
        <v>77359</v>
      </c>
      <c r="QY140" s="5">
        <v>227053</v>
      </c>
      <c r="QZ140" s="5">
        <v>47171</v>
      </c>
      <c r="RA140" s="5">
        <v>86397</v>
      </c>
      <c r="RB140" s="5">
        <v>75161</v>
      </c>
      <c r="RC140" s="5">
        <v>70216</v>
      </c>
      <c r="RD140" s="5">
        <v>60014</v>
      </c>
      <c r="RE140" s="5">
        <v>52822</v>
      </c>
      <c r="RF140" s="5">
        <v>73858</v>
      </c>
      <c r="RG140" s="5">
        <v>56309</v>
      </c>
      <c r="RH140" s="5">
        <v>59565</v>
      </c>
      <c r="RI140" s="5">
        <v>57633</v>
      </c>
      <c r="RJ140" s="5">
        <v>56551</v>
      </c>
      <c r="RK140" s="5">
        <v>61793</v>
      </c>
      <c r="RL140" s="5">
        <v>61325</v>
      </c>
      <c r="RM140" s="5">
        <v>72016</v>
      </c>
      <c r="RN140" s="5">
        <v>70046</v>
      </c>
      <c r="RO140" s="5">
        <v>81900</v>
      </c>
      <c r="RP140" s="5">
        <v>83609</v>
      </c>
      <c r="RQ140" s="5">
        <v>81089</v>
      </c>
      <c r="RR140" s="5">
        <v>80534</v>
      </c>
      <c r="RS140" s="5">
        <v>89770</v>
      </c>
      <c r="RT140" s="5">
        <v>103838</v>
      </c>
      <c r="RU140" s="5">
        <v>84749</v>
      </c>
      <c r="RV140" s="5">
        <v>74240</v>
      </c>
      <c r="RW140" s="5">
        <v>73869</v>
      </c>
      <c r="RX140" s="5">
        <v>71492</v>
      </c>
      <c r="RY140" s="5">
        <v>90104</v>
      </c>
      <c r="RZ140" s="5">
        <v>66032</v>
      </c>
      <c r="SA140" s="5">
        <v>64522</v>
      </c>
      <c r="SB140" s="5">
        <v>57255</v>
      </c>
      <c r="SC140" s="5">
        <v>62668</v>
      </c>
      <c r="SD140" s="5">
        <v>60777</v>
      </c>
      <c r="SE140" s="5">
        <v>59359</v>
      </c>
      <c r="SF140" s="5">
        <v>51305</v>
      </c>
      <c r="SG140" s="5">
        <v>44944</v>
      </c>
      <c r="SH140" s="5">
        <v>55128</v>
      </c>
      <c r="SI140" s="5">
        <v>75550</v>
      </c>
      <c r="SJ140" s="5">
        <v>67068</v>
      </c>
      <c r="SK140" s="5">
        <v>54544</v>
      </c>
      <c r="SL140" s="5">
        <v>49034</v>
      </c>
      <c r="SM140" s="5">
        <v>48092</v>
      </c>
      <c r="SN140" s="5">
        <v>48471</v>
      </c>
      <c r="SO140" s="5">
        <v>48844</v>
      </c>
      <c r="SP140" s="5">
        <v>50760</v>
      </c>
      <c r="SQ140" s="5">
        <v>58663</v>
      </c>
      <c r="SR140" s="5">
        <v>49123</v>
      </c>
      <c r="SS140" s="5">
        <v>46394</v>
      </c>
      <c r="ST140" s="5">
        <v>42483</v>
      </c>
      <c r="SU140" s="5">
        <v>64631</v>
      </c>
      <c r="SV140" s="5">
        <v>36091</v>
      </c>
      <c r="SW140" s="5">
        <v>37397</v>
      </c>
      <c r="SX140" s="5">
        <v>43352</v>
      </c>
      <c r="SY140" s="5">
        <v>37651</v>
      </c>
      <c r="SZ140" s="5">
        <v>32437</v>
      </c>
      <c r="TA140" s="5">
        <v>24653</v>
      </c>
      <c r="TB140" s="5">
        <v>24755</v>
      </c>
      <c r="TC140" s="5">
        <v>18450</v>
      </c>
      <c r="TD140" s="5">
        <v>19522</v>
      </c>
      <c r="TE140" s="5">
        <v>2038</v>
      </c>
      <c r="TF140" s="5">
        <v>14055</v>
      </c>
      <c r="TG140" s="5">
        <v>2277</v>
      </c>
      <c r="TH140" s="5">
        <v>886</v>
      </c>
      <c r="TI140" s="5">
        <v>798</v>
      </c>
      <c r="TJ140" s="5">
        <v>1388</v>
      </c>
      <c r="TK140" s="5">
        <v>1506</v>
      </c>
      <c r="TL140" s="5">
        <v>8436</v>
      </c>
      <c r="TM140" s="5">
        <v>19733</v>
      </c>
      <c r="TN140" s="5">
        <v>14083</v>
      </c>
      <c r="TO140" s="5">
        <v>15647</v>
      </c>
      <c r="TP140" s="5">
        <v>22083</v>
      </c>
      <c r="TQ140" s="5">
        <v>30742</v>
      </c>
      <c r="TR140" s="5">
        <v>31480</v>
      </c>
      <c r="TS140" s="5">
        <v>27407</v>
      </c>
      <c r="TT140" s="5">
        <v>27324</v>
      </c>
      <c r="TU140" s="5">
        <v>21117</v>
      </c>
      <c r="TV140" s="5">
        <v>14720</v>
      </c>
      <c r="TW140" s="5">
        <v>16713</v>
      </c>
      <c r="TX140" s="5">
        <v>12659</v>
      </c>
      <c r="TY140" s="5">
        <v>14747</v>
      </c>
      <c r="TZ140" s="5">
        <v>11928</v>
      </c>
      <c r="UA140" s="5">
        <v>3</v>
      </c>
      <c r="UB140" s="5">
        <v>131</v>
      </c>
      <c r="UC140" s="5">
        <v>88</v>
      </c>
      <c r="UD140" s="5">
        <v>0</v>
      </c>
      <c r="UE140" s="5">
        <v>0</v>
      </c>
      <c r="UF140" s="5">
        <v>0</v>
      </c>
      <c r="UG140" s="5">
        <v>0</v>
      </c>
      <c r="UH140" s="5">
        <v>0</v>
      </c>
      <c r="UI140" s="5">
        <v>0</v>
      </c>
      <c r="UJ140" s="5">
        <v>0</v>
      </c>
      <c r="UK140" s="5">
        <v>0</v>
      </c>
      <c r="UL140" s="5">
        <v>0</v>
      </c>
      <c r="UM140" s="5">
        <v>0</v>
      </c>
      <c r="UN140" s="5">
        <v>0</v>
      </c>
      <c r="UO140" s="5">
        <v>0</v>
      </c>
      <c r="UP140" s="5">
        <v>0</v>
      </c>
      <c r="UQ140" s="5">
        <v>0</v>
      </c>
      <c r="UR140" s="5">
        <v>0</v>
      </c>
      <c r="US140" s="5">
        <v>0</v>
      </c>
      <c r="UT140" s="5">
        <v>0</v>
      </c>
      <c r="UU140" s="5">
        <v>0</v>
      </c>
      <c r="UV140" s="5">
        <v>47</v>
      </c>
      <c r="UW140" s="5">
        <v>5587</v>
      </c>
      <c r="UX140" s="5">
        <v>107</v>
      </c>
      <c r="UY140" s="5">
        <v>108</v>
      </c>
      <c r="UZ140" s="5">
        <v>36</v>
      </c>
      <c r="VA140" s="5">
        <v>0</v>
      </c>
      <c r="VB140" s="5">
        <v>0</v>
      </c>
      <c r="VC140" s="5">
        <v>0</v>
      </c>
      <c r="VD140" s="5">
        <v>0</v>
      </c>
      <c r="VE140" s="5">
        <v>0</v>
      </c>
      <c r="VF140" s="5">
        <v>0</v>
      </c>
      <c r="VG140" s="5">
        <v>529514</v>
      </c>
      <c r="VH140" s="5">
        <v>344854</v>
      </c>
      <c r="VI140" s="5">
        <v>333599</v>
      </c>
      <c r="VJ140" s="5">
        <v>365159</v>
      </c>
      <c r="VK140" s="5">
        <v>343271</v>
      </c>
      <c r="VL140" s="5">
        <v>319664</v>
      </c>
      <c r="VM140" s="5">
        <v>378045</v>
      </c>
      <c r="VN140" s="5">
        <v>323340</v>
      </c>
      <c r="VO140" s="5">
        <v>396566</v>
      </c>
      <c r="VP140" s="5">
        <v>632268</v>
      </c>
      <c r="VQ140" s="5">
        <v>449679</v>
      </c>
      <c r="VR140" s="5">
        <v>401341</v>
      </c>
      <c r="VS140" s="5">
        <v>372781</v>
      </c>
      <c r="VT140" s="5">
        <v>338190</v>
      </c>
      <c r="VU140" s="5">
        <v>317892</v>
      </c>
      <c r="VV140" s="5">
        <v>288290</v>
      </c>
      <c r="VW140" s="5">
        <v>299352</v>
      </c>
      <c r="VX140" s="5">
        <v>280152</v>
      </c>
      <c r="VY140" s="5">
        <v>304654</v>
      </c>
      <c r="VZ140" s="5">
        <v>291989</v>
      </c>
      <c r="WA140" s="5">
        <v>244393</v>
      </c>
      <c r="WB140" s="5">
        <v>161599</v>
      </c>
      <c r="WC140" s="5">
        <v>293743</v>
      </c>
      <c r="WD140" s="5">
        <v>317722</v>
      </c>
      <c r="WE140" s="5">
        <v>297913</v>
      </c>
      <c r="WF140" s="5">
        <v>290239</v>
      </c>
      <c r="WG140" s="5">
        <v>233456</v>
      </c>
      <c r="WH140" s="5">
        <v>194620</v>
      </c>
      <c r="WI140" s="5">
        <v>189106</v>
      </c>
      <c r="WJ140" s="5">
        <v>160347</v>
      </c>
      <c r="WK140" s="5">
        <v>205232</v>
      </c>
      <c r="WL140" s="5">
        <v>165496</v>
      </c>
      <c r="WM140" s="5">
        <v>27916</v>
      </c>
      <c r="WN140" s="5">
        <v>23837</v>
      </c>
      <c r="WO140" s="5">
        <v>12029</v>
      </c>
      <c r="WP140" s="5">
        <v>11881</v>
      </c>
      <c r="WQ140" s="5">
        <v>10963</v>
      </c>
      <c r="WR140" s="5">
        <v>11134</v>
      </c>
      <c r="WS140" s="5">
        <v>10596</v>
      </c>
      <c r="WT140" s="5">
        <v>17814</v>
      </c>
      <c r="WU140" s="5">
        <v>19519</v>
      </c>
      <c r="WV140" s="5">
        <v>21121</v>
      </c>
      <c r="WW140" s="5">
        <v>22640</v>
      </c>
      <c r="WX140" s="5">
        <v>24310</v>
      </c>
      <c r="WY140" s="5">
        <v>22238</v>
      </c>
      <c r="WZ140" s="5">
        <v>19010</v>
      </c>
      <c r="XA140" s="5">
        <v>18389</v>
      </c>
      <c r="XB140" s="5">
        <v>19689</v>
      </c>
      <c r="XC140" s="5">
        <v>21784</v>
      </c>
      <c r="XD140" s="5">
        <v>21769</v>
      </c>
      <c r="XE140" s="5">
        <v>18314</v>
      </c>
      <c r="XF140" s="5">
        <v>33216</v>
      </c>
      <c r="XG140" s="5">
        <v>22594</v>
      </c>
      <c r="XH140" s="5">
        <v>23067</v>
      </c>
      <c r="XI140" s="5">
        <v>14872</v>
      </c>
      <c r="XJ140" s="5">
        <v>10794</v>
      </c>
      <c r="XK140" s="5">
        <v>10070</v>
      </c>
      <c r="XL140" s="5">
        <v>11390</v>
      </c>
      <c r="XM140" s="5">
        <v>12334</v>
      </c>
      <c r="XN140" s="5">
        <v>12001</v>
      </c>
      <c r="XO140" s="5">
        <v>11813</v>
      </c>
      <c r="XP140" s="5">
        <v>9899</v>
      </c>
      <c r="XQ140" s="5">
        <v>7433</v>
      </c>
      <c r="XR140" s="5">
        <v>8787</v>
      </c>
      <c r="XS140" s="1">
        <v>19876</v>
      </c>
      <c r="XT140" s="3" t="s">
        <v>180</v>
      </c>
      <c r="XU140" s="3" t="s">
        <v>180</v>
      </c>
      <c r="XV140" s="3" t="s">
        <v>180</v>
      </c>
      <c r="XW140" s="3" t="s">
        <v>179</v>
      </c>
      <c r="XX140" s="3" t="s">
        <v>180</v>
      </c>
      <c r="XY140" s="3" t="s">
        <v>180</v>
      </c>
      <c r="XZ140" s="3" t="s">
        <v>262</v>
      </c>
    </row>
    <row r="141" spans="1:650" x14ac:dyDescent="0.3">
      <c r="A141" s="6" t="s">
        <v>172</v>
      </c>
      <c r="B141" s="1">
        <v>4057033</v>
      </c>
      <c r="C141" s="5">
        <v>11413</v>
      </c>
      <c r="D141" s="5">
        <v>10397</v>
      </c>
      <c r="E141" s="5">
        <v>12632</v>
      </c>
      <c r="F141" s="5">
        <v>9175</v>
      </c>
      <c r="G141" s="5">
        <v>18409</v>
      </c>
      <c r="H141" s="5">
        <v>11027</v>
      </c>
      <c r="I141" s="5">
        <v>872</v>
      </c>
      <c r="J141" s="5">
        <v>1022</v>
      </c>
      <c r="K141" s="5">
        <v>26923</v>
      </c>
      <c r="L141" s="5">
        <v>1012</v>
      </c>
      <c r="M141" s="5">
        <v>2149</v>
      </c>
      <c r="N141" s="5">
        <v>6300</v>
      </c>
      <c r="O141" s="5">
        <v>43694</v>
      </c>
      <c r="P141" s="5">
        <v>6795</v>
      </c>
      <c r="Q141" s="5">
        <v>8795</v>
      </c>
      <c r="R141" s="5">
        <v>7006</v>
      </c>
      <c r="S141" s="5">
        <v>4357</v>
      </c>
      <c r="T141" s="5">
        <v>24714</v>
      </c>
      <c r="U141" s="5">
        <v>16266</v>
      </c>
      <c r="V141" s="5">
        <v>21595</v>
      </c>
      <c r="W141" s="5">
        <v>-946</v>
      </c>
      <c r="X141" s="5">
        <v>7074</v>
      </c>
      <c r="Y141" s="5">
        <v>5993</v>
      </c>
      <c r="Z141" s="5">
        <v>438</v>
      </c>
      <c r="AA141" s="5">
        <v>1642</v>
      </c>
      <c r="AB141" s="5">
        <v>2029</v>
      </c>
      <c r="AC141" s="5">
        <v>268</v>
      </c>
      <c r="AD141" s="5">
        <v>-22</v>
      </c>
      <c r="AE141" s="5">
        <v>317</v>
      </c>
      <c r="AF141" s="5">
        <v>2178</v>
      </c>
      <c r="AG141" s="5">
        <v>0</v>
      </c>
      <c r="AH141" s="5">
        <v>0</v>
      </c>
      <c r="AI141" s="5">
        <v>0</v>
      </c>
      <c r="AJ141" s="5">
        <v>0</v>
      </c>
      <c r="AK141" s="5">
        <v>0</v>
      </c>
      <c r="AL141" s="5">
        <v>0</v>
      </c>
      <c r="AM141" s="5">
        <v>0</v>
      </c>
      <c r="AN141" s="5">
        <v>0</v>
      </c>
      <c r="AO141" s="5">
        <v>0</v>
      </c>
      <c r="AP141" s="5">
        <v>0</v>
      </c>
      <c r="AQ141" s="5">
        <v>0</v>
      </c>
      <c r="AR141" s="5">
        <v>0</v>
      </c>
      <c r="AS141" s="5">
        <v>0</v>
      </c>
      <c r="AT141" s="5">
        <v>0</v>
      </c>
      <c r="AU141" s="5">
        <v>0</v>
      </c>
      <c r="AV141" s="5">
        <v>0</v>
      </c>
      <c r="AW141" s="5">
        <v>0</v>
      </c>
      <c r="AX141" s="5">
        <v>0</v>
      </c>
      <c r="AY141" s="5">
        <v>0</v>
      </c>
      <c r="AZ141" s="5">
        <v>0</v>
      </c>
      <c r="BA141" s="5">
        <v>41</v>
      </c>
      <c r="BB141" s="5">
        <v>0</v>
      </c>
      <c r="BC141" s="5">
        <v>-92176</v>
      </c>
      <c r="BD141" s="5">
        <v>42804</v>
      </c>
      <c r="BE141" s="5">
        <v>30035</v>
      </c>
      <c r="BF141" s="5">
        <v>22339</v>
      </c>
      <c r="BG141" s="5">
        <v>114591</v>
      </c>
      <c r="BH141" s="5">
        <v>326942</v>
      </c>
      <c r="BI141" s="5">
        <v>50662</v>
      </c>
      <c r="BJ141" s="5">
        <v>42831</v>
      </c>
      <c r="BK141" s="5">
        <v>18054</v>
      </c>
      <c r="BL141" s="5">
        <v>42075</v>
      </c>
      <c r="BM141" s="5">
        <v>30226</v>
      </c>
      <c r="BN141" s="5">
        <v>17832</v>
      </c>
      <c r="BO141" s="5">
        <v>20111</v>
      </c>
      <c r="BP141" s="5">
        <v>49191</v>
      </c>
      <c r="BQ141" s="5">
        <v>19456</v>
      </c>
      <c r="BR141" s="5">
        <v>9763</v>
      </c>
      <c r="BS141" s="5">
        <v>16623</v>
      </c>
      <c r="BT141" s="5">
        <v>11840</v>
      </c>
      <c r="BU141" s="5">
        <v>11945</v>
      </c>
      <c r="BV141" s="5">
        <v>12827</v>
      </c>
      <c r="BW141" s="5">
        <v>8609</v>
      </c>
      <c r="BX141" s="5">
        <v>5628</v>
      </c>
      <c r="BY141" s="5">
        <v>6978</v>
      </c>
      <c r="BZ141" s="5">
        <v>9189</v>
      </c>
      <c r="CA141" s="5">
        <v>544</v>
      </c>
      <c r="CB141" s="5">
        <v>4873</v>
      </c>
      <c r="CC141" s="5">
        <v>8226</v>
      </c>
      <c r="CD141" s="5">
        <v>1296</v>
      </c>
      <c r="CE141" s="5">
        <v>1892</v>
      </c>
      <c r="CF141" s="5">
        <v>1754</v>
      </c>
      <c r="CG141" s="5">
        <v>1170</v>
      </c>
      <c r="CH141" s="5">
        <v>-407</v>
      </c>
      <c r="CI141" s="5">
        <v>5139</v>
      </c>
      <c r="CJ141" s="5">
        <v>22749</v>
      </c>
      <c r="CK141" s="5">
        <v>9523</v>
      </c>
      <c r="CL141" s="5">
        <v>13151</v>
      </c>
      <c r="CM141" s="5">
        <v>-409</v>
      </c>
      <c r="CN141" s="5">
        <v>22162</v>
      </c>
      <c r="CO141" s="5">
        <v>17835</v>
      </c>
      <c r="CP141" s="5">
        <v>3064</v>
      </c>
      <c r="CQ141" s="5">
        <v>6163</v>
      </c>
      <c r="CR141" s="5">
        <v>9503</v>
      </c>
      <c r="CS141" s="5">
        <v>9781</v>
      </c>
      <c r="CT141" s="5">
        <v>7692</v>
      </c>
      <c r="CU141" s="5">
        <v>190336</v>
      </c>
      <c r="CV141" s="5">
        <v>203512</v>
      </c>
      <c r="CW141" s="5">
        <v>137615</v>
      </c>
      <c r="CX141" s="5">
        <v>130113</v>
      </c>
      <c r="CY141" s="5">
        <v>94485</v>
      </c>
      <c r="CZ141" s="5">
        <v>81148</v>
      </c>
      <c r="DA141" s="5">
        <v>110210</v>
      </c>
      <c r="DB141" s="5">
        <v>109226</v>
      </c>
      <c r="DC141" s="5">
        <v>88268</v>
      </c>
      <c r="DD141" s="5">
        <v>57234</v>
      </c>
      <c r="DE141" s="5">
        <v>59611</v>
      </c>
      <c r="DF141" s="5">
        <v>59609</v>
      </c>
      <c r="DG141" s="5">
        <v>63013</v>
      </c>
      <c r="DH141" s="5">
        <v>52147</v>
      </c>
      <c r="DI141" s="5">
        <v>49352</v>
      </c>
      <c r="DJ141" s="5">
        <v>48390</v>
      </c>
      <c r="DK141" s="5">
        <v>45965</v>
      </c>
      <c r="DL141" s="5">
        <v>41326</v>
      </c>
      <c r="DM141" s="5">
        <v>39786</v>
      </c>
      <c r="DN141" s="5">
        <v>46692</v>
      </c>
      <c r="DO141" s="5">
        <v>47818</v>
      </c>
      <c r="DP141" s="5">
        <v>47428</v>
      </c>
      <c r="DQ141" s="5">
        <v>56107</v>
      </c>
      <c r="DR141" s="5">
        <v>48735</v>
      </c>
      <c r="DS141" s="5">
        <v>47457</v>
      </c>
      <c r="DT141" s="5">
        <v>52797</v>
      </c>
      <c r="DU141" s="5">
        <v>49342</v>
      </c>
      <c r="DV141" s="5">
        <v>51317</v>
      </c>
      <c r="DW141" s="5">
        <v>44905</v>
      </c>
      <c r="DX141" s="5">
        <v>50032</v>
      </c>
      <c r="DY141" s="5">
        <v>47014</v>
      </c>
      <c r="DZ141" s="5">
        <v>35395</v>
      </c>
      <c r="EA141" s="5">
        <v>11643</v>
      </c>
      <c r="EB141" s="5">
        <v>12574</v>
      </c>
      <c r="EC141" s="5">
        <v>10972</v>
      </c>
      <c r="ED141" s="5">
        <v>10514</v>
      </c>
      <c r="EE141" s="5">
        <v>12966</v>
      </c>
      <c r="EF141" s="5">
        <v>22105</v>
      </c>
      <c r="EG141" s="5">
        <v>27976</v>
      </c>
      <c r="EH141" s="5">
        <v>2478</v>
      </c>
      <c r="EI141" s="5">
        <v>10995</v>
      </c>
      <c r="EJ141" s="5">
        <v>12529</v>
      </c>
      <c r="EK141" s="5">
        <v>6093</v>
      </c>
      <c r="EL141" s="5">
        <v>8771</v>
      </c>
      <c r="EM141" s="5">
        <v>7778</v>
      </c>
      <c r="EN141" s="5">
        <v>1898</v>
      </c>
      <c r="EO141" s="5">
        <v>305</v>
      </c>
      <c r="EP141" s="5">
        <v>4381</v>
      </c>
      <c r="EQ141" s="5">
        <v>1665</v>
      </c>
      <c r="ER141" s="5">
        <v>5524</v>
      </c>
      <c r="ES141" s="5">
        <v>-502</v>
      </c>
      <c r="ET141" s="5">
        <v>23633</v>
      </c>
      <c r="EU141" s="5">
        <v>7913</v>
      </c>
      <c r="EV141" s="5">
        <v>11151</v>
      </c>
      <c r="EW141" s="5">
        <v>6128</v>
      </c>
      <c r="EX141" s="5">
        <v>3557</v>
      </c>
      <c r="EY141" s="5">
        <v>7506</v>
      </c>
      <c r="EZ141" s="5">
        <v>19890</v>
      </c>
      <c r="FA141" s="5">
        <v>8647</v>
      </c>
      <c r="FB141" s="5">
        <v>5873</v>
      </c>
      <c r="FC141" s="5">
        <v>14467</v>
      </c>
      <c r="FD141" s="5">
        <v>24879</v>
      </c>
      <c r="FE141" s="5">
        <v>8653</v>
      </c>
      <c r="FF141" s="5">
        <v>6126</v>
      </c>
      <c r="FG141" s="5">
        <v>0</v>
      </c>
      <c r="FH141" s="5">
        <v>0</v>
      </c>
      <c r="FI141" s="5">
        <v>0</v>
      </c>
      <c r="FJ141" s="5">
        <v>0</v>
      </c>
      <c r="FK141" s="5">
        <v>0</v>
      </c>
      <c r="FL141" s="5">
        <v>0</v>
      </c>
      <c r="FM141" s="5">
        <v>0</v>
      </c>
      <c r="FN141" s="5">
        <v>0</v>
      </c>
      <c r="FO141" s="5">
        <v>0</v>
      </c>
      <c r="FP141" s="5">
        <v>0</v>
      </c>
      <c r="FQ141" s="5">
        <v>0</v>
      </c>
      <c r="FR141" s="5">
        <v>0</v>
      </c>
      <c r="FS141" s="5">
        <v>0</v>
      </c>
      <c r="FT141" s="5">
        <v>0</v>
      </c>
      <c r="FU141" s="5" t="s">
        <v>33</v>
      </c>
      <c r="FV141" s="5" t="s">
        <v>33</v>
      </c>
      <c r="FW141" s="5" t="s">
        <v>33</v>
      </c>
      <c r="FX141" s="5" t="s">
        <v>33</v>
      </c>
      <c r="FY141" s="5" t="s">
        <v>33</v>
      </c>
      <c r="FZ141" s="5" t="s">
        <v>33</v>
      </c>
      <c r="GA141" s="5" t="s">
        <v>33</v>
      </c>
      <c r="GB141" s="5" t="s">
        <v>33</v>
      </c>
      <c r="GC141" s="5" t="s">
        <v>33</v>
      </c>
      <c r="GD141" s="5" t="s">
        <v>33</v>
      </c>
      <c r="GE141" s="5" t="s">
        <v>33</v>
      </c>
      <c r="GF141" s="5" t="s">
        <v>33</v>
      </c>
      <c r="GG141" s="5" t="s">
        <v>33</v>
      </c>
      <c r="GH141" s="5" t="s">
        <v>33</v>
      </c>
      <c r="GI141" s="5" t="s">
        <v>33</v>
      </c>
      <c r="GJ141" s="5" t="s">
        <v>33</v>
      </c>
      <c r="GK141" s="5" t="s">
        <v>33</v>
      </c>
      <c r="GL141" s="5" t="s">
        <v>33</v>
      </c>
      <c r="GM141" s="5">
        <v>233502</v>
      </c>
      <c r="GN141" s="5">
        <v>275674</v>
      </c>
      <c r="GO141" s="5">
        <v>180675</v>
      </c>
      <c r="GP141" s="5">
        <v>159564</v>
      </c>
      <c r="GQ141" s="5">
        <v>142483</v>
      </c>
      <c r="GR141" s="5">
        <v>126120</v>
      </c>
      <c r="GS141" s="5">
        <v>151003</v>
      </c>
      <c r="GT141" s="5">
        <v>125553</v>
      </c>
      <c r="GU141" s="5">
        <v>134794</v>
      </c>
      <c r="GV141" s="5">
        <v>76402</v>
      </c>
      <c r="GW141" s="5">
        <v>74830</v>
      </c>
      <c r="GX141" s="5">
        <v>83869</v>
      </c>
      <c r="GY141" s="5">
        <v>115029</v>
      </c>
      <c r="GZ141" s="5">
        <v>65713</v>
      </c>
      <c r="HA141" s="5">
        <v>66678</v>
      </c>
      <c r="HB141" s="5">
        <v>61073</v>
      </c>
      <c r="HC141" s="5">
        <v>53879</v>
      </c>
      <c r="HD141" s="5">
        <v>73318</v>
      </c>
      <c r="HE141" s="5">
        <v>56761</v>
      </c>
      <c r="HF141" s="5">
        <v>91514</v>
      </c>
      <c r="HG141" s="5">
        <v>-32251</v>
      </c>
      <c r="HH141" s="5">
        <v>131205</v>
      </c>
      <c r="HI141" s="5">
        <v>107787</v>
      </c>
      <c r="HJ141" s="5">
        <v>89160</v>
      </c>
      <c r="HK141" s="5">
        <v>170787</v>
      </c>
      <c r="HL141" s="5">
        <v>423819</v>
      </c>
      <c r="HM141" s="5">
        <v>127104</v>
      </c>
      <c r="HN141" s="5">
        <v>103062</v>
      </c>
      <c r="HO141" s="5">
        <v>83908</v>
      </c>
      <c r="HP141" s="5">
        <v>129050</v>
      </c>
      <c r="HQ141" s="5">
        <v>95674</v>
      </c>
      <c r="HR141" s="5">
        <v>67045</v>
      </c>
      <c r="HS141" s="5">
        <v>388424</v>
      </c>
      <c r="HT141" s="5">
        <v>420333</v>
      </c>
      <c r="HU141" s="5">
        <v>396192</v>
      </c>
      <c r="HV141" s="5">
        <v>440326</v>
      </c>
      <c r="HW141" s="5">
        <v>496229</v>
      </c>
      <c r="HX141" s="5">
        <v>436948</v>
      </c>
      <c r="HY141" s="5">
        <v>369663</v>
      </c>
      <c r="HZ141" s="5">
        <v>469126</v>
      </c>
      <c r="IA141" s="5">
        <v>694853</v>
      </c>
      <c r="IB141" s="5">
        <v>1076314</v>
      </c>
      <c r="IC141" s="5">
        <v>918477</v>
      </c>
      <c r="ID141" s="5">
        <v>868802</v>
      </c>
      <c r="IE141" s="5">
        <v>823227</v>
      </c>
      <c r="IF141" s="5">
        <v>765892</v>
      </c>
      <c r="IG141" s="5">
        <v>802824</v>
      </c>
      <c r="IH141" s="5">
        <v>755797</v>
      </c>
      <c r="II141" s="5">
        <v>709356</v>
      </c>
      <c r="IJ141" s="5">
        <v>715833</v>
      </c>
      <c r="IK141" s="5">
        <v>685363</v>
      </c>
      <c r="IL141" s="5">
        <v>629046</v>
      </c>
      <c r="IM141" s="5">
        <v>673741</v>
      </c>
      <c r="IN141" s="5">
        <v>469419</v>
      </c>
      <c r="IO141" s="5">
        <v>461688</v>
      </c>
      <c r="IP141" s="5">
        <v>478606</v>
      </c>
      <c r="IQ141" s="5">
        <v>556381</v>
      </c>
      <c r="IR141" s="5">
        <v>528529</v>
      </c>
      <c r="IS141" s="5">
        <v>517951</v>
      </c>
      <c r="IT141" s="5">
        <v>554291</v>
      </c>
      <c r="IU141" s="5">
        <v>557822</v>
      </c>
      <c r="IV141" s="5">
        <v>567020</v>
      </c>
      <c r="IW141" s="5">
        <v>573563</v>
      </c>
      <c r="IX141" s="5">
        <v>558897</v>
      </c>
      <c r="IY141" s="5">
        <v>0</v>
      </c>
      <c r="IZ141" s="5">
        <v>0</v>
      </c>
      <c r="JA141" s="5">
        <v>0</v>
      </c>
      <c r="JB141" s="5">
        <v>0</v>
      </c>
      <c r="JC141" s="5">
        <v>0</v>
      </c>
      <c r="JD141" s="5">
        <v>0</v>
      </c>
      <c r="JE141" s="5">
        <v>0</v>
      </c>
      <c r="JF141" s="5">
        <v>0</v>
      </c>
      <c r="JG141" s="5">
        <v>0</v>
      </c>
      <c r="JH141" s="5">
        <v>0</v>
      </c>
      <c r="JI141" s="5">
        <v>0</v>
      </c>
      <c r="JJ141" s="5">
        <v>0</v>
      </c>
      <c r="JK141" s="5">
        <v>0</v>
      </c>
      <c r="JL141" s="5">
        <v>0</v>
      </c>
      <c r="JM141" s="5">
        <v>0</v>
      </c>
      <c r="JN141" s="5">
        <v>0</v>
      </c>
      <c r="JO141" s="5">
        <v>11</v>
      </c>
      <c r="JP141" s="5">
        <v>12</v>
      </c>
      <c r="JQ141" s="5">
        <v>1</v>
      </c>
      <c r="JR141" s="5">
        <v>43</v>
      </c>
      <c r="JS141" s="5">
        <v>49299</v>
      </c>
      <c r="JT141" s="5">
        <v>50459</v>
      </c>
      <c r="JU141" s="5">
        <v>54068</v>
      </c>
      <c r="JV141" s="5">
        <v>56415</v>
      </c>
      <c r="JW141" s="5">
        <v>66896</v>
      </c>
      <c r="JX141" s="5">
        <v>65619</v>
      </c>
      <c r="JY141" s="5">
        <v>53612</v>
      </c>
      <c r="JZ141" s="5">
        <v>53186</v>
      </c>
      <c r="KA141" s="5">
        <v>48634</v>
      </c>
      <c r="KB141" s="5">
        <v>43892</v>
      </c>
      <c r="KC141" s="5">
        <v>45608</v>
      </c>
      <c r="KD141" s="5">
        <v>45129</v>
      </c>
      <c r="KE141" s="5">
        <v>59480</v>
      </c>
      <c r="KF141" s="5">
        <v>119649</v>
      </c>
      <c r="KG141" s="5">
        <v>63549</v>
      </c>
      <c r="KH141" s="5">
        <v>45828</v>
      </c>
      <c r="KI141" s="5">
        <v>40103</v>
      </c>
      <c r="KJ141" s="5">
        <v>32894</v>
      </c>
      <c r="KK141" s="5">
        <v>26041</v>
      </c>
      <c r="KL141" s="5">
        <v>25522</v>
      </c>
      <c r="KM141" s="5">
        <v>24972</v>
      </c>
      <c r="KN141" s="5">
        <v>49426</v>
      </c>
      <c r="KO141" s="5">
        <v>43554</v>
      </c>
      <c r="KP141" s="5">
        <v>46446</v>
      </c>
      <c r="KQ141" s="5">
        <v>45169</v>
      </c>
      <c r="KR141" s="5">
        <v>31606</v>
      </c>
      <c r="KS141" s="5">
        <v>33827</v>
      </c>
      <c r="KT141" s="5">
        <v>31404</v>
      </c>
      <c r="KU141" s="5">
        <v>33503</v>
      </c>
      <c r="KV141" s="5">
        <v>32996</v>
      </c>
      <c r="KW141" s="5">
        <v>22974</v>
      </c>
      <c r="KX141" s="5">
        <v>23669</v>
      </c>
      <c r="KY141" s="5">
        <v>37260</v>
      </c>
      <c r="KZ141" s="5">
        <v>18835</v>
      </c>
      <c r="LA141" s="5">
        <v>19547</v>
      </c>
      <c r="LB141" s="5">
        <v>19981</v>
      </c>
      <c r="LC141" s="5">
        <v>9389</v>
      </c>
      <c r="LD141" s="5">
        <v>12740</v>
      </c>
      <c r="LE141" s="5">
        <v>15408</v>
      </c>
      <c r="LF141" s="5">
        <v>15243</v>
      </c>
      <c r="LG141" s="5">
        <v>13451</v>
      </c>
      <c r="LH141" s="5">
        <v>8498</v>
      </c>
      <c r="LI141" s="5">
        <v>8145</v>
      </c>
      <c r="LJ141" s="5">
        <v>7987</v>
      </c>
      <c r="LK141" s="5">
        <v>15025</v>
      </c>
      <c r="LL141" s="5">
        <v>21171</v>
      </c>
      <c r="LM141" s="5">
        <v>13385</v>
      </c>
      <c r="LN141" s="5">
        <v>12260</v>
      </c>
      <c r="LO141" s="5">
        <v>12319</v>
      </c>
      <c r="LP141" s="5">
        <v>11573</v>
      </c>
      <c r="LQ141" s="5">
        <v>10662</v>
      </c>
      <c r="LR141" s="5">
        <v>5224</v>
      </c>
      <c r="LS141" s="5">
        <v>5826</v>
      </c>
      <c r="LT141" s="5">
        <v>5316</v>
      </c>
      <c r="LU141" s="5">
        <v>5833</v>
      </c>
      <c r="LV141" s="5">
        <v>4321</v>
      </c>
      <c r="LW141" s="5">
        <v>5347</v>
      </c>
      <c r="LX141" s="5">
        <v>4831</v>
      </c>
      <c r="LY141" s="5">
        <v>4464</v>
      </c>
      <c r="LZ141" s="5">
        <v>4386</v>
      </c>
      <c r="MA141" s="5">
        <v>3374</v>
      </c>
      <c r="MB141" s="5">
        <v>4466</v>
      </c>
      <c r="MC141" s="5">
        <v>3750</v>
      </c>
      <c r="MD141" s="5">
        <v>4490</v>
      </c>
      <c r="ME141" s="5">
        <v>4887</v>
      </c>
      <c r="MF141" s="5">
        <v>4405</v>
      </c>
      <c r="MG141" s="5">
        <v>3536</v>
      </c>
      <c r="MH141" s="5">
        <v>4285</v>
      </c>
      <c r="MI141" s="5">
        <v>4738</v>
      </c>
      <c r="MJ141" s="5">
        <v>3659</v>
      </c>
      <c r="MK141" s="5">
        <v>3575</v>
      </c>
      <c r="ML141" s="5">
        <v>4612</v>
      </c>
      <c r="MM141" s="5">
        <v>4283</v>
      </c>
      <c r="MN141" s="5">
        <v>2784</v>
      </c>
      <c r="MO141" s="5">
        <v>3666</v>
      </c>
      <c r="MP141" s="5">
        <v>2554</v>
      </c>
      <c r="MQ141" s="5">
        <v>0</v>
      </c>
      <c r="MR141" s="5">
        <v>0</v>
      </c>
      <c r="MS141" s="5">
        <v>0</v>
      </c>
      <c r="MT141" s="5">
        <v>0</v>
      </c>
      <c r="MU141" s="5">
        <v>0</v>
      </c>
      <c r="MV141" s="5">
        <v>0</v>
      </c>
      <c r="MW141" s="5">
        <v>45</v>
      </c>
      <c r="MX141" s="5">
        <v>82</v>
      </c>
      <c r="MY141" s="5">
        <v>113</v>
      </c>
      <c r="MZ141" s="5">
        <v>1340</v>
      </c>
      <c r="NA141" s="5">
        <v>1064</v>
      </c>
      <c r="NB141" s="5">
        <v>908</v>
      </c>
      <c r="NC141" s="5">
        <v>1245</v>
      </c>
      <c r="ND141" s="5">
        <v>745</v>
      </c>
      <c r="NE141" s="5" t="s">
        <v>33</v>
      </c>
      <c r="NF141" s="5" t="s">
        <v>33</v>
      </c>
      <c r="NG141" s="5" t="s">
        <v>33</v>
      </c>
      <c r="NH141" s="5" t="s">
        <v>33</v>
      </c>
      <c r="NI141" s="5" t="s">
        <v>33</v>
      </c>
      <c r="NJ141" s="5" t="s">
        <v>33</v>
      </c>
      <c r="NK141" s="5" t="s">
        <v>33</v>
      </c>
      <c r="NL141" s="5" t="s">
        <v>33</v>
      </c>
      <c r="NM141" s="5" t="s">
        <v>33</v>
      </c>
      <c r="NN141" s="5" t="s">
        <v>33</v>
      </c>
      <c r="NO141" s="5" t="s">
        <v>33</v>
      </c>
      <c r="NP141" s="5" t="s">
        <v>33</v>
      </c>
      <c r="NQ141" s="5" t="s">
        <v>33</v>
      </c>
      <c r="NR141" s="5" t="s">
        <v>33</v>
      </c>
      <c r="NS141" s="5" t="s">
        <v>33</v>
      </c>
      <c r="NT141" s="5" t="s">
        <v>33</v>
      </c>
      <c r="NU141" s="5" t="s">
        <v>33</v>
      </c>
      <c r="NV141" s="5" t="s">
        <v>33</v>
      </c>
      <c r="NW141" s="5">
        <v>0</v>
      </c>
      <c r="NX141" s="5">
        <v>0</v>
      </c>
      <c r="NY141" s="5">
        <v>0</v>
      </c>
      <c r="NZ141" s="5">
        <v>0</v>
      </c>
      <c r="OA141" s="5">
        <v>0</v>
      </c>
      <c r="OB141" s="5">
        <v>0</v>
      </c>
      <c r="OC141" s="5">
        <v>0</v>
      </c>
      <c r="OD141" s="5">
        <v>0</v>
      </c>
      <c r="OE141" s="5">
        <v>0</v>
      </c>
      <c r="OF141" s="5">
        <v>0</v>
      </c>
      <c r="OG141" s="5">
        <v>0</v>
      </c>
      <c r="OH141" s="5">
        <v>0</v>
      </c>
      <c r="OI141" s="5">
        <v>0</v>
      </c>
      <c r="OJ141" s="5">
        <v>0</v>
      </c>
      <c r="OK141" s="5" t="s">
        <v>33</v>
      </c>
      <c r="OL141" s="5" t="s">
        <v>33</v>
      </c>
      <c r="OM141" s="5" t="s">
        <v>33</v>
      </c>
      <c r="ON141" s="5" t="s">
        <v>33</v>
      </c>
      <c r="OO141" s="5" t="s">
        <v>33</v>
      </c>
      <c r="OP141" s="5" t="s">
        <v>33</v>
      </c>
      <c r="OQ141" s="5" t="s">
        <v>33</v>
      </c>
      <c r="OR141" s="5" t="s">
        <v>33</v>
      </c>
      <c r="OS141" s="5" t="s">
        <v>33</v>
      </c>
      <c r="OT141" s="5" t="s">
        <v>33</v>
      </c>
      <c r="OU141" s="5" t="s">
        <v>33</v>
      </c>
      <c r="OV141" s="5" t="s">
        <v>33</v>
      </c>
      <c r="OW141" s="5" t="s">
        <v>33</v>
      </c>
      <c r="OX141" s="5" t="s">
        <v>33</v>
      </c>
      <c r="OY141" s="5" t="s">
        <v>33</v>
      </c>
      <c r="OZ141" s="5" t="s">
        <v>33</v>
      </c>
      <c r="PA141" s="5" t="s">
        <v>33</v>
      </c>
      <c r="PB141" s="5" t="s">
        <v>33</v>
      </c>
      <c r="PC141" s="5">
        <v>22865</v>
      </c>
      <c r="PD141" s="5">
        <v>22577</v>
      </c>
      <c r="PE141" s="5">
        <v>20857</v>
      </c>
      <c r="PF141" s="5">
        <v>19273</v>
      </c>
      <c r="PG141" s="5">
        <v>20275</v>
      </c>
      <c r="PH141" s="5">
        <v>15558</v>
      </c>
      <c r="PI141" s="5">
        <v>15297</v>
      </c>
      <c r="PJ141" s="5">
        <v>14397</v>
      </c>
      <c r="PK141" s="5">
        <v>10898</v>
      </c>
      <c r="PL141" s="5">
        <v>11969</v>
      </c>
      <c r="PM141" s="5">
        <v>10558</v>
      </c>
      <c r="PN141" s="5">
        <v>11499</v>
      </c>
      <c r="PO141" s="5">
        <v>11134</v>
      </c>
      <c r="PP141" s="5">
        <v>11544</v>
      </c>
      <c r="PQ141" s="5">
        <v>10425</v>
      </c>
      <c r="PR141" s="5">
        <v>9302</v>
      </c>
      <c r="PS141" s="5">
        <v>11333</v>
      </c>
      <c r="PT141" s="5">
        <v>13502</v>
      </c>
      <c r="PU141" s="5">
        <v>11472</v>
      </c>
      <c r="PV141" s="5">
        <v>12190</v>
      </c>
      <c r="PW141" s="5">
        <v>11730</v>
      </c>
      <c r="PX141" s="5">
        <v>12354</v>
      </c>
      <c r="PY141" s="5">
        <v>12951</v>
      </c>
      <c r="PZ141" s="5">
        <v>18207</v>
      </c>
      <c r="QA141" s="5">
        <v>18745</v>
      </c>
      <c r="QB141" s="5">
        <v>18690</v>
      </c>
      <c r="QC141" s="5">
        <v>17358</v>
      </c>
      <c r="QD141" s="5">
        <v>15919</v>
      </c>
      <c r="QE141" s="5">
        <v>15644</v>
      </c>
      <c r="QF141" s="5">
        <v>16577</v>
      </c>
      <c r="QG141" s="5">
        <v>15385</v>
      </c>
      <c r="QH141" s="5">
        <v>14387</v>
      </c>
      <c r="QI141" s="5">
        <v>62188</v>
      </c>
      <c r="QJ141" s="5">
        <v>61359</v>
      </c>
      <c r="QK141" s="5">
        <v>46645</v>
      </c>
      <c r="QL141" s="5">
        <v>29433</v>
      </c>
      <c r="QM141" s="5">
        <v>34579</v>
      </c>
      <c r="QN141" s="5">
        <v>23006</v>
      </c>
      <c r="QO141" s="5">
        <v>22562</v>
      </c>
      <c r="QP141" s="5">
        <v>4453</v>
      </c>
      <c r="QQ141" s="5">
        <v>27688</v>
      </c>
      <c r="QR141" s="5">
        <v>44858</v>
      </c>
      <c r="QS141" s="5">
        <v>30197</v>
      </c>
      <c r="QT141" s="5">
        <v>34056</v>
      </c>
      <c r="QU141" s="5">
        <v>33497</v>
      </c>
      <c r="QV141" s="5">
        <v>36386</v>
      </c>
      <c r="QW141" s="5">
        <v>36796</v>
      </c>
      <c r="QX141" s="5">
        <v>34565</v>
      </c>
      <c r="QY141" s="5">
        <v>33805</v>
      </c>
      <c r="QZ141" s="5">
        <v>35029</v>
      </c>
      <c r="RA141" s="5">
        <v>32443</v>
      </c>
      <c r="RB141" s="5">
        <v>27550</v>
      </c>
      <c r="RC141" s="5">
        <v>31542</v>
      </c>
      <c r="RD141" s="5">
        <v>30954</v>
      </c>
      <c r="RE141" s="5">
        <v>36747</v>
      </c>
      <c r="RF141" s="5">
        <v>39840</v>
      </c>
      <c r="RG141" s="5">
        <v>42273</v>
      </c>
      <c r="RH141" s="5">
        <v>37802</v>
      </c>
      <c r="RI141" s="5">
        <v>35440</v>
      </c>
      <c r="RJ141" s="5">
        <v>30923</v>
      </c>
      <c r="RK141" s="5">
        <v>30625</v>
      </c>
      <c r="RL141" s="5">
        <v>27259</v>
      </c>
      <c r="RM141" s="5">
        <v>26338</v>
      </c>
      <c r="RN141" s="5">
        <v>21943</v>
      </c>
      <c r="RO141" s="5">
        <v>25840</v>
      </c>
      <c r="RP141" s="5">
        <v>25671</v>
      </c>
      <c r="RQ141" s="5">
        <v>26239</v>
      </c>
      <c r="RR141" s="5">
        <v>26887</v>
      </c>
      <c r="RS141" s="5">
        <v>27631</v>
      </c>
      <c r="RT141" s="5">
        <v>33517</v>
      </c>
      <c r="RU141" s="5">
        <v>27287</v>
      </c>
      <c r="RV141" s="5">
        <v>23866</v>
      </c>
      <c r="RW141" s="5">
        <v>22346</v>
      </c>
      <c r="RX141" s="5">
        <v>25267</v>
      </c>
      <c r="RY141" s="5">
        <v>20470</v>
      </c>
      <c r="RZ141" s="5">
        <v>24826</v>
      </c>
      <c r="SA141" s="5">
        <v>24579</v>
      </c>
      <c r="SB141" s="5">
        <v>23498</v>
      </c>
      <c r="SC141" s="5">
        <v>23739</v>
      </c>
      <c r="SD141" s="5">
        <v>24943</v>
      </c>
      <c r="SE141" s="5">
        <v>20317</v>
      </c>
      <c r="SF141" s="5">
        <v>23440</v>
      </c>
      <c r="SG141" s="5">
        <v>26582</v>
      </c>
      <c r="SH141" s="5">
        <v>25145</v>
      </c>
      <c r="SI141" s="5">
        <v>27599</v>
      </c>
      <c r="SJ141" s="5">
        <v>24973</v>
      </c>
      <c r="SK141" s="5">
        <v>27592</v>
      </c>
      <c r="SL141" s="5">
        <v>25326</v>
      </c>
      <c r="SM141" s="5">
        <v>23573</v>
      </c>
      <c r="SN141" s="5">
        <v>28387</v>
      </c>
      <c r="SO141" s="5">
        <v>20501</v>
      </c>
      <c r="SP141" s="5">
        <v>18052</v>
      </c>
      <c r="SQ141" s="5">
        <v>17240</v>
      </c>
      <c r="SR141" s="5">
        <v>15130</v>
      </c>
      <c r="SS141" s="5">
        <v>14517</v>
      </c>
      <c r="ST141" s="5">
        <v>14080</v>
      </c>
      <c r="SU141" s="5">
        <v>37915</v>
      </c>
      <c r="SV141" s="5">
        <v>42836</v>
      </c>
      <c r="SW141" s="5">
        <v>46662</v>
      </c>
      <c r="SX141" s="5">
        <v>41209</v>
      </c>
      <c r="SY141" s="5">
        <v>29180</v>
      </c>
      <c r="SZ141" s="5">
        <v>15590</v>
      </c>
      <c r="TA141" s="5">
        <v>21121</v>
      </c>
      <c r="TB141" s="5">
        <v>25712</v>
      </c>
      <c r="TC141" s="5">
        <v>31031</v>
      </c>
      <c r="TD141" s="5">
        <v>13079</v>
      </c>
      <c r="TE141" s="5">
        <v>10018</v>
      </c>
      <c r="TF141" s="5">
        <v>4284</v>
      </c>
      <c r="TG141" s="5">
        <v>4300</v>
      </c>
      <c r="TH141" s="5">
        <v>4155</v>
      </c>
      <c r="TI141" s="5">
        <v>3808</v>
      </c>
      <c r="TJ141" s="5">
        <v>3912</v>
      </c>
      <c r="TK141" s="5">
        <v>3897</v>
      </c>
      <c r="TL141" s="5">
        <v>3609</v>
      </c>
      <c r="TM141" s="5">
        <v>6378</v>
      </c>
      <c r="TN141" s="5">
        <v>6101</v>
      </c>
      <c r="TO141" s="5">
        <v>6558</v>
      </c>
      <c r="TP141" s="5">
        <v>22491</v>
      </c>
      <c r="TQ141" s="5">
        <v>5417</v>
      </c>
      <c r="TR141" s="5">
        <v>5601</v>
      </c>
      <c r="TS141" s="5">
        <v>6944</v>
      </c>
      <c r="TT141" s="5">
        <v>6532</v>
      </c>
      <c r="TU141" s="5">
        <v>5747</v>
      </c>
      <c r="TV141" s="5">
        <v>5344</v>
      </c>
      <c r="TW141" s="5">
        <v>5690</v>
      </c>
      <c r="TX141" s="5">
        <v>5307</v>
      </c>
      <c r="TY141" s="5">
        <v>4499</v>
      </c>
      <c r="TZ141" s="5">
        <v>4126</v>
      </c>
      <c r="UA141" s="5">
        <v>20</v>
      </c>
      <c r="UB141" s="5">
        <v>116</v>
      </c>
      <c r="UC141" s="5">
        <v>138</v>
      </c>
      <c r="UD141" s="5">
        <v>81</v>
      </c>
      <c r="UE141" s="5">
        <v>11</v>
      </c>
      <c r="UF141" s="5">
        <v>0</v>
      </c>
      <c r="UG141" s="5">
        <v>0</v>
      </c>
      <c r="UH141" s="5">
        <v>40</v>
      </c>
      <c r="UI141" s="5">
        <v>0</v>
      </c>
      <c r="UJ141" s="5">
        <v>0</v>
      </c>
      <c r="UK141" s="5">
        <v>16</v>
      </c>
      <c r="UL141" s="5">
        <v>113</v>
      </c>
      <c r="UM141" s="5">
        <v>134</v>
      </c>
      <c r="UN141" s="5">
        <v>62</v>
      </c>
      <c r="UO141" s="5">
        <v>234</v>
      </c>
      <c r="UP141" s="5">
        <v>554</v>
      </c>
      <c r="UQ141" s="5">
        <v>1586</v>
      </c>
      <c r="UR141" s="5">
        <v>2133</v>
      </c>
      <c r="US141" s="5">
        <v>1937</v>
      </c>
      <c r="UT141" s="5">
        <v>1473</v>
      </c>
      <c r="UU141" s="5">
        <v>3070</v>
      </c>
      <c r="UV141" s="5">
        <v>2812</v>
      </c>
      <c r="UW141" s="5">
        <v>2620</v>
      </c>
      <c r="UX141" s="5">
        <v>1270</v>
      </c>
      <c r="UY141" s="5">
        <v>0</v>
      </c>
      <c r="UZ141" s="5">
        <v>0</v>
      </c>
      <c r="VA141" s="5">
        <v>0</v>
      </c>
      <c r="VB141" s="5">
        <v>0</v>
      </c>
      <c r="VC141" s="5">
        <v>0</v>
      </c>
      <c r="VD141" s="5">
        <v>0</v>
      </c>
      <c r="VE141" s="5">
        <v>0</v>
      </c>
      <c r="VF141" s="5">
        <v>0</v>
      </c>
      <c r="VG141" s="5">
        <v>20033</v>
      </c>
      <c r="VH141" s="5">
        <v>65046</v>
      </c>
      <c r="VI141" s="5">
        <v>61666</v>
      </c>
      <c r="VJ141" s="5">
        <v>57106</v>
      </c>
      <c r="VK141" s="5">
        <v>48741</v>
      </c>
      <c r="VL141" s="5">
        <v>90762</v>
      </c>
      <c r="VM141" s="5">
        <v>25261</v>
      </c>
      <c r="VN141" s="5">
        <v>77956</v>
      </c>
      <c r="VO141" s="5">
        <v>65726</v>
      </c>
      <c r="VP141" s="5">
        <v>60900</v>
      </c>
      <c r="VQ141" s="5">
        <v>55965</v>
      </c>
      <c r="VR141" s="5">
        <v>57589</v>
      </c>
      <c r="VS141" s="5">
        <v>56926</v>
      </c>
      <c r="VT141" s="5">
        <v>59188</v>
      </c>
      <c r="VU141" s="5">
        <v>55374</v>
      </c>
      <c r="VV141" s="5">
        <v>63008</v>
      </c>
      <c r="VW141" s="5">
        <v>76415</v>
      </c>
      <c r="VX141" s="5">
        <v>85141</v>
      </c>
      <c r="VY141" s="5">
        <v>53483</v>
      </c>
      <c r="VZ141" s="5">
        <v>53056</v>
      </c>
      <c r="WA141" s="5">
        <v>78006</v>
      </c>
      <c r="WB141" s="5">
        <v>67182</v>
      </c>
      <c r="WC141" s="5">
        <v>63322</v>
      </c>
      <c r="WD141" s="5">
        <v>96154</v>
      </c>
      <c r="WE141" s="5">
        <v>60477</v>
      </c>
      <c r="WF141" s="5">
        <v>53085</v>
      </c>
      <c r="WG141" s="5">
        <v>48306</v>
      </c>
      <c r="WH141" s="5">
        <v>39139</v>
      </c>
      <c r="WI141" s="5">
        <v>39575</v>
      </c>
      <c r="WJ141" s="5">
        <v>36361</v>
      </c>
      <c r="WK141" s="5">
        <v>33226</v>
      </c>
      <c r="WL141" s="5">
        <v>32060</v>
      </c>
      <c r="WM141" s="5">
        <v>2258</v>
      </c>
      <c r="WN141" s="5">
        <v>2823</v>
      </c>
      <c r="WO141" s="5">
        <v>1960</v>
      </c>
      <c r="WP141" s="5">
        <v>1593</v>
      </c>
      <c r="WQ141" s="5">
        <v>1880</v>
      </c>
      <c r="WR141" s="5">
        <v>839</v>
      </c>
      <c r="WS141" s="5">
        <v>1861</v>
      </c>
      <c r="WT141" s="5">
        <v>2180</v>
      </c>
      <c r="WU141" s="5">
        <v>116</v>
      </c>
      <c r="WV141" s="5">
        <v>1685</v>
      </c>
      <c r="WW141" s="5">
        <v>1568</v>
      </c>
      <c r="WX141" s="5">
        <v>2138</v>
      </c>
      <c r="WY141" s="5">
        <v>1649</v>
      </c>
      <c r="WZ141" s="5">
        <v>2292</v>
      </c>
      <c r="XA141" s="5">
        <v>2558</v>
      </c>
      <c r="XB141" s="5">
        <v>3548</v>
      </c>
      <c r="XC141" s="5">
        <v>3617</v>
      </c>
      <c r="XD141" s="5">
        <v>3550</v>
      </c>
      <c r="XE141" s="5">
        <v>3782</v>
      </c>
      <c r="XF141" s="5">
        <v>5221</v>
      </c>
      <c r="XG141" s="5">
        <v>7708</v>
      </c>
      <c r="XH141" s="5">
        <v>5906</v>
      </c>
      <c r="XI141" s="5">
        <v>3900</v>
      </c>
      <c r="XJ141" s="5">
        <v>11686</v>
      </c>
      <c r="XK141" s="5">
        <v>4703</v>
      </c>
      <c r="XL141" s="5">
        <v>4761</v>
      </c>
      <c r="XM141" s="5">
        <v>4079</v>
      </c>
      <c r="XN141" s="5">
        <v>4346</v>
      </c>
      <c r="XO141" s="5">
        <v>4176</v>
      </c>
      <c r="XP141" s="5">
        <v>3582</v>
      </c>
      <c r="XQ141" s="5">
        <v>2556</v>
      </c>
      <c r="XR141" s="5">
        <v>2698</v>
      </c>
      <c r="XS141" s="1">
        <v>20387</v>
      </c>
      <c r="XT141" s="3" t="s">
        <v>180</v>
      </c>
      <c r="XU141" s="3" t="s">
        <v>179</v>
      </c>
      <c r="XV141" s="3" t="s">
        <v>179</v>
      </c>
      <c r="XW141" s="3" t="s">
        <v>179</v>
      </c>
      <c r="XX141" s="3" t="s">
        <v>180</v>
      </c>
      <c r="XY141" s="3" t="s">
        <v>180</v>
      </c>
      <c r="XZ141" s="3" t="s">
        <v>209</v>
      </c>
    </row>
    <row r="142" spans="1:650" x14ac:dyDescent="0.3">
      <c r="A142" s="6" t="s">
        <v>173</v>
      </c>
      <c r="B142" s="1">
        <v>4082573</v>
      </c>
      <c r="C142" s="5">
        <v>12428</v>
      </c>
      <c r="D142" s="5">
        <v>19907</v>
      </c>
      <c r="E142" s="5">
        <v>55769</v>
      </c>
      <c r="F142" s="5">
        <v>14696</v>
      </c>
      <c r="G142" s="5">
        <v>11443</v>
      </c>
      <c r="H142" s="5">
        <v>21748</v>
      </c>
      <c r="I142" s="5">
        <v>24861</v>
      </c>
      <c r="J142" s="5">
        <v>20034</v>
      </c>
      <c r="K142" s="5">
        <v>7585</v>
      </c>
      <c r="L142" s="5">
        <v>325</v>
      </c>
      <c r="M142" s="5">
        <v>4756</v>
      </c>
      <c r="N142" s="5">
        <v>4886</v>
      </c>
      <c r="O142" s="5">
        <v>5862</v>
      </c>
      <c r="P142" s="5">
        <v>914</v>
      </c>
      <c r="Q142" s="5">
        <v>20</v>
      </c>
      <c r="R142" s="5">
        <v>0</v>
      </c>
      <c r="S142" s="5">
        <v>0</v>
      </c>
      <c r="T142" s="5">
        <v>0</v>
      </c>
      <c r="U142" s="5">
        <v>0</v>
      </c>
      <c r="V142" s="5">
        <v>0</v>
      </c>
      <c r="W142" s="5">
        <v>0</v>
      </c>
      <c r="X142" s="5">
        <v>0</v>
      </c>
      <c r="Y142" s="5">
        <v>2830</v>
      </c>
      <c r="Z142" s="5">
        <v>0</v>
      </c>
      <c r="AA142" s="5">
        <v>0</v>
      </c>
      <c r="AB142" s="5">
        <v>0</v>
      </c>
      <c r="AC142" s="5">
        <v>0</v>
      </c>
      <c r="AD142" s="5">
        <v>0</v>
      </c>
      <c r="AE142" s="5" t="s">
        <v>33</v>
      </c>
      <c r="AF142" s="5" t="s">
        <v>33</v>
      </c>
      <c r="AG142" s="5" t="s">
        <v>33</v>
      </c>
      <c r="AH142" s="5" t="s">
        <v>33</v>
      </c>
      <c r="AI142" s="5">
        <v>61649</v>
      </c>
      <c r="AJ142" s="5">
        <v>77186</v>
      </c>
      <c r="AK142" s="5">
        <v>515312</v>
      </c>
      <c r="AL142" s="5">
        <v>93567</v>
      </c>
      <c r="AM142" s="5">
        <v>80393</v>
      </c>
      <c r="AN142" s="5">
        <v>276248</v>
      </c>
      <c r="AO142" s="5">
        <v>72034</v>
      </c>
      <c r="AP142" s="5">
        <v>357378</v>
      </c>
      <c r="AQ142" s="5">
        <v>121441</v>
      </c>
      <c r="AR142" s="5">
        <v>31323</v>
      </c>
      <c r="AS142" s="5">
        <v>646298</v>
      </c>
      <c r="AT142" s="5">
        <v>418626</v>
      </c>
      <c r="AU142" s="5">
        <v>31772</v>
      </c>
      <c r="AV142" s="5">
        <v>138902</v>
      </c>
      <c r="AW142" s="5">
        <v>51361</v>
      </c>
      <c r="AX142" s="5">
        <v>25218</v>
      </c>
      <c r="AY142" s="5">
        <v>21923</v>
      </c>
      <c r="AZ142" s="5">
        <v>20206</v>
      </c>
      <c r="BA142" s="5">
        <v>97832</v>
      </c>
      <c r="BB142" s="5">
        <v>118625</v>
      </c>
      <c r="BC142" s="5">
        <v>35990</v>
      </c>
      <c r="BD142" s="5">
        <v>30791</v>
      </c>
      <c r="BE142" s="5">
        <v>24679</v>
      </c>
      <c r="BF142" s="5">
        <v>14979</v>
      </c>
      <c r="BG142" s="5">
        <v>40637</v>
      </c>
      <c r="BH142" s="5">
        <v>35494</v>
      </c>
      <c r="BI142" s="5">
        <v>26790</v>
      </c>
      <c r="BJ142" s="5">
        <v>7675</v>
      </c>
      <c r="BK142" s="5" t="s">
        <v>33</v>
      </c>
      <c r="BL142" s="5" t="s">
        <v>33</v>
      </c>
      <c r="BM142" s="5" t="s">
        <v>33</v>
      </c>
      <c r="BN142" s="5" t="s">
        <v>33</v>
      </c>
      <c r="BO142" s="5">
        <v>60949</v>
      </c>
      <c r="BP142" s="5">
        <v>185046</v>
      </c>
      <c r="BQ142" s="5">
        <v>96081</v>
      </c>
      <c r="BR142" s="5">
        <v>126264</v>
      </c>
      <c r="BS142" s="5">
        <v>47299</v>
      </c>
      <c r="BT142" s="5">
        <v>123786</v>
      </c>
      <c r="BU142" s="5">
        <v>64304</v>
      </c>
      <c r="BV142" s="5">
        <v>97477</v>
      </c>
      <c r="BW142" s="5">
        <v>53187</v>
      </c>
      <c r="BX142" s="5">
        <v>169822</v>
      </c>
      <c r="BY142" s="5">
        <v>87437</v>
      </c>
      <c r="BZ142" s="5">
        <v>85947</v>
      </c>
      <c r="CA142" s="5">
        <v>24811</v>
      </c>
      <c r="CB142" s="5">
        <v>26966</v>
      </c>
      <c r="CC142" s="5">
        <v>6366</v>
      </c>
      <c r="CD142" s="5">
        <v>13878</v>
      </c>
      <c r="CE142" s="5">
        <v>5460</v>
      </c>
      <c r="CF142" s="5">
        <v>6142</v>
      </c>
      <c r="CG142" s="5">
        <v>10591</v>
      </c>
      <c r="CH142" s="5">
        <v>9113</v>
      </c>
      <c r="CI142" s="5">
        <v>7831</v>
      </c>
      <c r="CJ142" s="5">
        <v>7312</v>
      </c>
      <c r="CK142" s="5">
        <v>6590</v>
      </c>
      <c r="CL142" s="5">
        <v>7957</v>
      </c>
      <c r="CM142" s="5">
        <v>2814</v>
      </c>
      <c r="CN142" s="5">
        <v>6316</v>
      </c>
      <c r="CO142" s="5">
        <v>5661</v>
      </c>
      <c r="CP142" s="5">
        <v>7777</v>
      </c>
      <c r="CQ142" s="5" t="s">
        <v>33</v>
      </c>
      <c r="CR142" s="5" t="s">
        <v>33</v>
      </c>
      <c r="CS142" s="5" t="s">
        <v>33</v>
      </c>
      <c r="CT142" s="5" t="s">
        <v>33</v>
      </c>
      <c r="CU142" s="5">
        <v>74234</v>
      </c>
      <c r="CV142" s="5">
        <v>102418</v>
      </c>
      <c r="CW142" s="5">
        <v>93589</v>
      </c>
      <c r="CX142" s="5">
        <v>123111</v>
      </c>
      <c r="CY142" s="5">
        <v>104404</v>
      </c>
      <c r="CZ142" s="5">
        <v>76430</v>
      </c>
      <c r="DA142" s="5">
        <v>41700</v>
      </c>
      <c r="DB142" s="5">
        <v>43709</v>
      </c>
      <c r="DC142" s="5">
        <v>42165</v>
      </c>
      <c r="DD142" s="5">
        <v>39485</v>
      </c>
      <c r="DE142" s="5">
        <v>46410</v>
      </c>
      <c r="DF142" s="5">
        <v>55254</v>
      </c>
      <c r="DG142" s="5">
        <v>48091</v>
      </c>
      <c r="DH142" s="5">
        <v>56389</v>
      </c>
      <c r="DI142" s="5">
        <v>39613</v>
      </c>
      <c r="DJ142" s="5">
        <v>40663</v>
      </c>
      <c r="DK142" s="5">
        <v>31824</v>
      </c>
      <c r="DL142" s="5">
        <v>34959</v>
      </c>
      <c r="DM142" s="5">
        <v>36835</v>
      </c>
      <c r="DN142" s="5">
        <v>30090</v>
      </c>
      <c r="DO142" s="5">
        <v>30902</v>
      </c>
      <c r="DP142" s="5">
        <v>25302</v>
      </c>
      <c r="DQ142" s="5">
        <v>31959</v>
      </c>
      <c r="DR142" s="5">
        <v>29407</v>
      </c>
      <c r="DS142" s="5">
        <v>37178</v>
      </c>
      <c r="DT142" s="5">
        <v>30516</v>
      </c>
      <c r="DU142" s="5">
        <v>23586</v>
      </c>
      <c r="DV142" s="5">
        <v>25105</v>
      </c>
      <c r="DW142" s="5" t="s">
        <v>33</v>
      </c>
      <c r="DX142" s="5" t="s">
        <v>33</v>
      </c>
      <c r="DY142" s="5" t="s">
        <v>33</v>
      </c>
      <c r="DZ142" s="5" t="s">
        <v>33</v>
      </c>
      <c r="EA142" s="5">
        <v>15490</v>
      </c>
      <c r="EB142" s="5">
        <v>19207</v>
      </c>
      <c r="EC142" s="5">
        <v>16510</v>
      </c>
      <c r="ED142" s="5">
        <v>12937</v>
      </c>
      <c r="EE142" s="5">
        <v>7199</v>
      </c>
      <c r="EF142" s="5">
        <v>11249</v>
      </c>
      <c r="EG142" s="5">
        <v>11687</v>
      </c>
      <c r="EH142" s="5">
        <v>9261</v>
      </c>
      <c r="EI142" s="5">
        <v>15139</v>
      </c>
      <c r="EJ142" s="5">
        <v>9326</v>
      </c>
      <c r="EK142" s="5">
        <v>14744</v>
      </c>
      <c r="EL142" s="5">
        <v>13870</v>
      </c>
      <c r="EM142" s="5">
        <v>4857</v>
      </c>
      <c r="EN142" s="5">
        <v>6702</v>
      </c>
      <c r="EO142" s="5">
        <v>13145</v>
      </c>
      <c r="EP142" s="5">
        <v>10571</v>
      </c>
      <c r="EQ142" s="5">
        <v>5355</v>
      </c>
      <c r="ER142" s="5">
        <v>19836</v>
      </c>
      <c r="ES142" s="5">
        <v>14077</v>
      </c>
      <c r="ET142" s="5">
        <v>22929</v>
      </c>
      <c r="EU142" s="5">
        <v>25634</v>
      </c>
      <c r="EV142" s="5">
        <v>2319</v>
      </c>
      <c r="EW142" s="5">
        <v>10741</v>
      </c>
      <c r="EX142" s="5">
        <v>16768</v>
      </c>
      <c r="EY142" s="5">
        <v>5783</v>
      </c>
      <c r="EZ142" s="5">
        <v>3897</v>
      </c>
      <c r="FA142" s="5">
        <v>5193</v>
      </c>
      <c r="FB142" s="5">
        <v>3780</v>
      </c>
      <c r="FC142" s="5" t="s">
        <v>33</v>
      </c>
      <c r="FD142" s="5" t="s">
        <v>33</v>
      </c>
      <c r="FE142" s="5" t="s">
        <v>33</v>
      </c>
      <c r="FF142" s="5" t="s">
        <v>33</v>
      </c>
      <c r="FG142" s="5">
        <v>0</v>
      </c>
      <c r="FH142" s="5">
        <v>0</v>
      </c>
      <c r="FI142" s="5">
        <v>0</v>
      </c>
      <c r="FJ142" s="5">
        <v>0</v>
      </c>
      <c r="FK142" s="5">
        <v>0</v>
      </c>
      <c r="FL142" s="5">
        <v>0</v>
      </c>
      <c r="FM142" s="5">
        <v>0</v>
      </c>
      <c r="FN142" s="5">
        <v>0</v>
      </c>
      <c r="FO142" s="5">
        <v>0</v>
      </c>
      <c r="FP142" s="5">
        <v>0</v>
      </c>
      <c r="FQ142" s="5">
        <v>0</v>
      </c>
      <c r="FR142" s="5">
        <v>0</v>
      </c>
      <c r="FS142" s="5">
        <v>0</v>
      </c>
      <c r="FT142" s="5">
        <v>0</v>
      </c>
      <c r="FU142" s="5" t="s">
        <v>33</v>
      </c>
      <c r="FV142" s="5" t="s">
        <v>33</v>
      </c>
      <c r="FW142" s="5" t="s">
        <v>33</v>
      </c>
      <c r="FX142" s="5" t="s">
        <v>33</v>
      </c>
      <c r="FY142" s="5" t="s">
        <v>33</v>
      </c>
      <c r="FZ142" s="5" t="s">
        <v>33</v>
      </c>
      <c r="GA142" s="5" t="s">
        <v>33</v>
      </c>
      <c r="GB142" s="5" t="s">
        <v>33</v>
      </c>
      <c r="GC142" s="5" t="s">
        <v>33</v>
      </c>
      <c r="GD142" s="5" t="s">
        <v>33</v>
      </c>
      <c r="GE142" s="5" t="s">
        <v>33</v>
      </c>
      <c r="GF142" s="5" t="s">
        <v>33</v>
      </c>
      <c r="GG142" s="5" t="s">
        <v>33</v>
      </c>
      <c r="GH142" s="5" t="s">
        <v>33</v>
      </c>
      <c r="GI142" s="5" t="s">
        <v>33</v>
      </c>
      <c r="GJ142" s="5" t="s">
        <v>33</v>
      </c>
      <c r="GK142" s="5" t="s">
        <v>33</v>
      </c>
      <c r="GL142" s="5" t="s">
        <v>33</v>
      </c>
      <c r="GM142" s="5">
        <v>224751</v>
      </c>
      <c r="GN142" s="5">
        <v>403765</v>
      </c>
      <c r="GO142" s="5">
        <v>777262</v>
      </c>
      <c r="GP142" s="5">
        <v>370575</v>
      </c>
      <c r="GQ142" s="5">
        <v>250739</v>
      </c>
      <c r="GR142" s="5">
        <v>509460</v>
      </c>
      <c r="GS142" s="5">
        <v>214585</v>
      </c>
      <c r="GT142" s="5">
        <v>527859</v>
      </c>
      <c r="GU142" s="5">
        <v>239517</v>
      </c>
      <c r="GV142" s="5">
        <v>250281</v>
      </c>
      <c r="GW142" s="5">
        <v>799645</v>
      </c>
      <c r="GX142" s="5">
        <v>578583</v>
      </c>
      <c r="GY142" s="5">
        <v>115393</v>
      </c>
      <c r="GZ142" s="5">
        <v>229874</v>
      </c>
      <c r="HA142" s="5">
        <v>110504</v>
      </c>
      <c r="HB142" s="5">
        <v>90330</v>
      </c>
      <c r="HC142" s="5">
        <v>64563</v>
      </c>
      <c r="HD142" s="5">
        <v>81144</v>
      </c>
      <c r="HE142" s="5">
        <v>159335</v>
      </c>
      <c r="HF142" s="5">
        <v>180757</v>
      </c>
      <c r="HG142" s="5">
        <v>100357</v>
      </c>
      <c r="HH142" s="5">
        <v>65724</v>
      </c>
      <c r="HI142" s="5">
        <v>76799</v>
      </c>
      <c r="HJ142" s="5">
        <v>69112</v>
      </c>
      <c r="HK142" s="5">
        <v>86412</v>
      </c>
      <c r="HL142" s="5">
        <v>76222</v>
      </c>
      <c r="HM142" s="5">
        <v>61230</v>
      </c>
      <c r="HN142" s="5">
        <v>44338</v>
      </c>
      <c r="HO142" s="5" t="s">
        <v>33</v>
      </c>
      <c r="HP142" s="5" t="s">
        <v>33</v>
      </c>
      <c r="HQ142" s="5" t="s">
        <v>33</v>
      </c>
      <c r="HR142" s="5" t="s">
        <v>33</v>
      </c>
      <c r="HS142" s="5">
        <v>378520</v>
      </c>
      <c r="HT142" s="5">
        <v>465547</v>
      </c>
      <c r="HU142" s="5">
        <v>428343</v>
      </c>
      <c r="HV142" s="5">
        <v>375435</v>
      </c>
      <c r="HW142" s="5">
        <v>412614</v>
      </c>
      <c r="HX142" s="5">
        <v>486118</v>
      </c>
      <c r="HY142" s="5">
        <v>457827</v>
      </c>
      <c r="HZ142" s="5">
        <v>437627</v>
      </c>
      <c r="IA142" s="5">
        <v>444819</v>
      </c>
      <c r="IB142" s="5">
        <v>447302</v>
      </c>
      <c r="IC142" s="5">
        <v>428068</v>
      </c>
      <c r="ID142" s="5">
        <v>498054</v>
      </c>
      <c r="IE142" s="5">
        <v>419801</v>
      </c>
      <c r="IF142" s="5">
        <v>343753</v>
      </c>
      <c r="IG142" s="5">
        <v>321355</v>
      </c>
      <c r="IH142" s="5">
        <v>264553</v>
      </c>
      <c r="II142" s="5">
        <v>241657</v>
      </c>
      <c r="IJ142" s="5">
        <v>243776</v>
      </c>
      <c r="IK142" s="5">
        <v>261265</v>
      </c>
      <c r="IL142" s="5">
        <v>266231</v>
      </c>
      <c r="IM142" s="5">
        <v>210524</v>
      </c>
      <c r="IN142" s="5">
        <v>213585</v>
      </c>
      <c r="IO142" s="5">
        <v>268574</v>
      </c>
      <c r="IP142" s="5">
        <v>181840</v>
      </c>
      <c r="IQ142" s="5">
        <v>175138</v>
      </c>
      <c r="IR142" s="5">
        <v>170389</v>
      </c>
      <c r="IS142" s="5">
        <v>172992</v>
      </c>
      <c r="IT142" s="5">
        <v>159463</v>
      </c>
      <c r="IU142" s="5" t="s">
        <v>33</v>
      </c>
      <c r="IV142" s="5" t="s">
        <v>33</v>
      </c>
      <c r="IW142" s="5" t="s">
        <v>33</v>
      </c>
      <c r="IX142" s="5" t="s">
        <v>33</v>
      </c>
      <c r="IY142" s="5">
        <v>41589</v>
      </c>
      <c r="IZ142" s="5">
        <v>55064</v>
      </c>
      <c r="JA142" s="5">
        <v>49816</v>
      </c>
      <c r="JB142" s="5">
        <v>51786</v>
      </c>
      <c r="JC142" s="5">
        <v>46032</v>
      </c>
      <c r="JD142" s="5">
        <v>53614</v>
      </c>
      <c r="JE142" s="5">
        <v>46553</v>
      </c>
      <c r="JF142" s="5">
        <v>45797</v>
      </c>
      <c r="JG142" s="5">
        <v>45489</v>
      </c>
      <c r="JH142" s="5">
        <v>48546</v>
      </c>
      <c r="JI142" s="5">
        <v>47140</v>
      </c>
      <c r="JJ142" s="5">
        <v>47323</v>
      </c>
      <c r="JK142" s="5">
        <v>47770</v>
      </c>
      <c r="JL142" s="5">
        <v>39679</v>
      </c>
      <c r="JM142" s="5">
        <v>40022</v>
      </c>
      <c r="JN142" s="5">
        <v>37829</v>
      </c>
      <c r="JO142" s="5">
        <v>30569</v>
      </c>
      <c r="JP142" s="5">
        <v>25444</v>
      </c>
      <c r="JQ142" s="5">
        <v>33630</v>
      </c>
      <c r="JR142" s="5">
        <v>30048</v>
      </c>
      <c r="JS142" s="5">
        <v>29122</v>
      </c>
      <c r="JT142" s="5">
        <v>27053</v>
      </c>
      <c r="JU142" s="5">
        <v>22896</v>
      </c>
      <c r="JV142" s="5">
        <v>16978</v>
      </c>
      <c r="JW142" s="5">
        <v>23821</v>
      </c>
      <c r="JX142" s="5">
        <v>25540</v>
      </c>
      <c r="JY142" s="5">
        <v>27388</v>
      </c>
      <c r="JZ142" s="5">
        <v>23776</v>
      </c>
      <c r="KA142" s="5" t="s">
        <v>33</v>
      </c>
      <c r="KB142" s="5" t="s">
        <v>33</v>
      </c>
      <c r="KC142" s="5" t="s">
        <v>33</v>
      </c>
      <c r="KD142" s="5" t="s">
        <v>33</v>
      </c>
      <c r="KE142" s="5">
        <v>125242</v>
      </c>
      <c r="KF142" s="5">
        <v>133532</v>
      </c>
      <c r="KG142" s="5">
        <v>127529</v>
      </c>
      <c r="KH142" s="5">
        <v>122637</v>
      </c>
      <c r="KI142" s="5">
        <v>122243</v>
      </c>
      <c r="KJ142" s="5">
        <v>116788</v>
      </c>
      <c r="KK142" s="5">
        <v>95803</v>
      </c>
      <c r="KL142" s="5">
        <v>88499</v>
      </c>
      <c r="KM142" s="5">
        <v>71621</v>
      </c>
      <c r="KN142" s="5">
        <v>64190</v>
      </c>
      <c r="KO142" s="5">
        <v>58307</v>
      </c>
      <c r="KP142" s="5">
        <v>45063</v>
      </c>
      <c r="KQ142" s="5">
        <v>52787</v>
      </c>
      <c r="KR142" s="5">
        <v>46115</v>
      </c>
      <c r="KS142" s="5">
        <v>40831</v>
      </c>
      <c r="KT142" s="5">
        <v>44494</v>
      </c>
      <c r="KU142" s="5">
        <v>41826</v>
      </c>
      <c r="KV142" s="5">
        <v>40666</v>
      </c>
      <c r="KW142" s="5">
        <v>12146</v>
      </c>
      <c r="KX142" s="5">
        <v>7836</v>
      </c>
      <c r="KY142" s="5">
        <v>8173</v>
      </c>
      <c r="KZ142" s="5">
        <v>8406</v>
      </c>
      <c r="LA142" s="5">
        <v>5958</v>
      </c>
      <c r="LB142" s="5">
        <v>4899</v>
      </c>
      <c r="LC142" s="5">
        <v>4836</v>
      </c>
      <c r="LD142" s="5">
        <v>4932</v>
      </c>
      <c r="LE142" s="5">
        <v>3901</v>
      </c>
      <c r="LF142" s="5">
        <v>2566</v>
      </c>
      <c r="LG142" s="5" t="s">
        <v>33</v>
      </c>
      <c r="LH142" s="5" t="s">
        <v>33</v>
      </c>
      <c r="LI142" s="5" t="s">
        <v>33</v>
      </c>
      <c r="LJ142" s="5" t="s">
        <v>33</v>
      </c>
      <c r="LK142" s="5">
        <v>5490</v>
      </c>
      <c r="LL142" s="5">
        <v>5922</v>
      </c>
      <c r="LM142" s="5">
        <v>5856</v>
      </c>
      <c r="LN142" s="5">
        <v>8219</v>
      </c>
      <c r="LO142" s="5">
        <v>6788</v>
      </c>
      <c r="LP142" s="5">
        <v>10032</v>
      </c>
      <c r="LQ142" s="5">
        <v>6392</v>
      </c>
      <c r="LR142" s="5">
        <v>5939</v>
      </c>
      <c r="LS142" s="5">
        <v>7610</v>
      </c>
      <c r="LT142" s="5">
        <v>9217</v>
      </c>
      <c r="LU142" s="5">
        <v>8710</v>
      </c>
      <c r="LV142" s="5">
        <v>8105</v>
      </c>
      <c r="LW142" s="5">
        <v>7644</v>
      </c>
      <c r="LX142" s="5">
        <v>5969</v>
      </c>
      <c r="LY142" s="5">
        <v>4954</v>
      </c>
      <c r="LZ142" s="5">
        <v>4040</v>
      </c>
      <c r="MA142" s="5">
        <v>3543</v>
      </c>
      <c r="MB142" s="5">
        <v>3717</v>
      </c>
      <c r="MC142" s="5">
        <v>4004</v>
      </c>
      <c r="MD142" s="5">
        <v>4023</v>
      </c>
      <c r="ME142" s="5">
        <v>3848</v>
      </c>
      <c r="MF142" s="5">
        <v>3551</v>
      </c>
      <c r="MG142" s="5">
        <v>4319</v>
      </c>
      <c r="MH142" s="5">
        <v>3907</v>
      </c>
      <c r="MI142" s="5">
        <v>3200</v>
      </c>
      <c r="MJ142" s="5">
        <v>3029</v>
      </c>
      <c r="MK142" s="5">
        <v>2891</v>
      </c>
      <c r="ML142" s="5">
        <v>2743</v>
      </c>
      <c r="MM142" s="5" t="s">
        <v>33</v>
      </c>
      <c r="MN142" s="5" t="s">
        <v>33</v>
      </c>
      <c r="MO142" s="5" t="s">
        <v>33</v>
      </c>
      <c r="MP142" s="5" t="s">
        <v>33</v>
      </c>
      <c r="MQ142" s="5">
        <v>3705</v>
      </c>
      <c r="MR142" s="5">
        <v>0</v>
      </c>
      <c r="MS142" s="5">
        <v>0</v>
      </c>
      <c r="MT142" s="5">
        <v>0</v>
      </c>
      <c r="MU142" s="5">
        <v>0</v>
      </c>
      <c r="MV142" s="5">
        <v>0</v>
      </c>
      <c r="MW142" s="5">
        <v>0</v>
      </c>
      <c r="MX142" s="5">
        <v>0</v>
      </c>
      <c r="MY142" s="5">
        <v>0</v>
      </c>
      <c r="MZ142" s="5">
        <v>0</v>
      </c>
      <c r="NA142" s="5">
        <v>0</v>
      </c>
      <c r="NB142" s="5">
        <v>0</v>
      </c>
      <c r="NC142" s="5">
        <v>0</v>
      </c>
      <c r="ND142" s="5">
        <v>0</v>
      </c>
      <c r="NE142" s="5" t="s">
        <v>33</v>
      </c>
      <c r="NF142" s="5" t="s">
        <v>33</v>
      </c>
      <c r="NG142" s="5" t="s">
        <v>33</v>
      </c>
      <c r="NH142" s="5" t="s">
        <v>33</v>
      </c>
      <c r="NI142" s="5" t="s">
        <v>33</v>
      </c>
      <c r="NJ142" s="5" t="s">
        <v>33</v>
      </c>
      <c r="NK142" s="5" t="s">
        <v>33</v>
      </c>
      <c r="NL142" s="5" t="s">
        <v>33</v>
      </c>
      <c r="NM142" s="5" t="s">
        <v>33</v>
      </c>
      <c r="NN142" s="5" t="s">
        <v>33</v>
      </c>
      <c r="NO142" s="5" t="s">
        <v>33</v>
      </c>
      <c r="NP142" s="5" t="s">
        <v>33</v>
      </c>
      <c r="NQ142" s="5" t="s">
        <v>33</v>
      </c>
      <c r="NR142" s="5" t="s">
        <v>33</v>
      </c>
      <c r="NS142" s="5" t="s">
        <v>33</v>
      </c>
      <c r="NT142" s="5" t="s">
        <v>33</v>
      </c>
      <c r="NU142" s="5" t="s">
        <v>33</v>
      </c>
      <c r="NV142" s="5" t="s">
        <v>33</v>
      </c>
      <c r="NW142" s="5">
        <v>0</v>
      </c>
      <c r="NX142" s="5">
        <v>0</v>
      </c>
      <c r="NY142" s="5">
        <v>0</v>
      </c>
      <c r="NZ142" s="5">
        <v>0</v>
      </c>
      <c r="OA142" s="5">
        <v>0</v>
      </c>
      <c r="OB142" s="5">
        <v>0</v>
      </c>
      <c r="OC142" s="5">
        <v>0</v>
      </c>
      <c r="OD142" s="5">
        <v>0</v>
      </c>
      <c r="OE142" s="5">
        <v>0</v>
      </c>
      <c r="OF142" s="5">
        <v>0</v>
      </c>
      <c r="OG142" s="5">
        <v>0</v>
      </c>
      <c r="OH142" s="5">
        <v>0</v>
      </c>
      <c r="OI142" s="5">
        <v>0</v>
      </c>
      <c r="OJ142" s="5">
        <v>0</v>
      </c>
      <c r="OK142" s="5" t="s">
        <v>33</v>
      </c>
      <c r="OL142" s="5" t="s">
        <v>33</v>
      </c>
      <c r="OM142" s="5" t="s">
        <v>33</v>
      </c>
      <c r="ON142" s="5" t="s">
        <v>33</v>
      </c>
      <c r="OO142" s="5" t="s">
        <v>33</v>
      </c>
      <c r="OP142" s="5" t="s">
        <v>33</v>
      </c>
      <c r="OQ142" s="5" t="s">
        <v>33</v>
      </c>
      <c r="OR142" s="5" t="s">
        <v>33</v>
      </c>
      <c r="OS142" s="5" t="s">
        <v>33</v>
      </c>
      <c r="OT142" s="5" t="s">
        <v>33</v>
      </c>
      <c r="OU142" s="5" t="s">
        <v>33</v>
      </c>
      <c r="OV142" s="5" t="s">
        <v>33</v>
      </c>
      <c r="OW142" s="5" t="s">
        <v>33</v>
      </c>
      <c r="OX142" s="5" t="s">
        <v>33</v>
      </c>
      <c r="OY142" s="5" t="s">
        <v>33</v>
      </c>
      <c r="OZ142" s="5" t="s">
        <v>33</v>
      </c>
      <c r="PA142" s="5" t="s">
        <v>33</v>
      </c>
      <c r="PB142" s="5" t="s">
        <v>33</v>
      </c>
      <c r="PC142" s="5">
        <v>11040</v>
      </c>
      <c r="PD142" s="5">
        <v>10772</v>
      </c>
      <c r="PE142" s="5">
        <v>13555</v>
      </c>
      <c r="PF142" s="5">
        <v>16732</v>
      </c>
      <c r="PG142" s="5">
        <v>14643</v>
      </c>
      <c r="PH142" s="5">
        <v>17361</v>
      </c>
      <c r="PI142" s="5">
        <v>15582</v>
      </c>
      <c r="PJ142" s="5">
        <v>15134</v>
      </c>
      <c r="PK142" s="5">
        <v>16430</v>
      </c>
      <c r="PL142" s="5">
        <v>15602</v>
      </c>
      <c r="PM142" s="5">
        <v>16465</v>
      </c>
      <c r="PN142" s="5">
        <v>17546</v>
      </c>
      <c r="PO142" s="5">
        <v>16737</v>
      </c>
      <c r="PP142" s="5">
        <v>16389</v>
      </c>
      <c r="PQ142" s="5">
        <v>16914</v>
      </c>
      <c r="PR142" s="5">
        <v>13068</v>
      </c>
      <c r="PS142" s="5">
        <v>11161</v>
      </c>
      <c r="PT142" s="5">
        <v>11091</v>
      </c>
      <c r="PU142" s="5">
        <v>14031</v>
      </c>
      <c r="PV142" s="5">
        <v>10729</v>
      </c>
      <c r="PW142" s="5">
        <v>11519</v>
      </c>
      <c r="PX142" s="5">
        <v>10245</v>
      </c>
      <c r="PY142" s="5">
        <v>9132</v>
      </c>
      <c r="PZ142" s="5">
        <v>7756</v>
      </c>
      <c r="QA142" s="5">
        <v>7353</v>
      </c>
      <c r="QB142" s="5">
        <v>7138</v>
      </c>
      <c r="QC142" s="5">
        <v>7012</v>
      </c>
      <c r="QD142" s="5">
        <v>6150</v>
      </c>
      <c r="QE142" s="5" t="s">
        <v>33</v>
      </c>
      <c r="QF142" s="5" t="s">
        <v>33</v>
      </c>
      <c r="QG142" s="5" t="s">
        <v>33</v>
      </c>
      <c r="QH142" s="5" t="s">
        <v>33</v>
      </c>
      <c r="QI142" s="5">
        <v>28896</v>
      </c>
      <c r="QJ142" s="5">
        <v>34490</v>
      </c>
      <c r="QK142" s="5">
        <v>28983</v>
      </c>
      <c r="QL142" s="5">
        <v>28433</v>
      </c>
      <c r="QM142" s="5">
        <v>34989</v>
      </c>
      <c r="QN142" s="5">
        <v>31908</v>
      </c>
      <c r="QO142" s="5">
        <v>43565</v>
      </c>
      <c r="QP142" s="5">
        <v>36441</v>
      </c>
      <c r="QQ142" s="5">
        <v>32594</v>
      </c>
      <c r="QR142" s="5">
        <v>33041</v>
      </c>
      <c r="QS142" s="5">
        <v>30225</v>
      </c>
      <c r="QT142" s="5">
        <v>23879</v>
      </c>
      <c r="QU142" s="5">
        <v>23646</v>
      </c>
      <c r="QV142" s="5">
        <v>23649</v>
      </c>
      <c r="QW142" s="5">
        <v>17766</v>
      </c>
      <c r="QX142" s="5">
        <v>16184</v>
      </c>
      <c r="QY142" s="5">
        <v>13909</v>
      </c>
      <c r="QZ142" s="5">
        <v>15348</v>
      </c>
      <c r="RA142" s="5">
        <v>15145</v>
      </c>
      <c r="RB142" s="5">
        <v>14705</v>
      </c>
      <c r="RC142" s="5">
        <v>12924</v>
      </c>
      <c r="RD142" s="5">
        <v>12579</v>
      </c>
      <c r="RE142" s="5">
        <v>10237</v>
      </c>
      <c r="RF142" s="5">
        <v>9740</v>
      </c>
      <c r="RG142" s="5">
        <v>11317</v>
      </c>
      <c r="RH142" s="5">
        <v>9789</v>
      </c>
      <c r="RI142" s="5">
        <v>9421</v>
      </c>
      <c r="RJ142" s="5">
        <v>9537</v>
      </c>
      <c r="RK142" s="5" t="s">
        <v>33</v>
      </c>
      <c r="RL142" s="5" t="s">
        <v>33</v>
      </c>
      <c r="RM142" s="5" t="s">
        <v>33</v>
      </c>
      <c r="RN142" s="5" t="s">
        <v>33</v>
      </c>
      <c r="RO142" s="5">
        <v>10602</v>
      </c>
      <c r="RP142" s="5">
        <v>15194</v>
      </c>
      <c r="RQ142" s="5">
        <v>17040</v>
      </c>
      <c r="RR142" s="5">
        <v>17854</v>
      </c>
      <c r="RS142" s="5">
        <v>15837</v>
      </c>
      <c r="RT142" s="5">
        <v>13976</v>
      </c>
      <c r="RU142" s="5">
        <v>14214</v>
      </c>
      <c r="RV142" s="5">
        <v>13128</v>
      </c>
      <c r="RW142" s="5">
        <v>14294</v>
      </c>
      <c r="RX142" s="5">
        <v>13779</v>
      </c>
      <c r="RY142" s="5">
        <v>13691</v>
      </c>
      <c r="RZ142" s="5">
        <v>12431</v>
      </c>
      <c r="SA142" s="5">
        <v>10995</v>
      </c>
      <c r="SB142" s="5">
        <v>11927</v>
      </c>
      <c r="SC142" s="5">
        <v>8227</v>
      </c>
      <c r="SD142" s="5">
        <v>8220</v>
      </c>
      <c r="SE142" s="5">
        <v>7000</v>
      </c>
      <c r="SF142" s="5">
        <v>9915</v>
      </c>
      <c r="SG142" s="5">
        <v>11845</v>
      </c>
      <c r="SH142" s="5">
        <v>10459</v>
      </c>
      <c r="SI142" s="5">
        <v>9993</v>
      </c>
      <c r="SJ142" s="5">
        <v>10992</v>
      </c>
      <c r="SK142" s="5">
        <v>10313</v>
      </c>
      <c r="SL142" s="5">
        <v>10412</v>
      </c>
      <c r="SM142" s="5">
        <v>10301</v>
      </c>
      <c r="SN142" s="5">
        <v>9931</v>
      </c>
      <c r="SO142" s="5">
        <v>10569</v>
      </c>
      <c r="SP142" s="5">
        <v>9522</v>
      </c>
      <c r="SQ142" s="5" t="s">
        <v>33</v>
      </c>
      <c r="SR142" s="5" t="s">
        <v>33</v>
      </c>
      <c r="SS142" s="5" t="s">
        <v>33</v>
      </c>
      <c r="ST142" s="5" t="s">
        <v>33</v>
      </c>
      <c r="SU142" s="5">
        <v>2266</v>
      </c>
      <c r="SV142" s="5">
        <v>2084</v>
      </c>
      <c r="SW142" s="5">
        <v>1942</v>
      </c>
      <c r="SX142" s="5">
        <v>1935</v>
      </c>
      <c r="SY142" s="5">
        <v>1933</v>
      </c>
      <c r="SZ142" s="5">
        <v>1868</v>
      </c>
      <c r="TA142" s="5">
        <v>1851</v>
      </c>
      <c r="TB142" s="5">
        <v>1905</v>
      </c>
      <c r="TC142" s="5">
        <v>2089</v>
      </c>
      <c r="TD142" s="5">
        <v>1933</v>
      </c>
      <c r="TE142" s="5">
        <v>1880</v>
      </c>
      <c r="TF142" s="5">
        <v>2443</v>
      </c>
      <c r="TG142" s="5">
        <v>867</v>
      </c>
      <c r="TH142" s="5">
        <v>761</v>
      </c>
      <c r="TI142" s="5">
        <v>645</v>
      </c>
      <c r="TJ142" s="5">
        <v>681</v>
      </c>
      <c r="TK142" s="5">
        <v>687</v>
      </c>
      <c r="TL142" s="5">
        <v>396</v>
      </c>
      <c r="TM142" s="5">
        <v>686</v>
      </c>
      <c r="TN142" s="5">
        <v>445</v>
      </c>
      <c r="TO142" s="5">
        <v>535</v>
      </c>
      <c r="TP142" s="5">
        <v>504</v>
      </c>
      <c r="TQ142" s="5">
        <v>235</v>
      </c>
      <c r="TR142" s="5">
        <v>305</v>
      </c>
      <c r="TS142" s="5">
        <v>324</v>
      </c>
      <c r="TT142" s="5">
        <v>426</v>
      </c>
      <c r="TU142" s="5">
        <v>350</v>
      </c>
      <c r="TV142" s="5">
        <v>365</v>
      </c>
      <c r="TW142" s="5" t="s">
        <v>33</v>
      </c>
      <c r="TX142" s="5" t="s">
        <v>33</v>
      </c>
      <c r="TY142" s="5" t="s">
        <v>33</v>
      </c>
      <c r="TZ142" s="5" t="s">
        <v>33</v>
      </c>
      <c r="UA142" s="5">
        <v>50</v>
      </c>
      <c r="UB142" s="5">
        <v>10</v>
      </c>
      <c r="UC142" s="5">
        <v>0</v>
      </c>
      <c r="UD142" s="5">
        <v>0</v>
      </c>
      <c r="UE142" s="5">
        <v>1</v>
      </c>
      <c r="UF142" s="5">
        <v>0</v>
      </c>
      <c r="UG142" s="5">
        <v>0</v>
      </c>
      <c r="UH142" s="5">
        <v>1</v>
      </c>
      <c r="UI142" s="5">
        <v>1</v>
      </c>
      <c r="UJ142" s="5">
        <v>1</v>
      </c>
      <c r="UK142" s="5">
        <v>1</v>
      </c>
      <c r="UL142" s="5">
        <v>2</v>
      </c>
      <c r="UM142" s="5">
        <v>5</v>
      </c>
      <c r="UN142" s="5">
        <v>4</v>
      </c>
      <c r="UO142" s="5">
        <v>4</v>
      </c>
      <c r="UP142" s="5">
        <v>5</v>
      </c>
      <c r="UQ142" s="5">
        <v>5</v>
      </c>
      <c r="UR142" s="5">
        <v>124</v>
      </c>
      <c r="US142" s="5">
        <v>371</v>
      </c>
      <c r="UT142" s="5">
        <v>663</v>
      </c>
      <c r="UU142" s="5">
        <v>780</v>
      </c>
      <c r="UV142" s="5">
        <v>639</v>
      </c>
      <c r="UW142" s="5">
        <v>304</v>
      </c>
      <c r="UX142" s="5">
        <v>25</v>
      </c>
      <c r="UY142" s="5">
        <v>852</v>
      </c>
      <c r="UZ142" s="5">
        <v>823</v>
      </c>
      <c r="VA142" s="5">
        <v>1290</v>
      </c>
      <c r="VB142" s="5">
        <v>523</v>
      </c>
      <c r="VC142" s="5" t="s">
        <v>33</v>
      </c>
      <c r="VD142" s="5" t="s">
        <v>33</v>
      </c>
      <c r="VE142" s="5" t="s">
        <v>33</v>
      </c>
      <c r="VF142" s="5" t="s">
        <v>33</v>
      </c>
      <c r="VG142" s="5">
        <v>85129</v>
      </c>
      <c r="VH142" s="5">
        <v>108055</v>
      </c>
      <c r="VI142" s="5">
        <v>91310</v>
      </c>
      <c r="VJ142" s="5">
        <v>97972</v>
      </c>
      <c r="VK142" s="5">
        <v>105209</v>
      </c>
      <c r="VL142" s="5">
        <v>99076</v>
      </c>
      <c r="VM142" s="5">
        <v>89975</v>
      </c>
      <c r="VN142" s="5">
        <v>90694</v>
      </c>
      <c r="VO142" s="5">
        <v>86818</v>
      </c>
      <c r="VP142" s="5">
        <v>85256</v>
      </c>
      <c r="VQ142" s="5">
        <v>74499</v>
      </c>
      <c r="VR142" s="5">
        <v>67048</v>
      </c>
      <c r="VS142" s="5">
        <v>65350</v>
      </c>
      <c r="VT142" s="5">
        <v>57102</v>
      </c>
      <c r="VU142" s="5">
        <v>56270</v>
      </c>
      <c r="VV142" s="5">
        <v>54819</v>
      </c>
      <c r="VW142" s="5">
        <v>54284</v>
      </c>
      <c r="VX142" s="5">
        <v>78729</v>
      </c>
      <c r="VY142" s="5">
        <v>66740</v>
      </c>
      <c r="VZ142" s="5">
        <v>59254</v>
      </c>
      <c r="WA142" s="5">
        <v>57093</v>
      </c>
      <c r="WB142" s="5">
        <v>54186</v>
      </c>
      <c r="WC142" s="5">
        <v>44685</v>
      </c>
      <c r="WD142" s="5">
        <v>42725</v>
      </c>
      <c r="WE142" s="5">
        <v>43542</v>
      </c>
      <c r="WF142" s="5">
        <v>36707</v>
      </c>
      <c r="WG142" s="5">
        <v>41439</v>
      </c>
      <c r="WH142" s="5">
        <v>38505</v>
      </c>
      <c r="WI142" s="5" t="s">
        <v>33</v>
      </c>
      <c r="WJ142" s="5" t="s">
        <v>33</v>
      </c>
      <c r="WK142" s="5" t="s">
        <v>33</v>
      </c>
      <c r="WL142" s="5" t="s">
        <v>33</v>
      </c>
      <c r="WM142" s="5">
        <v>10032</v>
      </c>
      <c r="WN142" s="5">
        <v>10934</v>
      </c>
      <c r="WO142" s="5">
        <v>8942</v>
      </c>
      <c r="WP142" s="5">
        <v>9249</v>
      </c>
      <c r="WQ142" s="5">
        <v>8889</v>
      </c>
      <c r="WR142" s="5">
        <v>8493</v>
      </c>
      <c r="WS142" s="5">
        <v>7771</v>
      </c>
      <c r="WT142" s="5">
        <v>7908</v>
      </c>
      <c r="WU142" s="5">
        <v>7343</v>
      </c>
      <c r="WV142" s="5">
        <v>7790</v>
      </c>
      <c r="WW142" s="5">
        <v>7713</v>
      </c>
      <c r="WX142" s="5">
        <v>7059</v>
      </c>
      <c r="WY142" s="5">
        <v>7046</v>
      </c>
      <c r="WZ142" s="5">
        <v>6387</v>
      </c>
      <c r="XA142" s="5">
        <v>5717</v>
      </c>
      <c r="XB142" s="5">
        <v>5571</v>
      </c>
      <c r="XC142" s="5">
        <v>5328</v>
      </c>
      <c r="XD142" s="5">
        <v>3240</v>
      </c>
      <c r="XE142" s="5">
        <v>4724</v>
      </c>
      <c r="XF142" s="5">
        <v>4421</v>
      </c>
      <c r="XG142" s="5">
        <v>2839</v>
      </c>
      <c r="XH142" s="5">
        <v>2908</v>
      </c>
      <c r="XI142" s="5">
        <v>3360</v>
      </c>
      <c r="XJ142" s="5">
        <v>2255</v>
      </c>
      <c r="XK142" s="5">
        <v>1475</v>
      </c>
      <c r="XL142" s="5">
        <v>1722</v>
      </c>
      <c r="XM142" s="5">
        <v>1172</v>
      </c>
      <c r="XN142" s="5">
        <v>966</v>
      </c>
      <c r="XO142" s="5" t="s">
        <v>33</v>
      </c>
      <c r="XP142" s="5" t="s">
        <v>33</v>
      </c>
      <c r="XQ142" s="5" t="s">
        <v>33</v>
      </c>
      <c r="XR142" s="5" t="s">
        <v>33</v>
      </c>
      <c r="XS142" s="1">
        <v>22500</v>
      </c>
      <c r="XT142" s="3" t="s">
        <v>180</v>
      </c>
      <c r="XU142" s="3" t="s">
        <v>180</v>
      </c>
      <c r="XV142" s="3" t="s">
        <v>180</v>
      </c>
      <c r="XW142" s="3" t="s">
        <v>179</v>
      </c>
      <c r="XX142" s="3" t="s">
        <v>180</v>
      </c>
      <c r="XY142" s="3" t="s">
        <v>180</v>
      </c>
      <c r="XZ142" s="3" t="s">
        <v>263</v>
      </c>
    </row>
    <row r="143" spans="1:650" x14ac:dyDescent="0.3">
      <c r="A143" s="6" t="s">
        <v>174</v>
      </c>
      <c r="B143" s="1">
        <v>4057035</v>
      </c>
      <c r="C143" s="5" t="s">
        <v>33</v>
      </c>
      <c r="D143" s="5" t="s">
        <v>33</v>
      </c>
      <c r="E143" s="5">
        <v>0</v>
      </c>
      <c r="F143" s="5">
        <v>196</v>
      </c>
      <c r="G143" s="5">
        <v>2349</v>
      </c>
      <c r="H143" s="5">
        <v>0</v>
      </c>
      <c r="I143" s="5">
        <v>-64</v>
      </c>
      <c r="J143" s="5">
        <v>334</v>
      </c>
      <c r="K143" s="5">
        <v>1110</v>
      </c>
      <c r="L143" s="5">
        <v>450</v>
      </c>
      <c r="M143" s="5">
        <v>1008</v>
      </c>
      <c r="N143" s="5">
        <v>10167</v>
      </c>
      <c r="O143" s="5">
        <v>-206</v>
      </c>
      <c r="P143" s="5">
        <v>1157</v>
      </c>
      <c r="Q143" s="5">
        <v>2855</v>
      </c>
      <c r="R143" s="5">
        <v>4678</v>
      </c>
      <c r="S143" s="5">
        <v>1660</v>
      </c>
      <c r="T143" s="5">
        <v>6225</v>
      </c>
      <c r="U143" s="5">
        <v>429</v>
      </c>
      <c r="V143" s="5">
        <v>696</v>
      </c>
      <c r="W143" s="5">
        <v>920</v>
      </c>
      <c r="X143" s="5">
        <v>101</v>
      </c>
      <c r="Y143" s="5">
        <v>69</v>
      </c>
      <c r="Z143" s="5">
        <v>750</v>
      </c>
      <c r="AA143" s="5">
        <v>-8</v>
      </c>
      <c r="AB143" s="5">
        <v>-441</v>
      </c>
      <c r="AC143" s="5">
        <v>1734</v>
      </c>
      <c r="AD143" s="5">
        <v>0</v>
      </c>
      <c r="AE143" s="5">
        <v>0</v>
      </c>
      <c r="AF143" s="5">
        <v>0</v>
      </c>
      <c r="AG143" s="5">
        <v>0</v>
      </c>
      <c r="AH143" s="5">
        <v>0</v>
      </c>
      <c r="AI143" s="5" t="s">
        <v>33</v>
      </c>
      <c r="AJ143" s="5" t="s">
        <v>33</v>
      </c>
      <c r="AK143" s="5">
        <v>226</v>
      </c>
      <c r="AL143" s="5">
        <v>-344</v>
      </c>
      <c r="AM143" s="5">
        <v>100</v>
      </c>
      <c r="AN143" s="5">
        <v>14131</v>
      </c>
      <c r="AO143" s="5">
        <v>1</v>
      </c>
      <c r="AP143" s="5">
        <v>-43</v>
      </c>
      <c r="AQ143" s="5">
        <v>11175</v>
      </c>
      <c r="AR143" s="5">
        <v>9483</v>
      </c>
      <c r="AS143" s="5">
        <v>0</v>
      </c>
      <c r="AT143" s="5">
        <v>0</v>
      </c>
      <c r="AU143" s="5">
        <v>0</v>
      </c>
      <c r="AV143" s="5">
        <v>0</v>
      </c>
      <c r="AW143" s="5">
        <v>0</v>
      </c>
      <c r="AX143" s="5">
        <v>0</v>
      </c>
      <c r="AY143" s="5">
        <v>1</v>
      </c>
      <c r="AZ143" s="5">
        <v>0</v>
      </c>
      <c r="BA143" s="5">
        <v>6781</v>
      </c>
      <c r="BB143" s="5">
        <v>5849</v>
      </c>
      <c r="BC143" s="5">
        <v>4135</v>
      </c>
      <c r="BD143" s="5">
        <v>7040</v>
      </c>
      <c r="BE143" s="5">
        <v>2595</v>
      </c>
      <c r="BF143" s="5">
        <v>5225</v>
      </c>
      <c r="BG143" s="5">
        <v>11375</v>
      </c>
      <c r="BH143" s="5">
        <v>14115</v>
      </c>
      <c r="BI143" s="5">
        <v>7742</v>
      </c>
      <c r="BJ143" s="5">
        <v>37469</v>
      </c>
      <c r="BK143" s="5">
        <v>8718</v>
      </c>
      <c r="BL143" s="5">
        <v>10978</v>
      </c>
      <c r="BM143" s="5">
        <v>19869</v>
      </c>
      <c r="BN143" s="5">
        <v>15448</v>
      </c>
      <c r="BO143" s="5" t="s">
        <v>33</v>
      </c>
      <c r="BP143" s="5" t="s">
        <v>33</v>
      </c>
      <c r="BQ143" s="5">
        <v>135437</v>
      </c>
      <c r="BR143" s="5">
        <v>92110</v>
      </c>
      <c r="BS143" s="5">
        <v>78924</v>
      </c>
      <c r="BT143" s="5">
        <v>65163</v>
      </c>
      <c r="BU143" s="5">
        <v>246937</v>
      </c>
      <c r="BV143" s="5">
        <v>304307</v>
      </c>
      <c r="BW143" s="5">
        <v>50532</v>
      </c>
      <c r="BX143" s="5">
        <v>22564</v>
      </c>
      <c r="BY143" s="5">
        <v>26145</v>
      </c>
      <c r="BZ143" s="5">
        <v>17308</v>
      </c>
      <c r="CA143" s="5">
        <v>8125</v>
      </c>
      <c r="CB143" s="5">
        <v>9800</v>
      </c>
      <c r="CC143" s="5">
        <v>10698</v>
      </c>
      <c r="CD143" s="5">
        <v>6402</v>
      </c>
      <c r="CE143" s="5">
        <v>4629</v>
      </c>
      <c r="CF143" s="5">
        <v>3499</v>
      </c>
      <c r="CG143" s="5">
        <v>2920</v>
      </c>
      <c r="CH143" s="5">
        <v>397</v>
      </c>
      <c r="CI143" s="5">
        <v>6294</v>
      </c>
      <c r="CJ143" s="5">
        <v>95</v>
      </c>
      <c r="CK143" s="5">
        <v>5805</v>
      </c>
      <c r="CL143" s="5">
        <v>193</v>
      </c>
      <c r="CM143" s="5">
        <v>336</v>
      </c>
      <c r="CN143" s="5">
        <v>2610</v>
      </c>
      <c r="CO143" s="5">
        <v>1652</v>
      </c>
      <c r="CP143" s="5">
        <v>611</v>
      </c>
      <c r="CQ143" s="5">
        <v>660</v>
      </c>
      <c r="CR143" s="5">
        <v>2387</v>
      </c>
      <c r="CS143" s="5">
        <v>956</v>
      </c>
      <c r="CT143" s="5">
        <v>-73</v>
      </c>
      <c r="CU143" s="5" t="s">
        <v>33</v>
      </c>
      <c r="CV143" s="5" t="s">
        <v>33</v>
      </c>
      <c r="CW143" s="5">
        <v>39224</v>
      </c>
      <c r="CX143" s="5">
        <v>28226</v>
      </c>
      <c r="CY143" s="5">
        <v>37734</v>
      </c>
      <c r="CZ143" s="5">
        <v>29657</v>
      </c>
      <c r="DA143" s="5">
        <v>35212</v>
      </c>
      <c r="DB143" s="5">
        <v>31513</v>
      </c>
      <c r="DC143" s="5">
        <v>35365</v>
      </c>
      <c r="DD143" s="5">
        <v>26894</v>
      </c>
      <c r="DE143" s="5">
        <v>30120</v>
      </c>
      <c r="DF143" s="5">
        <v>28064</v>
      </c>
      <c r="DG143" s="5">
        <v>26593</v>
      </c>
      <c r="DH143" s="5">
        <v>26828</v>
      </c>
      <c r="DI143" s="5">
        <v>19570</v>
      </c>
      <c r="DJ143" s="5">
        <v>25988</v>
      </c>
      <c r="DK143" s="5">
        <v>21894</v>
      </c>
      <c r="DL143" s="5">
        <v>17996</v>
      </c>
      <c r="DM143" s="5">
        <v>18885</v>
      </c>
      <c r="DN143" s="5">
        <v>14952</v>
      </c>
      <c r="DO143" s="5">
        <v>13248</v>
      </c>
      <c r="DP143" s="5">
        <v>13338</v>
      </c>
      <c r="DQ143" s="5">
        <v>13071</v>
      </c>
      <c r="DR143" s="5">
        <v>17679</v>
      </c>
      <c r="DS143" s="5">
        <v>14147</v>
      </c>
      <c r="DT143" s="5">
        <v>20667</v>
      </c>
      <c r="DU143" s="5">
        <v>16661</v>
      </c>
      <c r="DV143" s="5">
        <v>15585</v>
      </c>
      <c r="DW143" s="5">
        <v>20998</v>
      </c>
      <c r="DX143" s="5">
        <v>25219</v>
      </c>
      <c r="DY143" s="5">
        <v>26736</v>
      </c>
      <c r="DZ143" s="5">
        <v>26227</v>
      </c>
      <c r="EA143" s="5" t="s">
        <v>33</v>
      </c>
      <c r="EB143" s="5" t="s">
        <v>33</v>
      </c>
      <c r="EC143" s="5">
        <v>14350</v>
      </c>
      <c r="ED143" s="5">
        <v>10084</v>
      </c>
      <c r="EE143" s="5">
        <v>10992</v>
      </c>
      <c r="EF143" s="5">
        <v>5405</v>
      </c>
      <c r="EG143" s="5">
        <v>6341</v>
      </c>
      <c r="EH143" s="5">
        <v>2356</v>
      </c>
      <c r="EI143" s="5">
        <v>4413</v>
      </c>
      <c r="EJ143" s="5">
        <v>8327</v>
      </c>
      <c r="EK143" s="5">
        <v>15869</v>
      </c>
      <c r="EL143" s="5">
        <v>1882</v>
      </c>
      <c r="EM143" s="5">
        <v>2552</v>
      </c>
      <c r="EN143" s="5">
        <v>3428</v>
      </c>
      <c r="EO143" s="5">
        <v>2275</v>
      </c>
      <c r="EP143" s="5">
        <v>1377</v>
      </c>
      <c r="EQ143" s="5">
        <v>1004</v>
      </c>
      <c r="ER143" s="5">
        <v>2170</v>
      </c>
      <c r="ES143" s="5">
        <v>2602</v>
      </c>
      <c r="ET143" s="5">
        <v>1661</v>
      </c>
      <c r="EU143" s="5">
        <v>278</v>
      </c>
      <c r="EV143" s="5">
        <v>2114</v>
      </c>
      <c r="EW143" s="5">
        <v>1624</v>
      </c>
      <c r="EX143" s="5">
        <v>2874</v>
      </c>
      <c r="EY143" s="5">
        <v>1607</v>
      </c>
      <c r="EZ143" s="5">
        <v>964</v>
      </c>
      <c r="FA143" s="5">
        <v>1787</v>
      </c>
      <c r="FB143" s="5">
        <v>1618</v>
      </c>
      <c r="FC143" s="5">
        <v>1402</v>
      </c>
      <c r="FD143" s="5">
        <v>1044</v>
      </c>
      <c r="FE143" s="5">
        <v>2270</v>
      </c>
      <c r="FF143" s="5">
        <v>1037</v>
      </c>
      <c r="FG143" s="5" t="s">
        <v>33</v>
      </c>
      <c r="FH143" s="5" t="s">
        <v>33</v>
      </c>
      <c r="FI143" s="5">
        <v>0</v>
      </c>
      <c r="FJ143" s="5">
        <v>0</v>
      </c>
      <c r="FK143" s="5">
        <v>0</v>
      </c>
      <c r="FL143" s="5">
        <v>0</v>
      </c>
      <c r="FM143" s="5">
        <v>0</v>
      </c>
      <c r="FN143" s="5">
        <v>0</v>
      </c>
      <c r="FO143" s="5">
        <v>0</v>
      </c>
      <c r="FP143" s="5">
        <v>0</v>
      </c>
      <c r="FQ143" s="5">
        <v>0</v>
      </c>
      <c r="FR143" s="5">
        <v>0</v>
      </c>
      <c r="FS143" s="5">
        <v>0</v>
      </c>
      <c r="FT143" s="5">
        <v>0</v>
      </c>
      <c r="FU143" s="5" t="s">
        <v>33</v>
      </c>
      <c r="FV143" s="5" t="s">
        <v>33</v>
      </c>
      <c r="FW143" s="5" t="s">
        <v>33</v>
      </c>
      <c r="FX143" s="5" t="s">
        <v>33</v>
      </c>
      <c r="FY143" s="5" t="s">
        <v>33</v>
      </c>
      <c r="FZ143" s="5" t="s">
        <v>33</v>
      </c>
      <c r="GA143" s="5" t="s">
        <v>33</v>
      </c>
      <c r="GB143" s="5" t="s">
        <v>33</v>
      </c>
      <c r="GC143" s="5" t="s">
        <v>33</v>
      </c>
      <c r="GD143" s="5" t="s">
        <v>33</v>
      </c>
      <c r="GE143" s="5" t="s">
        <v>33</v>
      </c>
      <c r="GF143" s="5" t="s">
        <v>33</v>
      </c>
      <c r="GG143" s="5" t="s">
        <v>33</v>
      </c>
      <c r="GH143" s="5" t="s">
        <v>33</v>
      </c>
      <c r="GI143" s="5" t="s">
        <v>33</v>
      </c>
      <c r="GJ143" s="5" t="s">
        <v>33</v>
      </c>
      <c r="GK143" s="5" t="s">
        <v>33</v>
      </c>
      <c r="GL143" s="5" t="s">
        <v>33</v>
      </c>
      <c r="GM143" s="5" t="s">
        <v>33</v>
      </c>
      <c r="GN143" s="5" t="s">
        <v>33</v>
      </c>
      <c r="GO143" s="5">
        <v>189237</v>
      </c>
      <c r="GP143" s="5">
        <v>130271</v>
      </c>
      <c r="GQ143" s="5">
        <v>130099</v>
      </c>
      <c r="GR143" s="5">
        <v>114356</v>
      </c>
      <c r="GS143" s="5">
        <v>288428</v>
      </c>
      <c r="GT143" s="5">
        <v>338468</v>
      </c>
      <c r="GU143" s="5">
        <v>102595</v>
      </c>
      <c r="GV143" s="5">
        <v>67718</v>
      </c>
      <c r="GW143" s="5">
        <v>73141</v>
      </c>
      <c r="GX143" s="5">
        <v>57422</v>
      </c>
      <c r="GY143" s="5">
        <v>37063</v>
      </c>
      <c r="GZ143" s="5">
        <v>41212</v>
      </c>
      <c r="HA143" s="5">
        <v>35398</v>
      </c>
      <c r="HB143" s="5">
        <v>38446</v>
      </c>
      <c r="HC143" s="5">
        <v>29188</v>
      </c>
      <c r="HD143" s="5">
        <v>29890</v>
      </c>
      <c r="HE143" s="5">
        <v>31617</v>
      </c>
      <c r="HF143" s="5">
        <v>23556</v>
      </c>
      <c r="HG143" s="5">
        <v>24875</v>
      </c>
      <c r="HH143" s="5">
        <v>22688</v>
      </c>
      <c r="HI143" s="5">
        <v>23163</v>
      </c>
      <c r="HJ143" s="5">
        <v>26722</v>
      </c>
      <c r="HK143" s="5">
        <v>27457</v>
      </c>
      <c r="HL143" s="5">
        <v>37915</v>
      </c>
      <c r="HM143" s="5">
        <v>29574</v>
      </c>
      <c r="HN143" s="5">
        <v>55282</v>
      </c>
      <c r="HO143" s="5">
        <v>31778</v>
      </c>
      <c r="HP143" s="5">
        <v>39313</v>
      </c>
      <c r="HQ143" s="5">
        <v>49831</v>
      </c>
      <c r="HR143" s="5">
        <v>42638</v>
      </c>
      <c r="HS143" s="5" t="s">
        <v>33</v>
      </c>
      <c r="HT143" s="5" t="s">
        <v>33</v>
      </c>
      <c r="HU143" s="5">
        <v>134619</v>
      </c>
      <c r="HV143" s="5">
        <v>126914</v>
      </c>
      <c r="HW143" s="5">
        <v>177579</v>
      </c>
      <c r="HX143" s="5">
        <v>159641</v>
      </c>
      <c r="HY143" s="5">
        <v>145012</v>
      </c>
      <c r="HZ143" s="5">
        <v>133678</v>
      </c>
      <c r="IA143" s="5">
        <v>145741</v>
      </c>
      <c r="IB143" s="5">
        <v>157989</v>
      </c>
      <c r="IC143" s="5">
        <v>192836</v>
      </c>
      <c r="ID143" s="5">
        <v>238037</v>
      </c>
      <c r="IE143" s="5">
        <v>237013</v>
      </c>
      <c r="IF143" s="5">
        <v>280714</v>
      </c>
      <c r="IG143" s="5">
        <v>246376</v>
      </c>
      <c r="IH143" s="5">
        <v>215607</v>
      </c>
      <c r="II143" s="5">
        <v>199633</v>
      </c>
      <c r="IJ143" s="5">
        <v>181748</v>
      </c>
      <c r="IK143" s="5">
        <v>321572</v>
      </c>
      <c r="IL143" s="5">
        <v>269673</v>
      </c>
      <c r="IM143" s="5">
        <v>176582</v>
      </c>
      <c r="IN143" s="5">
        <v>173757</v>
      </c>
      <c r="IO143" s="5">
        <v>223858</v>
      </c>
      <c r="IP143" s="5">
        <v>189731</v>
      </c>
      <c r="IQ143" s="5">
        <v>151248</v>
      </c>
      <c r="IR143" s="5">
        <v>132364</v>
      </c>
      <c r="IS143" s="5">
        <v>131602</v>
      </c>
      <c r="IT143" s="5">
        <v>143949</v>
      </c>
      <c r="IU143" s="5">
        <v>130430</v>
      </c>
      <c r="IV143" s="5">
        <v>116945</v>
      </c>
      <c r="IW143" s="5">
        <v>95171</v>
      </c>
      <c r="IX143" s="5">
        <v>82389</v>
      </c>
      <c r="IY143" s="5" t="s">
        <v>33</v>
      </c>
      <c r="IZ143" s="5" t="s">
        <v>33</v>
      </c>
      <c r="JA143" s="5">
        <v>0</v>
      </c>
      <c r="JB143" s="5">
        <v>0</v>
      </c>
      <c r="JC143" s="5">
        <v>0</v>
      </c>
      <c r="JD143" s="5">
        <v>0</v>
      </c>
      <c r="JE143" s="5">
        <v>0</v>
      </c>
      <c r="JF143" s="5">
        <v>0</v>
      </c>
      <c r="JG143" s="5">
        <v>0</v>
      </c>
      <c r="JH143" s="5">
        <v>0</v>
      </c>
      <c r="JI143" s="5">
        <v>0</v>
      </c>
      <c r="JJ143" s="5">
        <v>0</v>
      </c>
      <c r="JK143" s="5">
        <v>0</v>
      </c>
      <c r="JL143" s="5">
        <v>0</v>
      </c>
      <c r="JM143" s="5">
        <v>0</v>
      </c>
      <c r="JN143" s="5">
        <v>0</v>
      </c>
      <c r="JO143" s="5">
        <v>-1</v>
      </c>
      <c r="JP143" s="5">
        <v>-99</v>
      </c>
      <c r="JQ143" s="5">
        <v>5959</v>
      </c>
      <c r="JR143" s="5">
        <v>18501</v>
      </c>
      <c r="JS143" s="5">
        <v>34879</v>
      </c>
      <c r="JT143" s="5">
        <v>43407</v>
      </c>
      <c r="JU143" s="5">
        <v>68372</v>
      </c>
      <c r="JV143" s="5">
        <v>42723</v>
      </c>
      <c r="JW143" s="5">
        <v>22099</v>
      </c>
      <c r="JX143" s="5">
        <v>24171</v>
      </c>
      <c r="JY143" s="5">
        <v>21321</v>
      </c>
      <c r="JZ143" s="5">
        <v>24420</v>
      </c>
      <c r="KA143" s="5">
        <v>23748</v>
      </c>
      <c r="KB143" s="5">
        <v>23697</v>
      </c>
      <c r="KC143" s="5">
        <v>22288</v>
      </c>
      <c r="KD143" s="5">
        <v>16277</v>
      </c>
      <c r="KE143" s="5" t="s">
        <v>33</v>
      </c>
      <c r="KF143" s="5" t="s">
        <v>33</v>
      </c>
      <c r="KG143" s="5">
        <v>16248</v>
      </c>
      <c r="KH143" s="5">
        <v>7897</v>
      </c>
      <c r="KI143" s="5">
        <v>4169</v>
      </c>
      <c r="KJ143" s="5">
        <v>16922</v>
      </c>
      <c r="KK143" s="5">
        <v>3690</v>
      </c>
      <c r="KL143" s="5">
        <v>3186</v>
      </c>
      <c r="KM143" s="5">
        <v>17084</v>
      </c>
      <c r="KN143" s="5">
        <v>19741</v>
      </c>
      <c r="KO143" s="5">
        <v>22991</v>
      </c>
      <c r="KP143" s="5">
        <v>14391</v>
      </c>
      <c r="KQ143" s="5">
        <v>31555</v>
      </c>
      <c r="KR143" s="5">
        <v>23473</v>
      </c>
      <c r="KS143" s="5">
        <v>10187</v>
      </c>
      <c r="KT143" s="5">
        <v>7282</v>
      </c>
      <c r="KU143" s="5">
        <v>9808</v>
      </c>
      <c r="KV143" s="5">
        <v>6207</v>
      </c>
      <c r="KW143" s="5">
        <v>7190</v>
      </c>
      <c r="KX143" s="5">
        <v>8381</v>
      </c>
      <c r="KY143" s="5">
        <v>18515</v>
      </c>
      <c r="KZ143" s="5">
        <v>14202</v>
      </c>
      <c r="LA143" s="5">
        <v>8400</v>
      </c>
      <c r="LB143" s="5">
        <v>7022</v>
      </c>
      <c r="LC143" s="5">
        <v>6387</v>
      </c>
      <c r="LD143" s="5">
        <v>6662</v>
      </c>
      <c r="LE143" s="5">
        <v>6898</v>
      </c>
      <c r="LF143" s="5">
        <v>6744</v>
      </c>
      <c r="LG143" s="5">
        <v>8165</v>
      </c>
      <c r="LH143" s="5">
        <v>4710</v>
      </c>
      <c r="LI143" s="5">
        <v>3919</v>
      </c>
      <c r="LJ143" s="5">
        <v>3574</v>
      </c>
      <c r="LK143" s="5" t="s">
        <v>33</v>
      </c>
      <c r="LL143" s="5" t="s">
        <v>33</v>
      </c>
      <c r="LM143" s="5">
        <v>5708</v>
      </c>
      <c r="LN143" s="5">
        <v>5911</v>
      </c>
      <c r="LO143" s="5">
        <v>2793</v>
      </c>
      <c r="LP143" s="5">
        <v>3803</v>
      </c>
      <c r="LQ143" s="5">
        <v>4694</v>
      </c>
      <c r="LR143" s="5">
        <v>3968</v>
      </c>
      <c r="LS143" s="5">
        <v>3564</v>
      </c>
      <c r="LT143" s="5">
        <v>2976</v>
      </c>
      <c r="LU143" s="5">
        <v>3105</v>
      </c>
      <c r="LV143" s="5">
        <v>3018</v>
      </c>
      <c r="LW143" s="5">
        <v>2761</v>
      </c>
      <c r="LX143" s="5">
        <v>1832</v>
      </c>
      <c r="LY143" s="5">
        <v>1616</v>
      </c>
      <c r="LZ143" s="5">
        <v>1280</v>
      </c>
      <c r="MA143" s="5">
        <v>1188</v>
      </c>
      <c r="MB143" s="5">
        <v>766</v>
      </c>
      <c r="MC143" s="5">
        <v>1079</v>
      </c>
      <c r="MD143" s="5">
        <v>1128</v>
      </c>
      <c r="ME143" s="5">
        <v>979</v>
      </c>
      <c r="MF143" s="5">
        <v>1008</v>
      </c>
      <c r="MG143" s="5">
        <v>1425</v>
      </c>
      <c r="MH143" s="5">
        <v>1338</v>
      </c>
      <c r="MI143" s="5">
        <v>1562</v>
      </c>
      <c r="MJ143" s="5">
        <v>1468</v>
      </c>
      <c r="MK143" s="5">
        <v>1173</v>
      </c>
      <c r="ML143" s="5">
        <v>1175</v>
      </c>
      <c r="MM143" s="5">
        <v>1420</v>
      </c>
      <c r="MN143" s="5">
        <v>1745</v>
      </c>
      <c r="MO143" s="5">
        <v>1686</v>
      </c>
      <c r="MP143" s="5">
        <v>1771</v>
      </c>
      <c r="MQ143" s="5" t="s">
        <v>33</v>
      </c>
      <c r="MR143" s="5" t="s">
        <v>33</v>
      </c>
      <c r="MS143" s="5">
        <v>40</v>
      </c>
      <c r="MT143" s="5">
        <v>26</v>
      </c>
      <c r="MU143" s="5">
        <v>19</v>
      </c>
      <c r="MV143" s="5">
        <v>52</v>
      </c>
      <c r="MW143" s="5">
        <v>9</v>
      </c>
      <c r="MX143" s="5">
        <v>8</v>
      </c>
      <c r="MY143" s="5">
        <v>14</v>
      </c>
      <c r="MZ143" s="5">
        <v>21</v>
      </c>
      <c r="NA143" s="5">
        <v>23</v>
      </c>
      <c r="NB143" s="5">
        <v>23</v>
      </c>
      <c r="NC143" s="5">
        <v>25</v>
      </c>
      <c r="ND143" s="5">
        <v>19</v>
      </c>
      <c r="NE143" s="5" t="s">
        <v>33</v>
      </c>
      <c r="NF143" s="5" t="s">
        <v>33</v>
      </c>
      <c r="NG143" s="5" t="s">
        <v>33</v>
      </c>
      <c r="NH143" s="5" t="s">
        <v>33</v>
      </c>
      <c r="NI143" s="5" t="s">
        <v>33</v>
      </c>
      <c r="NJ143" s="5" t="s">
        <v>33</v>
      </c>
      <c r="NK143" s="5" t="s">
        <v>33</v>
      </c>
      <c r="NL143" s="5" t="s">
        <v>33</v>
      </c>
      <c r="NM143" s="5" t="s">
        <v>33</v>
      </c>
      <c r="NN143" s="5" t="s">
        <v>33</v>
      </c>
      <c r="NO143" s="5" t="s">
        <v>33</v>
      </c>
      <c r="NP143" s="5" t="s">
        <v>33</v>
      </c>
      <c r="NQ143" s="5" t="s">
        <v>33</v>
      </c>
      <c r="NR143" s="5" t="s">
        <v>33</v>
      </c>
      <c r="NS143" s="5" t="s">
        <v>33</v>
      </c>
      <c r="NT143" s="5" t="s">
        <v>33</v>
      </c>
      <c r="NU143" s="5" t="s">
        <v>33</v>
      </c>
      <c r="NV143" s="5" t="s">
        <v>33</v>
      </c>
      <c r="NW143" s="5" t="s">
        <v>33</v>
      </c>
      <c r="NX143" s="5" t="s">
        <v>33</v>
      </c>
      <c r="NY143" s="5">
        <v>0</v>
      </c>
      <c r="NZ143" s="5">
        <v>0</v>
      </c>
      <c r="OA143" s="5">
        <v>0</v>
      </c>
      <c r="OB143" s="5">
        <v>0</v>
      </c>
      <c r="OC143" s="5">
        <v>0</v>
      </c>
      <c r="OD143" s="5">
        <v>0</v>
      </c>
      <c r="OE143" s="5">
        <v>0</v>
      </c>
      <c r="OF143" s="5">
        <v>0</v>
      </c>
      <c r="OG143" s="5">
        <v>0</v>
      </c>
      <c r="OH143" s="5">
        <v>0</v>
      </c>
      <c r="OI143" s="5">
        <v>0</v>
      </c>
      <c r="OJ143" s="5">
        <v>0</v>
      </c>
      <c r="OK143" s="5" t="s">
        <v>33</v>
      </c>
      <c r="OL143" s="5" t="s">
        <v>33</v>
      </c>
      <c r="OM143" s="5" t="s">
        <v>33</v>
      </c>
      <c r="ON143" s="5" t="s">
        <v>33</v>
      </c>
      <c r="OO143" s="5" t="s">
        <v>33</v>
      </c>
      <c r="OP143" s="5" t="s">
        <v>33</v>
      </c>
      <c r="OQ143" s="5" t="s">
        <v>33</v>
      </c>
      <c r="OR143" s="5" t="s">
        <v>33</v>
      </c>
      <c r="OS143" s="5" t="s">
        <v>33</v>
      </c>
      <c r="OT143" s="5" t="s">
        <v>33</v>
      </c>
      <c r="OU143" s="5" t="s">
        <v>33</v>
      </c>
      <c r="OV143" s="5" t="s">
        <v>33</v>
      </c>
      <c r="OW143" s="5" t="s">
        <v>33</v>
      </c>
      <c r="OX143" s="5" t="s">
        <v>33</v>
      </c>
      <c r="OY143" s="5" t="s">
        <v>33</v>
      </c>
      <c r="OZ143" s="5" t="s">
        <v>33</v>
      </c>
      <c r="PA143" s="5" t="s">
        <v>33</v>
      </c>
      <c r="PB143" s="5" t="s">
        <v>33</v>
      </c>
      <c r="PC143" s="5" t="s">
        <v>33</v>
      </c>
      <c r="PD143" s="5" t="s">
        <v>33</v>
      </c>
      <c r="PE143" s="5">
        <v>8788</v>
      </c>
      <c r="PF143" s="5">
        <v>9867</v>
      </c>
      <c r="PG143" s="5">
        <v>9144</v>
      </c>
      <c r="PH143" s="5">
        <v>8640</v>
      </c>
      <c r="PI143" s="5">
        <v>7174</v>
      </c>
      <c r="PJ143" s="5">
        <v>6524</v>
      </c>
      <c r="PK143" s="5">
        <v>6363</v>
      </c>
      <c r="PL143" s="5">
        <v>6517</v>
      </c>
      <c r="PM143" s="5">
        <v>6660</v>
      </c>
      <c r="PN143" s="5">
        <v>4581</v>
      </c>
      <c r="PO143" s="5">
        <v>6395</v>
      </c>
      <c r="PP143" s="5">
        <v>6506</v>
      </c>
      <c r="PQ143" s="5">
        <v>6214</v>
      </c>
      <c r="PR143" s="5">
        <v>5925</v>
      </c>
      <c r="PS143" s="5">
        <v>5241</v>
      </c>
      <c r="PT143" s="5">
        <v>6078</v>
      </c>
      <c r="PU143" s="5">
        <v>6955</v>
      </c>
      <c r="PV143" s="5">
        <v>6926</v>
      </c>
      <c r="PW143" s="5">
        <v>7519</v>
      </c>
      <c r="PX143" s="5">
        <v>6584</v>
      </c>
      <c r="PY143" s="5">
        <v>6932</v>
      </c>
      <c r="PZ143" s="5">
        <v>7117</v>
      </c>
      <c r="QA143" s="5">
        <v>6381</v>
      </c>
      <c r="QB143" s="5">
        <v>6589</v>
      </c>
      <c r="QC143" s="5">
        <v>8067</v>
      </c>
      <c r="QD143" s="5">
        <v>6634</v>
      </c>
      <c r="QE143" s="5">
        <v>7019</v>
      </c>
      <c r="QF143" s="5">
        <v>8072</v>
      </c>
      <c r="QG143" s="5">
        <v>7729</v>
      </c>
      <c r="QH143" s="5">
        <v>7241</v>
      </c>
      <c r="QI143" s="5" t="s">
        <v>33</v>
      </c>
      <c r="QJ143" s="5" t="s">
        <v>33</v>
      </c>
      <c r="QK143" s="5">
        <v>14397</v>
      </c>
      <c r="QL143" s="5">
        <v>14261</v>
      </c>
      <c r="QM143" s="5">
        <v>12668</v>
      </c>
      <c r="QN143" s="5">
        <v>15260</v>
      </c>
      <c r="QO143" s="5">
        <v>15747</v>
      </c>
      <c r="QP143" s="5">
        <v>16866</v>
      </c>
      <c r="QQ143" s="5">
        <v>13731</v>
      </c>
      <c r="QR143" s="5">
        <v>15781</v>
      </c>
      <c r="QS143" s="5">
        <v>14406</v>
      </c>
      <c r="QT143" s="5">
        <v>17108</v>
      </c>
      <c r="QU143" s="5">
        <v>15497</v>
      </c>
      <c r="QV143" s="5">
        <v>13776</v>
      </c>
      <c r="QW143" s="5">
        <v>14397</v>
      </c>
      <c r="QX143" s="5">
        <v>13998</v>
      </c>
      <c r="QY143" s="5">
        <v>13897</v>
      </c>
      <c r="QZ143" s="5">
        <v>13492</v>
      </c>
      <c r="RA143" s="5">
        <v>11942</v>
      </c>
      <c r="RB143" s="5">
        <v>13004</v>
      </c>
      <c r="RC143" s="5">
        <v>11268</v>
      </c>
      <c r="RD143" s="5">
        <v>11684</v>
      </c>
      <c r="RE143" s="5">
        <v>11162</v>
      </c>
      <c r="RF143" s="5">
        <v>11853</v>
      </c>
      <c r="RG143" s="5">
        <v>13281</v>
      </c>
      <c r="RH143" s="5">
        <v>9188</v>
      </c>
      <c r="RI143" s="5">
        <v>10401</v>
      </c>
      <c r="RJ143" s="5">
        <v>12308</v>
      </c>
      <c r="RK143" s="5">
        <v>10118</v>
      </c>
      <c r="RL143" s="5">
        <v>13006</v>
      </c>
      <c r="RM143" s="5">
        <v>12440</v>
      </c>
      <c r="RN143" s="5">
        <v>13129</v>
      </c>
      <c r="RO143" s="5" t="s">
        <v>33</v>
      </c>
      <c r="RP143" s="5" t="s">
        <v>33</v>
      </c>
      <c r="RQ143" s="5">
        <v>20132</v>
      </c>
      <c r="RR143" s="5">
        <v>18677</v>
      </c>
      <c r="RS143" s="5">
        <v>18279</v>
      </c>
      <c r="RT143" s="5">
        <v>13151</v>
      </c>
      <c r="RU143" s="5">
        <v>16437</v>
      </c>
      <c r="RV143" s="5">
        <v>16804</v>
      </c>
      <c r="RW143" s="5">
        <v>14860</v>
      </c>
      <c r="RX143" s="5">
        <v>20123</v>
      </c>
      <c r="RY143" s="5">
        <v>15668</v>
      </c>
      <c r="RZ143" s="5">
        <v>15295</v>
      </c>
      <c r="SA143" s="5">
        <v>12828</v>
      </c>
      <c r="SB143" s="5">
        <v>10377</v>
      </c>
      <c r="SC143" s="5">
        <v>9421</v>
      </c>
      <c r="SD143" s="5">
        <v>9019</v>
      </c>
      <c r="SE143" s="5">
        <v>9252</v>
      </c>
      <c r="SF143" s="5">
        <v>8154</v>
      </c>
      <c r="SG143" s="5">
        <v>8687</v>
      </c>
      <c r="SH143" s="5">
        <v>8492</v>
      </c>
      <c r="SI143" s="5">
        <v>8041</v>
      </c>
      <c r="SJ143" s="5">
        <v>9205</v>
      </c>
      <c r="SK143" s="5">
        <v>9067</v>
      </c>
      <c r="SL143" s="5">
        <v>10094</v>
      </c>
      <c r="SM143" s="5">
        <v>11192</v>
      </c>
      <c r="SN143" s="5">
        <v>9791</v>
      </c>
      <c r="SO143" s="5">
        <v>9874</v>
      </c>
      <c r="SP143" s="5">
        <v>10664</v>
      </c>
      <c r="SQ143" s="5">
        <v>10813</v>
      </c>
      <c r="SR143" s="5">
        <v>9657</v>
      </c>
      <c r="SS143" s="5">
        <v>8542</v>
      </c>
      <c r="ST143" s="5">
        <v>7292</v>
      </c>
      <c r="SU143" s="5" t="s">
        <v>33</v>
      </c>
      <c r="SV143" s="5" t="s">
        <v>33</v>
      </c>
      <c r="SW143" s="5">
        <v>43392</v>
      </c>
      <c r="SX143" s="5">
        <v>46876</v>
      </c>
      <c r="SY143" s="5">
        <v>41901</v>
      </c>
      <c r="SZ143" s="5">
        <v>42706</v>
      </c>
      <c r="TA143" s="5">
        <v>39424</v>
      </c>
      <c r="TB143" s="5">
        <v>26473</v>
      </c>
      <c r="TC143" s="5">
        <v>19761</v>
      </c>
      <c r="TD143" s="5">
        <v>16465</v>
      </c>
      <c r="TE143" s="5">
        <v>11235</v>
      </c>
      <c r="TF143" s="5">
        <v>11933</v>
      </c>
      <c r="TG143" s="5">
        <v>11868</v>
      </c>
      <c r="TH143" s="5">
        <v>11401</v>
      </c>
      <c r="TI143" s="5">
        <v>13063</v>
      </c>
      <c r="TJ143" s="5">
        <v>13527</v>
      </c>
      <c r="TK143" s="5">
        <v>13432</v>
      </c>
      <c r="TL143" s="5">
        <v>15464</v>
      </c>
      <c r="TM143" s="5">
        <v>16399</v>
      </c>
      <c r="TN143" s="5">
        <v>16268</v>
      </c>
      <c r="TO143" s="5">
        <v>16708</v>
      </c>
      <c r="TP143" s="5">
        <v>13822</v>
      </c>
      <c r="TQ143" s="5">
        <v>10030</v>
      </c>
      <c r="TR143" s="5">
        <v>9159</v>
      </c>
      <c r="TS143" s="5">
        <v>15768</v>
      </c>
      <c r="TT143" s="5">
        <v>11339</v>
      </c>
      <c r="TU143" s="5">
        <v>19966</v>
      </c>
      <c r="TV143" s="5">
        <v>15099</v>
      </c>
      <c r="TW143" s="5">
        <v>20069</v>
      </c>
      <c r="TX143" s="5">
        <v>11281</v>
      </c>
      <c r="TY143" s="5">
        <v>3429</v>
      </c>
      <c r="TZ143" s="5">
        <v>3778</v>
      </c>
      <c r="UA143" s="5" t="s">
        <v>33</v>
      </c>
      <c r="UB143" s="5" t="s">
        <v>33</v>
      </c>
      <c r="UC143" s="5">
        <v>0</v>
      </c>
      <c r="UD143" s="5">
        <v>-5</v>
      </c>
      <c r="UE143" s="5">
        <v>10</v>
      </c>
      <c r="UF143" s="5">
        <v>22</v>
      </c>
      <c r="UG143" s="5">
        <v>17</v>
      </c>
      <c r="UH143" s="5">
        <v>30</v>
      </c>
      <c r="UI143" s="5">
        <v>30</v>
      </c>
      <c r="UJ143" s="5">
        <v>7</v>
      </c>
      <c r="UK143" s="5">
        <v>4</v>
      </c>
      <c r="UL143" s="5">
        <v>-2</v>
      </c>
      <c r="UM143" s="5">
        <v>0</v>
      </c>
      <c r="UN143" s="5">
        <v>23</v>
      </c>
      <c r="UO143" s="5">
        <v>34</v>
      </c>
      <c r="UP143" s="5">
        <v>29</v>
      </c>
      <c r="UQ143" s="5">
        <v>35</v>
      </c>
      <c r="UR143" s="5">
        <v>24</v>
      </c>
      <c r="US143" s="5">
        <v>53</v>
      </c>
      <c r="UT143" s="5">
        <v>-32</v>
      </c>
      <c r="UU143" s="5">
        <v>-5</v>
      </c>
      <c r="UV143" s="5">
        <v>1273</v>
      </c>
      <c r="UW143" s="5">
        <v>3633</v>
      </c>
      <c r="UX143" s="5">
        <v>3847</v>
      </c>
      <c r="UY143" s="5">
        <v>2201</v>
      </c>
      <c r="UZ143" s="5">
        <v>372</v>
      </c>
      <c r="VA143" s="5">
        <v>0</v>
      </c>
      <c r="VB143" s="5">
        <v>0</v>
      </c>
      <c r="VC143" s="5">
        <v>0</v>
      </c>
      <c r="VD143" s="5">
        <v>0</v>
      </c>
      <c r="VE143" s="5">
        <v>0</v>
      </c>
      <c r="VF143" s="5">
        <v>0</v>
      </c>
      <c r="VG143" s="5" t="s">
        <v>33</v>
      </c>
      <c r="VH143" s="5" t="s">
        <v>33</v>
      </c>
      <c r="VI143" s="5">
        <v>35501</v>
      </c>
      <c r="VJ143" s="5">
        <v>41225</v>
      </c>
      <c r="VK143" s="5">
        <v>40079</v>
      </c>
      <c r="VL143" s="5">
        <v>43291</v>
      </c>
      <c r="VM143" s="5">
        <v>48572</v>
      </c>
      <c r="VN143" s="5">
        <v>45378</v>
      </c>
      <c r="VO143" s="5">
        <v>37701</v>
      </c>
      <c r="VP143" s="5">
        <v>36723</v>
      </c>
      <c r="VQ143" s="5">
        <v>27826</v>
      </c>
      <c r="VR143" s="5">
        <v>29708</v>
      </c>
      <c r="VS143" s="5">
        <v>35408</v>
      </c>
      <c r="VT143" s="5">
        <v>29970</v>
      </c>
      <c r="VU143" s="5">
        <v>31572</v>
      </c>
      <c r="VV143" s="5">
        <v>23667</v>
      </c>
      <c r="VW143" s="5">
        <v>20606</v>
      </c>
      <c r="VX143" s="5">
        <v>12866</v>
      </c>
      <c r="VY143" s="5">
        <v>21504</v>
      </c>
      <c r="VZ143" s="5">
        <v>11842</v>
      </c>
      <c r="WA143" s="5">
        <v>26195</v>
      </c>
      <c r="WB143" s="5">
        <v>29213</v>
      </c>
      <c r="WC143" s="5">
        <v>32448</v>
      </c>
      <c r="WD143" s="5">
        <v>37417</v>
      </c>
      <c r="WE143" s="5">
        <v>36560</v>
      </c>
      <c r="WF143" s="5">
        <v>30928</v>
      </c>
      <c r="WG143" s="5">
        <v>33647</v>
      </c>
      <c r="WH143" s="5">
        <v>29324</v>
      </c>
      <c r="WI143" s="5">
        <v>37453</v>
      </c>
      <c r="WJ143" s="5">
        <v>32844</v>
      </c>
      <c r="WK143" s="5">
        <v>30192</v>
      </c>
      <c r="WL143" s="5">
        <v>28067</v>
      </c>
      <c r="WM143" s="5" t="s">
        <v>33</v>
      </c>
      <c r="WN143" s="5" t="s">
        <v>33</v>
      </c>
      <c r="WO143" s="5">
        <v>100</v>
      </c>
      <c r="WP143" s="5">
        <v>89</v>
      </c>
      <c r="WQ143" s="5">
        <v>93</v>
      </c>
      <c r="WR143" s="5">
        <v>276</v>
      </c>
      <c r="WS143" s="5">
        <v>400</v>
      </c>
      <c r="WT143" s="5">
        <v>454</v>
      </c>
      <c r="WU143" s="5">
        <v>440</v>
      </c>
      <c r="WV143" s="5">
        <v>439</v>
      </c>
      <c r="WW143" s="5">
        <v>384</v>
      </c>
      <c r="WX143" s="5">
        <v>594</v>
      </c>
      <c r="WY143" s="5">
        <v>360</v>
      </c>
      <c r="WZ143" s="5">
        <v>214</v>
      </c>
      <c r="XA143" s="5">
        <v>259</v>
      </c>
      <c r="XB143" s="5">
        <v>97</v>
      </c>
      <c r="XC143" s="5">
        <v>205</v>
      </c>
      <c r="XD143" s="5">
        <v>340</v>
      </c>
      <c r="XE143" s="5">
        <v>655</v>
      </c>
      <c r="XF143" s="5">
        <v>478</v>
      </c>
      <c r="XG143" s="5">
        <v>460</v>
      </c>
      <c r="XH143" s="5">
        <v>522</v>
      </c>
      <c r="XI143" s="5">
        <v>506</v>
      </c>
      <c r="XJ143" s="5">
        <v>288</v>
      </c>
      <c r="XK143" s="5">
        <v>504</v>
      </c>
      <c r="XL143" s="5">
        <v>602</v>
      </c>
      <c r="XM143" s="5">
        <v>1363</v>
      </c>
      <c r="XN143" s="5">
        <v>1399</v>
      </c>
      <c r="XO143" s="5">
        <v>1508</v>
      </c>
      <c r="XP143" s="5">
        <v>1751</v>
      </c>
      <c r="XQ143" s="5">
        <v>1295</v>
      </c>
      <c r="XR143" s="5">
        <v>1045</v>
      </c>
      <c r="XS143" s="1">
        <v>20455</v>
      </c>
      <c r="XT143" s="3" t="s">
        <v>180</v>
      </c>
      <c r="XU143" s="3" t="s">
        <v>179</v>
      </c>
      <c r="XV143" s="3" t="s">
        <v>179</v>
      </c>
      <c r="XW143" s="3" t="s">
        <v>179</v>
      </c>
      <c r="XX143" s="3" t="s">
        <v>180</v>
      </c>
      <c r="XY143" s="3" t="s">
        <v>180</v>
      </c>
      <c r="XZ143" s="3" t="s">
        <v>219</v>
      </c>
    </row>
    <row r="144" spans="1:650" x14ac:dyDescent="0.3">
      <c r="A144" s="6" t="s">
        <v>175</v>
      </c>
      <c r="B144" s="1">
        <v>4063994</v>
      </c>
      <c r="C144" s="5">
        <v>1606</v>
      </c>
      <c r="D144" s="5">
        <v>1106</v>
      </c>
      <c r="E144" s="5">
        <v>1167</v>
      </c>
      <c r="F144" s="5">
        <v>921</v>
      </c>
      <c r="G144" s="5">
        <v>1328</v>
      </c>
      <c r="H144" s="5">
        <v>5</v>
      </c>
      <c r="I144" s="5">
        <v>23</v>
      </c>
      <c r="J144" s="5">
        <v>238</v>
      </c>
      <c r="K144" s="5">
        <v>66</v>
      </c>
      <c r="L144" s="5">
        <v>150</v>
      </c>
      <c r="M144" s="5">
        <v>-10</v>
      </c>
      <c r="N144" s="5">
        <v>211</v>
      </c>
      <c r="O144" s="5">
        <v>174</v>
      </c>
      <c r="P144" s="5">
        <v>209</v>
      </c>
      <c r="Q144" s="5">
        <v>130</v>
      </c>
      <c r="R144" s="5">
        <v>209</v>
      </c>
      <c r="S144" s="5">
        <v>650</v>
      </c>
      <c r="T144" s="5">
        <v>1270</v>
      </c>
      <c r="U144" s="5">
        <v>139</v>
      </c>
      <c r="V144" s="5">
        <v>159</v>
      </c>
      <c r="W144" s="5">
        <v>339</v>
      </c>
      <c r="X144" s="5">
        <v>107</v>
      </c>
      <c r="Y144" s="5">
        <v>0</v>
      </c>
      <c r="Z144" s="5">
        <v>0</v>
      </c>
      <c r="AA144" s="5">
        <v>0</v>
      </c>
      <c r="AB144" s="5">
        <v>0</v>
      </c>
      <c r="AC144" s="5" t="s">
        <v>33</v>
      </c>
      <c r="AD144" s="5">
        <v>0</v>
      </c>
      <c r="AE144" s="5">
        <v>0</v>
      </c>
      <c r="AF144" s="5">
        <v>0</v>
      </c>
      <c r="AG144" s="5">
        <v>0</v>
      </c>
      <c r="AH144" s="5">
        <v>0</v>
      </c>
      <c r="AI144" s="5">
        <v>28015</v>
      </c>
      <c r="AJ144" s="5">
        <v>11625</v>
      </c>
      <c r="AK144" s="5">
        <v>8494</v>
      </c>
      <c r="AL144" s="5">
        <v>12663</v>
      </c>
      <c r="AM144" s="5">
        <v>27889</v>
      </c>
      <c r="AN144" s="5">
        <v>0</v>
      </c>
      <c r="AO144" s="5">
        <v>0</v>
      </c>
      <c r="AP144" s="5">
        <v>0</v>
      </c>
      <c r="AQ144" s="5">
        <v>0</v>
      </c>
      <c r="AR144" s="5">
        <v>0</v>
      </c>
      <c r="AS144" s="5">
        <v>0</v>
      </c>
      <c r="AT144" s="5">
        <v>0</v>
      </c>
      <c r="AU144" s="5">
        <v>0</v>
      </c>
      <c r="AV144" s="5">
        <v>0</v>
      </c>
      <c r="AW144" s="5">
        <v>0</v>
      </c>
      <c r="AX144" s="5">
        <v>0</v>
      </c>
      <c r="AY144" s="5">
        <v>0</v>
      </c>
      <c r="AZ144" s="5">
        <v>0</v>
      </c>
      <c r="BA144" s="5">
        <v>0</v>
      </c>
      <c r="BB144" s="5">
        <v>0</v>
      </c>
      <c r="BC144" s="5">
        <v>0</v>
      </c>
      <c r="BD144" s="5">
        <v>0</v>
      </c>
      <c r="BE144" s="5">
        <v>0</v>
      </c>
      <c r="BF144" s="5">
        <v>0</v>
      </c>
      <c r="BG144" s="5">
        <v>0</v>
      </c>
      <c r="BH144" s="5">
        <v>0</v>
      </c>
      <c r="BI144" s="5" t="s">
        <v>33</v>
      </c>
      <c r="BJ144" s="5">
        <v>0</v>
      </c>
      <c r="BK144" s="5">
        <v>0</v>
      </c>
      <c r="BL144" s="5">
        <v>0</v>
      </c>
      <c r="BM144" s="5">
        <v>0</v>
      </c>
      <c r="BN144" s="5">
        <v>0</v>
      </c>
      <c r="BO144" s="5">
        <v>6063</v>
      </c>
      <c r="BP144" s="5">
        <v>4449</v>
      </c>
      <c r="BQ144" s="5">
        <v>3091</v>
      </c>
      <c r="BR144" s="5">
        <v>3929</v>
      </c>
      <c r="BS144" s="5">
        <v>12955</v>
      </c>
      <c r="BT144" s="5">
        <v>4788</v>
      </c>
      <c r="BU144" s="5">
        <v>24076</v>
      </c>
      <c r="BV144" s="5">
        <v>42114</v>
      </c>
      <c r="BW144" s="5">
        <v>17405</v>
      </c>
      <c r="BX144" s="5">
        <v>216</v>
      </c>
      <c r="BY144" s="5">
        <v>4351</v>
      </c>
      <c r="BZ144" s="5">
        <v>554</v>
      </c>
      <c r="CA144" s="5">
        <v>1089</v>
      </c>
      <c r="CB144" s="5">
        <v>515</v>
      </c>
      <c r="CC144" s="5">
        <v>320</v>
      </c>
      <c r="CD144" s="5">
        <v>494</v>
      </c>
      <c r="CE144" s="5">
        <v>315</v>
      </c>
      <c r="CF144" s="5">
        <v>62</v>
      </c>
      <c r="CG144" s="5">
        <v>4</v>
      </c>
      <c r="CH144" s="5">
        <v>648</v>
      </c>
      <c r="CI144" s="5">
        <v>258</v>
      </c>
      <c r="CJ144" s="5">
        <v>1067</v>
      </c>
      <c r="CK144" s="5">
        <v>590</v>
      </c>
      <c r="CL144" s="5">
        <v>290</v>
      </c>
      <c r="CM144" s="5">
        <v>360</v>
      </c>
      <c r="CN144" s="5">
        <v>890</v>
      </c>
      <c r="CO144" s="5" t="s">
        <v>33</v>
      </c>
      <c r="CP144" s="5">
        <v>1183</v>
      </c>
      <c r="CQ144" s="5">
        <v>675</v>
      </c>
      <c r="CR144" s="5">
        <v>617</v>
      </c>
      <c r="CS144" s="5">
        <v>837</v>
      </c>
      <c r="CT144" s="5">
        <v>90</v>
      </c>
      <c r="CU144" s="5">
        <v>15139</v>
      </c>
      <c r="CV144" s="5">
        <v>28859</v>
      </c>
      <c r="CW144" s="5">
        <v>10858</v>
      </c>
      <c r="CX144" s="5">
        <v>11839</v>
      </c>
      <c r="CY144" s="5">
        <v>8627</v>
      </c>
      <c r="CZ144" s="5">
        <v>10881</v>
      </c>
      <c r="DA144" s="5">
        <v>18386</v>
      </c>
      <c r="DB144" s="5">
        <v>9927</v>
      </c>
      <c r="DC144" s="5">
        <v>6715</v>
      </c>
      <c r="DD144" s="5">
        <v>4632</v>
      </c>
      <c r="DE144" s="5">
        <v>7501</v>
      </c>
      <c r="DF144" s="5">
        <v>8953</v>
      </c>
      <c r="DG144" s="5">
        <v>8051</v>
      </c>
      <c r="DH144" s="5">
        <v>9289</v>
      </c>
      <c r="DI144" s="5">
        <v>6514</v>
      </c>
      <c r="DJ144" s="5">
        <v>6391</v>
      </c>
      <c r="DK144" s="5">
        <v>3192</v>
      </c>
      <c r="DL144" s="5">
        <v>2774</v>
      </c>
      <c r="DM144" s="5">
        <v>3112</v>
      </c>
      <c r="DN144" s="5">
        <v>4128</v>
      </c>
      <c r="DO144" s="5">
        <v>3910</v>
      </c>
      <c r="DP144" s="5">
        <v>2031</v>
      </c>
      <c r="DQ144" s="5">
        <v>3136</v>
      </c>
      <c r="DR144" s="5">
        <v>3463</v>
      </c>
      <c r="DS144" s="5">
        <v>3721</v>
      </c>
      <c r="DT144" s="5">
        <v>3870</v>
      </c>
      <c r="DU144" s="5" t="s">
        <v>33</v>
      </c>
      <c r="DV144" s="5">
        <v>3686</v>
      </c>
      <c r="DW144" s="5">
        <v>2059</v>
      </c>
      <c r="DX144" s="5">
        <v>2441</v>
      </c>
      <c r="DY144" s="5">
        <v>1980</v>
      </c>
      <c r="DZ144" s="5">
        <v>2319</v>
      </c>
      <c r="EA144" s="5">
        <v>686</v>
      </c>
      <c r="EB144" s="5">
        <v>469</v>
      </c>
      <c r="EC144" s="5">
        <v>270</v>
      </c>
      <c r="ED144" s="5">
        <v>407</v>
      </c>
      <c r="EE144" s="5">
        <v>4</v>
      </c>
      <c r="EF144" s="5">
        <v>92</v>
      </c>
      <c r="EG144" s="5">
        <v>312</v>
      </c>
      <c r="EH144" s="5">
        <v>257</v>
      </c>
      <c r="EI144" s="5">
        <v>128</v>
      </c>
      <c r="EJ144" s="5">
        <v>16</v>
      </c>
      <c r="EK144" s="5">
        <v>115</v>
      </c>
      <c r="EL144" s="5">
        <v>246</v>
      </c>
      <c r="EM144" s="5">
        <v>67</v>
      </c>
      <c r="EN144" s="5">
        <v>1486</v>
      </c>
      <c r="EO144" s="5">
        <v>219</v>
      </c>
      <c r="EP144" s="5">
        <v>80</v>
      </c>
      <c r="EQ144" s="5">
        <v>158</v>
      </c>
      <c r="ER144" s="5">
        <v>0</v>
      </c>
      <c r="ES144" s="5">
        <v>19</v>
      </c>
      <c r="ET144" s="5">
        <v>83</v>
      </c>
      <c r="EU144" s="5">
        <v>195</v>
      </c>
      <c r="EV144" s="5">
        <v>90</v>
      </c>
      <c r="EW144" s="5">
        <v>240</v>
      </c>
      <c r="EX144" s="5">
        <v>5</v>
      </c>
      <c r="EY144" s="5">
        <v>81</v>
      </c>
      <c r="EZ144" s="5">
        <v>61</v>
      </c>
      <c r="FA144" s="5" t="s">
        <v>33</v>
      </c>
      <c r="FB144" s="5">
        <v>84</v>
      </c>
      <c r="FC144" s="5">
        <v>126</v>
      </c>
      <c r="FD144" s="5">
        <v>142</v>
      </c>
      <c r="FE144" s="5">
        <v>115</v>
      </c>
      <c r="FF144" s="5">
        <v>36</v>
      </c>
      <c r="FG144" s="5">
        <v>0</v>
      </c>
      <c r="FH144" s="5">
        <v>0</v>
      </c>
      <c r="FI144" s="5">
        <v>0</v>
      </c>
      <c r="FJ144" s="5">
        <v>0</v>
      </c>
      <c r="FK144" s="5">
        <v>0</v>
      </c>
      <c r="FL144" s="5">
        <v>0</v>
      </c>
      <c r="FM144" s="5">
        <v>0</v>
      </c>
      <c r="FN144" s="5">
        <v>0</v>
      </c>
      <c r="FO144" s="5">
        <v>0</v>
      </c>
      <c r="FP144" s="5">
        <v>0</v>
      </c>
      <c r="FQ144" s="5">
        <v>0</v>
      </c>
      <c r="FR144" s="5">
        <v>0</v>
      </c>
      <c r="FS144" s="5">
        <v>0</v>
      </c>
      <c r="FT144" s="5">
        <v>0</v>
      </c>
      <c r="FU144" s="5" t="s">
        <v>33</v>
      </c>
      <c r="FV144" s="5" t="s">
        <v>33</v>
      </c>
      <c r="FW144" s="5" t="s">
        <v>33</v>
      </c>
      <c r="FX144" s="5" t="s">
        <v>33</v>
      </c>
      <c r="FY144" s="5" t="s">
        <v>33</v>
      </c>
      <c r="FZ144" s="5" t="s">
        <v>33</v>
      </c>
      <c r="GA144" s="5" t="s">
        <v>33</v>
      </c>
      <c r="GB144" s="5" t="s">
        <v>33</v>
      </c>
      <c r="GC144" s="5" t="s">
        <v>33</v>
      </c>
      <c r="GD144" s="5" t="s">
        <v>33</v>
      </c>
      <c r="GE144" s="5" t="s">
        <v>33</v>
      </c>
      <c r="GF144" s="5" t="s">
        <v>33</v>
      </c>
      <c r="GG144" s="5" t="s">
        <v>33</v>
      </c>
      <c r="GH144" s="5" t="s">
        <v>33</v>
      </c>
      <c r="GI144" s="5" t="s">
        <v>33</v>
      </c>
      <c r="GJ144" s="5" t="s">
        <v>33</v>
      </c>
      <c r="GK144" s="5" t="s">
        <v>33</v>
      </c>
      <c r="GL144" s="5" t="s">
        <v>33</v>
      </c>
      <c r="GM144" s="5">
        <v>51508</v>
      </c>
      <c r="GN144" s="5">
        <v>46508</v>
      </c>
      <c r="GO144" s="5">
        <v>23880</v>
      </c>
      <c r="GP144" s="5">
        <v>29759</v>
      </c>
      <c r="GQ144" s="5">
        <v>50804</v>
      </c>
      <c r="GR144" s="5">
        <v>15765</v>
      </c>
      <c r="GS144" s="5">
        <v>42797</v>
      </c>
      <c r="GT144" s="5">
        <v>52535</v>
      </c>
      <c r="GU144" s="5">
        <v>24315</v>
      </c>
      <c r="GV144" s="5">
        <v>5014</v>
      </c>
      <c r="GW144" s="5">
        <v>11958</v>
      </c>
      <c r="GX144" s="5">
        <v>9965</v>
      </c>
      <c r="GY144" s="5">
        <v>9382</v>
      </c>
      <c r="GZ144" s="5">
        <v>11499</v>
      </c>
      <c r="HA144" s="5">
        <v>7182</v>
      </c>
      <c r="HB144" s="5">
        <v>7174</v>
      </c>
      <c r="HC144" s="5">
        <v>4314</v>
      </c>
      <c r="HD144" s="5">
        <v>4106</v>
      </c>
      <c r="HE144" s="5">
        <v>3274</v>
      </c>
      <c r="HF144" s="5">
        <v>5017</v>
      </c>
      <c r="HG144" s="5">
        <v>4701</v>
      </c>
      <c r="HH144" s="5">
        <v>3295</v>
      </c>
      <c r="HI144" s="5">
        <v>3966</v>
      </c>
      <c r="HJ144" s="5">
        <v>3758</v>
      </c>
      <c r="HK144" s="5">
        <v>4162</v>
      </c>
      <c r="HL144" s="5">
        <v>4822</v>
      </c>
      <c r="HM144" s="5" t="s">
        <v>33</v>
      </c>
      <c r="HN144" s="5">
        <v>4953</v>
      </c>
      <c r="HO144" s="5">
        <v>2859</v>
      </c>
      <c r="HP144" s="5">
        <v>3200</v>
      </c>
      <c r="HQ144" s="5">
        <v>2931</v>
      </c>
      <c r="HR144" s="5">
        <v>2445</v>
      </c>
      <c r="HS144" s="5">
        <v>128703</v>
      </c>
      <c r="HT144" s="5">
        <v>155615</v>
      </c>
      <c r="HU144" s="5">
        <v>132634</v>
      </c>
      <c r="HV144" s="5">
        <v>145102</v>
      </c>
      <c r="HW144" s="5">
        <v>138701</v>
      </c>
      <c r="HX144" s="5">
        <v>124158</v>
      </c>
      <c r="HY144" s="5">
        <v>111937</v>
      </c>
      <c r="HZ144" s="5">
        <v>101566</v>
      </c>
      <c r="IA144" s="5">
        <v>83971</v>
      </c>
      <c r="IB144" s="5">
        <v>74135</v>
      </c>
      <c r="IC144" s="5">
        <v>55072</v>
      </c>
      <c r="ID144" s="5">
        <v>49218</v>
      </c>
      <c r="IE144" s="5">
        <v>42440</v>
      </c>
      <c r="IF144" s="5">
        <v>50858</v>
      </c>
      <c r="IG144" s="5">
        <v>64488</v>
      </c>
      <c r="IH144" s="5">
        <v>57282</v>
      </c>
      <c r="II144" s="5">
        <v>50846</v>
      </c>
      <c r="IJ144" s="5">
        <v>56911</v>
      </c>
      <c r="IK144" s="5">
        <v>55327</v>
      </c>
      <c r="IL144" s="5">
        <v>59822</v>
      </c>
      <c r="IM144" s="5">
        <v>58149</v>
      </c>
      <c r="IN144" s="5">
        <v>58542</v>
      </c>
      <c r="IO144" s="5">
        <v>58791</v>
      </c>
      <c r="IP144" s="5">
        <v>60479</v>
      </c>
      <c r="IQ144" s="5">
        <v>57781</v>
      </c>
      <c r="IR144" s="5">
        <v>57444</v>
      </c>
      <c r="IS144" s="5" t="s">
        <v>33</v>
      </c>
      <c r="IT144" s="5">
        <v>58143</v>
      </c>
      <c r="IU144" s="5">
        <v>61621</v>
      </c>
      <c r="IV144" s="5">
        <v>64213</v>
      </c>
      <c r="IW144" s="5">
        <v>63472</v>
      </c>
      <c r="IX144" s="5">
        <v>59283</v>
      </c>
      <c r="IY144" s="5">
        <v>17615</v>
      </c>
      <c r="IZ144" s="5">
        <v>19716</v>
      </c>
      <c r="JA144" s="5">
        <v>16014</v>
      </c>
      <c r="JB144" s="5">
        <v>18682</v>
      </c>
      <c r="JC144" s="5">
        <v>22115</v>
      </c>
      <c r="JD144" s="5">
        <v>0</v>
      </c>
      <c r="JE144" s="5">
        <v>0</v>
      </c>
      <c r="JF144" s="5">
        <v>0</v>
      </c>
      <c r="JG144" s="5">
        <v>0</v>
      </c>
      <c r="JH144" s="5">
        <v>0</v>
      </c>
      <c r="JI144" s="5">
        <v>0</v>
      </c>
      <c r="JJ144" s="5">
        <v>0</v>
      </c>
      <c r="JK144" s="5">
        <v>0</v>
      </c>
      <c r="JL144" s="5">
        <v>0</v>
      </c>
      <c r="JM144" s="5">
        <v>0</v>
      </c>
      <c r="JN144" s="5">
        <v>0</v>
      </c>
      <c r="JO144" s="5">
        <v>0</v>
      </c>
      <c r="JP144" s="5">
        <v>0</v>
      </c>
      <c r="JQ144" s="5">
        <v>0</v>
      </c>
      <c r="JR144" s="5">
        <v>0</v>
      </c>
      <c r="JS144" s="5">
        <v>0</v>
      </c>
      <c r="JT144" s="5">
        <v>0</v>
      </c>
      <c r="JU144" s="5">
        <v>0</v>
      </c>
      <c r="JV144" s="5">
        <v>0</v>
      </c>
      <c r="JW144" s="5">
        <v>0</v>
      </c>
      <c r="JX144" s="5">
        <v>0</v>
      </c>
      <c r="JY144" s="5" t="s">
        <v>33</v>
      </c>
      <c r="JZ144" s="5">
        <v>0</v>
      </c>
      <c r="KA144" s="5">
        <v>0</v>
      </c>
      <c r="KB144" s="5">
        <v>0</v>
      </c>
      <c r="KC144" s="5">
        <v>0</v>
      </c>
      <c r="KD144" s="5">
        <v>0</v>
      </c>
      <c r="KE144" s="5">
        <v>40458</v>
      </c>
      <c r="KF144" s="5">
        <v>29394</v>
      </c>
      <c r="KG144" s="5">
        <v>31797</v>
      </c>
      <c r="KH144" s="5">
        <v>19269</v>
      </c>
      <c r="KI144" s="5">
        <v>9295</v>
      </c>
      <c r="KJ144" s="5">
        <v>24</v>
      </c>
      <c r="KK144" s="5">
        <v>502</v>
      </c>
      <c r="KL144" s="5">
        <v>537</v>
      </c>
      <c r="KM144" s="5">
        <v>326</v>
      </c>
      <c r="KN144" s="5">
        <v>402</v>
      </c>
      <c r="KO144" s="5">
        <v>234</v>
      </c>
      <c r="KP144" s="5">
        <v>312</v>
      </c>
      <c r="KQ144" s="5">
        <v>224</v>
      </c>
      <c r="KR144" s="5">
        <v>249</v>
      </c>
      <c r="KS144" s="5">
        <v>286</v>
      </c>
      <c r="KT144" s="5">
        <v>373</v>
      </c>
      <c r="KU144" s="5">
        <v>306</v>
      </c>
      <c r="KV144" s="5">
        <v>355</v>
      </c>
      <c r="KW144" s="5">
        <v>398</v>
      </c>
      <c r="KX144" s="5">
        <v>510</v>
      </c>
      <c r="KY144" s="5">
        <v>380</v>
      </c>
      <c r="KZ144" s="5">
        <v>485</v>
      </c>
      <c r="LA144" s="5">
        <v>723</v>
      </c>
      <c r="LB144" s="5">
        <v>604</v>
      </c>
      <c r="LC144" s="5">
        <v>280</v>
      </c>
      <c r="LD144" s="5">
        <v>273</v>
      </c>
      <c r="LE144" s="5" t="s">
        <v>33</v>
      </c>
      <c r="LF144" s="5">
        <v>325</v>
      </c>
      <c r="LG144" s="5">
        <v>307</v>
      </c>
      <c r="LH144" s="5">
        <v>324</v>
      </c>
      <c r="LI144" s="5">
        <v>317</v>
      </c>
      <c r="LJ144" s="5">
        <v>319</v>
      </c>
      <c r="LK144" s="5">
        <v>903</v>
      </c>
      <c r="LL144" s="5">
        <v>727</v>
      </c>
      <c r="LM144" s="5">
        <v>645</v>
      </c>
      <c r="LN144" s="5">
        <v>788</v>
      </c>
      <c r="LO144" s="5">
        <v>606</v>
      </c>
      <c r="LP144" s="5">
        <v>705</v>
      </c>
      <c r="LQ144" s="5">
        <v>627</v>
      </c>
      <c r="LR144" s="5">
        <v>825</v>
      </c>
      <c r="LS144" s="5">
        <v>627</v>
      </c>
      <c r="LT144" s="5">
        <v>625</v>
      </c>
      <c r="LU144" s="5">
        <v>346</v>
      </c>
      <c r="LV144" s="5">
        <v>378</v>
      </c>
      <c r="LW144" s="5">
        <v>575</v>
      </c>
      <c r="LX144" s="5">
        <v>397</v>
      </c>
      <c r="LY144" s="5">
        <v>591</v>
      </c>
      <c r="LZ144" s="5">
        <v>363</v>
      </c>
      <c r="MA144" s="5">
        <v>286</v>
      </c>
      <c r="MB144" s="5">
        <v>428</v>
      </c>
      <c r="MC144" s="5">
        <v>348</v>
      </c>
      <c r="MD144" s="5">
        <v>353</v>
      </c>
      <c r="ME144" s="5">
        <v>622</v>
      </c>
      <c r="MF144" s="5">
        <v>255</v>
      </c>
      <c r="MG144" s="5">
        <v>348</v>
      </c>
      <c r="MH144" s="5">
        <v>347</v>
      </c>
      <c r="MI144" s="5">
        <v>590</v>
      </c>
      <c r="MJ144" s="5">
        <v>722</v>
      </c>
      <c r="MK144" s="5" t="s">
        <v>33</v>
      </c>
      <c r="ML144" s="5">
        <v>635</v>
      </c>
      <c r="MM144" s="5">
        <v>670</v>
      </c>
      <c r="MN144" s="5">
        <v>620</v>
      </c>
      <c r="MO144" s="5">
        <v>573</v>
      </c>
      <c r="MP144" s="5">
        <v>446</v>
      </c>
      <c r="MQ144" s="5">
        <v>719</v>
      </c>
      <c r="MR144" s="5">
        <v>729</v>
      </c>
      <c r="MS144" s="5">
        <v>726</v>
      </c>
      <c r="MT144" s="5">
        <v>579</v>
      </c>
      <c r="MU144" s="5">
        <v>454</v>
      </c>
      <c r="MV144" s="5">
        <v>0</v>
      </c>
      <c r="MW144" s="5">
        <v>0</v>
      </c>
      <c r="MX144" s="5">
        <v>0</v>
      </c>
      <c r="MY144" s="5">
        <v>0</v>
      </c>
      <c r="MZ144" s="5">
        <v>0</v>
      </c>
      <c r="NA144" s="5">
        <v>0</v>
      </c>
      <c r="NB144" s="5">
        <v>0</v>
      </c>
      <c r="NC144" s="5">
        <v>0</v>
      </c>
      <c r="ND144" s="5">
        <v>0</v>
      </c>
      <c r="NE144" s="5" t="s">
        <v>33</v>
      </c>
      <c r="NF144" s="5" t="s">
        <v>33</v>
      </c>
      <c r="NG144" s="5" t="s">
        <v>33</v>
      </c>
      <c r="NH144" s="5" t="s">
        <v>33</v>
      </c>
      <c r="NI144" s="5" t="s">
        <v>33</v>
      </c>
      <c r="NJ144" s="5" t="s">
        <v>33</v>
      </c>
      <c r="NK144" s="5" t="s">
        <v>33</v>
      </c>
      <c r="NL144" s="5" t="s">
        <v>33</v>
      </c>
      <c r="NM144" s="5" t="s">
        <v>33</v>
      </c>
      <c r="NN144" s="5" t="s">
        <v>33</v>
      </c>
      <c r="NO144" s="5" t="s">
        <v>33</v>
      </c>
      <c r="NP144" s="5" t="s">
        <v>33</v>
      </c>
      <c r="NQ144" s="5" t="s">
        <v>33</v>
      </c>
      <c r="NR144" s="5" t="s">
        <v>33</v>
      </c>
      <c r="NS144" s="5" t="s">
        <v>33</v>
      </c>
      <c r="NT144" s="5" t="s">
        <v>33</v>
      </c>
      <c r="NU144" s="5" t="s">
        <v>33</v>
      </c>
      <c r="NV144" s="5" t="s">
        <v>33</v>
      </c>
      <c r="NW144" s="5">
        <v>0</v>
      </c>
      <c r="NX144" s="5">
        <v>0</v>
      </c>
      <c r="NY144" s="5">
        <v>0</v>
      </c>
      <c r="NZ144" s="5">
        <v>0</v>
      </c>
      <c r="OA144" s="5">
        <v>0</v>
      </c>
      <c r="OB144" s="5">
        <v>0</v>
      </c>
      <c r="OC144" s="5">
        <v>0</v>
      </c>
      <c r="OD144" s="5">
        <v>0</v>
      </c>
      <c r="OE144" s="5">
        <v>0</v>
      </c>
      <c r="OF144" s="5">
        <v>0</v>
      </c>
      <c r="OG144" s="5">
        <v>0</v>
      </c>
      <c r="OH144" s="5">
        <v>0</v>
      </c>
      <c r="OI144" s="5">
        <v>0</v>
      </c>
      <c r="OJ144" s="5">
        <v>0</v>
      </c>
      <c r="OK144" s="5" t="s">
        <v>33</v>
      </c>
      <c r="OL144" s="5" t="s">
        <v>33</v>
      </c>
      <c r="OM144" s="5" t="s">
        <v>33</v>
      </c>
      <c r="ON144" s="5" t="s">
        <v>33</v>
      </c>
      <c r="OO144" s="5" t="s">
        <v>33</v>
      </c>
      <c r="OP144" s="5" t="s">
        <v>33</v>
      </c>
      <c r="OQ144" s="5" t="s">
        <v>33</v>
      </c>
      <c r="OR144" s="5" t="s">
        <v>33</v>
      </c>
      <c r="OS144" s="5" t="s">
        <v>33</v>
      </c>
      <c r="OT144" s="5" t="s">
        <v>33</v>
      </c>
      <c r="OU144" s="5" t="s">
        <v>33</v>
      </c>
      <c r="OV144" s="5" t="s">
        <v>33</v>
      </c>
      <c r="OW144" s="5" t="s">
        <v>33</v>
      </c>
      <c r="OX144" s="5" t="s">
        <v>33</v>
      </c>
      <c r="OY144" s="5" t="s">
        <v>33</v>
      </c>
      <c r="OZ144" s="5" t="s">
        <v>33</v>
      </c>
      <c r="PA144" s="5" t="s">
        <v>33</v>
      </c>
      <c r="PB144" s="5" t="s">
        <v>33</v>
      </c>
      <c r="PC144" s="5">
        <v>1758</v>
      </c>
      <c r="PD144" s="5">
        <v>1640</v>
      </c>
      <c r="PE144" s="5">
        <v>1708</v>
      </c>
      <c r="PF144" s="5">
        <v>1650</v>
      </c>
      <c r="PG144" s="5">
        <v>1747</v>
      </c>
      <c r="PH144" s="5">
        <v>944</v>
      </c>
      <c r="PI144" s="5">
        <v>1850</v>
      </c>
      <c r="PJ144" s="5">
        <v>2279</v>
      </c>
      <c r="PK144" s="5">
        <v>1002</v>
      </c>
      <c r="PL144" s="5">
        <v>2580</v>
      </c>
      <c r="PM144" s="5">
        <v>1352</v>
      </c>
      <c r="PN144" s="5">
        <v>1746</v>
      </c>
      <c r="PO144" s="5">
        <v>1571</v>
      </c>
      <c r="PP144" s="5">
        <v>1543</v>
      </c>
      <c r="PQ144" s="5">
        <v>1992</v>
      </c>
      <c r="PR144" s="5">
        <v>1679</v>
      </c>
      <c r="PS144" s="5">
        <v>1499</v>
      </c>
      <c r="PT144" s="5">
        <v>1512</v>
      </c>
      <c r="PU144" s="5">
        <v>1878</v>
      </c>
      <c r="PV144" s="5">
        <v>1717</v>
      </c>
      <c r="PW144" s="5">
        <v>2233</v>
      </c>
      <c r="PX144" s="5">
        <v>1610</v>
      </c>
      <c r="PY144" s="5">
        <v>1508</v>
      </c>
      <c r="PZ144" s="5">
        <v>1466</v>
      </c>
      <c r="QA144" s="5">
        <v>1472</v>
      </c>
      <c r="QB144" s="5">
        <v>1398</v>
      </c>
      <c r="QC144" s="5" t="s">
        <v>33</v>
      </c>
      <c r="QD144" s="5">
        <v>1402</v>
      </c>
      <c r="QE144" s="5">
        <v>1406</v>
      </c>
      <c r="QF144" s="5">
        <v>1368</v>
      </c>
      <c r="QG144" s="5">
        <v>1261</v>
      </c>
      <c r="QH144" s="5">
        <v>1189</v>
      </c>
      <c r="QI144" s="5">
        <v>8819</v>
      </c>
      <c r="QJ144" s="5">
        <v>8320</v>
      </c>
      <c r="QK144" s="5">
        <v>7317</v>
      </c>
      <c r="QL144" s="5">
        <v>6106</v>
      </c>
      <c r="QM144" s="5">
        <v>4651</v>
      </c>
      <c r="QN144" s="5">
        <v>2628</v>
      </c>
      <c r="QO144" s="5">
        <v>3820</v>
      </c>
      <c r="QP144" s="5">
        <v>3051</v>
      </c>
      <c r="QQ144" s="5">
        <v>4010</v>
      </c>
      <c r="QR144" s="5">
        <v>6742</v>
      </c>
      <c r="QS144" s="5">
        <v>3499</v>
      </c>
      <c r="QT144" s="5">
        <v>4023</v>
      </c>
      <c r="QU144" s="5">
        <v>3244</v>
      </c>
      <c r="QV144" s="5">
        <v>2917</v>
      </c>
      <c r="QW144" s="5">
        <v>2982</v>
      </c>
      <c r="QX144" s="5">
        <v>3360</v>
      </c>
      <c r="QY144" s="5">
        <v>2379</v>
      </c>
      <c r="QZ144" s="5">
        <v>2113</v>
      </c>
      <c r="RA144" s="5">
        <v>2560</v>
      </c>
      <c r="RB144" s="5">
        <v>2106</v>
      </c>
      <c r="RC144" s="5">
        <v>2396</v>
      </c>
      <c r="RD144" s="5">
        <v>2898</v>
      </c>
      <c r="RE144" s="5">
        <v>2234</v>
      </c>
      <c r="RF144" s="5">
        <v>2686</v>
      </c>
      <c r="RG144" s="5">
        <v>2806</v>
      </c>
      <c r="RH144" s="5">
        <v>2704</v>
      </c>
      <c r="RI144" s="5" t="s">
        <v>33</v>
      </c>
      <c r="RJ144" s="5">
        <v>2359</v>
      </c>
      <c r="RK144" s="5">
        <v>2157</v>
      </c>
      <c r="RL144" s="5">
        <v>2448</v>
      </c>
      <c r="RM144" s="5">
        <v>2749</v>
      </c>
      <c r="RN144" s="5">
        <v>2408</v>
      </c>
      <c r="RO144" s="5">
        <v>1740</v>
      </c>
      <c r="RP144" s="5">
        <v>1739</v>
      </c>
      <c r="RQ144" s="5">
        <v>1640</v>
      </c>
      <c r="RR144" s="5">
        <v>1412</v>
      </c>
      <c r="RS144" s="5">
        <v>1678</v>
      </c>
      <c r="RT144" s="5">
        <v>1849</v>
      </c>
      <c r="RU144" s="5">
        <v>1301</v>
      </c>
      <c r="RV144" s="5">
        <v>2367</v>
      </c>
      <c r="RW144" s="5">
        <v>1777</v>
      </c>
      <c r="RX144" s="5">
        <v>1712</v>
      </c>
      <c r="RY144" s="5">
        <v>1694</v>
      </c>
      <c r="RZ144" s="5">
        <v>1968</v>
      </c>
      <c r="SA144" s="5">
        <v>2027</v>
      </c>
      <c r="SB144" s="5">
        <v>1968</v>
      </c>
      <c r="SC144" s="5">
        <v>1778</v>
      </c>
      <c r="SD144" s="5">
        <v>1768</v>
      </c>
      <c r="SE144" s="5">
        <v>1771</v>
      </c>
      <c r="SF144" s="5">
        <v>2352</v>
      </c>
      <c r="SG144" s="5">
        <v>2025</v>
      </c>
      <c r="SH144" s="5">
        <v>1842</v>
      </c>
      <c r="SI144" s="5">
        <v>2088</v>
      </c>
      <c r="SJ144" s="5">
        <v>2006</v>
      </c>
      <c r="SK144" s="5">
        <v>2186</v>
      </c>
      <c r="SL144" s="5">
        <v>2094</v>
      </c>
      <c r="SM144" s="5">
        <v>1901</v>
      </c>
      <c r="SN144" s="5">
        <v>1636</v>
      </c>
      <c r="SO144" s="5" t="s">
        <v>33</v>
      </c>
      <c r="SP144" s="5">
        <v>1129</v>
      </c>
      <c r="SQ144" s="5">
        <v>2814</v>
      </c>
      <c r="SR144" s="5">
        <v>1284</v>
      </c>
      <c r="SS144" s="5">
        <v>1257</v>
      </c>
      <c r="ST144" s="5">
        <v>1293</v>
      </c>
      <c r="SU144" s="5">
        <v>1691</v>
      </c>
      <c r="SV144" s="5">
        <v>1659</v>
      </c>
      <c r="SW144" s="5">
        <v>1669</v>
      </c>
      <c r="SX144" s="5">
        <v>1759</v>
      </c>
      <c r="SY144" s="5">
        <v>1816</v>
      </c>
      <c r="SZ144" s="5">
        <v>1514</v>
      </c>
      <c r="TA144" s="5">
        <v>861</v>
      </c>
      <c r="TB144" s="5">
        <v>652</v>
      </c>
      <c r="TC144" s="5">
        <v>419</v>
      </c>
      <c r="TD144" s="5">
        <v>223</v>
      </c>
      <c r="TE144" s="5">
        <v>270</v>
      </c>
      <c r="TF144" s="5">
        <v>262</v>
      </c>
      <c r="TG144" s="5">
        <v>298</v>
      </c>
      <c r="TH144" s="5">
        <v>233</v>
      </c>
      <c r="TI144" s="5">
        <v>210</v>
      </c>
      <c r="TJ144" s="5">
        <v>166</v>
      </c>
      <c r="TK144" s="5">
        <v>169</v>
      </c>
      <c r="TL144" s="5">
        <v>15</v>
      </c>
      <c r="TM144" s="5">
        <v>434</v>
      </c>
      <c r="TN144" s="5">
        <v>347</v>
      </c>
      <c r="TO144" s="5">
        <v>327</v>
      </c>
      <c r="TP144" s="5">
        <v>972</v>
      </c>
      <c r="TQ144" s="5">
        <v>766</v>
      </c>
      <c r="TR144" s="5">
        <v>587</v>
      </c>
      <c r="TS144" s="5">
        <v>582</v>
      </c>
      <c r="TT144" s="5">
        <v>571</v>
      </c>
      <c r="TU144" s="5" t="s">
        <v>33</v>
      </c>
      <c r="TV144" s="5">
        <v>512</v>
      </c>
      <c r="TW144" s="5">
        <v>566</v>
      </c>
      <c r="TX144" s="5">
        <v>546</v>
      </c>
      <c r="TY144" s="5">
        <v>505</v>
      </c>
      <c r="TZ144" s="5">
        <v>391</v>
      </c>
      <c r="UA144" s="5">
        <v>10</v>
      </c>
      <c r="UB144" s="5">
        <v>13</v>
      </c>
      <c r="UC144" s="5">
        <v>12</v>
      </c>
      <c r="UD144" s="5">
        <v>9</v>
      </c>
      <c r="UE144" s="5">
        <v>11</v>
      </c>
      <c r="UF144" s="5">
        <v>13</v>
      </c>
      <c r="UG144" s="5">
        <v>7</v>
      </c>
      <c r="UH144" s="5">
        <v>0</v>
      </c>
      <c r="UI144" s="5">
        <v>0</v>
      </c>
      <c r="UJ144" s="5">
        <v>0</v>
      </c>
      <c r="UK144" s="5">
        <v>0</v>
      </c>
      <c r="UL144" s="5">
        <v>0</v>
      </c>
      <c r="UM144" s="5">
        <v>0</v>
      </c>
      <c r="UN144" s="5">
        <v>0</v>
      </c>
      <c r="UO144" s="5">
        <v>0</v>
      </c>
      <c r="UP144" s="5">
        <v>0</v>
      </c>
      <c r="UQ144" s="5">
        <v>0</v>
      </c>
      <c r="UR144" s="5">
        <v>1</v>
      </c>
      <c r="US144" s="5">
        <v>1</v>
      </c>
      <c r="UT144" s="5">
        <v>139</v>
      </c>
      <c r="UU144" s="5">
        <v>230</v>
      </c>
      <c r="UV144" s="5">
        <v>10</v>
      </c>
      <c r="UW144" s="5">
        <v>14</v>
      </c>
      <c r="UX144" s="5">
        <v>12</v>
      </c>
      <c r="UY144" s="5">
        <v>33</v>
      </c>
      <c r="UZ144" s="5">
        <v>30</v>
      </c>
      <c r="VA144" s="5" t="s">
        <v>33</v>
      </c>
      <c r="VB144" s="5">
        <v>134</v>
      </c>
      <c r="VC144" s="5">
        <v>145</v>
      </c>
      <c r="VD144" s="5">
        <v>146</v>
      </c>
      <c r="VE144" s="5">
        <v>117</v>
      </c>
      <c r="VF144" s="5">
        <v>85</v>
      </c>
      <c r="VG144" s="5">
        <v>7802</v>
      </c>
      <c r="VH144" s="5">
        <v>8754</v>
      </c>
      <c r="VI144" s="5">
        <v>7837</v>
      </c>
      <c r="VJ144" s="5">
        <v>8265</v>
      </c>
      <c r="VK144" s="5">
        <v>7724</v>
      </c>
      <c r="VL144" s="5">
        <v>2344</v>
      </c>
      <c r="VM144" s="5">
        <v>1977</v>
      </c>
      <c r="VN144" s="5">
        <v>2489</v>
      </c>
      <c r="VO144" s="5">
        <v>2349</v>
      </c>
      <c r="VP144" s="5">
        <v>2319</v>
      </c>
      <c r="VQ144" s="5">
        <v>2444</v>
      </c>
      <c r="VR144" s="5">
        <v>2120</v>
      </c>
      <c r="VS144" s="5">
        <v>2253</v>
      </c>
      <c r="VT144" s="5">
        <v>2355</v>
      </c>
      <c r="VU144" s="5">
        <v>2340</v>
      </c>
      <c r="VV144" s="5">
        <v>2405</v>
      </c>
      <c r="VW144" s="5">
        <v>2570</v>
      </c>
      <c r="VX144" s="5">
        <v>3698</v>
      </c>
      <c r="VY144" s="5">
        <v>2773</v>
      </c>
      <c r="VZ144" s="5">
        <v>3605</v>
      </c>
      <c r="WA144" s="5">
        <v>3191</v>
      </c>
      <c r="WB144" s="5">
        <v>3102</v>
      </c>
      <c r="WC144" s="5">
        <v>4124</v>
      </c>
      <c r="WD144" s="5">
        <v>3640</v>
      </c>
      <c r="WE144" s="5">
        <v>4070</v>
      </c>
      <c r="WF144" s="5">
        <v>4244</v>
      </c>
      <c r="WG144" s="5" t="s">
        <v>33</v>
      </c>
      <c r="WH144" s="5">
        <v>3579</v>
      </c>
      <c r="WI144" s="5">
        <v>2215</v>
      </c>
      <c r="WJ144" s="5">
        <v>2780</v>
      </c>
      <c r="WK144" s="5">
        <v>2964</v>
      </c>
      <c r="WL144" s="5">
        <v>3326</v>
      </c>
      <c r="WM144" s="5">
        <v>585</v>
      </c>
      <c r="WN144" s="5">
        <v>597</v>
      </c>
      <c r="WO144" s="5">
        <v>561</v>
      </c>
      <c r="WP144" s="5">
        <v>792</v>
      </c>
      <c r="WQ144" s="5">
        <v>506</v>
      </c>
      <c r="WR144" s="5">
        <v>323</v>
      </c>
      <c r="WS144" s="5">
        <v>211</v>
      </c>
      <c r="WT144" s="5">
        <v>242</v>
      </c>
      <c r="WU144" s="5">
        <v>249</v>
      </c>
      <c r="WV144" s="5">
        <v>214</v>
      </c>
      <c r="WW144" s="5">
        <v>164</v>
      </c>
      <c r="WX144" s="5">
        <v>178</v>
      </c>
      <c r="WY144" s="5">
        <v>178</v>
      </c>
      <c r="WZ144" s="5">
        <v>223</v>
      </c>
      <c r="XA144" s="5">
        <v>204</v>
      </c>
      <c r="XB144" s="5">
        <v>262</v>
      </c>
      <c r="XC144" s="5">
        <v>277</v>
      </c>
      <c r="XD144" s="5">
        <v>247</v>
      </c>
      <c r="XE144" s="5">
        <v>217</v>
      </c>
      <c r="XF144" s="5">
        <v>295</v>
      </c>
      <c r="XG144" s="5">
        <v>331</v>
      </c>
      <c r="XH144" s="5">
        <v>359</v>
      </c>
      <c r="XI144" s="5">
        <v>439</v>
      </c>
      <c r="XJ144" s="5">
        <v>348</v>
      </c>
      <c r="XK144" s="5">
        <v>345</v>
      </c>
      <c r="XL144" s="5">
        <v>322</v>
      </c>
      <c r="XM144" s="5" t="s">
        <v>33</v>
      </c>
      <c r="XN144" s="5">
        <v>242</v>
      </c>
      <c r="XO144" s="5">
        <v>245</v>
      </c>
      <c r="XP144" s="5">
        <v>258</v>
      </c>
      <c r="XQ144" s="5">
        <v>381</v>
      </c>
      <c r="XR144" s="5">
        <v>276</v>
      </c>
      <c r="XS144" s="1">
        <v>20521</v>
      </c>
      <c r="XT144" s="3" t="s">
        <v>180</v>
      </c>
      <c r="XU144" s="3" t="s">
        <v>180</v>
      </c>
      <c r="XV144" s="3" t="s">
        <v>180</v>
      </c>
      <c r="XW144" s="3" t="s">
        <v>179</v>
      </c>
      <c r="XX144" s="3" t="s">
        <v>180</v>
      </c>
      <c r="XY144" s="3" t="s">
        <v>180</v>
      </c>
      <c r="XZ144" s="3" t="s">
        <v>264</v>
      </c>
    </row>
    <row r="145" spans="1:650" x14ac:dyDescent="0.3">
      <c r="A145" s="6" t="s">
        <v>176</v>
      </c>
      <c r="B145" s="1">
        <v>4057105</v>
      </c>
      <c r="C145" s="5">
        <v>6160</v>
      </c>
      <c r="D145" s="5">
        <v>45103</v>
      </c>
      <c r="E145" s="5">
        <v>1132</v>
      </c>
      <c r="F145" s="5">
        <v>7063</v>
      </c>
      <c r="G145" s="5">
        <v>2617</v>
      </c>
      <c r="H145" s="5">
        <v>370</v>
      </c>
      <c r="I145" s="5">
        <v>534</v>
      </c>
      <c r="J145" s="5">
        <v>73</v>
      </c>
      <c r="K145" s="5">
        <v>11</v>
      </c>
      <c r="L145" s="5">
        <v>98</v>
      </c>
      <c r="M145" s="5">
        <v>721</v>
      </c>
      <c r="N145" s="5">
        <v>-69</v>
      </c>
      <c r="O145" s="5">
        <v>1369</v>
      </c>
      <c r="P145" s="5">
        <v>2456</v>
      </c>
      <c r="Q145" s="5">
        <v>19045</v>
      </c>
      <c r="R145" s="5">
        <v>-75</v>
      </c>
      <c r="S145" s="5">
        <v>7216</v>
      </c>
      <c r="T145" s="5">
        <v>183</v>
      </c>
      <c r="U145" s="5">
        <v>8244</v>
      </c>
      <c r="V145" s="5">
        <v>2337</v>
      </c>
      <c r="W145" s="5">
        <v>5169</v>
      </c>
      <c r="X145" s="5">
        <v>242</v>
      </c>
      <c r="Y145" s="5">
        <v>5590</v>
      </c>
      <c r="Z145" s="5">
        <v>41819</v>
      </c>
      <c r="AA145" s="5">
        <v>0</v>
      </c>
      <c r="AB145" s="5">
        <v>0</v>
      </c>
      <c r="AC145" s="5">
        <v>0</v>
      </c>
      <c r="AD145" s="5">
        <v>0</v>
      </c>
      <c r="AE145" s="5">
        <v>0</v>
      </c>
      <c r="AF145" s="5">
        <v>0</v>
      </c>
      <c r="AG145" s="5">
        <v>0</v>
      </c>
      <c r="AH145" s="5">
        <v>0</v>
      </c>
      <c r="AI145" s="5">
        <v>95085</v>
      </c>
      <c r="AJ145" s="5">
        <v>114960</v>
      </c>
      <c r="AK145" s="5">
        <v>90044</v>
      </c>
      <c r="AL145" s="5">
        <v>142175</v>
      </c>
      <c r="AM145" s="5">
        <v>115984</v>
      </c>
      <c r="AN145" s="5">
        <v>161294</v>
      </c>
      <c r="AO145" s="5">
        <v>409836</v>
      </c>
      <c r="AP145" s="5">
        <v>959991</v>
      </c>
      <c r="AQ145" s="5">
        <v>440437</v>
      </c>
      <c r="AR145" s="5">
        <v>51742</v>
      </c>
      <c r="AS145" s="5">
        <v>88027</v>
      </c>
      <c r="AT145" s="5">
        <v>350936</v>
      </c>
      <c r="AU145" s="5">
        <v>121186</v>
      </c>
      <c r="AV145" s="5">
        <v>293249</v>
      </c>
      <c r="AW145" s="5">
        <v>119988</v>
      </c>
      <c r="AX145" s="5">
        <v>52352</v>
      </c>
      <c r="AY145" s="5">
        <v>326971</v>
      </c>
      <c r="AZ145" s="5">
        <v>104447</v>
      </c>
      <c r="BA145" s="5">
        <v>32511</v>
      </c>
      <c r="BB145" s="5">
        <v>121093</v>
      </c>
      <c r="BC145" s="5">
        <v>105667</v>
      </c>
      <c r="BD145" s="5">
        <v>33382</v>
      </c>
      <c r="BE145" s="5">
        <v>106915</v>
      </c>
      <c r="BF145" s="5">
        <v>39061</v>
      </c>
      <c r="BG145" s="5">
        <v>151101</v>
      </c>
      <c r="BH145" s="5">
        <v>143351</v>
      </c>
      <c r="BI145" s="5">
        <v>109952</v>
      </c>
      <c r="BJ145" s="5">
        <v>85862</v>
      </c>
      <c r="BK145" s="5">
        <v>79069</v>
      </c>
      <c r="BL145" s="5">
        <v>65606</v>
      </c>
      <c r="BM145" s="5">
        <v>37172</v>
      </c>
      <c r="BN145" s="5">
        <v>36138</v>
      </c>
      <c r="BO145" s="5">
        <v>0</v>
      </c>
      <c r="BP145" s="5">
        <v>0</v>
      </c>
      <c r="BQ145" s="5">
        <v>0</v>
      </c>
      <c r="BR145" s="5">
        <v>0</v>
      </c>
      <c r="BS145" s="5">
        <v>0</v>
      </c>
      <c r="BT145" s="5">
        <v>0</v>
      </c>
      <c r="BU145" s="5">
        <v>0</v>
      </c>
      <c r="BV145" s="5">
        <v>0</v>
      </c>
      <c r="BW145" s="5">
        <v>0</v>
      </c>
      <c r="BX145" s="5">
        <v>0</v>
      </c>
      <c r="BY145" s="5">
        <v>0</v>
      </c>
      <c r="BZ145" s="5">
        <v>0</v>
      </c>
      <c r="CA145" s="5">
        <v>0</v>
      </c>
      <c r="CB145" s="5">
        <v>0</v>
      </c>
      <c r="CC145" s="5">
        <v>0</v>
      </c>
      <c r="CD145" s="5">
        <v>0</v>
      </c>
      <c r="CE145" s="5">
        <v>0</v>
      </c>
      <c r="CF145" s="5">
        <v>0</v>
      </c>
      <c r="CG145" s="5">
        <v>-141</v>
      </c>
      <c r="CH145" s="5">
        <v>21943</v>
      </c>
      <c r="CI145" s="5">
        <v>40666</v>
      </c>
      <c r="CJ145" s="5">
        <v>15205</v>
      </c>
      <c r="CK145" s="5">
        <v>22124</v>
      </c>
      <c r="CL145" s="5">
        <v>16385</v>
      </c>
      <c r="CM145" s="5">
        <v>438</v>
      </c>
      <c r="CN145" s="5">
        <v>5212</v>
      </c>
      <c r="CO145" s="5">
        <v>5891</v>
      </c>
      <c r="CP145" s="5">
        <v>49346</v>
      </c>
      <c r="CQ145" s="5">
        <v>5005</v>
      </c>
      <c r="CR145" s="5">
        <v>10163</v>
      </c>
      <c r="CS145" s="5">
        <v>9082</v>
      </c>
      <c r="CT145" s="5">
        <v>1158</v>
      </c>
      <c r="CU145" s="5">
        <v>285466</v>
      </c>
      <c r="CV145" s="5">
        <v>288385</v>
      </c>
      <c r="CW145" s="5">
        <v>287164</v>
      </c>
      <c r="CX145" s="5">
        <v>252002</v>
      </c>
      <c r="CY145" s="5">
        <v>238644</v>
      </c>
      <c r="CZ145" s="5">
        <v>216010</v>
      </c>
      <c r="DA145" s="5">
        <v>190113</v>
      </c>
      <c r="DB145" s="5">
        <v>180454</v>
      </c>
      <c r="DC145" s="5">
        <v>157155</v>
      </c>
      <c r="DD145" s="5">
        <v>136457</v>
      </c>
      <c r="DE145" s="5">
        <v>146773</v>
      </c>
      <c r="DF145" s="5">
        <v>157100</v>
      </c>
      <c r="DG145" s="5">
        <v>168797</v>
      </c>
      <c r="DH145" s="5">
        <v>176198</v>
      </c>
      <c r="DI145" s="5">
        <v>162940</v>
      </c>
      <c r="DJ145" s="5">
        <v>155071</v>
      </c>
      <c r="DK145" s="5">
        <v>176694</v>
      </c>
      <c r="DL145" s="5">
        <v>157221</v>
      </c>
      <c r="DM145" s="5">
        <v>158960</v>
      </c>
      <c r="DN145" s="5">
        <v>151430</v>
      </c>
      <c r="DO145" s="5">
        <v>141259</v>
      </c>
      <c r="DP145" s="5">
        <v>121614</v>
      </c>
      <c r="DQ145" s="5">
        <v>122745</v>
      </c>
      <c r="DR145" s="5">
        <v>100282</v>
      </c>
      <c r="DS145" s="5">
        <v>104745</v>
      </c>
      <c r="DT145" s="5">
        <v>92629</v>
      </c>
      <c r="DU145" s="5">
        <v>142901</v>
      </c>
      <c r="DV145" s="5">
        <v>89041</v>
      </c>
      <c r="DW145" s="5">
        <v>90431</v>
      </c>
      <c r="DX145" s="5">
        <v>83615</v>
      </c>
      <c r="DY145" s="5">
        <v>78302</v>
      </c>
      <c r="DZ145" s="5">
        <v>65209</v>
      </c>
      <c r="EA145" s="5">
        <v>21356</v>
      </c>
      <c r="EB145" s="5">
        <v>21312</v>
      </c>
      <c r="EC145" s="5">
        <v>18502</v>
      </c>
      <c r="ED145" s="5">
        <v>14197</v>
      </c>
      <c r="EE145" s="5">
        <v>18030</v>
      </c>
      <c r="EF145" s="5">
        <v>17428</v>
      </c>
      <c r="EG145" s="5">
        <v>16838</v>
      </c>
      <c r="EH145" s="5">
        <v>16186</v>
      </c>
      <c r="EI145" s="5">
        <v>17229</v>
      </c>
      <c r="EJ145" s="5">
        <v>9196</v>
      </c>
      <c r="EK145" s="5">
        <v>7993</v>
      </c>
      <c r="EL145" s="5">
        <v>8840</v>
      </c>
      <c r="EM145" s="5">
        <v>6019</v>
      </c>
      <c r="EN145" s="5">
        <v>8497</v>
      </c>
      <c r="EO145" s="5">
        <v>5292</v>
      </c>
      <c r="EP145" s="5">
        <v>7312</v>
      </c>
      <c r="EQ145" s="5">
        <v>9592</v>
      </c>
      <c r="ER145" s="5">
        <v>12105</v>
      </c>
      <c r="ES145" s="5">
        <v>13485</v>
      </c>
      <c r="ET145" s="5">
        <v>10487</v>
      </c>
      <c r="EU145" s="5">
        <v>11507</v>
      </c>
      <c r="EV145" s="5">
        <v>9561</v>
      </c>
      <c r="EW145" s="5">
        <v>37128</v>
      </c>
      <c r="EX145" s="5">
        <v>52985</v>
      </c>
      <c r="EY145" s="5">
        <v>33719</v>
      </c>
      <c r="EZ145" s="5">
        <v>14786</v>
      </c>
      <c r="FA145" s="5">
        <v>30500</v>
      </c>
      <c r="FB145" s="5">
        <v>25219</v>
      </c>
      <c r="FC145" s="5">
        <v>19310</v>
      </c>
      <c r="FD145" s="5">
        <v>14473</v>
      </c>
      <c r="FE145" s="5">
        <v>21435</v>
      </c>
      <c r="FF145" s="5">
        <v>12403</v>
      </c>
      <c r="FG145" s="5">
        <v>0</v>
      </c>
      <c r="FH145" s="5">
        <v>0</v>
      </c>
      <c r="FI145" s="5">
        <v>0</v>
      </c>
      <c r="FJ145" s="5">
        <v>0</v>
      </c>
      <c r="FK145" s="5">
        <v>0</v>
      </c>
      <c r="FL145" s="5">
        <v>0</v>
      </c>
      <c r="FM145" s="5">
        <v>0</v>
      </c>
      <c r="FN145" s="5">
        <v>0</v>
      </c>
      <c r="FO145" s="5">
        <v>0</v>
      </c>
      <c r="FP145" s="5">
        <v>0</v>
      </c>
      <c r="FQ145" s="5">
        <v>0</v>
      </c>
      <c r="FR145" s="5">
        <v>0</v>
      </c>
      <c r="FS145" s="5">
        <v>0</v>
      </c>
      <c r="FT145" s="5">
        <v>0</v>
      </c>
      <c r="FU145" s="5" t="s">
        <v>33</v>
      </c>
      <c r="FV145" s="5" t="s">
        <v>33</v>
      </c>
      <c r="FW145" s="5" t="s">
        <v>33</v>
      </c>
      <c r="FX145" s="5" t="s">
        <v>33</v>
      </c>
      <c r="FY145" s="5" t="s">
        <v>33</v>
      </c>
      <c r="FZ145" s="5" t="s">
        <v>33</v>
      </c>
      <c r="GA145" s="5" t="s">
        <v>33</v>
      </c>
      <c r="GB145" s="5" t="s">
        <v>33</v>
      </c>
      <c r="GC145" s="5" t="s">
        <v>33</v>
      </c>
      <c r="GD145" s="5" t="s">
        <v>33</v>
      </c>
      <c r="GE145" s="5" t="s">
        <v>33</v>
      </c>
      <c r="GF145" s="5" t="s">
        <v>33</v>
      </c>
      <c r="GG145" s="5" t="s">
        <v>33</v>
      </c>
      <c r="GH145" s="5" t="s">
        <v>33</v>
      </c>
      <c r="GI145" s="5" t="s">
        <v>33</v>
      </c>
      <c r="GJ145" s="5" t="s">
        <v>33</v>
      </c>
      <c r="GK145" s="5" t="s">
        <v>33</v>
      </c>
      <c r="GL145" s="5" t="s">
        <v>33</v>
      </c>
      <c r="GM145" s="5">
        <v>408067</v>
      </c>
      <c r="GN145" s="5">
        <v>469761</v>
      </c>
      <c r="GO145" s="5">
        <v>396842</v>
      </c>
      <c r="GP145" s="5">
        <v>415437</v>
      </c>
      <c r="GQ145" s="5">
        <v>375275</v>
      </c>
      <c r="GR145" s="5">
        <v>395102</v>
      </c>
      <c r="GS145" s="5">
        <v>617320</v>
      </c>
      <c r="GT145" s="5">
        <v>1156705</v>
      </c>
      <c r="GU145" s="5">
        <v>614832</v>
      </c>
      <c r="GV145" s="5">
        <v>197492</v>
      </c>
      <c r="GW145" s="5">
        <v>243513</v>
      </c>
      <c r="GX145" s="5">
        <v>516805</v>
      </c>
      <c r="GY145" s="5">
        <v>297371</v>
      </c>
      <c r="GZ145" s="5">
        <v>480401</v>
      </c>
      <c r="HA145" s="5">
        <v>307265</v>
      </c>
      <c r="HB145" s="5">
        <v>214661</v>
      </c>
      <c r="HC145" s="5">
        <v>520473</v>
      </c>
      <c r="HD145" s="5">
        <v>273956</v>
      </c>
      <c r="HE145" s="5">
        <v>213059</v>
      </c>
      <c r="HF145" s="5">
        <v>307290</v>
      </c>
      <c r="HG145" s="5">
        <v>304269</v>
      </c>
      <c r="HH145" s="5">
        <v>180004</v>
      </c>
      <c r="HI145" s="5">
        <v>294503</v>
      </c>
      <c r="HJ145" s="5">
        <v>250532</v>
      </c>
      <c r="HK145" s="5">
        <v>290003</v>
      </c>
      <c r="HL145" s="5">
        <v>255979</v>
      </c>
      <c r="HM145" s="5">
        <v>289244</v>
      </c>
      <c r="HN145" s="5">
        <v>249469</v>
      </c>
      <c r="HO145" s="5">
        <v>193815</v>
      </c>
      <c r="HP145" s="5">
        <v>173858</v>
      </c>
      <c r="HQ145" s="5">
        <v>145991</v>
      </c>
      <c r="HR145" s="5">
        <v>114908</v>
      </c>
      <c r="HS145" s="5">
        <v>1445943</v>
      </c>
      <c r="HT145" s="5">
        <v>1518235</v>
      </c>
      <c r="HU145" s="5">
        <v>1616118</v>
      </c>
      <c r="HV145" s="5">
        <v>1615714</v>
      </c>
      <c r="HW145" s="5">
        <v>1658267</v>
      </c>
      <c r="HX145" s="5">
        <v>1690725</v>
      </c>
      <c r="HY145" s="5">
        <v>1657977</v>
      </c>
      <c r="HZ145" s="5">
        <v>1532855</v>
      </c>
      <c r="IA145" s="5">
        <v>1615672</v>
      </c>
      <c r="IB145" s="5">
        <v>1564429</v>
      </c>
      <c r="IC145" s="5">
        <v>1464962</v>
      </c>
      <c r="ID145" s="5">
        <v>1660436</v>
      </c>
      <c r="IE145" s="5">
        <v>1352542</v>
      </c>
      <c r="IF145" s="5">
        <v>1150529</v>
      </c>
      <c r="IG145" s="5">
        <v>1012244</v>
      </c>
      <c r="IH145" s="5">
        <v>761338</v>
      </c>
      <c r="II145" s="5">
        <v>696476</v>
      </c>
      <c r="IJ145" s="5">
        <v>622875</v>
      </c>
      <c r="IK145" s="5">
        <v>635446</v>
      </c>
      <c r="IL145" s="5">
        <v>623002</v>
      </c>
      <c r="IM145" s="5">
        <v>561876</v>
      </c>
      <c r="IN145" s="5">
        <v>584030</v>
      </c>
      <c r="IO145" s="5">
        <v>548723</v>
      </c>
      <c r="IP145" s="5">
        <v>427705</v>
      </c>
      <c r="IQ145" s="5">
        <v>440358</v>
      </c>
      <c r="IR145" s="5">
        <v>428534</v>
      </c>
      <c r="IS145" s="5">
        <v>420401</v>
      </c>
      <c r="IT145" s="5">
        <v>429923</v>
      </c>
      <c r="IU145" s="5">
        <v>444729</v>
      </c>
      <c r="IV145" s="5">
        <v>385464</v>
      </c>
      <c r="IW145" s="5">
        <v>390595</v>
      </c>
      <c r="IX145" s="5">
        <v>400171</v>
      </c>
      <c r="IY145" s="5">
        <v>97033</v>
      </c>
      <c r="IZ145" s="5">
        <v>112837</v>
      </c>
      <c r="JA145" s="5">
        <v>137700</v>
      </c>
      <c r="JB145" s="5">
        <v>157959</v>
      </c>
      <c r="JC145" s="5">
        <v>155339</v>
      </c>
      <c r="JD145" s="5">
        <v>152788</v>
      </c>
      <c r="JE145" s="5">
        <v>129950</v>
      </c>
      <c r="JF145" s="5">
        <v>185838</v>
      </c>
      <c r="JG145" s="5">
        <v>162027</v>
      </c>
      <c r="JH145" s="5">
        <v>138521</v>
      </c>
      <c r="JI145" s="5">
        <v>107740</v>
      </c>
      <c r="JJ145" s="5">
        <v>121495</v>
      </c>
      <c r="JK145" s="5">
        <v>114788</v>
      </c>
      <c r="JL145" s="5">
        <v>130482</v>
      </c>
      <c r="JM145" s="5">
        <v>113643</v>
      </c>
      <c r="JN145" s="5">
        <v>114610</v>
      </c>
      <c r="JO145" s="5">
        <v>125295</v>
      </c>
      <c r="JP145" s="5">
        <v>119068</v>
      </c>
      <c r="JQ145" s="5">
        <v>107798</v>
      </c>
      <c r="JR145" s="5">
        <v>105430</v>
      </c>
      <c r="JS145" s="5">
        <v>109539</v>
      </c>
      <c r="JT145" s="5">
        <v>116985</v>
      </c>
      <c r="JU145" s="5">
        <v>85408</v>
      </c>
      <c r="JV145" s="5">
        <v>60870</v>
      </c>
      <c r="JW145" s="5">
        <v>68459</v>
      </c>
      <c r="JX145" s="5">
        <v>68998</v>
      </c>
      <c r="JY145" s="5">
        <v>97299</v>
      </c>
      <c r="JZ145" s="5">
        <v>95656</v>
      </c>
      <c r="KA145" s="5">
        <v>89580</v>
      </c>
      <c r="KB145" s="5">
        <v>81591</v>
      </c>
      <c r="KC145" s="5">
        <v>100928</v>
      </c>
      <c r="KD145" s="5">
        <v>113190</v>
      </c>
      <c r="KE145" s="5">
        <v>423796</v>
      </c>
      <c r="KF145" s="5">
        <v>445815</v>
      </c>
      <c r="KG145" s="5">
        <v>249842</v>
      </c>
      <c r="KH145" s="5">
        <v>293123</v>
      </c>
      <c r="KI145" s="5">
        <v>270365</v>
      </c>
      <c r="KJ145" s="5">
        <v>275927</v>
      </c>
      <c r="KK145" s="5">
        <v>263488</v>
      </c>
      <c r="KL145" s="5">
        <v>263472</v>
      </c>
      <c r="KM145" s="5">
        <v>271469</v>
      </c>
      <c r="KN145" s="5">
        <v>266546</v>
      </c>
      <c r="KO145" s="5">
        <v>257780</v>
      </c>
      <c r="KP145" s="5">
        <v>249541</v>
      </c>
      <c r="KQ145" s="5">
        <v>173767</v>
      </c>
      <c r="KR145" s="5">
        <v>171184</v>
      </c>
      <c r="KS145" s="5">
        <v>116555</v>
      </c>
      <c r="KT145" s="5">
        <v>108833</v>
      </c>
      <c r="KU145" s="5">
        <v>107675</v>
      </c>
      <c r="KV145" s="5">
        <v>71888</v>
      </c>
      <c r="KW145" s="5">
        <v>60203</v>
      </c>
      <c r="KX145" s="5">
        <v>7746</v>
      </c>
      <c r="KY145" s="5">
        <v>11806</v>
      </c>
      <c r="KZ145" s="5">
        <v>9397</v>
      </c>
      <c r="LA145" s="5">
        <v>7827</v>
      </c>
      <c r="LB145" s="5">
        <v>2626</v>
      </c>
      <c r="LC145" s="5">
        <v>4383</v>
      </c>
      <c r="LD145" s="5">
        <v>5026</v>
      </c>
      <c r="LE145" s="5">
        <v>5456</v>
      </c>
      <c r="LF145" s="5">
        <v>5138</v>
      </c>
      <c r="LG145" s="5">
        <v>4703</v>
      </c>
      <c r="LH145" s="5">
        <v>4858</v>
      </c>
      <c r="LI145" s="5">
        <v>4201</v>
      </c>
      <c r="LJ145" s="5">
        <v>4507</v>
      </c>
      <c r="LK145" s="5">
        <v>0</v>
      </c>
      <c r="LL145" s="5">
        <v>0</v>
      </c>
      <c r="LM145" s="5">
        <v>0</v>
      </c>
      <c r="LN145" s="5">
        <v>0</v>
      </c>
      <c r="LO145" s="5">
        <v>0</v>
      </c>
      <c r="LP145" s="5">
        <v>0</v>
      </c>
      <c r="LQ145" s="5">
        <v>0</v>
      </c>
      <c r="LR145" s="5">
        <v>0</v>
      </c>
      <c r="LS145" s="5">
        <v>0</v>
      </c>
      <c r="LT145" s="5">
        <v>0</v>
      </c>
      <c r="LU145" s="5">
        <v>0</v>
      </c>
      <c r="LV145" s="5">
        <v>0</v>
      </c>
      <c r="LW145" s="5">
        <v>0</v>
      </c>
      <c r="LX145" s="5">
        <v>0</v>
      </c>
      <c r="LY145" s="5">
        <v>0</v>
      </c>
      <c r="LZ145" s="5">
        <v>0</v>
      </c>
      <c r="MA145" s="5">
        <v>0</v>
      </c>
      <c r="MB145" s="5">
        <v>0</v>
      </c>
      <c r="MC145" s="5">
        <v>316</v>
      </c>
      <c r="MD145" s="5">
        <v>7878</v>
      </c>
      <c r="ME145" s="5">
        <v>6931</v>
      </c>
      <c r="MF145" s="5">
        <v>6466</v>
      </c>
      <c r="MG145" s="5">
        <v>7316</v>
      </c>
      <c r="MH145" s="5">
        <v>4426</v>
      </c>
      <c r="MI145" s="5">
        <v>3984</v>
      </c>
      <c r="MJ145" s="5">
        <v>5613</v>
      </c>
      <c r="MK145" s="5">
        <v>5666</v>
      </c>
      <c r="ML145" s="5">
        <v>5890</v>
      </c>
      <c r="MM145" s="5">
        <v>4579</v>
      </c>
      <c r="MN145" s="5">
        <v>4792</v>
      </c>
      <c r="MO145" s="5">
        <v>4718</v>
      </c>
      <c r="MP145" s="5">
        <v>5773</v>
      </c>
      <c r="MQ145" s="5">
        <v>5319</v>
      </c>
      <c r="MR145" s="5">
        <v>5354</v>
      </c>
      <c r="MS145" s="5">
        <v>4669</v>
      </c>
      <c r="MT145" s="5">
        <v>5053</v>
      </c>
      <c r="MU145" s="5">
        <v>4664</v>
      </c>
      <c r="MV145" s="5">
        <v>5290</v>
      </c>
      <c r="MW145" s="5">
        <v>4983</v>
      </c>
      <c r="MX145" s="5">
        <v>4868</v>
      </c>
      <c r="MY145" s="5">
        <v>5393</v>
      </c>
      <c r="MZ145" s="5">
        <v>5542</v>
      </c>
      <c r="NA145" s="5">
        <v>6383</v>
      </c>
      <c r="NB145" s="5">
        <v>5548</v>
      </c>
      <c r="NC145" s="5">
        <v>29</v>
      </c>
      <c r="ND145" s="5">
        <v>16</v>
      </c>
      <c r="NE145" s="5" t="s">
        <v>33</v>
      </c>
      <c r="NF145" s="5" t="s">
        <v>33</v>
      </c>
      <c r="NG145" s="5" t="s">
        <v>33</v>
      </c>
      <c r="NH145" s="5" t="s">
        <v>33</v>
      </c>
      <c r="NI145" s="5" t="s">
        <v>33</v>
      </c>
      <c r="NJ145" s="5" t="s">
        <v>33</v>
      </c>
      <c r="NK145" s="5" t="s">
        <v>33</v>
      </c>
      <c r="NL145" s="5" t="s">
        <v>33</v>
      </c>
      <c r="NM145" s="5" t="s">
        <v>33</v>
      </c>
      <c r="NN145" s="5" t="s">
        <v>33</v>
      </c>
      <c r="NO145" s="5" t="s">
        <v>33</v>
      </c>
      <c r="NP145" s="5" t="s">
        <v>33</v>
      </c>
      <c r="NQ145" s="5" t="s">
        <v>33</v>
      </c>
      <c r="NR145" s="5" t="s">
        <v>33</v>
      </c>
      <c r="NS145" s="5" t="s">
        <v>33</v>
      </c>
      <c r="NT145" s="5" t="s">
        <v>33</v>
      </c>
      <c r="NU145" s="5" t="s">
        <v>33</v>
      </c>
      <c r="NV145" s="5" t="s">
        <v>33</v>
      </c>
      <c r="NW145" s="5">
        <v>0</v>
      </c>
      <c r="NX145" s="5">
        <v>0</v>
      </c>
      <c r="NY145" s="5">
        <v>0</v>
      </c>
      <c r="NZ145" s="5">
        <v>0</v>
      </c>
      <c r="OA145" s="5">
        <v>0</v>
      </c>
      <c r="OB145" s="5">
        <v>0</v>
      </c>
      <c r="OC145" s="5">
        <v>0</v>
      </c>
      <c r="OD145" s="5">
        <v>0</v>
      </c>
      <c r="OE145" s="5">
        <v>0</v>
      </c>
      <c r="OF145" s="5">
        <v>0</v>
      </c>
      <c r="OG145" s="5">
        <v>0</v>
      </c>
      <c r="OH145" s="5">
        <v>0</v>
      </c>
      <c r="OI145" s="5">
        <v>0</v>
      </c>
      <c r="OJ145" s="5">
        <v>0</v>
      </c>
      <c r="OK145" s="5" t="s">
        <v>33</v>
      </c>
      <c r="OL145" s="5" t="s">
        <v>33</v>
      </c>
      <c r="OM145" s="5" t="s">
        <v>33</v>
      </c>
      <c r="ON145" s="5" t="s">
        <v>33</v>
      </c>
      <c r="OO145" s="5" t="s">
        <v>33</v>
      </c>
      <c r="OP145" s="5" t="s">
        <v>33</v>
      </c>
      <c r="OQ145" s="5" t="s">
        <v>33</v>
      </c>
      <c r="OR145" s="5" t="s">
        <v>33</v>
      </c>
      <c r="OS145" s="5" t="s">
        <v>33</v>
      </c>
      <c r="OT145" s="5" t="s">
        <v>33</v>
      </c>
      <c r="OU145" s="5" t="s">
        <v>33</v>
      </c>
      <c r="OV145" s="5" t="s">
        <v>33</v>
      </c>
      <c r="OW145" s="5" t="s">
        <v>33</v>
      </c>
      <c r="OX145" s="5" t="s">
        <v>33</v>
      </c>
      <c r="OY145" s="5" t="s">
        <v>33</v>
      </c>
      <c r="OZ145" s="5" t="s">
        <v>33</v>
      </c>
      <c r="PA145" s="5" t="s">
        <v>33</v>
      </c>
      <c r="PB145" s="5" t="s">
        <v>33</v>
      </c>
      <c r="PC145" s="5">
        <v>22979</v>
      </c>
      <c r="PD145" s="5">
        <v>24329</v>
      </c>
      <c r="PE145" s="5">
        <v>26274</v>
      </c>
      <c r="PF145" s="5">
        <v>32773</v>
      </c>
      <c r="PG145" s="5">
        <v>27948</v>
      </c>
      <c r="PH145" s="5">
        <v>37205</v>
      </c>
      <c r="PI145" s="5">
        <v>37887</v>
      </c>
      <c r="PJ145" s="5">
        <v>36755</v>
      </c>
      <c r="PK145" s="5">
        <v>35034</v>
      </c>
      <c r="PL145" s="5">
        <v>34553</v>
      </c>
      <c r="PM145" s="5">
        <v>34017</v>
      </c>
      <c r="PN145" s="5">
        <v>38708</v>
      </c>
      <c r="PO145" s="5">
        <v>34433</v>
      </c>
      <c r="PP145" s="5">
        <v>33081</v>
      </c>
      <c r="PQ145" s="5">
        <v>32609</v>
      </c>
      <c r="PR145" s="5">
        <v>32321</v>
      </c>
      <c r="PS145" s="5">
        <v>33529</v>
      </c>
      <c r="PT145" s="5">
        <v>32623</v>
      </c>
      <c r="PU145" s="5">
        <v>34579</v>
      </c>
      <c r="PV145" s="5">
        <v>30877</v>
      </c>
      <c r="PW145" s="5">
        <v>28518</v>
      </c>
      <c r="PX145" s="5">
        <v>27244</v>
      </c>
      <c r="PY145" s="5">
        <v>23797</v>
      </c>
      <c r="PZ145" s="5">
        <v>29490</v>
      </c>
      <c r="QA145" s="5">
        <v>29275</v>
      </c>
      <c r="QB145" s="5">
        <v>34584</v>
      </c>
      <c r="QC145" s="5">
        <v>41313</v>
      </c>
      <c r="QD145" s="5">
        <v>43513</v>
      </c>
      <c r="QE145" s="5">
        <v>45438</v>
      </c>
      <c r="QF145" s="5">
        <v>44251</v>
      </c>
      <c r="QG145" s="5">
        <v>42292</v>
      </c>
      <c r="QH145" s="5">
        <v>43171</v>
      </c>
      <c r="QI145" s="5">
        <v>56692</v>
      </c>
      <c r="QJ145" s="5">
        <v>54868</v>
      </c>
      <c r="QK145" s="5">
        <v>52102</v>
      </c>
      <c r="QL145" s="5">
        <v>60102</v>
      </c>
      <c r="QM145" s="5">
        <v>52655</v>
      </c>
      <c r="QN145" s="5">
        <v>42926</v>
      </c>
      <c r="QO145" s="5">
        <v>54565</v>
      </c>
      <c r="QP145" s="5">
        <v>54387</v>
      </c>
      <c r="QQ145" s="5">
        <v>59036</v>
      </c>
      <c r="QR145" s="5">
        <v>55331</v>
      </c>
      <c r="QS145" s="5">
        <v>47721</v>
      </c>
      <c r="QT145" s="5">
        <v>52780</v>
      </c>
      <c r="QU145" s="5">
        <v>38704</v>
      </c>
      <c r="QV145" s="5">
        <v>37020</v>
      </c>
      <c r="QW145" s="5">
        <v>34549</v>
      </c>
      <c r="QX145" s="5">
        <v>32902</v>
      </c>
      <c r="QY145" s="5">
        <v>38895</v>
      </c>
      <c r="QZ145" s="5">
        <v>40346</v>
      </c>
      <c r="RA145" s="5">
        <v>37105</v>
      </c>
      <c r="RB145" s="5">
        <v>40712</v>
      </c>
      <c r="RC145" s="5">
        <v>34076</v>
      </c>
      <c r="RD145" s="5">
        <v>36787</v>
      </c>
      <c r="RE145" s="5">
        <v>29542</v>
      </c>
      <c r="RF145" s="5">
        <v>27089</v>
      </c>
      <c r="RG145" s="5">
        <v>28821</v>
      </c>
      <c r="RH145" s="5">
        <v>36687</v>
      </c>
      <c r="RI145" s="5">
        <v>38675</v>
      </c>
      <c r="RJ145" s="5">
        <v>36524</v>
      </c>
      <c r="RK145" s="5">
        <v>36538</v>
      </c>
      <c r="RL145" s="5">
        <v>36339</v>
      </c>
      <c r="RM145" s="5">
        <v>33640</v>
      </c>
      <c r="RN145" s="5">
        <v>38399</v>
      </c>
      <c r="RO145" s="5">
        <v>45587</v>
      </c>
      <c r="RP145" s="5">
        <v>50882</v>
      </c>
      <c r="RQ145" s="5">
        <v>51647</v>
      </c>
      <c r="RR145" s="5">
        <v>52387</v>
      </c>
      <c r="RS145" s="5">
        <v>54234</v>
      </c>
      <c r="RT145" s="5">
        <v>53327</v>
      </c>
      <c r="RU145" s="5">
        <v>54545</v>
      </c>
      <c r="RV145" s="5">
        <v>29677</v>
      </c>
      <c r="RW145" s="5">
        <v>74368</v>
      </c>
      <c r="RX145" s="5">
        <v>73889</v>
      </c>
      <c r="RY145" s="5">
        <v>50090</v>
      </c>
      <c r="RZ145" s="5">
        <v>93666</v>
      </c>
      <c r="SA145" s="5">
        <v>38456</v>
      </c>
      <c r="SB145" s="5">
        <v>38790</v>
      </c>
      <c r="SC145" s="5">
        <v>39880</v>
      </c>
      <c r="SD145" s="5">
        <v>32835</v>
      </c>
      <c r="SE145" s="5">
        <v>34097</v>
      </c>
      <c r="SF145" s="5">
        <v>38786</v>
      </c>
      <c r="SG145" s="5">
        <v>34283</v>
      </c>
      <c r="SH145" s="5">
        <v>31604</v>
      </c>
      <c r="SI145" s="5">
        <v>32752</v>
      </c>
      <c r="SJ145" s="5">
        <v>32405</v>
      </c>
      <c r="SK145" s="5">
        <v>34940</v>
      </c>
      <c r="SL145" s="5">
        <v>31958</v>
      </c>
      <c r="SM145" s="5">
        <v>28448</v>
      </c>
      <c r="SN145" s="5">
        <v>35578</v>
      </c>
      <c r="SO145" s="5">
        <v>28811</v>
      </c>
      <c r="SP145" s="5">
        <v>27399</v>
      </c>
      <c r="SQ145" s="5">
        <v>27925</v>
      </c>
      <c r="SR145" s="5">
        <v>25548</v>
      </c>
      <c r="SS145" s="5">
        <v>25861</v>
      </c>
      <c r="ST145" s="5">
        <v>25629</v>
      </c>
      <c r="SU145" s="5">
        <v>62887</v>
      </c>
      <c r="SV145" s="5">
        <v>63993</v>
      </c>
      <c r="SW145" s="5">
        <v>46852</v>
      </c>
      <c r="SX145" s="5">
        <v>48032</v>
      </c>
      <c r="SY145" s="5">
        <v>65658</v>
      </c>
      <c r="SZ145" s="5">
        <v>50321</v>
      </c>
      <c r="TA145" s="5">
        <v>51157</v>
      </c>
      <c r="TB145" s="5">
        <v>-22531</v>
      </c>
      <c r="TC145" s="5">
        <v>58126</v>
      </c>
      <c r="TD145" s="5">
        <v>59183</v>
      </c>
      <c r="TE145" s="5">
        <v>51828</v>
      </c>
      <c r="TF145" s="5">
        <v>52136</v>
      </c>
      <c r="TG145" s="5">
        <v>40301</v>
      </c>
      <c r="TH145" s="5">
        <v>39704</v>
      </c>
      <c r="TI145" s="5">
        <v>32105</v>
      </c>
      <c r="TJ145" s="5">
        <v>28662</v>
      </c>
      <c r="TK145" s="5">
        <v>36726</v>
      </c>
      <c r="TL145" s="5">
        <v>36345</v>
      </c>
      <c r="TM145" s="5">
        <v>35036</v>
      </c>
      <c r="TN145" s="5">
        <v>37888</v>
      </c>
      <c r="TO145" s="5">
        <v>50507</v>
      </c>
      <c r="TP145" s="5">
        <v>49531</v>
      </c>
      <c r="TQ145" s="5">
        <v>57195</v>
      </c>
      <c r="TR145" s="5">
        <v>66145</v>
      </c>
      <c r="TS145" s="5">
        <v>68279</v>
      </c>
      <c r="TT145" s="5">
        <v>63689</v>
      </c>
      <c r="TU145" s="5">
        <v>57906</v>
      </c>
      <c r="TV145" s="5">
        <v>47424</v>
      </c>
      <c r="TW145" s="5">
        <v>38768</v>
      </c>
      <c r="TX145" s="5">
        <v>38273</v>
      </c>
      <c r="TY145" s="5">
        <v>34264</v>
      </c>
      <c r="TZ145" s="5">
        <v>29415</v>
      </c>
      <c r="UA145" s="5">
        <v>56</v>
      </c>
      <c r="UB145" s="5">
        <v>59</v>
      </c>
      <c r="UC145" s="5">
        <v>80</v>
      </c>
      <c r="UD145" s="5">
        <v>355</v>
      </c>
      <c r="UE145" s="5">
        <v>680</v>
      </c>
      <c r="UF145" s="5">
        <v>893</v>
      </c>
      <c r="UG145" s="5">
        <v>845</v>
      </c>
      <c r="UH145" s="5">
        <v>835</v>
      </c>
      <c r="UI145" s="5">
        <v>743</v>
      </c>
      <c r="UJ145" s="5">
        <v>233</v>
      </c>
      <c r="UK145" s="5">
        <v>0</v>
      </c>
      <c r="UL145" s="5">
        <v>277</v>
      </c>
      <c r="UM145" s="5">
        <v>260</v>
      </c>
      <c r="UN145" s="5">
        <v>235</v>
      </c>
      <c r="UO145" s="5">
        <v>0</v>
      </c>
      <c r="UP145" s="5">
        <v>0</v>
      </c>
      <c r="UQ145" s="5">
        <v>0</v>
      </c>
      <c r="UR145" s="5">
        <v>11</v>
      </c>
      <c r="US145" s="5">
        <v>-65</v>
      </c>
      <c r="UT145" s="5">
        <v>1</v>
      </c>
      <c r="UU145" s="5">
        <v>24</v>
      </c>
      <c r="UV145" s="5">
        <v>349</v>
      </c>
      <c r="UW145" s="5">
        <v>12</v>
      </c>
      <c r="UX145" s="5">
        <v>573</v>
      </c>
      <c r="UY145" s="5">
        <v>87</v>
      </c>
      <c r="UZ145" s="5">
        <v>56</v>
      </c>
      <c r="VA145" s="5">
        <v>-221</v>
      </c>
      <c r="VB145" s="5">
        <v>172</v>
      </c>
      <c r="VC145" s="5">
        <v>486</v>
      </c>
      <c r="VD145" s="5">
        <v>194</v>
      </c>
      <c r="VE145" s="5">
        <v>212</v>
      </c>
      <c r="VF145" s="5">
        <v>252</v>
      </c>
      <c r="VG145" s="5">
        <v>118546</v>
      </c>
      <c r="VH145" s="5">
        <v>143497</v>
      </c>
      <c r="VI145" s="5">
        <v>129487</v>
      </c>
      <c r="VJ145" s="5">
        <v>134399</v>
      </c>
      <c r="VK145" s="5">
        <v>143421</v>
      </c>
      <c r="VL145" s="5">
        <v>164123</v>
      </c>
      <c r="VM145" s="5">
        <v>192295</v>
      </c>
      <c r="VN145" s="5">
        <v>227637</v>
      </c>
      <c r="VO145" s="5">
        <v>216649</v>
      </c>
      <c r="VP145" s="5">
        <v>230113</v>
      </c>
      <c r="VQ145" s="5">
        <v>170792</v>
      </c>
      <c r="VR145" s="5">
        <v>171289</v>
      </c>
      <c r="VS145" s="5">
        <v>160728</v>
      </c>
      <c r="VT145" s="5">
        <v>184652</v>
      </c>
      <c r="VU145" s="5">
        <v>167666</v>
      </c>
      <c r="VV145" s="5">
        <v>207052</v>
      </c>
      <c r="VW145" s="5">
        <v>169878</v>
      </c>
      <c r="VX145" s="5">
        <v>154581</v>
      </c>
      <c r="VY145" s="5">
        <v>135363</v>
      </c>
      <c r="VZ145" s="5">
        <v>186942</v>
      </c>
      <c r="WA145" s="5">
        <v>149689</v>
      </c>
      <c r="WB145" s="5">
        <v>146593</v>
      </c>
      <c r="WC145" s="5">
        <v>113920</v>
      </c>
      <c r="WD145" s="5">
        <v>104309</v>
      </c>
      <c r="WE145" s="5">
        <v>109242</v>
      </c>
      <c r="WF145" s="5">
        <v>160408</v>
      </c>
      <c r="WG145" s="5">
        <v>98924</v>
      </c>
      <c r="WH145" s="5">
        <v>87696</v>
      </c>
      <c r="WI145" s="5">
        <v>82719</v>
      </c>
      <c r="WJ145" s="5">
        <v>77478</v>
      </c>
      <c r="WK145" s="5">
        <v>74838</v>
      </c>
      <c r="WL145" s="5">
        <v>96374</v>
      </c>
      <c r="WM145" s="5">
        <v>37</v>
      </c>
      <c r="WN145" s="5">
        <v>97</v>
      </c>
      <c r="WO145" s="5">
        <v>1018</v>
      </c>
      <c r="WP145" s="5">
        <v>61</v>
      </c>
      <c r="WQ145" s="5">
        <v>1359</v>
      </c>
      <c r="WR145" s="5">
        <v>1624</v>
      </c>
      <c r="WS145" s="5">
        <v>1561</v>
      </c>
      <c r="WT145" s="5">
        <v>2316</v>
      </c>
      <c r="WU145" s="5">
        <v>3226</v>
      </c>
      <c r="WV145" s="5">
        <v>3767</v>
      </c>
      <c r="WW145" s="5">
        <v>3214</v>
      </c>
      <c r="WX145" s="5">
        <v>3777</v>
      </c>
      <c r="WY145" s="5">
        <v>3086</v>
      </c>
      <c r="WZ145" s="5">
        <v>3209</v>
      </c>
      <c r="XA145" s="5">
        <v>2901</v>
      </c>
      <c r="XB145" s="5">
        <v>3128</v>
      </c>
      <c r="XC145" s="5">
        <v>3235</v>
      </c>
      <c r="XD145" s="5">
        <v>2301</v>
      </c>
      <c r="XE145" s="5">
        <v>3367</v>
      </c>
      <c r="XF145" s="5">
        <v>2739</v>
      </c>
      <c r="XG145" s="5">
        <v>1714</v>
      </c>
      <c r="XH145" s="5">
        <v>93</v>
      </c>
      <c r="XI145" s="5">
        <v>3331</v>
      </c>
      <c r="XJ145" s="5">
        <v>3513</v>
      </c>
      <c r="XK145" s="5">
        <v>3876</v>
      </c>
      <c r="XL145" s="5">
        <v>5374</v>
      </c>
      <c r="XM145" s="5">
        <v>5899</v>
      </c>
      <c r="XN145" s="5">
        <v>4040</v>
      </c>
      <c r="XO145" s="5">
        <v>4007</v>
      </c>
      <c r="XP145" s="5">
        <v>4463</v>
      </c>
      <c r="XQ145" s="5">
        <v>4281</v>
      </c>
      <c r="XR145" s="5">
        <v>6930</v>
      </c>
      <c r="XS145" s="1">
        <v>20847</v>
      </c>
      <c r="XT145" s="3" t="s">
        <v>180</v>
      </c>
      <c r="XU145" s="3" t="s">
        <v>180</v>
      </c>
      <c r="XV145" s="3" t="s">
        <v>180</v>
      </c>
      <c r="XW145" s="3" t="s">
        <v>179</v>
      </c>
      <c r="XX145" s="3" t="s">
        <v>180</v>
      </c>
      <c r="XY145" s="3" t="s">
        <v>180</v>
      </c>
      <c r="XZ145" s="3" t="s">
        <v>242</v>
      </c>
    </row>
    <row r="146" spans="1:650" x14ac:dyDescent="0.3">
      <c r="A146" s="6" t="s">
        <v>177</v>
      </c>
      <c r="B146" s="1">
        <v>4008669</v>
      </c>
      <c r="C146" s="5">
        <v>2705</v>
      </c>
      <c r="D146" s="5">
        <v>150</v>
      </c>
      <c r="E146" s="5">
        <v>198</v>
      </c>
      <c r="F146" s="5">
        <v>0</v>
      </c>
      <c r="G146" s="5">
        <v>0</v>
      </c>
      <c r="H146" s="5">
        <v>13521</v>
      </c>
      <c r="I146" s="5">
        <v>45</v>
      </c>
      <c r="J146" s="5">
        <v>2170</v>
      </c>
      <c r="K146" s="5">
        <v>-3156</v>
      </c>
      <c r="L146" s="5">
        <v>4475</v>
      </c>
      <c r="M146" s="5">
        <v>4</v>
      </c>
      <c r="N146" s="5">
        <v>25</v>
      </c>
      <c r="O146" s="5">
        <v>58</v>
      </c>
      <c r="P146" s="5">
        <v>453</v>
      </c>
      <c r="Q146" s="5">
        <v>174</v>
      </c>
      <c r="R146" s="5">
        <v>66</v>
      </c>
      <c r="S146" s="5">
        <v>40</v>
      </c>
      <c r="T146" s="5">
        <v>2026</v>
      </c>
      <c r="U146" s="5">
        <v>0</v>
      </c>
      <c r="V146" s="5">
        <v>0</v>
      </c>
      <c r="W146" s="5">
        <v>0</v>
      </c>
      <c r="X146" s="5">
        <v>0</v>
      </c>
      <c r="Y146" s="5">
        <v>0</v>
      </c>
      <c r="Z146" s="5">
        <v>0</v>
      </c>
      <c r="AA146" s="5">
        <v>0</v>
      </c>
      <c r="AB146" s="5">
        <v>0</v>
      </c>
      <c r="AC146" s="5">
        <v>0</v>
      </c>
      <c r="AD146" s="5">
        <v>0</v>
      </c>
      <c r="AE146" s="5">
        <v>0</v>
      </c>
      <c r="AF146" s="5">
        <v>0</v>
      </c>
      <c r="AG146" s="5">
        <v>0</v>
      </c>
      <c r="AH146" s="5">
        <v>0</v>
      </c>
      <c r="AI146" s="5">
        <v>23720</v>
      </c>
      <c r="AJ146" s="5">
        <v>152637</v>
      </c>
      <c r="AK146" s="5">
        <v>143386</v>
      </c>
      <c r="AL146" s="5">
        <v>341414</v>
      </c>
      <c r="AM146" s="5">
        <v>63897</v>
      </c>
      <c r="AN146" s="5">
        <v>322864</v>
      </c>
      <c r="AO146" s="5">
        <v>33643</v>
      </c>
      <c r="AP146" s="5">
        <v>171166</v>
      </c>
      <c r="AQ146" s="5">
        <v>292159</v>
      </c>
      <c r="AR146" s="5">
        <v>283010</v>
      </c>
      <c r="AS146" s="5">
        <v>162979</v>
      </c>
      <c r="AT146" s="5">
        <v>178038</v>
      </c>
      <c r="AU146" s="5">
        <v>18071</v>
      </c>
      <c r="AV146" s="5">
        <v>18675</v>
      </c>
      <c r="AW146" s="5">
        <v>180199</v>
      </c>
      <c r="AX146" s="5">
        <v>42211</v>
      </c>
      <c r="AY146" s="5">
        <v>67126</v>
      </c>
      <c r="AZ146" s="5">
        <v>33615</v>
      </c>
      <c r="BA146" s="5">
        <v>48867</v>
      </c>
      <c r="BB146" s="5">
        <v>17542</v>
      </c>
      <c r="BC146" s="5">
        <v>10788</v>
      </c>
      <c r="BD146" s="5">
        <v>3461</v>
      </c>
      <c r="BE146" s="5">
        <v>6715</v>
      </c>
      <c r="BF146" s="5">
        <v>3245</v>
      </c>
      <c r="BG146" s="5">
        <v>13498</v>
      </c>
      <c r="BH146" s="5">
        <v>54615</v>
      </c>
      <c r="BI146" s="5">
        <v>13407</v>
      </c>
      <c r="BJ146" s="5">
        <v>18312</v>
      </c>
      <c r="BK146" s="5">
        <v>8051</v>
      </c>
      <c r="BL146" s="5">
        <v>8013</v>
      </c>
      <c r="BM146" s="5">
        <v>4914</v>
      </c>
      <c r="BN146" s="5">
        <v>14775</v>
      </c>
      <c r="BO146" s="5">
        <v>0</v>
      </c>
      <c r="BP146" s="5">
        <v>0</v>
      </c>
      <c r="BQ146" s="5">
        <v>0</v>
      </c>
      <c r="BR146" s="5">
        <v>0</v>
      </c>
      <c r="BS146" s="5">
        <v>0</v>
      </c>
      <c r="BT146" s="5">
        <v>0</v>
      </c>
      <c r="BU146" s="5">
        <v>0</v>
      </c>
      <c r="BV146" s="5">
        <v>0</v>
      </c>
      <c r="BW146" s="5">
        <v>0</v>
      </c>
      <c r="BX146" s="5">
        <v>0</v>
      </c>
      <c r="BY146" s="5">
        <v>0</v>
      </c>
      <c r="BZ146" s="5">
        <v>0</v>
      </c>
      <c r="CA146" s="5">
        <v>41</v>
      </c>
      <c r="CB146" s="5">
        <v>0</v>
      </c>
      <c r="CC146" s="5">
        <v>0</v>
      </c>
      <c r="CD146" s="5">
        <v>0</v>
      </c>
      <c r="CE146" s="5">
        <v>0</v>
      </c>
      <c r="CF146" s="5">
        <v>0</v>
      </c>
      <c r="CG146" s="5">
        <v>13939</v>
      </c>
      <c r="CH146" s="5">
        <v>16971</v>
      </c>
      <c r="CI146" s="5">
        <v>12957</v>
      </c>
      <c r="CJ146" s="5">
        <v>14230</v>
      </c>
      <c r="CK146" s="5">
        <v>11551</v>
      </c>
      <c r="CL146" s="5">
        <v>14145</v>
      </c>
      <c r="CM146" s="5">
        <v>8579</v>
      </c>
      <c r="CN146" s="5">
        <v>6246</v>
      </c>
      <c r="CO146" s="5">
        <v>12685</v>
      </c>
      <c r="CP146" s="5">
        <v>6967</v>
      </c>
      <c r="CQ146" s="5">
        <v>6435</v>
      </c>
      <c r="CR146" s="5">
        <v>10038</v>
      </c>
      <c r="CS146" s="5">
        <v>17853</v>
      </c>
      <c r="CT146" s="5">
        <v>3753</v>
      </c>
      <c r="CU146" s="5">
        <v>190397</v>
      </c>
      <c r="CV146" s="5">
        <v>152212</v>
      </c>
      <c r="CW146" s="5">
        <v>178661</v>
      </c>
      <c r="CX146" s="5">
        <v>124143</v>
      </c>
      <c r="CY146" s="5">
        <v>96376</v>
      </c>
      <c r="CZ146" s="5">
        <v>109817</v>
      </c>
      <c r="DA146" s="5">
        <v>105645</v>
      </c>
      <c r="DB146" s="5">
        <v>84748</v>
      </c>
      <c r="DC146" s="5">
        <v>103242</v>
      </c>
      <c r="DD146" s="5">
        <v>116799</v>
      </c>
      <c r="DE146" s="5">
        <v>153047</v>
      </c>
      <c r="DF146" s="5">
        <v>111797</v>
      </c>
      <c r="DG146" s="5">
        <v>99134</v>
      </c>
      <c r="DH146" s="5">
        <v>82298</v>
      </c>
      <c r="DI146" s="5">
        <v>101777</v>
      </c>
      <c r="DJ146" s="5">
        <v>101580</v>
      </c>
      <c r="DK146" s="5">
        <v>91036</v>
      </c>
      <c r="DL146" s="5">
        <v>35176</v>
      </c>
      <c r="DM146" s="5">
        <v>49411</v>
      </c>
      <c r="DN146" s="5">
        <v>56858</v>
      </c>
      <c r="DO146" s="5">
        <v>62926</v>
      </c>
      <c r="DP146" s="5">
        <v>37436</v>
      </c>
      <c r="DQ146" s="5">
        <v>47760</v>
      </c>
      <c r="DR146" s="5">
        <v>54670</v>
      </c>
      <c r="DS146" s="5">
        <v>41872</v>
      </c>
      <c r="DT146" s="5">
        <v>41261</v>
      </c>
      <c r="DU146" s="5">
        <v>39442</v>
      </c>
      <c r="DV146" s="5">
        <v>32022</v>
      </c>
      <c r="DW146" s="5">
        <v>32713</v>
      </c>
      <c r="DX146" s="5">
        <v>28681</v>
      </c>
      <c r="DY146" s="5">
        <v>35942</v>
      </c>
      <c r="DZ146" s="5">
        <v>31900</v>
      </c>
      <c r="EA146" s="5">
        <v>13712</v>
      </c>
      <c r="EB146" s="5">
        <v>17097</v>
      </c>
      <c r="EC146" s="5">
        <v>15440</v>
      </c>
      <c r="ED146" s="5">
        <v>12446</v>
      </c>
      <c r="EE146" s="5">
        <v>6600</v>
      </c>
      <c r="EF146" s="5">
        <v>5769</v>
      </c>
      <c r="EG146" s="5">
        <v>3332</v>
      </c>
      <c r="EH146" s="5">
        <v>9554</v>
      </c>
      <c r="EI146" s="5">
        <v>5378</v>
      </c>
      <c r="EJ146" s="5">
        <v>2663</v>
      </c>
      <c r="EK146" s="5">
        <v>3724</v>
      </c>
      <c r="EL146" s="5">
        <v>4985</v>
      </c>
      <c r="EM146" s="5">
        <v>2665</v>
      </c>
      <c r="EN146" s="5">
        <v>3592</v>
      </c>
      <c r="EO146" s="5">
        <v>6221</v>
      </c>
      <c r="EP146" s="5">
        <v>7098</v>
      </c>
      <c r="EQ146" s="5">
        <v>9396</v>
      </c>
      <c r="ER146" s="5">
        <v>2530</v>
      </c>
      <c r="ES146" s="5">
        <v>5624</v>
      </c>
      <c r="ET146" s="5">
        <v>7561</v>
      </c>
      <c r="EU146" s="5">
        <v>2847</v>
      </c>
      <c r="EV146" s="5">
        <v>5868</v>
      </c>
      <c r="EW146" s="5">
        <v>7358</v>
      </c>
      <c r="EX146" s="5">
        <v>2868</v>
      </c>
      <c r="EY146" s="5">
        <v>14435</v>
      </c>
      <c r="EZ146" s="5">
        <v>5762</v>
      </c>
      <c r="FA146" s="5">
        <v>15111</v>
      </c>
      <c r="FB146" s="5">
        <v>8619</v>
      </c>
      <c r="FC146" s="5">
        <v>4225</v>
      </c>
      <c r="FD146" s="5">
        <v>1626</v>
      </c>
      <c r="FE146" s="5">
        <v>1447</v>
      </c>
      <c r="FF146" s="5">
        <v>1353</v>
      </c>
      <c r="FG146" s="5">
        <v>0</v>
      </c>
      <c r="FH146" s="5">
        <v>0</v>
      </c>
      <c r="FI146" s="5">
        <v>0</v>
      </c>
      <c r="FJ146" s="5">
        <v>0</v>
      </c>
      <c r="FK146" s="5">
        <v>0</v>
      </c>
      <c r="FL146" s="5">
        <v>0</v>
      </c>
      <c r="FM146" s="5">
        <v>0</v>
      </c>
      <c r="FN146" s="5">
        <v>0</v>
      </c>
      <c r="FO146" s="5">
        <v>0</v>
      </c>
      <c r="FP146" s="5">
        <v>0</v>
      </c>
      <c r="FQ146" s="5">
        <v>0</v>
      </c>
      <c r="FR146" s="5">
        <v>0</v>
      </c>
      <c r="FS146" s="5">
        <v>0</v>
      </c>
      <c r="FT146" s="5">
        <v>0</v>
      </c>
      <c r="FU146" s="5" t="s">
        <v>33</v>
      </c>
      <c r="FV146" s="5" t="s">
        <v>33</v>
      </c>
      <c r="FW146" s="5" t="s">
        <v>33</v>
      </c>
      <c r="FX146" s="5" t="s">
        <v>33</v>
      </c>
      <c r="FY146" s="5" t="s">
        <v>33</v>
      </c>
      <c r="FZ146" s="5" t="s">
        <v>33</v>
      </c>
      <c r="GA146" s="5" t="s">
        <v>33</v>
      </c>
      <c r="GB146" s="5" t="s">
        <v>33</v>
      </c>
      <c r="GC146" s="5" t="s">
        <v>33</v>
      </c>
      <c r="GD146" s="5" t="s">
        <v>33</v>
      </c>
      <c r="GE146" s="5" t="s">
        <v>33</v>
      </c>
      <c r="GF146" s="5" t="s">
        <v>33</v>
      </c>
      <c r="GG146" s="5" t="s">
        <v>33</v>
      </c>
      <c r="GH146" s="5" t="s">
        <v>33</v>
      </c>
      <c r="GI146" s="5" t="s">
        <v>33</v>
      </c>
      <c r="GJ146" s="5" t="s">
        <v>33</v>
      </c>
      <c r="GK146" s="5" t="s">
        <v>33</v>
      </c>
      <c r="GL146" s="5" t="s">
        <v>33</v>
      </c>
      <c r="GM146" s="5">
        <v>230534</v>
      </c>
      <c r="GN146" s="5">
        <v>385202</v>
      </c>
      <c r="GO146" s="5">
        <v>337684</v>
      </c>
      <c r="GP146" s="5">
        <v>478003</v>
      </c>
      <c r="GQ146" s="5">
        <v>166873</v>
      </c>
      <c r="GR146" s="5">
        <v>451972</v>
      </c>
      <c r="GS146" s="5">
        <v>144674</v>
      </c>
      <c r="GT146" s="5">
        <v>657031</v>
      </c>
      <c r="GU146" s="5">
        <v>397622</v>
      </c>
      <c r="GV146" s="5">
        <v>406947</v>
      </c>
      <c r="GW146" s="5">
        <v>319755</v>
      </c>
      <c r="GX146" s="5">
        <v>294845</v>
      </c>
      <c r="GY146" s="5">
        <v>119969</v>
      </c>
      <c r="GZ146" s="5">
        <v>105017</v>
      </c>
      <c r="HA146" s="5">
        <v>288371</v>
      </c>
      <c r="HB146" s="5">
        <v>150955</v>
      </c>
      <c r="HC146" s="5">
        <v>167596</v>
      </c>
      <c r="HD146" s="5">
        <v>73347</v>
      </c>
      <c r="HE146" s="5">
        <v>117842</v>
      </c>
      <c r="HF146" s="5">
        <v>98932</v>
      </c>
      <c r="HG146" s="5">
        <v>89518</v>
      </c>
      <c r="HH146" s="5">
        <v>60995</v>
      </c>
      <c r="HI146" s="5">
        <v>73384</v>
      </c>
      <c r="HJ146" s="5">
        <v>74927</v>
      </c>
      <c r="HK146" s="5">
        <v>78384</v>
      </c>
      <c r="HL146" s="5">
        <v>107489</v>
      </c>
      <c r="HM146" s="5">
        <v>81040</v>
      </c>
      <c r="HN146" s="5">
        <v>65920</v>
      </c>
      <c r="HO146" s="5">
        <v>51424</v>
      </c>
      <c r="HP146" s="5">
        <v>48358</v>
      </c>
      <c r="HQ146" s="5">
        <v>60155</v>
      </c>
      <c r="HR146" s="5">
        <v>51781</v>
      </c>
      <c r="HS146" s="5">
        <v>385321</v>
      </c>
      <c r="HT146" s="5">
        <v>435470</v>
      </c>
      <c r="HU146" s="5">
        <v>428089</v>
      </c>
      <c r="HV146" s="5">
        <v>476069</v>
      </c>
      <c r="HW146" s="5">
        <v>470087</v>
      </c>
      <c r="HX146" s="5">
        <v>443795</v>
      </c>
      <c r="HY146" s="5">
        <v>466088</v>
      </c>
      <c r="HZ146" s="5">
        <v>534524</v>
      </c>
      <c r="IA146" s="5">
        <v>550479</v>
      </c>
      <c r="IB146" s="5">
        <v>604047</v>
      </c>
      <c r="IC146" s="5">
        <v>659763</v>
      </c>
      <c r="ID146" s="5">
        <v>667641</v>
      </c>
      <c r="IE146" s="5">
        <v>651519</v>
      </c>
      <c r="IF146" s="5">
        <v>656715</v>
      </c>
      <c r="IG146" s="5">
        <v>578865</v>
      </c>
      <c r="IH146" s="5">
        <v>415552</v>
      </c>
      <c r="II146" s="5">
        <v>394636</v>
      </c>
      <c r="IJ146" s="5">
        <v>344064</v>
      </c>
      <c r="IK146" s="5">
        <v>328352</v>
      </c>
      <c r="IL146" s="5">
        <v>281140</v>
      </c>
      <c r="IM146" s="5">
        <v>236178</v>
      </c>
      <c r="IN146" s="5">
        <v>251074</v>
      </c>
      <c r="IO146" s="5">
        <v>262331</v>
      </c>
      <c r="IP146" s="5">
        <v>222337</v>
      </c>
      <c r="IQ146" s="5">
        <v>193675</v>
      </c>
      <c r="IR146" s="5">
        <v>193976</v>
      </c>
      <c r="IS146" s="5">
        <v>185897</v>
      </c>
      <c r="IT146" s="5">
        <v>181954</v>
      </c>
      <c r="IU146" s="5">
        <v>182944</v>
      </c>
      <c r="IV146" s="5">
        <v>171099</v>
      </c>
      <c r="IW146" s="5">
        <v>182699</v>
      </c>
      <c r="IX146" s="5">
        <v>176572</v>
      </c>
      <c r="IY146" s="5">
        <v>22490</v>
      </c>
      <c r="IZ146" s="5">
        <v>28309</v>
      </c>
      <c r="JA146" s="5">
        <v>22441</v>
      </c>
      <c r="JB146" s="5">
        <v>28580</v>
      </c>
      <c r="JC146" s="5">
        <v>27076</v>
      </c>
      <c r="JD146" s="5">
        <v>37318</v>
      </c>
      <c r="JE146" s="5">
        <v>33840</v>
      </c>
      <c r="JF146" s="5">
        <v>26757</v>
      </c>
      <c r="JG146" s="5">
        <v>26358</v>
      </c>
      <c r="JH146" s="5">
        <v>19429</v>
      </c>
      <c r="JI146" s="5">
        <v>18223</v>
      </c>
      <c r="JJ146" s="5">
        <v>20686</v>
      </c>
      <c r="JK146" s="5">
        <v>24672</v>
      </c>
      <c r="JL146" s="5">
        <v>19569</v>
      </c>
      <c r="JM146" s="5">
        <v>26074</v>
      </c>
      <c r="JN146" s="5">
        <v>36608</v>
      </c>
      <c r="JO146" s="5">
        <v>36706</v>
      </c>
      <c r="JP146" s="5">
        <v>32415</v>
      </c>
      <c r="JQ146" s="5">
        <v>28360</v>
      </c>
      <c r="JR146" s="5">
        <v>30944</v>
      </c>
      <c r="JS146" s="5">
        <v>23195</v>
      </c>
      <c r="JT146" s="5">
        <v>26874</v>
      </c>
      <c r="JU146" s="5">
        <v>26400</v>
      </c>
      <c r="JV146" s="5">
        <v>24993</v>
      </c>
      <c r="JW146" s="5">
        <v>21829</v>
      </c>
      <c r="JX146" s="5">
        <v>20423</v>
      </c>
      <c r="JY146" s="5">
        <v>22619</v>
      </c>
      <c r="JZ146" s="5">
        <v>23533</v>
      </c>
      <c r="KA146" s="5">
        <v>22683</v>
      </c>
      <c r="KB146" s="5">
        <v>21132</v>
      </c>
      <c r="KC146" s="5">
        <v>20958</v>
      </c>
      <c r="KD146" s="5">
        <v>20427</v>
      </c>
      <c r="KE146" s="5">
        <v>143561</v>
      </c>
      <c r="KF146" s="5">
        <v>145286</v>
      </c>
      <c r="KG146" s="5">
        <v>172938</v>
      </c>
      <c r="KH146" s="5">
        <v>170460</v>
      </c>
      <c r="KI146" s="5">
        <v>159341</v>
      </c>
      <c r="KJ146" s="5">
        <v>126553</v>
      </c>
      <c r="KK146" s="5">
        <v>119246</v>
      </c>
      <c r="KL146" s="5">
        <v>108901</v>
      </c>
      <c r="KM146" s="5">
        <v>106975</v>
      </c>
      <c r="KN146" s="5">
        <v>102565</v>
      </c>
      <c r="KO146" s="5">
        <v>96478</v>
      </c>
      <c r="KP146" s="5">
        <v>95649</v>
      </c>
      <c r="KQ146" s="5">
        <v>83493</v>
      </c>
      <c r="KR146" s="5">
        <v>72216</v>
      </c>
      <c r="KS146" s="5">
        <v>64624</v>
      </c>
      <c r="KT146" s="5">
        <v>57941</v>
      </c>
      <c r="KU146" s="5">
        <v>59602</v>
      </c>
      <c r="KV146" s="5">
        <v>46382</v>
      </c>
      <c r="KW146" s="5">
        <v>44200</v>
      </c>
      <c r="KX146" s="5">
        <v>15159</v>
      </c>
      <c r="KY146" s="5">
        <v>14760</v>
      </c>
      <c r="KZ146" s="5">
        <v>22813</v>
      </c>
      <c r="LA146" s="5">
        <v>18761</v>
      </c>
      <c r="LB146" s="5">
        <v>9899</v>
      </c>
      <c r="LC146" s="5">
        <v>3804</v>
      </c>
      <c r="LD146" s="5">
        <v>2878</v>
      </c>
      <c r="LE146" s="5">
        <v>3813</v>
      </c>
      <c r="LF146" s="5">
        <v>3502</v>
      </c>
      <c r="LG146" s="5">
        <v>3853</v>
      </c>
      <c r="LH146" s="5">
        <v>3197</v>
      </c>
      <c r="LI146" s="5">
        <v>2913</v>
      </c>
      <c r="LJ146" s="5">
        <v>2587</v>
      </c>
      <c r="LK146" s="5">
        <v>0</v>
      </c>
      <c r="LL146" s="5">
        <v>0</v>
      </c>
      <c r="LM146" s="5">
        <v>0</v>
      </c>
      <c r="LN146" s="5">
        <v>0</v>
      </c>
      <c r="LO146" s="5">
        <v>0</v>
      </c>
      <c r="LP146" s="5">
        <v>0</v>
      </c>
      <c r="LQ146" s="5">
        <v>0</v>
      </c>
      <c r="LR146" s="5">
        <v>0</v>
      </c>
      <c r="LS146" s="5">
        <v>0</v>
      </c>
      <c r="LT146" s="5">
        <v>0</v>
      </c>
      <c r="LU146" s="5">
        <v>0</v>
      </c>
      <c r="LV146" s="5">
        <v>0</v>
      </c>
      <c r="LW146" s="5">
        <v>0</v>
      </c>
      <c r="LX146" s="5">
        <v>0</v>
      </c>
      <c r="LY146" s="5">
        <v>0</v>
      </c>
      <c r="LZ146" s="5">
        <v>0</v>
      </c>
      <c r="MA146" s="5">
        <v>0</v>
      </c>
      <c r="MB146" s="5">
        <v>-3</v>
      </c>
      <c r="MC146" s="5">
        <v>242</v>
      </c>
      <c r="MD146" s="5">
        <v>1373</v>
      </c>
      <c r="ME146" s="5">
        <v>1891</v>
      </c>
      <c r="MF146" s="5">
        <v>1755</v>
      </c>
      <c r="MG146" s="5">
        <v>2126</v>
      </c>
      <c r="MH146" s="5">
        <v>2310</v>
      </c>
      <c r="MI146" s="5">
        <v>1868</v>
      </c>
      <c r="MJ146" s="5">
        <v>2143</v>
      </c>
      <c r="MK146" s="5">
        <v>2316</v>
      </c>
      <c r="ML146" s="5">
        <v>2940</v>
      </c>
      <c r="MM146" s="5">
        <v>3364</v>
      </c>
      <c r="MN146" s="5">
        <v>2881</v>
      </c>
      <c r="MO146" s="5">
        <v>3128</v>
      </c>
      <c r="MP146" s="5">
        <v>2938</v>
      </c>
      <c r="MQ146" s="5">
        <v>2354</v>
      </c>
      <c r="MR146" s="5">
        <v>2530</v>
      </c>
      <c r="MS146" s="5">
        <v>2140</v>
      </c>
      <c r="MT146" s="5">
        <v>1943</v>
      </c>
      <c r="MU146" s="5">
        <v>2135</v>
      </c>
      <c r="MV146" s="5">
        <v>1866</v>
      </c>
      <c r="MW146" s="5">
        <v>2526</v>
      </c>
      <c r="MX146" s="5">
        <v>2288</v>
      </c>
      <c r="MY146" s="5">
        <v>2569</v>
      </c>
      <c r="MZ146" s="5">
        <v>2643</v>
      </c>
      <c r="NA146" s="5">
        <v>2757</v>
      </c>
      <c r="NB146" s="5">
        <v>1838</v>
      </c>
      <c r="NC146" s="5">
        <v>2079</v>
      </c>
      <c r="ND146" s="5">
        <v>1400</v>
      </c>
      <c r="NE146" s="5" t="s">
        <v>33</v>
      </c>
      <c r="NF146" s="5" t="s">
        <v>33</v>
      </c>
      <c r="NG146" s="5" t="s">
        <v>33</v>
      </c>
      <c r="NH146" s="5" t="s">
        <v>33</v>
      </c>
      <c r="NI146" s="5" t="s">
        <v>33</v>
      </c>
      <c r="NJ146" s="5" t="s">
        <v>33</v>
      </c>
      <c r="NK146" s="5" t="s">
        <v>33</v>
      </c>
      <c r="NL146" s="5" t="s">
        <v>33</v>
      </c>
      <c r="NM146" s="5" t="s">
        <v>33</v>
      </c>
      <c r="NN146" s="5" t="s">
        <v>33</v>
      </c>
      <c r="NO146" s="5" t="s">
        <v>33</v>
      </c>
      <c r="NP146" s="5" t="s">
        <v>33</v>
      </c>
      <c r="NQ146" s="5" t="s">
        <v>33</v>
      </c>
      <c r="NR146" s="5" t="s">
        <v>33</v>
      </c>
      <c r="NS146" s="5" t="s">
        <v>33</v>
      </c>
      <c r="NT146" s="5" t="s">
        <v>33</v>
      </c>
      <c r="NU146" s="5" t="s">
        <v>33</v>
      </c>
      <c r="NV146" s="5" t="s">
        <v>33</v>
      </c>
      <c r="NW146" s="5">
        <v>0</v>
      </c>
      <c r="NX146" s="5">
        <v>0</v>
      </c>
      <c r="NY146" s="5">
        <v>0</v>
      </c>
      <c r="NZ146" s="5">
        <v>0</v>
      </c>
      <c r="OA146" s="5">
        <v>0</v>
      </c>
      <c r="OB146" s="5">
        <v>0</v>
      </c>
      <c r="OC146" s="5">
        <v>0</v>
      </c>
      <c r="OD146" s="5">
        <v>0</v>
      </c>
      <c r="OE146" s="5">
        <v>0</v>
      </c>
      <c r="OF146" s="5">
        <v>0</v>
      </c>
      <c r="OG146" s="5">
        <v>0</v>
      </c>
      <c r="OH146" s="5">
        <v>0</v>
      </c>
      <c r="OI146" s="5">
        <v>0</v>
      </c>
      <c r="OJ146" s="5">
        <v>0</v>
      </c>
      <c r="OK146" s="5" t="s">
        <v>33</v>
      </c>
      <c r="OL146" s="5" t="s">
        <v>33</v>
      </c>
      <c r="OM146" s="5" t="s">
        <v>33</v>
      </c>
      <c r="ON146" s="5" t="s">
        <v>33</v>
      </c>
      <c r="OO146" s="5" t="s">
        <v>33</v>
      </c>
      <c r="OP146" s="5" t="s">
        <v>33</v>
      </c>
      <c r="OQ146" s="5" t="s">
        <v>33</v>
      </c>
      <c r="OR146" s="5" t="s">
        <v>33</v>
      </c>
      <c r="OS146" s="5" t="s">
        <v>33</v>
      </c>
      <c r="OT146" s="5" t="s">
        <v>33</v>
      </c>
      <c r="OU146" s="5" t="s">
        <v>33</v>
      </c>
      <c r="OV146" s="5" t="s">
        <v>33</v>
      </c>
      <c r="OW146" s="5" t="s">
        <v>33</v>
      </c>
      <c r="OX146" s="5" t="s">
        <v>33</v>
      </c>
      <c r="OY146" s="5" t="s">
        <v>33</v>
      </c>
      <c r="OZ146" s="5" t="s">
        <v>33</v>
      </c>
      <c r="PA146" s="5" t="s">
        <v>33</v>
      </c>
      <c r="PB146" s="5" t="s">
        <v>33</v>
      </c>
      <c r="PC146" s="5">
        <v>12049</v>
      </c>
      <c r="PD146" s="5">
        <v>12645</v>
      </c>
      <c r="PE146" s="5">
        <v>8909</v>
      </c>
      <c r="PF146" s="5">
        <v>11556</v>
      </c>
      <c r="PG146" s="5">
        <v>14695</v>
      </c>
      <c r="PH146" s="5">
        <v>12410</v>
      </c>
      <c r="PI146" s="5">
        <v>11503</v>
      </c>
      <c r="PJ146" s="5">
        <v>12431</v>
      </c>
      <c r="PK146" s="5">
        <v>10560</v>
      </c>
      <c r="PL146" s="5">
        <v>10845</v>
      </c>
      <c r="PM146" s="5">
        <v>4920</v>
      </c>
      <c r="PN146" s="5">
        <v>5582</v>
      </c>
      <c r="PO146" s="5">
        <v>10265</v>
      </c>
      <c r="PP146" s="5">
        <v>8962</v>
      </c>
      <c r="PQ146" s="5">
        <v>9587</v>
      </c>
      <c r="PR146" s="5">
        <v>11129</v>
      </c>
      <c r="PS146" s="5">
        <v>9988</v>
      </c>
      <c r="PT146" s="5">
        <v>9774</v>
      </c>
      <c r="PU146" s="5">
        <v>9336</v>
      </c>
      <c r="PV146" s="5">
        <v>8932</v>
      </c>
      <c r="PW146" s="5">
        <v>6365</v>
      </c>
      <c r="PX146" s="5">
        <v>8693</v>
      </c>
      <c r="PY146" s="5">
        <v>8516</v>
      </c>
      <c r="PZ146" s="5">
        <v>9125</v>
      </c>
      <c r="QA146" s="5">
        <v>8556</v>
      </c>
      <c r="QB146" s="5">
        <v>8725</v>
      </c>
      <c r="QC146" s="5">
        <v>9841</v>
      </c>
      <c r="QD146" s="5">
        <v>10013</v>
      </c>
      <c r="QE146" s="5">
        <v>10147</v>
      </c>
      <c r="QF146" s="5">
        <v>10116</v>
      </c>
      <c r="QG146" s="5">
        <v>9744</v>
      </c>
      <c r="QH146" s="5">
        <v>9619</v>
      </c>
      <c r="QI146" s="5">
        <v>17791</v>
      </c>
      <c r="QJ146" s="5">
        <v>16803</v>
      </c>
      <c r="QK146" s="5">
        <v>19632</v>
      </c>
      <c r="QL146" s="5">
        <v>14865</v>
      </c>
      <c r="QM146" s="5">
        <v>14083</v>
      </c>
      <c r="QN146" s="5">
        <v>13980</v>
      </c>
      <c r="QO146" s="5">
        <v>14603</v>
      </c>
      <c r="QP146" s="5">
        <v>13986</v>
      </c>
      <c r="QQ146" s="5">
        <v>13421</v>
      </c>
      <c r="QR146" s="5">
        <v>14868</v>
      </c>
      <c r="QS146" s="5">
        <v>14493</v>
      </c>
      <c r="QT146" s="5">
        <v>16552</v>
      </c>
      <c r="QU146" s="5">
        <v>15278</v>
      </c>
      <c r="QV146" s="5">
        <v>17250</v>
      </c>
      <c r="QW146" s="5">
        <v>14574</v>
      </c>
      <c r="QX146" s="5">
        <v>14120</v>
      </c>
      <c r="QY146" s="5">
        <v>16344</v>
      </c>
      <c r="QZ146" s="5">
        <v>13295</v>
      </c>
      <c r="RA146" s="5">
        <v>12013</v>
      </c>
      <c r="RB146" s="5">
        <v>11747</v>
      </c>
      <c r="RC146" s="5">
        <v>12106</v>
      </c>
      <c r="RD146" s="5">
        <v>12356</v>
      </c>
      <c r="RE146" s="5">
        <v>12163</v>
      </c>
      <c r="RF146" s="5">
        <v>11911</v>
      </c>
      <c r="RG146" s="5">
        <v>11423</v>
      </c>
      <c r="RH146" s="5">
        <v>11824</v>
      </c>
      <c r="RI146" s="5">
        <v>12742</v>
      </c>
      <c r="RJ146" s="5">
        <v>11783</v>
      </c>
      <c r="RK146" s="5">
        <v>10250</v>
      </c>
      <c r="RL146" s="5">
        <v>11317</v>
      </c>
      <c r="RM146" s="5">
        <v>10793</v>
      </c>
      <c r="RN146" s="5">
        <v>10858</v>
      </c>
      <c r="RO146" s="5">
        <v>15145</v>
      </c>
      <c r="RP146" s="5">
        <v>14315</v>
      </c>
      <c r="RQ146" s="5">
        <v>14257</v>
      </c>
      <c r="RR146" s="5">
        <v>10275</v>
      </c>
      <c r="RS146" s="5">
        <v>10818</v>
      </c>
      <c r="RT146" s="5">
        <v>10442</v>
      </c>
      <c r="RU146" s="5">
        <v>9135</v>
      </c>
      <c r="RV146" s="5">
        <v>10332</v>
      </c>
      <c r="RW146" s="5">
        <v>10916</v>
      </c>
      <c r="RX146" s="5">
        <v>11556</v>
      </c>
      <c r="RY146" s="5">
        <v>14243</v>
      </c>
      <c r="RZ146" s="5">
        <v>14160</v>
      </c>
      <c r="SA146" s="5">
        <v>13924</v>
      </c>
      <c r="SB146" s="5">
        <v>12517</v>
      </c>
      <c r="SC146" s="5">
        <v>11321</v>
      </c>
      <c r="SD146" s="5">
        <v>11003</v>
      </c>
      <c r="SE146" s="5">
        <v>14734</v>
      </c>
      <c r="SF146" s="5">
        <v>14163</v>
      </c>
      <c r="SG146" s="5">
        <v>15078</v>
      </c>
      <c r="SH146" s="5">
        <v>12710</v>
      </c>
      <c r="SI146" s="5">
        <v>11493</v>
      </c>
      <c r="SJ146" s="5">
        <v>10747</v>
      </c>
      <c r="SK146" s="5">
        <v>10242</v>
      </c>
      <c r="SL146" s="5">
        <v>9949</v>
      </c>
      <c r="SM146" s="5">
        <v>8581</v>
      </c>
      <c r="SN146" s="5">
        <v>8469</v>
      </c>
      <c r="SO146" s="5">
        <v>8816</v>
      </c>
      <c r="SP146" s="5">
        <v>8526</v>
      </c>
      <c r="SQ146" s="5">
        <v>14051</v>
      </c>
      <c r="SR146" s="5">
        <v>13794</v>
      </c>
      <c r="SS146" s="5">
        <v>14324</v>
      </c>
      <c r="ST146" s="5">
        <v>11269</v>
      </c>
      <c r="SU146" s="5">
        <v>22116</v>
      </c>
      <c r="SV146" s="5">
        <v>11975</v>
      </c>
      <c r="SW146" s="5">
        <v>20879</v>
      </c>
      <c r="SX146" s="5">
        <v>-6451</v>
      </c>
      <c r="SY146" s="5">
        <v>9005</v>
      </c>
      <c r="SZ146" s="5">
        <v>43600</v>
      </c>
      <c r="TA146" s="5">
        <v>21643</v>
      </c>
      <c r="TB146" s="5">
        <v>37911</v>
      </c>
      <c r="TC146" s="5">
        <v>38237</v>
      </c>
      <c r="TD146" s="5">
        <v>35301</v>
      </c>
      <c r="TE146" s="5">
        <v>31145</v>
      </c>
      <c r="TF146" s="5">
        <v>34712</v>
      </c>
      <c r="TG146" s="5">
        <v>34534</v>
      </c>
      <c r="TH146" s="5">
        <v>29627</v>
      </c>
      <c r="TI146" s="5">
        <v>30328</v>
      </c>
      <c r="TJ146" s="5">
        <v>30779</v>
      </c>
      <c r="TK146" s="5">
        <v>37642</v>
      </c>
      <c r="TL146" s="5">
        <v>19629</v>
      </c>
      <c r="TM146" s="5">
        <v>13770</v>
      </c>
      <c r="TN146" s="5">
        <v>13818</v>
      </c>
      <c r="TO146" s="5">
        <v>11802</v>
      </c>
      <c r="TP146" s="5">
        <v>8343</v>
      </c>
      <c r="TQ146" s="5">
        <v>11220</v>
      </c>
      <c r="TR146" s="5">
        <v>18016</v>
      </c>
      <c r="TS146" s="5">
        <v>17698</v>
      </c>
      <c r="TT146" s="5">
        <v>15920</v>
      </c>
      <c r="TU146" s="5">
        <v>14384</v>
      </c>
      <c r="TV146" s="5">
        <v>14128</v>
      </c>
      <c r="TW146" s="5">
        <v>18776</v>
      </c>
      <c r="TX146" s="5">
        <v>17589</v>
      </c>
      <c r="TY146" s="5">
        <v>11931</v>
      </c>
      <c r="TZ146" s="5">
        <v>9231</v>
      </c>
      <c r="UA146" s="5">
        <v>0</v>
      </c>
      <c r="UB146" s="5">
        <v>0</v>
      </c>
      <c r="UC146" s="5">
        <v>0</v>
      </c>
      <c r="UD146" s="5">
        <v>0</v>
      </c>
      <c r="UE146" s="5">
        <v>0</v>
      </c>
      <c r="UF146" s="5">
        <v>0</v>
      </c>
      <c r="UG146" s="5">
        <v>0</v>
      </c>
      <c r="UH146" s="5">
        <v>0</v>
      </c>
      <c r="UI146" s="5">
        <v>0</v>
      </c>
      <c r="UJ146" s="5">
        <v>0</v>
      </c>
      <c r="UK146" s="5">
        <v>0</v>
      </c>
      <c r="UL146" s="5">
        <v>0</v>
      </c>
      <c r="UM146" s="5">
        <v>0</v>
      </c>
      <c r="UN146" s="5">
        <v>0</v>
      </c>
      <c r="UO146" s="5">
        <v>0</v>
      </c>
      <c r="UP146" s="5">
        <v>0</v>
      </c>
      <c r="UQ146" s="5">
        <v>1</v>
      </c>
      <c r="UR146" s="5">
        <v>11</v>
      </c>
      <c r="US146" s="5">
        <v>31</v>
      </c>
      <c r="UT146" s="5">
        <v>77</v>
      </c>
      <c r="UU146" s="5">
        <v>110</v>
      </c>
      <c r="UV146" s="5">
        <v>94</v>
      </c>
      <c r="UW146" s="5">
        <v>254</v>
      </c>
      <c r="UX146" s="5">
        <v>220</v>
      </c>
      <c r="UY146" s="5">
        <v>245</v>
      </c>
      <c r="UZ146" s="5">
        <v>315</v>
      </c>
      <c r="VA146" s="5">
        <v>391</v>
      </c>
      <c r="VB146" s="5">
        <v>270</v>
      </c>
      <c r="VC146" s="5">
        <v>155</v>
      </c>
      <c r="VD146" s="5">
        <v>100</v>
      </c>
      <c r="VE146" s="5">
        <v>142</v>
      </c>
      <c r="VF146" s="5">
        <v>275</v>
      </c>
      <c r="VG146" s="5">
        <v>104260</v>
      </c>
      <c r="VH146" s="5">
        <v>89677</v>
      </c>
      <c r="VI146" s="5">
        <v>87798</v>
      </c>
      <c r="VJ146" s="5">
        <v>88534</v>
      </c>
      <c r="VK146" s="5">
        <v>85362</v>
      </c>
      <c r="VL146" s="5">
        <v>81436</v>
      </c>
      <c r="VM146" s="5">
        <v>81057</v>
      </c>
      <c r="VN146" s="5">
        <v>72119</v>
      </c>
      <c r="VO146" s="5">
        <v>69872</v>
      </c>
      <c r="VP146" s="5">
        <v>68870</v>
      </c>
      <c r="VQ146" s="5">
        <v>62173</v>
      </c>
      <c r="VR146" s="5">
        <v>66289</v>
      </c>
      <c r="VS146" s="5">
        <v>68205</v>
      </c>
      <c r="VT146" s="5">
        <v>79775</v>
      </c>
      <c r="VU146" s="5">
        <v>69548</v>
      </c>
      <c r="VV146" s="5">
        <v>70847</v>
      </c>
      <c r="VW146" s="5">
        <v>57765</v>
      </c>
      <c r="VX146" s="5">
        <v>46895</v>
      </c>
      <c r="VY146" s="5">
        <v>25549</v>
      </c>
      <c r="VZ146" s="5">
        <v>29651</v>
      </c>
      <c r="WA146" s="5">
        <v>32902</v>
      </c>
      <c r="WB146" s="5">
        <v>46210</v>
      </c>
      <c r="WC146" s="5">
        <v>31925</v>
      </c>
      <c r="WD146" s="5">
        <v>35608</v>
      </c>
      <c r="WE146" s="5">
        <v>35290</v>
      </c>
      <c r="WF146" s="5">
        <v>48731</v>
      </c>
      <c r="WG146" s="5">
        <v>39290</v>
      </c>
      <c r="WH146" s="5">
        <v>30104</v>
      </c>
      <c r="WI146" s="5">
        <v>34148</v>
      </c>
      <c r="WJ146" s="5">
        <v>31790</v>
      </c>
      <c r="WK146" s="5">
        <v>30664</v>
      </c>
      <c r="WL146" s="5">
        <v>29559</v>
      </c>
      <c r="WM146" s="5">
        <v>207</v>
      </c>
      <c r="WN146" s="5">
        <v>263</v>
      </c>
      <c r="WO146" s="5">
        <v>310</v>
      </c>
      <c r="WP146" s="5">
        <v>323</v>
      </c>
      <c r="WQ146" s="5">
        <v>346</v>
      </c>
      <c r="WR146" s="5">
        <v>459</v>
      </c>
      <c r="WS146" s="5">
        <v>695</v>
      </c>
      <c r="WT146" s="5">
        <v>736</v>
      </c>
      <c r="WU146" s="5">
        <v>923</v>
      </c>
      <c r="WV146" s="5">
        <v>1037</v>
      </c>
      <c r="WW146" s="5">
        <v>1201</v>
      </c>
      <c r="WX146" s="5">
        <v>847</v>
      </c>
      <c r="WY146" s="5">
        <v>1141</v>
      </c>
      <c r="WZ146" s="5">
        <v>719</v>
      </c>
      <c r="XA146" s="5">
        <v>952</v>
      </c>
      <c r="XB146" s="5">
        <v>776</v>
      </c>
      <c r="XC146" s="5">
        <v>422</v>
      </c>
      <c r="XD146" s="5">
        <v>670</v>
      </c>
      <c r="XE146" s="5">
        <v>6579</v>
      </c>
      <c r="XF146" s="5">
        <v>5296</v>
      </c>
      <c r="XG146" s="5">
        <v>4576</v>
      </c>
      <c r="XH146" s="5">
        <v>4364</v>
      </c>
      <c r="XI146" s="5">
        <v>3190</v>
      </c>
      <c r="XJ146" s="5">
        <v>3473</v>
      </c>
      <c r="XK146" s="5">
        <v>3313</v>
      </c>
      <c r="XL146" s="5">
        <v>3137</v>
      </c>
      <c r="XM146" s="5">
        <v>2774</v>
      </c>
      <c r="XN146" s="5">
        <v>2781</v>
      </c>
      <c r="XO146" s="5">
        <v>2704</v>
      </c>
      <c r="XP146" s="5">
        <v>2588</v>
      </c>
      <c r="XQ146" s="5">
        <v>2342</v>
      </c>
      <c r="XR146" s="5">
        <v>2213</v>
      </c>
      <c r="XS146" s="1">
        <v>20856</v>
      </c>
      <c r="XT146" s="3" t="s">
        <v>180</v>
      </c>
      <c r="XU146" s="3" t="s">
        <v>180</v>
      </c>
      <c r="XV146" s="3" t="s">
        <v>180</v>
      </c>
      <c r="XW146" s="3" t="s">
        <v>179</v>
      </c>
      <c r="XX146" s="3" t="s">
        <v>180</v>
      </c>
      <c r="XY146" s="3" t="s">
        <v>180</v>
      </c>
      <c r="XZ146" s="3" t="s">
        <v>244</v>
      </c>
    </row>
    <row r="147" spans="1:650" x14ac:dyDescent="0.3">
      <c r="A147" s="1" t="s">
        <v>178</v>
      </c>
      <c r="B147" s="1">
        <v>4057106</v>
      </c>
      <c r="C147" s="2">
        <v>814</v>
      </c>
      <c r="D147" s="4">
        <v>9807</v>
      </c>
      <c r="E147" s="4">
        <v>0</v>
      </c>
      <c r="F147" s="5">
        <v>323</v>
      </c>
      <c r="G147" s="5">
        <v>0</v>
      </c>
      <c r="H147" s="5">
        <v>950</v>
      </c>
      <c r="I147" s="5">
        <v>643</v>
      </c>
      <c r="J147" s="5">
        <v>48</v>
      </c>
      <c r="K147" s="5">
        <v>26</v>
      </c>
      <c r="L147" s="5">
        <v>117</v>
      </c>
      <c r="M147" s="5">
        <v>126</v>
      </c>
      <c r="N147" s="5">
        <v>1132</v>
      </c>
      <c r="O147" s="5">
        <v>1012</v>
      </c>
      <c r="P147" s="5">
        <v>4164</v>
      </c>
      <c r="Q147" s="5">
        <v>1437</v>
      </c>
      <c r="R147" s="5">
        <v>1095</v>
      </c>
      <c r="S147" s="5">
        <v>447</v>
      </c>
      <c r="T147" s="5">
        <v>4976</v>
      </c>
      <c r="U147" s="5">
        <v>1471</v>
      </c>
      <c r="V147" s="5">
        <v>4274</v>
      </c>
      <c r="W147" s="5">
        <v>411</v>
      </c>
      <c r="X147" s="5">
        <v>0</v>
      </c>
      <c r="Y147" s="5">
        <v>0</v>
      </c>
      <c r="Z147">
        <v>0</v>
      </c>
      <c r="AA147">
        <v>460</v>
      </c>
      <c r="AB147">
        <v>0</v>
      </c>
      <c r="AC147">
        <v>0</v>
      </c>
      <c r="AD147">
        <v>0</v>
      </c>
      <c r="AE147">
        <v>0</v>
      </c>
      <c r="AF147">
        <v>0</v>
      </c>
      <c r="AG147">
        <v>188</v>
      </c>
      <c r="AH147">
        <v>0</v>
      </c>
      <c r="AI147">
        <v>22888</v>
      </c>
      <c r="AJ147">
        <v>215842</v>
      </c>
      <c r="AK147">
        <v>82179</v>
      </c>
      <c r="AL147">
        <v>466357</v>
      </c>
      <c r="AM147">
        <v>74959</v>
      </c>
      <c r="AN147">
        <v>252891</v>
      </c>
      <c r="AO147">
        <v>429068</v>
      </c>
      <c r="AP147">
        <v>-70151</v>
      </c>
      <c r="AQ147">
        <v>21628</v>
      </c>
      <c r="AR147">
        <v>45526</v>
      </c>
      <c r="AS147">
        <v>273217</v>
      </c>
      <c r="AT147">
        <v>543580</v>
      </c>
      <c r="AU147">
        <v>48168</v>
      </c>
      <c r="AV147">
        <v>25861</v>
      </c>
      <c r="AW147">
        <v>42799</v>
      </c>
      <c r="AX147">
        <v>40999</v>
      </c>
      <c r="AY147">
        <v>184267</v>
      </c>
      <c r="AZ147">
        <v>28227</v>
      </c>
      <c r="BA147">
        <v>141520</v>
      </c>
      <c r="BB147">
        <v>44896</v>
      </c>
      <c r="BC147">
        <v>93590</v>
      </c>
      <c r="BD147">
        <v>5916</v>
      </c>
      <c r="BE147">
        <v>9802</v>
      </c>
      <c r="BF147">
        <v>12017</v>
      </c>
      <c r="BG147">
        <v>14323</v>
      </c>
      <c r="BH147">
        <v>24945</v>
      </c>
      <c r="BI147">
        <v>35847</v>
      </c>
      <c r="BJ147">
        <v>32643</v>
      </c>
      <c r="BK147">
        <v>9300</v>
      </c>
      <c r="BL147">
        <v>12656</v>
      </c>
      <c r="BM147">
        <v>17722</v>
      </c>
      <c r="BN147">
        <v>18328</v>
      </c>
      <c r="BO147">
        <v>0</v>
      </c>
      <c r="BP147">
        <v>0</v>
      </c>
      <c r="BQ147">
        <v>0</v>
      </c>
      <c r="BR147">
        <v>0</v>
      </c>
      <c r="BS147">
        <v>0</v>
      </c>
      <c r="BT147">
        <v>0</v>
      </c>
      <c r="BU147">
        <v>0</v>
      </c>
      <c r="BV147">
        <v>0</v>
      </c>
      <c r="BW147">
        <v>0</v>
      </c>
      <c r="BX147">
        <v>0</v>
      </c>
      <c r="BY147">
        <v>0</v>
      </c>
      <c r="BZ147">
        <v>0</v>
      </c>
      <c r="CA147">
        <v>0</v>
      </c>
      <c r="CB147">
        <v>0</v>
      </c>
      <c r="CC147">
        <v>0</v>
      </c>
      <c r="CD147">
        <v>0</v>
      </c>
      <c r="CE147">
        <v>0</v>
      </c>
      <c r="CF147">
        <v>0</v>
      </c>
      <c r="CG147">
        <v>3</v>
      </c>
      <c r="CH147">
        <v>8428</v>
      </c>
      <c r="CI147">
        <v>12818</v>
      </c>
      <c r="CJ147">
        <v>2276</v>
      </c>
      <c r="CK147">
        <v>5472</v>
      </c>
      <c r="CL147">
        <v>5296</v>
      </c>
      <c r="CM147">
        <v>5339</v>
      </c>
      <c r="CN147">
        <v>3860</v>
      </c>
      <c r="CO147">
        <v>1717</v>
      </c>
      <c r="CP147">
        <v>-220</v>
      </c>
      <c r="CQ147">
        <v>8574</v>
      </c>
      <c r="CR147">
        <v>6703</v>
      </c>
      <c r="CS147">
        <v>6622</v>
      </c>
      <c r="CT147">
        <v>4719</v>
      </c>
      <c r="CU147">
        <v>272510</v>
      </c>
      <c r="CV147">
        <v>160448</v>
      </c>
      <c r="CW147">
        <v>148711</v>
      </c>
      <c r="CX147">
        <v>112114</v>
      </c>
      <c r="CY147">
        <v>94857</v>
      </c>
      <c r="CZ147">
        <v>62710</v>
      </c>
      <c r="DA147">
        <v>37798</v>
      </c>
      <c r="DB147">
        <v>30500</v>
      </c>
      <c r="DC147">
        <v>25990</v>
      </c>
      <c r="DD147">
        <v>25038</v>
      </c>
      <c r="DE147">
        <v>25941</v>
      </c>
      <c r="DF147">
        <v>40619</v>
      </c>
      <c r="DG147">
        <v>37318</v>
      </c>
      <c r="DH147">
        <v>48749</v>
      </c>
      <c r="DI147">
        <v>46154</v>
      </c>
      <c r="DJ147">
        <v>69353</v>
      </c>
      <c r="DK147">
        <v>49642</v>
      </c>
      <c r="DL147">
        <v>41842</v>
      </c>
      <c r="DM147">
        <v>52123</v>
      </c>
      <c r="DN147">
        <v>53899</v>
      </c>
      <c r="DO147">
        <v>40703</v>
      </c>
      <c r="DP147">
        <v>24917</v>
      </c>
      <c r="DQ147">
        <v>21461</v>
      </c>
      <c r="DR147">
        <v>22859</v>
      </c>
      <c r="DS147">
        <v>20783</v>
      </c>
      <c r="DT147">
        <v>18193</v>
      </c>
      <c r="DU147">
        <v>21518</v>
      </c>
      <c r="DV147">
        <v>26721</v>
      </c>
      <c r="DW147">
        <v>19690</v>
      </c>
      <c r="DX147">
        <v>22789</v>
      </c>
      <c r="DY147">
        <v>24330</v>
      </c>
      <c r="DZ147">
        <v>19152</v>
      </c>
      <c r="EA147">
        <v>4865</v>
      </c>
      <c r="EB147">
        <v>3421</v>
      </c>
      <c r="EC147">
        <v>2140</v>
      </c>
      <c r="ED147">
        <v>2735</v>
      </c>
      <c r="EE147">
        <v>3872</v>
      </c>
      <c r="EF147">
        <v>2668</v>
      </c>
      <c r="EG147">
        <v>1735</v>
      </c>
      <c r="EH147">
        <v>-255</v>
      </c>
      <c r="EI147">
        <v>895</v>
      </c>
      <c r="EJ147">
        <v>297</v>
      </c>
      <c r="EK147">
        <v>635</v>
      </c>
      <c r="EL147">
        <v>780</v>
      </c>
      <c r="EM147">
        <v>1227</v>
      </c>
      <c r="EN147">
        <v>1841</v>
      </c>
      <c r="EO147">
        <v>3989</v>
      </c>
      <c r="EP147">
        <v>2395</v>
      </c>
      <c r="EQ147">
        <v>3557</v>
      </c>
      <c r="ER147">
        <v>1987</v>
      </c>
      <c r="ES147">
        <v>3489</v>
      </c>
      <c r="ET147">
        <v>2283</v>
      </c>
      <c r="EU147">
        <v>2035</v>
      </c>
      <c r="EV147">
        <v>1068</v>
      </c>
      <c r="EW147">
        <v>1210</v>
      </c>
      <c r="EX147">
        <v>867</v>
      </c>
      <c r="EY147">
        <v>1157</v>
      </c>
      <c r="EZ147">
        <v>545</v>
      </c>
      <c r="FA147">
        <v>1391</v>
      </c>
      <c r="FB147">
        <v>1147</v>
      </c>
      <c r="FC147">
        <v>1434</v>
      </c>
      <c r="FD147">
        <v>993</v>
      </c>
      <c r="FE147">
        <v>1410</v>
      </c>
      <c r="FF147">
        <v>848</v>
      </c>
      <c r="FG147">
        <v>0</v>
      </c>
      <c r="FH147">
        <v>0</v>
      </c>
      <c r="FI147">
        <v>0</v>
      </c>
      <c r="FJ147">
        <v>0</v>
      </c>
      <c r="FK147">
        <v>0</v>
      </c>
      <c r="FL147">
        <v>0</v>
      </c>
      <c r="FM147">
        <v>0</v>
      </c>
      <c r="FN147">
        <v>0</v>
      </c>
      <c r="FO147">
        <v>0</v>
      </c>
      <c r="FP147">
        <v>0</v>
      </c>
      <c r="FQ147">
        <v>0</v>
      </c>
      <c r="FR147">
        <v>0</v>
      </c>
      <c r="FS147">
        <v>0</v>
      </c>
      <c r="FT147">
        <v>0</v>
      </c>
      <c r="FU147" t="s">
        <v>33</v>
      </c>
      <c r="FV147" t="s">
        <v>33</v>
      </c>
      <c r="FW147" t="s">
        <v>33</v>
      </c>
      <c r="FX147" t="s">
        <v>33</v>
      </c>
      <c r="FY147" t="s">
        <v>33</v>
      </c>
      <c r="FZ147" t="s">
        <v>33</v>
      </c>
      <c r="GA147" t="s">
        <v>33</v>
      </c>
      <c r="GB147" t="s">
        <v>33</v>
      </c>
      <c r="GC147" t="s">
        <v>33</v>
      </c>
      <c r="GD147" t="s">
        <v>33</v>
      </c>
      <c r="GE147" t="s">
        <v>33</v>
      </c>
      <c r="GF147" t="s">
        <v>33</v>
      </c>
      <c r="GG147" t="s">
        <v>33</v>
      </c>
      <c r="GH147" t="s">
        <v>33</v>
      </c>
      <c r="GI147" t="s">
        <v>33</v>
      </c>
      <c r="GJ147" t="s">
        <v>33</v>
      </c>
      <c r="GK147" t="s">
        <v>33</v>
      </c>
      <c r="GL147" t="s">
        <v>33</v>
      </c>
      <c r="GM147">
        <v>301076</v>
      </c>
      <c r="GN147">
        <v>389519</v>
      </c>
      <c r="GO147">
        <v>233029</v>
      </c>
      <c r="GP147">
        <v>581529</v>
      </c>
      <c r="GQ147">
        <v>173688</v>
      </c>
      <c r="GR147">
        <v>319219</v>
      </c>
      <c r="GS147">
        <v>469244</v>
      </c>
      <c r="GT147">
        <v>-39858</v>
      </c>
      <c r="GU147">
        <v>48539</v>
      </c>
      <c r="GV147">
        <v>70978</v>
      </c>
      <c r="GW147">
        <v>299919</v>
      </c>
      <c r="GX147">
        <v>586111</v>
      </c>
      <c r="GY147">
        <v>87725</v>
      </c>
      <c r="GZ147">
        <v>80616</v>
      </c>
      <c r="HA147">
        <v>94380</v>
      </c>
      <c r="HB147">
        <v>113841</v>
      </c>
      <c r="HC147">
        <v>237913</v>
      </c>
      <c r="HD147">
        <v>77032</v>
      </c>
      <c r="HE147">
        <v>198605</v>
      </c>
      <c r="HF147">
        <v>113779</v>
      </c>
      <c r="HG147">
        <v>149557</v>
      </c>
      <c r="HH147">
        <v>34177</v>
      </c>
      <c r="HI147">
        <v>37946</v>
      </c>
      <c r="HJ147">
        <v>41039</v>
      </c>
      <c r="HK147">
        <v>42061</v>
      </c>
      <c r="HL147">
        <v>47543</v>
      </c>
      <c r="HM147">
        <v>60473</v>
      </c>
      <c r="HN147">
        <v>60291</v>
      </c>
      <c r="HO147">
        <v>38998</v>
      </c>
      <c r="HP147">
        <v>43140</v>
      </c>
      <c r="HQ147">
        <v>50272</v>
      </c>
      <c r="HR147">
        <v>43048</v>
      </c>
      <c r="HS147">
        <v>392710</v>
      </c>
      <c r="HT147">
        <v>457825</v>
      </c>
      <c r="HU147">
        <v>460023</v>
      </c>
      <c r="HV147">
        <v>427982</v>
      </c>
      <c r="HW147">
        <v>492753</v>
      </c>
      <c r="HX147">
        <v>530407</v>
      </c>
      <c r="HY147">
        <v>578478</v>
      </c>
      <c r="HZ147">
        <v>596227</v>
      </c>
      <c r="IA147">
        <v>584161</v>
      </c>
      <c r="IB147">
        <v>562297</v>
      </c>
      <c r="IC147">
        <v>576442</v>
      </c>
      <c r="ID147">
        <v>652643</v>
      </c>
      <c r="IE147">
        <v>637342</v>
      </c>
      <c r="IF147">
        <v>548854</v>
      </c>
      <c r="IG147">
        <v>444991</v>
      </c>
      <c r="IH147">
        <v>310918</v>
      </c>
      <c r="II147">
        <v>289635</v>
      </c>
      <c r="IJ147">
        <v>271410</v>
      </c>
      <c r="IK147">
        <v>257592</v>
      </c>
      <c r="IL147">
        <v>228732</v>
      </c>
      <c r="IM147">
        <v>202894</v>
      </c>
      <c r="IN147">
        <v>185999</v>
      </c>
      <c r="IO147">
        <v>183269</v>
      </c>
      <c r="IP147">
        <v>180965</v>
      </c>
      <c r="IQ147">
        <v>185490</v>
      </c>
      <c r="IR147">
        <v>187866</v>
      </c>
      <c r="IS147">
        <v>185364</v>
      </c>
      <c r="IT147">
        <v>190432</v>
      </c>
      <c r="IU147">
        <v>196218</v>
      </c>
      <c r="IV147">
        <v>190031</v>
      </c>
      <c r="IW147">
        <v>197863</v>
      </c>
      <c r="IX147">
        <v>191728</v>
      </c>
      <c r="IY147">
        <v>36859</v>
      </c>
      <c r="IZ147">
        <v>41264</v>
      </c>
      <c r="JA147">
        <v>38353</v>
      </c>
      <c r="JB147">
        <v>39708</v>
      </c>
      <c r="JC147">
        <v>53073</v>
      </c>
      <c r="JD147">
        <v>65967</v>
      </c>
      <c r="JE147">
        <v>54300</v>
      </c>
      <c r="JF147">
        <v>40015</v>
      </c>
      <c r="JG147">
        <v>37758</v>
      </c>
      <c r="JH147">
        <v>39038</v>
      </c>
      <c r="JI147">
        <v>44670</v>
      </c>
      <c r="JJ147">
        <v>35684</v>
      </c>
      <c r="JK147">
        <v>47306</v>
      </c>
      <c r="JL147">
        <v>31712</v>
      </c>
      <c r="JM147">
        <v>39678</v>
      </c>
      <c r="JN147">
        <v>56057</v>
      </c>
      <c r="JO147">
        <v>49350</v>
      </c>
      <c r="JP147">
        <v>46340</v>
      </c>
      <c r="JQ147">
        <v>48413</v>
      </c>
      <c r="JR147">
        <v>43073</v>
      </c>
      <c r="JS147">
        <v>32344</v>
      </c>
      <c r="JT147">
        <v>31421</v>
      </c>
      <c r="JU147">
        <v>24760</v>
      </c>
      <c r="JV147">
        <v>27405</v>
      </c>
      <c r="JW147">
        <v>29039</v>
      </c>
      <c r="JX147">
        <v>29034</v>
      </c>
      <c r="JY147">
        <v>30127</v>
      </c>
      <c r="JZ147">
        <v>25504</v>
      </c>
      <c r="KA147">
        <v>27868</v>
      </c>
      <c r="KB147">
        <v>24853</v>
      </c>
      <c r="KC147">
        <v>24998</v>
      </c>
      <c r="KD147">
        <v>25353</v>
      </c>
      <c r="KE147">
        <v>151307</v>
      </c>
      <c r="KF147">
        <v>144138</v>
      </c>
      <c r="KG147">
        <v>139007</v>
      </c>
      <c r="KH147">
        <v>148914</v>
      </c>
      <c r="KI147">
        <v>135533</v>
      </c>
      <c r="KJ147">
        <v>125369</v>
      </c>
      <c r="KK147">
        <v>120106</v>
      </c>
      <c r="KL147">
        <v>111503</v>
      </c>
      <c r="KM147">
        <v>111946</v>
      </c>
      <c r="KN147">
        <v>109750</v>
      </c>
      <c r="KO147">
        <v>96339</v>
      </c>
      <c r="KP147">
        <v>94075</v>
      </c>
      <c r="KQ147">
        <v>81383</v>
      </c>
      <c r="KR147">
        <v>67716</v>
      </c>
      <c r="KS147">
        <v>62126</v>
      </c>
      <c r="KT147">
        <v>55449</v>
      </c>
      <c r="KU147">
        <v>42068</v>
      </c>
      <c r="KV147">
        <v>37225</v>
      </c>
      <c r="KW147">
        <v>27896</v>
      </c>
      <c r="KX147">
        <v>8534</v>
      </c>
      <c r="KY147">
        <v>6943</v>
      </c>
      <c r="KZ147">
        <v>7230</v>
      </c>
      <c r="LA147">
        <v>6673</v>
      </c>
      <c r="LB147">
        <v>6077</v>
      </c>
      <c r="LC147">
        <v>5254</v>
      </c>
      <c r="LD147">
        <v>4888</v>
      </c>
      <c r="LE147">
        <v>4465</v>
      </c>
      <c r="LF147">
        <v>4976</v>
      </c>
      <c r="LG147">
        <v>4198</v>
      </c>
      <c r="LH147">
        <v>3974</v>
      </c>
      <c r="LI147">
        <v>2971</v>
      </c>
      <c r="LJ147">
        <v>2124</v>
      </c>
      <c r="LK147">
        <v>0</v>
      </c>
      <c r="LL147">
        <v>0</v>
      </c>
      <c r="LM147">
        <v>0</v>
      </c>
      <c r="LN147">
        <v>0</v>
      </c>
      <c r="LO147">
        <v>0</v>
      </c>
      <c r="LP147">
        <v>0</v>
      </c>
      <c r="LQ147">
        <v>0</v>
      </c>
      <c r="LR147">
        <v>0</v>
      </c>
      <c r="LS147">
        <v>0</v>
      </c>
      <c r="LT147">
        <v>0</v>
      </c>
      <c r="LU147">
        <v>0</v>
      </c>
      <c r="LV147">
        <v>0</v>
      </c>
      <c r="LW147">
        <v>0</v>
      </c>
      <c r="LX147">
        <v>0</v>
      </c>
      <c r="LY147">
        <v>0</v>
      </c>
      <c r="LZ147">
        <v>0</v>
      </c>
      <c r="MA147">
        <v>0</v>
      </c>
      <c r="MB147">
        <v>0</v>
      </c>
      <c r="MC147">
        <v>0</v>
      </c>
      <c r="MD147">
        <v>1850</v>
      </c>
      <c r="ME147">
        <v>1888</v>
      </c>
      <c r="MF147">
        <v>1124</v>
      </c>
      <c r="MG147">
        <v>1651</v>
      </c>
      <c r="MH147">
        <v>2190</v>
      </c>
      <c r="MI147">
        <v>2069</v>
      </c>
      <c r="MJ147">
        <v>2624</v>
      </c>
      <c r="MK147">
        <v>2474</v>
      </c>
      <c r="ML147">
        <v>2440</v>
      </c>
      <c r="MM147">
        <v>2724</v>
      </c>
      <c r="MN147">
        <v>2514</v>
      </c>
      <c r="MO147">
        <v>2397</v>
      </c>
      <c r="MP147">
        <v>2645</v>
      </c>
      <c r="MQ147">
        <v>2241</v>
      </c>
      <c r="MR147">
        <v>2398</v>
      </c>
      <c r="MS147">
        <v>2126</v>
      </c>
      <c r="MT147">
        <v>1874</v>
      </c>
      <c r="MU147">
        <v>1980</v>
      </c>
      <c r="MV147">
        <v>1735</v>
      </c>
      <c r="MW147">
        <v>2410</v>
      </c>
      <c r="MX147">
        <v>2094</v>
      </c>
      <c r="MY147">
        <v>2426</v>
      </c>
      <c r="MZ147">
        <v>2689</v>
      </c>
      <c r="NA147">
        <v>2662</v>
      </c>
      <c r="NB147">
        <v>2258</v>
      </c>
      <c r="NC147">
        <v>2043</v>
      </c>
      <c r="ND147">
        <v>1633</v>
      </c>
      <c r="NE147" t="s">
        <v>33</v>
      </c>
      <c r="NF147" t="s">
        <v>33</v>
      </c>
      <c r="NG147" t="s">
        <v>33</v>
      </c>
      <c r="NH147" t="s">
        <v>33</v>
      </c>
      <c r="NI147" t="s">
        <v>33</v>
      </c>
      <c r="NJ147" t="s">
        <v>33</v>
      </c>
      <c r="NK147" t="s">
        <v>33</v>
      </c>
      <c r="NL147" t="s">
        <v>33</v>
      </c>
      <c r="NM147" t="s">
        <v>33</v>
      </c>
      <c r="NN147" t="s">
        <v>33</v>
      </c>
      <c r="NO147" t="s">
        <v>33</v>
      </c>
      <c r="NP147" t="s">
        <v>33</v>
      </c>
      <c r="NQ147" t="s">
        <v>33</v>
      </c>
      <c r="NR147" t="s">
        <v>33</v>
      </c>
      <c r="NS147" t="s">
        <v>33</v>
      </c>
      <c r="NT147" t="s">
        <v>33</v>
      </c>
      <c r="NU147" t="s">
        <v>33</v>
      </c>
      <c r="NV147" t="s">
        <v>33</v>
      </c>
      <c r="NW147">
        <v>0</v>
      </c>
      <c r="NX147">
        <v>0</v>
      </c>
      <c r="NY147">
        <v>0</v>
      </c>
      <c r="NZ147">
        <v>0</v>
      </c>
      <c r="OA147">
        <v>0</v>
      </c>
      <c r="OB147">
        <v>0</v>
      </c>
      <c r="OC147">
        <v>0</v>
      </c>
      <c r="OD147">
        <v>0</v>
      </c>
      <c r="OE147">
        <v>0</v>
      </c>
      <c r="OF147">
        <v>0</v>
      </c>
      <c r="OG147">
        <v>0</v>
      </c>
      <c r="OH147">
        <v>0</v>
      </c>
      <c r="OI147">
        <v>0</v>
      </c>
      <c r="OJ147">
        <v>0</v>
      </c>
      <c r="OK147" t="s">
        <v>33</v>
      </c>
      <c r="OL147" t="s">
        <v>33</v>
      </c>
      <c r="OM147" t="s">
        <v>33</v>
      </c>
      <c r="ON147" t="s">
        <v>33</v>
      </c>
      <c r="OO147" t="s">
        <v>33</v>
      </c>
      <c r="OP147" t="s">
        <v>33</v>
      </c>
      <c r="OQ147" t="s">
        <v>33</v>
      </c>
      <c r="OR147" t="s">
        <v>33</v>
      </c>
      <c r="OS147" t="s">
        <v>33</v>
      </c>
      <c r="OT147" t="s">
        <v>33</v>
      </c>
      <c r="OU147" t="s">
        <v>33</v>
      </c>
      <c r="OV147" t="s">
        <v>33</v>
      </c>
      <c r="OW147" t="s">
        <v>33</v>
      </c>
      <c r="OX147" t="s">
        <v>33</v>
      </c>
      <c r="OY147" t="s">
        <v>33</v>
      </c>
      <c r="OZ147" t="s">
        <v>33</v>
      </c>
      <c r="PA147" t="s">
        <v>33</v>
      </c>
      <c r="PB147" t="s">
        <v>33</v>
      </c>
      <c r="PC147">
        <v>8344</v>
      </c>
      <c r="PD147">
        <v>7590</v>
      </c>
      <c r="PE147">
        <v>9233</v>
      </c>
      <c r="PF147">
        <v>16300</v>
      </c>
      <c r="PG147">
        <v>25998</v>
      </c>
      <c r="PH147">
        <v>24671</v>
      </c>
      <c r="PI147">
        <v>22704</v>
      </c>
      <c r="PJ147">
        <v>21398</v>
      </c>
      <c r="PK147">
        <v>19269</v>
      </c>
      <c r="PL147">
        <v>20322</v>
      </c>
      <c r="PM147">
        <v>21681</v>
      </c>
      <c r="PN147">
        <v>21523</v>
      </c>
      <c r="PO147">
        <v>23266</v>
      </c>
      <c r="PP147">
        <v>21005</v>
      </c>
      <c r="PQ147">
        <v>21618</v>
      </c>
      <c r="PR147">
        <v>21275</v>
      </c>
      <c r="PS147">
        <v>19305</v>
      </c>
      <c r="PT147">
        <v>20750</v>
      </c>
      <c r="PU147">
        <v>19385</v>
      </c>
      <c r="PV147">
        <v>17936</v>
      </c>
      <c r="PW147">
        <v>16910</v>
      </c>
      <c r="PX147">
        <v>15743</v>
      </c>
      <c r="PY147">
        <v>14936</v>
      </c>
      <c r="PZ147">
        <v>14240</v>
      </c>
      <c r="QA147">
        <v>11039</v>
      </c>
      <c r="QB147">
        <v>10984</v>
      </c>
      <c r="QC147">
        <v>11033</v>
      </c>
      <c r="QD147">
        <v>10788</v>
      </c>
      <c r="QE147">
        <v>10454</v>
      </c>
      <c r="QF147">
        <v>9864</v>
      </c>
      <c r="QG147">
        <v>9248</v>
      </c>
      <c r="QH147">
        <v>8324</v>
      </c>
      <c r="QI147">
        <v>32907</v>
      </c>
      <c r="QJ147">
        <v>22043</v>
      </c>
      <c r="QK147">
        <v>23570</v>
      </c>
      <c r="QL147">
        <v>21048</v>
      </c>
      <c r="QM147">
        <v>26053</v>
      </c>
      <c r="QN147">
        <v>26951</v>
      </c>
      <c r="QO147">
        <v>23532</v>
      </c>
      <c r="QP147">
        <v>22624</v>
      </c>
      <c r="QQ147">
        <v>25754</v>
      </c>
      <c r="QR147">
        <v>24606</v>
      </c>
      <c r="QS147">
        <v>21063</v>
      </c>
      <c r="QT147">
        <v>21841</v>
      </c>
      <c r="QU147">
        <v>21575</v>
      </c>
      <c r="QV147">
        <v>21896</v>
      </c>
      <c r="QW147">
        <v>20633</v>
      </c>
      <c r="QX147">
        <v>18118</v>
      </c>
      <c r="QY147">
        <v>17270</v>
      </c>
      <c r="QZ147">
        <v>17416</v>
      </c>
      <c r="RA147">
        <v>15938</v>
      </c>
      <c r="RB147">
        <v>18309</v>
      </c>
      <c r="RC147">
        <v>18658</v>
      </c>
      <c r="RD147">
        <v>13528</v>
      </c>
      <c r="RE147">
        <v>12094</v>
      </c>
      <c r="RF147">
        <v>14992</v>
      </c>
      <c r="RG147">
        <v>15234</v>
      </c>
      <c r="RH147">
        <v>14499</v>
      </c>
      <c r="RI147">
        <v>15210</v>
      </c>
      <c r="RJ147">
        <v>14861</v>
      </c>
      <c r="RK147">
        <v>14182</v>
      </c>
      <c r="RL147">
        <v>13776</v>
      </c>
      <c r="RM147">
        <v>12806</v>
      </c>
      <c r="RN147">
        <v>12267</v>
      </c>
      <c r="RO147">
        <v>11409</v>
      </c>
      <c r="RP147">
        <v>11283</v>
      </c>
      <c r="RQ147">
        <v>14157</v>
      </c>
      <c r="RR147">
        <v>16520</v>
      </c>
      <c r="RS147">
        <v>16639</v>
      </c>
      <c r="RT147">
        <v>15788</v>
      </c>
      <c r="RU147">
        <v>15454</v>
      </c>
      <c r="RV147">
        <v>15581</v>
      </c>
      <c r="RW147">
        <v>17275</v>
      </c>
      <c r="RX147">
        <v>16455</v>
      </c>
      <c r="RY147">
        <v>18179</v>
      </c>
      <c r="RZ147">
        <v>16101</v>
      </c>
      <c r="SA147">
        <v>16827</v>
      </c>
      <c r="SB147">
        <v>17059</v>
      </c>
      <c r="SC147">
        <v>16376</v>
      </c>
      <c r="SD147">
        <v>15916</v>
      </c>
      <c r="SE147">
        <v>15342</v>
      </c>
      <c r="SF147">
        <v>14491</v>
      </c>
      <c r="SG147">
        <v>14264</v>
      </c>
      <c r="SH147">
        <v>13925</v>
      </c>
      <c r="SI147">
        <v>12562</v>
      </c>
      <c r="SJ147">
        <v>12221</v>
      </c>
      <c r="SK147">
        <v>13535</v>
      </c>
      <c r="SL147">
        <v>14224</v>
      </c>
      <c r="SM147">
        <v>10706</v>
      </c>
      <c r="SN147">
        <v>10658</v>
      </c>
      <c r="SO147">
        <v>11450</v>
      </c>
      <c r="SP147">
        <v>11004</v>
      </c>
      <c r="SQ147">
        <v>10984</v>
      </c>
      <c r="SR147">
        <v>10329</v>
      </c>
      <c r="SS147">
        <v>10227</v>
      </c>
      <c r="ST147">
        <v>8478</v>
      </c>
      <c r="SU147">
        <v>21440</v>
      </c>
      <c r="SV147">
        <v>22057</v>
      </c>
      <c r="SW147">
        <v>21657</v>
      </c>
      <c r="SX147">
        <v>20638</v>
      </c>
      <c r="SY147">
        <v>24776</v>
      </c>
      <c r="SZ147">
        <v>24665</v>
      </c>
      <c r="TA147">
        <v>25538</v>
      </c>
      <c r="TB147">
        <v>22358</v>
      </c>
      <c r="TC147">
        <v>33567</v>
      </c>
      <c r="TD147">
        <v>29904</v>
      </c>
      <c r="TE147">
        <v>18004</v>
      </c>
      <c r="TF147">
        <v>20164</v>
      </c>
      <c r="TG147">
        <v>23024</v>
      </c>
      <c r="TH147">
        <v>21189</v>
      </c>
      <c r="TI147">
        <v>18910</v>
      </c>
      <c r="TJ147">
        <v>18902</v>
      </c>
      <c r="TK147">
        <v>18156</v>
      </c>
      <c r="TL147">
        <v>25797</v>
      </c>
      <c r="TM147">
        <v>23646</v>
      </c>
      <c r="TN147">
        <v>16437</v>
      </c>
      <c r="TO147">
        <v>15520</v>
      </c>
      <c r="TP147">
        <v>14534</v>
      </c>
      <c r="TQ147">
        <v>14658</v>
      </c>
      <c r="TR147">
        <v>21193</v>
      </c>
      <c r="TS147">
        <v>18627</v>
      </c>
      <c r="TT147">
        <v>18135</v>
      </c>
      <c r="TU147">
        <v>17854</v>
      </c>
      <c r="TV147">
        <v>9916</v>
      </c>
      <c r="TW147">
        <v>12042</v>
      </c>
      <c r="TX147">
        <v>7891</v>
      </c>
      <c r="TY147">
        <v>6390</v>
      </c>
      <c r="TZ147">
        <v>6612</v>
      </c>
      <c r="UA147">
        <v>16</v>
      </c>
      <c r="UB147">
        <v>4</v>
      </c>
      <c r="UC147">
        <v>0</v>
      </c>
      <c r="UD147">
        <v>0</v>
      </c>
      <c r="UE147">
        <v>2</v>
      </c>
      <c r="UF147">
        <v>1</v>
      </c>
      <c r="UG147">
        <v>2</v>
      </c>
      <c r="UH147">
        <v>14</v>
      </c>
      <c r="UI147">
        <v>0</v>
      </c>
      <c r="UJ147">
        <v>0</v>
      </c>
      <c r="UK147">
        <v>0</v>
      </c>
      <c r="UL147">
        <v>0</v>
      </c>
      <c r="UM147">
        <v>52</v>
      </c>
      <c r="UN147">
        <v>42</v>
      </c>
      <c r="UO147">
        <v>80</v>
      </c>
      <c r="UP147">
        <v>78</v>
      </c>
      <c r="UQ147">
        <v>113</v>
      </c>
      <c r="UR147">
        <v>111</v>
      </c>
      <c r="US147">
        <v>114</v>
      </c>
      <c r="UT147">
        <v>126</v>
      </c>
      <c r="UU147">
        <v>77</v>
      </c>
      <c r="UV147">
        <v>134</v>
      </c>
      <c r="UW147">
        <v>113</v>
      </c>
      <c r="UX147">
        <v>306</v>
      </c>
      <c r="UY147">
        <v>305</v>
      </c>
      <c r="UZ147">
        <v>229</v>
      </c>
      <c r="VA147">
        <v>268</v>
      </c>
      <c r="VB147">
        <v>305</v>
      </c>
      <c r="VC147">
        <v>369</v>
      </c>
      <c r="VD147">
        <v>388</v>
      </c>
      <c r="VE147">
        <v>383</v>
      </c>
      <c r="VF147">
        <v>400</v>
      </c>
      <c r="VG147">
        <v>15280</v>
      </c>
      <c r="VH147">
        <v>65338</v>
      </c>
      <c r="VI147">
        <v>76349</v>
      </c>
      <c r="VJ147">
        <v>115286</v>
      </c>
      <c r="VK147">
        <v>81249</v>
      </c>
      <c r="VL147">
        <v>74336</v>
      </c>
      <c r="VM147">
        <v>92912</v>
      </c>
      <c r="VN147">
        <v>91503</v>
      </c>
      <c r="VO147">
        <v>88816</v>
      </c>
      <c r="VP147">
        <v>93960</v>
      </c>
      <c r="VQ147">
        <v>101270</v>
      </c>
      <c r="VR147">
        <v>81813</v>
      </c>
      <c r="VS147">
        <v>79068</v>
      </c>
      <c r="VT147">
        <v>76289</v>
      </c>
      <c r="VU147">
        <v>83613</v>
      </c>
      <c r="VV147">
        <v>71865</v>
      </c>
      <c r="VW147">
        <v>60749</v>
      </c>
      <c r="VX147">
        <v>43836</v>
      </c>
      <c r="VY147">
        <v>27596</v>
      </c>
      <c r="VZ147">
        <v>27490</v>
      </c>
      <c r="WA147">
        <v>32763</v>
      </c>
      <c r="WB147">
        <v>25428</v>
      </c>
      <c r="WC147">
        <v>23994</v>
      </c>
      <c r="WD147">
        <v>27445</v>
      </c>
      <c r="WE147">
        <v>30885</v>
      </c>
      <c r="WF147">
        <v>32918</v>
      </c>
      <c r="WG147">
        <v>31837</v>
      </c>
      <c r="WH147">
        <v>31869</v>
      </c>
      <c r="WI147">
        <v>30844</v>
      </c>
      <c r="WJ147">
        <v>28493</v>
      </c>
      <c r="WK147">
        <v>26264</v>
      </c>
      <c r="WL147">
        <v>23962</v>
      </c>
      <c r="WM147">
        <v>0</v>
      </c>
      <c r="WN147">
        <v>0</v>
      </c>
      <c r="WO147">
        <v>519</v>
      </c>
      <c r="WP147">
        <v>349</v>
      </c>
      <c r="WQ147">
        <v>0</v>
      </c>
      <c r="WR147">
        <v>0</v>
      </c>
      <c r="WS147">
        <v>0</v>
      </c>
      <c r="WT147">
        <v>0</v>
      </c>
      <c r="WU147">
        <v>0</v>
      </c>
      <c r="WV147">
        <v>0</v>
      </c>
      <c r="WW147">
        <v>0</v>
      </c>
      <c r="WX147">
        <v>6</v>
      </c>
      <c r="WY147">
        <v>223</v>
      </c>
      <c r="WZ147">
        <v>175</v>
      </c>
      <c r="XA147">
        <v>187</v>
      </c>
      <c r="XB147">
        <v>368</v>
      </c>
      <c r="XC147">
        <v>947</v>
      </c>
      <c r="XD147">
        <v>1187</v>
      </c>
      <c r="XE147">
        <v>774</v>
      </c>
      <c r="XF147">
        <v>875</v>
      </c>
      <c r="XG147">
        <v>718</v>
      </c>
      <c r="XH147">
        <v>559</v>
      </c>
      <c r="XI147">
        <v>497</v>
      </c>
      <c r="XJ147">
        <v>591</v>
      </c>
      <c r="XK147">
        <v>385</v>
      </c>
      <c r="XL147">
        <v>469</v>
      </c>
      <c r="XM147">
        <v>515</v>
      </c>
      <c r="XN147">
        <v>537</v>
      </c>
      <c r="XO147">
        <v>411</v>
      </c>
      <c r="XP147">
        <v>444</v>
      </c>
      <c r="XQ147">
        <v>669</v>
      </c>
      <c r="XR147">
        <v>394</v>
      </c>
      <c r="XS147">
        <v>20860</v>
      </c>
      <c r="XT147" t="s">
        <v>180</v>
      </c>
      <c r="XU147" t="s">
        <v>180</v>
      </c>
      <c r="XV147" t="s">
        <v>180</v>
      </c>
      <c r="XW147" t="s">
        <v>179</v>
      </c>
      <c r="XX147" t="s">
        <v>180</v>
      </c>
      <c r="XY147" t="s">
        <v>180</v>
      </c>
      <c r="XZ147" t="s">
        <v>265</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cleaned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Marshall</dc:creator>
  <cp:lastModifiedBy>Marshall</cp:lastModifiedBy>
  <dcterms:created xsi:type="dcterms:W3CDTF">2020-06-25T20:10:29Z</dcterms:created>
  <dcterms:modified xsi:type="dcterms:W3CDTF">2020-06-29T17:12:43Z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44787D4-0540-4523-9961-78E4036D8C6D}">
    <vt:lpwstr>{E08EA984-54F7-4973-BB53-E024CC6950B9}</vt:lpwstr>
  </property>
</Properties>
</file>